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U:\Shared Documents\ERD - STATS\MSB\2021\December 2021\Website\"/>
    </mc:Choice>
  </mc:AlternateContent>
  <xr:revisionPtr revIDLastSave="0" documentId="13_ncr:1_{93796B62-FB3A-48FD-BE6D-5A51E6E81C50}" xr6:coauthVersionLast="36" xr6:coauthVersionMax="36" xr10:uidLastSave="{00000000-0000-0000-0000-000000000000}"/>
  <bookViews>
    <workbookView xWindow="0" yWindow="0" windowWidth="20490" windowHeight="7620" xr2:uid="{00000000-000D-0000-FFFF-FFFF00000000}"/>
  </bookViews>
  <sheets>
    <sheet name="Table of contents" sheetId="74" r:id="rId1"/>
    <sheet name="1" sheetId="1" r:id="rId2"/>
    <sheet name="2" sheetId="2" r:id="rId3"/>
    <sheet name="3" sheetId="3" r:id="rId4"/>
    <sheet name="4" sheetId="4"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a-b " sheetId="14" r:id="rId15"/>
    <sheet name="15" sheetId="15" r:id="rId16"/>
    <sheet name="16" sheetId="16" r:id="rId17"/>
    <sheet name="17a" sheetId="17" r:id="rId18"/>
    <sheet name="17b" sheetId="18" r:id="rId19"/>
    <sheet name="18" sheetId="19" r:id="rId20"/>
    <sheet name="19" sheetId="20" r:id="rId21"/>
    <sheet name="20" sheetId="21" r:id="rId22"/>
    <sheet name="21" sheetId="22" r:id="rId23"/>
    <sheet name="22" sheetId="23" r:id="rId24"/>
    <sheet name="23" sheetId="24" r:id="rId25"/>
    <sheet name="24" sheetId="25" r:id="rId26"/>
    <sheet name="25" sheetId="26" r:id="rId27"/>
    <sheet name="26" sheetId="27" r:id="rId28"/>
    <sheet name="27" sheetId="28" r:id="rId29"/>
    <sheet name="28" sheetId="29" r:id="rId30"/>
    <sheet name="29" sheetId="30" r:id="rId31"/>
    <sheet name="30a" sheetId="31" r:id="rId32"/>
    <sheet name="30b" sheetId="32" r:id="rId33"/>
    <sheet name="31-33" sheetId="33" r:id="rId34"/>
    <sheet name="34" sheetId="34" r:id="rId35"/>
    <sheet name="35" sheetId="35" r:id="rId36"/>
    <sheet name="36" sheetId="36" r:id="rId37"/>
    <sheet name="37a-c" sheetId="37" r:id="rId38"/>
    <sheet name="38a-b" sheetId="38" r:id="rId39"/>
    <sheet name="39" sheetId="39" r:id="rId40"/>
    <sheet name="40a-b" sheetId="40" r:id="rId41"/>
    <sheet name="41a " sheetId="41" r:id="rId42"/>
    <sheet name="41b" sheetId="42" r:id="rId43"/>
    <sheet name="42" sheetId="43" r:id="rId44"/>
    <sheet name="43-44" sheetId="44" r:id="rId45"/>
    <sheet name="45a-b" sheetId="45" r:id="rId46"/>
    <sheet name="45c" sheetId="46" r:id="rId47"/>
    <sheet name="46" sheetId="47" r:id="rId48"/>
    <sheet name="47a" sheetId="48" r:id="rId49"/>
    <sheet name="47b" sheetId="49" r:id="rId50"/>
    <sheet name="48" sheetId="50" r:id="rId51"/>
    <sheet name="49a-b" sheetId="51" r:id="rId52"/>
    <sheet name="50a" sheetId="52" r:id="rId53"/>
    <sheet name="50b-c" sheetId="53" r:id="rId54"/>
    <sheet name="50d" sheetId="54" r:id="rId55"/>
    <sheet name="51-52" sheetId="55" r:id="rId56"/>
    <sheet name="53" sheetId="56" r:id="rId57"/>
    <sheet name="54a" sheetId="57" r:id="rId58"/>
    <sheet name="54b" sheetId="58" r:id="rId59"/>
    <sheet name="55a-b" sheetId="59" r:id="rId60"/>
    <sheet name="56" sheetId="60" r:id="rId61"/>
    <sheet name="57a-b" sheetId="61" r:id="rId62"/>
    <sheet name="58" sheetId="62" r:id="rId63"/>
    <sheet name="59" sheetId="63" r:id="rId64"/>
    <sheet name="60a-b" sheetId="72" r:id="rId65"/>
    <sheet name="61a-b" sheetId="73" r:id="rId66"/>
    <sheet name="62a-c " sheetId="66" r:id="rId67"/>
    <sheet name="62d" sheetId="67" r:id="rId68"/>
    <sheet name="63" sheetId="68" r:id="rId69"/>
    <sheet name="64" sheetId="69" r:id="rId70"/>
    <sheet name="65" sheetId="70" r:id="rId71"/>
    <sheet name="66" sheetId="71" r:id="rId72"/>
  </sheets>
  <definedNames>
    <definedName name="_xlnm.Print_Area" localSheetId="1">'1'!$A$1:$N$41</definedName>
    <definedName name="_xlnm.Print_Area" localSheetId="10">'10'!$A$1:$AN$58</definedName>
    <definedName name="_xlnm.Print_Area" localSheetId="11">'11'!$A$1:$AN$57</definedName>
    <definedName name="_xlnm.Print_Area" localSheetId="12">'12'!$A$1:$AM$50</definedName>
    <definedName name="_xlnm.Print_Area" localSheetId="13">'13'!$A$1:$AM$42</definedName>
    <definedName name="_xlnm.Print_Area" localSheetId="14">'14a-b '!$A$1:$EN$62</definedName>
    <definedName name="_xlnm.Print_Area" localSheetId="15">'15'!$A$1:$F$124</definedName>
    <definedName name="_xlnm.Print_Area" localSheetId="16">'16'!$A$1:$AM$124</definedName>
    <definedName name="_xlnm.Print_Area" localSheetId="17">'17a'!$A$1:$GP$22</definedName>
    <definedName name="_xlnm.Print_Area" localSheetId="18">'17b'!$A$1:$AM$120</definedName>
    <definedName name="_xlnm.Print_Area" localSheetId="19">'18'!$A$1:$J$205</definedName>
    <definedName name="_xlnm.Print_Area" localSheetId="20">'19'!$A$1:$D$36</definedName>
    <definedName name="_xlnm.Print_Area" localSheetId="2">'2'!$A$1:$J$95</definedName>
    <definedName name="_xlnm.Print_Area" localSheetId="21">'20'!$A$1:$AK$34</definedName>
    <definedName name="_xlnm.Print_Area" localSheetId="22">'21'!$A$1:$AK$20</definedName>
    <definedName name="_xlnm.Print_Area" localSheetId="23">'22'!$A$1:$AK$31</definedName>
    <definedName name="_xlnm.Print_Area" localSheetId="24">'23'!$A$1:$F$36</definedName>
    <definedName name="_xlnm.Print_Area" localSheetId="25">'24'!$A$1:$AK$34</definedName>
    <definedName name="_xlnm.Print_Area" localSheetId="26">'25'!$A$1:$K$131</definedName>
    <definedName name="_xlnm.Print_Area" localSheetId="27">'26'!$A$1:$G$33</definedName>
    <definedName name="_xlnm.Print_Area" localSheetId="28">'27'!$A$1:$AX$59</definedName>
    <definedName name="_xlnm.Print_Area" localSheetId="29">'28'!$A$1:$Y$181</definedName>
    <definedName name="_xlnm.Print_Area" localSheetId="30">'29'!$A$1:$F$139</definedName>
    <definedName name="_xlnm.Print_Area" localSheetId="3">'3'!$A$1:$Y$32</definedName>
    <definedName name="_xlnm.Print_Area" localSheetId="31">'30a'!$A$1:$G$141</definedName>
    <definedName name="_xlnm.Print_Area" localSheetId="32">'30b'!$A$1:$H$137</definedName>
    <definedName name="_xlnm.Print_Area" localSheetId="33">'31-33'!$A$1:$DO$46</definedName>
    <definedName name="_xlnm.Print_Area" localSheetId="34">'34'!$A$1:$DN$26</definedName>
    <definedName name="_xlnm.Print_Area" localSheetId="35">'35'!$A$1:$AU$30</definedName>
    <definedName name="_xlnm.Print_Area" localSheetId="36">'36'!$A$1:$J$31</definedName>
    <definedName name="_xlnm.Print_Area" localSheetId="37">'37a-c'!$A$1:$O$43</definedName>
    <definedName name="_xlnm.Print_Area" localSheetId="38">'38a-b'!$A$1:$O$33</definedName>
    <definedName name="_xlnm.Print_Area" localSheetId="39">'39'!$A$1:$J$11</definedName>
    <definedName name="_xlnm.Print_Area" localSheetId="4">'4'!$A$1:$K$30</definedName>
    <definedName name="_xlnm.Print_Area" localSheetId="40">'40a-b'!$A$1:$P$34</definedName>
    <definedName name="_xlnm.Print_Area" localSheetId="41">'41a '!$B$1:$O$19</definedName>
    <definedName name="_xlnm.Print_Area" localSheetId="42">'41b'!$A$1:$F$15</definedName>
    <definedName name="_xlnm.Print_Area" localSheetId="43">'42'!$A$1:$H$12</definedName>
    <definedName name="_xlnm.Print_Area" localSheetId="44">'43-44'!$A$1:$J$49</definedName>
    <definedName name="_xlnm.Print_Area" localSheetId="45">'45a-b'!$A$1:$C$27</definedName>
    <definedName name="_xlnm.Print_Area" localSheetId="46">'45c'!$A$1:$F$13</definedName>
    <definedName name="_xlnm.Print_Area" localSheetId="47">'46'!$A$1:$E$32</definedName>
    <definedName name="_xlnm.Print_Area" localSheetId="48">'47a'!$A$1:$I$282</definedName>
    <definedName name="_xlnm.Print_Area" localSheetId="49">'47b'!$A$1:$F$89</definedName>
    <definedName name="_xlnm.Print_Area" localSheetId="50">'48'!$A$1:$G$223</definedName>
    <definedName name="_xlnm.Print_Area" localSheetId="51">'49a-b'!$A$1:$P$161</definedName>
    <definedName name="_xlnm.Print_Area" localSheetId="5">'5'!$A$1:$G$186</definedName>
    <definedName name="_xlnm.Print_Area" localSheetId="52">'50a'!$A$1:$H$115</definedName>
    <definedName name="_xlnm.Print_Area" localSheetId="53">'50b-c'!$A$1:$HX$38</definedName>
    <definedName name="_xlnm.Print_Area" localSheetId="54">'50d'!$A$1:$E$28</definedName>
    <definedName name="_xlnm.Print_Area" localSheetId="55">'51-52'!$A$1:$V$41</definedName>
    <definedName name="_xlnm.Print_Area" localSheetId="56">'53'!$A$1:$K$68</definedName>
    <definedName name="_xlnm.Print_Area" localSheetId="57">'54a'!$A$1:$BJ$31</definedName>
    <definedName name="_xlnm.Print_Area" localSheetId="58">'54b'!$A$1:$BJ$31</definedName>
    <definedName name="_xlnm.Print_Area" localSheetId="59">'55a-b'!$A$1:$H$131</definedName>
    <definedName name="_xlnm.Print_Area" localSheetId="60">'56'!$A$1:$CU$94</definedName>
    <definedName name="_xlnm.Print_Area" localSheetId="61">'57a-b'!$A$1:$I$394</definedName>
    <definedName name="_xlnm.Print_Area" localSheetId="62">'58'!$A$1:$M$22</definedName>
    <definedName name="_xlnm.Print_Area" localSheetId="63">'59'!$A$1:$J$132</definedName>
    <definedName name="_xlnm.Print_Area" localSheetId="6">'6'!$A$1:$E$45</definedName>
    <definedName name="_xlnm.Print_Area" localSheetId="64">'60a-b'!$A$1:$S$73</definedName>
    <definedName name="_xlnm.Print_Area" localSheetId="65">'61a-b'!$A$1:$S$71</definedName>
    <definedName name="_xlnm.Print_Area" localSheetId="66">'62a-c '!$A$1:$T$43</definedName>
    <definedName name="_xlnm.Print_Area" localSheetId="67">'62d'!$A$1:$U$25</definedName>
    <definedName name="_xlnm.Print_Area" localSheetId="68">'63'!$A$1:$D$19</definedName>
    <definedName name="_xlnm.Print_Area" localSheetId="69">'64'!$A$1:$G$149</definedName>
    <definedName name="_xlnm.Print_Area" localSheetId="70">'65'!$A$1:$E$146</definedName>
    <definedName name="_xlnm.Print_Area" localSheetId="71">'66'!$A$1:$AC$18</definedName>
    <definedName name="_xlnm.Print_Area" localSheetId="7">'7'!$A$1:$EQ$64</definedName>
    <definedName name="_xlnm.Print_Area" localSheetId="8">'8'!$A$1:$EP$43</definedName>
    <definedName name="_xlnm.Print_Area" localSheetId="9">'9'!$A$1:$AN$57</definedName>
    <definedName name="_xlnm.Print_Titles" localSheetId="70">'65'!$3:$5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3" i="73" l="1"/>
  <c r="E63" i="73"/>
  <c r="O61" i="73"/>
  <c r="M61" i="73"/>
  <c r="L61" i="73"/>
  <c r="K61" i="73"/>
  <c r="I61" i="73"/>
  <c r="H61" i="73"/>
  <c r="H57" i="73" s="1"/>
  <c r="H54" i="73" s="1"/>
  <c r="H53" i="73" s="1"/>
  <c r="H42" i="73" s="1"/>
  <c r="G61" i="73"/>
  <c r="E61" i="73"/>
  <c r="O58" i="73"/>
  <c r="O57" i="73" s="1"/>
  <c r="O54" i="73" s="1"/>
  <c r="O53" i="73" s="1"/>
  <c r="M58" i="73"/>
  <c r="M57" i="73" s="1"/>
  <c r="M54" i="73" s="1"/>
  <c r="M53" i="73" s="1"/>
  <c r="L58" i="73"/>
  <c r="K58" i="73"/>
  <c r="K57" i="73" s="1"/>
  <c r="K54" i="73" s="1"/>
  <c r="K53" i="73" s="1"/>
  <c r="J58" i="73"/>
  <c r="J57" i="73" s="1"/>
  <c r="J54" i="73" s="1"/>
  <c r="J53" i="73" s="1"/>
  <c r="I58" i="73"/>
  <c r="I57" i="73" s="1"/>
  <c r="I54" i="73" s="1"/>
  <c r="I53" i="73" s="1"/>
  <c r="H58" i="73"/>
  <c r="G58" i="73"/>
  <c r="F58" i="73"/>
  <c r="F57" i="73" s="1"/>
  <c r="E58" i="73"/>
  <c r="E57" i="73" s="1"/>
  <c r="D58" i="73"/>
  <c r="L57" i="73"/>
  <c r="L54" i="73" s="1"/>
  <c r="L53" i="73" s="1"/>
  <c r="G57" i="73"/>
  <c r="D57" i="73"/>
  <c r="C57" i="73"/>
  <c r="C54" i="73"/>
  <c r="G53" i="73"/>
  <c r="F53" i="73"/>
  <c r="E53" i="73"/>
  <c r="D53" i="73"/>
  <c r="O43" i="73"/>
  <c r="M43" i="73"/>
  <c r="L43" i="73"/>
  <c r="K43" i="73"/>
  <c r="J43" i="73"/>
  <c r="I43" i="73"/>
  <c r="H43" i="73"/>
  <c r="G43" i="73"/>
  <c r="F43" i="73"/>
  <c r="E43" i="73"/>
  <c r="E42" i="73" s="1"/>
  <c r="D43" i="73"/>
  <c r="D42" i="73" s="1"/>
  <c r="C43" i="73"/>
  <c r="C42" i="73" s="1"/>
  <c r="C33" i="73" s="1"/>
  <c r="Q42" i="73"/>
  <c r="F40" i="73"/>
  <c r="E40" i="73"/>
  <c r="M35" i="73"/>
  <c r="M34" i="73" s="1"/>
  <c r="L35" i="73"/>
  <c r="K35" i="73"/>
  <c r="K34" i="73" s="1"/>
  <c r="J35" i="73"/>
  <c r="I35" i="73"/>
  <c r="H35" i="73"/>
  <c r="F35" i="73"/>
  <c r="F34" i="73" s="1"/>
  <c r="E35" i="73"/>
  <c r="E34" i="73" s="1"/>
  <c r="Q34" i="73"/>
  <c r="O34" i="73"/>
  <c r="L34" i="73"/>
  <c r="J34" i="73"/>
  <c r="I34" i="73"/>
  <c r="H34" i="73"/>
  <c r="G34" i="73"/>
  <c r="D34" i="73"/>
  <c r="R33" i="73"/>
  <c r="P33" i="73"/>
  <c r="N33" i="73"/>
  <c r="R22" i="73"/>
  <c r="Q22" i="73"/>
  <c r="P22" i="73"/>
  <c r="O22" i="73"/>
  <c r="N22" i="73"/>
  <c r="M22" i="73"/>
  <c r="L22" i="73"/>
  <c r="K22" i="73"/>
  <c r="J22" i="73"/>
  <c r="I22" i="73"/>
  <c r="H22" i="73"/>
  <c r="G22" i="73"/>
  <c r="F22" i="73"/>
  <c r="D22" i="73"/>
  <c r="C22" i="73"/>
  <c r="E11" i="73"/>
  <c r="E9" i="73"/>
  <c r="E5" i="73"/>
  <c r="E4" i="73"/>
  <c r="J66" i="72"/>
  <c r="M63" i="72"/>
  <c r="M60" i="72" s="1"/>
  <c r="M57" i="72" s="1"/>
  <c r="M56" i="72" s="1"/>
  <c r="L63" i="72"/>
  <c r="L60" i="72" s="1"/>
  <c r="L57" i="72" s="1"/>
  <c r="L56" i="72" s="1"/>
  <c r="K63" i="72"/>
  <c r="K60" i="72" s="1"/>
  <c r="K57" i="72" s="1"/>
  <c r="K56" i="72" s="1"/>
  <c r="J63" i="72"/>
  <c r="I63" i="72"/>
  <c r="I60" i="72" s="1"/>
  <c r="I57" i="72" s="1"/>
  <c r="I56" i="72" s="1"/>
  <c r="H63" i="72"/>
  <c r="H60" i="72" s="1"/>
  <c r="H57" i="72" s="1"/>
  <c r="H56" i="72" s="1"/>
  <c r="G63" i="72"/>
  <c r="G65" i="72" s="1"/>
  <c r="F63" i="72"/>
  <c r="F60" i="72" s="1"/>
  <c r="E63" i="72"/>
  <c r="E60" i="72" s="1"/>
  <c r="D63" i="72"/>
  <c r="D65" i="72" s="1"/>
  <c r="C63" i="72"/>
  <c r="C61" i="72"/>
  <c r="J60" i="72"/>
  <c r="J57" i="72" s="1"/>
  <c r="J56" i="72" s="1"/>
  <c r="F58" i="72"/>
  <c r="E58" i="72"/>
  <c r="F56" i="72"/>
  <c r="E56" i="72"/>
  <c r="M53" i="72"/>
  <c r="L53" i="72"/>
  <c r="K53" i="72"/>
  <c r="J53" i="72"/>
  <c r="I53" i="72"/>
  <c r="H53" i="72"/>
  <c r="F53" i="72"/>
  <c r="E53" i="72"/>
  <c r="R49" i="72"/>
  <c r="R48" i="72" s="1"/>
  <c r="Q49" i="72"/>
  <c r="Q48" i="72" s="1"/>
  <c r="P49" i="72"/>
  <c r="O49" i="72"/>
  <c r="M49" i="72"/>
  <c r="L49" i="72"/>
  <c r="K49" i="72"/>
  <c r="K48" i="72" s="1"/>
  <c r="I49" i="72"/>
  <c r="H49" i="72"/>
  <c r="G49" i="72"/>
  <c r="G48" i="72" s="1"/>
  <c r="F49" i="72"/>
  <c r="F48" i="72" s="1"/>
  <c r="E49" i="72"/>
  <c r="E48" i="72" s="1"/>
  <c r="D49" i="72"/>
  <c r="C49" i="72"/>
  <c r="C48" i="72" s="1"/>
  <c r="P48" i="72"/>
  <c r="O48" i="72"/>
  <c r="D48" i="72"/>
  <c r="J46" i="72"/>
  <c r="F46" i="72"/>
  <c r="E46" i="72"/>
  <c r="G43" i="72"/>
  <c r="F43" i="72"/>
  <c r="E43" i="72"/>
  <c r="J37" i="72"/>
  <c r="I37" i="72"/>
  <c r="I36" i="72" s="1"/>
  <c r="H37" i="72"/>
  <c r="H36" i="72" s="1"/>
  <c r="G37" i="72"/>
  <c r="G36" i="72" s="1"/>
  <c r="F37" i="72"/>
  <c r="F36" i="72" s="1"/>
  <c r="E37" i="72"/>
  <c r="D37" i="72"/>
  <c r="D36" i="72" s="1"/>
  <c r="D35" i="72" s="1"/>
  <c r="C37" i="72"/>
  <c r="R36" i="72"/>
  <c r="R35" i="72" s="1"/>
  <c r="Q36" i="72"/>
  <c r="P36" i="72"/>
  <c r="O36" i="72"/>
  <c r="M36" i="72"/>
  <c r="L36" i="72"/>
  <c r="K36" i="72"/>
  <c r="C36" i="72"/>
  <c r="N35" i="72"/>
  <c r="R23" i="72"/>
  <c r="Q23" i="72"/>
  <c r="P23" i="72"/>
  <c r="O23" i="72"/>
  <c r="N23" i="72"/>
  <c r="M23" i="72"/>
  <c r="L23" i="72"/>
  <c r="K23" i="72"/>
  <c r="J23" i="72"/>
  <c r="I23" i="72"/>
  <c r="H23" i="72"/>
  <c r="F23" i="72"/>
  <c r="E23" i="72"/>
  <c r="D23" i="72"/>
  <c r="C23" i="72"/>
  <c r="G13" i="72"/>
  <c r="G23" i="72" s="1"/>
  <c r="I48" i="72" l="1"/>
  <c r="O35" i="72"/>
  <c r="F35" i="72"/>
  <c r="C60" i="72"/>
  <c r="E22" i="73"/>
  <c r="E36" i="72"/>
  <c r="E35" i="72" s="1"/>
  <c r="I35" i="72"/>
  <c r="K35" i="72"/>
  <c r="I42" i="73"/>
  <c r="I33" i="73" s="1"/>
  <c r="Q35" i="72"/>
  <c r="D60" i="72"/>
  <c r="F42" i="73"/>
  <c r="F33" i="73" s="1"/>
  <c r="J42" i="73"/>
  <c r="J33" i="73" s="1"/>
  <c r="J36" i="72"/>
  <c r="G60" i="72"/>
  <c r="Q33" i="73"/>
  <c r="G42" i="73"/>
  <c r="G33" i="73" s="1"/>
  <c r="P35" i="72"/>
  <c r="L48" i="72"/>
  <c r="L35" i="72" s="1"/>
  <c r="O42" i="73"/>
  <c r="O33" i="73" s="1"/>
  <c r="G35" i="72"/>
  <c r="L42" i="73"/>
  <c r="L33" i="73" s="1"/>
  <c r="H33" i="73"/>
  <c r="K42" i="73"/>
  <c r="K33" i="73" s="1"/>
  <c r="M42" i="73"/>
  <c r="M33" i="73" s="1"/>
  <c r="D33" i="73"/>
  <c r="E33" i="73"/>
  <c r="J48" i="72"/>
  <c r="C35" i="72"/>
  <c r="H48" i="72"/>
  <c r="H35" i="72" s="1"/>
  <c r="M48" i="72"/>
  <c r="M35" i="72" s="1"/>
  <c r="E65" i="72"/>
  <c r="F65" i="72"/>
  <c r="J35" i="72" l="1"/>
  <c r="AP39" i="28"/>
  <c r="H32" i="28"/>
  <c r="G32" i="28"/>
  <c r="F32" i="28"/>
  <c r="E32" i="28"/>
  <c r="D32" i="28"/>
  <c r="C32" i="28"/>
  <c r="B32" i="28"/>
  <c r="D141" i="70" l="1"/>
  <c r="D140" i="70"/>
  <c r="D139" i="70"/>
  <c r="D137" i="70"/>
  <c r="C136" i="70"/>
  <c r="B136" i="70"/>
  <c r="D134" i="70"/>
  <c r="D133" i="70" s="1"/>
  <c r="C133" i="70"/>
  <c r="B133" i="70"/>
  <c r="D131" i="70"/>
  <c r="D130" i="70" s="1"/>
  <c r="D127" i="70"/>
  <c r="D125" i="70"/>
  <c r="D123" i="70"/>
  <c r="D121" i="70"/>
  <c r="C120" i="70"/>
  <c r="B120" i="70"/>
  <c r="D117" i="70"/>
  <c r="D116" i="70" s="1"/>
  <c r="C116" i="70"/>
  <c r="B116" i="70"/>
  <c r="D113" i="70"/>
  <c r="D111" i="70" s="1"/>
  <c r="C111" i="70"/>
  <c r="B111" i="70"/>
  <c r="D108" i="70"/>
  <c r="D105" i="70"/>
  <c r="D98" i="70" s="1"/>
  <c r="D102" i="70"/>
  <c r="D99" i="70"/>
  <c r="C98" i="70"/>
  <c r="B98" i="70"/>
  <c r="D94" i="70"/>
  <c r="C94" i="70"/>
  <c r="B94" i="70"/>
  <c r="B93" i="70" s="1"/>
  <c r="D86" i="70"/>
  <c r="C86" i="70"/>
  <c r="B86" i="70"/>
  <c r="D79" i="70"/>
  <c r="C79" i="70"/>
  <c r="B79" i="70"/>
  <c r="D73" i="70"/>
  <c r="D69" i="70" s="1"/>
  <c r="C69" i="70"/>
  <c r="B69" i="70"/>
  <c r="D66" i="70"/>
  <c r="D65" i="70" s="1"/>
  <c r="D63" i="70"/>
  <c r="D62" i="70" s="1"/>
  <c r="C62" i="70"/>
  <c r="B62" i="70"/>
  <c r="D60" i="70"/>
  <c r="D59" i="70" s="1"/>
  <c r="C59" i="70"/>
  <c r="B59" i="70"/>
  <c r="D57" i="70"/>
  <c r="D56" i="70" s="1"/>
  <c r="D53" i="70"/>
  <c r="D51" i="70"/>
  <c r="D50" i="70" s="1"/>
  <c r="C50" i="70"/>
  <c r="B50" i="70"/>
  <c r="D45" i="70"/>
  <c r="C45" i="70"/>
  <c r="B45" i="70"/>
  <c r="D40" i="70"/>
  <c r="C40" i="70"/>
  <c r="B40" i="70"/>
  <c r="D35" i="70"/>
  <c r="D33" i="70"/>
  <c r="D30" i="70"/>
  <c r="D29" i="70" s="1"/>
  <c r="D22" i="70" s="1"/>
  <c r="C29" i="70"/>
  <c r="B29" i="70"/>
  <c r="D23" i="70"/>
  <c r="C23" i="70"/>
  <c r="B23" i="70"/>
  <c r="B22" i="70" s="1"/>
  <c r="D15" i="70"/>
  <c r="C15" i="70"/>
  <c r="B15" i="70"/>
  <c r="D8" i="70"/>
  <c r="C8" i="70"/>
  <c r="B8" i="70"/>
  <c r="G145" i="69"/>
  <c r="D145" i="69"/>
  <c r="G143" i="69"/>
  <c r="D143" i="69"/>
  <c r="E139" i="69"/>
  <c r="G139" i="69" s="1"/>
  <c r="B139" i="69"/>
  <c r="D139" i="69" s="1"/>
  <c r="G138" i="69"/>
  <c r="G137" i="69"/>
  <c r="D137" i="69"/>
  <c r="G136" i="69"/>
  <c r="C136" i="69"/>
  <c r="C134" i="69" s="1"/>
  <c r="B136" i="69"/>
  <c r="D136" i="69" s="1"/>
  <c r="G135" i="69"/>
  <c r="G134" i="69"/>
  <c r="G133" i="69"/>
  <c r="G132" i="69"/>
  <c r="G131" i="69"/>
  <c r="G130" i="69"/>
  <c r="G129" i="69"/>
  <c r="D129" i="69"/>
  <c r="G128" i="69"/>
  <c r="C128" i="69"/>
  <c r="B128" i="69"/>
  <c r="G127" i="69"/>
  <c r="G126" i="69"/>
  <c r="G125" i="69"/>
  <c r="D125" i="69"/>
  <c r="G124" i="69"/>
  <c r="C124" i="69"/>
  <c r="C123" i="69" s="1"/>
  <c r="B124" i="69"/>
  <c r="G123" i="69"/>
  <c r="B123" i="69"/>
  <c r="G122" i="69"/>
  <c r="D122" i="69"/>
  <c r="G121" i="69"/>
  <c r="D121" i="69"/>
  <c r="G120" i="69"/>
  <c r="G119" i="69"/>
  <c r="C119" i="69"/>
  <c r="B119" i="69"/>
  <c r="D119" i="69" s="1"/>
  <c r="G118" i="69"/>
  <c r="D118" i="69"/>
  <c r="G117" i="69"/>
  <c r="G116" i="69"/>
  <c r="D116" i="69"/>
  <c r="C116" i="69"/>
  <c r="B116" i="69"/>
  <c r="G115" i="69"/>
  <c r="D115" i="69"/>
  <c r="G114" i="69"/>
  <c r="G113" i="69"/>
  <c r="G112" i="69"/>
  <c r="C112" i="69"/>
  <c r="D112" i="69" s="1"/>
  <c r="G111" i="69"/>
  <c r="D111" i="69"/>
  <c r="G110" i="69"/>
  <c r="G109" i="69"/>
  <c r="D109" i="69"/>
  <c r="G108" i="69"/>
  <c r="D108" i="69"/>
  <c r="G107" i="69"/>
  <c r="C107" i="69"/>
  <c r="B107" i="69"/>
  <c r="D107" i="69" s="1"/>
  <c r="G106" i="69"/>
  <c r="G105" i="69"/>
  <c r="D105" i="69"/>
  <c r="G104" i="69"/>
  <c r="D104" i="69"/>
  <c r="G103" i="69"/>
  <c r="D103" i="69"/>
  <c r="G102" i="69"/>
  <c r="D102" i="69"/>
  <c r="G101" i="69"/>
  <c r="G100" i="69"/>
  <c r="D100" i="69"/>
  <c r="G99" i="69"/>
  <c r="D98" i="69"/>
  <c r="D97" i="69"/>
  <c r="G96" i="69"/>
  <c r="C96" i="69"/>
  <c r="B96" i="69"/>
  <c r="F94" i="69"/>
  <c r="E94" i="69"/>
  <c r="G94" i="69" s="1"/>
  <c r="G93" i="69"/>
  <c r="D93" i="69"/>
  <c r="G92" i="69"/>
  <c r="D92" i="69"/>
  <c r="G91" i="69"/>
  <c r="G90" i="69"/>
  <c r="D90" i="69"/>
  <c r="F88" i="69"/>
  <c r="E88" i="69"/>
  <c r="C88" i="69"/>
  <c r="B88" i="69"/>
  <c r="D88" i="69" s="1"/>
  <c r="G87" i="69"/>
  <c r="D87" i="69"/>
  <c r="G86" i="69"/>
  <c r="D86" i="69"/>
  <c r="G85" i="69"/>
  <c r="D85" i="69"/>
  <c r="G84" i="69"/>
  <c r="D84" i="69"/>
  <c r="G83" i="69"/>
  <c r="C83" i="69"/>
  <c r="D83" i="69" s="1"/>
  <c r="G82" i="69"/>
  <c r="D82" i="69"/>
  <c r="G81" i="69"/>
  <c r="D81" i="69"/>
  <c r="G80" i="69"/>
  <c r="D80" i="69"/>
  <c r="G79" i="69"/>
  <c r="D79" i="69"/>
  <c r="G78" i="69"/>
  <c r="B78" i="69"/>
  <c r="G77" i="69"/>
  <c r="D77" i="69"/>
  <c r="G76" i="69"/>
  <c r="D76" i="69"/>
  <c r="G75" i="69"/>
  <c r="G74" i="69"/>
  <c r="D74" i="69"/>
  <c r="G73" i="69"/>
  <c r="G72" i="69"/>
  <c r="C72" i="69"/>
  <c r="B72" i="69"/>
  <c r="F71" i="69"/>
  <c r="E71" i="69"/>
  <c r="G71" i="69" s="1"/>
  <c r="G70" i="69"/>
  <c r="D70" i="69"/>
  <c r="G69" i="69"/>
  <c r="D69" i="69"/>
  <c r="G68" i="69"/>
  <c r="D68" i="69"/>
  <c r="G67" i="69"/>
  <c r="D67" i="69"/>
  <c r="F66" i="69"/>
  <c r="E66" i="69"/>
  <c r="G66" i="69" s="1"/>
  <c r="C66" i="69"/>
  <c r="B66" i="69"/>
  <c r="D66" i="69" s="1"/>
  <c r="G58" i="69"/>
  <c r="D58" i="69"/>
  <c r="G57" i="69"/>
  <c r="D57" i="69"/>
  <c r="G56" i="69"/>
  <c r="D56" i="69"/>
  <c r="G55" i="69"/>
  <c r="D55" i="69"/>
  <c r="G54" i="69"/>
  <c r="D54" i="69"/>
  <c r="F53" i="69"/>
  <c r="E53" i="69"/>
  <c r="G53" i="69" s="1"/>
  <c r="C53" i="69"/>
  <c r="B53" i="69"/>
  <c r="G52" i="69"/>
  <c r="D52" i="69"/>
  <c r="G51" i="69"/>
  <c r="D51" i="69"/>
  <c r="G50" i="69"/>
  <c r="D50" i="69"/>
  <c r="G49" i="69"/>
  <c r="D49" i="69"/>
  <c r="G48" i="69"/>
  <c r="D48" i="69"/>
  <c r="G47" i="69"/>
  <c r="D47" i="69"/>
  <c r="G46" i="69"/>
  <c r="D46" i="69"/>
  <c r="G45" i="69"/>
  <c r="D45" i="69"/>
  <c r="G44" i="69"/>
  <c r="D44" i="69"/>
  <c r="F43" i="69"/>
  <c r="E43" i="69"/>
  <c r="C43" i="69"/>
  <c r="B43" i="69"/>
  <c r="D43" i="69" s="1"/>
  <c r="G42" i="69"/>
  <c r="D42" i="69"/>
  <c r="G41" i="69"/>
  <c r="D41" i="69"/>
  <c r="G40" i="69"/>
  <c r="D40" i="69"/>
  <c r="F39" i="69"/>
  <c r="E39" i="69"/>
  <c r="G39" i="69" s="1"/>
  <c r="C39" i="69"/>
  <c r="B39" i="69"/>
  <c r="G38" i="69"/>
  <c r="D38" i="69"/>
  <c r="G37" i="69"/>
  <c r="D37" i="69"/>
  <c r="G36" i="69"/>
  <c r="D36" i="69"/>
  <c r="F35" i="69"/>
  <c r="E35" i="69"/>
  <c r="C35" i="69"/>
  <c r="B35" i="69"/>
  <c r="D35" i="69" s="1"/>
  <c r="G34" i="69"/>
  <c r="D34" i="69"/>
  <c r="G33" i="69"/>
  <c r="D33" i="69"/>
  <c r="G32" i="69"/>
  <c r="D32" i="69"/>
  <c r="F31" i="69"/>
  <c r="E31" i="69"/>
  <c r="G31" i="69" s="1"/>
  <c r="C31" i="69"/>
  <c r="B31" i="69"/>
  <c r="G30" i="69"/>
  <c r="D30" i="69"/>
  <c r="G29" i="69"/>
  <c r="D29" i="69"/>
  <c r="G28" i="69"/>
  <c r="D28" i="69"/>
  <c r="G27" i="69"/>
  <c r="D27" i="69"/>
  <c r="G26" i="69"/>
  <c r="D26" i="69"/>
  <c r="G25" i="69"/>
  <c r="D25" i="69"/>
  <c r="F24" i="69"/>
  <c r="E24" i="69"/>
  <c r="G24" i="69" s="1"/>
  <c r="C24" i="69"/>
  <c r="B24" i="69"/>
  <c r="G23" i="69"/>
  <c r="D23" i="69"/>
  <c r="G22" i="69"/>
  <c r="D22" i="69"/>
  <c r="F21" i="69"/>
  <c r="E21" i="69"/>
  <c r="G21" i="69" s="1"/>
  <c r="C21" i="69"/>
  <c r="B21" i="69"/>
  <c r="D21" i="69" s="1"/>
  <c r="G20" i="69"/>
  <c r="D20" i="69"/>
  <c r="G19" i="69"/>
  <c r="F18" i="69"/>
  <c r="E18" i="69"/>
  <c r="G18" i="69" s="1"/>
  <c r="C18" i="69"/>
  <c r="B18" i="69"/>
  <c r="G17" i="69"/>
  <c r="D17" i="69"/>
  <c r="G16" i="69"/>
  <c r="D16" i="69"/>
  <c r="G15" i="69"/>
  <c r="D15" i="69"/>
  <c r="G14" i="69"/>
  <c r="D14" i="69"/>
  <c r="F13" i="69"/>
  <c r="E13" i="69"/>
  <c r="G13" i="69" s="1"/>
  <c r="C13" i="69"/>
  <c r="B13" i="69"/>
  <c r="G12" i="69"/>
  <c r="D12" i="69"/>
  <c r="G10" i="69"/>
  <c r="D10" i="69"/>
  <c r="G9" i="69"/>
  <c r="D9" i="69"/>
  <c r="G8" i="69"/>
  <c r="D8" i="69"/>
  <c r="F7" i="69"/>
  <c r="E7" i="69"/>
  <c r="C7" i="69"/>
  <c r="B7" i="69"/>
  <c r="Q21" i="67"/>
  <c r="P21" i="67"/>
  <c r="O21" i="67"/>
  <c r="N21" i="67"/>
  <c r="M21" i="67"/>
  <c r="K21" i="67"/>
  <c r="J21" i="67"/>
  <c r="H45" i="63"/>
  <c r="H44" i="63"/>
  <c r="H36" i="63"/>
  <c r="H35" i="63"/>
  <c r="H34" i="63"/>
  <c r="H33" i="63"/>
  <c r="H32" i="63"/>
  <c r="H31" i="63"/>
  <c r="I31" i="63" s="1"/>
  <c r="H30" i="63"/>
  <c r="I30" i="63" s="1"/>
  <c r="H29" i="63"/>
  <c r="I29" i="63" s="1"/>
  <c r="H28" i="63"/>
  <c r="I28" i="63" s="1"/>
  <c r="H27" i="63"/>
  <c r="H26" i="63"/>
  <c r="H25" i="63"/>
  <c r="H24" i="63"/>
  <c r="H21" i="63"/>
  <c r="H20" i="63"/>
  <c r="H19" i="63"/>
  <c r="H18" i="63"/>
  <c r="H17" i="63"/>
  <c r="H16" i="63"/>
  <c r="H15" i="63"/>
  <c r="H14" i="63"/>
  <c r="H13" i="63"/>
  <c r="H12" i="63"/>
  <c r="H10" i="63"/>
  <c r="H9" i="63"/>
  <c r="I9" i="63" s="1"/>
  <c r="H8" i="63"/>
  <c r="I8" i="63" s="1"/>
  <c r="L19" i="62"/>
  <c r="K19" i="62"/>
  <c r="J19" i="62"/>
  <c r="I19" i="62"/>
  <c r="H19" i="62"/>
  <c r="G19" i="62"/>
  <c r="F19" i="62"/>
  <c r="E19" i="62"/>
  <c r="D19" i="62"/>
  <c r="C19" i="62"/>
  <c r="B19" i="62"/>
  <c r="C390" i="61"/>
  <c r="C392" i="61" s="1"/>
  <c r="B390" i="61"/>
  <c r="D390" i="61" s="1"/>
  <c r="D392" i="61" s="1"/>
  <c r="H240" i="61"/>
  <c r="G240" i="61"/>
  <c r="CT89" i="60"/>
  <c r="CS89" i="60"/>
  <c r="CR89" i="60"/>
  <c r="CQ89" i="60"/>
  <c r="CP89" i="60"/>
  <c r="CO89" i="60"/>
  <c r="CN89" i="60"/>
  <c r="CM89" i="60"/>
  <c r="CL89" i="60"/>
  <c r="CK89" i="60"/>
  <c r="CJ89" i="60"/>
  <c r="CI89" i="60"/>
  <c r="CH89" i="60"/>
  <c r="CG89" i="60"/>
  <c r="BX89" i="60"/>
  <c r="BW89" i="60"/>
  <c r="CT72" i="60"/>
  <c r="CS72" i="60"/>
  <c r="CR72" i="60"/>
  <c r="CQ72" i="60"/>
  <c r="CP72" i="60"/>
  <c r="CO72" i="60"/>
  <c r="CN72" i="60"/>
  <c r="CM72" i="60"/>
  <c r="CL72" i="60"/>
  <c r="CK72" i="60"/>
  <c r="CJ72" i="60"/>
  <c r="CI72" i="60"/>
  <c r="CH72" i="60"/>
  <c r="CG72" i="60"/>
  <c r="CT55" i="60"/>
  <c r="CS55" i="60"/>
  <c r="CR55" i="60"/>
  <c r="CQ55" i="60"/>
  <c r="CP55" i="60"/>
  <c r="CO55" i="60"/>
  <c r="CN55" i="60"/>
  <c r="CM55" i="60"/>
  <c r="CL55" i="60"/>
  <c r="CK55" i="60"/>
  <c r="CJ55" i="60"/>
  <c r="CI55" i="60"/>
  <c r="CH55" i="60"/>
  <c r="CG55" i="60"/>
  <c r="CT38" i="60"/>
  <c r="CS38" i="60"/>
  <c r="CR38" i="60"/>
  <c r="CQ38" i="60"/>
  <c r="CP38" i="60"/>
  <c r="CO38" i="60"/>
  <c r="CN38" i="60"/>
  <c r="CM38" i="60"/>
  <c r="CL38" i="60"/>
  <c r="CK38" i="60"/>
  <c r="CJ38" i="60"/>
  <c r="CI38" i="60"/>
  <c r="CH38" i="60"/>
  <c r="CG38" i="60"/>
  <c r="CT21" i="60"/>
  <c r="CS21" i="60"/>
  <c r="CR21" i="60"/>
  <c r="CQ21" i="60"/>
  <c r="CP21" i="60"/>
  <c r="CO21" i="60"/>
  <c r="CN21" i="60"/>
  <c r="CM21" i="60"/>
  <c r="CL21" i="60"/>
  <c r="CK21" i="60"/>
  <c r="CJ21" i="60"/>
  <c r="CI21" i="60"/>
  <c r="CH21" i="60"/>
  <c r="CG21" i="60"/>
  <c r="D20" i="54"/>
  <c r="D19" i="54"/>
  <c r="D18" i="54"/>
  <c r="D17" i="54"/>
  <c r="D16" i="54"/>
  <c r="D15" i="54"/>
  <c r="D14" i="54"/>
  <c r="D13" i="54"/>
  <c r="D12" i="54"/>
  <c r="D11" i="54"/>
  <c r="D10" i="54"/>
  <c r="D9" i="54"/>
  <c r="DR22" i="53"/>
  <c r="DQ22" i="53"/>
  <c r="DP22" i="53"/>
  <c r="DO22" i="53"/>
  <c r="DN22" i="53"/>
  <c r="DM22" i="53"/>
  <c r="DL22" i="53"/>
  <c r="DK22" i="53"/>
  <c r="DJ22" i="53"/>
  <c r="DI22" i="53"/>
  <c r="DH22" i="53"/>
  <c r="DG22" i="53"/>
  <c r="DF22" i="53"/>
  <c r="DS3" i="53"/>
  <c r="DS22" i="53" s="1"/>
  <c r="I220" i="51"/>
  <c r="K219" i="51"/>
  <c r="K218" i="51"/>
  <c r="K217" i="51"/>
  <c r="K220" i="51" s="1"/>
  <c r="L220" i="51" s="1"/>
  <c r="M220" i="51" s="1"/>
  <c r="I215" i="51"/>
  <c r="K213" i="51"/>
  <c r="K212" i="51"/>
  <c r="K215" i="51" s="1"/>
  <c r="L215" i="51" s="1"/>
  <c r="M215" i="51" s="1"/>
  <c r="I210" i="51"/>
  <c r="K209" i="51"/>
  <c r="K208" i="51"/>
  <c r="I206" i="51"/>
  <c r="K205" i="51"/>
  <c r="K204" i="51"/>
  <c r="K203" i="51"/>
  <c r="K202" i="51"/>
  <c r="K201" i="51"/>
  <c r="K200" i="51"/>
  <c r="K199" i="51"/>
  <c r="I193" i="51"/>
  <c r="K192" i="51"/>
  <c r="K191" i="51"/>
  <c r="K190" i="51"/>
  <c r="K189" i="51"/>
  <c r="K188" i="51"/>
  <c r="K187" i="51"/>
  <c r="K186" i="51"/>
  <c r="K185" i="51"/>
  <c r="K184" i="51"/>
  <c r="K183" i="51"/>
  <c r="K182" i="51"/>
  <c r="P172" i="51"/>
  <c r="P171" i="51"/>
  <c r="P173" i="51" s="1"/>
  <c r="Q173" i="51" s="1"/>
  <c r="K168" i="51"/>
  <c r="K167" i="51"/>
  <c r="K166" i="51"/>
  <c r="K165" i="51"/>
  <c r="D123" i="69" l="1"/>
  <c r="C93" i="70"/>
  <c r="B392" i="61"/>
  <c r="B71" i="69"/>
  <c r="D128" i="69"/>
  <c r="C78" i="70"/>
  <c r="D7" i="69"/>
  <c r="D13" i="69"/>
  <c r="D124" i="69"/>
  <c r="C22" i="70"/>
  <c r="C44" i="70"/>
  <c r="C6" i="69"/>
  <c r="C5" i="69" s="1"/>
  <c r="F11" i="69"/>
  <c r="F6" i="69" s="1"/>
  <c r="F5" i="69" s="1"/>
  <c r="K193" i="51"/>
  <c r="L196" i="51" s="1"/>
  <c r="M197" i="51" s="1"/>
  <c r="K206" i="51"/>
  <c r="L206" i="51" s="1"/>
  <c r="M206" i="51" s="1"/>
  <c r="K210" i="51"/>
  <c r="L210" i="51" s="1"/>
  <c r="M210" i="51" s="1"/>
  <c r="C11" i="69"/>
  <c r="D24" i="69"/>
  <c r="D31" i="69"/>
  <c r="G35" i="69"/>
  <c r="D39" i="69"/>
  <c r="G43" i="69"/>
  <c r="D53" i="69"/>
  <c r="G88" i="69"/>
  <c r="B133" i="69"/>
  <c r="B131" i="69" s="1"/>
  <c r="B127" i="69" s="1"/>
  <c r="C7" i="70"/>
  <c r="C6" i="70" s="1"/>
  <c r="D7" i="70"/>
  <c r="B44" i="70"/>
  <c r="B78" i="70"/>
  <c r="D136" i="70"/>
  <c r="G11" i="69"/>
  <c r="K169" i="51"/>
  <c r="L169" i="51" s="1"/>
  <c r="B134" i="69"/>
  <c r="D134" i="69" s="1"/>
  <c r="C115" i="70"/>
  <c r="C77" i="70" s="1"/>
  <c r="C78" i="69"/>
  <c r="D78" i="69" s="1"/>
  <c r="B7" i="70"/>
  <c r="B6" i="70" s="1"/>
  <c r="D78" i="70"/>
  <c r="D115" i="70"/>
  <c r="D120" i="70"/>
  <c r="B115" i="70"/>
  <c r="K222" i="51"/>
  <c r="L222" i="51" s="1"/>
  <c r="L224" i="51" s="1"/>
  <c r="DT3" i="53"/>
  <c r="G65" i="69"/>
  <c r="D96" i="69"/>
  <c r="B94" i="69"/>
  <c r="D94" i="69" s="1"/>
  <c r="D93" i="70"/>
  <c r="G7" i="69"/>
  <c r="D131" i="69"/>
  <c r="D44" i="70"/>
  <c r="D6" i="70" s="1"/>
  <c r="E11" i="69"/>
  <c r="E6" i="69" s="1"/>
  <c r="D18" i="69"/>
  <c r="B11" i="69"/>
  <c r="B6" i="69" s="1"/>
  <c r="D72" i="69"/>
  <c r="C133" i="69"/>
  <c r="C131" i="69" s="1"/>
  <c r="C127" i="69" s="1"/>
  <c r="C94" i="69" s="1"/>
  <c r="B12" i="46"/>
  <c r="C26" i="45"/>
  <c r="B26" i="45"/>
  <c r="C8" i="45"/>
  <c r="B8" i="45"/>
  <c r="C4" i="45"/>
  <c r="C15" i="45" s="1"/>
  <c r="B4" i="45"/>
  <c r="G46" i="44"/>
  <c r="F46" i="44"/>
  <c r="E46" i="44"/>
  <c r="D46" i="44"/>
  <c r="C46" i="44"/>
  <c r="B46" i="44"/>
  <c r="H45" i="44"/>
  <c r="H44" i="44"/>
  <c r="H43" i="44"/>
  <c r="H42" i="44"/>
  <c r="H41" i="44"/>
  <c r="H40" i="44"/>
  <c r="H39" i="44"/>
  <c r="H38" i="44"/>
  <c r="H37" i="44"/>
  <c r="H36" i="44"/>
  <c r="H35" i="44"/>
  <c r="H34" i="44"/>
  <c r="H33" i="44"/>
  <c r="H32" i="44"/>
  <c r="H31" i="44"/>
  <c r="H30" i="44"/>
  <c r="H29" i="44"/>
  <c r="H28" i="44"/>
  <c r="H27" i="44"/>
  <c r="H26" i="44"/>
  <c r="H25" i="44"/>
  <c r="H24" i="44"/>
  <c r="H16" i="44"/>
  <c r="H15" i="44"/>
  <c r="H14" i="44"/>
  <c r="H13" i="44"/>
  <c r="H12" i="44"/>
  <c r="H11" i="44"/>
  <c r="H10" i="44"/>
  <c r="H9" i="44"/>
  <c r="H8" i="44"/>
  <c r="H7" i="44"/>
  <c r="H6" i="44"/>
  <c r="H5" i="44"/>
  <c r="H4" i="44"/>
  <c r="F7" i="42"/>
  <c r="F6" i="42"/>
  <c r="F5" i="42"/>
  <c r="O26" i="38"/>
  <c r="O22" i="38"/>
  <c r="H10" i="38"/>
  <c r="F10" i="38"/>
  <c r="E10" i="38"/>
  <c r="D10" i="38"/>
  <c r="C10" i="38"/>
  <c r="J9" i="38"/>
  <c r="G8" i="38"/>
  <c r="J8" i="38" s="1"/>
  <c r="G7" i="38"/>
  <c r="J7" i="38" s="1"/>
  <c r="J6" i="38"/>
  <c r="O25" i="37"/>
  <c r="O21" i="37"/>
  <c r="H10" i="37"/>
  <c r="G10" i="37"/>
  <c r="F10" i="37"/>
  <c r="E10" i="37"/>
  <c r="D10" i="37"/>
  <c r="C10" i="37"/>
  <c r="J9" i="37"/>
  <c r="J8" i="37"/>
  <c r="J7" i="37"/>
  <c r="J6" i="37"/>
  <c r="AL14" i="35"/>
  <c r="AK14" i="35"/>
  <c r="AJ14" i="35"/>
  <c r="AI14" i="35"/>
  <c r="AH14" i="35"/>
  <c r="U14" i="35"/>
  <c r="S14" i="35"/>
  <c r="R14" i="35"/>
  <c r="O14" i="35"/>
  <c r="N14" i="35"/>
  <c r="M14" i="35"/>
  <c r="L14" i="35"/>
  <c r="I14" i="35"/>
  <c r="H14" i="35"/>
  <c r="F14" i="35"/>
  <c r="E14" i="35"/>
  <c r="D14" i="35"/>
  <c r="R12" i="35"/>
  <c r="R18" i="35" s="1"/>
  <c r="R22" i="35" s="1"/>
  <c r="R26" i="35" s="1"/>
  <c r="AL8" i="35"/>
  <c r="AK8" i="35"/>
  <c r="AK12" i="35" s="1"/>
  <c r="AK18" i="35" s="1"/>
  <c r="AK22" i="35" s="1"/>
  <c r="AK26" i="35" s="1"/>
  <c r="AJ8" i="35"/>
  <c r="AJ12" i="35" s="1"/>
  <c r="AI8" i="35"/>
  <c r="AI12" i="35" s="1"/>
  <c r="AI18" i="35" s="1"/>
  <c r="AI22" i="35" s="1"/>
  <c r="AI26" i="35" s="1"/>
  <c r="AH8" i="35"/>
  <c r="AH12" i="35" s="1"/>
  <c r="AH18" i="35" s="1"/>
  <c r="AH22" i="35" s="1"/>
  <c r="AH26" i="35" s="1"/>
  <c r="U8" i="35"/>
  <c r="S8" i="35"/>
  <c r="R8" i="35"/>
  <c r="O8" i="35"/>
  <c r="N8" i="35"/>
  <c r="M8" i="35"/>
  <c r="L8" i="35"/>
  <c r="I8" i="35"/>
  <c r="H8" i="35"/>
  <c r="H12" i="35" s="1"/>
  <c r="H18" i="35" s="1"/>
  <c r="H22" i="35" s="1"/>
  <c r="H26" i="35" s="1"/>
  <c r="F8" i="35"/>
  <c r="E8" i="35"/>
  <c r="D8" i="35"/>
  <c r="AL6" i="35"/>
  <c r="AL12" i="35" s="1"/>
  <c r="AL18" i="35" s="1"/>
  <c r="AL22" i="35" s="1"/>
  <c r="AL26" i="35" s="1"/>
  <c r="U6" i="35"/>
  <c r="S6" i="35"/>
  <c r="R6" i="35"/>
  <c r="O6" i="35"/>
  <c r="O12" i="35" s="1"/>
  <c r="O18" i="35" s="1"/>
  <c r="O22" i="35" s="1"/>
  <c r="O26" i="35" s="1"/>
  <c r="N6" i="35"/>
  <c r="M6" i="35"/>
  <c r="L6" i="35"/>
  <c r="L12" i="35" s="1"/>
  <c r="L18" i="35" s="1"/>
  <c r="L22" i="35" s="1"/>
  <c r="L26" i="35" s="1"/>
  <c r="J6" i="35"/>
  <c r="I6" i="35"/>
  <c r="I12" i="35" s="1"/>
  <c r="I18" i="35" s="1"/>
  <c r="I22" i="35" s="1"/>
  <c r="I26" i="35" s="1"/>
  <c r="H6" i="35"/>
  <c r="F6" i="35"/>
  <c r="E6" i="35"/>
  <c r="E12" i="35" s="1"/>
  <c r="E18" i="35" s="1"/>
  <c r="E22" i="35" s="1"/>
  <c r="E26" i="35" s="1"/>
  <c r="D6" i="35"/>
  <c r="D12" i="35" s="1"/>
  <c r="D18" i="35" s="1"/>
  <c r="D22" i="35" s="1"/>
  <c r="D26" i="35" s="1"/>
  <c r="AM42" i="33"/>
  <c r="CD36" i="33"/>
  <c r="CC36" i="33"/>
  <c r="CB36" i="33"/>
  <c r="CA36" i="33"/>
  <c r="BZ36" i="33"/>
  <c r="BY36" i="33"/>
  <c r="BX36" i="33"/>
  <c r="BW36" i="33"/>
  <c r="BV36" i="33"/>
  <c r="BU36" i="33"/>
  <c r="BT36" i="33"/>
  <c r="BS36" i="33"/>
  <c r="BR36" i="33"/>
  <c r="BQ36" i="33"/>
  <c r="BP36" i="33"/>
  <c r="BO36" i="33"/>
  <c r="BN36" i="33"/>
  <c r="BM36" i="33"/>
  <c r="BL36" i="33"/>
  <c r="BK36" i="33"/>
  <c r="BJ36" i="33"/>
  <c r="BI36" i="33"/>
  <c r="BH36" i="33"/>
  <c r="AO36" i="33"/>
  <c r="AL36" i="33"/>
  <c r="AK36" i="33"/>
  <c r="AJ36" i="33"/>
  <c r="AI36" i="33"/>
  <c r="AH36" i="33"/>
  <c r="AG36" i="33"/>
  <c r="AF36" i="33"/>
  <c r="AE36" i="33"/>
  <c r="AD36" i="33"/>
  <c r="AC36" i="33"/>
  <c r="AB36" i="33"/>
  <c r="AA36" i="33"/>
  <c r="Z36" i="33"/>
  <c r="Y36" i="33"/>
  <c r="X36" i="33"/>
  <c r="W36" i="33"/>
  <c r="V36" i="33"/>
  <c r="U36" i="33"/>
  <c r="T36" i="33"/>
  <c r="S36" i="33"/>
  <c r="R36" i="33"/>
  <c r="Q36" i="33"/>
  <c r="CB30" i="33"/>
  <c r="CA30" i="33"/>
  <c r="BZ30" i="33"/>
  <c r="BY30" i="33"/>
  <c r="AM30" i="33"/>
  <c r="CB29" i="33"/>
  <c r="CA29" i="33"/>
  <c r="BZ29" i="33"/>
  <c r="BY29" i="33"/>
  <c r="CB27" i="33"/>
  <c r="CA27" i="33"/>
  <c r="BZ27" i="33"/>
  <c r="BY27" i="33"/>
  <c r="CD25" i="33"/>
  <c r="CC25" i="33"/>
  <c r="CB25" i="33"/>
  <c r="CA25" i="33"/>
  <c r="BZ25" i="33"/>
  <c r="BY25" i="33"/>
  <c r="BX25" i="33"/>
  <c r="BW25" i="33"/>
  <c r="BV25" i="33"/>
  <c r="BU25" i="33"/>
  <c r="BT25" i="33"/>
  <c r="BS25" i="33"/>
  <c r="BR25" i="33"/>
  <c r="BQ25" i="33"/>
  <c r="BP25" i="33"/>
  <c r="BO25" i="33"/>
  <c r="BN25" i="33"/>
  <c r="BM25" i="33"/>
  <c r="BL25" i="33"/>
  <c r="BK25" i="33"/>
  <c r="BJ25" i="33"/>
  <c r="BI25" i="33"/>
  <c r="BH25" i="33"/>
  <c r="AT25" i="33"/>
  <c r="AS25" i="33"/>
  <c r="AR25" i="33"/>
  <c r="AQ25" i="33"/>
  <c r="AP25" i="33"/>
  <c r="AO25" i="33"/>
  <c r="AL25" i="33"/>
  <c r="AK25" i="33"/>
  <c r="AJ25" i="33"/>
  <c r="AI25" i="33"/>
  <c r="AH25" i="33"/>
  <c r="AG25" i="33"/>
  <c r="AF25" i="33"/>
  <c r="AE25" i="33"/>
  <c r="AD25" i="33"/>
  <c r="AC25" i="33"/>
  <c r="AB25" i="33"/>
  <c r="AA25" i="33"/>
  <c r="Z25" i="33"/>
  <c r="Y25" i="33"/>
  <c r="X25" i="33"/>
  <c r="W25" i="33"/>
  <c r="V25" i="33"/>
  <c r="U25" i="33"/>
  <c r="T25" i="33"/>
  <c r="S25" i="33"/>
  <c r="R25" i="33"/>
  <c r="Q25" i="33"/>
  <c r="CL16" i="33"/>
  <c r="CI16" i="33"/>
  <c r="CF16" i="33"/>
  <c r="CC16" i="33"/>
  <c r="BZ16" i="33"/>
  <c r="BW16" i="33"/>
  <c r="BT16" i="33"/>
  <c r="BQ16" i="33"/>
  <c r="BZ15" i="33"/>
  <c r="BY15" i="33"/>
  <c r="BX15" i="33"/>
  <c r="BW15" i="33"/>
  <c r="BV15" i="33"/>
  <c r="BU15" i="33"/>
  <c r="BT15" i="33"/>
  <c r="BS15" i="33"/>
  <c r="BR15" i="33"/>
  <c r="BQ15" i="33"/>
  <c r="BP15" i="33"/>
  <c r="BY13" i="33"/>
  <c r="BX13" i="33"/>
  <c r="BW13" i="33"/>
  <c r="BV13" i="33"/>
  <c r="BU13" i="33"/>
  <c r="BT13" i="33"/>
  <c r="BS13" i="33"/>
  <c r="BR13" i="33"/>
  <c r="BQ13" i="33"/>
  <c r="BP13" i="33"/>
  <c r="BJ13" i="33"/>
  <c r="AP13" i="33"/>
  <c r="Y13" i="33"/>
  <c r="AP11" i="33"/>
  <c r="Y11" i="33"/>
  <c r="X11" i="33"/>
  <c r="X13" i="33" s="1"/>
  <c r="CA10" i="33"/>
  <c r="BZ10" i="33"/>
  <c r="BY10" i="33"/>
  <c r="BX10" i="33"/>
  <c r="BW10" i="33"/>
  <c r="BV10" i="33"/>
  <c r="BU10" i="33"/>
  <c r="BT10" i="33"/>
  <c r="BS10" i="33"/>
  <c r="BR10" i="33"/>
  <c r="BQ10" i="33"/>
  <c r="BP10" i="33"/>
  <c r="CA7" i="33"/>
  <c r="BZ7" i="33"/>
  <c r="BY7" i="33"/>
  <c r="BX7" i="33"/>
  <c r="BW7" i="33"/>
  <c r="BV7" i="33"/>
  <c r="BU7" i="33"/>
  <c r="BT7" i="33"/>
  <c r="BS7" i="33"/>
  <c r="BR7" i="33"/>
  <c r="BQ7" i="33"/>
  <c r="BP7" i="33"/>
  <c r="CA6" i="33"/>
  <c r="BZ6" i="33"/>
  <c r="BY6" i="33"/>
  <c r="BX6" i="33"/>
  <c r="BW6" i="33"/>
  <c r="BV6" i="33"/>
  <c r="BU6" i="33"/>
  <c r="BT6" i="33"/>
  <c r="BS6" i="33"/>
  <c r="BR6" i="33"/>
  <c r="BQ6" i="33"/>
  <c r="BP6" i="33"/>
  <c r="F125" i="31"/>
  <c r="E125" i="31"/>
  <c r="C125" i="31"/>
  <c r="F114" i="31"/>
  <c r="E114" i="31"/>
  <c r="E125" i="30"/>
  <c r="C125" i="30"/>
  <c r="F125" i="30" s="1"/>
  <c r="F114" i="30"/>
  <c r="E114" i="30"/>
  <c r="F107" i="30"/>
  <c r="E107" i="30"/>
  <c r="F106" i="30"/>
  <c r="E106" i="30"/>
  <c r="F105" i="30"/>
  <c r="E105" i="30"/>
  <c r="F104" i="30"/>
  <c r="E104" i="30"/>
  <c r="F103" i="30"/>
  <c r="E103" i="30"/>
  <c r="F102" i="30"/>
  <c r="E102" i="30"/>
  <c r="F101" i="30"/>
  <c r="E101" i="30"/>
  <c r="F100" i="30"/>
  <c r="E100" i="30"/>
  <c r="F99" i="30"/>
  <c r="E99" i="30"/>
  <c r="F98" i="30"/>
  <c r="E98" i="30"/>
  <c r="F97" i="30"/>
  <c r="E97" i="30"/>
  <c r="F96" i="30"/>
  <c r="E96" i="30"/>
  <c r="F95" i="30"/>
  <c r="E95" i="30"/>
  <c r="F94" i="30"/>
  <c r="E94" i="30"/>
  <c r="F93" i="30"/>
  <c r="E93" i="30"/>
  <c r="F92" i="30"/>
  <c r="E92" i="30"/>
  <c r="F91" i="30"/>
  <c r="E91" i="30"/>
  <c r="F90" i="30"/>
  <c r="E90" i="30"/>
  <c r="F89" i="30"/>
  <c r="E89" i="30"/>
  <c r="F88" i="30"/>
  <c r="E88" i="30"/>
  <c r="F87" i="30"/>
  <c r="E87" i="30"/>
  <c r="F86" i="30"/>
  <c r="F73" i="30"/>
  <c r="E73" i="30"/>
  <c r="F72" i="30"/>
  <c r="E72" i="30"/>
  <c r="J10" i="37" l="1"/>
  <c r="D127" i="69"/>
  <c r="B77" i="70"/>
  <c r="N12" i="35"/>
  <c r="N18" i="35" s="1"/>
  <c r="N22" i="35" s="1"/>
  <c r="N26" i="35" s="1"/>
  <c r="U12" i="35"/>
  <c r="U18" i="35" s="1"/>
  <c r="U22" i="35" s="1"/>
  <c r="U26" i="35" s="1"/>
  <c r="F12" i="35"/>
  <c r="F18" i="35" s="1"/>
  <c r="F22" i="35" s="1"/>
  <c r="F26" i="35" s="1"/>
  <c r="M12" i="35"/>
  <c r="M18" i="35" s="1"/>
  <c r="M22" i="35" s="1"/>
  <c r="M26" i="35" s="1"/>
  <c r="S12" i="35"/>
  <c r="S18" i="35" s="1"/>
  <c r="S22" i="35" s="1"/>
  <c r="S26" i="35" s="1"/>
  <c r="AJ18" i="35"/>
  <c r="AJ22" i="35" s="1"/>
  <c r="AJ26" i="35" s="1"/>
  <c r="G10" i="38"/>
  <c r="J10" i="38" s="1"/>
  <c r="H46" i="44"/>
  <c r="B15" i="45"/>
  <c r="C71" i="69"/>
  <c r="D71" i="69" s="1"/>
  <c r="D65" i="69" s="1"/>
  <c r="C5" i="70"/>
  <c r="D77" i="70"/>
  <c r="D5" i="70" s="1"/>
  <c r="M222" i="51"/>
  <c r="D11" i="69"/>
  <c r="B5" i="70"/>
  <c r="D6" i="69"/>
  <c r="B5" i="69"/>
  <c r="D5" i="69" s="1"/>
  <c r="G6" i="69"/>
  <c r="E5" i="69"/>
  <c r="G5" i="69" s="1"/>
  <c r="DT22" i="53"/>
  <c r="DU3" i="53"/>
  <c r="D133" i="69"/>
  <c r="G146" i="69"/>
  <c r="X179" i="29"/>
  <c r="J179" i="29"/>
  <c r="J178" i="29"/>
  <c r="Y178" i="29" s="1"/>
  <c r="X177" i="29"/>
  <c r="J177" i="29"/>
  <c r="Y176" i="29"/>
  <c r="Y169" i="29"/>
  <c r="Y168" i="29"/>
  <c r="Y167" i="29"/>
  <c r="Y166" i="29"/>
  <c r="B115" i="18"/>
  <c r="B113" i="18"/>
  <c r="DR28" i="14"/>
  <c r="DQ28"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B28" i="14"/>
  <c r="DK31" i="7"/>
  <c r="BG31" i="7"/>
  <c r="BF31" i="7"/>
  <c r="BD31" i="7"/>
  <c r="AV31" i="7"/>
  <c r="AT31" i="7"/>
  <c r="AS31" i="7"/>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M31" i="7"/>
  <c r="L31" i="7"/>
  <c r="K31" i="7"/>
  <c r="J31" i="7"/>
  <c r="I31" i="7"/>
  <c r="H31" i="7"/>
  <c r="G31" i="7"/>
  <c r="F31" i="7"/>
  <c r="E31" i="7"/>
  <c r="D31" i="7"/>
  <c r="C31" i="7"/>
  <c r="F17" i="4"/>
  <c r="E17" i="4"/>
  <c r="D17" i="4"/>
  <c r="B17" i="4"/>
  <c r="X26" i="3"/>
  <c r="W26" i="3"/>
  <c r="V26" i="3"/>
  <c r="U26" i="3"/>
  <c r="T26" i="3"/>
  <c r="S26" i="3"/>
  <c r="R26" i="3"/>
  <c r="X24" i="3"/>
  <c r="W24" i="3"/>
  <c r="V24" i="3"/>
  <c r="U24" i="3"/>
  <c r="T24" i="3"/>
  <c r="S24" i="3"/>
  <c r="R24" i="3"/>
  <c r="Q24" i="3"/>
  <c r="P24" i="3"/>
  <c r="O24" i="3"/>
  <c r="N24" i="3"/>
  <c r="M24" i="3"/>
  <c r="I24" i="3"/>
  <c r="H24" i="3"/>
  <c r="G24" i="3"/>
  <c r="F24" i="3"/>
  <c r="E24" i="3"/>
  <c r="D24" i="3"/>
  <c r="C24" i="3"/>
  <c r="B24" i="3"/>
  <c r="X22" i="3"/>
  <c r="W22" i="3"/>
  <c r="V22" i="3"/>
  <c r="U22" i="3"/>
  <c r="T22" i="3"/>
  <c r="S22" i="3"/>
  <c r="R22" i="3"/>
  <c r="Q22" i="3"/>
  <c r="P22" i="3"/>
  <c r="O22" i="3"/>
  <c r="N22" i="3"/>
  <c r="M22" i="3"/>
  <c r="I22" i="3"/>
  <c r="H22" i="3"/>
  <c r="G22" i="3"/>
  <c r="F22" i="3"/>
  <c r="E22" i="3"/>
  <c r="D22" i="3"/>
  <c r="C22" i="3"/>
  <c r="B22" i="3"/>
  <c r="X20" i="3"/>
  <c r="W20" i="3"/>
  <c r="V20" i="3"/>
  <c r="U20" i="3"/>
  <c r="T20" i="3"/>
  <c r="S20" i="3"/>
  <c r="R20" i="3"/>
  <c r="Q20" i="3"/>
  <c r="P20" i="3"/>
  <c r="O20" i="3"/>
  <c r="N20" i="3"/>
  <c r="M20" i="3"/>
  <c r="I20" i="3"/>
  <c r="H20" i="3"/>
  <c r="G20" i="3"/>
  <c r="F20" i="3"/>
  <c r="E20" i="3"/>
  <c r="D20" i="3"/>
  <c r="C20" i="3"/>
  <c r="B20" i="3"/>
  <c r="X13" i="3"/>
  <c r="W13" i="3"/>
  <c r="V13" i="3"/>
  <c r="U13" i="3"/>
  <c r="T13" i="3"/>
  <c r="S13" i="3"/>
  <c r="R13" i="3"/>
  <c r="Q13" i="3"/>
  <c r="P13" i="3"/>
  <c r="O13" i="3"/>
  <c r="N13" i="3"/>
  <c r="I13" i="3"/>
  <c r="H13" i="3"/>
  <c r="G13" i="3"/>
  <c r="F13" i="3"/>
  <c r="E13" i="3"/>
  <c r="D13" i="3"/>
  <c r="C13" i="3"/>
  <c r="B13" i="3"/>
  <c r="X11" i="3"/>
  <c r="W11" i="3"/>
  <c r="V11" i="3"/>
  <c r="U11" i="3"/>
  <c r="T11" i="3"/>
  <c r="S11" i="3"/>
  <c r="R11" i="3"/>
  <c r="Q11" i="3"/>
  <c r="P11" i="3"/>
  <c r="O11" i="3"/>
  <c r="N11" i="3"/>
  <c r="M11" i="3"/>
  <c r="I11" i="3"/>
  <c r="H11" i="3"/>
  <c r="G11" i="3"/>
  <c r="F11" i="3"/>
  <c r="E11" i="3"/>
  <c r="D11" i="3"/>
  <c r="C11" i="3"/>
  <c r="B11" i="3"/>
  <c r="D146" i="69" l="1"/>
  <c r="Y177" i="29"/>
  <c r="Y179" i="29"/>
  <c r="DU22" i="53"/>
  <c r="DV3" i="53"/>
  <c r="DV22" i="53" l="1"/>
  <c r="DW3" i="53"/>
  <c r="DW22" i="53" l="1"/>
  <c r="DX3" i="53"/>
  <c r="DX22" i="53" l="1"/>
  <c r="DY3" i="53"/>
  <c r="DZ3" i="53" l="1"/>
  <c r="DY22" i="53"/>
  <c r="DZ22" i="53" l="1"/>
  <c r="EA3" i="53"/>
  <c r="EB3" i="53" l="1"/>
  <c r="EA22" i="53"/>
  <c r="EB22" i="53" l="1"/>
  <c r="EC3" i="53"/>
  <c r="ED3" i="53" l="1"/>
  <c r="EC22" i="53"/>
  <c r="ED22" i="53" l="1"/>
  <c r="EE3" i="53"/>
  <c r="EE22" i="53" l="1"/>
  <c r="EF3" i="53"/>
  <c r="EF22" i="53" l="1"/>
  <c r="EG3" i="53"/>
  <c r="EH3" i="53" l="1"/>
  <c r="EG22" i="53"/>
  <c r="EH22" i="53" l="1"/>
  <c r="EI3" i="53"/>
  <c r="EI22" i="53" l="1"/>
  <c r="EJ3" i="53"/>
  <c r="EJ22" i="53" l="1"/>
  <c r="EK3" i="53"/>
  <c r="EK22" i="53" l="1"/>
  <c r="EL3" i="53"/>
  <c r="EL22" i="53" l="1"/>
  <c r="EM3" i="53"/>
  <c r="EM22" i="53" l="1"/>
  <c r="EN3" i="53"/>
  <c r="EN22" i="53" l="1"/>
  <c r="EO3" i="53"/>
  <c r="EP3" i="53" l="1"/>
  <c r="EO22" i="53"/>
  <c r="EP22" i="53" l="1"/>
  <c r="EQ3" i="53"/>
  <c r="ER3" i="53" l="1"/>
  <c r="EQ22" i="53"/>
  <c r="ER22" i="53" l="1"/>
  <c r="ES3" i="53"/>
  <c r="ET3" i="53" l="1"/>
  <c r="ES22" i="53"/>
  <c r="ET22" i="53" l="1"/>
  <c r="EU3" i="53"/>
  <c r="EU22" i="53" l="1"/>
  <c r="EV3" i="53"/>
  <c r="EV22" i="53" l="1"/>
  <c r="EW3" i="53"/>
  <c r="EX3" i="53" l="1"/>
  <c r="EW22" i="53"/>
  <c r="EX22" i="53" l="1"/>
  <c r="EY3" i="53"/>
  <c r="EY22" i="53" l="1"/>
  <c r="EZ3" i="53"/>
  <c r="EZ22" i="53" l="1"/>
  <c r="FA3" i="53"/>
  <c r="FA22" i="53" l="1"/>
  <c r="FB3" i="53"/>
  <c r="FB22" i="53" l="1"/>
  <c r="FC3" i="53"/>
  <c r="FC22" i="53" l="1"/>
  <c r="FD3" i="53"/>
  <c r="FD22" i="53" l="1"/>
  <c r="FE3" i="53"/>
  <c r="FF3" i="53" l="1"/>
  <c r="FE22" i="53"/>
  <c r="FF22" i="53" l="1"/>
  <c r="FG3" i="53"/>
  <c r="FH3" i="53" l="1"/>
  <c r="FG22" i="53"/>
  <c r="FH22" i="53" l="1"/>
  <c r="FI3" i="53"/>
  <c r="FJ3" i="53" l="1"/>
  <c r="FI22" i="53"/>
  <c r="FJ22" i="53" l="1"/>
  <c r="FK3" i="53"/>
  <c r="FK22" i="53" l="1"/>
  <c r="FL3" i="53"/>
  <c r="FL22" i="53" l="1"/>
  <c r="FM3" i="53"/>
  <c r="FN3" i="53" l="1"/>
  <c r="FM22" i="53"/>
  <c r="FN22" i="53" l="1"/>
  <c r="FO3" i="53"/>
  <c r="FO22" i="53" l="1"/>
  <c r="FP3" i="53"/>
  <c r="FP22" i="53" l="1"/>
  <c r="FQ3" i="53"/>
  <c r="FQ22" i="53" l="1"/>
  <c r="FR3" i="53"/>
  <c r="FR22" i="53" l="1"/>
  <c r="FS3" i="53"/>
  <c r="FS22" i="53" l="1"/>
  <c r="FT3" i="53"/>
  <c r="FT22" i="53" l="1"/>
  <c r="FU3" i="53"/>
  <c r="FV3" i="53" l="1"/>
  <c r="FU22" i="53"/>
  <c r="FV22" i="53" l="1"/>
  <c r="FW3" i="53"/>
  <c r="FX3" i="53" l="1"/>
  <c r="FW22" i="53"/>
  <c r="FX22" i="53" l="1"/>
  <c r="FY3" i="53"/>
  <c r="FZ3" i="53" l="1"/>
  <c r="FY22" i="53"/>
  <c r="FZ22" i="53" l="1"/>
  <c r="GA3" i="53"/>
  <c r="GA22" i="53" l="1"/>
  <c r="GB3" i="53"/>
  <c r="GB22" i="53" l="1"/>
  <c r="GC3" i="53"/>
  <c r="GD3" i="53" l="1"/>
  <c r="GC22" i="53"/>
  <c r="GD22" i="53" l="1"/>
  <c r="GE3" i="53"/>
  <c r="GE22" i="53" l="1"/>
  <c r="GF3" i="53"/>
  <c r="GF22" i="53" l="1"/>
  <c r="GG3" i="53"/>
  <c r="GG22" i="53" l="1"/>
  <c r="GH3" i="53"/>
  <c r="GH22" i="53" l="1"/>
  <c r="GI3" i="53"/>
  <c r="GI22" i="53" l="1"/>
  <c r="GJ3" i="53"/>
  <c r="GJ22" i="53" l="1"/>
  <c r="GK3" i="53"/>
  <c r="GL3" i="53" l="1"/>
  <c r="GK22" i="53"/>
  <c r="GL22" i="53" l="1"/>
  <c r="GM3" i="53"/>
  <c r="GN3" i="53" l="1"/>
  <c r="GM22" i="53"/>
  <c r="GN22" i="53" l="1"/>
  <c r="GO3" i="53"/>
  <c r="GP3" i="53" l="1"/>
  <c r="GO22" i="53"/>
  <c r="GP22" i="53" l="1"/>
  <c r="GQ3" i="53"/>
  <c r="GQ22" i="53" l="1"/>
  <c r="GR3" i="53"/>
  <c r="GR22" i="53" l="1"/>
  <c r="GS3" i="53"/>
  <c r="GT3" i="53" l="1"/>
  <c r="GS22" i="53"/>
  <c r="GT22" i="53" l="1"/>
  <c r="GU3" i="53"/>
  <c r="GU22" i="53" l="1"/>
  <c r="GV3" i="53"/>
  <c r="GV22" i="53" l="1"/>
  <c r="GW3" i="53"/>
  <c r="GW22" i="53" l="1"/>
  <c r="GX3" i="53"/>
  <c r="GX22" i="53" l="1"/>
  <c r="GY3" i="53"/>
  <c r="GY22" i="53" l="1"/>
  <c r="GZ3" i="53"/>
  <c r="GZ22" i="53" l="1"/>
  <c r="HA3" i="53"/>
  <c r="HB3" i="53" l="1"/>
  <c r="HA22" i="53"/>
  <c r="HB22" i="53" l="1"/>
  <c r="HC3" i="53"/>
  <c r="HD3" i="53" l="1"/>
  <c r="HC22" i="53"/>
  <c r="HD22" i="53" l="1"/>
  <c r="HE3" i="53"/>
  <c r="HF3" i="53" l="1"/>
  <c r="HE22" i="53"/>
  <c r="HF22" i="53" l="1"/>
  <c r="HG3" i="53"/>
  <c r="HG22" i="53" l="1"/>
  <c r="HH3" i="53"/>
  <c r="HH22" i="53" l="1"/>
  <c r="HI3" i="53"/>
  <c r="HJ3" i="53" l="1"/>
  <c r="HI22" i="53"/>
  <c r="HJ22" i="53" l="1"/>
  <c r="HK3" i="53"/>
  <c r="HK22" i="53" l="1"/>
  <c r="HL3" i="53"/>
  <c r="HL22" i="53" l="1"/>
  <c r="HM3" i="53"/>
  <c r="HM22" i="53" l="1"/>
  <c r="HN3" i="53"/>
  <c r="HN22" i="53" l="1"/>
  <c r="HO3" i="53"/>
  <c r="HO22" i="53" l="1"/>
  <c r="HP3" i="53"/>
  <c r="HP22" i="53" l="1"/>
  <c r="HQ3" i="53"/>
  <c r="HR3" i="53" l="1"/>
  <c r="HQ22" i="53"/>
  <c r="HR22" i="53" l="1"/>
  <c r="HS3" i="53"/>
  <c r="HT3" i="53" l="1"/>
  <c r="HS22" i="53"/>
  <c r="HT22" i="53" l="1"/>
  <c r="HU3" i="53"/>
  <c r="HV3" i="53" l="1"/>
  <c r="HU22" i="53"/>
  <c r="HW3" i="53" l="1"/>
  <c r="HV22" i="53"/>
  <c r="HW22" i="53" l="1"/>
  <c r="HX3" i="53"/>
  <c r="HX22" i="53" s="1"/>
</calcChain>
</file>

<file path=xl/sharedStrings.xml><?xml version="1.0" encoding="utf-8"?>
<sst xmlns="http://schemas.openxmlformats.org/spreadsheetml/2006/main" count="14892" uniqueCount="5458">
  <si>
    <t>Table 1: Selected Economic Indicators of Mauritius: 2011 to 2021</t>
  </si>
  <si>
    <t>Period</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</si>
  <si>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</si>
  <si>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</si>
  <si>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</si>
  <si>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</si>
  <si>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</si>
  <si>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</si>
  <si>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(Rs million)</t>
  </si>
  <si>
    <t>n.a.</t>
  </si>
  <si>
    <t xml:space="preserve">4. Real Growth Rate of Gross Value Added (at basic prices)* </t>
  </si>
  <si>
    <t>(Per cent)</t>
  </si>
  <si>
    <r>
      <t xml:space="preserve">-14.7 </t>
    </r>
    <r>
      <rPr>
        <vertAlign val="superscript"/>
        <sz val="10.5"/>
        <color rgb="FF002060"/>
        <rFont val="Segoe UI"/>
        <family val="2"/>
      </rPr>
      <t>2</t>
    </r>
  </si>
  <si>
    <r>
      <t>5. Real Growth Rate of Gross Domestic Product (at market prices)*</t>
    </r>
    <r>
      <rPr>
        <b/>
        <vertAlign val="superscript"/>
        <sz val="11"/>
        <color rgb="FF002060"/>
        <rFont val="Segoe UI"/>
        <family val="2"/>
      </rPr>
      <t xml:space="preserve"> </t>
    </r>
  </si>
  <si>
    <r>
      <t xml:space="preserve">-14.9 </t>
    </r>
    <r>
      <rPr>
        <vertAlign val="superscript"/>
        <sz val="10.5"/>
        <color rgb="FF002060"/>
        <rFont val="Segoe UI"/>
        <family val="2"/>
      </rPr>
      <t>2</t>
    </r>
  </si>
  <si>
    <t xml:space="preserve">6. Gross Domestic Product (at market prices)* </t>
  </si>
  <si>
    <t xml:space="preserve">7. Gross National Income (at market prices)* </t>
  </si>
  <si>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</si>
  <si>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</si>
  <si>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</si>
  <si>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</si>
  <si>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</si>
  <si>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</si>
  <si>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</si>
  <si>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</si>
  <si>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8. GNI Per Capita (at market prices)*</t>
    </r>
    <r>
      <rPr>
        <b/>
        <vertAlign val="superscript"/>
        <sz val="11"/>
        <color rgb="FF002060"/>
        <rFont val="Segoe UI"/>
        <family val="2"/>
      </rPr>
      <t xml:space="preserve"> </t>
    </r>
  </si>
  <si>
    <t xml:space="preserve">Calendar Year </t>
  </si>
  <si>
    <t>(Rupees)</t>
  </si>
  <si>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</si>
  <si>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</si>
  <si>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</si>
  <si>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</si>
  <si>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</si>
  <si>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</si>
  <si>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</si>
  <si>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</si>
  <si>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t>9. Headline Inflation Rate*</t>
  </si>
  <si>
    <t>Year ended June</t>
  </si>
  <si>
    <t>10. Headline Inflation Rate*</t>
  </si>
  <si>
    <t xml:space="preserve">2.5 </t>
  </si>
  <si>
    <r>
      <t>11. Unemployment Rate*</t>
    </r>
    <r>
      <rPr>
        <b/>
        <vertAlign val="superscript"/>
        <sz val="11"/>
        <color rgb="FFC00000"/>
        <rFont val="Segoe UI"/>
        <family val="2"/>
      </rPr>
      <t xml:space="preserve"> </t>
    </r>
  </si>
  <si>
    <t xml:space="preserve">n.a. </t>
  </si>
  <si>
    <r>
      <t xml:space="preserve">12. Current Account Balance </t>
    </r>
    <r>
      <rPr>
        <b/>
        <vertAlign val="superscript"/>
        <sz val="11"/>
        <color rgb="FF002060"/>
        <rFont val="Segoe UI"/>
        <family val="2"/>
      </rPr>
      <t>4</t>
    </r>
  </si>
  <si>
    <t>-17,758</t>
  </si>
  <si>
    <r>
      <t xml:space="preserve">-22,695 </t>
    </r>
    <r>
      <rPr>
        <vertAlign val="superscript"/>
        <sz val="10.5"/>
        <color rgb="FF002060"/>
        <rFont val="Segoe UI"/>
        <family val="2"/>
      </rPr>
      <t>2</t>
    </r>
  </si>
  <si>
    <r>
      <t>-36,452</t>
    </r>
    <r>
      <rPr>
        <vertAlign val="superscript"/>
        <sz val="10.5"/>
        <color rgb="FF002060"/>
        <rFont val="Segoe UI"/>
        <family val="2"/>
      </rPr>
      <t xml:space="preserve"> 2</t>
    </r>
  </si>
  <si>
    <r>
      <t xml:space="preserve">13. Current Account Balance </t>
    </r>
    <r>
      <rPr>
        <b/>
        <vertAlign val="superscript"/>
        <sz val="11"/>
        <color rgb="FF002060"/>
        <rFont val="Segoe UI"/>
        <family val="2"/>
      </rPr>
      <t>4</t>
    </r>
  </si>
  <si>
    <t>-18,995</t>
  </si>
  <si>
    <r>
      <t>-25,650</t>
    </r>
    <r>
      <rPr>
        <vertAlign val="superscript"/>
        <sz val="10.5"/>
        <color rgb="FF002060"/>
        <rFont val="Segoe UI"/>
        <family val="2"/>
      </rPr>
      <t xml:space="preserve"> 2</t>
    </r>
  </si>
  <si>
    <r>
      <t xml:space="preserve">-54,029 </t>
    </r>
    <r>
      <rPr>
        <vertAlign val="superscript"/>
        <sz val="10.5"/>
        <color rgb="FF002060"/>
        <rFont val="Segoe UI"/>
        <family val="2"/>
      </rPr>
      <t>3</t>
    </r>
  </si>
  <si>
    <r>
      <t>14. Overall Balance of Payments</t>
    </r>
    <r>
      <rPr>
        <b/>
        <vertAlign val="superscript"/>
        <sz val="11"/>
        <color rgb="FF002060"/>
        <rFont val="Segoe UI"/>
        <family val="2"/>
      </rPr>
      <t xml:space="preserve"> </t>
    </r>
  </si>
  <si>
    <t xml:space="preserve">+8,399 </t>
  </si>
  <si>
    <t xml:space="preserve">+2,692 </t>
  </si>
  <si>
    <t xml:space="preserve">+20,335 </t>
  </si>
  <si>
    <t>+15,939</t>
  </si>
  <si>
    <t>+15,105</t>
  </si>
  <si>
    <t>+26,921</t>
  </si>
  <si>
    <t>+18,644</t>
  </si>
  <si>
    <t>+47,549</t>
  </si>
  <si>
    <t>+17,521</t>
  </si>
  <si>
    <t>-3,534</t>
  </si>
  <si>
    <t>-6,818</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</si>
  <si>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</si>
  <si>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</si>
  <si>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</si>
  <si>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</si>
  <si>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</si>
  <si>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</si>
  <si>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</si>
  <si>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-21,058</t>
  </si>
  <si>
    <t>16. Gross Official International Reserves</t>
  </si>
  <si>
    <t>End-June</t>
  </si>
  <si>
    <t>17. Total Imports (c.i.f.)*</t>
  </si>
  <si>
    <t>192,438</t>
  </si>
  <si>
    <r>
      <t>198,639</t>
    </r>
    <r>
      <rPr>
        <vertAlign val="superscript"/>
        <sz val="10.5"/>
        <color rgb="FF002060"/>
        <rFont val="Segoe UI"/>
        <family val="2"/>
      </rPr>
      <t xml:space="preserve"> 2</t>
    </r>
  </si>
  <si>
    <r>
      <t xml:space="preserve">165,722 </t>
    </r>
    <r>
      <rPr>
        <vertAlign val="superscript"/>
        <sz val="10.5"/>
        <color rgb="FF002060"/>
        <rFont val="Segoe UI"/>
        <family val="2"/>
      </rPr>
      <t>3</t>
    </r>
  </si>
  <si>
    <t xml:space="preserve">18. Total Exports (f.o.b.)* </t>
  </si>
  <si>
    <t xml:space="preserve">73,586 </t>
  </si>
  <si>
    <t>80,339</t>
  </si>
  <si>
    <r>
      <t xml:space="preserve">78,799 </t>
    </r>
    <r>
      <rPr>
        <vertAlign val="superscript"/>
        <sz val="10.5"/>
        <color rgb="FF002060"/>
        <rFont val="Segoe UI"/>
        <family val="2"/>
      </rPr>
      <t>2</t>
    </r>
  </si>
  <si>
    <r>
      <t xml:space="preserve">70,223 </t>
    </r>
    <r>
      <rPr>
        <vertAlign val="superscript"/>
        <sz val="10.5"/>
        <color rgb="FF002060"/>
        <rFont val="Segoe UI"/>
        <family val="2"/>
      </rPr>
      <t>3</t>
    </r>
  </si>
  <si>
    <r>
      <t>78,000</t>
    </r>
    <r>
      <rPr>
        <vertAlign val="superscript"/>
        <sz val="10.5"/>
        <color rgb="FF002060"/>
        <rFont val="Segoe UI"/>
        <family val="2"/>
      </rPr>
      <t xml:space="preserve"> 6</t>
    </r>
  </si>
  <si>
    <t>19. Ratio of Budget Deficit to GDP at market prices**</t>
  </si>
  <si>
    <t>@</t>
  </si>
  <si>
    <t>13.6</t>
  </si>
  <si>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</si>
  <si>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</si>
  <si>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</si>
  <si>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</si>
  <si>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r>
      <t xml:space="preserve">68,736 </t>
    </r>
    <r>
      <rPr>
        <vertAlign val="superscript"/>
        <sz val="10.5"/>
        <color rgb="FF002060"/>
        <rFont val="Segoe UI"/>
        <family val="2"/>
      </rPr>
      <t>2</t>
    </r>
  </si>
  <si>
    <r>
      <t xml:space="preserve">79,617 </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</si>
  <si>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</si>
  <si>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</si>
  <si>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</si>
  <si>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r>
      <t xml:space="preserve">16.0 </t>
    </r>
    <r>
      <rPr>
        <vertAlign val="superscript"/>
        <sz val="10.5"/>
        <color rgb="FF002060"/>
        <rFont val="Segoe UI"/>
        <family val="2"/>
      </rPr>
      <t>2</t>
    </r>
  </si>
  <si>
    <r>
      <t>17.9</t>
    </r>
    <r>
      <rPr>
        <vertAlign val="superscript"/>
        <sz val="10.5"/>
        <color rgb="FF002060"/>
        <rFont val="Segoe UI"/>
        <family val="2"/>
      </rPr>
      <t>3</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</si>
  <si>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</si>
  <si>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</si>
  <si>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</si>
  <si>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r>
      <t xml:space="preserve">258,807 </t>
    </r>
    <r>
      <rPr>
        <vertAlign val="superscript"/>
        <sz val="10.5"/>
        <color rgb="FF002060"/>
        <rFont val="Segoe UI"/>
        <family val="2"/>
      </rPr>
      <t>2</t>
    </r>
  </si>
  <si>
    <r>
      <t>300,086</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</si>
  <si>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</si>
  <si>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</si>
  <si>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</si>
  <si>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r>
      <t xml:space="preserve">60.2 </t>
    </r>
    <r>
      <rPr>
        <vertAlign val="superscript"/>
        <sz val="10.5"/>
        <color rgb="FF002060"/>
        <rFont val="Segoe UI"/>
        <family val="2"/>
      </rPr>
      <t>2</t>
    </r>
  </si>
  <si>
    <r>
      <t xml:space="preserve">67.4 </t>
    </r>
    <r>
      <rPr>
        <vertAlign val="superscript"/>
        <sz val="10.5"/>
        <color rgb="FF002060"/>
        <rFont val="Segoe UI"/>
        <family val="2"/>
      </rPr>
      <t>3</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</si>
  <si>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</si>
  <si>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</si>
  <si>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</si>
  <si>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</si>
  <si>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</si>
  <si>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</si>
  <si>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Exclusive of net primary income and net transfer of GBC1s from the rest of the world.</t>
  </si>
  <si>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</si>
  <si>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</si>
  <si>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r>
      <rPr>
        <i/>
        <vertAlign val="superscript"/>
        <sz val="10"/>
        <color rgb="FF002060"/>
        <rFont val="Segoe UI"/>
        <family val="2"/>
      </rPr>
      <t>6</t>
    </r>
    <r>
      <rPr>
        <i/>
        <sz val="10"/>
        <color rgb="FF002060"/>
        <rFont val="Segoe UI"/>
        <family val="2"/>
      </rPr>
      <t xml:space="preserve"> Forecast.          </t>
    </r>
    <r>
      <rPr>
        <i/>
        <vertAlign val="superscript"/>
        <sz val="10"/>
        <color rgb="FF002060"/>
        <rFont val="Segoe UI"/>
        <family val="2"/>
      </rPr>
      <t>7</t>
    </r>
    <r>
      <rPr>
        <i/>
        <sz val="10"/>
        <color rgb="FF002060"/>
        <rFont val="Segoe UI"/>
        <family val="2"/>
      </rPr>
      <t xml:space="preserve"> Estimates.          n.a.: not available. </t>
    </r>
  </si>
  <si>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</si>
  <si>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xml:space="preserve">* Source:  Statistics Mauritius.     </t>
  </si>
  <si>
    <t>** Source: Ministry of Finance, Economic Planning and Development.</t>
  </si>
  <si>
    <r>
      <t>198,000</t>
    </r>
    <r>
      <rPr>
        <vertAlign val="superscript"/>
        <sz val="10.5"/>
        <color rgb="FF002060"/>
        <rFont val="Segoe UI"/>
        <family val="2"/>
      </rPr>
      <t xml:space="preserve"> 6</t>
    </r>
  </si>
  <si>
    <r>
      <t xml:space="preserve">5.6 </t>
    </r>
    <r>
      <rPr>
        <vertAlign val="superscript"/>
        <sz val="10"/>
        <color theme="3" tint="-0.499984740745262"/>
        <rFont val="Segoe UI"/>
        <family val="2"/>
      </rPr>
      <t>2</t>
    </r>
  </si>
  <si>
    <r>
      <t xml:space="preserve">5.0 </t>
    </r>
    <r>
      <rPr>
        <vertAlign val="superscript"/>
        <sz val="10.5"/>
        <color theme="3" tint="-0.499984740745262"/>
        <rFont val="Segoe UI"/>
        <family val="2"/>
      </rPr>
      <t xml:space="preserve">7 </t>
    </r>
  </si>
  <si>
    <r>
      <t xml:space="preserve">-62,007 </t>
    </r>
    <r>
      <rPr>
        <vertAlign val="superscript"/>
        <sz val="10.5"/>
        <color rgb="FF002060"/>
        <rFont val="Segoe UI"/>
        <family val="2"/>
      </rPr>
      <t>2</t>
    </r>
  </si>
  <si>
    <t>End-December</t>
  </si>
  <si>
    <r>
      <t xml:space="preserve">4.8 </t>
    </r>
    <r>
      <rPr>
        <vertAlign val="superscript"/>
        <sz val="10.5"/>
        <color rgb="FF002060"/>
        <rFont val="Segoe UI"/>
        <family val="2"/>
      </rPr>
      <t>6</t>
    </r>
  </si>
  <si>
    <r>
      <t xml:space="preserve">429,694 </t>
    </r>
    <r>
      <rPr>
        <vertAlign val="superscript"/>
        <sz val="10.5"/>
        <color rgb="FF002060"/>
        <rFont val="Segoe UI"/>
        <family val="2"/>
      </rPr>
      <t>2</t>
    </r>
  </si>
  <si>
    <r>
      <t xml:space="preserve">461,860 </t>
    </r>
    <r>
      <rPr>
        <vertAlign val="superscript"/>
        <sz val="10.5"/>
        <color rgb="FF002060"/>
        <rFont val="Segoe UI"/>
        <family val="2"/>
      </rPr>
      <t>6</t>
    </r>
  </si>
  <si>
    <r>
      <t xml:space="preserve">436,298 </t>
    </r>
    <r>
      <rPr>
        <vertAlign val="superscript"/>
        <sz val="10.5"/>
        <color rgb="FF002060"/>
        <rFont val="Segoe UI"/>
        <family val="2"/>
      </rPr>
      <t>^2</t>
    </r>
  </si>
  <si>
    <r>
      <t xml:space="preserve">344,623 </t>
    </r>
    <r>
      <rPr>
        <vertAlign val="superscript"/>
        <sz val="10.5"/>
        <color rgb="FF002060"/>
        <rFont val="Segoe UI"/>
        <family val="2"/>
      </rPr>
      <t>^2</t>
    </r>
  </si>
  <si>
    <r>
      <t xml:space="preserve">473,797 </t>
    </r>
    <r>
      <rPr>
        <vertAlign val="superscript"/>
        <sz val="10.5"/>
        <color rgb="FF002060"/>
        <rFont val="Segoe UI"/>
        <family val="2"/>
      </rPr>
      <t>^6</t>
    </r>
  </si>
  <si>
    <r>
      <t xml:space="preserve">374,149 </t>
    </r>
    <r>
      <rPr>
        <vertAlign val="superscript"/>
        <sz val="10.5"/>
        <color rgb="FF002060"/>
        <rFont val="Segoe UI"/>
        <family val="2"/>
      </rPr>
      <t>^6</t>
    </r>
  </si>
  <si>
    <t xml:space="preserve">498,254 </t>
  </si>
  <si>
    <r>
      <t>510,174</t>
    </r>
    <r>
      <rPr>
        <vertAlign val="superscript"/>
        <sz val="10.5"/>
        <color rgb="FF002060"/>
        <rFont val="Segoe UI"/>
        <family val="2"/>
      </rPr>
      <t xml:space="preserve"> ^</t>
    </r>
  </si>
  <si>
    <r>
      <t xml:space="preserve">402,986 </t>
    </r>
    <r>
      <rPr>
        <vertAlign val="superscript"/>
        <sz val="10.5"/>
        <color rgb="FF002060"/>
        <rFont val="Segoe UI"/>
        <family val="2"/>
      </rPr>
      <t>^</t>
    </r>
  </si>
  <si>
    <t>Table 2: FAO Food Price Indices and Oil Prices: 2018 to 2021 (Annual) and January 2018 to December 2021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</si>
  <si>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</si>
  <si>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</si>
  <si>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</si>
  <si>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</si>
  <si>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</si>
  <si>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</si>
  <si>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</si>
  <si>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</si>
  <si>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</si>
  <si>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</si>
  <si>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</si>
  <si>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</si>
  <si>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</si>
  <si>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February</t>
  </si>
  <si>
    <t>March</t>
  </si>
  <si>
    <t>April</t>
  </si>
  <si>
    <t>May</t>
  </si>
  <si>
    <t xml:space="preserve"> June</t>
  </si>
  <si>
    <t xml:space="preserve"> July</t>
  </si>
  <si>
    <t>August</t>
  </si>
  <si>
    <t>September</t>
  </si>
  <si>
    <t>October</t>
  </si>
  <si>
    <t>November</t>
  </si>
  <si>
    <t>December</t>
  </si>
  <si>
    <t>2016        January</t>
  </si>
  <si>
    <t>June</t>
  </si>
  <si>
    <t>July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</si>
  <si>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</si>
  <si>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</si>
  <si>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</si>
  <si>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</si>
  <si>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</si>
  <si>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</si>
  <si>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</si>
  <si>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</si>
  <si>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</si>
  <si>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</si>
  <si>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</si>
  <si>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</si>
  <si>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</si>
  <si>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</si>
  <si>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</si>
  <si>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</si>
  <si>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</si>
  <si>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</si>
  <si>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</si>
  <si>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</si>
  <si>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</si>
  <si>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</si>
  <si>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</si>
  <si>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Source: FAO; Thomson Reuters.</t>
  </si>
  <si>
    <t>Table 3: Outstanding Public Sector Debt: March 2020 to September 2021</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</si>
  <si>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</si>
  <si>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</si>
  <si>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</si>
  <si>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</si>
  <si>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</si>
  <si>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</si>
  <si>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</si>
  <si>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</si>
  <si>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</si>
  <si>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</si>
  <si>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</si>
  <si>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</si>
  <si>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</si>
  <si>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</si>
  <si>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</si>
  <si>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</si>
  <si>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</si>
  <si>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</si>
  <si>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By original maturity.</t>
    </r>
  </si>
  <si>
    <r>
      <rPr>
        <i/>
        <vertAlign val="superscript"/>
        <sz val="10"/>
        <color rgb="FF002060"/>
        <rFont val="Segoe UI"/>
        <family val="2"/>
      </rPr>
      <t>2</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</si>
  <si>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</si>
  <si>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</si>
  <si>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</si>
  <si>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</si>
  <si>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r>
      <t>Table 4: Consumer Price Index (CPI) and Inflation Rates: January 2017 to December 2021</t>
    </r>
    <r>
      <rPr>
        <b/>
        <vertAlign val="superscript"/>
        <sz val="12"/>
        <color rgb="FF002060"/>
        <rFont val="Segoe UI"/>
        <family val="2"/>
      </rPr>
      <t xml:space="preserve"> 1</t>
    </r>
  </si>
  <si>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</si>
  <si>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</si>
  <si>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</si>
  <si>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</si>
  <si>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</si>
  <si>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</si>
  <si>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</si>
  <si>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</si>
  <si>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</si>
  <si>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r>
      <t>+6.8</t>
    </r>
    <r>
      <rPr>
        <vertAlign val="superscript"/>
        <sz val="10.5"/>
        <color rgb="FF002060"/>
        <rFont val="Segoe UI"/>
        <family val="2"/>
      </rPr>
      <t xml:space="preserve"> 2</t>
    </r>
  </si>
  <si>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</si>
  <si>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</si>
  <si>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</si>
  <si>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</si>
  <si>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</si>
  <si>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r>
      <t>+4.0</t>
    </r>
    <r>
      <rPr>
        <vertAlign val="superscript"/>
        <sz val="10.5"/>
        <color rgb="FF002060"/>
        <rFont val="Segoe UI"/>
        <family val="2"/>
      </rPr>
      <t>3</t>
    </r>
  </si>
  <si>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</si>
  <si>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</si>
  <si>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December 2021.</t>
    </r>
  </si>
  <si>
    <r>
      <rPr>
        <i/>
        <vertAlign val="superscript"/>
        <sz val="10"/>
        <color rgb="FF002060"/>
        <rFont val="Segoe UI"/>
        <family val="2"/>
      </rPr>
      <t xml:space="preserve">3 </t>
    </r>
    <r>
      <rPr>
        <i/>
        <sz val="10"/>
        <color rgb="FF002060"/>
        <rFont val="Segoe UI"/>
        <family val="2"/>
      </rPr>
      <t>Headline Inflation Rate for the twelve-month period ended December 2021.</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</si>
  <si>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</si>
  <si>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</si>
  <si>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</si>
  <si>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</si>
  <si>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</si>
  <si>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Table 5: Headline and Core Inflation Rates: December 2019 to December 2021</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</si>
  <si>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</si>
  <si>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</si>
  <si>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</si>
  <si>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</si>
  <si>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</si>
  <si>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</si>
  <si>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</si>
  <si>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</si>
  <si>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</si>
  <si>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</si>
  <si>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</si>
  <si>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</si>
  <si>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</si>
  <si>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</si>
  <si>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</si>
  <si>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</si>
  <si>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t>Table 6: Bank of Mauritius Statement of Financial Position as at end December 2021</t>
  </si>
  <si>
    <t>Rs 000</t>
  </si>
  <si>
    <t>ASSETS</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</si>
  <si>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</si>
  <si>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</si>
  <si>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</si>
  <si>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</si>
  <si>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</si>
  <si>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</si>
  <si>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</si>
  <si>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Equity Investment in Mauritius Investment Corporation Ltd</t>
  </si>
  <si>
    <t xml:space="preserve">Deposit for Acquisition of MIC Shares </t>
  </si>
  <si>
    <t>Computer Software</t>
  </si>
  <si>
    <t>Property, Plant and Equipment</t>
  </si>
  <si>
    <t>Other Assets</t>
  </si>
  <si>
    <t>TOTAL ASSETS</t>
  </si>
  <si>
    <t>LIABILITIES</t>
  </si>
  <si>
    <t>Currency in Circulation</t>
  </si>
  <si>
    <t>Demand Deposits:</t>
  </si>
  <si>
    <t xml:space="preserve">  Government</t>
  </si>
  <si>
    <t xml:space="preserve">  Banks</t>
  </si>
  <si>
    <t xml:space="preserve">  Mauritius Investment Corporation Ltd</t>
  </si>
  <si>
    <t xml:space="preserve">  Others</t>
  </si>
  <si>
    <t>Monetary Policy Instruments</t>
  </si>
  <si>
    <t>Provisions</t>
  </si>
  <si>
    <t>Employee Benefits</t>
  </si>
  <si>
    <r>
      <t>Other Liabilities</t>
    </r>
    <r>
      <rPr>
        <sz val="10"/>
        <color indexed="56"/>
        <rFont val="Segoe UI"/>
        <family val="2"/>
      </rPr>
      <t xml:space="preserve"> </t>
    </r>
  </si>
  <si>
    <t>TOTAL LIABILITIES</t>
  </si>
  <si>
    <t>CAPITAL AND RESERVES</t>
  </si>
  <si>
    <t>Stated and Paid Up Capital</t>
  </si>
  <si>
    <t>Reserves</t>
  </si>
  <si>
    <t>Total Comprehensive Income</t>
  </si>
  <si>
    <t>TOTAL LIABILITIES, CAPITAL AND RESERVES</t>
  </si>
  <si>
    <t>Source: Accounting and Budgeting Division.</t>
  </si>
  <si>
    <r>
      <t>Table 7: Sectoral Balance Sheet of Bank of Mauritius</t>
    </r>
    <r>
      <rPr>
        <b/>
        <vertAlign val="superscript"/>
        <sz val="12"/>
        <color rgb="FF002060"/>
        <rFont val="Segoe UI"/>
        <family val="2"/>
      </rPr>
      <t>1</t>
    </r>
    <r>
      <rPr>
        <b/>
        <sz val="12"/>
        <color rgb="FF002060"/>
        <rFont val="Segoe UI"/>
        <family val="2"/>
      </rPr>
      <t>: December 2020 to December 2021</t>
    </r>
  </si>
  <si>
    <t>Code</t>
  </si>
  <si>
    <t>Assets</t>
  </si>
  <si>
    <r>
      <t>Jun-18</t>
    </r>
    <r>
      <rPr>
        <b/>
        <vertAlign val="superscript"/>
        <sz val="11"/>
        <color rgb="FF002060"/>
        <rFont val="Segoe UI"/>
        <family val="2"/>
      </rPr>
      <t xml:space="preserve"> </t>
    </r>
  </si>
  <si>
    <t xml:space="preserve">Mar-20 </t>
  </si>
  <si>
    <t xml:space="preserve">Apr-20 </t>
  </si>
  <si>
    <t xml:space="preserve">May-20 </t>
  </si>
  <si>
    <t xml:space="preserve">Jun-20 </t>
  </si>
  <si>
    <t>Jul-20</t>
  </si>
  <si>
    <t>Aug-20</t>
  </si>
  <si>
    <t>Sep-20</t>
  </si>
  <si>
    <t>Oct-20</t>
  </si>
  <si>
    <t>Nov-20</t>
  </si>
  <si>
    <t>Dec-20</t>
  </si>
  <si>
    <t>Jan-21</t>
  </si>
  <si>
    <t>Feb-21</t>
  </si>
  <si>
    <t>Mar-21</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</si>
  <si>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</si>
  <si>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</si>
  <si>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</si>
  <si>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</si>
  <si>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</si>
  <si>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</si>
  <si>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</si>
  <si>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</si>
  <si>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</si>
  <si>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</si>
  <si>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</si>
  <si>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</si>
  <si>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</si>
  <si>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Debt Securities</t>
  </si>
  <si>
    <t>A4</t>
  </si>
  <si>
    <t>Loans</t>
  </si>
  <si>
    <t>A5</t>
  </si>
  <si>
    <t>Equity and Investment Fund Shares</t>
  </si>
  <si>
    <t>A6</t>
  </si>
  <si>
    <t>Insurance, Pension, and Standardized Guarantee Schemes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</si>
  <si>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</si>
  <si>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</si>
  <si>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</si>
  <si>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</si>
  <si>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</si>
  <si>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</si>
  <si>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</si>
  <si>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</si>
  <si>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</si>
  <si>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</si>
  <si>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</si>
  <si>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</si>
  <si>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</si>
  <si>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</si>
  <si>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</si>
  <si>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</si>
  <si>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</si>
  <si>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</si>
  <si>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</si>
  <si>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</si>
  <si>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</si>
  <si>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</si>
  <si>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Debt Securities, Included in Broad Money</t>
  </si>
  <si>
    <t>L5</t>
  </si>
  <si>
    <r>
      <t xml:space="preserve">Debt Securities, Excluded from Broad Money </t>
    </r>
    <r>
      <rPr>
        <b/>
        <vertAlign val="superscript"/>
        <sz val="11"/>
        <color rgb="FF002060"/>
        <rFont val="Segoe UI"/>
        <family val="2"/>
      </rPr>
      <t>2</t>
    </r>
  </si>
  <si>
    <t>L6</t>
  </si>
  <si>
    <t>L7</t>
  </si>
  <si>
    <t>L8</t>
  </si>
  <si>
    <t>L9</t>
  </si>
  <si>
    <t>Other Accounts Payable</t>
  </si>
  <si>
    <t>L10</t>
  </si>
  <si>
    <t xml:space="preserve"> Figures may not add up to totals due to rounding.</t>
  </si>
  <si>
    <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and Compilation Guide (2016).</t>
    </r>
  </si>
  <si>
    <r>
      <rPr>
        <i/>
        <vertAlign val="superscript"/>
        <sz val="10"/>
        <color rgb="FF002060"/>
        <rFont val="Segoe UI"/>
        <family val="2"/>
      </rPr>
      <t xml:space="preserve"> 2</t>
    </r>
    <r>
      <rPr>
        <i/>
        <sz val="10"/>
        <color rgb="FF002060"/>
        <rFont val="Segoe UI"/>
        <family val="2"/>
      </rPr>
      <t xml:space="preserve"> 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</si>
  <si>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Source: Economic Analysis &amp; Research and Statistics Department.</t>
  </si>
  <si>
    <r>
      <t>Table 8: Central Bank Survey</t>
    </r>
    <r>
      <rPr>
        <b/>
        <vertAlign val="superscript"/>
        <sz val="12"/>
        <color rgb="FF002060"/>
        <rFont val="Segoe UI"/>
        <family val="2"/>
      </rPr>
      <t>1</t>
    </r>
    <r>
      <rPr>
        <b/>
        <sz val="12"/>
        <color rgb="FF002060"/>
        <rFont val="Segoe UI"/>
        <family val="2"/>
      </rPr>
      <t>: December 2020 to December 2021</t>
    </r>
  </si>
  <si>
    <t>May-20</t>
  </si>
  <si>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</si>
  <si>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</si>
  <si>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</si>
  <si>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</si>
  <si>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</si>
  <si>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</si>
  <si>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</si>
  <si>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</si>
  <si>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</si>
  <si>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</si>
  <si>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</si>
  <si>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</si>
  <si>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</si>
  <si>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</si>
  <si>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</si>
  <si>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</si>
  <si>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</si>
  <si>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</si>
  <si>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</si>
  <si>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</si>
  <si>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</si>
  <si>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</si>
  <si>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</si>
  <si>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t>Other Items (net)</t>
  </si>
  <si>
    <t>Figures may not add up to totals due to rounding.</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</si>
  <si>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</si>
  <si>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</si>
  <si>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</si>
  <si>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</si>
  <si>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r>
      <t>Table 9: Sectoral Balance Sheet of Banks</t>
    </r>
    <r>
      <rPr>
        <b/>
        <vertAlign val="superscript"/>
        <sz val="12"/>
        <color rgb="FF002060"/>
        <rFont val="Segoe UI"/>
        <family val="2"/>
      </rPr>
      <t>1</t>
    </r>
    <r>
      <rPr>
        <b/>
        <sz val="12"/>
        <color rgb="FF002060"/>
        <rFont val="Segoe UI"/>
        <family val="2"/>
      </rPr>
      <t>: November 2020 to November 2021</t>
    </r>
  </si>
  <si>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</si>
  <si>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</si>
  <si>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</si>
  <si>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</si>
  <si>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t xml:space="preserve">Feb-21 </t>
  </si>
  <si>
    <t xml:space="preserve">Mar-21 </t>
  </si>
  <si>
    <r>
      <t>Apr-21</t>
    </r>
    <r>
      <rPr>
        <b/>
        <vertAlign val="superscript"/>
        <sz val="11"/>
        <color rgb="FF002060"/>
        <rFont val="Segoe UI"/>
        <family val="2"/>
      </rPr>
      <t xml:space="preserve"> </t>
    </r>
  </si>
  <si>
    <t>May-21</t>
  </si>
  <si>
    <t xml:space="preserve">Jun-21 </t>
  </si>
  <si>
    <t xml:space="preserve">Jul-21 </t>
  </si>
  <si>
    <t xml:space="preserve">Aug-21 </t>
  </si>
  <si>
    <t>Sep-21</t>
  </si>
  <si>
    <t xml:space="preserve">Oct-21 </t>
  </si>
  <si>
    <t>Nov-21</t>
  </si>
  <si>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</si>
  <si>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</si>
  <si>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</si>
  <si>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</si>
  <si>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</si>
  <si>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</si>
  <si>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 xml:space="preserve">Financial Derivatives </t>
  </si>
  <si>
    <t>Apr-21</t>
  </si>
  <si>
    <t xml:space="preserve">May-21 </t>
  </si>
  <si>
    <t xml:space="preserve">Sep-21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</si>
  <si>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</si>
  <si>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</si>
  <si>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</si>
  <si>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</si>
  <si>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</si>
  <si>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</si>
  <si>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</si>
  <si>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</si>
  <si>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</si>
  <si>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</si>
  <si>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</si>
  <si>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</si>
  <si>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10: Sectoral Balance Sheet of Non-Bank Deposit Taking Institutions</t>
    </r>
    <r>
      <rPr>
        <b/>
        <vertAlign val="superscript"/>
        <sz val="12"/>
        <color rgb="FF002060"/>
        <rFont val="Segoe UI"/>
        <family val="2"/>
      </rPr>
      <t>1</t>
    </r>
    <r>
      <rPr>
        <b/>
        <sz val="12"/>
        <color rgb="FF002060"/>
        <rFont val="Segoe UI"/>
        <family val="2"/>
      </rPr>
      <t>: November 2020 to November 2021</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</si>
  <si>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</si>
  <si>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</si>
  <si>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</si>
  <si>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</si>
  <si>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</si>
  <si>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</si>
  <si>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t xml:space="preserve">Nov-21 </t>
  </si>
  <si>
    <r>
      <t>Feb-21</t>
    </r>
    <r>
      <rPr>
        <b/>
        <vertAlign val="superscript"/>
        <sz val="11"/>
        <color rgb="FF002060"/>
        <rFont val="Segoe UI"/>
        <family val="2"/>
      </rPr>
      <t xml:space="preserve"> </t>
    </r>
  </si>
  <si>
    <t>Jun-21</t>
  </si>
  <si>
    <r>
      <t>Table 11: Sectoral Balance Sheet of Other Depository Corporations</t>
    </r>
    <r>
      <rPr>
        <b/>
        <vertAlign val="superscript"/>
        <sz val="12"/>
        <color rgb="FF002060"/>
        <rFont val="Segoe UI"/>
        <family val="2"/>
      </rPr>
      <t>1</t>
    </r>
    <r>
      <rPr>
        <b/>
        <sz val="12"/>
        <color rgb="FF002060"/>
        <rFont val="Segoe UI"/>
        <family val="2"/>
      </rPr>
      <t>: November 2020 to November 2021</t>
    </r>
  </si>
  <si>
    <r>
      <t>June-20</t>
    </r>
    <r>
      <rPr>
        <sz val="11"/>
        <color theme="1"/>
        <rFont val="Calibri"/>
        <family val="2"/>
        <scheme val="minor"/>
      </rPr>
      <t/>
    </r>
  </si>
  <si>
    <t>June-20</t>
  </si>
  <si>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</si>
  <si>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Table 12: Other Depository Corporations Survey</t>
    </r>
    <r>
      <rPr>
        <b/>
        <vertAlign val="superscript"/>
        <sz val="12"/>
        <color rgb="FF002060"/>
        <rFont val="Segoe UI"/>
        <family val="2"/>
      </rPr>
      <t>1</t>
    </r>
    <r>
      <rPr>
        <b/>
        <sz val="12"/>
        <color rgb="FF002060"/>
        <rFont val="Segoe UI"/>
        <family val="2"/>
      </rPr>
      <t>: November 2020 to November 2021</t>
    </r>
  </si>
  <si>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</si>
  <si>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</si>
  <si>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</si>
  <si>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</si>
  <si>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</si>
  <si>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</si>
  <si>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</si>
  <si>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</si>
  <si>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</si>
  <si>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</si>
  <si>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</si>
  <si>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</si>
  <si>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</si>
  <si>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</si>
  <si>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</si>
  <si>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</si>
  <si>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</si>
  <si>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</si>
  <si>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</si>
  <si>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</si>
  <si>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r>
      <t xml:space="preserve">Table 13: Depository Corporations Survey </t>
    </r>
    <r>
      <rPr>
        <b/>
        <vertAlign val="superscript"/>
        <sz val="12"/>
        <color rgb="FF002060"/>
        <rFont val="Segoe UI"/>
        <family val="2"/>
      </rPr>
      <t>1</t>
    </r>
    <r>
      <rPr>
        <b/>
        <sz val="12"/>
        <color rgb="FF002060"/>
        <rFont val="Segoe UI"/>
        <family val="2"/>
      </rPr>
      <t>: November 2020 to November 2021</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</si>
  <si>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</si>
  <si>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</si>
  <si>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</si>
  <si>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</si>
  <si>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</si>
  <si>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</si>
  <si>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</si>
  <si>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</si>
  <si>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</si>
  <si>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</si>
  <si>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</si>
  <si>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</si>
  <si>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</si>
  <si>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</si>
  <si>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</si>
  <si>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</si>
  <si>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r>
      <t>Table 14a: Components and Sources of Monetary Base</t>
    </r>
    <r>
      <rPr>
        <b/>
        <vertAlign val="superscript"/>
        <sz val="12"/>
        <color rgb="FF002060"/>
        <rFont val="Segoe UI"/>
        <family val="2"/>
      </rPr>
      <t>1</t>
    </r>
    <r>
      <rPr>
        <b/>
        <sz val="12"/>
        <color rgb="FF002060"/>
        <rFont val="Segoe UI"/>
        <family val="2"/>
      </rPr>
      <t>: November 2020 to November 2021</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</si>
  <si>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</si>
  <si>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</si>
  <si>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</si>
  <si>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</si>
  <si>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</si>
  <si>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</si>
  <si>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</si>
  <si>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</si>
  <si>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</si>
  <si>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</si>
  <si>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</si>
  <si>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</si>
  <si>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</si>
  <si>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</si>
  <si>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</si>
  <si>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Table 14b: Components and Sources of Broad Money Liabilities</t>
    </r>
    <r>
      <rPr>
        <b/>
        <vertAlign val="superscript"/>
        <sz val="12"/>
        <color rgb="FF002060"/>
        <rFont val="Segoe UI"/>
        <family val="2"/>
      </rPr>
      <t>1</t>
    </r>
    <r>
      <rPr>
        <b/>
        <sz val="12"/>
        <color rgb="FF002060"/>
        <rFont val="Segoe UI"/>
        <family val="2"/>
      </rPr>
      <t>: November 2020 to November 2021</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</si>
  <si>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</si>
  <si>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</si>
  <si>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</si>
  <si>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</si>
  <si>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</si>
  <si>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</si>
  <si>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</si>
  <si>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</si>
  <si>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</si>
  <si>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</si>
  <si>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</si>
  <si>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</si>
  <si>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</si>
  <si>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</si>
  <si>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</si>
  <si>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</si>
  <si>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</si>
  <si>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</si>
  <si>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</si>
  <si>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</si>
  <si>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</si>
  <si>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end-November 2021</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</si>
  <si>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</si>
  <si>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</si>
  <si>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</si>
  <si>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</si>
  <si>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</si>
  <si>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</si>
  <si>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</si>
  <si>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</si>
  <si>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</si>
  <si>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</si>
  <si>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</si>
  <si>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</si>
  <si>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</si>
  <si>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</si>
  <si>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</si>
  <si>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</si>
  <si>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</si>
  <si>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</si>
  <si>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</si>
  <si>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</si>
  <si>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</si>
  <si>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</si>
  <si>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</si>
  <si>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</si>
  <si>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</si>
  <si>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</si>
  <si>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</si>
  <si>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</si>
  <si>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</si>
  <si>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</si>
  <si>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</si>
  <si>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</si>
  <si>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</si>
  <si>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</si>
  <si>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</si>
  <si>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</si>
  <si>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</si>
  <si>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</si>
  <si>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</si>
  <si>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</si>
  <si>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</si>
  <si>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</si>
  <si>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</si>
  <si>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</si>
  <si>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</si>
  <si>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</si>
  <si>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</si>
  <si>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</si>
  <si>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</si>
  <si>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</si>
  <si>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</si>
  <si>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</si>
  <si>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</si>
  <si>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</si>
  <si>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</si>
  <si>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</si>
  <si>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</si>
  <si>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</si>
  <si>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</si>
  <si>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</si>
  <si>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</si>
  <si>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</si>
  <si>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</si>
  <si>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</si>
  <si>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</si>
  <si>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</si>
  <si>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</si>
  <si>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</si>
  <si>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</si>
  <si>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</si>
  <si>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</si>
  <si>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</si>
  <si>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</si>
  <si>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</si>
  <si>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</si>
  <si>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</si>
  <si>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</si>
  <si>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</si>
  <si>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</si>
  <si>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</si>
  <si>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</si>
  <si>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</si>
  <si>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</si>
  <si>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</si>
  <si>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</si>
  <si>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</si>
  <si>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</si>
  <si>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</si>
  <si>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</si>
  <si>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</si>
  <si>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</si>
  <si>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</si>
  <si>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</si>
  <si>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</si>
  <si>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</si>
  <si>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</si>
  <si>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</si>
  <si>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</si>
  <si>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</si>
  <si>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</si>
  <si>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</si>
  <si>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</si>
  <si>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</si>
  <si>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</si>
  <si>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</si>
  <si>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</si>
  <si>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</si>
  <si>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</si>
  <si>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</si>
  <si>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</si>
  <si>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</si>
  <si>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</si>
  <si>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</si>
  <si>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</si>
  <si>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</si>
  <si>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</si>
  <si>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</si>
  <si>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</si>
  <si>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</si>
  <si>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</si>
  <si>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</si>
  <si>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</si>
  <si>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r>
      <t>Table 16: Bank Loans to Other Nonfinancial Corporations, Households and Other Sectors</t>
    </r>
    <r>
      <rPr>
        <b/>
        <vertAlign val="superscript"/>
        <sz val="12"/>
        <color rgb="FF002060"/>
        <rFont val="Segoe UI"/>
        <family val="2"/>
      </rPr>
      <t>1</t>
    </r>
    <r>
      <rPr>
        <b/>
        <sz val="12"/>
        <color rgb="FF002060"/>
        <rFont val="Segoe UI"/>
        <family val="2"/>
      </rPr>
      <t>: November 2020 to November 2021</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</si>
  <si>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</si>
  <si>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</si>
  <si>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</si>
  <si>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</si>
  <si>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</si>
  <si>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</si>
  <si>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</si>
  <si>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</si>
  <si>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</si>
  <si>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</si>
  <si>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</si>
  <si>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</si>
  <si>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</si>
  <si>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</si>
  <si>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</si>
  <si>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</si>
  <si>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</si>
  <si>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</si>
  <si>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</si>
  <si>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</si>
  <si>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</si>
  <si>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</si>
  <si>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</si>
  <si>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</si>
  <si>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</si>
  <si>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</si>
  <si>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</si>
  <si>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r>
      <rPr>
        <i/>
        <sz val="9"/>
        <color theme="10"/>
        <rFont val="Calibri"/>
        <family val="2"/>
        <scheme val="minor"/>
      </rPr>
      <t xml:space="preserve">                </t>
    </r>
    <r>
      <rPr>
        <i/>
        <u/>
        <sz val="9"/>
        <color theme="10"/>
        <rFont val="Calibri"/>
        <family val="2"/>
        <scheme val="minor"/>
      </rPr>
      <t xml:space="preserve"> https://www.bom.mu/publications-statistics/statistics/monthly-statistical-bulletin/monthly-statistical-bulletin-February-2021</t>
    </r>
  </si>
  <si>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</si>
  <si>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t>Table 17a: Banks' Interest Rates on New Rupee Deposits: November 2020 to November 2021</t>
  </si>
  <si>
    <t>(Per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</si>
  <si>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</si>
  <si>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</si>
  <si>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</si>
  <si>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</si>
  <si>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</si>
  <si>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</si>
  <si>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</si>
  <si>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</si>
  <si>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</si>
  <si>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</si>
  <si>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</si>
  <si>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</si>
  <si>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</si>
  <si>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</si>
  <si>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</si>
  <si>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</si>
  <si>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</si>
  <si>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</si>
  <si>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</si>
  <si>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</si>
  <si>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</si>
  <si>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</si>
  <si>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</si>
  <si>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</si>
  <si>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</si>
  <si>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</si>
  <si>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</si>
  <si>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</si>
  <si>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</si>
  <si>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</si>
  <si>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</si>
  <si>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</si>
  <si>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</si>
  <si>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</si>
  <si>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</si>
  <si>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</si>
  <si>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</si>
  <si>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</si>
  <si>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</si>
  <si>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</si>
  <si>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</si>
  <si>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</si>
  <si>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</si>
  <si>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</si>
  <si>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</si>
  <si>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</si>
  <si>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</si>
  <si>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</si>
  <si>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</si>
  <si>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</si>
  <si>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</si>
  <si>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</si>
  <si>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</si>
  <si>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</si>
  <si>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</si>
  <si>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</si>
  <si>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</si>
  <si>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</si>
  <si>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</si>
  <si>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</si>
  <si>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</si>
  <si>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</si>
  <si>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</si>
  <si>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</si>
  <si>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</si>
  <si>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</si>
  <si>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</si>
  <si>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</si>
  <si>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</si>
  <si>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</si>
  <si>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</si>
  <si>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</si>
  <si>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</si>
  <si>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</si>
  <si>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</si>
  <si>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</si>
  <si>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</si>
  <si>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</si>
  <si>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</si>
  <si>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</si>
  <si>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</si>
  <si>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</si>
  <si>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</si>
  <si>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</si>
  <si>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</si>
  <si>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</si>
  <si>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</si>
  <si>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</si>
  <si>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</si>
  <si>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</si>
  <si>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</si>
  <si>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</si>
  <si>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</si>
  <si>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</si>
  <si>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</si>
  <si>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</si>
  <si>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</si>
  <si>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</si>
  <si>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</si>
  <si>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</si>
  <si>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</si>
  <si>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</si>
  <si>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</si>
  <si>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</si>
  <si>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</si>
  <si>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</si>
  <si>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</si>
  <si>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</si>
  <si>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</si>
  <si>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</si>
  <si>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</si>
  <si>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</si>
  <si>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</si>
  <si>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</si>
  <si>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</si>
  <si>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</si>
  <si>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</si>
  <si>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</si>
  <si>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</si>
  <si>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</si>
  <si>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</si>
  <si>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1.20-1.95</t>
  </si>
  <si>
    <t>0.85-1.85</t>
  </si>
  <si>
    <t>0.15-1.40</t>
  </si>
  <si>
    <t>0.15-0.60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</si>
  <si>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</si>
  <si>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</si>
  <si>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</si>
  <si>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</si>
  <si>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</si>
  <si>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</si>
  <si>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</si>
  <si>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</si>
  <si>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</si>
  <si>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</si>
  <si>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</si>
  <si>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</si>
  <si>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</si>
  <si>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</si>
  <si>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</si>
  <si>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</si>
  <si>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</si>
  <si>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</si>
  <si>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</si>
  <si>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</si>
  <si>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</si>
  <si>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</si>
  <si>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</si>
  <si>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</si>
  <si>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</si>
  <si>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</si>
  <si>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</si>
  <si>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</si>
  <si>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</si>
  <si>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</si>
  <si>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</si>
  <si>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</si>
  <si>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</si>
  <si>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</si>
  <si>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</si>
  <si>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</si>
  <si>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</si>
  <si>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</si>
  <si>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</si>
  <si>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</si>
  <si>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</si>
  <si>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</si>
  <si>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</si>
  <si>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</si>
  <si>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</si>
  <si>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</si>
  <si>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</si>
  <si>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</si>
  <si>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</si>
  <si>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</si>
  <si>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</si>
  <si>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5.00-8.75</t>
  </si>
  <si>
    <t>5.25-9.25</t>
  </si>
  <si>
    <t>6.25-10.25</t>
  </si>
  <si>
    <t>6.50-10.25</t>
  </si>
  <si>
    <t>6.50-11.00</t>
  </si>
  <si>
    <t>6.50-10.50</t>
  </si>
  <si>
    <t>6.75-12.00</t>
  </si>
  <si>
    <t>7.00-10.25</t>
  </si>
  <si>
    <t>7.00-11.00</t>
  </si>
  <si>
    <t>7.25-11.00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</si>
  <si>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</si>
  <si>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</si>
  <si>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</si>
  <si>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</si>
  <si>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</si>
  <si>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</si>
  <si>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</si>
  <si>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</si>
  <si>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</si>
  <si>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</si>
  <si>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</si>
  <si>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</si>
  <si>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</si>
  <si>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</si>
  <si>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</si>
  <si>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</si>
  <si>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</si>
  <si>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</si>
  <si>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</si>
  <si>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</si>
  <si>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</si>
  <si>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</si>
  <si>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</si>
  <si>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</si>
  <si>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</si>
  <si>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</si>
  <si>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</si>
  <si>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</si>
  <si>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</si>
  <si>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</si>
  <si>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</si>
  <si>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</si>
  <si>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</si>
  <si>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</si>
  <si>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</si>
  <si>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</si>
  <si>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</si>
  <si>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</si>
  <si>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</si>
  <si>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</si>
  <si>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</si>
  <si>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</si>
  <si>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</si>
  <si>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</si>
  <si>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</si>
  <si>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</si>
  <si>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</si>
  <si>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</si>
  <si>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</si>
  <si>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0.50-2.00</t>
  </si>
  <si>
    <t>0.10-0.50</t>
  </si>
  <si>
    <t>0.10-1.75</t>
  </si>
  <si>
    <t>0.00-2.00</t>
  </si>
  <si>
    <t>0.10-1.65</t>
  </si>
  <si>
    <t>0.00-1.75</t>
  </si>
  <si>
    <t>0.05-0.50</t>
  </si>
  <si>
    <t>0.05-0.10</t>
  </si>
  <si>
    <t>0.01-0.15</t>
  </si>
  <si>
    <t>0.00-0.05</t>
  </si>
  <si>
    <t xml:space="preserve">     Exceeding 7 Days &amp; Up to 1 Month</t>
  </si>
  <si>
    <t>3.00-5.25</t>
  </si>
  <si>
    <t>4.25-5.75</t>
  </si>
  <si>
    <t>4.50-5.75</t>
  </si>
  <si>
    <t>4.50-6.75</t>
  </si>
  <si>
    <t>4.50-6.77</t>
  </si>
  <si>
    <t>5.00-6.30</t>
  </si>
  <si>
    <t>5.70-7.35</t>
  </si>
  <si>
    <t>5.70-6.50</t>
  </si>
  <si>
    <t>5.70-6.25</t>
  </si>
  <si>
    <t>6.00-7.00</t>
  </si>
  <si>
    <t>6.20-9.00</t>
  </si>
  <si>
    <t>6.25-9.50</t>
  </si>
  <si>
    <t>7.20-10.90</t>
  </si>
  <si>
    <t>7.20-11.00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</si>
  <si>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</si>
  <si>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</si>
  <si>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</si>
  <si>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</si>
  <si>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</si>
  <si>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</si>
  <si>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</si>
  <si>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</si>
  <si>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</si>
  <si>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</si>
  <si>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</si>
  <si>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</si>
  <si>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</si>
  <si>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</si>
  <si>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</si>
  <si>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</si>
  <si>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</si>
  <si>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</si>
  <si>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</si>
  <si>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</si>
  <si>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</si>
  <si>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</si>
  <si>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</si>
  <si>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</si>
  <si>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</si>
  <si>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</si>
  <si>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</si>
  <si>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</si>
  <si>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</si>
  <si>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</si>
  <si>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</si>
  <si>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</si>
  <si>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</si>
  <si>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</si>
  <si>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</si>
  <si>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</si>
  <si>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</si>
  <si>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</si>
  <si>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</si>
  <si>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</si>
  <si>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</si>
  <si>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</si>
  <si>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</si>
  <si>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</si>
  <si>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</si>
  <si>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</si>
  <si>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</si>
  <si>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</si>
  <si>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</si>
  <si>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</si>
  <si>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</si>
  <si>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</si>
  <si>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</si>
  <si>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</si>
  <si>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</si>
  <si>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</si>
  <si>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</si>
  <si>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</si>
  <si>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</si>
  <si>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</si>
  <si>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</si>
  <si>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</si>
  <si>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</si>
  <si>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</si>
  <si>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</si>
  <si>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</si>
  <si>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</si>
  <si>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</si>
  <si>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</si>
  <si>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</si>
  <si>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</si>
  <si>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</si>
  <si>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</si>
  <si>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</si>
  <si>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</si>
  <si>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</si>
  <si>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</si>
  <si>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</si>
  <si>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</si>
  <si>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</si>
  <si>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</si>
  <si>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</si>
  <si>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</si>
  <si>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</si>
  <si>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</si>
  <si>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</si>
  <si>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</si>
  <si>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</si>
  <si>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</si>
  <si>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</si>
  <si>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</si>
  <si>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</si>
  <si>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</si>
  <si>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</si>
  <si>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</si>
  <si>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</si>
  <si>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</si>
  <si>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</si>
  <si>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</si>
  <si>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</si>
  <si>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</si>
  <si>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</si>
  <si>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</si>
  <si>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</si>
  <si>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</si>
  <si>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</si>
  <si>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</si>
  <si>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</si>
  <si>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</si>
  <si>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</si>
  <si>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</si>
  <si>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0.20-0.50</t>
  </si>
  <si>
    <t>0.12-0.56</t>
  </si>
  <si>
    <t>0.20-1.30</t>
  </si>
  <si>
    <t>0.15-0.65</t>
  </si>
  <si>
    <t>0.20-0.75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</si>
  <si>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</si>
  <si>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</si>
  <si>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</si>
  <si>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</si>
  <si>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</si>
  <si>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</si>
  <si>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</si>
  <si>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</si>
  <si>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</si>
  <si>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</si>
  <si>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</si>
  <si>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</si>
  <si>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</si>
  <si>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</si>
  <si>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</si>
  <si>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</si>
  <si>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7.20-11.50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</si>
  <si>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</si>
  <si>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</si>
  <si>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</si>
  <si>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</si>
  <si>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</si>
  <si>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</si>
  <si>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</si>
  <si>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</si>
  <si>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</si>
  <si>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</si>
  <si>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</si>
  <si>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</si>
  <si>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</si>
  <si>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</si>
  <si>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</si>
  <si>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</si>
  <si>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</si>
  <si>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</si>
  <si>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</si>
  <si>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</si>
  <si>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</si>
  <si>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</si>
  <si>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</si>
  <si>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</si>
  <si>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</si>
  <si>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</si>
  <si>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</si>
  <si>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</si>
  <si>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</si>
  <si>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</si>
  <si>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</si>
  <si>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</si>
  <si>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</si>
  <si>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</si>
  <si>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</si>
  <si>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</si>
  <si>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</si>
  <si>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</si>
  <si>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</si>
  <si>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</si>
  <si>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</si>
  <si>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</si>
  <si>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</si>
  <si>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</si>
  <si>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</si>
  <si>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</si>
  <si>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</si>
  <si>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</si>
  <si>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</si>
  <si>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</si>
  <si>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</si>
  <si>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</si>
  <si>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</si>
  <si>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</si>
  <si>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</si>
  <si>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</si>
  <si>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</si>
  <si>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</si>
  <si>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</si>
  <si>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</si>
  <si>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</si>
  <si>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</si>
  <si>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</si>
  <si>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</si>
  <si>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</si>
  <si>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</si>
  <si>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</si>
  <si>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</si>
  <si>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</si>
  <si>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</si>
  <si>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</si>
  <si>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</si>
  <si>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</si>
  <si>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</si>
  <si>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</si>
  <si>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</si>
  <si>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</si>
  <si>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</si>
  <si>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</si>
  <si>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</si>
  <si>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</si>
  <si>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</si>
  <si>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</si>
  <si>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</si>
  <si>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</si>
  <si>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</si>
  <si>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</si>
  <si>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</si>
  <si>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</si>
  <si>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</si>
  <si>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</si>
  <si>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</si>
  <si>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</si>
  <si>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</si>
  <si>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</si>
  <si>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0.00-0.40</t>
  </si>
  <si>
    <t>0.10-1.25</t>
  </si>
  <si>
    <t>0.10-0.65</t>
  </si>
  <si>
    <t>0.10-1.10</t>
  </si>
  <si>
    <t>0.10-0.70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</si>
  <si>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</si>
  <si>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</si>
  <si>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</si>
  <si>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</si>
  <si>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</si>
  <si>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</si>
  <si>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</si>
  <si>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</si>
  <si>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</si>
  <si>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</si>
  <si>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</si>
  <si>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</si>
  <si>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</si>
  <si>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</si>
  <si>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</si>
  <si>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</si>
  <si>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</si>
  <si>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</si>
  <si>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</si>
  <si>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</si>
  <si>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</si>
  <si>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</si>
  <si>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</si>
  <si>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</si>
  <si>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</si>
  <si>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</si>
  <si>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</si>
  <si>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</si>
  <si>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</si>
  <si>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</si>
  <si>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</si>
  <si>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</si>
  <si>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</si>
  <si>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</si>
  <si>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</si>
  <si>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</si>
  <si>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</si>
  <si>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</si>
  <si>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</si>
  <si>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</si>
  <si>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</si>
  <si>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</si>
  <si>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</si>
  <si>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</si>
  <si>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</si>
  <si>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</si>
  <si>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</si>
  <si>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</si>
  <si>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</si>
  <si>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</si>
  <si>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</si>
  <si>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</si>
  <si>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</si>
  <si>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</si>
  <si>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</si>
  <si>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</si>
  <si>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</si>
  <si>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</si>
  <si>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</si>
  <si>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</si>
  <si>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</si>
  <si>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</si>
  <si>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</si>
  <si>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</si>
  <si>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</si>
  <si>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</si>
  <si>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</si>
  <si>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</si>
  <si>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</si>
  <si>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</si>
  <si>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</si>
  <si>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</si>
  <si>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</si>
  <si>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</si>
  <si>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</si>
  <si>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</si>
  <si>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</si>
  <si>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</si>
  <si>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</si>
  <si>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</si>
  <si>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</si>
  <si>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</si>
  <si>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</si>
  <si>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</si>
  <si>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</si>
  <si>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</si>
  <si>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</si>
  <si>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</si>
  <si>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</si>
  <si>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</si>
  <si>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</si>
  <si>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</si>
  <si>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</si>
  <si>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</si>
  <si>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</si>
  <si>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</si>
  <si>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</si>
  <si>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</si>
  <si>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</si>
  <si>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</si>
  <si>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</si>
  <si>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</si>
  <si>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</si>
  <si>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</si>
  <si>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</si>
  <si>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</si>
  <si>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</si>
  <si>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</si>
  <si>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0.20-0.70</t>
  </si>
  <si>
    <t>0.15-0.50</t>
  </si>
  <si>
    <t>0.20-0.55</t>
  </si>
  <si>
    <t>0.20-0.65</t>
  </si>
  <si>
    <t>0.10-0.75</t>
  </si>
  <si>
    <t>0.25-1.35</t>
  </si>
  <si>
    <t>0.25-1.45</t>
  </si>
  <si>
    <t>0.20-0.77</t>
  </si>
  <si>
    <t>0.10-1.20</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</si>
  <si>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</si>
  <si>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</si>
  <si>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</si>
  <si>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</si>
  <si>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</si>
  <si>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</si>
  <si>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</si>
  <si>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</si>
  <si>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</si>
  <si>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</si>
  <si>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</si>
  <si>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</si>
  <si>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</si>
  <si>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</si>
  <si>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</si>
  <si>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</si>
  <si>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</si>
  <si>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</si>
  <si>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</si>
  <si>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</si>
  <si>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</si>
  <si>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</si>
  <si>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</si>
  <si>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</si>
  <si>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</si>
  <si>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</si>
  <si>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</si>
  <si>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</si>
  <si>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</si>
  <si>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</si>
  <si>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</si>
  <si>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</si>
  <si>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</si>
  <si>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</si>
  <si>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</si>
  <si>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</si>
  <si>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</si>
  <si>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</si>
  <si>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</si>
  <si>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</si>
  <si>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</si>
  <si>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</si>
  <si>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</si>
  <si>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</si>
  <si>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</si>
  <si>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</si>
  <si>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</si>
  <si>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</si>
  <si>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</si>
  <si>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</si>
  <si>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</si>
  <si>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</si>
  <si>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</si>
  <si>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</si>
  <si>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</si>
  <si>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</si>
  <si>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</si>
  <si>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</si>
  <si>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</si>
  <si>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</si>
  <si>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</si>
  <si>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</si>
  <si>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</si>
  <si>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</si>
  <si>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</si>
  <si>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</si>
  <si>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</si>
  <si>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</si>
  <si>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</si>
  <si>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</si>
  <si>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</si>
  <si>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</si>
  <si>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</si>
  <si>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</si>
  <si>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</si>
  <si>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</si>
  <si>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</si>
  <si>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</si>
  <si>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</si>
  <si>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</si>
  <si>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</si>
  <si>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</si>
  <si>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</si>
  <si>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</si>
  <si>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</si>
  <si>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</si>
  <si>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</si>
  <si>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</si>
  <si>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</si>
  <si>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</si>
  <si>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</si>
  <si>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</si>
  <si>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</si>
  <si>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</si>
  <si>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</si>
  <si>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</si>
  <si>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</si>
  <si>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</si>
  <si>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</si>
  <si>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</si>
  <si>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</si>
  <si>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</si>
  <si>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0.12-1.50</t>
  </si>
  <si>
    <t>0.10-1.85</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</si>
  <si>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</si>
  <si>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</si>
  <si>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</si>
  <si>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</si>
  <si>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</si>
  <si>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</si>
  <si>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</si>
  <si>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</si>
  <si>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</si>
  <si>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</si>
  <si>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</si>
  <si>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</si>
  <si>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</si>
  <si>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</si>
  <si>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</si>
  <si>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</si>
  <si>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</si>
  <si>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</si>
  <si>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</si>
  <si>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</si>
  <si>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</si>
  <si>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</si>
  <si>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</si>
  <si>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</si>
  <si>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</si>
  <si>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</si>
  <si>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</si>
  <si>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</si>
  <si>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</si>
  <si>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</si>
  <si>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</si>
  <si>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</si>
  <si>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</si>
  <si>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</si>
  <si>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</si>
  <si>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</si>
  <si>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</si>
  <si>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</si>
  <si>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</si>
  <si>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</si>
  <si>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</si>
  <si>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</si>
  <si>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</si>
  <si>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</si>
  <si>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</si>
  <si>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</si>
  <si>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</si>
  <si>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</si>
  <si>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</si>
  <si>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</si>
  <si>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</si>
  <si>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</si>
  <si>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</si>
  <si>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</si>
  <si>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1.95-5.06</t>
  </si>
  <si>
    <t>1.95-4.50</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</si>
  <si>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</si>
  <si>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</si>
  <si>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</si>
  <si>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</si>
  <si>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</si>
  <si>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</si>
  <si>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</si>
  <si>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</si>
  <si>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</si>
  <si>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</si>
  <si>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</si>
  <si>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</si>
  <si>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</si>
  <si>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</si>
  <si>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</si>
  <si>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</si>
  <si>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</si>
  <si>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</si>
  <si>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</si>
  <si>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</si>
  <si>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</si>
  <si>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</si>
  <si>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</si>
  <si>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</si>
  <si>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</si>
  <si>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</si>
  <si>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</si>
  <si>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</si>
  <si>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</si>
  <si>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</si>
  <si>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</si>
  <si>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</si>
  <si>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</si>
  <si>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</si>
  <si>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</si>
  <si>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</si>
  <si>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</si>
  <si>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</si>
  <si>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0.25-1.00</t>
  </si>
  <si>
    <t>0.45-0.50</t>
  </si>
  <si>
    <t>0.30-1.75</t>
  </si>
  <si>
    <t>0.30-1.20</t>
  </si>
  <si>
    <t>0.30-0.90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</si>
  <si>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</si>
  <si>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</si>
  <si>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</si>
  <si>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</si>
  <si>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</si>
  <si>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</si>
  <si>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</si>
  <si>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</si>
  <si>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</si>
  <si>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</si>
  <si>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</si>
  <si>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</si>
  <si>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</si>
  <si>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</si>
  <si>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</si>
  <si>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</si>
  <si>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</si>
  <si>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</si>
  <si>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</si>
  <si>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</si>
  <si>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</si>
  <si>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</si>
  <si>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</si>
  <si>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</si>
  <si>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</si>
  <si>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</si>
  <si>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</si>
  <si>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</si>
  <si>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</si>
  <si>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</si>
  <si>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</si>
  <si>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</si>
  <si>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</si>
  <si>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</si>
  <si>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</si>
  <si>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</si>
  <si>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</si>
  <si>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</si>
  <si>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</si>
  <si>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</si>
  <si>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</si>
  <si>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</si>
  <si>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</si>
  <si>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</si>
  <si>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</si>
  <si>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</si>
  <si>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</si>
  <si>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</si>
  <si>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</si>
  <si>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</si>
  <si>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</si>
  <si>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</si>
  <si>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</si>
  <si>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</si>
  <si>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</si>
  <si>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</si>
  <si>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</si>
  <si>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</si>
  <si>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</si>
  <si>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</si>
  <si>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</si>
  <si>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</si>
  <si>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</si>
  <si>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</si>
  <si>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</si>
  <si>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</si>
  <si>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</si>
  <si>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</si>
  <si>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</si>
  <si>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</si>
  <si>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</si>
  <si>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1.60-3.25</t>
  </si>
  <si>
    <t>1.55-3.40</t>
  </si>
  <si>
    <t>1.50-4.05</t>
  </si>
  <si>
    <t>1.35-4.25</t>
  </si>
  <si>
    <t>1.35-3.85</t>
  </si>
  <si>
    <t>0.80-3.50</t>
  </si>
  <si>
    <t>0.10-2.60</t>
  </si>
  <si>
    <t>0.35-2.25</t>
  </si>
  <si>
    <t>0.25-2.10</t>
  </si>
  <si>
    <t>0.25-1.25</t>
  </si>
  <si>
    <t>0.25-1.40</t>
  </si>
  <si>
    <t>0.45-2.10</t>
  </si>
  <si>
    <t>0.25-2.50</t>
  </si>
  <si>
    <t>0.24-2.20</t>
  </si>
  <si>
    <t>0.24-2.10</t>
  </si>
  <si>
    <t>0.30-2.00</t>
  </si>
  <si>
    <t>0.45-2.00</t>
  </si>
  <si>
    <t xml:space="preserve">     Exceeding 24 Months &amp; Up to 36 Months</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</si>
  <si>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</si>
  <si>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</si>
  <si>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</si>
  <si>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</si>
  <si>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</si>
  <si>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</si>
  <si>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</si>
  <si>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</si>
  <si>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</si>
  <si>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</si>
  <si>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</si>
  <si>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</si>
  <si>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</si>
  <si>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</si>
  <si>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</si>
  <si>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</si>
  <si>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</si>
  <si>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</si>
  <si>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</si>
  <si>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</si>
  <si>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</si>
  <si>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</si>
  <si>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</si>
  <si>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</si>
  <si>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</si>
  <si>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</si>
  <si>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</si>
  <si>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</si>
  <si>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</si>
  <si>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</si>
  <si>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</si>
  <si>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</si>
  <si>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</si>
  <si>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</si>
  <si>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</si>
  <si>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</si>
  <si>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</si>
  <si>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</si>
  <si>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</si>
  <si>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</si>
  <si>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</si>
  <si>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</si>
  <si>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</si>
  <si>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</si>
  <si>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</si>
  <si>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</si>
  <si>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</si>
  <si>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</si>
  <si>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</si>
  <si>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</si>
  <si>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</si>
  <si>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</si>
  <si>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</si>
  <si>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</si>
  <si>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</si>
  <si>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</si>
  <si>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</si>
  <si>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</si>
  <si>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</si>
  <si>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</si>
  <si>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</si>
  <si>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</si>
  <si>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</si>
  <si>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</si>
  <si>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</si>
  <si>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</si>
  <si>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</si>
  <si>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</si>
  <si>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</si>
  <si>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</si>
  <si>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</si>
  <si>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</si>
  <si>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</si>
  <si>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</si>
  <si>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</si>
  <si>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</si>
  <si>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0.20-2.50</t>
  </si>
  <si>
    <t>0.25-2.60</t>
  </si>
  <si>
    <t>0.50-2.60</t>
  </si>
  <si>
    <t>0.50-2.25</t>
  </si>
  <si>
    <t>0.50-2.35</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</si>
  <si>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</si>
  <si>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</si>
  <si>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</si>
  <si>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</si>
  <si>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</si>
  <si>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</si>
  <si>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</si>
  <si>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</si>
  <si>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</si>
  <si>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</si>
  <si>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</si>
  <si>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</si>
  <si>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</si>
  <si>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</si>
  <si>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</si>
  <si>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</si>
  <si>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</si>
  <si>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</si>
  <si>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</si>
  <si>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</si>
  <si>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</si>
  <si>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</si>
  <si>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</si>
  <si>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</si>
  <si>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</si>
  <si>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</si>
  <si>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</si>
  <si>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</si>
  <si>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</si>
  <si>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</si>
  <si>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</si>
  <si>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</si>
  <si>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</si>
  <si>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</si>
  <si>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</si>
  <si>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</si>
  <si>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</si>
  <si>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</si>
  <si>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</si>
  <si>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</si>
  <si>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</si>
  <si>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</si>
  <si>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</si>
  <si>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</si>
  <si>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</si>
  <si>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</si>
  <si>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</si>
  <si>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</si>
  <si>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</si>
  <si>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</si>
  <si>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</si>
  <si>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</si>
  <si>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</si>
  <si>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</si>
  <si>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</si>
  <si>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</si>
  <si>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</si>
  <si>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</si>
  <si>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</si>
  <si>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</si>
  <si>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</si>
  <si>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</si>
  <si>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</si>
  <si>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</si>
  <si>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</si>
  <si>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</si>
  <si>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</si>
  <si>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</si>
  <si>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</si>
  <si>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</si>
  <si>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</si>
  <si>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</si>
  <si>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</si>
  <si>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</si>
  <si>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</si>
  <si>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</si>
  <si>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</si>
  <si>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</si>
  <si>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</si>
  <si>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</si>
  <si>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</si>
  <si>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</si>
  <si>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</si>
  <si>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</si>
  <si>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</si>
  <si>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</si>
  <si>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</si>
  <si>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</si>
  <si>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</si>
  <si>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</si>
  <si>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</si>
  <si>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</si>
  <si>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</si>
  <si>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</si>
  <si>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</si>
  <si>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</si>
  <si>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</si>
  <si>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</si>
  <si>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</si>
  <si>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</si>
  <si>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</si>
  <si>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</si>
  <si>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</si>
  <si>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</si>
  <si>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</si>
  <si>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</si>
  <si>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</si>
  <si>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</si>
  <si>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</si>
  <si>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</si>
  <si>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</si>
  <si>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</si>
  <si>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</si>
  <si>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0.88-2.35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</si>
  <si>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</si>
  <si>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</si>
  <si>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</si>
  <si>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</si>
  <si>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</si>
  <si>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</si>
  <si>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</si>
  <si>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</si>
  <si>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</si>
  <si>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</si>
  <si>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</si>
  <si>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</si>
  <si>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</si>
  <si>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</si>
  <si>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</si>
  <si>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</si>
  <si>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</si>
  <si>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</si>
  <si>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</si>
  <si>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</si>
  <si>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</si>
  <si>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</si>
  <si>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</si>
  <si>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</si>
  <si>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</si>
  <si>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</si>
  <si>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</si>
  <si>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</si>
  <si>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</si>
  <si>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</si>
  <si>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</si>
  <si>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</si>
  <si>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</si>
  <si>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</si>
  <si>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</si>
  <si>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</si>
  <si>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</si>
  <si>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</si>
  <si>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</si>
  <si>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</si>
  <si>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</si>
  <si>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</si>
  <si>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</si>
  <si>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</si>
  <si>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</si>
  <si>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</si>
  <si>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</si>
  <si>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</si>
  <si>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</si>
  <si>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</si>
  <si>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</si>
  <si>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</si>
  <si>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</si>
  <si>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</si>
  <si>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</si>
  <si>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</si>
  <si>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</si>
  <si>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</si>
  <si>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</si>
  <si>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</si>
  <si>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</si>
  <si>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</si>
  <si>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</si>
  <si>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</si>
  <si>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</si>
  <si>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</si>
  <si>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</si>
  <si>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</si>
  <si>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</si>
  <si>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</si>
  <si>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</si>
  <si>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</si>
  <si>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</si>
  <si>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</si>
  <si>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</si>
  <si>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</si>
  <si>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</si>
  <si>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</si>
  <si>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</si>
  <si>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</si>
  <si>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</si>
  <si>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</si>
  <si>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</si>
  <si>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</si>
  <si>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</si>
  <si>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</si>
  <si>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</si>
  <si>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</si>
  <si>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</si>
  <si>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</si>
  <si>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</si>
  <si>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</si>
  <si>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</si>
  <si>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1.30-3.30</t>
  </si>
  <si>
    <t>1.14-3.00</t>
  </si>
  <si>
    <t xml:space="preserve">     Exceeding 60 Months</t>
  </si>
  <si>
    <t>5.25-13.00</t>
  </si>
  <si>
    <t>5.00-11.61</t>
  </si>
  <si>
    <t>6.95-9.50</t>
  </si>
  <si>
    <t>6.95-10.50</t>
  </si>
  <si>
    <t>7.25-10.50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</si>
  <si>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</si>
  <si>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</si>
  <si>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</si>
  <si>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</si>
  <si>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</si>
  <si>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</si>
  <si>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</si>
  <si>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</si>
  <si>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</si>
  <si>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</si>
  <si>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</si>
  <si>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</si>
  <si>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</si>
  <si>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</si>
  <si>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</si>
  <si>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</si>
  <si>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</si>
  <si>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</si>
  <si>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</si>
  <si>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</si>
  <si>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</si>
  <si>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</si>
  <si>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</si>
  <si>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</si>
  <si>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</si>
  <si>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</si>
  <si>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</si>
  <si>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</si>
  <si>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</si>
  <si>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</si>
  <si>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</si>
  <si>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</si>
  <si>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</si>
  <si>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</si>
  <si>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</si>
  <si>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</si>
  <si>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</si>
  <si>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</si>
  <si>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</si>
  <si>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</si>
  <si>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</si>
  <si>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</si>
  <si>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</si>
  <si>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</si>
  <si>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</si>
  <si>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</si>
  <si>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</si>
  <si>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</si>
  <si>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</si>
  <si>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</si>
  <si>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</si>
  <si>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</si>
  <si>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</si>
  <si>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</si>
  <si>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</si>
  <si>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</si>
  <si>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</si>
  <si>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</si>
  <si>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</si>
  <si>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</si>
  <si>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</si>
  <si>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</si>
  <si>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</si>
  <si>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2.90-4.35</t>
  </si>
  <si>
    <t>3.15-5.00</t>
  </si>
  <si>
    <t>3.15-6.00</t>
  </si>
  <si>
    <t>2.83-4.60</t>
  </si>
  <si>
    <t>2.60-5.20</t>
  </si>
  <si>
    <t>2.60-4.50</t>
  </si>
  <si>
    <t>2.75-4.00</t>
  </si>
  <si>
    <t>2.65-4.50</t>
  </si>
  <si>
    <t>2.50-4.30</t>
  </si>
  <si>
    <t>2.75-4.25</t>
  </si>
  <si>
    <t>2.68-4.75</t>
  </si>
  <si>
    <t>2.30-4.00</t>
  </si>
  <si>
    <t>2.25-3.65</t>
  </si>
  <si>
    <t>2.20-4.25</t>
  </si>
  <si>
    <t>1.80-2.95</t>
  </si>
  <si>
    <t>0.80-1.95</t>
  </si>
  <si>
    <t>0.98-2.00</t>
  </si>
  <si>
    <t>0.96-2.00</t>
  </si>
  <si>
    <t>1.00-2.00</t>
  </si>
  <si>
    <t>1.05-2.00</t>
  </si>
  <si>
    <t>1.39-1.95</t>
  </si>
  <si>
    <t>1.18-2.00</t>
  </si>
  <si>
    <t>0.65-1.95</t>
  </si>
  <si>
    <t>0.75-1.95</t>
  </si>
  <si>
    <t>0.80-2.00</t>
  </si>
  <si>
    <t>1.10-3.35</t>
  </si>
  <si>
    <t>1.25-2.60</t>
  </si>
  <si>
    <t>1.50-2.20</t>
  </si>
  <si>
    <t>1.25-2.90</t>
  </si>
  <si>
    <t>0.85-2.10</t>
  </si>
  <si>
    <t>1.50-1.95</t>
  </si>
  <si>
    <t>* Effective January 2017, data refers to interest rates on new rupee deposits during the month. Consequently, data are not strictly comparable to those prior to January 2017.</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</si>
  <si>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July 2021 to November 2021</t>
    </r>
  </si>
  <si>
    <t>2.00-16.75</t>
  </si>
  <si>
    <t>2.00-18.50</t>
  </si>
  <si>
    <t>1.80-17.35</t>
  </si>
  <si>
    <t>1.80-17.90</t>
  </si>
  <si>
    <t>1.80-19.25</t>
  </si>
  <si>
    <t>1.80-17.25</t>
  </si>
  <si>
    <t>2.00-20.40</t>
  </si>
  <si>
    <t>2.35-20.40</t>
  </si>
  <si>
    <t>2.35-17.25</t>
  </si>
  <si>
    <t>1.85-17.25</t>
  </si>
  <si>
    <t>0.85-16.75</t>
  </si>
  <si>
    <t>0.85-17.60</t>
  </si>
  <si>
    <t>0.85-15.75</t>
  </si>
  <si>
    <t>0.74-15.75</t>
  </si>
  <si>
    <t>2.50-16.75</t>
  </si>
  <si>
    <t>3.60-16.75</t>
  </si>
  <si>
    <t>3.50-16.75</t>
  </si>
  <si>
    <t>2.50-17.35</t>
  </si>
  <si>
    <t>2.35-17.35</t>
  </si>
  <si>
    <t>2.35-16.75</t>
  </si>
  <si>
    <t>1.85-16.75</t>
  </si>
  <si>
    <t>3.04-16.75</t>
  </si>
  <si>
    <t>1.50-16.75</t>
  </si>
  <si>
    <t>1.50-8.35</t>
  </si>
  <si>
    <t>2.80-8.35</t>
  </si>
  <si>
    <t>0.85-8.35</t>
  </si>
  <si>
    <t>A.0114 - Sugar Cane</t>
  </si>
  <si>
    <t>4.00-16.75</t>
  </si>
  <si>
    <t>4.35-16.75</t>
  </si>
  <si>
    <t>3.85-16.75</t>
  </si>
  <si>
    <t>3.90-16.75</t>
  </si>
  <si>
    <t>2.92-16.75</t>
  </si>
  <si>
    <t>2.70-16.75</t>
  </si>
  <si>
    <t>4.10-7.85</t>
  </si>
  <si>
    <t>1.50-7.85</t>
  </si>
  <si>
    <t>3.10-7.85</t>
  </si>
  <si>
    <t>1.70-7.85</t>
  </si>
  <si>
    <t>2.80-7.85</t>
  </si>
  <si>
    <t>A.0140 - Other Crop and animal production, hunting and related service activities</t>
  </si>
  <si>
    <t>2.50-10.00</t>
  </si>
  <si>
    <t>3.60-10.50</t>
  </si>
  <si>
    <t>3.50-10.60</t>
  </si>
  <si>
    <t>2.50-13.60</t>
  </si>
  <si>
    <t>2.35-9.85</t>
  </si>
  <si>
    <t>2.35-10.50</t>
  </si>
  <si>
    <t>2.35-10.35</t>
  </si>
  <si>
    <t>1.85-10.50</t>
  </si>
  <si>
    <t>3.85-8.85</t>
  </si>
  <si>
    <t>1.50-9.00</t>
  </si>
  <si>
    <t>0.85-13.75</t>
  </si>
  <si>
    <t>2.00-8.35</t>
  </si>
  <si>
    <t>3.85-8.35</t>
  </si>
  <si>
    <t>5.50-16.75</t>
  </si>
  <si>
    <t>6.50-16.75</t>
  </si>
  <si>
    <t>5.35-16.75</t>
  </si>
  <si>
    <t>6.35-16.75</t>
  </si>
  <si>
    <t>5.85-16.75</t>
  </si>
  <si>
    <t>4.85-16.75</t>
  </si>
  <si>
    <t>5.10-7.85</t>
  </si>
  <si>
    <t>3.85-7.85</t>
  </si>
  <si>
    <t>5.75-16.75</t>
  </si>
  <si>
    <t>5.00-16.75</t>
  </si>
  <si>
    <t>5.60-16.75</t>
  </si>
  <si>
    <t>5.10-16.75</t>
  </si>
  <si>
    <t>4.10-16.75</t>
  </si>
  <si>
    <t>3.40-16.75</t>
  </si>
  <si>
    <t>5.60-7.85</t>
  </si>
  <si>
    <t>6.50-9.50</t>
  </si>
  <si>
    <t>6.35-9.35</t>
  </si>
  <si>
    <t>5.85-8.85</t>
  </si>
  <si>
    <t>4.85-7.85</t>
  </si>
  <si>
    <t>0.85-8.85</t>
  </si>
  <si>
    <t>0.74-13.75</t>
  </si>
  <si>
    <t>0.85-10.35</t>
  </si>
  <si>
    <t>0.85-9.85</t>
  </si>
  <si>
    <t>0.85-15.00</t>
  </si>
  <si>
    <t>0.85-9.10</t>
  </si>
  <si>
    <t>5.35-17.35</t>
  </si>
  <si>
    <t>3.50-17.35</t>
  </si>
  <si>
    <t>3.50-17.25</t>
  </si>
  <si>
    <t>2.85-7.90</t>
  </si>
  <si>
    <t>2.50-7.90</t>
  </si>
  <si>
    <t>1.50-15.75</t>
  </si>
  <si>
    <t>2.80-7.90</t>
  </si>
  <si>
    <t>2.80-8.00</t>
  </si>
  <si>
    <t>2.80-15.00</t>
  </si>
  <si>
    <t>2.70-7.90</t>
  </si>
  <si>
    <t>C.1020 - Processing and preserving of fish, crustaceans and molluscs</t>
  </si>
  <si>
    <t>6.25-16.75</t>
  </si>
  <si>
    <t>4.60-16.75</t>
  </si>
  <si>
    <t>4.55-16.75</t>
  </si>
  <si>
    <t>6.35-7.85</t>
  </si>
  <si>
    <t>5.55-7.85</t>
  </si>
  <si>
    <t>4.55-7.85</t>
  </si>
  <si>
    <t>C.1072 - Manufacture of sugar</t>
  </si>
  <si>
    <t>6.00-16.75</t>
  </si>
  <si>
    <t>5.25-16.75</t>
  </si>
  <si>
    <t>4.35-7.85</t>
  </si>
  <si>
    <t>C.1090 - Other manufacturing of food products</t>
  </si>
  <si>
    <t>2.85-7.85</t>
  </si>
  <si>
    <t>2.50-15.75</t>
  </si>
  <si>
    <t>4.25-16.75</t>
  </si>
  <si>
    <t>4.40-16.75</t>
  </si>
  <si>
    <t>4.90-16.75</t>
  </si>
  <si>
    <t>4.15-16.75</t>
  </si>
  <si>
    <t>4.70-16.75</t>
  </si>
  <si>
    <t>3.00-16.75</t>
  </si>
  <si>
    <t>4.60-7.85</t>
  </si>
  <si>
    <t>3.90-7.85</t>
  </si>
  <si>
    <t>4.50-16.75</t>
  </si>
  <si>
    <t>5.35-17.25</t>
  </si>
  <si>
    <t>1.50-8.85</t>
  </si>
  <si>
    <t>0.85-14.80</t>
  </si>
  <si>
    <t>3.25-8.85</t>
  </si>
  <si>
    <t>4.20-16.75</t>
  </si>
  <si>
    <t>3.60-8.85</t>
  </si>
  <si>
    <t>3.00-7.85</t>
  </si>
  <si>
    <t>1.50-15.00</t>
  </si>
  <si>
    <t>0.85-7.85</t>
  </si>
  <si>
    <t>3.35-16.75</t>
  </si>
  <si>
    <t>6.85-7.85</t>
  </si>
  <si>
    <t>3.35-7.85</t>
  </si>
  <si>
    <t>3.85-9.10</t>
  </si>
  <si>
    <t>4.10-9.10</t>
  </si>
  <si>
    <t>4.85-8.00</t>
  </si>
  <si>
    <t>3.85-8.00</t>
  </si>
  <si>
    <t>4.95-8.00</t>
  </si>
  <si>
    <t>1.50-8.00</t>
  </si>
  <si>
    <t>4.10-8.00</t>
  </si>
  <si>
    <t>4.60-8.00</t>
  </si>
  <si>
    <t>3.60-8.00</t>
  </si>
  <si>
    <t>5.50-17.35</t>
  </si>
  <si>
    <t>3.20-8.85</t>
  </si>
  <si>
    <t>4.30-16.75</t>
  </si>
  <si>
    <t>3.65-16.75</t>
  </si>
  <si>
    <t>3.25-16.75</t>
  </si>
  <si>
    <t>2.90-16.75</t>
  </si>
  <si>
    <t>3.15-7.85</t>
  </si>
  <si>
    <t>3.25-7.85</t>
  </si>
  <si>
    <t>7.00-16.75</t>
  </si>
  <si>
    <t>8.25-16.75</t>
  </si>
  <si>
    <t>4.80-16.75</t>
  </si>
  <si>
    <t>6.85-16.75</t>
  </si>
  <si>
    <t>8.10-16.75</t>
  </si>
  <si>
    <t>7.60-16.75</t>
  </si>
  <si>
    <t>6.60-16.75</t>
  </si>
  <si>
    <t>5.00-8.35</t>
  </si>
  <si>
    <t>7.85-7.85</t>
  </si>
  <si>
    <t>4.25-7.85</t>
  </si>
  <si>
    <t>3.45-16.75</t>
  </si>
  <si>
    <t>1.50-11.55</t>
  </si>
  <si>
    <t>3.60-7.85</t>
  </si>
  <si>
    <t>5.25-17.35</t>
  </si>
  <si>
    <t>5.20-16.75</t>
  </si>
  <si>
    <t>5.35-20.40</t>
  </si>
  <si>
    <t>4.95-16.75</t>
  </si>
  <si>
    <t>4.85-17.25</t>
  </si>
  <si>
    <t>2.95-16.75</t>
  </si>
  <si>
    <t>2.75-7.85</t>
  </si>
  <si>
    <t>3.85-10.35</t>
  </si>
  <si>
    <t>7.85-10.35</t>
  </si>
  <si>
    <t>3.85-9.85</t>
  </si>
  <si>
    <t>3.15-16.75</t>
  </si>
  <si>
    <t>2.15-16.75</t>
  </si>
  <si>
    <t>1.95-7.85</t>
  </si>
  <si>
    <t>3.85-15.75</t>
  </si>
  <si>
    <t>2.15-15.75</t>
  </si>
  <si>
    <t>0.74-7.85</t>
  </si>
  <si>
    <t>C.321 - Manufacture of jewellery, bijouterie and related articles</t>
  </si>
  <si>
    <t>4.65-16.75</t>
  </si>
  <si>
    <t>2.30-7.85</t>
  </si>
  <si>
    <t>3.50-7.85</t>
  </si>
  <si>
    <t>3.85-15.00</t>
  </si>
  <si>
    <t>C.329 - Manufacture not included elsewhere</t>
  </si>
  <si>
    <t>2.50-16.70</t>
  </si>
  <si>
    <t>2.50-9.50</t>
  </si>
  <si>
    <t>2.50-10.50</t>
  </si>
  <si>
    <t>2.50-9.75</t>
  </si>
  <si>
    <t>3.90-10.50</t>
  </si>
  <si>
    <t>2.50-10.75</t>
  </si>
  <si>
    <t>2.35-11.10</t>
  </si>
  <si>
    <t>2.35-9.35</t>
  </si>
  <si>
    <t>2.35-16.55</t>
  </si>
  <si>
    <t>1.85-8.85</t>
  </si>
  <si>
    <t>1.50-10.00</t>
  </si>
  <si>
    <t>0.85-15.05</t>
  </si>
  <si>
    <t>5.50-12.75</t>
  </si>
  <si>
    <t>5.50-13.85</t>
  </si>
  <si>
    <t>5.50-15.35</t>
  </si>
  <si>
    <t>5.35-12.60</t>
  </si>
  <si>
    <t>4.85-12.10</t>
  </si>
  <si>
    <t>3.85-11.10</t>
  </si>
  <si>
    <t>1.50-11.10</t>
  </si>
  <si>
    <t>3.85-13.75</t>
  </si>
  <si>
    <t>5.85-17.25</t>
  </si>
  <si>
    <t>1.56-7.85</t>
  </si>
  <si>
    <t>2.00-17.35</t>
  </si>
  <si>
    <t>2.00-17.90</t>
  </si>
  <si>
    <t>4.70-17.35</t>
  </si>
  <si>
    <t>3.85-17.25</t>
  </si>
  <si>
    <t>3.69-16.75</t>
  </si>
  <si>
    <t>3.05-16.75</t>
  </si>
  <si>
    <t>1.50-8.25</t>
  </si>
  <si>
    <t>1.50-11.75</t>
  </si>
  <si>
    <t>1.50-8.05</t>
  </si>
  <si>
    <t>1.50-15.05</t>
  </si>
  <si>
    <t>1.50-11.40</t>
  </si>
  <si>
    <t>1.90-15.75</t>
  </si>
  <si>
    <t>1.70-8.25</t>
  </si>
  <si>
    <t>1.90-11.75</t>
  </si>
  <si>
    <t>1.75-15.75</t>
  </si>
  <si>
    <t>2.80-11.40</t>
  </si>
  <si>
    <t>1.70-15.75</t>
  </si>
  <si>
    <t>1.50-14.80</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</si>
  <si>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</si>
  <si>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</si>
  <si>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</si>
  <si>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</si>
  <si>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</si>
  <si>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</si>
  <si>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</si>
  <si>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</si>
  <si>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</si>
  <si>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</si>
  <si>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</si>
  <si>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</si>
  <si>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</si>
  <si>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</si>
  <si>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</si>
  <si>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</si>
  <si>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</si>
  <si>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</si>
  <si>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</si>
  <si>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</si>
  <si>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2.80-11.05</t>
  </si>
  <si>
    <t>1.90-14.80</t>
  </si>
  <si>
    <t>F.4102 - Construction of all types of non-residential buildings</t>
  </si>
  <si>
    <t>3.50-11.75</t>
  </si>
  <si>
    <t>3.50-15.75</t>
  </si>
  <si>
    <t>3.50-15.00</t>
  </si>
  <si>
    <t>1.50-10.35</t>
  </si>
  <si>
    <t>4.10-15.75</t>
  </si>
  <si>
    <t>F.4102.1 - Buildings for industrial production</t>
  </si>
  <si>
    <t>5.75-17.35</t>
  </si>
  <si>
    <t>F.4102.2 - Office buildings</t>
  </si>
  <si>
    <t>5.55-16.75</t>
  </si>
  <si>
    <t>3.70-7.85</t>
  </si>
  <si>
    <t>6.05-7.85</t>
  </si>
  <si>
    <t>F.4102.3 - Hotels, stores, shopping malls, restaurants</t>
  </si>
  <si>
    <t>F.4102.4 - Other non-residential buildings</t>
  </si>
  <si>
    <t>5.50-12.00</t>
  </si>
  <si>
    <t>5.75-11.50</t>
  </si>
  <si>
    <t>5.75-9.50</t>
  </si>
  <si>
    <t>6.25-17.35</t>
  </si>
  <si>
    <t>5.00-17.35</t>
  </si>
  <si>
    <t>5.50-11.85</t>
  </si>
  <si>
    <t>5.35-10.05</t>
  </si>
  <si>
    <t>5.35-11.85</t>
  </si>
  <si>
    <t>5.60-10.05</t>
  </si>
  <si>
    <t>5.60-9.35</t>
  </si>
  <si>
    <t>4.10-17.25</t>
  </si>
  <si>
    <t>5.35-9.35</t>
  </si>
  <si>
    <t>4.85-8.85</t>
  </si>
  <si>
    <t>3.20-7.85</t>
  </si>
  <si>
    <t>5.49-16.75</t>
  </si>
  <si>
    <t>5.50-17.90</t>
  </si>
  <si>
    <t>3.85-9.15</t>
  </si>
  <si>
    <t>5.00-17.25</t>
  </si>
  <si>
    <t>3.20-16.75</t>
  </si>
  <si>
    <t>3.85-8.05</t>
  </si>
  <si>
    <t>3.15-8.05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</si>
  <si>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</si>
  <si>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</si>
  <si>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</si>
  <si>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</si>
  <si>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</si>
  <si>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</si>
  <si>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</si>
  <si>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</si>
  <si>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</si>
  <si>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</si>
  <si>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</si>
  <si>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</si>
  <si>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</si>
  <si>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</si>
  <si>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</si>
  <si>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</si>
  <si>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</si>
  <si>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1.25-11.35</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</si>
  <si>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</si>
  <si>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</si>
  <si>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</si>
  <si>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</si>
  <si>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</si>
  <si>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</si>
  <si>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</si>
  <si>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</si>
  <si>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</si>
  <si>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</si>
  <si>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</si>
  <si>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</si>
  <si>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</si>
  <si>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</si>
  <si>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</si>
  <si>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</si>
  <si>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</si>
  <si>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1.50-9.55</t>
  </si>
  <si>
    <t>1.50-9.45</t>
  </si>
  <si>
    <t>2.75-12.00</t>
  </si>
  <si>
    <t>1.50-9.15</t>
  </si>
  <si>
    <t>2.50-11.35</t>
  </si>
  <si>
    <t>2.50-15.00</t>
  </si>
  <si>
    <t>1.15-11.35</t>
  </si>
  <si>
    <t>2.50-12.00</t>
  </si>
  <si>
    <t>3.50-12.00</t>
  </si>
  <si>
    <t>3.55-17.35</t>
  </si>
  <si>
    <t>3.30-10.35</t>
  </si>
  <si>
    <t>3.30-13.50</t>
  </si>
  <si>
    <t>3.35-17.25</t>
  </si>
  <si>
    <t>2.35-11.85</t>
  </si>
  <si>
    <t>1.85-10.85</t>
  </si>
  <si>
    <t>1.25-10.35</t>
  </si>
  <si>
    <t>1.25-10.70</t>
  </si>
  <si>
    <t>1.25-8.85</t>
  </si>
  <si>
    <t>1.25-10.05</t>
  </si>
  <si>
    <t>1.25-13.75</t>
  </si>
  <si>
    <t>4.50-16.70</t>
  </si>
  <si>
    <t>4.00-13.60</t>
  </si>
  <si>
    <t>4.25-17.35</t>
  </si>
  <si>
    <t>4.50-13.25</t>
  </si>
  <si>
    <t>4.50-17.35</t>
  </si>
  <si>
    <t>3.50-16.10</t>
  </si>
  <si>
    <t>4.40-17.25</t>
  </si>
  <si>
    <t>3.60-17.25</t>
  </si>
  <si>
    <t>2.75-17.25</t>
  </si>
  <si>
    <t>2.75-16.75</t>
  </si>
  <si>
    <t>1.50-11.60</t>
  </si>
  <si>
    <t>1.50-16.00</t>
  </si>
  <si>
    <t>1.50-14.42</t>
  </si>
  <si>
    <t>1.50-10.85</t>
  </si>
  <si>
    <t>4.75-16.75</t>
  </si>
  <si>
    <t>4.99-16.75</t>
  </si>
  <si>
    <t>4.89-16.75</t>
  </si>
  <si>
    <t>1.50-8.30</t>
  </si>
  <si>
    <t>2.95-8.85</t>
  </si>
  <si>
    <t>3.85-15.05</t>
  </si>
  <si>
    <t>3.70-8.85</t>
  </si>
  <si>
    <t>6.38-16.75</t>
  </si>
  <si>
    <t>7.75-16.75</t>
  </si>
  <si>
    <t>5.80-16.75</t>
  </si>
  <si>
    <t>6.10-7.85</t>
  </si>
  <si>
    <t>9.50-12.75</t>
  </si>
  <si>
    <t>7.60-12.75</t>
  </si>
  <si>
    <t>6.25-12.75</t>
  </si>
  <si>
    <t>7.25-12.75</t>
  </si>
  <si>
    <t>9.50-9.50</t>
  </si>
  <si>
    <t>9.35-12.60</t>
  </si>
  <si>
    <t>7.05-12.60</t>
  </si>
  <si>
    <t>9.35-9.35</t>
  </si>
  <si>
    <t>8.85-8.85</t>
  </si>
  <si>
    <t>7.85-11.10</t>
  </si>
  <si>
    <t>4.50-7.85</t>
  </si>
  <si>
    <t>4.75-7.85</t>
  </si>
  <si>
    <t>6.30-7.85</t>
  </si>
  <si>
    <t>7.00-7.85</t>
  </si>
  <si>
    <t>7.50-16.75</t>
  </si>
  <si>
    <t>7.10-16.75</t>
  </si>
  <si>
    <t>6.10-16.75</t>
  </si>
  <si>
    <t>6.10-11.10</t>
  </si>
  <si>
    <t>4.05-16.75</t>
  </si>
  <si>
    <t>2.94-17.25</t>
  </si>
  <si>
    <t>1.00-15.00</t>
  </si>
  <si>
    <t>1.00-7.85</t>
  </si>
  <si>
    <t>I.551 - Resort Hotels</t>
  </si>
  <si>
    <t>2.94-16.75</t>
  </si>
  <si>
    <t>I.552 - Hotels other than Resort</t>
  </si>
  <si>
    <t>3.95-16.75</t>
  </si>
  <si>
    <t>3.75-16.75</t>
  </si>
  <si>
    <t>I.553 - Bungalows</t>
  </si>
  <si>
    <t>I.554 - Guest Houses</t>
  </si>
  <si>
    <t>5.35-7.85</t>
  </si>
  <si>
    <t>I.555 - Holiday Homes</t>
  </si>
  <si>
    <t>I.556 - Other accommodation not included above</t>
  </si>
  <si>
    <t>4.55-17.25</t>
  </si>
  <si>
    <t>7.60-7.85</t>
  </si>
  <si>
    <t>6.65-7.85</t>
  </si>
  <si>
    <t>4.85-10.50</t>
  </si>
  <si>
    <t>5.50-10.50</t>
  </si>
  <si>
    <t>5.50-13.60</t>
  </si>
  <si>
    <t>5.35-10.10</t>
  </si>
  <si>
    <t>4.10-10.35</t>
  </si>
  <si>
    <t>5.35-9.60</t>
  </si>
  <si>
    <t>4.30-9.35</t>
  </si>
  <si>
    <t>1.50-8.15</t>
  </si>
  <si>
    <t>3.50-8.25</t>
  </si>
  <si>
    <t>Continued on the next page.</t>
  </si>
  <si>
    <t>1.18-16.75</t>
  </si>
  <si>
    <t>3.60-9.10</t>
  </si>
  <si>
    <t>5.50-9.50</t>
  </si>
  <si>
    <t>5.35-15.00</t>
  </si>
  <si>
    <t>5.60-8.85</t>
  </si>
  <si>
    <t>1.18-7.85</t>
  </si>
  <si>
    <t>3.85-11.25</t>
  </si>
  <si>
    <t>1.50-11.25</t>
  </si>
  <si>
    <t>9.50-16.75</t>
  </si>
  <si>
    <t>0.00-0.00</t>
  </si>
  <si>
    <t>9.35-16.75</t>
  </si>
  <si>
    <t>8.85-16.75</t>
  </si>
  <si>
    <t>7.85-16.75</t>
  </si>
  <si>
    <t>6.75-16.75</t>
  </si>
  <si>
    <t>7.15-7.85</t>
  </si>
  <si>
    <t>2.65-16.75</t>
  </si>
  <si>
    <t>4.05-10.35</t>
  </si>
  <si>
    <t>4.05-7.85</t>
  </si>
  <si>
    <t>2.30-9.10</t>
  </si>
  <si>
    <t>2.25-7.85</t>
  </si>
  <si>
    <t>3.85-12.00</t>
  </si>
  <si>
    <t>3.99-7.85</t>
  </si>
  <si>
    <t>4.85-15.00</t>
  </si>
  <si>
    <t>4.90-17.90</t>
  </si>
  <si>
    <t>3.85-8.15</t>
  </si>
  <si>
    <t>3.75-17.35</t>
  </si>
  <si>
    <t>3.25-17.25</t>
  </si>
  <si>
    <t>3.15-17.25</t>
  </si>
  <si>
    <t>2.65-15.00</t>
  </si>
  <si>
    <t>3.60-17.35</t>
  </si>
  <si>
    <t>4.10-8.85</t>
  </si>
  <si>
    <t>3.99-8.85</t>
  </si>
  <si>
    <t>2.60-7.85</t>
  </si>
  <si>
    <t>7.35-16.75</t>
  </si>
  <si>
    <t>7.20-16.75</t>
  </si>
  <si>
    <t>5.40-16.75</t>
  </si>
  <si>
    <t>6.70-16.75</t>
  </si>
  <si>
    <t>5.70-16.75</t>
  </si>
  <si>
    <t>6.60-7.85</t>
  </si>
  <si>
    <t>6.75-9.50</t>
  </si>
  <si>
    <t>5.05-9.75</t>
  </si>
  <si>
    <t>5.50-9.75</t>
  </si>
  <si>
    <t>5.50-16.25</t>
  </si>
  <si>
    <t>5.20-17.25</t>
  </si>
  <si>
    <t>5.40-9.35</t>
  </si>
  <si>
    <t>5.60-15.00</t>
  </si>
  <si>
    <t>3.85-14.80</t>
  </si>
  <si>
    <t>2.90-7.85</t>
  </si>
  <si>
    <t>3.20-8.30</t>
  </si>
  <si>
    <t>3.55-16.75</t>
  </si>
  <si>
    <t>1.50-9.85</t>
  </si>
  <si>
    <t>2.90-8.00</t>
  </si>
  <si>
    <t>3.00-15.75</t>
  </si>
  <si>
    <t>12.60-16.75</t>
  </si>
  <si>
    <t>1.50-9.95</t>
  </si>
  <si>
    <t>6.25-7.85</t>
  </si>
  <si>
    <t>3.25-8.20</t>
  </si>
  <si>
    <t>3.35-15.75</t>
  </si>
  <si>
    <t>1.75-7.85</t>
  </si>
  <si>
    <t>4.90-11.50</t>
  </si>
  <si>
    <t>5.50-11.50</t>
  </si>
  <si>
    <t>5.35-11.35</t>
  </si>
  <si>
    <t>5.10-11.35</t>
  </si>
  <si>
    <t>4.85-11.85</t>
  </si>
  <si>
    <t>4.85-10.85</t>
  </si>
  <si>
    <t>3.35-9.85</t>
  </si>
  <si>
    <t>1.25-9.85</t>
  </si>
  <si>
    <t>4.60-15.00</t>
  </si>
  <si>
    <t>15.75-15.75</t>
  </si>
  <si>
    <t>3.85-4.60</t>
  </si>
  <si>
    <t>3.85-5.05</t>
  </si>
  <si>
    <t>5.25-7.85</t>
  </si>
  <si>
    <t>5.75-10.25</t>
  </si>
  <si>
    <t>5.35-16.55</t>
  </si>
  <si>
    <t>5.25-9.35</t>
  </si>
  <si>
    <t>5.50-5.50</t>
  </si>
  <si>
    <t>5.50-7.00</t>
  </si>
  <si>
    <t>8.70-8.70</t>
  </si>
  <si>
    <t>17.90-17.90</t>
  </si>
  <si>
    <t>5.35-7.10</t>
  </si>
  <si>
    <t>7.10-7.10</t>
  </si>
  <si>
    <t>17.25-17.25</t>
  </si>
  <si>
    <t>1.50-1.50</t>
  </si>
  <si>
    <t>6.25-6.25</t>
  </si>
  <si>
    <t>15.00-15.00</t>
  </si>
  <si>
    <t>5.25-5.25</t>
  </si>
  <si>
    <t>6.00-15.00</t>
  </si>
  <si>
    <t>2.05-7.85</t>
  </si>
  <si>
    <t>4.00-7.85</t>
  </si>
  <si>
    <t>5.75-5.75</t>
  </si>
  <si>
    <t>4.90-9.50</t>
  </si>
  <si>
    <t>5.75-10.50</t>
  </si>
  <si>
    <t>7.60-10.35</t>
  </si>
  <si>
    <t>5.10-8.85</t>
  </si>
  <si>
    <t>4.10-15.00</t>
  </si>
  <si>
    <t>4.10-15.05</t>
  </si>
  <si>
    <t>1.50-8.70</t>
  </si>
  <si>
    <t>1.70-8.70</t>
  </si>
  <si>
    <t>3.85-3.85</t>
  </si>
  <si>
    <t>4.10-4.10</t>
  </si>
  <si>
    <t>1.50-4.10</t>
  </si>
  <si>
    <t>3.85-4.10</t>
  </si>
  <si>
    <t>1.50-3.85</t>
  </si>
  <si>
    <t>3.85-5.35</t>
  </si>
  <si>
    <t>7.10-7.85</t>
  </si>
  <si>
    <t>7.85-15.00</t>
  </si>
  <si>
    <t>1.80-16.75</t>
  </si>
  <si>
    <t>4.45-16.75</t>
  </si>
  <si>
    <t>1.50-17.60</t>
  </si>
  <si>
    <t>2.50-9.35</t>
  </si>
  <si>
    <t>3.25-9.35</t>
  </si>
  <si>
    <t>1.50-9.35</t>
  </si>
  <si>
    <t>3.35-9.35</t>
  </si>
  <si>
    <t>2.05-9.35</t>
  </si>
  <si>
    <t>3.85-9.35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</si>
  <si>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</si>
  <si>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</si>
  <si>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</si>
  <si>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</si>
  <si>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</si>
  <si>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</si>
  <si>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</si>
  <si>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</si>
  <si>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</si>
  <si>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</si>
  <si>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</si>
  <si>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</si>
  <si>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</si>
  <si>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</si>
  <si>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</si>
  <si>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</si>
  <si>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</si>
  <si>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</si>
  <si>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</si>
  <si>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</si>
  <si>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</si>
  <si>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</si>
  <si>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</si>
  <si>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4.85-8.15</t>
  </si>
  <si>
    <t>2. Households</t>
  </si>
  <si>
    <t>2.00-16.00</t>
  </si>
  <si>
    <t>2.00-16.25</t>
  </si>
  <si>
    <t>2.00-24.00</t>
  </si>
  <si>
    <t>1.65-24.00</t>
  </si>
  <si>
    <t>1.75-16.75</t>
  </si>
  <si>
    <t>1.15-15.75</t>
  </si>
  <si>
    <t>1.15-24.00</t>
  </si>
  <si>
    <t>Of which: Housing</t>
  </si>
  <si>
    <t>2.00-13.40</t>
  </si>
  <si>
    <t>2.00-13.25</t>
  </si>
  <si>
    <t>2.00-13.15</t>
  </si>
  <si>
    <t>2.00-12.25</t>
  </si>
  <si>
    <t>2.00-13.10</t>
  </si>
  <si>
    <t>2.00-13.00</t>
  </si>
  <si>
    <t>2.30-13.15</t>
  </si>
  <si>
    <t>1.65-13.10</t>
  </si>
  <si>
    <t>2.00-6.60</t>
  </si>
  <si>
    <t>2.30-8.10</t>
  </si>
  <si>
    <t>1.85-11.60</t>
  </si>
  <si>
    <t>1.70-10.25</t>
  </si>
  <si>
    <t>2.00-10.25</t>
  </si>
  <si>
    <t>2.00-11.60</t>
  </si>
  <si>
    <t>2.00-13.80</t>
  </si>
  <si>
    <t>1.80-11.60</t>
  </si>
  <si>
    <t>3. Other Financial Corporations (excluding financial GBC1s)</t>
  </si>
  <si>
    <t>3.55-12.00</t>
  </si>
  <si>
    <t>3.55-9.50</t>
  </si>
  <si>
    <t>3.45-9.75</t>
  </si>
  <si>
    <t>3.45-15.35</t>
  </si>
  <si>
    <t>3.40-15.00</t>
  </si>
  <si>
    <t>3.35-13.55</t>
  </si>
  <si>
    <t>3.40-9.35</t>
  </si>
  <si>
    <t>3.30-16.55</t>
  </si>
  <si>
    <t>3.30-15.25</t>
  </si>
  <si>
    <t>3.20-14.35</t>
  </si>
  <si>
    <t>3.00-14.35</t>
  </si>
  <si>
    <t>2.70-13.85</t>
  </si>
  <si>
    <t>2.55-14.75</t>
  </si>
  <si>
    <t>2.40-15.00</t>
  </si>
  <si>
    <t>1.50-12.85</t>
  </si>
  <si>
    <t>2.85-24.00</t>
  </si>
  <si>
    <t>2.40-12.85</t>
  </si>
  <si>
    <t>1.00-12.85</t>
  </si>
  <si>
    <t>2.25-15.00</t>
  </si>
  <si>
    <t>2.25-15.75</t>
  </si>
  <si>
    <t>1.15-15.00</t>
  </si>
  <si>
    <t>1.57-24.00</t>
  </si>
  <si>
    <t>4. Financial GBC1s</t>
  </si>
  <si>
    <t>8.75-9.50</t>
  </si>
  <si>
    <t>6.85-9.50</t>
  </si>
  <si>
    <t>8.25-9.50</t>
  </si>
  <si>
    <t>6.50-9.35</t>
  </si>
  <si>
    <t>8.60-9.35</t>
  </si>
  <si>
    <t>7.85-14.75</t>
  </si>
  <si>
    <t>4.10-13.75</t>
  </si>
  <si>
    <t>5. Nonfinancial GBC1s</t>
  </si>
  <si>
    <t>5.65-9.50</t>
  </si>
  <si>
    <t>5.50-9.35</t>
  </si>
  <si>
    <t>6.60-9.35</t>
  </si>
  <si>
    <t>4.10-12.15</t>
  </si>
  <si>
    <t>6. GBC2s</t>
  </si>
  <si>
    <t>9.35-16.55</t>
  </si>
  <si>
    <t>7.85-15.05</t>
  </si>
  <si>
    <t>7. Public Nonfinancial corporations</t>
  </si>
  <si>
    <t>3.80-16.75</t>
  </si>
  <si>
    <t>3.30-16.75</t>
  </si>
  <si>
    <t>3.22-16.75</t>
  </si>
  <si>
    <t>11.10-16.75</t>
  </si>
  <si>
    <t>4.10-6.01</t>
  </si>
  <si>
    <t>4.10-6.03</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</si>
  <si>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</si>
  <si>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Table 18: Banks' Principal Interest Rates and Other Interest Rates: November 2018 to November 2021</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</si>
  <si>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</si>
  <si>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</si>
  <si>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</si>
  <si>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</si>
  <si>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</si>
  <si>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</si>
  <si>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</si>
  <si>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</si>
  <si>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</si>
  <si>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</si>
  <si>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</si>
  <si>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</si>
  <si>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</si>
  <si>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</si>
  <si>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</si>
  <si>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</si>
  <si>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</si>
  <si>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</si>
  <si>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</si>
  <si>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</si>
  <si>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</si>
  <si>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</si>
  <si>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</si>
  <si>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</si>
  <si>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</si>
  <si>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</si>
  <si>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</si>
  <si>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</si>
  <si>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</si>
  <si>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</si>
  <si>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</si>
  <si>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</si>
  <si>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</si>
  <si>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</si>
  <si>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</si>
  <si>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</si>
  <si>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</si>
  <si>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</si>
  <si>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</si>
  <si>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</si>
  <si>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</si>
  <si>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</si>
  <si>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</si>
  <si>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</si>
  <si>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</si>
  <si>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</si>
  <si>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</si>
  <si>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</si>
  <si>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</si>
  <si>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</si>
  <si>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</si>
  <si>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</si>
  <si>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</si>
  <si>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</si>
  <si>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</si>
  <si>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</si>
  <si>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</si>
  <si>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</si>
  <si>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</si>
  <si>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4.75-15.00</t>
  </si>
  <si>
    <t>6.00-21.80</t>
  </si>
  <si>
    <t>6.00-22.22</t>
  </si>
  <si>
    <t>6.00-22.30</t>
  </si>
  <si>
    <t>6.00-22.26</t>
  </si>
  <si>
    <t>10.05-11.00</t>
  </si>
  <si>
    <t>6.00-22.00</t>
  </si>
  <si>
    <t>9.05-10.00</t>
  </si>
  <si>
    <t>6.00-21.00</t>
  </si>
  <si>
    <t>8.05-10.00</t>
  </si>
  <si>
    <t>8.05-9.00</t>
  </si>
  <si>
    <t>4.00-15.00</t>
  </si>
  <si>
    <t>6.00-19.75</t>
  </si>
  <si>
    <t>4.53</t>
  </si>
  <si>
    <t>7.05-9.00</t>
  </si>
  <si>
    <t>3.25-15.00</t>
  </si>
  <si>
    <t>7.05-8.50</t>
  </si>
  <si>
    <t>5.00-19.75</t>
  </si>
  <si>
    <t>Nov-10</t>
  </si>
  <si>
    <t>3.00-16.50</t>
  </si>
  <si>
    <t>4.70-19.75</t>
  </si>
  <si>
    <t>Jan-11</t>
  </si>
  <si>
    <t>Feb-11</t>
  </si>
  <si>
    <t>Mar-11</t>
  </si>
  <si>
    <t>7.30-9.00</t>
  </si>
  <si>
    <t>7.50-9.00</t>
  </si>
  <si>
    <t>4.00-19.75</t>
  </si>
  <si>
    <t>4.00-19.55</t>
  </si>
  <si>
    <t>4.00-19.57</t>
  </si>
  <si>
    <t>7.40-9.00</t>
  </si>
  <si>
    <t>2.40-16.55</t>
  </si>
  <si>
    <t>3.65-19.35</t>
  </si>
  <si>
    <t>7.00-9.00</t>
  </si>
  <si>
    <t>2.25-16.55</t>
  </si>
  <si>
    <t>3.65-19.25</t>
  </si>
  <si>
    <t>7.00-8.50</t>
  </si>
  <si>
    <t>3.55-19.25</t>
  </si>
  <si>
    <t>2.00-16.55</t>
  </si>
  <si>
    <t>2.00-16.04</t>
  </si>
  <si>
    <t>2.00-19.75</t>
  </si>
  <si>
    <t>2.00-19.84</t>
  </si>
  <si>
    <t>1.40-16.00</t>
  </si>
  <si>
    <t>2.00-19.57</t>
  </si>
  <si>
    <t>2.00-19.59</t>
  </si>
  <si>
    <t>2.00-19.90</t>
  </si>
  <si>
    <t>6.75-8.50</t>
  </si>
  <si>
    <t>2.00-19.65</t>
  </si>
  <si>
    <t>1.15-16.00</t>
  </si>
  <si>
    <t>2.00-19.78</t>
  </si>
  <si>
    <t>2.00-21.00</t>
  </si>
  <si>
    <t>6.25-8.50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</si>
  <si>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</si>
  <si>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</si>
  <si>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</si>
  <si>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</si>
  <si>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</si>
  <si>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</si>
  <si>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</si>
  <si>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</si>
  <si>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</si>
  <si>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</si>
  <si>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</si>
  <si>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</si>
  <si>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</si>
  <si>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</si>
  <si>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</si>
  <si>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</si>
  <si>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</si>
  <si>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</si>
  <si>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</si>
  <si>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</si>
  <si>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</si>
  <si>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</si>
  <si>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</si>
  <si>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</si>
  <si>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</si>
  <si>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</si>
  <si>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</si>
  <si>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</si>
  <si>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</si>
  <si>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</si>
  <si>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</si>
  <si>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</si>
  <si>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</si>
  <si>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</si>
  <si>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6.00-8.50</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</si>
  <si>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</si>
  <si>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</si>
  <si>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</si>
  <si>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</si>
  <si>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</si>
  <si>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</si>
  <si>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</si>
  <si>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</si>
  <si>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</si>
  <si>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</si>
  <si>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</si>
  <si>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</si>
  <si>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</si>
  <si>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</si>
  <si>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</si>
  <si>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</si>
  <si>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</si>
  <si>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</si>
  <si>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</si>
  <si>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</si>
  <si>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</si>
  <si>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</si>
  <si>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</si>
  <si>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</si>
  <si>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</si>
  <si>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</si>
  <si>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</si>
  <si>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</si>
  <si>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</si>
  <si>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</si>
  <si>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</si>
  <si>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</si>
  <si>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</si>
  <si>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</si>
  <si>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</si>
  <si>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</si>
  <si>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</si>
  <si>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</si>
  <si>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</si>
  <si>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</si>
  <si>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</si>
  <si>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</si>
  <si>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</si>
  <si>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</si>
  <si>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</si>
  <si>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</si>
  <si>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</si>
  <si>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</si>
  <si>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</si>
  <si>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</si>
  <si>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</si>
  <si>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</si>
  <si>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</si>
  <si>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</si>
  <si>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</si>
  <si>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t>0.00-3.30</t>
  </si>
  <si>
    <t>4.00-7.10</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</si>
  <si>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</si>
  <si>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</si>
  <si>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end-November</t>
    </r>
    <r>
      <rPr>
        <b/>
        <vertAlign val="superscript"/>
        <sz val="12"/>
        <color rgb="FF002060"/>
        <rFont val="Segoe UI"/>
        <family val="2"/>
      </rPr>
      <t xml:space="preserve"> </t>
    </r>
    <r>
      <rPr>
        <b/>
        <sz val="12"/>
        <color rgb="FF002060"/>
        <rFont val="Segoe UI"/>
        <family val="2"/>
      </rPr>
      <t>2021</t>
    </r>
  </si>
  <si>
    <r>
      <t>MUR</t>
    </r>
    <r>
      <rPr>
        <b/>
        <vertAlign val="superscript"/>
        <sz val="11"/>
        <color rgb="FF002060"/>
        <rFont val="Segoe UI"/>
        <family val="2"/>
      </rPr>
      <t xml:space="preserve">2 </t>
    </r>
  </si>
  <si>
    <t>A - Agriculture, forestry and fishing</t>
  </si>
  <si>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</si>
  <si>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</si>
  <si>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</si>
  <si>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</si>
  <si>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November 2020 to November 2021</t>
    </r>
  </si>
  <si>
    <t>Feb-20</t>
  </si>
  <si>
    <t>Mar-20</t>
  </si>
  <si>
    <t>Jul-21</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</si>
  <si>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</si>
  <si>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</si>
  <si>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Table 21: NBDTIs* Interest Rates on New Rupee Deposits: November 2020 to November 2021</t>
  </si>
  <si>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</si>
  <si>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</si>
  <si>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</si>
  <si>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</si>
  <si>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</si>
  <si>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</si>
  <si>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</si>
  <si>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</si>
  <si>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</si>
  <si>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</si>
  <si>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</si>
  <si>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</si>
  <si>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</si>
  <si>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</si>
  <si>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</si>
  <si>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</si>
  <si>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</si>
  <si>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</si>
  <si>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</si>
  <si>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</si>
  <si>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</si>
  <si>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</si>
  <si>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</si>
  <si>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</si>
  <si>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</si>
  <si>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0.45-4.00</t>
  </si>
  <si>
    <t>0.35-4.00</t>
  </si>
  <si>
    <t>0.25-4.50</t>
  </si>
  <si>
    <t>1.00-1.50</t>
  </si>
  <si>
    <t>1.85-2.10</t>
  </si>
  <si>
    <t>2.00-2.70</t>
  </si>
  <si>
    <t>1.00-1.75</t>
  </si>
  <si>
    <t>1.00-3.00</t>
  </si>
  <si>
    <t>0.85-1.50</t>
  </si>
  <si>
    <t>0.50-1.75</t>
  </si>
  <si>
    <t>0.50-1.00</t>
  </si>
  <si>
    <t>0.50-0.50</t>
  </si>
  <si>
    <t>1.75-3.00</t>
  </si>
  <si>
    <t>0.35-2.00</t>
  </si>
  <si>
    <t>0.35-3.00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</si>
  <si>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</si>
  <si>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</si>
  <si>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</si>
  <si>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</si>
  <si>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</si>
  <si>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</si>
  <si>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</si>
  <si>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</si>
  <si>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</si>
  <si>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</si>
  <si>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</si>
  <si>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</si>
  <si>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</si>
  <si>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</si>
  <si>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</si>
  <si>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</si>
  <si>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</si>
  <si>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</si>
  <si>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</si>
  <si>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</si>
  <si>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</si>
  <si>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0.45-0.60</t>
  </si>
  <si>
    <t>0.35-2.40</t>
  </si>
  <si>
    <t>0.20-3.00</t>
  </si>
  <si>
    <t>0.25-3.60</t>
  </si>
  <si>
    <t>0.60-3.00</t>
  </si>
  <si>
    <t xml:space="preserve">   3.75-4.00</t>
  </si>
  <si>
    <t>3.75-4.00</t>
  </si>
  <si>
    <t>3.75-3.90</t>
  </si>
  <si>
    <t>3.25-3.40</t>
  </si>
  <si>
    <t>1.00-2.40</t>
  </si>
  <si>
    <t>1.75-1.85</t>
  </si>
  <si>
    <t>1.75-2.15</t>
  </si>
  <si>
    <t>1.85-2.35</t>
  </si>
  <si>
    <t>2.25-2.35</t>
  </si>
  <si>
    <t>1.75-2.35</t>
  </si>
  <si>
    <t>2.30-2.40</t>
  </si>
  <si>
    <t>2.15-3.00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</si>
  <si>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</si>
  <si>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</si>
  <si>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</si>
  <si>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</si>
  <si>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</si>
  <si>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</si>
  <si>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</si>
  <si>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</si>
  <si>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</si>
  <si>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</si>
  <si>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</si>
  <si>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</si>
  <si>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</si>
  <si>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</si>
  <si>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</si>
  <si>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</si>
  <si>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</si>
  <si>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</si>
  <si>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</si>
  <si>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</si>
  <si>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0.85-2.00</t>
  </si>
  <si>
    <t>1.00-2.60</t>
  </si>
  <si>
    <t>1.10-1.55</t>
  </si>
  <si>
    <t>0.90-2.75</t>
  </si>
  <si>
    <t>1.10-3.00</t>
  </si>
  <si>
    <t>1.40-3.40</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</si>
  <si>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</si>
  <si>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</si>
  <si>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</si>
  <si>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</si>
  <si>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</si>
  <si>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</si>
  <si>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</si>
  <si>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</si>
  <si>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</si>
  <si>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</si>
  <si>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</si>
  <si>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</si>
  <si>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</si>
  <si>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</si>
  <si>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</si>
  <si>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</si>
  <si>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</si>
  <si>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</si>
  <si>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</si>
  <si>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1.40-2.60</t>
  </si>
  <si>
    <t>1.55-2.95</t>
  </si>
  <si>
    <t>1.35-2.55</t>
  </si>
  <si>
    <t>1.60-3.10</t>
  </si>
  <si>
    <t>1.40-4.00</t>
  </si>
  <si>
    <t>1.35-3.75</t>
  </si>
  <si>
    <t>1.35-3.80</t>
  </si>
  <si>
    <t>1.35-3.00</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</si>
  <si>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</si>
  <si>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</si>
  <si>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</si>
  <si>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</si>
  <si>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</si>
  <si>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</si>
  <si>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</si>
  <si>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</si>
  <si>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</si>
  <si>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</si>
  <si>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</si>
  <si>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</si>
  <si>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</si>
  <si>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</si>
  <si>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</si>
  <si>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</si>
  <si>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</si>
  <si>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</si>
  <si>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</si>
  <si>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</si>
  <si>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2.00-2.65</t>
  </si>
  <si>
    <t>2.05-3.15</t>
  </si>
  <si>
    <t>2.00-3.50</t>
  </si>
  <si>
    <t>2.00-3.25</t>
  </si>
  <si>
    <t>1.95-4.00</t>
  </si>
  <si>
    <t>2.05-4.15</t>
  </si>
  <si>
    <t>2.05-4.00</t>
  </si>
  <si>
    <t>1.80-3.40</t>
  </si>
  <si>
    <t>3.10-5.00</t>
  </si>
  <si>
    <t>3.10-5.10</t>
  </si>
  <si>
    <t>3.10-5.40</t>
  </si>
  <si>
    <t>3.10-6.00</t>
  </si>
  <si>
    <t>3.10-5.60</t>
  </si>
  <si>
    <t>3.10-5.15</t>
  </si>
  <si>
    <t>3.10-5.25</t>
  </si>
  <si>
    <t>3.10-4.95</t>
  </si>
  <si>
    <t>2.90-5.10</t>
  </si>
  <si>
    <t>3.10-5.35</t>
  </si>
  <si>
    <t>2.10-3.50</t>
  </si>
  <si>
    <t>1.85-4.05</t>
  </si>
  <si>
    <t>2.10-3.00</t>
  </si>
  <si>
    <t>2.10-4.75</t>
  </si>
  <si>
    <t>1.75-3.70</t>
  </si>
  <si>
    <t>2.00-4.15</t>
  </si>
  <si>
    <t>4.05-5.45</t>
  </si>
  <si>
    <t>3.95-5.50</t>
  </si>
  <si>
    <t>3.90-5.50</t>
  </si>
  <si>
    <t>3.80-5.50</t>
  </si>
  <si>
    <t>4.00-5.60</t>
  </si>
  <si>
    <t>3.90-5.60</t>
  </si>
  <si>
    <t>3.65-5.55</t>
  </si>
  <si>
    <t>3.65-5.40</t>
  </si>
  <si>
    <t>3.90-5.55</t>
  </si>
  <si>
    <t>3.90-5.70</t>
  </si>
  <si>
    <t>3.75-5.35</t>
  </si>
  <si>
    <t>3.55-5.55</t>
  </si>
  <si>
    <t>2.40-5.10</t>
  </si>
  <si>
    <t>2.45-4.20</t>
  </si>
  <si>
    <t>2.40-3.90</t>
  </si>
  <si>
    <t>2.30-3.75</t>
  </si>
  <si>
    <t>2.40-3.75</t>
  </si>
  <si>
    <t>2.55-4.00</t>
  </si>
  <si>
    <t>2.40-4.50</t>
  </si>
  <si>
    <t>2.15-4.10</t>
  </si>
  <si>
    <t>1.85-4.50</t>
  </si>
  <si>
    <t>2.40-4.75</t>
  </si>
  <si>
    <t>Jun-19</t>
  </si>
  <si>
    <t>Dec-19</t>
  </si>
  <si>
    <t>5.50-11.00</t>
  </si>
  <si>
    <t>4.50-10.00</t>
  </si>
  <si>
    <t>5.50-9.95</t>
  </si>
  <si>
    <t>5.50-10.00</t>
  </si>
  <si>
    <t>6.00-10.00</t>
  </si>
  <si>
    <t>6.00-9.95</t>
  </si>
  <si>
    <t>5.75-8.00</t>
  </si>
  <si>
    <t>2.50-9.95</t>
  </si>
  <si>
    <t>3.35-9.95</t>
  </si>
  <si>
    <t>3.90-9.95</t>
  </si>
  <si>
    <t>3.90-9.50</t>
  </si>
  <si>
    <t>4.70-10.00</t>
  </si>
  <si>
    <t>4.25-10.00</t>
  </si>
  <si>
    <t>3.90-10.25</t>
  </si>
  <si>
    <t>3.90-11.00</t>
  </si>
  <si>
    <t>3.90-10.00</t>
  </si>
  <si>
    <t>4.75-9.95</t>
  </si>
  <si>
    <t>3.80-11.00</t>
  </si>
  <si>
    <t>6.35-9.75</t>
  </si>
  <si>
    <t>6.40-9.75</t>
  </si>
  <si>
    <t>6.25-9.00</t>
  </si>
  <si>
    <t>6.25-9.95</t>
  </si>
  <si>
    <t>6.25-9.20</t>
  </si>
  <si>
    <t>6.20-9.20</t>
  </si>
  <si>
    <t>6.40-9.20</t>
  </si>
  <si>
    <t>6.35-7.50</t>
  </si>
  <si>
    <t>6.35-8.50</t>
  </si>
  <si>
    <t>6.37-6.40</t>
  </si>
  <si>
    <t>6.25-10.00</t>
  </si>
  <si>
    <t>4.75-6.40</t>
  </si>
  <si>
    <t>2.50-8.06</t>
  </si>
  <si>
    <t>4.75-5.35</t>
  </si>
  <si>
    <t>5.35-7.99</t>
  </si>
  <si>
    <t>4.90-7.50</t>
  </si>
  <si>
    <t>4.75-7.03</t>
  </si>
  <si>
    <t>4.75-5.50</t>
  </si>
  <si>
    <t>5.23-7.50</t>
  </si>
  <si>
    <t>5.26</t>
  </si>
  <si>
    <t>4.75-8.00</t>
  </si>
  <si>
    <t>4.75</t>
  </si>
  <si>
    <t>_</t>
  </si>
  <si>
    <t>6.75-6.90</t>
  </si>
  <si>
    <t>6.35-9.25</t>
  </si>
  <si>
    <t>6.35-9.50</t>
  </si>
  <si>
    <t>6.40-8.50</t>
  </si>
  <si>
    <t>5.50-9.70</t>
  </si>
  <si>
    <t>6.00-8.75</t>
  </si>
  <si>
    <t>6.00-9.75</t>
  </si>
  <si>
    <t>5.75-9.95</t>
  </si>
  <si>
    <t>6.25-8.75</t>
  </si>
  <si>
    <t>5.75-6.10</t>
  </si>
  <si>
    <t>2.50-6.50</t>
  </si>
  <si>
    <t>4.85-9.25</t>
  </si>
  <si>
    <t>5.25-9.00</t>
  </si>
  <si>
    <t>4.75-8.95</t>
  </si>
  <si>
    <t>5.60-8.75</t>
  </si>
  <si>
    <t>4.75-8.50</t>
  </si>
  <si>
    <t>3.90-8.50</t>
  </si>
  <si>
    <t>3.90-9.99</t>
  </si>
  <si>
    <t>9.25</t>
  </si>
  <si>
    <t>6.35-7.20</t>
  </si>
  <si>
    <t>6.48</t>
  </si>
  <si>
    <t>6.25-9.25</t>
  </si>
  <si>
    <t>6.25-9.75</t>
  </si>
  <si>
    <t>6.50-9.20</t>
  </si>
  <si>
    <t>6.00-8.04</t>
  </si>
  <si>
    <t>5.75-10.00</t>
  </si>
  <si>
    <t>7.75-8.00</t>
  </si>
  <si>
    <t>2.50-9.25</t>
  </si>
  <si>
    <t>2.50-10.25</t>
  </si>
  <si>
    <t>3.35-9.25</t>
  </si>
  <si>
    <t>4.25-9.95</t>
  </si>
  <si>
    <t>4.25-9.25</t>
  </si>
  <si>
    <t>2.50-8.50</t>
  </si>
  <si>
    <t>4.25-8.50</t>
  </si>
  <si>
    <t>4.90-9.95</t>
  </si>
  <si>
    <t>5.70-10.00</t>
  </si>
  <si>
    <t>4.70-11.00</t>
  </si>
  <si>
    <t>4.90-9.00</t>
  </si>
  <si>
    <t>5.50-9.00</t>
  </si>
  <si>
    <t>5.50-9.25</t>
  </si>
  <si>
    <t>4.70-8.50</t>
  </si>
  <si>
    <t>5.70-8.95</t>
  </si>
  <si>
    <t>5.70-9.25</t>
  </si>
  <si>
    <t>4.70-9.50</t>
  </si>
  <si>
    <t>3.90-9.25</t>
  </si>
  <si>
    <t>4.70-8.95</t>
  </si>
  <si>
    <t>3.90-7.95</t>
  </si>
  <si>
    <t>4.50-9.50</t>
  </si>
  <si>
    <t>4.75-9.99</t>
  </si>
  <si>
    <t>7.20-9.75</t>
  </si>
  <si>
    <t>7.00-9.75</t>
  </si>
  <si>
    <t>5.75-9.75</t>
  </si>
  <si>
    <t>6.35-9.95</t>
  </si>
  <si>
    <t>7.00-9.25</t>
  </si>
  <si>
    <t>6.80-9.75</t>
  </si>
  <si>
    <t>6.70-10.50</t>
  </si>
  <si>
    <t>6.40-9.95</t>
  </si>
  <si>
    <t>6.99-9.95</t>
  </si>
  <si>
    <t>7.50-9.50</t>
  </si>
  <si>
    <t>5.70-10.50</t>
  </si>
  <si>
    <t>8.95-9.95</t>
  </si>
  <si>
    <t>7.45-8.50</t>
  </si>
  <si>
    <t>7.00-9.95</t>
  </si>
  <si>
    <t>6.30-8.95</t>
  </si>
  <si>
    <t>7.25-8.25</t>
  </si>
  <si>
    <t>6.95-9.75</t>
  </si>
  <si>
    <t>5.25-9.95</t>
  </si>
  <si>
    <t>5.25-10.00</t>
  </si>
  <si>
    <t>6.20-9.75</t>
  </si>
  <si>
    <t>6.20-9.95</t>
  </si>
  <si>
    <t>7.87-9.75</t>
  </si>
  <si>
    <t>6.85-8.00</t>
  </si>
  <si>
    <t>6.85-8.25</t>
  </si>
  <si>
    <t>7.71-9.95</t>
  </si>
  <si>
    <t>7.76-9.95</t>
  </si>
  <si>
    <t>6.50-9.95</t>
  </si>
  <si>
    <t>4.50-7.25</t>
  </si>
  <si>
    <t>6.95-8.25</t>
  </si>
  <si>
    <t>5.25-7.50</t>
  </si>
  <si>
    <t>7.50-10.00</t>
  </si>
  <si>
    <t>5.25-6.66</t>
  </si>
  <si>
    <t>9.95</t>
  </si>
  <si>
    <t>6.99-8.75</t>
  </si>
  <si>
    <t>6.90-9.75</t>
  </si>
  <si>
    <t>8.00-9.00</t>
  </si>
  <si>
    <t>7.50-7.75</t>
  </si>
  <si>
    <t>6.50-7.80</t>
  </si>
  <si>
    <t>5.50-9.20</t>
  </si>
  <si>
    <t>6.20-8.95</t>
  </si>
  <si>
    <t>6.00-7.50</t>
  </si>
  <si>
    <t>5.00-7.25</t>
  </si>
  <si>
    <t>7.25-9.00</t>
  </si>
  <si>
    <t>5.90-7.75</t>
  </si>
  <si>
    <t>4.75-7.01</t>
  </si>
  <si>
    <t>4.75-7.25</t>
  </si>
  <si>
    <t>6.25-7.00</t>
  </si>
  <si>
    <t>5.45-10.00</t>
  </si>
  <si>
    <t>7.50-8.50</t>
  </si>
  <si>
    <t>6.50</t>
  </si>
  <si>
    <t>5.50</t>
  </si>
  <si>
    <t>6.20-7.50</t>
  </si>
  <si>
    <t>7.75-8.50</t>
  </si>
  <si>
    <t>7.95-9.25</t>
  </si>
  <si>
    <t>8.50-9.25</t>
  </si>
  <si>
    <t>7.04-7.50</t>
  </si>
  <si>
    <t>6.35-8.00</t>
  </si>
  <si>
    <t>6.95-9.25</t>
  </si>
  <si>
    <t>4.75-7.50</t>
  </si>
  <si>
    <t>7.01-7.50</t>
  </si>
  <si>
    <t>4.75-5.00</t>
  </si>
  <si>
    <t>5.75-7.75</t>
  </si>
  <si>
    <t>7.50</t>
  </si>
  <si>
    <t>6.00-7.81</t>
  </si>
  <si>
    <t>6.00-8.51</t>
  </si>
  <si>
    <t>6.40-10.00</t>
  </si>
  <si>
    <t>6.35-8.95</t>
  </si>
  <si>
    <t>6.35-10.00</t>
  </si>
  <si>
    <t>6.25-7.95</t>
  </si>
  <si>
    <t>6.42-8.52</t>
  </si>
  <si>
    <t>7.00-12.00</t>
  </si>
  <si>
    <t>5.50-8.00</t>
  </si>
  <si>
    <t>5.35-8.75</t>
  </si>
  <si>
    <t>3.90-8.95</t>
  </si>
  <si>
    <t>6.08-9.50</t>
  </si>
  <si>
    <t>6.00-8.25</t>
  </si>
  <si>
    <t>7.50-8.00</t>
  </si>
  <si>
    <t>7.25-8.50</t>
  </si>
  <si>
    <t>6.60-9.00</t>
  </si>
  <si>
    <t>6.20-11.00</t>
  </si>
  <si>
    <t>6.35-9.00</t>
  </si>
  <si>
    <t>6.35-8.75</t>
  </si>
  <si>
    <t>6.20-9.50</t>
  </si>
  <si>
    <t>5.75-11.00</t>
  </si>
  <si>
    <t>6.60-9.85</t>
  </si>
  <si>
    <t>8.50-8.75</t>
  </si>
  <si>
    <t>6.00-9.00</t>
  </si>
  <si>
    <t>4.85-8.17</t>
  </si>
  <si>
    <t>6.64-9.25</t>
  </si>
  <si>
    <t>2.50-9.00</t>
  </si>
  <si>
    <t>5.70-7.25</t>
  </si>
  <si>
    <t>5.75-9.00</t>
  </si>
  <si>
    <t>6.81-9.00</t>
  </si>
  <si>
    <t>8.75-9.00</t>
  </si>
  <si>
    <t>6.50-7.75</t>
  </si>
  <si>
    <t>7.26-8.50</t>
  </si>
  <si>
    <t>6.99-8.00</t>
  </si>
  <si>
    <t>7.95-8.50</t>
  </si>
  <si>
    <t>7.25-7.50</t>
  </si>
  <si>
    <t>8.50</t>
  </si>
  <si>
    <t>5.75-8.50</t>
  </si>
  <si>
    <t>6.90-7.50</t>
  </si>
  <si>
    <t>6.00-7.75</t>
  </si>
  <si>
    <t>9.00-9.25</t>
  </si>
  <si>
    <t>5.48-7.25</t>
  </si>
  <si>
    <t>5.00</t>
  </si>
  <si>
    <t>4.75-7.17</t>
  </si>
  <si>
    <t>6.20-8.00</t>
  </si>
  <si>
    <t>7.25-9.50</t>
  </si>
  <si>
    <t>6.90-8.00</t>
  </si>
  <si>
    <t>7.75-10.50</t>
  </si>
  <si>
    <t>5.50-8.75</t>
  </si>
  <si>
    <t>6.35-7.68</t>
  </si>
  <si>
    <t>6.31-7.00</t>
  </si>
  <si>
    <t>7.00-7.69</t>
  </si>
  <si>
    <t>5.60-7.24</t>
  </si>
  <si>
    <t>4.75-7.02</t>
  </si>
  <si>
    <t>6.49</t>
  </si>
  <si>
    <t>6.90-8.50</t>
  </si>
  <si>
    <t>6.20-8.25</t>
  </si>
  <si>
    <t>8.00-8.23</t>
  </si>
  <si>
    <t>7.80-10.00</t>
  </si>
  <si>
    <t>8.00-8.75</t>
  </si>
  <si>
    <t>7.82-9.25</t>
  </si>
  <si>
    <t>7.25-8.02</t>
  </si>
  <si>
    <t>7.50-7.99</t>
  </si>
  <si>
    <t>5.25-8.75</t>
  </si>
  <si>
    <t>5.25-8.50</t>
  </si>
  <si>
    <t>7.75-9.95</t>
  </si>
  <si>
    <t>7.49</t>
  </si>
  <si>
    <t>5.25</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</si>
  <si>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</si>
  <si>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</si>
  <si>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</si>
  <si>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</si>
  <si>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</si>
  <si>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</si>
  <si>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</si>
  <si>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</si>
  <si>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</si>
  <si>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</si>
  <si>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</si>
  <si>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</si>
  <si>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</si>
  <si>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</si>
  <si>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</si>
  <si>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</si>
  <si>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</si>
  <si>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</si>
  <si>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</si>
  <si>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</si>
  <si>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</si>
  <si>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1.85-10.00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</si>
  <si>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</si>
  <si>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</si>
  <si>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</si>
  <si>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</si>
  <si>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</si>
  <si>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</si>
  <si>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</si>
  <si>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</si>
  <si>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</si>
  <si>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</si>
  <si>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</si>
  <si>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</si>
  <si>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</si>
  <si>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</si>
  <si>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</si>
  <si>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</si>
  <si>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</si>
  <si>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</si>
  <si>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</si>
  <si>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2.00-9.50</t>
  </si>
  <si>
    <t>1.85-9.15</t>
  </si>
  <si>
    <t>1.85-9.50</t>
  </si>
  <si>
    <t>7.50-9.20</t>
  </si>
  <si>
    <t>8.20-9.20</t>
  </si>
  <si>
    <t>5. Non-Financial GBC1s</t>
  </si>
  <si>
    <t>7. Public Non-Financial corporations</t>
  </si>
  <si>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</si>
  <si>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</si>
  <si>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</si>
  <si>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</si>
  <si>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25: Maintenance of Cash Reserve Ratio (CRR) by Banks</t>
    </r>
    <r>
      <rPr>
        <b/>
        <vertAlign val="superscript"/>
        <sz val="12"/>
        <color rgb="FF002060"/>
        <rFont val="Segoe UI"/>
        <family val="2"/>
      </rPr>
      <t>1</t>
    </r>
    <r>
      <rPr>
        <b/>
        <sz val="12"/>
        <color rgb="FF002060"/>
        <rFont val="Segoe UI"/>
        <family val="2"/>
      </rPr>
      <t>: 31 December 2020 to 30 December 2021</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</si>
  <si>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</si>
  <si>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</si>
  <si>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</si>
  <si>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</si>
  <si>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</si>
  <si>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</si>
  <si>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</si>
  <si>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</si>
  <si>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</si>
  <si>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</si>
  <si>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</si>
  <si>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</si>
  <si>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</si>
  <si>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</si>
  <si>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</si>
  <si>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</si>
  <si>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</si>
  <si>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</si>
  <si>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</si>
  <si>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</si>
  <si>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</si>
  <si>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</si>
  <si>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</si>
  <si>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</si>
  <si>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</si>
  <si>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t xml:space="preserve">Notes: </t>
  </si>
  <si>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</si>
  <si>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</si>
  <si>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</si>
  <si>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</si>
  <si>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</si>
  <si>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</si>
  <si>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</si>
  <si>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</si>
  <si>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</si>
  <si>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26: Maturity Pattern of  Banks' Foreign Currency Deposits</t>
    </r>
    <r>
      <rPr>
        <b/>
        <vertAlign val="superscript"/>
        <sz val="12"/>
        <color indexed="56"/>
        <rFont val="Segoe UI"/>
        <family val="2"/>
      </rPr>
      <t>1</t>
    </r>
    <r>
      <rPr>
        <b/>
        <sz val="12"/>
        <color indexed="56"/>
        <rFont val="Segoe UI"/>
        <family val="2"/>
      </rPr>
      <t>: As at end-September 2021</t>
    </r>
  </si>
  <si>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</si>
  <si>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</si>
  <si>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</si>
  <si>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</si>
  <si>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</si>
  <si>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</si>
  <si>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</si>
  <si>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</si>
  <si>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</si>
  <si>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</si>
  <si>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</si>
  <si>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</si>
  <si>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</si>
  <si>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</si>
  <si>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</si>
  <si>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</si>
  <si>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</si>
  <si>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</si>
  <si>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</si>
  <si>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</si>
  <si>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</si>
  <si>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</si>
  <si>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</si>
  <si>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</si>
  <si>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</si>
  <si>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</si>
  <si>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</si>
  <si>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</si>
  <si>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</si>
  <si>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</si>
  <si>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t>Core Set of Financial Soundness Indicators (FSIs)</t>
  </si>
  <si>
    <t>Sep-18</t>
  </si>
  <si>
    <t>Dec-18</t>
  </si>
  <si>
    <t>Mar-19</t>
  </si>
  <si>
    <t>Sep-19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</si>
  <si>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</si>
  <si>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</si>
  <si>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</si>
  <si>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</si>
  <si>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</si>
  <si>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</si>
  <si>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distribution⁴ of loans to total loans</t>
    </r>
    <r>
      <rPr>
        <vertAlign val="superscript"/>
        <sz val="10.5"/>
        <color rgb="FF002060"/>
        <rFont val="Segoe UI"/>
        <family val="2"/>
      </rPr>
      <t>3</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</si>
  <si>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</si>
  <si>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</si>
  <si>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</si>
  <si>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</si>
  <si>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</si>
  <si>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</si>
  <si>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</si>
  <si>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</si>
  <si>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</si>
  <si>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</si>
  <si>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</si>
  <si>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</si>
  <si>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</si>
  <si>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assets⁵ to total assets </t>
  </si>
  <si>
    <t xml:space="preserve">Liquid assets⁵ to short-term liabilities </t>
  </si>
  <si>
    <t xml:space="preserve">Sensitivity to Market Risk </t>
  </si>
  <si>
    <t>Net open position in foreign exchange to capital</t>
  </si>
  <si>
    <t>Encouraged Set of Financial Soundness Indicators</t>
  </si>
  <si>
    <t>Capital to assets</t>
  </si>
  <si>
    <t>Value of large exposures⁶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</si>
  <si>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</si>
  <si>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</si>
  <si>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</si>
  <si>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</si>
  <si>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</si>
  <si>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</si>
  <si>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</si>
  <si>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</si>
  <si>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</si>
  <si>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</si>
  <si>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</si>
  <si>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r>
      <rPr>
        <sz val="10"/>
        <color rgb="FF002060"/>
        <rFont val="Segoe UI"/>
        <family val="2"/>
      </rPr>
      <t>⁴</t>
    </r>
    <r>
      <rPr>
        <i/>
        <sz val="10"/>
        <color rgb="FF002060"/>
        <rFont val="Segoe UI"/>
        <family val="2"/>
      </rPr>
      <t>Following adoption of ISIC codes for sectoral definition in October 2018, the corresponding sectoral figures have changed. Hence, data are not strictly comparable with those prior to December 2018.</t>
    </r>
  </si>
  <si>
    <r>
      <rPr>
        <sz val="10"/>
        <color rgb="FF002060"/>
        <rFont val="Segoe UI"/>
        <family val="2"/>
      </rPr>
      <t>⁵</t>
    </r>
    <r>
      <rPr>
        <i/>
        <sz val="10"/>
        <color rgb="FF002060"/>
        <rFont val="Segoe UI"/>
        <family val="2"/>
      </rPr>
      <t>Liquid asset include only currency and deposits. It excludes T-bills.</t>
    </r>
  </si>
  <si>
    <r>
      <rPr>
        <sz val="10"/>
        <color rgb="FF002060"/>
        <rFont val="Segoe UI"/>
        <family val="2"/>
      </rPr>
      <t>⁶</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</si>
  <si>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Note: Figures may not add up due to rounding.</t>
  </si>
  <si>
    <t>Source: Financial Stability Division.</t>
  </si>
  <si>
    <t>Table 28: Currency in Circulation: August 2020 to December 2021</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</si>
  <si>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</si>
  <si>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</si>
  <si>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</si>
  <si>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</si>
  <si>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</si>
  <si>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</si>
  <si>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</si>
  <si>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</si>
  <si>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</si>
  <si>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</si>
  <si>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</si>
  <si>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</si>
  <si>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</si>
  <si>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</si>
  <si>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</si>
  <si>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</si>
  <si>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</si>
  <si>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</si>
  <si>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</si>
  <si>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</si>
  <si>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</si>
  <si>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</si>
  <si>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</si>
  <si>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</si>
  <si>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</si>
  <si>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</si>
  <si>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</si>
  <si>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</si>
  <si>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</si>
  <si>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</si>
  <si>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</si>
  <si>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 xml:space="preserve"> </t>
  </si>
  <si>
    <t>Table 29: Cheque Clearance: January 2019 to December 2021</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</si>
  <si>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</si>
  <si>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</si>
  <si>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</si>
  <si>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</si>
  <si>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</si>
  <si>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</si>
  <si>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</si>
  <si>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</si>
  <si>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</si>
  <si>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</si>
  <si>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</si>
  <si>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Table 30a: Mauritius Automated Clearing and Settlement System (MACSS)*</t>
  </si>
  <si>
    <t>Rupee Transactions: January 2019 to December 2021</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</si>
  <si>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</si>
  <si>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</si>
  <si>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</si>
  <si>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</si>
  <si>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</si>
  <si>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</si>
  <si>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2019 to December 2021  </t>
    </r>
    <r>
      <rPr>
        <b/>
        <sz val="12"/>
        <color indexed="56"/>
        <rFont val="Segoe UI"/>
        <family val="2"/>
      </rPr>
      <t>(in foreign currency)</t>
    </r>
  </si>
  <si>
    <t>US Dollar</t>
  </si>
  <si>
    <t>Pound Sterling</t>
  </si>
  <si>
    <t>Swiss Franc</t>
  </si>
  <si>
    <t>South African Rand</t>
  </si>
  <si>
    <t>Jan-11*</t>
  </si>
  <si>
    <t>Mar-12*</t>
  </si>
  <si>
    <r>
      <t>Table 31: Card Transactions: November 2020 to November 2021</t>
    </r>
    <r>
      <rPr>
        <b/>
        <vertAlign val="superscript"/>
        <sz val="12"/>
        <color rgb="FF002060"/>
        <rFont val="Segoe UI"/>
        <family val="2"/>
      </rPr>
      <t xml:space="preserve"> 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</si>
  <si>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</si>
  <si>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</si>
  <si>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</si>
  <si>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</si>
  <si>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</si>
  <si>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</si>
  <si>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</si>
  <si>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</si>
  <si>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</si>
  <si>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</si>
  <si>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</si>
  <si>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</si>
  <si>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</si>
  <si>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 xml:space="preserve">Table 32: Internet Banking Transactions: November 2020 to November 2021 </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</si>
  <si>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</si>
  <si>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</si>
  <si>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</si>
  <si>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</si>
  <si>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33: Mobile Banking and Mobile Payments </t>
    </r>
    <r>
      <rPr>
        <b/>
        <vertAlign val="superscript"/>
        <sz val="12"/>
        <color rgb="FF002060"/>
        <rFont val="Segoe UI"/>
        <family val="2"/>
      </rPr>
      <t>1&amp;2</t>
    </r>
    <r>
      <rPr>
        <b/>
        <sz val="12"/>
        <color rgb="FF002060"/>
        <rFont val="Segoe UI"/>
        <family val="2"/>
      </rPr>
      <t xml:space="preserve">: November 2020 to November 2021 </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</si>
  <si>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</si>
  <si>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</si>
  <si>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</si>
  <si>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</si>
  <si>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</si>
  <si>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</si>
  <si>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</si>
  <si>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</si>
  <si>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34: Assets and Liabilities of Non-Bank Deposit Taking Leasing Companies </t>
    </r>
    <r>
      <rPr>
        <b/>
        <vertAlign val="superscript"/>
        <sz val="12"/>
        <color rgb="FF002060"/>
        <rFont val="Segoe UI"/>
        <family val="2"/>
      </rPr>
      <t>1</t>
    </r>
    <r>
      <rPr>
        <b/>
        <sz val="12"/>
        <color rgb="FF002060"/>
        <rFont val="Segoe UI"/>
        <family val="2"/>
      </rPr>
      <t>: November 2020 - November 2021</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</si>
  <si>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</si>
  <si>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</si>
  <si>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</si>
  <si>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</si>
  <si>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</si>
  <si>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</si>
  <si>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</si>
  <si>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</si>
  <si>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</si>
  <si>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</si>
  <si>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</si>
  <si>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</si>
  <si>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9.5"/>
        <color rgb="FF002060"/>
        <rFont val="Segoe UI"/>
        <family val="2"/>
      </rPr>
      <t>1</t>
    </r>
    <r>
      <rPr>
        <i/>
        <sz val="9.5"/>
        <color rgb="FF002060"/>
        <rFont val="Segoe UI"/>
        <family val="2"/>
      </rPr>
      <t xml:space="preserve"> 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</si>
  <si>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t>
    </r>
    <r>
      <rPr>
        <b/>
        <sz val="12"/>
        <color rgb="FF002060"/>
        <rFont val="Segoe UI"/>
        <family val="2"/>
      </rPr>
      <t>: September 2018 - September 2021</t>
    </r>
  </si>
  <si>
    <r>
      <t>Jun-21</t>
    </r>
    <r>
      <rPr>
        <b/>
        <vertAlign val="superscript"/>
        <sz val="10.5"/>
        <color rgb="FF002060"/>
        <rFont val="Segoe UI"/>
        <family val="2"/>
      </rPr>
      <t>2</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</si>
  <si>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</si>
  <si>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</si>
  <si>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</si>
  <si>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</si>
  <si>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</si>
  <si>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</si>
  <si>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</si>
  <si>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</si>
  <si>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</si>
  <si>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</si>
  <si>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</si>
  <si>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</si>
  <si>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</si>
  <si>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</si>
  <si>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</si>
  <si>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</si>
  <si>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r>
      <rPr>
        <i/>
        <vertAlign val="superscript"/>
        <sz val="10"/>
        <color rgb="FF002060"/>
        <rFont val="Segoe UI"/>
        <family val="2"/>
      </rPr>
      <t xml:space="preserve">2 </t>
    </r>
    <r>
      <rPr>
        <i/>
        <sz val="10"/>
        <color rgb="FF002060"/>
        <rFont val="Segoe UI"/>
        <family val="2"/>
      </rPr>
      <t>Figures for June 2021 have been amended.</t>
    </r>
  </si>
  <si>
    <t xml:space="preserve">Mauritian Eagle Leasing Company Limited and Cim Finance Ltd had surrendered their Deposit Taking Business Licence with effect from 17 January 2020 and 10 February 2020 respectively. </t>
  </si>
  <si>
    <t xml:space="preserve"> Source: Supervision Department.</t>
  </si>
  <si>
    <t>Table 36: Sectorwise Distribution of Credit to Non-Residents: September 2021</t>
  </si>
  <si>
    <t>SECTORS</t>
  </si>
  <si>
    <t>Overdrafts</t>
  </si>
  <si>
    <r>
      <t>Loans</t>
    </r>
    <r>
      <rPr>
        <b/>
        <vertAlign val="superscript"/>
        <sz val="11"/>
        <color rgb="FF002060"/>
        <rFont val="Segoe UI"/>
        <family val="2"/>
      </rPr>
      <t>1</t>
    </r>
  </si>
  <si>
    <r>
      <t>Foreign Bills Purchased &amp; Discounted</t>
    </r>
    <r>
      <rPr>
        <b/>
        <vertAlign val="superscript"/>
        <sz val="11"/>
        <color rgb="FF002060"/>
        <rFont val="Segoe UI"/>
        <family val="2"/>
      </rPr>
      <t>2</t>
    </r>
  </si>
  <si>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</si>
  <si>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</si>
  <si>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</si>
  <si>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</si>
  <si>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</si>
  <si>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</si>
  <si>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</si>
  <si>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</si>
  <si>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</si>
  <si>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</si>
  <si>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</si>
  <si>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</si>
  <si>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</si>
  <si>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</si>
  <si>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</si>
  <si>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</si>
  <si>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</si>
  <si>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</si>
  <si>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</si>
  <si>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</si>
  <si>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</si>
  <si>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</si>
  <si>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</si>
  <si>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</si>
  <si>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</si>
  <si>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</si>
  <si>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r>
      <rPr>
        <i/>
        <vertAlign val="superscript"/>
        <sz val="10"/>
        <color rgb="FF002060"/>
        <rFont val="Segoe UI"/>
        <family val="2"/>
      </rPr>
      <t>1 &amp; 2</t>
    </r>
    <r>
      <rPr>
        <i/>
        <sz val="10"/>
        <color rgb="FF002060"/>
        <rFont val="Segoe UI"/>
        <family val="2"/>
      </rPr>
      <t xml:space="preserve"> Revised figures</t>
    </r>
  </si>
  <si>
    <t>Table 37a: Auctions of Government of Mauritius Treasury Bills: November 2021 and December 2021</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</si>
  <si>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</si>
  <si>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</si>
  <si>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</si>
  <si>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</si>
  <si>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</si>
  <si>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</si>
  <si>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</si>
  <si>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</si>
  <si>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37b: Auctions of Government of Mauritius Treasury Bills: December 2020 to December 2021</t>
  </si>
  <si>
    <t>Amount of Bills put on Tender</t>
  </si>
  <si>
    <t>Total Value of Bids Received</t>
  </si>
  <si>
    <t xml:space="preserve">     91-day</t>
  </si>
  <si>
    <t xml:space="preserve">    182-day</t>
  </si>
  <si>
    <t xml:space="preserve">    364-day</t>
  </si>
  <si>
    <t>Total Value of Bids Accepted</t>
  </si>
  <si>
    <t>Table 37c: Weighted Average Yields on Government of Mauritius Treasury Bills/Bank of Mauritius Bills: December 2020 to December 2021</t>
  </si>
  <si>
    <t>Weighted Average Yield</t>
  </si>
  <si>
    <t>Overall Weighted Yield</t>
  </si>
  <si>
    <t xml:space="preserve">Table 38a: Auctions of Bank of Mauritius Bills: November 2021 and December 2021 </t>
  </si>
  <si>
    <t xml:space="preserve">                (Rs million)</t>
  </si>
  <si>
    <r>
      <t>31-Dec-2021</t>
    </r>
    <r>
      <rPr>
        <b/>
        <vertAlign val="superscript"/>
        <sz val="11"/>
        <color rgb="FF002060"/>
        <rFont val="Segoe UI"/>
        <family val="2"/>
      </rPr>
      <t>1</t>
    </r>
  </si>
  <si>
    <r>
      <rPr>
        <i/>
        <vertAlign val="superscript"/>
        <sz val="10"/>
        <color rgb="FF002060"/>
        <rFont val="Segoe UI"/>
        <family val="2"/>
      </rPr>
      <t>1</t>
    </r>
    <r>
      <rPr>
        <i/>
        <sz val="10"/>
        <color rgb="FF002060"/>
        <rFont val="Segoe UI"/>
        <family val="2"/>
      </rPr>
      <t>Counter-Offer of 91-Day &amp; 182-Day Bank of Mauritius Bills</t>
    </r>
  </si>
  <si>
    <t>Table 38b: Auctions of Bank of Mauritius Bills: December 2020 to December 2021</t>
  </si>
  <si>
    <t>Note: Effective 12 May 2017, GMTBs and BOM Bills are issued through separate auctions.</t>
  </si>
  <si>
    <t xml:space="preserve">        </t>
  </si>
  <si>
    <t>Table 39: Weighted Average Yields on Government of Mauritius Treasury Bills/Bank of Mauritius Bills: December 2021</t>
  </si>
  <si>
    <t>Weighted Yield for :</t>
  </si>
  <si>
    <t xml:space="preserve">91-day </t>
  </si>
  <si>
    <t xml:space="preserve">182-day </t>
  </si>
  <si>
    <t xml:space="preserve">364-day </t>
  </si>
  <si>
    <t xml:space="preserve">Table 40a: Auctions of Government of Mauritius Notes and Bonds </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</si>
  <si>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</si>
  <si>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</si>
  <si>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</si>
  <si>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</si>
  <si>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</si>
  <si>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</si>
  <si>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12-Jun-20</t>
    </r>
    <r>
      <rPr>
        <b/>
        <vertAlign val="superscript"/>
        <sz val="11"/>
        <color rgb="FF002060"/>
        <rFont val="Segoe UI"/>
        <family val="2"/>
      </rPr>
      <t>1</t>
    </r>
  </si>
  <si>
    <r>
      <t>26-Jun-20</t>
    </r>
    <r>
      <rPr>
        <b/>
        <vertAlign val="superscript"/>
        <sz val="11"/>
        <color rgb="FF002060"/>
        <rFont val="Segoe UI"/>
        <family val="2"/>
      </rPr>
      <t>2</t>
    </r>
  </si>
  <si>
    <r>
      <t>26-Nov-21</t>
    </r>
    <r>
      <rPr>
        <b/>
        <vertAlign val="superscript"/>
        <sz val="11"/>
        <color rgb="FF002060"/>
        <rFont val="Segoe UI"/>
        <family val="2"/>
      </rPr>
      <t>3</t>
    </r>
  </si>
  <si>
    <t>14-Dec-21⁴</t>
  </si>
  <si>
    <r>
      <t>05-Nov-21</t>
    </r>
    <r>
      <rPr>
        <b/>
        <vertAlign val="superscript"/>
        <sz val="11"/>
        <color rgb="FF002060"/>
        <rFont val="Segoe UI"/>
        <family val="2"/>
      </rPr>
      <t>5</t>
    </r>
  </si>
  <si>
    <r>
      <t>03-Dec-21</t>
    </r>
    <r>
      <rPr>
        <b/>
        <vertAlign val="superscript"/>
        <sz val="11"/>
        <color rgb="FF002060"/>
        <rFont val="Segoe UI"/>
        <family val="2"/>
      </rPr>
      <t>6</t>
    </r>
  </si>
  <si>
    <r>
      <t>18-Jun-21</t>
    </r>
    <r>
      <rPr>
        <b/>
        <vertAlign val="superscript"/>
        <sz val="11"/>
        <color rgb="FF002060"/>
        <rFont val="Segoe UI"/>
        <family val="2"/>
      </rPr>
      <t>7</t>
    </r>
  </si>
  <si>
    <r>
      <t>28-May-21</t>
    </r>
    <r>
      <rPr>
        <b/>
        <vertAlign val="superscript"/>
        <sz val="11"/>
        <color rgb="FF002060"/>
        <rFont val="Segoe UI"/>
        <family val="2"/>
      </rPr>
      <t>8</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</si>
  <si>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</si>
  <si>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</si>
  <si>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</si>
  <si>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</si>
  <si>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</si>
  <si>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</si>
  <si>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</si>
  <si>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</si>
  <si>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</si>
  <si>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Re-Opening 2.25% 3-Year Government of Mauritius Treasury Notes maturing on 5 October 2024.</t>
    </r>
  </si>
  <si>
    <r>
      <rPr>
        <i/>
        <vertAlign val="superscript"/>
        <sz val="10"/>
        <color rgb="FF002060"/>
        <rFont val="Segoe UI"/>
        <family val="2"/>
      </rPr>
      <t>4</t>
    </r>
    <r>
      <rPr>
        <i/>
        <sz val="10"/>
        <color rgb="FF002060"/>
        <rFont val="Segoe UI"/>
        <family val="2"/>
      </rPr>
      <t xml:space="preserve"> Re-Opening 2.25% 3-Year Government of Mauritius Treasury Notes maturing on 5 October 2024.</t>
    </r>
  </si>
  <si>
    <r>
      <rPr>
        <vertAlign val="superscript"/>
        <sz val="10"/>
        <color rgb="FF002060"/>
        <rFont val="Segoe UI"/>
        <family val="2"/>
      </rPr>
      <t>5</t>
    </r>
    <r>
      <rPr>
        <i/>
        <sz val="10"/>
        <color rgb="FF002060"/>
        <rFont val="Segoe UI"/>
        <family val="2"/>
      </rPr>
      <t xml:space="preserve"> Re-Opening 2.59% 5-Year Government of Mauritius Bonds maturing on 10 September 2026.</t>
    </r>
  </si>
  <si>
    <r>
      <rPr>
        <vertAlign val="superscript"/>
        <sz val="10"/>
        <color rgb="FF002060"/>
        <rFont val="Segoe UI"/>
        <family val="2"/>
      </rPr>
      <t>6</t>
    </r>
    <r>
      <rPr>
        <sz val="10"/>
        <color rgb="FF002060"/>
        <rFont val="Segoe UI"/>
        <family val="2"/>
      </rPr>
      <t xml:space="preserve"> </t>
    </r>
    <r>
      <rPr>
        <i/>
        <sz val="10"/>
        <color rgb="FF002060"/>
        <rFont val="Segoe UI"/>
        <family val="2"/>
      </rPr>
      <t>New Benchmark 2.90% 5-Year Government of Mauritius Bonds maturing on 3 December 2026.</t>
    </r>
  </si>
  <si>
    <r>
      <rPr>
        <vertAlign val="superscript"/>
        <sz val="10"/>
        <color rgb="FF002060"/>
        <rFont val="Segoe UI"/>
        <family val="2"/>
      </rPr>
      <t xml:space="preserve">7 </t>
    </r>
    <r>
      <rPr>
        <i/>
        <sz val="10"/>
        <color rgb="FF002060"/>
        <rFont val="Segoe UI"/>
        <family val="2"/>
      </rPr>
      <t>Counter-Offer 4.17% 15-Year Government of Mauritius Bonds maturing on 18 June 2036.</t>
    </r>
  </si>
  <si>
    <r>
      <rPr>
        <vertAlign val="superscript"/>
        <sz val="10"/>
        <color rgb="FF002060"/>
        <rFont val="Segoe UI"/>
        <family val="2"/>
      </rPr>
      <t>8</t>
    </r>
    <r>
      <rPr>
        <i/>
        <sz val="10"/>
        <color rgb="FF002060"/>
        <rFont val="Segoe UI"/>
        <family val="2"/>
      </rPr>
      <t xml:space="preserve"> Counter Offer of 4.17% 20-Year Government of Mauritius Bonds maturing on 28 May 2041.</t>
    </r>
  </si>
  <si>
    <t xml:space="preserve">Table 40b: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</si>
  <si>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</si>
  <si>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</si>
  <si>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</si>
  <si>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</si>
  <si>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</si>
  <si>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</si>
  <si>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</si>
  <si>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</si>
  <si>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</si>
  <si>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</si>
  <si>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</si>
  <si>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</si>
  <si>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41a: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</si>
  <si>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</si>
  <si>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</si>
  <si>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</si>
  <si>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</si>
  <si>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</si>
  <si>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</si>
  <si>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</si>
  <si>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</si>
  <si>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t>14-Aug-20</t>
  </si>
  <si>
    <r>
      <t>14-Aug-20</t>
    </r>
    <r>
      <rPr>
        <b/>
        <vertAlign val="superscript"/>
        <sz val="11"/>
        <color rgb="FF002060"/>
        <rFont val="Segoe UI"/>
        <family val="2"/>
      </rPr>
      <t>2</t>
    </r>
  </si>
  <si>
    <r>
      <t>17-Jul-20</t>
    </r>
    <r>
      <rPr>
        <b/>
        <vertAlign val="superscript"/>
        <sz val="11"/>
        <color rgb="FF002060"/>
        <rFont val="Segoe UI"/>
        <family val="2"/>
      </rPr>
      <t>3</t>
    </r>
  </si>
  <si>
    <t>02-Apr-21</t>
  </si>
  <si>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</si>
  <si>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</si>
  <si>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</si>
  <si>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</si>
  <si>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</si>
  <si>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t>07-Mar-14</t>
  </si>
  <si>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</si>
  <si>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</si>
  <si>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</si>
  <si>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</si>
  <si>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</si>
  <si>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</si>
  <si>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</si>
  <si>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</si>
  <si>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</si>
  <si>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</si>
  <si>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3</t>
    </r>
    <r>
      <rPr>
        <i/>
        <sz val="10"/>
        <color rgb="FF002060"/>
        <rFont val="Segoe UI"/>
        <family val="2"/>
      </rPr>
      <t>Counter-Offer1.89% Four-Year Bank of Mauritius Notes maturing on 17 July 2024.</t>
    </r>
  </si>
  <si>
    <r>
      <rPr>
        <i/>
        <vertAlign val="superscript"/>
        <sz val="10"/>
        <color rgb="FF002060"/>
        <rFont val="Segoe UI"/>
        <family val="2"/>
      </rPr>
      <t>4</t>
    </r>
    <r>
      <rPr>
        <i/>
        <sz val="10"/>
        <color rgb="FF002060"/>
        <rFont val="Segoe UI"/>
        <family val="2"/>
      </rPr>
      <t>Counter-Offer of 1.90% Five-Year Bank of Mauritius Bonds maturing on 07 August 2025.</t>
    </r>
  </si>
  <si>
    <r>
      <rPr>
        <i/>
        <vertAlign val="superscript"/>
        <sz val="10"/>
        <color rgb="FF002060"/>
        <rFont val="Segoe UI"/>
        <family val="2"/>
      </rPr>
      <t>5</t>
    </r>
    <r>
      <rPr>
        <i/>
        <sz val="10"/>
        <color rgb="FF002060"/>
        <rFont val="Segoe UI"/>
        <family val="2"/>
      </rPr>
      <t>Re-Opening of 1.90% Five-Year Bank of Mauritius Bonds maturing on 07 August 2025.</t>
    </r>
  </si>
  <si>
    <r>
      <rPr>
        <i/>
        <vertAlign val="superscript"/>
        <sz val="10"/>
        <color rgb="FF002060"/>
        <rFont val="Segoe UI"/>
        <family val="2"/>
      </rPr>
      <t>6</t>
    </r>
    <r>
      <rPr>
        <i/>
        <sz val="10"/>
        <color rgb="FF002060"/>
        <rFont val="Segoe UI"/>
        <family val="2"/>
      </rPr>
      <t>Counter-Offer of 1.95% Ten-Year Bank of Mauritius Bonds maturing on 08 June 2030.</t>
    </r>
  </si>
  <si>
    <t>Table 41b: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</si>
  <si>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</si>
  <si>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</si>
  <si>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</si>
  <si>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</si>
  <si>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</si>
  <si>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from April 2020 to December 2021.</t>
  </si>
  <si>
    <t>** Issued at a fixed rate of 1.70% p.a.</t>
  </si>
  <si>
    <t xml:space="preserve">Table 42: Buyback Auction of Government of Mauritius Securities: October 2019 and November 2019 </t>
  </si>
  <si>
    <t xml:space="preserve"> 04 October 2019 - Rs500 mn</t>
  </si>
  <si>
    <t xml:space="preserve"> 11 October 2019 - Rs500 mn</t>
  </si>
  <si>
    <t>08 November 2019 - Rs500 mn</t>
  </si>
  <si>
    <t>22 November 2019 -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</si>
  <si>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</si>
  <si>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</si>
  <si>
    <r>
      <t>3Y-GMTNotes</t>
    </r>
    <r>
      <rPr>
        <b/>
        <vertAlign val="superscript"/>
        <sz val="11"/>
        <color rgb="FF002060"/>
        <rFont val="Segoe UI"/>
        <family val="2"/>
      </rPr>
      <t xml:space="preserve"> 1</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</si>
  <si>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</si>
  <si>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</si>
  <si>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</si>
  <si>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</si>
  <si>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2.90% 3-Year Government of Mauritius Treasury Notes due on 17 February 2020.</t>
    </r>
  </si>
  <si>
    <r>
      <rPr>
        <i/>
        <vertAlign val="superscript"/>
        <sz val="10"/>
        <color rgb="FF002060"/>
        <rFont val="Segoe UI"/>
        <family val="2"/>
      </rPr>
      <t>2</t>
    </r>
    <r>
      <rPr>
        <i/>
        <sz val="10"/>
        <color rgb="FF002060"/>
        <rFont val="Segoe UI"/>
        <family val="2"/>
      </rPr>
      <t xml:space="preserve"> 3.95% 5-Year Government of Mauritius Bonds due on 14 November 2019.</t>
    </r>
  </si>
  <si>
    <t>Table 43: Outstanding Government of Mauritius Securities:  December 2020 to December 2021</t>
  </si>
  <si>
    <t xml:space="preserve">Treasury Bills  </t>
  </si>
  <si>
    <t>Treasury Certificates</t>
  </si>
  <si>
    <t>Treasury Notes</t>
  </si>
  <si>
    <t>5-Year GoM Bonds</t>
  </si>
  <si>
    <t xml:space="preserve">MDLS/GOM Bonds  </t>
  </si>
  <si>
    <t>Silver Bonds</t>
  </si>
  <si>
    <t>Table 44: Maturity Structure of Government of Mauritius Securities outstanding at end December 2021</t>
  </si>
  <si>
    <t>MDLS/GOM Bonds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</si>
  <si>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</si>
  <si>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</si>
  <si>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</si>
  <si>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</si>
  <si>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</si>
  <si>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</si>
  <si>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</si>
  <si>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</si>
  <si>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</si>
  <si>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</si>
  <si>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</si>
  <si>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</si>
  <si>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</si>
  <si>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</si>
  <si>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</si>
  <si>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</si>
  <si>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</si>
  <si>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</si>
  <si>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</si>
  <si>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</si>
  <si>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</si>
  <si>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 xml:space="preserve">Figures include: </t>
  </si>
  <si>
    <t>Government of Mauritius Silver Retirement and Savings Bonds with no fixed maturity date.</t>
  </si>
  <si>
    <t xml:space="preserve">Table 45a: Secondary Market Transactions by Counterparty: December 2021 </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</si>
  <si>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</si>
  <si>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</si>
  <si>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</si>
  <si>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</si>
  <si>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</si>
  <si>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</si>
  <si>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</si>
  <si>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</si>
  <si>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</si>
  <si>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</si>
  <si>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</si>
  <si>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</si>
  <si>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45b: Weekly Secondary Market Transactions: December 2021</t>
  </si>
  <si>
    <t>Value</t>
  </si>
  <si>
    <t>01-03 December</t>
  </si>
  <si>
    <t>06-10 December</t>
  </si>
  <si>
    <t>13-17 December</t>
  </si>
  <si>
    <t>20-24 December</t>
  </si>
  <si>
    <t>27-31 December</t>
  </si>
  <si>
    <t>Table 45c: Secondary Market Yields by Residual Days to Maturity: December 2021</t>
  </si>
  <si>
    <t>Residual days to maturity</t>
  </si>
  <si>
    <t xml:space="preserve">Amount traded </t>
  </si>
  <si>
    <t xml:space="preserve">Range </t>
  </si>
  <si>
    <t xml:space="preserve">  (Rs million)</t>
  </si>
  <si>
    <t>Up to 91 days</t>
  </si>
  <si>
    <t>0.28-0.65</t>
  </si>
  <si>
    <t>Between 92 and 182 days</t>
  </si>
  <si>
    <t>0.47-0.69</t>
  </si>
  <si>
    <t>Between 183 and 364 days</t>
  </si>
  <si>
    <t>0.57-0.96</t>
  </si>
  <si>
    <t>Between 1 and 3 years</t>
  </si>
  <si>
    <t>0.80-2.39</t>
  </si>
  <si>
    <t>Between 3 and 5 years</t>
  </si>
  <si>
    <t>2.18-2.98</t>
  </si>
  <si>
    <t>Between 5 and 10 years</t>
  </si>
  <si>
    <t>2.95-4.15</t>
  </si>
  <si>
    <t>More than 10 years</t>
  </si>
  <si>
    <t>4.20-4.79</t>
  </si>
  <si>
    <t>0.28-4.79</t>
  </si>
  <si>
    <t>Table 46: Secondary Market Activity: December 2020 to December 2021</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</si>
  <si>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</si>
  <si>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</si>
  <si>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</si>
  <si>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1-3 December</t>
  </si>
  <si>
    <t>6-10 December</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</si>
  <si>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</si>
  <si>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</si>
  <si>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</si>
  <si>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</si>
  <si>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 xml:space="preserve">Table 47a: Transactions on the Interbank Money Market: December 2019 to December 2021 </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</si>
  <si>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</si>
  <si>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</si>
  <si>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</si>
  <si>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</si>
  <si>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</si>
  <si>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</si>
  <si>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</si>
  <si>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</si>
  <si>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</si>
  <si>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</si>
  <si>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</si>
  <si>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</si>
  <si>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</si>
  <si>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01 - 02 Dec</t>
  </si>
  <si>
    <t>03 - 09 Dec</t>
  </si>
  <si>
    <t>0.25-0.30</t>
  </si>
  <si>
    <t>10 - 16 Dec</t>
  </si>
  <si>
    <t>0.20-0.29</t>
  </si>
  <si>
    <t>17 - 23 Dec</t>
  </si>
  <si>
    <t>24 - 30 Dec</t>
  </si>
  <si>
    <t>0.20-0.25</t>
  </si>
  <si>
    <t>31 Dec</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</si>
  <si>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</si>
  <si>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</si>
  <si>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</si>
  <si>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</si>
  <si>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</si>
  <si>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</si>
  <si>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</si>
  <si>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</si>
  <si>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</si>
  <si>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</si>
  <si>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</si>
  <si>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</si>
  <si>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</si>
  <si>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</si>
  <si>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</si>
  <si>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</si>
  <si>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</si>
  <si>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</si>
  <si>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</si>
  <si>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</si>
  <si>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</si>
  <si>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</si>
  <si>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</si>
  <si>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</si>
  <si>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</si>
  <si>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</si>
  <si>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</si>
  <si>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</si>
  <si>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</si>
  <si>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</si>
  <si>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</si>
  <si>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</si>
  <si>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</si>
  <si>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</si>
  <si>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</si>
  <si>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</si>
  <si>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</si>
  <si>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</si>
  <si>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</si>
  <si>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</si>
  <si>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</si>
  <si>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</si>
  <si>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</si>
  <si>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</si>
  <si>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</si>
  <si>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</si>
  <si>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</si>
  <si>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</si>
  <si>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</si>
  <si>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</si>
  <si>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</si>
  <si>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</si>
  <si>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</si>
  <si>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</si>
  <si>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</si>
  <si>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</si>
  <si>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</si>
  <si>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</si>
  <si>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</si>
  <si>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</si>
  <si>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</si>
  <si>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</si>
  <si>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</si>
  <si>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</si>
  <si>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</si>
  <si>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</si>
  <si>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</si>
  <si>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</si>
  <si>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</si>
  <si>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</si>
  <si>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</si>
  <si>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</si>
  <si>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</si>
  <si>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</si>
  <si>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</si>
  <si>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</si>
  <si>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</si>
  <si>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</si>
  <si>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</si>
  <si>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</si>
  <si>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</si>
  <si>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</si>
  <si>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</si>
  <si>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</si>
  <si>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</si>
  <si>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</si>
  <si>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</si>
  <si>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</si>
  <si>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</si>
  <si>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</si>
  <si>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</si>
  <si>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</si>
  <si>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</si>
  <si>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</si>
  <si>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</si>
  <si>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</si>
  <si>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</si>
  <si>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</si>
  <si>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</si>
  <si>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</si>
  <si>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</si>
  <si>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</si>
  <si>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</si>
  <si>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</si>
  <si>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</si>
  <si>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</si>
  <si>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</si>
  <si>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</si>
  <si>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</si>
  <si>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</si>
  <si>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</si>
  <si>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</si>
  <si>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</si>
  <si>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</si>
  <si>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</si>
  <si>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</si>
  <si>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</si>
  <si>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</si>
  <si>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</si>
  <si>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</si>
  <si>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</si>
  <si>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</si>
  <si>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</si>
  <si>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</si>
  <si>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</si>
  <si>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</si>
  <si>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</si>
  <si>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</si>
  <si>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</si>
  <si>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</si>
  <si>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</si>
  <si>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</si>
  <si>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</si>
  <si>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</si>
  <si>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</si>
  <si>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</si>
  <si>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</si>
  <si>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</si>
  <si>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</si>
  <si>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</si>
  <si>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</si>
  <si>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</si>
  <si>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</si>
  <si>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</si>
  <si>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</si>
  <si>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</si>
  <si>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</si>
  <si>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</si>
  <si>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</si>
  <si>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</si>
  <si>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</si>
  <si>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</si>
  <si>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</si>
  <si>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</si>
  <si>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</si>
  <si>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</si>
  <si>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</si>
  <si>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</si>
  <si>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</si>
  <si>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</si>
  <si>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</si>
  <si>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0.25-0.45</t>
  </si>
  <si>
    <t>0.25-0.70</t>
  </si>
  <si>
    <t>0.30-1.50</t>
  </si>
  <si>
    <t>0.25-0.40</t>
  </si>
  <si>
    <t>0.20-0.30</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</si>
  <si>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</si>
  <si>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</si>
  <si>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Table 47b: Repo Transactions on the Interbank Money Market: December 2019 to December 2021</t>
  </si>
  <si>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</si>
  <si>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</si>
  <si>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</si>
  <si>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</si>
  <si>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</si>
  <si>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</si>
  <si>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</si>
  <si>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</si>
  <si>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Table 48: Transactions on the Interbank Foreign Exchange Market: December 2019 to December 2021</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</si>
  <si>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</si>
  <si>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</si>
  <si>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</si>
  <si>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</si>
  <si>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</si>
  <si>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</si>
  <si>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</si>
  <si>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</si>
  <si>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</si>
  <si>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</si>
  <si>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</si>
  <si>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</si>
  <si>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</si>
  <si>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</si>
  <si>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</si>
  <si>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01 - 03 December</t>
  </si>
  <si>
    <t>43.4933-43.5439</t>
  </si>
  <si>
    <t>06 - 10 December</t>
  </si>
  <si>
    <t>43.2892-44.1364</t>
  </si>
  <si>
    <t>13 - 17 December</t>
  </si>
  <si>
    <t>43.5208-44.0796</t>
  </si>
  <si>
    <t>20 - 24 December</t>
  </si>
  <si>
    <t>43.6618-44.0800</t>
  </si>
  <si>
    <t>27 - 31 December</t>
  </si>
  <si>
    <t>43.5833-44.0794</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</si>
  <si>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</si>
  <si>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</si>
  <si>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</si>
  <si>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</si>
  <si>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</si>
  <si>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</si>
  <si>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</si>
  <si>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</si>
  <si>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</si>
  <si>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</si>
  <si>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</si>
  <si>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</si>
  <si>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</si>
  <si>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</si>
  <si>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</si>
  <si>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</si>
  <si>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</si>
  <si>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</si>
  <si>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</si>
  <si>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</si>
  <si>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</si>
  <si>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</si>
  <si>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</si>
  <si>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</si>
  <si>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</si>
  <si>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</si>
  <si>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</si>
  <si>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</si>
  <si>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</si>
  <si>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</si>
  <si>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</si>
  <si>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</si>
  <si>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</si>
  <si>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</si>
  <si>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</si>
  <si>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</si>
  <si>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</si>
  <si>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</si>
  <si>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</si>
  <si>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</si>
  <si>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</si>
  <si>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</si>
  <si>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</si>
  <si>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</si>
  <si>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</si>
  <si>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</si>
  <si>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</si>
  <si>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</si>
  <si>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</si>
  <si>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</si>
  <si>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</si>
  <si>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</si>
  <si>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</si>
  <si>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</si>
  <si>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</si>
  <si>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</si>
  <si>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</si>
  <si>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</si>
  <si>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</si>
  <si>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</si>
  <si>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</si>
  <si>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</si>
  <si>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</si>
  <si>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</si>
  <si>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</si>
  <si>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</si>
  <si>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</si>
  <si>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</si>
  <si>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</si>
  <si>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</si>
  <si>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</si>
  <si>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</si>
  <si>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</si>
  <si>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</si>
  <si>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</si>
  <si>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</si>
  <si>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</si>
  <si>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</si>
  <si>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</si>
  <si>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</si>
  <si>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</si>
  <si>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</si>
  <si>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</si>
  <si>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</si>
  <si>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</si>
  <si>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</si>
  <si>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</si>
  <si>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</si>
  <si>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</si>
  <si>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</si>
  <si>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</si>
  <si>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</si>
  <si>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</si>
  <si>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</si>
  <si>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</si>
  <si>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</si>
  <si>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</si>
  <si>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</si>
  <si>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</si>
  <si>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</si>
  <si>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</si>
  <si>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</si>
  <si>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</si>
  <si>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</si>
  <si>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</si>
  <si>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</si>
  <si>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</si>
  <si>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</si>
  <si>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</si>
  <si>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</si>
  <si>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</si>
  <si>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</si>
  <si>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</si>
  <si>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</si>
  <si>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</si>
  <si>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</si>
  <si>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</si>
  <si>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</si>
  <si>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</si>
  <si>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</si>
  <si>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</si>
  <si>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</si>
  <si>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</si>
  <si>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</si>
  <si>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</si>
  <si>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</si>
  <si>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</si>
  <si>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</si>
  <si>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</si>
  <si>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</si>
  <si>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</si>
  <si>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</si>
  <si>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</si>
  <si>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</si>
  <si>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</si>
  <si>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</si>
  <si>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</si>
  <si>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</si>
  <si>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</si>
  <si>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</si>
  <si>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</si>
  <si>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</si>
  <si>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</si>
  <si>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</si>
  <si>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</si>
  <si>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</si>
  <si>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</si>
  <si>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</si>
  <si>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</si>
  <si>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</si>
  <si>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</si>
  <si>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</si>
  <si>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</si>
  <si>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</si>
  <si>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</si>
  <si>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</si>
  <si>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</si>
  <si>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</si>
  <si>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</si>
  <si>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</si>
  <si>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</si>
  <si>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</si>
  <si>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</si>
  <si>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</si>
  <si>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</si>
  <si>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</si>
  <si>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</si>
  <si>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</si>
  <si>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</si>
  <si>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</si>
  <si>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</si>
  <si>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</si>
  <si>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</si>
  <si>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</si>
  <si>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</si>
  <si>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</si>
  <si>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</si>
  <si>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</si>
  <si>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</si>
  <si>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</si>
  <si>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</si>
  <si>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</si>
  <si>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</si>
  <si>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</si>
  <si>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</si>
  <si>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</si>
  <si>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</si>
  <si>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</si>
  <si>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</si>
  <si>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</si>
  <si>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</si>
  <si>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</si>
  <si>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</si>
  <si>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</si>
  <si>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</si>
  <si>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</si>
  <si>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</si>
  <si>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</si>
  <si>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</si>
  <si>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</si>
  <si>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</si>
  <si>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</si>
  <si>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</si>
  <si>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</si>
  <si>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</si>
  <si>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</si>
  <si>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</si>
  <si>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</si>
  <si>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</si>
  <si>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</si>
  <si>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</si>
  <si>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</si>
  <si>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</si>
  <si>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</si>
  <si>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</si>
  <si>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</si>
  <si>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</si>
  <si>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</si>
  <si>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</si>
  <si>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</si>
  <si>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</si>
  <si>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</si>
  <si>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</si>
  <si>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</si>
  <si>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</si>
  <si>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</si>
  <si>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</si>
  <si>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</si>
  <si>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</si>
  <si>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</si>
  <si>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</si>
  <si>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</si>
  <si>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</si>
  <si>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</si>
  <si>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</si>
  <si>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</si>
  <si>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</si>
  <si>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</si>
  <si>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</si>
  <si>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</si>
  <si>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</si>
  <si>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</si>
  <si>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</si>
  <si>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</si>
  <si>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</si>
  <si>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</si>
  <si>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</si>
  <si>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</si>
  <si>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</si>
  <si>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</si>
  <si>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</si>
  <si>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</si>
  <si>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</si>
  <si>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</si>
  <si>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</si>
  <si>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</si>
  <si>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</si>
  <si>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</si>
  <si>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</si>
  <si>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</si>
  <si>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</si>
  <si>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</si>
  <si>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</si>
  <si>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</si>
  <si>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</si>
  <si>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</si>
  <si>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</si>
  <si>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</si>
  <si>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</si>
  <si>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</si>
  <si>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</si>
  <si>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</si>
  <si>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</si>
  <si>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</si>
  <si>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</si>
  <si>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</si>
  <si>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</si>
  <si>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</si>
  <si>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</si>
  <si>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</si>
  <si>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</si>
  <si>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</si>
  <si>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</si>
  <si>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</si>
  <si>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49a: Intervention by the Bank of Mauritius on the Domestic Foreign Exchange Market:  December 2020 to December 2021</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</si>
  <si>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</si>
  <si>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</si>
  <si>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</si>
  <si>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</si>
  <si>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</si>
  <si>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</si>
  <si>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</si>
  <si>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</si>
  <si>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</si>
  <si>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</si>
  <si>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</si>
  <si>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</si>
  <si>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</si>
  <si>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</si>
  <si>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</si>
  <si>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</si>
  <si>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</si>
  <si>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</si>
  <si>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</si>
  <si>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</si>
  <si>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</si>
  <si>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</si>
  <si>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</si>
  <si>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</si>
  <si>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</si>
  <si>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</si>
  <si>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</si>
  <si>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</si>
  <si>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</si>
  <si>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</si>
  <si>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</si>
  <si>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</si>
  <si>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</si>
  <si>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</si>
  <si>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</si>
  <si>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</si>
  <si>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</si>
  <si>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</si>
  <si>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</si>
  <si>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</si>
  <si>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</si>
  <si>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</si>
  <si>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</si>
  <si>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</si>
  <si>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</si>
  <si>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</si>
  <si>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</si>
  <si>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</si>
  <si>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</si>
  <si>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</si>
  <si>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</si>
  <si>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 Weighted Average Buying Dealt Rate</t>
  </si>
  <si>
    <t>Table 49b: Purchases and Sales of Foreign Currency by the Bank of Mauritius from Government and Other Institutions: December 2020 to December 2021</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</si>
  <si>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</si>
  <si>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</si>
  <si>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</si>
  <si>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</si>
  <si>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</si>
  <si>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</si>
  <si>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</si>
  <si>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</si>
  <si>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</si>
  <si>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</si>
  <si>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</si>
  <si>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</si>
  <si>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</si>
  <si>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</si>
  <si>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</si>
  <si>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</si>
  <si>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</si>
  <si>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</si>
  <si>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</si>
  <si>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</si>
  <si>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</si>
  <si>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</si>
  <si>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</si>
  <si>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</si>
  <si>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</si>
  <si>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</si>
  <si>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</si>
  <si>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</si>
  <si>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</si>
  <si>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</si>
  <si>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</si>
  <si>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</si>
  <si>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</si>
  <si>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</si>
  <si>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</si>
  <si>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</si>
  <si>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</si>
  <si>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</si>
  <si>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</si>
  <si>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</si>
  <si>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</si>
  <si>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</si>
  <si>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</si>
  <si>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</si>
  <si>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</si>
  <si>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</si>
  <si>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</si>
  <si>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</si>
  <si>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</si>
  <si>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</si>
  <si>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</si>
  <si>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</si>
  <si>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</si>
  <si>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</si>
  <si>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</si>
  <si>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</si>
  <si>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</si>
  <si>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</si>
  <si>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</si>
  <si>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</si>
  <si>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</si>
  <si>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</si>
  <si>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</si>
  <si>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</si>
  <si>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</si>
  <si>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</si>
  <si>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</si>
  <si>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</si>
  <si>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</si>
  <si>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</si>
  <si>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</si>
  <si>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</si>
  <si>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</si>
  <si>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</si>
  <si>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</si>
  <si>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</si>
  <si>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</si>
  <si>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</si>
  <si>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</si>
  <si>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</si>
  <si>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</si>
  <si>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</si>
  <si>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</si>
  <si>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</si>
  <si>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</si>
  <si>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</si>
  <si>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</si>
  <si>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</si>
  <si>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</si>
  <si>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</si>
  <si>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</si>
  <si>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</si>
  <si>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</si>
  <si>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</si>
  <si>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</si>
  <si>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</si>
  <si>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</si>
  <si>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</si>
  <si>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</si>
  <si>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</si>
  <si>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</si>
  <si>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</si>
  <si>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</si>
  <si>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</si>
  <si>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</si>
  <si>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</si>
  <si>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</si>
  <si>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</si>
  <si>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</si>
  <si>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</si>
  <si>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</si>
  <si>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</si>
  <si>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</si>
  <si>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</si>
  <si>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</si>
  <si>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</si>
  <si>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</si>
  <si>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</si>
  <si>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</si>
  <si>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</si>
  <si>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</si>
  <si>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</si>
  <si>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</si>
  <si>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</si>
  <si>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</si>
  <si>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</si>
  <si>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</si>
  <si>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</si>
  <si>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</si>
  <si>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</si>
  <si>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</si>
  <si>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</si>
  <si>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</si>
  <si>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</si>
  <si>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</si>
  <si>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</si>
  <si>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</si>
  <si>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</si>
  <si>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</si>
  <si>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</si>
  <si>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</si>
  <si>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</si>
  <si>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</si>
  <si>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</si>
  <si>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</si>
  <si>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</si>
  <si>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</si>
  <si>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</si>
  <si>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</si>
  <si>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</si>
  <si>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</si>
  <si>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</si>
  <si>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</si>
  <si>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</si>
  <si>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</si>
  <si>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</si>
  <si>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</si>
  <si>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</si>
  <si>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</si>
  <si>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</si>
  <si>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</si>
  <si>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</si>
  <si>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</si>
  <si>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</si>
  <si>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</si>
  <si>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</si>
  <si>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</si>
  <si>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</si>
  <si>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</si>
  <si>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</si>
  <si>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</si>
  <si>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</si>
  <si>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</si>
  <si>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</si>
  <si>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</si>
  <si>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</si>
  <si>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</si>
  <si>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</si>
  <si>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</si>
  <si>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</si>
  <si>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</si>
  <si>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</si>
  <si>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</si>
  <si>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</si>
  <si>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</si>
  <si>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</si>
  <si>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</si>
  <si>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</si>
  <si>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</si>
  <si>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</si>
  <si>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</si>
  <si>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</si>
  <si>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</si>
  <si>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</si>
  <si>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</si>
  <si>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</si>
  <si>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</si>
  <si>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</si>
  <si>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</si>
  <si>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</si>
  <si>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</si>
  <si>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</si>
  <si>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</si>
  <si>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</si>
  <si>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</si>
  <si>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</si>
  <si>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</si>
  <si>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</si>
  <si>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</si>
  <si>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</si>
  <si>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</si>
  <si>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</si>
  <si>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</si>
  <si>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</si>
  <si>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</si>
  <si>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</si>
  <si>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</si>
  <si>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</si>
  <si>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</si>
  <si>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</si>
  <si>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</si>
  <si>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</si>
  <si>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</si>
  <si>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</si>
  <si>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</si>
  <si>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</si>
  <si>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</si>
  <si>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</si>
  <si>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</si>
  <si>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</si>
  <si>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</si>
  <si>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</si>
  <si>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</si>
  <si>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</si>
  <si>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December 2020 to December 2021</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</si>
  <si>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</si>
  <si>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</si>
  <si>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</si>
  <si>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</si>
  <si>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</si>
  <si>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</si>
  <si>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Table 50b: Exchange Rate of the Rupee (End of Period): December 2020 to December 2021</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</si>
  <si>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</si>
  <si>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</si>
  <si>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</si>
  <si>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</si>
  <si>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</si>
  <si>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</si>
  <si>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</si>
  <si>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</si>
  <si>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</si>
  <si>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</si>
  <si>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</si>
  <si>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</si>
  <si>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</si>
  <si>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</si>
  <si>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50c: Exchange Rate of the Rupee (Period Average): December 2020 to December 2021</t>
  </si>
  <si>
    <t>Table 50d: Average Exchange Rate of the Rupee vis-à-vis Major Trading Partner Currencies: December 2020 and December 2021</t>
  </si>
  <si>
    <t>Indicative Selling Rates</t>
  </si>
  <si>
    <t>Average for</t>
  </si>
  <si>
    <t>Appreciation/</t>
  </si>
  <si>
    <t>12 Months</t>
  </si>
  <si>
    <t>(Depreciation)</t>
  </si>
  <si>
    <t>ended December 2020</t>
  </si>
  <si>
    <t>ended December 2021</t>
  </si>
  <si>
    <t>of Rupee</t>
  </si>
  <si>
    <t>between [1] &amp; [2]</t>
  </si>
  <si>
    <t>[1]</t>
  </si>
  <si>
    <t>[2]</t>
  </si>
  <si>
    <t>Hong Kong dollar</t>
  </si>
  <si>
    <t>(i)   [1] is calculated on the basis of the daily average exchange rates for the period January 2020 to December 2020.</t>
  </si>
  <si>
    <t xml:space="preserve">      [2] is calculated on the basis of the daily average exchange rates for the period January 2021 to December 2021.</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</si>
  <si>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</si>
  <si>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</si>
  <si>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</si>
  <si>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2019 to December 2021</t>
    </r>
  </si>
  <si>
    <t>EUR/USD</t>
  </si>
  <si>
    <t>GBP/USD</t>
  </si>
  <si>
    <t>USD/JPY</t>
  </si>
  <si>
    <t>1.1612/14</t>
  </si>
  <si>
    <t>1.0865/67</t>
  </si>
  <si>
    <t>1.0631/33</t>
  </si>
  <si>
    <t>1.2179/81</t>
  </si>
  <si>
    <t>1.1425/27</t>
  </si>
  <si>
    <t>1.1099/01</t>
  </si>
  <si>
    <t>1.5136/40</t>
  </si>
  <si>
    <t>1.4413/17</t>
  </si>
  <si>
    <t>1.2332/35</t>
  </si>
  <si>
    <t>1.3789/92</t>
  </si>
  <si>
    <t>1.2180/83</t>
  </si>
  <si>
    <t>1.2901/03</t>
  </si>
  <si>
    <t>1.3066/68</t>
  </si>
  <si>
    <t>118.24/27</t>
  </si>
  <si>
    <t>118.16/19</t>
  </si>
  <si>
    <t>114.90/93</t>
  </si>
  <si>
    <t>111.06/09</t>
  </si>
  <si>
    <t>1.3637/39</t>
  </si>
  <si>
    <t>108.81/83</t>
  </si>
  <si>
    <t>109.33/34</t>
  </si>
  <si>
    <t>103.63/64</t>
  </si>
  <si>
    <t>1.1360/63</t>
  </si>
  <si>
    <t>1.1113/17</t>
  </si>
  <si>
    <t>1.0642/45</t>
  </si>
  <si>
    <t>1.2347/50</t>
  </si>
  <si>
    <t>1.1339/42</t>
  </si>
  <si>
    <t>1.0913/15</t>
  </si>
  <si>
    <t>1.5331/35</t>
  </si>
  <si>
    <t>1.4306/11</t>
  </si>
  <si>
    <t>1.2486/89</t>
  </si>
  <si>
    <t>1.3976/79</t>
  </si>
  <si>
    <t>1.2096/99</t>
  </si>
  <si>
    <t>1.2996/99</t>
  </si>
  <si>
    <t>1.2975/77</t>
  </si>
  <si>
    <t>118.64/67</t>
  </si>
  <si>
    <t>114.38/42</t>
  </si>
  <si>
    <t>113.10/14</t>
  </si>
  <si>
    <t>107.91/93</t>
  </si>
  <si>
    <t>1.3875/77</t>
  </si>
  <si>
    <t>110.44/46</t>
  </si>
  <si>
    <t>109.91/94</t>
  </si>
  <si>
    <t>105.35/37</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</si>
  <si>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</si>
  <si>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</si>
  <si>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</si>
  <si>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</si>
  <si>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</si>
  <si>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</si>
  <si>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</si>
  <si>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</si>
  <si>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</si>
  <si>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</si>
  <si>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</si>
  <si>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</si>
  <si>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</si>
  <si>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</si>
  <si>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</si>
  <si>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</si>
  <si>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</si>
  <si>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</si>
  <si>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</si>
  <si>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</si>
  <si>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</si>
  <si>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1.0792/94</t>
  </si>
  <si>
    <t>1.1335/38</t>
  </si>
  <si>
    <t>1.0712/14</t>
  </si>
  <si>
    <t>1.2284/86</t>
  </si>
  <si>
    <t>1.1238/41</t>
  </si>
  <si>
    <t>1.0876/78</t>
  </si>
  <si>
    <t>1.4935/39</t>
  </si>
  <si>
    <t>1.4309/13</t>
  </si>
  <si>
    <t>1.2624/27</t>
  </si>
  <si>
    <t>1.4085/88</t>
  </si>
  <si>
    <t>1.1951/53</t>
  </si>
  <si>
    <t>1.3038/40</t>
  </si>
  <si>
    <t>1.2414/18</t>
  </si>
  <si>
    <t>119.48/51</t>
  </si>
  <si>
    <t>109.61/65</t>
  </si>
  <si>
    <t>110.04/08</t>
  </si>
  <si>
    <t>107.55/57</t>
  </si>
  <si>
    <t>1.3844/46</t>
  </si>
  <si>
    <t>111.61/63</t>
  </si>
  <si>
    <t>107.76/78</t>
  </si>
  <si>
    <t>109.06/08</t>
  </si>
  <si>
    <t>1.1164/66</t>
  </si>
  <si>
    <t>1.1311/14</t>
  </si>
  <si>
    <t>1.1048/50</t>
  </si>
  <si>
    <t>1.1820/22</t>
  </si>
  <si>
    <t>1.1185/87</t>
  </si>
  <si>
    <t>1.0892/95</t>
  </si>
  <si>
    <t>1.5476/81</t>
  </si>
  <si>
    <t>1.4530/35</t>
  </si>
  <si>
    <t>1.2919/22</t>
  </si>
  <si>
    <t>1.3471/74</t>
  </si>
  <si>
    <t>1.2141/44</t>
  </si>
  <si>
    <t>1.2851/53</t>
  </si>
  <si>
    <t>1.2289/91</t>
  </si>
  <si>
    <t>120.72/75</t>
  </si>
  <si>
    <t>108.83/87</t>
  </si>
  <si>
    <t>112.25/27</t>
  </si>
  <si>
    <t>109.70/72</t>
  </si>
  <si>
    <t>1.4075/77</t>
  </si>
  <si>
    <t>109.97/00</t>
  </si>
  <si>
    <t>107.17/19</t>
  </si>
  <si>
    <t>109.15/17</t>
  </si>
  <si>
    <t>1.1214/17</t>
  </si>
  <si>
    <t>1.1228/31</t>
  </si>
  <si>
    <t>1.1232/35</t>
  </si>
  <si>
    <t>1.1678/81</t>
  </si>
  <si>
    <t>1.1289/91</t>
  </si>
  <si>
    <t>1.1257/60</t>
  </si>
  <si>
    <t>1.5559/64</t>
  </si>
  <si>
    <t>1.4193/98</t>
  </si>
  <si>
    <t>1.2799/02</t>
  </si>
  <si>
    <t>1.3288/92</t>
  </si>
  <si>
    <t>1.2051/54</t>
  </si>
  <si>
    <t>1.2671/73</t>
  </si>
  <si>
    <t>1.2528/31</t>
  </si>
  <si>
    <t>123.59/62</t>
  </si>
  <si>
    <t>105.34/38</t>
  </si>
  <si>
    <t>110.85/88</t>
  </si>
  <si>
    <t>110.03/05</t>
  </si>
  <si>
    <t>1.4031/33</t>
  </si>
  <si>
    <t>108.02/05</t>
  </si>
  <si>
    <t>107.56/58</t>
  </si>
  <si>
    <t>110.08/10</t>
  </si>
  <si>
    <t>1.1002/04</t>
  </si>
  <si>
    <t>1.1063/66</t>
  </si>
  <si>
    <t>1.1514/16</t>
  </si>
  <si>
    <t>1.1684/87</t>
  </si>
  <si>
    <t>1.1227/30</t>
  </si>
  <si>
    <t>1.1455/58</t>
  </si>
  <si>
    <t>1.5561/65</t>
  </si>
  <si>
    <t>1.3172/76</t>
  </si>
  <si>
    <t>1.2993/96</t>
  </si>
  <si>
    <t>1.3169/73</t>
  </si>
  <si>
    <t>1.1822/25</t>
  </si>
  <si>
    <t>1.2486/88</t>
  </si>
  <si>
    <t>1.2654/57</t>
  </si>
  <si>
    <t>123.27/30</t>
  </si>
  <si>
    <t>104.12/16</t>
  </si>
  <si>
    <t>112.43/46</t>
  </si>
  <si>
    <t>111.42/44</t>
  </si>
  <si>
    <t>1.3807/09</t>
  </si>
  <si>
    <t>108.17/19</t>
  </si>
  <si>
    <t>106.77/79</t>
  </si>
  <si>
    <t>110.26/28</t>
  </si>
  <si>
    <t>1.1137/40</t>
  </si>
  <si>
    <t>1.1207/10</t>
  </si>
  <si>
    <t>1.1814/16</t>
  </si>
  <si>
    <t>1.1557/59</t>
  </si>
  <si>
    <t>1.1125/27</t>
  </si>
  <si>
    <t>1.1827/30</t>
  </si>
  <si>
    <t>1.5596/99</t>
  </si>
  <si>
    <t>1.3115/19</t>
  </si>
  <si>
    <t>1.2970/73</t>
  </si>
  <si>
    <t>1.2889/92</t>
  </si>
  <si>
    <t>1.1771/74</t>
  </si>
  <si>
    <t>1.2147/49</t>
  </si>
  <si>
    <t>1.3130/32</t>
  </si>
  <si>
    <t>123.18/21</t>
  </si>
  <si>
    <t>101.28/32</t>
  </si>
  <si>
    <t>109.84/86</t>
  </si>
  <si>
    <t>111.06/08</t>
  </si>
  <si>
    <t>1.3802/04</t>
  </si>
  <si>
    <t>106.26/29</t>
  </si>
  <si>
    <t>106.01/03</t>
  </si>
  <si>
    <t>109.83/85</t>
  </si>
  <si>
    <t>1.1231/33</t>
  </si>
  <si>
    <t>1.1212/15</t>
  </si>
  <si>
    <t>1.1912/14</t>
  </si>
  <si>
    <t>1.1656/59</t>
  </si>
  <si>
    <t>1.1014/16</t>
  </si>
  <si>
    <t>1.1794/97</t>
  </si>
  <si>
    <t>1.5335/39</t>
  </si>
  <si>
    <t>1.3151/55</t>
  </si>
  <si>
    <t>1.3295/98</t>
  </si>
  <si>
    <t>1.3044/48</t>
  </si>
  <si>
    <t>1.1774/77</t>
  </si>
  <si>
    <t>1.2366/69</t>
  </si>
  <si>
    <t>1.2971/73</t>
  </si>
  <si>
    <t>120.11/14</t>
  </si>
  <si>
    <t>101.89/92</t>
  </si>
  <si>
    <t>110.67/69</t>
  </si>
  <si>
    <t>111.92/94</t>
  </si>
  <si>
    <t>1.3739/41</t>
  </si>
  <si>
    <t>107.52/54</t>
  </si>
  <si>
    <t>105.58/60</t>
  </si>
  <si>
    <t>110.15/17</t>
  </si>
  <si>
    <t>1.1028/30</t>
  </si>
  <si>
    <t>1.1755/58</t>
  </si>
  <si>
    <t>1.1492/94</t>
  </si>
  <si>
    <t>1.1046/49</t>
  </si>
  <si>
    <t>1.1769/72</t>
  </si>
  <si>
    <t>1.5326/30</t>
  </si>
  <si>
    <t>1.2352/55</t>
  </si>
  <si>
    <t>1.3205/07</t>
  </si>
  <si>
    <t>1.3017/20</t>
  </si>
  <si>
    <t>1.1600/03</t>
  </si>
  <si>
    <t>1.2623/25</t>
  </si>
  <si>
    <t>1.2975/78</t>
  </si>
  <si>
    <t>120.05/08</t>
  </si>
  <si>
    <t>103.74/77</t>
  </si>
  <si>
    <t>112.91/93</t>
  </si>
  <si>
    <t>112.84/85</t>
  </si>
  <si>
    <t>1.3682/85</t>
  </si>
  <si>
    <t>108.13/17</t>
  </si>
  <si>
    <t>105.20/22</t>
  </si>
  <si>
    <t>113.11/14</t>
  </si>
  <si>
    <t>1.0733/35</t>
  </si>
  <si>
    <t>1.0806/08</t>
  </si>
  <si>
    <t>1.1739/41</t>
  </si>
  <si>
    <t>1.1837/40</t>
  </si>
  <si>
    <t>1.5201/04</t>
  </si>
  <si>
    <t>1.2444/47</t>
  </si>
  <si>
    <t>1.3215/18</t>
  </si>
  <si>
    <t>1.2888/91</t>
  </si>
  <si>
    <t>1.1387/90</t>
  </si>
  <si>
    <t>1.2884/86</t>
  </si>
  <si>
    <t>1.3213/15</t>
  </si>
  <si>
    <t>122.55/59</t>
  </si>
  <si>
    <t>108.31/36</t>
  </si>
  <si>
    <t>112.71/74</t>
  </si>
  <si>
    <t>113.35/37</t>
  </si>
  <si>
    <t>1.3435/37</t>
  </si>
  <si>
    <t>108.88/90</t>
  </si>
  <si>
    <t>104.32/34</t>
  </si>
  <si>
    <t>114.05/08</t>
  </si>
  <si>
    <t>1.0880/82</t>
  </si>
  <si>
    <t>1.0544/47</t>
  </si>
  <si>
    <t>1.1834/36</t>
  </si>
  <si>
    <t>1.1376/78</t>
  </si>
  <si>
    <t>1.1105/08</t>
  </si>
  <si>
    <t>1.2165/68</t>
  </si>
  <si>
    <t>1.4997/01</t>
  </si>
  <si>
    <t>1.2481/84</t>
  </si>
  <si>
    <t>1.3404/06</t>
  </si>
  <si>
    <t>1.2663/66</t>
  </si>
  <si>
    <t>1.1303/06</t>
  </si>
  <si>
    <t>1.3109/11</t>
  </si>
  <si>
    <t>1.3432/35</t>
  </si>
  <si>
    <t>121.76/80</t>
  </si>
  <si>
    <t>115.99/02</t>
  </si>
  <si>
    <t>112.93/95</t>
  </si>
  <si>
    <t>112.34/36</t>
  </si>
  <si>
    <t>1.3306/09</t>
  </si>
  <si>
    <t>109.13/16</t>
  </si>
  <si>
    <t>103.80/82</t>
  </si>
  <si>
    <t>113.89/91</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</si>
  <si>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</si>
  <si>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2019 to December 2021</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</si>
  <si>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</si>
  <si>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</si>
  <si>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</si>
  <si>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</si>
  <si>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</si>
  <si>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</si>
  <si>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</si>
  <si>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December 2020 to December 2021</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</si>
  <si>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</si>
  <si>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</si>
  <si>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</si>
  <si>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</si>
  <si>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</si>
  <si>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</si>
  <si>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54a: Foreign Currency Purchases by Sector: December 2020 to December 2021</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</si>
  <si>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</si>
  <si>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</si>
  <si>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</si>
  <si>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</si>
  <si>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</si>
  <si>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</si>
  <si>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</si>
  <si>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</si>
  <si>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</si>
  <si>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</si>
  <si>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</si>
  <si>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</si>
  <si>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</si>
  <si>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</si>
  <si>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</si>
  <si>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</si>
  <si>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</si>
  <si>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</si>
  <si>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</si>
  <si>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</si>
  <si>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</si>
  <si>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</si>
  <si>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</si>
  <si>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</si>
  <si>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</si>
  <si>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</si>
  <si>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</si>
  <si>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</si>
  <si>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</si>
  <si>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</si>
  <si>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</si>
  <si>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</si>
  <si>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t>`</t>
  </si>
  <si>
    <r>
      <t>Table 54b: Foreign Currency Sales by Sector: December 2020 to December 2021</t>
    </r>
    <r>
      <rPr>
        <b/>
        <vertAlign val="superscript"/>
        <sz val="12"/>
        <color rgb="FF002060"/>
        <rFont val="Segoe UI"/>
        <family val="2"/>
      </rPr>
      <t>1</t>
    </r>
  </si>
  <si>
    <r>
      <t>Table 55a: Foreign Currency Purchases by Major Currencies: December 2020 to December 2021</t>
    </r>
    <r>
      <rPr>
        <b/>
        <vertAlign val="superscript"/>
        <sz val="12"/>
        <color rgb="FF002060"/>
        <rFont val="Segoe UI"/>
        <family val="2"/>
      </rPr>
      <t>1</t>
    </r>
  </si>
  <si>
    <t>GBP</t>
  </si>
  <si>
    <r>
      <t>Table 55b: Foreign Currency Sales by Major Currencies: December 2020 to December 2021</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</si>
  <si>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</si>
  <si>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</si>
  <si>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Sector in Major Currencies: October 2021 to December 2021</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</si>
  <si>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</si>
  <si>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</si>
  <si>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</si>
  <si>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</si>
  <si>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</si>
  <si>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</si>
  <si>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</si>
  <si>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</si>
  <si>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</si>
  <si>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</si>
  <si>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57a: Transactions on the Stock Exchange of Mauritius: December 2020 to December 2021</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</si>
  <si>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</si>
  <si>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</si>
  <si>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</si>
  <si>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</si>
  <si>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</si>
  <si>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</si>
  <si>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</si>
  <si>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</si>
  <si>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</si>
  <si>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</si>
  <si>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</si>
  <si>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</si>
  <si>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</si>
  <si>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Aug-21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</si>
  <si>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</si>
  <si>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</si>
  <si>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Table 57b: Transactions by Non-Residents on the Stock Exchange of Mauritius: December 2020 to December 2021</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</si>
  <si>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</si>
  <si>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</si>
  <si>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</si>
  <si>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</si>
  <si>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</si>
  <si>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</si>
  <si>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</si>
  <si>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</si>
  <si>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</si>
  <si>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</si>
  <si>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</si>
  <si>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</si>
  <si>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</si>
  <si>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</si>
  <si>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</si>
  <si>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</si>
  <si>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</si>
  <si>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</si>
  <si>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</si>
  <si>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</si>
  <si>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</si>
  <si>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</si>
  <si>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</si>
  <si>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</si>
  <si>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</si>
  <si>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</si>
  <si>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</si>
  <si>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</si>
  <si>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</si>
  <si>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</si>
  <si>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</si>
  <si>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Source: The Stock Exchange of Mauritius Ltd.</t>
  </si>
  <si>
    <t>Table 58: Tourist Arrivals: January 2017 to December 2021 and Gross Tourism Earnings: January 2017 to November 2021</t>
  </si>
  <si>
    <t xml:space="preserve">Tourist Arrivals* </t>
  </si>
  <si>
    <t>Gross Tourism Earnings ^</t>
  </si>
  <si>
    <t>Tourist Arrivals</t>
  </si>
  <si>
    <t>Gross Tourism Earnings</t>
  </si>
  <si>
    <t xml:space="preserve">(Rs million) </t>
  </si>
  <si>
    <r>
      <t xml:space="preserve">3,044 </t>
    </r>
    <r>
      <rPr>
        <vertAlign val="superscript"/>
        <sz val="10.5"/>
        <color rgb="FF002060"/>
        <rFont val="Segoe UI"/>
        <family val="2"/>
      </rPr>
      <t>1</t>
    </r>
  </si>
  <si>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</si>
  <si>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</si>
  <si>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Revised.</t>
    </r>
  </si>
  <si>
    <t>Table 59: Gross Official International Reserves: December 2018 to December 2021</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</si>
  <si>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</si>
  <si>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</si>
  <si>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</si>
  <si>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</si>
  <si>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</si>
  <si>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</si>
  <si>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</si>
  <si>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</si>
  <si>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</si>
  <si>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</si>
  <si>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</si>
  <si>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</si>
  <si>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</si>
  <si>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</si>
  <si>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</si>
  <si>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</si>
  <si>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</si>
  <si>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</si>
  <si>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</si>
  <si>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</si>
  <si>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</si>
  <si>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</si>
  <si>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</si>
  <si>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</si>
  <si>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</si>
  <si>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</si>
  <si>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</si>
  <si>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</si>
  <si>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</si>
  <si>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</si>
  <si>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</si>
  <si>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</si>
  <si>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</si>
  <si>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</si>
  <si>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</si>
  <si>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</si>
  <si>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</si>
  <si>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</si>
  <si>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</si>
  <si>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</si>
  <si>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</si>
  <si>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</si>
  <si>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</si>
  <si>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</si>
  <si>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</si>
  <si>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</si>
  <si>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</si>
  <si>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</si>
  <si>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</si>
  <si>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</si>
  <si>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</si>
  <si>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</si>
  <si>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</si>
  <si>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</si>
  <si>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</si>
  <si>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</si>
  <si>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</si>
  <si>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</si>
  <si>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</si>
  <si>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</si>
  <si>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</si>
  <si>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</si>
  <si>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</si>
  <si>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</si>
  <si>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</si>
  <si>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</si>
  <si>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</si>
  <si>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</si>
  <si>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</si>
  <si>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</si>
  <si>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</si>
  <si>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</si>
  <si>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</si>
  <si>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</si>
  <si>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</si>
  <si>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</si>
  <si>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</si>
  <si>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</si>
  <si>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</si>
  <si>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</si>
  <si>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</si>
  <si>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</si>
  <si>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</si>
  <si>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</si>
  <si>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</si>
  <si>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</si>
  <si>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</si>
  <si>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</si>
  <si>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</si>
  <si>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</si>
  <si>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</si>
  <si>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</si>
  <si>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</si>
  <si>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</si>
  <si>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</si>
  <si>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</si>
  <si>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</si>
  <si>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</si>
  <si>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 Dec-20</t>
  </si>
  <si>
    <r>
      <t xml:space="preserve">Dec-21 </t>
    </r>
    <r>
      <rPr>
        <b/>
        <vertAlign val="superscript"/>
        <sz val="11"/>
        <color rgb="FF002060"/>
        <rFont val="Segoe UI"/>
        <family val="2"/>
      </rPr>
      <t>2</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</si>
  <si>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</si>
  <si>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Provisional.</t>
    </r>
  </si>
  <si>
    <t>Note: The monthly import cover is computed using imports of goods and services for the respective years except for 2021, which is based on imports of goods and services for calendar year 2020.</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</si>
  <si>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</si>
  <si>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</si>
  <si>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</si>
  <si>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</si>
  <si>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</si>
  <si>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</si>
  <si>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</si>
  <si>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</si>
  <si>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</si>
  <si>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</si>
  <si>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</si>
  <si>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</si>
  <si>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</si>
  <si>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r>
      <t xml:space="preserve">2019 </t>
    </r>
    <r>
      <rPr>
        <b/>
        <vertAlign val="superscript"/>
        <sz val="11"/>
        <color rgb="FF002060"/>
        <rFont val="Segoe UI"/>
        <family val="2"/>
      </rPr>
      <t>1</t>
    </r>
  </si>
  <si>
    <r>
      <t xml:space="preserve">2020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</si>
  <si>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</si>
  <si>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</si>
  <si>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</si>
  <si>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</si>
  <si>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</si>
  <si>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</si>
  <si>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</si>
  <si>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</si>
  <si>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2013 to 2019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</si>
  <si>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</si>
  <si>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</si>
  <si>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</si>
  <si>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t>Region / Economy</t>
  </si>
  <si>
    <t xml:space="preserve">2017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</si>
  <si>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</si>
  <si>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</si>
  <si>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</si>
  <si>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</si>
  <si>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</si>
  <si>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</si>
  <si>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</si>
  <si>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</si>
  <si>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</si>
  <si>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</si>
  <si>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</si>
  <si>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</si>
  <si>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</si>
  <si>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</si>
  <si>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</si>
  <si>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</si>
  <si>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</si>
  <si>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</si>
  <si>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</si>
  <si>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</si>
  <si>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</si>
  <si>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</si>
  <si>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</si>
  <si>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</si>
  <si>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</si>
  <si>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</si>
  <si>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</si>
  <si>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</si>
  <si>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</si>
  <si>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</si>
  <si>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Other </t>
  </si>
  <si>
    <t xml:space="preserve">        Oceania </t>
  </si>
  <si>
    <r>
      <t xml:space="preserve">   Unspecified </t>
    </r>
    <r>
      <rPr>
        <b/>
        <vertAlign val="superscript"/>
        <sz val="11"/>
        <color rgb="FF002060"/>
        <rFont val="Segoe UI"/>
        <family val="2"/>
      </rPr>
      <t>3</t>
    </r>
  </si>
  <si>
    <t>Note: The data for 2013 to 2019 have been supplemented with the results from the Foreign Assets and Liabilities Survey (FALS) and therefore also include reinvested earnings and shareholders’ loans.</t>
  </si>
  <si>
    <t xml:space="preserve">Sector </t>
  </si>
  <si>
    <r>
      <t>2019</t>
    </r>
    <r>
      <rPr>
        <b/>
        <vertAlign val="superscript"/>
        <sz val="11"/>
        <color rgb="FF002060"/>
        <rFont val="Segoe UI"/>
        <family val="2"/>
      </rPr>
      <t>1</t>
    </r>
  </si>
  <si>
    <r>
      <t>2020</t>
    </r>
    <r>
      <rPr>
        <b/>
        <vertAlign val="superscript"/>
        <sz val="11"/>
        <color rgb="FF002060"/>
        <rFont val="Segoe UI"/>
        <family val="2"/>
      </rPr>
      <t>2</t>
    </r>
  </si>
  <si>
    <r>
      <t xml:space="preserve">Unspecified </t>
    </r>
    <r>
      <rPr>
        <vertAlign val="superscript"/>
        <sz val="11"/>
        <color rgb="FF002060"/>
        <rFont val="Segoe UI"/>
        <family val="2"/>
      </rPr>
      <t>3</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</si>
  <si>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</si>
  <si>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</si>
  <si>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</si>
  <si>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</si>
  <si>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</si>
  <si>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</si>
  <si>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</si>
  <si>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</si>
  <si>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</si>
  <si>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</si>
  <si>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</si>
  <si>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r>
      <t xml:space="preserve">  Unspecified </t>
    </r>
    <r>
      <rPr>
        <b/>
        <vertAlign val="superscript"/>
        <sz val="11"/>
        <color rgb="FF002060"/>
        <rFont val="Segoe UI"/>
        <family val="2"/>
      </rPr>
      <t>3</t>
    </r>
  </si>
  <si>
    <t>Table 62a: Inward Workers' Remittances, Top 10 Source Countries: 2018Q1 to 2021Q3</t>
  </si>
  <si>
    <t>2017Q1</t>
  </si>
  <si>
    <t>2017Q2</t>
  </si>
  <si>
    <t>2017Q3</t>
  </si>
  <si>
    <t>2017Q4</t>
  </si>
  <si>
    <t>2018Q1</t>
  </si>
  <si>
    <t>2018Q2</t>
  </si>
  <si>
    <t>2018Q3</t>
  </si>
  <si>
    <t>2018Q4</t>
  </si>
  <si>
    <t>2019Q1</t>
  </si>
  <si>
    <t>2019Q2</t>
  </si>
  <si>
    <t>2019Q3</t>
  </si>
  <si>
    <t>2019Q4</t>
  </si>
  <si>
    <t>2020Q1</t>
  </si>
  <si>
    <t>2020Q2</t>
  </si>
  <si>
    <t>2020Q3</t>
  </si>
  <si>
    <t>2020Q4</t>
  </si>
  <si>
    <t>2021Q1</t>
  </si>
  <si>
    <t>2021Q2</t>
  </si>
  <si>
    <r>
      <t xml:space="preserve">2021Q3 </t>
    </r>
    <r>
      <rPr>
        <b/>
        <vertAlign val="superscript"/>
        <sz val="10.5"/>
        <color rgb="FF002060"/>
        <rFont val="Segoe UI"/>
        <family val="2"/>
      </rPr>
      <t>1</t>
    </r>
  </si>
  <si>
    <t>Inward Remittances</t>
  </si>
  <si>
    <t>France</t>
  </si>
  <si>
    <t>United Kingdom</t>
  </si>
  <si>
    <t>USA</t>
  </si>
  <si>
    <t>Kenya</t>
  </si>
  <si>
    <t>Switzerland</t>
  </si>
  <si>
    <t>Ireland</t>
  </si>
  <si>
    <t>United Arab Emirates</t>
  </si>
  <si>
    <t>Australia</t>
  </si>
  <si>
    <t>Italy</t>
  </si>
  <si>
    <t>Canada</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</si>
  <si>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</si>
  <si>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r>
      <rPr>
        <i/>
        <vertAlign val="superscript"/>
        <sz val="9"/>
        <color rgb="FF002060"/>
        <rFont val="Segoe UI"/>
        <family val="2"/>
      </rPr>
      <t>1</t>
    </r>
    <r>
      <rPr>
        <i/>
        <sz val="9"/>
        <color rgb="FF002060"/>
        <rFont val="Segoe UI"/>
        <family val="2"/>
      </rPr>
      <t xml:space="preserve"> Provisional.</t>
    </r>
  </si>
  <si>
    <t>Table 62b: Outward Workers' Remittances, Top 5 Destination Countries: 2018Q1 to 2021Q3</t>
  </si>
  <si>
    <t xml:space="preserve">2019Q3 </t>
  </si>
  <si>
    <t>Outward Remittances</t>
  </si>
  <si>
    <t>Bangladesh</t>
  </si>
  <si>
    <t>Madagascar</t>
  </si>
  <si>
    <r>
      <t>Table 62c: Remittance Cost</t>
    </r>
    <r>
      <rPr>
        <b/>
        <vertAlign val="superscript"/>
        <sz val="12"/>
        <color rgb="FF002060"/>
        <rFont val="Segoe UI"/>
        <family val="2"/>
      </rPr>
      <t>1</t>
    </r>
    <r>
      <rPr>
        <b/>
        <sz val="12"/>
        <color rgb="FF002060"/>
        <rFont val="Segoe UI"/>
        <family val="2"/>
      </rPr>
      <t>: 2018Q1 to 2021Q3</t>
    </r>
  </si>
  <si>
    <r>
      <t xml:space="preserve">2021Q3 </t>
    </r>
    <r>
      <rPr>
        <b/>
        <vertAlign val="superscript"/>
        <sz val="10.5"/>
        <color rgb="FF002060"/>
        <rFont val="Segoe UI"/>
        <family val="2"/>
      </rPr>
      <t>2</t>
    </r>
  </si>
  <si>
    <t>Inward Remittance Cost</t>
  </si>
  <si>
    <t>Outward Remittance Cost</t>
  </si>
  <si>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</si>
  <si>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</si>
  <si>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Table 62d: Outward Workers' Remittances by Domestic Remitter's Sector of Activity, 2018Q1 to 2021Q3</t>
  </si>
  <si>
    <t>Water supply, sewage, waste management and remediation activities</t>
  </si>
  <si>
    <t xml:space="preserve">Construction  </t>
  </si>
  <si>
    <r>
      <t xml:space="preserve">1 </t>
    </r>
    <r>
      <rPr>
        <i/>
        <sz val="9"/>
        <color rgb="FF002060"/>
        <rFont val="Segoe UI"/>
        <family val="2"/>
      </rPr>
      <t xml:space="preserve">Provisional. </t>
    </r>
  </si>
  <si>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</si>
  <si>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Table 63: Coordinated Direct Investment Survey - Position data for Mauritius as at end-2020 vis-à-vis Top 10 Counterpart Economies</t>
  </si>
  <si>
    <t>Stock of Direct Investment Liabilities</t>
  </si>
  <si>
    <t>Stock of Direct Investment Assets</t>
  </si>
  <si>
    <r>
      <t xml:space="preserve">2020 </t>
    </r>
    <r>
      <rPr>
        <b/>
        <vertAlign val="superscript"/>
        <sz val="11"/>
        <color rgb="FF002060"/>
        <rFont val="Segoe UI"/>
        <family val="2"/>
      </rPr>
      <t>1</t>
    </r>
  </si>
  <si>
    <t xml:space="preserve">Total    </t>
  </si>
  <si>
    <t>United States</t>
  </si>
  <si>
    <t>Cayman Islands</t>
  </si>
  <si>
    <t>Singapore</t>
  </si>
  <si>
    <t>Netherlands, The</t>
  </si>
  <si>
    <t>China, P.R.: Hong Kong</t>
  </si>
  <si>
    <t>South Africa</t>
  </si>
  <si>
    <t>Luxembourg</t>
  </si>
  <si>
    <t>China, P.R.: Mainland</t>
  </si>
  <si>
    <t>Malaysia</t>
  </si>
  <si>
    <t>British Virgin Islands</t>
  </si>
  <si>
    <t>Thailand</t>
  </si>
  <si>
    <r>
      <rPr>
        <i/>
        <vertAlign val="superscript"/>
        <sz val="10"/>
        <color rgb="FF002060"/>
        <rFont val="Segoe UI"/>
        <family val="2"/>
      </rPr>
      <t>1</t>
    </r>
    <r>
      <rPr>
        <i/>
        <sz val="10"/>
        <color rgb="FF002060"/>
        <rFont val="Segoe UI"/>
        <family val="2"/>
      </rPr>
      <t xml:space="preserve"> Preliminary..</t>
    </r>
  </si>
  <si>
    <t>Note: The Coordinated Direct Investment Survey includes cross-border position data of Global Business License Holders (GBLHs). For further information, please refer to http://data.imf.org/CDIS.</t>
  </si>
  <si>
    <t>Table 64: Balance of Payments - Third Quarter of 2020 and 2021, Rs million</t>
  </si>
  <si>
    <r>
      <t xml:space="preserve">2020Q3 </t>
    </r>
    <r>
      <rPr>
        <b/>
        <vertAlign val="superscript"/>
        <sz val="11"/>
        <color rgb="FF002060"/>
        <rFont val="Segoe UI"/>
        <family val="2"/>
      </rPr>
      <t>1</t>
    </r>
  </si>
  <si>
    <r>
      <t xml:space="preserve">2021Q3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</si>
  <si>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</si>
  <si>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</si>
  <si>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</si>
  <si>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</si>
  <si>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</si>
  <si>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</si>
  <si>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</si>
  <si>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</si>
  <si>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</si>
  <si>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</si>
  <si>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</si>
  <si>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</si>
  <si>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</si>
  <si>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</si>
  <si>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</si>
  <si>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</si>
  <si>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</si>
  <si>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</si>
  <si>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</si>
  <si>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</si>
  <si>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</si>
  <si>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</si>
  <si>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</si>
  <si>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</si>
  <si>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</si>
  <si>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</si>
  <si>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</si>
  <si>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</si>
  <si>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</si>
  <si>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</si>
  <si>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</si>
  <si>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</si>
  <si>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</si>
  <si>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</si>
  <si>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</si>
  <si>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</si>
  <si>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</si>
  <si>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</si>
  <si>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</si>
  <si>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</si>
  <si>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</si>
  <si>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</si>
  <si>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</si>
  <si>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</si>
  <si>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</si>
  <si>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</si>
  <si>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</si>
  <si>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</si>
  <si>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</si>
  <si>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</si>
  <si>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</si>
  <si>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</si>
  <si>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</si>
  <si>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</si>
  <si>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</si>
  <si>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</si>
  <si>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</si>
  <si>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</si>
  <si>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</si>
  <si>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</si>
  <si>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</si>
  <si>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</si>
  <si>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</si>
  <si>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</si>
  <si>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</si>
  <si>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</si>
  <si>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</si>
  <si>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</si>
  <si>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</si>
  <si>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</si>
  <si>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</si>
  <si>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</si>
  <si>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</si>
  <si>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</si>
  <si>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</si>
  <si>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</si>
  <si>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</si>
  <si>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</si>
  <si>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</si>
  <si>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</si>
  <si>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</si>
  <si>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</si>
  <si>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</si>
  <si>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</si>
  <si>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</si>
  <si>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</si>
  <si>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</si>
  <si>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</si>
  <si>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</si>
  <si>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65: International Investment Position: External Assets and Liabilities at end-December 2018, 2019 and 2020</t>
  </si>
  <si>
    <t>Net International Investment Position</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</si>
  <si>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</si>
  <si>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</si>
  <si>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</si>
  <si>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</si>
  <si>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</si>
  <si>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 xml:space="preserve">Trade credit and advances </t>
  </si>
  <si>
    <t>Other accounts receivable</t>
  </si>
  <si>
    <t>Reserve position in the IMF</t>
  </si>
  <si>
    <t>Other reserve assets</t>
  </si>
  <si>
    <t>Currency and deposits</t>
  </si>
  <si>
    <t>Securities</t>
  </si>
  <si>
    <t>Other claims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</si>
  <si>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</si>
  <si>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</si>
  <si>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</si>
  <si>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</si>
  <si>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</si>
  <si>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Preliminary Estimates.</t>
    </r>
  </si>
  <si>
    <t>Table 66: Leasing Facilities to Households and Corporates: September 2020 to September 2021</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</si>
  <si>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</si>
  <si>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</si>
  <si>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</si>
  <si>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</si>
  <si>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</si>
  <si>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</si>
  <si>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</si>
  <si>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</si>
  <si>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</si>
  <si>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</si>
  <si>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</si>
  <si>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</si>
  <si>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</si>
  <si>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</si>
  <si>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</si>
  <si>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</si>
  <si>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</si>
  <si>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</si>
  <si>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</si>
  <si>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</si>
  <si>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</si>
  <si>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r>
      <t>Table 22: NBDTIs* Interest Rates on New Rupee Loans to Other Nonfinancial Corporations</t>
    </r>
    <r>
      <rPr>
        <b/>
        <vertAlign val="superscript"/>
        <sz val="12"/>
        <color rgb="FF002060"/>
        <rFont val="Segoe UI"/>
        <family val="2"/>
      </rPr>
      <t>1</t>
    </r>
    <r>
      <rPr>
        <b/>
        <sz val="12"/>
        <color rgb="FF002060"/>
        <rFont val="Segoe UI"/>
        <family val="2"/>
      </rPr>
      <t>, Households and Other Sectors: November 2020 to November 2021</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</si>
  <si>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September 2021</t>
    </r>
  </si>
  <si>
    <t># As from 2009, data refer to end-December, instead of end-June for previous years.  For 2021, data is as at end-September 2021.</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</si>
  <si>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end-November 2021</t>
    </r>
  </si>
  <si>
    <r>
      <t>Table 24: ODCs* Loans to Other Nonfinancial Corporations, Households and Other Sectors</t>
    </r>
    <r>
      <rPr>
        <b/>
        <vertAlign val="superscript"/>
        <sz val="12"/>
        <color rgb="FF002060"/>
        <rFont val="Segoe UI"/>
        <family val="2"/>
      </rPr>
      <t>1</t>
    </r>
    <r>
      <rPr>
        <b/>
        <sz val="12"/>
        <color rgb="FF002060"/>
        <rFont val="Segoe UI"/>
        <family val="2"/>
      </rPr>
      <t>: November 2020 to November 2021</t>
    </r>
  </si>
  <si>
    <t>Source: Statistics Mauritius; Economic Analysis &amp; Research and Statistics Department, Bank of Mauritius.</t>
  </si>
  <si>
    <t>Table 60a: Gross Direct Investment Flows in Mauritius (Excluding Global Business) by Sector: 2013 to 2020 (Annual) and First Semester of 2021</t>
  </si>
  <si>
    <r>
      <t xml:space="preserve">2021H1 </t>
    </r>
    <r>
      <rPr>
        <b/>
        <vertAlign val="superscript"/>
        <sz val="11"/>
        <color rgb="FF002060"/>
        <rFont val="Segoe UI"/>
        <family val="2"/>
      </rPr>
      <t>2</t>
    </r>
  </si>
  <si>
    <r>
      <t xml:space="preserve">4 </t>
    </r>
    <r>
      <rPr>
        <i/>
        <sz val="10"/>
        <color rgb="FF002060"/>
        <rFont val="Segoe UI"/>
        <family val="2"/>
      </rPr>
      <t>The data for 2020, which include the Bank's estimate for FALS, will be allocated once results from FALS are available.</t>
    </r>
  </si>
  <si>
    <t>Table 60b: Gross Direct Investment Flows in Mauritius (Excluding Global Business) by Geographical Origin: 2013 to 2020 (Annual) and First Semester of 2021</t>
  </si>
  <si>
    <r>
      <t xml:space="preserve">3 </t>
    </r>
    <r>
      <rPr>
        <i/>
        <sz val="10"/>
        <color rgb="FF002060"/>
        <rFont val="Segoe UI"/>
        <family val="2"/>
      </rPr>
      <t>The data for 2020, which include the Bank's estimate for FALS, will be allocated once results from FALS are available.</t>
    </r>
  </si>
  <si>
    <t>Table 61a: Gross Direct Investment Flows Abroad (Excluding Global Business) by Sector: 2013 to 2020 (Annual) and First Semester of 2021</t>
  </si>
  <si>
    <t>(ii)  The data for 2013 to 2019 have been supplemented with the results from the Foreign Assets and Liabilities Survey (FALS) and therefore also include reinvested earnings and shareholders’ loans.</t>
  </si>
  <si>
    <t>Table 61b: Gross Direct Investment Flows Abroad (Excluding Global Business) by Geographical Destination: 2013 to 2020 (Annual) and First Semester of 2021</t>
  </si>
  <si>
    <r>
      <t xml:space="preserve">1 </t>
    </r>
    <r>
      <rPr>
        <i/>
        <sz val="10"/>
        <color rgb="FF002060"/>
        <rFont val="Segoe UI"/>
        <family val="2"/>
      </rPr>
      <t xml:space="preserve">Revised estimates. </t>
    </r>
  </si>
  <si>
    <t>@ For the period 2010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</si>
  <si>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ISSN-1694-3392</t>
  </si>
  <si>
    <t>Table of Contents</t>
  </si>
  <si>
    <t>Overview</t>
  </si>
  <si>
    <t>Statistical Tables</t>
  </si>
  <si>
    <t>1. Selected Economic Indicators of Mauritius: 2011 to 2021</t>
  </si>
  <si>
    <t>26. Maturity Pattern of Banks' Foreign Currency Deposits: As at end-September 2021</t>
  </si>
  <si>
    <t>36. Sectorwise Distribution of Credit to Non-Residents: September 2021</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</si>
  <si>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</si>
  <si>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</si>
  <si>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</si>
  <si>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</si>
  <si>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42. Buyback Auction of Government of Mauritius Securities: October 2019 and November 2019</t>
  </si>
  <si>
    <t>60a. Gross Direct Investment Flows in Mauritius (Excluding Global Business) by Sector: 2013 to 2020 (Annual) and First Semester of 2021</t>
  </si>
  <si>
    <t>65. International Investment Position: External Assets and Liabilities at end-December 2018, 2019 and 2020</t>
  </si>
  <si>
    <t>2. FAO Food Price Indices and Oil Prices: 2016 to 2020 (Annual) and January 2018 to December 2021 (Monthly)</t>
  </si>
  <si>
    <t>3. Outstanding Public Sector Debt: March 2020 to September 2021</t>
  </si>
  <si>
    <t>4. Consumer Price Index (CPI) and Inflation Rates: January 2017 to December 2021</t>
  </si>
  <si>
    <t>5. Headline and Core Inflation Rates: December 2019 to December 2021</t>
  </si>
  <si>
    <t>6. Bank of Mauritius Statement of Financial Position as at end December 2021</t>
  </si>
  <si>
    <t>7. Sectoral Balance Sheet of Bank of Mauritius: December 2020 to December 2021</t>
  </si>
  <si>
    <t>8. Central Bank Survey: December 2020 to December 2021</t>
  </si>
  <si>
    <t xml:space="preserve">9. Sectoral Balance Sheet of Banks: November 2020 to November 2021 </t>
  </si>
  <si>
    <t xml:space="preserve">10. Sectoral Balance Sheet of Non-Bank Deposit Taking Institutions: November 2020 to November 2021 </t>
  </si>
  <si>
    <t>11. Sectoral Balance Sheet of Other Depository Corporations: November 2020 to November 2021</t>
  </si>
  <si>
    <t>12. Other Depository Corporations Survey: November 2020 to November 2021</t>
  </si>
  <si>
    <t>13. Depository Corporations Survey: November 2020 to November 2021</t>
  </si>
  <si>
    <t>14a. Components and Sources of Monetary Base: November 2020 to November 2021</t>
  </si>
  <si>
    <t>14b. Components and Sources of Broad Money Liabilities: November 2020 to November 2021</t>
  </si>
  <si>
    <t>15. Bank Loans to Other Nonfinancial Corporations, Households and Other Sectors as at end-November 2021</t>
  </si>
  <si>
    <t>16. Bank Loans to Other Nonfinancial Corporations, Households and Other Sectors: November 2020 to November 2021</t>
  </si>
  <si>
    <t>17a. Banks' Interest Rates on New Rupee Deposits: November 2020 to November 2021</t>
  </si>
  <si>
    <t>17b. Banks' Interest Rates on New Rupee Loans to Other Nonfinancial Corporations, Households and Other Sectors: July 2021 to November 2021</t>
  </si>
  <si>
    <t>18. Banks' Principal Interest Rates and Other Interest Rates: November 2018 to November 2021</t>
  </si>
  <si>
    <t>19. NBDTIs Loans to Other Nonfinancial Corporations, Households and Other Sectors as at end-November 2021</t>
  </si>
  <si>
    <t>20. NBDTIs Loans to Other Nonfinancial Corporations, Households and Other Sectors: November 2020 to November 2021</t>
  </si>
  <si>
    <t>21. NBDTIs Interest Rates on New Rupee Deposits: November 2020 to November 2021</t>
  </si>
  <si>
    <t>22. NBDTIs Interest Rates on New Rupee Loans to Other Nonfinancial Corporations, Households and Other Sectors: November 2020 to November 2021</t>
  </si>
  <si>
    <t>23. ODCs Loans to Other Nonfinancial Corporations, Households and Other Sectors as at end-November 2021</t>
  </si>
  <si>
    <t>24. ODCs Loans to Other Nonfinancial Corporations, Households and Other Sectors: November 2020 to November 2021</t>
  </si>
  <si>
    <t>25. Maintenance of Cash Reserve Ratio (CRR) by Banks: 31 December 2020 to 30 December 2021</t>
  </si>
  <si>
    <t>27. Financial Soundness Indicators of Other Depository Corporations: December 2018 to September 2021</t>
  </si>
  <si>
    <t>28. Currency in Circulation: August 2020 to December 2021</t>
  </si>
  <si>
    <t>29. Cheque Clearance: January 2019 to December 2021</t>
  </si>
  <si>
    <t>30a. Mauritius Automated Clearing and Settlement System (MACSS) Rupee Transactions: January 2019 to December 2021</t>
  </si>
  <si>
    <t>30b. Mauritius Automated Clearing and Settlement System (MACSS) Foreign Currency Transactions: January 2019 to December 2021</t>
  </si>
  <si>
    <t>31. Card Transactions: November 2020 to November 2021</t>
  </si>
  <si>
    <t>32. Internet Banking Transactions: November 2020 to November 2021</t>
  </si>
  <si>
    <t>33. Mobile Banking and Mobile Payments: November 2020 to November 2021</t>
  </si>
  <si>
    <t>34. Assets and Liabilities of Non-Bank Deposit Taking Leasing Companies: November 2020 to November 2021</t>
  </si>
  <si>
    <t>35. Consolidated Quarterly Profit and Loss Statement of Non-Bank Deposit Taking Leasing Companies: September 2018 to September 2021</t>
  </si>
  <si>
    <t>37a. Auctions of Government of Mauritius Treasury Bills: November 2021 and December 2021</t>
  </si>
  <si>
    <t>37b. Auctions of Government of Mauritius Treasury Bills: December 2020 to December 2021</t>
  </si>
  <si>
    <t>37c. Weighted Average Yields on Government of Mauritius Treasury Bills/ Bank of Mauritius Bills:  December 2020 to December 2021</t>
  </si>
  <si>
    <t xml:space="preserve">38a. Auctions of Bank of Mauritius Bills: November 2021 and December 2021 </t>
  </si>
  <si>
    <t>38b. Auctions of Bank of Mauritius Bills:  December 2020 to December 2021</t>
  </si>
  <si>
    <t xml:space="preserve">39. Weighted Average Yields on Government of Mauritius Treasury Bills/ Bank of Mauritius Bills: December 2021 </t>
  </si>
  <si>
    <t>43. Outstanding Government of Mauritius Securities: December 2020 to December 2021</t>
  </si>
  <si>
    <t>44. Maturity Structure of Government of Mauritius Securities outstanding at end-December 2021</t>
  </si>
  <si>
    <t>45a. Secondary Market Transactions by Counterparty:  December 2021</t>
  </si>
  <si>
    <t>45b. Weekly Secondary Market Transactions: December 2021</t>
  </si>
  <si>
    <t>45c. Secondary Market Yields by Residual Days to Maturity:  December 2021</t>
  </si>
  <si>
    <t>46. Secondary Market Activity: December 2020 to December 2021</t>
  </si>
  <si>
    <t xml:space="preserve">47a. Transactions on the Interbank Money Market:  December 2019 to December 2021 </t>
  </si>
  <si>
    <t xml:space="preserve">47b. Repo Transactions on the Interbank Money Market:  December 2019 to December 2021 </t>
  </si>
  <si>
    <t>48. Transactions on the Interbank Foreign Exchange Market:  December 2019 to December 2021</t>
  </si>
  <si>
    <t>49a. Intervention by the Bank of Mauritius on the Domestic Foreign Exchange Market: December 2020 to December 2021</t>
  </si>
  <si>
    <t>49b. Purchases and Sales of Foreign Currency by the Bank of Mauritius from Government and Other Institutions: December 2020 to December 2021</t>
  </si>
  <si>
    <t>50a. Weighted Average Dealt Selling Rates of the Rupee against the USD, EUR and GBP: December 2020 to December 2021</t>
  </si>
  <si>
    <t>50b. Exchange Rate of the Rupee (End of Period): December 2020 to December 2021</t>
  </si>
  <si>
    <t>50c. Exchange Rate of the Rupee (Period Average): December 2020 to December 2021</t>
  </si>
  <si>
    <t>50d. Average Exchange Rate of the Rupee vis-à-vis Major Trading Partner Currencies: December 2020 and December 2021</t>
  </si>
  <si>
    <t>51. Monthly Average Exchange Rates of Selected Currencies vis-à-vis the US Dollar: January 2019 to December 2021</t>
  </si>
  <si>
    <t>52. Mauritius Exchange Rate Index (MERI): January 2019 to December 2021</t>
  </si>
  <si>
    <t>53. Foreign Currency Transactions: December 2020 to December 2021</t>
  </si>
  <si>
    <t>54a. Foreign Currency Purchases by Sector: December 2020 to December 2021</t>
  </si>
  <si>
    <t>54b. Foreign Currency Sales by Sector: December 2020 to December 2021</t>
  </si>
  <si>
    <t>55a. Foreign Currency Purchases by Major Currencies: December 2020 to December 2021</t>
  </si>
  <si>
    <t>55b. Foreign Currency Sales by Major Currencies: December 2020 to December 2021</t>
  </si>
  <si>
    <t>56. Swap Transactions by Sector in Major Currencies: October 2021 to December 2021</t>
  </si>
  <si>
    <t>57a. Transactions on the Stock Exchange of Mauritius: December 2020 to December 2021</t>
  </si>
  <si>
    <t>57b. Transactions by Non-Residents on the Stock Exchange of Mauritius: December 2020 to December 2021</t>
  </si>
  <si>
    <t>58. Tourist Arrivals: January 2017 to December 2021 and Gross Tourism Earnings: January 2017 to November 2021</t>
  </si>
  <si>
    <t>59. Gross Official International Reserves: December 2018 to December 2021</t>
  </si>
  <si>
    <t>60b. Gross Direct Investment Flows in Mauritius (Excluding Global Business) by Geographical Origin: 2013 to 2020 (Annual) and First Semester of 2021</t>
  </si>
  <si>
    <t>61a. Gross Direct Investment Flows Abroad (Excluding Global Business) by Sector: 2013 to 2020 (Annual) and First Semester of 2021</t>
  </si>
  <si>
    <t>61b. Gross Direct Investment Flows Abroad (Excluding Global Business) by Geographical Destination: 2013 to 2020 (Annual) and First Semester of 2021</t>
  </si>
  <si>
    <t>62a. Inward Workers' Remittances, Top 10 Source Countries: 2018Q1 to 2021Q3</t>
  </si>
  <si>
    <t>62b. Outward Workers' Remittances, Top 5 Destination Countries: 2018Q1 to 2021Q3</t>
  </si>
  <si>
    <t>62c. Remittance Cost: 2018Q1 to 2021Q3</t>
  </si>
  <si>
    <t>62d. Outward Workers' Remittances by Domestic Remitter's Sector of Activity: 2018Q1 to 2021Q3</t>
  </si>
  <si>
    <t>63. Coordinated Direct Investment Survey - Position data for Mauritius as at end-2020 vis-à-vis Top 10 Counterpart Economies</t>
  </si>
  <si>
    <t>64. Balance of Payments - Third Quarter of 2020 and 2021</t>
  </si>
  <si>
    <t>66. Leasing Facilities to Households and Corporates: September 2020 to September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</si>
</sst>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1" formatCode="_(* #,##0_);_(* \(#,##0\);_(* &quot;-&quot;_);_(@_)"/>
    <numFmt numFmtId="43" formatCode="_(* #,##0.00_);_(* \(#,##0.00\);_(* &quot;-&quot;??_);_(@_)"/>
    <numFmt numFmtId="164" formatCode="_(* #,##0_);_(* \(#,##0\);_(* &quot;-&quot;??_);_(@_)"/>
    <numFmt numFmtId="165" formatCode="_-* #,##0.00_-;\-* #,##0.00_-;_-* &quot;-&quot;??_-;_-@_-"/>
    <numFmt numFmtId="166" formatCode="#,##0.0"/>
    <numFmt numFmtId="167" formatCode="0.0"/>
    <numFmt numFmtId="168" formatCode="#,##0.0_ ;\-#,##0.0\ "/>
    <numFmt numFmtId="169" formatCode="_-* #,##0.0_-;\-* #,##0.0_-;_-* &quot;-&quot;??_-;_-@_-"/>
    <numFmt numFmtId="170" formatCode="\+#,##0"/>
    <numFmt numFmtId="171" formatCode="0.0%"/>
    <numFmt numFmtId="172" formatCode="_(* #,##0.0_);_(* \(#,##0.0\);_(* &quot;-&quot;??_);_(@_)"/>
    <numFmt numFmtId="173" formatCode="0.0_);\(0.0\)"/>
    <numFmt numFmtId="174" formatCode="0_);\(0\)"/>
    <numFmt numFmtId="175" formatCode="\(#,##0.0\)"/>
    <numFmt numFmtId="176" formatCode="&quot;+&quot;#,##0.0"/>
    <numFmt numFmtId="177" formatCode="mmmm\ yyyy"/>
    <numFmt numFmtId="178" formatCode="[$-409]mmm\-yy;@"/>
    <numFmt numFmtId="179" formatCode="_(* #,##0.000000000_);_(* \(#,##0.000000000\);_(* &quot;-&quot;??_);_(@_)"/>
    <numFmt numFmtId="180" formatCode="0.000"/>
    <numFmt numFmtId="181" formatCode="\(0\)"/>
    <numFmt numFmtId="182" formatCode="\+#,##0.0\ ;\-#,##0.0\ "/>
    <numFmt numFmtId="183" formatCode="#,##0.0_);\(#,##0.0\)"/>
    <numFmt numFmtId="184" formatCode="_-* #,##0_-;\-* #,##0_-;_-* &quot;-&quot;??_-;_-@_-"/>
    <numFmt numFmtId="185" formatCode="0."/>
    <numFmt numFmtId="186" formatCode="0.0."/>
    <numFmt numFmtId="187" formatCode="[$-809]dd\ mmmm\ yyyy;@"/>
    <numFmt numFmtId="188" formatCode="[$-409]d/mmm/yy;@"/>
    <numFmt numFmtId="189" formatCode="dd/mmmm/yy"/>
    <numFmt numFmtId="190" formatCode="#,##0.0_);[Red]\(#,##0.0\)"/>
    <numFmt numFmtId="191" formatCode="dd/mm/yy;@"/>
    <numFmt numFmtId="192" formatCode="[$-409]mmm/yy;@"/>
    <numFmt numFmtId="193" formatCode="_(* #,##0.000_);_(* \(#,##0.000\);_(* &quot;-&quot;??_);_(@_)"/>
    <numFmt numFmtId="194" formatCode="#,##0_ ;[Red]\-#,##0\ "/>
    <numFmt numFmtId="195" formatCode="[$-409]mmmm\-yy;@"/>
    <numFmt numFmtId="196" formatCode="dd\ mmmm"/>
    <numFmt numFmtId="197" formatCode="d\ mmmm"/>
    <numFmt numFmtId="198" formatCode="d\ mmm"/>
    <numFmt numFmtId="199" formatCode="mmmm\-yy"/>
    <numFmt numFmtId="200" formatCode="dd/mmmm"/>
    <numFmt numFmtId="201" formatCode="#,##0.0000"/>
    <numFmt numFmtId="202" formatCode="0.0000"/>
    <numFmt numFmtId="203" formatCode="_(* #,##0.0000_);_(* \(#,##0.0000\);_(* &quot;-&quot;??_);_(@_)"/>
    <numFmt numFmtId="204" formatCode="#,##0.000_);\(#,##0.000\)"/>
    <numFmt numFmtId="205" formatCode="0.00000"/>
    <numFmt numFmtId="206" formatCode="[$-409]mmmmm;@"/>
    <numFmt numFmtId="207" formatCode="#,##0.000"/>
    <numFmt numFmtId="208" formatCode="0.000000"/>
    <numFmt numFmtId="209" formatCode="[$-409]d\-mmm\-yy;@"/>
    <numFmt numFmtId="210" formatCode="0;;\-;@\,"/>
    <numFmt numFmtId="211" formatCode="#\ ###\ ##0;\-#\ ###;&quot;-&quot;"/>
    <numFmt numFmtId="212" formatCode="\(0.00\)"/>
    <numFmt numFmtId="213" formatCode="mmmm\ d\,\ yyyy"/>
  </numFmts>
  <fonts count="180"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vertAlign val="superscript"/>
      <sz val="10.5"/>
      <color rgb="FF002060"/>
      <name val="Segoe UI"/>
      <family val="2"/>
    </font>
    <font>
      <b/>
      <vertAlign val="superscript"/>
      <sz val="11"/>
      <color rgb="FFC00000"/>
      <name val="Segoe UI"/>
      <family val="2"/>
    </font>
    <font>
      <sz val="11"/>
      <color rgb="FFC00000"/>
      <name val="Times New Roman"/>
      <family val="1"/>
    </font>
    <font>
      <vertAlign val="superscript"/>
      <sz val="10"/>
      <color rgb="FF002060"/>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sz val="9"/>
      <color rgb="FF002060"/>
      <name val="Segoe UI"/>
      <family val="2"/>
    </font>
    <font>
      <b/>
      <sz val="11"/>
      <color rgb="FF002060"/>
      <name val="Times New Roman"/>
      <family val="1"/>
    </font>
    <font>
      <b/>
      <sz val="11"/>
      <name val="Times New Roman"/>
      <family val="1"/>
    </font>
    <font>
      <b/>
      <sz val="18"/>
      <color rgb="FFFF0000"/>
      <name val="Times New Roman"/>
      <family val="1"/>
    </font>
    <font>
      <b/>
      <i/>
      <sz val="18"/>
      <color rgb="FFFF0000"/>
      <name val="Times New Roman"/>
      <family val="1"/>
    </font>
    <font>
      <sz val="10.5"/>
      <color theme="3" tint="-0.499984740745262"/>
      <name val="Segoe UI"/>
      <family val="2"/>
    </font>
    <font>
      <vertAlign val="superscript"/>
      <sz val="10"/>
      <color theme="3" tint="-0.499984740745262"/>
      <name val="Segoe UI"/>
      <family val="2"/>
    </font>
    <font>
      <vertAlign val="superscript"/>
      <sz val="10.5"/>
      <color theme="3" tint="-0.499984740745262"/>
      <name val="Segoe UI"/>
      <family val="2"/>
    </font>
    <font>
      <sz val="10"/>
      <color theme="1"/>
      <name val="Segoe UI"/>
      <family val="2"/>
    </font>
    <font>
      <b/>
      <sz val="10.5"/>
      <color rgb="FF002060"/>
      <name val="Segoe UI"/>
      <family val="2"/>
    </font>
    <font>
      <sz val="12"/>
      <color rgb="FF002060"/>
      <name val="Segoe UI"/>
      <family val="2"/>
    </font>
    <font>
      <sz val="10"/>
      <name val="MS Sans Serif"/>
      <family val="2"/>
    </font>
    <font>
      <vertAlign val="superscript"/>
      <sz val="11"/>
      <color rgb="FF002060"/>
      <name val="Segoe UI"/>
      <family val="2"/>
    </font>
    <font>
      <i/>
      <sz val="10.5"/>
      <color rgb="FF002060"/>
      <name val="Segoe UI"/>
      <family val="2"/>
    </font>
    <font>
      <i/>
      <sz val="9"/>
      <color rgb="FF002060"/>
      <name val="Segoe UI"/>
      <family val="2"/>
    </font>
    <font>
      <sz val="12"/>
      <name val="Times New Roman"/>
      <family val="1"/>
    </font>
    <font>
      <b/>
      <vertAlign val="superscript"/>
      <sz val="12"/>
      <color rgb="FF002060"/>
      <name val="Segoe UI"/>
      <family val="2"/>
    </font>
    <font>
      <b/>
      <i/>
      <sz val="11"/>
      <color rgb="FF002060"/>
      <name val="Segoe UI"/>
      <family val="2"/>
    </font>
    <font>
      <i/>
      <sz val="12"/>
      <color rgb="FF002060"/>
      <name val="Segoe UI"/>
      <family val="2"/>
    </font>
    <font>
      <sz val="10.5"/>
      <color theme="1"/>
      <name val="Calibri"/>
      <family val="2"/>
      <scheme val="minor"/>
    </font>
    <font>
      <b/>
      <sz val="10"/>
      <color rgb="FF002060"/>
      <name val="Segoe UI"/>
      <family val="2"/>
    </font>
    <font>
      <i/>
      <sz val="10"/>
      <color theme="1"/>
      <name val="Calibri"/>
      <family val="2"/>
      <scheme val="minor"/>
    </font>
    <font>
      <sz val="10"/>
      <color theme="1"/>
      <name val="Calibri"/>
      <family val="2"/>
      <scheme val="minor"/>
    </font>
    <font>
      <b/>
      <u/>
      <sz val="9"/>
      <name val="Segoe UI"/>
      <family val="2"/>
    </font>
    <font>
      <sz val="9"/>
      <name val="Segoe UI"/>
      <family val="2"/>
    </font>
    <font>
      <b/>
      <sz val="13"/>
      <color rgb="FFFF0000"/>
      <name val="Segoe UI"/>
      <family val="2"/>
    </font>
    <font>
      <b/>
      <sz val="11"/>
      <name val="Segoe UI"/>
      <family val="2"/>
    </font>
    <font>
      <sz val="10"/>
      <name val="Segoe UI"/>
      <family val="2"/>
    </font>
    <font>
      <sz val="10"/>
      <name val="Times New Roman"/>
      <family val="1"/>
    </font>
    <font>
      <sz val="11"/>
      <name val="Segoe UI"/>
      <family val="2"/>
    </font>
    <font>
      <u/>
      <sz val="12"/>
      <color rgb="FF002060"/>
      <name val="Segoe UI"/>
      <family val="2"/>
    </font>
    <font>
      <b/>
      <u/>
      <sz val="12"/>
      <color rgb="FF002060"/>
      <name val="Segoe UI"/>
      <family val="2"/>
    </font>
    <font>
      <sz val="10"/>
      <color indexed="56"/>
      <name val="Segoe UI"/>
      <family val="2"/>
    </font>
    <font>
      <sz val="10.5"/>
      <name val="Segoe UI"/>
      <family val="2"/>
    </font>
    <font>
      <sz val="10.5"/>
      <color theme="4" tint="0.79998168889431442"/>
      <name val="Segoe UI"/>
      <family val="2"/>
    </font>
    <font>
      <i/>
      <sz val="11"/>
      <color rgb="FF002060"/>
      <name val="Segoe UI"/>
      <family val="2"/>
    </font>
    <font>
      <u/>
      <sz val="11"/>
      <color theme="10"/>
      <name val="Calibri"/>
      <family val="2"/>
      <scheme val="minor"/>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i/>
      <sz val="10"/>
      <name val="Segoe UI"/>
      <family val="2"/>
    </font>
    <font>
      <b/>
      <i/>
      <sz val="10.5"/>
      <color rgb="FF002060"/>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b/>
      <sz val="13"/>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theme="10"/>
      <name val="Calibri"/>
      <family val="2"/>
      <scheme val="minor"/>
    </font>
    <font>
      <i/>
      <sz val="9"/>
      <color theme="10"/>
      <name val="Calibri"/>
      <family val="2"/>
      <scheme val="minor"/>
    </font>
    <font>
      <i/>
      <u/>
      <sz val="9"/>
      <color rgb="FF002060"/>
      <name val="Segoe UI"/>
      <family val="2"/>
    </font>
    <font>
      <sz val="11"/>
      <color rgb="FF92D050"/>
      <name val="Segoe UI"/>
      <family val="2"/>
    </font>
    <font>
      <b/>
      <vertAlign val="superscript"/>
      <sz val="13"/>
      <color rgb="FF002060"/>
      <name val="Segoe UI"/>
      <family val="2"/>
    </font>
    <font>
      <b/>
      <sz val="10"/>
      <name val="Segoe UI"/>
      <family val="2"/>
    </font>
    <font>
      <sz val="10"/>
      <color rgb="FF0070C0"/>
      <name val="Segoe UI"/>
      <family val="2"/>
    </font>
    <font>
      <sz val="10"/>
      <color theme="7" tint="-0.499984740745262"/>
      <name val="Segoe UI"/>
      <family val="2"/>
    </font>
    <font>
      <sz val="12"/>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b/>
      <i/>
      <sz val="10"/>
      <color theme="1" tint="4.9989318521683403E-2"/>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b/>
      <sz val="16"/>
      <color rgb="FF002060"/>
      <name val="Segoe UI"/>
      <family val="2"/>
    </font>
    <font>
      <b/>
      <i/>
      <sz val="14"/>
      <color theme="1" tint="4.9989318521683403E-2"/>
      <name val="Segoe UI"/>
      <family val="2"/>
    </font>
    <font>
      <sz val="14"/>
      <color theme="1" tint="4.9989318521683403E-2"/>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i/>
      <vertAlign val="superscript"/>
      <sz val="11"/>
      <color rgb="FF002060"/>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Segoe UI"/>
      <family val="2"/>
    </font>
    <font>
      <i/>
      <sz val="9.5"/>
      <color rgb="FF002060"/>
      <name val="Arial"/>
      <family val="2"/>
    </font>
    <font>
      <i/>
      <vertAlign val="superscript"/>
      <sz val="9.5"/>
      <color rgb="FF002060"/>
      <name val="Segoe UI"/>
      <family val="2"/>
    </font>
    <font>
      <sz val="12"/>
      <color rgb="FFFF0000"/>
      <name val="Segoe UI"/>
      <family val="2"/>
    </font>
    <font>
      <b/>
      <sz val="8"/>
      <color theme="1"/>
      <name val="Segoe UI"/>
      <family val="2"/>
    </font>
    <font>
      <sz val="8"/>
      <color theme="1"/>
      <name val="Segoe UI"/>
      <family val="2"/>
    </font>
    <font>
      <sz val="11"/>
      <color rgb="FFFF0000"/>
      <name val="Segoe UI"/>
      <family val="2"/>
    </font>
    <font>
      <b/>
      <vertAlign val="superscript"/>
      <sz val="10.5"/>
      <color rgb="FF002060"/>
      <name val="Segoe UI"/>
      <family val="2"/>
    </font>
    <font>
      <sz val="10.5"/>
      <color rgb="FFFF0000"/>
      <name val="Segoe UI"/>
      <family val="2"/>
    </font>
    <font>
      <i/>
      <sz val="11"/>
      <color rgb="FFFF0000"/>
      <name val="Segoe UI"/>
      <family val="2"/>
    </font>
    <font>
      <sz val="12"/>
      <color theme="1"/>
      <name val="Segoe UI"/>
      <family val="2"/>
    </font>
    <font>
      <i/>
      <sz val="12"/>
      <color theme="1"/>
      <name val="Segoe UI"/>
      <family val="2"/>
    </font>
    <font>
      <sz val="11"/>
      <color theme="1"/>
      <name val="Calibri"/>
      <family val="2"/>
    </font>
    <font>
      <b/>
      <sz val="12"/>
      <color theme="1"/>
      <name val="Segoe UI"/>
      <family val="2"/>
    </font>
    <font>
      <i/>
      <sz val="12"/>
      <name val="Segoe UI"/>
      <family val="2"/>
    </font>
    <font>
      <i/>
      <vertAlign val="superscript"/>
      <sz val="9"/>
      <name val="Arial"/>
      <family val="2"/>
    </font>
    <font>
      <b/>
      <i/>
      <sz val="12"/>
      <color rgb="FF002060"/>
      <name val="Segoe UI"/>
      <family val="2"/>
    </font>
    <font>
      <sz val="11"/>
      <color rgb="FFFF0000"/>
      <name val="Calibri"/>
      <family val="2"/>
      <scheme val="minor"/>
    </font>
    <font>
      <b/>
      <sz val="11"/>
      <color theme="1"/>
      <name val="Calibri"/>
      <family val="2"/>
      <scheme val="minor"/>
    </font>
    <font>
      <sz val="11"/>
      <color theme="1"/>
      <name val="Segoe UI"/>
      <family val="2"/>
    </font>
    <font>
      <b/>
      <sz val="9"/>
      <color theme="1"/>
      <name val="Calibri"/>
      <family val="2"/>
      <scheme val="minor"/>
    </font>
    <font>
      <b/>
      <i/>
      <sz val="11"/>
      <color theme="1"/>
      <name val="Calibri"/>
      <family val="2"/>
      <scheme val="minor"/>
    </font>
    <font>
      <i/>
      <sz val="10"/>
      <color indexed="56"/>
      <name val="Segoe UI"/>
      <family val="2"/>
    </font>
    <font>
      <i/>
      <vertAlign val="superscript"/>
      <sz val="10"/>
      <color indexed="56"/>
      <name val="Segoe UI"/>
      <family val="2"/>
    </font>
    <font>
      <sz val="20"/>
      <color rgb="FF002060"/>
      <name val="Segoe UI"/>
      <family val="2"/>
    </font>
    <font>
      <i/>
      <vertAlign val="superscript"/>
      <sz val="10"/>
      <color theme="3" tint="-0.249977111117893"/>
      <name val="Segoe UI"/>
      <family val="2"/>
    </font>
    <font>
      <i/>
      <sz val="11"/>
      <color theme="1"/>
      <name val="Segoe UI"/>
      <family val="2"/>
    </font>
    <font>
      <b/>
      <vertAlign val="superscript"/>
      <sz val="11"/>
      <color indexed="56"/>
      <name val="Segoe UI"/>
      <family val="2"/>
    </font>
    <font>
      <sz val="10"/>
      <name val="Calibri"/>
      <family val="2"/>
    </font>
    <font>
      <sz val="10"/>
      <color rgb="FFFF0000"/>
      <name val="Segoe UI"/>
      <family val="2"/>
    </font>
    <font>
      <sz val="9.5"/>
      <color rgb="FF002060"/>
      <name val="Segoe UI"/>
      <family val="2"/>
    </font>
    <font>
      <sz val="10.5"/>
      <color theme="1"/>
      <name val="Segoe UI"/>
      <family val="2"/>
    </font>
    <font>
      <i/>
      <sz val="9"/>
      <color theme="1"/>
      <name val="Segoe UI"/>
      <family val="2"/>
    </font>
    <font>
      <i/>
      <sz val="9.5"/>
      <color theme="1"/>
      <name val="Calibri"/>
      <family val="2"/>
      <scheme val="minor"/>
    </font>
    <font>
      <i/>
      <sz val="9.5"/>
      <color theme="1"/>
      <name val="Segoe UI"/>
      <family val="2"/>
    </font>
    <font>
      <sz val="9.5"/>
      <color theme="1"/>
      <name val="Calibri"/>
      <family val="2"/>
      <scheme val="minor"/>
    </font>
    <font>
      <sz val="9.5"/>
      <color theme="1"/>
      <name val="Segoe UI"/>
      <family val="2"/>
    </font>
    <font>
      <sz val="12"/>
      <color theme="1"/>
      <name val="Calibri"/>
      <family val="2"/>
      <scheme val="minor"/>
    </font>
    <font>
      <sz val="18"/>
      <color theme="1"/>
      <name val="Calibri"/>
      <family val="2"/>
      <scheme val="minor"/>
    </font>
    <font>
      <i/>
      <sz val="11"/>
      <color theme="1"/>
      <name val="Calibri"/>
      <family val="2"/>
      <scheme val="minor"/>
    </font>
    <font>
      <b/>
      <u/>
      <sz val="11"/>
      <color rgb="FF002060"/>
      <name val="Segoe UI"/>
      <family val="2"/>
    </font>
    <font>
      <i/>
      <sz val="11"/>
      <color rgb="FFFF0000"/>
      <name val="Calibri"/>
      <family val="2"/>
      <scheme val="minor"/>
    </font>
    <font>
      <b/>
      <sz val="11"/>
      <color rgb="FF002060"/>
      <name val="Calibri"/>
      <family val="2"/>
      <scheme val="minor"/>
    </font>
    <font>
      <sz val="11"/>
      <color rgb="FF002060"/>
      <name val="Calibri"/>
      <family val="2"/>
      <scheme val="minor"/>
    </font>
    <font>
      <i/>
      <sz val="11"/>
      <color rgb="FF002060"/>
      <name val="Calibri"/>
      <family val="2"/>
      <scheme val="minor"/>
    </font>
    <font>
      <b/>
      <i/>
      <sz val="11"/>
      <color rgb="FF002060"/>
      <name val="Calibri"/>
      <family val="2"/>
      <scheme val="minor"/>
    </font>
    <font>
      <sz val="11"/>
      <color rgb="FFFF0000"/>
      <name val="Arial"/>
      <family val="2"/>
    </font>
    <font>
      <i/>
      <vertAlign val="superscript"/>
      <sz val="10.5"/>
      <color rgb="FF002060"/>
      <name val="Segoe UI"/>
      <family val="2"/>
    </font>
    <font>
      <b/>
      <sz val="11"/>
      <name val="Arial"/>
      <family val="2"/>
    </font>
    <font>
      <b/>
      <sz val="11"/>
      <color theme="1"/>
      <name val="Segoe UI"/>
      <family val="2"/>
    </font>
    <font>
      <sz val="10"/>
      <name val="Courier"/>
      <family val="3"/>
    </font>
    <font>
      <sz val="11.5"/>
      <color rgb="FF002060"/>
      <name val="Segoe UI"/>
      <family val="2"/>
    </font>
    <font>
      <i/>
      <sz val="10.5"/>
      <color theme="1"/>
      <name val="Segoe UI"/>
      <family val="2"/>
    </font>
    <font>
      <sz val="11.5"/>
      <name val="Segoe UI"/>
      <family val="2"/>
    </font>
    <font>
      <b/>
      <sz val="11.5"/>
      <color rgb="FF002060"/>
      <name val="Segoe UI"/>
      <family val="2"/>
    </font>
    <font>
      <b/>
      <sz val="20"/>
      <color rgb="FF002060"/>
      <name val="Segoe UI Semibold"/>
      <family val="2"/>
    </font>
    <font>
      <sz val="13"/>
      <color rgb="FF002060"/>
      <name val="Segoe UI Semibold"/>
      <family val="2"/>
    </font>
    <font>
      <u/>
      <sz val="10.5"/>
      <color theme="10"/>
      <name val="Segoe UI"/>
      <family val="2"/>
    </font>
    <font>
      <sz val="11"/>
      <color theme="1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8168889431442"/>
        <bgColor indexed="64"/>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418">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medium">
        <color rgb="FF002060"/>
      </left>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right/>
      <top style="thick">
        <color rgb="FF002060"/>
      </top>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medium">
        <color rgb="FF002060"/>
      </right>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medium">
        <color rgb="FF002060"/>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right/>
      <top style="medium">
        <color rgb="FF002060"/>
      </top>
      <bottom/>
      <diagonal/>
    </border>
    <border>
      <left/>
      <right style="thick">
        <color rgb="FF002060"/>
      </right>
      <top/>
      <bottom/>
      <diagonal/>
    </border>
    <border>
      <left style="thick">
        <color rgb="FF002060"/>
      </left>
      <right style="medium">
        <color rgb="FF002060"/>
      </right>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right style="thick">
        <color rgb="FF002060"/>
      </right>
      <top style="thin">
        <color rgb="FF002060"/>
      </top>
      <bottom/>
      <diagonal/>
    </border>
    <border>
      <left style="thick">
        <color rgb="FF002060"/>
      </left>
      <right style="medium">
        <color rgb="FF002060"/>
      </right>
      <top/>
      <bottom style="thick">
        <color rgb="FF002060"/>
      </bottom>
      <diagonal/>
    </border>
    <border>
      <left/>
      <right style="medium">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indexed="64"/>
      </right>
      <top style="medium">
        <color rgb="FF002060"/>
      </top>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rgb="FF002060"/>
      </left>
      <right style="thick">
        <color rgb="FF002060"/>
      </right>
      <top/>
      <bottom style="medium">
        <color rgb="FF002060"/>
      </bottom>
      <diagonal/>
    </border>
    <border>
      <left/>
      <right style="thick">
        <color rgb="FF002060"/>
      </right>
      <top/>
      <bottom style="medium">
        <color rgb="FF002060"/>
      </bottom>
      <diagonal/>
    </border>
    <border>
      <left style="medium">
        <color rgb="FF002060"/>
      </left>
      <right style="medium">
        <color rgb="FF002060"/>
      </right>
      <top/>
      <bottom style="medium">
        <color rgb="FF002060"/>
      </bottom>
      <diagonal/>
    </border>
    <border>
      <left style="medium">
        <color rgb="FF002060"/>
      </left>
      <right style="medium">
        <color indexed="64"/>
      </right>
      <top/>
      <bottom style="medium">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double">
        <color rgb="FF002060"/>
      </left>
      <right style="medium">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right style="thick">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style="double">
        <color rgb="FF002060"/>
      </left>
      <right style="medium">
        <color rgb="FF002060"/>
      </right>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style="medium">
        <color rgb="FF002060"/>
      </left>
      <right style="double">
        <color rgb="FF002060"/>
      </right>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
      <left/>
      <right/>
      <top style="thick">
        <color rgb="FF002060"/>
      </top>
      <bottom style="medium">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thin">
        <color indexed="64"/>
      </left>
      <right/>
      <top/>
      <bottom/>
      <diagonal/>
    </border>
    <border>
      <left/>
      <right style="thick">
        <color rgb="FF002060"/>
      </right>
      <top style="thick">
        <color rgb="FF002060"/>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medium">
        <color rgb="FF002060"/>
      </left>
      <right/>
      <top/>
      <bottom style="thick">
        <color rgb="FF002060"/>
      </bottom>
      <diagonal/>
    </border>
    <border>
      <left/>
      <right style="medium">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thick">
        <color rgb="FF002060"/>
      </right>
      <top/>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right style="thin">
        <color indexed="64"/>
      </right>
      <top/>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right style="double">
        <color rgb="FF002060"/>
      </right>
      <top/>
      <bottom/>
      <diagonal/>
    </border>
    <border>
      <left style="medium">
        <color rgb="FF002060"/>
      </left>
      <right style="thick">
        <color rgb="FF002060"/>
      </right>
      <top style="thick">
        <color rgb="FF002060"/>
      </top>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thick">
        <color rgb="FF002060"/>
      </left>
      <right/>
      <top style="thick">
        <color rgb="FF002060"/>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thick">
        <color rgb="FF002060"/>
      </left>
      <right/>
      <top/>
      <bottom style="medium">
        <color rgb="FF002060"/>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style="thick">
        <color rgb="FF002060"/>
      </left>
      <right/>
      <top style="medium">
        <color rgb="FF002060"/>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bottom style="medium">
        <color rgb="FF002060"/>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medium">
        <color indexed="64"/>
      </left>
      <right style="medium">
        <color rgb="FF002060"/>
      </right>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style="thin">
        <color indexed="64"/>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rgb="FF002060"/>
      </left>
      <right style="thick">
        <color rgb="FF002060"/>
      </right>
      <top/>
      <bottom style="thick">
        <color rgb="FF002060"/>
      </bottom>
      <diagonal/>
    </border>
    <border>
      <left style="thin">
        <color rgb="FF002060"/>
      </left>
      <right style="thick">
        <color rgb="FF002060"/>
      </right>
      <top style="medium">
        <color rgb="FF002060"/>
      </top>
      <bottom style="thin">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
      <left style="thin">
        <color rgb="FF002060"/>
      </left>
      <right style="thin">
        <color rgb="FF002060"/>
      </right>
      <top style="thick">
        <color rgb="FF002060"/>
      </top>
      <bottom/>
      <diagonal/>
    </border>
    <border>
      <left style="thin">
        <color rgb="FF002060"/>
      </left>
      <right style="thick">
        <color rgb="FF002060"/>
      </right>
      <top style="thick">
        <color rgb="FF002060"/>
      </top>
      <bottom/>
      <diagonal/>
    </border>
    <border>
      <left style="thin">
        <color rgb="FF002060"/>
      </left>
      <right style="thick">
        <color rgb="FF002060"/>
      </right>
      <top/>
      <bottom/>
      <diagonal/>
    </border>
    <border>
      <left/>
      <right style="thin">
        <color rgb="FF002060"/>
      </right>
      <top style="thick">
        <color rgb="FF002060"/>
      </top>
      <bottom/>
      <diagonal/>
    </border>
    <border>
      <left style="thick">
        <color rgb="FF002060"/>
      </left>
      <right style="thin">
        <color rgb="FF002060"/>
      </right>
      <top style="thick">
        <color rgb="FF002060"/>
      </top>
      <bottom/>
      <diagonal/>
    </border>
    <border>
      <left style="thick">
        <color rgb="FF002060"/>
      </left>
      <right style="thin">
        <color rgb="FF002060"/>
      </right>
      <top/>
      <bottom/>
      <diagonal/>
    </border>
    <border>
      <left style="medium">
        <color rgb="FF002060"/>
      </left>
      <right style="thin">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thin">
        <color rgb="FF002060"/>
      </left>
      <right style="thick">
        <color rgb="FF002060"/>
      </right>
      <top style="medium">
        <color rgb="FF002060"/>
      </top>
      <bottom style="thick">
        <color rgb="FF002060"/>
      </bottom>
      <diagonal/>
    </border>
    <border>
      <left style="thick">
        <color rgb="FF002060"/>
      </left>
      <right style="thin">
        <color rgb="FF002060"/>
      </right>
      <top style="medium">
        <color rgb="FF002060"/>
      </top>
      <bottom style="thick">
        <color rgb="FF002060"/>
      </bottom>
      <diagonal/>
    </border>
    <border>
      <left style="thin">
        <color rgb="FF002060"/>
      </left>
      <right/>
      <top style="medium">
        <color rgb="FF002060"/>
      </top>
      <bottom style="thick">
        <color rgb="FF002060"/>
      </bottom>
      <diagonal/>
    </border>
  </borders>
  <cellStyleXfs count="80">
    <xf numFmtId="0" fontId="0" fillId="0" borderId="0"/>
    <xf numFmtId="0" fontId="2" fillId="0" borderId="0"/>
    <xf numFmtId="43"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30" fillId="0" borderId="0"/>
    <xf numFmtId="0" fontId="2" fillId="0" borderId="0"/>
    <xf numFmtId="0" fontId="34" fillId="0" borderId="0"/>
    <xf numFmtId="0" fontId="34" fillId="0" borderId="0"/>
    <xf numFmtId="0" fontId="2" fillId="0" borderId="0"/>
    <xf numFmtId="40" fontId="30"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47" fillId="0" borderId="0"/>
    <xf numFmtId="0" fontId="2" fillId="0" borderId="0"/>
    <xf numFmtId="0" fontId="55" fillId="0" borderId="0" applyNumberFormat="0" applyFill="0" applyBorder="0" applyAlignment="0" applyProtection="0"/>
    <xf numFmtId="9" fontId="2" fillId="0" borderId="0" applyFont="0" applyFill="0" applyBorder="0" applyAlignment="0" applyProtection="0"/>
    <xf numFmtId="0" fontId="2" fillId="0" borderId="0"/>
    <xf numFmtId="0" fontId="30" fillId="0" borderId="0"/>
    <xf numFmtId="43" fontId="27" fillId="0" borderId="0" applyFont="0" applyFill="0" applyBorder="0" applyAlignment="0" applyProtection="0"/>
    <xf numFmtId="0" fontId="27" fillId="0" borderId="0"/>
    <xf numFmtId="0" fontId="30" fillId="0" borderId="0"/>
    <xf numFmtId="0" fontId="30" fillId="0" borderId="0"/>
    <xf numFmtId="0" fontId="2" fillId="0" borderId="0"/>
    <xf numFmtId="9" fontId="2" fillId="0" borderId="0" applyFont="0" applyFill="0" applyBorder="0" applyAlignment="0" applyProtection="0"/>
    <xf numFmtId="0" fontId="47" fillId="0" borderId="0"/>
    <xf numFmtId="0" fontId="2" fillId="0" borderId="0"/>
    <xf numFmtId="0" fontId="1" fillId="0" borderId="0"/>
    <xf numFmtId="0" fontId="30" fillId="0" borderId="0"/>
    <xf numFmtId="0" fontId="30" fillId="0" borderId="0"/>
    <xf numFmtId="0" fontId="1" fillId="0" borderId="0"/>
    <xf numFmtId="0" fontId="1" fillId="0" borderId="0"/>
    <xf numFmtId="0" fontId="1" fillId="0" borderId="0"/>
    <xf numFmtId="165" fontId="1"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0" fontId="3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3" fillId="0" borderId="0"/>
    <xf numFmtId="0" fontId="133"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7" fillId="0" borderId="0"/>
    <xf numFmtId="0" fontId="1" fillId="0" borderId="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152" fillId="0" borderId="0"/>
    <xf numFmtId="43" fontId="2" fillId="0" borderId="0" applyFont="0" applyFill="0" applyBorder="0" applyAlignment="0" applyProtection="0"/>
    <xf numFmtId="0" fontId="152" fillId="0" borderId="0"/>
    <xf numFmtId="0" fontId="1" fillId="0" borderId="0"/>
    <xf numFmtId="43" fontId="152" fillId="0" borderId="0" applyFont="0" applyFill="0" applyBorder="0" applyAlignment="0" applyProtection="0"/>
    <xf numFmtId="0" fontId="152" fillId="0" borderId="0"/>
    <xf numFmtId="0" fontId="1" fillId="0" borderId="0"/>
    <xf numFmtId="43" fontId="1" fillId="0" borderId="0" applyFont="0" applyFill="0" applyBorder="0" applyAlignment="0" applyProtection="0"/>
    <xf numFmtId="165" fontId="2" fillId="0" borderId="0" applyFont="0" applyFill="0" applyBorder="0" applyAlignment="0" applyProtection="0"/>
    <xf numFmtId="0" fontId="2" fillId="0" borderId="0"/>
    <xf numFmtId="0" fontId="171" fillId="0" borderId="0"/>
    <xf numFmtId="0" fontId="152" fillId="0" borderId="0"/>
    <xf numFmtId="0" fontId="55" fillId="0" borderId="0" applyNumberFormat="0" applyFill="0" applyBorder="0" applyAlignment="0" applyProtection="0"/>
    <xf numFmtId="0" fontId="178" fillId="0" borderId="0" applyNumberFormat="0" applyFill="0" applyBorder="0" applyAlignment="0" applyProtection="0"/>
  </cellStyleXfs>
  <cellXfs count="3785">
    <xf numFmtId="0" fontId="0" fillId="0" borderId="0" xfId="0"/>
    <xf numFmtId="0" fontId="4" fillId="2" borderId="0" xfId="1" applyFont="1" applyFill="1" applyAlignment="1">
      <alignment vertical="center"/>
    </xf>
    <xf numFmtId="164" fontId="5" fillId="2" borderId="0" xfId="2" applyNumberFormat="1" applyFont="1" applyFill="1" applyAlignment="1">
      <alignment vertical="center"/>
    </xf>
    <xf numFmtId="0" fontId="5" fillId="2" borderId="0" xfId="3" applyFont="1" applyFill="1" applyAlignment="1">
      <alignment vertical="center"/>
    </xf>
    <xf numFmtId="0" fontId="6" fillId="2" borderId="0" xfId="3" applyFont="1" applyFill="1" applyAlignment="1">
      <alignment vertical="center"/>
    </xf>
    <xf numFmtId="0" fontId="6" fillId="2" borderId="0" xfId="1" applyFont="1" applyFill="1" applyAlignment="1">
      <alignment vertical="center"/>
    </xf>
    <xf numFmtId="0" fontId="4" fillId="2" borderId="0" xfId="3" applyFont="1" applyFill="1" applyAlignment="1">
      <alignment vertical="center"/>
    </xf>
    <xf numFmtId="0" fontId="7" fillId="3"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3" xfId="1" applyFont="1" applyFill="1" applyBorder="1" applyAlignment="1">
      <alignment horizontal="center" vertical="center"/>
    </xf>
    <xf numFmtId="0" fontId="8" fillId="2" borderId="0" xfId="3" applyFont="1" applyFill="1" applyAlignment="1">
      <alignment vertical="center"/>
    </xf>
    <xf numFmtId="0" fontId="8" fillId="2" borderId="0" xfId="1" applyFont="1" applyFill="1" applyAlignment="1">
      <alignment vertical="center"/>
    </xf>
    <xf numFmtId="0" fontId="7" fillId="3" borderId="4" xfId="1" applyFont="1" applyFill="1" applyBorder="1" applyAlignment="1">
      <alignment horizontal="left" vertical="center"/>
    </xf>
    <xf numFmtId="0" fontId="10" fillId="0" borderId="5" xfId="1" applyFont="1" applyBorder="1" applyAlignment="1">
      <alignment horizontal="left" vertical="center"/>
    </xf>
    <xf numFmtId="0" fontId="10" fillId="2" borderId="5" xfId="1" applyFont="1" applyFill="1" applyBorder="1" applyAlignment="1">
      <alignment horizontal="left" vertical="center"/>
    </xf>
    <xf numFmtId="3" fontId="10" fillId="0" borderId="5" xfId="3" applyNumberFormat="1" applyFont="1" applyFill="1" applyBorder="1" applyAlignment="1">
      <alignment horizontal="right" vertical="center"/>
    </xf>
    <xf numFmtId="3" fontId="10" fillId="0" borderId="6" xfId="3" quotePrefix="1" applyNumberFormat="1" applyFont="1" applyFill="1" applyBorder="1" applyAlignment="1">
      <alignment horizontal="right" vertical="center"/>
    </xf>
    <xf numFmtId="3" fontId="10" fillId="0" borderId="5" xfId="3" quotePrefix="1" applyNumberFormat="1" applyFont="1" applyFill="1" applyBorder="1" applyAlignment="1">
      <alignment horizontal="right" vertical="center"/>
    </xf>
    <xf numFmtId="3" fontId="10" fillId="0" borderId="7" xfId="3" quotePrefix="1" applyNumberFormat="1" applyFont="1" applyFill="1" applyBorder="1" applyAlignment="1">
      <alignment horizontal="right" vertical="center"/>
    </xf>
    <xf numFmtId="3" fontId="10" fillId="0" borderId="5" xfId="4" applyNumberFormat="1" applyFont="1" applyFill="1" applyBorder="1" applyAlignment="1">
      <alignment horizontal="right" vertical="center"/>
    </xf>
    <xf numFmtId="3" fontId="10" fillId="0" borderId="5" xfId="4" quotePrefix="1" applyNumberFormat="1" applyFont="1" applyFill="1" applyBorder="1" applyAlignment="1">
      <alignment horizontal="right" vertical="center"/>
    </xf>
    <xf numFmtId="0" fontId="10" fillId="0" borderId="5" xfId="1" applyFont="1" applyFill="1" applyBorder="1" applyAlignment="1">
      <alignment horizontal="left" vertical="center"/>
    </xf>
    <xf numFmtId="166" fontId="10" fillId="0" borderId="5" xfId="4" quotePrefix="1" applyNumberFormat="1" applyFont="1" applyFill="1" applyBorder="1" applyAlignment="1">
      <alignment horizontal="right" vertical="center"/>
    </xf>
    <xf numFmtId="166" fontId="10" fillId="0" borderId="5" xfId="3" quotePrefix="1" applyNumberFormat="1" applyFont="1" applyFill="1" applyBorder="1" applyAlignment="1">
      <alignment horizontal="right" vertical="center"/>
    </xf>
    <xf numFmtId="166" fontId="10" fillId="0" borderId="6" xfId="3" quotePrefix="1" applyNumberFormat="1" applyFont="1" applyFill="1" applyBorder="1" applyAlignment="1">
      <alignment horizontal="right" vertical="center"/>
    </xf>
    <xf numFmtId="0" fontId="8" fillId="0" borderId="0" xfId="3" applyFont="1" applyFill="1" applyAlignment="1">
      <alignment vertical="center"/>
    </xf>
    <xf numFmtId="0" fontId="8" fillId="0" borderId="0" xfId="1" applyFont="1" applyFill="1" applyAlignment="1">
      <alignment vertical="center"/>
    </xf>
    <xf numFmtId="167" fontId="10" fillId="0" borderId="5" xfId="4" applyNumberFormat="1" applyFont="1" applyFill="1" applyBorder="1" applyAlignment="1">
      <alignment horizontal="right" vertical="center"/>
    </xf>
    <xf numFmtId="168" fontId="10" fillId="0" borderId="5" xfId="5" applyNumberFormat="1" applyFont="1" applyFill="1" applyBorder="1" applyAlignment="1">
      <alignment horizontal="right" vertical="center" wrapText="1"/>
    </xf>
    <xf numFmtId="168" fontId="10" fillId="0" borderId="7" xfId="5" applyNumberFormat="1" applyFont="1" applyFill="1" applyBorder="1" applyAlignment="1">
      <alignment horizontal="right" vertical="center" wrapText="1"/>
    </xf>
    <xf numFmtId="168" fontId="10" fillId="0" borderId="6" xfId="5" applyNumberFormat="1" applyFont="1" applyFill="1" applyBorder="1" applyAlignment="1">
      <alignment horizontal="right" vertical="center" wrapText="1"/>
    </xf>
    <xf numFmtId="169" fontId="10" fillId="0" borderId="5" xfId="5" applyNumberFormat="1" applyFont="1" applyFill="1" applyBorder="1" applyAlignment="1">
      <alignment horizontal="right" vertical="center" wrapText="1"/>
    </xf>
    <xf numFmtId="166" fontId="10" fillId="0" borderId="7" xfId="3" quotePrefix="1" applyNumberFormat="1" applyFont="1" applyFill="1" applyBorder="1" applyAlignment="1">
      <alignment horizontal="right" vertical="center"/>
    </xf>
    <xf numFmtId="0" fontId="13" fillId="0" borderId="0" xfId="3" applyFont="1" applyFill="1" applyAlignment="1">
      <alignment vertical="center"/>
    </xf>
    <xf numFmtId="0" fontId="13" fillId="0" borderId="0" xfId="1" applyFont="1" applyFill="1" applyAlignment="1">
      <alignment vertical="center"/>
    </xf>
    <xf numFmtId="3" fontId="10" fillId="0" borderId="5" xfId="1" quotePrefix="1" applyNumberFormat="1" applyFont="1" applyFill="1" applyBorder="1" applyAlignment="1">
      <alignment horizontal="right" vertical="center"/>
    </xf>
    <xf numFmtId="3" fontId="10" fillId="0" borderId="5" xfId="6" quotePrefix="1" applyNumberFormat="1" applyFont="1" applyFill="1" applyBorder="1" applyAlignment="1">
      <alignment horizontal="right" vertical="center"/>
    </xf>
    <xf numFmtId="170" fontId="10" fillId="0" borderId="5" xfId="1" quotePrefix="1" applyNumberFormat="1" applyFont="1" applyFill="1" applyBorder="1" applyAlignment="1">
      <alignment horizontal="right" vertical="center"/>
    </xf>
    <xf numFmtId="3" fontId="10" fillId="0" borderId="5" xfId="7" quotePrefix="1" applyNumberFormat="1" applyFont="1" applyFill="1" applyBorder="1" applyAlignment="1">
      <alignment horizontal="right" vertical="center"/>
    </xf>
    <xf numFmtId="3" fontId="10" fillId="0" borderId="6" xfId="4" quotePrefix="1" applyNumberFormat="1" applyFont="1" applyFill="1" applyBorder="1" applyAlignment="1">
      <alignment horizontal="right" vertical="center"/>
    </xf>
    <xf numFmtId="166" fontId="10" fillId="0" borderId="6" xfId="4" quotePrefix="1" applyNumberFormat="1" applyFont="1" applyFill="1" applyBorder="1" applyAlignment="1">
      <alignment horizontal="right" vertical="center"/>
    </xf>
    <xf numFmtId="3" fontId="10" fillId="0" borderId="7" xfId="4" quotePrefix="1" applyNumberFormat="1" applyFont="1" applyFill="1" applyBorder="1" applyAlignment="1">
      <alignment horizontal="right" vertical="center"/>
    </xf>
    <xf numFmtId="166" fontId="10" fillId="0" borderId="7" xfId="4" quotePrefix="1" applyNumberFormat="1" applyFont="1" applyFill="1" applyBorder="1" applyAlignment="1">
      <alignment horizontal="right" vertical="center"/>
    </xf>
    <xf numFmtId="0" fontId="7" fillId="0" borderId="8" xfId="1" applyFont="1" applyFill="1" applyBorder="1" applyAlignment="1">
      <alignment horizontal="left" vertical="center"/>
    </xf>
    <xf numFmtId="0" fontId="4" fillId="0" borderId="9" xfId="1" applyFont="1" applyFill="1" applyBorder="1" applyAlignment="1">
      <alignment horizontal="left" vertical="center"/>
    </xf>
    <xf numFmtId="0" fontId="4" fillId="0" borderId="9" xfId="3" applyFont="1" applyFill="1" applyBorder="1" applyAlignment="1">
      <alignment vertical="center"/>
    </xf>
    <xf numFmtId="0" fontId="4" fillId="0" borderId="10" xfId="3" applyFont="1" applyFill="1" applyBorder="1" applyAlignment="1">
      <alignment vertical="center"/>
    </xf>
    <xf numFmtId="0" fontId="15" fillId="2" borderId="0" xfId="1" applyFont="1" applyFill="1" applyAlignment="1">
      <alignment vertical="center"/>
    </xf>
    <xf numFmtId="0" fontId="16" fillId="2" borderId="0" xfId="1" applyFont="1" applyFill="1" applyAlignment="1">
      <alignment vertical="center"/>
    </xf>
    <xf numFmtId="0" fontId="16" fillId="2" borderId="0" xfId="3" applyFont="1" applyFill="1" applyAlignment="1">
      <alignment vertical="center"/>
    </xf>
    <xf numFmtId="0" fontId="17" fillId="2" borderId="0" xfId="1" applyFont="1" applyFill="1" applyAlignment="1">
      <alignment vertical="center"/>
    </xf>
    <xf numFmtId="0" fontId="17" fillId="2" borderId="0" xfId="3" applyFont="1" applyFill="1" applyAlignment="1">
      <alignment vertical="center"/>
    </xf>
    <xf numFmtId="0" fontId="16" fillId="2" borderId="0" xfId="9" applyFont="1" applyFill="1" applyAlignment="1">
      <alignment vertical="center"/>
    </xf>
    <xf numFmtId="0" fontId="17" fillId="2" borderId="0" xfId="10" applyFont="1" applyFill="1" applyAlignment="1">
      <alignment vertical="center"/>
    </xf>
    <xf numFmtId="0" fontId="15" fillId="2" borderId="0" xfId="9" applyFont="1" applyFill="1" applyAlignment="1">
      <alignment vertical="center"/>
    </xf>
    <xf numFmtId="3" fontId="16" fillId="2" borderId="0" xfId="3" applyNumberFormat="1" applyFont="1" applyFill="1" applyAlignment="1">
      <alignment vertical="center"/>
    </xf>
    <xf numFmtId="0" fontId="20" fillId="2" borderId="0" xfId="1" applyFont="1" applyFill="1" applyAlignment="1">
      <alignment vertical="center"/>
    </xf>
    <xf numFmtId="0" fontId="21" fillId="2" borderId="0" xfId="1" applyFont="1" applyFill="1" applyAlignment="1">
      <alignment vertical="center"/>
    </xf>
    <xf numFmtId="3" fontId="10" fillId="2" borderId="6" xfId="3" quotePrefix="1" applyNumberFormat="1" applyFont="1" applyFill="1" applyBorder="1" applyAlignment="1">
      <alignment horizontal="right" vertical="center"/>
    </xf>
    <xf numFmtId="0" fontId="22" fillId="2" borderId="0" xfId="3" applyFont="1" applyFill="1" applyAlignment="1">
      <alignment vertical="center"/>
    </xf>
    <xf numFmtId="0" fontId="22" fillId="0" borderId="0" xfId="3" applyFont="1" applyFill="1" applyAlignment="1">
      <alignment vertical="center"/>
    </xf>
    <xf numFmtId="0" fontId="23" fillId="2" borderId="0" xfId="3" applyFont="1" applyFill="1" applyAlignment="1">
      <alignment vertical="center"/>
    </xf>
    <xf numFmtId="0" fontId="23" fillId="2" borderId="0" xfId="10" applyFont="1" applyFill="1" applyAlignment="1">
      <alignment vertical="center"/>
    </xf>
    <xf numFmtId="166" fontId="24" fillId="0" borderId="5" xfId="3" quotePrefix="1" applyNumberFormat="1" applyFont="1" applyFill="1" applyBorder="1" applyAlignment="1">
      <alignment horizontal="right" vertical="center"/>
    </xf>
    <xf numFmtId="166" fontId="24" fillId="0" borderId="5" xfId="4" quotePrefix="1" applyNumberFormat="1" applyFont="1" applyFill="1" applyBorder="1" applyAlignment="1">
      <alignment horizontal="right" vertical="center"/>
    </xf>
    <xf numFmtId="3" fontId="24" fillId="0" borderId="5" xfId="4" quotePrefix="1" applyNumberFormat="1" applyFont="1" applyFill="1" applyBorder="1" applyAlignment="1">
      <alignment horizontal="right" vertical="center"/>
    </xf>
    <xf numFmtId="0" fontId="10" fillId="0" borderId="5" xfId="1" applyFont="1" applyFill="1" applyBorder="1" applyAlignment="1">
      <alignment horizontal="left"/>
    </xf>
    <xf numFmtId="164" fontId="10" fillId="0" borderId="5" xfId="2" quotePrefix="1" applyNumberFormat="1" applyFont="1" applyFill="1" applyBorder="1" applyAlignment="1">
      <alignment horizontal="right" vertical="center"/>
    </xf>
    <xf numFmtId="0" fontId="3" fillId="2" borderId="0" xfId="14" applyFont="1" applyFill="1" applyAlignment="1">
      <alignment vertical="center"/>
    </xf>
    <xf numFmtId="0" fontId="28" fillId="2" borderId="0" xfId="14" applyFont="1" applyFill="1"/>
    <xf numFmtId="0" fontId="10" fillId="2" borderId="0" xfId="14" applyFont="1" applyFill="1"/>
    <xf numFmtId="0" fontId="4" fillId="2" borderId="0" xfId="14" applyFont="1" applyFill="1"/>
    <xf numFmtId="0" fontId="7" fillId="3" borderId="17" xfId="14" applyFont="1" applyFill="1" applyBorder="1" applyAlignment="1">
      <alignment horizontal="center" vertical="center"/>
    </xf>
    <xf numFmtId="0" fontId="7" fillId="3" borderId="18" xfId="14" applyFont="1" applyFill="1" applyBorder="1" applyAlignment="1">
      <alignment horizontal="center" vertical="center"/>
    </xf>
    <xf numFmtId="0" fontId="7" fillId="3" borderId="19" xfId="14" applyFont="1" applyFill="1" applyBorder="1" applyAlignment="1">
      <alignment horizontal="center" vertical="center"/>
    </xf>
    <xf numFmtId="0" fontId="7" fillId="3" borderId="20" xfId="14" applyFont="1" applyFill="1" applyBorder="1" applyAlignment="1">
      <alignment horizontal="center" vertical="center"/>
    </xf>
    <xf numFmtId="0" fontId="7" fillId="3" borderId="21" xfId="14" applyFont="1" applyFill="1" applyBorder="1" applyAlignment="1">
      <alignment horizontal="right" vertical="center" wrapText="1"/>
    </xf>
    <xf numFmtId="167" fontId="10" fillId="2" borderId="22" xfId="14" applyNumberFormat="1" applyFont="1" applyFill="1" applyBorder="1" applyAlignment="1">
      <alignment horizontal="center" vertical="center"/>
    </xf>
    <xf numFmtId="167" fontId="10" fillId="2" borderId="23" xfId="14" applyNumberFormat="1" applyFont="1" applyFill="1" applyBorder="1" applyAlignment="1">
      <alignment horizontal="center" vertical="center"/>
    </xf>
    <xf numFmtId="167" fontId="10" fillId="2" borderId="24" xfId="14" applyNumberFormat="1" applyFont="1" applyFill="1" applyBorder="1" applyAlignment="1">
      <alignment horizontal="center" vertical="center"/>
    </xf>
    <xf numFmtId="167" fontId="10" fillId="2" borderId="0" xfId="14" applyNumberFormat="1" applyFont="1" applyFill="1" applyAlignment="1">
      <alignment horizontal="center" vertical="center"/>
    </xf>
    <xf numFmtId="167" fontId="10" fillId="2" borderId="25" xfId="14" applyNumberFormat="1" applyFont="1" applyFill="1" applyBorder="1" applyAlignment="1">
      <alignment horizontal="center" vertical="center"/>
    </xf>
    <xf numFmtId="0" fontId="7" fillId="3" borderId="26" xfId="14" applyFont="1" applyFill="1" applyBorder="1" applyAlignment="1">
      <alignment horizontal="right" vertical="center"/>
    </xf>
    <xf numFmtId="167" fontId="28" fillId="2" borderId="27" xfId="14" applyNumberFormat="1" applyFont="1" applyFill="1" applyBorder="1" applyAlignment="1">
      <alignment horizontal="center" vertical="center"/>
    </xf>
    <xf numFmtId="167" fontId="10" fillId="2" borderId="7" xfId="14" applyNumberFormat="1" applyFont="1" applyFill="1" applyBorder="1" applyAlignment="1">
      <alignment horizontal="center" vertical="center"/>
    </xf>
    <xf numFmtId="167" fontId="10" fillId="2" borderId="27" xfId="14" applyNumberFormat="1" applyFont="1" applyFill="1" applyBorder="1" applyAlignment="1">
      <alignment horizontal="center" vertical="center"/>
    </xf>
    <xf numFmtId="0" fontId="7" fillId="3" borderId="28" xfId="14" applyFont="1" applyFill="1" applyBorder="1" applyAlignment="1">
      <alignment horizontal="right" vertical="center"/>
    </xf>
    <xf numFmtId="167" fontId="28" fillId="2" borderId="29" xfId="14" applyNumberFormat="1" applyFont="1" applyFill="1" applyBorder="1" applyAlignment="1">
      <alignment horizontal="center" vertical="center"/>
    </xf>
    <xf numFmtId="167" fontId="10" fillId="2" borderId="30" xfId="14" applyNumberFormat="1" applyFont="1" applyFill="1" applyBorder="1" applyAlignment="1">
      <alignment horizontal="center" vertical="center"/>
    </xf>
    <xf numFmtId="167" fontId="10" fillId="2" borderId="31" xfId="14" applyNumberFormat="1" applyFont="1" applyFill="1" applyBorder="1" applyAlignment="1">
      <alignment horizontal="center" vertical="center"/>
    </xf>
    <xf numFmtId="167" fontId="10" fillId="2" borderId="29" xfId="14" applyNumberFormat="1" applyFont="1" applyFill="1" applyBorder="1" applyAlignment="1">
      <alignment horizontal="center" vertical="center"/>
    </xf>
    <xf numFmtId="167" fontId="10" fillId="0" borderId="31" xfId="14" applyNumberFormat="1" applyFont="1" applyFill="1" applyBorder="1" applyAlignment="1">
      <alignment horizontal="center" vertical="center"/>
    </xf>
    <xf numFmtId="167" fontId="10" fillId="0" borderId="32" xfId="14" applyNumberFormat="1" applyFont="1" applyFill="1" applyBorder="1" applyAlignment="1">
      <alignment horizontal="center" vertical="center"/>
    </xf>
    <xf numFmtId="0" fontId="7" fillId="3" borderId="26" xfId="14" applyFont="1" applyFill="1" applyBorder="1" applyAlignment="1">
      <alignment horizontal="right" vertical="center" wrapText="1"/>
    </xf>
    <xf numFmtId="167" fontId="28" fillId="2" borderId="33" xfId="14" applyNumberFormat="1" applyFont="1" applyFill="1" applyBorder="1" applyAlignment="1">
      <alignment horizontal="center" vertical="center"/>
    </xf>
    <xf numFmtId="167" fontId="10" fillId="2" borderId="34" xfId="14" applyNumberFormat="1" applyFont="1" applyFill="1" applyBorder="1" applyAlignment="1">
      <alignment horizontal="center" vertical="center"/>
    </xf>
    <xf numFmtId="167" fontId="10" fillId="2" borderId="35" xfId="14" applyNumberFormat="1" applyFont="1" applyFill="1" applyBorder="1" applyAlignment="1">
      <alignment horizontal="center" vertical="center"/>
    </xf>
    <xf numFmtId="167" fontId="10" fillId="2" borderId="36" xfId="14" applyNumberFormat="1" applyFont="1" applyFill="1" applyBorder="1" applyAlignment="1">
      <alignment horizontal="center" vertical="center"/>
    </xf>
    <xf numFmtId="17" fontId="7" fillId="3" borderId="26" xfId="14" applyNumberFormat="1" applyFont="1" applyFill="1" applyBorder="1" applyAlignment="1">
      <alignment horizontal="left"/>
    </xf>
    <xf numFmtId="17" fontId="7" fillId="3" borderId="26" xfId="14" applyNumberFormat="1" applyFont="1" applyFill="1" applyBorder="1" applyAlignment="1">
      <alignment horizontal="right"/>
    </xf>
    <xf numFmtId="167" fontId="10" fillId="2" borderId="0" xfId="14" applyNumberFormat="1" applyFont="1" applyFill="1"/>
    <xf numFmtId="0" fontId="10" fillId="2" borderId="37" xfId="14" applyFont="1" applyFill="1" applyBorder="1"/>
    <xf numFmtId="167" fontId="10" fillId="2" borderId="32" xfId="14" applyNumberFormat="1" applyFont="1" applyFill="1" applyBorder="1" applyAlignment="1">
      <alignment horizontal="center" vertical="center"/>
    </xf>
    <xf numFmtId="167" fontId="10" fillId="2" borderId="0" xfId="14" applyNumberFormat="1" applyFont="1" applyFill="1" applyBorder="1" applyAlignment="1">
      <alignment horizontal="center" vertical="center"/>
    </xf>
    <xf numFmtId="17" fontId="7" fillId="3" borderId="28" xfId="14" applyNumberFormat="1" applyFont="1" applyFill="1" applyBorder="1" applyAlignment="1">
      <alignment horizontal="right"/>
    </xf>
    <xf numFmtId="167" fontId="28" fillId="2" borderId="36" xfId="14" applyNumberFormat="1" applyFont="1" applyFill="1" applyBorder="1" applyAlignment="1">
      <alignment horizontal="center" vertical="center"/>
    </xf>
    <xf numFmtId="167" fontId="10" fillId="2" borderId="38" xfId="14" applyNumberFormat="1" applyFont="1" applyFill="1" applyBorder="1" applyAlignment="1">
      <alignment horizontal="center" vertical="center"/>
    </xf>
    <xf numFmtId="167" fontId="10" fillId="0" borderId="0" xfId="14" applyNumberFormat="1" applyFont="1" applyFill="1" applyBorder="1" applyAlignment="1">
      <alignment horizontal="center" vertical="center"/>
    </xf>
    <xf numFmtId="167" fontId="10" fillId="0" borderId="25" xfId="14" applyNumberFormat="1" applyFont="1" applyFill="1" applyBorder="1" applyAlignment="1">
      <alignment horizontal="center" vertical="center"/>
    </xf>
    <xf numFmtId="17" fontId="7" fillId="3" borderId="39" xfId="14" applyNumberFormat="1" applyFont="1" applyFill="1" applyBorder="1" applyAlignment="1">
      <alignment horizontal="right"/>
    </xf>
    <xf numFmtId="167" fontId="28" fillId="2" borderId="40" xfId="14" applyNumberFormat="1" applyFont="1" applyFill="1" applyBorder="1" applyAlignment="1">
      <alignment horizontal="center" vertical="center"/>
    </xf>
    <xf numFmtId="167" fontId="10" fillId="2" borderId="41" xfId="14" applyNumberFormat="1" applyFont="1" applyFill="1" applyBorder="1" applyAlignment="1">
      <alignment horizontal="center" vertical="center"/>
    </xf>
    <xf numFmtId="167" fontId="10" fillId="2" borderId="40" xfId="14" applyNumberFormat="1" applyFont="1" applyFill="1" applyBorder="1" applyAlignment="1">
      <alignment horizontal="center" vertical="center"/>
    </xf>
    <xf numFmtId="167" fontId="10" fillId="0" borderId="41" xfId="14" applyNumberFormat="1" applyFont="1" applyFill="1" applyBorder="1" applyAlignment="1">
      <alignment horizontal="center" vertical="center"/>
    </xf>
    <xf numFmtId="167" fontId="10" fillId="0" borderId="42" xfId="14" applyNumberFormat="1" applyFont="1" applyFill="1" applyBorder="1" applyAlignment="1">
      <alignment horizontal="center" vertical="center"/>
    </xf>
    <xf numFmtId="0" fontId="16" fillId="2" borderId="0" xfId="14" applyFont="1" applyFill="1"/>
    <xf numFmtId="0" fontId="29" fillId="2" borderId="0" xfId="14" applyFont="1" applyFill="1"/>
    <xf numFmtId="172" fontId="10" fillId="2" borderId="0" xfId="8" applyNumberFormat="1" applyFont="1" applyFill="1" applyAlignment="1">
      <alignment horizontal="center" vertical="center"/>
    </xf>
    <xf numFmtId="2" fontId="10" fillId="2" borderId="0" xfId="14" applyNumberFormat="1" applyFont="1" applyFill="1"/>
    <xf numFmtId="0" fontId="3" fillId="2" borderId="0" xfId="9" applyFont="1" applyFill="1" applyAlignment="1">
      <alignment vertical="center"/>
    </xf>
    <xf numFmtId="0" fontId="29" fillId="2" borderId="0" xfId="9" applyFont="1" applyFill="1"/>
    <xf numFmtId="0" fontId="16" fillId="2" borderId="0" xfId="9" applyFont="1" applyFill="1" applyBorder="1"/>
    <xf numFmtId="0" fontId="18" fillId="0" borderId="0" xfId="15" applyFont="1" applyAlignment="1">
      <alignment vertical="center"/>
    </xf>
    <xf numFmtId="0" fontId="18" fillId="0" borderId="0" xfId="15" applyFont="1" applyAlignment="1">
      <alignment horizontal="right" vertical="center"/>
    </xf>
    <xf numFmtId="0" fontId="4" fillId="3" borderId="43" xfId="9" applyFont="1" applyFill="1" applyBorder="1"/>
    <xf numFmtId="0" fontId="10" fillId="0" borderId="0" xfId="15" applyFont="1" applyAlignment="1">
      <alignment vertical="top"/>
    </xf>
    <xf numFmtId="0" fontId="4" fillId="3" borderId="10" xfId="9" applyFont="1" applyFill="1" applyBorder="1"/>
    <xf numFmtId="0" fontId="4" fillId="3" borderId="6" xfId="9" applyFont="1" applyFill="1" applyBorder="1"/>
    <xf numFmtId="37" fontId="10" fillId="2" borderId="25" xfId="9" applyNumberFormat="1" applyFont="1" applyFill="1" applyBorder="1"/>
    <xf numFmtId="37" fontId="10" fillId="2" borderId="26" xfId="9" applyNumberFormat="1" applyFont="1" applyFill="1" applyBorder="1"/>
    <xf numFmtId="37" fontId="10" fillId="2" borderId="5" xfId="9" applyNumberFormat="1" applyFont="1" applyFill="1" applyBorder="1"/>
    <xf numFmtId="37" fontId="10" fillId="2" borderId="47" xfId="9" applyNumberFormat="1" applyFont="1" applyFill="1" applyBorder="1"/>
    <xf numFmtId="37" fontId="10" fillId="2" borderId="5" xfId="9" applyNumberFormat="1" applyFont="1" applyFill="1" applyBorder="1" applyAlignment="1">
      <alignment horizontal="center"/>
    </xf>
    <xf numFmtId="37" fontId="10" fillId="2" borderId="47" xfId="9" applyNumberFormat="1" applyFont="1" applyFill="1" applyBorder="1" applyAlignment="1">
      <alignment horizontal="center"/>
    </xf>
    <xf numFmtId="0" fontId="4" fillId="3" borderId="6" xfId="9" applyFont="1" applyFill="1" applyBorder="1" applyAlignment="1">
      <alignment wrapText="1"/>
    </xf>
    <xf numFmtId="0" fontId="16" fillId="3" borderId="6" xfId="9" applyFont="1" applyFill="1" applyBorder="1" applyAlignment="1">
      <alignment horizontal="left"/>
    </xf>
    <xf numFmtId="173" fontId="10" fillId="2" borderId="25" xfId="9" applyNumberFormat="1" applyFont="1" applyFill="1" applyBorder="1"/>
    <xf numFmtId="173" fontId="10" fillId="2" borderId="26" xfId="9" applyNumberFormat="1" applyFont="1" applyFill="1" applyBorder="1"/>
    <xf numFmtId="173" fontId="10" fillId="2" borderId="5" xfId="9" applyNumberFormat="1" applyFont="1" applyFill="1" applyBorder="1"/>
    <xf numFmtId="173" fontId="16" fillId="2" borderId="5" xfId="9" applyNumberFormat="1" applyFont="1" applyFill="1" applyBorder="1"/>
    <xf numFmtId="173" fontId="16" fillId="2" borderId="47" xfId="9" applyNumberFormat="1" applyFont="1" applyFill="1" applyBorder="1"/>
    <xf numFmtId="174" fontId="10" fillId="2" borderId="47" xfId="9" applyNumberFormat="1" applyFont="1" applyFill="1" applyBorder="1"/>
    <xf numFmtId="174" fontId="10" fillId="2" borderId="5" xfId="9" applyNumberFormat="1" applyFont="1" applyFill="1" applyBorder="1"/>
    <xf numFmtId="174" fontId="10" fillId="2" borderId="5" xfId="9" quotePrefix="1" applyNumberFormat="1" applyFont="1" applyFill="1" applyBorder="1" applyAlignment="1">
      <alignment horizontal="center"/>
    </xf>
    <xf numFmtId="164" fontId="10" fillId="2" borderId="47" xfId="2" applyNumberFormat="1" applyFont="1" applyFill="1" applyBorder="1"/>
    <xf numFmtId="164" fontId="10" fillId="2" borderId="5" xfId="2" applyNumberFormat="1" applyFont="1" applyFill="1" applyBorder="1"/>
    <xf numFmtId="173" fontId="32" fillId="2" borderId="25" xfId="9" applyNumberFormat="1" applyFont="1" applyFill="1" applyBorder="1"/>
    <xf numFmtId="173" fontId="32" fillId="2" borderId="26" xfId="9" applyNumberFormat="1" applyFont="1" applyFill="1" applyBorder="1"/>
    <xf numFmtId="173" fontId="32" fillId="2" borderId="5" xfId="9" applyNumberFormat="1" applyFont="1" applyFill="1" applyBorder="1"/>
    <xf numFmtId="0" fontId="16" fillId="3" borderId="48" xfId="9" applyFont="1" applyFill="1" applyBorder="1" applyAlignment="1">
      <alignment horizontal="left"/>
    </xf>
    <xf numFmtId="173" fontId="10" fillId="2" borderId="49" xfId="9" applyNumberFormat="1" applyFont="1" applyFill="1" applyBorder="1"/>
    <xf numFmtId="173" fontId="10" fillId="2" borderId="16" xfId="9" applyNumberFormat="1" applyFont="1" applyFill="1" applyBorder="1"/>
    <xf numFmtId="173" fontId="10" fillId="2" borderId="50" xfId="9" applyNumberFormat="1" applyFont="1" applyFill="1" applyBorder="1"/>
    <xf numFmtId="173" fontId="16" fillId="2" borderId="50" xfId="9" applyNumberFormat="1" applyFont="1" applyFill="1" applyBorder="1"/>
    <xf numFmtId="173" fontId="16" fillId="2" borderId="51" xfId="9" applyNumberFormat="1" applyFont="1" applyFill="1" applyBorder="1"/>
    <xf numFmtId="3" fontId="16" fillId="0" borderId="0" xfId="15" applyNumberFormat="1" applyFont="1"/>
    <xf numFmtId="175" fontId="16" fillId="0" borderId="0" xfId="15" applyNumberFormat="1" applyFont="1" applyAlignment="1">
      <alignment horizontal="right"/>
    </xf>
    <xf numFmtId="0" fontId="16" fillId="0" borderId="0" xfId="15" applyFont="1"/>
    <xf numFmtId="0" fontId="16" fillId="0" borderId="0" xfId="16" applyFont="1" applyAlignment="1">
      <alignment vertical="center"/>
    </xf>
    <xf numFmtId="0" fontId="16" fillId="0" borderId="0" xfId="16" applyFont="1" applyAlignment="1">
      <alignment vertical="center" wrapText="1"/>
    </xf>
    <xf numFmtId="37" fontId="16" fillId="0" borderId="0" xfId="15" applyNumberFormat="1" applyFont="1"/>
    <xf numFmtId="3" fontId="16" fillId="0" borderId="0" xfId="15" applyNumberFormat="1" applyFont="1" applyAlignment="1">
      <alignment horizontal="left"/>
    </xf>
    <xf numFmtId="3" fontId="16" fillId="0" borderId="0" xfId="15" applyNumberFormat="1" applyFont="1" applyAlignment="1">
      <alignment wrapText="1"/>
    </xf>
    <xf numFmtId="3" fontId="33" fillId="0" borderId="0" xfId="15" applyNumberFormat="1" applyFont="1" applyAlignment="1">
      <alignment wrapText="1"/>
    </xf>
    <xf numFmtId="3" fontId="16" fillId="0" borderId="0" xfId="15" applyNumberFormat="1" applyFont="1" applyAlignment="1">
      <alignment horizontal="center"/>
    </xf>
    <xf numFmtId="0" fontId="18" fillId="0" borderId="0" xfId="9" applyFont="1"/>
    <xf numFmtId="0" fontId="18" fillId="0" borderId="0" xfId="15" applyFont="1"/>
    <xf numFmtId="3" fontId="18" fillId="0" borderId="0" xfId="15" applyNumberFormat="1" applyFont="1"/>
    <xf numFmtId="167" fontId="18" fillId="0" borderId="0" xfId="15" applyNumberFormat="1" applyFont="1"/>
    <xf numFmtId="0" fontId="18" fillId="4" borderId="0" xfId="15" applyFont="1" applyFill="1"/>
    <xf numFmtId="0" fontId="3" fillId="0" borderId="0" xfId="17" applyFont="1" applyAlignment="1">
      <alignment horizontal="left" vertical="center"/>
    </xf>
    <xf numFmtId="0" fontId="29" fillId="0" borderId="0" xfId="17" applyFont="1" applyAlignment="1">
      <alignment vertical="center"/>
    </xf>
    <xf numFmtId="0" fontId="18" fillId="0" borderId="0" xfId="17" applyFont="1" applyAlignment="1">
      <alignment vertical="center"/>
    </xf>
    <xf numFmtId="0" fontId="7" fillId="3" borderId="52" xfId="18" applyFont="1" applyFill="1" applyBorder="1" applyAlignment="1">
      <alignment horizontal="center" vertical="center"/>
    </xf>
    <xf numFmtId="0" fontId="7" fillId="3" borderId="53" xfId="18" applyFont="1" applyFill="1" applyBorder="1" applyAlignment="1">
      <alignment horizontal="center" vertical="center"/>
    </xf>
    <xf numFmtId="0" fontId="7" fillId="3" borderId="54" xfId="18" applyFont="1" applyFill="1" applyBorder="1" applyAlignment="1">
      <alignment horizontal="center" vertical="center"/>
    </xf>
    <xf numFmtId="0" fontId="4" fillId="0" borderId="0" xfId="17" applyFont="1" applyAlignment="1">
      <alignment vertical="center"/>
    </xf>
    <xf numFmtId="0" fontId="7" fillId="3" borderId="26" xfId="18" applyFont="1" applyFill="1" applyBorder="1" applyAlignment="1">
      <alignment horizontal="left" vertical="center"/>
    </xf>
    <xf numFmtId="167" fontId="10" fillId="0" borderId="5" xfId="18" applyNumberFormat="1" applyFont="1" applyBorder="1" applyAlignment="1">
      <alignment horizontal="center" vertical="center"/>
    </xf>
    <xf numFmtId="167" fontId="10" fillId="0" borderId="6" xfId="18" applyNumberFormat="1" applyFont="1" applyBorder="1" applyAlignment="1">
      <alignment horizontal="center" vertical="center"/>
    </xf>
    <xf numFmtId="167" fontId="10" fillId="0" borderId="6" xfId="18" applyNumberFormat="1" applyFont="1" applyFill="1" applyBorder="1" applyAlignment="1">
      <alignment horizontal="center" vertical="center"/>
    </xf>
    <xf numFmtId="0" fontId="7" fillId="3" borderId="26" xfId="18" quotePrefix="1" applyFont="1" applyFill="1" applyBorder="1" applyAlignment="1">
      <alignment horizontal="left" vertical="center"/>
    </xf>
    <xf numFmtId="167" fontId="10" fillId="0" borderId="55" xfId="18" applyNumberFormat="1" applyFont="1" applyBorder="1" applyAlignment="1">
      <alignment horizontal="center" vertical="center"/>
    </xf>
    <xf numFmtId="0" fontId="10" fillId="0" borderId="5" xfId="17" applyFont="1" applyBorder="1" applyAlignment="1">
      <alignment horizontal="center" vertical="center"/>
    </xf>
    <xf numFmtId="0" fontId="10" fillId="0" borderId="6" xfId="17" applyFont="1" applyFill="1" applyBorder="1" applyAlignment="1">
      <alignment horizontal="center" vertical="center"/>
    </xf>
    <xf numFmtId="167" fontId="28" fillId="0" borderId="5" xfId="18" applyNumberFormat="1" applyFont="1" applyBorder="1" applyAlignment="1">
      <alignment horizontal="center" vertical="center"/>
    </xf>
    <xf numFmtId="167" fontId="28" fillId="0" borderId="6" xfId="18" applyNumberFormat="1" applyFont="1" applyFill="1" applyBorder="1" applyAlignment="1">
      <alignment horizontal="center" vertical="center"/>
    </xf>
    <xf numFmtId="0" fontId="36" fillId="3" borderId="26" xfId="18" applyFont="1" applyFill="1" applyBorder="1" applyAlignment="1">
      <alignment horizontal="left" vertical="center"/>
    </xf>
    <xf numFmtId="176" fontId="28" fillId="0" borderId="5" xfId="18" quotePrefix="1" applyNumberFormat="1" applyFont="1" applyBorder="1" applyAlignment="1">
      <alignment horizontal="center" vertical="center"/>
    </xf>
    <xf numFmtId="176" fontId="28" fillId="0" borderId="6" xfId="18" quotePrefix="1" applyNumberFormat="1" applyFont="1" applyFill="1" applyBorder="1" applyAlignment="1">
      <alignment horizontal="center" vertical="center"/>
    </xf>
    <xf numFmtId="0" fontId="7" fillId="3" borderId="39" xfId="18" applyFont="1" applyFill="1" applyBorder="1" applyAlignment="1">
      <alignment horizontal="left" vertical="center"/>
    </xf>
    <xf numFmtId="176" fontId="28" fillId="0" borderId="9" xfId="18" quotePrefix="1" applyNumberFormat="1" applyFont="1" applyBorder="1" applyAlignment="1">
      <alignment horizontal="center" vertical="center"/>
    </xf>
    <xf numFmtId="176" fontId="28" fillId="0" borderId="10" xfId="18" quotePrefix="1" applyNumberFormat="1" applyFont="1" applyFill="1" applyBorder="1" applyAlignment="1">
      <alignment horizontal="center" vertical="center"/>
    </xf>
    <xf numFmtId="0" fontId="16" fillId="0" borderId="0" xfId="18" applyFont="1" applyAlignment="1">
      <alignment horizontal="left" vertical="center"/>
    </xf>
    <xf numFmtId="0" fontId="16" fillId="0" borderId="0" xfId="17" applyFont="1" applyAlignment="1">
      <alignment vertical="center"/>
    </xf>
    <xf numFmtId="0" fontId="15" fillId="0" borderId="0" xfId="18" applyFont="1" applyAlignment="1">
      <alignment horizontal="left" vertical="center"/>
    </xf>
    <xf numFmtId="0" fontId="16" fillId="0" borderId="0" xfId="17" applyFont="1"/>
    <xf numFmtId="0" fontId="37" fillId="0" borderId="0" xfId="17" applyFont="1" applyAlignment="1">
      <alignment vertical="center"/>
    </xf>
    <xf numFmtId="0" fontId="38" fillId="0" borderId="0" xfId="14" applyFont="1" applyAlignment="1">
      <alignment horizontal="left"/>
    </xf>
    <xf numFmtId="0" fontId="3" fillId="0" borderId="0" xfId="14" applyFont="1" applyAlignment="1">
      <alignment horizontal="left" vertical="center"/>
    </xf>
    <xf numFmtId="0" fontId="18" fillId="0" borderId="0" xfId="14" applyFont="1" applyAlignment="1">
      <alignment horizontal="center" vertical="center"/>
    </xf>
    <xf numFmtId="0" fontId="29" fillId="0" borderId="0" xfId="14" applyFont="1" applyAlignment="1">
      <alignment vertical="center"/>
    </xf>
    <xf numFmtId="0" fontId="16" fillId="0" borderId="0" xfId="14" applyFont="1" applyAlignment="1">
      <alignment horizontal="right" vertical="center"/>
    </xf>
    <xf numFmtId="0" fontId="1" fillId="0" borderId="0" xfId="14"/>
    <xf numFmtId="0" fontId="7" fillId="3" borderId="56" xfId="14" applyFont="1" applyFill="1" applyBorder="1" applyAlignment="1">
      <alignment horizontal="center" vertical="center"/>
    </xf>
    <xf numFmtId="0" fontId="7" fillId="3" borderId="60" xfId="14" applyFont="1" applyFill="1" applyBorder="1" applyAlignment="1">
      <alignment horizontal="center" vertical="center"/>
    </xf>
    <xf numFmtId="0" fontId="7" fillId="3" borderId="61" xfId="14" applyFont="1" applyFill="1" applyBorder="1" applyAlignment="1">
      <alignment horizontal="center" vertical="center"/>
    </xf>
    <xf numFmtId="0" fontId="7" fillId="3" borderId="62" xfId="14" applyFont="1" applyFill="1" applyBorder="1" applyAlignment="1">
      <alignment horizontal="center" vertical="center"/>
    </xf>
    <xf numFmtId="0" fontId="7" fillId="3" borderId="63" xfId="14" applyFont="1" applyFill="1" applyBorder="1" applyAlignment="1">
      <alignment horizontal="center" vertical="center"/>
    </xf>
    <xf numFmtId="0" fontId="7" fillId="3" borderId="64" xfId="14" applyFont="1" applyFill="1" applyBorder="1" applyAlignment="1">
      <alignment horizontal="center" vertical="center" wrapText="1"/>
    </xf>
    <xf numFmtId="0" fontId="7" fillId="3" borderId="62" xfId="14" applyFont="1" applyFill="1" applyBorder="1" applyAlignment="1">
      <alignment horizontal="center" vertical="center" wrapText="1"/>
    </xf>
    <xf numFmtId="0" fontId="7" fillId="3" borderId="63" xfId="14" applyFont="1" applyFill="1" applyBorder="1" applyAlignment="1">
      <alignment horizontal="center" vertical="center" wrapText="1"/>
    </xf>
    <xf numFmtId="17" fontId="39" fillId="3" borderId="65" xfId="14" applyNumberFormat="1" applyFont="1" applyFill="1" applyBorder="1" applyAlignment="1">
      <alignment horizontal="left"/>
    </xf>
    <xf numFmtId="167" fontId="18" fillId="0" borderId="66" xfId="14" applyNumberFormat="1" applyFont="1" applyBorder="1" applyAlignment="1">
      <alignment horizontal="center" vertical="center"/>
    </xf>
    <xf numFmtId="167" fontId="18" fillId="0" borderId="5" xfId="14" applyNumberFormat="1" applyFont="1" applyBorder="1" applyAlignment="1">
      <alignment horizontal="center" vertical="center"/>
    </xf>
    <xf numFmtId="167" fontId="18" fillId="0" borderId="6" xfId="14" applyNumberFormat="1" applyFont="1" applyBorder="1" applyAlignment="1">
      <alignment horizontal="center" vertical="center"/>
    </xf>
    <xf numFmtId="167" fontId="18" fillId="0" borderId="27" xfId="14" applyNumberFormat="1" applyFont="1" applyBorder="1" applyAlignment="1">
      <alignment horizontal="center" vertical="center"/>
    </xf>
    <xf numFmtId="17" fontId="7" fillId="3" borderId="65" xfId="14" applyNumberFormat="1" applyFont="1" applyFill="1" applyBorder="1" applyAlignment="1">
      <alignment horizontal="left"/>
    </xf>
    <xf numFmtId="167" fontId="10" fillId="0" borderId="66" xfId="14" applyNumberFormat="1" applyFont="1" applyBorder="1" applyAlignment="1">
      <alignment horizontal="center" vertical="center"/>
    </xf>
    <xf numFmtId="167" fontId="10" fillId="0" borderId="5" xfId="14" applyNumberFormat="1" applyFont="1" applyBorder="1" applyAlignment="1">
      <alignment horizontal="center" vertical="center"/>
    </xf>
    <xf numFmtId="167" fontId="10" fillId="0" borderId="6" xfId="14" applyNumberFormat="1" applyFont="1" applyBorder="1" applyAlignment="1">
      <alignment horizontal="center" vertical="center"/>
    </xf>
    <xf numFmtId="167" fontId="10" fillId="0" borderId="27" xfId="14" applyNumberFormat="1" applyFont="1" applyBorder="1" applyAlignment="1">
      <alignment horizontal="center" vertical="center"/>
    </xf>
    <xf numFmtId="17" fontId="7" fillId="3" borderId="67" xfId="14" quotePrefix="1" applyNumberFormat="1" applyFont="1" applyFill="1" applyBorder="1" applyAlignment="1">
      <alignment horizontal="left"/>
    </xf>
    <xf numFmtId="167" fontId="10" fillId="0" borderId="68" xfId="14" applyNumberFormat="1" applyFont="1" applyFill="1" applyBorder="1" applyAlignment="1">
      <alignment horizontal="center" vertical="center"/>
    </xf>
    <xf numFmtId="167" fontId="10" fillId="0" borderId="9" xfId="14" applyNumberFormat="1" applyFont="1" applyFill="1" applyBorder="1" applyAlignment="1">
      <alignment horizontal="center" vertical="center"/>
    </xf>
    <xf numFmtId="167" fontId="10" fillId="0" borderId="10" xfId="14" applyNumberFormat="1" applyFont="1" applyFill="1" applyBorder="1" applyAlignment="1">
      <alignment horizontal="center" vertical="center"/>
    </xf>
    <xf numFmtId="167" fontId="10" fillId="0" borderId="40" xfId="14" applyNumberFormat="1" applyFont="1" applyFill="1" applyBorder="1" applyAlignment="1">
      <alignment horizontal="center" vertical="center"/>
    </xf>
    <xf numFmtId="0" fontId="40" fillId="0" borderId="0" xfId="14" applyFont="1"/>
    <xf numFmtId="0" fontId="41" fillId="0" borderId="0" xfId="14" applyFont="1"/>
    <xf numFmtId="0" fontId="3" fillId="2" borderId="0" xfId="19" applyFont="1" applyFill="1" applyBorder="1"/>
    <xf numFmtId="0" fontId="42" fillId="2" borderId="0" xfId="19" applyFont="1" applyFill="1" applyBorder="1"/>
    <xf numFmtId="0" fontId="43" fillId="2" borderId="0" xfId="19" applyFont="1" applyFill="1" applyBorder="1"/>
    <xf numFmtId="0" fontId="44" fillId="2" borderId="0" xfId="19" applyFont="1" applyFill="1" applyBorder="1" applyAlignment="1">
      <alignment horizontal="center"/>
    </xf>
    <xf numFmtId="0" fontId="45" fillId="2" borderId="0" xfId="19" applyFont="1" applyFill="1" applyAlignment="1">
      <alignment horizontal="center"/>
    </xf>
    <xf numFmtId="0" fontId="46" fillId="2" borderId="0" xfId="19" applyFont="1" applyFill="1"/>
    <xf numFmtId="0" fontId="47" fillId="2" borderId="0" xfId="19" applyFont="1" applyFill="1"/>
    <xf numFmtId="0" fontId="42" fillId="2" borderId="0" xfId="19" applyFont="1" applyFill="1" applyBorder="1" applyAlignment="1">
      <alignment horizontal="center"/>
    </xf>
    <xf numFmtId="0" fontId="48" fillId="2" borderId="0" xfId="19" applyFont="1" applyFill="1"/>
    <xf numFmtId="0" fontId="3" fillId="3" borderId="23" xfId="19" applyFont="1" applyFill="1" applyBorder="1"/>
    <xf numFmtId="177" fontId="3" fillId="3" borderId="24" xfId="19" applyNumberFormat="1" applyFont="1" applyFill="1" applyBorder="1" applyAlignment="1">
      <alignment horizontal="center"/>
    </xf>
    <xf numFmtId="0" fontId="29" fillId="3" borderId="24" xfId="19" applyFont="1" applyFill="1" applyBorder="1" applyAlignment="1">
      <alignment horizontal="center"/>
    </xf>
    <xf numFmtId="0" fontId="29" fillId="3" borderId="22" xfId="19" applyFont="1" applyFill="1" applyBorder="1"/>
    <xf numFmtId="0" fontId="3" fillId="3" borderId="7" xfId="19" applyFont="1" applyFill="1" applyBorder="1"/>
    <xf numFmtId="4" fontId="3" fillId="3" borderId="0" xfId="19" applyNumberFormat="1" applyFont="1" applyFill="1" applyBorder="1" applyAlignment="1">
      <alignment horizontal="center"/>
    </xf>
    <xf numFmtId="0" fontId="29" fillId="3" borderId="0" xfId="19" applyFont="1" applyFill="1" applyBorder="1"/>
    <xf numFmtId="0" fontId="29" fillId="3" borderId="27" xfId="19" applyFont="1" applyFill="1" applyBorder="1"/>
    <xf numFmtId="4" fontId="28" fillId="2" borderId="0" xfId="19" applyNumberFormat="1" applyFont="1" applyFill="1" applyBorder="1" applyAlignment="1">
      <alignment horizontal="center"/>
    </xf>
    <xf numFmtId="0" fontId="10" fillId="2" borderId="0" xfId="19" applyFont="1" applyFill="1" applyBorder="1"/>
    <xf numFmtId="0" fontId="29" fillId="2" borderId="27" xfId="19" applyFont="1" applyFill="1" applyBorder="1"/>
    <xf numFmtId="4" fontId="28" fillId="2" borderId="0" xfId="19" applyNumberFormat="1" applyFont="1" applyFill="1" applyBorder="1" applyAlignment="1">
      <alignment horizontal="right"/>
    </xf>
    <xf numFmtId="0" fontId="37" fillId="3" borderId="7" xfId="19" applyFont="1" applyFill="1" applyBorder="1"/>
    <xf numFmtId="0" fontId="29" fillId="3" borderId="7" xfId="19" applyFont="1" applyFill="1" applyBorder="1"/>
    <xf numFmtId="38" fontId="10" fillId="2" borderId="69" xfId="20" applyNumberFormat="1" applyFont="1" applyFill="1" applyBorder="1" applyAlignment="1"/>
    <xf numFmtId="38" fontId="10" fillId="2" borderId="70" xfId="20" applyNumberFormat="1" applyFont="1" applyFill="1" applyBorder="1" applyAlignment="1"/>
    <xf numFmtId="0" fontId="29" fillId="3" borderId="7" xfId="19" applyFont="1" applyFill="1" applyBorder="1" applyAlignment="1">
      <alignment vertical="center" wrapText="1"/>
    </xf>
    <xf numFmtId="0" fontId="29" fillId="3" borderId="7" xfId="19" applyFont="1" applyFill="1" applyBorder="1" applyAlignment="1">
      <alignment wrapText="1"/>
    </xf>
    <xf numFmtId="38" fontId="10" fillId="2" borderId="71" xfId="20" applyNumberFormat="1" applyFont="1" applyFill="1" applyBorder="1" applyAlignment="1"/>
    <xf numFmtId="0" fontId="49" fillId="3" borderId="7" xfId="19" applyFont="1" applyFill="1" applyBorder="1"/>
    <xf numFmtId="38" fontId="10" fillId="2" borderId="0" xfId="20" applyNumberFormat="1" applyFont="1" applyFill="1" applyBorder="1" applyAlignment="1"/>
    <xf numFmtId="4" fontId="28" fillId="2" borderId="0" xfId="19" applyNumberFormat="1" applyFont="1" applyFill="1" applyBorder="1" applyAlignment="1"/>
    <xf numFmtId="38" fontId="10" fillId="2" borderId="72" xfId="20" applyNumberFormat="1" applyFont="1" applyFill="1" applyBorder="1" applyAlignment="1"/>
    <xf numFmtId="38" fontId="10" fillId="2" borderId="73" xfId="20" applyNumberFormat="1" applyFont="1" applyFill="1" applyBorder="1" applyAlignment="1"/>
    <xf numFmtId="0" fontId="50" fillId="3" borderId="7" xfId="19" applyFont="1" applyFill="1" applyBorder="1"/>
    <xf numFmtId="3" fontId="32" fillId="2" borderId="0" xfId="19" applyNumberFormat="1" applyFont="1" applyFill="1" applyBorder="1" applyAlignment="1"/>
    <xf numFmtId="38" fontId="29" fillId="3" borderId="7" xfId="19" applyNumberFormat="1" applyFont="1" applyFill="1" applyBorder="1"/>
    <xf numFmtId="0" fontId="29" fillId="3" borderId="7" xfId="19" applyFont="1" applyFill="1" applyBorder="1" applyAlignment="1">
      <alignment horizontal="left" vertical="top"/>
    </xf>
    <xf numFmtId="38" fontId="10" fillId="2" borderId="72" xfId="20" applyNumberFormat="1" applyFont="1" applyFill="1" applyBorder="1" applyAlignment="1">
      <alignment horizontal="right"/>
    </xf>
    <xf numFmtId="38" fontId="10" fillId="2" borderId="0" xfId="20" applyNumberFormat="1" applyFont="1" applyFill="1" applyBorder="1" applyAlignment="1">
      <alignment horizontal="right"/>
    </xf>
    <xf numFmtId="0" fontId="48" fillId="2" borderId="27" xfId="19" applyFont="1" applyFill="1" applyBorder="1"/>
    <xf numFmtId="3" fontId="52" fillId="2" borderId="0" xfId="19" applyNumberFormat="1" applyFont="1" applyFill="1" applyBorder="1" applyAlignment="1">
      <alignment horizontal="right"/>
    </xf>
    <xf numFmtId="0" fontId="52" fillId="2" borderId="0" xfId="19" applyFont="1" applyFill="1" applyBorder="1"/>
    <xf numFmtId="37" fontId="10" fillId="2" borderId="0" xfId="20" applyNumberFormat="1" applyFont="1" applyFill="1" applyBorder="1" applyAlignment="1"/>
    <xf numFmtId="0" fontId="53" fillId="2" borderId="0" xfId="19" applyFont="1" applyFill="1" applyBorder="1"/>
    <xf numFmtId="38" fontId="10" fillId="2" borderId="73" xfId="20" applyNumberFormat="1" applyFont="1" applyFill="1" applyBorder="1" applyAlignment="1">
      <alignment horizontal="right"/>
    </xf>
    <xf numFmtId="0" fontId="29" fillId="3" borderId="74" xfId="19" applyFont="1" applyFill="1" applyBorder="1"/>
    <xf numFmtId="0" fontId="46" fillId="2" borderId="75" xfId="19" applyFont="1" applyFill="1" applyBorder="1"/>
    <xf numFmtId="0" fontId="48" fillId="2" borderId="76" xfId="19" applyFont="1" applyFill="1" applyBorder="1"/>
    <xf numFmtId="0" fontId="33" fillId="2" borderId="0" xfId="19" applyFont="1" applyFill="1" applyBorder="1"/>
    <xf numFmtId="39" fontId="48" fillId="2" borderId="0" xfId="19" applyNumberFormat="1" applyFont="1" applyFill="1"/>
    <xf numFmtId="165" fontId="47" fillId="2" borderId="0" xfId="21" applyFont="1" applyFill="1"/>
    <xf numFmtId="40" fontId="48" fillId="2" borderId="0" xfId="20" applyFont="1" applyFill="1"/>
    <xf numFmtId="40" fontId="46" fillId="2" borderId="0" xfId="20" applyFont="1" applyFill="1"/>
    <xf numFmtId="0" fontId="3" fillId="2" borderId="0" xfId="22" applyFont="1" applyFill="1"/>
    <xf numFmtId="0" fontId="29" fillId="2" borderId="0" xfId="22" applyFont="1" applyFill="1"/>
    <xf numFmtId="0" fontId="29" fillId="2" borderId="0" xfId="23" applyFont="1" applyFill="1"/>
    <xf numFmtId="0" fontId="4" fillId="5" borderId="0" xfId="23" applyFont="1" applyFill="1"/>
    <xf numFmtId="0" fontId="54" fillId="2" borderId="0" xfId="23" applyFont="1" applyFill="1"/>
    <xf numFmtId="0" fontId="4" fillId="2" borderId="0" xfId="23" applyFont="1" applyFill="1"/>
    <xf numFmtId="0" fontId="54" fillId="2" borderId="0" xfId="23" applyFont="1" applyFill="1" applyAlignment="1">
      <alignment horizontal="right"/>
    </xf>
    <xf numFmtId="0" fontId="16" fillId="2" borderId="0" xfId="23" applyFont="1" applyFill="1" applyAlignment="1">
      <alignment horizontal="right"/>
    </xf>
    <xf numFmtId="0" fontId="32" fillId="2" borderId="0" xfId="23" applyFont="1" applyFill="1" applyAlignment="1">
      <alignment horizontal="right"/>
    </xf>
    <xf numFmtId="0" fontId="7" fillId="3" borderId="77" xfId="24" applyFont="1" applyFill="1" applyBorder="1" applyAlignment="1">
      <alignment horizontal="center"/>
    </xf>
    <xf numFmtId="17" fontId="7" fillId="3" borderId="77" xfId="23" applyNumberFormat="1" applyFont="1" applyFill="1" applyBorder="1" applyAlignment="1">
      <alignment horizontal="center"/>
    </xf>
    <xf numFmtId="17" fontId="7" fillId="3" borderId="77" xfId="23" quotePrefix="1" applyNumberFormat="1" applyFont="1" applyFill="1" applyBorder="1" applyAlignment="1">
      <alignment horizontal="center"/>
    </xf>
    <xf numFmtId="0" fontId="4" fillId="3" borderId="78" xfId="23" applyFont="1" applyFill="1" applyBorder="1"/>
    <xf numFmtId="0" fontId="29" fillId="2" borderId="78" xfId="23" applyFont="1" applyFill="1" applyBorder="1"/>
    <xf numFmtId="0" fontId="10" fillId="2" borderId="78" xfId="23" applyFont="1" applyFill="1" applyBorder="1"/>
    <xf numFmtId="0" fontId="7" fillId="3" borderId="78" xfId="24" applyFont="1" applyFill="1" applyBorder="1"/>
    <xf numFmtId="166" fontId="3" fillId="2" borderId="78" xfId="23" applyNumberFormat="1" applyFont="1" applyFill="1" applyBorder="1"/>
    <xf numFmtId="166" fontId="7" fillId="2" borderId="78" xfId="23" applyNumberFormat="1" applyFont="1" applyFill="1" applyBorder="1"/>
    <xf numFmtId="166" fontId="28" fillId="2" borderId="78" xfId="23" applyNumberFormat="1" applyFont="1" applyFill="1" applyBorder="1"/>
    <xf numFmtId="166" fontId="28" fillId="0" borderId="78" xfId="23" applyNumberFormat="1" applyFont="1" applyBorder="1"/>
    <xf numFmtId="0" fontId="4" fillId="3" borderId="78" xfId="24" applyFont="1" applyFill="1" applyBorder="1"/>
    <xf numFmtId="0" fontId="29" fillId="2" borderId="78" xfId="24" applyFont="1" applyFill="1" applyBorder="1"/>
    <xf numFmtId="0" fontId="4" fillId="2" borderId="78" xfId="23" applyFont="1" applyFill="1" applyBorder="1"/>
    <xf numFmtId="0" fontId="10" fillId="0" borderId="78" xfId="23" applyFont="1" applyBorder="1"/>
    <xf numFmtId="166" fontId="29" fillId="2" borderId="78" xfId="23" applyNumberFormat="1" applyFont="1" applyFill="1" applyBorder="1"/>
    <xf numFmtId="166" fontId="4" fillId="2" borderId="78" xfId="23" applyNumberFormat="1" applyFont="1" applyFill="1" applyBorder="1"/>
    <xf numFmtId="166" fontId="10" fillId="2" borderId="78" xfId="23" applyNumberFormat="1" applyFont="1" applyFill="1" applyBorder="1"/>
    <xf numFmtId="166" fontId="10" fillId="0" borderId="78" xfId="23" applyNumberFormat="1" applyFont="1" applyBorder="1"/>
    <xf numFmtId="0" fontId="4" fillId="3" borderId="78" xfId="24" applyFont="1" applyFill="1" applyBorder="1" applyAlignment="1">
      <alignment horizontal="left" indent="2"/>
    </xf>
    <xf numFmtId="0" fontId="7" fillId="3" borderId="79" xfId="24" applyFont="1" applyFill="1" applyBorder="1"/>
    <xf numFmtId="166" fontId="3" fillId="2" borderId="79" xfId="23" applyNumberFormat="1" applyFont="1" applyFill="1" applyBorder="1"/>
    <xf numFmtId="166" fontId="28" fillId="2" borderId="79" xfId="23" applyNumberFormat="1" applyFont="1" applyFill="1" applyBorder="1"/>
    <xf numFmtId="166" fontId="28" fillId="0" borderId="79" xfId="23" applyNumberFormat="1" applyFont="1" applyBorder="1"/>
    <xf numFmtId="0" fontId="29" fillId="0" borderId="0" xfId="23" applyFont="1"/>
    <xf numFmtId="0" fontId="32" fillId="0" borderId="0" xfId="23" applyFont="1" applyAlignment="1">
      <alignment horizontal="right"/>
    </xf>
    <xf numFmtId="0" fontId="4" fillId="3" borderId="78" xfId="24" applyFont="1" applyFill="1" applyBorder="1" applyAlignment="1">
      <alignment horizontal="center"/>
    </xf>
    <xf numFmtId="0" fontId="4" fillId="3" borderId="78" xfId="24" applyFont="1" applyFill="1" applyBorder="1" applyAlignment="1">
      <alignment horizontal="left" indent="1"/>
    </xf>
    <xf numFmtId="0" fontId="4" fillId="3" borderId="79" xfId="23" applyFont="1" applyFill="1" applyBorder="1"/>
    <xf numFmtId="0" fontId="29" fillId="2" borderId="79" xfId="23" applyFont="1" applyFill="1" applyBorder="1"/>
    <xf numFmtId="0" fontId="29" fillId="0" borderId="79" xfId="23" applyFont="1" applyBorder="1"/>
    <xf numFmtId="0" fontId="16" fillId="2" borderId="0" xfId="23" applyFont="1" applyFill="1"/>
    <xf numFmtId="0" fontId="15" fillId="2" borderId="0" xfId="23" applyFont="1" applyFill="1"/>
    <xf numFmtId="0" fontId="16" fillId="2" borderId="0" xfId="23" applyFont="1" applyFill="1" applyAlignment="1">
      <alignment horizontal="left"/>
    </xf>
    <xf numFmtId="0" fontId="18" fillId="2" borderId="0" xfId="23" applyFont="1" applyFill="1"/>
    <xf numFmtId="0" fontId="3" fillId="2" borderId="0" xfId="25" applyFont="1" applyFill="1"/>
    <xf numFmtId="0" fontId="18" fillId="5" borderId="0" xfId="23" applyFont="1" applyFill="1"/>
    <xf numFmtId="0" fontId="18" fillId="2" borderId="0" xfId="23" applyFont="1" applyFill="1" applyAlignment="1">
      <alignment horizontal="right"/>
    </xf>
    <xf numFmtId="0" fontId="7" fillId="6" borderId="60" xfId="23" applyFont="1" applyFill="1" applyBorder="1" applyAlignment="1">
      <alignment horizontal="center"/>
    </xf>
    <xf numFmtId="17" fontId="7" fillId="6" borderId="80" xfId="23" applyNumberFormat="1" applyFont="1" applyFill="1" applyBorder="1" applyAlignment="1">
      <alignment horizontal="center"/>
    </xf>
    <xf numFmtId="17" fontId="7" fillId="6" borderId="81" xfId="23" applyNumberFormat="1" applyFont="1" applyFill="1" applyBorder="1" applyAlignment="1">
      <alignment horizontal="center"/>
    </xf>
    <xf numFmtId="17" fontId="7" fillId="6" borderId="81" xfId="23" quotePrefix="1" applyNumberFormat="1" applyFont="1" applyFill="1" applyBorder="1" applyAlignment="1">
      <alignment horizontal="center"/>
    </xf>
    <xf numFmtId="0" fontId="4" fillId="6" borderId="65" xfId="23" applyFont="1" applyFill="1" applyBorder="1" applyAlignment="1">
      <alignment horizontal="center"/>
    </xf>
    <xf numFmtId="0" fontId="18" fillId="2" borderId="25" xfId="23" applyFont="1" applyFill="1" applyBorder="1"/>
    <xf numFmtId="0" fontId="18" fillId="2" borderId="78" xfId="23" applyFont="1" applyFill="1" applyBorder="1"/>
    <xf numFmtId="0" fontId="7" fillId="6" borderId="65" xfId="23" applyFont="1" applyFill="1" applyBorder="1"/>
    <xf numFmtId="166" fontId="39" fillId="2" borderId="25" xfId="23" applyNumberFormat="1" applyFont="1" applyFill="1" applyBorder="1"/>
    <xf numFmtId="166" fontId="39" fillId="2" borderId="78" xfId="23" applyNumberFormat="1" applyFont="1" applyFill="1" applyBorder="1"/>
    <xf numFmtId="166" fontId="28" fillId="0" borderId="78" xfId="23" applyNumberFormat="1" applyFont="1" applyFill="1" applyBorder="1"/>
    <xf numFmtId="0" fontId="4" fillId="6" borderId="65" xfId="23" applyFont="1" applyFill="1" applyBorder="1"/>
    <xf numFmtId="166" fontId="18" fillId="2" borderId="25" xfId="23" applyNumberFormat="1" applyFont="1" applyFill="1" applyBorder="1"/>
    <xf numFmtId="166" fontId="18" fillId="2" borderId="78" xfId="23" applyNumberFormat="1" applyFont="1" applyFill="1" applyBorder="1"/>
    <xf numFmtId="166" fontId="10" fillId="0" borderId="78" xfId="23" applyNumberFormat="1" applyFont="1" applyFill="1" applyBorder="1"/>
    <xf numFmtId="0" fontId="39" fillId="2" borderId="25" xfId="23" applyFont="1" applyFill="1" applyBorder="1"/>
    <xf numFmtId="0" fontId="39" fillId="2" borderId="78" xfId="23" applyFont="1" applyFill="1" applyBorder="1"/>
    <xf numFmtId="0" fontId="7" fillId="2" borderId="78" xfId="23" applyFont="1" applyFill="1" applyBorder="1"/>
    <xf numFmtId="0" fontId="3" fillId="2" borderId="78" xfId="23" applyFont="1" applyFill="1" applyBorder="1"/>
    <xf numFmtId="0" fontId="28" fillId="2" borderId="78" xfId="23" applyFont="1" applyFill="1" applyBorder="1"/>
    <xf numFmtId="0" fontId="28" fillId="0" borderId="78" xfId="23" applyFont="1" applyBorder="1"/>
    <xf numFmtId="0" fontId="28" fillId="0" borderId="78" xfId="23" applyFont="1" applyFill="1" applyBorder="1"/>
    <xf numFmtId="0" fontId="39" fillId="2" borderId="0" xfId="23" applyFont="1" applyFill="1"/>
    <xf numFmtId="0" fontId="7" fillId="6" borderId="65" xfId="23" applyFont="1" applyFill="1" applyBorder="1" applyAlignment="1">
      <alignment wrapText="1"/>
    </xf>
    <xf numFmtId="166" fontId="39" fillId="2" borderId="25" xfId="23" applyNumberFormat="1" applyFont="1" applyFill="1" applyBorder="1" applyAlignment="1">
      <alignment vertical="center"/>
    </xf>
    <xf numFmtId="166" fontId="39" fillId="2" borderId="78" xfId="23" applyNumberFormat="1" applyFont="1" applyFill="1" applyBorder="1" applyAlignment="1">
      <alignment vertical="center"/>
    </xf>
    <xf numFmtId="166" fontId="7" fillId="2" borderId="78" xfId="23" applyNumberFormat="1" applyFont="1" applyFill="1" applyBorder="1" applyAlignment="1">
      <alignment vertical="center"/>
    </xf>
    <xf numFmtId="166" fontId="3" fillId="2" borderId="78" xfId="23" applyNumberFormat="1" applyFont="1" applyFill="1" applyBorder="1" applyAlignment="1">
      <alignment vertical="center"/>
    </xf>
    <xf numFmtId="166" fontId="28" fillId="2" borderId="78" xfId="23" applyNumberFormat="1" applyFont="1" applyFill="1" applyBorder="1" applyAlignment="1">
      <alignment vertical="center"/>
    </xf>
    <xf numFmtId="166" fontId="28" fillId="0" borderId="78" xfId="23" applyNumberFormat="1" applyFont="1" applyBorder="1" applyAlignment="1">
      <alignment vertical="center"/>
    </xf>
    <xf numFmtId="166" fontId="28" fillId="0" borderId="78" xfId="23" applyNumberFormat="1" applyFont="1" applyFill="1" applyBorder="1" applyAlignment="1">
      <alignment vertical="center"/>
    </xf>
    <xf numFmtId="0" fontId="4" fillId="6" borderId="67" xfId="23" applyFont="1" applyFill="1" applyBorder="1"/>
    <xf numFmtId="0" fontId="18" fillId="2" borderId="42" xfId="23" applyFont="1" applyFill="1" applyBorder="1"/>
    <xf numFmtId="0" fontId="18" fillId="2" borderId="79" xfId="23" applyFont="1" applyFill="1" applyBorder="1"/>
    <xf numFmtId="0" fontId="10" fillId="2" borderId="79" xfId="23" applyFont="1" applyFill="1" applyBorder="1"/>
    <xf numFmtId="0" fontId="10" fillId="0" borderId="79" xfId="23" applyFont="1" applyBorder="1"/>
    <xf numFmtId="0" fontId="10" fillId="0" borderId="79" xfId="23" applyFont="1" applyFill="1" applyBorder="1"/>
    <xf numFmtId="166" fontId="16" fillId="2" borderId="0" xfId="23" applyNumberFormat="1" applyFont="1" applyFill="1"/>
    <xf numFmtId="0" fontId="7" fillId="5" borderId="0" xfId="25" applyFont="1" applyFill="1"/>
    <xf numFmtId="0" fontId="29" fillId="5" borderId="0" xfId="25" applyFont="1" applyFill="1"/>
    <xf numFmtId="0" fontId="10" fillId="2" borderId="78" xfId="24" applyFont="1" applyFill="1" applyBorder="1"/>
    <xf numFmtId="171" fontId="28" fillId="2" borderId="79" xfId="27" applyNumberFormat="1" applyFont="1" applyFill="1" applyBorder="1"/>
    <xf numFmtId="0" fontId="4" fillId="7" borderId="0" xfId="23" applyFont="1" applyFill="1"/>
    <xf numFmtId="0" fontId="29" fillId="5" borderId="0" xfId="23" applyFont="1" applyFill="1"/>
    <xf numFmtId="0" fontId="54" fillId="5" borderId="0" xfId="23" applyFont="1" applyFill="1" applyAlignment="1">
      <alignment horizontal="center"/>
    </xf>
    <xf numFmtId="0" fontId="37" fillId="5" borderId="0" xfId="23" applyFont="1" applyFill="1" applyAlignment="1">
      <alignment horizontal="center"/>
    </xf>
    <xf numFmtId="166" fontId="10" fillId="2" borderId="78" xfId="24" applyNumberFormat="1" applyFont="1" applyFill="1" applyBorder="1"/>
    <xf numFmtId="0" fontId="16" fillId="2" borderId="0" xfId="23" applyFont="1" applyFill="1" applyAlignment="1"/>
    <xf numFmtId="0" fontId="56" fillId="2" borderId="0" xfId="26" applyFont="1" applyFill="1" applyAlignment="1"/>
    <xf numFmtId="0" fontId="3" fillId="2" borderId="0" xfId="25" applyFont="1" applyFill="1" applyAlignment="1">
      <alignment horizontal="left" vertical="top"/>
    </xf>
    <xf numFmtId="0" fontId="29" fillId="2" borderId="0" xfId="25" applyFont="1" applyFill="1"/>
    <xf numFmtId="0" fontId="18" fillId="2" borderId="0" xfId="23" applyFont="1" applyFill="1" applyAlignment="1"/>
    <xf numFmtId="0" fontId="16" fillId="2" borderId="0" xfId="23" applyFont="1" applyFill="1" applyAlignment="1">
      <alignment wrapText="1"/>
    </xf>
    <xf numFmtId="0" fontId="18" fillId="2" borderId="0" xfId="23" applyFont="1" applyFill="1" applyAlignment="1">
      <alignment wrapText="1"/>
    </xf>
    <xf numFmtId="0" fontId="3" fillId="2" borderId="0" xfId="25" applyFont="1" applyFill="1" applyAlignment="1">
      <alignment vertical="center"/>
    </xf>
    <xf numFmtId="0" fontId="57" fillId="2" borderId="0" xfId="23" applyFont="1" applyFill="1" applyAlignment="1">
      <alignment vertical="center"/>
    </xf>
    <xf numFmtId="0" fontId="16" fillId="2" borderId="0" xfId="23" applyFont="1" applyFill="1" applyAlignment="1">
      <alignment horizontal="right" vertical="center"/>
    </xf>
    <xf numFmtId="0" fontId="4" fillId="6" borderId="82" xfId="23" applyFont="1" applyFill="1" applyBorder="1" applyAlignment="1">
      <alignment horizontal="center" vertical="center"/>
    </xf>
    <xf numFmtId="17" fontId="7" fillId="6" borderId="77" xfId="23" applyNumberFormat="1" applyFont="1" applyFill="1" applyBorder="1" applyAlignment="1">
      <alignment horizontal="center" vertical="center"/>
    </xf>
    <xf numFmtId="17" fontId="7" fillId="6" borderId="77" xfId="23" quotePrefix="1" applyNumberFormat="1" applyFont="1" applyFill="1" applyBorder="1" applyAlignment="1">
      <alignment horizontal="center" vertical="center"/>
    </xf>
    <xf numFmtId="0" fontId="58" fillId="2" borderId="0" xfId="23" applyFont="1" applyFill="1" applyAlignment="1">
      <alignment vertical="center"/>
    </xf>
    <xf numFmtId="0" fontId="7" fillId="6" borderId="4" xfId="23" applyFont="1" applyFill="1" applyBorder="1" applyAlignment="1">
      <alignment horizontal="center" vertical="center"/>
    </xf>
    <xf numFmtId="0" fontId="10" fillId="2" borderId="78" xfId="23" applyFont="1" applyFill="1" applyBorder="1" applyAlignment="1">
      <alignment vertical="center"/>
    </xf>
    <xf numFmtId="0" fontId="59" fillId="2" borderId="0" xfId="23" applyFont="1" applyFill="1" applyAlignment="1">
      <alignment vertical="center"/>
    </xf>
    <xf numFmtId="0" fontId="7" fillId="6" borderId="4" xfId="23" applyFont="1" applyFill="1" applyBorder="1" applyAlignment="1">
      <alignment vertical="center"/>
    </xf>
    <xf numFmtId="0" fontId="4" fillId="6" borderId="4" xfId="23" applyFont="1" applyFill="1" applyBorder="1" applyAlignment="1">
      <alignment vertical="center"/>
    </xf>
    <xf numFmtId="166" fontId="10" fillId="2" borderId="78" xfId="23" applyNumberFormat="1" applyFont="1" applyFill="1" applyBorder="1" applyAlignment="1">
      <alignment vertical="center"/>
    </xf>
    <xf numFmtId="166" fontId="4" fillId="6" borderId="4" xfId="23" applyNumberFormat="1" applyFont="1" applyFill="1" applyBorder="1" applyAlignment="1">
      <alignment vertical="center"/>
    </xf>
    <xf numFmtId="0" fontId="4" fillId="6" borderId="4" xfId="23" applyFont="1" applyFill="1" applyBorder="1" applyAlignment="1">
      <alignment horizontal="left" vertical="center"/>
    </xf>
    <xf numFmtId="0" fontId="54" fillId="6" borderId="4" xfId="23" applyFont="1" applyFill="1" applyBorder="1" applyAlignment="1">
      <alignment vertical="center"/>
    </xf>
    <xf numFmtId="0" fontId="4" fillId="6" borderId="8" xfId="23" applyFont="1" applyFill="1" applyBorder="1" applyAlignment="1">
      <alignment vertical="center"/>
    </xf>
    <xf numFmtId="0" fontId="10" fillId="2" borderId="79" xfId="23" applyFont="1" applyFill="1" applyBorder="1" applyAlignment="1">
      <alignment vertical="center"/>
    </xf>
    <xf numFmtId="0" fontId="33" fillId="2" borderId="0" xfId="23" applyFont="1" applyFill="1" applyAlignment="1">
      <alignment vertical="center"/>
    </xf>
    <xf numFmtId="0" fontId="33" fillId="2" borderId="0" xfId="23" applyFont="1" applyFill="1"/>
    <xf numFmtId="0" fontId="16" fillId="2" borderId="0" xfId="23" applyFont="1" applyFill="1" applyAlignment="1">
      <alignment horizontal="left" vertical="top" wrapText="1"/>
    </xf>
    <xf numFmtId="0" fontId="39" fillId="5" borderId="0" xfId="23" applyFont="1" applyFill="1" applyAlignment="1">
      <alignment horizontal="center" vertical="center"/>
    </xf>
    <xf numFmtId="0" fontId="18" fillId="2" borderId="0" xfId="23" applyFont="1" applyFill="1" applyAlignment="1">
      <alignment vertical="center"/>
    </xf>
    <xf numFmtId="0" fontId="7" fillId="6" borderId="82" xfId="23" applyFont="1" applyFill="1" applyBorder="1" applyAlignment="1">
      <alignment horizontal="center" vertical="center"/>
    </xf>
    <xf numFmtId="0" fontId="4" fillId="2" borderId="0" xfId="23" applyFont="1" applyFill="1" applyAlignment="1">
      <alignment vertical="center"/>
    </xf>
    <xf numFmtId="0" fontId="18" fillId="2" borderId="78" xfId="23" applyFont="1" applyFill="1" applyBorder="1" applyAlignment="1">
      <alignment vertical="center"/>
    </xf>
    <xf numFmtId="0" fontId="15" fillId="2" borderId="0" xfId="23" applyFont="1" applyFill="1" applyAlignment="1">
      <alignment vertical="center"/>
    </xf>
    <xf numFmtId="0" fontId="16" fillId="2" borderId="0" xfId="23" applyFont="1" applyFill="1" applyAlignment="1">
      <alignment vertical="center"/>
    </xf>
    <xf numFmtId="0" fontId="60" fillId="2" borderId="0" xfId="23" applyFont="1" applyFill="1"/>
    <xf numFmtId="0" fontId="3" fillId="2" borderId="0" xfId="28" applyFont="1" applyFill="1" applyAlignment="1">
      <alignment vertical="center"/>
    </xf>
    <xf numFmtId="0" fontId="29" fillId="2" borderId="0" xfId="28" applyFont="1" applyFill="1" applyAlignment="1">
      <alignment vertical="center"/>
    </xf>
    <xf numFmtId="178" fontId="7" fillId="2" borderId="41" xfId="28" applyNumberFormat="1" applyFont="1" applyFill="1" applyBorder="1" applyAlignment="1">
      <alignment horizontal="center" vertical="center"/>
    </xf>
    <xf numFmtId="178" fontId="7" fillId="2" borderId="0" xfId="28" applyNumberFormat="1" applyFont="1" applyFill="1" applyAlignment="1">
      <alignment horizontal="center" vertical="center"/>
    </xf>
    <xf numFmtId="0" fontId="16" fillId="2" borderId="0" xfId="28" applyFont="1" applyFill="1" applyAlignment="1">
      <alignment horizontal="right" vertical="center"/>
    </xf>
    <xf numFmtId="0" fontId="7" fillId="3" borderId="56" xfId="28" applyFont="1" applyFill="1" applyBorder="1" applyAlignment="1">
      <alignment horizontal="center" vertical="center"/>
    </xf>
    <xf numFmtId="178" fontId="7" fillId="3" borderId="59" xfId="28" applyNumberFormat="1" applyFont="1" applyFill="1" applyBorder="1" applyAlignment="1">
      <alignment horizontal="center" vertical="center"/>
    </xf>
    <xf numFmtId="178" fontId="7" fillId="3" borderId="77" xfId="28" applyNumberFormat="1" applyFont="1" applyFill="1" applyBorder="1" applyAlignment="1">
      <alignment horizontal="center" vertical="center"/>
    </xf>
    <xf numFmtId="178" fontId="7" fillId="3" borderId="77" xfId="28" quotePrefix="1" applyNumberFormat="1" applyFont="1" applyFill="1" applyBorder="1" applyAlignment="1">
      <alignment horizontal="center" vertical="center"/>
    </xf>
    <xf numFmtId="0" fontId="18" fillId="2" borderId="0" xfId="28" applyFont="1" applyFill="1" applyAlignment="1">
      <alignment vertical="center"/>
    </xf>
    <xf numFmtId="0" fontId="4" fillId="3" borderId="65" xfId="28" applyFont="1" applyFill="1" applyBorder="1" applyAlignment="1">
      <alignment vertical="center"/>
    </xf>
    <xf numFmtId="0" fontId="18" fillId="2" borderId="83" xfId="28" applyFont="1" applyFill="1" applyBorder="1" applyAlignment="1">
      <alignment vertical="center"/>
    </xf>
    <xf numFmtId="3" fontId="10" fillId="2" borderId="78" xfId="28" applyNumberFormat="1" applyFont="1" applyFill="1" applyBorder="1" applyAlignment="1">
      <alignment vertical="center"/>
    </xf>
    <xf numFmtId="0" fontId="54" fillId="3" borderId="65" xfId="28" applyFont="1" applyFill="1" applyBorder="1" applyAlignment="1">
      <alignment vertical="center"/>
    </xf>
    <xf numFmtId="3" fontId="32" fillId="2" borderId="78" xfId="28" applyNumberFormat="1" applyFont="1" applyFill="1" applyBorder="1" applyAlignment="1">
      <alignment vertical="center"/>
    </xf>
    <xf numFmtId="0" fontId="16" fillId="2" borderId="0" xfId="28" applyFont="1" applyFill="1" applyAlignment="1">
      <alignment vertical="center"/>
    </xf>
    <xf numFmtId="0" fontId="7" fillId="3" borderId="65" xfId="28" applyFont="1" applyFill="1" applyBorder="1" applyAlignment="1">
      <alignment vertical="center"/>
    </xf>
    <xf numFmtId="3" fontId="28" fillId="2" borderId="78" xfId="28" applyNumberFormat="1" applyFont="1" applyFill="1" applyBorder="1" applyAlignment="1">
      <alignment vertical="center"/>
    </xf>
    <xf numFmtId="0" fontId="39" fillId="2" borderId="0" xfId="28" applyFont="1" applyFill="1" applyAlignment="1">
      <alignment vertical="center"/>
    </xf>
    <xf numFmtId="0" fontId="7" fillId="3" borderId="84" xfId="28" applyFont="1" applyFill="1" applyBorder="1" applyAlignment="1">
      <alignment horizontal="center" vertical="center"/>
    </xf>
    <xf numFmtId="3" fontId="10" fillId="0" borderId="85" xfId="28" applyNumberFormat="1" applyFont="1" applyBorder="1" applyAlignment="1">
      <alignment vertical="center"/>
    </xf>
    <xf numFmtId="0" fontId="4" fillId="3" borderId="67" xfId="28" applyFont="1" applyFill="1" applyBorder="1" applyAlignment="1">
      <alignment vertical="center"/>
    </xf>
    <xf numFmtId="0" fontId="10" fillId="2" borderId="79" xfId="28" applyFont="1" applyFill="1" applyBorder="1" applyAlignment="1">
      <alignment vertical="center"/>
    </xf>
    <xf numFmtId="0" fontId="4" fillId="2" borderId="0" xfId="28" applyFont="1" applyFill="1" applyAlignment="1">
      <alignment vertical="center"/>
    </xf>
    <xf numFmtId="3" fontId="61" fillId="2" borderId="78" xfId="28" applyNumberFormat="1" applyFont="1" applyFill="1" applyBorder="1" applyAlignment="1">
      <alignment vertical="center"/>
    </xf>
    <xf numFmtId="0" fontId="62" fillId="2" borderId="0" xfId="28" applyFont="1" applyFill="1" applyAlignment="1">
      <alignment vertical="center"/>
    </xf>
    <xf numFmtId="0" fontId="10" fillId="2" borderId="78" xfId="28" applyFont="1" applyFill="1" applyBorder="1" applyAlignment="1">
      <alignment vertical="center"/>
    </xf>
    <xf numFmtId="3" fontId="10" fillId="2" borderId="85" xfId="28" applyNumberFormat="1" applyFont="1" applyFill="1" applyBorder="1" applyAlignment="1">
      <alignment vertical="center"/>
    </xf>
    <xf numFmtId="0" fontId="36" fillId="3" borderId="65" xfId="28" applyFont="1" applyFill="1" applyBorder="1" applyAlignment="1">
      <alignment vertical="center"/>
    </xf>
    <xf numFmtId="0" fontId="54" fillId="3" borderId="65" xfId="28" applyFont="1" applyFill="1" applyBorder="1" applyAlignment="1">
      <alignment horizontal="left" vertical="center"/>
    </xf>
    <xf numFmtId="0" fontId="16" fillId="2" borderId="0" xfId="28" applyFont="1" applyFill="1" applyAlignment="1">
      <alignment horizontal="left" vertical="center" wrapText="1"/>
    </xf>
    <xf numFmtId="0" fontId="16" fillId="2" borderId="0" xfId="28" applyFont="1" applyFill="1"/>
    <xf numFmtId="0" fontId="64" fillId="2" borderId="0" xfId="28" applyFont="1" applyFill="1"/>
    <xf numFmtId="3" fontId="39" fillId="3" borderId="77" xfId="23" applyNumberFormat="1" applyFont="1" applyFill="1" applyBorder="1" applyAlignment="1">
      <alignment horizontal="left"/>
    </xf>
    <xf numFmtId="3" fontId="7" fillId="3" borderId="78" xfId="23" applyNumberFormat="1" applyFont="1" applyFill="1" applyBorder="1" applyAlignment="1">
      <alignment horizontal="left"/>
    </xf>
    <xf numFmtId="3" fontId="28" fillId="0" borderId="78" xfId="23" quotePrefix="1" applyNumberFormat="1" applyFont="1" applyBorder="1" applyAlignment="1">
      <alignment horizontal="center"/>
    </xf>
    <xf numFmtId="164" fontId="18" fillId="2" borderId="0" xfId="8" applyNumberFormat="1" applyFont="1" applyFill="1"/>
    <xf numFmtId="43" fontId="18" fillId="2" borderId="0" xfId="8" applyFont="1" applyFill="1"/>
    <xf numFmtId="3" fontId="7" fillId="3" borderId="78" xfId="29" applyNumberFormat="1" applyFont="1" applyFill="1" applyBorder="1" applyProtection="1">
      <protection hidden="1"/>
    </xf>
    <xf numFmtId="3" fontId="28" fillId="2" borderId="78" xfId="8" applyNumberFormat="1" applyFont="1" applyFill="1" applyBorder="1" applyAlignment="1">
      <alignment horizontal="center"/>
    </xf>
    <xf numFmtId="3" fontId="4" fillId="3" borderId="78" xfId="29" applyNumberFormat="1" applyFont="1" applyFill="1" applyBorder="1" applyProtection="1">
      <protection hidden="1"/>
    </xf>
    <xf numFmtId="3" fontId="10" fillId="2" borderId="78" xfId="8" applyNumberFormat="1" applyFont="1" applyFill="1" applyBorder="1" applyAlignment="1">
      <alignment horizontal="center"/>
    </xf>
    <xf numFmtId="3" fontId="54" fillId="3" borderId="78" xfId="29" applyNumberFormat="1" applyFont="1" applyFill="1" applyBorder="1" applyProtection="1">
      <protection hidden="1"/>
    </xf>
    <xf numFmtId="3" fontId="32" fillId="2" borderId="78" xfId="8" applyNumberFormat="1" applyFont="1" applyFill="1" applyBorder="1" applyAlignment="1">
      <alignment horizontal="center"/>
    </xf>
    <xf numFmtId="164" fontId="39" fillId="2" borderId="0" xfId="8" applyNumberFormat="1" applyFont="1" applyFill="1"/>
    <xf numFmtId="164" fontId="16" fillId="2" borderId="0" xfId="8" applyNumberFormat="1" applyFont="1" applyFill="1"/>
    <xf numFmtId="0" fontId="18" fillId="0" borderId="0" xfId="23" applyFont="1"/>
    <xf numFmtId="164" fontId="18" fillId="0" borderId="0" xfId="8" applyNumberFormat="1" applyFont="1" applyFill="1"/>
    <xf numFmtId="3" fontId="4" fillId="3" borderId="79" xfId="29" applyNumberFormat="1" applyFont="1" applyFill="1" applyBorder="1" applyProtection="1">
      <protection hidden="1"/>
    </xf>
    <xf numFmtId="3" fontId="10" fillId="2" borderId="79" xfId="8" applyNumberFormat="1" applyFont="1" applyFill="1" applyBorder="1" applyAlignment="1">
      <alignment horizontal="center"/>
    </xf>
    <xf numFmtId="3" fontId="16" fillId="0" borderId="0" xfId="29" applyNumberFormat="1" applyFont="1" applyProtection="1">
      <protection hidden="1"/>
    </xf>
    <xf numFmtId="3" fontId="18" fillId="0" borderId="0" xfId="8" applyNumberFormat="1" applyFont="1" applyFill="1" applyBorder="1" applyAlignment="1">
      <alignment horizontal="center"/>
    </xf>
    <xf numFmtId="3" fontId="18" fillId="0" borderId="0" xfId="29" applyNumberFormat="1" applyFont="1" applyProtection="1">
      <protection hidden="1"/>
    </xf>
    <xf numFmtId="3" fontId="7" fillId="3" borderId="77" xfId="23" applyNumberFormat="1" applyFont="1" applyFill="1" applyBorder="1" applyAlignment="1">
      <alignment horizontal="left"/>
    </xf>
    <xf numFmtId="3" fontId="39" fillId="2" borderId="78" xfId="8" applyNumberFormat="1" applyFont="1" applyFill="1" applyBorder="1" applyAlignment="1">
      <alignment horizontal="center"/>
    </xf>
    <xf numFmtId="179" fontId="18" fillId="2" borderId="0" xfId="8" applyNumberFormat="1" applyFont="1" applyFill="1"/>
    <xf numFmtId="3" fontId="18" fillId="2" borderId="78" xfId="8" applyNumberFormat="1" applyFont="1" applyFill="1" applyBorder="1" applyAlignment="1">
      <alignment horizontal="center"/>
    </xf>
    <xf numFmtId="3" fontId="7" fillId="3" borderId="86" xfId="23" applyNumberFormat="1" applyFont="1" applyFill="1" applyBorder="1" applyAlignment="1">
      <alignment horizontal="left"/>
    </xf>
    <xf numFmtId="37" fontId="39" fillId="0" borderId="87" xfId="8" quotePrefix="1" applyNumberFormat="1" applyFont="1" applyFill="1" applyBorder="1" applyAlignment="1">
      <alignment horizontal="center"/>
    </xf>
    <xf numFmtId="37" fontId="39" fillId="0" borderId="86" xfId="8" quotePrefix="1" applyNumberFormat="1" applyFont="1" applyFill="1" applyBorder="1" applyAlignment="1">
      <alignment horizontal="center"/>
    </xf>
    <xf numFmtId="164" fontId="41" fillId="0" borderId="0" xfId="8" applyNumberFormat="1" applyFont="1"/>
    <xf numFmtId="37" fontId="16" fillId="0" borderId="4" xfId="8" applyNumberFormat="1" applyFont="1" applyFill="1" applyBorder="1" applyAlignment="1" applyProtection="1">
      <alignment horizontal="center"/>
      <protection hidden="1"/>
    </xf>
    <xf numFmtId="37" fontId="16" fillId="0" borderId="78" xfId="8" applyNumberFormat="1" applyFont="1" applyFill="1" applyBorder="1" applyAlignment="1" applyProtection="1">
      <alignment horizontal="center"/>
      <protection hidden="1"/>
    </xf>
    <xf numFmtId="37" fontId="39" fillId="0" borderId="4" xfId="8" applyNumberFormat="1" applyFont="1" applyFill="1" applyBorder="1" applyAlignment="1" applyProtection="1">
      <alignment horizontal="center"/>
      <protection hidden="1"/>
    </xf>
    <xf numFmtId="37" fontId="39" fillId="0" borderId="78" xfId="8" applyNumberFormat="1" applyFont="1" applyFill="1" applyBorder="1" applyAlignment="1" applyProtection="1">
      <alignment horizontal="center"/>
      <protection hidden="1"/>
    </xf>
    <xf numFmtId="3" fontId="7" fillId="3" borderId="86" xfId="29" applyNumberFormat="1" applyFont="1" applyFill="1" applyBorder="1" applyProtection="1">
      <protection hidden="1"/>
    </xf>
    <xf numFmtId="37" fontId="39" fillId="0" borderId="87" xfId="8" applyNumberFormat="1" applyFont="1" applyFill="1" applyBorder="1" applyAlignment="1" applyProtection="1">
      <alignment horizontal="center"/>
      <protection hidden="1"/>
    </xf>
    <xf numFmtId="37" fontId="39" fillId="0" borderId="86" xfId="8" applyNumberFormat="1" applyFont="1" applyFill="1" applyBorder="1" applyAlignment="1" applyProtection="1">
      <alignment horizontal="center"/>
      <protection hidden="1"/>
    </xf>
    <xf numFmtId="3" fontId="7" fillId="3" borderId="79" xfId="29" applyNumberFormat="1" applyFont="1" applyFill="1" applyBorder="1" applyProtection="1">
      <protection hidden="1"/>
    </xf>
    <xf numFmtId="37" fontId="39" fillId="0" borderId="8" xfId="8" applyNumberFormat="1" applyFont="1" applyFill="1" applyBorder="1" applyAlignment="1" applyProtection="1">
      <alignment horizontal="center"/>
      <protection hidden="1"/>
    </xf>
    <xf numFmtId="37" fontId="39" fillId="0" borderId="79" xfId="8" applyNumberFormat="1" applyFont="1" applyFill="1" applyBorder="1" applyAlignment="1" applyProtection="1">
      <alignment horizontal="center"/>
      <protection hidden="1"/>
    </xf>
    <xf numFmtId="3" fontId="7" fillId="3" borderId="77" xfId="29" applyNumberFormat="1" applyFont="1" applyFill="1" applyBorder="1" applyProtection="1">
      <protection hidden="1"/>
    </xf>
    <xf numFmtId="37" fontId="39" fillId="8" borderId="82" xfId="8" applyNumberFormat="1" applyFont="1" applyFill="1" applyBorder="1" applyAlignment="1" applyProtection="1">
      <alignment horizontal="center"/>
      <protection hidden="1"/>
    </xf>
    <xf numFmtId="37" fontId="39" fillId="8" borderId="77" xfId="8" applyNumberFormat="1" applyFont="1" applyFill="1" applyBorder="1" applyAlignment="1" applyProtection="1">
      <alignment horizontal="center"/>
      <protection hidden="1"/>
    </xf>
    <xf numFmtId="0" fontId="16" fillId="0" borderId="0" xfId="0" applyFont="1" applyAlignment="1">
      <alignment horizontal="left" wrapText="1"/>
    </xf>
    <xf numFmtId="0" fontId="16" fillId="2" borderId="0" xfId="23" applyFont="1" applyFill="1" applyAlignment="1">
      <alignment horizontal="left" wrapText="1"/>
    </xf>
    <xf numFmtId="43" fontId="18" fillId="2" borderId="0" xfId="23" applyNumberFormat="1" applyFont="1" applyFill="1"/>
    <xf numFmtId="0" fontId="3" fillId="2" borderId="0" xfId="23" applyFont="1" applyFill="1"/>
    <xf numFmtId="0" fontId="66" fillId="2" borderId="0" xfId="23" applyFont="1" applyFill="1"/>
    <xf numFmtId="0" fontId="67" fillId="2" borderId="0" xfId="23" applyFont="1" applyFill="1"/>
    <xf numFmtId="3" fontId="3" fillId="3" borderId="88" xfId="23" applyNumberFormat="1" applyFont="1" applyFill="1" applyBorder="1" applyAlignment="1">
      <alignment horizontal="left"/>
    </xf>
    <xf numFmtId="17" fontId="3" fillId="3" borderId="3" xfId="23" quotePrefix="1" applyNumberFormat="1" applyFont="1" applyFill="1" applyBorder="1" applyAlignment="1">
      <alignment horizontal="center"/>
    </xf>
    <xf numFmtId="17" fontId="28" fillId="3" borderId="3" xfId="23" quotePrefix="1" applyNumberFormat="1" applyFont="1" applyFill="1" applyBorder="1" applyAlignment="1">
      <alignment horizontal="center"/>
    </xf>
    <xf numFmtId="3" fontId="3" fillId="0" borderId="26" xfId="23" quotePrefix="1" applyNumberFormat="1" applyFont="1" applyBorder="1" applyAlignment="1">
      <alignment horizontal="center"/>
    </xf>
    <xf numFmtId="3" fontId="3" fillId="0" borderId="6" xfId="23" quotePrefix="1" applyNumberFormat="1" applyFont="1" applyBorder="1" applyAlignment="1">
      <alignment horizontal="center"/>
    </xf>
    <xf numFmtId="3" fontId="28" fillId="0" borderId="6" xfId="23" quotePrefix="1" applyNumberFormat="1" applyFont="1" applyBorder="1" applyAlignment="1">
      <alignment horizontal="center"/>
    </xf>
    <xf numFmtId="3" fontId="3" fillId="2" borderId="26" xfId="30" applyNumberFormat="1" applyFont="1" applyFill="1" applyBorder="1" applyAlignment="1">
      <alignment horizontal="center"/>
    </xf>
    <xf numFmtId="3" fontId="3" fillId="2" borderId="6" xfId="30" applyNumberFormat="1" applyFont="1" applyFill="1" applyBorder="1" applyAlignment="1">
      <alignment horizontal="center"/>
    </xf>
    <xf numFmtId="3" fontId="28" fillId="2" borderId="6" xfId="30" applyNumberFormat="1" applyFont="1" applyFill="1" applyBorder="1" applyAlignment="1">
      <alignment horizontal="center"/>
    </xf>
    <xf numFmtId="3" fontId="29" fillId="2" borderId="26" xfId="30" applyNumberFormat="1" applyFont="1" applyFill="1" applyBorder="1" applyAlignment="1">
      <alignment horizontal="center"/>
    </xf>
    <xf numFmtId="3" fontId="29" fillId="2" borderId="6" xfId="30" applyNumberFormat="1" applyFont="1" applyFill="1" applyBorder="1" applyAlignment="1">
      <alignment horizontal="center"/>
    </xf>
    <xf numFmtId="3" fontId="10" fillId="2" borderId="6" xfId="30" applyNumberFormat="1" applyFont="1" applyFill="1" applyBorder="1" applyAlignment="1">
      <alignment horizontal="center"/>
    </xf>
    <xf numFmtId="3" fontId="37" fillId="2" borderId="26" xfId="30" applyNumberFormat="1" applyFont="1" applyFill="1" applyBorder="1" applyAlignment="1">
      <alignment horizontal="center"/>
    </xf>
    <xf numFmtId="3" fontId="37" fillId="2" borderId="6" xfId="30" applyNumberFormat="1" applyFont="1" applyFill="1" applyBorder="1" applyAlignment="1">
      <alignment horizontal="center"/>
    </xf>
    <xf numFmtId="3" fontId="32" fillId="2" borderId="6" xfId="30" applyNumberFormat="1" applyFont="1" applyFill="1" applyBorder="1" applyAlignment="1">
      <alignment horizontal="center"/>
    </xf>
    <xf numFmtId="0" fontId="37" fillId="2" borderId="0" xfId="23" applyFont="1" applyFill="1"/>
    <xf numFmtId="3" fontId="7" fillId="3" borderId="78" xfId="29" applyNumberFormat="1" applyFont="1" applyFill="1" applyBorder="1" applyAlignment="1" applyProtection="1">
      <alignment wrapText="1"/>
      <protection hidden="1"/>
    </xf>
    <xf numFmtId="3" fontId="29" fillId="2" borderId="39" xfId="30" applyNumberFormat="1" applyFont="1" applyFill="1" applyBorder="1" applyAlignment="1">
      <alignment horizontal="center"/>
    </xf>
    <xf numFmtId="3" fontId="29" fillId="2" borderId="10" xfId="30" applyNumberFormat="1" applyFont="1" applyFill="1" applyBorder="1" applyAlignment="1">
      <alignment horizontal="center"/>
    </xf>
    <xf numFmtId="3" fontId="10" fillId="2" borderId="10" xfId="30" applyNumberFormat="1" applyFont="1" applyFill="1" applyBorder="1" applyAlignment="1">
      <alignment horizontal="center"/>
    </xf>
    <xf numFmtId="3" fontId="54" fillId="2" borderId="0" xfId="29" applyNumberFormat="1" applyFont="1" applyFill="1" applyProtection="1">
      <protection hidden="1"/>
    </xf>
    <xf numFmtId="3" fontId="68" fillId="2" borderId="0" xfId="30" applyNumberFormat="1" applyFont="1" applyFill="1" applyBorder="1" applyAlignment="1">
      <alignment horizontal="center"/>
    </xf>
    <xf numFmtId="3" fontId="69" fillId="2" borderId="0" xfId="30" applyNumberFormat="1" applyFont="1" applyFill="1" applyBorder="1" applyAlignment="1">
      <alignment horizontal="center"/>
    </xf>
    <xf numFmtId="3" fontId="7" fillId="3" borderId="82" xfId="23" applyNumberFormat="1" applyFont="1" applyFill="1" applyBorder="1" applyAlignment="1">
      <alignment horizontal="left" vertical="center"/>
    </xf>
    <xf numFmtId="17" fontId="3" fillId="3" borderId="54" xfId="23" quotePrefix="1" applyNumberFormat="1" applyFont="1" applyFill="1" applyBorder="1" applyAlignment="1">
      <alignment horizontal="center" vertical="center"/>
    </xf>
    <xf numFmtId="17" fontId="28" fillId="3" borderId="54" xfId="23" quotePrefix="1" applyNumberFormat="1" applyFont="1" applyFill="1" applyBorder="1" applyAlignment="1">
      <alignment horizontal="center" vertical="center"/>
    </xf>
    <xf numFmtId="17" fontId="28" fillId="3" borderId="54" xfId="23" quotePrefix="1" applyNumberFormat="1" applyFont="1" applyFill="1" applyBorder="1" applyAlignment="1">
      <alignment horizontal="center"/>
    </xf>
    <xf numFmtId="17" fontId="28" fillId="3" borderId="3" xfId="23" quotePrefix="1" applyNumberFormat="1" applyFont="1" applyFill="1" applyBorder="1" applyAlignment="1">
      <alignment horizontal="center" vertical="center"/>
    </xf>
    <xf numFmtId="3" fontId="4" fillId="3" borderId="78" xfId="29" applyNumberFormat="1" applyFont="1" applyFill="1" applyBorder="1" applyAlignment="1" applyProtection="1">
      <alignment wrapText="1"/>
      <protection hidden="1"/>
    </xf>
    <xf numFmtId="3" fontId="3" fillId="2" borderId="26" xfId="30" quotePrefix="1" applyNumberFormat="1" applyFont="1" applyFill="1" applyBorder="1" applyAlignment="1">
      <alignment horizontal="center"/>
    </xf>
    <xf numFmtId="37" fontId="3" fillId="2" borderId="21" xfId="30" quotePrefix="1" applyNumberFormat="1" applyFont="1" applyFill="1" applyBorder="1" applyAlignment="1">
      <alignment horizontal="center"/>
    </xf>
    <xf numFmtId="37" fontId="3" fillId="2" borderId="43" xfId="30" quotePrefix="1" applyNumberFormat="1" applyFont="1" applyFill="1" applyBorder="1" applyAlignment="1">
      <alignment horizontal="center"/>
    </xf>
    <xf numFmtId="37" fontId="28" fillId="2" borderId="43" xfId="30" quotePrefix="1" applyNumberFormat="1" applyFont="1" applyFill="1" applyBorder="1" applyAlignment="1">
      <alignment horizontal="center"/>
    </xf>
    <xf numFmtId="37" fontId="37" fillId="2" borderId="26" xfId="30" applyNumberFormat="1" applyFont="1" applyFill="1" applyBorder="1" applyAlignment="1" applyProtection="1">
      <alignment horizontal="center"/>
      <protection hidden="1"/>
    </xf>
    <xf numFmtId="37" fontId="37" fillId="2" borderId="6" xfId="30" applyNumberFormat="1" applyFont="1" applyFill="1" applyBorder="1" applyAlignment="1" applyProtection="1">
      <alignment horizontal="center"/>
      <protection hidden="1"/>
    </xf>
    <xf numFmtId="37" fontId="32" fillId="2" borderId="6" xfId="30" applyNumberFormat="1" applyFont="1" applyFill="1" applyBorder="1" applyAlignment="1" applyProtection="1">
      <alignment horizontal="center"/>
      <protection hidden="1"/>
    </xf>
    <xf numFmtId="37" fontId="3" fillId="2" borderId="26" xfId="30" applyNumberFormat="1" applyFont="1" applyFill="1" applyBorder="1" applyAlignment="1" applyProtection="1">
      <alignment horizontal="center"/>
      <protection hidden="1"/>
    </xf>
    <xf numFmtId="37" fontId="3" fillId="2" borderId="6" xfId="30" applyNumberFormat="1" applyFont="1" applyFill="1" applyBorder="1" applyAlignment="1" applyProtection="1">
      <alignment horizontal="center"/>
      <protection hidden="1"/>
    </xf>
    <xf numFmtId="37" fontId="28" fillId="2" borderId="6" xfId="30" applyNumberFormat="1" applyFont="1" applyFill="1" applyBorder="1" applyAlignment="1" applyProtection="1">
      <alignment horizontal="center"/>
      <protection hidden="1"/>
    </xf>
    <xf numFmtId="3" fontId="29" fillId="8" borderId="78" xfId="29" applyNumberFormat="1" applyFont="1" applyFill="1" applyBorder="1" applyProtection="1">
      <protection hidden="1"/>
    </xf>
    <xf numFmtId="3" fontId="29" fillId="8" borderId="0" xfId="29" applyNumberFormat="1" applyFont="1" applyFill="1" applyProtection="1">
      <protection hidden="1"/>
    </xf>
    <xf numFmtId="37" fontId="3" fillId="2" borderId="21" xfId="30" applyNumberFormat="1" applyFont="1" applyFill="1" applyBorder="1" applyAlignment="1" applyProtection="1">
      <alignment horizontal="center"/>
      <protection hidden="1"/>
    </xf>
    <xf numFmtId="37" fontId="3" fillId="2" borderId="43" xfId="30" applyNumberFormat="1" applyFont="1" applyFill="1" applyBorder="1" applyAlignment="1" applyProtection="1">
      <alignment horizontal="center"/>
      <protection hidden="1"/>
    </xf>
    <xf numFmtId="37" fontId="28" fillId="2" borderId="43" xfId="30" applyNumberFormat="1" applyFont="1" applyFill="1" applyBorder="1" applyAlignment="1" applyProtection="1">
      <alignment horizontal="center"/>
      <protection hidden="1"/>
    </xf>
    <xf numFmtId="37" fontId="3" fillId="2" borderId="39" xfId="30" applyNumberFormat="1" applyFont="1" applyFill="1" applyBorder="1" applyAlignment="1" applyProtection="1">
      <alignment horizontal="center"/>
      <protection hidden="1"/>
    </xf>
    <xf numFmtId="37" fontId="3" fillId="2" borderId="10" xfId="30" applyNumberFormat="1" applyFont="1" applyFill="1" applyBorder="1" applyAlignment="1" applyProtection="1">
      <alignment horizontal="center"/>
      <protection hidden="1"/>
    </xf>
    <xf numFmtId="37" fontId="28" fillId="2" borderId="10" xfId="30" applyNumberFormat="1" applyFont="1" applyFill="1" applyBorder="1" applyAlignment="1" applyProtection="1">
      <alignment horizontal="center"/>
      <protection hidden="1"/>
    </xf>
    <xf numFmtId="37" fontId="3" fillId="8" borderId="52" xfId="30" applyNumberFormat="1" applyFont="1" applyFill="1" applyBorder="1" applyAlignment="1" applyProtection="1">
      <alignment horizontal="center"/>
      <protection hidden="1"/>
    </xf>
    <xf numFmtId="37" fontId="3" fillId="8" borderId="54" xfId="30" applyNumberFormat="1" applyFont="1" applyFill="1" applyBorder="1" applyAlignment="1" applyProtection="1">
      <alignment horizontal="center"/>
      <protection hidden="1"/>
    </xf>
    <xf numFmtId="37" fontId="28" fillId="8" borderId="54" xfId="30" applyNumberFormat="1" applyFont="1" applyFill="1" applyBorder="1" applyAlignment="1" applyProtection="1">
      <alignment horizontal="center"/>
      <protection hidden="1"/>
    </xf>
    <xf numFmtId="0" fontId="33" fillId="2" borderId="0" xfId="23" applyFont="1" applyFill="1" applyAlignment="1">
      <alignment horizontal="left" vertical="center" wrapText="1"/>
    </xf>
    <xf numFmtId="164" fontId="70" fillId="2" borderId="0" xfId="23" applyNumberFormat="1" applyFont="1" applyFill="1"/>
    <xf numFmtId="164" fontId="71" fillId="2" borderId="0" xfId="23" applyNumberFormat="1" applyFont="1" applyFill="1"/>
    <xf numFmtId="0" fontId="33" fillId="2" borderId="0" xfId="31" applyFont="1" applyFill="1" applyAlignment="1">
      <alignment horizontal="left" vertical="top" wrapText="1"/>
    </xf>
    <xf numFmtId="0" fontId="19" fillId="2" borderId="0" xfId="23" applyFont="1" applyFill="1"/>
    <xf numFmtId="0" fontId="33" fillId="2" borderId="0" xfId="31" applyFont="1" applyFill="1" applyAlignment="1"/>
    <xf numFmtId="0" fontId="33" fillId="2" borderId="0" xfId="31" applyFont="1" applyFill="1" applyAlignment="1">
      <alignment horizontal="left" wrapText="1"/>
    </xf>
    <xf numFmtId="0" fontId="33" fillId="2" borderId="0" xfId="23" applyFont="1" applyFill="1" applyAlignment="1"/>
    <xf numFmtId="0" fontId="72" fillId="2" borderId="0" xfId="26" applyFont="1" applyFill="1" applyAlignment="1"/>
    <xf numFmtId="0" fontId="33" fillId="2" borderId="0" xfId="23" applyFont="1" applyFill="1" applyAlignment="1">
      <alignment horizontal="left" wrapText="1"/>
    </xf>
    <xf numFmtId="0" fontId="33" fillId="2" borderId="0" xfId="23" applyFont="1" applyFill="1" applyAlignment="1">
      <alignment horizontal="left"/>
    </xf>
    <xf numFmtId="0" fontId="3" fillId="2" borderId="0" xfId="28" applyFont="1" applyFill="1"/>
    <xf numFmtId="0" fontId="18" fillId="2" borderId="0" xfId="28" applyFont="1" applyFill="1"/>
    <xf numFmtId="0" fontId="4" fillId="2" borderId="0" xfId="0" applyFont="1" applyFill="1"/>
    <xf numFmtId="0" fontId="37" fillId="2" borderId="0" xfId="28" applyFont="1" applyFill="1" applyAlignment="1">
      <alignment horizontal="right"/>
    </xf>
    <xf numFmtId="0" fontId="37" fillId="2" borderId="0" xfId="28" applyFont="1" applyFill="1" applyAlignment="1">
      <alignment horizontal="center"/>
    </xf>
    <xf numFmtId="0" fontId="33" fillId="2" borderId="41" xfId="28" applyFont="1" applyFill="1" applyBorder="1" applyAlignment="1">
      <alignment horizontal="center"/>
    </xf>
    <xf numFmtId="0" fontId="33" fillId="2" borderId="0" xfId="28" applyFont="1" applyFill="1" applyAlignment="1">
      <alignment horizontal="center"/>
    </xf>
    <xf numFmtId="0" fontId="16" fillId="2" borderId="0" xfId="28" applyFont="1" applyFill="1" applyAlignment="1">
      <alignment horizontal="right"/>
    </xf>
    <xf numFmtId="0" fontId="7" fillId="2" borderId="0" xfId="32" applyFont="1" applyFill="1" applyAlignment="1">
      <alignment horizontal="centerContinuous"/>
    </xf>
    <xf numFmtId="0" fontId="54" fillId="2" borderId="0" xfId="32" applyFont="1" applyFill="1" applyAlignment="1">
      <alignment horizontal="right"/>
    </xf>
    <xf numFmtId="0" fontId="54" fillId="2" borderId="0" xfId="32" applyFont="1" applyFill="1" applyAlignment="1">
      <alignment horizontal="center"/>
    </xf>
    <xf numFmtId="0" fontId="16" fillId="2" borderId="0" xfId="32" applyFont="1" applyFill="1" applyAlignment="1">
      <alignment horizontal="right"/>
    </xf>
    <xf numFmtId="0" fontId="4" fillId="2" borderId="0" xfId="28" applyFont="1" applyFill="1"/>
    <xf numFmtId="3" fontId="4" fillId="6" borderId="89" xfId="28" applyNumberFormat="1" applyFont="1" applyFill="1" applyBorder="1"/>
    <xf numFmtId="17" fontId="7" fillId="6" borderId="90" xfId="28" applyNumberFormat="1" applyFont="1" applyFill="1" applyBorder="1" applyAlignment="1">
      <alignment horizontal="centerContinuous"/>
    </xf>
    <xf numFmtId="17" fontId="7" fillId="6" borderId="91" xfId="28" applyNumberFormat="1" applyFont="1" applyFill="1" applyBorder="1" applyAlignment="1">
      <alignment horizontal="centerContinuous"/>
    </xf>
    <xf numFmtId="17" fontId="7" fillId="6" borderId="92" xfId="28" applyNumberFormat="1" applyFont="1" applyFill="1" applyBorder="1" applyAlignment="1">
      <alignment horizontal="centerContinuous"/>
    </xf>
    <xf numFmtId="17" fontId="7" fillId="6" borderId="92" xfId="28" quotePrefix="1" applyNumberFormat="1" applyFont="1" applyFill="1" applyBorder="1" applyAlignment="1">
      <alignment horizontal="centerContinuous"/>
    </xf>
    <xf numFmtId="17" fontId="7" fillId="6" borderId="93" xfId="28" quotePrefix="1" applyNumberFormat="1" applyFont="1" applyFill="1" applyBorder="1" applyAlignment="1">
      <alignment horizontal="centerContinuous"/>
    </xf>
    <xf numFmtId="17" fontId="7" fillId="6" borderId="94" xfId="28" quotePrefix="1" applyNumberFormat="1" applyFont="1" applyFill="1" applyBorder="1" applyAlignment="1">
      <alignment horizontal="centerContinuous"/>
    </xf>
    <xf numFmtId="17" fontId="7" fillId="6" borderId="95" xfId="28" quotePrefix="1" applyNumberFormat="1" applyFont="1" applyFill="1" applyBorder="1" applyAlignment="1">
      <alignment horizontal="centerContinuous"/>
    </xf>
    <xf numFmtId="17" fontId="7" fillId="6" borderId="52" xfId="28" quotePrefix="1" applyNumberFormat="1" applyFont="1" applyFill="1" applyBorder="1" applyAlignment="1">
      <alignment horizontal="center"/>
    </xf>
    <xf numFmtId="17" fontId="7" fillId="6" borderId="53" xfId="28" quotePrefix="1" applyNumberFormat="1" applyFont="1" applyFill="1" applyBorder="1" applyAlignment="1">
      <alignment horizontal="center"/>
    </xf>
    <xf numFmtId="17" fontId="7" fillId="6" borderId="54" xfId="28" quotePrefix="1" applyNumberFormat="1" applyFont="1" applyFill="1" applyBorder="1" applyAlignment="1">
      <alignment horizontal="center"/>
    </xf>
    <xf numFmtId="3" fontId="7" fillId="6" borderId="96" xfId="28" applyNumberFormat="1" applyFont="1" applyFill="1" applyBorder="1"/>
    <xf numFmtId="0" fontId="4" fillId="2" borderId="97" xfId="28" applyFont="1" applyFill="1" applyBorder="1"/>
    <xf numFmtId="0" fontId="4" fillId="2" borderId="98" xfId="28" applyFont="1" applyFill="1" applyBorder="1"/>
    <xf numFmtId="0" fontId="4" fillId="2" borderId="99" xfId="28" applyFont="1" applyFill="1" applyBorder="1"/>
    <xf numFmtId="0" fontId="4" fillId="2" borderId="98" xfId="0" applyFont="1" applyFill="1" applyBorder="1"/>
    <xf numFmtId="0" fontId="4" fillId="2" borderId="100" xfId="0" applyFont="1" applyFill="1" applyBorder="1"/>
    <xf numFmtId="0" fontId="4" fillId="2" borderId="78" xfId="0" applyFont="1" applyFill="1" applyBorder="1"/>
    <xf numFmtId="0" fontId="4" fillId="2" borderId="78" xfId="0" applyFont="1" applyFill="1" applyBorder="1" applyAlignment="1">
      <alignment horizontal="right"/>
    </xf>
    <xf numFmtId="0" fontId="4" fillId="2" borderId="26" xfId="0" applyFont="1" applyFill="1" applyBorder="1" applyAlignment="1">
      <alignment horizontal="center"/>
    </xf>
    <xf numFmtId="0" fontId="4" fillId="2" borderId="5" xfId="0" applyFont="1" applyFill="1" applyBorder="1" applyAlignment="1">
      <alignment horizontal="center"/>
    </xf>
    <xf numFmtId="0" fontId="75" fillId="2" borderId="5" xfId="0" applyFont="1" applyFill="1" applyBorder="1" applyAlignment="1">
      <alignment horizontal="center"/>
    </xf>
    <xf numFmtId="0" fontId="75" fillId="2" borderId="6" xfId="0" applyFont="1" applyFill="1" applyBorder="1" applyAlignment="1">
      <alignment horizontal="center"/>
    </xf>
    <xf numFmtId="3" fontId="4" fillId="6" borderId="65" xfId="28" applyNumberFormat="1" applyFont="1" applyFill="1" applyBorder="1" applyAlignment="1">
      <alignment horizontal="left"/>
    </xf>
    <xf numFmtId="2" fontId="7" fillId="2" borderId="0" xfId="28" applyNumberFormat="1" applyFont="1" applyFill="1" applyAlignment="1">
      <alignment horizontal="right"/>
    </xf>
    <xf numFmtId="2" fontId="7" fillId="2" borderId="97" xfId="28" applyNumberFormat="1" applyFont="1" applyFill="1" applyBorder="1" applyAlignment="1">
      <alignment horizontal="right"/>
    </xf>
    <xf numFmtId="2" fontId="7" fillId="2" borderId="98" xfId="28" applyNumberFormat="1" applyFont="1" applyFill="1" applyBorder="1" applyAlignment="1">
      <alignment horizontal="right"/>
    </xf>
    <xf numFmtId="2" fontId="7" fillId="2" borderId="99" xfId="28" applyNumberFormat="1" applyFont="1" applyFill="1" applyBorder="1" applyAlignment="1">
      <alignment horizontal="right"/>
    </xf>
    <xf numFmtId="2" fontId="7" fillId="2" borderId="100" xfId="28" applyNumberFormat="1" applyFont="1" applyFill="1" applyBorder="1" applyAlignment="1">
      <alignment horizontal="right"/>
    </xf>
    <xf numFmtId="2" fontId="7" fillId="2" borderId="78" xfId="28" applyNumberFormat="1" applyFont="1" applyFill="1" applyBorder="1" applyAlignment="1">
      <alignment horizontal="right"/>
    </xf>
    <xf numFmtId="2" fontId="7" fillId="2" borderId="26" xfId="28" applyNumberFormat="1" applyFont="1" applyFill="1" applyBorder="1" applyAlignment="1">
      <alignment horizontal="center"/>
    </xf>
    <xf numFmtId="2" fontId="7" fillId="2" borderId="5" xfId="28" applyNumberFormat="1" applyFont="1" applyFill="1" applyBorder="1" applyAlignment="1">
      <alignment horizontal="center"/>
    </xf>
    <xf numFmtId="2" fontId="7" fillId="2" borderId="6" xfId="28" applyNumberFormat="1" applyFont="1" applyFill="1" applyBorder="1" applyAlignment="1">
      <alignment horizontal="center"/>
    </xf>
    <xf numFmtId="2" fontId="4" fillId="2" borderId="5" xfId="0" applyNumberFormat="1" applyFont="1" applyFill="1" applyBorder="1" applyAlignment="1">
      <alignment horizontal="center"/>
    </xf>
    <xf numFmtId="2" fontId="4" fillId="2" borderId="6" xfId="0" applyNumberFormat="1" applyFont="1" applyFill="1" applyBorder="1" applyAlignment="1">
      <alignment horizontal="center"/>
    </xf>
    <xf numFmtId="3" fontId="4" fillId="6" borderId="65" xfId="28" applyNumberFormat="1" applyFont="1" applyFill="1" applyBorder="1"/>
    <xf numFmtId="2" fontId="4" fillId="2" borderId="0" xfId="28" applyNumberFormat="1" applyFont="1" applyFill="1" applyAlignment="1">
      <alignment horizontal="right"/>
    </xf>
    <xf numFmtId="2" fontId="4" fillId="2" borderId="97" xfId="28" applyNumberFormat="1" applyFont="1" applyFill="1" applyBorder="1" applyAlignment="1">
      <alignment horizontal="right"/>
    </xf>
    <xf numFmtId="2" fontId="4" fillId="2" borderId="98" xfId="28" applyNumberFormat="1" applyFont="1" applyFill="1" applyBorder="1" applyAlignment="1">
      <alignment horizontal="right"/>
    </xf>
    <xf numFmtId="2" fontId="4" fillId="2" borderId="99" xfId="28" applyNumberFormat="1" applyFont="1" applyFill="1" applyBorder="1" applyAlignment="1">
      <alignment horizontal="right"/>
    </xf>
    <xf numFmtId="2" fontId="4" fillId="2" borderId="98" xfId="0" applyNumberFormat="1" applyFont="1" applyFill="1" applyBorder="1" applyAlignment="1">
      <alignment horizontal="right"/>
    </xf>
    <xf numFmtId="2" fontId="4" fillId="2" borderId="100" xfId="0" applyNumberFormat="1" applyFont="1" applyFill="1" applyBorder="1" applyAlignment="1">
      <alignment horizontal="right"/>
    </xf>
    <xf numFmtId="2" fontId="4" fillId="2" borderId="78" xfId="0" applyNumberFormat="1" applyFont="1" applyFill="1" applyBorder="1" applyAlignment="1">
      <alignment horizontal="right"/>
    </xf>
    <xf numFmtId="2" fontId="4" fillId="2" borderId="78" xfId="0" applyNumberFormat="1" applyFont="1" applyFill="1" applyBorder="1" applyAlignment="1">
      <alignment horizontal="center"/>
    </xf>
    <xf numFmtId="2" fontId="4" fillId="2" borderId="26" xfId="0" applyNumberFormat="1" applyFont="1" applyFill="1" applyBorder="1" applyAlignment="1">
      <alignment horizontal="center"/>
    </xf>
    <xf numFmtId="2" fontId="4" fillId="0" borderId="6" xfId="0" applyNumberFormat="1" applyFont="1" applyFill="1" applyBorder="1" applyAlignment="1">
      <alignment horizontal="center"/>
    </xf>
    <xf numFmtId="2" fontId="4" fillId="0" borderId="5" xfId="0" applyNumberFormat="1" applyFont="1" applyBorder="1" applyAlignment="1">
      <alignment horizontal="center"/>
    </xf>
    <xf numFmtId="3" fontId="4" fillId="6" borderId="67" xfId="28" applyNumberFormat="1" applyFont="1" applyFill="1" applyBorder="1"/>
    <xf numFmtId="2" fontId="4" fillId="2" borderId="41" xfId="28" applyNumberFormat="1" applyFont="1" applyFill="1" applyBorder="1"/>
    <xf numFmtId="0" fontId="4" fillId="2" borderId="101" xfId="28" applyFont="1" applyFill="1" applyBorder="1"/>
    <xf numFmtId="0" fontId="4" fillId="2" borderId="41" xfId="28" applyFont="1" applyFill="1" applyBorder="1"/>
    <xf numFmtId="0" fontId="4" fillId="2" borderId="102" xfId="28" applyFont="1" applyFill="1" applyBorder="1"/>
    <xf numFmtId="0" fontId="4" fillId="2" borderId="103" xfId="28" applyFont="1" applyFill="1" applyBorder="1"/>
    <xf numFmtId="0" fontId="4" fillId="2" borderId="104" xfId="28" applyFont="1" applyFill="1" applyBorder="1"/>
    <xf numFmtId="0" fontId="4" fillId="2" borderId="105" xfId="28" applyFont="1" applyFill="1" applyBorder="1"/>
    <xf numFmtId="0" fontId="4" fillId="2" borderId="103" xfId="0" applyFont="1" applyFill="1" applyBorder="1"/>
    <xf numFmtId="0" fontId="4" fillId="2" borderId="106" xfId="0" applyFont="1" applyFill="1" applyBorder="1"/>
    <xf numFmtId="0" fontId="4" fillId="2" borderId="79" xfId="0" applyFont="1" applyFill="1" applyBorder="1"/>
    <xf numFmtId="0" fontId="4" fillId="2" borderId="79" xfId="0" applyFont="1" applyFill="1" applyBorder="1" applyAlignment="1">
      <alignment horizontal="right"/>
    </xf>
    <xf numFmtId="0" fontId="4" fillId="2" borderId="39" xfId="0" applyFont="1" applyFill="1" applyBorder="1" applyAlignment="1">
      <alignment horizontal="center"/>
    </xf>
    <xf numFmtId="0" fontId="4" fillId="2" borderId="9" xfId="0" applyFont="1" applyFill="1" applyBorder="1" applyAlignment="1">
      <alignment horizontal="center"/>
    </xf>
    <xf numFmtId="0" fontId="4" fillId="2" borderId="10" xfId="0" applyFont="1" applyFill="1" applyBorder="1" applyAlignment="1">
      <alignment horizontal="center"/>
    </xf>
    <xf numFmtId="0" fontId="18" fillId="2" borderId="0" xfId="28" applyFont="1" applyFill="1" applyAlignment="1">
      <alignment horizontal="center"/>
    </xf>
    <xf numFmtId="0" fontId="16" fillId="2" borderId="0" xfId="28" applyFont="1" applyFill="1" applyAlignment="1">
      <alignment horizontal="left"/>
    </xf>
    <xf numFmtId="0" fontId="18" fillId="0" borderId="0" xfId="28" applyFont="1" applyFill="1"/>
    <xf numFmtId="17" fontId="4" fillId="2" borderId="0" xfId="0" applyNumberFormat="1" applyFont="1" applyFill="1"/>
    <xf numFmtId="0" fontId="66" fillId="0" borderId="0" xfId="23" applyFont="1" applyFill="1" applyAlignment="1">
      <alignment horizontal="left"/>
    </xf>
    <xf numFmtId="0" fontId="45" fillId="0" borderId="0" xfId="28" applyFont="1" applyFill="1" applyAlignment="1">
      <alignment horizontal="center"/>
    </xf>
    <xf numFmtId="0" fontId="45" fillId="0" borderId="0" xfId="28" applyFont="1" applyAlignment="1">
      <alignment horizontal="center"/>
    </xf>
    <xf numFmtId="0" fontId="77" fillId="0" borderId="0" xfId="28" applyFont="1"/>
    <xf numFmtId="0" fontId="3" fillId="2" borderId="41" xfId="23" applyFont="1" applyFill="1" applyBorder="1" applyAlignment="1">
      <alignment horizontal="left"/>
    </xf>
    <xf numFmtId="0" fontId="54" fillId="0" borderId="41" xfId="28" applyFont="1" applyBorder="1" applyAlignment="1">
      <alignment horizontal="right"/>
    </xf>
    <xf numFmtId="0" fontId="3" fillId="3" borderId="77" xfId="28" applyFont="1" applyFill="1" applyBorder="1" applyAlignment="1">
      <alignment horizontal="left" wrapText="1"/>
    </xf>
    <xf numFmtId="17" fontId="7" fillId="3" borderId="79" xfId="28" applyNumberFormat="1" applyFont="1" applyFill="1" applyBorder="1" applyAlignment="1">
      <alignment horizontal="center"/>
    </xf>
    <xf numFmtId="0" fontId="46" fillId="0" borderId="0" xfId="28" applyFont="1"/>
    <xf numFmtId="0" fontId="3" fillId="3" borderId="83" xfId="28" applyFont="1" applyFill="1" applyBorder="1" applyAlignment="1">
      <alignment horizontal="left" wrapText="1"/>
    </xf>
    <xf numFmtId="2" fontId="7" fillId="0" borderId="25" xfId="27" applyNumberFormat="1" applyFont="1" applyFill="1" applyBorder="1" applyAlignment="1">
      <alignment horizontal="center"/>
    </xf>
    <xf numFmtId="3" fontId="3" fillId="3" borderId="78" xfId="29" applyNumberFormat="1" applyFont="1" applyFill="1" applyBorder="1" applyAlignment="1" applyProtection="1">
      <alignment horizontal="left"/>
      <protection hidden="1"/>
    </xf>
    <xf numFmtId="3" fontId="29" fillId="3" borderId="78" xfId="29" applyNumberFormat="1" applyFont="1" applyFill="1" applyBorder="1" applyAlignment="1" applyProtection="1">
      <alignment horizontal="left"/>
      <protection hidden="1"/>
    </xf>
    <xf numFmtId="2" fontId="4" fillId="0" borderId="25" xfId="27" applyNumberFormat="1" applyFont="1" applyFill="1" applyBorder="1" applyAlignment="1">
      <alignment horizontal="center"/>
    </xf>
    <xf numFmtId="3" fontId="37" fillId="3" borderId="78" xfId="29" applyNumberFormat="1" applyFont="1" applyFill="1" applyBorder="1" applyAlignment="1" applyProtection="1">
      <alignment horizontal="left" indent="1"/>
      <protection hidden="1"/>
    </xf>
    <xf numFmtId="0" fontId="78" fillId="0" borderId="0" xfId="28" applyFont="1"/>
    <xf numFmtId="3" fontId="37" fillId="3" borderId="78" xfId="29" applyNumberFormat="1" applyFont="1" applyFill="1" applyBorder="1" applyAlignment="1" applyProtection="1">
      <alignment horizontal="left" indent="2"/>
      <protection hidden="1"/>
    </xf>
    <xf numFmtId="0" fontId="79" fillId="0" borderId="0" xfId="28" applyFont="1"/>
    <xf numFmtId="3" fontId="29" fillId="3" borderId="79" xfId="29" applyNumberFormat="1" applyFont="1" applyFill="1" applyBorder="1" applyAlignment="1" applyProtection="1">
      <alignment horizontal="left"/>
      <protection hidden="1"/>
    </xf>
    <xf numFmtId="2" fontId="4" fillId="0" borderId="42" xfId="27" applyNumberFormat="1" applyFont="1" applyFill="1" applyBorder="1" applyAlignment="1">
      <alignment horizontal="center"/>
    </xf>
    <xf numFmtId="3" fontId="37" fillId="0" borderId="0" xfId="29" applyNumberFormat="1" applyFont="1" applyAlignment="1" applyProtection="1">
      <alignment horizontal="left"/>
      <protection hidden="1"/>
    </xf>
    <xf numFmtId="2" fontId="4" fillId="0" borderId="0" xfId="27" applyNumberFormat="1" applyFont="1" applyFill="1" applyBorder="1" applyAlignment="1">
      <alignment horizontal="center"/>
    </xf>
    <xf numFmtId="3" fontId="29" fillId="0" borderId="0" xfId="29" applyNumberFormat="1" applyFont="1" applyAlignment="1" applyProtection="1">
      <alignment horizontal="left" indent="1"/>
      <protection hidden="1"/>
    </xf>
    <xf numFmtId="0" fontId="3" fillId="3" borderId="52" xfId="28" applyFont="1" applyFill="1" applyBorder="1" applyAlignment="1">
      <alignment horizontal="left" wrapText="1"/>
    </xf>
    <xf numFmtId="0" fontId="3" fillId="3" borderId="86" xfId="28" applyFont="1" applyFill="1" applyBorder="1" applyAlignment="1">
      <alignment wrapText="1"/>
    </xf>
    <xf numFmtId="0" fontId="7" fillId="0" borderId="107" xfId="28" applyFont="1" applyBorder="1" applyAlignment="1">
      <alignment horizontal="center"/>
    </xf>
    <xf numFmtId="0" fontId="7" fillId="0" borderId="107" xfId="28" applyFont="1" applyFill="1" applyBorder="1" applyAlignment="1">
      <alignment horizontal="center"/>
    </xf>
    <xf numFmtId="2" fontId="4" fillId="0" borderId="78" xfId="27" applyNumberFormat="1" applyFont="1" applyFill="1" applyBorder="1" applyAlignment="1">
      <alignment horizontal="center"/>
    </xf>
    <xf numFmtId="3" fontId="3" fillId="3" borderId="78" xfId="29" applyNumberFormat="1" applyFont="1" applyFill="1" applyBorder="1" applyProtection="1">
      <protection hidden="1"/>
    </xf>
    <xf numFmtId="10" fontId="7" fillId="0" borderId="25" xfId="27" applyNumberFormat="1" applyFont="1" applyFill="1" applyBorder="1" applyAlignment="1">
      <alignment horizontal="center"/>
    </xf>
    <xf numFmtId="3" fontId="3" fillId="3" borderId="79" xfId="29" applyNumberFormat="1" applyFont="1" applyFill="1" applyBorder="1" applyAlignment="1" applyProtection="1">
      <alignment horizontal="left"/>
      <protection hidden="1"/>
    </xf>
    <xf numFmtId="10" fontId="7" fillId="0" borderId="42" xfId="27" applyNumberFormat="1" applyFont="1" applyFill="1" applyBorder="1" applyAlignment="1">
      <alignment horizontal="center"/>
    </xf>
    <xf numFmtId="0" fontId="7" fillId="0" borderId="42" xfId="27" applyNumberFormat="1" applyFont="1" applyFill="1" applyBorder="1" applyAlignment="1">
      <alignment horizontal="center"/>
    </xf>
    <xf numFmtId="2" fontId="7" fillId="0" borderId="42" xfId="27" applyNumberFormat="1" applyFont="1" applyFill="1" applyBorder="1" applyAlignment="1">
      <alignment horizontal="center"/>
    </xf>
    <xf numFmtId="0" fontId="15" fillId="9" borderId="0" xfId="28" applyFont="1" applyFill="1" applyAlignment="1">
      <alignment vertical="top"/>
    </xf>
    <xf numFmtId="0" fontId="16" fillId="0" borderId="0" xfId="28" applyFont="1" applyAlignment="1">
      <alignment horizontal="left" wrapText="1"/>
    </xf>
    <xf numFmtId="0" fontId="80" fillId="0" borderId="0" xfId="28" applyFont="1"/>
    <xf numFmtId="0" fontId="48" fillId="0" borderId="0" xfId="28" applyFont="1" applyAlignment="1">
      <alignment horizontal="center"/>
    </xf>
    <xf numFmtId="0" fontId="3" fillId="2" borderId="0" xfId="32" applyFont="1" applyFill="1"/>
    <xf numFmtId="0" fontId="29" fillId="2" borderId="0" xfId="32" applyFont="1" applyFill="1"/>
    <xf numFmtId="0" fontId="18" fillId="2" borderId="0" xfId="32" applyFont="1" applyFill="1"/>
    <xf numFmtId="0" fontId="4" fillId="6" borderId="108" xfId="32" applyFont="1" applyFill="1" applyBorder="1"/>
    <xf numFmtId="0" fontId="7" fillId="6" borderId="109" xfId="32" applyFont="1" applyFill="1" applyBorder="1" applyAlignment="1">
      <alignment horizontal="center" vertical="top"/>
    </xf>
    <xf numFmtId="0" fontId="7" fillId="6" borderId="110" xfId="32" applyFont="1" applyFill="1" applyBorder="1" applyAlignment="1">
      <alignment horizontal="center"/>
    </xf>
    <xf numFmtId="0" fontId="7" fillId="6" borderId="13" xfId="32" applyFont="1" applyFill="1" applyBorder="1" applyAlignment="1">
      <alignment horizontal="center"/>
    </xf>
    <xf numFmtId="0" fontId="4" fillId="2" borderId="0" xfId="32" applyFont="1" applyFill="1"/>
    <xf numFmtId="0" fontId="4" fillId="6" borderId="65" xfId="32" applyFont="1" applyFill="1" applyBorder="1"/>
    <xf numFmtId="0" fontId="7" fillId="6" borderId="66" xfId="32" applyFont="1" applyFill="1" applyBorder="1" applyAlignment="1">
      <alignment horizontal="center" vertical="top"/>
    </xf>
    <xf numFmtId="0" fontId="7" fillId="6" borderId="5" xfId="32" applyFont="1" applyFill="1" applyBorder="1" applyAlignment="1">
      <alignment horizontal="center"/>
    </xf>
    <xf numFmtId="0" fontId="7" fillId="6" borderId="27" xfId="32" applyFont="1" applyFill="1" applyBorder="1" applyAlignment="1">
      <alignment horizontal="center"/>
    </xf>
    <xf numFmtId="0" fontId="4" fillId="6" borderId="89" xfId="32" applyFont="1" applyFill="1" applyBorder="1"/>
    <xf numFmtId="0" fontId="7" fillId="6" borderId="111" xfId="32" applyFont="1" applyFill="1" applyBorder="1" applyAlignment="1">
      <alignment horizontal="center" vertical="top"/>
    </xf>
    <xf numFmtId="0" fontId="7" fillId="6" borderId="50" xfId="32" applyFont="1" applyFill="1" applyBorder="1" applyAlignment="1">
      <alignment horizontal="center"/>
    </xf>
    <xf numFmtId="0" fontId="7" fillId="6" borderId="76" xfId="32" applyFont="1" applyFill="1" applyBorder="1" applyAlignment="1">
      <alignment horizontal="center"/>
    </xf>
    <xf numFmtId="17" fontId="7" fillId="10" borderId="65" xfId="32" applyNumberFormat="1" applyFont="1" applyFill="1" applyBorder="1" applyAlignment="1">
      <alignment horizontal="left"/>
    </xf>
    <xf numFmtId="2" fontId="29" fillId="2" borderId="5" xfId="32" applyNumberFormat="1" applyFont="1" applyFill="1" applyBorder="1" applyAlignment="1">
      <alignment horizontal="right"/>
    </xf>
    <xf numFmtId="0" fontId="29" fillId="2" borderId="5" xfId="32" applyFont="1" applyFill="1" applyBorder="1" applyAlignment="1">
      <alignment horizontal="right"/>
    </xf>
    <xf numFmtId="2" fontId="29" fillId="2" borderId="27" xfId="32" applyNumberFormat="1" applyFont="1" applyFill="1" applyBorder="1" applyAlignment="1">
      <alignment horizontal="right"/>
    </xf>
    <xf numFmtId="2" fontId="18" fillId="2" borderId="0" xfId="32" applyNumberFormat="1" applyFont="1" applyFill="1"/>
    <xf numFmtId="2" fontId="29" fillId="2" borderId="5" xfId="32" quotePrefix="1" applyNumberFormat="1" applyFont="1" applyFill="1" applyBorder="1" applyAlignment="1">
      <alignment horizontal="right"/>
    </xf>
    <xf numFmtId="17" fontId="7" fillId="10" borderId="65" xfId="32" quotePrefix="1" applyNumberFormat="1" applyFont="1" applyFill="1" applyBorder="1" applyAlignment="1">
      <alignment horizontal="left"/>
    </xf>
    <xf numFmtId="17" fontId="7" fillId="11" borderId="65" xfId="32" quotePrefix="1" applyNumberFormat="1" applyFont="1" applyFill="1" applyBorder="1" applyAlignment="1">
      <alignment horizontal="left"/>
    </xf>
    <xf numFmtId="2" fontId="4" fillId="2" borderId="0" xfId="32" applyNumberFormat="1" applyFont="1" applyFill="1"/>
    <xf numFmtId="180" fontId="18" fillId="2" borderId="0" xfId="32" applyNumberFormat="1" applyFont="1" applyFill="1"/>
    <xf numFmtId="0" fontId="29" fillId="2" borderId="5" xfId="32" applyFont="1" applyFill="1" applyBorder="1"/>
    <xf numFmtId="0" fontId="16" fillId="2" borderId="0" xfId="32" applyFont="1" applyFill="1" applyAlignment="1">
      <alignment horizontal="centerContinuous"/>
    </xf>
    <xf numFmtId="17" fontId="7" fillId="12" borderId="65" xfId="32" quotePrefix="1" applyNumberFormat="1" applyFont="1" applyFill="1" applyBorder="1" applyAlignment="1">
      <alignment horizontal="left"/>
    </xf>
    <xf numFmtId="17" fontId="7" fillId="6" borderId="65" xfId="32" quotePrefix="1" applyNumberFormat="1" applyFont="1" applyFill="1" applyBorder="1" applyAlignment="1">
      <alignment horizontal="left"/>
    </xf>
    <xf numFmtId="2" fontId="10" fillId="2" borderId="5" xfId="32" applyNumberFormat="1" applyFont="1" applyFill="1" applyBorder="1" applyAlignment="1">
      <alignment horizontal="right" indent="1"/>
    </xf>
    <xf numFmtId="0" fontId="10" fillId="2" borderId="5" xfId="32" applyFont="1" applyFill="1" applyBorder="1" applyAlignment="1">
      <alignment horizontal="right" indent="1"/>
    </xf>
    <xf numFmtId="2" fontId="10" fillId="2" borderId="27" xfId="32" applyNumberFormat="1" applyFont="1" applyFill="1" applyBorder="1" applyAlignment="1">
      <alignment horizontal="right" indent="1"/>
    </xf>
    <xf numFmtId="4" fontId="10" fillId="2" borderId="5" xfId="32" applyNumberFormat="1" applyFont="1" applyFill="1" applyBorder="1" applyAlignment="1">
      <alignment horizontal="right" indent="1"/>
    </xf>
    <xf numFmtId="4" fontId="18" fillId="2" borderId="0" xfId="32" applyNumberFormat="1" applyFont="1" applyFill="1"/>
    <xf numFmtId="4" fontId="4" fillId="2" borderId="0" xfId="32" applyNumberFormat="1" applyFont="1" applyFill="1"/>
    <xf numFmtId="17" fontId="7" fillId="6" borderId="89" xfId="32" quotePrefix="1" applyNumberFormat="1" applyFont="1" applyFill="1" applyBorder="1" applyAlignment="1">
      <alignment horizontal="left"/>
    </xf>
    <xf numFmtId="2" fontId="10" fillId="2" borderId="50" xfId="32" applyNumberFormat="1" applyFont="1" applyFill="1" applyBorder="1" applyAlignment="1">
      <alignment horizontal="right" indent="1"/>
    </xf>
    <xf numFmtId="0" fontId="10" fillId="2" borderId="50" xfId="32" applyFont="1" applyFill="1" applyBorder="1" applyAlignment="1">
      <alignment horizontal="right" indent="1"/>
    </xf>
    <xf numFmtId="4" fontId="10" fillId="2" borderId="50" xfId="32" applyNumberFormat="1" applyFont="1" applyFill="1" applyBorder="1" applyAlignment="1">
      <alignment horizontal="right" indent="1"/>
    </xf>
    <xf numFmtId="2" fontId="10" fillId="2" borderId="76" xfId="32" applyNumberFormat="1" applyFont="1" applyFill="1" applyBorder="1" applyAlignment="1">
      <alignment horizontal="right" indent="1"/>
    </xf>
    <xf numFmtId="17" fontId="7" fillId="3" borderId="65" xfId="32" quotePrefix="1" applyNumberFormat="1" applyFont="1" applyFill="1" applyBorder="1" applyAlignment="1">
      <alignment horizontal="left"/>
    </xf>
    <xf numFmtId="17" fontId="7" fillId="3" borderId="67" xfId="32" quotePrefix="1" applyNumberFormat="1" applyFont="1" applyFill="1" applyBorder="1" applyAlignment="1">
      <alignment horizontal="left"/>
    </xf>
    <xf numFmtId="2" fontId="10" fillId="2" borderId="9" xfId="32" applyNumberFormat="1" applyFont="1" applyFill="1" applyBorder="1" applyAlignment="1">
      <alignment horizontal="right" indent="1"/>
    </xf>
    <xf numFmtId="0" fontId="10" fillId="0" borderId="9" xfId="32" applyFont="1" applyFill="1" applyBorder="1" applyAlignment="1">
      <alignment horizontal="right" indent="1"/>
    </xf>
    <xf numFmtId="4" fontId="10" fillId="2" borderId="9" xfId="32" applyNumberFormat="1" applyFont="1" applyFill="1" applyBorder="1" applyAlignment="1">
      <alignment horizontal="right" indent="1"/>
    </xf>
    <xf numFmtId="2" fontId="10" fillId="0" borderId="40" xfId="32" applyNumberFormat="1" applyFont="1" applyFill="1" applyBorder="1" applyAlignment="1">
      <alignment horizontal="right" indent="1"/>
    </xf>
    <xf numFmtId="0" fontId="16" fillId="2" borderId="0" xfId="32" applyFont="1" applyFill="1" applyAlignment="1">
      <alignment vertical="center"/>
    </xf>
    <xf numFmtId="0" fontId="16" fillId="2" borderId="0" xfId="32" applyFont="1" applyFill="1"/>
    <xf numFmtId="0" fontId="16" fillId="2" borderId="0" xfId="32" applyFont="1" applyFill="1" applyAlignment="1">
      <alignment horizontal="left"/>
    </xf>
    <xf numFmtId="2" fontId="16" fillId="2" borderId="0" xfId="32" applyNumberFormat="1" applyFont="1" applyFill="1"/>
    <xf numFmtId="0" fontId="81" fillId="2" borderId="0" xfId="23" applyFont="1" applyFill="1"/>
    <xf numFmtId="0" fontId="82" fillId="2" borderId="0" xfId="23" applyFont="1" applyFill="1"/>
    <xf numFmtId="0" fontId="32" fillId="2" borderId="0" xfId="23" applyFont="1" applyFill="1" applyAlignment="1">
      <alignment horizontal="right" vertical="center"/>
    </xf>
    <xf numFmtId="3" fontId="7" fillId="3" borderId="78" xfId="23" applyNumberFormat="1" applyFont="1" applyFill="1" applyBorder="1" applyAlignment="1">
      <alignment horizontal="left" vertical="center"/>
    </xf>
    <xf numFmtId="3" fontId="28" fillId="2" borderId="78" xfId="8" applyNumberFormat="1" applyFont="1" applyFill="1" applyBorder="1" applyAlignment="1">
      <alignment horizontal="center" vertical="center"/>
    </xf>
    <xf numFmtId="37" fontId="28" fillId="2" borderId="78" xfId="8" applyNumberFormat="1" applyFont="1" applyFill="1" applyBorder="1" applyAlignment="1">
      <alignment horizontal="center" vertical="center"/>
    </xf>
    <xf numFmtId="3" fontId="18" fillId="2" borderId="0" xfId="23" applyNumberFormat="1" applyFont="1" applyFill="1" applyAlignment="1">
      <alignment horizontal="center" vertical="center"/>
    </xf>
    <xf numFmtId="3" fontId="7" fillId="3" borderId="78" xfId="29" applyNumberFormat="1" applyFont="1" applyFill="1" applyBorder="1" applyAlignment="1" applyProtection="1">
      <alignment vertical="center"/>
      <protection hidden="1"/>
    </xf>
    <xf numFmtId="37" fontId="28" fillId="0" borderId="78" xfId="8" applyNumberFormat="1" applyFont="1" applyFill="1" applyBorder="1" applyAlignment="1">
      <alignment horizontal="center" vertical="center"/>
    </xf>
    <xf numFmtId="37" fontId="28" fillId="2" borderId="0" xfId="23" applyNumberFormat="1" applyFont="1" applyFill="1" applyBorder="1" applyAlignment="1">
      <alignment horizontal="center" vertical="center"/>
    </xf>
    <xf numFmtId="0" fontId="39" fillId="2" borderId="0" xfId="23" applyFont="1" applyFill="1" applyAlignment="1">
      <alignment vertical="center"/>
    </xf>
    <xf numFmtId="0" fontId="39" fillId="0" borderId="0" xfId="23" applyFont="1" applyAlignment="1">
      <alignment vertical="center"/>
    </xf>
    <xf numFmtId="3" fontId="7" fillId="3" borderId="86" xfId="23" applyNumberFormat="1" applyFont="1" applyFill="1" applyBorder="1" applyAlignment="1">
      <alignment horizontal="left" vertical="center"/>
    </xf>
    <xf numFmtId="37" fontId="28" fillId="2" borderId="87" xfId="8" quotePrefix="1" applyNumberFormat="1" applyFont="1" applyFill="1" applyBorder="1" applyAlignment="1">
      <alignment horizontal="center" vertical="center"/>
    </xf>
    <xf numFmtId="37" fontId="28" fillId="2" borderId="86" xfId="8" quotePrefix="1" applyNumberFormat="1" applyFont="1" applyFill="1" applyBorder="1" applyAlignment="1">
      <alignment horizontal="center" vertical="center"/>
    </xf>
    <xf numFmtId="3" fontId="54" fillId="3" borderId="78" xfId="29" applyNumberFormat="1" applyFont="1" applyFill="1" applyBorder="1" applyAlignment="1" applyProtection="1">
      <alignment vertical="center"/>
      <protection hidden="1"/>
    </xf>
    <xf numFmtId="37" fontId="32" fillId="2" borderId="4" xfId="8" applyNumberFormat="1" applyFont="1" applyFill="1" applyBorder="1" applyAlignment="1" applyProtection="1">
      <alignment horizontal="center" vertical="center"/>
      <protection hidden="1"/>
    </xf>
    <xf numFmtId="37" fontId="32" fillId="2" borderId="78" xfId="8" applyNumberFormat="1" applyFont="1" applyFill="1" applyBorder="1" applyAlignment="1" applyProtection="1">
      <alignment horizontal="center" vertical="center"/>
      <protection hidden="1"/>
    </xf>
    <xf numFmtId="37" fontId="28" fillId="0" borderId="4" xfId="8" applyNumberFormat="1" applyFont="1" applyBorder="1" applyAlignment="1" applyProtection="1">
      <alignment horizontal="center" vertical="center"/>
      <protection hidden="1"/>
    </xf>
    <xf numFmtId="37" fontId="28" fillId="0" borderId="78" xfId="8" applyNumberFormat="1" applyFont="1" applyBorder="1" applyAlignment="1" applyProtection="1">
      <alignment horizontal="center" vertical="center"/>
      <protection hidden="1"/>
    </xf>
    <xf numFmtId="3" fontId="18" fillId="8" borderId="78" xfId="29" applyNumberFormat="1" applyFont="1" applyFill="1" applyBorder="1" applyAlignment="1" applyProtection="1">
      <alignment vertical="center"/>
      <protection hidden="1"/>
    </xf>
    <xf numFmtId="37" fontId="28" fillId="2" borderId="4" xfId="8" applyNumberFormat="1" applyFont="1" applyFill="1" applyBorder="1" applyAlignment="1" applyProtection="1">
      <alignment horizontal="center" vertical="center"/>
      <protection hidden="1"/>
    </xf>
    <xf numFmtId="37" fontId="28" fillId="2" borderId="78" xfId="8" applyNumberFormat="1" applyFont="1" applyFill="1" applyBorder="1" applyAlignment="1" applyProtection="1">
      <alignment horizontal="center" vertical="center"/>
      <protection hidden="1"/>
    </xf>
    <xf numFmtId="3" fontId="18" fillId="8" borderId="0" xfId="29" applyNumberFormat="1" applyFont="1" applyFill="1" applyAlignment="1" applyProtection="1">
      <alignment vertical="center"/>
      <protection hidden="1"/>
    </xf>
    <xf numFmtId="3" fontId="7" fillId="3" borderId="86" xfId="29" applyNumberFormat="1" applyFont="1" applyFill="1" applyBorder="1" applyAlignment="1" applyProtection="1">
      <alignment vertical="center"/>
      <protection hidden="1"/>
    </xf>
    <xf numFmtId="37" fontId="28" fillId="2" borderId="87" xfId="8" applyNumberFormat="1" applyFont="1" applyFill="1" applyBorder="1" applyAlignment="1" applyProtection="1">
      <alignment horizontal="center" vertical="center"/>
      <protection hidden="1"/>
    </xf>
    <xf numFmtId="37" fontId="28" fillId="2" borderId="86" xfId="8" applyNumberFormat="1" applyFont="1" applyFill="1" applyBorder="1" applyAlignment="1" applyProtection="1">
      <alignment horizontal="center" vertical="center"/>
      <protection hidden="1"/>
    </xf>
    <xf numFmtId="3" fontId="7" fillId="3" borderId="79" xfId="29" applyNumberFormat="1" applyFont="1" applyFill="1" applyBorder="1" applyAlignment="1" applyProtection="1">
      <alignment vertical="center"/>
      <protection hidden="1"/>
    </xf>
    <xf numFmtId="37" fontId="28" fillId="2" borderId="8" xfId="8" applyNumberFormat="1" applyFont="1" applyFill="1" applyBorder="1" applyAlignment="1" applyProtection="1">
      <alignment horizontal="center" vertical="center"/>
      <protection hidden="1"/>
    </xf>
    <xf numFmtId="37" fontId="28" fillId="2" borderId="79" xfId="8" applyNumberFormat="1" applyFont="1" applyFill="1" applyBorder="1" applyAlignment="1" applyProtection="1">
      <alignment horizontal="center" vertical="center"/>
      <protection hidden="1"/>
    </xf>
    <xf numFmtId="3" fontId="7" fillId="3" borderId="77" xfId="29" applyNumberFormat="1" applyFont="1" applyFill="1" applyBorder="1" applyAlignment="1" applyProtection="1">
      <alignment vertical="center"/>
      <protection hidden="1"/>
    </xf>
    <xf numFmtId="37" fontId="28" fillId="8" borderId="82" xfId="8" applyNumberFormat="1" applyFont="1" applyFill="1" applyBorder="1" applyAlignment="1" applyProtection="1">
      <alignment horizontal="center" vertical="center"/>
      <protection hidden="1"/>
    </xf>
    <xf numFmtId="37" fontId="28" fillId="8" borderId="77" xfId="8" applyNumberFormat="1" applyFont="1" applyFill="1" applyBorder="1" applyAlignment="1" applyProtection="1">
      <alignment horizontal="center" vertical="center"/>
      <protection hidden="1"/>
    </xf>
    <xf numFmtId="0" fontId="16" fillId="2" borderId="0" xfId="23" applyFont="1" applyFill="1" applyAlignment="1">
      <alignment vertical="center" wrapText="1"/>
    </xf>
    <xf numFmtId="164" fontId="62" fillId="2" borderId="0" xfId="23" applyNumberFormat="1" applyFont="1" applyFill="1"/>
    <xf numFmtId="164" fontId="83" fillId="2" borderId="0" xfId="23" applyNumberFormat="1" applyFont="1" applyFill="1"/>
    <xf numFmtId="0" fontId="16" fillId="2" borderId="0" xfId="0" applyFont="1" applyFill="1" applyAlignment="1">
      <alignment vertical="center"/>
    </xf>
    <xf numFmtId="37" fontId="16" fillId="2" borderId="0" xfId="0" applyNumberFormat="1" applyFont="1" applyFill="1"/>
    <xf numFmtId="0" fontId="84" fillId="2" borderId="0" xfId="0" applyFont="1" applyFill="1"/>
    <xf numFmtId="0" fontId="16" fillId="2" borderId="0" xfId="0" applyFont="1" applyFill="1"/>
    <xf numFmtId="0" fontId="16" fillId="2" borderId="0" xfId="0" applyFont="1" applyFill="1" applyAlignment="1">
      <alignment horizontal="left" vertical="center" wrapText="1"/>
    </xf>
    <xf numFmtId="0" fontId="16" fillId="2" borderId="0" xfId="0" applyFont="1" applyFill="1" applyAlignment="1">
      <alignment wrapText="1"/>
    </xf>
    <xf numFmtId="0" fontId="84" fillId="2" borderId="0" xfId="0" applyFont="1" applyFill="1" applyAlignment="1">
      <alignment wrapText="1"/>
    </xf>
    <xf numFmtId="0" fontId="16" fillId="2" borderId="0" xfId="0" applyFont="1" applyFill="1" applyAlignment="1">
      <alignment vertical="center" wrapText="1"/>
    </xf>
    <xf numFmtId="0" fontId="16" fillId="2" borderId="0" xfId="0" applyFont="1" applyFill="1" applyAlignment="1">
      <alignment horizontal="left" wrapText="1"/>
    </xf>
    <xf numFmtId="0" fontId="84" fillId="2" borderId="0" xfId="0" applyFont="1" applyFill="1" applyAlignment="1">
      <alignment horizontal="left" wrapText="1"/>
    </xf>
    <xf numFmtId="0" fontId="85" fillId="2" borderId="0" xfId="23" applyFont="1" applyFill="1" applyAlignment="1">
      <alignment horizontal="left"/>
    </xf>
    <xf numFmtId="0" fontId="81" fillId="2" borderId="0" xfId="23" applyFont="1" applyFill="1" applyAlignment="1">
      <alignment wrapText="1"/>
    </xf>
    <xf numFmtId="0" fontId="82" fillId="2" borderId="0" xfId="23" applyFont="1" applyFill="1" applyAlignment="1">
      <alignment wrapText="1"/>
    </xf>
    <xf numFmtId="0" fontId="86" fillId="2" borderId="0" xfId="23" applyFont="1" applyFill="1" applyAlignment="1">
      <alignment wrapText="1"/>
    </xf>
    <xf numFmtId="0" fontId="3" fillId="2" borderId="41" xfId="23" applyFont="1" applyFill="1" applyBorder="1" applyAlignment="1">
      <alignment horizontal="left" wrapText="1"/>
    </xf>
    <xf numFmtId="0" fontId="85" fillId="2" borderId="41" xfId="23" applyFont="1" applyFill="1" applyBorder="1" applyAlignment="1">
      <alignment horizontal="right" vertical="top" wrapText="1"/>
    </xf>
    <xf numFmtId="3" fontId="7" fillId="3" borderId="77" xfId="23" applyNumberFormat="1" applyFont="1" applyFill="1" applyBorder="1" applyAlignment="1">
      <alignment horizontal="left" vertical="center"/>
    </xf>
    <xf numFmtId="178" fontId="28" fillId="3" borderId="77" xfId="23" quotePrefix="1" applyNumberFormat="1" applyFont="1" applyFill="1" applyBorder="1" applyAlignment="1">
      <alignment horizontal="center" vertical="center"/>
    </xf>
    <xf numFmtId="178" fontId="7" fillId="3" borderId="77" xfId="23" quotePrefix="1" applyNumberFormat="1" applyFont="1" applyFill="1" applyBorder="1" applyAlignment="1">
      <alignment horizontal="center" vertical="center"/>
    </xf>
    <xf numFmtId="3" fontId="28" fillId="0" borderId="78" xfId="23" quotePrefix="1" applyNumberFormat="1" applyFont="1" applyBorder="1" applyAlignment="1">
      <alignment horizontal="center" vertical="center"/>
    </xf>
    <xf numFmtId="3" fontId="28" fillId="2" borderId="78" xfId="23" quotePrefix="1" applyNumberFormat="1" applyFont="1" applyFill="1" applyBorder="1" applyAlignment="1">
      <alignment horizontal="center" vertical="center"/>
    </xf>
    <xf numFmtId="37" fontId="28" fillId="0" borderId="86" xfId="8" quotePrefix="1" applyNumberFormat="1" applyFont="1" applyBorder="1" applyAlignment="1">
      <alignment horizontal="center" vertical="center"/>
    </xf>
    <xf numFmtId="37" fontId="32" fillId="0" borderId="78" xfId="8" applyNumberFormat="1" applyFont="1" applyBorder="1" applyAlignment="1" applyProtection="1">
      <alignment horizontal="center" vertical="center"/>
      <protection hidden="1"/>
    </xf>
    <xf numFmtId="37" fontId="28" fillId="0" borderId="86" xfId="8" applyNumberFormat="1" applyFont="1" applyBorder="1" applyAlignment="1" applyProtection="1">
      <alignment horizontal="center" vertical="center"/>
      <protection hidden="1"/>
    </xf>
    <xf numFmtId="37" fontId="28" fillId="0" borderId="79" xfId="8" applyNumberFormat="1" applyFont="1" applyBorder="1" applyAlignment="1" applyProtection="1">
      <alignment horizontal="center" vertical="center"/>
      <protection hidden="1"/>
    </xf>
    <xf numFmtId="37" fontId="28" fillId="3" borderId="77" xfId="8" applyNumberFormat="1" applyFont="1" applyFill="1" applyBorder="1" applyAlignment="1" applyProtection="1">
      <alignment horizontal="center" vertical="center"/>
      <protection hidden="1"/>
    </xf>
    <xf numFmtId="164" fontId="87" fillId="2" borderId="0" xfId="23" applyNumberFormat="1" applyFont="1" applyFill="1"/>
    <xf numFmtId="0" fontId="88" fillId="2" borderId="0" xfId="23" applyFont="1" applyFill="1"/>
    <xf numFmtId="0" fontId="84" fillId="2" borderId="0" xfId="0" applyFont="1" applyFill="1" applyAlignment="1">
      <alignment vertical="center" wrapText="1"/>
    </xf>
    <xf numFmtId="43" fontId="81" fillId="2" borderId="0" xfId="23" applyNumberFormat="1" applyFont="1" applyFill="1"/>
    <xf numFmtId="0" fontId="54" fillId="2" borderId="0" xfId="28" applyFont="1" applyFill="1" applyAlignment="1">
      <alignment horizontal="right"/>
    </xf>
    <xf numFmtId="2" fontId="18" fillId="0" borderId="0" xfId="28" applyNumberFormat="1" applyFont="1" applyAlignment="1">
      <alignment horizontal="center"/>
    </xf>
    <xf numFmtId="3" fontId="3" fillId="6" borderId="112" xfId="28" applyNumberFormat="1" applyFont="1" applyFill="1" applyBorder="1" applyAlignment="1">
      <alignment horizontal="center"/>
    </xf>
    <xf numFmtId="17" fontId="7" fillId="6" borderId="113" xfId="28" quotePrefix="1" applyNumberFormat="1" applyFont="1" applyFill="1" applyBorder="1" applyAlignment="1">
      <alignment horizontal="center"/>
    </xf>
    <xf numFmtId="17" fontId="7" fillId="6" borderId="88" xfId="28" quotePrefix="1" applyNumberFormat="1" applyFont="1" applyFill="1" applyBorder="1" applyAlignment="1">
      <alignment horizontal="center"/>
    </xf>
    <xf numFmtId="3" fontId="3" fillId="6" borderId="65" xfId="28" applyNumberFormat="1" applyFont="1" applyFill="1" applyBorder="1"/>
    <xf numFmtId="0" fontId="89" fillId="2" borderId="78" xfId="0" applyFont="1" applyFill="1" applyBorder="1" applyAlignment="1">
      <alignment horizontal="right"/>
    </xf>
    <xf numFmtId="3" fontId="3" fillId="6" borderId="65" xfId="28" applyNumberFormat="1" applyFont="1" applyFill="1" applyBorder="1" applyAlignment="1">
      <alignment horizontal="left" indent="2"/>
    </xf>
    <xf numFmtId="2" fontId="28" fillId="2" borderId="78" xfId="0" applyNumberFormat="1" applyFont="1" applyFill="1" applyBorder="1" applyAlignment="1">
      <alignment horizontal="center"/>
    </xf>
    <xf numFmtId="2" fontId="10" fillId="2" borderId="78" xfId="0" applyNumberFormat="1" applyFont="1" applyFill="1" applyBorder="1" applyAlignment="1">
      <alignment horizontal="center"/>
    </xf>
    <xf numFmtId="3" fontId="19" fillId="6" borderId="67" xfId="28" applyNumberFormat="1" applyFont="1" applyFill="1" applyBorder="1"/>
    <xf numFmtId="0" fontId="10" fillId="2" borderId="79" xfId="0" applyFont="1" applyFill="1" applyBorder="1" applyAlignment="1">
      <alignment horizontal="right"/>
    </xf>
    <xf numFmtId="0" fontId="90" fillId="0" borderId="0" xfId="23" applyFont="1" applyAlignment="1">
      <alignment horizontal="center" vertical="top" wrapText="1"/>
    </xf>
    <xf numFmtId="0" fontId="77" fillId="0" borderId="0" xfId="28" applyFont="1" applyAlignment="1">
      <alignment horizontal="center" vertical="top"/>
    </xf>
    <xf numFmtId="0" fontId="16" fillId="0" borderId="0" xfId="28" applyFont="1" applyAlignment="1">
      <alignment horizontal="right"/>
    </xf>
    <xf numFmtId="0" fontId="90" fillId="3" borderId="77" xfId="28" applyFont="1" applyFill="1" applyBorder="1" applyAlignment="1">
      <alignment horizontal="left" wrapText="1"/>
    </xf>
    <xf numFmtId="17" fontId="90" fillId="3" borderId="77" xfId="28" applyNumberFormat="1" applyFont="1" applyFill="1" applyBorder="1" applyAlignment="1">
      <alignment horizontal="center"/>
    </xf>
    <xf numFmtId="17" fontId="7" fillId="3" borderId="77" xfId="28" applyNumberFormat="1" applyFont="1" applyFill="1" applyBorder="1" applyAlignment="1">
      <alignment horizontal="center"/>
    </xf>
    <xf numFmtId="49" fontId="7" fillId="3" borderId="77" xfId="28" applyNumberFormat="1" applyFont="1" applyFill="1" applyBorder="1" applyAlignment="1">
      <alignment horizontal="center"/>
    </xf>
    <xf numFmtId="0" fontId="7" fillId="3" borderId="83" xfId="28" applyFont="1" applyFill="1" applyBorder="1" applyAlignment="1">
      <alignment horizontal="left" vertical="center" wrapText="1"/>
    </xf>
    <xf numFmtId="2" fontId="3" fillId="0" borderId="25" xfId="27" applyNumberFormat="1" applyFont="1" applyBorder="1" applyAlignment="1">
      <alignment horizontal="center" vertical="center"/>
    </xf>
    <xf numFmtId="2" fontId="28" fillId="0" borderId="25" xfId="27" applyNumberFormat="1" applyFont="1" applyBorder="1" applyAlignment="1">
      <alignment horizontal="center" vertical="center"/>
    </xf>
    <xf numFmtId="0" fontId="46" fillId="0" borderId="0" xfId="28" applyFont="1" applyAlignment="1">
      <alignment vertical="center"/>
    </xf>
    <xf numFmtId="3" fontId="7" fillId="3" borderId="78" xfId="29" applyNumberFormat="1" applyFont="1" applyFill="1" applyBorder="1" applyAlignment="1" applyProtection="1">
      <alignment horizontal="left" vertical="center"/>
      <protection hidden="1"/>
    </xf>
    <xf numFmtId="0" fontId="77" fillId="0" borderId="0" xfId="28" applyFont="1" applyAlignment="1">
      <alignment vertical="center"/>
    </xf>
    <xf numFmtId="0" fontId="7" fillId="3" borderId="86" xfId="28" applyFont="1" applyFill="1" applyBorder="1" applyAlignment="1">
      <alignment vertical="center" wrapText="1"/>
    </xf>
    <xf numFmtId="0" fontId="3" fillId="0" borderId="107" xfId="28" applyFont="1" applyBorder="1" applyAlignment="1">
      <alignment horizontal="center" vertical="center"/>
    </xf>
    <xf numFmtId="0" fontId="28" fillId="0" borderId="107" xfId="28" applyFont="1" applyBorder="1" applyAlignment="1">
      <alignment horizontal="center" vertical="center"/>
    </xf>
    <xf numFmtId="2" fontId="28" fillId="0" borderId="86" xfId="28" applyNumberFormat="1" applyFont="1" applyBorder="1" applyAlignment="1">
      <alignment horizontal="center" vertical="center"/>
    </xf>
    <xf numFmtId="3" fontId="54" fillId="3" borderId="78" xfId="29" applyNumberFormat="1" applyFont="1" applyFill="1" applyBorder="1" applyAlignment="1" applyProtection="1">
      <alignment horizontal="left" vertical="center"/>
      <protection hidden="1"/>
    </xf>
    <xf numFmtId="2" fontId="29" fillId="0" borderId="78" xfId="27" applyNumberFormat="1" applyFont="1" applyBorder="1" applyAlignment="1">
      <alignment horizontal="center" vertical="center"/>
    </xf>
    <xf numFmtId="2" fontId="10" fillId="0" borderId="78" xfId="27" applyNumberFormat="1" applyFont="1" applyBorder="1" applyAlignment="1">
      <alignment horizontal="center" vertical="center"/>
    </xf>
    <xf numFmtId="2" fontId="28" fillId="0" borderId="78" xfId="27" applyNumberFormat="1" applyFont="1" applyBorder="1" applyAlignment="1">
      <alignment horizontal="center" vertical="center"/>
    </xf>
    <xf numFmtId="3" fontId="7" fillId="3" borderId="79" xfId="29" applyNumberFormat="1" applyFont="1" applyFill="1" applyBorder="1" applyAlignment="1" applyProtection="1">
      <alignment horizontal="left" vertical="center"/>
      <protection hidden="1"/>
    </xf>
    <xf numFmtId="2" fontId="3" fillId="0" borderId="42" xfId="27" applyNumberFormat="1" applyFont="1" applyBorder="1" applyAlignment="1">
      <alignment horizontal="center" vertical="center"/>
    </xf>
    <xf numFmtId="2" fontId="28" fillId="0" borderId="42" xfId="27" applyNumberFormat="1" applyFont="1" applyBorder="1" applyAlignment="1">
      <alignment horizontal="center" vertical="center"/>
    </xf>
    <xf numFmtId="10" fontId="3" fillId="0" borderId="42" xfId="27" applyNumberFormat="1" applyFont="1" applyBorder="1" applyAlignment="1">
      <alignment horizontal="center" vertical="center"/>
    </xf>
    <xf numFmtId="10" fontId="28" fillId="0" borderId="42" xfId="27" applyNumberFormat="1" applyFont="1" applyBorder="1" applyAlignment="1">
      <alignment horizontal="center" vertical="center"/>
    </xf>
    <xf numFmtId="0" fontId="85" fillId="0" borderId="0" xfId="28" applyFont="1" applyAlignment="1">
      <alignment horizontal="left" wrapText="1"/>
    </xf>
    <xf numFmtId="0" fontId="91" fillId="0" borderId="0" xfId="28" applyFont="1"/>
    <xf numFmtId="0" fontId="80" fillId="0" borderId="0" xfId="28" applyFont="1" applyAlignment="1">
      <alignment horizontal="center"/>
    </xf>
    <xf numFmtId="164" fontId="18" fillId="2" borderId="0" xfId="12" applyNumberFormat="1" applyFont="1" applyFill="1"/>
    <xf numFmtId="0" fontId="16" fillId="0" borderId="0" xfId="23" applyFont="1" applyAlignment="1">
      <alignment horizontal="right"/>
    </xf>
    <xf numFmtId="3" fontId="90" fillId="0" borderId="78" xfId="23" quotePrefix="1" applyNumberFormat="1" applyFont="1" applyFill="1" applyBorder="1" applyAlignment="1">
      <alignment horizontal="center"/>
    </xf>
    <xf numFmtId="164" fontId="18" fillId="2" borderId="0" xfId="23" applyNumberFormat="1" applyFont="1" applyFill="1"/>
    <xf numFmtId="3" fontId="90" fillId="2" borderId="78" xfId="12" applyNumberFormat="1" applyFont="1" applyFill="1" applyBorder="1" applyAlignment="1">
      <alignment horizontal="center"/>
    </xf>
    <xf numFmtId="164" fontId="39" fillId="2" borderId="0" xfId="12" applyNumberFormat="1" applyFont="1" applyFill="1"/>
    <xf numFmtId="37" fontId="90" fillId="0" borderId="87" xfId="12" quotePrefix="1" applyNumberFormat="1" applyFont="1" applyFill="1" applyBorder="1" applyAlignment="1">
      <alignment horizontal="center"/>
    </xf>
    <xf numFmtId="0" fontId="41" fillId="0" borderId="0" xfId="0" applyFont="1"/>
    <xf numFmtId="164" fontId="41" fillId="0" borderId="0" xfId="12" applyNumberFormat="1" applyFont="1"/>
    <xf numFmtId="37" fontId="85" fillId="0" borderId="4" xfId="12" applyNumberFormat="1" applyFont="1" applyFill="1" applyBorder="1" applyAlignment="1" applyProtection="1">
      <alignment horizontal="center"/>
      <protection hidden="1"/>
    </xf>
    <xf numFmtId="37" fontId="85" fillId="0" borderId="78" xfId="12" applyNumberFormat="1" applyFont="1" applyFill="1" applyBorder="1" applyAlignment="1" applyProtection="1">
      <alignment horizontal="center"/>
      <protection hidden="1"/>
    </xf>
    <xf numFmtId="37" fontId="90" fillId="0" borderId="4" xfId="12" applyNumberFormat="1" applyFont="1" applyFill="1" applyBorder="1" applyAlignment="1" applyProtection="1">
      <alignment horizontal="center"/>
      <protection hidden="1"/>
    </xf>
    <xf numFmtId="37" fontId="90" fillId="0" borderId="78" xfId="12" applyNumberFormat="1" applyFont="1" applyFill="1" applyBorder="1" applyAlignment="1" applyProtection="1">
      <alignment horizontal="center"/>
      <protection hidden="1"/>
    </xf>
    <xf numFmtId="3" fontId="18" fillId="8" borderId="78" xfId="29" applyNumberFormat="1" applyFont="1" applyFill="1" applyBorder="1" applyProtection="1">
      <protection hidden="1"/>
    </xf>
    <xf numFmtId="3" fontId="18" fillId="8" borderId="0" xfId="29" applyNumberFormat="1" applyFont="1" applyFill="1" applyProtection="1">
      <protection hidden="1"/>
    </xf>
    <xf numFmtId="37" fontId="90" fillId="0" borderId="87" xfId="12" applyNumberFormat="1" applyFont="1" applyFill="1" applyBorder="1" applyAlignment="1" applyProtection="1">
      <alignment horizontal="center"/>
      <protection hidden="1"/>
    </xf>
    <xf numFmtId="37" fontId="90" fillId="0" borderId="86" xfId="12" applyNumberFormat="1" applyFont="1" applyFill="1" applyBorder="1" applyAlignment="1" applyProtection="1">
      <alignment horizontal="center"/>
      <protection hidden="1"/>
    </xf>
    <xf numFmtId="37" fontId="90" fillId="0" borderId="8" xfId="12" applyNumberFormat="1" applyFont="1" applyFill="1" applyBorder="1" applyAlignment="1" applyProtection="1">
      <alignment horizontal="center"/>
      <protection hidden="1"/>
    </xf>
    <xf numFmtId="37" fontId="90" fillId="0" borderId="79" xfId="12" applyNumberFormat="1" applyFont="1" applyFill="1" applyBorder="1" applyAlignment="1" applyProtection="1">
      <alignment horizontal="center"/>
      <protection hidden="1"/>
    </xf>
    <xf numFmtId="164" fontId="90" fillId="8" borderId="82" xfId="12" applyNumberFormat="1" applyFont="1" applyFill="1" applyBorder="1" applyAlignment="1" applyProtection="1">
      <alignment horizontal="center"/>
      <protection hidden="1"/>
    </xf>
    <xf numFmtId="164" fontId="90" fillId="8" borderId="77" xfId="12" applyNumberFormat="1" applyFont="1" applyFill="1" applyBorder="1" applyAlignment="1" applyProtection="1">
      <alignment horizontal="center"/>
      <protection hidden="1"/>
    </xf>
    <xf numFmtId="0" fontId="39" fillId="0" borderId="0" xfId="23" applyFont="1" applyAlignment="1">
      <alignment horizontal="center"/>
    </xf>
    <xf numFmtId="164" fontId="16" fillId="2" borderId="0" xfId="12" applyNumberFormat="1" applyFont="1" applyFill="1"/>
    <xf numFmtId="0" fontId="27" fillId="0" borderId="0" xfId="0" applyFont="1" applyAlignment="1">
      <alignment horizontal="left" wrapText="1"/>
    </xf>
    <xf numFmtId="3" fontId="18" fillId="0" borderId="0" xfId="23" applyNumberFormat="1" applyFont="1"/>
    <xf numFmtId="0" fontId="88" fillId="2" borderId="0" xfId="23" applyFont="1" applyFill="1" applyAlignment="1">
      <alignment horizontal="left" wrapText="1"/>
    </xf>
    <xf numFmtId="3" fontId="39" fillId="0" borderId="0" xfId="23" applyNumberFormat="1" applyFont="1"/>
    <xf numFmtId="3" fontId="16" fillId="0" borderId="0" xfId="23" applyNumberFormat="1" applyFont="1"/>
    <xf numFmtId="49" fontId="3" fillId="0" borderId="0" xfId="23" applyNumberFormat="1" applyFont="1" applyFill="1" applyAlignment="1">
      <alignment horizontal="left" wrapText="1"/>
    </xf>
    <xf numFmtId="0" fontId="90" fillId="2" borderId="41" xfId="23" applyFont="1" applyFill="1" applyBorder="1" applyAlignment="1">
      <alignment horizontal="left" wrapText="1"/>
    </xf>
    <xf numFmtId="0" fontId="37" fillId="2" borderId="41" xfId="23" applyFont="1" applyFill="1" applyBorder="1" applyAlignment="1">
      <alignment horizontal="right" wrapText="1"/>
    </xf>
    <xf numFmtId="0" fontId="37" fillId="2" borderId="41" xfId="23" applyFont="1" applyFill="1" applyBorder="1" applyAlignment="1">
      <alignment horizontal="right" vertical="center" wrapText="1"/>
    </xf>
    <xf numFmtId="0" fontId="16" fillId="0" borderId="41" xfId="23" applyFont="1" applyBorder="1" applyAlignment="1">
      <alignment horizontal="right" vertical="center" wrapText="1"/>
    </xf>
    <xf numFmtId="178" fontId="7" fillId="3" borderId="77" xfId="23" applyNumberFormat="1" applyFont="1" applyFill="1" applyBorder="1" applyAlignment="1">
      <alignment horizontal="left"/>
    </xf>
    <xf numFmtId="178" fontId="7" fillId="3" borderId="77" xfId="23" quotePrefix="1" applyNumberFormat="1" applyFont="1" applyFill="1" applyBorder="1" applyAlignment="1">
      <alignment horizontal="center"/>
    </xf>
    <xf numFmtId="178" fontId="18" fillId="2" borderId="0" xfId="23" applyNumberFormat="1" applyFont="1" applyFill="1"/>
    <xf numFmtId="3" fontId="92" fillId="0" borderId="78" xfId="23" quotePrefix="1" applyNumberFormat="1" applyFont="1" applyBorder="1" applyAlignment="1">
      <alignment horizontal="center"/>
    </xf>
    <xf numFmtId="3" fontId="92" fillId="2" borderId="78" xfId="8" applyNumberFormat="1" applyFont="1" applyFill="1" applyBorder="1" applyAlignment="1">
      <alignment horizontal="center"/>
    </xf>
    <xf numFmtId="37" fontId="92" fillId="0" borderId="86" xfId="8" quotePrefix="1" applyNumberFormat="1" applyFont="1" applyBorder="1" applyAlignment="1">
      <alignment horizontal="center"/>
    </xf>
    <xf numFmtId="37" fontId="28" fillId="0" borderId="86" xfId="8" quotePrefix="1" applyNumberFormat="1" applyFont="1" applyBorder="1" applyAlignment="1">
      <alignment horizontal="center"/>
    </xf>
    <xf numFmtId="37" fontId="84" fillId="0" borderId="78" xfId="8" applyNumberFormat="1" applyFont="1" applyBorder="1" applyAlignment="1" applyProtection="1">
      <alignment horizontal="center"/>
      <protection hidden="1"/>
    </xf>
    <xf numFmtId="37" fontId="32" fillId="0" borderId="78" xfId="8" applyNumberFormat="1" applyFont="1" applyBorder="1" applyAlignment="1" applyProtection="1">
      <alignment horizontal="center"/>
      <protection hidden="1"/>
    </xf>
    <xf numFmtId="37" fontId="92" fillId="0" borderId="78" xfId="8" applyNumberFormat="1" applyFont="1" applyBorder="1" applyAlignment="1" applyProtection="1">
      <alignment horizontal="center"/>
      <protection hidden="1"/>
    </xf>
    <xf numFmtId="37" fontId="28" fillId="0" borderId="78" xfId="8" applyNumberFormat="1" applyFont="1" applyBorder="1" applyAlignment="1" applyProtection="1">
      <alignment horizontal="center"/>
      <protection hidden="1"/>
    </xf>
    <xf numFmtId="37" fontId="92" fillId="0" borderId="86" xfId="8" applyNumberFormat="1" applyFont="1" applyBorder="1" applyAlignment="1" applyProtection="1">
      <alignment horizontal="center"/>
      <protection hidden="1"/>
    </xf>
    <xf numFmtId="37" fontId="28" fillId="0" borderId="86" xfId="8" applyNumberFormat="1" applyFont="1" applyBorder="1" applyAlignment="1" applyProtection="1">
      <alignment horizontal="center"/>
      <protection hidden="1"/>
    </xf>
    <xf numFmtId="37" fontId="92" fillId="0" borderId="79" xfId="8" applyNumberFormat="1" applyFont="1" applyBorder="1" applyAlignment="1" applyProtection="1">
      <alignment horizontal="center"/>
      <protection hidden="1"/>
    </xf>
    <xf numFmtId="37" fontId="28" fillId="0" borderId="79" xfId="8" applyNumberFormat="1" applyFont="1" applyBorder="1" applyAlignment="1" applyProtection="1">
      <alignment horizontal="center"/>
      <protection hidden="1"/>
    </xf>
    <xf numFmtId="37" fontId="92" fillId="3" borderId="77" xfId="8" applyNumberFormat="1" applyFont="1" applyFill="1" applyBorder="1" applyAlignment="1" applyProtection="1">
      <alignment horizontal="center"/>
      <protection hidden="1"/>
    </xf>
    <xf numFmtId="37" fontId="28" fillId="3" borderId="77" xfId="8" applyNumberFormat="1" applyFont="1" applyFill="1" applyBorder="1" applyAlignment="1" applyProtection="1">
      <alignment horizontal="center"/>
      <protection hidden="1"/>
    </xf>
    <xf numFmtId="164" fontId="93" fillId="2" borderId="0" xfId="23" applyNumberFormat="1" applyFont="1" applyFill="1"/>
    <xf numFmtId="0" fontId="94" fillId="2" borderId="0" xfId="23" applyFont="1" applyFill="1"/>
    <xf numFmtId="164" fontId="81" fillId="2" borderId="0" xfId="8" applyNumberFormat="1" applyFont="1" applyFill="1"/>
    <xf numFmtId="0" fontId="3" fillId="0" borderId="0" xfId="33" applyFont="1" applyFill="1"/>
    <xf numFmtId="0" fontId="29" fillId="0" borderId="0" xfId="33" applyFont="1"/>
    <xf numFmtId="0" fontId="29" fillId="2" borderId="0" xfId="33" applyFont="1" applyFill="1"/>
    <xf numFmtId="0" fontId="60" fillId="0" borderId="0" xfId="33" applyFont="1"/>
    <xf numFmtId="0" fontId="77" fillId="0" borderId="0" xfId="33" applyFont="1"/>
    <xf numFmtId="0" fontId="46" fillId="0" borderId="0" xfId="33" applyFont="1"/>
    <xf numFmtId="0" fontId="46" fillId="0" borderId="75" xfId="33" applyFont="1" applyBorder="1"/>
    <xf numFmtId="0" fontId="7" fillId="6" borderId="119" xfId="33" applyFont="1" applyFill="1" applyBorder="1" applyAlignment="1">
      <alignment horizontal="center" vertical="center"/>
    </xf>
    <xf numFmtId="0" fontId="7" fillId="6" borderId="120" xfId="33" applyFont="1" applyFill="1" applyBorder="1" applyAlignment="1">
      <alignment horizontal="center" vertical="center"/>
    </xf>
    <xf numFmtId="0" fontId="7" fillId="6" borderId="17" xfId="33" applyFont="1" applyFill="1" applyBorder="1" applyAlignment="1">
      <alignment horizontal="center" vertical="center"/>
    </xf>
    <xf numFmtId="15" fontId="7" fillId="6" borderId="116" xfId="33" quotePrefix="1" applyNumberFormat="1" applyFont="1" applyFill="1" applyBorder="1" applyAlignment="1">
      <alignment horizontal="left" vertical="center"/>
    </xf>
    <xf numFmtId="38" fontId="43" fillId="0" borderId="125" xfId="33" applyNumberFormat="1" applyFont="1" applyBorder="1" applyAlignment="1">
      <alignment horizontal="center" vertical="center"/>
    </xf>
    <xf numFmtId="38" fontId="43" fillId="0" borderId="126" xfId="33" applyNumberFormat="1" applyFont="1" applyBorder="1" applyAlignment="1">
      <alignment horizontal="center" vertical="center"/>
    </xf>
    <xf numFmtId="38" fontId="43" fillId="0" borderId="127" xfId="33" applyNumberFormat="1" applyFont="1" applyBorder="1" applyAlignment="1">
      <alignment horizontal="center" vertical="center"/>
    </xf>
    <xf numFmtId="38" fontId="43" fillId="0" borderId="27" xfId="33" applyNumberFormat="1" applyFont="1" applyBorder="1" applyAlignment="1">
      <alignment horizontal="center" vertical="center"/>
    </xf>
    <xf numFmtId="2" fontId="28" fillId="0" borderId="126" xfId="27" applyNumberFormat="1" applyFont="1" applyBorder="1" applyAlignment="1">
      <alignment horizontal="center" vertical="center"/>
    </xf>
    <xf numFmtId="2" fontId="28" fillId="0" borderId="27" xfId="27" applyNumberFormat="1" applyFont="1" applyBorder="1" applyAlignment="1">
      <alignment horizontal="center" vertical="center"/>
    </xf>
    <xf numFmtId="0" fontId="46" fillId="0" borderId="0" xfId="23" applyFont="1"/>
    <xf numFmtId="38" fontId="10" fillId="0" borderId="125" xfId="33" applyNumberFormat="1" applyFont="1" applyBorder="1" applyAlignment="1">
      <alignment horizontal="center" vertical="center"/>
    </xf>
    <xf numFmtId="38" fontId="10" fillId="0" borderId="126" xfId="33" applyNumberFormat="1" applyFont="1" applyBorder="1" applyAlignment="1">
      <alignment horizontal="center" vertical="center"/>
    </xf>
    <xf numFmtId="38" fontId="10" fillId="0" borderId="127" xfId="33" applyNumberFormat="1" applyFont="1" applyBorder="1" applyAlignment="1">
      <alignment horizontal="center" vertical="center"/>
    </xf>
    <xf numFmtId="38" fontId="10" fillId="0" borderId="27" xfId="33" applyNumberFormat="1" applyFont="1" applyBorder="1" applyAlignment="1">
      <alignment horizontal="center" vertical="center"/>
    </xf>
    <xf numFmtId="2" fontId="28" fillId="0" borderId="128" xfId="27" applyNumberFormat="1" applyFont="1" applyBorder="1" applyAlignment="1">
      <alignment horizontal="center" vertical="center"/>
    </xf>
    <xf numFmtId="2" fontId="28" fillId="0" borderId="129" xfId="27" applyNumberFormat="1" applyFont="1" applyBorder="1" applyAlignment="1">
      <alignment horizontal="center" vertical="center"/>
    </xf>
    <xf numFmtId="38" fontId="10" fillId="0" borderId="66" xfId="33" applyNumberFormat="1" applyFont="1" applyBorder="1" applyAlignment="1">
      <alignment horizontal="center" vertical="center"/>
    </xf>
    <xf numFmtId="38" fontId="10" fillId="0" borderId="5" xfId="33" applyNumberFormat="1" applyFont="1" applyBorder="1" applyAlignment="1">
      <alignment horizontal="center" vertical="center"/>
    </xf>
    <xf numFmtId="2" fontId="28" fillId="0" borderId="5" xfId="27" applyNumberFormat="1" applyFont="1" applyBorder="1" applyAlignment="1">
      <alignment horizontal="center" vertical="center"/>
    </xf>
    <xf numFmtId="0" fontId="95" fillId="2" borderId="0" xfId="33" applyFont="1" applyFill="1" applyAlignment="1">
      <alignment vertical="center"/>
    </xf>
    <xf numFmtId="0" fontId="16" fillId="2" borderId="0" xfId="33" applyFont="1" applyFill="1"/>
    <xf numFmtId="38" fontId="10" fillId="0" borderId="66" xfId="33" applyNumberFormat="1" applyFont="1" applyFill="1" applyBorder="1" applyAlignment="1">
      <alignment horizontal="center" vertical="center"/>
    </xf>
    <xf numFmtId="38" fontId="10" fillId="0" borderId="5" xfId="33" applyNumberFormat="1" applyFont="1" applyFill="1" applyBorder="1" applyAlignment="1">
      <alignment horizontal="center" vertical="center"/>
    </xf>
    <xf numFmtId="2" fontId="28" fillId="0" borderId="5" xfId="27" applyNumberFormat="1" applyFont="1" applyFill="1" applyBorder="1" applyAlignment="1">
      <alignment horizontal="center" vertical="center"/>
    </xf>
    <xf numFmtId="15" fontId="7" fillId="6" borderId="130" xfId="33" quotePrefix="1" applyNumberFormat="1" applyFont="1" applyFill="1" applyBorder="1" applyAlignment="1">
      <alignment horizontal="left" vertical="center"/>
    </xf>
    <xf numFmtId="38" fontId="10" fillId="0" borderId="111" xfId="33" applyNumberFormat="1" applyFont="1" applyFill="1" applyBorder="1" applyAlignment="1">
      <alignment horizontal="center" vertical="center"/>
    </xf>
    <xf numFmtId="38" fontId="10" fillId="0" borderId="50" xfId="33" applyNumberFormat="1" applyFont="1" applyFill="1" applyBorder="1" applyAlignment="1">
      <alignment horizontal="center" vertical="center"/>
    </xf>
    <xf numFmtId="2" fontId="28" fillId="0" borderId="50" xfId="27" applyNumberFormat="1" applyFont="1" applyFill="1" applyBorder="1" applyAlignment="1">
      <alignment horizontal="center" vertical="center"/>
    </xf>
    <xf numFmtId="0" fontId="16" fillId="2" borderId="0" xfId="33" applyFont="1" applyFill="1" applyAlignment="1">
      <alignment horizontal="left" vertical="center" wrapText="1"/>
    </xf>
    <xf numFmtId="0" fontId="16" fillId="0" borderId="0" xfId="33" applyFont="1" applyAlignment="1">
      <alignment vertical="top" wrapText="1"/>
    </xf>
    <xf numFmtId="0" fontId="16" fillId="0" borderId="0" xfId="33" applyFont="1" applyAlignment="1">
      <alignment vertical="center" wrapText="1"/>
    </xf>
    <xf numFmtId="38" fontId="16" fillId="0" borderId="0" xfId="33" applyNumberFormat="1" applyFont="1" applyAlignment="1">
      <alignment vertical="center" wrapText="1"/>
    </xf>
    <xf numFmtId="0" fontId="3" fillId="2" borderId="0" xfId="34" applyFont="1" applyFill="1" applyAlignment="1">
      <alignment vertical="center"/>
    </xf>
    <xf numFmtId="0" fontId="29" fillId="2" borderId="0" xfId="34" applyFont="1" applyFill="1" applyAlignment="1">
      <alignment vertical="center"/>
    </xf>
    <xf numFmtId="0" fontId="18" fillId="2" borderId="0" xfId="34" applyFont="1" applyFill="1" applyAlignment="1">
      <alignment vertical="center"/>
    </xf>
    <xf numFmtId="0" fontId="16" fillId="2" borderId="0" xfId="34" applyFont="1" applyFill="1" applyAlignment="1">
      <alignment horizontal="right" vertical="center"/>
    </xf>
    <xf numFmtId="0" fontId="7" fillId="6" borderId="131" xfId="34" applyFont="1" applyFill="1" applyBorder="1" applyAlignment="1">
      <alignment horizontal="centerContinuous" vertical="center" wrapText="1"/>
    </xf>
    <xf numFmtId="0" fontId="4" fillId="6" borderId="131" xfId="34" applyFont="1" applyFill="1" applyBorder="1" applyAlignment="1">
      <alignment horizontal="centerContinuous" vertical="center" wrapText="1"/>
    </xf>
    <xf numFmtId="0" fontId="4" fillId="6" borderId="15" xfId="34" applyFont="1" applyFill="1" applyBorder="1" applyAlignment="1">
      <alignment horizontal="centerContinuous" vertical="center" wrapText="1"/>
    </xf>
    <xf numFmtId="0" fontId="4" fillId="2" borderId="0" xfId="34" applyFont="1" applyFill="1" applyAlignment="1">
      <alignment vertical="center"/>
    </xf>
    <xf numFmtId="0" fontId="7" fillId="6" borderId="22" xfId="34" applyFont="1" applyFill="1" applyBorder="1" applyAlignment="1">
      <alignment horizontal="center" vertical="center"/>
    </xf>
    <xf numFmtId="0" fontId="7" fillId="6" borderId="44" xfId="34" applyFont="1" applyFill="1" applyBorder="1" applyAlignment="1">
      <alignment horizontal="center" vertical="center"/>
    </xf>
    <xf numFmtId="0" fontId="7" fillId="6" borderId="40" xfId="34" applyFont="1" applyFill="1" applyBorder="1" applyAlignment="1">
      <alignment horizontal="center" vertical="center"/>
    </xf>
    <xf numFmtId="0" fontId="7" fillId="6" borderId="9" xfId="34" applyFont="1" applyFill="1" applyBorder="1" applyAlignment="1">
      <alignment horizontal="center" vertical="center"/>
    </xf>
    <xf numFmtId="0" fontId="4" fillId="6" borderId="78" xfId="34" applyFont="1" applyFill="1" applyBorder="1" applyAlignment="1">
      <alignment vertical="center"/>
    </xf>
    <xf numFmtId="0" fontId="10" fillId="2" borderId="11" xfId="34" applyFont="1" applyFill="1" applyBorder="1" applyAlignment="1">
      <alignment vertical="center"/>
    </xf>
    <xf numFmtId="0" fontId="10" fillId="2" borderId="5" xfId="34" applyFont="1" applyFill="1" applyBorder="1" applyAlignment="1">
      <alignment vertical="center"/>
    </xf>
    <xf numFmtId="0" fontId="10" fillId="2" borderId="6" xfId="34" applyFont="1" applyFill="1" applyBorder="1" applyAlignment="1">
      <alignment vertical="center"/>
    </xf>
    <xf numFmtId="0" fontId="7" fillId="6" borderId="78" xfId="34" applyFont="1" applyFill="1" applyBorder="1" applyAlignment="1">
      <alignment vertical="center"/>
    </xf>
    <xf numFmtId="3" fontId="28" fillId="2" borderId="26" xfId="34" applyNumberFormat="1" applyFont="1" applyFill="1" applyBorder="1" applyAlignment="1">
      <alignment vertical="center"/>
    </xf>
    <xf numFmtId="3" fontId="28" fillId="2" borderId="5" xfId="34" applyNumberFormat="1" applyFont="1" applyFill="1" applyBorder="1" applyAlignment="1">
      <alignment vertical="center"/>
    </xf>
    <xf numFmtId="3" fontId="28" fillId="2" borderId="6" xfId="34" applyNumberFormat="1" applyFont="1" applyFill="1" applyBorder="1" applyAlignment="1">
      <alignment vertical="center"/>
    </xf>
    <xf numFmtId="3" fontId="18" fillId="2" borderId="0" xfId="34" applyNumberFormat="1" applyFont="1" applyFill="1" applyAlignment="1">
      <alignment vertical="center"/>
    </xf>
    <xf numFmtId="3" fontId="10" fillId="2" borderId="26" xfId="34" applyNumberFormat="1" applyFont="1" applyFill="1" applyBorder="1" applyAlignment="1">
      <alignment vertical="center"/>
    </xf>
    <xf numFmtId="3" fontId="10" fillId="2" borderId="5" xfId="34" applyNumberFormat="1" applyFont="1" applyFill="1" applyBorder="1" applyAlignment="1">
      <alignment vertical="center"/>
    </xf>
    <xf numFmtId="3" fontId="10" fillId="2" borderId="6" xfId="34" applyNumberFormat="1" applyFont="1" applyFill="1" applyBorder="1" applyAlignment="1">
      <alignment vertical="center"/>
    </xf>
    <xf numFmtId="171" fontId="32" fillId="2" borderId="26" xfId="27" applyNumberFormat="1" applyFont="1" applyFill="1" applyBorder="1" applyAlignment="1">
      <alignment vertical="center"/>
    </xf>
    <xf numFmtId="171" fontId="32" fillId="2" borderId="5" xfId="27" applyNumberFormat="1" applyFont="1" applyFill="1" applyBorder="1" applyAlignment="1">
      <alignment vertical="center"/>
    </xf>
    <xf numFmtId="0" fontId="7" fillId="6" borderId="79" xfId="34" applyFont="1" applyFill="1" applyBorder="1" applyAlignment="1">
      <alignment vertical="center"/>
    </xf>
    <xf numFmtId="0" fontId="10" fillId="2" borderId="39" xfId="34" applyFont="1" applyFill="1" applyBorder="1" applyAlignment="1">
      <alignment vertical="center"/>
    </xf>
    <xf numFmtId="0" fontId="10" fillId="2" borderId="9" xfId="34" applyFont="1" applyFill="1" applyBorder="1" applyAlignment="1">
      <alignment vertical="center"/>
    </xf>
    <xf numFmtId="0" fontId="10" fillId="2" borderId="10" xfId="34" applyFont="1" applyFill="1" applyBorder="1" applyAlignment="1">
      <alignment vertical="center"/>
    </xf>
    <xf numFmtId="0" fontId="18" fillId="0" borderId="0" xfId="34" applyFont="1" applyAlignment="1">
      <alignment vertical="center"/>
    </xf>
    <xf numFmtId="171" fontId="18" fillId="0" borderId="0" xfId="27" applyNumberFormat="1" applyFont="1" applyAlignment="1">
      <alignment vertical="center"/>
    </xf>
    <xf numFmtId="0" fontId="16" fillId="2" borderId="0" xfId="34" applyFont="1" applyFill="1" applyAlignment="1">
      <alignment vertical="center"/>
    </xf>
    <xf numFmtId="3" fontId="16" fillId="2" borderId="0" xfId="34" applyNumberFormat="1" applyFont="1" applyFill="1" applyAlignment="1">
      <alignment vertical="center"/>
    </xf>
    <xf numFmtId="0" fontId="15" fillId="2" borderId="0" xfId="34" applyFont="1" applyFill="1" applyAlignment="1">
      <alignment vertical="center"/>
    </xf>
    <xf numFmtId="0" fontId="16" fillId="2" borderId="0" xfId="34" applyFont="1" applyFill="1"/>
    <xf numFmtId="0" fontId="2" fillId="2" borderId="0" xfId="19" applyFont="1" applyFill="1" applyAlignment="1">
      <alignment vertical="center"/>
    </xf>
    <xf numFmtId="0" fontId="7" fillId="0" borderId="0" xfId="19" applyFont="1" applyFill="1" applyBorder="1" applyAlignment="1">
      <alignment horizontal="left" vertical="center" wrapText="1"/>
    </xf>
    <xf numFmtId="0" fontId="98" fillId="2" borderId="0" xfId="19" applyFont="1" applyFill="1" applyAlignment="1">
      <alignment vertical="center"/>
    </xf>
    <xf numFmtId="0" fontId="54" fillId="2" borderId="0" xfId="19" applyFont="1" applyFill="1" applyAlignment="1">
      <alignment horizontal="right" vertical="center"/>
    </xf>
    <xf numFmtId="178" fontId="28" fillId="3" borderId="133" xfId="19" applyNumberFormat="1" applyFont="1" applyFill="1" applyBorder="1" applyAlignment="1">
      <alignment horizontal="center"/>
    </xf>
    <xf numFmtId="0" fontId="99" fillId="2" borderId="0" xfId="19" applyFont="1" applyFill="1"/>
    <xf numFmtId="10" fontId="10" fillId="3" borderId="137" xfId="19" applyNumberFormat="1" applyFont="1" applyFill="1" applyBorder="1"/>
    <xf numFmtId="0" fontId="2" fillId="2" borderId="0" xfId="19" applyFont="1" applyFill="1"/>
    <xf numFmtId="0" fontId="3" fillId="3" borderId="140" xfId="19" applyFont="1" applyFill="1" applyBorder="1"/>
    <xf numFmtId="10" fontId="10" fillId="0" borderId="141" xfId="19" applyNumberFormat="1" applyFont="1" applyFill="1" applyBorder="1"/>
    <xf numFmtId="10" fontId="10" fillId="8" borderId="142" xfId="19" applyNumberFormat="1" applyFont="1" applyFill="1" applyBorder="1"/>
    <xf numFmtId="10" fontId="4" fillId="2" borderId="44" xfId="19" applyNumberFormat="1" applyFont="1" applyFill="1" applyBorder="1"/>
    <xf numFmtId="171" fontId="54" fillId="2" borderId="44" xfId="19" applyNumberFormat="1" applyFont="1" applyFill="1" applyBorder="1" applyAlignment="1">
      <alignment horizontal="center"/>
    </xf>
    <xf numFmtId="0" fontId="100" fillId="2" borderId="0" xfId="19" applyFont="1" applyFill="1"/>
    <xf numFmtId="0" fontId="29" fillId="3" borderId="143" xfId="19" applyFont="1" applyFill="1" applyBorder="1"/>
    <xf numFmtId="171" fontId="10" fillId="0" borderId="144" xfId="35" applyNumberFormat="1" applyFont="1" applyFill="1" applyBorder="1"/>
    <xf numFmtId="171" fontId="10" fillId="8" borderId="145" xfId="35" applyNumberFormat="1" applyFont="1" applyFill="1" applyBorder="1"/>
    <xf numFmtId="172" fontId="4" fillId="2" borderId="5" xfId="8" applyNumberFormat="1" applyFont="1" applyFill="1" applyBorder="1"/>
    <xf numFmtId="172" fontId="4" fillId="2" borderId="5" xfId="8" applyNumberFormat="1" applyFont="1" applyFill="1" applyBorder="1" applyAlignment="1">
      <alignment horizontal="right"/>
    </xf>
    <xf numFmtId="172" fontId="4" fillId="2" borderId="5" xfId="35" applyNumberFormat="1" applyFont="1" applyFill="1" applyBorder="1"/>
    <xf numFmtId="172" fontId="4" fillId="2" borderId="5" xfId="19" applyNumberFormat="1" applyFont="1" applyFill="1" applyBorder="1"/>
    <xf numFmtId="0" fontId="3" fillId="3" borderId="143" xfId="19" applyFont="1" applyFill="1" applyBorder="1"/>
    <xf numFmtId="0" fontId="29" fillId="3" borderId="143" xfId="19" quotePrefix="1" applyFont="1" applyFill="1" applyBorder="1" applyAlignment="1">
      <alignment horizontal="left"/>
    </xf>
    <xf numFmtId="0" fontId="2" fillId="0" borderId="0" xfId="19" applyFont="1" applyFill="1"/>
    <xf numFmtId="0" fontId="37" fillId="3" borderId="143" xfId="19" applyFont="1" applyFill="1" applyBorder="1" applyAlignment="1">
      <alignment horizontal="left" indent="1"/>
    </xf>
    <xf numFmtId="0" fontId="29" fillId="3" borderId="143" xfId="36" applyFont="1" applyFill="1" applyBorder="1"/>
    <xf numFmtId="17" fontId="10" fillId="0" borderId="144" xfId="36" applyNumberFormat="1" applyFont="1" applyFill="1" applyBorder="1"/>
    <xf numFmtId="17" fontId="10" fillId="8" borderId="145" xfId="36" applyNumberFormat="1" applyFont="1" applyFill="1" applyBorder="1"/>
    <xf numFmtId="0" fontId="47" fillId="2" borderId="0" xfId="36" applyFont="1" applyFill="1"/>
    <xf numFmtId="0" fontId="4" fillId="2" borderId="5" xfId="8" quotePrefix="1" applyNumberFormat="1" applyFont="1" applyFill="1" applyBorder="1" applyAlignment="1">
      <alignment horizontal="right"/>
    </xf>
    <xf numFmtId="0" fontId="29" fillId="3" borderId="146" xfId="19" applyFont="1" applyFill="1" applyBorder="1"/>
    <xf numFmtId="171" fontId="10" fillId="0" borderId="147" xfId="35" applyNumberFormat="1" applyFont="1" applyFill="1" applyBorder="1"/>
    <xf numFmtId="171" fontId="10" fillId="8" borderId="148" xfId="35" applyNumberFormat="1" applyFont="1" applyFill="1" applyBorder="1"/>
    <xf numFmtId="171" fontId="4" fillId="2" borderId="50" xfId="35" applyNumberFormat="1" applyFont="1" applyFill="1" applyBorder="1"/>
    <xf numFmtId="171" fontId="4" fillId="2" borderId="50" xfId="19" applyNumberFormat="1" applyFont="1" applyFill="1" applyBorder="1"/>
    <xf numFmtId="171" fontId="4" fillId="2" borderId="5" xfId="35" applyNumberFormat="1" applyFont="1" applyFill="1" applyBorder="1"/>
    <xf numFmtId="171" fontId="4" fillId="2" borderId="5" xfId="19" applyNumberFormat="1" applyFont="1" applyFill="1" applyBorder="1"/>
    <xf numFmtId="0" fontId="3" fillId="3" borderId="149" xfId="19" applyFont="1" applyFill="1" applyBorder="1"/>
    <xf numFmtId="171" fontId="10" fillId="0" borderId="150" xfId="35" applyNumberFormat="1" applyFont="1" applyFill="1" applyBorder="1"/>
    <xf numFmtId="178" fontId="28" fillId="8" borderId="151" xfId="19" applyNumberFormat="1" applyFont="1" applyFill="1" applyBorder="1" applyAlignment="1">
      <alignment horizontal="center"/>
    </xf>
    <xf numFmtId="178" fontId="7" fillId="3" borderId="120" xfId="19" applyNumberFormat="1" applyFont="1" applyFill="1" applyBorder="1" applyAlignment="1">
      <alignment horizontal="center"/>
    </xf>
    <xf numFmtId="178" fontId="7" fillId="3" borderId="120" xfId="19" applyNumberFormat="1" applyFont="1" applyFill="1" applyBorder="1" applyAlignment="1">
      <alignment horizontal="center" vertical="center"/>
    </xf>
    <xf numFmtId="178" fontId="7" fillId="3" borderId="120" xfId="19" quotePrefix="1" applyNumberFormat="1" applyFont="1" applyFill="1" applyBorder="1" applyAlignment="1">
      <alignment horizontal="center" vertical="center"/>
    </xf>
    <xf numFmtId="0" fontId="29" fillId="3" borderId="140" xfId="19" applyFont="1" applyFill="1" applyBorder="1"/>
    <xf numFmtId="171" fontId="10" fillId="0" borderId="141" xfId="35" applyNumberFormat="1" applyFont="1" applyFill="1" applyBorder="1"/>
    <xf numFmtId="171" fontId="10" fillId="8" borderId="142" xfId="35" applyNumberFormat="1" applyFont="1" applyFill="1" applyBorder="1"/>
    <xf numFmtId="172" fontId="4" fillId="2" borderId="44" xfId="8" applyNumberFormat="1" applyFont="1" applyFill="1" applyBorder="1"/>
    <xf numFmtId="0" fontId="29" fillId="3" borderId="50" xfId="19" applyFont="1" applyFill="1" applyBorder="1"/>
    <xf numFmtId="10" fontId="28" fillId="0" borderId="50" xfId="19" applyNumberFormat="1" applyFont="1" applyFill="1" applyBorder="1"/>
    <xf numFmtId="10" fontId="28" fillId="8" borderId="50" xfId="19" applyNumberFormat="1" applyFont="1" applyFill="1" applyBorder="1"/>
    <xf numFmtId="10" fontId="7" fillId="2" borderId="50" xfId="19" applyNumberFormat="1" applyFont="1" applyFill="1" applyBorder="1"/>
    <xf numFmtId="0" fontId="10" fillId="0" borderId="152" xfId="19" applyFont="1" applyFill="1" applyBorder="1"/>
    <xf numFmtId="10" fontId="28" fillId="0" borderId="0" xfId="19" applyNumberFormat="1" applyFont="1" applyFill="1" applyBorder="1"/>
    <xf numFmtId="10" fontId="28" fillId="8" borderId="0" xfId="19" applyNumberFormat="1" applyFont="1" applyFill="1" applyBorder="1"/>
    <xf numFmtId="10" fontId="7" fillId="8" borderId="0" xfId="19" applyNumberFormat="1" applyFont="1" applyFill="1" applyBorder="1"/>
    <xf numFmtId="0" fontId="4" fillId="8" borderId="0" xfId="19" applyFont="1" applyFill="1" applyBorder="1"/>
    <xf numFmtId="0" fontId="4" fillId="8" borderId="153" xfId="19" applyFont="1" applyFill="1" applyBorder="1"/>
    <xf numFmtId="0" fontId="4" fillId="8" borderId="154" xfId="19" applyFont="1" applyFill="1" applyBorder="1"/>
    <xf numFmtId="0" fontId="4" fillId="8" borderId="155" xfId="19" applyFont="1" applyFill="1" applyBorder="1"/>
    <xf numFmtId="0" fontId="18" fillId="0" borderId="0" xfId="19" applyFont="1" applyFill="1" applyBorder="1"/>
    <xf numFmtId="10" fontId="18" fillId="0" borderId="0" xfId="19" applyNumberFormat="1" applyFont="1" applyFill="1" applyBorder="1"/>
    <xf numFmtId="0" fontId="4" fillId="0" borderId="0" xfId="19" applyFont="1" applyFill="1" applyBorder="1"/>
    <xf numFmtId="182" fontId="18" fillId="0" borderId="0" xfId="19" applyNumberFormat="1" applyFont="1" applyFill="1" applyBorder="1" applyAlignment="1">
      <alignment horizontal="right" vertical="center"/>
    </xf>
    <xf numFmtId="0" fontId="18" fillId="0" borderId="0" xfId="37" applyFont="1" applyFill="1" applyBorder="1" applyAlignment="1">
      <alignment horizontal="right"/>
    </xf>
    <xf numFmtId="0" fontId="18" fillId="0" borderId="0" xfId="37" applyFont="1" applyFill="1" applyBorder="1" applyAlignment="1">
      <alignment wrapText="1"/>
    </xf>
    <xf numFmtId="0" fontId="18" fillId="0" borderId="0" xfId="37" applyFont="1" applyFill="1" applyBorder="1"/>
    <xf numFmtId="0" fontId="16" fillId="2" borderId="0" xfId="19" applyFont="1" applyFill="1" applyBorder="1" applyAlignment="1">
      <alignment vertical="center"/>
    </xf>
    <xf numFmtId="10" fontId="62" fillId="2" borderId="0" xfId="19" applyNumberFormat="1" applyFont="1" applyFill="1" applyBorder="1" applyAlignment="1">
      <alignment vertical="center"/>
    </xf>
    <xf numFmtId="0" fontId="54" fillId="2" borderId="0" xfId="19" applyFont="1" applyFill="1" applyBorder="1" applyAlignment="1">
      <alignment vertical="center"/>
    </xf>
    <xf numFmtId="0" fontId="46" fillId="2" borderId="0" xfId="19" applyFont="1" applyFill="1" applyBorder="1"/>
    <xf numFmtId="10" fontId="77" fillId="2" borderId="0" xfId="19" applyNumberFormat="1" applyFont="1" applyFill="1" applyBorder="1"/>
    <xf numFmtId="0" fontId="46" fillId="2" borderId="0" xfId="38" applyFont="1" applyFill="1" applyBorder="1"/>
    <xf numFmtId="0" fontId="48" fillId="2" borderId="0" xfId="38" applyFont="1" applyFill="1" applyBorder="1"/>
    <xf numFmtId="0" fontId="48" fillId="2" borderId="0" xfId="19" applyFont="1" applyFill="1" applyBorder="1"/>
    <xf numFmtId="3" fontId="77" fillId="2" borderId="0" xfId="19" applyNumberFormat="1" applyFont="1" applyFill="1" applyBorder="1"/>
    <xf numFmtId="0" fontId="47" fillId="2" borderId="156" xfId="19" applyFont="1" applyFill="1" applyBorder="1"/>
    <xf numFmtId="10" fontId="101" fillId="2" borderId="0" xfId="19" applyNumberFormat="1" applyFont="1" applyFill="1"/>
    <xf numFmtId="0" fontId="2" fillId="2" borderId="0" xfId="38" applyFont="1" applyFill="1"/>
    <xf numFmtId="0" fontId="98" fillId="2" borderId="0" xfId="38" applyFont="1" applyFill="1"/>
    <xf numFmtId="0" fontId="98" fillId="2" borderId="0" xfId="19" applyFont="1" applyFill="1"/>
    <xf numFmtId="10" fontId="47" fillId="2" borderId="0" xfId="19" applyNumberFormat="1" applyFont="1" applyFill="1"/>
    <xf numFmtId="0" fontId="3" fillId="2" borderId="0" xfId="23" applyFont="1" applyFill="1" applyAlignment="1">
      <alignment horizontal="left" vertical="center"/>
    </xf>
    <xf numFmtId="0" fontId="4" fillId="2" borderId="0" xfId="23" applyFont="1" applyFill="1" applyAlignment="1">
      <alignment horizontal="center" vertical="center"/>
    </xf>
    <xf numFmtId="4" fontId="4" fillId="2" borderId="0" xfId="23" applyNumberFormat="1" applyFont="1" applyFill="1" applyAlignment="1">
      <alignment horizontal="center" vertical="center"/>
    </xf>
    <xf numFmtId="0" fontId="7" fillId="2" borderId="0" xfId="23" applyFont="1" applyFill="1" applyAlignment="1">
      <alignment horizontal="center" vertical="center"/>
    </xf>
    <xf numFmtId="0" fontId="54" fillId="2" borderId="0" xfId="23" applyFont="1" applyFill="1" applyAlignment="1">
      <alignment horizontal="center" vertical="center"/>
    </xf>
    <xf numFmtId="0" fontId="4" fillId="2" borderId="0" xfId="39" applyFont="1" applyFill="1" applyAlignment="1">
      <alignment vertical="center"/>
    </xf>
    <xf numFmtId="0" fontId="90" fillId="2" borderId="0" xfId="23" applyFont="1" applyFill="1" applyAlignment="1">
      <alignment horizontal="left" vertical="center"/>
    </xf>
    <xf numFmtId="0" fontId="16" fillId="2" borderId="0" xfId="23" applyFont="1" applyFill="1" applyAlignment="1">
      <alignment horizontal="center"/>
    </xf>
    <xf numFmtId="0" fontId="7" fillId="6" borderId="157" xfId="23" applyFont="1" applyFill="1" applyBorder="1" applyAlignment="1">
      <alignment horizontal="center" vertical="center"/>
    </xf>
    <xf numFmtId="0" fontId="7" fillId="6" borderId="21" xfId="23" applyFont="1" applyFill="1" applyBorder="1" applyAlignment="1">
      <alignment horizontal="center" vertical="center"/>
    </xf>
    <xf numFmtId="0" fontId="7" fillId="6" borderId="44" xfId="23" applyFont="1" applyFill="1" applyBorder="1" applyAlignment="1">
      <alignment horizontal="center" vertical="center"/>
    </xf>
    <xf numFmtId="4" fontId="7" fillId="6" borderId="44" xfId="23" applyNumberFormat="1" applyFont="1" applyFill="1" applyBorder="1" applyAlignment="1">
      <alignment horizontal="center" vertical="center"/>
    </xf>
    <xf numFmtId="0" fontId="7" fillId="6" borderId="158" xfId="23" applyFont="1" applyFill="1" applyBorder="1" applyAlignment="1">
      <alignment horizontal="center" vertical="center"/>
    </xf>
    <xf numFmtId="0" fontId="7" fillId="6" borderId="43" xfId="23" applyFont="1" applyFill="1" applyBorder="1" applyAlignment="1">
      <alignment horizontal="center" vertical="center"/>
    </xf>
    <xf numFmtId="0" fontId="7" fillId="6" borderId="25" xfId="23" applyFont="1" applyFill="1" applyBorder="1" applyAlignment="1">
      <alignment horizontal="center" vertical="center"/>
    </xf>
    <xf numFmtId="0" fontId="7" fillId="6" borderId="26" xfId="23" applyFont="1" applyFill="1" applyBorder="1" applyAlignment="1">
      <alignment horizontal="center" vertical="center"/>
    </xf>
    <xf numFmtId="0" fontId="7" fillId="6" borderId="5" xfId="23" applyFont="1" applyFill="1" applyBorder="1" applyAlignment="1">
      <alignment horizontal="center" vertical="center"/>
    </xf>
    <xf numFmtId="4" fontId="7" fillId="6" borderId="5" xfId="23" applyNumberFormat="1" applyFont="1" applyFill="1" applyBorder="1" applyAlignment="1">
      <alignment horizontal="center" vertical="center"/>
    </xf>
    <xf numFmtId="0" fontId="7" fillId="6" borderId="6" xfId="23" applyFont="1" applyFill="1" applyBorder="1" applyAlignment="1">
      <alignment horizontal="center" vertical="center"/>
    </xf>
    <xf numFmtId="0" fontId="4" fillId="6" borderId="159" xfId="23" applyFont="1" applyFill="1" applyBorder="1" applyAlignment="1">
      <alignment vertical="center"/>
    </xf>
    <xf numFmtId="0" fontId="7" fillId="6" borderId="16" xfId="23" applyFont="1" applyFill="1" applyBorder="1" applyAlignment="1">
      <alignment horizontal="center" vertical="center"/>
    </xf>
    <xf numFmtId="0" fontId="7" fillId="6" borderId="50" xfId="23" applyFont="1" applyFill="1" applyBorder="1" applyAlignment="1">
      <alignment horizontal="center" vertical="center"/>
    </xf>
    <xf numFmtId="4" fontId="7" fillId="6" borderId="50" xfId="23" applyNumberFormat="1" applyFont="1" applyFill="1" applyBorder="1" applyAlignment="1">
      <alignment horizontal="center" vertical="center"/>
    </xf>
    <xf numFmtId="0" fontId="7" fillId="6" borderId="48" xfId="23" applyFont="1" applyFill="1" applyBorder="1" applyAlignment="1">
      <alignment horizontal="center" vertical="center"/>
    </xf>
    <xf numFmtId="0" fontId="7" fillId="6" borderId="49" xfId="23" applyFont="1" applyFill="1" applyBorder="1" applyAlignment="1">
      <alignment horizontal="center" vertical="center"/>
    </xf>
    <xf numFmtId="0" fontId="66" fillId="14" borderId="78" xfId="23" applyFont="1" applyFill="1" applyBorder="1" applyAlignment="1" applyProtection="1">
      <alignment horizontal="right" vertical="center"/>
      <protection hidden="1"/>
    </xf>
    <xf numFmtId="183" fontId="29" fillId="2" borderId="26" xfId="23" applyNumberFormat="1" applyFont="1" applyFill="1" applyBorder="1" applyAlignment="1" applyProtection="1">
      <alignment horizontal="center" vertical="center"/>
      <protection hidden="1"/>
    </xf>
    <xf numFmtId="0" fontId="29" fillId="2" borderId="5" xfId="23" applyFont="1" applyFill="1" applyBorder="1" applyAlignment="1" applyProtection="1">
      <alignment horizontal="center" vertical="center"/>
      <protection hidden="1"/>
    </xf>
    <xf numFmtId="4" fontId="29" fillId="2" borderId="5" xfId="23" applyNumberFormat="1" applyFont="1" applyFill="1" applyBorder="1" applyAlignment="1" applyProtection="1">
      <alignment horizontal="center" vertical="center"/>
      <protection hidden="1"/>
    </xf>
    <xf numFmtId="0" fontId="3" fillId="2" borderId="6" xfId="23" applyFont="1" applyFill="1" applyBorder="1" applyAlignment="1" applyProtection="1">
      <alignment horizontal="center" vertical="center"/>
      <protection hidden="1"/>
    </xf>
    <xf numFmtId="183" fontId="29" fillId="2" borderId="5" xfId="23" applyNumberFormat="1" applyFont="1" applyFill="1" applyBorder="1" applyAlignment="1" applyProtection="1">
      <alignment horizontal="center" vertical="center"/>
      <protection hidden="1"/>
    </xf>
    <xf numFmtId="0" fontId="3" fillId="2" borderId="25" xfId="23" applyFont="1" applyFill="1" applyBorder="1" applyAlignment="1" applyProtection="1">
      <alignment horizontal="right" vertical="center"/>
      <protection hidden="1"/>
    </xf>
    <xf numFmtId="17" fontId="66" fillId="14" borderId="78" xfId="23" applyNumberFormat="1" applyFont="1" applyFill="1" applyBorder="1" applyAlignment="1">
      <alignment horizontal="left" vertical="center"/>
    </xf>
    <xf numFmtId="183" fontId="29" fillId="2" borderId="26" xfId="23" applyNumberFormat="1" applyFont="1" applyFill="1" applyBorder="1" applyAlignment="1">
      <alignment horizontal="center" vertical="center"/>
    </xf>
    <xf numFmtId="183" fontId="29" fillId="2" borderId="5" xfId="23" applyNumberFormat="1" applyFont="1" applyFill="1" applyBorder="1" applyAlignment="1">
      <alignment horizontal="center" vertical="center"/>
    </xf>
    <xf numFmtId="183" fontId="3" fillId="2" borderId="6" xfId="23" applyNumberFormat="1" applyFont="1" applyFill="1" applyBorder="1" applyAlignment="1">
      <alignment horizontal="center" vertical="center"/>
    </xf>
    <xf numFmtId="183" fontId="3" fillId="2" borderId="25" xfId="23" applyNumberFormat="1" applyFont="1" applyFill="1" applyBorder="1" applyAlignment="1">
      <alignment horizontal="right" vertical="center"/>
    </xf>
    <xf numFmtId="183" fontId="4" fillId="2" borderId="0" xfId="23" applyNumberFormat="1" applyFont="1" applyFill="1" applyAlignment="1">
      <alignment vertical="center"/>
    </xf>
    <xf numFmtId="183" fontId="4" fillId="2" borderId="0" xfId="39" applyNumberFormat="1" applyFont="1" applyFill="1" applyAlignment="1">
      <alignment vertical="center"/>
    </xf>
    <xf numFmtId="167" fontId="29" fillId="2" borderId="5" xfId="39" applyNumberFormat="1" applyFont="1" applyFill="1" applyBorder="1" applyAlignment="1">
      <alignment horizontal="center" vertical="center"/>
    </xf>
    <xf numFmtId="183" fontId="29" fillId="2" borderId="5" xfId="39" applyNumberFormat="1" applyFont="1" applyFill="1" applyBorder="1" applyAlignment="1">
      <alignment horizontal="center" vertical="center"/>
    </xf>
    <xf numFmtId="39" fontId="4" fillId="2" borderId="0" xfId="39" applyNumberFormat="1" applyFont="1" applyFill="1" applyAlignment="1">
      <alignment vertical="center"/>
    </xf>
    <xf numFmtId="1" fontId="7" fillId="2" borderId="0" xfId="39" applyNumberFormat="1" applyFont="1" applyFill="1" applyAlignment="1">
      <alignment vertical="center"/>
    </xf>
    <xf numFmtId="167" fontId="4" fillId="2" borderId="0" xfId="39" applyNumberFormat="1" applyFont="1" applyFill="1" applyAlignment="1">
      <alignment horizontal="center" vertical="center"/>
    </xf>
    <xf numFmtId="17" fontId="66" fillId="15" borderId="78" xfId="23" applyNumberFormat="1" applyFont="1" applyFill="1" applyBorder="1" applyAlignment="1">
      <alignment horizontal="left" vertical="center"/>
    </xf>
    <xf numFmtId="17" fontId="66" fillId="16" borderId="78" xfId="23" applyNumberFormat="1" applyFont="1" applyFill="1" applyBorder="1" applyAlignment="1">
      <alignment horizontal="left" vertical="center"/>
    </xf>
    <xf numFmtId="17" fontId="66" fillId="17" borderId="78" xfId="23" applyNumberFormat="1" applyFont="1" applyFill="1" applyBorder="1" applyAlignment="1">
      <alignment horizontal="left" vertical="center"/>
    </xf>
    <xf numFmtId="17" fontId="90" fillId="17" borderId="78" xfId="23" applyNumberFormat="1" applyFont="1" applyFill="1" applyBorder="1" applyAlignment="1">
      <alignment horizontal="left" vertical="center"/>
    </xf>
    <xf numFmtId="17" fontId="7" fillId="17" borderId="78" xfId="23" applyNumberFormat="1" applyFont="1" applyFill="1" applyBorder="1" applyAlignment="1">
      <alignment horizontal="left" vertical="center"/>
    </xf>
    <xf numFmtId="183" fontId="10" fillId="2" borderId="26" xfId="23" applyNumberFormat="1" applyFont="1" applyFill="1" applyBorder="1" applyAlignment="1">
      <alignment horizontal="center" vertical="center"/>
    </xf>
    <xf numFmtId="183" fontId="10" fillId="2" borderId="5" xfId="23" applyNumberFormat="1" applyFont="1" applyFill="1" applyBorder="1" applyAlignment="1">
      <alignment horizontal="center" vertical="center"/>
    </xf>
    <xf numFmtId="183" fontId="28" fillId="2" borderId="6" xfId="23" applyNumberFormat="1" applyFont="1" applyFill="1" applyBorder="1" applyAlignment="1">
      <alignment horizontal="center" vertical="center"/>
    </xf>
    <xf numFmtId="183" fontId="28" fillId="2" borderId="25" xfId="23" applyNumberFormat="1" applyFont="1" applyFill="1" applyBorder="1" applyAlignment="1">
      <alignment horizontal="right" vertical="center"/>
    </xf>
    <xf numFmtId="183" fontId="10" fillId="0" borderId="26" xfId="23" applyNumberFormat="1" applyFont="1" applyBorder="1" applyAlignment="1">
      <alignment horizontal="center" vertical="center"/>
    </xf>
    <xf numFmtId="183" fontId="10" fillId="0" borderId="5" xfId="23" applyNumberFormat="1" applyFont="1" applyBorder="1" applyAlignment="1">
      <alignment horizontal="center" vertical="center"/>
    </xf>
    <xf numFmtId="183" fontId="28" fillId="2" borderId="78" xfId="23" applyNumberFormat="1" applyFont="1" applyFill="1" applyBorder="1" applyAlignment="1">
      <alignment horizontal="right" vertical="center"/>
    </xf>
    <xf numFmtId="17" fontId="7" fillId="17" borderId="79" xfId="23" applyNumberFormat="1" applyFont="1" applyFill="1" applyBorder="1" applyAlignment="1">
      <alignment horizontal="left" vertical="center"/>
    </xf>
    <xf numFmtId="183" fontId="10" fillId="0" borderId="39" xfId="23" applyNumberFormat="1" applyFont="1" applyBorder="1" applyAlignment="1">
      <alignment horizontal="center" vertical="center"/>
    </xf>
    <xf numFmtId="183" fontId="10" fillId="0" borderId="9" xfId="23" applyNumberFormat="1" applyFont="1" applyBorder="1" applyAlignment="1">
      <alignment horizontal="center" vertical="center"/>
    </xf>
    <xf numFmtId="183" fontId="10" fillId="2" borderId="9" xfId="23" applyNumberFormat="1" applyFont="1" applyFill="1" applyBorder="1" applyAlignment="1">
      <alignment horizontal="center" vertical="center"/>
    </xf>
    <xf numFmtId="183" fontId="28" fillId="2" borderId="10" xfId="23" applyNumberFormat="1" applyFont="1" applyFill="1" applyBorder="1" applyAlignment="1">
      <alignment horizontal="center" vertical="center"/>
    </xf>
    <xf numFmtId="183" fontId="28" fillId="2" borderId="79" xfId="23" applyNumberFormat="1" applyFont="1" applyFill="1" applyBorder="1" applyAlignment="1">
      <alignment horizontal="right" vertical="center"/>
    </xf>
    <xf numFmtId="183" fontId="29" fillId="2" borderId="0" xfId="23" applyNumberFormat="1" applyFont="1" applyFill="1" applyAlignment="1">
      <alignment horizontal="center" vertical="center"/>
    </xf>
    <xf numFmtId="183" fontId="3" fillId="2" borderId="0" xfId="23" applyNumberFormat="1" applyFont="1" applyFill="1" applyAlignment="1">
      <alignment horizontal="center" vertical="center"/>
    </xf>
    <xf numFmtId="183" fontId="3" fillId="2" borderId="0" xfId="23" applyNumberFormat="1" applyFont="1" applyFill="1" applyAlignment="1">
      <alignment horizontal="right" vertical="center"/>
    </xf>
    <xf numFmtId="0" fontId="29" fillId="2" borderId="0" xfId="23" applyFont="1" applyFill="1" applyAlignment="1">
      <alignment vertical="center"/>
    </xf>
    <xf numFmtId="39" fontId="29" fillId="2" borderId="0" xfId="39" applyNumberFormat="1" applyFont="1" applyFill="1" applyAlignment="1">
      <alignment vertical="center"/>
    </xf>
    <xf numFmtId="183" fontId="29" fillId="2" borderId="0" xfId="39" applyNumberFormat="1" applyFont="1" applyFill="1" applyAlignment="1">
      <alignment vertical="center"/>
    </xf>
    <xf numFmtId="0" fontId="29" fillId="2" borderId="0" xfId="39" applyFont="1" applyFill="1" applyAlignment="1">
      <alignment vertical="center"/>
    </xf>
    <xf numFmtId="0" fontId="29" fillId="2" borderId="0" xfId="39" applyFont="1" applyFill="1" applyAlignment="1">
      <alignment horizontal="center" vertical="center"/>
    </xf>
    <xf numFmtId="2" fontId="29" fillId="2" borderId="0" xfId="39" applyNumberFormat="1" applyFont="1" applyFill="1" applyAlignment="1">
      <alignment horizontal="center" vertical="center"/>
    </xf>
    <xf numFmtId="39" fontId="29" fillId="2" borderId="0" xfId="39" applyNumberFormat="1" applyFont="1" applyFill="1" applyAlignment="1">
      <alignment horizontal="center" vertical="center"/>
    </xf>
    <xf numFmtId="4" fontId="29" fillId="2" borderId="0" xfId="39" applyNumberFormat="1" applyFont="1" applyFill="1" applyAlignment="1">
      <alignment horizontal="center" vertical="center"/>
    </xf>
    <xf numFmtId="180" fontId="29" fillId="2" borderId="0" xfId="39" applyNumberFormat="1" applyFont="1" applyFill="1" applyAlignment="1">
      <alignment horizontal="center" vertical="center"/>
    </xf>
    <xf numFmtId="4" fontId="3" fillId="2" borderId="0" xfId="39" applyNumberFormat="1" applyFont="1" applyFill="1" applyAlignment="1">
      <alignment horizontal="center" vertical="center"/>
    </xf>
    <xf numFmtId="0" fontId="4" fillId="2" borderId="0" xfId="39" applyFont="1" applyFill="1" applyAlignment="1">
      <alignment horizontal="center" vertical="center"/>
    </xf>
    <xf numFmtId="39" fontId="4" fillId="2" borderId="0" xfId="39" applyNumberFormat="1" applyFont="1" applyFill="1" applyAlignment="1">
      <alignment horizontal="center" vertical="center"/>
    </xf>
    <xf numFmtId="166" fontId="4" fillId="2" borderId="0" xfId="39" applyNumberFormat="1" applyFont="1" applyFill="1" applyAlignment="1">
      <alignment horizontal="center" vertical="center"/>
    </xf>
    <xf numFmtId="183" fontId="4" fillId="2" borderId="0" xfId="39" applyNumberFormat="1" applyFont="1" applyFill="1" applyAlignment="1">
      <alignment horizontal="center" vertical="center"/>
    </xf>
    <xf numFmtId="4" fontId="5" fillId="2" borderId="0" xfId="39" applyNumberFormat="1" applyFont="1" applyFill="1" applyAlignment="1">
      <alignment horizontal="center" vertical="center"/>
    </xf>
    <xf numFmtId="4" fontId="4" fillId="2" borderId="0" xfId="39" applyNumberFormat="1" applyFont="1" applyFill="1" applyAlignment="1">
      <alignment horizontal="center" vertical="center"/>
    </xf>
    <xf numFmtId="2" fontId="4" fillId="2" borderId="0" xfId="39" applyNumberFormat="1" applyFont="1" applyFill="1" applyAlignment="1">
      <alignment horizontal="center" vertical="center"/>
    </xf>
    <xf numFmtId="1" fontId="7" fillId="2" borderId="0" xfId="39" applyNumberFormat="1" applyFont="1" applyFill="1" applyAlignment="1">
      <alignment horizontal="center" vertical="center"/>
    </xf>
    <xf numFmtId="167" fontId="102" fillId="2" borderId="0" xfId="39" applyNumberFormat="1" applyFont="1" applyFill="1" applyAlignment="1">
      <alignment horizontal="center" vertical="center"/>
    </xf>
    <xf numFmtId="0" fontId="7" fillId="2" borderId="0" xfId="39" applyFont="1" applyFill="1" applyAlignment="1">
      <alignment horizontal="center" vertical="center"/>
    </xf>
    <xf numFmtId="0" fontId="3" fillId="2" borderId="0" xfId="40" applyFont="1" applyFill="1" applyAlignment="1">
      <alignment horizontal="left" vertical="center"/>
    </xf>
    <xf numFmtId="0" fontId="29" fillId="2" borderId="0" xfId="40" applyFont="1" applyFill="1" applyAlignment="1">
      <alignment vertical="center"/>
    </xf>
    <xf numFmtId="4" fontId="29" fillId="2" borderId="0" xfId="40" applyNumberFormat="1" applyFont="1" applyFill="1" applyAlignment="1">
      <alignment vertical="center"/>
    </xf>
    <xf numFmtId="0" fontId="29" fillId="2" borderId="0" xfId="41" applyFont="1" applyFill="1"/>
    <xf numFmtId="0" fontId="18" fillId="2" borderId="0" xfId="40" applyFont="1" applyFill="1" applyAlignment="1">
      <alignment vertical="center"/>
    </xf>
    <xf numFmtId="4" fontId="18" fillId="2" borderId="0" xfId="40" applyNumberFormat="1" applyFont="1" applyFill="1" applyAlignment="1">
      <alignment vertical="center"/>
    </xf>
    <xf numFmtId="0" fontId="4" fillId="2" borderId="0" xfId="41" applyFont="1" applyFill="1"/>
    <xf numFmtId="0" fontId="4" fillId="6" borderId="108" xfId="40" applyFont="1" applyFill="1" applyBorder="1" applyAlignment="1">
      <alignment vertical="center"/>
    </xf>
    <xf numFmtId="0" fontId="7" fillId="6" borderId="109" xfId="40" applyFont="1" applyFill="1" applyBorder="1" applyAlignment="1">
      <alignment horizontal="center" vertical="center"/>
    </xf>
    <xf numFmtId="0" fontId="7" fillId="6" borderId="110" xfId="40" applyFont="1" applyFill="1" applyBorder="1" applyAlignment="1">
      <alignment horizontal="center" vertical="center"/>
    </xf>
    <xf numFmtId="4" fontId="7" fillId="6" borderId="160" xfId="40" applyNumberFormat="1" applyFont="1" applyFill="1" applyBorder="1" applyAlignment="1">
      <alignment horizontal="centerContinuous" vertical="center"/>
    </xf>
    <xf numFmtId="4" fontId="7" fillId="6" borderId="161" xfId="40" applyNumberFormat="1" applyFont="1" applyFill="1" applyBorder="1" applyAlignment="1">
      <alignment horizontal="centerContinuous" vertical="center"/>
    </xf>
    <xf numFmtId="0" fontId="7" fillId="6" borderId="65" xfId="40" applyFont="1" applyFill="1" applyBorder="1" applyAlignment="1">
      <alignment horizontal="centerContinuous" vertical="center"/>
    </xf>
    <xf numFmtId="0" fontId="7" fillId="6" borderId="66" xfId="40" applyFont="1" applyFill="1" applyBorder="1" applyAlignment="1">
      <alignment horizontal="center" vertical="center"/>
    </xf>
    <xf numFmtId="0" fontId="32" fillId="6" borderId="5" xfId="40" applyFont="1" applyFill="1" applyBorder="1" applyAlignment="1">
      <alignment horizontal="center" vertical="center"/>
    </xf>
    <xf numFmtId="0" fontId="7" fillId="6" borderId="5" xfId="40" applyFont="1" applyFill="1" applyBorder="1" applyAlignment="1">
      <alignment horizontal="center" vertical="center"/>
    </xf>
    <xf numFmtId="0" fontId="7" fillId="6" borderId="44" xfId="40" applyFont="1" applyFill="1" applyBorder="1" applyAlignment="1">
      <alignment horizontal="center" vertical="center"/>
    </xf>
    <xf numFmtId="0" fontId="7" fillId="6" borderId="43" xfId="40" applyFont="1" applyFill="1" applyBorder="1" applyAlignment="1">
      <alignment horizontal="center" vertical="center"/>
    </xf>
    <xf numFmtId="0" fontId="4" fillId="6" borderId="67" xfId="40" applyFont="1" applyFill="1" applyBorder="1" applyAlignment="1">
      <alignment vertical="center"/>
    </xf>
    <xf numFmtId="0" fontId="7" fillId="6" borderId="68" xfId="40" applyFont="1" applyFill="1" applyBorder="1" applyAlignment="1">
      <alignment horizontal="center" vertical="center"/>
    </xf>
    <xf numFmtId="0" fontId="7" fillId="6" borderId="9" xfId="40" applyFont="1" applyFill="1" applyBorder="1" applyAlignment="1">
      <alignment horizontal="center" vertical="center"/>
    </xf>
    <xf numFmtId="0" fontId="32" fillId="6" borderId="10" xfId="40" applyFont="1" applyFill="1" applyBorder="1" applyAlignment="1">
      <alignment horizontal="center" vertical="center"/>
    </xf>
    <xf numFmtId="17" fontId="7" fillId="18" borderId="65" xfId="40" applyNumberFormat="1" applyFont="1" applyFill="1" applyBorder="1" applyAlignment="1">
      <alignment horizontal="left" vertical="center"/>
    </xf>
    <xf numFmtId="37" fontId="10" fillId="2" borderId="66" xfId="40" applyNumberFormat="1" applyFont="1" applyFill="1" applyBorder="1" applyAlignment="1">
      <alignment horizontal="center"/>
    </xf>
    <xf numFmtId="37" fontId="10" fillId="2" borderId="5" xfId="40" applyNumberFormat="1" applyFont="1" applyFill="1" applyBorder="1" applyAlignment="1">
      <alignment horizontal="center"/>
    </xf>
    <xf numFmtId="37" fontId="28" fillId="2" borderId="5" xfId="40" applyNumberFormat="1" applyFont="1" applyFill="1" applyBorder="1" applyAlignment="1">
      <alignment horizontal="center"/>
    </xf>
    <xf numFmtId="37" fontId="28" fillId="2" borderId="6" xfId="40" applyNumberFormat="1" applyFont="1" applyFill="1" applyBorder="1" applyAlignment="1">
      <alignment horizontal="center"/>
    </xf>
    <xf numFmtId="0" fontId="10" fillId="2" borderId="0" xfId="41" applyFont="1" applyFill="1"/>
    <xf numFmtId="37" fontId="10" fillId="2" borderId="66" xfId="40" applyNumberFormat="1" applyFont="1" applyFill="1" applyBorder="1" applyAlignment="1">
      <alignment horizontal="center" vertical="center"/>
    </xf>
    <xf numFmtId="37" fontId="10" fillId="2" borderId="5" xfId="40" applyNumberFormat="1" applyFont="1" applyFill="1" applyBorder="1" applyAlignment="1">
      <alignment horizontal="center" vertical="center"/>
    </xf>
    <xf numFmtId="37" fontId="28" fillId="2" borderId="5" xfId="40" applyNumberFormat="1" applyFont="1" applyFill="1" applyBorder="1" applyAlignment="1">
      <alignment horizontal="center" vertical="center"/>
    </xf>
    <xf numFmtId="37" fontId="28" fillId="2" borderId="6" xfId="40" applyNumberFormat="1" applyFont="1" applyFill="1" applyBorder="1" applyAlignment="1">
      <alignment horizontal="center" vertical="center"/>
    </xf>
    <xf numFmtId="17" fontId="7" fillId="6" borderId="65" xfId="40" applyNumberFormat="1" applyFont="1" applyFill="1" applyBorder="1" applyAlignment="1">
      <alignment horizontal="left" vertical="center"/>
    </xf>
    <xf numFmtId="17" fontId="7" fillId="6" borderId="4" xfId="40" applyNumberFormat="1" applyFont="1" applyFill="1" applyBorder="1" applyAlignment="1">
      <alignment horizontal="left" vertical="center"/>
    </xf>
    <xf numFmtId="37" fontId="28" fillId="2" borderId="7" xfId="40" applyNumberFormat="1" applyFont="1" applyFill="1" applyBorder="1" applyAlignment="1">
      <alignment horizontal="center" vertical="center"/>
    </xf>
    <xf numFmtId="2" fontId="10" fillId="2" borderId="0" xfId="41" applyNumberFormat="1" applyFont="1" applyFill="1"/>
    <xf numFmtId="43" fontId="10" fillId="2" borderId="0" xfId="2" applyFont="1" applyFill="1"/>
    <xf numFmtId="37" fontId="10" fillId="2" borderId="7" xfId="40" applyNumberFormat="1" applyFont="1" applyFill="1" applyBorder="1" applyAlignment="1">
      <alignment horizontal="center" vertical="center"/>
    </xf>
    <xf numFmtId="0" fontId="10" fillId="2" borderId="0" xfId="41" applyFont="1" applyFill="1" applyBorder="1"/>
    <xf numFmtId="17" fontId="7" fillId="6" borderId="162" xfId="40" applyNumberFormat="1" applyFont="1" applyFill="1" applyBorder="1" applyAlignment="1">
      <alignment horizontal="left" vertical="center"/>
    </xf>
    <xf numFmtId="37" fontId="10" fillId="2" borderId="68" xfId="40" applyNumberFormat="1" applyFont="1" applyFill="1" applyBorder="1" applyAlignment="1">
      <alignment horizontal="center" vertical="center"/>
    </xf>
    <xf numFmtId="37" fontId="10" fillId="2" borderId="9" xfId="40" applyNumberFormat="1" applyFont="1" applyFill="1" applyBorder="1" applyAlignment="1">
      <alignment horizontal="center" vertical="center"/>
    </xf>
    <xf numFmtId="37" fontId="28" fillId="2" borderId="163" xfId="40" applyNumberFormat="1" applyFont="1" applyFill="1" applyBorder="1" applyAlignment="1">
      <alignment horizontal="center" vertical="center"/>
    </xf>
    <xf numFmtId="37" fontId="28" fillId="2" borderId="10" xfId="40" applyNumberFormat="1" applyFont="1" applyFill="1" applyBorder="1" applyAlignment="1">
      <alignment horizontal="center" vertical="center"/>
    </xf>
    <xf numFmtId="0" fontId="62" fillId="2" borderId="0" xfId="33" applyFont="1" applyFill="1" applyAlignment="1">
      <alignment vertical="center"/>
    </xf>
    <xf numFmtId="0" fontId="16" fillId="2" borderId="0" xfId="33" applyFont="1" applyFill="1" applyAlignment="1">
      <alignment vertical="center"/>
    </xf>
    <xf numFmtId="0" fontId="7" fillId="2" borderId="0" xfId="42" applyFont="1" applyFill="1"/>
    <xf numFmtId="0" fontId="4" fillId="2" borderId="0" xfId="42" applyFont="1" applyFill="1"/>
    <xf numFmtId="37" fontId="29" fillId="2" borderId="0" xfId="40" applyNumberFormat="1" applyFont="1" applyFill="1" applyAlignment="1">
      <alignment horizontal="center" vertical="center"/>
    </xf>
    <xf numFmtId="37" fontId="3" fillId="2" borderId="0" xfId="40" applyNumberFormat="1" applyFont="1" applyFill="1" applyAlignment="1">
      <alignment horizontal="center" vertical="center"/>
    </xf>
    <xf numFmtId="0" fontId="4" fillId="2" borderId="0" xfId="41" applyFont="1" applyFill="1" applyBorder="1"/>
    <xf numFmtId="0" fontId="105" fillId="2" borderId="0" xfId="23" applyFont="1" applyFill="1" applyAlignment="1">
      <alignment vertical="center"/>
    </xf>
    <xf numFmtId="0" fontId="106" fillId="2" borderId="0" xfId="41" applyFont="1" applyFill="1"/>
    <xf numFmtId="0" fontId="105" fillId="2" borderId="0" xfId="23" applyFont="1" applyFill="1" applyAlignment="1">
      <alignment vertical="center" textRotation="135"/>
    </xf>
    <xf numFmtId="0" fontId="107" fillId="3" borderId="108" xfId="23" applyFont="1" applyFill="1" applyBorder="1" applyAlignment="1">
      <alignment vertical="center"/>
    </xf>
    <xf numFmtId="0" fontId="7" fillId="3" borderId="13" xfId="23" applyFont="1" applyFill="1" applyBorder="1" applyAlignment="1">
      <alignment vertical="center"/>
    </xf>
    <xf numFmtId="0" fontId="7" fillId="3" borderId="110" xfId="23" applyFont="1" applyFill="1" applyBorder="1" applyAlignment="1">
      <alignment vertical="center"/>
    </xf>
    <xf numFmtId="0" fontId="108" fillId="2" borderId="0" xfId="41" applyFont="1" applyFill="1"/>
    <xf numFmtId="0" fontId="107" fillId="3" borderId="67" xfId="23" applyFont="1" applyFill="1" applyBorder="1" applyAlignment="1">
      <alignment horizontal="center" vertical="center" wrapText="1"/>
    </xf>
    <xf numFmtId="0" fontId="7" fillId="3" borderId="40" xfId="23" applyFont="1" applyFill="1" applyBorder="1" applyAlignment="1">
      <alignment horizontal="center" vertical="center" wrapText="1"/>
    </xf>
    <xf numFmtId="0" fontId="7" fillId="3" borderId="9" xfId="23" applyFont="1" applyFill="1" applyBorder="1" applyAlignment="1">
      <alignment horizontal="center" vertical="center" wrapText="1"/>
    </xf>
    <xf numFmtId="0" fontId="7" fillId="3" borderId="10" xfId="23" applyFont="1" applyFill="1" applyBorder="1" applyAlignment="1">
      <alignment horizontal="center" vertical="center" wrapText="1"/>
    </xf>
    <xf numFmtId="0" fontId="110" fillId="2" borderId="0" xfId="41" applyFont="1" applyFill="1"/>
    <xf numFmtId="37" fontId="10" fillId="2" borderId="6" xfId="40" applyNumberFormat="1" applyFont="1" applyFill="1" applyBorder="1" applyAlignment="1">
      <alignment horizontal="center" vertical="center"/>
    </xf>
    <xf numFmtId="1" fontId="110" fillId="2" borderId="0" xfId="41" applyNumberFormat="1" applyFont="1" applyFill="1"/>
    <xf numFmtId="43" fontId="110" fillId="2" borderId="0" xfId="2" applyFont="1" applyFill="1"/>
    <xf numFmtId="37" fontId="10" fillId="2" borderId="163" xfId="40" applyNumberFormat="1" applyFont="1" applyFill="1" applyBorder="1" applyAlignment="1">
      <alignment horizontal="center" vertical="center"/>
    </xf>
    <xf numFmtId="37" fontId="10" fillId="2" borderId="10" xfId="40" applyNumberFormat="1" applyFont="1" applyFill="1" applyBorder="1" applyAlignment="1">
      <alignment horizontal="center" vertical="center"/>
    </xf>
    <xf numFmtId="0" fontId="110" fillId="2" borderId="0" xfId="42" applyFont="1" applyFill="1"/>
    <xf numFmtId="0" fontId="111" fillId="2" borderId="0" xfId="41" applyFont="1" applyFill="1" applyAlignment="1"/>
    <xf numFmtId="0" fontId="111" fillId="2" borderId="0" xfId="41" applyFont="1" applyFill="1"/>
    <xf numFmtId="0" fontId="111" fillId="2" borderId="0" xfId="41" applyFont="1" applyFill="1" applyBorder="1"/>
    <xf numFmtId="0" fontId="108" fillId="2" borderId="0" xfId="42" applyFont="1" applyFill="1"/>
    <xf numFmtId="0" fontId="106" fillId="2" borderId="0" xfId="43" applyFont="1" applyFill="1" applyAlignment="1">
      <alignment vertical="center"/>
    </xf>
    <xf numFmtId="0" fontId="106" fillId="2" borderId="0" xfId="43" applyFont="1" applyFill="1" applyAlignment="1">
      <alignment horizontal="left" vertical="top"/>
    </xf>
    <xf numFmtId="0" fontId="105" fillId="2" borderId="0" xfId="43" applyFont="1" applyFill="1" applyAlignment="1">
      <alignment vertical="center"/>
    </xf>
    <xf numFmtId="0" fontId="112" fillId="2" borderId="0" xfId="43" applyFont="1" applyFill="1" applyAlignment="1">
      <alignment vertical="center"/>
    </xf>
    <xf numFmtId="0" fontId="113" fillId="2" borderId="0" xfId="43" applyFont="1" applyFill="1" applyAlignment="1">
      <alignment vertical="center"/>
    </xf>
    <xf numFmtId="0" fontId="108" fillId="2" borderId="0" xfId="43" applyFont="1" applyFill="1" applyAlignment="1">
      <alignment vertical="center"/>
    </xf>
    <xf numFmtId="0" fontId="107" fillId="3" borderId="112" xfId="43" applyFont="1" applyFill="1" applyBorder="1" applyAlignment="1">
      <alignment horizontal="center" vertical="center" wrapText="1"/>
    </xf>
    <xf numFmtId="0" fontId="7" fillId="3" borderId="164" xfId="43" applyFont="1" applyFill="1" applyBorder="1" applyAlignment="1">
      <alignment horizontal="center" vertical="center" wrapText="1"/>
    </xf>
    <xf numFmtId="0" fontId="7" fillId="3" borderId="2" xfId="43" applyFont="1" applyFill="1" applyBorder="1" applyAlignment="1">
      <alignment horizontal="center" vertical="center" wrapText="1"/>
    </xf>
    <xf numFmtId="0" fontId="7" fillId="3" borderId="14" xfId="43" applyFont="1" applyFill="1" applyBorder="1" applyAlignment="1">
      <alignment horizontal="center" vertical="center" wrapText="1"/>
    </xf>
    <xf numFmtId="0" fontId="7" fillId="3" borderId="3" xfId="43" applyFont="1" applyFill="1" applyBorder="1" applyAlignment="1">
      <alignment horizontal="center" vertical="center" wrapText="1"/>
    </xf>
    <xf numFmtId="0" fontId="107" fillId="2" borderId="0" xfId="43" applyFont="1" applyFill="1" applyAlignment="1">
      <alignment horizontal="center" vertical="center"/>
    </xf>
    <xf numFmtId="0" fontId="114" fillId="2" borderId="0" xfId="43" applyFont="1" applyFill="1" applyAlignment="1">
      <alignment horizontal="center" vertical="center"/>
    </xf>
    <xf numFmtId="0" fontId="110" fillId="2" borderId="0" xfId="43" applyFont="1" applyFill="1" applyAlignment="1">
      <alignment vertical="center"/>
    </xf>
    <xf numFmtId="37" fontId="10" fillId="2" borderId="165" xfId="40" applyNumberFormat="1" applyFont="1" applyFill="1" applyBorder="1" applyAlignment="1">
      <alignment horizontal="center" vertical="center"/>
    </xf>
    <xf numFmtId="37" fontId="10" fillId="2" borderId="97" xfId="40" applyNumberFormat="1" applyFont="1" applyFill="1" applyBorder="1" applyAlignment="1">
      <alignment horizontal="center" vertical="center"/>
    </xf>
    <xf numFmtId="37" fontId="10" fillId="2" borderId="166" xfId="40" applyNumberFormat="1" applyFont="1" applyFill="1" applyBorder="1" applyAlignment="1">
      <alignment horizontal="center" vertical="center"/>
    </xf>
    <xf numFmtId="0" fontId="16" fillId="2" borderId="0" xfId="43" applyFont="1" applyFill="1" applyAlignment="1">
      <alignment vertical="center"/>
    </xf>
    <xf numFmtId="0" fontId="115" fillId="2" borderId="0" xfId="43" applyFont="1" applyFill="1" applyAlignment="1">
      <alignment vertical="center"/>
    </xf>
    <xf numFmtId="0" fontId="111" fillId="2" borderId="0" xfId="43" applyFont="1" applyFill="1" applyAlignment="1">
      <alignment vertical="center"/>
    </xf>
    <xf numFmtId="0" fontId="3" fillId="2" borderId="0" xfId="43" applyFont="1" applyFill="1" applyBorder="1" applyAlignment="1">
      <alignment vertical="center"/>
    </xf>
    <xf numFmtId="0" fontId="29" fillId="2" borderId="0" xfId="43" applyFont="1" applyFill="1" applyBorder="1"/>
    <xf numFmtId="0" fontId="67" fillId="2" borderId="0" xfId="43" applyFont="1" applyFill="1" applyBorder="1"/>
    <xf numFmtId="0" fontId="67" fillId="2" borderId="0" xfId="43" applyFont="1" applyFill="1"/>
    <xf numFmtId="164" fontId="67" fillId="2" borderId="0" xfId="43" applyNumberFormat="1" applyFont="1" applyFill="1"/>
    <xf numFmtId="0" fontId="29" fillId="2" borderId="0" xfId="43" applyFont="1" applyFill="1"/>
    <xf numFmtId="0" fontId="18" fillId="2" borderId="0" xfId="43" applyFont="1" applyFill="1" applyBorder="1" applyAlignment="1">
      <alignment horizontal="left" vertical="center" indent="1"/>
    </xf>
    <xf numFmtId="0" fontId="18" fillId="2" borderId="0" xfId="43" applyFont="1" applyFill="1" applyBorder="1" applyAlignment="1">
      <alignment vertical="center"/>
    </xf>
    <xf numFmtId="0" fontId="39" fillId="2" borderId="0" xfId="43" applyFont="1" applyFill="1" applyBorder="1" applyAlignment="1">
      <alignment horizontal="center" vertical="center"/>
    </xf>
    <xf numFmtId="0" fontId="39" fillId="2" borderId="0" xfId="43" applyFont="1" applyFill="1" applyBorder="1" applyAlignment="1">
      <alignment vertical="center"/>
    </xf>
    <xf numFmtId="0" fontId="66" fillId="2" borderId="0" xfId="43" applyFont="1" applyFill="1" applyBorder="1" applyAlignment="1">
      <alignment vertical="center"/>
    </xf>
    <xf numFmtId="0" fontId="81" fillId="3" borderId="167" xfId="43" applyFont="1" applyFill="1" applyBorder="1" applyAlignment="1">
      <alignment horizontal="center" vertical="center"/>
    </xf>
    <xf numFmtId="178" fontId="7" fillId="3" borderId="2" xfId="43" applyNumberFormat="1" applyFont="1" applyFill="1" applyBorder="1" applyAlignment="1">
      <alignment horizontal="center" vertical="center"/>
    </xf>
    <xf numFmtId="178" fontId="7" fillId="3" borderId="3" xfId="43" applyNumberFormat="1" applyFont="1" applyFill="1" applyBorder="1" applyAlignment="1">
      <alignment horizontal="center" vertical="center"/>
    </xf>
    <xf numFmtId="178" fontId="7" fillId="3" borderId="88" xfId="43" applyNumberFormat="1" applyFont="1" applyFill="1" applyBorder="1" applyAlignment="1">
      <alignment horizontal="center" vertical="center"/>
    </xf>
    <xf numFmtId="178" fontId="7" fillId="3" borderId="15" xfId="43" applyNumberFormat="1" applyFont="1" applyFill="1" applyBorder="1" applyAlignment="1">
      <alignment horizontal="center" vertical="center"/>
    </xf>
    <xf numFmtId="178" fontId="7" fillId="3" borderId="14" xfId="43" applyNumberFormat="1" applyFont="1" applyFill="1" applyBorder="1" applyAlignment="1">
      <alignment horizontal="center" vertical="center"/>
    </xf>
    <xf numFmtId="0" fontId="7" fillId="2" borderId="0" xfId="43" applyFont="1" applyFill="1" applyBorder="1" applyAlignment="1">
      <alignment horizontal="center" vertical="center"/>
    </xf>
    <xf numFmtId="0" fontId="4" fillId="3" borderId="26" xfId="43" applyFont="1" applyFill="1" applyBorder="1" applyAlignment="1">
      <alignment vertical="center"/>
    </xf>
    <xf numFmtId="184" fontId="10" fillId="2" borderId="5" xfId="44" applyNumberFormat="1" applyFont="1" applyFill="1" applyBorder="1" applyAlignment="1">
      <alignment vertical="center"/>
    </xf>
    <xf numFmtId="3" fontId="10" fillId="2" borderId="5" xfId="43" applyNumberFormat="1" applyFont="1" applyFill="1" applyBorder="1" applyAlignment="1">
      <alignment vertical="center"/>
    </xf>
    <xf numFmtId="3" fontId="10" fillId="0" borderId="5" xfId="43" applyNumberFormat="1" applyFont="1" applyFill="1" applyBorder="1" applyAlignment="1">
      <alignment vertical="center"/>
    </xf>
    <xf numFmtId="3" fontId="28" fillId="0" borderId="5" xfId="43" applyNumberFormat="1" applyFont="1" applyFill="1" applyBorder="1" applyAlignment="1">
      <alignment vertical="center"/>
    </xf>
    <xf numFmtId="3" fontId="10" fillId="2" borderId="5" xfId="43" applyNumberFormat="1" applyFont="1" applyFill="1" applyBorder="1" applyAlignment="1">
      <alignment horizontal="center" vertical="center"/>
    </xf>
    <xf numFmtId="3" fontId="67" fillId="2" borderId="5" xfId="43" applyNumberFormat="1" applyFont="1" applyFill="1" applyBorder="1" applyAlignment="1">
      <alignment horizontal="center" vertical="center"/>
    </xf>
    <xf numFmtId="3" fontId="67" fillId="2" borderId="6" xfId="43" applyNumberFormat="1" applyFont="1" applyFill="1" applyBorder="1" applyAlignment="1">
      <alignment horizontal="center" vertical="center"/>
    </xf>
    <xf numFmtId="3" fontId="67" fillId="2" borderId="4" xfId="43" applyNumberFormat="1" applyFont="1" applyFill="1" applyBorder="1" applyAlignment="1">
      <alignment horizontal="center" vertical="center"/>
    </xf>
    <xf numFmtId="3" fontId="10" fillId="2" borderId="44" xfId="43" applyNumberFormat="1" applyFont="1" applyFill="1" applyBorder="1" applyAlignment="1">
      <alignment horizontal="center" vertical="center"/>
    </xf>
    <xf numFmtId="3" fontId="10" fillId="2" borderId="23" xfId="43" applyNumberFormat="1" applyFont="1" applyFill="1" applyBorder="1" applyAlignment="1">
      <alignment horizontal="center" vertical="center"/>
    </xf>
    <xf numFmtId="164" fontId="10" fillId="2" borderId="44" xfId="43" applyNumberFormat="1" applyFont="1" applyFill="1" applyBorder="1" applyAlignment="1">
      <alignment horizontal="center" vertical="center"/>
    </xf>
    <xf numFmtId="164" fontId="10" fillId="2" borderId="107" xfId="43" applyNumberFormat="1" applyFont="1" applyFill="1" applyBorder="1" applyAlignment="1">
      <alignment horizontal="center" vertical="center"/>
    </xf>
    <xf numFmtId="184" fontId="10" fillId="2" borderId="0" xfId="44" applyNumberFormat="1" applyFont="1" applyFill="1" applyBorder="1" applyAlignment="1">
      <alignment vertical="center"/>
    </xf>
    <xf numFmtId="0" fontId="4" fillId="3" borderId="26" xfId="43" applyFont="1" applyFill="1" applyBorder="1" applyAlignment="1">
      <alignment horizontal="left" vertical="center" indent="1"/>
    </xf>
    <xf numFmtId="0" fontId="10" fillId="2" borderId="5" xfId="43" applyFont="1" applyFill="1" applyBorder="1" applyAlignment="1">
      <alignment vertical="center"/>
    </xf>
    <xf numFmtId="166" fontId="10" fillId="2" borderId="5" xfId="43" applyNumberFormat="1" applyFont="1" applyFill="1" applyBorder="1" applyAlignment="1">
      <alignment vertical="center"/>
    </xf>
    <xf numFmtId="166" fontId="10" fillId="0" borderId="5" xfId="43" applyNumberFormat="1" applyFont="1" applyFill="1" applyBorder="1" applyAlignment="1">
      <alignment vertical="center"/>
    </xf>
    <xf numFmtId="166" fontId="10" fillId="2" borderId="168" xfId="43" applyNumberFormat="1" applyFont="1" applyFill="1" applyBorder="1" applyAlignment="1">
      <alignment vertical="center"/>
    </xf>
    <xf numFmtId="166" fontId="10" fillId="2" borderId="5" xfId="43" applyNumberFormat="1" applyFont="1" applyFill="1" applyBorder="1" applyAlignment="1">
      <alignment horizontal="center" vertical="center"/>
    </xf>
    <xf numFmtId="166" fontId="67" fillId="2" borderId="5" xfId="43" applyNumberFormat="1" applyFont="1" applyFill="1" applyBorder="1" applyAlignment="1">
      <alignment horizontal="center" vertical="center"/>
    </xf>
    <xf numFmtId="166" fontId="67" fillId="0" borderId="5" xfId="43" applyNumberFormat="1" applyFont="1" applyFill="1" applyBorder="1" applyAlignment="1">
      <alignment horizontal="center" vertical="center"/>
    </xf>
    <xf numFmtId="166" fontId="67" fillId="2" borderId="6" xfId="43" applyNumberFormat="1" applyFont="1" applyFill="1" applyBorder="1" applyAlignment="1">
      <alignment horizontal="center" vertical="center"/>
    </xf>
    <xf numFmtId="166" fontId="67" fillId="2" borderId="4" xfId="43" applyNumberFormat="1" applyFont="1" applyFill="1" applyBorder="1" applyAlignment="1">
      <alignment horizontal="center" vertical="center"/>
    </xf>
    <xf numFmtId="166" fontId="10" fillId="2" borderId="7" xfId="43" applyNumberFormat="1" applyFont="1" applyFill="1" applyBorder="1" applyAlignment="1">
      <alignment horizontal="center" vertical="center"/>
    </xf>
    <xf numFmtId="166" fontId="10" fillId="2" borderId="25" xfId="43" applyNumberFormat="1" applyFont="1" applyFill="1" applyBorder="1" applyAlignment="1">
      <alignment horizontal="center" vertical="center"/>
    </xf>
    <xf numFmtId="0" fontId="10" fillId="2" borderId="0" xfId="43" applyFont="1" applyFill="1" applyBorder="1" applyAlignment="1">
      <alignment vertical="center"/>
    </xf>
    <xf numFmtId="3" fontId="10" fillId="2" borderId="169" xfId="43" applyNumberFormat="1" applyFont="1" applyFill="1" applyBorder="1" applyAlignment="1">
      <alignment vertical="center"/>
    </xf>
    <xf numFmtId="3" fontId="10" fillId="2" borderId="169" xfId="43" applyNumberFormat="1" applyFont="1" applyFill="1" applyBorder="1" applyAlignment="1">
      <alignment horizontal="center" vertical="center"/>
    </xf>
    <xf numFmtId="3" fontId="67" fillId="2" borderId="169" xfId="43" applyNumberFormat="1" applyFont="1" applyFill="1" applyBorder="1" applyAlignment="1">
      <alignment horizontal="center" vertical="center"/>
    </xf>
    <xf numFmtId="3" fontId="67" fillId="0" borderId="169" xfId="43" applyNumberFormat="1" applyFont="1" applyFill="1" applyBorder="1" applyAlignment="1">
      <alignment horizontal="center" vertical="center"/>
    </xf>
    <xf numFmtId="164" fontId="67" fillId="2" borderId="169" xfId="43" applyNumberFormat="1" applyFont="1" applyFill="1" applyBorder="1" applyAlignment="1">
      <alignment horizontal="center" vertical="center"/>
    </xf>
    <xf numFmtId="164" fontId="67" fillId="2" borderId="170" xfId="43" applyNumberFormat="1" applyFont="1" applyFill="1" applyBorder="1" applyAlignment="1">
      <alignment horizontal="center" vertical="center"/>
    </xf>
    <xf numFmtId="164" fontId="67" fillId="2" borderId="171" xfId="43" applyNumberFormat="1" applyFont="1" applyFill="1" applyBorder="1" applyAlignment="1">
      <alignment horizontal="center" vertical="center"/>
    </xf>
    <xf numFmtId="164" fontId="10" fillId="2" borderId="169" xfId="43" applyNumberFormat="1" applyFont="1" applyFill="1" applyBorder="1" applyAlignment="1">
      <alignment horizontal="center" vertical="center"/>
    </xf>
    <xf numFmtId="164" fontId="10" fillId="2" borderId="172" xfId="43" applyNumberFormat="1" applyFont="1" applyFill="1" applyBorder="1" applyAlignment="1">
      <alignment horizontal="center" vertical="center"/>
    </xf>
    <xf numFmtId="164" fontId="10" fillId="2" borderId="173" xfId="43" applyNumberFormat="1" applyFont="1" applyFill="1" applyBorder="1" applyAlignment="1">
      <alignment horizontal="center" vertical="center"/>
    </xf>
    <xf numFmtId="164" fontId="10" fillId="2" borderId="5" xfId="44" applyNumberFormat="1" applyFont="1" applyFill="1" applyBorder="1" applyAlignment="1">
      <alignment horizontal="center" vertical="center"/>
    </xf>
    <xf numFmtId="3" fontId="67" fillId="0" borderId="5" xfId="43" applyNumberFormat="1" applyFont="1" applyFill="1" applyBorder="1" applyAlignment="1">
      <alignment horizontal="center" vertical="center"/>
    </xf>
    <xf numFmtId="164" fontId="67" fillId="2" borderId="5" xfId="43" applyNumberFormat="1" applyFont="1" applyFill="1" applyBorder="1" applyAlignment="1">
      <alignment horizontal="center" vertical="center"/>
    </xf>
    <xf numFmtId="164" fontId="67" fillId="2" borderId="6" xfId="43" applyNumberFormat="1" applyFont="1" applyFill="1" applyBorder="1" applyAlignment="1">
      <alignment horizontal="center" vertical="center"/>
    </xf>
    <xf numFmtId="164" fontId="67" fillId="2" borderId="4" xfId="43" applyNumberFormat="1" applyFont="1" applyFill="1" applyBorder="1" applyAlignment="1">
      <alignment horizontal="center" vertical="center"/>
    </xf>
    <xf numFmtId="164" fontId="10" fillId="2" borderId="5" xfId="43" applyNumberFormat="1" applyFont="1" applyFill="1" applyBorder="1" applyAlignment="1">
      <alignment horizontal="center" vertical="center"/>
    </xf>
    <xf numFmtId="164" fontId="10" fillId="2" borderId="7" xfId="43" applyNumberFormat="1" applyFont="1" applyFill="1" applyBorder="1" applyAlignment="1">
      <alignment horizontal="center" vertical="center"/>
    </xf>
    <xf numFmtId="164" fontId="10" fillId="2" borderId="25" xfId="43" applyNumberFormat="1" applyFont="1" applyFill="1" applyBorder="1" applyAlignment="1">
      <alignment horizontal="center" vertical="center"/>
    </xf>
    <xf numFmtId="0" fontId="10" fillId="2" borderId="0" xfId="43" applyFont="1" applyFill="1" applyBorder="1" applyAlignment="1">
      <alignment horizontal="center" vertical="center"/>
    </xf>
    <xf numFmtId="3" fontId="10" fillId="2" borderId="168" xfId="43" applyNumberFormat="1" applyFont="1" applyFill="1" applyBorder="1" applyAlignment="1">
      <alignment vertical="center"/>
    </xf>
    <xf numFmtId="3" fontId="10" fillId="2" borderId="55" xfId="43" applyNumberFormat="1" applyFont="1" applyFill="1" applyBorder="1" applyAlignment="1">
      <alignment vertical="center"/>
    </xf>
    <xf numFmtId="3" fontId="10" fillId="2" borderId="55" xfId="43" applyNumberFormat="1" applyFont="1" applyFill="1" applyBorder="1" applyAlignment="1">
      <alignment horizontal="center" vertical="center"/>
    </xf>
    <xf numFmtId="3" fontId="67" fillId="2" borderId="55" xfId="43" applyNumberFormat="1" applyFont="1" applyFill="1" applyBorder="1" applyAlignment="1">
      <alignment horizontal="center" vertical="center"/>
    </xf>
    <xf numFmtId="3" fontId="67" fillId="0" borderId="55" xfId="43" applyNumberFormat="1" applyFont="1" applyFill="1" applyBorder="1" applyAlignment="1">
      <alignment horizontal="center" vertical="center"/>
    </xf>
    <xf numFmtId="3" fontId="67" fillId="2" borderId="174" xfId="43" applyNumberFormat="1" applyFont="1" applyFill="1" applyBorder="1" applyAlignment="1">
      <alignment horizontal="center" vertical="center"/>
    </xf>
    <xf numFmtId="3" fontId="67" fillId="2" borderId="175" xfId="43" applyNumberFormat="1" applyFont="1" applyFill="1" applyBorder="1" applyAlignment="1">
      <alignment horizontal="center" vertical="center"/>
    </xf>
    <xf numFmtId="3" fontId="10" fillId="2" borderId="176" xfId="43" applyNumberFormat="1" applyFont="1" applyFill="1" applyBorder="1" applyAlignment="1">
      <alignment horizontal="center" vertical="center"/>
    </xf>
    <xf numFmtId="3" fontId="10" fillId="2" borderId="177" xfId="43" applyNumberFormat="1" applyFont="1" applyFill="1" applyBorder="1" applyAlignment="1">
      <alignment horizontal="center" vertical="center"/>
    </xf>
    <xf numFmtId="3" fontId="10" fillId="2" borderId="7" xfId="43" applyNumberFormat="1" applyFont="1" applyFill="1" applyBorder="1" applyAlignment="1">
      <alignment horizontal="center" vertical="center"/>
    </xf>
    <xf numFmtId="3" fontId="10" fillId="2" borderId="25" xfId="43" applyNumberFormat="1" applyFont="1" applyFill="1" applyBorder="1" applyAlignment="1">
      <alignment horizontal="center" vertical="center"/>
    </xf>
    <xf numFmtId="164" fontId="10" fillId="2" borderId="5" xfId="43" applyNumberFormat="1" applyFont="1" applyFill="1" applyBorder="1" applyAlignment="1">
      <alignment vertical="center"/>
    </xf>
    <xf numFmtId="0" fontId="7" fillId="3" borderId="26" xfId="43" applyFont="1" applyFill="1" applyBorder="1" applyAlignment="1">
      <alignment vertical="center"/>
    </xf>
    <xf numFmtId="3" fontId="10" fillId="0" borderId="5" xfId="43" applyNumberFormat="1" applyFont="1" applyFill="1" applyBorder="1" applyAlignment="1">
      <alignment horizontal="center" vertical="center"/>
    </xf>
    <xf numFmtId="164" fontId="10" fillId="0" borderId="25" xfId="43" applyNumberFormat="1" applyFont="1" applyFill="1" applyBorder="1" applyAlignment="1">
      <alignment horizontal="center" vertical="center"/>
    </xf>
    <xf numFmtId="0" fontId="67" fillId="2" borderId="5" xfId="43" applyFont="1" applyFill="1" applyBorder="1" applyAlignment="1">
      <alignment horizontal="center" vertical="center"/>
    </xf>
    <xf numFmtId="3" fontId="67" fillId="0" borderId="6" xfId="43" applyNumberFormat="1" applyFont="1" applyFill="1" applyBorder="1" applyAlignment="1">
      <alignment horizontal="center" vertical="center"/>
    </xf>
    <xf numFmtId="164" fontId="67" fillId="0" borderId="4" xfId="43" applyNumberFormat="1" applyFont="1" applyFill="1" applyBorder="1" applyAlignment="1">
      <alignment horizontal="center" vertical="center"/>
    </xf>
    <xf numFmtId="164" fontId="10" fillId="0" borderId="7" xfId="43" applyNumberFormat="1" applyFont="1" applyFill="1" applyBorder="1" applyAlignment="1">
      <alignment horizontal="center" vertical="center"/>
    </xf>
    <xf numFmtId="0" fontId="4" fillId="3" borderId="39" xfId="43" applyFont="1" applyFill="1" applyBorder="1" applyAlignment="1">
      <alignment horizontal="left" vertical="center" indent="1"/>
    </xf>
    <xf numFmtId="0" fontId="10" fillId="2" borderId="9" xfId="43" applyFont="1" applyFill="1" applyBorder="1" applyAlignment="1">
      <alignment vertical="center"/>
    </xf>
    <xf numFmtId="0" fontId="10" fillId="2" borderId="9" xfId="43" applyFont="1" applyFill="1" applyBorder="1" applyAlignment="1">
      <alignment horizontal="center" vertical="center"/>
    </xf>
    <xf numFmtId="0" fontId="67" fillId="2" borderId="9" xfId="43" applyFont="1" applyFill="1" applyBorder="1" applyAlignment="1">
      <alignment horizontal="center" vertical="center"/>
    </xf>
    <xf numFmtId="0" fontId="67" fillId="2" borderId="10" xfId="43" applyFont="1" applyFill="1" applyBorder="1" applyAlignment="1">
      <alignment horizontal="center" vertical="center"/>
    </xf>
    <xf numFmtId="0" fontId="67" fillId="2" borderId="8" xfId="43" applyFont="1" applyFill="1" applyBorder="1" applyAlignment="1">
      <alignment horizontal="center" vertical="center"/>
    </xf>
    <xf numFmtId="0" fontId="10" fillId="2" borderId="163" xfId="43" applyFont="1" applyFill="1" applyBorder="1" applyAlignment="1">
      <alignment horizontal="center" vertical="center"/>
    </xf>
    <xf numFmtId="0" fontId="10" fillId="2" borderId="42" xfId="43" applyFont="1" applyFill="1" applyBorder="1" applyAlignment="1">
      <alignment horizontal="center" vertical="center"/>
    </xf>
    <xf numFmtId="0" fontId="16" fillId="2" borderId="0" xfId="43" applyFont="1" applyFill="1" applyBorder="1" applyAlignment="1">
      <alignment vertical="center"/>
    </xf>
    <xf numFmtId="0" fontId="54" fillId="2" borderId="0" xfId="43" applyFont="1" applyFill="1" applyBorder="1" applyAlignment="1">
      <alignment vertical="center"/>
    </xf>
    <xf numFmtId="0" fontId="32" fillId="2" borderId="0" xfId="43" applyFont="1" applyFill="1" applyBorder="1" applyAlignment="1">
      <alignment vertical="center"/>
    </xf>
    <xf numFmtId="0" fontId="117" fillId="2" borderId="0" xfId="43" applyFont="1" applyFill="1" applyBorder="1" applyAlignment="1">
      <alignment vertical="center"/>
    </xf>
    <xf numFmtId="164" fontId="117" fillId="2" borderId="0" xfId="43" applyNumberFormat="1" applyFont="1" applyFill="1" applyBorder="1" applyAlignment="1">
      <alignment vertical="center"/>
    </xf>
    <xf numFmtId="0" fontId="67" fillId="2" borderId="0" xfId="43" applyFont="1" applyFill="1" applyBorder="1" applyAlignment="1">
      <alignment vertical="center"/>
    </xf>
    <xf numFmtId="0" fontId="4" fillId="2" borderId="0" xfId="43" applyFont="1" applyFill="1"/>
    <xf numFmtId="0" fontId="4" fillId="2" borderId="0" xfId="43" applyFont="1" applyFill="1" applyBorder="1"/>
    <xf numFmtId="178" fontId="7" fillId="3" borderId="178" xfId="43" applyNumberFormat="1" applyFont="1" applyFill="1" applyBorder="1" applyAlignment="1">
      <alignment horizontal="center" vertical="center"/>
    </xf>
    <xf numFmtId="0" fontId="4" fillId="2" borderId="0" xfId="43" applyFont="1" applyFill="1" applyAlignment="1">
      <alignment horizontal="center" vertical="center"/>
    </xf>
    <xf numFmtId="0" fontId="4" fillId="3" borderId="26" xfId="43" applyFont="1" applyFill="1" applyBorder="1" applyAlignment="1">
      <alignment horizontal="center" vertical="center"/>
    </xf>
    <xf numFmtId="17" fontId="28" fillId="19" borderId="5" xfId="43" applyNumberFormat="1" applyFont="1" applyFill="1" applyBorder="1" applyAlignment="1">
      <alignment vertical="center"/>
    </xf>
    <xf numFmtId="17" fontId="28" fillId="0" borderId="5" xfId="43" applyNumberFormat="1" applyFont="1" applyFill="1" applyBorder="1" applyAlignment="1">
      <alignment vertical="center"/>
    </xf>
    <xf numFmtId="17" fontId="28" fillId="2" borderId="5" xfId="43" applyNumberFormat="1" applyFont="1" applyFill="1" applyBorder="1" applyAlignment="1">
      <alignment vertical="center"/>
    </xf>
    <xf numFmtId="17" fontId="66" fillId="2" borderId="5" xfId="43" applyNumberFormat="1" applyFont="1" applyFill="1" applyBorder="1" applyAlignment="1">
      <alignment vertical="center"/>
    </xf>
    <xf numFmtId="17" fontId="66" fillId="2" borderId="6" xfId="43" applyNumberFormat="1" applyFont="1" applyFill="1" applyBorder="1" applyAlignment="1">
      <alignment vertical="center"/>
    </xf>
    <xf numFmtId="17" fontId="66" fillId="2" borderId="21" xfId="43" applyNumberFormat="1" applyFont="1" applyFill="1" applyBorder="1" applyAlignment="1">
      <alignment vertical="center"/>
    </xf>
    <xf numFmtId="17" fontId="66" fillId="2" borderId="44" xfId="43" applyNumberFormat="1" applyFont="1" applyFill="1" applyBorder="1" applyAlignment="1">
      <alignment vertical="center"/>
    </xf>
    <xf numFmtId="17" fontId="66" fillId="2" borderId="43" xfId="43" applyNumberFormat="1" applyFont="1" applyFill="1" applyBorder="1" applyAlignment="1">
      <alignment vertical="center"/>
    </xf>
    <xf numFmtId="0" fontId="10" fillId="2" borderId="0" xfId="43" applyFont="1" applyFill="1" applyAlignment="1">
      <alignment horizontal="center" vertical="center"/>
    </xf>
    <xf numFmtId="164" fontId="10" fillId="2" borderId="26" xfId="43" applyNumberFormat="1" applyFont="1" applyFill="1" applyBorder="1" applyAlignment="1">
      <alignment horizontal="center" vertical="center"/>
    </xf>
    <xf numFmtId="164" fontId="10" fillId="0" borderId="5" xfId="43" applyNumberFormat="1" applyFont="1" applyFill="1" applyBorder="1" applyAlignment="1">
      <alignment horizontal="center" vertical="center"/>
    </xf>
    <xf numFmtId="164" fontId="10" fillId="0" borderId="6" xfId="43" applyNumberFormat="1" applyFont="1" applyFill="1" applyBorder="1" applyAlignment="1">
      <alignment horizontal="center" vertical="center"/>
    </xf>
    <xf numFmtId="0" fontId="4" fillId="3" borderId="26" xfId="43" applyFont="1" applyFill="1" applyBorder="1" applyAlignment="1">
      <alignment horizontal="left" vertical="center"/>
    </xf>
    <xf numFmtId="164" fontId="10" fillId="2" borderId="179" xfId="44" applyNumberFormat="1" applyFont="1" applyFill="1" applyBorder="1" applyAlignment="1">
      <alignment horizontal="center" vertical="center"/>
    </xf>
    <xf numFmtId="164" fontId="10" fillId="2" borderId="168" xfId="44" applyNumberFormat="1" applyFont="1" applyFill="1" applyBorder="1" applyAlignment="1">
      <alignment horizontal="center" vertical="center"/>
    </xf>
    <xf numFmtId="164" fontId="67" fillId="2" borderId="5" xfId="44" applyNumberFormat="1" applyFont="1" applyFill="1" applyBorder="1" applyAlignment="1">
      <alignment horizontal="center" vertical="center"/>
    </xf>
    <xf numFmtId="164" fontId="67" fillId="2" borderId="6" xfId="44" applyNumberFormat="1" applyFont="1" applyFill="1" applyBorder="1" applyAlignment="1">
      <alignment horizontal="center" vertical="center"/>
    </xf>
    <xf numFmtId="164" fontId="10" fillId="2" borderId="26" xfId="44" applyNumberFormat="1" applyFont="1" applyFill="1" applyBorder="1" applyAlignment="1">
      <alignment horizontal="center" vertical="center"/>
    </xf>
    <xf numFmtId="164" fontId="10" fillId="2" borderId="6" xfId="44" applyNumberFormat="1" applyFont="1" applyFill="1" applyBorder="1" applyAlignment="1">
      <alignment horizontal="center" vertical="center"/>
    </xf>
    <xf numFmtId="164" fontId="10" fillId="2" borderId="180" xfId="44" applyNumberFormat="1" applyFont="1" applyFill="1" applyBorder="1" applyAlignment="1">
      <alignment horizontal="center" vertical="center"/>
    </xf>
    <xf numFmtId="164" fontId="10" fillId="2" borderId="169" xfId="44" applyNumberFormat="1" applyFont="1" applyFill="1" applyBorder="1" applyAlignment="1">
      <alignment horizontal="center" vertical="center"/>
    </xf>
    <xf numFmtId="164" fontId="67" fillId="2" borderId="169" xfId="44" applyNumberFormat="1" applyFont="1" applyFill="1" applyBorder="1" applyAlignment="1">
      <alignment horizontal="center" vertical="center"/>
    </xf>
    <xf numFmtId="164" fontId="67" fillId="2" borderId="170" xfId="44" applyNumberFormat="1" applyFont="1" applyFill="1" applyBorder="1" applyAlignment="1">
      <alignment horizontal="center" vertical="center"/>
    </xf>
    <xf numFmtId="164" fontId="10" fillId="2" borderId="181" xfId="44" applyNumberFormat="1" applyFont="1" applyFill="1" applyBorder="1" applyAlignment="1">
      <alignment horizontal="center" vertical="center"/>
    </xf>
    <xf numFmtId="164" fontId="10" fillId="0" borderId="169" xfId="44" applyNumberFormat="1" applyFont="1" applyFill="1" applyBorder="1" applyAlignment="1">
      <alignment horizontal="center" vertical="center"/>
    </xf>
    <xf numFmtId="164" fontId="10" fillId="0" borderId="170" xfId="44" applyNumberFormat="1" applyFont="1" applyFill="1" applyBorder="1" applyAlignment="1">
      <alignment horizontal="center" vertical="center"/>
    </xf>
    <xf numFmtId="0" fontId="4" fillId="3" borderId="39" xfId="43" applyFont="1" applyFill="1" applyBorder="1" applyAlignment="1">
      <alignment horizontal="left" vertical="center"/>
    </xf>
    <xf numFmtId="41" fontId="10" fillId="2" borderId="9" xfId="43" applyNumberFormat="1" applyFont="1" applyFill="1" applyBorder="1" applyAlignment="1">
      <alignment horizontal="center" vertical="center"/>
    </xf>
    <xf numFmtId="41" fontId="10" fillId="0" borderId="9" xfId="43" applyNumberFormat="1" applyFont="1" applyFill="1" applyBorder="1" applyAlignment="1">
      <alignment horizontal="center" vertical="center"/>
    </xf>
    <xf numFmtId="41" fontId="67" fillId="0" borderId="9" xfId="43" applyNumberFormat="1" applyFont="1" applyFill="1" applyBorder="1" applyAlignment="1">
      <alignment horizontal="center" vertical="center"/>
    </xf>
    <xf numFmtId="164" fontId="67" fillId="0" borderId="9" xfId="43" applyNumberFormat="1" applyFont="1" applyFill="1" applyBorder="1" applyAlignment="1">
      <alignment horizontal="center" vertical="center"/>
    </xf>
    <xf numFmtId="41" fontId="67" fillId="0" borderId="10" xfId="43" applyNumberFormat="1" applyFont="1" applyFill="1" applyBorder="1" applyAlignment="1">
      <alignment horizontal="center" vertical="center"/>
    </xf>
    <xf numFmtId="41" fontId="10" fillId="0" borderId="39" xfId="43" applyNumberFormat="1" applyFont="1" applyFill="1" applyBorder="1" applyAlignment="1">
      <alignment horizontal="center" vertical="center"/>
    </xf>
    <xf numFmtId="164" fontId="10" fillId="0" borderId="9" xfId="43" applyNumberFormat="1" applyFont="1" applyFill="1" applyBorder="1" applyAlignment="1">
      <alignment horizontal="center" vertical="center"/>
    </xf>
    <xf numFmtId="164" fontId="10" fillId="0" borderId="10" xfId="43" applyNumberFormat="1" applyFont="1" applyFill="1" applyBorder="1" applyAlignment="1">
      <alignment horizontal="center" vertical="center"/>
    </xf>
    <xf numFmtId="43" fontId="18" fillId="2" borderId="0" xfId="43" applyNumberFormat="1" applyFont="1" applyFill="1" applyBorder="1" applyAlignment="1">
      <alignment vertical="center"/>
    </xf>
    <xf numFmtId="0" fontId="3" fillId="0" borderId="0" xfId="43" applyFont="1" applyFill="1" applyBorder="1" applyAlignment="1">
      <alignment vertical="center"/>
    </xf>
    <xf numFmtId="178" fontId="67" fillId="2" borderId="0" xfId="43" applyNumberFormat="1" applyFont="1" applyFill="1"/>
    <xf numFmtId="178" fontId="7" fillId="3" borderId="182" xfId="43" applyNumberFormat="1" applyFont="1" applyFill="1" applyBorder="1" applyAlignment="1">
      <alignment horizontal="center" vertical="center"/>
    </xf>
    <xf numFmtId="178" fontId="7" fillId="3" borderId="183" xfId="43" applyNumberFormat="1" applyFont="1" applyFill="1" applyBorder="1" applyAlignment="1">
      <alignment horizontal="center" vertical="center"/>
    </xf>
    <xf numFmtId="0" fontId="81" fillId="3" borderId="26" xfId="43" applyFont="1" applyFill="1" applyBorder="1" applyAlignment="1">
      <alignment horizontal="center" vertical="center"/>
    </xf>
    <xf numFmtId="17" fontId="28" fillId="19" borderId="126" xfId="43" applyNumberFormat="1" applyFont="1" applyFill="1" applyBorder="1" applyAlignment="1">
      <alignment vertical="center"/>
    </xf>
    <xf numFmtId="17" fontId="28" fillId="0" borderId="126" xfId="43" applyNumberFormat="1" applyFont="1" applyFill="1" applyBorder="1" applyAlignment="1">
      <alignment vertical="center"/>
    </xf>
    <xf numFmtId="17" fontId="28" fillId="0" borderId="0" xfId="43" applyNumberFormat="1" applyFont="1" applyFill="1" applyBorder="1" applyAlignment="1">
      <alignment vertical="center"/>
    </xf>
    <xf numFmtId="17" fontId="28" fillId="0" borderId="5" xfId="43" applyNumberFormat="1" applyFont="1" applyFill="1" applyBorder="1" applyAlignment="1">
      <alignment horizontal="center" vertical="center"/>
    </xf>
    <xf numFmtId="17" fontId="66" fillId="0" borderId="5" xfId="43" applyNumberFormat="1" applyFont="1" applyFill="1" applyBorder="1" applyAlignment="1">
      <alignment horizontal="center" vertical="center"/>
    </xf>
    <xf numFmtId="17" fontId="66" fillId="0" borderId="6" xfId="43" applyNumberFormat="1" applyFont="1" applyFill="1" applyBorder="1" applyAlignment="1">
      <alignment horizontal="center" vertical="center"/>
    </xf>
    <xf numFmtId="17" fontId="66" fillId="0" borderId="21" xfId="43" applyNumberFormat="1" applyFont="1" applyFill="1" applyBorder="1" applyAlignment="1">
      <alignment horizontal="center" vertical="center"/>
    </xf>
    <xf numFmtId="17" fontId="66" fillId="0" borderId="44" xfId="43" applyNumberFormat="1" applyFont="1" applyFill="1" applyBorder="1" applyAlignment="1">
      <alignment horizontal="center" vertical="center"/>
    </xf>
    <xf numFmtId="17" fontId="66" fillId="0" borderId="23" xfId="43" applyNumberFormat="1" applyFont="1" applyFill="1" applyBorder="1" applyAlignment="1">
      <alignment horizontal="center" vertical="center"/>
    </xf>
    <xf numFmtId="17" fontId="66" fillId="0" borderId="107" xfId="43" applyNumberFormat="1" applyFont="1" applyFill="1" applyBorder="1" applyAlignment="1">
      <alignment horizontal="center" vertical="center"/>
    </xf>
    <xf numFmtId="164" fontId="10" fillId="2" borderId="126" xfId="44" applyNumberFormat="1" applyFont="1" applyFill="1" applyBorder="1" applyAlignment="1">
      <alignment horizontal="center" vertical="center"/>
    </xf>
    <xf numFmtId="164" fontId="10" fillId="2" borderId="0" xfId="44" applyNumberFormat="1" applyFont="1" applyFill="1" applyBorder="1" applyAlignment="1">
      <alignment horizontal="center" vertical="center"/>
    </xf>
    <xf numFmtId="164" fontId="10" fillId="2" borderId="7" xfId="44" applyNumberFormat="1" applyFont="1" applyFill="1" applyBorder="1" applyAlignment="1">
      <alignment horizontal="center" vertical="center"/>
    </xf>
    <xf numFmtId="164" fontId="10" fillId="2" borderId="25" xfId="44" applyNumberFormat="1" applyFont="1" applyFill="1" applyBorder="1" applyAlignment="1">
      <alignment horizontal="center" vertical="center"/>
    </xf>
    <xf numFmtId="164" fontId="10" fillId="2" borderId="184" xfId="44" applyNumberFormat="1" applyFont="1" applyFill="1" applyBorder="1" applyAlignment="1">
      <alignment horizontal="center" vertical="center"/>
    </xf>
    <xf numFmtId="164" fontId="10" fillId="2" borderId="185" xfId="44" applyNumberFormat="1" applyFont="1" applyFill="1" applyBorder="1" applyAlignment="1">
      <alignment horizontal="center" vertical="center"/>
    </xf>
    <xf numFmtId="164" fontId="10" fillId="2" borderId="186" xfId="44" applyNumberFormat="1" applyFont="1" applyFill="1" applyBorder="1" applyAlignment="1">
      <alignment horizontal="center" vertical="center"/>
    </xf>
    <xf numFmtId="164" fontId="10" fillId="2" borderId="187" xfId="44" applyNumberFormat="1" applyFont="1" applyFill="1" applyBorder="1" applyAlignment="1">
      <alignment horizontal="center" vertical="center"/>
    </xf>
    <xf numFmtId="164" fontId="10" fillId="2" borderId="128" xfId="44" applyNumberFormat="1" applyFont="1" applyFill="1" applyBorder="1" applyAlignment="1">
      <alignment horizontal="center" vertical="center"/>
    </xf>
    <xf numFmtId="164" fontId="10" fillId="2" borderId="97" xfId="44" applyNumberFormat="1" applyFont="1" applyFill="1" applyBorder="1" applyAlignment="1">
      <alignment horizontal="center" vertical="center"/>
    </xf>
    <xf numFmtId="164" fontId="10" fillId="2" borderId="188" xfId="44" applyNumberFormat="1" applyFont="1" applyFill="1" applyBorder="1" applyAlignment="1">
      <alignment horizontal="center" vertical="center"/>
    </xf>
    <xf numFmtId="164" fontId="10" fillId="2" borderId="172" xfId="44" applyNumberFormat="1" applyFont="1" applyFill="1" applyBorder="1" applyAlignment="1">
      <alignment horizontal="center" vertical="center"/>
    </xf>
    <xf numFmtId="164" fontId="10" fillId="2" borderId="173" xfId="44" applyNumberFormat="1" applyFont="1" applyFill="1" applyBorder="1" applyAlignment="1">
      <alignment horizontal="center" vertical="center"/>
    </xf>
    <xf numFmtId="41" fontId="10" fillId="2" borderId="189" xfId="43" applyNumberFormat="1" applyFont="1" applyFill="1" applyBorder="1" applyAlignment="1">
      <alignment horizontal="center" vertical="center"/>
    </xf>
    <xf numFmtId="41" fontId="10" fillId="2" borderId="190" xfId="43" applyNumberFormat="1" applyFont="1" applyFill="1" applyBorder="1" applyAlignment="1">
      <alignment horizontal="center" vertical="center"/>
    </xf>
    <xf numFmtId="41" fontId="10" fillId="2" borderId="101" xfId="43" applyNumberFormat="1" applyFont="1" applyFill="1" applyBorder="1" applyAlignment="1">
      <alignment horizontal="center" vertical="center"/>
    </xf>
    <xf numFmtId="41" fontId="67" fillId="2" borderId="9" xfId="43" applyNumberFormat="1" applyFont="1" applyFill="1" applyBorder="1" applyAlignment="1">
      <alignment horizontal="center" vertical="center"/>
    </xf>
    <xf numFmtId="41" fontId="67" fillId="2" borderId="10" xfId="43" applyNumberFormat="1" applyFont="1" applyFill="1" applyBorder="1" applyAlignment="1">
      <alignment horizontal="center" vertical="center"/>
    </xf>
    <xf numFmtId="41" fontId="10" fillId="2" borderId="39" xfId="43" applyNumberFormat="1" applyFont="1" applyFill="1" applyBorder="1" applyAlignment="1">
      <alignment horizontal="center" vertical="center"/>
    </xf>
    <xf numFmtId="41" fontId="10" fillId="2" borderId="163" xfId="43" applyNumberFormat="1" applyFont="1" applyFill="1" applyBorder="1" applyAlignment="1">
      <alignment horizontal="center" vertical="center"/>
    </xf>
    <xf numFmtId="164" fontId="10" fillId="0" borderId="42" xfId="43" applyNumberFormat="1" applyFont="1" applyFill="1" applyBorder="1" applyAlignment="1">
      <alignment horizontal="center" vertical="center"/>
    </xf>
    <xf numFmtId="41" fontId="10" fillId="2" borderId="0" xfId="43" applyNumberFormat="1" applyFont="1" applyFill="1" applyBorder="1" applyAlignment="1">
      <alignment horizontal="center" vertical="center"/>
    </xf>
    <xf numFmtId="41" fontId="10" fillId="0" borderId="0" xfId="43" applyNumberFormat="1" applyFont="1" applyFill="1" applyBorder="1" applyAlignment="1">
      <alignment horizontal="center" vertical="center"/>
    </xf>
    <xf numFmtId="41" fontId="67" fillId="2" borderId="0" xfId="43" applyNumberFormat="1" applyFont="1" applyFill="1" applyBorder="1" applyAlignment="1">
      <alignment horizontal="center" vertical="center"/>
    </xf>
    <xf numFmtId="0" fontId="67" fillId="2" borderId="0" xfId="43" applyFont="1" applyFill="1" applyBorder="1" applyAlignment="1">
      <alignment horizontal="center" vertical="center"/>
    </xf>
    <xf numFmtId="0" fontId="3" fillId="2" borderId="0" xfId="45" applyFont="1" applyFill="1" applyBorder="1"/>
    <xf numFmtId="0" fontId="118" fillId="2" borderId="0" xfId="45" applyFont="1" applyFill="1"/>
    <xf numFmtId="0" fontId="119" fillId="2" borderId="0" xfId="34" applyFont="1" applyFill="1"/>
    <xf numFmtId="0" fontId="118" fillId="2" borderId="0" xfId="34" applyFont="1" applyFill="1"/>
    <xf numFmtId="0" fontId="120" fillId="2" borderId="0" xfId="45" applyFont="1" applyFill="1"/>
    <xf numFmtId="0" fontId="119" fillId="2" borderId="0" xfId="45" applyFont="1" applyFill="1" applyAlignment="1">
      <alignment horizontal="right"/>
    </xf>
    <xf numFmtId="172" fontId="119" fillId="2" borderId="0" xfId="46" applyNumberFormat="1" applyFont="1" applyFill="1" applyAlignment="1">
      <alignment horizontal="right"/>
    </xf>
    <xf numFmtId="172" fontId="16" fillId="2" borderId="0" xfId="46" applyNumberFormat="1" applyFont="1" applyFill="1" applyAlignment="1">
      <alignment horizontal="right"/>
    </xf>
    <xf numFmtId="0" fontId="7" fillId="3" borderId="191" xfId="45" applyFont="1" applyFill="1" applyBorder="1" applyAlignment="1">
      <alignment horizontal="center"/>
    </xf>
    <xf numFmtId="17" fontId="7" fillId="20" borderId="192" xfId="45" applyNumberFormat="1" applyFont="1" applyFill="1" applyBorder="1" applyAlignment="1">
      <alignment horizontal="center"/>
    </xf>
    <xf numFmtId="17" fontId="7" fillId="20" borderId="193" xfId="45" applyNumberFormat="1" applyFont="1" applyFill="1" applyBorder="1" applyAlignment="1">
      <alignment horizontal="center"/>
    </xf>
    <xf numFmtId="17" fontId="7" fillId="8" borderId="193" xfId="45" applyNumberFormat="1" applyFont="1" applyFill="1" applyBorder="1" applyAlignment="1">
      <alignment horizontal="center"/>
    </xf>
    <xf numFmtId="17" fontId="7" fillId="3" borderId="194" xfId="45" applyNumberFormat="1" applyFont="1" applyFill="1" applyBorder="1" applyAlignment="1">
      <alignment horizontal="center"/>
    </xf>
    <xf numFmtId="17" fontId="7" fillId="3" borderId="195" xfId="45" applyNumberFormat="1" applyFont="1" applyFill="1" applyBorder="1" applyAlignment="1">
      <alignment horizontal="center"/>
    </xf>
    <xf numFmtId="0" fontId="4" fillId="3" borderId="26" xfId="45" applyFont="1" applyFill="1" applyBorder="1"/>
    <xf numFmtId="172" fontId="10" fillId="0" borderId="196" xfId="46" applyNumberFormat="1" applyFont="1" applyBorder="1" applyAlignment="1">
      <alignment horizontal="center"/>
    </xf>
    <xf numFmtId="172" fontId="10" fillId="0" borderId="70" xfId="46" applyNumberFormat="1" applyFont="1" applyBorder="1" applyAlignment="1">
      <alignment horizontal="center"/>
    </xf>
    <xf numFmtId="172" fontId="10" fillId="0" borderId="70" xfId="46" applyNumberFormat="1" applyFont="1" applyBorder="1" applyAlignment="1">
      <alignment horizontal="right" indent="1"/>
    </xf>
    <xf numFmtId="172" fontId="10" fillId="2" borderId="70" xfId="46" applyNumberFormat="1" applyFont="1" applyFill="1" applyBorder="1" applyAlignment="1">
      <alignment horizontal="right" indent="1"/>
    </xf>
    <xf numFmtId="172" fontId="10" fillId="2" borderId="197" xfId="46" applyNumberFormat="1" applyFont="1" applyFill="1" applyBorder="1" applyAlignment="1">
      <alignment horizontal="right" indent="1"/>
    </xf>
    <xf numFmtId="172" fontId="10" fillId="2" borderId="5" xfId="46" applyNumberFormat="1" applyFont="1" applyFill="1" applyBorder="1" applyAlignment="1">
      <alignment horizontal="right" indent="1"/>
    </xf>
    <xf numFmtId="166" fontId="10" fillId="2" borderId="5" xfId="46" applyNumberFormat="1" applyFont="1" applyFill="1" applyBorder="1" applyAlignment="1">
      <alignment horizontal="right" indent="1"/>
    </xf>
    <xf numFmtId="172" fontId="10" fillId="0" borderId="197" xfId="46" applyNumberFormat="1" applyFont="1" applyBorder="1" applyAlignment="1">
      <alignment horizontal="right" indent="1"/>
    </xf>
    <xf numFmtId="172" fontId="10" fillId="0" borderId="5" xfId="46" applyNumberFormat="1" applyFont="1" applyBorder="1" applyAlignment="1">
      <alignment horizontal="right" indent="1"/>
    </xf>
    <xf numFmtId="166" fontId="10" fillId="0" borderId="5" xfId="46" applyNumberFormat="1" applyFont="1" applyBorder="1" applyAlignment="1">
      <alignment horizontal="right" indent="1"/>
    </xf>
    <xf numFmtId="0" fontId="7" fillId="3" borderId="198" xfId="45" applyFont="1" applyFill="1" applyBorder="1" applyAlignment="1">
      <alignment horizontal="left"/>
    </xf>
    <xf numFmtId="172" fontId="28" fillId="0" borderId="199" xfId="46" applyNumberFormat="1" applyFont="1" applyBorder="1" applyAlignment="1">
      <alignment horizontal="center"/>
    </xf>
    <xf numFmtId="172" fontId="28" fillId="0" borderId="200" xfId="46" applyNumberFormat="1" applyFont="1" applyBorder="1" applyAlignment="1">
      <alignment horizontal="center"/>
    </xf>
    <xf numFmtId="172" fontId="28" fillId="0" borderId="200" xfId="46" applyNumberFormat="1" applyFont="1" applyBorder="1" applyAlignment="1">
      <alignment horizontal="right" indent="1"/>
    </xf>
    <xf numFmtId="172" fontId="28" fillId="0" borderId="201" xfId="46" applyNumberFormat="1" applyFont="1" applyBorder="1" applyAlignment="1">
      <alignment horizontal="right" indent="1"/>
    </xf>
    <xf numFmtId="172" fontId="28" fillId="0" borderId="202" xfId="46" applyNumberFormat="1" applyFont="1" applyBorder="1" applyAlignment="1">
      <alignment horizontal="right" indent="1"/>
    </xf>
    <xf numFmtId="166" fontId="28" fillId="0" borderId="202" xfId="46" applyNumberFormat="1" applyFont="1" applyBorder="1" applyAlignment="1">
      <alignment horizontal="right" indent="1"/>
    </xf>
    <xf numFmtId="0" fontId="28" fillId="2" borderId="0" xfId="45" applyFont="1" applyFill="1" applyAlignment="1">
      <alignment horizontal="left"/>
    </xf>
    <xf numFmtId="172" fontId="28" fillId="2" borderId="0" xfId="46" applyNumberFormat="1" applyFont="1" applyFill="1" applyAlignment="1">
      <alignment horizontal="center"/>
    </xf>
    <xf numFmtId="0" fontId="10" fillId="2" borderId="0" xfId="45" applyFont="1" applyFill="1"/>
    <xf numFmtId="0" fontId="10" fillId="2" borderId="0" xfId="45" applyFont="1" applyFill="1" applyAlignment="1">
      <alignment horizontal="center"/>
    </xf>
    <xf numFmtId="172" fontId="32" fillId="2" borderId="0" xfId="46" applyNumberFormat="1" applyFont="1" applyFill="1" applyAlignment="1">
      <alignment horizontal="right"/>
    </xf>
    <xf numFmtId="172" fontId="10" fillId="0" borderId="196" xfId="46" applyNumberFormat="1" applyFont="1" applyBorder="1"/>
    <xf numFmtId="172" fontId="10" fillId="0" borderId="70" xfId="46" applyNumberFormat="1" applyFont="1" applyBorder="1"/>
    <xf numFmtId="172" fontId="10" fillId="2" borderId="5" xfId="46" quotePrefix="1" applyNumberFormat="1" applyFont="1" applyFill="1" applyBorder="1" applyAlignment="1">
      <alignment horizontal="right"/>
    </xf>
    <xf numFmtId="172" fontId="10" fillId="2" borderId="5" xfId="46" applyNumberFormat="1" applyFont="1" applyFill="1" applyBorder="1" applyAlignment="1">
      <alignment horizontal="right"/>
    </xf>
    <xf numFmtId="0" fontId="54" fillId="3" borderId="26" xfId="45" applyFont="1" applyFill="1" applyBorder="1"/>
    <xf numFmtId="172" fontId="32" fillId="0" borderId="196" xfId="46" applyNumberFormat="1" applyFont="1" applyBorder="1"/>
    <xf numFmtId="172" fontId="32" fillId="0" borderId="70" xfId="46" applyNumberFormat="1" applyFont="1" applyBorder="1"/>
    <xf numFmtId="172" fontId="32" fillId="0" borderId="70" xfId="46" applyNumberFormat="1" applyFont="1" applyBorder="1" applyAlignment="1">
      <alignment horizontal="right" indent="1"/>
    </xf>
    <xf numFmtId="172" fontId="32" fillId="2" borderId="70" xfId="46" applyNumberFormat="1" applyFont="1" applyFill="1" applyBorder="1" applyAlignment="1">
      <alignment horizontal="right" indent="1"/>
    </xf>
    <xf numFmtId="172" fontId="32" fillId="2" borderId="197" xfId="46" applyNumberFormat="1" applyFont="1" applyFill="1" applyBorder="1" applyAlignment="1">
      <alignment horizontal="right" indent="1"/>
    </xf>
    <xf numFmtId="172" fontId="32" fillId="2" borderId="5" xfId="46" applyNumberFormat="1" applyFont="1" applyFill="1" applyBorder="1" applyAlignment="1">
      <alignment horizontal="right" indent="1"/>
    </xf>
    <xf numFmtId="166" fontId="32" fillId="2" borderId="5" xfId="46" applyNumberFormat="1" applyFont="1" applyFill="1" applyBorder="1" applyAlignment="1">
      <alignment horizontal="right" indent="1"/>
    </xf>
    <xf numFmtId="0" fontId="7" fillId="3" borderId="198" xfId="45" applyFont="1" applyFill="1" applyBorder="1"/>
    <xf numFmtId="172" fontId="28" fillId="0" borderId="199" xfId="46" applyNumberFormat="1" applyFont="1" applyBorder="1"/>
    <xf numFmtId="172" fontId="28" fillId="0" borderId="200" xfId="46" applyNumberFormat="1" applyFont="1" applyBorder="1"/>
    <xf numFmtId="172" fontId="28" fillId="2" borderId="200" xfId="46" applyNumberFormat="1" applyFont="1" applyFill="1" applyBorder="1" applyAlignment="1">
      <alignment horizontal="right" indent="1"/>
    </xf>
    <xf numFmtId="172" fontId="28" fillId="2" borderId="201" xfId="46" applyNumberFormat="1" applyFont="1" applyFill="1" applyBorder="1" applyAlignment="1">
      <alignment horizontal="right" indent="1"/>
    </xf>
    <xf numFmtId="172" fontId="28" fillId="2" borderId="202" xfId="46" applyNumberFormat="1" applyFont="1" applyFill="1" applyBorder="1" applyAlignment="1">
      <alignment horizontal="right" indent="1"/>
    </xf>
    <xf numFmtId="166" fontId="28" fillId="2" borderId="202" xfId="46" applyNumberFormat="1" applyFont="1" applyFill="1" applyBorder="1" applyAlignment="1">
      <alignment horizontal="right" indent="1"/>
    </xf>
    <xf numFmtId="0" fontId="121" fillId="2" borderId="0" xfId="23" applyFont="1" applyFill="1" applyAlignment="1">
      <alignment horizontal="left" vertical="top"/>
    </xf>
    <xf numFmtId="0" fontId="121" fillId="2" borderId="0" xfId="45" applyFont="1" applyFill="1" applyAlignment="1">
      <alignment vertical="top"/>
    </xf>
    <xf numFmtId="0" fontId="121" fillId="2" borderId="0" xfId="45" applyFont="1" applyFill="1"/>
    <xf numFmtId="0" fontId="122" fillId="2" borderId="0" xfId="45" applyFont="1" applyFill="1"/>
    <xf numFmtId="0" fontId="122" fillId="2" borderId="0" xfId="34" applyFont="1" applyFill="1"/>
    <xf numFmtId="172" fontId="122" fillId="2" borderId="0" xfId="45" applyNumberFormat="1" applyFont="1" applyFill="1"/>
    <xf numFmtId="0" fontId="3" fillId="2" borderId="0" xfId="23" applyFont="1" applyFill="1" applyBorder="1" applyAlignment="1">
      <alignment vertical="center"/>
    </xf>
    <xf numFmtId="0" fontId="29" fillId="0" borderId="0" xfId="23" applyFont="1" applyFill="1"/>
    <xf numFmtId="0" fontId="124" fillId="2" borderId="0" xfId="23" applyFont="1" applyFill="1"/>
    <xf numFmtId="0" fontId="125" fillId="2" borderId="0" xfId="0" applyFont="1" applyFill="1" applyBorder="1" applyAlignment="1">
      <alignment horizontal="left" vertical="top" wrapText="1"/>
    </xf>
    <xf numFmtId="0" fontId="126" fillId="2" borderId="0" xfId="0" applyFont="1" applyFill="1" applyBorder="1"/>
    <xf numFmtId="164" fontId="126" fillId="2" borderId="0" xfId="12" applyNumberFormat="1" applyFont="1" applyFill="1" applyBorder="1"/>
    <xf numFmtId="0" fontId="4" fillId="0" borderId="0" xfId="23" applyFont="1" applyFill="1" applyBorder="1"/>
    <xf numFmtId="0" fontId="4" fillId="2" borderId="0" xfId="23" applyFont="1" applyFill="1" applyBorder="1"/>
    <xf numFmtId="0" fontId="54" fillId="2" borderId="0" xfId="23" applyFont="1" applyFill="1" applyBorder="1" applyAlignment="1">
      <alignment horizontal="right"/>
    </xf>
    <xf numFmtId="0" fontId="127" fillId="2" borderId="0" xfId="23" applyFont="1" applyFill="1"/>
    <xf numFmtId="17" fontId="126" fillId="2" borderId="0" xfId="0" applyNumberFormat="1" applyFont="1" applyFill="1" applyBorder="1" applyAlignment="1">
      <alignment horizontal="center" vertical="top" wrapText="1"/>
    </xf>
    <xf numFmtId="0" fontId="4" fillId="3" borderId="60" xfId="23" applyFont="1" applyFill="1" applyBorder="1"/>
    <xf numFmtId="17" fontId="28" fillId="3" borderId="80" xfId="23" applyNumberFormat="1" applyFont="1" applyFill="1" applyBorder="1" applyAlignment="1">
      <alignment horizontal="center"/>
    </xf>
    <xf numFmtId="17" fontId="28" fillId="3" borderId="81" xfId="23" applyNumberFormat="1" applyFont="1" applyFill="1" applyBorder="1" applyAlignment="1">
      <alignment horizontal="center"/>
    </xf>
    <xf numFmtId="0" fontId="10" fillId="2" borderId="0" xfId="23" applyFont="1" applyFill="1"/>
    <xf numFmtId="0" fontId="129" fillId="2" borderId="0" xfId="23" applyFont="1" applyFill="1"/>
    <xf numFmtId="0" fontId="4" fillId="3" borderId="65" xfId="23" applyFont="1" applyFill="1" applyBorder="1"/>
    <xf numFmtId="164" fontId="10" fillId="2" borderId="25" xfId="23" applyNumberFormat="1" applyFont="1" applyFill="1" applyBorder="1"/>
    <xf numFmtId="164" fontId="10" fillId="2" borderId="78" xfId="23" applyNumberFormat="1" applyFont="1" applyFill="1" applyBorder="1"/>
    <xf numFmtId="0" fontId="7" fillId="3" borderId="65" xfId="23" applyFont="1" applyFill="1" applyBorder="1"/>
    <xf numFmtId="164" fontId="28" fillId="2" borderId="25" xfId="23" applyNumberFormat="1" applyFont="1" applyFill="1" applyBorder="1"/>
    <xf numFmtId="164" fontId="28" fillId="2" borderId="78" xfId="23" applyNumberFormat="1" applyFont="1" applyFill="1" applyBorder="1"/>
    <xf numFmtId="164" fontId="129" fillId="2" borderId="0" xfId="23" applyNumberFormat="1" applyFont="1" applyFill="1"/>
    <xf numFmtId="164" fontId="125" fillId="2" borderId="0" xfId="0" applyNumberFormat="1" applyFont="1" applyFill="1" applyBorder="1" applyAlignment="1">
      <alignment horizontal="right" vertical="top" wrapText="1"/>
    </xf>
    <xf numFmtId="4" fontId="126" fillId="2" borderId="0" xfId="12" applyNumberFormat="1" applyFont="1" applyFill="1" applyBorder="1"/>
    <xf numFmtId="164" fontId="129" fillId="2" borderId="0" xfId="23" applyNumberFormat="1" applyFont="1" applyFill="1" applyBorder="1"/>
    <xf numFmtId="0" fontId="125" fillId="2" borderId="0" xfId="0" applyFont="1" applyFill="1" applyBorder="1" applyAlignment="1">
      <alignment horizontal="left" vertical="center" wrapText="1"/>
    </xf>
    <xf numFmtId="166" fontId="10" fillId="2" borderId="0" xfId="23" applyNumberFormat="1" applyFont="1" applyFill="1"/>
    <xf numFmtId="172" fontId="10" fillId="2" borderId="78" xfId="23" applyNumberFormat="1" applyFont="1" applyFill="1" applyBorder="1"/>
    <xf numFmtId="1" fontId="10" fillId="2" borderId="0" xfId="23" applyNumberFormat="1" applyFont="1" applyFill="1"/>
    <xf numFmtId="0" fontId="7" fillId="3" borderId="67" xfId="23" applyFont="1" applyFill="1" applyBorder="1"/>
    <xf numFmtId="164" fontId="28" fillId="2" borderId="42" xfId="23" applyNumberFormat="1" applyFont="1" applyFill="1" applyBorder="1"/>
    <xf numFmtId="164" fontId="28" fillId="2" borderId="79" xfId="23" applyNumberFormat="1" applyFont="1" applyFill="1" applyBorder="1"/>
    <xf numFmtId="0" fontId="127" fillId="2" borderId="203" xfId="23" applyFont="1" applyFill="1" applyBorder="1"/>
    <xf numFmtId="0" fontId="130" fillId="2" borderId="0" xfId="23" applyFont="1" applyFill="1"/>
    <xf numFmtId="0" fontId="16" fillId="2" borderId="0" xfId="23" applyFont="1" applyFill="1" applyBorder="1" applyAlignment="1">
      <alignment horizontal="left" vertical="top"/>
    </xf>
    <xf numFmtId="0" fontId="54" fillId="2" borderId="0" xfId="23" applyFont="1" applyFill="1" applyAlignment="1">
      <alignment horizontal="left"/>
    </xf>
    <xf numFmtId="0" fontId="16" fillId="2" borderId="0" xfId="23" applyFont="1" applyFill="1" applyAlignment="1">
      <alignment horizontal="left" vertical="top"/>
    </xf>
    <xf numFmtId="164" fontId="4" fillId="2" borderId="0" xfId="23" applyNumberFormat="1" applyFont="1" applyFill="1" applyBorder="1"/>
    <xf numFmtId="0" fontId="3" fillId="2" borderId="0" xfId="0" applyFont="1" applyFill="1" applyAlignment="1" applyProtection="1">
      <alignment horizontal="left"/>
      <protection locked="0"/>
    </xf>
    <xf numFmtId="0" fontId="29" fillId="2" borderId="0" xfId="0" applyFont="1" applyFill="1"/>
    <xf numFmtId="0" fontId="18" fillId="2" borderId="0" xfId="0" applyFont="1" applyFill="1"/>
    <xf numFmtId="0" fontId="39" fillId="2" borderId="0" xfId="0" applyFont="1" applyFill="1" applyAlignment="1">
      <alignment horizontal="center"/>
    </xf>
    <xf numFmtId="0" fontId="16" fillId="2" borderId="0" xfId="0" applyFont="1" applyFill="1" applyAlignment="1">
      <alignment horizontal="right"/>
    </xf>
    <xf numFmtId="0" fontId="18" fillId="2" borderId="0" xfId="0" applyFont="1" applyFill="1" applyAlignment="1">
      <alignment vertical="top"/>
    </xf>
    <xf numFmtId="0" fontId="7" fillId="2" borderId="0" xfId="1" applyFont="1" applyFill="1" applyAlignment="1">
      <alignment horizontal="center" vertical="center"/>
    </xf>
    <xf numFmtId="0" fontId="7" fillId="3" borderId="50" xfId="0" applyFont="1" applyFill="1" applyBorder="1" applyAlignment="1">
      <alignment horizontal="center" vertical="center" wrapText="1"/>
    </xf>
    <xf numFmtId="3" fontId="7" fillId="3" borderId="26" xfId="0" applyNumberFormat="1" applyFont="1" applyFill="1" applyBorder="1"/>
    <xf numFmtId="172" fontId="10" fillId="2" borderId="5" xfId="8" applyNumberFormat="1" applyFont="1" applyFill="1" applyBorder="1"/>
    <xf numFmtId="166" fontId="28" fillId="2" borderId="6" xfId="8" applyNumberFormat="1" applyFont="1" applyFill="1" applyBorder="1"/>
    <xf numFmtId="4" fontId="18" fillId="2" borderId="0" xfId="0" applyNumberFormat="1" applyFont="1" applyFill="1"/>
    <xf numFmtId="3" fontId="7" fillId="3" borderId="26" xfId="0" applyNumberFormat="1" applyFont="1" applyFill="1" applyBorder="1" applyAlignment="1">
      <alignment wrapText="1"/>
    </xf>
    <xf numFmtId="3" fontId="7" fillId="3" borderId="205" xfId="0" applyNumberFormat="1" applyFont="1" applyFill="1" applyBorder="1" applyAlignment="1">
      <alignment horizontal="left"/>
    </xf>
    <xf numFmtId="166" fontId="28" fillId="2" borderId="206" xfId="8" applyNumberFormat="1" applyFont="1" applyFill="1" applyBorder="1"/>
    <xf numFmtId="166" fontId="28" fillId="2" borderId="207" xfId="8" applyNumberFormat="1" applyFont="1" applyFill="1" applyBorder="1"/>
    <xf numFmtId="3" fontId="18" fillId="0" borderId="0" xfId="0" applyNumberFormat="1" applyFont="1"/>
    <xf numFmtId="0" fontId="18" fillId="0" borderId="0" xfId="0" applyFont="1"/>
    <xf numFmtId="3" fontId="16" fillId="0" borderId="0" xfId="0" applyNumberFormat="1" applyFont="1" applyFill="1" applyBorder="1" applyAlignment="1">
      <alignment horizontal="left" vertical="center" wrapText="1"/>
    </xf>
    <xf numFmtId="3" fontId="16" fillId="2" borderId="0" xfId="0" applyNumberFormat="1" applyFont="1" applyFill="1" applyAlignment="1">
      <alignment horizontal="left" vertical="center" wrapText="1"/>
    </xf>
    <xf numFmtId="3" fontId="16" fillId="2" borderId="0" xfId="0" applyNumberFormat="1" applyFont="1" applyFill="1"/>
    <xf numFmtId="43" fontId="16" fillId="2" borderId="0" xfId="0" applyNumberFormat="1" applyFont="1" applyFill="1"/>
    <xf numFmtId="172" fontId="16" fillId="2" borderId="0" xfId="8" applyNumberFormat="1" applyFont="1" applyFill="1"/>
    <xf numFmtId="164" fontId="19" fillId="2" borderId="0" xfId="8" applyNumberFormat="1" applyFont="1" applyFill="1"/>
    <xf numFmtId="171" fontId="29" fillId="2" borderId="0" xfId="13" applyNumberFormat="1" applyFont="1" applyFill="1"/>
    <xf numFmtId="0" fontId="3" fillId="2" borderId="0" xfId="47" applyFont="1" applyFill="1" applyAlignment="1">
      <alignment horizontal="left" vertical="center"/>
    </xf>
    <xf numFmtId="0" fontId="3" fillId="2" borderId="0" xfId="47" applyFont="1" applyFill="1" applyAlignment="1">
      <alignment horizontal="center" vertical="center"/>
    </xf>
    <xf numFmtId="0" fontId="29" fillId="2" borderId="0" xfId="47" applyFont="1" applyFill="1" applyAlignment="1">
      <alignment horizontal="center" vertical="center"/>
    </xf>
    <xf numFmtId="0" fontId="29" fillId="2" borderId="0" xfId="43" applyFont="1" applyFill="1" applyAlignment="1">
      <alignment horizontal="center" vertical="center"/>
    </xf>
    <xf numFmtId="0" fontId="3" fillId="2" borderId="75" xfId="47" applyFont="1" applyFill="1" applyBorder="1" applyAlignment="1">
      <alignment horizontal="center" vertical="center"/>
    </xf>
    <xf numFmtId="0" fontId="37" fillId="2" borderId="0" xfId="47" applyFont="1" applyFill="1" applyBorder="1" applyAlignment="1">
      <alignment horizontal="center" vertical="center"/>
    </xf>
    <xf numFmtId="0" fontId="37" fillId="2" borderId="0" xfId="47" applyFont="1" applyFill="1" applyAlignment="1">
      <alignment horizontal="center" vertical="center"/>
    </xf>
    <xf numFmtId="0" fontId="37" fillId="2" borderId="0" xfId="47" applyFont="1" applyFill="1" applyAlignment="1">
      <alignment horizontal="right" vertical="center"/>
    </xf>
    <xf numFmtId="0" fontId="29" fillId="2" borderId="0" xfId="48" applyFont="1" applyFill="1" applyAlignment="1">
      <alignment horizontal="center" vertical="center"/>
    </xf>
    <xf numFmtId="0" fontId="7" fillId="6" borderId="120" xfId="47" applyFont="1" applyFill="1" applyBorder="1" applyAlignment="1">
      <alignment horizontal="center" vertical="center"/>
    </xf>
    <xf numFmtId="0" fontId="4" fillId="6" borderId="74" xfId="47" applyFont="1" applyFill="1" applyBorder="1" applyAlignment="1">
      <alignment horizontal="center" vertical="center"/>
    </xf>
    <xf numFmtId="0" fontId="7" fillId="6" borderId="76" xfId="47" applyFont="1" applyFill="1" applyBorder="1" applyAlignment="1">
      <alignment horizontal="center" vertical="center"/>
    </xf>
    <xf numFmtId="15" fontId="7" fillId="6" borderId="120" xfId="47" applyNumberFormat="1" applyFont="1" applyFill="1" applyBorder="1" applyAlignment="1">
      <alignment horizontal="center" vertical="center"/>
    </xf>
    <xf numFmtId="15" fontId="7" fillId="6" borderId="120" xfId="49" quotePrefix="1" applyNumberFormat="1" applyFont="1" applyFill="1" applyBorder="1" applyAlignment="1">
      <alignment horizontal="center" vertical="center" wrapText="1"/>
    </xf>
    <xf numFmtId="17" fontId="7" fillId="6" borderId="120" xfId="47" applyNumberFormat="1" applyFont="1" applyFill="1" applyBorder="1" applyAlignment="1">
      <alignment horizontal="center" vertical="center"/>
    </xf>
    <xf numFmtId="0" fontId="4" fillId="6" borderId="208" xfId="47" applyFont="1" applyFill="1" applyBorder="1" applyAlignment="1">
      <alignment horizontal="center" vertical="center"/>
    </xf>
    <xf numFmtId="0" fontId="7" fillId="6" borderId="0" xfId="47" applyFont="1" applyFill="1" applyAlignment="1">
      <alignment horizontal="center" vertical="center"/>
    </xf>
    <xf numFmtId="15" fontId="3" fillId="2" borderId="44" xfId="47" applyNumberFormat="1" applyFont="1" applyFill="1" applyBorder="1" applyAlignment="1">
      <alignment horizontal="center" vertical="center"/>
    </xf>
    <xf numFmtId="3" fontId="29" fillId="2" borderId="27" xfId="47" applyNumberFormat="1" applyFont="1" applyFill="1" applyBorder="1" applyAlignment="1">
      <alignment horizontal="center" vertical="center"/>
    </xf>
    <xf numFmtId="3" fontId="29" fillId="2" borderId="44" xfId="47" applyNumberFormat="1" applyFont="1" applyFill="1" applyBorder="1" applyAlignment="1">
      <alignment horizontal="center" vertical="center"/>
    </xf>
    <xf numFmtId="185" fontId="7" fillId="6" borderId="188" xfId="47" applyNumberFormat="1" applyFont="1" applyFill="1" applyBorder="1" applyAlignment="1">
      <alignment horizontal="center" vertical="center"/>
    </xf>
    <xf numFmtId="1" fontId="7" fillId="6" borderId="0" xfId="47" applyNumberFormat="1" applyFont="1" applyFill="1" applyAlignment="1">
      <alignment horizontal="left" vertical="center"/>
    </xf>
    <xf numFmtId="172" fontId="10" fillId="2" borderId="5" xfId="47" applyNumberFormat="1" applyFont="1" applyFill="1" applyBorder="1" applyAlignment="1">
      <alignment horizontal="center" vertical="center"/>
    </xf>
    <xf numFmtId="172" fontId="10" fillId="2" borderId="27" xfId="47" applyNumberFormat="1" applyFont="1" applyFill="1" applyBorder="1" applyAlignment="1">
      <alignment horizontal="center" vertical="center"/>
    </xf>
    <xf numFmtId="186" fontId="7" fillId="6" borderId="0" xfId="47" applyNumberFormat="1" applyFont="1" applyFill="1" applyAlignment="1">
      <alignment horizontal="left" vertical="center"/>
    </xf>
    <xf numFmtId="172" fontId="10" fillId="2" borderId="27" xfId="8" applyNumberFormat="1" applyFont="1" applyFill="1" applyBorder="1" applyAlignment="1">
      <alignment horizontal="center" vertical="center"/>
    </xf>
    <xf numFmtId="185" fontId="7" fillId="6" borderId="209" xfId="47" applyNumberFormat="1" applyFont="1" applyFill="1" applyBorder="1" applyAlignment="1">
      <alignment horizontal="center" vertical="center"/>
    </xf>
    <xf numFmtId="1" fontId="4" fillId="6" borderId="75" xfId="47" applyNumberFormat="1" applyFont="1" applyFill="1" applyBorder="1" applyAlignment="1">
      <alignment horizontal="center" vertical="center"/>
    </xf>
    <xf numFmtId="3" fontId="29" fillId="2" borderId="50" xfId="47" applyNumberFormat="1" applyFont="1" applyFill="1" applyBorder="1" applyAlignment="1">
      <alignment horizontal="center" vertical="center"/>
    </xf>
    <xf numFmtId="3" fontId="29" fillId="2" borderId="76" xfId="47" applyNumberFormat="1" applyFont="1" applyFill="1" applyBorder="1" applyAlignment="1">
      <alignment horizontal="center" vertical="center"/>
    </xf>
    <xf numFmtId="0" fontId="16" fillId="2" borderId="0" xfId="47" applyFont="1" applyFill="1" applyBorder="1" applyAlignment="1">
      <alignment horizontal="left" vertical="center"/>
    </xf>
    <xf numFmtId="0" fontId="16" fillId="2" borderId="0" xfId="47" applyFont="1" applyFill="1" applyAlignment="1">
      <alignment horizontal="center" vertical="center"/>
    </xf>
    <xf numFmtId="0" fontId="18" fillId="2" borderId="0" xfId="43" applyFont="1" applyFill="1" applyAlignment="1">
      <alignment horizontal="center" vertical="center"/>
    </xf>
    <xf numFmtId="0" fontId="16" fillId="2" borderId="0" xfId="47" applyFont="1" applyFill="1" applyAlignment="1">
      <alignment horizontal="left" vertical="center"/>
    </xf>
    <xf numFmtId="0" fontId="18" fillId="2" borderId="0" xfId="47" applyFont="1" applyFill="1" applyAlignment="1">
      <alignment horizontal="center" vertical="center"/>
    </xf>
    <xf numFmtId="0" fontId="29" fillId="2" borderId="75" xfId="47" applyFont="1" applyFill="1" applyBorder="1" applyAlignment="1">
      <alignment horizontal="center" vertical="center"/>
    </xf>
    <xf numFmtId="0" fontId="37" fillId="2" borderId="75" xfId="47" applyFont="1" applyFill="1" applyBorder="1" applyAlignment="1">
      <alignment horizontal="right" vertical="center"/>
    </xf>
    <xf numFmtId="0" fontId="4" fillId="6" borderId="23" xfId="47" applyFont="1" applyFill="1" applyBorder="1" applyAlignment="1">
      <alignment horizontal="center" vertical="center" wrapText="1"/>
    </xf>
    <xf numFmtId="0" fontId="4" fillId="6" borderId="22" xfId="47" applyFont="1" applyFill="1" applyBorder="1" applyAlignment="1">
      <alignment horizontal="center" vertical="center" wrapText="1"/>
    </xf>
    <xf numFmtId="0" fontId="29" fillId="2" borderId="44" xfId="47" applyFont="1" applyFill="1" applyBorder="1" applyAlignment="1">
      <alignment horizontal="center" vertical="center"/>
    </xf>
    <xf numFmtId="185" fontId="7" fillId="6" borderId="7" xfId="47" applyNumberFormat="1" applyFont="1" applyFill="1" applyBorder="1" applyAlignment="1">
      <alignment horizontal="center" vertical="center"/>
    </xf>
    <xf numFmtId="0" fontId="7" fillId="6" borderId="27" xfId="47" applyFont="1" applyFill="1" applyBorder="1" applyAlignment="1">
      <alignment horizontal="left" vertical="center"/>
    </xf>
    <xf numFmtId="172" fontId="28" fillId="2" borderId="5" xfId="8" applyNumberFormat="1" applyFont="1" applyFill="1" applyBorder="1" applyAlignment="1">
      <alignment horizontal="center" vertical="center"/>
    </xf>
    <xf numFmtId="0" fontId="4" fillId="6" borderId="7" xfId="47" applyFont="1" applyFill="1" applyBorder="1" applyAlignment="1">
      <alignment horizontal="center" vertical="center"/>
    </xf>
    <xf numFmtId="172" fontId="10" fillId="2" borderId="5" xfId="8" applyNumberFormat="1" applyFont="1" applyFill="1" applyBorder="1" applyAlignment="1">
      <alignment horizontal="center" vertical="center"/>
    </xf>
    <xf numFmtId="0" fontId="7" fillId="6" borderId="27" xfId="47" quotePrefix="1" applyFont="1" applyFill="1" applyBorder="1" applyAlignment="1">
      <alignment horizontal="left" vertical="center"/>
    </xf>
    <xf numFmtId="172" fontId="28" fillId="2" borderId="27" xfId="8" applyNumberFormat="1" applyFont="1" applyFill="1" applyBorder="1" applyAlignment="1">
      <alignment horizontal="center" vertical="center"/>
    </xf>
    <xf numFmtId="0" fontId="29" fillId="2" borderId="50" xfId="47" applyFont="1" applyFill="1" applyBorder="1" applyAlignment="1">
      <alignment horizontal="center" vertical="center"/>
    </xf>
    <xf numFmtId="0" fontId="29" fillId="2" borderId="76" xfId="47" applyFont="1" applyFill="1" applyBorder="1" applyAlignment="1">
      <alignment horizontal="center" vertical="center"/>
    </xf>
    <xf numFmtId="0" fontId="37" fillId="2" borderId="75" xfId="47" applyFont="1" applyFill="1" applyBorder="1" applyAlignment="1">
      <alignment horizontal="center" vertical="center"/>
    </xf>
    <xf numFmtId="0" fontId="4" fillId="6" borderId="19" xfId="47" applyFont="1" applyFill="1" applyBorder="1" applyAlignment="1">
      <alignment horizontal="center" vertical="center"/>
    </xf>
    <xf numFmtId="0" fontId="4" fillId="6" borderId="17" xfId="47" applyFont="1" applyFill="1" applyBorder="1" applyAlignment="1">
      <alignment horizontal="center" vertical="center"/>
    </xf>
    <xf numFmtId="0" fontId="7" fillId="6" borderId="0" xfId="47" applyFont="1" applyFill="1" applyAlignment="1">
      <alignment horizontal="left" vertical="center"/>
    </xf>
    <xf numFmtId="0" fontId="29" fillId="2" borderId="5" xfId="47" applyFont="1" applyFill="1" applyBorder="1" applyAlignment="1">
      <alignment horizontal="center" vertical="center"/>
    </xf>
    <xf numFmtId="0" fontId="7" fillId="6" borderId="0" xfId="47" quotePrefix="1" applyFont="1" applyFill="1" applyAlignment="1">
      <alignment horizontal="left" vertical="center"/>
    </xf>
    <xf numFmtId="2" fontId="10" fillId="2" borderId="5" xfId="47" applyNumberFormat="1" applyFont="1" applyFill="1" applyBorder="1" applyAlignment="1">
      <alignment horizontal="center" vertical="center"/>
    </xf>
    <xf numFmtId="3" fontId="29" fillId="2" borderId="0" xfId="43" applyNumberFormat="1" applyFont="1" applyFill="1" applyAlignment="1">
      <alignment horizontal="center" vertical="center"/>
    </xf>
    <xf numFmtId="0" fontId="4" fillId="6" borderId="76" xfId="47" applyFont="1" applyFill="1" applyBorder="1" applyAlignment="1">
      <alignment horizontal="center" vertical="center"/>
    </xf>
    <xf numFmtId="0" fontId="131" fillId="2" borderId="0" xfId="43" applyFont="1" applyFill="1" applyAlignment="1">
      <alignment horizontal="center" vertical="center"/>
    </xf>
    <xf numFmtId="0" fontId="131" fillId="2" borderId="0" xfId="43" applyFont="1" applyFill="1" applyBorder="1" applyAlignment="1">
      <alignment horizontal="center" vertical="center"/>
    </xf>
    <xf numFmtId="0" fontId="37" fillId="2" borderId="0" xfId="47" applyFont="1" applyFill="1" applyBorder="1" applyAlignment="1">
      <alignment horizontal="right" vertical="center"/>
    </xf>
    <xf numFmtId="0" fontId="29" fillId="6" borderId="7" xfId="47" applyFont="1" applyFill="1" applyBorder="1" applyAlignment="1">
      <alignment horizontal="center" vertical="center"/>
    </xf>
    <xf numFmtId="0" fontId="3" fillId="6" borderId="0" xfId="47" applyFont="1" applyFill="1" applyBorder="1" applyAlignment="1">
      <alignment horizontal="center" vertical="center"/>
    </xf>
    <xf numFmtId="15" fontId="7" fillId="6" borderId="50" xfId="47" applyNumberFormat="1" applyFont="1" applyFill="1" applyBorder="1" applyAlignment="1">
      <alignment horizontal="center" vertical="center"/>
    </xf>
    <xf numFmtId="178" fontId="7" fillId="6" borderId="120" xfId="47" applyNumberFormat="1" applyFont="1" applyFill="1" applyBorder="1" applyAlignment="1">
      <alignment horizontal="center" vertical="center"/>
    </xf>
    <xf numFmtId="178" fontId="3" fillId="13" borderId="0" xfId="47" applyNumberFormat="1" applyFont="1" applyFill="1" applyBorder="1" applyAlignment="1">
      <alignment horizontal="center" vertical="center"/>
    </xf>
    <xf numFmtId="0" fontId="29" fillId="6" borderId="23" xfId="47" applyFont="1" applyFill="1" applyBorder="1" applyAlignment="1">
      <alignment horizontal="center" vertical="center"/>
    </xf>
    <xf numFmtId="0" fontId="3" fillId="6" borderId="22" xfId="47" applyFont="1" applyFill="1" applyBorder="1" applyAlignment="1">
      <alignment horizontal="center" vertical="center"/>
    </xf>
    <xf numFmtId="3" fontId="10" fillId="2" borderId="27" xfId="47" applyNumberFormat="1" applyFont="1" applyFill="1" applyBorder="1" applyAlignment="1">
      <alignment horizontal="center" vertical="center"/>
    </xf>
    <xf numFmtId="3" fontId="29" fillId="2" borderId="0" xfId="47" applyNumberFormat="1" applyFont="1" applyFill="1" applyBorder="1" applyAlignment="1">
      <alignment horizontal="center" vertical="center"/>
    </xf>
    <xf numFmtId="1" fontId="7" fillId="6" borderId="27" xfId="47" applyNumberFormat="1" applyFont="1" applyFill="1" applyBorder="1" applyAlignment="1">
      <alignment horizontal="left" vertical="center"/>
    </xf>
    <xf numFmtId="172" fontId="29" fillId="2" borderId="0" xfId="47" applyNumberFormat="1" applyFont="1" applyFill="1" applyBorder="1" applyAlignment="1">
      <alignment horizontal="center" vertical="center"/>
    </xf>
    <xf numFmtId="186" fontId="7" fillId="6" borderId="27" xfId="47" applyNumberFormat="1" applyFont="1" applyFill="1" applyBorder="1" applyAlignment="1">
      <alignment horizontal="left" vertical="center"/>
    </xf>
    <xf numFmtId="185" fontId="3" fillId="6" borderId="74" xfId="47" applyNumberFormat="1" applyFont="1" applyFill="1" applyBorder="1" applyAlignment="1">
      <alignment horizontal="center" vertical="center"/>
    </xf>
    <xf numFmtId="1" fontId="29" fillId="6" borderId="76" xfId="47" applyNumberFormat="1" applyFont="1" applyFill="1" applyBorder="1" applyAlignment="1">
      <alignment horizontal="center" vertical="center"/>
    </xf>
    <xf numFmtId="0" fontId="4" fillId="6" borderId="0" xfId="47" applyFont="1" applyFill="1" applyBorder="1" applyAlignment="1">
      <alignment horizontal="center" vertical="center"/>
    </xf>
    <xf numFmtId="0" fontId="10" fillId="2" borderId="44" xfId="47" applyFont="1" applyFill="1" applyBorder="1" applyAlignment="1">
      <alignment horizontal="center" vertical="center"/>
    </xf>
    <xf numFmtId="0" fontId="10" fillId="2" borderId="27" xfId="47" applyFont="1" applyFill="1" applyBorder="1" applyAlignment="1">
      <alignment horizontal="center" vertical="center"/>
    </xf>
    <xf numFmtId="166" fontId="10" fillId="2" borderId="44" xfId="47" applyNumberFormat="1" applyFont="1" applyFill="1" applyBorder="1" applyAlignment="1">
      <alignment horizontal="center" vertical="center"/>
    </xf>
    <xf numFmtId="166" fontId="10" fillId="2" borderId="27" xfId="47" applyNumberFormat="1" applyFont="1" applyFill="1" applyBorder="1" applyAlignment="1">
      <alignment horizontal="center" vertical="center"/>
    </xf>
    <xf numFmtId="0" fontId="7" fillId="6" borderId="0" xfId="47" applyFont="1" applyFill="1" applyBorder="1" applyAlignment="1">
      <alignment horizontal="left" vertical="center"/>
    </xf>
    <xf numFmtId="166" fontId="28" fillId="2" borderId="5" xfId="47" applyNumberFormat="1" applyFont="1" applyFill="1" applyBorder="1" applyAlignment="1">
      <alignment horizontal="center" vertical="center"/>
    </xf>
    <xf numFmtId="166" fontId="28" fillId="2" borderId="27" xfId="47" applyNumberFormat="1" applyFont="1" applyFill="1" applyBorder="1" applyAlignment="1">
      <alignment horizontal="center" vertical="center"/>
    </xf>
    <xf numFmtId="0" fontId="10" fillId="2" borderId="5" xfId="47" applyFont="1" applyFill="1" applyBorder="1" applyAlignment="1">
      <alignment horizontal="center" vertical="center"/>
    </xf>
    <xf numFmtId="166" fontId="10" fillId="2" borderId="5" xfId="47" applyNumberFormat="1" applyFont="1" applyFill="1" applyBorder="1" applyAlignment="1">
      <alignment horizontal="center" vertical="center"/>
    </xf>
    <xf numFmtId="0" fontId="7" fillId="6" borderId="75" xfId="47" applyFont="1" applyFill="1" applyBorder="1" applyAlignment="1">
      <alignment horizontal="center" vertical="center"/>
    </xf>
    <xf numFmtId="0" fontId="132" fillId="2" borderId="0" xfId="43" applyFont="1" applyFill="1" applyAlignment="1">
      <alignment horizontal="center" vertical="center"/>
    </xf>
    <xf numFmtId="0" fontId="3" fillId="2" borderId="0" xfId="49" applyFont="1" applyFill="1" applyAlignment="1">
      <alignment horizontal="left" vertical="center"/>
    </xf>
    <xf numFmtId="0" fontId="3" fillId="2" borderId="0" xfId="49" applyFont="1" applyFill="1" applyAlignment="1">
      <alignment horizontal="center" vertical="center"/>
    </xf>
    <xf numFmtId="0" fontId="29" fillId="2" borderId="0" xfId="49" applyFont="1" applyFill="1" applyAlignment="1">
      <alignment horizontal="center" vertical="center"/>
    </xf>
    <xf numFmtId="0" fontId="29" fillId="2" borderId="75" xfId="49" applyFont="1" applyFill="1" applyBorder="1" applyAlignment="1">
      <alignment horizontal="center" vertical="center"/>
    </xf>
    <xf numFmtId="0" fontId="3" fillId="2" borderId="75" xfId="49" applyFont="1" applyFill="1" applyBorder="1" applyAlignment="1">
      <alignment horizontal="center" vertical="center"/>
    </xf>
    <xf numFmtId="0" fontId="37" fillId="2" borderId="0" xfId="49" applyFont="1" applyFill="1" applyAlignment="1">
      <alignment horizontal="center" vertical="center"/>
    </xf>
    <xf numFmtId="0" fontId="7" fillId="6" borderId="23" xfId="49" applyFont="1" applyFill="1" applyBorder="1" applyAlignment="1">
      <alignment horizontal="center" vertical="center"/>
    </xf>
    <xf numFmtId="0" fontId="7" fillId="6" borderId="24" xfId="49" applyFont="1" applyFill="1" applyBorder="1" applyAlignment="1">
      <alignment horizontal="center" vertical="center"/>
    </xf>
    <xf numFmtId="0" fontId="7" fillId="6" borderId="74" xfId="49" applyFont="1" applyFill="1" applyBorder="1" applyAlignment="1">
      <alignment horizontal="center" vertical="center"/>
    </xf>
    <xf numFmtId="0" fontId="7" fillId="6" borderId="76" xfId="49" applyFont="1" applyFill="1" applyBorder="1" applyAlignment="1">
      <alignment horizontal="center" vertical="center"/>
    </xf>
    <xf numFmtId="15" fontId="7" fillId="6" borderId="76" xfId="47" applyNumberFormat="1" applyFont="1" applyFill="1" applyBorder="1" applyAlignment="1">
      <alignment horizontal="center" vertical="center"/>
    </xf>
    <xf numFmtId="185" fontId="7" fillId="6" borderId="23" xfId="49" applyNumberFormat="1" applyFont="1" applyFill="1" applyBorder="1" applyAlignment="1">
      <alignment horizontal="center" vertical="center"/>
    </xf>
    <xf numFmtId="0" fontId="7" fillId="6" borderId="24" xfId="49" applyFont="1" applyFill="1" applyBorder="1" applyAlignment="1">
      <alignment horizontal="left" vertical="center"/>
    </xf>
    <xf numFmtId="15" fontId="28" fillId="2" borderId="44" xfId="49" applyNumberFormat="1" applyFont="1" applyFill="1" applyBorder="1" applyAlignment="1">
      <alignment horizontal="center" vertical="center"/>
    </xf>
    <xf numFmtId="15" fontId="28" fillId="2" borderId="22" xfId="49" applyNumberFormat="1" applyFont="1" applyFill="1" applyBorder="1" applyAlignment="1">
      <alignment horizontal="center" vertical="center"/>
    </xf>
    <xf numFmtId="185" fontId="7" fillId="21" borderId="7" xfId="49" applyNumberFormat="1" applyFont="1" applyFill="1" applyBorder="1" applyAlignment="1">
      <alignment horizontal="center" vertical="center"/>
    </xf>
    <xf numFmtId="0" fontId="7" fillId="6" borderId="0" xfId="49" applyFont="1" applyFill="1" applyAlignment="1">
      <alignment horizontal="left" vertical="center"/>
    </xf>
    <xf numFmtId="2" fontId="10" fillId="2" borderId="5" xfId="49" applyNumberFormat="1" applyFont="1" applyFill="1" applyBorder="1" applyAlignment="1">
      <alignment horizontal="center" vertical="center"/>
    </xf>
    <xf numFmtId="2" fontId="10" fillId="2" borderId="27" xfId="49" applyNumberFormat="1" applyFont="1" applyFill="1" applyBorder="1" applyAlignment="1">
      <alignment horizontal="center" vertical="center"/>
    </xf>
    <xf numFmtId="0" fontId="7" fillId="6" borderId="27" xfId="49" applyFont="1" applyFill="1" applyBorder="1" applyAlignment="1">
      <alignment horizontal="left" vertical="center"/>
    </xf>
    <xf numFmtId="0" fontId="7" fillId="6" borderId="75" xfId="49" applyFont="1" applyFill="1" applyBorder="1" applyAlignment="1">
      <alignment horizontal="center" vertical="center"/>
    </xf>
    <xf numFmtId="3" fontId="29" fillId="2" borderId="50" xfId="49" applyNumberFormat="1" applyFont="1" applyFill="1" applyBorder="1" applyAlignment="1">
      <alignment horizontal="center" vertical="center"/>
    </xf>
    <xf numFmtId="3" fontId="29" fillId="2" borderId="76" xfId="49" applyNumberFormat="1" applyFont="1" applyFill="1" applyBorder="1" applyAlignment="1">
      <alignment horizontal="center" vertical="center"/>
    </xf>
    <xf numFmtId="0" fontId="16" fillId="2" borderId="0" xfId="49" applyFont="1" applyFill="1" applyAlignment="1">
      <alignment horizontal="left" vertical="center"/>
    </xf>
    <xf numFmtId="0" fontId="3" fillId="2" borderId="0" xfId="49" applyFont="1" applyFill="1" applyBorder="1" applyAlignment="1">
      <alignment horizontal="left" vertical="center"/>
    </xf>
    <xf numFmtId="0" fontId="3" fillId="2" borderId="0" xfId="49" applyFont="1" applyFill="1" applyBorder="1" applyAlignment="1">
      <alignment horizontal="center" vertical="center"/>
    </xf>
    <xf numFmtId="0" fontId="3" fillId="2" borderId="0" xfId="49" applyFont="1" applyFill="1" applyBorder="1" applyAlignment="1">
      <alignment horizontal="center" vertical="center" wrapText="1"/>
    </xf>
    <xf numFmtId="0" fontId="131" fillId="0" borderId="0" xfId="43" applyFont="1" applyBorder="1" applyAlignment="1">
      <alignment horizontal="center" vertical="center"/>
    </xf>
    <xf numFmtId="0" fontId="3" fillId="2" borderId="0" xfId="49" applyFont="1" applyFill="1" applyAlignment="1">
      <alignment horizontal="center" vertical="center" wrapText="1"/>
    </xf>
    <xf numFmtId="187" fontId="3" fillId="2" borderId="0" xfId="49" applyNumberFormat="1" applyFont="1" applyFill="1" applyAlignment="1">
      <alignment horizontal="center" vertical="center" wrapText="1"/>
    </xf>
    <xf numFmtId="0" fontId="131" fillId="0" borderId="0" xfId="43" applyFont="1" applyAlignment="1">
      <alignment horizontal="center" vertical="center"/>
    </xf>
    <xf numFmtId="0" fontId="7" fillId="3" borderId="23" xfId="49" applyFont="1" applyFill="1" applyBorder="1" applyAlignment="1">
      <alignment horizontal="center" vertical="center"/>
    </xf>
    <xf numFmtId="0" fontId="7" fillId="3" borderId="22" xfId="49" applyFont="1" applyFill="1" applyBorder="1" applyAlignment="1">
      <alignment horizontal="center" vertical="center"/>
    </xf>
    <xf numFmtId="15" fontId="7" fillId="6" borderId="50" xfId="49" quotePrefix="1" applyNumberFormat="1" applyFont="1" applyFill="1" applyBorder="1" applyAlignment="1">
      <alignment horizontal="center" vertical="center" wrapText="1"/>
    </xf>
    <xf numFmtId="15" fontId="7" fillId="6" borderId="50" xfId="49" applyNumberFormat="1" applyFont="1" applyFill="1" applyBorder="1" applyAlignment="1">
      <alignment horizontal="center" vertical="center" wrapText="1"/>
    </xf>
    <xf numFmtId="188" fontId="7" fillId="6" borderId="50" xfId="49" quotePrefix="1" applyNumberFormat="1" applyFont="1" applyFill="1" applyBorder="1" applyAlignment="1">
      <alignment horizontal="center" vertical="center" wrapText="1"/>
    </xf>
    <xf numFmtId="15" fontId="7" fillId="6" borderId="76" xfId="49" applyNumberFormat="1" applyFont="1" applyFill="1" applyBorder="1" applyAlignment="1">
      <alignment horizontal="center" vertical="center" wrapText="1"/>
    </xf>
    <xf numFmtId="189" fontId="7" fillId="6" borderId="50" xfId="49" quotePrefix="1" applyNumberFormat="1" applyFont="1" applyFill="1" applyBorder="1" applyAlignment="1">
      <alignment horizontal="center" vertical="center" wrapText="1"/>
    </xf>
    <xf numFmtId="0" fontId="7" fillId="6" borderId="22" xfId="49" applyFont="1" applyFill="1" applyBorder="1" applyAlignment="1">
      <alignment horizontal="left" vertical="center"/>
    </xf>
    <xf numFmtId="166" fontId="10" fillId="2" borderId="5" xfId="50" applyNumberFormat="1" applyFont="1" applyFill="1" applyBorder="1" applyAlignment="1">
      <alignment horizontal="center" vertical="center" wrapText="1"/>
    </xf>
    <xf numFmtId="166" fontId="10" fillId="2" borderId="27" xfId="50" applyNumberFormat="1" applyFont="1" applyFill="1" applyBorder="1" applyAlignment="1">
      <alignment horizontal="center" vertical="center" wrapText="1"/>
    </xf>
    <xf numFmtId="2" fontId="10" fillId="2" borderId="5" xfId="50" applyNumberFormat="1" applyFont="1" applyFill="1" applyBorder="1" applyAlignment="1">
      <alignment horizontal="center" vertical="center" wrapText="1"/>
    </xf>
    <xf numFmtId="2" fontId="10" fillId="2" borderId="27" xfId="50" applyNumberFormat="1" applyFont="1" applyFill="1" applyBorder="1" applyAlignment="1">
      <alignment horizontal="center" vertical="center" wrapText="1"/>
    </xf>
    <xf numFmtId="180" fontId="10" fillId="2" borderId="5" xfId="50" applyNumberFormat="1" applyFont="1" applyFill="1" applyBorder="1" applyAlignment="1">
      <alignment horizontal="center" vertical="center" wrapText="1"/>
    </xf>
    <xf numFmtId="180" fontId="10" fillId="2" borderId="27" xfId="50" applyNumberFormat="1" applyFont="1" applyFill="1" applyBorder="1" applyAlignment="1">
      <alignment horizontal="center" vertical="center" wrapText="1"/>
    </xf>
    <xf numFmtId="0" fontId="4" fillId="6" borderId="210" xfId="49" applyFont="1" applyFill="1" applyBorder="1" applyAlignment="1">
      <alignment horizontal="center" vertical="center"/>
    </xf>
    <xf numFmtId="38" fontId="29" fillId="2" borderId="50" xfId="49" applyNumberFormat="1" applyFont="1" applyFill="1" applyBorder="1" applyAlignment="1">
      <alignment horizontal="center" vertical="center" wrapText="1"/>
    </xf>
    <xf numFmtId="38" fontId="29" fillId="2" borderId="76" xfId="49" applyNumberFormat="1" applyFont="1" applyFill="1" applyBorder="1" applyAlignment="1">
      <alignment horizontal="center" vertical="center" wrapText="1"/>
    </xf>
    <xf numFmtId="0" fontId="16" fillId="0" borderId="0" xfId="43" applyFont="1" applyAlignment="1">
      <alignment horizontal="left" vertical="center"/>
    </xf>
    <xf numFmtId="38" fontId="29" fillId="2" borderId="0" xfId="49" applyNumberFormat="1" applyFont="1" applyFill="1" applyBorder="1" applyAlignment="1">
      <alignment horizontal="center" vertical="center" wrapText="1"/>
    </xf>
    <xf numFmtId="0" fontId="16" fillId="2" borderId="0" xfId="42" applyFont="1" applyFill="1" applyAlignment="1">
      <alignment horizontal="left" vertical="center"/>
    </xf>
    <xf numFmtId="0" fontId="131" fillId="0" borderId="0" xfId="43" applyFont="1" applyAlignment="1">
      <alignment horizontal="center" vertical="center" wrapText="1"/>
    </xf>
    <xf numFmtId="0" fontId="3" fillId="2" borderId="0" xfId="47" applyFont="1" applyFill="1" applyAlignment="1">
      <alignment horizontal="center" vertical="center" wrapText="1"/>
    </xf>
    <xf numFmtId="0" fontId="29" fillId="21" borderId="1" xfId="47" applyFont="1" applyFill="1" applyBorder="1" applyAlignment="1">
      <alignment horizontal="center" vertical="center"/>
    </xf>
    <xf numFmtId="0" fontId="29" fillId="21" borderId="131" xfId="47" applyFont="1" applyFill="1" applyBorder="1" applyAlignment="1">
      <alignment horizontal="center" vertical="center"/>
    </xf>
    <xf numFmtId="15" fontId="7" fillId="6" borderId="2" xfId="47" applyNumberFormat="1" applyFont="1" applyFill="1" applyBorder="1" applyAlignment="1">
      <alignment horizontal="center" vertical="center" wrapText="1"/>
    </xf>
    <xf numFmtId="15" fontId="7" fillId="6" borderId="15" xfId="47" applyNumberFormat="1" applyFont="1" applyFill="1" applyBorder="1" applyAlignment="1">
      <alignment horizontal="center" vertical="center" wrapText="1"/>
    </xf>
    <xf numFmtId="190" fontId="29" fillId="2" borderId="0" xfId="51" applyNumberFormat="1" applyFont="1" applyFill="1" applyBorder="1" applyAlignment="1">
      <alignment horizontal="center" vertical="center" wrapText="1"/>
    </xf>
    <xf numFmtId="185" fontId="7" fillId="21" borderId="4" xfId="47" applyNumberFormat="1" applyFont="1" applyFill="1" applyBorder="1" applyAlignment="1">
      <alignment horizontal="center" vertical="center"/>
    </xf>
    <xf numFmtId="0" fontId="7" fillId="21" borderId="24" xfId="47" applyFont="1" applyFill="1" applyBorder="1" applyAlignment="1">
      <alignment horizontal="left" vertical="center"/>
    </xf>
    <xf numFmtId="190" fontId="10" fillId="2" borderId="44" xfId="51" applyNumberFormat="1" applyFont="1" applyFill="1" applyBorder="1" applyAlignment="1">
      <alignment horizontal="center" vertical="center" wrapText="1"/>
    </xf>
    <xf numFmtId="190" fontId="10" fillId="2" borderId="107" xfId="51" applyNumberFormat="1" applyFont="1" applyFill="1" applyBorder="1" applyAlignment="1">
      <alignment horizontal="center" vertical="center" wrapText="1"/>
    </xf>
    <xf numFmtId="0" fontId="7" fillId="21" borderId="0" xfId="47" applyFont="1" applyFill="1" applyAlignment="1">
      <alignment horizontal="left" vertical="center"/>
    </xf>
    <xf numFmtId="190" fontId="10" fillId="2" borderId="5" xfId="51" applyNumberFormat="1" applyFont="1" applyFill="1" applyBorder="1" applyAlignment="1">
      <alignment horizontal="center" vertical="center" wrapText="1"/>
    </xf>
    <xf numFmtId="190" fontId="10" fillId="2" borderId="25" xfId="51" applyNumberFormat="1" applyFont="1" applyFill="1" applyBorder="1" applyAlignment="1">
      <alignment horizontal="center" vertical="center" wrapText="1"/>
    </xf>
    <xf numFmtId="40" fontId="10" fillId="2" borderId="5" xfId="51" applyNumberFormat="1" applyFont="1" applyFill="1" applyBorder="1" applyAlignment="1">
      <alignment horizontal="center" vertical="center" wrapText="1"/>
    </xf>
    <xf numFmtId="40" fontId="10" fillId="2" borderId="25" xfId="51" applyNumberFormat="1" applyFont="1" applyFill="1" applyBorder="1" applyAlignment="1">
      <alignment horizontal="center" vertical="center" wrapText="1"/>
    </xf>
    <xf numFmtId="40" fontId="29" fillId="2" borderId="0" xfId="51" applyNumberFormat="1" applyFont="1" applyFill="1" applyBorder="1" applyAlignment="1">
      <alignment horizontal="center" vertical="center" wrapText="1"/>
    </xf>
    <xf numFmtId="0" fontId="29" fillId="21" borderId="8" xfId="47" applyFont="1" applyFill="1" applyBorder="1" applyAlignment="1">
      <alignment horizontal="center" vertical="center"/>
    </xf>
    <xf numFmtId="0" fontId="3" fillId="21" borderId="41" xfId="47" applyFont="1" applyFill="1" applyBorder="1" applyAlignment="1">
      <alignment horizontal="center" vertical="center"/>
    </xf>
    <xf numFmtId="0" fontId="29" fillId="2" borderId="9" xfId="47" applyFont="1" applyFill="1" applyBorder="1" applyAlignment="1">
      <alignment horizontal="center" vertical="center" wrapText="1"/>
    </xf>
    <xf numFmtId="0" fontId="29" fillId="2" borderId="42" xfId="47" applyFont="1" applyFill="1" applyBorder="1" applyAlignment="1">
      <alignment horizontal="center" vertical="center" wrapText="1"/>
    </xf>
    <xf numFmtId="0" fontId="29" fillId="2" borderId="0" xfId="47" applyFont="1" applyFill="1" applyBorder="1" applyAlignment="1">
      <alignment horizontal="center" vertical="center" wrapText="1"/>
    </xf>
    <xf numFmtId="0" fontId="16" fillId="2" borderId="0" xfId="48" applyFont="1" applyFill="1" applyAlignment="1">
      <alignment horizontal="left" vertical="center"/>
    </xf>
    <xf numFmtId="0" fontId="3" fillId="2" borderId="0" xfId="42" applyFont="1" applyFill="1" applyAlignment="1">
      <alignment horizontal="left" vertical="center"/>
    </xf>
    <xf numFmtId="0" fontId="3" fillId="2" borderId="0" xfId="42" applyFont="1" applyFill="1" applyAlignment="1">
      <alignment horizontal="center" vertical="center"/>
    </xf>
    <xf numFmtId="0" fontId="29" fillId="2" borderId="0" xfId="42" applyFont="1" applyFill="1" applyAlignment="1">
      <alignment horizontal="center" vertical="center"/>
    </xf>
    <xf numFmtId="0" fontId="3" fillId="2" borderId="75" xfId="42" applyFont="1" applyFill="1" applyBorder="1" applyAlignment="1">
      <alignment horizontal="center" vertical="center"/>
    </xf>
    <xf numFmtId="0" fontId="29" fillId="2" borderId="75" xfId="42" applyFont="1" applyFill="1" applyBorder="1" applyAlignment="1">
      <alignment horizontal="center" vertical="center"/>
    </xf>
    <xf numFmtId="15" fontId="7" fillId="6" borderId="120" xfId="42" applyNumberFormat="1" applyFont="1" applyFill="1" applyBorder="1" applyAlignment="1">
      <alignment horizontal="center" vertical="center" wrapText="1"/>
    </xf>
    <xf numFmtId="191" fontId="7" fillId="6" borderId="17" xfId="49" quotePrefix="1" applyNumberFormat="1" applyFont="1" applyFill="1" applyBorder="1" applyAlignment="1">
      <alignment horizontal="center" vertical="center"/>
    </xf>
    <xf numFmtId="191" fontId="7" fillId="6" borderId="120" xfId="49" quotePrefix="1" applyNumberFormat="1" applyFont="1" applyFill="1" applyBorder="1" applyAlignment="1">
      <alignment horizontal="center" vertical="center"/>
    </xf>
    <xf numFmtId="188" fontId="7" fillId="6" borderId="120" xfId="49" quotePrefix="1" applyNumberFormat="1" applyFont="1" applyFill="1" applyBorder="1" applyAlignment="1">
      <alignment horizontal="center" vertical="center" wrapText="1"/>
    </xf>
    <xf numFmtId="185" fontId="7" fillId="21" borderId="23" xfId="49" applyNumberFormat="1" applyFont="1" applyFill="1" applyBorder="1" applyAlignment="1">
      <alignment horizontal="center" vertical="center"/>
    </xf>
    <xf numFmtId="0" fontId="10" fillId="2" borderId="5" xfId="50" applyNumberFormat="1" applyFont="1" applyFill="1" applyBorder="1" applyAlignment="1">
      <alignment horizontal="center" vertical="center" wrapText="1"/>
    </xf>
    <xf numFmtId="185" fontId="7" fillId="21" borderId="74" xfId="49" applyNumberFormat="1" applyFont="1" applyFill="1" applyBorder="1" applyAlignment="1">
      <alignment horizontal="center" vertical="center"/>
    </xf>
    <xf numFmtId="0" fontId="16" fillId="2" borderId="0" xfId="43" applyFont="1" applyFill="1" applyAlignment="1">
      <alignment horizontal="left" vertical="center"/>
    </xf>
    <xf numFmtId="0" fontId="29" fillId="13" borderId="0" xfId="49" applyFont="1" applyFill="1" applyAlignment="1">
      <alignment horizontal="center" vertical="center"/>
    </xf>
    <xf numFmtId="38" fontId="29" fillId="2" borderId="0" xfId="49" applyNumberFormat="1" applyFont="1" applyFill="1" applyAlignment="1">
      <alignment horizontal="center" vertical="center"/>
    </xf>
    <xf numFmtId="38" fontId="3" fillId="2" borderId="0" xfId="49" applyNumberFormat="1" applyFont="1" applyFill="1" applyAlignment="1">
      <alignment horizontal="center" vertical="center"/>
    </xf>
    <xf numFmtId="0" fontId="3" fillId="13" borderId="0" xfId="49" applyFont="1" applyFill="1" applyAlignment="1">
      <alignment horizontal="center" vertical="center"/>
    </xf>
    <xf numFmtId="0" fontId="37" fillId="2" borderId="0" xfId="42" applyFont="1" applyFill="1" applyAlignment="1">
      <alignment horizontal="center" vertical="center"/>
    </xf>
    <xf numFmtId="0" fontId="4" fillId="6" borderId="210" xfId="47" applyFont="1" applyFill="1" applyBorder="1" applyAlignment="1">
      <alignment horizontal="center" vertical="center"/>
    </xf>
    <xf numFmtId="15" fontId="7" fillId="6" borderId="74" xfId="47" applyNumberFormat="1" applyFont="1" applyFill="1" applyBorder="1" applyAlignment="1">
      <alignment horizontal="center" vertical="center"/>
    </xf>
    <xf numFmtId="192" fontId="7" fillId="6" borderId="120" xfId="47" applyNumberFormat="1" applyFont="1" applyFill="1" applyBorder="1" applyAlignment="1">
      <alignment horizontal="center" vertical="center"/>
    </xf>
    <xf numFmtId="1" fontId="7" fillId="6" borderId="0" xfId="47" applyNumberFormat="1" applyFont="1" applyFill="1" applyBorder="1" applyAlignment="1">
      <alignment horizontal="left" vertical="center"/>
    </xf>
    <xf numFmtId="186" fontId="7" fillId="6" borderId="0" xfId="47" applyNumberFormat="1" applyFont="1" applyFill="1" applyBorder="1" applyAlignment="1">
      <alignment horizontal="left" vertical="center"/>
    </xf>
    <xf numFmtId="43" fontId="10" fillId="2" borderId="5" xfId="47" applyNumberFormat="1" applyFont="1" applyFill="1" applyBorder="1" applyAlignment="1">
      <alignment horizontal="center" vertical="center"/>
    </xf>
    <xf numFmtId="43" fontId="10" fillId="2" borderId="5" xfId="47" applyNumberFormat="1" applyFont="1" applyFill="1" applyBorder="1" applyAlignment="1">
      <alignment horizontal="right" vertical="center"/>
    </xf>
    <xf numFmtId="193" fontId="10" fillId="2" borderId="5" xfId="47" applyNumberFormat="1" applyFont="1" applyFill="1" applyBorder="1" applyAlignment="1">
      <alignment horizontal="center" vertical="center"/>
    </xf>
    <xf numFmtId="185" fontId="7" fillId="6" borderId="74" xfId="47" applyNumberFormat="1" applyFont="1" applyFill="1" applyBorder="1" applyAlignment="1">
      <alignment horizontal="center" vertical="center"/>
    </xf>
    <xf numFmtId="0" fontId="27" fillId="2" borderId="0" xfId="43" applyFont="1" applyFill="1" applyAlignment="1">
      <alignment horizontal="left" vertical="center"/>
    </xf>
    <xf numFmtId="0" fontId="7" fillId="6" borderId="44" xfId="49" applyFont="1" applyFill="1" applyBorder="1" applyAlignment="1">
      <alignment horizontal="center" vertical="center"/>
    </xf>
    <xf numFmtId="166" fontId="7" fillId="6" borderId="120" xfId="49" applyNumberFormat="1" applyFont="1" applyFill="1" applyBorder="1" applyAlignment="1">
      <alignment horizontal="center" vertical="center" wrapText="1"/>
    </xf>
    <xf numFmtId="0" fontId="7" fillId="6" borderId="50" xfId="49" applyFont="1" applyFill="1" applyBorder="1" applyAlignment="1">
      <alignment horizontal="center" vertical="center"/>
    </xf>
    <xf numFmtId="166" fontId="7" fillId="6" borderId="120" xfId="49" applyNumberFormat="1" applyFont="1" applyFill="1" applyBorder="1" applyAlignment="1">
      <alignment horizontal="center" vertical="center"/>
    </xf>
    <xf numFmtId="185" fontId="7" fillId="6" borderId="5" xfId="49" applyNumberFormat="1" applyFont="1" applyFill="1" applyBorder="1" applyAlignment="1">
      <alignment horizontal="center" vertical="center"/>
    </xf>
    <xf numFmtId="0" fontId="7" fillId="6" borderId="5" xfId="49" applyFont="1" applyFill="1" applyBorder="1" applyAlignment="1">
      <alignment horizontal="left" vertical="center"/>
    </xf>
    <xf numFmtId="167" fontId="10" fillId="2" borderId="5" xfId="43" applyNumberFormat="1" applyFont="1" applyFill="1" applyBorder="1" applyAlignment="1">
      <alignment horizontal="center" vertical="center"/>
    </xf>
    <xf numFmtId="2" fontId="28" fillId="2" borderId="5" xfId="50" applyNumberFormat="1" applyFont="1" applyFill="1" applyBorder="1" applyAlignment="1">
      <alignment horizontal="center" vertical="center" wrapText="1"/>
    </xf>
    <xf numFmtId="0" fontId="4" fillId="6" borderId="50" xfId="49" applyFont="1" applyFill="1" applyBorder="1" applyAlignment="1">
      <alignment horizontal="center" vertical="center"/>
    </xf>
    <xf numFmtId="0" fontId="29" fillId="2" borderId="50" xfId="43" applyFont="1" applyFill="1" applyBorder="1" applyAlignment="1">
      <alignment horizontal="center" vertical="center"/>
    </xf>
    <xf numFmtId="0" fontId="3" fillId="2" borderId="0" xfId="23" applyFont="1" applyFill="1" applyAlignment="1">
      <alignment vertical="center"/>
    </xf>
    <xf numFmtId="0" fontId="67" fillId="2" borderId="0" xfId="23" applyFont="1" applyFill="1" applyAlignment="1">
      <alignment vertical="center"/>
    </xf>
    <xf numFmtId="0" fontId="7" fillId="3" borderId="112" xfId="23" applyFont="1" applyFill="1" applyBorder="1" applyAlignment="1">
      <alignment horizontal="center" vertical="center" wrapText="1"/>
    </xf>
    <xf numFmtId="0" fontId="7" fillId="3" borderId="164" xfId="23" applyFont="1" applyFill="1" applyBorder="1" applyAlignment="1">
      <alignment horizontal="center" vertical="center" wrapText="1"/>
    </xf>
    <xf numFmtId="0" fontId="7" fillId="3" borderId="2" xfId="23" applyFont="1" applyFill="1" applyBorder="1" applyAlignment="1">
      <alignment horizontal="center" vertical="center" wrapText="1"/>
    </xf>
    <xf numFmtId="0" fontId="7" fillId="3" borderId="14" xfId="23" applyFont="1" applyFill="1" applyBorder="1" applyAlignment="1">
      <alignment horizontal="center" vertical="center" wrapText="1"/>
    </xf>
    <xf numFmtId="0" fontId="7" fillId="3" borderId="3" xfId="23" applyFont="1" applyFill="1" applyBorder="1" applyAlignment="1">
      <alignment horizontal="center" vertical="center" wrapText="1"/>
    </xf>
    <xf numFmtId="0" fontId="18" fillId="2" borderId="0" xfId="23" applyFont="1" applyFill="1" applyAlignment="1">
      <alignment horizontal="center" vertical="center" wrapText="1"/>
    </xf>
    <xf numFmtId="178" fontId="7" fillId="3" borderId="65" xfId="23" applyNumberFormat="1" applyFont="1" applyFill="1" applyBorder="1" applyAlignment="1">
      <alignment horizontal="center" vertical="center"/>
    </xf>
    <xf numFmtId="3" fontId="10" fillId="2" borderId="27" xfId="23" applyNumberFormat="1" applyFont="1" applyFill="1" applyBorder="1" applyAlignment="1">
      <alignment horizontal="center" vertical="center"/>
    </xf>
    <xf numFmtId="3" fontId="10" fillId="2" borderId="5" xfId="23" applyNumberFormat="1" applyFont="1" applyFill="1" applyBorder="1" applyAlignment="1">
      <alignment horizontal="center" vertical="center"/>
    </xf>
    <xf numFmtId="194" fontId="28" fillId="2" borderId="6" xfId="23" applyNumberFormat="1" applyFont="1" applyFill="1" applyBorder="1" applyAlignment="1">
      <alignment horizontal="center" vertical="center"/>
    </xf>
    <xf numFmtId="43" fontId="18" fillId="2" borderId="0" xfId="12" applyFont="1" applyFill="1" applyAlignment="1">
      <alignment vertical="center"/>
    </xf>
    <xf numFmtId="4" fontId="18" fillId="2" borderId="0" xfId="23" applyNumberFormat="1" applyFont="1" applyFill="1" applyAlignment="1">
      <alignment vertical="center"/>
    </xf>
    <xf numFmtId="178" fontId="7" fillId="3" borderId="67" xfId="23" applyNumberFormat="1" applyFont="1" applyFill="1" applyBorder="1" applyAlignment="1">
      <alignment horizontal="center" vertical="center"/>
    </xf>
    <xf numFmtId="3" fontId="10" fillId="2" borderId="40" xfId="23" applyNumberFormat="1" applyFont="1" applyFill="1" applyBorder="1" applyAlignment="1">
      <alignment horizontal="center" vertical="center"/>
    </xf>
    <xf numFmtId="3" fontId="10" fillId="2" borderId="9" xfId="23" applyNumberFormat="1" applyFont="1" applyFill="1" applyBorder="1" applyAlignment="1">
      <alignment horizontal="center" vertical="center"/>
    </xf>
    <xf numFmtId="194" fontId="28" fillId="2" borderId="10" xfId="23" applyNumberFormat="1" applyFont="1" applyFill="1" applyBorder="1" applyAlignment="1">
      <alignment horizontal="center" vertical="center"/>
    </xf>
    <xf numFmtId="0" fontId="62" fillId="2" borderId="0" xfId="23" applyFont="1" applyFill="1" applyAlignment="1">
      <alignment vertical="center"/>
    </xf>
    <xf numFmtId="14" fontId="29" fillId="2" borderId="0" xfId="23" applyNumberFormat="1" applyFont="1" applyFill="1" applyAlignment="1">
      <alignment vertical="center"/>
    </xf>
    <xf numFmtId="14" fontId="18" fillId="2" borderId="0" xfId="23" applyNumberFormat="1" applyFont="1" applyFill="1" applyAlignment="1">
      <alignment vertical="center"/>
    </xf>
    <xf numFmtId="0" fontId="7" fillId="3" borderId="112" xfId="23" applyFont="1" applyFill="1" applyBorder="1" applyAlignment="1">
      <alignment vertical="center"/>
    </xf>
    <xf numFmtId="0" fontId="7" fillId="3" borderId="65" xfId="23" applyFont="1" applyFill="1" applyBorder="1" applyAlignment="1">
      <alignment horizontal="center" vertical="center"/>
    </xf>
    <xf numFmtId="3" fontId="10" fillId="2" borderId="6" xfId="23" applyNumberFormat="1" applyFont="1" applyFill="1" applyBorder="1" applyAlignment="1">
      <alignment horizontal="center" vertical="center"/>
    </xf>
    <xf numFmtId="43" fontId="18" fillId="2" borderId="0" xfId="30" applyFont="1" applyFill="1" applyAlignment="1">
      <alignment vertical="center"/>
    </xf>
    <xf numFmtId="3" fontId="18" fillId="2" borderId="0" xfId="23" applyNumberFormat="1" applyFont="1" applyFill="1" applyAlignment="1">
      <alignment vertical="center"/>
    </xf>
    <xf numFmtId="3" fontId="10" fillId="2" borderId="0" xfId="23" applyNumberFormat="1" applyFont="1" applyFill="1" applyBorder="1" applyAlignment="1">
      <alignment horizontal="center" vertical="center"/>
    </xf>
    <xf numFmtId="3" fontId="10" fillId="2" borderId="7" xfId="23" applyNumberFormat="1" applyFont="1" applyFill="1" applyBorder="1" applyAlignment="1">
      <alignment horizontal="center" vertical="center"/>
    </xf>
    <xf numFmtId="0" fontId="7" fillId="3" borderId="211" xfId="23" applyFont="1" applyFill="1" applyBorder="1" applyAlignment="1">
      <alignment horizontal="center" vertical="center"/>
    </xf>
    <xf numFmtId="3" fontId="28" fillId="3" borderId="212" xfId="23" applyNumberFormat="1" applyFont="1" applyFill="1" applyBorder="1" applyAlignment="1">
      <alignment horizontal="center" vertical="center"/>
    </xf>
    <xf numFmtId="3" fontId="28" fillId="3" borderId="206" xfId="23" applyNumberFormat="1" applyFont="1" applyFill="1" applyBorder="1" applyAlignment="1">
      <alignment horizontal="center" vertical="center"/>
    </xf>
    <xf numFmtId="3" fontId="28" fillId="3" borderId="213" xfId="23" applyNumberFormat="1" applyFont="1" applyFill="1" applyBorder="1" applyAlignment="1">
      <alignment horizontal="center" vertical="center"/>
    </xf>
    <xf numFmtId="3" fontId="28" fillId="3" borderId="207" xfId="23" applyNumberFormat="1" applyFont="1" applyFill="1" applyBorder="1" applyAlignment="1">
      <alignment horizontal="center" vertical="center"/>
    </xf>
    <xf numFmtId="3" fontId="39" fillId="2" borderId="0" xfId="23" applyNumberFormat="1" applyFont="1" applyFill="1" applyAlignment="1">
      <alignment vertical="center"/>
    </xf>
    <xf numFmtId="43" fontId="18" fillId="2" borderId="0" xfId="23" applyNumberFormat="1" applyFont="1" applyFill="1" applyAlignment="1">
      <alignment vertical="center"/>
    </xf>
    <xf numFmtId="0" fontId="3" fillId="2" borderId="0" xfId="47" applyFont="1" applyFill="1" applyBorder="1" applyAlignment="1">
      <alignment horizontal="left" vertical="center"/>
    </xf>
    <xf numFmtId="0" fontId="131" fillId="2" borderId="0" xfId="52" applyFont="1" applyFill="1" applyBorder="1" applyAlignment="1">
      <alignment horizontal="center" vertical="center"/>
    </xf>
    <xf numFmtId="0" fontId="7" fillId="3" borderId="83" xfId="47" applyFont="1" applyFill="1" applyBorder="1" applyAlignment="1">
      <alignment horizontal="center" vertical="center"/>
    </xf>
    <xf numFmtId="0" fontId="7" fillId="3" borderId="157" xfId="47" applyFont="1" applyFill="1" applyBorder="1" applyAlignment="1">
      <alignment horizontal="center" vertical="center"/>
    </xf>
    <xf numFmtId="0" fontId="131" fillId="2" borderId="0" xfId="52" applyFont="1" applyFill="1" applyAlignment="1">
      <alignment horizontal="center" vertical="center"/>
    </xf>
    <xf numFmtId="0" fontId="7" fillId="3" borderId="79" xfId="47" applyFont="1" applyFill="1" applyBorder="1" applyAlignment="1">
      <alignment horizontal="center" vertical="center"/>
    </xf>
    <xf numFmtId="0" fontId="54" fillId="3" borderId="42" xfId="47" applyFont="1" applyFill="1" applyBorder="1" applyAlignment="1">
      <alignment horizontal="center" vertical="center"/>
    </xf>
    <xf numFmtId="0" fontId="7" fillId="6" borderId="83" xfId="49" applyFont="1" applyFill="1" applyBorder="1" applyAlignment="1">
      <alignment horizontal="left" vertical="center"/>
    </xf>
    <xf numFmtId="3" fontId="28" fillId="2" borderId="83" xfId="47" applyNumberFormat="1" applyFont="1" applyFill="1" applyBorder="1" applyAlignment="1">
      <alignment horizontal="center" vertical="center"/>
    </xf>
    <xf numFmtId="4" fontId="28" fillId="2" borderId="25" xfId="47" applyNumberFormat="1" applyFont="1" applyFill="1" applyBorder="1" applyAlignment="1">
      <alignment horizontal="center" vertical="center"/>
    </xf>
    <xf numFmtId="0" fontId="54" fillId="6" borderId="78" xfId="49" applyFont="1" applyFill="1" applyBorder="1" applyAlignment="1">
      <alignment horizontal="left" vertical="center"/>
    </xf>
    <xf numFmtId="0" fontId="32" fillId="2" borderId="78" xfId="47" applyFont="1" applyFill="1" applyBorder="1" applyAlignment="1">
      <alignment horizontal="center" vertical="center"/>
    </xf>
    <xf numFmtId="4" fontId="32" fillId="2" borderId="25" xfId="47" applyNumberFormat="1" applyFont="1" applyFill="1" applyBorder="1" applyAlignment="1">
      <alignment horizontal="center" vertical="center"/>
    </xf>
    <xf numFmtId="0" fontId="132" fillId="2" borderId="0" xfId="52" applyFont="1" applyFill="1" applyAlignment="1">
      <alignment horizontal="center" vertical="center"/>
    </xf>
    <xf numFmtId="0" fontId="4" fillId="6" borderId="78" xfId="49" applyFont="1" applyFill="1" applyBorder="1" applyAlignment="1">
      <alignment horizontal="left" vertical="center"/>
    </xf>
    <xf numFmtId="3" fontId="10" fillId="2" borderId="78" xfId="47" applyNumberFormat="1" applyFont="1" applyFill="1" applyBorder="1" applyAlignment="1">
      <alignment horizontal="center" vertical="center"/>
    </xf>
    <xf numFmtId="4" fontId="10" fillId="2" borderId="25" xfId="47" applyNumberFormat="1" applyFont="1" applyFill="1" applyBorder="1" applyAlignment="1">
      <alignment horizontal="center" vertical="center"/>
    </xf>
    <xf numFmtId="0" fontId="7" fillId="6" borderId="78" xfId="49" applyFont="1" applyFill="1" applyBorder="1" applyAlignment="1">
      <alignment horizontal="left" vertical="center"/>
    </xf>
    <xf numFmtId="3" fontId="28" fillId="2" borderId="25" xfId="47" applyNumberFormat="1" applyFont="1" applyFill="1" applyBorder="1" applyAlignment="1">
      <alignment horizontal="center" vertical="center"/>
    </xf>
    <xf numFmtId="0" fontId="32" fillId="2" borderId="25" xfId="47" applyFont="1" applyFill="1" applyBorder="1" applyAlignment="1">
      <alignment horizontal="center" vertical="center"/>
    </xf>
    <xf numFmtId="3" fontId="10" fillId="2" borderId="25" xfId="47" applyNumberFormat="1" applyFont="1" applyFill="1" applyBorder="1" applyAlignment="1">
      <alignment horizontal="center" vertical="center"/>
    </xf>
    <xf numFmtId="4" fontId="131" fillId="2" borderId="0" xfId="52" applyNumberFormat="1" applyFont="1" applyFill="1" applyAlignment="1">
      <alignment horizontal="center" vertical="center"/>
    </xf>
    <xf numFmtId="3" fontId="28" fillId="2" borderId="79" xfId="47" applyNumberFormat="1" applyFont="1" applyFill="1" applyBorder="1" applyAlignment="1">
      <alignment horizontal="center" vertical="center"/>
    </xf>
    <xf numFmtId="0" fontId="7" fillId="3" borderId="77" xfId="53" applyFont="1" applyFill="1" applyBorder="1" applyAlignment="1">
      <alignment horizontal="center" vertical="center"/>
    </xf>
    <xf numFmtId="3" fontId="28" fillId="2" borderId="42" xfId="47" applyNumberFormat="1" applyFont="1" applyFill="1" applyBorder="1" applyAlignment="1">
      <alignment horizontal="center" vertical="center"/>
    </xf>
    <xf numFmtId="4" fontId="28" fillId="2" borderId="77" xfId="47" applyNumberFormat="1" applyFont="1" applyFill="1" applyBorder="1" applyAlignment="1">
      <alignment horizontal="center" vertical="center"/>
    </xf>
    <xf numFmtId="0" fontId="29" fillId="2" borderId="0" xfId="52" applyFont="1" applyFill="1" applyBorder="1" applyAlignment="1">
      <alignment horizontal="center" vertical="center"/>
    </xf>
    <xf numFmtId="0" fontId="7" fillId="6" borderId="83" xfId="47" applyFont="1" applyFill="1" applyBorder="1" applyAlignment="1">
      <alignment horizontal="center" vertical="center"/>
    </xf>
    <xf numFmtId="0" fontId="7" fillId="6" borderId="79" xfId="47" applyFont="1" applyFill="1" applyBorder="1" applyAlignment="1">
      <alignment horizontal="center" vertical="center"/>
    </xf>
    <xf numFmtId="195" fontId="7" fillId="6" borderId="83" xfId="47" quotePrefix="1" applyNumberFormat="1" applyFont="1" applyFill="1" applyBorder="1" applyAlignment="1">
      <alignment horizontal="left" vertical="center"/>
    </xf>
    <xf numFmtId="166" fontId="10" fillId="2" borderId="25" xfId="47" applyNumberFormat="1" applyFont="1" applyFill="1" applyBorder="1" applyAlignment="1">
      <alignment horizontal="center" vertical="center"/>
    </xf>
    <xf numFmtId="196" fontId="4" fillId="6" borderId="78" xfId="47" applyNumberFormat="1" applyFont="1" applyFill="1" applyBorder="1" applyAlignment="1">
      <alignment horizontal="left" vertical="center"/>
    </xf>
    <xf numFmtId="3" fontId="28" fillId="2" borderId="77" xfId="47" applyNumberFormat="1" applyFont="1" applyFill="1" applyBorder="1" applyAlignment="1">
      <alignment horizontal="center" vertical="center"/>
    </xf>
    <xf numFmtId="4" fontId="28" fillId="2" borderId="59" xfId="47" applyNumberFormat="1" applyFont="1" applyFill="1" applyBorder="1" applyAlignment="1">
      <alignment horizontal="center" vertical="center"/>
    </xf>
    <xf numFmtId="0" fontId="134" fillId="2" borderId="0" xfId="52" applyFont="1" applyFill="1" applyAlignment="1">
      <alignment horizontal="center" vertical="center"/>
    </xf>
    <xf numFmtId="17" fontId="7" fillId="6" borderId="120" xfId="47" applyNumberFormat="1" applyFont="1" applyFill="1" applyBorder="1" applyAlignment="1">
      <alignment horizontal="center" vertical="center" wrapText="1"/>
    </xf>
    <xf numFmtId="17" fontId="54" fillId="6" borderId="120" xfId="47" applyNumberFormat="1" applyFont="1" applyFill="1" applyBorder="1" applyAlignment="1">
      <alignment horizontal="center" vertical="center" wrapText="1"/>
    </xf>
    <xf numFmtId="43" fontId="131" fillId="0" borderId="0" xfId="8" applyFont="1" applyAlignment="1">
      <alignment horizontal="center" vertical="center"/>
    </xf>
    <xf numFmtId="0" fontId="7" fillId="6" borderId="44" xfId="47" applyFont="1" applyFill="1" applyBorder="1" applyAlignment="1">
      <alignment horizontal="left" vertical="center"/>
    </xf>
    <xf numFmtId="43" fontId="28" fillId="0" borderId="44" xfId="8" applyFont="1" applyBorder="1" applyAlignment="1">
      <alignment horizontal="center" vertical="center"/>
    </xf>
    <xf numFmtId="0" fontId="28" fillId="0" borderId="44" xfId="43" applyFont="1" applyBorder="1" applyAlignment="1">
      <alignment horizontal="center" vertical="center"/>
    </xf>
    <xf numFmtId="0" fontId="7" fillId="6" borderId="5" xfId="47" applyFont="1" applyFill="1" applyBorder="1" applyAlignment="1">
      <alignment horizontal="left" vertical="center"/>
    </xf>
    <xf numFmtId="43" fontId="28" fillId="0" borderId="5" xfId="8" applyFont="1" applyBorder="1" applyAlignment="1">
      <alignment horizontal="center" vertical="center"/>
    </xf>
    <xf numFmtId="0" fontId="28" fillId="0" borderId="5" xfId="43" applyFont="1" applyBorder="1" applyAlignment="1">
      <alignment horizontal="center" vertical="center"/>
    </xf>
    <xf numFmtId="0" fontId="7" fillId="6" borderId="120" xfId="47" applyFont="1" applyFill="1" applyBorder="1" applyAlignment="1">
      <alignment horizontal="left" vertical="center"/>
    </xf>
    <xf numFmtId="43" fontId="28" fillId="2" borderId="120" xfId="8" applyNumberFormat="1" applyFont="1" applyFill="1" applyBorder="1" applyAlignment="1">
      <alignment horizontal="center" vertical="center"/>
    </xf>
    <xf numFmtId="0" fontId="27" fillId="0" borderId="0" xfId="43" applyFont="1" applyAlignment="1">
      <alignment horizontal="left" vertical="center"/>
    </xf>
    <xf numFmtId="167" fontId="27" fillId="0" borderId="0" xfId="43" applyNumberFormat="1" applyFont="1" applyAlignment="1">
      <alignment horizontal="left" vertical="center"/>
    </xf>
    <xf numFmtId="0" fontId="66" fillId="2" borderId="0" xfId="54" applyFont="1" applyFill="1" applyBorder="1" applyAlignment="1">
      <alignment vertical="center"/>
    </xf>
    <xf numFmtId="0" fontId="3" fillId="2" borderId="0" xfId="54" applyFont="1" applyFill="1" applyBorder="1" applyAlignment="1">
      <alignment vertical="center"/>
    </xf>
    <xf numFmtId="0" fontId="29" fillId="2" borderId="0" xfId="54" applyFont="1" applyFill="1" applyBorder="1" applyAlignment="1">
      <alignment vertical="center"/>
    </xf>
    <xf numFmtId="0" fontId="29" fillId="22" borderId="0" xfId="54" applyFont="1" applyFill="1" applyBorder="1" applyAlignment="1">
      <alignment horizontal="right" vertical="center"/>
    </xf>
    <xf numFmtId="0" fontId="80" fillId="22" borderId="0" xfId="54" applyFont="1" applyFill="1" applyBorder="1" applyAlignment="1">
      <alignment horizontal="centerContinuous" vertical="center"/>
    </xf>
    <xf numFmtId="0" fontId="80" fillId="2" borderId="0" xfId="54" applyFont="1" applyFill="1" applyBorder="1" applyAlignment="1">
      <alignment vertical="center"/>
    </xf>
    <xf numFmtId="166" fontId="80" fillId="2" borderId="0" xfId="54" applyNumberFormat="1" applyFont="1" applyFill="1" applyBorder="1" applyAlignment="1">
      <alignment horizontal="center" vertical="center"/>
    </xf>
    <xf numFmtId="0" fontId="7" fillId="23" borderId="108" xfId="54" applyFont="1" applyFill="1" applyBorder="1" applyAlignment="1">
      <alignment horizontal="center" vertical="center"/>
    </xf>
    <xf numFmtId="0" fontId="80" fillId="2" borderId="0" xfId="54" applyFont="1" applyFill="1" applyAlignment="1">
      <alignment vertical="center"/>
    </xf>
    <xf numFmtId="0" fontId="7" fillId="23" borderId="65" xfId="54" applyFont="1" applyFill="1" applyBorder="1" applyAlignment="1">
      <alignment horizontal="center" vertical="center"/>
    </xf>
    <xf numFmtId="0" fontId="80" fillId="2" borderId="0" xfId="54" applyFont="1" applyFill="1" applyBorder="1" applyAlignment="1">
      <alignment horizontal="right" vertical="center"/>
    </xf>
    <xf numFmtId="0" fontId="3" fillId="23" borderId="214" xfId="54" applyFont="1" applyFill="1" applyBorder="1" applyAlignment="1">
      <alignment horizontal="center" vertical="center"/>
    </xf>
    <xf numFmtId="0" fontId="29" fillId="23" borderId="115" xfId="54" applyFont="1" applyFill="1" applyBorder="1" applyAlignment="1">
      <alignment horizontal="centerContinuous" vertical="center"/>
    </xf>
    <xf numFmtId="0" fontId="32" fillId="23" borderId="24" xfId="54" applyFont="1" applyFill="1" applyBorder="1" applyAlignment="1">
      <alignment horizontal="center" vertical="center"/>
    </xf>
    <xf numFmtId="0" fontId="37" fillId="23" borderId="215" xfId="54" applyFont="1" applyFill="1" applyBorder="1" applyAlignment="1">
      <alignment horizontal="right" vertical="center"/>
    </xf>
    <xf numFmtId="17" fontId="7" fillId="6" borderId="65" xfId="54" quotePrefix="1" applyNumberFormat="1" applyFont="1" applyFill="1" applyBorder="1" applyAlignment="1">
      <alignment horizontal="right" vertical="center"/>
    </xf>
    <xf numFmtId="0" fontId="52" fillId="2" borderId="216" xfId="54" applyFont="1" applyFill="1" applyBorder="1" applyAlignment="1">
      <alignment horizontal="center" vertical="center"/>
    </xf>
    <xf numFmtId="166" fontId="52" fillId="2" borderId="33" xfId="54" applyNumberFormat="1" applyFont="1" applyFill="1" applyBorder="1" applyAlignment="1">
      <alignment horizontal="center" vertical="center"/>
    </xf>
    <xf numFmtId="3" fontId="10" fillId="2" borderId="6" xfId="54" applyNumberFormat="1" applyFont="1" applyFill="1" applyBorder="1" applyAlignment="1">
      <alignment horizontal="center" vertical="center"/>
    </xf>
    <xf numFmtId="197" fontId="4" fillId="6" borderId="65" xfId="54" applyNumberFormat="1" applyFont="1" applyFill="1" applyBorder="1" applyAlignment="1">
      <alignment horizontal="right"/>
    </xf>
    <xf numFmtId="4" fontId="10" fillId="2" borderId="66" xfId="54" applyNumberFormat="1" applyFont="1" applyFill="1" applyBorder="1" applyAlignment="1">
      <alignment horizontal="center" vertical="center"/>
    </xf>
    <xf numFmtId="4" fontId="10" fillId="2" borderId="5" xfId="54" applyNumberFormat="1" applyFont="1" applyFill="1" applyBorder="1" applyAlignment="1">
      <alignment horizontal="center" vertical="center"/>
    </xf>
    <xf numFmtId="4" fontId="10" fillId="2" borderId="6" xfId="54" applyNumberFormat="1" applyFont="1" applyFill="1" applyBorder="1" applyAlignment="1">
      <alignment horizontal="center" vertical="center"/>
    </xf>
    <xf numFmtId="4" fontId="80" fillId="2" borderId="0" xfId="54" applyNumberFormat="1" applyFont="1" applyFill="1" applyBorder="1" applyAlignment="1">
      <alignment horizontal="center" vertical="center"/>
    </xf>
    <xf numFmtId="2" fontId="80" fillId="2" borderId="0" xfId="54" applyNumberFormat="1" applyFont="1" applyFill="1" applyBorder="1" applyAlignment="1">
      <alignment vertical="center"/>
    </xf>
    <xf numFmtId="198" fontId="4" fillId="6" borderId="65" xfId="54" applyNumberFormat="1" applyFont="1" applyFill="1" applyBorder="1" applyAlignment="1">
      <alignment horizontal="right"/>
    </xf>
    <xf numFmtId="0" fontId="135" fillId="2" borderId="0" xfId="54" applyFont="1" applyFill="1" applyBorder="1" applyAlignment="1">
      <alignment horizontal="left" vertical="center"/>
    </xf>
    <xf numFmtId="4" fontId="135" fillId="2" borderId="0" xfId="54" applyNumberFormat="1" applyFont="1" applyFill="1" applyBorder="1" applyAlignment="1">
      <alignment horizontal="left" vertical="center"/>
    </xf>
    <xf numFmtId="198" fontId="4" fillId="6" borderId="217" xfId="54" applyNumberFormat="1" applyFont="1" applyFill="1" applyBorder="1" applyAlignment="1">
      <alignment horizontal="right"/>
    </xf>
    <xf numFmtId="4" fontId="10" fillId="2" borderId="218" xfId="54" applyNumberFormat="1" applyFont="1" applyFill="1" applyBorder="1" applyAlignment="1">
      <alignment horizontal="center" vertical="center"/>
    </xf>
    <xf numFmtId="4" fontId="10" fillId="2" borderId="219" xfId="54" applyNumberFormat="1" applyFont="1" applyFill="1" applyBorder="1" applyAlignment="1">
      <alignment horizontal="center" vertical="center"/>
    </xf>
    <xf numFmtId="4" fontId="10" fillId="2" borderId="220" xfId="54" applyNumberFormat="1" applyFont="1" applyFill="1" applyBorder="1" applyAlignment="1">
      <alignment horizontal="center" vertical="center"/>
    </xf>
    <xf numFmtId="4" fontId="80" fillId="2" borderId="0" xfId="54" applyNumberFormat="1" applyFont="1" applyFill="1" applyBorder="1" applyAlignment="1">
      <alignment vertical="center"/>
    </xf>
    <xf numFmtId="17" fontId="7" fillId="6" borderId="65" xfId="54" applyNumberFormat="1" applyFont="1" applyFill="1" applyBorder="1" applyAlignment="1">
      <alignment horizontal="right" vertical="center"/>
    </xf>
    <xf numFmtId="3" fontId="10" fillId="2" borderId="5" xfId="54" applyNumberFormat="1" applyFont="1" applyFill="1" applyBorder="1" applyAlignment="1">
      <alignment horizontal="center" vertical="center"/>
    </xf>
    <xf numFmtId="0" fontId="135" fillId="2" borderId="0" xfId="54" applyFont="1" applyFill="1" applyAlignment="1">
      <alignment vertical="center"/>
    </xf>
    <xf numFmtId="0" fontId="135" fillId="2" borderId="0" xfId="54" applyFont="1" applyFill="1" applyBorder="1" applyAlignment="1">
      <alignment vertical="center"/>
    </xf>
    <xf numFmtId="3" fontId="4" fillId="2" borderId="5" xfId="54" applyNumberFormat="1" applyFont="1" applyFill="1" applyBorder="1" applyAlignment="1">
      <alignment horizontal="center" vertical="center"/>
    </xf>
    <xf numFmtId="17" fontId="7" fillId="6" borderId="67" xfId="54" applyNumberFormat="1" applyFont="1" applyFill="1" applyBorder="1" applyAlignment="1">
      <alignment horizontal="right" vertical="center"/>
    </xf>
    <xf numFmtId="3" fontId="10" fillId="2" borderId="9" xfId="54" applyNumberFormat="1" applyFont="1" applyFill="1" applyBorder="1" applyAlignment="1">
      <alignment horizontal="center" vertical="center"/>
    </xf>
    <xf numFmtId="3" fontId="10" fillId="2" borderId="10" xfId="54" applyNumberFormat="1" applyFont="1" applyFill="1" applyBorder="1" applyAlignment="1">
      <alignment horizontal="center" vertical="center"/>
    </xf>
    <xf numFmtId="4" fontId="135" fillId="2" borderId="0" xfId="54" applyNumberFormat="1" applyFont="1" applyFill="1" applyBorder="1" applyAlignment="1">
      <alignment vertical="center"/>
    </xf>
    <xf numFmtId="0" fontId="15" fillId="2" borderId="0" xfId="54" applyFont="1" applyFill="1" applyAlignment="1">
      <alignment horizontal="left" vertical="center"/>
    </xf>
    <xf numFmtId="3" fontId="18" fillId="2" borderId="0" xfId="54" applyNumberFormat="1" applyFont="1" applyFill="1" applyBorder="1" applyAlignment="1">
      <alignment horizontal="center" vertical="center"/>
    </xf>
    <xf numFmtId="0" fontId="60" fillId="2" borderId="0" xfId="54" applyFont="1" applyFill="1" applyAlignment="1">
      <alignment vertical="center"/>
    </xf>
    <xf numFmtId="4" fontId="60" fillId="2" borderId="0" xfId="54" applyNumberFormat="1" applyFont="1" applyFill="1" applyBorder="1" applyAlignment="1">
      <alignment vertical="center"/>
    </xf>
    <xf numFmtId="0" fontId="60" fillId="2" borderId="0" xfId="54" applyFont="1" applyFill="1" applyBorder="1" applyAlignment="1">
      <alignment vertical="center"/>
    </xf>
    <xf numFmtId="0" fontId="16" fillId="2" borderId="0" xfId="54" applyFont="1" applyFill="1" applyAlignment="1">
      <alignment horizontal="left" vertical="center"/>
    </xf>
    <xf numFmtId="0" fontId="16" fillId="2" borderId="0" xfId="54" applyFont="1" applyFill="1" applyAlignment="1">
      <alignment vertical="center"/>
    </xf>
    <xf numFmtId="0" fontId="15" fillId="2" borderId="0" xfId="54" applyFont="1" applyFill="1" applyBorder="1" applyAlignment="1">
      <alignment horizontal="left" vertical="center"/>
    </xf>
    <xf numFmtId="3" fontId="60" fillId="2" borderId="0" xfId="54" applyNumberFormat="1" applyFont="1" applyFill="1" applyBorder="1" applyAlignment="1">
      <alignment vertical="center"/>
    </xf>
    <xf numFmtId="3" fontId="135" fillId="2" borderId="0" xfId="54" applyNumberFormat="1" applyFont="1" applyFill="1" applyAlignment="1">
      <alignment vertical="center"/>
    </xf>
    <xf numFmtId="0" fontId="3" fillId="2" borderId="0" xfId="23" applyFont="1" applyFill="1" applyAlignment="1">
      <alignment horizontal="center" vertical="center"/>
    </xf>
    <xf numFmtId="0" fontId="29" fillId="2" borderId="0" xfId="23" applyFont="1" applyFill="1" applyAlignment="1">
      <alignment horizontal="center" vertical="center"/>
    </xf>
    <xf numFmtId="0" fontId="7" fillId="6" borderId="110" xfId="23" applyFont="1" applyFill="1" applyBorder="1" applyAlignment="1">
      <alignment horizontal="center" vertical="center"/>
    </xf>
    <xf numFmtId="0" fontId="7" fillId="6" borderId="204" xfId="23" applyFont="1" applyFill="1" applyBorder="1" applyAlignment="1">
      <alignment horizontal="center" vertical="center"/>
    </xf>
    <xf numFmtId="0" fontId="3" fillId="24" borderId="222" xfId="23" applyFont="1" applyFill="1" applyBorder="1" applyAlignment="1">
      <alignment horizontal="center" vertical="center"/>
    </xf>
    <xf numFmtId="0" fontId="3" fillId="24" borderId="98" xfId="23" applyFont="1" applyFill="1" applyBorder="1" applyAlignment="1">
      <alignment horizontal="center" vertical="center"/>
    </xf>
    <xf numFmtId="0" fontId="7" fillId="6" borderId="223" xfId="23" applyFont="1" applyFill="1" applyBorder="1" applyAlignment="1">
      <alignment horizontal="center" vertical="center"/>
    </xf>
    <xf numFmtId="0" fontId="7" fillId="6" borderId="150" xfId="23" applyFont="1" applyFill="1" applyBorder="1" applyAlignment="1">
      <alignment horizontal="center" vertical="center"/>
    </xf>
    <xf numFmtId="0" fontId="7" fillId="6" borderId="224" xfId="23" applyFont="1" applyFill="1" applyBorder="1" applyAlignment="1">
      <alignment horizontal="center" vertical="center"/>
    </xf>
    <xf numFmtId="0" fontId="3" fillId="24" borderId="225" xfId="23" applyFont="1" applyFill="1" applyBorder="1" applyAlignment="1">
      <alignment horizontal="center" vertical="center"/>
    </xf>
    <xf numFmtId="0" fontId="137" fillId="25" borderId="229" xfId="23" applyFont="1" applyFill="1" applyBorder="1" applyAlignment="1">
      <alignment horizontal="center" vertical="center"/>
    </xf>
    <xf numFmtId="199" fontId="28" fillId="6" borderId="65" xfId="23" quotePrefix="1" applyNumberFormat="1" applyFont="1" applyFill="1" applyBorder="1" applyAlignment="1">
      <alignment horizontal="center" vertical="center"/>
    </xf>
    <xf numFmtId="3" fontId="10" fillId="2" borderId="109" xfId="23" applyNumberFormat="1" applyFont="1" applyFill="1" applyBorder="1" applyAlignment="1">
      <alignment horizontal="center" vertical="center"/>
    </xf>
    <xf numFmtId="3" fontId="10" fillId="2" borderId="110" xfId="23" applyNumberFormat="1" applyFont="1" applyFill="1" applyBorder="1" applyAlignment="1">
      <alignment horizontal="center" vertical="center"/>
    </xf>
    <xf numFmtId="2" fontId="10" fillId="2" borderId="110" xfId="23" applyNumberFormat="1" applyFont="1" applyFill="1" applyBorder="1" applyAlignment="1">
      <alignment horizontal="center" vertical="center"/>
    </xf>
    <xf numFmtId="2" fontId="10" fillId="2" borderId="204" xfId="23" applyNumberFormat="1" applyFont="1" applyFill="1" applyBorder="1" applyAlignment="1">
      <alignment horizontal="center" vertical="center"/>
    </xf>
    <xf numFmtId="2" fontId="29" fillId="2" borderId="222" xfId="23" applyNumberFormat="1" applyFont="1" applyFill="1" applyBorder="1" applyAlignment="1">
      <alignment horizontal="center" vertical="center"/>
    </xf>
    <xf numFmtId="200" fontId="10" fillId="6" borderId="65" xfId="23" quotePrefix="1" applyNumberFormat="1" applyFont="1" applyFill="1" applyBorder="1" applyAlignment="1">
      <alignment horizontal="center" vertical="center"/>
    </xf>
    <xf numFmtId="3" fontId="10" fillId="2" borderId="66" xfId="23" applyNumberFormat="1" applyFont="1" applyFill="1" applyBorder="1" applyAlignment="1">
      <alignment horizontal="center" vertical="center"/>
    </xf>
    <xf numFmtId="4" fontId="10" fillId="2" borderId="5" xfId="23" applyNumberFormat="1" applyFont="1" applyFill="1" applyBorder="1" applyAlignment="1">
      <alignment horizontal="center" vertical="center"/>
    </xf>
    <xf numFmtId="4" fontId="10" fillId="2" borderId="6" xfId="23" applyNumberFormat="1" applyFont="1" applyFill="1" applyBorder="1" applyAlignment="1">
      <alignment horizontal="center" vertical="center"/>
    </xf>
    <xf numFmtId="2" fontId="29" fillId="2" borderId="98" xfId="23" applyNumberFormat="1" applyFont="1" applyFill="1" applyBorder="1" applyAlignment="1">
      <alignment horizontal="center" vertical="center"/>
    </xf>
    <xf numFmtId="2" fontId="29" fillId="2" borderId="0" xfId="23" applyNumberFormat="1" applyFont="1" applyFill="1" applyAlignment="1">
      <alignment horizontal="center" vertical="center"/>
    </xf>
    <xf numFmtId="4" fontId="29" fillId="2" borderId="0" xfId="23" applyNumberFormat="1" applyFont="1" applyFill="1" applyAlignment="1">
      <alignment horizontal="center" vertical="center"/>
    </xf>
    <xf numFmtId="2" fontId="3" fillId="2" borderId="0" xfId="23" applyNumberFormat="1" applyFont="1" applyFill="1" applyAlignment="1">
      <alignment horizontal="center" vertical="center"/>
    </xf>
    <xf numFmtId="2" fontId="10" fillId="2" borderId="5" xfId="23" applyNumberFormat="1" applyFont="1" applyFill="1" applyBorder="1" applyAlignment="1">
      <alignment horizontal="center" vertical="center"/>
    </xf>
    <xf numFmtId="2" fontId="10" fillId="2" borderId="6" xfId="23" applyNumberFormat="1" applyFont="1" applyFill="1" applyBorder="1" applyAlignment="1">
      <alignment horizontal="center" vertical="center"/>
    </xf>
    <xf numFmtId="200" fontId="10" fillId="6" borderId="230" xfId="23" applyNumberFormat="1" applyFont="1" applyFill="1" applyBorder="1" applyAlignment="1">
      <alignment horizontal="center" vertical="center"/>
    </xf>
    <xf numFmtId="3" fontId="10" fillId="2" borderId="231" xfId="23" applyNumberFormat="1" applyFont="1" applyFill="1" applyBorder="1" applyAlignment="1">
      <alignment horizontal="center" vertical="center"/>
    </xf>
    <xf numFmtId="3" fontId="10" fillId="2" borderId="55" xfId="23" applyNumberFormat="1" applyFont="1" applyFill="1" applyBorder="1" applyAlignment="1">
      <alignment horizontal="center" vertical="center"/>
    </xf>
    <xf numFmtId="4" fontId="10" fillId="2" borderId="55" xfId="23" applyNumberFormat="1" applyFont="1" applyFill="1" applyBorder="1" applyAlignment="1">
      <alignment horizontal="center" vertical="center"/>
    </xf>
    <xf numFmtId="4" fontId="10" fillId="2" borderId="174" xfId="23" applyNumberFormat="1" applyFont="1" applyFill="1" applyBorder="1" applyAlignment="1">
      <alignment horizontal="center" vertical="center"/>
    </xf>
    <xf numFmtId="17" fontId="7" fillId="6" borderId="65" xfId="23" applyNumberFormat="1" applyFont="1" applyFill="1" applyBorder="1" applyAlignment="1">
      <alignment horizontal="center" vertical="center"/>
    </xf>
    <xf numFmtId="3" fontId="29" fillId="2" borderId="66" xfId="23" applyNumberFormat="1" applyFont="1" applyFill="1" applyBorder="1" applyAlignment="1">
      <alignment horizontal="center" vertical="center"/>
    </xf>
    <xf numFmtId="3" fontId="29" fillId="2" borderId="5" xfId="23" applyNumberFormat="1" applyFont="1" applyFill="1" applyBorder="1" applyAlignment="1">
      <alignment horizontal="center" vertical="center"/>
    </xf>
    <xf numFmtId="2" fontId="29" fillId="2" borderId="5" xfId="23" applyNumberFormat="1" applyFont="1" applyFill="1" applyBorder="1" applyAlignment="1">
      <alignment horizontal="center" vertical="center"/>
    </xf>
    <xf numFmtId="2" fontId="29" fillId="2" borderId="6" xfId="23" applyNumberFormat="1" applyFont="1" applyFill="1" applyBorder="1" applyAlignment="1">
      <alignment horizontal="center" vertical="center"/>
    </xf>
    <xf numFmtId="180" fontId="29" fillId="2" borderId="0" xfId="23" applyNumberFormat="1" applyFont="1" applyFill="1" applyAlignment="1">
      <alignment horizontal="center" vertical="center"/>
    </xf>
    <xf numFmtId="17" fontId="7" fillId="6" borderId="65" xfId="23" quotePrefix="1" applyNumberFormat="1" applyFont="1" applyFill="1" applyBorder="1" applyAlignment="1">
      <alignment horizontal="center" vertical="center"/>
    </xf>
    <xf numFmtId="17" fontId="7" fillId="6" borderId="232" xfId="23" quotePrefix="1" applyNumberFormat="1" applyFont="1" applyFill="1" applyBorder="1" applyAlignment="1">
      <alignment horizontal="center" vertical="center"/>
    </xf>
    <xf numFmtId="2" fontId="29" fillId="2" borderId="233" xfId="23" applyNumberFormat="1" applyFont="1" applyFill="1" applyBorder="1" applyAlignment="1">
      <alignment horizontal="center" vertical="center"/>
    </xf>
    <xf numFmtId="17" fontId="3" fillId="2" borderId="0" xfId="23" applyNumberFormat="1" applyFont="1" applyFill="1" applyAlignment="1">
      <alignment horizontal="center" vertical="center"/>
    </xf>
    <xf numFmtId="0" fontId="29" fillId="2" borderId="66" xfId="23" applyFont="1" applyFill="1" applyBorder="1" applyAlignment="1">
      <alignment horizontal="center" vertical="center"/>
    </xf>
    <xf numFmtId="0" fontId="29" fillId="2" borderId="5" xfId="23" applyFont="1" applyFill="1" applyBorder="1" applyAlignment="1">
      <alignment horizontal="center" vertical="center"/>
    </xf>
    <xf numFmtId="0" fontId="29" fillId="2" borderId="6" xfId="23" applyFont="1" applyFill="1" applyBorder="1" applyAlignment="1">
      <alignment horizontal="center" vertical="center"/>
    </xf>
    <xf numFmtId="0" fontId="29" fillId="2" borderId="98" xfId="23" applyFont="1" applyFill="1" applyBorder="1" applyAlignment="1">
      <alignment horizontal="center" vertical="center"/>
    </xf>
    <xf numFmtId="15" fontId="29" fillId="2" borderId="0" xfId="23" applyNumberFormat="1" applyFont="1" applyFill="1" applyAlignment="1">
      <alignment horizontal="center" vertical="center"/>
    </xf>
    <xf numFmtId="17" fontId="7" fillId="6" borderId="217" xfId="23" quotePrefix="1" applyNumberFormat="1" applyFont="1" applyFill="1" applyBorder="1" applyAlignment="1">
      <alignment horizontal="center" vertical="center"/>
    </xf>
    <xf numFmtId="3" fontId="29" fillId="2" borderId="218" xfId="23" applyNumberFormat="1" applyFont="1" applyFill="1" applyBorder="1" applyAlignment="1">
      <alignment horizontal="center" vertical="center"/>
    </xf>
    <xf numFmtId="3" fontId="29" fillId="2" borderId="219" xfId="23" applyNumberFormat="1" applyFont="1" applyFill="1" applyBorder="1" applyAlignment="1">
      <alignment horizontal="center" vertical="center"/>
    </xf>
    <xf numFmtId="2" fontId="29" fillId="2" borderId="219" xfId="23" applyNumberFormat="1" applyFont="1" applyFill="1" applyBorder="1" applyAlignment="1">
      <alignment horizontal="center" vertical="center"/>
    </xf>
    <xf numFmtId="2" fontId="29" fillId="2" borderId="220" xfId="23" applyNumberFormat="1" applyFont="1" applyFill="1" applyBorder="1" applyAlignment="1">
      <alignment horizontal="center" vertical="center"/>
    </xf>
    <xf numFmtId="17" fontId="7" fillId="6" borderId="234" xfId="23" quotePrefix="1" applyNumberFormat="1" applyFont="1" applyFill="1" applyBorder="1" applyAlignment="1">
      <alignment horizontal="center" vertical="center"/>
    </xf>
    <xf numFmtId="3" fontId="29" fillId="2" borderId="235" xfId="23" applyNumberFormat="1" applyFont="1" applyFill="1" applyBorder="1" applyAlignment="1">
      <alignment horizontal="center" vertical="center"/>
    </xf>
    <xf numFmtId="3" fontId="29" fillId="2" borderId="233" xfId="23" applyNumberFormat="1" applyFont="1" applyFill="1" applyBorder="1" applyAlignment="1">
      <alignment horizontal="center" vertical="center"/>
    </xf>
    <xf numFmtId="2" fontId="29" fillId="2" borderId="236" xfId="23" applyNumberFormat="1" applyFont="1" applyFill="1" applyBorder="1" applyAlignment="1">
      <alignment horizontal="center" vertical="center"/>
    </xf>
    <xf numFmtId="167" fontId="29" fillId="2" borderId="5" xfId="23" applyNumberFormat="1" applyFont="1" applyFill="1" applyBorder="1" applyAlignment="1">
      <alignment horizontal="center" vertical="center"/>
    </xf>
    <xf numFmtId="167" fontId="10" fillId="2" borderId="5" xfId="23" applyNumberFormat="1" applyFont="1" applyFill="1" applyBorder="1" applyAlignment="1">
      <alignment horizontal="center" vertical="center"/>
    </xf>
    <xf numFmtId="0" fontId="10" fillId="2" borderId="5" xfId="23" applyFont="1" applyFill="1" applyBorder="1" applyAlignment="1">
      <alignment horizontal="center" vertical="center"/>
    </xf>
    <xf numFmtId="2" fontId="29" fillId="2" borderId="237" xfId="23" applyNumberFormat="1" applyFont="1" applyFill="1" applyBorder="1" applyAlignment="1">
      <alignment horizontal="center" vertical="center"/>
    </xf>
    <xf numFmtId="0" fontId="29" fillId="2" borderId="0" xfId="23" applyFont="1" applyFill="1" applyBorder="1" applyAlignment="1">
      <alignment horizontal="center" vertical="center"/>
    </xf>
    <xf numFmtId="17" fontId="7" fillId="6" borderId="67" xfId="23" applyNumberFormat="1" applyFont="1" applyFill="1" applyBorder="1" applyAlignment="1">
      <alignment horizontal="center" vertical="center"/>
    </xf>
    <xf numFmtId="3" fontId="29" fillId="2" borderId="68" xfId="23" applyNumberFormat="1" applyFont="1" applyFill="1" applyBorder="1" applyAlignment="1">
      <alignment horizontal="center" vertical="center"/>
    </xf>
    <xf numFmtId="3" fontId="29" fillId="2" borderId="9" xfId="23" applyNumberFormat="1" applyFont="1" applyFill="1" applyBorder="1" applyAlignment="1">
      <alignment horizontal="center" vertical="center"/>
    </xf>
    <xf numFmtId="0" fontId="29" fillId="2" borderId="9" xfId="23" applyFont="1" applyFill="1" applyBorder="1" applyAlignment="1">
      <alignment horizontal="center" vertical="center"/>
    </xf>
    <xf numFmtId="2" fontId="29" fillId="2" borderId="10" xfId="23" applyNumberFormat="1" applyFont="1" applyFill="1" applyBorder="1" applyAlignment="1">
      <alignment horizontal="center" vertical="center"/>
    </xf>
    <xf numFmtId="0" fontId="16" fillId="2" borderId="0" xfId="23" applyFont="1" applyFill="1" applyAlignment="1">
      <alignment horizontal="left" vertical="center"/>
    </xf>
    <xf numFmtId="3" fontId="16" fillId="2" borderId="0" xfId="23" applyNumberFormat="1" applyFont="1" applyFill="1" applyAlignment="1">
      <alignment horizontal="left" vertical="center"/>
    </xf>
    <xf numFmtId="2" fontId="16" fillId="2" borderId="0" xfId="23" applyNumberFormat="1" applyFont="1" applyFill="1" applyAlignment="1">
      <alignment horizontal="left" vertical="center"/>
    </xf>
    <xf numFmtId="2" fontId="37" fillId="2" borderId="0" xfId="23" applyNumberFormat="1" applyFont="1" applyFill="1" applyAlignment="1">
      <alignment horizontal="center" vertical="center"/>
    </xf>
    <xf numFmtId="0" fontId="37" fillId="2" borderId="0" xfId="23" applyFont="1" applyFill="1" applyAlignment="1">
      <alignment horizontal="center" vertical="center"/>
    </xf>
    <xf numFmtId="0" fontId="3" fillId="2" borderId="0" xfId="43" applyFont="1" applyFill="1" applyAlignment="1">
      <alignment horizontal="left" vertical="center"/>
    </xf>
    <xf numFmtId="0" fontId="3" fillId="2" borderId="0" xfId="43" applyFont="1" applyFill="1" applyAlignment="1">
      <alignment horizontal="center" vertical="center"/>
    </xf>
    <xf numFmtId="17" fontId="7" fillId="6" borderId="88" xfId="23" quotePrefix="1" applyNumberFormat="1" applyFont="1" applyFill="1" applyBorder="1" applyAlignment="1">
      <alignment horizontal="center" vertical="center"/>
    </xf>
    <xf numFmtId="0" fontId="7" fillId="6" borderId="15" xfId="23" applyFont="1" applyFill="1" applyBorder="1" applyAlignment="1">
      <alignment horizontal="center" vertical="center"/>
    </xf>
    <xf numFmtId="0" fontId="7" fillId="6" borderId="88" xfId="23" applyFont="1" applyFill="1" applyBorder="1" applyAlignment="1">
      <alignment horizontal="center" vertical="center" wrapText="1"/>
    </xf>
    <xf numFmtId="0" fontId="7" fillId="6" borderId="88" xfId="23" applyFont="1" applyFill="1" applyBorder="1" applyAlignment="1">
      <alignment horizontal="center" vertical="center"/>
    </xf>
    <xf numFmtId="17" fontId="7" fillId="6" borderId="78" xfId="23" quotePrefix="1" applyNumberFormat="1" applyFont="1" applyFill="1" applyBorder="1" applyAlignment="1">
      <alignment horizontal="center" vertical="center"/>
    </xf>
    <xf numFmtId="2" fontId="3" fillId="2" borderId="25" xfId="23" applyNumberFormat="1" applyFont="1" applyFill="1" applyBorder="1" applyAlignment="1">
      <alignment horizontal="center" vertical="center"/>
    </xf>
    <xf numFmtId="166" fontId="29" fillId="2" borderId="78" xfId="23" applyNumberFormat="1" applyFont="1" applyFill="1" applyBorder="1" applyAlignment="1">
      <alignment horizontal="center" vertical="center"/>
    </xf>
    <xf numFmtId="3" fontId="29" fillId="2" borderId="78" xfId="23" applyNumberFormat="1" applyFont="1" applyFill="1" applyBorder="1" applyAlignment="1">
      <alignment horizontal="center" vertical="center"/>
    </xf>
    <xf numFmtId="201" fontId="29" fillId="2" borderId="78" xfId="23" applyNumberFormat="1" applyFont="1" applyFill="1" applyBorder="1" applyAlignment="1">
      <alignment horizontal="center" vertical="center"/>
    </xf>
    <xf numFmtId="0" fontId="37" fillId="2" borderId="0" xfId="23" applyFont="1" applyFill="1" applyAlignment="1">
      <alignment horizontal="left" vertical="center"/>
    </xf>
    <xf numFmtId="14" fontId="131" fillId="2" borderId="0" xfId="43" applyNumberFormat="1" applyFont="1" applyFill="1" applyAlignment="1">
      <alignment horizontal="center" vertical="center"/>
    </xf>
    <xf numFmtId="2" fontId="28" fillId="2" borderId="25" xfId="23" applyNumberFormat="1" applyFont="1" applyFill="1" applyBorder="1" applyAlignment="1">
      <alignment horizontal="center" vertical="center"/>
    </xf>
    <xf numFmtId="166" fontId="10" fillId="2" borderId="78" xfId="23" applyNumberFormat="1" applyFont="1" applyFill="1" applyBorder="1" applyAlignment="1">
      <alignment horizontal="center" vertical="center"/>
    </xf>
    <xf numFmtId="3" fontId="10" fillId="2" borderId="78" xfId="23" applyNumberFormat="1" applyFont="1" applyFill="1" applyBorder="1" applyAlignment="1">
      <alignment horizontal="center" vertical="center"/>
    </xf>
    <xf numFmtId="201" fontId="10" fillId="2" borderId="78" xfId="23" applyNumberFormat="1" applyFont="1" applyFill="1" applyBorder="1" applyAlignment="1">
      <alignment horizontal="center" vertical="center"/>
    </xf>
    <xf numFmtId="17" fontId="7" fillId="6" borderId="79" xfId="23" quotePrefix="1" applyNumberFormat="1" applyFont="1" applyFill="1" applyBorder="1" applyAlignment="1">
      <alignment horizontal="center" vertical="center"/>
    </xf>
    <xf numFmtId="2" fontId="3" fillId="2" borderId="42" xfId="23" applyNumberFormat="1" applyFont="1" applyFill="1" applyBorder="1" applyAlignment="1">
      <alignment horizontal="center" vertical="center"/>
    </xf>
    <xf numFmtId="166" fontId="29" fillId="2" borderId="79" xfId="23" applyNumberFormat="1" applyFont="1" applyFill="1" applyBorder="1" applyAlignment="1">
      <alignment horizontal="center" vertical="center"/>
    </xf>
    <xf numFmtId="3" fontId="29" fillId="2" borderId="79" xfId="23" applyNumberFormat="1" applyFont="1" applyFill="1" applyBorder="1" applyAlignment="1">
      <alignment horizontal="center" vertical="center"/>
    </xf>
    <xf numFmtId="201" fontId="29" fillId="2" borderId="79" xfId="23" applyNumberFormat="1" applyFont="1" applyFill="1" applyBorder="1" applyAlignment="1">
      <alignment horizontal="center" vertical="center"/>
    </xf>
    <xf numFmtId="0" fontId="37" fillId="2" borderId="0" xfId="43" applyFont="1" applyFill="1" applyAlignment="1">
      <alignment horizontal="center" vertical="center"/>
    </xf>
    <xf numFmtId="0" fontId="18" fillId="2" borderId="0" xfId="23" applyFont="1" applyFill="1" applyAlignment="1">
      <alignment horizontal="center" vertical="center"/>
    </xf>
    <xf numFmtId="0" fontId="19" fillId="2" borderId="0" xfId="23" applyFont="1" applyFill="1" applyAlignment="1">
      <alignment vertical="center"/>
    </xf>
    <xf numFmtId="0" fontId="7" fillId="3" borderId="11" xfId="23" applyFont="1" applyFill="1" applyBorder="1" applyAlignment="1">
      <alignment horizontal="center" vertical="center"/>
    </xf>
    <xf numFmtId="0" fontId="7" fillId="3" borderId="13" xfId="23" applyFont="1" applyFill="1" applyBorder="1" applyAlignment="1">
      <alignment horizontal="center" vertical="center"/>
    </xf>
    <xf numFmtId="0" fontId="7" fillId="3" borderId="110" xfId="23" applyFont="1" applyFill="1" applyBorder="1" applyAlignment="1">
      <alignment horizontal="center" vertical="center"/>
    </xf>
    <xf numFmtId="0" fontId="7" fillId="3" borderId="26" xfId="23" applyFont="1" applyFill="1" applyBorder="1" applyAlignment="1">
      <alignment horizontal="center" vertical="center"/>
    </xf>
    <xf numFmtId="0" fontId="7" fillId="3" borderId="27" xfId="23" applyFont="1" applyFill="1" applyBorder="1" applyAlignment="1">
      <alignment horizontal="center" vertical="center"/>
    </xf>
    <xf numFmtId="0" fontId="7" fillId="3" borderId="5" xfId="23" applyFont="1" applyFill="1" applyBorder="1" applyAlignment="1">
      <alignment horizontal="center" vertical="center"/>
    </xf>
    <xf numFmtId="0" fontId="7" fillId="3" borderId="44" xfId="23" applyFont="1" applyFill="1" applyBorder="1" applyAlignment="1">
      <alignment horizontal="center" vertical="center"/>
    </xf>
    <xf numFmtId="0" fontId="7" fillId="3" borderId="27" xfId="23" applyFont="1" applyFill="1" applyBorder="1" applyAlignment="1">
      <alignment vertical="center"/>
    </xf>
    <xf numFmtId="0" fontId="32" fillId="3" borderId="16" xfId="23" applyFont="1" applyFill="1" applyBorder="1" applyAlignment="1">
      <alignment horizontal="center" vertical="center"/>
    </xf>
    <xf numFmtId="0" fontId="32" fillId="3" borderId="76" xfId="23" applyFont="1" applyFill="1" applyBorder="1" applyAlignment="1">
      <alignment horizontal="center" vertical="center"/>
    </xf>
    <xf numFmtId="0" fontId="32" fillId="3" borderId="50" xfId="23" applyFont="1" applyFill="1" applyBorder="1" applyAlignment="1">
      <alignment horizontal="center" vertical="center"/>
    </xf>
    <xf numFmtId="0" fontId="95" fillId="2" borderId="0" xfId="23" applyFont="1" applyFill="1" applyAlignment="1">
      <alignment horizontal="center" vertical="center"/>
    </xf>
    <xf numFmtId="199" fontId="7" fillId="3" borderId="26" xfId="23" applyNumberFormat="1" applyFont="1" applyFill="1" applyBorder="1" applyAlignment="1">
      <alignment horizontal="center" vertical="center"/>
    </xf>
    <xf numFmtId="0" fontId="28" fillId="2" borderId="27" xfId="23" applyFont="1" applyFill="1" applyBorder="1" applyAlignment="1">
      <alignment horizontal="center" vertical="center"/>
    </xf>
    <xf numFmtId="0" fontId="28" fillId="2" borderId="23" xfId="23" applyFont="1" applyFill="1" applyBorder="1" applyAlignment="1">
      <alignment horizontal="center" vertical="center"/>
    </xf>
    <xf numFmtId="0" fontId="28" fillId="2" borderId="107" xfId="23" applyFont="1" applyFill="1" applyBorder="1" applyAlignment="1">
      <alignment horizontal="center" vertical="center"/>
    </xf>
    <xf numFmtId="200" fontId="4" fillId="3" borderId="26" xfId="23" applyNumberFormat="1" applyFont="1" applyFill="1" applyBorder="1" applyAlignment="1">
      <alignment horizontal="center" vertical="center"/>
    </xf>
    <xf numFmtId="2" fontId="10" fillId="2" borderId="27" xfId="23" applyNumberFormat="1" applyFont="1" applyFill="1" applyBorder="1" applyAlignment="1">
      <alignment horizontal="center" vertical="center"/>
    </xf>
    <xf numFmtId="2" fontId="18" fillId="2" borderId="0" xfId="23" applyNumberFormat="1" applyFont="1" applyFill="1" applyAlignment="1">
      <alignment vertical="center"/>
    </xf>
    <xf numFmtId="203" fontId="18" fillId="2" borderId="0" xfId="23" applyNumberFormat="1" applyFont="1" applyFill="1" applyAlignment="1">
      <alignment vertical="center"/>
    </xf>
    <xf numFmtId="202" fontId="18" fillId="2" borderId="0" xfId="23" applyNumberFormat="1" applyFont="1" applyFill="1" applyAlignment="1">
      <alignment vertical="center"/>
    </xf>
    <xf numFmtId="200" fontId="4" fillId="3" borderId="239" xfId="23" applyNumberFormat="1" applyFont="1" applyFill="1" applyBorder="1" applyAlignment="1">
      <alignment horizontal="center" vertical="center"/>
    </xf>
    <xf numFmtId="2" fontId="10" fillId="2" borderId="124" xfId="23" applyNumberFormat="1" applyFont="1" applyFill="1" applyBorder="1" applyAlignment="1">
      <alignment horizontal="center" vertical="center"/>
    </xf>
    <xf numFmtId="2" fontId="10" fillId="2" borderId="55" xfId="23" applyNumberFormat="1" applyFont="1" applyFill="1" applyBorder="1" applyAlignment="1">
      <alignment horizontal="center" vertical="center"/>
    </xf>
    <xf numFmtId="17" fontId="7" fillId="3" borderId="26" xfId="23" quotePrefix="1" applyNumberFormat="1" applyFont="1" applyFill="1" applyBorder="1" applyAlignment="1">
      <alignment horizontal="center" vertical="center"/>
    </xf>
    <xf numFmtId="17" fontId="7" fillId="3" borderId="240" xfId="23" quotePrefix="1" applyNumberFormat="1" applyFont="1" applyFill="1" applyBorder="1" applyAlignment="1">
      <alignment horizontal="center" vertical="center"/>
    </xf>
    <xf numFmtId="2" fontId="10" fillId="2" borderId="7" xfId="23" applyNumberFormat="1" applyFont="1" applyFill="1" applyBorder="1" applyAlignment="1">
      <alignment horizontal="center" vertical="center"/>
    </xf>
    <xf numFmtId="2" fontId="10" fillId="2" borderId="25" xfId="23" applyNumberFormat="1" applyFont="1" applyFill="1" applyBorder="1" applyAlignment="1">
      <alignment horizontal="center" vertical="center"/>
    </xf>
    <xf numFmtId="17" fontId="7" fillId="3" borderId="39" xfId="23" applyNumberFormat="1" applyFont="1" applyFill="1" applyBorder="1" applyAlignment="1">
      <alignment horizontal="center" vertical="center"/>
    </xf>
    <xf numFmtId="2" fontId="10" fillId="2" borderId="40" xfId="23" applyNumberFormat="1" applyFont="1" applyFill="1" applyBorder="1" applyAlignment="1">
      <alignment horizontal="center" vertical="center"/>
    </xf>
    <xf numFmtId="2" fontId="10" fillId="2" borderId="9" xfId="23" applyNumberFormat="1" applyFont="1" applyFill="1" applyBorder="1" applyAlignment="1">
      <alignment horizontal="center" vertical="center"/>
    </xf>
    <xf numFmtId="4" fontId="10" fillId="2" borderId="9" xfId="23" applyNumberFormat="1" applyFont="1" applyFill="1" applyBorder="1" applyAlignment="1">
      <alignment horizontal="center" vertical="center"/>
    </xf>
    <xf numFmtId="2" fontId="16" fillId="2" borderId="0" xfId="23" applyNumberFormat="1" applyFont="1" applyFill="1"/>
    <xf numFmtId="15" fontId="16" fillId="2" borderId="0" xfId="23" applyNumberFormat="1" applyFont="1" applyFill="1" applyAlignment="1">
      <alignment horizontal="left"/>
    </xf>
    <xf numFmtId="0" fontId="18" fillId="2" borderId="0" xfId="23" applyFont="1" applyFill="1" applyAlignment="1">
      <alignment horizontal="right" vertical="center"/>
    </xf>
    <xf numFmtId="15" fontId="18" fillId="2" borderId="0" xfId="23" applyNumberFormat="1" applyFont="1" applyFill="1" applyAlignment="1">
      <alignment horizontal="right" vertical="center"/>
    </xf>
    <xf numFmtId="2" fontId="16" fillId="2" borderId="0" xfId="23" applyNumberFormat="1" applyFont="1" applyFill="1" applyAlignment="1">
      <alignment vertical="center"/>
    </xf>
    <xf numFmtId="0" fontId="7" fillId="2" borderId="0" xfId="23" applyFont="1" applyFill="1" applyAlignment="1">
      <alignment horizontal="left" vertical="center"/>
    </xf>
    <xf numFmtId="15" fontId="33" fillId="2" borderId="0" xfId="23" applyNumberFormat="1" applyFont="1" applyFill="1" applyAlignment="1">
      <alignment horizontal="left" vertical="center"/>
    </xf>
    <xf numFmtId="15" fontId="16" fillId="2" borderId="0" xfId="23" applyNumberFormat="1" applyFont="1" applyFill="1" applyAlignment="1">
      <alignment horizontal="right" vertical="center"/>
    </xf>
    <xf numFmtId="0" fontId="18" fillId="2" borderId="0" xfId="23" applyFont="1" applyFill="1" applyAlignment="1">
      <alignment horizontal="left" vertical="center"/>
    </xf>
    <xf numFmtId="164" fontId="18" fillId="2" borderId="0" xfId="55" applyNumberFormat="1" applyFont="1" applyFill="1" applyAlignment="1">
      <alignment vertical="center"/>
    </xf>
    <xf numFmtId="0" fontId="3" fillId="2" borderId="0" xfId="49" applyFont="1" applyFill="1" applyAlignment="1">
      <alignment vertical="center"/>
    </xf>
    <xf numFmtId="0" fontId="29" fillId="2" borderId="0" xfId="49" applyFont="1" applyFill="1" applyAlignment="1">
      <alignment vertical="center"/>
    </xf>
    <xf numFmtId="0" fontId="18" fillId="2" borderId="0" xfId="49" applyFont="1" applyFill="1" applyAlignment="1">
      <alignment horizontal="center" vertical="center"/>
    </xf>
    <xf numFmtId="0" fontId="18" fillId="2" borderId="0" xfId="49" applyFont="1" applyFill="1" applyAlignment="1">
      <alignment vertical="center"/>
    </xf>
    <xf numFmtId="0" fontId="19" fillId="2" borderId="0" xfId="49" applyFont="1" applyFill="1" applyAlignment="1">
      <alignment vertical="center"/>
    </xf>
    <xf numFmtId="0" fontId="7" fillId="3" borderId="44" xfId="49" applyFont="1" applyFill="1" applyBorder="1" applyAlignment="1">
      <alignment horizontal="center" vertical="center"/>
    </xf>
    <xf numFmtId="0" fontId="7" fillId="2" borderId="0" xfId="49" applyFont="1" applyFill="1" applyAlignment="1">
      <alignment horizontal="center" vertical="center"/>
    </xf>
    <xf numFmtId="0" fontId="4" fillId="2" borderId="0" xfId="49" applyFont="1" applyFill="1" applyAlignment="1">
      <alignment vertical="center"/>
    </xf>
    <xf numFmtId="0" fontId="7" fillId="3" borderId="5" xfId="49" applyFont="1" applyFill="1" applyBorder="1" applyAlignment="1">
      <alignment horizontal="center" vertical="center"/>
    </xf>
    <xf numFmtId="0" fontId="32" fillId="3" borderId="50" xfId="49" applyFont="1" applyFill="1" applyBorder="1" applyAlignment="1">
      <alignment horizontal="center" vertical="center" wrapText="1"/>
    </xf>
    <xf numFmtId="0" fontId="32" fillId="2" borderId="0" xfId="49" applyFont="1" applyFill="1" applyAlignment="1">
      <alignment horizontal="center" vertical="center" wrapText="1"/>
    </xf>
    <xf numFmtId="0" fontId="32" fillId="2" borderId="0" xfId="49" applyFont="1" applyFill="1" applyAlignment="1">
      <alignment vertical="center"/>
    </xf>
    <xf numFmtId="17" fontId="28" fillId="3" borderId="5" xfId="49" applyNumberFormat="1" applyFont="1" applyFill="1" applyBorder="1" applyAlignment="1">
      <alignment horizontal="center" vertical="center"/>
    </xf>
    <xf numFmtId="180" fontId="10" fillId="2" borderId="5" xfId="49" applyNumberFormat="1" applyFont="1" applyFill="1" applyBorder="1" applyAlignment="1">
      <alignment horizontal="center" vertical="center"/>
    </xf>
    <xf numFmtId="193" fontId="10" fillId="2" borderId="5" xfId="56" applyNumberFormat="1" applyFont="1" applyFill="1" applyBorder="1" applyAlignment="1">
      <alignment horizontal="center" vertical="center"/>
    </xf>
    <xf numFmtId="167" fontId="10" fillId="2" borderId="5" xfId="49" applyNumberFormat="1" applyFont="1" applyFill="1" applyBorder="1" applyAlignment="1">
      <alignment horizontal="center" vertical="center"/>
    </xf>
    <xf numFmtId="0" fontId="140" fillId="2" borderId="0" xfId="43" applyFont="1" applyFill="1"/>
    <xf numFmtId="183" fontId="10" fillId="2" borderId="5" xfId="56" applyNumberFormat="1" applyFont="1" applyFill="1" applyBorder="1" applyAlignment="1">
      <alignment horizontal="center" vertical="center"/>
    </xf>
    <xf numFmtId="17" fontId="7" fillId="3" borderId="5" xfId="49" applyNumberFormat="1" applyFont="1" applyFill="1" applyBorder="1" applyAlignment="1">
      <alignment horizontal="center" vertical="center"/>
    </xf>
    <xf numFmtId="204" fontId="10" fillId="2" borderId="5" xfId="56" applyNumberFormat="1" applyFont="1" applyFill="1" applyBorder="1" applyAlignment="1">
      <alignment horizontal="center" vertical="center"/>
    </xf>
    <xf numFmtId="2" fontId="10" fillId="0" borderId="5" xfId="49" applyNumberFormat="1" applyFont="1" applyBorder="1" applyAlignment="1">
      <alignment horizontal="center" vertical="center"/>
    </xf>
    <xf numFmtId="17" fontId="7" fillId="3" borderId="50" xfId="49" applyNumberFormat="1" applyFont="1" applyFill="1" applyBorder="1" applyAlignment="1">
      <alignment horizontal="center" vertical="center"/>
    </xf>
    <xf numFmtId="2" fontId="10" fillId="2" borderId="50" xfId="49" applyNumberFormat="1" applyFont="1" applyFill="1" applyBorder="1" applyAlignment="1">
      <alignment horizontal="center" vertical="center"/>
    </xf>
    <xf numFmtId="202" fontId="10" fillId="2" borderId="50" xfId="49" applyNumberFormat="1" applyFont="1" applyFill="1" applyBorder="1" applyAlignment="1">
      <alignment horizontal="center" vertical="center"/>
    </xf>
    <xf numFmtId="15" fontId="16" fillId="2" borderId="0" xfId="49" applyNumberFormat="1" applyFont="1" applyFill="1" applyAlignment="1">
      <alignment horizontal="left" vertical="center"/>
    </xf>
    <xf numFmtId="0" fontId="16" fillId="2" borderId="0" xfId="49" applyFont="1" applyFill="1" applyAlignment="1">
      <alignment vertical="center"/>
    </xf>
    <xf numFmtId="0" fontId="16" fillId="2" borderId="0" xfId="49" applyFont="1" applyFill="1" applyAlignment="1">
      <alignment horizontal="right" vertical="center"/>
    </xf>
    <xf numFmtId="15" fontId="16" fillId="2" borderId="0" xfId="49" applyNumberFormat="1" applyFont="1" applyFill="1" applyAlignment="1">
      <alignment horizontal="right" vertical="center"/>
    </xf>
    <xf numFmtId="40" fontId="16" fillId="2" borderId="0" xfId="20" applyFont="1" applyFill="1" applyAlignment="1">
      <alignment vertical="center"/>
    </xf>
    <xf numFmtId="0" fontId="7" fillId="3" borderId="7" xfId="49" applyFont="1" applyFill="1" applyBorder="1" applyAlignment="1">
      <alignment horizontal="center" vertical="center"/>
    </xf>
    <xf numFmtId="0" fontId="7" fillId="3" borderId="246" xfId="49" applyFont="1" applyFill="1" applyBorder="1" applyAlignment="1">
      <alignment horizontal="center" vertical="center"/>
    </xf>
    <xf numFmtId="0" fontId="7" fillId="3" borderId="0" xfId="49" applyFont="1" applyFill="1" applyAlignment="1">
      <alignment horizontal="center" vertical="center"/>
    </xf>
    <xf numFmtId="0" fontId="7" fillId="3" borderId="247" xfId="49" applyFont="1" applyFill="1" applyBorder="1" applyAlignment="1">
      <alignment horizontal="center" vertical="center"/>
    </xf>
    <xf numFmtId="0" fontId="7" fillId="3" borderId="25" xfId="49" applyFont="1" applyFill="1" applyBorder="1" applyAlignment="1">
      <alignment horizontal="center" vertical="center"/>
    </xf>
    <xf numFmtId="0" fontId="32" fillId="3" borderId="0" xfId="49" applyFont="1" applyFill="1" applyAlignment="1">
      <alignment horizontal="center" vertical="center"/>
    </xf>
    <xf numFmtId="0" fontId="32" fillId="3" borderId="25" xfId="49" applyFont="1" applyFill="1" applyBorder="1" applyAlignment="1">
      <alignment horizontal="center" vertical="center"/>
    </xf>
    <xf numFmtId="0" fontId="54" fillId="2" borderId="0" xfId="49" applyFont="1" applyFill="1" applyAlignment="1">
      <alignment vertical="center"/>
    </xf>
    <xf numFmtId="0" fontId="32" fillId="3" borderId="75" xfId="49" applyFont="1" applyFill="1" applyBorder="1" applyAlignment="1">
      <alignment horizontal="center" vertical="center" wrapText="1"/>
    </xf>
    <xf numFmtId="0" fontId="32" fillId="3" borderId="49" xfId="49" applyFont="1" applyFill="1" applyBorder="1" applyAlignment="1">
      <alignment horizontal="center" vertical="center" wrapText="1"/>
    </xf>
    <xf numFmtId="17" fontId="3" fillId="3" borderId="26" xfId="49" applyNumberFormat="1" applyFont="1" applyFill="1" applyBorder="1" applyAlignment="1">
      <alignment horizontal="center" vertical="center"/>
    </xf>
    <xf numFmtId="180" fontId="4" fillId="2" borderId="5" xfId="49" applyNumberFormat="1" applyFont="1" applyFill="1" applyBorder="1" applyAlignment="1">
      <alignment horizontal="center" vertical="center"/>
    </xf>
    <xf numFmtId="2" fontId="4" fillId="2" borderId="5" xfId="49" applyNumberFormat="1" applyFont="1" applyFill="1" applyBorder="1" applyAlignment="1">
      <alignment horizontal="center" vertical="center"/>
    </xf>
    <xf numFmtId="2" fontId="4" fillId="2" borderId="7" xfId="49" applyNumberFormat="1" applyFont="1" applyFill="1" applyBorder="1" applyAlignment="1">
      <alignment horizontal="center" vertical="center"/>
    </xf>
    <xf numFmtId="2" fontId="4" fillId="2" borderId="248" xfId="49" applyNumberFormat="1" applyFont="1" applyFill="1" applyBorder="1" applyAlignment="1">
      <alignment horizontal="center" vertical="center"/>
    </xf>
    <xf numFmtId="2" fontId="4" fillId="2" borderId="0" xfId="49" applyNumberFormat="1" applyFont="1" applyFill="1" applyAlignment="1">
      <alignment horizontal="center" vertical="center"/>
    </xf>
    <xf numFmtId="180" fontId="4" fillId="2" borderId="252" xfId="49" applyNumberFormat="1" applyFont="1" applyFill="1" applyBorder="1" applyAlignment="1">
      <alignment horizontal="center" vertical="center"/>
    </xf>
    <xf numFmtId="180" fontId="4" fillId="2" borderId="248" xfId="49" applyNumberFormat="1" applyFont="1" applyFill="1" applyBorder="1" applyAlignment="1">
      <alignment horizontal="center" vertical="center"/>
    </xf>
    <xf numFmtId="2" fontId="4" fillId="2" borderId="253" xfId="49" applyNumberFormat="1" applyFont="1" applyFill="1" applyBorder="1" applyAlignment="1">
      <alignment horizontal="center" vertical="center"/>
    </xf>
    <xf numFmtId="166" fontId="4" fillId="2" borderId="5" xfId="49" applyNumberFormat="1" applyFont="1" applyFill="1" applyBorder="1" applyAlignment="1">
      <alignment horizontal="center" vertical="center"/>
    </xf>
    <xf numFmtId="17" fontId="7" fillId="3" borderId="26" xfId="49" applyNumberFormat="1" applyFont="1" applyFill="1" applyBorder="1" applyAlignment="1">
      <alignment horizontal="center" vertical="center"/>
    </xf>
    <xf numFmtId="2" fontId="10" fillId="2" borderId="7" xfId="49" applyNumberFormat="1" applyFont="1" applyFill="1" applyBorder="1" applyAlignment="1">
      <alignment horizontal="center" vertical="center"/>
    </xf>
    <xf numFmtId="2" fontId="10" fillId="2" borderId="248" xfId="49" applyNumberFormat="1" applyFont="1" applyFill="1" applyBorder="1" applyAlignment="1">
      <alignment horizontal="center" vertical="center"/>
    </xf>
    <xf numFmtId="2" fontId="10" fillId="2" borderId="0" xfId="49" applyNumberFormat="1" applyFont="1" applyFill="1" applyAlignment="1">
      <alignment horizontal="center" vertical="center"/>
    </xf>
    <xf numFmtId="180" fontId="10" fillId="2" borderId="252" xfId="49" applyNumberFormat="1" applyFont="1" applyFill="1" applyBorder="1" applyAlignment="1">
      <alignment horizontal="center" vertical="center"/>
    </xf>
    <xf numFmtId="180" fontId="10" fillId="2" borderId="248" xfId="49" applyNumberFormat="1" applyFont="1" applyFill="1" applyBorder="1" applyAlignment="1">
      <alignment horizontal="center" vertical="center"/>
    </xf>
    <xf numFmtId="2" fontId="10" fillId="2" borderId="253" xfId="49" applyNumberFormat="1" applyFont="1" applyFill="1" applyBorder="1" applyAlignment="1">
      <alignment horizontal="center" vertical="center"/>
    </xf>
    <xf numFmtId="180" fontId="10" fillId="2" borderId="253" xfId="49" applyNumberFormat="1" applyFont="1" applyFill="1" applyBorder="1" applyAlignment="1">
      <alignment horizontal="center" vertical="center"/>
    </xf>
    <xf numFmtId="180" fontId="10" fillId="2" borderId="0" xfId="49" applyNumberFormat="1" applyFont="1" applyFill="1" applyAlignment="1">
      <alignment horizontal="center" vertical="center"/>
    </xf>
    <xf numFmtId="17" fontId="7" fillId="3" borderId="39" xfId="49" applyNumberFormat="1" applyFont="1" applyFill="1" applyBorder="1" applyAlignment="1">
      <alignment horizontal="center" vertical="center"/>
    </xf>
    <xf numFmtId="2" fontId="10" fillId="2" borderId="9" xfId="49" applyNumberFormat="1" applyFont="1" applyFill="1" applyBorder="1" applyAlignment="1">
      <alignment horizontal="center" vertical="center"/>
    </xf>
    <xf numFmtId="2" fontId="10" fillId="2" borderId="163" xfId="49" applyNumberFormat="1" applyFont="1" applyFill="1" applyBorder="1" applyAlignment="1">
      <alignment horizontal="center" vertical="center"/>
    </xf>
    <xf numFmtId="2" fontId="10" fillId="2" borderId="254" xfId="49" applyNumberFormat="1" applyFont="1" applyFill="1" applyBorder="1" applyAlignment="1">
      <alignment horizontal="center" vertical="center"/>
    </xf>
    <xf numFmtId="2" fontId="10" fillId="2" borderId="41" xfId="49" applyNumberFormat="1" applyFont="1" applyFill="1" applyBorder="1" applyAlignment="1">
      <alignment horizontal="center" vertical="center"/>
    </xf>
    <xf numFmtId="2" fontId="10" fillId="2" borderId="255" xfId="49" applyNumberFormat="1" applyFont="1" applyFill="1" applyBorder="1" applyAlignment="1">
      <alignment horizontal="center" vertical="center"/>
    </xf>
    <xf numFmtId="202" fontId="10" fillId="2" borderId="254" xfId="49" applyNumberFormat="1" applyFont="1" applyFill="1" applyBorder="1" applyAlignment="1">
      <alignment horizontal="center" vertical="center"/>
    </xf>
    <xf numFmtId="167" fontId="10" fillId="2" borderId="254" xfId="49" applyNumberFormat="1" applyFont="1" applyFill="1" applyBorder="1" applyAlignment="1">
      <alignment horizontal="center" vertical="center"/>
    </xf>
    <xf numFmtId="0" fontId="10" fillId="2" borderId="254" xfId="49" applyFont="1" applyFill="1" applyBorder="1" applyAlignment="1">
      <alignment vertical="center"/>
    </xf>
    <xf numFmtId="2" fontId="10" fillId="2" borderId="256" xfId="49" applyNumberFormat="1" applyFont="1" applyFill="1" applyBorder="1" applyAlignment="1">
      <alignment horizontal="center" vertical="center"/>
    </xf>
    <xf numFmtId="0" fontId="0" fillId="2" borderId="0" xfId="0" applyFill="1"/>
    <xf numFmtId="0" fontId="139" fillId="2" borderId="0" xfId="0" applyFont="1" applyFill="1"/>
    <xf numFmtId="4" fontId="0" fillId="2" borderId="0" xfId="0" applyNumberFormat="1" applyFill="1"/>
    <xf numFmtId="4" fontId="139" fillId="2" borderId="0" xfId="0" applyNumberFormat="1" applyFont="1" applyFill="1"/>
    <xf numFmtId="4" fontId="139" fillId="2" borderId="73" xfId="0" applyNumberFormat="1" applyFont="1" applyFill="1" applyBorder="1"/>
    <xf numFmtId="0" fontId="0" fillId="2" borderId="73" xfId="0" applyFill="1" applyBorder="1"/>
    <xf numFmtId="2" fontId="0" fillId="2" borderId="0" xfId="0" applyNumberFormat="1" applyFill="1"/>
    <xf numFmtId="14" fontId="0" fillId="2" borderId="0" xfId="0" applyNumberFormat="1" applyFill="1"/>
    <xf numFmtId="4" fontId="141" fillId="2" borderId="0" xfId="0" applyNumberFormat="1" applyFont="1" applyFill="1"/>
    <xf numFmtId="43" fontId="0" fillId="2" borderId="0" xfId="8" applyFont="1" applyFill="1"/>
    <xf numFmtId="43" fontId="0" fillId="2" borderId="0" xfId="0" applyNumberFormat="1" applyFill="1"/>
    <xf numFmtId="180" fontId="142" fillId="2" borderId="0" xfId="0" applyNumberFormat="1" applyFont="1" applyFill="1"/>
    <xf numFmtId="0" fontId="142" fillId="2" borderId="0" xfId="0" applyFont="1" applyFill="1"/>
    <xf numFmtId="0" fontId="3" fillId="0" borderId="0" xfId="43" applyFont="1" applyAlignment="1">
      <alignment horizontal="left" vertical="center"/>
    </xf>
    <xf numFmtId="0" fontId="3" fillId="0" borderId="0" xfId="43" applyFont="1" applyAlignment="1">
      <alignment horizontal="center" vertical="center"/>
    </xf>
    <xf numFmtId="0" fontId="90" fillId="0" borderId="0" xfId="43" applyFont="1" applyAlignment="1">
      <alignment horizontal="center" vertical="center"/>
    </xf>
    <xf numFmtId="0" fontId="81" fillId="0" borderId="0" xfId="43" applyFont="1" applyAlignment="1">
      <alignment vertical="center"/>
    </xf>
    <xf numFmtId="0" fontId="4" fillId="0" borderId="0" xfId="43" applyFont="1" applyAlignment="1">
      <alignment vertical="center"/>
    </xf>
    <xf numFmtId="0" fontId="4" fillId="3" borderId="11" xfId="43" applyFont="1" applyFill="1" applyBorder="1" applyAlignment="1">
      <alignment vertical="center"/>
    </xf>
    <xf numFmtId="180" fontId="4" fillId="0" borderId="0" xfId="43" applyNumberFormat="1" applyFont="1" applyAlignment="1">
      <alignment horizontal="center" vertical="center"/>
    </xf>
    <xf numFmtId="0" fontId="4" fillId="3" borderId="16" xfId="43" applyFont="1" applyFill="1" applyBorder="1" applyAlignment="1">
      <alignment vertical="center"/>
    </xf>
    <xf numFmtId="17" fontId="7" fillId="11" borderId="26" xfId="43" applyNumberFormat="1" applyFont="1" applyFill="1" applyBorder="1" applyAlignment="1">
      <alignment horizontal="left" vertical="center"/>
    </xf>
    <xf numFmtId="180" fontId="10" fillId="0" borderId="5" xfId="43" applyNumberFormat="1" applyFont="1" applyBorder="1" applyAlignment="1">
      <alignment horizontal="center" vertical="center"/>
    </xf>
    <xf numFmtId="180" fontId="10" fillId="0" borderId="6" xfId="43" applyNumberFormat="1" applyFont="1" applyBorder="1" applyAlignment="1">
      <alignment horizontal="center" vertical="center"/>
    </xf>
    <xf numFmtId="17" fontId="7" fillId="8" borderId="26" xfId="43" applyNumberFormat="1" applyFont="1" applyFill="1" applyBorder="1" applyAlignment="1">
      <alignment horizontal="left" vertical="center"/>
    </xf>
    <xf numFmtId="17" fontId="7" fillId="3" borderId="26" xfId="43" applyNumberFormat="1" applyFont="1" applyFill="1" applyBorder="1" applyAlignment="1">
      <alignment horizontal="left" vertical="center"/>
    </xf>
    <xf numFmtId="180" fontId="18" fillId="2" borderId="0" xfId="49" applyNumberFormat="1" applyFont="1" applyFill="1" applyAlignment="1">
      <alignment vertical="center"/>
    </xf>
    <xf numFmtId="0" fontId="54" fillId="0" borderId="0" xfId="43" applyFont="1" applyAlignment="1">
      <alignment vertical="center"/>
    </xf>
    <xf numFmtId="180" fontId="54" fillId="0" borderId="0" xfId="43" applyNumberFormat="1" applyFont="1" applyAlignment="1">
      <alignment vertical="center"/>
    </xf>
    <xf numFmtId="17" fontId="7" fillId="3" borderId="39" xfId="43" applyNumberFormat="1" applyFont="1" applyFill="1" applyBorder="1" applyAlignment="1">
      <alignment horizontal="left" vertical="center"/>
    </xf>
    <xf numFmtId="180" fontId="10" fillId="0" borderId="9" xfId="43" applyNumberFormat="1" applyFont="1" applyBorder="1" applyAlignment="1">
      <alignment horizontal="center" vertical="center"/>
    </xf>
    <xf numFmtId="180" fontId="10" fillId="0" borderId="10" xfId="43" applyNumberFormat="1" applyFont="1" applyBorder="1" applyAlignment="1">
      <alignment horizontal="center" vertical="center"/>
    </xf>
    <xf numFmtId="0" fontId="15" fillId="0" borderId="0" xfId="43" applyFont="1" applyAlignment="1">
      <alignment horizontal="left" vertical="center"/>
    </xf>
    <xf numFmtId="0" fontId="16" fillId="0" borderId="0" xfId="43" applyFont="1" applyAlignment="1">
      <alignment vertical="center"/>
    </xf>
    <xf numFmtId="0" fontId="18" fillId="0" borderId="0" xfId="49" applyFont="1" applyAlignment="1">
      <alignment vertical="center"/>
    </xf>
    <xf numFmtId="0" fontId="3" fillId="2" borderId="0" xfId="57" applyFont="1" applyFill="1" applyAlignment="1">
      <alignment horizontal="left"/>
    </xf>
    <xf numFmtId="0" fontId="81" fillId="2" borderId="0" xfId="57" applyFont="1" applyFill="1"/>
    <xf numFmtId="0" fontId="4" fillId="2" borderId="0" xfId="57" applyFont="1" applyFill="1"/>
    <xf numFmtId="0" fontId="7" fillId="3" borderId="11" xfId="57" applyFont="1" applyFill="1" applyBorder="1" applyAlignment="1">
      <alignment horizontal="center"/>
    </xf>
    <xf numFmtId="17" fontId="7" fillId="3" borderId="110" xfId="57" applyNumberFormat="1" applyFont="1" applyFill="1" applyBorder="1" applyAlignment="1">
      <alignment horizontal="center"/>
    </xf>
    <xf numFmtId="0" fontId="7" fillId="3" borderId="16" xfId="57" applyFont="1" applyFill="1" applyBorder="1" applyAlignment="1">
      <alignment horizontal="center"/>
    </xf>
    <xf numFmtId="0" fontId="7" fillId="3" borderId="50" xfId="57" applyFont="1" applyFill="1" applyBorder="1" applyAlignment="1">
      <alignment horizontal="center"/>
    </xf>
    <xf numFmtId="0" fontId="7" fillId="3" borderId="26" xfId="57" applyFont="1" applyFill="1" applyBorder="1" applyAlignment="1">
      <alignment horizontal="left"/>
    </xf>
    <xf numFmtId="180" fontId="10" fillId="2" borderId="5" xfId="57" applyNumberFormat="1" applyFont="1" applyFill="1" applyBorder="1"/>
    <xf numFmtId="180" fontId="10" fillId="2" borderId="0" xfId="57" applyNumberFormat="1" applyFont="1" applyFill="1" applyBorder="1"/>
    <xf numFmtId="180" fontId="10" fillId="2" borderId="5" xfId="57" applyNumberFormat="1" applyFont="1" applyFill="1" applyBorder="1" applyAlignment="1">
      <alignment horizontal="right"/>
    </xf>
    <xf numFmtId="0" fontId="10" fillId="2" borderId="5" xfId="57" applyFont="1" applyFill="1" applyBorder="1"/>
    <xf numFmtId="0" fontId="4" fillId="3" borderId="39" xfId="57" applyFont="1" applyFill="1" applyBorder="1" applyAlignment="1">
      <alignment horizontal="left"/>
    </xf>
    <xf numFmtId="180" fontId="10" fillId="2" borderId="9" xfId="57" applyNumberFormat="1" applyFont="1" applyFill="1" applyBorder="1"/>
    <xf numFmtId="0" fontId="10" fillId="2" borderId="9" xfId="57" applyFont="1" applyFill="1" applyBorder="1"/>
    <xf numFmtId="0" fontId="10" fillId="2" borderId="41" xfId="57" applyFont="1" applyFill="1" applyBorder="1"/>
    <xf numFmtId="0" fontId="16" fillId="2" borderId="0" xfId="57" applyFont="1" applyFill="1" applyAlignment="1">
      <alignment horizontal="left"/>
    </xf>
    <xf numFmtId="0" fontId="16" fillId="2" borderId="0" xfId="57" applyFont="1" applyFill="1"/>
    <xf numFmtId="0" fontId="16" fillId="2" borderId="0" xfId="57" applyFont="1" applyFill="1" applyAlignment="1">
      <alignment horizontal="right"/>
    </xf>
    <xf numFmtId="202" fontId="16" fillId="2" borderId="0" xfId="57" applyNumberFormat="1" applyFont="1" applyFill="1"/>
    <xf numFmtId="0" fontId="54" fillId="2" borderId="0" xfId="57" applyFont="1" applyFill="1"/>
    <xf numFmtId="0" fontId="16" fillId="2" borderId="0" xfId="57" applyFont="1" applyFill="1" applyAlignment="1">
      <alignment vertical="center"/>
    </xf>
    <xf numFmtId="180" fontId="4" fillId="2" borderId="5" xfId="57" applyNumberFormat="1" applyFont="1" applyFill="1" applyBorder="1"/>
    <xf numFmtId="0" fontId="28" fillId="2" borderId="9" xfId="57" applyFont="1" applyFill="1" applyBorder="1"/>
    <xf numFmtId="0" fontId="4" fillId="2" borderId="9" xfId="57" applyFont="1" applyFill="1" applyBorder="1"/>
    <xf numFmtId="14" fontId="4" fillId="2" borderId="0" xfId="57" applyNumberFormat="1" applyFont="1" applyFill="1"/>
    <xf numFmtId="0" fontId="4" fillId="2" borderId="97" xfId="57" applyFont="1" applyFill="1" applyBorder="1"/>
    <xf numFmtId="0" fontId="3" fillId="2" borderId="0" xfId="49" applyFont="1" applyFill="1" applyAlignment="1">
      <alignment horizontal="left"/>
    </xf>
    <xf numFmtId="202" fontId="90" fillId="2" borderId="126" xfId="49" applyNumberFormat="1" applyFont="1" applyFill="1" applyBorder="1"/>
    <xf numFmtId="202" fontId="90" fillId="2" borderId="0" xfId="49" applyNumberFormat="1" applyFont="1" applyFill="1"/>
    <xf numFmtId="0" fontId="90" fillId="2" borderId="0" xfId="49" applyFont="1" applyFill="1" applyAlignment="1">
      <alignment vertical="center"/>
    </xf>
    <xf numFmtId="0" fontId="81" fillId="2" borderId="0" xfId="49" applyFont="1" applyFill="1"/>
    <xf numFmtId="0" fontId="18" fillId="2" borderId="0" xfId="49" applyFont="1" applyFill="1"/>
    <xf numFmtId="202" fontId="18" fillId="2" borderId="0" xfId="49" applyNumberFormat="1" applyFont="1" applyFill="1"/>
    <xf numFmtId="0" fontId="7" fillId="3" borderId="110" xfId="49" applyFont="1" applyFill="1" applyBorder="1" applyAlignment="1">
      <alignment horizontal="center"/>
    </xf>
    <xf numFmtId="0" fontId="7" fillId="3" borderId="204" xfId="49" applyFont="1" applyFill="1" applyBorder="1" applyAlignment="1">
      <alignment horizontal="center"/>
    </xf>
    <xf numFmtId="0" fontId="7" fillId="3" borderId="5" xfId="49" applyFont="1" applyFill="1" applyBorder="1" applyAlignment="1">
      <alignment horizontal="center"/>
    </xf>
    <xf numFmtId="0" fontId="7" fillId="3" borderId="6" xfId="49" applyFont="1" applyFill="1" applyBorder="1" applyAlignment="1">
      <alignment horizontal="center"/>
    </xf>
    <xf numFmtId="4" fontId="39" fillId="2" borderId="0" xfId="49" applyNumberFormat="1" applyFont="1" applyFill="1" applyAlignment="1">
      <alignment horizontal="center"/>
    </xf>
    <xf numFmtId="202" fontId="7" fillId="3" borderId="5" xfId="49" applyNumberFormat="1" applyFont="1" applyFill="1" applyBorder="1" applyAlignment="1">
      <alignment horizontal="center"/>
    </xf>
    <xf numFmtId="0" fontId="39" fillId="2" borderId="0" xfId="49" applyFont="1" applyFill="1"/>
    <xf numFmtId="202" fontId="7" fillId="3" borderId="50" xfId="49" applyNumberFormat="1" applyFont="1" applyFill="1" applyBorder="1" applyAlignment="1">
      <alignment horizontal="center"/>
    </xf>
    <xf numFmtId="0" fontId="7" fillId="3" borderId="48" xfId="49" applyFont="1" applyFill="1" applyBorder="1" applyAlignment="1">
      <alignment horizontal="center"/>
    </xf>
    <xf numFmtId="205" fontId="18" fillId="2" borderId="0" xfId="49" applyNumberFormat="1" applyFont="1" applyFill="1"/>
    <xf numFmtId="0" fontId="7" fillId="3" borderId="26" xfId="49" applyFont="1" applyFill="1" applyBorder="1" applyAlignment="1">
      <alignment horizontal="left"/>
    </xf>
    <xf numFmtId="201" fontId="10" fillId="2" borderId="5" xfId="49" applyNumberFormat="1" applyFont="1" applyFill="1" applyBorder="1" applyAlignment="1">
      <alignment horizontal="center"/>
    </xf>
    <xf numFmtId="183" fontId="10" fillId="2" borderId="6" xfId="59" applyNumberFormat="1" applyFont="1" applyFill="1" applyBorder="1" applyAlignment="1">
      <alignment horizontal="center"/>
    </xf>
    <xf numFmtId="201" fontId="18" fillId="2" borderId="0" xfId="49" applyNumberFormat="1" applyFont="1" applyFill="1"/>
    <xf numFmtId="201" fontId="18" fillId="0" borderId="0" xfId="49" applyNumberFormat="1" applyFont="1"/>
    <xf numFmtId="205" fontId="18" fillId="0" borderId="0" xfId="49" applyNumberFormat="1" applyFont="1"/>
    <xf numFmtId="0" fontId="4" fillId="3" borderId="39" xfId="49" applyFont="1" applyFill="1" applyBorder="1" applyAlignment="1">
      <alignment horizontal="left"/>
    </xf>
    <xf numFmtId="0" fontId="10" fillId="2" borderId="9" xfId="49" applyFont="1" applyFill="1" applyBorder="1" applyAlignment="1">
      <alignment horizontal="left"/>
    </xf>
    <xf numFmtId="202" fontId="10" fillId="2" borderId="9" xfId="49" applyNumberFormat="1" applyFont="1" applyFill="1" applyBorder="1"/>
    <xf numFmtId="183" fontId="10" fillId="2" borderId="10" xfId="49" applyNumberFormat="1" applyFont="1" applyFill="1" applyBorder="1" applyAlignment="1">
      <alignment horizontal="right"/>
    </xf>
    <xf numFmtId="201" fontId="39" fillId="2" borderId="0" xfId="49" applyNumberFormat="1" applyFont="1" applyFill="1" applyAlignment="1">
      <alignment horizontal="center"/>
    </xf>
    <xf numFmtId="0" fontId="16" fillId="2" borderId="0" xfId="49" applyFont="1" applyFill="1"/>
    <xf numFmtId="202" fontId="16" fillId="2" borderId="12" xfId="49" applyNumberFormat="1" applyFont="1" applyFill="1" applyBorder="1"/>
    <xf numFmtId="202" fontId="16" fillId="2" borderId="0" xfId="49" applyNumberFormat="1" applyFont="1" applyFill="1"/>
    <xf numFmtId="183" fontId="16" fillId="2" borderId="0" xfId="49" applyNumberFormat="1" applyFont="1" applyFill="1" applyAlignment="1">
      <alignment horizontal="right"/>
    </xf>
    <xf numFmtId="202" fontId="16" fillId="2" borderId="0" xfId="49" applyNumberFormat="1" applyFont="1" applyFill="1" applyBorder="1"/>
    <xf numFmtId="0" fontId="18" fillId="2" borderId="0" xfId="49" applyFont="1" applyFill="1" applyAlignment="1">
      <alignment horizontal="center"/>
    </xf>
    <xf numFmtId="14" fontId="18" fillId="2" borderId="0" xfId="49" applyNumberFormat="1" applyFont="1" applyFill="1"/>
    <xf numFmtId="0" fontId="18" fillId="2" borderId="0" xfId="59" applyFont="1" applyFill="1"/>
    <xf numFmtId="0" fontId="7" fillId="3" borderId="14" xfId="59" applyFont="1" applyFill="1" applyBorder="1" applyAlignment="1"/>
    <xf numFmtId="0" fontId="7" fillId="3" borderId="131" xfId="59" applyFont="1" applyFill="1" applyBorder="1" applyAlignment="1"/>
    <xf numFmtId="0" fontId="3" fillId="0" borderId="0" xfId="59" applyFont="1"/>
    <xf numFmtId="0" fontId="7" fillId="3" borderId="206" xfId="59" applyFont="1" applyFill="1" applyBorder="1" applyAlignment="1">
      <alignment horizontal="center"/>
    </xf>
    <xf numFmtId="0" fontId="7" fillId="3" borderId="212" xfId="59" applyFont="1" applyFill="1" applyBorder="1" applyAlignment="1">
      <alignment horizontal="center"/>
    </xf>
    <xf numFmtId="0" fontId="10" fillId="2" borderId="0" xfId="59" applyFont="1" applyFill="1" applyBorder="1" applyAlignment="1">
      <alignment horizontal="right"/>
    </xf>
    <xf numFmtId="0" fontId="10" fillId="2" borderId="0" xfId="59" applyFont="1" applyFill="1" applyAlignment="1">
      <alignment horizontal="center"/>
    </xf>
    <xf numFmtId="2" fontId="18" fillId="2" borderId="0" xfId="59" applyNumberFormat="1" applyFont="1" applyFill="1"/>
    <xf numFmtId="202" fontId="18" fillId="2" borderId="0" xfId="59" applyNumberFormat="1" applyFont="1" applyFill="1"/>
    <xf numFmtId="0" fontId="10" fillId="2" borderId="0" xfId="59" applyFont="1" applyFill="1" applyAlignment="1">
      <alignment horizontal="right"/>
    </xf>
    <xf numFmtId="180" fontId="18" fillId="2" borderId="0" xfId="59" applyNumberFormat="1" applyFont="1" applyFill="1"/>
    <xf numFmtId="0" fontId="10" fillId="2" borderId="41" xfId="59" applyFont="1" applyFill="1" applyBorder="1" applyAlignment="1">
      <alignment horizontal="right"/>
    </xf>
    <xf numFmtId="0" fontId="10" fillId="2" borderId="41" xfId="59" applyFont="1" applyFill="1" applyBorder="1" applyAlignment="1">
      <alignment horizontal="center"/>
    </xf>
    <xf numFmtId="0" fontId="16" fillId="2" borderId="0" xfId="59" applyFont="1" applyFill="1"/>
    <xf numFmtId="0" fontId="16" fillId="2" borderId="0" xfId="59" applyFont="1" applyFill="1" applyBorder="1"/>
    <xf numFmtId="0" fontId="16" fillId="2" borderId="0" xfId="59" applyFont="1" applyFill="1" applyAlignment="1">
      <alignment vertical="center"/>
    </xf>
    <xf numFmtId="0" fontId="3" fillId="2" borderId="0" xfId="59" applyFont="1" applyFill="1"/>
    <xf numFmtId="0" fontId="29" fillId="2" borderId="0" xfId="59" applyFont="1" applyFill="1"/>
    <xf numFmtId="0" fontId="29" fillId="2" borderId="41" xfId="59" applyFont="1" applyFill="1" applyBorder="1"/>
    <xf numFmtId="0" fontId="7" fillId="3" borderId="241" xfId="59" applyFont="1" applyFill="1" applyBorder="1" applyAlignment="1"/>
    <xf numFmtId="0" fontId="39" fillId="2" borderId="0" xfId="59" applyFont="1" applyFill="1" applyAlignment="1">
      <alignment horizontal="center"/>
    </xf>
    <xf numFmtId="0" fontId="7" fillId="3" borderId="213" xfId="59" applyFont="1" applyFill="1" applyBorder="1" applyAlignment="1">
      <alignment horizontal="center"/>
    </xf>
    <xf numFmtId="0" fontId="7" fillId="3" borderId="52" xfId="59" applyFont="1" applyFill="1" applyBorder="1" applyAlignment="1">
      <alignment horizontal="center"/>
    </xf>
    <xf numFmtId="206" fontId="7" fillId="3" borderId="26" xfId="59" applyNumberFormat="1" applyFont="1" applyFill="1" applyBorder="1" applyAlignment="1">
      <alignment horizontal="left"/>
    </xf>
    <xf numFmtId="207" fontId="4" fillId="2" borderId="188" xfId="59" applyNumberFormat="1" applyFont="1" applyFill="1" applyBorder="1"/>
    <xf numFmtId="207" fontId="10" fillId="2" borderId="0" xfId="59" applyNumberFormat="1" applyFont="1" applyFill="1" applyBorder="1"/>
    <xf numFmtId="207" fontId="10" fillId="2" borderId="4" xfId="59" applyNumberFormat="1" applyFont="1" applyFill="1" applyBorder="1" applyAlignment="1">
      <alignment horizontal="center"/>
    </xf>
    <xf numFmtId="207" fontId="10" fillId="2" borderId="0" xfId="59" applyNumberFormat="1" applyFont="1" applyFill="1" applyAlignment="1">
      <alignment horizontal="center"/>
    </xf>
    <xf numFmtId="207" fontId="10" fillId="2" borderId="0" xfId="59" applyNumberFormat="1" applyFont="1" applyFill="1"/>
    <xf numFmtId="208" fontId="18" fillId="2" borderId="0" xfId="59" applyNumberFormat="1" applyFont="1" applyFill="1"/>
    <xf numFmtId="0" fontId="81" fillId="2" borderId="0" xfId="59" applyFont="1" applyFill="1"/>
    <xf numFmtId="206" fontId="7" fillId="3" borderId="39" xfId="59" applyNumberFormat="1" applyFont="1" applyFill="1" applyBorder="1" applyAlignment="1">
      <alignment horizontal="left"/>
    </xf>
    <xf numFmtId="207" fontId="4" fillId="2" borderId="190" xfId="59" applyNumberFormat="1" applyFont="1" applyFill="1" applyBorder="1"/>
    <xf numFmtId="207" fontId="10" fillId="2" borderId="41" xfId="59" applyNumberFormat="1" applyFont="1" applyFill="1" applyBorder="1"/>
    <xf numFmtId="207" fontId="10" fillId="2" borderId="41" xfId="59" applyNumberFormat="1" applyFont="1" applyFill="1" applyBorder="1" applyAlignment="1">
      <alignment horizontal="center"/>
    </xf>
    <xf numFmtId="207" fontId="10" fillId="2" borderId="8" xfId="59" applyNumberFormat="1" applyFont="1" applyFill="1" applyBorder="1" applyAlignment="1">
      <alignment horizontal="center"/>
    </xf>
    <xf numFmtId="206" fontId="16" fillId="2" borderId="0" xfId="59" applyNumberFormat="1" applyFont="1" applyFill="1" applyAlignment="1">
      <alignment horizontal="left"/>
    </xf>
    <xf numFmtId="209" fontId="18" fillId="2" borderId="0" xfId="59" applyNumberFormat="1" applyFont="1" applyFill="1"/>
    <xf numFmtId="0" fontId="16" fillId="2" borderId="0" xfId="59" applyFont="1" applyFill="1" applyAlignment="1">
      <alignment horizontal="left" readingOrder="1"/>
    </xf>
    <xf numFmtId="0" fontId="16" fillId="2" borderId="0" xfId="59" applyFont="1" applyFill="1" applyAlignment="1">
      <alignment horizontal="left" wrapText="1" readingOrder="1"/>
    </xf>
    <xf numFmtId="0" fontId="16" fillId="2" borderId="0" xfId="59" applyFont="1" applyFill="1" applyAlignment="1">
      <alignment horizontal="left"/>
    </xf>
    <xf numFmtId="205" fontId="145" fillId="2" borderId="0" xfId="59" applyNumberFormat="1" applyFont="1" applyFill="1"/>
    <xf numFmtId="0" fontId="145" fillId="2" borderId="0" xfId="59" applyFont="1" applyFill="1"/>
    <xf numFmtId="14" fontId="18" fillId="2" borderId="0" xfId="59" applyNumberFormat="1" applyFont="1" applyFill="1"/>
    <xf numFmtId="0" fontId="3" fillId="0" borderId="0" xfId="0" applyFont="1"/>
    <xf numFmtId="0" fontId="4" fillId="0" borderId="0" xfId="0" applyFont="1" applyAlignment="1">
      <alignment wrapText="1"/>
    </xf>
    <xf numFmtId="0" fontId="4" fillId="0" borderId="0" xfId="0" applyFont="1"/>
    <xf numFmtId="0" fontId="18" fillId="0" borderId="0" xfId="0" applyFont="1" applyAlignment="1">
      <alignment wrapText="1"/>
    </xf>
    <xf numFmtId="0" fontId="16" fillId="0" borderId="0" xfId="0" applyFont="1" applyAlignment="1">
      <alignment horizontal="right"/>
    </xf>
    <xf numFmtId="0" fontId="28" fillId="0" borderId="0" xfId="0" applyFont="1" applyAlignment="1">
      <alignment horizontal="center"/>
    </xf>
    <xf numFmtId="0" fontId="7" fillId="3" borderId="120" xfId="0" applyFont="1" applyFill="1" applyBorder="1" applyAlignment="1">
      <alignment horizontal="center" vertical="center" wrapText="1"/>
    </xf>
    <xf numFmtId="0" fontId="7" fillId="3" borderId="260" xfId="0" applyFont="1" applyFill="1" applyBorder="1" applyAlignment="1">
      <alignment horizontal="center" vertical="center" wrapText="1"/>
    </xf>
    <xf numFmtId="0" fontId="7" fillId="3" borderId="119" xfId="0" applyFont="1" applyFill="1" applyBorder="1" applyAlignment="1">
      <alignment horizontal="center" vertical="center" wrapText="1"/>
    </xf>
    <xf numFmtId="0" fontId="7" fillId="3" borderId="19" xfId="0" applyFont="1" applyFill="1" applyBorder="1" applyAlignment="1">
      <alignment horizontal="center" vertical="center" wrapText="1"/>
    </xf>
    <xf numFmtId="17" fontId="7" fillId="3" borderId="26" xfId="0" applyNumberFormat="1" applyFont="1" applyFill="1" applyBorder="1" applyAlignment="1">
      <alignment horizontal="left" vertical="center"/>
    </xf>
    <xf numFmtId="166" fontId="10" fillId="0" borderId="5" xfId="0" applyNumberFormat="1" applyFont="1" applyBorder="1" applyAlignment="1">
      <alignment horizontal="center" vertical="center" wrapText="1"/>
    </xf>
    <xf numFmtId="166" fontId="28" fillId="0" borderId="116" xfId="0" applyNumberFormat="1" applyFont="1" applyBorder="1" applyAlignment="1">
      <alignment horizontal="center" vertical="center" wrapText="1"/>
    </xf>
    <xf numFmtId="166" fontId="10" fillId="0" borderId="66" xfId="0" applyNumberFormat="1" applyFont="1" applyBorder="1" applyAlignment="1">
      <alignment horizontal="center" vertical="center" wrapText="1"/>
    </xf>
    <xf numFmtId="166" fontId="10" fillId="0" borderId="7" xfId="0" applyNumberFormat="1" applyFont="1" applyBorder="1" applyAlignment="1">
      <alignment horizontal="center" vertical="center" wrapText="1"/>
    </xf>
    <xf numFmtId="166" fontId="28" fillId="0" borderId="25" xfId="0" applyNumberFormat="1" applyFont="1" applyBorder="1" applyAlignment="1">
      <alignment horizontal="center" vertical="center" wrapText="1"/>
    </xf>
    <xf numFmtId="166" fontId="10" fillId="0" borderId="0" xfId="0" applyNumberFormat="1" applyFont="1" applyAlignment="1">
      <alignment horizontal="center"/>
    </xf>
    <xf numFmtId="0" fontId="10" fillId="0" borderId="0" xfId="0" applyFont="1"/>
    <xf numFmtId="17" fontId="7" fillId="3" borderId="21" xfId="0" applyNumberFormat="1" applyFont="1" applyFill="1" applyBorder="1" applyAlignment="1">
      <alignment horizontal="left" vertical="center"/>
    </xf>
    <xf numFmtId="166" fontId="10" fillId="0" borderId="44" xfId="0" applyNumberFormat="1" applyFont="1" applyBorder="1" applyAlignment="1">
      <alignment horizontal="center" vertical="center" wrapText="1"/>
    </xf>
    <xf numFmtId="166" fontId="28" fillId="0" borderId="114" xfId="0" applyNumberFormat="1" applyFont="1" applyBorder="1" applyAlignment="1">
      <alignment horizontal="center" vertical="center" wrapText="1"/>
    </xf>
    <xf numFmtId="166" fontId="10" fillId="0" borderId="261" xfId="0" applyNumberFormat="1" applyFont="1" applyBorder="1" applyAlignment="1">
      <alignment horizontal="center" vertical="center" wrapText="1"/>
    </xf>
    <xf numFmtId="166" fontId="10" fillId="0" borderId="23" xfId="0" applyNumberFormat="1" applyFont="1" applyBorder="1" applyAlignment="1">
      <alignment horizontal="center" vertical="center" wrapText="1"/>
    </xf>
    <xf numFmtId="166" fontId="28" fillId="0" borderId="107" xfId="0" applyNumberFormat="1" applyFont="1" applyBorder="1" applyAlignment="1">
      <alignment horizontal="center" vertical="center" wrapText="1"/>
    </xf>
    <xf numFmtId="17" fontId="7" fillId="3" borderId="39" xfId="0" applyNumberFormat="1" applyFont="1" applyFill="1" applyBorder="1" applyAlignment="1">
      <alignment horizontal="left" vertical="center"/>
    </xf>
    <xf numFmtId="166" fontId="10" fillId="0" borderId="9" xfId="0" applyNumberFormat="1" applyFont="1" applyBorder="1" applyAlignment="1">
      <alignment horizontal="center" vertical="center" wrapText="1"/>
    </xf>
    <xf numFmtId="166" fontId="28" fillId="0" borderId="262" xfId="0" applyNumberFormat="1" applyFont="1" applyBorder="1" applyAlignment="1">
      <alignment horizontal="center" vertical="center" wrapText="1"/>
    </xf>
    <xf numFmtId="166" fontId="10" fillId="0" borderId="68" xfId="0" applyNumberFormat="1" applyFont="1" applyBorder="1" applyAlignment="1">
      <alignment horizontal="center" vertical="center" wrapText="1"/>
    </xf>
    <xf numFmtId="166" fontId="10" fillId="0" borderId="163" xfId="0" applyNumberFormat="1" applyFont="1" applyBorder="1" applyAlignment="1">
      <alignment horizontal="center" vertical="center" wrapText="1"/>
    </xf>
    <xf numFmtId="166" fontId="28" fillId="0" borderId="42" xfId="0" applyNumberFormat="1" applyFont="1" applyBorder="1" applyAlignment="1">
      <alignment horizontal="center" vertical="center" wrapText="1"/>
    </xf>
    <xf numFmtId="0" fontId="16" fillId="0" borderId="0" xfId="0" applyFont="1" applyAlignment="1">
      <alignment horizontal="left" vertical="center"/>
    </xf>
    <xf numFmtId="0" fontId="16" fillId="0" borderId="0" xfId="0" applyFont="1" applyAlignment="1">
      <alignment horizontal="left" vertical="center" wrapText="1"/>
    </xf>
    <xf numFmtId="0" fontId="140" fillId="2" borderId="0" xfId="0" applyFont="1" applyFill="1"/>
    <xf numFmtId="166" fontId="18" fillId="0" borderId="0" xfId="0" applyNumberFormat="1" applyFont="1" applyAlignment="1">
      <alignment wrapText="1"/>
    </xf>
    <xf numFmtId="0" fontId="7" fillId="0" borderId="0" xfId="0" applyFont="1"/>
    <xf numFmtId="0" fontId="39" fillId="0" borderId="0" xfId="0" applyFont="1" applyAlignment="1">
      <alignment horizontal="center"/>
    </xf>
    <xf numFmtId="0" fontId="39" fillId="0" borderId="0" xfId="0" applyFont="1"/>
    <xf numFmtId="0" fontId="16" fillId="0" borderId="0" xfId="0" applyFont="1"/>
    <xf numFmtId="0" fontId="54" fillId="0" borderId="41" xfId="0" applyFont="1" applyBorder="1"/>
    <xf numFmtId="0" fontId="32" fillId="0" borderId="41" xfId="0" applyFont="1" applyBorder="1" applyAlignment="1">
      <alignment vertical="center"/>
    </xf>
    <xf numFmtId="0" fontId="7" fillId="3" borderId="241" xfId="0" applyFont="1" applyFill="1" applyBorder="1" applyAlignment="1">
      <alignment horizontal="center" vertical="center" wrapText="1"/>
    </xf>
    <xf numFmtId="0" fontId="7" fillId="3" borderId="83" xfId="0" applyFont="1" applyFill="1" applyBorder="1" applyAlignment="1">
      <alignment horizontal="center" vertical="center" wrapText="1"/>
    </xf>
    <xf numFmtId="178" fontId="28" fillId="3" borderId="263" xfId="0" applyNumberFormat="1" applyFont="1" applyFill="1" applyBorder="1" applyAlignment="1">
      <alignment horizontal="center" vertical="center"/>
    </xf>
    <xf numFmtId="178" fontId="28" fillId="3" borderId="264" xfId="0" applyNumberFormat="1" applyFont="1" applyFill="1" applyBorder="1" applyAlignment="1">
      <alignment horizontal="center" vertical="center"/>
    </xf>
    <xf numFmtId="178" fontId="28" fillId="3" borderId="265" xfId="0" applyNumberFormat="1" applyFont="1" applyFill="1" applyBorder="1" applyAlignment="1">
      <alignment horizontal="center" vertical="center"/>
    </xf>
    <xf numFmtId="178" fontId="28" fillId="3" borderId="110" xfId="0" applyNumberFormat="1" applyFont="1" applyFill="1" applyBorder="1" applyAlignment="1">
      <alignment horizontal="center" vertical="center"/>
    </xf>
    <xf numFmtId="178" fontId="3" fillId="3" borderId="110" xfId="0" applyNumberFormat="1" applyFont="1" applyFill="1" applyBorder="1" applyAlignment="1">
      <alignment horizontal="center" vertical="center"/>
    </xf>
    <xf numFmtId="178" fontId="3" fillId="3" borderId="204" xfId="0" applyNumberFormat="1" applyFont="1" applyFill="1" applyBorder="1" applyAlignment="1">
      <alignment horizontal="center" vertical="center"/>
    </xf>
    <xf numFmtId="178" fontId="3" fillId="3" borderId="83" xfId="0" applyNumberFormat="1" applyFont="1" applyFill="1" applyBorder="1" applyAlignment="1">
      <alignment horizontal="center" vertical="center"/>
    </xf>
    <xf numFmtId="178" fontId="3" fillId="3" borderId="88" xfId="0" applyNumberFormat="1" applyFont="1" applyFill="1" applyBorder="1" applyAlignment="1">
      <alignment horizontal="center" vertical="center"/>
    </xf>
    <xf numFmtId="178" fontId="7" fillId="3" borderId="88" xfId="0" applyNumberFormat="1" applyFont="1" applyFill="1" applyBorder="1" applyAlignment="1">
      <alignment horizontal="center" vertical="center"/>
    </xf>
    <xf numFmtId="0" fontId="18" fillId="0" borderId="0" xfId="0" applyFont="1" applyAlignment="1">
      <alignment vertical="center"/>
    </xf>
    <xf numFmtId="0" fontId="7" fillId="3" borderId="87" xfId="0" applyFont="1" applyFill="1" applyBorder="1" applyAlignment="1">
      <alignment horizontal="center" wrapText="1"/>
    </xf>
    <xf numFmtId="0" fontId="7" fillId="3" borderId="86" xfId="0" applyFont="1" applyFill="1" applyBorder="1" applyAlignment="1">
      <alignment horizontal="left" wrapText="1"/>
    </xf>
    <xf numFmtId="183" fontId="10" fillId="0" borderId="266" xfId="0" applyNumberFormat="1" applyFont="1" applyBorder="1" applyAlignment="1">
      <alignment horizontal="center" vertical="center" wrapText="1"/>
    </xf>
    <xf numFmtId="183" fontId="10" fillId="0" borderId="267" xfId="0" applyNumberFormat="1" applyFont="1" applyBorder="1" applyAlignment="1">
      <alignment horizontal="center" vertical="center" wrapText="1"/>
    </xf>
    <xf numFmtId="183" fontId="10" fillId="0" borderId="208" xfId="0" applyNumberFormat="1" applyFont="1" applyBorder="1" applyAlignment="1">
      <alignment horizontal="center" vertical="center" wrapText="1"/>
    </xf>
    <xf numFmtId="183" fontId="10" fillId="0" borderId="44" xfId="0" applyNumberFormat="1" applyFont="1" applyBorder="1" applyAlignment="1">
      <alignment horizontal="center" vertical="center" wrapText="1"/>
    </xf>
    <xf numFmtId="183" fontId="29" fillId="0" borderId="44" xfId="0" applyNumberFormat="1" applyFont="1" applyBorder="1" applyAlignment="1">
      <alignment horizontal="center" vertical="center" wrapText="1"/>
    </xf>
    <xf numFmtId="183" fontId="29" fillId="0" borderId="43" xfId="0" applyNumberFormat="1" applyFont="1" applyBorder="1" applyAlignment="1">
      <alignment horizontal="center" vertical="center" wrapText="1"/>
    </xf>
    <xf numFmtId="183" fontId="29" fillId="0" borderId="86" xfId="0" applyNumberFormat="1" applyFont="1" applyBorder="1" applyAlignment="1">
      <alignment horizontal="center" vertical="center" wrapText="1"/>
    </xf>
    <xf numFmtId="183" fontId="29" fillId="0" borderId="78" xfId="0" applyNumberFormat="1" applyFont="1" applyBorder="1" applyAlignment="1">
      <alignment horizontal="center" vertical="center" wrapText="1"/>
    </xf>
    <xf numFmtId="183" fontId="10" fillId="0" borderId="78" xfId="0" applyNumberFormat="1" applyFont="1" applyBorder="1" applyAlignment="1">
      <alignment horizontal="center" vertical="center" wrapText="1"/>
    </xf>
    <xf numFmtId="183" fontId="10" fillId="0" borderId="78" xfId="0" applyNumberFormat="1" applyFont="1" applyFill="1" applyBorder="1" applyAlignment="1">
      <alignment horizontal="center" vertical="center" wrapText="1"/>
    </xf>
    <xf numFmtId="183" fontId="18" fillId="0" borderId="0" xfId="0" applyNumberFormat="1" applyFont="1"/>
    <xf numFmtId="172" fontId="18" fillId="0" borderId="0" xfId="12" applyNumberFormat="1" applyFont="1"/>
    <xf numFmtId="0" fontId="7" fillId="3" borderId="4" xfId="0" applyFont="1" applyFill="1" applyBorder="1" applyAlignment="1">
      <alignment horizontal="center" wrapText="1"/>
    </xf>
    <xf numFmtId="0" fontId="7" fillId="3" borderId="78" xfId="0" applyFont="1" applyFill="1" applyBorder="1" applyAlignment="1">
      <alignment horizontal="left" wrapText="1"/>
    </xf>
    <xf numFmtId="183" fontId="10" fillId="0" borderId="126" xfId="0" applyNumberFormat="1" applyFont="1" applyBorder="1" applyAlignment="1">
      <alignment horizontal="center" vertical="center" wrapText="1"/>
    </xf>
    <xf numFmtId="183" fontId="10" fillId="0" borderId="97" xfId="0" applyNumberFormat="1" applyFont="1" applyBorder="1" applyAlignment="1">
      <alignment horizontal="center" vertical="center" wrapText="1"/>
    </xf>
    <xf numFmtId="183" fontId="10" fillId="0" borderId="188" xfId="0" applyNumberFormat="1" applyFont="1" applyBorder="1" applyAlignment="1">
      <alignment horizontal="center" vertical="center" wrapText="1"/>
    </xf>
    <xf numFmtId="183" fontId="10" fillId="0" borderId="5" xfId="0" applyNumberFormat="1" applyFont="1" applyBorder="1" applyAlignment="1">
      <alignment horizontal="center" vertical="center" wrapText="1"/>
    </xf>
    <xf numFmtId="183" fontId="29" fillId="0" borderId="5" xfId="0" applyNumberFormat="1" applyFont="1" applyBorder="1" applyAlignment="1">
      <alignment horizontal="center" vertical="center" wrapText="1"/>
    </xf>
    <xf numFmtId="183" fontId="29" fillId="0" borderId="6" xfId="0" applyNumberFormat="1" applyFont="1" applyBorder="1" applyAlignment="1">
      <alignment horizontal="center" vertical="center" wrapText="1"/>
    </xf>
    <xf numFmtId="0" fontId="7" fillId="3" borderId="4" xfId="0" applyFont="1" applyFill="1" applyBorder="1" applyAlignment="1">
      <alignment horizontal="center" vertical="top" wrapText="1"/>
    </xf>
    <xf numFmtId="183" fontId="10" fillId="0" borderId="268" xfId="0" applyNumberFormat="1" applyFont="1" applyBorder="1" applyAlignment="1">
      <alignment horizontal="center" vertical="center" wrapText="1"/>
    </xf>
    <xf numFmtId="183" fontId="10" fillId="0" borderId="25" xfId="0" applyNumberFormat="1" applyFont="1" applyBorder="1" applyAlignment="1">
      <alignment horizontal="center" vertical="center" wrapText="1"/>
    </xf>
    <xf numFmtId="0" fontId="7" fillId="3" borderId="249" xfId="0" applyFont="1" applyFill="1" applyBorder="1" applyAlignment="1">
      <alignment horizontal="center" wrapText="1"/>
    </xf>
    <xf numFmtId="0" fontId="7" fillId="3" borderId="159" xfId="0" applyFont="1" applyFill="1" applyBorder="1" applyAlignment="1">
      <alignment horizontal="left" wrapText="1"/>
    </xf>
    <xf numFmtId="183" fontId="10" fillId="0" borderId="269" xfId="0" applyNumberFormat="1" applyFont="1" applyBorder="1" applyAlignment="1">
      <alignment horizontal="center" vertical="center" wrapText="1"/>
    </xf>
    <xf numFmtId="183" fontId="10" fillId="0" borderId="270" xfId="0" applyNumberFormat="1" applyFont="1" applyBorder="1" applyAlignment="1">
      <alignment horizontal="center" vertical="center" wrapText="1"/>
    </xf>
    <xf numFmtId="183" fontId="10" fillId="0" borderId="209" xfId="0" applyNumberFormat="1" applyFont="1" applyBorder="1" applyAlignment="1">
      <alignment horizontal="center" vertical="center" wrapText="1"/>
    </xf>
    <xf numFmtId="183" fontId="10" fillId="0" borderId="50" xfId="0" applyNumberFormat="1" applyFont="1" applyBorder="1" applyAlignment="1">
      <alignment horizontal="center" vertical="center" wrapText="1"/>
    </xf>
    <xf numFmtId="183" fontId="29" fillId="0" borderId="50" xfId="0" applyNumberFormat="1" applyFont="1" applyBorder="1" applyAlignment="1">
      <alignment horizontal="center" vertical="center" wrapText="1"/>
    </xf>
    <xf numFmtId="183" fontId="29" fillId="0" borderId="48" xfId="0" applyNumberFormat="1" applyFont="1" applyBorder="1" applyAlignment="1">
      <alignment horizontal="center" vertical="center" wrapText="1"/>
    </xf>
    <xf numFmtId="183" fontId="29" fillId="0" borderId="159" xfId="0" applyNumberFormat="1" applyFont="1" applyBorder="1" applyAlignment="1">
      <alignment horizontal="center" vertical="center" wrapText="1"/>
    </xf>
    <xf numFmtId="183" fontId="10" fillId="0" borderId="159" xfId="0" applyNumberFormat="1" applyFont="1" applyBorder="1" applyAlignment="1">
      <alignment horizontal="center" vertical="center" wrapText="1"/>
    </xf>
    <xf numFmtId="183" fontId="10" fillId="0" borderId="159" xfId="0" applyNumberFormat="1" applyFont="1" applyFill="1" applyBorder="1" applyAlignment="1">
      <alignment horizontal="center" vertical="center" wrapText="1"/>
    </xf>
    <xf numFmtId="0" fontId="7" fillId="3" borderId="8" xfId="0" applyFont="1" applyFill="1" applyBorder="1" applyAlignment="1">
      <alignment horizontal="center" wrapText="1"/>
    </xf>
    <xf numFmtId="0" fontId="7" fillId="3" borderId="79" xfId="0" applyFont="1" applyFill="1" applyBorder="1" applyAlignment="1">
      <alignment wrapText="1"/>
    </xf>
    <xf numFmtId="183" fontId="28" fillId="0" borderId="189" xfId="0" applyNumberFormat="1" applyFont="1" applyBorder="1" applyAlignment="1">
      <alignment horizontal="center" vertical="center" wrapText="1"/>
    </xf>
    <xf numFmtId="183" fontId="28" fillId="0" borderId="101" xfId="0" applyNumberFormat="1" applyFont="1" applyBorder="1" applyAlignment="1">
      <alignment horizontal="center" vertical="center" wrapText="1"/>
    </xf>
    <xf numFmtId="183" fontId="28" fillId="0" borderId="190" xfId="0" applyNumberFormat="1" applyFont="1" applyBorder="1" applyAlignment="1">
      <alignment horizontal="center" vertical="center" wrapText="1"/>
    </xf>
    <xf numFmtId="183" fontId="28" fillId="0" borderId="206" xfId="0" applyNumberFormat="1" applyFont="1" applyBorder="1" applyAlignment="1">
      <alignment horizontal="center" vertical="center" wrapText="1"/>
    </xf>
    <xf numFmtId="183" fontId="3" fillId="0" borderId="206" xfId="0" applyNumberFormat="1" applyFont="1" applyBorder="1" applyAlignment="1">
      <alignment horizontal="center" vertical="center" wrapText="1"/>
    </xf>
    <xf numFmtId="183" fontId="3" fillId="0" borderId="207" xfId="0" applyNumberFormat="1" applyFont="1" applyBorder="1" applyAlignment="1">
      <alignment horizontal="center" vertical="center" wrapText="1"/>
    </xf>
    <xf numFmtId="183" fontId="3" fillId="0" borderId="271" xfId="0" applyNumberFormat="1" applyFont="1" applyBorder="1" applyAlignment="1">
      <alignment horizontal="center" vertical="center" wrapText="1"/>
    </xf>
    <xf numFmtId="183" fontId="3" fillId="0" borderId="79" xfId="0" applyNumberFormat="1" applyFont="1" applyBorder="1" applyAlignment="1">
      <alignment horizontal="center" vertical="center" wrapText="1"/>
    </xf>
    <xf numFmtId="183" fontId="28" fillId="0" borderId="79" xfId="0" applyNumberFormat="1" applyFont="1" applyBorder="1" applyAlignment="1">
      <alignment horizontal="center" vertical="center" wrapText="1"/>
    </xf>
    <xf numFmtId="183" fontId="28" fillId="0" borderId="79" xfId="0" applyNumberFormat="1" applyFont="1" applyFill="1" applyBorder="1" applyAlignment="1">
      <alignment horizontal="center" vertical="center" wrapText="1"/>
    </xf>
    <xf numFmtId="0" fontId="16" fillId="0" borderId="0" xfId="0" applyFont="1" applyAlignment="1">
      <alignment horizontal="left"/>
    </xf>
    <xf numFmtId="0" fontId="16" fillId="0" borderId="0" xfId="0" applyFont="1" applyAlignment="1">
      <alignment wrapText="1"/>
    </xf>
    <xf numFmtId="0" fontId="16" fillId="2" borderId="0" xfId="60" applyFont="1" applyFill="1" applyAlignment="1">
      <alignment horizontal="left"/>
    </xf>
    <xf numFmtId="0" fontId="16" fillId="2" borderId="0" xfId="60" applyFont="1" applyFill="1" applyAlignment="1">
      <alignment horizontal="left" wrapText="1"/>
    </xf>
    <xf numFmtId="183" fontId="16" fillId="0" borderId="0" xfId="0" applyNumberFormat="1" applyFont="1" applyAlignment="1">
      <alignment horizontal="left"/>
    </xf>
    <xf numFmtId="0" fontId="16" fillId="2" borderId="0" xfId="60" applyFont="1" applyFill="1" applyAlignment="1"/>
    <xf numFmtId="0" fontId="146" fillId="2" borderId="0" xfId="28" applyFont="1" applyFill="1" applyAlignment="1"/>
    <xf numFmtId="0" fontId="146" fillId="2" borderId="0" xfId="28" applyFont="1" applyFill="1" applyAlignment="1">
      <alignment horizontal="left"/>
    </xf>
    <xf numFmtId="0" fontId="18" fillId="0" borderId="0" xfId="0" applyFont="1" applyAlignment="1">
      <alignment horizontal="center"/>
    </xf>
    <xf numFmtId="172" fontId="18" fillId="0" borderId="0" xfId="12" applyNumberFormat="1" applyFont="1" applyAlignment="1">
      <alignment vertical="center"/>
    </xf>
    <xf numFmtId="172" fontId="7" fillId="0" borderId="0" xfId="12" applyNumberFormat="1" applyFont="1"/>
    <xf numFmtId="172" fontId="39" fillId="0" borderId="0" xfId="12" applyNumberFormat="1" applyFont="1"/>
    <xf numFmtId="172" fontId="16" fillId="0" borderId="0" xfId="12" applyNumberFormat="1" applyFont="1" applyAlignment="1">
      <alignment horizontal="left"/>
    </xf>
    <xf numFmtId="172" fontId="16" fillId="0" borderId="0" xfId="12" applyNumberFormat="1" applyFont="1"/>
    <xf numFmtId="0" fontId="3" fillId="2" borderId="0" xfId="0" applyFont="1" applyFill="1"/>
    <xf numFmtId="0" fontId="7" fillId="3" borderId="88" xfId="0" applyFont="1" applyFill="1" applyBorder="1" applyAlignment="1">
      <alignment vertical="center"/>
    </xf>
    <xf numFmtId="0" fontId="7" fillId="3" borderId="88" xfId="0" applyFont="1" applyFill="1" applyBorder="1" applyAlignment="1">
      <alignment horizontal="center" vertical="center"/>
    </xf>
    <xf numFmtId="17" fontId="7" fillId="3" borderId="78" xfId="0" applyNumberFormat="1" applyFont="1" applyFill="1" applyBorder="1" applyAlignment="1">
      <alignment vertical="center"/>
    </xf>
    <xf numFmtId="183" fontId="10" fillId="2" borderId="78" xfId="0" applyNumberFormat="1" applyFont="1" applyFill="1" applyBorder="1" applyAlignment="1">
      <alignment horizontal="center" wrapText="1"/>
    </xf>
    <xf numFmtId="183" fontId="28" fillId="2" borderId="78" xfId="0" applyNumberFormat="1" applyFont="1" applyFill="1" applyBorder="1" applyAlignment="1">
      <alignment horizontal="center" wrapText="1"/>
    </xf>
    <xf numFmtId="17" fontId="7" fillId="3" borderId="86" xfId="0" applyNumberFormat="1" applyFont="1" applyFill="1" applyBorder="1" applyAlignment="1">
      <alignment vertical="center"/>
    </xf>
    <xf numFmtId="183" fontId="10" fillId="2" borderId="86" xfId="0" applyNumberFormat="1" applyFont="1" applyFill="1" applyBorder="1" applyAlignment="1">
      <alignment horizontal="center" wrapText="1"/>
    </xf>
    <xf numFmtId="183" fontId="28" fillId="2" borderId="86" xfId="0" applyNumberFormat="1" applyFont="1" applyFill="1" applyBorder="1" applyAlignment="1">
      <alignment horizontal="center" wrapText="1"/>
    </xf>
    <xf numFmtId="183" fontId="140" fillId="2" borderId="0" xfId="0" applyNumberFormat="1" applyFont="1" applyFill="1"/>
    <xf numFmtId="43" fontId="140" fillId="2" borderId="0" xfId="12" applyFont="1" applyFill="1"/>
    <xf numFmtId="172" fontId="140" fillId="2" borderId="0" xfId="12" applyNumberFormat="1" applyFont="1" applyFill="1"/>
    <xf numFmtId="172" fontId="140" fillId="2" borderId="0" xfId="0" applyNumberFormat="1" applyFont="1" applyFill="1"/>
    <xf numFmtId="17" fontId="7" fillId="3" borderId="79" xfId="0" applyNumberFormat="1" applyFont="1" applyFill="1" applyBorder="1" applyAlignment="1">
      <alignment vertical="center"/>
    </xf>
    <xf numFmtId="183" fontId="10" fillId="2" borderId="79" xfId="0" applyNumberFormat="1" applyFont="1" applyFill="1" applyBorder="1" applyAlignment="1">
      <alignment horizontal="center" wrapText="1"/>
    </xf>
    <xf numFmtId="183" fontId="28" fillId="2" borderId="79" xfId="0" applyNumberFormat="1" applyFont="1" applyFill="1" applyBorder="1" applyAlignment="1">
      <alignment horizontal="center" wrapText="1"/>
    </xf>
    <xf numFmtId="0" fontId="16" fillId="2" borderId="0" xfId="60" applyFont="1" applyFill="1" applyBorder="1" applyAlignment="1"/>
    <xf numFmtId="183" fontId="16" fillId="0" borderId="0" xfId="0" applyNumberFormat="1" applyFont="1"/>
    <xf numFmtId="0" fontId="147" fillId="2" borderId="0" xfId="0" applyFont="1" applyFill="1" applyAlignment="1">
      <alignment vertical="center"/>
    </xf>
    <xf numFmtId="0" fontId="16" fillId="2" borderId="0" xfId="0" applyFont="1" applyFill="1" applyAlignment="1">
      <alignment horizontal="left" vertical="center"/>
    </xf>
    <xf numFmtId="0" fontId="147" fillId="2" borderId="0" xfId="0" applyFont="1" applyFill="1" applyAlignment="1">
      <alignment horizontal="left" vertical="center"/>
    </xf>
    <xf numFmtId="0" fontId="3" fillId="2" borderId="0" xfId="0" applyFont="1" applyFill="1" applyAlignment="1">
      <alignment horizontal="left"/>
    </xf>
    <xf numFmtId="166" fontId="7" fillId="2" borderId="0" xfId="0" applyNumberFormat="1" applyFont="1" applyFill="1" applyAlignment="1">
      <alignment horizontal="center"/>
    </xf>
    <xf numFmtId="166" fontId="4" fillId="2" borderId="0" xfId="0" applyNumberFormat="1" applyFont="1" applyFill="1" applyAlignment="1">
      <alignment horizontal="center"/>
    </xf>
    <xf numFmtId="0" fontId="18" fillId="2" borderId="0" xfId="0" applyFont="1" applyFill="1" applyAlignment="1">
      <alignment horizontal="center"/>
    </xf>
    <xf numFmtId="166" fontId="18" fillId="2" borderId="0" xfId="0" applyNumberFormat="1" applyFont="1" applyFill="1" applyAlignment="1">
      <alignment horizontal="center"/>
    </xf>
    <xf numFmtId="166" fontId="16" fillId="2" borderId="0" xfId="0" applyNumberFormat="1" applyFont="1" applyFill="1" applyAlignment="1">
      <alignment horizontal="center"/>
    </xf>
    <xf numFmtId="166" fontId="16" fillId="2" borderId="41" xfId="0" applyNumberFormat="1" applyFont="1" applyFill="1" applyBorder="1" applyAlignment="1"/>
    <xf numFmtId="0" fontId="10" fillId="2" borderId="0" xfId="0" applyFont="1" applyFill="1"/>
    <xf numFmtId="166" fontId="7" fillId="3" borderId="275" xfId="0" applyNumberFormat="1" applyFont="1" applyFill="1" applyBorder="1" applyAlignment="1">
      <alignment horizontal="center"/>
    </xf>
    <xf numFmtId="166" fontId="7" fillId="3" borderId="276" xfId="0" applyNumberFormat="1" applyFont="1" applyFill="1" applyBorder="1" applyAlignment="1">
      <alignment horizontal="center"/>
    </xf>
    <xf numFmtId="166" fontId="7" fillId="3" borderId="91" xfId="0" applyNumberFormat="1" applyFont="1" applyFill="1" applyBorder="1" applyAlignment="1">
      <alignment horizontal="center"/>
    </xf>
    <xf numFmtId="166" fontId="7" fillId="3" borderId="277" xfId="0" applyNumberFormat="1" applyFont="1" applyFill="1" applyBorder="1" applyAlignment="1">
      <alignment horizontal="center"/>
    </xf>
    <xf numFmtId="166" fontId="7" fillId="3" borderId="120" xfId="0" applyNumberFormat="1" applyFont="1" applyFill="1" applyBorder="1" applyAlignment="1">
      <alignment horizontal="center"/>
    </xf>
    <xf numFmtId="166" fontId="7" fillId="3" borderId="257" xfId="0" applyNumberFormat="1" applyFont="1" applyFill="1" applyBorder="1" applyAlignment="1">
      <alignment horizontal="center"/>
    </xf>
    <xf numFmtId="166" fontId="7" fillId="3" borderId="278" xfId="0" applyNumberFormat="1" applyFont="1" applyFill="1" applyBorder="1" applyAlignment="1">
      <alignment horizontal="center"/>
    </xf>
    <xf numFmtId="166" fontId="7" fillId="3" borderId="278" xfId="0" applyNumberFormat="1" applyFont="1" applyFill="1" applyBorder="1" applyAlignment="1">
      <alignment horizontal="center" vertical="center"/>
    </xf>
    <xf numFmtId="0" fontId="4" fillId="3" borderId="4" xfId="0" applyFont="1" applyFill="1" applyBorder="1" applyAlignment="1">
      <alignment horizontal="center"/>
    </xf>
    <xf numFmtId="0" fontId="4" fillId="3" borderId="86" xfId="0" applyFont="1" applyFill="1" applyBorder="1"/>
    <xf numFmtId="166" fontId="10" fillId="2" borderId="126" xfId="0" applyNumberFormat="1" applyFont="1" applyFill="1" applyBorder="1" applyAlignment="1">
      <alignment horizontal="center"/>
    </xf>
    <xf numFmtId="166" fontId="10" fillId="2" borderId="97" xfId="0" applyNumberFormat="1" applyFont="1" applyFill="1" applyBorder="1" applyAlignment="1">
      <alignment horizontal="center"/>
    </xf>
    <xf numFmtId="166" fontId="10" fillId="2" borderId="0" xfId="0" applyNumberFormat="1" applyFont="1" applyFill="1" applyAlignment="1">
      <alignment horizontal="center"/>
    </xf>
    <xf numFmtId="166" fontId="10" fillId="2" borderId="44" xfId="0" applyNumberFormat="1" applyFont="1" applyFill="1" applyBorder="1" applyAlignment="1">
      <alignment horizontal="center"/>
    </xf>
    <xf numFmtId="166" fontId="29" fillId="2" borderId="44" xfId="0" applyNumberFormat="1" applyFont="1" applyFill="1" applyBorder="1" applyAlignment="1">
      <alignment horizontal="center"/>
    </xf>
    <xf numFmtId="166" fontId="29" fillId="2" borderId="43" xfId="0" applyNumberFormat="1" applyFont="1" applyFill="1" applyBorder="1" applyAlignment="1">
      <alignment horizontal="center"/>
    </xf>
    <xf numFmtId="166" fontId="29" fillId="2" borderId="86" xfId="0" applyNumberFormat="1" applyFont="1" applyFill="1" applyBorder="1" applyAlignment="1">
      <alignment horizontal="center"/>
    </xf>
    <xf numFmtId="166" fontId="10" fillId="2" borderId="86" xfId="0" applyNumberFormat="1" applyFont="1" applyFill="1" applyBorder="1" applyAlignment="1">
      <alignment horizontal="center"/>
    </xf>
    <xf numFmtId="166" fontId="0" fillId="2" borderId="0" xfId="0" applyNumberFormat="1" applyFill="1"/>
    <xf numFmtId="0" fontId="4" fillId="3" borderId="78" xfId="0" applyFont="1" applyFill="1" applyBorder="1"/>
    <xf numFmtId="166" fontId="10" fillId="2" borderId="5" xfId="0" applyNumberFormat="1" applyFont="1" applyFill="1" applyBorder="1" applyAlignment="1">
      <alignment horizontal="center"/>
    </xf>
    <xf numFmtId="166" fontId="29" fillId="2" borderId="5" xfId="0" applyNumberFormat="1" applyFont="1" applyFill="1" applyBorder="1" applyAlignment="1">
      <alignment horizontal="center"/>
    </xf>
    <xf numFmtId="166" fontId="29" fillId="2" borderId="6" xfId="0" applyNumberFormat="1" applyFont="1" applyFill="1" applyBorder="1" applyAlignment="1">
      <alignment horizontal="center"/>
    </xf>
    <xf numFmtId="166" fontId="29" fillId="2" borderId="78" xfId="0" applyNumberFormat="1" applyFont="1" applyFill="1" applyBorder="1" applyAlignment="1">
      <alignment horizontal="center"/>
    </xf>
    <xf numFmtId="166" fontId="10" fillId="2" borderId="78" xfId="0" applyNumberFormat="1" applyFont="1" applyFill="1" applyBorder="1" applyAlignment="1">
      <alignment horizontal="center"/>
    </xf>
    <xf numFmtId="166" fontId="10" fillId="2" borderId="188" xfId="0" applyNumberFormat="1" applyFont="1" applyFill="1" applyBorder="1" applyAlignment="1">
      <alignment horizontal="center"/>
    </xf>
    <xf numFmtId="0" fontId="4" fillId="3" borderId="159" xfId="0" applyFont="1" applyFill="1" applyBorder="1"/>
    <xf numFmtId="166" fontId="10" fillId="2" borderId="50" xfId="0" applyNumberFormat="1" applyFont="1" applyFill="1" applyBorder="1" applyAlignment="1">
      <alignment horizontal="center"/>
    </xf>
    <xf numFmtId="166" fontId="29" fillId="2" borderId="50" xfId="0" applyNumberFormat="1" applyFont="1" applyFill="1" applyBorder="1" applyAlignment="1">
      <alignment horizontal="center"/>
    </xf>
    <xf numFmtId="166" fontId="29" fillId="2" borderId="48" xfId="0" applyNumberFormat="1" applyFont="1" applyFill="1" applyBorder="1" applyAlignment="1">
      <alignment horizontal="center"/>
    </xf>
    <xf numFmtId="166" fontId="29" fillId="2" borderId="159" xfId="0" applyNumberFormat="1" applyFont="1" applyFill="1" applyBorder="1" applyAlignment="1">
      <alignment horizontal="center"/>
    </xf>
    <xf numFmtId="166" fontId="10" fillId="2" borderId="159" xfId="0" applyNumberFormat="1" applyFont="1" applyFill="1" applyBorder="1" applyAlignment="1">
      <alignment horizontal="center"/>
    </xf>
    <xf numFmtId="0" fontId="28" fillId="3" borderId="279" xfId="0" applyFont="1" applyFill="1" applyBorder="1" applyAlignment="1">
      <alignment horizontal="center" wrapText="1"/>
    </xf>
    <xf numFmtId="0" fontId="7" fillId="3" borderId="159" xfId="0" applyFont="1" applyFill="1" applyBorder="1" applyAlignment="1">
      <alignment vertical="center" wrapText="1"/>
    </xf>
    <xf numFmtId="166" fontId="7" fillId="2" borderId="275" xfId="0" applyNumberFormat="1" applyFont="1" applyFill="1" applyBorder="1" applyAlignment="1">
      <alignment horizontal="center" vertical="center" wrapText="1"/>
    </xf>
    <xf numFmtId="166" fontId="7" fillId="2" borderId="91" xfId="0" applyNumberFormat="1" applyFont="1" applyFill="1" applyBorder="1" applyAlignment="1">
      <alignment horizontal="center" vertical="center" wrapText="1"/>
    </xf>
    <xf numFmtId="166" fontId="7" fillId="2" borderId="90" xfId="0" applyNumberFormat="1" applyFont="1" applyFill="1" applyBorder="1" applyAlignment="1">
      <alignment horizontal="center" vertical="center" wrapText="1"/>
    </xf>
    <xf numFmtId="166" fontId="7" fillId="2" borderId="50" xfId="0" applyNumberFormat="1" applyFont="1" applyFill="1" applyBorder="1" applyAlignment="1">
      <alignment horizontal="center" vertical="center" wrapText="1"/>
    </xf>
    <xf numFmtId="166" fontId="7" fillId="2" borderId="48" xfId="0" applyNumberFormat="1" applyFont="1" applyFill="1" applyBorder="1" applyAlignment="1">
      <alignment horizontal="center" vertical="center" wrapText="1"/>
    </xf>
    <xf numFmtId="166" fontId="7" fillId="2" borderId="159" xfId="0" applyNumberFormat="1" applyFont="1" applyFill="1" applyBorder="1" applyAlignment="1">
      <alignment horizontal="center" vertical="center" wrapText="1"/>
    </xf>
    <xf numFmtId="166" fontId="28" fillId="2" borderId="159" xfId="0" applyNumberFormat="1" applyFont="1" applyFill="1" applyBorder="1" applyAlignment="1">
      <alignment horizontal="center" vertical="center" wrapText="1"/>
    </xf>
    <xf numFmtId="166" fontId="28" fillId="0" borderId="159" xfId="0" applyNumberFormat="1" applyFont="1" applyFill="1" applyBorder="1" applyAlignment="1">
      <alignment horizontal="center" vertical="center" wrapText="1"/>
    </xf>
    <xf numFmtId="0" fontId="4" fillId="3" borderId="87" xfId="0" applyFont="1" applyFill="1" applyBorder="1" applyAlignment="1">
      <alignment horizontal="center"/>
    </xf>
    <xf numFmtId="166" fontId="4" fillId="2" borderId="126" xfId="0" applyNumberFormat="1" applyFont="1" applyFill="1" applyBorder="1" applyAlignment="1">
      <alignment horizontal="center"/>
    </xf>
    <xf numFmtId="166" fontId="4" fillId="2" borderId="44" xfId="0" applyNumberFormat="1" applyFont="1" applyFill="1" applyBorder="1" applyAlignment="1">
      <alignment horizontal="center"/>
    </xf>
    <xf numFmtId="166" fontId="4" fillId="2" borderId="23" xfId="0" applyNumberFormat="1" applyFont="1" applyFill="1" applyBorder="1" applyAlignment="1">
      <alignment horizontal="center"/>
    </xf>
    <xf numFmtId="166" fontId="4" fillId="2" borderId="86" xfId="0" applyNumberFormat="1" applyFont="1" applyFill="1" applyBorder="1" applyAlignment="1">
      <alignment horizontal="center"/>
    </xf>
    <xf numFmtId="166" fontId="4" fillId="2" borderId="5" xfId="0" applyNumberFormat="1" applyFont="1" applyFill="1" applyBorder="1" applyAlignment="1">
      <alignment horizontal="center"/>
    </xf>
    <xf numFmtId="166" fontId="4" fillId="2" borderId="7" xfId="0" applyNumberFormat="1" applyFont="1" applyFill="1" applyBorder="1" applyAlignment="1">
      <alignment horizontal="center"/>
    </xf>
    <xf numFmtId="166" fontId="4" fillId="2" borderId="78" xfId="0" applyNumberFormat="1" applyFont="1" applyFill="1" applyBorder="1" applyAlignment="1">
      <alignment horizontal="center"/>
    </xf>
    <xf numFmtId="166" fontId="4" fillId="2" borderId="97" xfId="0" applyNumberFormat="1" applyFont="1" applyFill="1" applyBorder="1" applyAlignment="1">
      <alignment horizontal="center"/>
    </xf>
    <xf numFmtId="166" fontId="4" fillId="2" borderId="6" xfId="0" applyNumberFormat="1" applyFont="1" applyFill="1" applyBorder="1" applyAlignment="1">
      <alignment horizontal="center"/>
    </xf>
    <xf numFmtId="0" fontId="4" fillId="3" borderId="249" xfId="0" applyFont="1" applyFill="1" applyBorder="1" applyAlignment="1">
      <alignment horizontal="center"/>
    </xf>
    <xf numFmtId="166" fontId="4" fillId="2" borderId="50" xfId="0" applyNumberFormat="1" applyFont="1" applyFill="1" applyBorder="1" applyAlignment="1">
      <alignment horizontal="center"/>
    </xf>
    <xf numFmtId="166" fontId="4" fillId="2" borderId="74" xfId="0" applyNumberFormat="1" applyFont="1" applyFill="1" applyBorder="1" applyAlignment="1">
      <alignment horizontal="center"/>
    </xf>
    <xf numFmtId="166" fontId="4" fillId="2" borderId="159" xfId="0" applyNumberFormat="1" applyFont="1" applyFill="1" applyBorder="1" applyAlignment="1">
      <alignment horizontal="center"/>
    </xf>
    <xf numFmtId="166" fontId="7" fillId="2" borderId="280" xfId="0" applyNumberFormat="1" applyFont="1" applyFill="1" applyBorder="1" applyAlignment="1">
      <alignment horizontal="center" vertical="center" wrapText="1"/>
    </xf>
    <xf numFmtId="166" fontId="7" fillId="2" borderId="74" xfId="0" applyNumberFormat="1" applyFont="1" applyFill="1" applyBorder="1" applyAlignment="1">
      <alignment horizontal="center" vertical="center" wrapText="1"/>
    </xf>
    <xf numFmtId="0" fontId="7" fillId="3" borderId="281" xfId="0" applyFont="1" applyFill="1" applyBorder="1" applyAlignment="1">
      <alignment horizontal="center" wrapText="1"/>
    </xf>
    <xf numFmtId="166" fontId="7" fillId="2" borderId="282" xfId="0" applyNumberFormat="1" applyFont="1" applyFill="1" applyBorder="1" applyAlignment="1">
      <alignment horizontal="center" vertical="center" wrapText="1"/>
    </xf>
    <xf numFmtId="0" fontId="4" fillId="3" borderId="43" xfId="0" applyFont="1" applyFill="1" applyBorder="1"/>
    <xf numFmtId="0" fontId="4" fillId="3" borderId="6" xfId="0" applyFont="1" applyFill="1" applyBorder="1"/>
    <xf numFmtId="0" fontId="4" fillId="3" borderId="48" xfId="0" applyFont="1" applyFill="1" applyBorder="1"/>
    <xf numFmtId="0" fontId="7" fillId="3" borderId="48" xfId="0" applyFont="1" applyFill="1" applyBorder="1" applyAlignment="1">
      <alignment vertical="center" wrapText="1"/>
    </xf>
    <xf numFmtId="166" fontId="7" fillId="2" borderId="95" xfId="0" applyNumberFormat="1" applyFont="1" applyFill="1" applyBorder="1" applyAlignment="1">
      <alignment horizontal="center" vertical="center" wrapText="1"/>
    </xf>
    <xf numFmtId="0" fontId="7" fillId="3" borderId="271" xfId="0" applyFont="1" applyFill="1" applyBorder="1" applyAlignment="1">
      <alignment vertical="center" wrapText="1"/>
    </xf>
    <xf numFmtId="166" fontId="7" fillId="2" borderId="283" xfId="0" applyNumberFormat="1" applyFont="1" applyFill="1" applyBorder="1" applyAlignment="1">
      <alignment horizontal="center" vertical="center" wrapText="1"/>
    </xf>
    <xf numFmtId="166" fontId="7" fillId="2" borderId="79" xfId="0" applyNumberFormat="1" applyFont="1" applyFill="1" applyBorder="1" applyAlignment="1">
      <alignment horizontal="center" vertical="center" wrapText="1"/>
    </xf>
    <xf numFmtId="166" fontId="28" fillId="2" borderId="79" xfId="0" applyNumberFormat="1" applyFont="1" applyFill="1" applyBorder="1" applyAlignment="1">
      <alignment horizontal="center" vertical="center" wrapText="1"/>
    </xf>
    <xf numFmtId="166" fontId="28" fillId="2" borderId="271" xfId="0" applyNumberFormat="1" applyFont="1" applyFill="1" applyBorder="1" applyAlignment="1">
      <alignment horizontal="center" vertical="center" wrapText="1"/>
    </xf>
    <xf numFmtId="0" fontId="16" fillId="2" borderId="0" xfId="60" applyFont="1" applyFill="1" applyAlignment="1">
      <alignment vertical="center"/>
    </xf>
    <xf numFmtId="0" fontId="33" fillId="2" borderId="0" xfId="60" applyFont="1" applyFill="1" applyAlignment="1">
      <alignment vertical="center"/>
    </xf>
    <xf numFmtId="0" fontId="33" fillId="2" borderId="0" xfId="28" applyFont="1" applyFill="1" applyAlignment="1">
      <alignment vertical="center"/>
    </xf>
    <xf numFmtId="0" fontId="64" fillId="2" borderId="0" xfId="28" applyFont="1" applyFill="1" applyAlignment="1">
      <alignment vertical="center"/>
    </xf>
    <xf numFmtId="166" fontId="64" fillId="2" borderId="0" xfId="28" applyNumberFormat="1" applyFont="1" applyFill="1" applyAlignment="1">
      <alignment vertical="center"/>
    </xf>
    <xf numFmtId="0" fontId="33" fillId="2" borderId="0" xfId="60" applyFont="1" applyFill="1" applyAlignment="1">
      <alignment horizontal="left" vertical="top"/>
    </xf>
    <xf numFmtId="166" fontId="33" fillId="2" borderId="0" xfId="0" applyNumberFormat="1" applyFont="1" applyFill="1" applyAlignment="1">
      <alignment horizontal="center"/>
    </xf>
    <xf numFmtId="0" fontId="0" fillId="2" borderId="0" xfId="0" applyFill="1" applyBorder="1"/>
    <xf numFmtId="0" fontId="140" fillId="2" borderId="0" xfId="0" applyFont="1" applyFill="1" applyBorder="1"/>
    <xf numFmtId="166" fontId="18" fillId="2" borderId="0" xfId="0" applyNumberFormat="1" applyFont="1" applyFill="1" applyBorder="1" applyAlignment="1">
      <alignment horizontal="center"/>
    </xf>
    <xf numFmtId="0" fontId="3" fillId="0" borderId="0" xfId="61" applyFont="1" applyFill="1" applyAlignment="1">
      <alignment vertical="center"/>
    </xf>
    <xf numFmtId="0" fontId="29" fillId="2" borderId="0" xfId="61" applyFont="1" applyFill="1" applyAlignment="1">
      <alignment vertical="center"/>
    </xf>
    <xf numFmtId="0" fontId="29" fillId="2" borderId="0" xfId="61" applyFont="1" applyFill="1" applyAlignment="1">
      <alignment horizontal="center" vertical="center"/>
    </xf>
    <xf numFmtId="0" fontId="18" fillId="2" borderId="0" xfId="61" applyFont="1" applyFill="1" applyAlignment="1">
      <alignment vertical="center"/>
    </xf>
    <xf numFmtId="0" fontId="18" fillId="2" borderId="0" xfId="61" applyFont="1" applyFill="1" applyAlignment="1">
      <alignment horizontal="center" vertical="center"/>
    </xf>
    <xf numFmtId="0" fontId="39" fillId="2" borderId="0" xfId="61" applyFont="1" applyFill="1" applyAlignment="1">
      <alignment vertical="center"/>
    </xf>
    <xf numFmtId="0" fontId="4" fillId="2" borderId="0" xfId="61" applyFont="1" applyFill="1" applyAlignment="1">
      <alignment vertical="center"/>
    </xf>
    <xf numFmtId="0" fontId="7" fillId="3" borderId="44" xfId="61" applyFont="1" applyFill="1" applyBorder="1" applyAlignment="1">
      <alignment horizontal="center" vertical="center"/>
    </xf>
    <xf numFmtId="0" fontId="7" fillId="3" borderId="120" xfId="61" applyFont="1" applyFill="1" applyBorder="1" applyAlignment="1">
      <alignment horizontal="center" vertical="center"/>
    </xf>
    <xf numFmtId="0" fontId="7" fillId="3" borderId="5" xfId="61" applyFont="1" applyFill="1" applyBorder="1" applyAlignment="1">
      <alignment horizontal="center" vertical="center"/>
    </xf>
    <xf numFmtId="2" fontId="7" fillId="3" borderId="44" xfId="61" applyNumberFormat="1" applyFont="1" applyFill="1" applyBorder="1" applyAlignment="1">
      <alignment horizontal="center" vertical="center"/>
    </xf>
    <xf numFmtId="0" fontId="7" fillId="3" borderId="6" xfId="61" applyFont="1" applyFill="1" applyBorder="1" applyAlignment="1">
      <alignment horizontal="center" vertical="center"/>
    </xf>
    <xf numFmtId="0" fontId="32" fillId="3" borderId="5" xfId="61" applyFont="1" applyFill="1" applyBorder="1" applyAlignment="1">
      <alignment horizontal="center" vertical="center"/>
    </xf>
    <xf numFmtId="2" fontId="7" fillId="3" borderId="5" xfId="61" applyNumberFormat="1" applyFont="1" applyFill="1" applyBorder="1" applyAlignment="1">
      <alignment horizontal="center" vertical="center"/>
    </xf>
    <xf numFmtId="0" fontId="7" fillId="3" borderId="50" xfId="61" applyFont="1" applyFill="1" applyBorder="1" applyAlignment="1">
      <alignment horizontal="center" vertical="center"/>
    </xf>
    <xf numFmtId="2" fontId="7" fillId="3" borderId="50" xfId="61" applyNumberFormat="1" applyFont="1" applyFill="1" applyBorder="1" applyAlignment="1">
      <alignment horizontal="center" vertical="center"/>
    </xf>
    <xf numFmtId="0" fontId="32" fillId="3" borderId="50" xfId="61" applyFont="1" applyFill="1" applyBorder="1" applyAlignment="1">
      <alignment horizontal="center" vertical="center"/>
    </xf>
    <xf numFmtId="0" fontId="32" fillId="3" borderId="48" xfId="61" applyFont="1" applyFill="1" applyBorder="1" applyAlignment="1">
      <alignment horizontal="center" vertical="center"/>
    </xf>
    <xf numFmtId="17" fontId="39" fillId="10" borderId="26" xfId="61" applyNumberFormat="1" applyFont="1" applyFill="1" applyBorder="1" applyAlignment="1">
      <alignment horizontal="left" vertical="center"/>
    </xf>
    <xf numFmtId="1" fontId="18" fillId="2" borderId="5" xfId="61" applyNumberFormat="1" applyFont="1" applyFill="1" applyBorder="1" applyAlignment="1">
      <alignment vertical="center"/>
    </xf>
    <xf numFmtId="2" fontId="18" fillId="2" borderId="5" xfId="61" applyNumberFormat="1" applyFont="1" applyFill="1" applyBorder="1" applyAlignment="1">
      <alignment horizontal="center" vertical="center"/>
    </xf>
    <xf numFmtId="2" fontId="18" fillId="2" borderId="5" xfId="61" applyNumberFormat="1" applyFont="1" applyFill="1" applyBorder="1" applyAlignment="1">
      <alignment vertical="center"/>
    </xf>
    <xf numFmtId="43" fontId="18" fillId="2" borderId="5" xfId="62" applyFont="1" applyFill="1" applyBorder="1" applyAlignment="1">
      <alignment horizontal="right" vertical="center"/>
    </xf>
    <xf numFmtId="164" fontId="18" fillId="2" borderId="5" xfId="62" applyNumberFormat="1" applyFont="1" applyFill="1" applyBorder="1" applyAlignment="1">
      <alignment vertical="center"/>
    </xf>
    <xf numFmtId="164" fontId="18" fillId="2" borderId="6" xfId="62" applyNumberFormat="1" applyFont="1" applyFill="1" applyBorder="1" applyAlignment="1">
      <alignment vertical="center"/>
    </xf>
    <xf numFmtId="43" fontId="18" fillId="2" borderId="5" xfId="62" applyFont="1" applyFill="1" applyBorder="1" applyAlignment="1">
      <alignment horizontal="center" vertical="center"/>
    </xf>
    <xf numFmtId="43" fontId="18" fillId="2" borderId="5" xfId="62" applyFont="1" applyFill="1" applyBorder="1" applyAlignment="1">
      <alignment vertical="center"/>
    </xf>
    <xf numFmtId="0" fontId="18" fillId="2" borderId="5" xfId="61" applyFont="1" applyFill="1" applyBorder="1" applyAlignment="1">
      <alignment vertical="center"/>
    </xf>
    <xf numFmtId="1" fontId="18" fillId="2" borderId="5" xfId="61" applyNumberFormat="1" applyFont="1" applyFill="1" applyBorder="1" applyAlignment="1">
      <alignment horizontal="center" vertical="center"/>
    </xf>
    <xf numFmtId="164" fontId="18" fillId="2" borderId="5" xfId="62" applyNumberFormat="1" applyFont="1" applyFill="1" applyBorder="1" applyAlignment="1">
      <alignment horizontal="center" vertical="center"/>
    </xf>
    <xf numFmtId="164" fontId="18" fillId="2" borderId="6" xfId="62" applyNumberFormat="1" applyFont="1" applyFill="1" applyBorder="1" applyAlignment="1">
      <alignment horizontal="center" vertical="center"/>
    </xf>
    <xf numFmtId="17" fontId="39" fillId="26" borderId="26" xfId="61" applyNumberFormat="1" applyFont="1" applyFill="1" applyBorder="1" applyAlignment="1">
      <alignment horizontal="left" vertical="center"/>
    </xf>
    <xf numFmtId="17" fontId="39" fillId="11" borderId="26" xfId="61" applyNumberFormat="1" applyFont="1" applyFill="1" applyBorder="1" applyAlignment="1">
      <alignment horizontal="left" vertical="center"/>
    </xf>
    <xf numFmtId="17" fontId="39" fillId="11" borderId="26" xfId="23" applyNumberFormat="1" applyFont="1" applyFill="1" applyBorder="1" applyAlignment="1">
      <alignment horizontal="left" vertical="center"/>
    </xf>
    <xf numFmtId="1" fontId="18" fillId="2" borderId="5" xfId="23" applyNumberFormat="1" applyFont="1" applyFill="1" applyBorder="1" applyAlignment="1">
      <alignment horizontal="center" vertical="center"/>
    </xf>
    <xf numFmtId="43" fontId="18" fillId="2" borderId="5" xfId="50" applyFont="1" applyFill="1" applyBorder="1" applyAlignment="1">
      <alignment horizontal="center" vertical="center"/>
    </xf>
    <xf numFmtId="43" fontId="18" fillId="2" borderId="5" xfId="50" applyFont="1" applyFill="1" applyBorder="1" applyAlignment="1">
      <alignment vertical="center"/>
    </xf>
    <xf numFmtId="43" fontId="18" fillId="2" borderId="5" xfId="50" applyFont="1" applyFill="1" applyBorder="1" applyAlignment="1">
      <alignment horizontal="right" vertical="center"/>
    </xf>
    <xf numFmtId="164" fontId="18" fillId="2" borderId="5" xfId="50" applyNumberFormat="1" applyFont="1" applyFill="1" applyBorder="1" applyAlignment="1">
      <alignment vertical="center"/>
    </xf>
    <xf numFmtId="164" fontId="18" fillId="2" borderId="6" xfId="50" applyNumberFormat="1" applyFont="1" applyFill="1" applyBorder="1" applyAlignment="1">
      <alignment vertical="center"/>
    </xf>
    <xf numFmtId="17" fontId="3" fillId="8" borderId="26" xfId="61" applyNumberFormat="1" applyFont="1" applyFill="1" applyBorder="1" applyAlignment="1">
      <alignment horizontal="left" vertical="center"/>
    </xf>
    <xf numFmtId="1" fontId="4" fillId="2" borderId="5" xfId="61" applyNumberFormat="1" applyFont="1" applyFill="1" applyBorder="1" applyAlignment="1">
      <alignment horizontal="center" vertical="center"/>
    </xf>
    <xf numFmtId="43" fontId="4" fillId="2" borderId="5" xfId="62" applyFont="1" applyFill="1" applyBorder="1" applyAlignment="1">
      <alignment horizontal="center" vertical="center"/>
    </xf>
    <xf numFmtId="43" fontId="4" fillId="2" borderId="5" xfId="62" applyFont="1" applyFill="1" applyBorder="1" applyAlignment="1">
      <alignment vertical="center"/>
    </xf>
    <xf numFmtId="43" fontId="4" fillId="2" borderId="5" xfId="62" applyFont="1" applyFill="1" applyBorder="1" applyAlignment="1">
      <alignment horizontal="right" vertical="center"/>
    </xf>
    <xf numFmtId="164" fontId="4" fillId="2" borderId="5" xfId="50" applyNumberFormat="1" applyFont="1" applyFill="1" applyBorder="1" applyAlignment="1">
      <alignment vertical="center"/>
    </xf>
    <xf numFmtId="164" fontId="4" fillId="2" borderId="6" xfId="50" applyNumberFormat="1" applyFont="1" applyFill="1" applyBorder="1" applyAlignment="1">
      <alignment vertical="center"/>
    </xf>
    <xf numFmtId="17" fontId="7" fillId="3" borderId="26" xfId="61" applyNumberFormat="1" applyFont="1" applyFill="1" applyBorder="1" applyAlignment="1">
      <alignment horizontal="left" vertical="center"/>
    </xf>
    <xf numFmtId="1" fontId="10" fillId="2" borderId="5" xfId="61" applyNumberFormat="1" applyFont="1" applyFill="1" applyBorder="1" applyAlignment="1">
      <alignment horizontal="center" vertical="center"/>
    </xf>
    <xf numFmtId="43" fontId="10" fillId="2" borderId="5" xfId="62" applyFont="1" applyFill="1" applyBorder="1" applyAlignment="1">
      <alignment horizontal="center" vertical="center"/>
    </xf>
    <xf numFmtId="43" fontId="10" fillId="2" borderId="5" xfId="62" applyFont="1" applyFill="1" applyBorder="1" applyAlignment="1">
      <alignment vertical="center"/>
    </xf>
    <xf numFmtId="43" fontId="10" fillId="2" borderId="5" xfId="62" applyFont="1" applyFill="1" applyBorder="1" applyAlignment="1">
      <alignment horizontal="right" vertical="center"/>
    </xf>
    <xf numFmtId="164" fontId="10" fillId="2" borderId="5" xfId="50" applyNumberFormat="1" applyFont="1" applyFill="1" applyBorder="1" applyAlignment="1">
      <alignment vertical="center"/>
    </xf>
    <xf numFmtId="164" fontId="10" fillId="2" borderId="6" xfId="50" applyNumberFormat="1" applyFont="1" applyFill="1" applyBorder="1" applyAlignment="1">
      <alignment vertical="center"/>
    </xf>
    <xf numFmtId="17" fontId="7" fillId="3" borderId="26" xfId="61" quotePrefix="1" applyNumberFormat="1" applyFont="1" applyFill="1" applyBorder="1" applyAlignment="1">
      <alignment horizontal="left" vertical="center"/>
    </xf>
    <xf numFmtId="17" fontId="7" fillId="3" borderId="39" xfId="61" quotePrefix="1" applyNumberFormat="1" applyFont="1" applyFill="1" applyBorder="1" applyAlignment="1">
      <alignment horizontal="left" vertical="center"/>
    </xf>
    <xf numFmtId="1" fontId="10" fillId="2" borderId="9" xfId="61" applyNumberFormat="1" applyFont="1" applyFill="1" applyBorder="1" applyAlignment="1">
      <alignment horizontal="center" vertical="center"/>
    </xf>
    <xf numFmtId="43" fontId="10" fillId="2" borderId="9" xfId="62" applyFont="1" applyFill="1" applyBorder="1" applyAlignment="1">
      <alignment horizontal="center" vertical="center"/>
    </xf>
    <xf numFmtId="43" fontId="10" fillId="2" borderId="9" xfId="62" applyFont="1" applyFill="1" applyBorder="1" applyAlignment="1">
      <alignment vertical="center"/>
    </xf>
    <xf numFmtId="43" fontId="10" fillId="2" borderId="9" xfId="62" applyFont="1" applyFill="1" applyBorder="1" applyAlignment="1">
      <alignment horizontal="right" vertical="center"/>
    </xf>
    <xf numFmtId="164" fontId="10" fillId="2" borderId="9" xfId="50" applyNumberFormat="1" applyFont="1" applyFill="1" applyBorder="1" applyAlignment="1">
      <alignment vertical="center"/>
    </xf>
    <xf numFmtId="164" fontId="10" fillId="2" borderId="10" xfId="50" applyNumberFormat="1" applyFont="1" applyFill="1" applyBorder="1" applyAlignment="1">
      <alignment vertical="center"/>
    </xf>
    <xf numFmtId="0" fontId="16" fillId="2" borderId="0" xfId="61" applyFont="1" applyFill="1" applyAlignment="1">
      <alignment vertical="center"/>
    </xf>
    <xf numFmtId="0" fontId="16" fillId="2" borderId="0" xfId="61" applyFont="1" applyFill="1"/>
    <xf numFmtId="0" fontId="16" fillId="2" borderId="0" xfId="61" applyFont="1" applyFill="1" applyAlignment="1">
      <alignment horizontal="center" vertical="center"/>
    </xf>
    <xf numFmtId="4" fontId="16" fillId="2" borderId="0" xfId="61" applyNumberFormat="1" applyFont="1" applyFill="1" applyAlignment="1">
      <alignment horizontal="center" vertical="center"/>
    </xf>
    <xf numFmtId="4" fontId="16" fillId="2" borderId="0" xfId="61" applyNumberFormat="1" applyFont="1" applyFill="1" applyAlignment="1">
      <alignment vertical="center"/>
    </xf>
    <xf numFmtId="3" fontId="16" fillId="2" borderId="0" xfId="61" applyNumberFormat="1" applyFont="1" applyFill="1" applyAlignment="1">
      <alignment vertical="center"/>
    </xf>
    <xf numFmtId="0" fontId="33" fillId="2" borderId="0" xfId="61" applyFont="1" applyFill="1" applyAlignment="1">
      <alignment vertical="center"/>
    </xf>
    <xf numFmtId="3" fontId="33" fillId="2" borderId="0" xfId="61" applyNumberFormat="1" applyFont="1" applyFill="1" applyAlignment="1">
      <alignment vertical="center"/>
    </xf>
    <xf numFmtId="0" fontId="3" fillId="2" borderId="0" xfId="61" applyFont="1" applyFill="1" applyAlignment="1">
      <alignment vertical="center"/>
    </xf>
    <xf numFmtId="3" fontId="39" fillId="2" borderId="0" xfId="61" applyNumberFormat="1" applyFont="1" applyFill="1" applyAlignment="1">
      <alignment vertical="center"/>
    </xf>
    <xf numFmtId="3" fontId="39" fillId="2" borderId="0" xfId="61" applyNumberFormat="1" applyFont="1" applyFill="1" applyAlignment="1">
      <alignment horizontal="center" vertical="center"/>
    </xf>
    <xf numFmtId="0" fontId="16" fillId="2" borderId="0" xfId="61" applyFont="1" applyFill="1" applyAlignment="1">
      <alignment horizontal="right" vertical="center"/>
    </xf>
    <xf numFmtId="3" fontId="7" fillId="3" borderId="167" xfId="61" applyNumberFormat="1" applyFont="1" applyFill="1" applyBorder="1" applyAlignment="1">
      <alignment horizontal="center" vertical="center"/>
    </xf>
    <xf numFmtId="3" fontId="7" fillId="3" borderId="2" xfId="61" applyNumberFormat="1" applyFont="1" applyFill="1" applyBorder="1" applyAlignment="1">
      <alignment horizontal="center" vertical="center"/>
    </xf>
    <xf numFmtId="3" fontId="7" fillId="3" borderId="3" xfId="61" applyNumberFormat="1" applyFont="1" applyFill="1" applyBorder="1" applyAlignment="1">
      <alignment horizontal="center" vertical="center" wrapText="1"/>
    </xf>
    <xf numFmtId="17" fontId="7" fillId="18" borderId="26" xfId="61" applyNumberFormat="1" applyFont="1" applyFill="1" applyBorder="1" applyAlignment="1">
      <alignment horizontal="left" vertical="center"/>
    </xf>
    <xf numFmtId="166" fontId="10" fillId="2" borderId="5" xfId="61" applyNumberFormat="1" applyFont="1" applyFill="1" applyBorder="1" applyAlignment="1">
      <alignment horizontal="right" vertical="center"/>
    </xf>
    <xf numFmtId="166" fontId="10" fillId="2" borderId="5" xfId="61" applyNumberFormat="1" applyFont="1" applyFill="1" applyBorder="1" applyAlignment="1">
      <alignment horizontal="center" vertical="center"/>
    </xf>
    <xf numFmtId="3" fontId="10" fillId="2" borderId="6" xfId="61" quotePrefix="1" applyNumberFormat="1" applyFont="1" applyFill="1" applyBorder="1" applyAlignment="1">
      <alignment horizontal="center" vertical="center"/>
    </xf>
    <xf numFmtId="3" fontId="18" fillId="2" borderId="0" xfId="61" quotePrefix="1" applyNumberFormat="1" applyFont="1" applyFill="1" applyAlignment="1">
      <alignment horizontal="center" vertical="center"/>
    </xf>
    <xf numFmtId="3" fontId="18" fillId="2" borderId="0" xfId="61" applyNumberFormat="1" applyFont="1" applyFill="1" applyAlignment="1">
      <alignment vertical="center"/>
    </xf>
    <xf numFmtId="4" fontId="18" fillId="2" borderId="0" xfId="61" applyNumberFormat="1" applyFont="1" applyFill="1" applyAlignment="1">
      <alignment vertical="center"/>
    </xf>
    <xf numFmtId="166" fontId="18" fillId="2" borderId="0" xfId="61" applyNumberFormat="1" applyFont="1" applyFill="1" applyAlignment="1">
      <alignment vertical="center"/>
    </xf>
    <xf numFmtId="2" fontId="18" fillId="2" borderId="0" xfId="61" applyNumberFormat="1" applyFont="1" applyFill="1" applyAlignment="1">
      <alignment vertical="center"/>
    </xf>
    <xf numFmtId="166" fontId="10" fillId="2" borderId="6" xfId="61" quotePrefix="1" applyNumberFormat="1" applyFont="1" applyFill="1" applyBorder="1" applyAlignment="1">
      <alignment horizontal="center" vertical="center"/>
    </xf>
    <xf numFmtId="166" fontId="10" fillId="0" borderId="5" xfId="61" applyNumberFormat="1" applyFont="1" applyBorder="1" applyAlignment="1">
      <alignment horizontal="center" vertical="center"/>
    </xf>
    <xf numFmtId="167" fontId="18" fillId="2" borderId="0" xfId="61" applyNumberFormat="1" applyFont="1" applyFill="1" applyAlignment="1">
      <alignment vertical="center"/>
    </xf>
    <xf numFmtId="166" fontId="10" fillId="0" borderId="6" xfId="61" quotePrefix="1" applyNumberFormat="1" applyFont="1" applyBorder="1" applyAlignment="1">
      <alignment horizontal="center" vertical="center"/>
    </xf>
    <xf numFmtId="166" fontId="5" fillId="2" borderId="0" xfId="61" applyNumberFormat="1" applyFont="1" applyFill="1" applyAlignment="1">
      <alignment vertical="center"/>
    </xf>
    <xf numFmtId="43" fontId="149" fillId="2" borderId="0" xfId="8" applyFont="1" applyFill="1"/>
    <xf numFmtId="43" fontId="18" fillId="2" borderId="0" xfId="61" applyNumberFormat="1" applyFont="1" applyFill="1" applyAlignment="1">
      <alignment vertical="center"/>
    </xf>
    <xf numFmtId="184" fontId="149" fillId="2" borderId="0" xfId="63" applyNumberFormat="1" applyFont="1" applyFill="1"/>
    <xf numFmtId="3" fontId="7" fillId="3" borderId="205" xfId="61" applyNumberFormat="1" applyFont="1" applyFill="1" applyBorder="1" applyAlignment="1">
      <alignment horizontal="left" vertical="center"/>
    </xf>
    <xf numFmtId="166" fontId="28" fillId="3" borderId="206" xfId="61" quotePrefix="1" applyNumberFormat="1" applyFont="1" applyFill="1" applyBorder="1" applyAlignment="1">
      <alignment horizontal="center" vertical="center"/>
    </xf>
    <xf numFmtId="166" fontId="28" fillId="3" borderId="207" xfId="61" quotePrefix="1" applyNumberFormat="1" applyFont="1" applyFill="1" applyBorder="1" applyAlignment="1">
      <alignment horizontal="center" vertical="center"/>
    </xf>
    <xf numFmtId="166" fontId="18" fillId="0" borderId="0" xfId="61" applyNumberFormat="1" applyFont="1" applyFill="1" applyAlignment="1">
      <alignment vertical="center"/>
    </xf>
    <xf numFmtId="166" fontId="18" fillId="2" borderId="0" xfId="61" applyNumberFormat="1" applyFont="1" applyFill="1" applyBorder="1" applyAlignment="1">
      <alignment vertical="center"/>
    </xf>
    <xf numFmtId="3" fontId="16" fillId="2" borderId="0" xfId="61" applyNumberFormat="1" applyFont="1" applyFill="1" applyAlignment="1">
      <alignment horizontal="center" vertical="center"/>
    </xf>
    <xf numFmtId="166" fontId="16" fillId="2" borderId="0" xfId="61" applyNumberFormat="1" applyFont="1" applyFill="1" applyAlignment="1">
      <alignment vertical="center"/>
    </xf>
    <xf numFmtId="4" fontId="18" fillId="2" borderId="0" xfId="61" applyNumberFormat="1" applyFont="1" applyFill="1" applyAlignment="1">
      <alignment horizontal="center" vertical="center"/>
    </xf>
    <xf numFmtId="3" fontId="19" fillId="2" borderId="0" xfId="61" applyNumberFormat="1" applyFont="1" applyFill="1" applyAlignment="1">
      <alignment vertical="center"/>
    </xf>
    <xf numFmtId="43" fontId="18" fillId="2" borderId="0" xfId="8" applyFont="1" applyFill="1" applyAlignment="1">
      <alignment vertical="center"/>
    </xf>
    <xf numFmtId="1" fontId="18" fillId="2" borderId="0" xfId="61" applyNumberFormat="1" applyFont="1" applyFill="1" applyAlignment="1">
      <alignment vertical="center"/>
    </xf>
    <xf numFmtId="2" fontId="18" fillId="2" borderId="0" xfId="61" applyNumberFormat="1" applyFont="1" applyFill="1" applyAlignment="1">
      <alignment horizontal="center" vertical="center"/>
    </xf>
    <xf numFmtId="167" fontId="18" fillId="2" borderId="0" xfId="61" applyNumberFormat="1" applyFont="1" applyFill="1" applyAlignment="1">
      <alignment horizontal="center" vertical="center"/>
    </xf>
    <xf numFmtId="43" fontId="18" fillId="2" borderId="0" xfId="62" applyFont="1" applyFill="1" applyAlignment="1">
      <alignment horizontal="right" vertical="center"/>
    </xf>
    <xf numFmtId="164" fontId="18" fillId="2" borderId="0" xfId="62" applyNumberFormat="1" applyFont="1" applyFill="1" applyAlignment="1">
      <alignment vertical="center"/>
    </xf>
    <xf numFmtId="17" fontId="18" fillId="2" borderId="0" xfId="61" applyNumberFormat="1" applyFont="1" applyFill="1" applyAlignment="1">
      <alignment vertical="center"/>
    </xf>
    <xf numFmtId="3" fontId="18" fillId="2" borderId="0" xfId="61" applyNumberFormat="1" applyFont="1" applyFill="1" applyAlignment="1">
      <alignment horizontal="center" vertical="center"/>
    </xf>
    <xf numFmtId="43" fontId="18" fillId="2" borderId="0" xfId="8" applyFont="1" applyFill="1" applyAlignment="1">
      <alignment horizontal="center" vertical="center"/>
    </xf>
    <xf numFmtId="193" fontId="18" fillId="2" borderId="0" xfId="8" applyNumberFormat="1" applyFont="1" applyFill="1" applyAlignment="1">
      <alignment horizontal="center" vertical="center"/>
    </xf>
    <xf numFmtId="0" fontId="29" fillId="0" borderId="0" xfId="61" applyFont="1" applyFill="1" applyAlignment="1">
      <alignment horizontal="center" vertical="center"/>
    </xf>
    <xf numFmtId="0" fontId="29" fillId="0" borderId="0" xfId="61" applyFont="1" applyFill="1" applyAlignment="1">
      <alignment vertical="center"/>
    </xf>
    <xf numFmtId="0" fontId="18" fillId="2" borderId="0" xfId="3" applyFont="1" applyFill="1"/>
    <xf numFmtId="0" fontId="18" fillId="2" borderId="0" xfId="60" applyFont="1" applyFill="1" applyAlignment="1">
      <alignment vertical="center"/>
    </xf>
    <xf numFmtId="0" fontId="7" fillId="3" borderId="11" xfId="3" applyFont="1" applyFill="1" applyBorder="1" applyAlignment="1">
      <alignment horizontal="center"/>
    </xf>
    <xf numFmtId="0" fontId="4" fillId="2" borderId="0" xfId="60" applyFont="1" applyFill="1" applyAlignment="1">
      <alignment vertical="center"/>
    </xf>
    <xf numFmtId="0" fontId="7" fillId="3" borderId="26" xfId="3" applyFont="1" applyFill="1" applyBorder="1" applyAlignment="1">
      <alignment horizontal="center"/>
    </xf>
    <xf numFmtId="0" fontId="32" fillId="3" borderId="39" xfId="3" applyFont="1" applyFill="1" applyBorder="1" applyAlignment="1">
      <alignment horizontal="center"/>
    </xf>
    <xf numFmtId="0" fontId="32" fillId="3" borderId="262" xfId="3" applyFont="1" applyFill="1" applyBorder="1" applyAlignment="1">
      <alignment horizontal="center" vertical="top"/>
    </xf>
    <xf numFmtId="0" fontId="32" fillId="3" borderId="10" xfId="3" applyFont="1" applyFill="1" applyBorder="1" applyAlignment="1">
      <alignment horizontal="center" vertical="top"/>
    </xf>
    <xf numFmtId="0" fontId="32" fillId="2" borderId="0" xfId="60" applyFont="1" applyFill="1" applyAlignment="1">
      <alignment vertical="center"/>
    </xf>
    <xf numFmtId="0" fontId="7" fillId="3" borderId="26" xfId="3" applyFont="1" applyFill="1" applyBorder="1" applyAlignment="1">
      <alignment vertical="center"/>
    </xf>
    <xf numFmtId="3" fontId="10" fillId="2" borderId="66" xfId="3" applyNumberFormat="1" applyFont="1" applyFill="1" applyBorder="1" applyAlignment="1">
      <alignment horizontal="center" vertical="center"/>
    </xf>
    <xf numFmtId="3" fontId="10" fillId="2" borderId="116" xfId="3" applyNumberFormat="1" applyFont="1" applyFill="1" applyBorder="1" applyAlignment="1">
      <alignment horizontal="center" vertical="center"/>
    </xf>
    <xf numFmtId="3" fontId="10" fillId="2" borderId="27" xfId="3" applyNumberFormat="1" applyFont="1" applyFill="1" applyBorder="1" applyAlignment="1">
      <alignment horizontal="center" vertical="center"/>
    </xf>
    <xf numFmtId="3" fontId="10" fillId="2" borderId="6" xfId="3" applyNumberFormat="1" applyFont="1" applyFill="1" applyBorder="1" applyAlignment="1">
      <alignment horizontal="center" vertical="center"/>
    </xf>
    <xf numFmtId="1" fontId="18" fillId="2" borderId="0" xfId="60" applyNumberFormat="1" applyFont="1" applyFill="1" applyAlignment="1">
      <alignment vertical="center"/>
    </xf>
    <xf numFmtId="3" fontId="10" fillId="0" borderId="116" xfId="3" applyNumberFormat="1" applyFont="1" applyBorder="1" applyAlignment="1">
      <alignment horizontal="center" vertical="center"/>
    </xf>
    <xf numFmtId="3" fontId="10" fillId="0" borderId="66" xfId="3" applyNumberFormat="1" applyFont="1" applyBorder="1" applyAlignment="1">
      <alignment horizontal="center" vertical="center"/>
    </xf>
    <xf numFmtId="3" fontId="10" fillId="2" borderId="66" xfId="3" quotePrefix="1" applyNumberFormat="1" applyFont="1" applyFill="1" applyBorder="1" applyAlignment="1">
      <alignment horizontal="center" vertical="center"/>
    </xf>
    <xf numFmtId="3" fontId="18" fillId="2" borderId="0" xfId="60" applyNumberFormat="1" applyFont="1" applyFill="1" applyAlignment="1">
      <alignment vertical="center"/>
    </xf>
    <xf numFmtId="3" fontId="10" fillId="2" borderId="285" xfId="3" applyNumberFormat="1" applyFont="1" applyFill="1" applyBorder="1" applyAlignment="1">
      <alignment horizontal="center" vertical="center"/>
    </xf>
    <xf numFmtId="0" fontId="39" fillId="0" borderId="0" xfId="60" applyFont="1" applyFill="1" applyAlignment="1">
      <alignment vertical="center"/>
    </xf>
    <xf numFmtId="0" fontId="39" fillId="2" borderId="0" xfId="60" applyFont="1" applyFill="1" applyAlignment="1">
      <alignment vertical="center"/>
    </xf>
    <xf numFmtId="1" fontId="150" fillId="2" borderId="0" xfId="60" applyNumberFormat="1" applyFont="1" applyFill="1" applyAlignment="1">
      <alignment vertical="center"/>
    </xf>
    <xf numFmtId="3" fontId="10" fillId="0" borderId="27" xfId="3" applyNumberFormat="1" applyFont="1" applyBorder="1" applyAlignment="1">
      <alignment horizontal="center" vertical="center"/>
    </xf>
    <xf numFmtId="3" fontId="10" fillId="0" borderId="285" xfId="3" applyNumberFormat="1" applyFont="1" applyBorder="1" applyAlignment="1">
      <alignment horizontal="center" vertical="center"/>
    </xf>
    <xf numFmtId="3" fontId="10" fillId="2" borderId="116" xfId="3" quotePrefix="1" applyNumberFormat="1" applyFont="1" applyFill="1" applyBorder="1" applyAlignment="1">
      <alignment horizontal="center" vertical="center"/>
    </xf>
    <xf numFmtId="0" fontId="7" fillId="3" borderId="205" xfId="3" applyFont="1" applyFill="1" applyBorder="1" applyAlignment="1">
      <alignment horizontal="left" vertical="center"/>
    </xf>
    <xf numFmtId="3" fontId="28" fillId="3" borderId="286" xfId="3" applyNumberFormat="1" applyFont="1" applyFill="1" applyBorder="1" applyAlignment="1">
      <alignment horizontal="center" vertical="center"/>
    </xf>
    <xf numFmtId="3" fontId="28" fillId="3" borderId="287" xfId="3" applyNumberFormat="1" applyFont="1" applyFill="1" applyBorder="1" applyAlignment="1">
      <alignment horizontal="center" vertical="center"/>
    </xf>
    <xf numFmtId="3" fontId="28" fillId="3" borderId="212" xfId="3" applyNumberFormat="1" applyFont="1" applyFill="1" applyBorder="1" applyAlignment="1">
      <alignment horizontal="center" vertical="center"/>
    </xf>
    <xf numFmtId="3" fontId="28" fillId="3" borderId="207" xfId="3" applyNumberFormat="1" applyFont="1" applyFill="1" applyBorder="1" applyAlignment="1">
      <alignment horizontal="center" vertical="center"/>
    </xf>
    <xf numFmtId="3" fontId="28" fillId="3" borderId="228" xfId="3" applyNumberFormat="1" applyFont="1" applyFill="1" applyBorder="1" applyAlignment="1">
      <alignment horizontal="center" vertical="center"/>
    </xf>
    <xf numFmtId="0" fontId="16" fillId="2" borderId="0" xfId="1" applyFont="1" applyFill="1" applyBorder="1" applyAlignment="1">
      <alignment horizontal="left" vertical="center"/>
    </xf>
    <xf numFmtId="0" fontId="16" fillId="2" borderId="0" xfId="1" applyFont="1" applyFill="1" applyBorder="1" applyAlignment="1">
      <alignment horizontal="left" vertical="center" wrapText="1"/>
    </xf>
    <xf numFmtId="0" fontId="16" fillId="2" borderId="0" xfId="1" applyFont="1" applyFill="1"/>
    <xf numFmtId="3" fontId="16" fillId="2" borderId="0" xfId="3" applyNumberFormat="1" applyFont="1" applyFill="1"/>
    <xf numFmtId="3" fontId="16" fillId="2" borderId="0" xfId="60" applyNumberFormat="1" applyFont="1" applyFill="1" applyAlignment="1">
      <alignment vertical="center"/>
    </xf>
    <xf numFmtId="43" fontId="18" fillId="2" borderId="0" xfId="60" applyNumberFormat="1" applyFont="1" applyFill="1" applyAlignment="1">
      <alignment vertical="center"/>
    </xf>
    <xf numFmtId="0" fontId="18" fillId="0" borderId="0" xfId="23" applyFont="1" applyFill="1"/>
    <xf numFmtId="166" fontId="18" fillId="2" borderId="0" xfId="23" applyNumberFormat="1" applyFont="1" applyFill="1"/>
    <xf numFmtId="167" fontId="18" fillId="2" borderId="0" xfId="23" applyNumberFormat="1" applyFont="1" applyFill="1"/>
    <xf numFmtId="166" fontId="18" fillId="0" borderId="0" xfId="23" applyNumberFormat="1" applyFont="1"/>
    <xf numFmtId="0" fontId="29" fillId="3" borderId="11" xfId="23" applyFont="1" applyFill="1" applyBorder="1" applyAlignment="1">
      <alignment vertical="center"/>
    </xf>
    <xf numFmtId="166" fontId="18" fillId="2" borderId="0" xfId="23" applyNumberFormat="1" applyFont="1" applyFill="1" applyAlignment="1">
      <alignment vertical="center"/>
    </xf>
    <xf numFmtId="167" fontId="18" fillId="2" borderId="0" xfId="23" applyNumberFormat="1" applyFont="1" applyFill="1" applyAlignment="1">
      <alignment vertical="center"/>
    </xf>
    <xf numFmtId="0" fontId="18" fillId="0" borderId="0" xfId="23" applyFont="1" applyAlignment="1">
      <alignment vertical="center"/>
    </xf>
    <xf numFmtId="0" fontId="29" fillId="3" borderId="26" xfId="23" applyFont="1" applyFill="1" applyBorder="1" applyAlignment="1">
      <alignment vertical="center"/>
    </xf>
    <xf numFmtId="0" fontId="7" fillId="3" borderId="149" xfId="23" applyFont="1" applyFill="1" applyBorder="1" applyAlignment="1">
      <alignment horizontal="center" vertical="center"/>
    </xf>
    <xf numFmtId="0" fontId="7" fillId="3" borderId="150" xfId="23" applyFont="1" applyFill="1" applyBorder="1" applyAlignment="1">
      <alignment horizontal="center" vertical="center"/>
    </xf>
    <xf numFmtId="0" fontId="7" fillId="3" borderId="224" xfId="23" applyFont="1" applyFill="1" applyBorder="1" applyAlignment="1">
      <alignment horizontal="center" vertical="center"/>
    </xf>
    <xf numFmtId="0" fontId="29" fillId="3" borderId="16" xfId="23" applyFont="1" applyFill="1" applyBorder="1" applyAlignment="1">
      <alignment horizontal="center" vertical="center"/>
    </xf>
    <xf numFmtId="0" fontId="32" fillId="3" borderId="120" xfId="23" applyFont="1" applyFill="1" applyBorder="1" applyAlignment="1">
      <alignment horizontal="center" vertical="center"/>
    </xf>
    <xf numFmtId="0" fontId="32" fillId="3" borderId="257" xfId="23" applyFont="1" applyFill="1" applyBorder="1" applyAlignment="1">
      <alignment horizontal="center" vertical="center"/>
    </xf>
    <xf numFmtId="166" fontId="18" fillId="2" borderId="0" xfId="23" applyNumberFormat="1" applyFont="1" applyFill="1" applyAlignment="1">
      <alignment horizontal="center" vertical="center"/>
    </xf>
    <xf numFmtId="167" fontId="18" fillId="2" borderId="0" xfId="23" applyNumberFormat="1" applyFont="1" applyFill="1" applyAlignment="1">
      <alignment horizontal="center" vertical="center"/>
    </xf>
    <xf numFmtId="0" fontId="18" fillId="0" borderId="0" xfId="23" applyFont="1" applyAlignment="1">
      <alignment horizontal="center" vertical="center"/>
    </xf>
    <xf numFmtId="17" fontId="3" fillId="18" borderId="26" xfId="23" applyNumberFormat="1" applyFont="1" applyFill="1" applyBorder="1" applyAlignment="1">
      <alignment horizontal="left" vertical="center"/>
    </xf>
    <xf numFmtId="3" fontId="18" fillId="0" borderId="5" xfId="23" applyNumberFormat="1" applyFont="1" applyBorder="1" applyAlignment="1">
      <alignment horizontal="right" vertical="center"/>
    </xf>
    <xf numFmtId="3" fontId="18" fillId="0" borderId="5" xfId="23" applyNumberFormat="1" applyFont="1" applyBorder="1" applyAlignment="1">
      <alignment vertical="center"/>
    </xf>
    <xf numFmtId="167" fontId="18" fillId="0" borderId="5" xfId="23" applyNumberFormat="1" applyFont="1" applyBorder="1" applyAlignment="1">
      <alignment horizontal="right" vertical="center"/>
    </xf>
    <xf numFmtId="166" fontId="39" fillId="0" borderId="5" xfId="23" applyNumberFormat="1" applyFont="1" applyBorder="1" applyAlignment="1">
      <alignment vertical="center"/>
    </xf>
    <xf numFmtId="166" fontId="39" fillId="0" borderId="6" xfId="23" applyNumberFormat="1" applyFont="1" applyBorder="1" applyAlignment="1">
      <alignment vertical="center"/>
    </xf>
    <xf numFmtId="17" fontId="3" fillId="18" borderId="26" xfId="23" quotePrefix="1" applyNumberFormat="1" applyFont="1" applyFill="1" applyBorder="1" applyAlignment="1">
      <alignment horizontal="left" vertical="center"/>
    </xf>
    <xf numFmtId="3" fontId="18" fillId="0" borderId="5" xfId="42" applyNumberFormat="1" applyFont="1" applyBorder="1" applyAlignment="1">
      <alignment horizontal="right" vertical="center"/>
    </xf>
    <xf numFmtId="3" fontId="18" fillId="0" borderId="5" xfId="42" applyNumberFormat="1" applyFont="1" applyBorder="1" applyAlignment="1">
      <alignment vertical="center"/>
    </xf>
    <xf numFmtId="167" fontId="18" fillId="0" borderId="5" xfId="42" applyNumberFormat="1" applyFont="1" applyBorder="1" applyAlignment="1">
      <alignment horizontal="right" vertical="center"/>
    </xf>
    <xf numFmtId="166" fontId="39" fillId="0" borderId="5" xfId="42" applyNumberFormat="1" applyFont="1" applyBorder="1" applyAlignment="1">
      <alignment vertical="center"/>
    </xf>
    <xf numFmtId="17" fontId="3" fillId="3" borderId="26" xfId="23" quotePrefix="1" applyNumberFormat="1" applyFont="1" applyFill="1" applyBorder="1" applyAlignment="1">
      <alignment horizontal="left" vertical="center"/>
    </xf>
    <xf numFmtId="3" fontId="4" fillId="2" borderId="5" xfId="42" applyNumberFormat="1" applyFont="1" applyFill="1" applyBorder="1" applyAlignment="1">
      <alignment vertical="center"/>
    </xf>
    <xf numFmtId="3" fontId="4" fillId="2" borderId="5" xfId="42" applyNumberFormat="1" applyFont="1" applyFill="1" applyBorder="1" applyAlignment="1">
      <alignment horizontal="right" vertical="center"/>
    </xf>
    <xf numFmtId="167" fontId="4" fillId="2" borderId="5" xfId="42" applyNumberFormat="1" applyFont="1" applyFill="1" applyBorder="1" applyAlignment="1">
      <alignment horizontal="right" vertical="center"/>
    </xf>
    <xf numFmtId="166" fontId="7" fillId="2" borderId="5" xfId="23" applyNumberFormat="1" applyFont="1" applyFill="1" applyBorder="1" applyAlignment="1">
      <alignment vertical="center"/>
    </xf>
    <xf numFmtId="166" fontId="7" fillId="2" borderId="5" xfId="42" applyNumberFormat="1" applyFont="1" applyFill="1" applyBorder="1" applyAlignment="1">
      <alignment vertical="center"/>
    </xf>
    <xf numFmtId="166" fontId="7" fillId="2" borderId="6" xfId="23" applyNumberFormat="1" applyFont="1" applyFill="1" applyBorder="1" applyAlignment="1">
      <alignment vertical="center"/>
    </xf>
    <xf numFmtId="166" fontId="39" fillId="2" borderId="0" xfId="42" applyNumberFormat="1" applyFont="1" applyFill="1" applyAlignment="1">
      <alignment vertical="center"/>
    </xf>
    <xf numFmtId="17" fontId="3" fillId="3" borderId="16" xfId="23" quotePrefix="1" applyNumberFormat="1" applyFont="1" applyFill="1" applyBorder="1" applyAlignment="1">
      <alignment horizontal="left" vertical="center"/>
    </xf>
    <xf numFmtId="3" fontId="4" fillId="2" borderId="50" xfId="42" applyNumberFormat="1" applyFont="1" applyFill="1" applyBorder="1" applyAlignment="1">
      <alignment vertical="center"/>
    </xf>
    <xf numFmtId="3" fontId="4" fillId="2" borderId="50" xfId="42" applyNumberFormat="1" applyFont="1" applyFill="1" applyBorder="1" applyAlignment="1">
      <alignment horizontal="right" vertical="center"/>
    </xf>
    <xf numFmtId="167" fontId="4" fillId="2" borderId="50" xfId="42" applyNumberFormat="1" applyFont="1" applyFill="1" applyBorder="1" applyAlignment="1">
      <alignment horizontal="right" vertical="center"/>
    </xf>
    <xf numFmtId="166" fontId="7" fillId="2" borderId="50" xfId="23" applyNumberFormat="1" applyFont="1" applyFill="1" applyBorder="1" applyAlignment="1">
      <alignment vertical="center"/>
    </xf>
    <xf numFmtId="166" fontId="7" fillId="2" borderId="50" xfId="42" applyNumberFormat="1" applyFont="1" applyFill="1" applyBorder="1" applyAlignment="1">
      <alignment vertical="center"/>
    </xf>
    <xf numFmtId="166" fontId="7" fillId="2" borderId="48" xfId="23" applyNumberFormat="1" applyFont="1" applyFill="1" applyBorder="1" applyAlignment="1">
      <alignment vertical="center"/>
    </xf>
    <xf numFmtId="3" fontId="10" fillId="2" borderId="5" xfId="42" applyNumberFormat="1" applyFont="1" applyFill="1" applyBorder="1" applyAlignment="1">
      <alignment vertical="center"/>
    </xf>
    <xf numFmtId="3" fontId="10" fillId="2" borderId="5" xfId="42" applyNumberFormat="1" applyFont="1" applyFill="1" applyBorder="1" applyAlignment="1">
      <alignment horizontal="right" vertical="center"/>
    </xf>
    <xf numFmtId="167" fontId="10" fillId="2" borderId="5" xfId="42" applyNumberFormat="1" applyFont="1" applyFill="1" applyBorder="1" applyAlignment="1">
      <alignment horizontal="right" vertical="center"/>
    </xf>
    <xf numFmtId="166" fontId="28" fillId="2" borderId="5" xfId="23" applyNumberFormat="1" applyFont="1" applyFill="1" applyBorder="1" applyAlignment="1">
      <alignment vertical="center"/>
    </xf>
    <xf numFmtId="166" fontId="28" fillId="2" borderId="5" xfId="42" applyNumberFormat="1" applyFont="1" applyFill="1" applyBorder="1" applyAlignment="1">
      <alignment vertical="center"/>
    </xf>
    <xf numFmtId="166" fontId="28" fillId="2" borderId="6" xfId="23" applyNumberFormat="1" applyFont="1" applyFill="1" applyBorder="1" applyAlignment="1">
      <alignment vertical="center"/>
    </xf>
    <xf numFmtId="17" fontId="7" fillId="3" borderId="21" xfId="23" quotePrefix="1" applyNumberFormat="1" applyFont="1" applyFill="1" applyBorder="1" applyAlignment="1">
      <alignment horizontal="left" vertical="center"/>
    </xf>
    <xf numFmtId="3" fontId="10" fillId="2" borderId="44" xfId="42" applyNumberFormat="1" applyFont="1" applyFill="1" applyBorder="1" applyAlignment="1">
      <alignment vertical="center"/>
    </xf>
    <xf numFmtId="3" fontId="10" fillId="2" borderId="44" xfId="42" applyNumberFormat="1" applyFont="1" applyFill="1" applyBorder="1" applyAlignment="1">
      <alignment horizontal="right" vertical="center"/>
    </xf>
    <xf numFmtId="167" fontId="10" fillId="2" borderId="44" xfId="42" applyNumberFormat="1" applyFont="1" applyFill="1" applyBorder="1" applyAlignment="1">
      <alignment horizontal="right" vertical="center"/>
    </xf>
    <xf numFmtId="166" fontId="28" fillId="2" borderId="44" xfId="23" applyNumberFormat="1" applyFont="1" applyFill="1" applyBorder="1" applyAlignment="1">
      <alignment vertical="center"/>
    </xf>
    <xf numFmtId="166" fontId="28" fillId="2" borderId="44" xfId="42" applyNumberFormat="1" applyFont="1" applyFill="1" applyBorder="1" applyAlignment="1">
      <alignment vertical="center"/>
    </xf>
    <xf numFmtId="166" fontId="28" fillId="2" borderId="43" xfId="23" applyNumberFormat="1" applyFont="1" applyFill="1" applyBorder="1" applyAlignment="1">
      <alignment vertical="center"/>
    </xf>
    <xf numFmtId="207" fontId="18" fillId="2" borderId="0" xfId="23" applyNumberFormat="1" applyFont="1" applyFill="1" applyAlignment="1">
      <alignment vertical="center"/>
    </xf>
    <xf numFmtId="17" fontId="7" fillId="3" borderId="26" xfId="23" quotePrefix="1" applyNumberFormat="1" applyFont="1" applyFill="1" applyBorder="1" applyAlignment="1">
      <alignment horizontal="left" vertical="center"/>
    </xf>
    <xf numFmtId="17" fontId="7" fillId="3" borderId="16" xfId="23" quotePrefix="1" applyNumberFormat="1" applyFont="1" applyFill="1" applyBorder="1" applyAlignment="1">
      <alignment horizontal="left" vertical="center"/>
    </xf>
    <xf numFmtId="3" fontId="10" fillId="2" borderId="50" xfId="42" applyNumberFormat="1" applyFont="1" applyFill="1" applyBorder="1" applyAlignment="1">
      <alignment vertical="center"/>
    </xf>
    <xf numFmtId="3" fontId="10" fillId="2" borderId="50" xfId="42" applyNumberFormat="1" applyFont="1" applyFill="1" applyBorder="1" applyAlignment="1">
      <alignment horizontal="right" vertical="center"/>
    </xf>
    <xf numFmtId="167" fontId="10" fillId="2" borderId="50" xfId="42" applyNumberFormat="1" applyFont="1" applyFill="1" applyBorder="1" applyAlignment="1">
      <alignment horizontal="right" vertical="center"/>
    </xf>
    <xf numFmtId="166" fontId="28" fillId="2" borderId="50" xfId="23" applyNumberFormat="1" applyFont="1" applyFill="1" applyBorder="1" applyAlignment="1">
      <alignment vertical="center"/>
    </xf>
    <xf numFmtId="166" fontId="28" fillId="2" borderId="50" xfId="42" applyNumberFormat="1" applyFont="1" applyFill="1" applyBorder="1" applyAlignment="1">
      <alignment vertical="center"/>
    </xf>
    <xf numFmtId="166" fontId="28" fillId="2" borderId="48" xfId="23" applyNumberFormat="1" applyFont="1" applyFill="1" applyBorder="1" applyAlignment="1">
      <alignment vertical="center"/>
    </xf>
    <xf numFmtId="166" fontId="28" fillId="2" borderId="6" xfId="42" applyNumberFormat="1" applyFont="1" applyFill="1" applyBorder="1" applyAlignment="1">
      <alignment vertical="center"/>
    </xf>
    <xf numFmtId="2" fontId="10" fillId="2" borderId="5" xfId="42" applyNumberFormat="1" applyFont="1" applyFill="1" applyBorder="1" applyAlignment="1">
      <alignment horizontal="right" vertical="center"/>
    </xf>
    <xf numFmtId="172" fontId="10" fillId="2" borderId="5" xfId="8" applyNumberFormat="1" applyFont="1" applyFill="1" applyBorder="1" applyAlignment="1">
      <alignment horizontal="right" vertical="center"/>
    </xf>
    <xf numFmtId="166" fontId="28" fillId="2" borderId="48" xfId="42" applyNumberFormat="1" applyFont="1" applyFill="1" applyBorder="1" applyAlignment="1">
      <alignment vertical="center"/>
    </xf>
    <xf numFmtId="167" fontId="4" fillId="2" borderId="0" xfId="42" applyNumberFormat="1" applyFont="1" applyFill="1"/>
    <xf numFmtId="166" fontId="18" fillId="2" borderId="0" xfId="23" applyNumberFormat="1" applyFont="1" applyFill="1" applyBorder="1" applyAlignment="1">
      <alignment vertical="center"/>
    </xf>
    <xf numFmtId="4" fontId="18" fillId="2" borderId="0" xfId="23" applyNumberFormat="1" applyFont="1" applyFill="1" applyBorder="1" applyAlignment="1">
      <alignment vertical="center"/>
    </xf>
    <xf numFmtId="0" fontId="18" fillId="2" borderId="0" xfId="23" applyFont="1" applyFill="1" applyBorder="1"/>
    <xf numFmtId="167" fontId="18" fillId="2" borderId="0" xfId="23" applyNumberFormat="1" applyFont="1" applyFill="1" applyBorder="1"/>
    <xf numFmtId="167" fontId="18" fillId="2" borderId="0" xfId="23" applyNumberFormat="1" applyFont="1" applyFill="1" applyBorder="1" applyAlignment="1">
      <alignment vertical="center"/>
    </xf>
    <xf numFmtId="3" fontId="18" fillId="2" borderId="0" xfId="23" applyNumberFormat="1" applyFont="1" applyFill="1" applyBorder="1" applyAlignment="1">
      <alignment vertical="center"/>
    </xf>
    <xf numFmtId="0" fontId="18" fillId="2" borderId="0" xfId="23" applyFont="1" applyFill="1" applyBorder="1" applyAlignment="1">
      <alignment vertical="center"/>
    </xf>
    <xf numFmtId="0" fontId="18" fillId="0" borderId="0" xfId="23" applyFont="1" applyBorder="1" applyAlignment="1">
      <alignment vertical="center"/>
    </xf>
    <xf numFmtId="0" fontId="7" fillId="3" borderId="39" xfId="23" quotePrefix="1" applyNumberFormat="1" applyFont="1" applyFill="1" applyBorder="1" applyAlignment="1">
      <alignment horizontal="left" vertical="center"/>
    </xf>
    <xf numFmtId="3" fontId="10" fillId="0" borderId="9" xfId="42" applyNumberFormat="1" applyFont="1" applyFill="1" applyBorder="1" applyAlignment="1">
      <alignment vertical="center"/>
    </xf>
    <xf numFmtId="3" fontId="10" fillId="0" borderId="9" xfId="42" applyNumberFormat="1" applyFont="1" applyFill="1" applyBorder="1" applyAlignment="1">
      <alignment horizontal="right" vertical="center"/>
    </xf>
    <xf numFmtId="167" fontId="10" fillId="0" borderId="9" xfId="42" applyNumberFormat="1" applyFont="1" applyFill="1" applyBorder="1" applyAlignment="1">
      <alignment horizontal="right" vertical="center"/>
    </xf>
    <xf numFmtId="166" fontId="28" fillId="0" borderId="9" xfId="23" applyNumberFormat="1" applyFont="1" applyFill="1" applyBorder="1" applyAlignment="1">
      <alignment vertical="center"/>
    </xf>
    <xf numFmtId="166" fontId="28" fillId="0" borderId="9" xfId="42" applyNumberFormat="1" applyFont="1" applyFill="1" applyBorder="1" applyAlignment="1">
      <alignment vertical="center"/>
    </xf>
    <xf numFmtId="166" fontId="28" fillId="0" borderId="10" xfId="42" applyNumberFormat="1" applyFont="1" applyFill="1" applyBorder="1" applyAlignment="1">
      <alignment vertical="center"/>
    </xf>
    <xf numFmtId="0" fontId="151" fillId="2" borderId="0" xfId="42" applyFont="1" applyFill="1" applyAlignment="1">
      <alignment vertical="center"/>
    </xf>
    <xf numFmtId="166" fontId="151" fillId="2" borderId="0" xfId="23" applyNumberFormat="1" applyFont="1" applyFill="1" applyAlignment="1">
      <alignment vertical="center"/>
    </xf>
    <xf numFmtId="4" fontId="151" fillId="2" borderId="0" xfId="42" applyNumberFormat="1" applyFont="1" applyFill="1" applyAlignment="1">
      <alignment vertical="center"/>
    </xf>
    <xf numFmtId="3" fontId="151" fillId="2" borderId="0" xfId="23" applyNumberFormat="1" applyFont="1" applyFill="1" applyAlignment="1">
      <alignment vertical="center"/>
    </xf>
    <xf numFmtId="0" fontId="121" fillId="2" borderId="0" xfId="23" applyFont="1" applyFill="1" applyAlignment="1">
      <alignment vertical="center"/>
    </xf>
    <xf numFmtId="166" fontId="121" fillId="2" borderId="0" xfId="23" applyNumberFormat="1" applyFont="1" applyFill="1" applyAlignment="1">
      <alignment vertical="center"/>
    </xf>
    <xf numFmtId="0" fontId="121" fillId="2" borderId="0" xfId="42" applyFont="1" applyFill="1" applyAlignment="1">
      <alignment horizontal="right" vertical="center"/>
    </xf>
    <xf numFmtId="0" fontId="121" fillId="2" borderId="0" xfId="42" applyFont="1" applyFill="1" applyAlignment="1">
      <alignment vertical="center"/>
    </xf>
    <xf numFmtId="0" fontId="121" fillId="0" borderId="0" xfId="23" applyFont="1" applyAlignment="1">
      <alignment vertical="center"/>
    </xf>
    <xf numFmtId="0" fontId="54" fillId="2" borderId="0" xfId="60" applyFont="1" applyFill="1" applyBorder="1" applyAlignment="1">
      <alignment horizontal="right" vertical="center"/>
    </xf>
    <xf numFmtId="0" fontId="54" fillId="2" borderId="0" xfId="60" applyFont="1" applyFill="1" applyBorder="1" applyAlignment="1">
      <alignment horizontal="right" vertical="top"/>
    </xf>
    <xf numFmtId="49" fontId="7" fillId="3" borderId="241" xfId="60" applyNumberFormat="1" applyFont="1" applyFill="1" applyBorder="1" applyAlignment="1">
      <alignment horizontal="center" vertical="center" wrapText="1"/>
    </xf>
    <xf numFmtId="0" fontId="7" fillId="3" borderId="110" xfId="60" applyFont="1" applyFill="1" applyBorder="1" applyAlignment="1">
      <alignment horizontal="center" vertical="center" wrapText="1"/>
    </xf>
    <xf numFmtId="49" fontId="7" fillId="3" borderId="13" xfId="60" applyNumberFormat="1" applyFont="1" applyFill="1" applyBorder="1" applyAlignment="1">
      <alignment horizontal="center" vertical="center" wrapText="1"/>
    </xf>
    <xf numFmtId="49" fontId="7" fillId="3" borderId="238" xfId="60" applyNumberFormat="1" applyFont="1" applyFill="1" applyBorder="1" applyAlignment="1">
      <alignment horizontal="center" vertical="center" wrapText="1"/>
    </xf>
    <xf numFmtId="49" fontId="7" fillId="3" borderId="288" xfId="60" applyNumberFormat="1" applyFont="1" applyFill="1" applyBorder="1" applyAlignment="1">
      <alignment horizontal="center" vertical="center" wrapText="1"/>
    </xf>
    <xf numFmtId="0" fontId="7" fillId="2" borderId="0" xfId="28" applyFont="1" applyFill="1" applyAlignment="1">
      <alignment vertical="center" wrapText="1"/>
    </xf>
    <xf numFmtId="0" fontId="7" fillId="3" borderId="21" xfId="60" applyFont="1" applyFill="1" applyBorder="1" applyAlignment="1">
      <alignment horizontal="center" vertical="center"/>
    </xf>
    <xf numFmtId="0" fontId="4" fillId="3" borderId="289" xfId="60" applyFont="1" applyFill="1" applyBorder="1" applyAlignment="1">
      <alignment vertical="center" wrapText="1"/>
    </xf>
    <xf numFmtId="3" fontId="4" fillId="2" borderId="44" xfId="28" applyNumberFormat="1" applyFont="1" applyFill="1" applyBorder="1" applyAlignment="1">
      <alignment horizontal="center" vertical="center"/>
    </xf>
    <xf numFmtId="37" fontId="4" fillId="2" borderId="44" xfId="28" applyNumberFormat="1" applyFont="1" applyFill="1" applyBorder="1" applyAlignment="1">
      <alignment horizontal="center" vertical="center" wrapText="1"/>
    </xf>
    <xf numFmtId="210" fontId="4" fillId="2" borderId="44" xfId="64" applyNumberFormat="1" applyFont="1" applyFill="1" applyBorder="1" applyAlignment="1">
      <alignment horizontal="center" vertical="center"/>
    </xf>
    <xf numFmtId="210" fontId="4" fillId="2" borderId="23" xfId="64" applyNumberFormat="1" applyFont="1" applyFill="1" applyBorder="1" applyAlignment="1">
      <alignment horizontal="center" vertical="center"/>
    </xf>
    <xf numFmtId="210" fontId="4" fillId="2" borderId="107" xfId="64" applyNumberFormat="1" applyFont="1" applyFill="1" applyBorder="1" applyAlignment="1">
      <alignment horizontal="center" vertical="center"/>
    </xf>
    <xf numFmtId="210" fontId="4" fillId="2" borderId="290" xfId="64" applyNumberFormat="1" applyFont="1" applyFill="1" applyBorder="1" applyAlignment="1">
      <alignment horizontal="center" vertical="center"/>
    </xf>
    <xf numFmtId="210" fontId="4" fillId="2" borderId="0" xfId="60" applyNumberFormat="1" applyFont="1" applyFill="1" applyAlignment="1">
      <alignment vertical="center"/>
    </xf>
    <xf numFmtId="0" fontId="4" fillId="0" borderId="0" xfId="60" applyFont="1" applyAlignment="1">
      <alignment vertical="center"/>
    </xf>
    <xf numFmtId="0" fontId="7" fillId="3" borderId="26" xfId="60" applyFont="1" applyFill="1" applyBorder="1" applyAlignment="1">
      <alignment horizontal="center" vertical="center"/>
    </xf>
    <xf numFmtId="0" fontId="4" fillId="3" borderId="37" xfId="60" applyFont="1" applyFill="1" applyBorder="1" applyAlignment="1">
      <alignment vertical="center" wrapText="1"/>
    </xf>
    <xf numFmtId="3" fontId="4" fillId="2" borderId="5" xfId="28" applyNumberFormat="1" applyFont="1" applyFill="1" applyBorder="1" applyAlignment="1">
      <alignment horizontal="center" vertical="center"/>
    </xf>
    <xf numFmtId="210" fontId="4" fillId="2" borderId="5" xfId="64" applyNumberFormat="1" applyFont="1" applyFill="1" applyBorder="1" applyAlignment="1">
      <alignment horizontal="center" vertical="center"/>
    </xf>
    <xf numFmtId="3" fontId="4" fillId="2" borderId="5" xfId="64" applyNumberFormat="1" applyFont="1" applyFill="1" applyBorder="1" applyAlignment="1">
      <alignment horizontal="center" vertical="center"/>
    </xf>
    <xf numFmtId="210" fontId="4" fillId="2" borderId="7" xfId="64" applyNumberFormat="1" applyFont="1" applyFill="1" applyBorder="1" applyAlignment="1">
      <alignment horizontal="center" vertical="center"/>
    </xf>
    <xf numFmtId="3" fontId="4" fillId="2" borderId="25" xfId="64" applyNumberFormat="1" applyFont="1" applyFill="1" applyBorder="1" applyAlignment="1">
      <alignment horizontal="center" vertical="center"/>
    </xf>
    <xf numFmtId="3" fontId="4" fillId="2" borderId="291" xfId="64" applyNumberFormat="1" applyFont="1" applyFill="1" applyBorder="1" applyAlignment="1">
      <alignment horizontal="center" vertical="center"/>
    </xf>
    <xf numFmtId="37" fontId="4" fillId="2" borderId="5" xfId="28" applyNumberFormat="1" applyFont="1" applyFill="1" applyBorder="1" applyAlignment="1">
      <alignment horizontal="center" vertical="center" wrapText="1"/>
    </xf>
    <xf numFmtId="210" fontId="4" fillId="2" borderId="25" xfId="64" applyNumberFormat="1" applyFont="1" applyFill="1" applyBorder="1" applyAlignment="1">
      <alignment horizontal="center" vertical="center"/>
    </xf>
    <xf numFmtId="210" fontId="4" fillId="2" borderId="291" xfId="64" applyNumberFormat="1" applyFont="1" applyFill="1" applyBorder="1" applyAlignment="1">
      <alignment horizontal="center" vertical="center"/>
    </xf>
    <xf numFmtId="3" fontId="4" fillId="2" borderId="7" xfId="64" applyNumberFormat="1" applyFont="1" applyFill="1" applyBorder="1" applyAlignment="1">
      <alignment horizontal="center" vertical="center"/>
    </xf>
    <xf numFmtId="3" fontId="4" fillId="2" borderId="0" xfId="60" applyNumberFormat="1" applyFont="1" applyFill="1" applyAlignment="1">
      <alignment vertical="center"/>
    </xf>
    <xf numFmtId="0" fontId="36" fillId="3" borderId="26" xfId="60" applyFont="1" applyFill="1" applyBorder="1" applyAlignment="1">
      <alignment horizontal="center" vertical="center"/>
    </xf>
    <xf numFmtId="0" fontId="54" fillId="3" borderId="37" xfId="60" applyFont="1" applyFill="1" applyBorder="1" applyAlignment="1">
      <alignment vertical="center" wrapText="1"/>
    </xf>
    <xf numFmtId="37" fontId="54" fillId="2" borderId="5" xfId="28" applyNumberFormat="1" applyFont="1" applyFill="1" applyBorder="1" applyAlignment="1">
      <alignment horizontal="center" vertical="center" wrapText="1"/>
    </xf>
    <xf numFmtId="3" fontId="54" fillId="2" borderId="5" xfId="28" applyNumberFormat="1" applyFont="1" applyFill="1" applyBorder="1" applyAlignment="1">
      <alignment horizontal="center" vertical="center"/>
    </xf>
    <xf numFmtId="3" fontId="54" fillId="2" borderId="5" xfId="64" applyNumberFormat="1" applyFont="1" applyFill="1" applyBorder="1" applyAlignment="1">
      <alignment horizontal="center" vertical="center"/>
    </xf>
    <xf numFmtId="3" fontId="54" fillId="2" borderId="7" xfId="64" applyNumberFormat="1" applyFont="1" applyFill="1" applyBorder="1" applyAlignment="1">
      <alignment horizontal="center" vertical="center"/>
    </xf>
    <xf numFmtId="3" fontId="54" fillId="2" borderId="25" xfId="64" applyNumberFormat="1" applyFont="1" applyFill="1" applyBorder="1" applyAlignment="1">
      <alignment horizontal="center" vertical="center"/>
    </xf>
    <xf numFmtId="3" fontId="54" fillId="2" borderId="291" xfId="64" applyNumberFormat="1" applyFont="1" applyFill="1" applyBorder="1" applyAlignment="1">
      <alignment horizontal="center" vertical="center"/>
    </xf>
    <xf numFmtId="3" fontId="54" fillId="2" borderId="0" xfId="60" applyNumberFormat="1" applyFont="1" applyFill="1" applyAlignment="1">
      <alignment vertical="center"/>
    </xf>
    <xf numFmtId="210" fontId="54" fillId="2" borderId="0" xfId="60" applyNumberFormat="1" applyFont="1" applyFill="1" applyAlignment="1">
      <alignment vertical="center"/>
    </xf>
    <xf numFmtId="0" fontId="36" fillId="2" borderId="0" xfId="60" applyFont="1" applyFill="1" applyAlignment="1">
      <alignment horizontal="center" vertical="center"/>
    </xf>
    <xf numFmtId="0" fontId="36" fillId="0" borderId="0" xfId="60" applyFont="1" applyAlignment="1">
      <alignment horizontal="center" vertical="center"/>
    </xf>
    <xf numFmtId="0" fontId="7" fillId="2" borderId="0" xfId="60" applyFont="1" applyFill="1" applyAlignment="1">
      <alignment horizontal="center" vertical="center"/>
    </xf>
    <xf numFmtId="0" fontId="7" fillId="0" borderId="0" xfId="60" applyFont="1" applyAlignment="1">
      <alignment horizontal="center" vertical="center"/>
    </xf>
    <xf numFmtId="0" fontId="7" fillId="3" borderId="16" xfId="60" applyFont="1" applyFill="1" applyBorder="1" applyAlignment="1">
      <alignment horizontal="center" vertical="center"/>
    </xf>
    <xf numFmtId="0" fontId="4" fillId="3" borderId="146" xfId="60" applyFont="1" applyFill="1" applyBorder="1" applyAlignment="1">
      <alignment vertical="center" wrapText="1"/>
    </xf>
    <xf numFmtId="37" fontId="4" fillId="0" borderId="50" xfId="28" applyNumberFormat="1" applyFont="1" applyFill="1" applyBorder="1" applyAlignment="1">
      <alignment horizontal="center" vertical="center" wrapText="1"/>
    </xf>
    <xf numFmtId="210" fontId="4" fillId="2" borderId="74" xfId="64" applyNumberFormat="1" applyFont="1" applyFill="1" applyBorder="1" applyAlignment="1">
      <alignment horizontal="center" vertical="center"/>
    </xf>
    <xf numFmtId="3" fontId="7" fillId="2" borderId="9" xfId="28" applyNumberFormat="1" applyFont="1" applyFill="1" applyBorder="1" applyAlignment="1">
      <alignment horizontal="center" vertical="center"/>
    </xf>
    <xf numFmtId="3" fontId="7" fillId="2" borderId="206" xfId="28" applyNumberFormat="1" applyFont="1" applyFill="1" applyBorder="1" applyAlignment="1">
      <alignment horizontal="center" vertical="center"/>
    </xf>
    <xf numFmtId="3" fontId="7" fillId="2" borderId="163" xfId="28" applyNumberFormat="1" applyFont="1" applyFill="1" applyBorder="1" applyAlignment="1">
      <alignment horizontal="center" vertical="center"/>
    </xf>
    <xf numFmtId="3" fontId="7" fillId="2" borderId="228" xfId="28" applyNumberFormat="1" applyFont="1" applyFill="1" applyBorder="1" applyAlignment="1">
      <alignment horizontal="center" vertical="center"/>
    </xf>
    <xf numFmtId="3" fontId="7" fillId="2" borderId="293" xfId="28" applyNumberFormat="1" applyFont="1" applyFill="1" applyBorder="1" applyAlignment="1">
      <alignment horizontal="center" vertical="center"/>
    </xf>
    <xf numFmtId="0" fontId="16" fillId="0" borderId="0" xfId="60" applyFont="1" applyFill="1" applyAlignment="1">
      <alignment vertical="center"/>
    </xf>
    <xf numFmtId="0" fontId="16" fillId="2" borderId="0" xfId="60" applyFont="1" applyFill="1" applyAlignment="1">
      <alignment horizontal="left" vertical="top"/>
    </xf>
    <xf numFmtId="0" fontId="4" fillId="2" borderId="0" xfId="60" applyFont="1" applyFill="1" applyAlignment="1">
      <alignment horizontal="center" vertical="center"/>
    </xf>
    <xf numFmtId="49" fontId="7" fillId="3" borderId="2" xfId="60" applyNumberFormat="1" applyFont="1" applyFill="1" applyBorder="1" applyAlignment="1">
      <alignment horizontal="center" vertical="center" wrapText="1"/>
    </xf>
    <xf numFmtId="49" fontId="7" fillId="3" borderId="294" xfId="60" applyNumberFormat="1" applyFont="1" applyFill="1" applyBorder="1" applyAlignment="1">
      <alignment horizontal="center" vertical="center" wrapText="1"/>
    </xf>
    <xf numFmtId="0" fontId="7" fillId="2" borderId="0" xfId="28" applyFont="1" applyFill="1" applyAlignment="1">
      <alignment vertical="top" wrapText="1"/>
    </xf>
    <xf numFmtId="0" fontId="7" fillId="3" borderId="4" xfId="28" applyFont="1" applyFill="1" applyBorder="1" applyAlignment="1">
      <alignment horizontal="left" vertical="center"/>
    </xf>
    <xf numFmtId="0" fontId="7" fillId="3" borderId="27" xfId="28" applyFont="1" applyFill="1" applyBorder="1" applyAlignment="1">
      <alignment horizontal="left" vertical="center"/>
    </xf>
    <xf numFmtId="3" fontId="7" fillId="2" borderId="5" xfId="21" applyNumberFormat="1" applyFont="1" applyFill="1" applyBorder="1" applyAlignment="1">
      <alignment horizontal="center" vertical="center"/>
    </xf>
    <xf numFmtId="3" fontId="7" fillId="0" borderId="5" xfId="21" applyNumberFormat="1" applyFont="1" applyFill="1" applyBorder="1" applyAlignment="1">
      <alignment horizontal="center" vertical="center"/>
    </xf>
    <xf numFmtId="3" fontId="7" fillId="0" borderId="7" xfId="21" applyNumberFormat="1" applyFont="1" applyBorder="1" applyAlignment="1">
      <alignment horizontal="center" vertical="center"/>
    </xf>
    <xf numFmtId="3" fontId="7" fillId="0" borderId="5" xfId="21" applyNumberFormat="1" applyFont="1" applyBorder="1" applyAlignment="1">
      <alignment horizontal="center" vertical="center"/>
    </xf>
    <xf numFmtId="3" fontId="7" fillId="0" borderId="25" xfId="21" applyNumberFormat="1" applyFont="1" applyBorder="1" applyAlignment="1">
      <alignment horizontal="center" vertical="center"/>
    </xf>
    <xf numFmtId="3" fontId="7" fillId="0" borderId="291" xfId="21" applyNumberFormat="1" applyFont="1" applyBorder="1" applyAlignment="1">
      <alignment horizontal="center" vertical="center"/>
    </xf>
    <xf numFmtId="0" fontId="4" fillId="0" borderId="0" xfId="60" applyFont="1" applyFill="1" applyAlignment="1">
      <alignment vertical="center"/>
    </xf>
    <xf numFmtId="0" fontId="7" fillId="3" borderId="26" xfId="28" applyFont="1" applyFill="1" applyBorder="1" applyAlignment="1">
      <alignment horizontal="left" vertical="center"/>
    </xf>
    <xf numFmtId="3" fontId="7" fillId="2" borderId="7" xfId="21" applyNumberFormat="1" applyFont="1" applyFill="1" applyBorder="1" applyAlignment="1">
      <alignment horizontal="center" vertical="center"/>
    </xf>
    <xf numFmtId="3" fontId="7" fillId="2" borderId="25" xfId="21" applyNumberFormat="1" applyFont="1" applyFill="1" applyBorder="1" applyAlignment="1">
      <alignment horizontal="center" vertical="center"/>
    </xf>
    <xf numFmtId="3" fontId="7" fillId="2" borderId="291" xfId="21" applyNumberFormat="1" applyFont="1" applyFill="1" applyBorder="1" applyAlignment="1">
      <alignment horizontal="center" vertical="center"/>
    </xf>
    <xf numFmtId="3" fontId="4" fillId="2" borderId="5" xfId="21" applyNumberFormat="1" applyFont="1" applyFill="1" applyBorder="1" applyAlignment="1">
      <alignment horizontal="center" vertical="center"/>
    </xf>
    <xf numFmtId="3" fontId="4" fillId="2" borderId="7" xfId="21" applyNumberFormat="1" applyFont="1" applyFill="1" applyBorder="1" applyAlignment="1">
      <alignment horizontal="center" vertical="center"/>
    </xf>
    <xf numFmtId="3" fontId="4" fillId="2" borderId="25" xfId="21" applyNumberFormat="1" applyFont="1" applyFill="1" applyBorder="1" applyAlignment="1">
      <alignment horizontal="center" vertical="center"/>
    </xf>
    <xf numFmtId="3" fontId="4" fillId="2" borderId="291" xfId="21" applyNumberFormat="1" applyFont="1" applyFill="1" applyBorder="1" applyAlignment="1">
      <alignment horizontal="center" vertical="center"/>
    </xf>
    <xf numFmtId="3" fontId="4" fillId="2" borderId="7" xfId="28" applyNumberFormat="1" applyFont="1" applyFill="1" applyBorder="1" applyAlignment="1">
      <alignment horizontal="center" vertical="center"/>
    </xf>
    <xf numFmtId="3" fontId="4" fillId="2" borderId="25" xfId="28" applyNumberFormat="1" applyFont="1" applyFill="1" applyBorder="1" applyAlignment="1">
      <alignment horizontal="center" vertical="center"/>
    </xf>
    <xf numFmtId="3" fontId="4" fillId="2" borderId="291" xfId="28" applyNumberFormat="1" applyFont="1" applyFill="1" applyBorder="1" applyAlignment="1">
      <alignment horizontal="center" vertical="center"/>
    </xf>
    <xf numFmtId="3" fontId="4" fillId="0" borderId="7" xfId="28" applyNumberFormat="1" applyFont="1" applyBorder="1" applyAlignment="1">
      <alignment horizontal="center" vertical="center"/>
    </xf>
    <xf numFmtId="3" fontId="4" fillId="0" borderId="5" xfId="28" applyNumberFormat="1" applyFont="1" applyBorder="1" applyAlignment="1">
      <alignment horizontal="center" vertical="center"/>
    </xf>
    <xf numFmtId="3" fontId="4" fillId="0" borderId="25" xfId="28" applyNumberFormat="1" applyFont="1" applyBorder="1" applyAlignment="1">
      <alignment horizontal="center" vertical="center"/>
    </xf>
    <xf numFmtId="3" fontId="4" fillId="0" borderId="291" xfId="28" applyNumberFormat="1" applyFont="1" applyBorder="1" applyAlignment="1">
      <alignment horizontal="center" vertical="center"/>
    </xf>
    <xf numFmtId="0" fontId="54" fillId="2" borderId="0" xfId="60" applyFont="1" applyFill="1" applyAlignment="1">
      <alignment vertical="center"/>
    </xf>
    <xf numFmtId="0" fontId="54" fillId="0" borderId="0" xfId="60" applyFont="1" applyFill="1" applyAlignment="1">
      <alignment vertical="center"/>
    </xf>
    <xf numFmtId="0" fontId="4" fillId="3" borderId="4" xfId="28" applyFont="1" applyFill="1" applyBorder="1" applyAlignment="1">
      <alignment horizontal="left" vertical="center"/>
    </xf>
    <xf numFmtId="0" fontId="4" fillId="3" borderId="27" xfId="28" applyFont="1" applyFill="1" applyBorder="1" applyAlignment="1">
      <alignment horizontal="left" vertical="center" indent="1"/>
    </xf>
    <xf numFmtId="0" fontId="4" fillId="3" borderId="4" xfId="28" applyFont="1" applyFill="1" applyBorder="1" applyAlignment="1">
      <alignment horizontal="right" vertical="center"/>
    </xf>
    <xf numFmtId="165" fontId="4" fillId="2" borderId="5" xfId="64" applyNumberFormat="1" applyFont="1" applyFill="1" applyBorder="1" applyAlignment="1">
      <alignment horizontal="center" vertical="center"/>
    </xf>
    <xf numFmtId="3" fontId="4" fillId="2" borderId="7" xfId="65" applyNumberFormat="1" applyFont="1" applyFill="1" applyBorder="1" applyAlignment="1">
      <alignment horizontal="center" vertical="center"/>
    </xf>
    <xf numFmtId="3" fontId="4" fillId="2" borderId="5" xfId="65" applyNumberFormat="1" applyFont="1" applyFill="1" applyBorder="1" applyAlignment="1">
      <alignment horizontal="center" vertical="center"/>
    </xf>
    <xf numFmtId="3" fontId="7" fillId="2" borderId="9" xfId="21" applyNumberFormat="1" applyFont="1" applyFill="1" applyBorder="1" applyAlignment="1">
      <alignment horizontal="center" vertical="center"/>
    </xf>
    <xf numFmtId="165" fontId="7" fillId="2" borderId="9" xfId="64" applyNumberFormat="1" applyFont="1" applyFill="1" applyBorder="1" applyAlignment="1">
      <alignment horizontal="center" vertical="center"/>
    </xf>
    <xf numFmtId="210" fontId="4" fillId="2" borderId="9" xfId="64" applyNumberFormat="1" applyFont="1" applyFill="1" applyBorder="1" applyAlignment="1">
      <alignment horizontal="center" vertical="center"/>
    </xf>
    <xf numFmtId="210" fontId="4" fillId="2" borderId="163" xfId="64" applyNumberFormat="1" applyFont="1" applyFill="1" applyBorder="1" applyAlignment="1">
      <alignment horizontal="center" vertical="center"/>
    </xf>
    <xf numFmtId="3" fontId="7" fillId="2" borderId="42" xfId="64" applyNumberFormat="1" applyFont="1" applyFill="1" applyBorder="1" applyAlignment="1">
      <alignment horizontal="center" vertical="center"/>
    </xf>
    <xf numFmtId="0" fontId="54" fillId="2" borderId="0" xfId="60" applyFont="1" applyFill="1" applyAlignment="1">
      <alignment horizontal="left" vertical="top"/>
    </xf>
    <xf numFmtId="0" fontId="18" fillId="2" borderId="0" xfId="60" applyFont="1" applyFill="1" applyAlignment="1">
      <alignment vertical="top"/>
    </xf>
    <xf numFmtId="211" fontId="18" fillId="2" borderId="0" xfId="60" applyNumberFormat="1" applyFont="1" applyFill="1" applyBorder="1" applyAlignment="1">
      <alignment horizontal="center" vertical="center"/>
    </xf>
    <xf numFmtId="211" fontId="4" fillId="2" borderId="0" xfId="60" applyNumberFormat="1" applyFont="1" applyFill="1" applyBorder="1" applyAlignment="1">
      <alignment horizontal="center" vertical="center"/>
    </xf>
    <xf numFmtId="0" fontId="4" fillId="2" borderId="0" xfId="28" applyFont="1" applyFill="1" applyAlignment="1">
      <alignment horizontal="center" vertical="center"/>
    </xf>
    <xf numFmtId="0" fontId="54" fillId="2" borderId="0" xfId="28" applyFont="1" applyFill="1" applyBorder="1" applyAlignment="1">
      <alignment horizontal="right" vertical="center"/>
    </xf>
    <xf numFmtId="0" fontId="7" fillId="3" borderId="2" xfId="60" applyFont="1" applyFill="1" applyBorder="1" applyAlignment="1">
      <alignment horizontal="center" vertical="center" wrapText="1"/>
    </xf>
    <xf numFmtId="49" fontId="7" fillId="3" borderId="14" xfId="60" applyNumberFormat="1" applyFont="1" applyFill="1" applyBorder="1" applyAlignment="1">
      <alignment horizontal="center" vertical="center"/>
    </xf>
    <xf numFmtId="49" fontId="7" fillId="3" borderId="15" xfId="60" applyNumberFormat="1" applyFont="1" applyFill="1" applyBorder="1" applyAlignment="1">
      <alignment horizontal="center" vertical="center" wrapText="1"/>
    </xf>
    <xf numFmtId="0" fontId="7" fillId="3" borderId="4" xfId="60" applyFont="1" applyFill="1" applyBorder="1" applyAlignment="1">
      <alignment horizontal="center" vertical="center"/>
    </xf>
    <xf numFmtId="0" fontId="4" fillId="3" borderId="5" xfId="60" applyFont="1" applyFill="1" applyBorder="1" applyAlignment="1">
      <alignment vertical="center" wrapText="1"/>
    </xf>
    <xf numFmtId="210" fontId="4" fillId="2" borderId="27" xfId="64" applyNumberFormat="1" applyFont="1" applyFill="1" applyBorder="1" applyAlignment="1">
      <alignment horizontal="center" vertical="center"/>
    </xf>
    <xf numFmtId="210" fontId="4" fillId="2" borderId="7" xfId="67" applyNumberFormat="1" applyFont="1" applyFill="1" applyBorder="1" applyAlignment="1">
      <alignment horizontal="center" vertical="center"/>
    </xf>
    <xf numFmtId="210" fontId="4" fillId="2" borderId="5" xfId="67" applyNumberFormat="1" applyFont="1" applyFill="1" applyBorder="1" applyAlignment="1">
      <alignment horizontal="center" vertical="center"/>
    </xf>
    <xf numFmtId="210" fontId="4" fillId="2" borderId="25" xfId="67" applyNumberFormat="1" applyFont="1" applyFill="1" applyBorder="1" applyAlignment="1">
      <alignment horizontal="center" vertical="center"/>
    </xf>
    <xf numFmtId="210" fontId="4" fillId="2" borderId="291" xfId="67" applyNumberFormat="1" applyFont="1" applyFill="1" applyBorder="1" applyAlignment="1">
      <alignment horizontal="center" vertical="center"/>
    </xf>
    <xf numFmtId="0" fontId="4" fillId="2" borderId="0" xfId="28" applyFont="1" applyFill="1" applyAlignment="1">
      <alignment vertical="center" wrapText="1"/>
    </xf>
    <xf numFmtId="210" fontId="4" fillId="2" borderId="296" xfId="67" applyNumberFormat="1" applyFont="1" applyFill="1" applyBorder="1" applyAlignment="1">
      <alignment horizontal="center" vertical="center"/>
    </xf>
    <xf numFmtId="0" fontId="7" fillId="3" borderId="4" xfId="60" applyFont="1" applyFill="1" applyBorder="1" applyAlignment="1">
      <alignment horizontal="center" vertical="top"/>
    </xf>
    <xf numFmtId="0" fontId="4" fillId="3" borderId="5" xfId="60" applyFont="1" applyFill="1" applyBorder="1" applyAlignment="1">
      <alignment vertical="top" wrapText="1"/>
    </xf>
    <xf numFmtId="3" fontId="4" fillId="2" borderId="5" xfId="64" applyNumberFormat="1" applyFont="1" applyFill="1" applyBorder="1" applyAlignment="1">
      <alignment horizontal="center" vertical="top"/>
    </xf>
    <xf numFmtId="210" fontId="4" fillId="2" borderId="5" xfId="67" applyNumberFormat="1" applyFont="1" applyFill="1" applyBorder="1" applyAlignment="1">
      <alignment horizontal="center" vertical="top"/>
    </xf>
    <xf numFmtId="184" fontId="36" fillId="2" borderId="0" xfId="21" applyNumberFormat="1" applyFont="1" applyFill="1" applyAlignment="1">
      <alignment vertical="center" wrapText="1"/>
    </xf>
    <xf numFmtId="184" fontId="7" fillId="2" borderId="0" xfId="21" applyNumberFormat="1" applyFont="1" applyFill="1" applyAlignment="1">
      <alignment vertical="center" wrapText="1"/>
    </xf>
    <xf numFmtId="210" fontId="54" fillId="2" borderId="7" xfId="67" applyNumberFormat="1" applyFont="1" applyFill="1" applyBorder="1" applyAlignment="1">
      <alignment horizontal="center" vertical="center"/>
    </xf>
    <xf numFmtId="0" fontId="7" fillId="3" borderId="249" xfId="60" applyFont="1" applyFill="1" applyBorder="1" applyAlignment="1">
      <alignment horizontal="center" vertical="center"/>
    </xf>
    <xf numFmtId="0" fontId="4" fillId="3" borderId="297" xfId="60" applyFont="1" applyFill="1" applyBorder="1" applyAlignment="1">
      <alignment vertical="center" wrapText="1"/>
    </xf>
    <xf numFmtId="3" fontId="7" fillId="2" borderId="212" xfId="60" applyNumberFormat="1" applyFont="1" applyFill="1" applyBorder="1" applyAlignment="1">
      <alignment horizontal="center" vertical="center"/>
    </xf>
    <xf numFmtId="3" fontId="7" fillId="2" borderId="206" xfId="60" applyNumberFormat="1" applyFont="1" applyFill="1" applyBorder="1" applyAlignment="1">
      <alignment horizontal="center" vertical="center"/>
    </xf>
    <xf numFmtId="3" fontId="7" fillId="2" borderId="213" xfId="60" applyNumberFormat="1" applyFont="1" applyFill="1" applyBorder="1" applyAlignment="1">
      <alignment horizontal="center" vertical="center"/>
    </xf>
    <xf numFmtId="3" fontId="7" fillId="2" borderId="228" xfId="60" applyNumberFormat="1" applyFont="1" applyFill="1" applyBorder="1" applyAlignment="1">
      <alignment horizontal="center" vertical="center"/>
    </xf>
    <xf numFmtId="3" fontId="7" fillId="2" borderId="293" xfId="60" applyNumberFormat="1" applyFont="1" applyFill="1" applyBorder="1" applyAlignment="1">
      <alignment horizontal="center" vertical="center"/>
    </xf>
    <xf numFmtId="0" fontId="54" fillId="2" borderId="0" xfId="28" applyFont="1" applyFill="1" applyAlignment="1">
      <alignment vertical="center"/>
    </xf>
    <xf numFmtId="0" fontId="16" fillId="0" borderId="0" xfId="60" applyFont="1" applyAlignment="1">
      <alignment vertical="center"/>
    </xf>
    <xf numFmtId="0" fontId="4" fillId="2" borderId="0" xfId="28" applyNumberFormat="1" applyFont="1" applyFill="1" applyAlignment="1">
      <alignment vertical="center"/>
    </xf>
    <xf numFmtId="3" fontId="4" fillId="2" borderId="0" xfId="28" applyNumberFormat="1" applyFont="1" applyFill="1" applyAlignment="1">
      <alignment vertical="center"/>
    </xf>
    <xf numFmtId="3" fontId="7" fillId="2" borderId="7" xfId="60" applyNumberFormat="1" applyFont="1" applyFill="1" applyBorder="1" applyAlignment="1">
      <alignment horizontal="center" vertical="center"/>
    </xf>
    <xf numFmtId="3" fontId="7" fillId="2" borderId="70" xfId="60" applyNumberFormat="1" applyFont="1" applyFill="1" applyBorder="1" applyAlignment="1">
      <alignment horizontal="center" vertical="center"/>
    </xf>
    <xf numFmtId="3" fontId="7" fillId="2" borderId="156" xfId="60" applyNumberFormat="1" applyFont="1" applyFill="1" applyBorder="1" applyAlignment="1">
      <alignment horizontal="center" vertical="center"/>
    </xf>
    <xf numFmtId="3" fontId="7" fillId="2" borderId="5" xfId="64" applyNumberFormat="1" applyFont="1" applyFill="1" applyBorder="1" applyAlignment="1">
      <alignment horizontal="center" vertical="center"/>
    </xf>
    <xf numFmtId="3" fontId="7" fillId="2" borderId="44" xfId="64" applyNumberFormat="1" applyFont="1" applyFill="1" applyBorder="1" applyAlignment="1">
      <alignment horizontal="center" vertical="center"/>
    </xf>
    <xf numFmtId="3" fontId="7" fillId="2" borderId="23" xfId="64" applyNumberFormat="1" applyFont="1" applyFill="1" applyBorder="1" applyAlignment="1">
      <alignment horizontal="center" vertical="center"/>
    </xf>
    <xf numFmtId="0" fontId="7" fillId="2" borderId="0" xfId="28" applyFont="1" applyFill="1" applyAlignment="1">
      <alignment vertical="center"/>
    </xf>
    <xf numFmtId="3" fontId="7" fillId="2" borderId="5" xfId="60" applyNumberFormat="1" applyFont="1" applyFill="1" applyBorder="1" applyAlignment="1">
      <alignment horizontal="center" vertical="center"/>
    </xf>
    <xf numFmtId="210" fontId="4" fillId="2" borderId="7" xfId="60" applyNumberFormat="1" applyFont="1" applyFill="1" applyBorder="1" applyAlignment="1">
      <alignment horizontal="center" vertical="center"/>
    </xf>
    <xf numFmtId="3" fontId="4" fillId="2" borderId="70" xfId="60" applyNumberFormat="1" applyFont="1" applyFill="1" applyBorder="1" applyAlignment="1">
      <alignment horizontal="center" vertical="center"/>
    </xf>
    <xf numFmtId="3" fontId="4" fillId="2" borderId="156" xfId="60" applyNumberFormat="1" applyFont="1" applyFill="1" applyBorder="1" applyAlignment="1">
      <alignment horizontal="center" vertical="center"/>
    </xf>
    <xf numFmtId="3" fontId="4" fillId="2" borderId="5" xfId="60" applyNumberFormat="1" applyFont="1" applyFill="1" applyBorder="1" applyAlignment="1">
      <alignment horizontal="center" vertical="center"/>
    </xf>
    <xf numFmtId="210" fontId="4" fillId="2" borderId="5" xfId="60" applyNumberFormat="1" applyFont="1" applyFill="1" applyBorder="1" applyAlignment="1">
      <alignment horizontal="center" vertical="center"/>
    </xf>
    <xf numFmtId="210" fontId="7" fillId="2" borderId="143" xfId="60" applyNumberFormat="1" applyFont="1" applyFill="1" applyBorder="1" applyAlignment="1">
      <alignment horizontal="center" vertical="center"/>
    </xf>
    <xf numFmtId="3" fontId="4" fillId="2" borderId="300" xfId="60" applyNumberFormat="1" applyFont="1" applyFill="1" applyBorder="1" applyAlignment="1">
      <alignment horizontal="center" vertical="center"/>
    </xf>
    <xf numFmtId="165" fontId="7" fillId="2" borderId="70" xfId="60" applyNumberFormat="1" applyFont="1" applyFill="1" applyBorder="1" applyAlignment="1">
      <alignment horizontal="center" vertical="center"/>
    </xf>
    <xf numFmtId="210" fontId="4" fillId="2" borderId="5" xfId="60" applyNumberFormat="1" applyFont="1" applyFill="1" applyBorder="1" applyAlignment="1">
      <alignment horizontal="center" vertical="center" wrapText="1"/>
    </xf>
    <xf numFmtId="165" fontId="7" fillId="2" borderId="156" xfId="60" applyNumberFormat="1" applyFont="1" applyFill="1" applyBorder="1" applyAlignment="1">
      <alignment horizontal="center" vertical="center"/>
    </xf>
    <xf numFmtId="0" fontId="4" fillId="3" borderId="37" xfId="60" applyFont="1" applyFill="1" applyBorder="1" applyAlignment="1">
      <alignment vertical="center"/>
    </xf>
    <xf numFmtId="3" fontId="4" fillId="2" borderId="7" xfId="60" applyNumberFormat="1" applyFont="1" applyFill="1" applyBorder="1" applyAlignment="1">
      <alignment horizontal="center" vertical="center"/>
    </xf>
    <xf numFmtId="165" fontId="4" fillId="2" borderId="70" xfId="60" applyNumberFormat="1" applyFont="1" applyFill="1" applyBorder="1" applyAlignment="1">
      <alignment horizontal="center" vertical="center"/>
    </xf>
    <xf numFmtId="165" fontId="4" fillId="2" borderId="156" xfId="60" applyNumberFormat="1" applyFont="1" applyFill="1" applyBorder="1" applyAlignment="1">
      <alignment horizontal="center" vertical="center"/>
    </xf>
    <xf numFmtId="210" fontId="4" fillId="0" borderId="5" xfId="67" applyNumberFormat="1" applyFont="1" applyFill="1" applyBorder="1" applyAlignment="1">
      <alignment horizontal="center" vertical="center"/>
    </xf>
    <xf numFmtId="0" fontId="4" fillId="3" borderId="4" xfId="60" applyFont="1" applyFill="1" applyBorder="1" applyAlignment="1">
      <alignment horizontal="left" vertical="center"/>
    </xf>
    <xf numFmtId="210" fontId="54" fillId="2" borderId="7" xfId="60" applyNumberFormat="1" applyFont="1" applyFill="1" applyBorder="1" applyAlignment="1">
      <alignment horizontal="center" vertical="center"/>
    </xf>
    <xf numFmtId="3" fontId="54" fillId="2" borderId="156" xfId="60" applyNumberFormat="1" applyFont="1" applyFill="1" applyBorder="1" applyAlignment="1">
      <alignment horizontal="center" vertical="center"/>
    </xf>
    <xf numFmtId="210" fontId="54" fillId="2" borderId="5" xfId="60" applyNumberFormat="1" applyFont="1" applyFill="1" applyBorder="1" applyAlignment="1">
      <alignment horizontal="center" vertical="center"/>
    </xf>
    <xf numFmtId="210" fontId="7" fillId="2" borderId="5" xfId="60" applyNumberFormat="1" applyFont="1" applyFill="1" applyBorder="1" applyAlignment="1">
      <alignment horizontal="center" vertical="center"/>
    </xf>
    <xf numFmtId="0" fontId="7" fillId="3" borderId="8" xfId="60" applyFont="1" applyFill="1" applyBorder="1" applyAlignment="1">
      <alignment horizontal="left" vertical="center"/>
    </xf>
    <xf numFmtId="210" fontId="7" fillId="2" borderId="163" xfId="60" applyNumberFormat="1" applyFont="1" applyFill="1" applyBorder="1" applyAlignment="1">
      <alignment horizontal="center" vertical="center"/>
    </xf>
    <xf numFmtId="165" fontId="7" fillId="2" borderId="302" xfId="60" applyNumberFormat="1" applyFont="1" applyFill="1" applyBorder="1" applyAlignment="1">
      <alignment horizontal="center" vertical="center"/>
    </xf>
    <xf numFmtId="165" fontId="7" fillId="2" borderId="303" xfId="60" applyNumberFormat="1" applyFont="1" applyFill="1" applyBorder="1" applyAlignment="1">
      <alignment horizontal="center" vertical="center"/>
    </xf>
    <xf numFmtId="210" fontId="7" fillId="2" borderId="9" xfId="60" applyNumberFormat="1" applyFont="1" applyFill="1" applyBorder="1" applyAlignment="1">
      <alignment horizontal="center" vertical="center"/>
    </xf>
    <xf numFmtId="1" fontId="4" fillId="2" borderId="0" xfId="28" applyNumberFormat="1" applyFont="1" applyFill="1" applyAlignment="1">
      <alignment horizontal="center" vertical="center"/>
    </xf>
    <xf numFmtId="0" fontId="3" fillId="2" borderId="0" xfId="68" applyFont="1" applyFill="1" applyAlignment="1">
      <alignment vertical="center"/>
    </xf>
    <xf numFmtId="0" fontId="38" fillId="2" borderId="0" xfId="68" applyFont="1" applyFill="1" applyAlignment="1">
      <alignment vertical="center"/>
    </xf>
    <xf numFmtId="0" fontId="38" fillId="2" borderId="0" xfId="0" applyFont="1" applyFill="1" applyBorder="1" applyAlignment="1">
      <alignment horizontal="left" vertical="center"/>
    </xf>
    <xf numFmtId="0" fontId="0" fillId="2" borderId="0" xfId="0" applyFont="1" applyFill="1" applyAlignment="1">
      <alignment vertical="center"/>
    </xf>
    <xf numFmtId="0" fontId="16" fillId="2" borderId="41" xfId="0" applyFont="1" applyFill="1" applyBorder="1" applyAlignment="1"/>
    <xf numFmtId="0" fontId="16" fillId="2" borderId="41" xfId="0" applyFont="1" applyFill="1" applyBorder="1" applyAlignment="1">
      <alignment horizontal="right"/>
    </xf>
    <xf numFmtId="0" fontId="1" fillId="2" borderId="0" xfId="69" applyFont="1" applyFill="1" applyAlignment="1">
      <alignment vertical="center"/>
    </xf>
    <xf numFmtId="0" fontId="28" fillId="3" borderId="1" xfId="0" applyFont="1" applyFill="1" applyBorder="1" applyAlignment="1">
      <alignment horizontal="center" vertical="center" wrapText="1"/>
    </xf>
    <xf numFmtId="0" fontId="28" fillId="3" borderId="304" xfId="0" applyFont="1" applyFill="1" applyBorder="1" applyAlignment="1">
      <alignment horizontal="center" vertical="center" wrapText="1"/>
    </xf>
    <xf numFmtId="0" fontId="28" fillId="3" borderId="305" xfId="0" applyFont="1" applyFill="1" applyBorder="1" applyAlignment="1">
      <alignment horizontal="center" vertical="center" wrapText="1"/>
    </xf>
    <xf numFmtId="0" fontId="28" fillId="3" borderId="131" xfId="0" applyFont="1" applyFill="1" applyBorder="1" applyAlignment="1">
      <alignment horizontal="center" vertical="center" wrapText="1"/>
    </xf>
    <xf numFmtId="0" fontId="28" fillId="3" borderId="306" xfId="0" applyFont="1" applyFill="1" applyBorder="1" applyAlignment="1">
      <alignment horizontal="center" vertical="center" wrapText="1"/>
    </xf>
    <xf numFmtId="0" fontId="28" fillId="3" borderId="307" xfId="0" applyFont="1" applyFill="1" applyBorder="1" applyAlignment="1">
      <alignment horizontal="center" vertical="center" wrapText="1"/>
    </xf>
    <xf numFmtId="0" fontId="1" fillId="2" borderId="0" xfId="69" applyFont="1" applyFill="1" applyAlignment="1">
      <alignment horizontal="center" vertical="center"/>
    </xf>
    <xf numFmtId="0" fontId="28" fillId="2" borderId="87" xfId="0" applyFont="1" applyFill="1" applyBorder="1" applyAlignment="1">
      <alignment horizontal="left" vertical="center" wrapText="1"/>
    </xf>
    <xf numFmtId="1" fontId="28" fillId="2" borderId="141" xfId="70" applyNumberFormat="1" applyFont="1" applyFill="1" applyBorder="1" applyAlignment="1">
      <alignment horizontal="center" vertical="center" wrapText="1"/>
    </xf>
    <xf numFmtId="1" fontId="28" fillId="2" borderId="289" xfId="70" applyNumberFormat="1" applyFont="1" applyFill="1" applyBorder="1" applyAlignment="1">
      <alignment horizontal="center" vertical="center" wrapText="1"/>
    </xf>
    <xf numFmtId="1" fontId="28" fillId="2" borderId="24" xfId="70" applyNumberFormat="1" applyFont="1" applyFill="1" applyBorder="1" applyAlignment="1">
      <alignment horizontal="center" vertical="center" wrapText="1"/>
    </xf>
    <xf numFmtId="1" fontId="28" fillId="2" borderId="142" xfId="70" applyNumberFormat="1" applyFont="1" applyFill="1" applyBorder="1" applyAlignment="1">
      <alignment horizontal="center" vertical="center" wrapText="1"/>
    </xf>
    <xf numFmtId="1" fontId="28" fillId="2" borderId="308" xfId="70" applyNumberFormat="1" applyFont="1" applyFill="1" applyBorder="1" applyAlignment="1">
      <alignment horizontal="center" vertical="center" wrapText="1"/>
    </xf>
    <xf numFmtId="0" fontId="32" fillId="2" borderId="309" xfId="0" applyFont="1" applyFill="1" applyBorder="1" applyAlignment="1">
      <alignment horizontal="left" vertical="center" wrapText="1" indent="1"/>
    </xf>
    <xf numFmtId="3" fontId="10" fillId="2" borderId="310" xfId="0" applyNumberFormat="1" applyFont="1" applyFill="1" applyBorder="1" applyAlignment="1">
      <alignment horizontal="center" vertical="center" wrapText="1"/>
    </xf>
    <xf numFmtId="0" fontId="32" fillId="2" borderId="311" xfId="0" applyFont="1" applyFill="1" applyBorder="1" applyAlignment="1">
      <alignment horizontal="left" vertical="center" wrapText="1" indent="1"/>
    </xf>
    <xf numFmtId="0" fontId="32" fillId="2" borderId="310" xfId="0" applyFont="1" applyFill="1" applyBorder="1" applyAlignment="1">
      <alignment horizontal="left" vertical="center" wrapText="1" indent="1"/>
    </xf>
    <xf numFmtId="3" fontId="10" fillId="2" borderId="312" xfId="0" applyNumberFormat="1" applyFont="1" applyFill="1" applyBorder="1" applyAlignment="1">
      <alignment horizontal="center" vertical="center" wrapText="1"/>
    </xf>
    <xf numFmtId="3" fontId="10" fillId="2" borderId="313" xfId="0" applyNumberFormat="1" applyFont="1" applyFill="1" applyBorder="1" applyAlignment="1">
      <alignment horizontal="center" vertical="center" wrapText="1"/>
    </xf>
    <xf numFmtId="3" fontId="10" fillId="2" borderId="314" xfId="0" applyNumberFormat="1" applyFont="1" applyFill="1" applyBorder="1" applyAlignment="1">
      <alignment horizontal="center" vertical="center" wrapText="1"/>
    </xf>
    <xf numFmtId="0" fontId="10" fillId="2" borderId="315" xfId="0" applyFont="1" applyFill="1" applyBorder="1" applyAlignment="1">
      <alignment horizontal="left" vertical="center" wrapText="1" indent="2"/>
    </xf>
    <xf numFmtId="1" fontId="10" fillId="2" borderId="316" xfId="70" applyNumberFormat="1" applyFont="1" applyFill="1" applyBorder="1" applyAlignment="1">
      <alignment horizontal="center" vertical="center" wrapText="1"/>
    </xf>
    <xf numFmtId="1" fontId="10" fillId="2" borderId="317" xfId="70" applyNumberFormat="1" applyFont="1" applyFill="1" applyBorder="1" applyAlignment="1">
      <alignment horizontal="center" vertical="center" wrapText="1"/>
    </xf>
    <xf numFmtId="1" fontId="10" fillId="2" borderId="318" xfId="70" applyNumberFormat="1" applyFont="1" applyFill="1" applyBorder="1" applyAlignment="1">
      <alignment horizontal="center" vertical="center" wrapText="1"/>
    </xf>
    <xf numFmtId="1" fontId="10" fillId="2" borderId="319" xfId="70" applyNumberFormat="1" applyFont="1" applyFill="1" applyBorder="1" applyAlignment="1">
      <alignment horizontal="center" vertical="center" wrapText="1"/>
    </xf>
    <xf numFmtId="1" fontId="10" fillId="2" borderId="320" xfId="70" applyNumberFormat="1" applyFont="1" applyFill="1" applyBorder="1" applyAlignment="1">
      <alignment horizontal="center" vertical="center" wrapText="1"/>
    </xf>
    <xf numFmtId="0" fontId="10" fillId="2" borderId="321" xfId="0" applyFont="1" applyFill="1" applyBorder="1" applyAlignment="1">
      <alignment horizontal="left" vertical="center" wrapText="1" indent="2"/>
    </xf>
    <xf numFmtId="1" fontId="10" fillId="2" borderId="322" xfId="70" applyNumberFormat="1" applyFont="1" applyFill="1" applyBorder="1" applyAlignment="1">
      <alignment horizontal="center" vertical="center" wrapText="1"/>
    </xf>
    <xf numFmtId="1" fontId="10" fillId="2" borderId="301" xfId="70" applyNumberFormat="1" applyFont="1" applyFill="1" applyBorder="1" applyAlignment="1">
      <alignment horizontal="center" vertical="center" wrapText="1"/>
    </xf>
    <xf numFmtId="1" fontId="10" fillId="2" borderId="41" xfId="70" applyNumberFormat="1" applyFont="1" applyFill="1" applyBorder="1" applyAlignment="1">
      <alignment horizontal="center" vertical="center" wrapText="1"/>
    </xf>
    <xf numFmtId="1" fontId="10" fillId="2" borderId="323" xfId="70" applyNumberFormat="1" applyFont="1" applyFill="1" applyBorder="1" applyAlignment="1">
      <alignment horizontal="center" vertical="center" wrapText="1"/>
    </xf>
    <xf numFmtId="1" fontId="10" fillId="2" borderId="324" xfId="70" applyNumberFormat="1" applyFont="1" applyFill="1" applyBorder="1" applyAlignment="1">
      <alignment horizontal="center" vertical="center" wrapText="1"/>
    </xf>
    <xf numFmtId="0" fontId="153" fillId="2" borderId="0" xfId="68" applyFont="1" applyFill="1" applyAlignment="1">
      <alignment vertical="center"/>
    </xf>
    <xf numFmtId="3" fontId="1" fillId="2" borderId="0" xfId="69" applyNumberFormat="1" applyFont="1" applyFill="1" applyAlignment="1">
      <alignment vertical="center"/>
    </xf>
    <xf numFmtId="0" fontId="33" fillId="2" borderId="0" xfId="68" applyFont="1" applyFill="1" applyBorder="1" applyAlignment="1">
      <alignment vertical="center" wrapText="1"/>
    </xf>
    <xf numFmtId="1" fontId="33" fillId="2" borderId="0" xfId="70" applyNumberFormat="1" applyFont="1" applyFill="1" applyBorder="1" applyAlignment="1">
      <alignment vertical="center" wrapText="1"/>
    </xf>
    <xf numFmtId="0" fontId="154" fillId="2" borderId="0" xfId="68" applyFont="1" applyFill="1" applyAlignment="1">
      <alignment vertical="center"/>
    </xf>
    <xf numFmtId="0" fontId="152" fillId="2" borderId="0" xfId="68" applyFill="1" applyAlignment="1">
      <alignment vertical="center"/>
    </xf>
    <xf numFmtId="0" fontId="1" fillId="2" borderId="0" xfId="69" applyFill="1"/>
    <xf numFmtId="0" fontId="28" fillId="2" borderId="87" xfId="0" applyFont="1" applyFill="1" applyBorder="1" applyAlignment="1">
      <alignment horizontal="left" vertical="center"/>
    </xf>
    <xf numFmtId="3" fontId="28" fillId="2" borderId="141" xfId="0" applyNumberFormat="1" applyFont="1" applyFill="1" applyBorder="1" applyAlignment="1">
      <alignment horizontal="center" vertical="center" wrapText="1"/>
    </xf>
    <xf numFmtId="3" fontId="28" fillId="2" borderId="289" xfId="70" applyNumberFormat="1" applyFont="1" applyFill="1" applyBorder="1" applyAlignment="1">
      <alignment horizontal="center" vertical="center" wrapText="1"/>
    </xf>
    <xf numFmtId="3" fontId="28" fillId="2" borderId="141" xfId="70" applyNumberFormat="1" applyFont="1" applyFill="1" applyBorder="1" applyAlignment="1">
      <alignment horizontal="center" vertical="center" wrapText="1"/>
    </xf>
    <xf numFmtId="3" fontId="28" fillId="2" borderId="24" xfId="70" applyNumberFormat="1" applyFont="1" applyFill="1" applyBorder="1" applyAlignment="1">
      <alignment horizontal="center" vertical="center" wrapText="1"/>
    </xf>
    <xf numFmtId="3" fontId="28" fillId="2" borderId="142" xfId="70" applyNumberFormat="1" applyFont="1" applyFill="1" applyBorder="1" applyAlignment="1">
      <alignment horizontal="center" vertical="center" wrapText="1"/>
    </xf>
    <xf numFmtId="3" fontId="28" fillId="2" borderId="325" xfId="70" applyNumberFormat="1" applyFont="1" applyFill="1" applyBorder="1" applyAlignment="1">
      <alignment horizontal="center" vertical="center" wrapText="1"/>
    </xf>
    <xf numFmtId="0" fontId="32" fillId="2" borderId="309" xfId="0" applyFont="1" applyFill="1" applyBorder="1" applyAlignment="1">
      <alignment horizontal="left" vertical="center" indent="1"/>
    </xf>
    <xf numFmtId="0" fontId="10" fillId="2" borderId="315" xfId="0" applyFont="1" applyFill="1" applyBorder="1" applyAlignment="1">
      <alignment horizontal="left" vertical="center" indent="2"/>
    </xf>
    <xf numFmtId="1" fontId="10" fillId="2" borderId="317" xfId="70" applyNumberFormat="1" applyFont="1" applyFill="1" applyBorder="1" applyAlignment="1">
      <alignment horizontal="left" vertical="center" wrapText="1" indent="2"/>
    </xf>
    <xf numFmtId="1" fontId="10" fillId="2" borderId="316" xfId="70" applyNumberFormat="1" applyFont="1" applyFill="1" applyBorder="1" applyAlignment="1">
      <alignment horizontal="left" vertical="center" wrapText="1" indent="2"/>
    </xf>
    <xf numFmtId="0" fontId="10" fillId="2" borderId="326" xfId="0" applyFont="1" applyFill="1" applyBorder="1" applyAlignment="1">
      <alignment horizontal="left" vertical="center" indent="2"/>
    </xf>
    <xf numFmtId="1" fontId="10" fillId="2" borderId="327" xfId="70" applyNumberFormat="1" applyFont="1" applyFill="1" applyBorder="1" applyAlignment="1">
      <alignment horizontal="center" vertical="center" wrapText="1"/>
    </xf>
    <xf numFmtId="1" fontId="10" fillId="2" borderId="328" xfId="70" applyNumberFormat="1" applyFont="1" applyFill="1" applyBorder="1" applyAlignment="1">
      <alignment horizontal="left" vertical="center" wrapText="1" indent="2"/>
    </xf>
    <xf numFmtId="1" fontId="10" fillId="2" borderId="327" xfId="70" applyNumberFormat="1" applyFont="1" applyFill="1" applyBorder="1" applyAlignment="1">
      <alignment horizontal="left" vertical="center" wrapText="1" indent="2"/>
    </xf>
    <xf numFmtId="1" fontId="10" fillId="2" borderId="329" xfId="70" applyNumberFormat="1" applyFont="1" applyFill="1" applyBorder="1" applyAlignment="1">
      <alignment horizontal="center" vertical="center" wrapText="1"/>
    </xf>
    <xf numFmtId="1" fontId="10" fillId="2" borderId="330" xfId="70" applyNumberFormat="1" applyFont="1" applyFill="1" applyBorder="1" applyAlignment="1">
      <alignment horizontal="center" vertical="center" wrapText="1"/>
    </xf>
    <xf numFmtId="1" fontId="10" fillId="2" borderId="331" xfId="70" applyNumberFormat="1" applyFont="1" applyFill="1" applyBorder="1" applyAlignment="1">
      <alignment horizontal="center" vertical="center" wrapText="1"/>
    </xf>
    <xf numFmtId="0" fontId="33" fillId="2" borderId="12" xfId="68" applyFont="1" applyFill="1" applyBorder="1" applyAlignment="1">
      <alignment vertical="center" wrapText="1"/>
    </xf>
    <xf numFmtId="1" fontId="33" fillId="2" borderId="12" xfId="70" applyNumberFormat="1" applyFont="1" applyFill="1" applyBorder="1" applyAlignment="1">
      <alignment vertical="center" wrapText="1"/>
    </xf>
    <xf numFmtId="0" fontId="28" fillId="2" borderId="332" xfId="0" applyFont="1" applyFill="1" applyBorder="1" applyAlignment="1">
      <alignment vertical="center"/>
    </xf>
    <xf numFmtId="167" fontId="10" fillId="2" borderId="333" xfId="70" applyNumberFormat="1" applyFont="1" applyFill="1" applyBorder="1" applyAlignment="1">
      <alignment horizontal="center" vertical="center" wrapText="1"/>
    </xf>
    <xf numFmtId="167" fontId="10" fillId="2" borderId="334" xfId="70" applyNumberFormat="1" applyFont="1" applyFill="1" applyBorder="1" applyAlignment="1">
      <alignment horizontal="center" vertical="center" wrapText="1"/>
    </xf>
    <xf numFmtId="167" fontId="10" fillId="0" borderId="335" xfId="70" applyNumberFormat="1" applyFont="1" applyFill="1" applyBorder="1" applyAlignment="1">
      <alignment horizontal="center" vertical="center" wrapText="1"/>
    </xf>
    <xf numFmtId="167" fontId="10" fillId="0" borderId="333" xfId="70" applyNumberFormat="1" applyFont="1" applyFill="1" applyBorder="1" applyAlignment="1">
      <alignment horizontal="center" vertical="center" wrapText="1"/>
    </xf>
    <xf numFmtId="167" fontId="10" fillId="0" borderId="336" xfId="70" applyNumberFormat="1" applyFont="1" applyFill="1" applyBorder="1" applyAlignment="1">
      <alignment horizontal="center" vertical="center" wrapText="1"/>
    </xf>
    <xf numFmtId="167" fontId="10" fillId="0" borderId="337" xfId="70" applyNumberFormat="1" applyFont="1" applyFill="1" applyBorder="1" applyAlignment="1">
      <alignment horizontal="center" vertical="center" wrapText="1"/>
    </xf>
    <xf numFmtId="212" fontId="32" fillId="2" borderId="338" xfId="0" applyNumberFormat="1" applyFont="1" applyFill="1" applyBorder="1" applyAlignment="1">
      <alignment vertical="center"/>
    </xf>
    <xf numFmtId="10" fontId="32" fillId="2" borderId="339" xfId="0" applyNumberFormat="1" applyFont="1" applyFill="1" applyBorder="1" applyAlignment="1">
      <alignment horizontal="center" vertical="center" wrapText="1"/>
    </xf>
    <xf numFmtId="10" fontId="32" fillId="2" borderId="340" xfId="0" applyNumberFormat="1" applyFont="1" applyFill="1" applyBorder="1" applyAlignment="1">
      <alignment horizontal="left" vertical="center" wrapText="1" indent="2"/>
    </xf>
    <xf numFmtId="171" fontId="32" fillId="2" borderId="339" xfId="0" applyNumberFormat="1" applyFont="1" applyFill="1" applyBorder="1" applyAlignment="1">
      <alignment horizontal="left" vertical="center" wrapText="1" indent="2"/>
    </xf>
    <xf numFmtId="10" fontId="32" fillId="2" borderId="339" xfId="0" applyNumberFormat="1" applyFont="1" applyFill="1" applyBorder="1" applyAlignment="1">
      <alignment horizontal="left" vertical="center" wrapText="1" indent="2"/>
    </xf>
    <xf numFmtId="10" fontId="32" fillId="0" borderId="341" xfId="0" applyNumberFormat="1" applyFont="1" applyFill="1" applyBorder="1" applyAlignment="1">
      <alignment horizontal="center" vertical="center" wrapText="1"/>
    </xf>
    <xf numFmtId="10" fontId="32" fillId="0" borderId="339" xfId="0" applyNumberFormat="1" applyFont="1" applyFill="1" applyBorder="1" applyAlignment="1">
      <alignment horizontal="center" vertical="center" wrapText="1"/>
    </xf>
    <xf numFmtId="10" fontId="32" fillId="0" borderId="342" xfId="0" applyNumberFormat="1" applyFont="1" applyFill="1" applyBorder="1" applyAlignment="1">
      <alignment horizontal="center" vertical="center" wrapText="1"/>
    </xf>
    <xf numFmtId="10" fontId="32" fillId="0" borderId="343" xfId="0" applyNumberFormat="1" applyFont="1" applyFill="1" applyBorder="1" applyAlignment="1">
      <alignment horizontal="center" vertical="center" wrapText="1"/>
    </xf>
    <xf numFmtId="0" fontId="28" fillId="2" borderId="309" xfId="0" applyFont="1" applyFill="1" applyBorder="1" applyAlignment="1">
      <alignment vertical="center"/>
    </xf>
    <xf numFmtId="167" fontId="10" fillId="2" borderId="310" xfId="70" applyNumberFormat="1" applyFont="1" applyFill="1" applyBorder="1" applyAlignment="1">
      <alignment horizontal="center" vertical="center" wrapText="1"/>
    </xf>
    <xf numFmtId="167" fontId="10" fillId="2" borderId="311" xfId="70" applyNumberFormat="1" applyFont="1" applyFill="1" applyBorder="1" applyAlignment="1">
      <alignment horizontal="center" vertical="center" wrapText="1"/>
    </xf>
    <xf numFmtId="167" fontId="10" fillId="0" borderId="312" xfId="70" applyNumberFormat="1" applyFont="1" applyFill="1" applyBorder="1" applyAlignment="1">
      <alignment horizontal="center" vertical="center" wrapText="1"/>
    </xf>
    <xf numFmtId="167" fontId="10" fillId="0" borderId="310" xfId="70" applyNumberFormat="1" applyFont="1" applyFill="1" applyBorder="1" applyAlignment="1">
      <alignment horizontal="center" vertical="center" wrapText="1"/>
    </xf>
    <xf numFmtId="167" fontId="10" fillId="0" borderId="313" xfId="70" applyNumberFormat="1" applyFont="1" applyFill="1" applyBorder="1" applyAlignment="1">
      <alignment horizontal="center" vertical="center" wrapText="1"/>
    </xf>
    <xf numFmtId="167" fontId="10" fillId="0" borderId="314" xfId="70" applyNumberFormat="1" applyFont="1" applyFill="1" applyBorder="1" applyAlignment="1">
      <alignment horizontal="center" vertical="center" wrapText="1"/>
    </xf>
    <xf numFmtId="212" fontId="32" fillId="2" borderId="321" xfId="0" applyNumberFormat="1" applyFont="1" applyFill="1" applyBorder="1" applyAlignment="1">
      <alignment horizontal="left" vertical="center" wrapText="1"/>
    </xf>
    <xf numFmtId="171" fontId="32" fillId="2" borderId="327" xfId="0" applyNumberFormat="1" applyFont="1" applyFill="1" applyBorder="1" applyAlignment="1">
      <alignment horizontal="center" vertical="center" wrapText="1"/>
    </xf>
    <xf numFmtId="171" fontId="32" fillId="2" borderId="327" xfId="0" applyNumberFormat="1" applyFont="1" applyFill="1" applyBorder="1" applyAlignment="1">
      <alignment horizontal="left" vertical="center" wrapText="1" indent="2"/>
    </xf>
    <xf numFmtId="171" fontId="32" fillId="0" borderId="329" xfId="0" applyNumberFormat="1" applyFont="1" applyFill="1" applyBorder="1" applyAlignment="1">
      <alignment horizontal="left" vertical="center" wrapText="1" indent="2"/>
    </xf>
    <xf numFmtId="171" fontId="32" fillId="0" borderId="327" xfId="0" applyNumberFormat="1" applyFont="1" applyFill="1" applyBorder="1" applyAlignment="1">
      <alignment horizontal="left" vertical="center" wrapText="1" indent="2"/>
    </xf>
    <xf numFmtId="171" fontId="32" fillId="0" borderId="330" xfId="0" applyNumberFormat="1" applyFont="1" applyFill="1" applyBorder="1" applyAlignment="1">
      <alignment horizontal="left" vertical="center" wrapText="1" indent="2"/>
    </xf>
    <xf numFmtId="171" fontId="32" fillId="0" borderId="331" xfId="13" applyNumberFormat="1" applyFont="1" applyFill="1" applyBorder="1" applyAlignment="1">
      <alignment horizontal="left" vertical="center" wrapText="1" indent="2"/>
    </xf>
    <xf numFmtId="212" fontId="155" fillId="2" borderId="0" xfId="68" applyNumberFormat="1" applyFont="1" applyFill="1" applyAlignment="1">
      <alignment horizontal="left" vertical="center"/>
    </xf>
    <xf numFmtId="0" fontId="121" fillId="2" borderId="0" xfId="69" applyFont="1" applyFill="1" applyAlignment="1">
      <alignment horizontal="left" vertical="center" wrapText="1"/>
    </xf>
    <xf numFmtId="0" fontId="156" fillId="2" borderId="0" xfId="69" applyFont="1" applyFill="1" applyAlignment="1">
      <alignment vertical="center"/>
    </xf>
    <xf numFmtId="0" fontId="157" fillId="2" borderId="0" xfId="68" applyFont="1" applyFill="1" applyAlignment="1">
      <alignment vertical="center"/>
    </xf>
    <xf numFmtId="0" fontId="3" fillId="2" borderId="0" xfId="71" applyFont="1" applyFill="1" applyBorder="1" applyAlignment="1">
      <alignment vertical="center"/>
    </xf>
    <xf numFmtId="0" fontId="131" fillId="2" borderId="0" xfId="71" applyFont="1" applyFill="1" applyAlignment="1">
      <alignment vertical="center"/>
    </xf>
    <xf numFmtId="0" fontId="131" fillId="2" borderId="0" xfId="71" applyFont="1" applyFill="1"/>
    <xf numFmtId="0" fontId="0" fillId="2" borderId="0" xfId="0" applyFont="1" applyFill="1"/>
    <xf numFmtId="0" fontId="32" fillId="2" borderId="41" xfId="0" applyFont="1" applyFill="1" applyBorder="1" applyAlignment="1">
      <alignment vertical="center"/>
    </xf>
    <xf numFmtId="0" fontId="32" fillId="2" borderId="41" xfId="0" applyFont="1" applyFill="1" applyBorder="1" applyAlignment="1">
      <alignment horizontal="left" vertical="center"/>
    </xf>
    <xf numFmtId="0" fontId="16" fillId="2" borderId="41" xfId="0" applyFont="1" applyFill="1" applyBorder="1" applyAlignment="1">
      <alignment horizontal="right" vertical="center"/>
    </xf>
    <xf numFmtId="0" fontId="16" fillId="2" borderId="41" xfId="0" applyFont="1" applyFill="1" applyBorder="1" applyAlignment="1">
      <alignment horizontal="left" vertical="center"/>
    </xf>
    <xf numFmtId="0" fontId="1" fillId="2" borderId="0" xfId="69" applyFont="1" applyFill="1"/>
    <xf numFmtId="0" fontId="28" fillId="3" borderId="52" xfId="0" applyFont="1" applyFill="1" applyBorder="1" applyAlignment="1">
      <alignment horizontal="center" vertical="center" wrapText="1"/>
    </xf>
    <xf numFmtId="0" fontId="28" fillId="3" borderId="58" xfId="0" applyFont="1" applyFill="1" applyBorder="1" applyAlignment="1">
      <alignment horizontal="center" vertical="center" wrapText="1"/>
    </xf>
    <xf numFmtId="0" fontId="28" fillId="3" borderId="53" xfId="0" applyFont="1" applyFill="1" applyBorder="1" applyAlignment="1">
      <alignment horizontal="center" vertical="center" wrapText="1"/>
    </xf>
    <xf numFmtId="0" fontId="28" fillId="3" borderId="344" xfId="0" applyFont="1" applyFill="1" applyBorder="1" applyAlignment="1">
      <alignment horizontal="center" vertical="center" wrapText="1"/>
    </xf>
    <xf numFmtId="0" fontId="28" fillId="3" borderId="59" xfId="0" applyFont="1" applyFill="1" applyBorder="1" applyAlignment="1">
      <alignment horizontal="center" vertical="center" wrapText="1"/>
    </xf>
    <xf numFmtId="0" fontId="28" fillId="3" borderId="11" xfId="0" applyFont="1" applyFill="1" applyBorder="1" applyAlignment="1">
      <alignment horizontal="center" vertical="center"/>
    </xf>
    <xf numFmtId="0" fontId="10" fillId="2" borderId="12" xfId="0" applyFont="1" applyFill="1" applyBorder="1" applyAlignment="1">
      <alignment vertical="center"/>
    </xf>
    <xf numFmtId="164" fontId="10" fillId="2" borderId="110" xfId="70" applyNumberFormat="1" applyFont="1" applyFill="1" applyBorder="1" applyAlignment="1">
      <alignment vertical="center"/>
    </xf>
    <xf numFmtId="164" fontId="10" fillId="2" borderId="238" xfId="70" applyNumberFormat="1" applyFont="1" applyFill="1" applyBorder="1" applyAlignment="1">
      <alignment vertical="center"/>
    </xf>
    <xf numFmtId="164" fontId="10" fillId="2" borderId="157" xfId="70" applyNumberFormat="1" applyFont="1" applyFill="1" applyBorder="1" applyAlignment="1">
      <alignment vertical="center"/>
    </xf>
    <xf numFmtId="0" fontId="28" fillId="3" borderId="26" xfId="0" applyFont="1" applyFill="1" applyBorder="1" applyAlignment="1">
      <alignment horizontal="center" vertical="center"/>
    </xf>
    <xf numFmtId="0" fontId="10" fillId="2" borderId="0" xfId="0" applyFont="1" applyFill="1" applyBorder="1" applyAlignment="1">
      <alignment vertical="center"/>
    </xf>
    <xf numFmtId="164" fontId="10" fillId="2" borderId="5" xfId="70" applyNumberFormat="1" applyFont="1" applyFill="1" applyBorder="1" applyAlignment="1">
      <alignment horizontal="center" vertical="center"/>
    </xf>
    <xf numFmtId="164" fontId="10" fillId="2" borderId="7" xfId="70" applyNumberFormat="1" applyFont="1" applyFill="1" applyBorder="1" applyAlignment="1">
      <alignment horizontal="center" vertical="center"/>
    </xf>
    <xf numFmtId="164" fontId="10" fillId="2" borderId="25" xfId="70" applyNumberFormat="1" applyFont="1" applyFill="1" applyBorder="1" applyAlignment="1">
      <alignment horizontal="center" vertical="center"/>
    </xf>
    <xf numFmtId="43" fontId="10" fillId="2" borderId="5" xfId="70" applyNumberFormat="1" applyFont="1" applyFill="1" applyBorder="1" applyAlignment="1">
      <alignment horizontal="center" vertical="center"/>
    </xf>
    <xf numFmtId="172" fontId="10" fillId="2" borderId="5" xfId="70" applyNumberFormat="1" applyFont="1" applyFill="1" applyBorder="1" applyAlignment="1">
      <alignment horizontal="center" vertical="center"/>
    </xf>
    <xf numFmtId="172" fontId="10" fillId="2" borderId="7" xfId="70" applyNumberFormat="1" applyFont="1" applyFill="1" applyBorder="1" applyAlignment="1">
      <alignment horizontal="center" vertical="center"/>
    </xf>
    <xf numFmtId="193" fontId="10" fillId="2" borderId="5" xfId="70" applyNumberFormat="1" applyFont="1" applyFill="1" applyBorder="1" applyAlignment="1">
      <alignment horizontal="center" vertical="center"/>
    </xf>
    <xf numFmtId="172" fontId="10" fillId="2" borderId="5" xfId="70" applyNumberFormat="1" applyFont="1" applyFill="1" applyBorder="1" applyAlignment="1">
      <alignment horizontal="left" vertical="center" indent="1"/>
    </xf>
    <xf numFmtId="43" fontId="10" fillId="2" borderId="25" xfId="70" applyNumberFormat="1" applyFont="1" applyFill="1" applyBorder="1" applyAlignment="1">
      <alignment horizontal="center" vertical="center"/>
    </xf>
    <xf numFmtId="164" fontId="10" fillId="2" borderId="5" xfId="70" applyNumberFormat="1" applyFont="1" applyFill="1" applyBorder="1" applyAlignment="1">
      <alignment horizontal="left" vertical="center" indent="1"/>
    </xf>
    <xf numFmtId="164" fontId="10" fillId="0" borderId="25" xfId="70" applyNumberFormat="1" applyFont="1" applyFill="1" applyBorder="1" applyAlignment="1">
      <alignment horizontal="left" vertical="center" indent="1"/>
    </xf>
    <xf numFmtId="0" fontId="28" fillId="3" borderId="39" xfId="0" applyFont="1" applyFill="1" applyBorder="1" applyAlignment="1">
      <alignment horizontal="center" vertical="center"/>
    </xf>
    <xf numFmtId="0" fontId="10" fillId="2" borderId="41" xfId="0" applyFont="1" applyFill="1" applyBorder="1" applyAlignment="1">
      <alignment vertical="center"/>
    </xf>
    <xf numFmtId="164" fontId="10" fillId="2" borderId="9" xfId="70" applyNumberFormat="1" applyFont="1" applyFill="1" applyBorder="1" applyAlignment="1">
      <alignment horizontal="center" vertical="center"/>
    </xf>
    <xf numFmtId="164" fontId="10" fillId="2" borderId="163" xfId="70" applyNumberFormat="1" applyFont="1" applyFill="1" applyBorder="1" applyAlignment="1">
      <alignment horizontal="center" vertical="center"/>
    </xf>
    <xf numFmtId="164" fontId="10" fillId="2" borderId="42" xfId="70" applyNumberFormat="1" applyFont="1" applyFill="1" applyBorder="1" applyAlignment="1">
      <alignment horizontal="center" vertical="center"/>
    </xf>
    <xf numFmtId="164" fontId="28" fillId="3" borderId="53" xfId="70" applyNumberFormat="1" applyFont="1" applyFill="1" applyBorder="1" applyAlignment="1"/>
    <xf numFmtId="164" fontId="28" fillId="3" borderId="344" xfId="70" applyNumberFormat="1" applyFont="1" applyFill="1" applyBorder="1" applyAlignment="1"/>
    <xf numFmtId="0" fontId="64" fillId="2" borderId="12" xfId="68" applyFont="1" applyFill="1" applyBorder="1" applyAlignment="1">
      <alignment vertical="center"/>
    </xf>
    <xf numFmtId="0" fontId="153" fillId="2" borderId="0" xfId="68" applyFont="1" applyFill="1" applyBorder="1" applyAlignment="1">
      <alignment vertical="center"/>
    </xf>
    <xf numFmtId="0" fontId="152" fillId="2" borderId="0" xfId="71" applyFont="1" applyFill="1" applyBorder="1"/>
    <xf numFmtId="0" fontId="32" fillId="2" borderId="0" xfId="71" applyFont="1" applyFill="1"/>
    <xf numFmtId="0" fontId="152" fillId="2" borderId="0" xfId="71" applyFont="1" applyFill="1"/>
    <xf numFmtId="0" fontId="158" fillId="2" borderId="0" xfId="69" applyFont="1" applyFill="1" applyAlignment="1">
      <alignment vertical="center"/>
    </xf>
    <xf numFmtId="0" fontId="159" fillId="2" borderId="0" xfId="69" applyFont="1" applyFill="1" applyBorder="1" applyAlignment="1">
      <alignment horizontal="left" vertical="center"/>
    </xf>
    <xf numFmtId="0" fontId="16" fillId="2" borderId="0" xfId="69" applyFont="1" applyFill="1" applyBorder="1" applyAlignment="1">
      <alignment horizontal="right" vertical="center"/>
    </xf>
    <xf numFmtId="0" fontId="1" fillId="2" borderId="0" xfId="69" applyFill="1" applyAlignment="1">
      <alignment vertical="center"/>
    </xf>
    <xf numFmtId="0" fontId="7" fillId="3" borderId="281" xfId="69" applyFont="1" applyFill="1" applyBorder="1" applyAlignment="1">
      <alignment horizontal="center" vertical="center" wrapText="1"/>
    </xf>
    <xf numFmtId="0" fontId="7" fillId="3" borderId="257" xfId="69" applyFont="1" applyFill="1" applyBorder="1" applyAlignment="1">
      <alignment horizontal="center" vertical="center" wrapText="1"/>
    </xf>
    <xf numFmtId="0" fontId="7" fillId="3" borderId="22" xfId="69" applyFont="1" applyFill="1" applyBorder="1" applyAlignment="1">
      <alignment horizontal="center" vertical="center" wrapText="1"/>
    </xf>
    <xf numFmtId="3" fontId="7" fillId="3" borderId="257" xfId="69" applyNumberFormat="1" applyFont="1" applyFill="1" applyBorder="1" applyAlignment="1">
      <alignment horizontal="center" vertical="center" wrapText="1"/>
    </xf>
    <xf numFmtId="0" fontId="1" fillId="0" borderId="0" xfId="69" applyFont="1" applyFill="1" applyAlignment="1">
      <alignment vertical="center"/>
    </xf>
    <xf numFmtId="0" fontId="32" fillId="2" borderId="21" xfId="69" applyFont="1" applyFill="1" applyBorder="1" applyAlignment="1">
      <alignment horizontal="left" vertical="center" wrapText="1" indent="1"/>
    </xf>
    <xf numFmtId="3" fontId="10" fillId="2" borderId="43" xfId="69" applyNumberFormat="1" applyFont="1" applyFill="1" applyBorder="1" applyAlignment="1">
      <alignment horizontal="center" vertical="center" wrapText="1"/>
    </xf>
    <xf numFmtId="0" fontId="32" fillId="2" borderId="22" xfId="69" applyFont="1" applyFill="1" applyBorder="1" applyAlignment="1">
      <alignment horizontal="left" vertical="center" wrapText="1" indent="1"/>
    </xf>
    <xf numFmtId="0" fontId="10" fillId="2" borderId="26" xfId="69" applyFont="1" applyFill="1" applyBorder="1" applyAlignment="1">
      <alignment horizontal="left" vertical="center" wrapText="1" indent="2"/>
    </xf>
    <xf numFmtId="3" fontId="10" fillId="2" borderId="6" xfId="69" applyNumberFormat="1" applyFont="1" applyFill="1" applyBorder="1" applyAlignment="1">
      <alignment horizontal="center" vertical="center" wrapText="1"/>
    </xf>
    <xf numFmtId="0" fontId="10" fillId="2" borderId="27" xfId="69" applyFont="1" applyFill="1" applyBorder="1" applyAlignment="1">
      <alignment horizontal="left" vertical="center" wrapText="1" indent="2"/>
    </xf>
    <xf numFmtId="0" fontId="10" fillId="2" borderId="39" xfId="69" applyFont="1" applyFill="1" applyBorder="1" applyAlignment="1">
      <alignment horizontal="left" vertical="center" wrapText="1" indent="2"/>
    </xf>
    <xf numFmtId="3" fontId="10" fillId="2" borderId="10" xfId="69" applyNumberFormat="1" applyFont="1" applyFill="1" applyBorder="1" applyAlignment="1">
      <alignment horizontal="center" vertical="center" wrapText="1"/>
    </xf>
    <xf numFmtId="0" fontId="10" fillId="2" borderId="40" xfId="69" applyFont="1" applyFill="1" applyBorder="1" applyAlignment="1">
      <alignment horizontal="left" vertical="center" wrapText="1" indent="2"/>
    </xf>
    <xf numFmtId="0" fontId="16" fillId="2" borderId="0" xfId="69" applyFont="1" applyFill="1" applyBorder="1" applyAlignment="1">
      <alignment horizontal="left" vertical="center" wrapText="1"/>
    </xf>
    <xf numFmtId="3" fontId="10" fillId="2" borderId="0" xfId="69" applyNumberFormat="1" applyFont="1" applyFill="1" applyBorder="1" applyAlignment="1">
      <alignment horizontal="center" vertical="center" wrapText="1"/>
    </xf>
    <xf numFmtId="0" fontId="10" fillId="2" borderId="0" xfId="69" applyFont="1" applyFill="1" applyBorder="1" applyAlignment="1">
      <alignment horizontal="left" vertical="center" wrapText="1" indent="2"/>
    </xf>
    <xf numFmtId="0" fontId="160" fillId="2" borderId="0" xfId="69" applyFont="1" applyFill="1" applyAlignment="1">
      <alignment vertical="center"/>
    </xf>
    <xf numFmtId="0" fontId="16" fillId="0" borderId="0" xfId="1" applyFont="1" applyFill="1"/>
    <xf numFmtId="0" fontId="1" fillId="0" borderId="0" xfId="69" applyAlignment="1">
      <alignment vertical="center"/>
    </xf>
    <xf numFmtId="0" fontId="138" fillId="2" borderId="0" xfId="72" applyFont="1" applyFill="1"/>
    <xf numFmtId="167" fontId="138" fillId="2" borderId="0" xfId="72" applyNumberFormat="1" applyFont="1" applyFill="1"/>
    <xf numFmtId="164" fontId="138" fillId="2" borderId="0" xfId="73" applyNumberFormat="1" applyFont="1" applyFill="1"/>
    <xf numFmtId="0" fontId="1" fillId="2" borderId="0" xfId="72" applyFill="1"/>
    <xf numFmtId="0" fontId="140" fillId="2" borderId="0" xfId="23" applyFont="1" applyFill="1" applyAlignment="1">
      <alignment vertical="top" wrapText="1"/>
    </xf>
    <xf numFmtId="0" fontId="140" fillId="2" borderId="0" xfId="23" applyFont="1" applyFill="1" applyAlignment="1">
      <alignment horizontal="center"/>
    </xf>
    <xf numFmtId="3" fontId="98" fillId="2" borderId="0" xfId="23" applyNumberFormat="1" applyFont="1" applyFill="1"/>
    <xf numFmtId="0" fontId="16" fillId="2" borderId="0" xfId="72" applyFont="1" applyFill="1" applyBorder="1" applyAlignment="1">
      <alignment horizontal="right" vertical="center"/>
    </xf>
    <xf numFmtId="0" fontId="7" fillId="3" borderId="241" xfId="23" applyFont="1" applyFill="1" applyBorder="1" applyAlignment="1">
      <alignment horizontal="center" vertical="top" wrapText="1"/>
    </xf>
    <xf numFmtId="0" fontId="7" fillId="3" borderId="8" xfId="23" applyFont="1" applyFill="1" applyBorder="1" applyAlignment="1">
      <alignment horizontal="center" vertical="top" wrapText="1"/>
    </xf>
    <xf numFmtId="0" fontId="7" fillId="3" borderId="351" xfId="23" applyFont="1" applyFill="1" applyBorder="1" applyAlignment="1">
      <alignment horizontal="center" vertical="top" wrapText="1"/>
    </xf>
    <xf numFmtId="0" fontId="7" fillId="3" borderId="352" xfId="23" applyFont="1" applyFill="1" applyBorder="1" applyAlignment="1">
      <alignment horizontal="center" vertical="top" wrapText="1"/>
    </xf>
    <xf numFmtId="0" fontId="7" fillId="3" borderId="353" xfId="23" applyFont="1" applyFill="1" applyBorder="1" applyAlignment="1">
      <alignment horizontal="center" vertical="top" wrapText="1"/>
    </xf>
    <xf numFmtId="0" fontId="161" fillId="0" borderId="354" xfId="23" applyFont="1" applyBorder="1" applyAlignment="1">
      <alignment vertical="top" wrapText="1"/>
    </xf>
    <xf numFmtId="3" fontId="161" fillId="2" borderId="355" xfId="74" applyNumberFormat="1" applyFont="1" applyFill="1" applyBorder="1" applyAlignment="1">
      <alignment horizontal="right" vertical="center"/>
    </xf>
    <xf numFmtId="3" fontId="161" fillId="2" borderId="356" xfId="74" applyNumberFormat="1" applyFont="1" applyFill="1" applyBorder="1" applyAlignment="1">
      <alignment horizontal="right" vertical="center"/>
    </xf>
    <xf numFmtId="3" fontId="161" fillId="2" borderId="357" xfId="74" applyNumberFormat="1" applyFont="1" applyFill="1" applyBorder="1" applyAlignment="1">
      <alignment horizontal="right" vertical="center"/>
    </xf>
    <xf numFmtId="172" fontId="1" fillId="2" borderId="0" xfId="72" applyNumberFormat="1" applyFill="1"/>
    <xf numFmtId="0" fontId="7" fillId="0" borderId="358" xfId="23" applyFont="1" applyBorder="1" applyAlignment="1">
      <alignment vertical="top" wrapText="1"/>
    </xf>
    <xf numFmtId="3" fontId="7" fillId="2" borderId="359" xfId="74" applyNumberFormat="1" applyFont="1" applyFill="1" applyBorder="1" applyAlignment="1">
      <alignment horizontal="right" vertical="center"/>
    </xf>
    <xf numFmtId="3" fontId="7" fillId="2" borderId="317" xfId="74" applyNumberFormat="1" applyFont="1" applyFill="1" applyBorder="1" applyAlignment="1">
      <alignment horizontal="right" vertical="center"/>
    </xf>
    <xf numFmtId="3" fontId="7" fillId="2" borderId="320" xfId="74" applyNumberFormat="1" applyFont="1" applyFill="1" applyBorder="1" applyAlignment="1">
      <alignment horizontal="right" vertical="center"/>
    </xf>
    <xf numFmtId="3" fontId="7" fillId="0" borderId="359" xfId="74" applyNumberFormat="1" applyFont="1" applyFill="1" applyBorder="1" applyAlignment="1">
      <alignment horizontal="right" vertical="center"/>
    </xf>
    <xf numFmtId="3" fontId="7" fillId="0" borderId="317" xfId="74" applyNumberFormat="1" applyFont="1" applyFill="1" applyBorder="1" applyAlignment="1">
      <alignment horizontal="right" vertical="center"/>
    </xf>
    <xf numFmtId="3" fontId="7" fillId="0" borderId="320" xfId="74" applyNumberFormat="1" applyFont="1" applyFill="1" applyBorder="1" applyAlignment="1">
      <alignment horizontal="right" vertical="center"/>
    </xf>
    <xf numFmtId="0" fontId="4" fillId="0" borderId="358" xfId="23" applyFont="1" applyFill="1" applyBorder="1" applyAlignment="1">
      <alignment vertical="top" wrapText="1"/>
    </xf>
    <xf numFmtId="3" fontId="4" fillId="0" borderId="359" xfId="74" applyNumberFormat="1" applyFont="1" applyFill="1" applyBorder="1" applyAlignment="1">
      <alignment horizontal="right" vertical="center"/>
    </xf>
    <xf numFmtId="3" fontId="4" fillId="0" borderId="317" xfId="74" applyNumberFormat="1" applyFont="1" applyFill="1" applyBorder="1" applyAlignment="1">
      <alignment horizontal="right" vertical="center"/>
    </xf>
    <xf numFmtId="3" fontId="4" fillId="0" borderId="320" xfId="74" applyNumberFormat="1" applyFont="1" applyFill="1" applyBorder="1" applyAlignment="1">
      <alignment horizontal="right" vertical="center"/>
    </xf>
    <xf numFmtId="0" fontId="54" fillId="0" borderId="358" xfId="23" applyFont="1" applyBorder="1" applyAlignment="1">
      <alignment horizontal="left" vertical="top" wrapText="1" indent="1"/>
    </xf>
    <xf numFmtId="3" fontId="54" fillId="0" borderId="359" xfId="74" applyNumberFormat="1" applyFont="1" applyFill="1" applyBorder="1" applyAlignment="1">
      <alignment horizontal="right" vertical="center"/>
    </xf>
    <xf numFmtId="3" fontId="54" fillId="0" borderId="317" xfId="74" applyNumberFormat="1" applyFont="1" applyFill="1" applyBorder="1" applyAlignment="1">
      <alignment horizontal="right" vertical="center"/>
    </xf>
    <xf numFmtId="3" fontId="54" fillId="0" borderId="320" xfId="74" applyNumberFormat="1" applyFont="1" applyFill="1" applyBorder="1" applyAlignment="1">
      <alignment horizontal="right" vertical="center"/>
    </xf>
    <xf numFmtId="0" fontId="7" fillId="0" borderId="358" xfId="23" applyFont="1" applyFill="1" applyBorder="1" applyAlignment="1">
      <alignment vertical="top" wrapText="1"/>
    </xf>
    <xf numFmtId="0" fontId="4" fillId="0" borderId="358" xfId="23" applyFont="1" applyBorder="1" applyAlignment="1">
      <alignment horizontal="left" vertical="top" wrapText="1" indent="1"/>
    </xf>
    <xf numFmtId="3" fontId="4" fillId="2" borderId="320" xfId="74" applyNumberFormat="1" applyFont="1" applyFill="1" applyBorder="1" applyAlignment="1">
      <alignment horizontal="right" vertical="center"/>
    </xf>
    <xf numFmtId="3" fontId="4" fillId="2" borderId="359" xfId="74" applyNumberFormat="1" applyFont="1" applyFill="1" applyBorder="1" applyAlignment="1">
      <alignment horizontal="right" vertical="center"/>
    </xf>
    <xf numFmtId="3" fontId="4" fillId="2" borderId="317" xfId="74" applyNumberFormat="1" applyFont="1" applyFill="1" applyBorder="1" applyAlignment="1">
      <alignment horizontal="right" vertical="center"/>
    </xf>
    <xf numFmtId="0" fontId="7" fillId="0" borderId="358" xfId="23" applyFont="1" applyBorder="1" applyAlignment="1">
      <alignment wrapText="1"/>
    </xf>
    <xf numFmtId="3" fontId="7" fillId="2" borderId="359" xfId="74" applyNumberFormat="1" applyFont="1" applyFill="1" applyBorder="1" applyAlignment="1">
      <alignment horizontal="right"/>
    </xf>
    <xf numFmtId="3" fontId="7" fillId="2" borderId="317" xfId="74" applyNumberFormat="1" applyFont="1" applyFill="1" applyBorder="1" applyAlignment="1">
      <alignment horizontal="right"/>
    </xf>
    <xf numFmtId="3" fontId="7" fillId="2" borderId="320" xfId="74" applyNumberFormat="1" applyFont="1" applyFill="1" applyBorder="1" applyAlignment="1">
      <alignment horizontal="right"/>
    </xf>
    <xf numFmtId="0" fontId="4" fillId="0" borderId="358" xfId="23" applyFont="1" applyFill="1" applyBorder="1" applyAlignment="1">
      <alignment horizontal="left" vertical="top" wrapText="1" indent="1"/>
    </xf>
    <xf numFmtId="0" fontId="54" fillId="0" borderId="358" xfId="23" applyFont="1" applyFill="1" applyBorder="1" applyAlignment="1">
      <alignment horizontal="left" vertical="top" wrapText="1" indent="2"/>
    </xf>
    <xf numFmtId="0" fontId="162" fillId="2" borderId="0" xfId="72" applyFont="1" applyFill="1"/>
    <xf numFmtId="167" fontId="162" fillId="2" borderId="0" xfId="72" applyNumberFormat="1" applyFont="1" applyFill="1"/>
    <xf numFmtId="164" fontId="162" fillId="2" borderId="0" xfId="73" applyNumberFormat="1" applyFont="1" applyFill="1"/>
    <xf numFmtId="172" fontId="160" fillId="2" borderId="0" xfId="72" applyNumberFormat="1" applyFont="1" applyFill="1"/>
    <xf numFmtId="0" fontId="160" fillId="2" borderId="0" xfId="72" applyFont="1" applyFill="1"/>
    <xf numFmtId="0" fontId="54" fillId="0" borderId="360" xfId="23" applyFont="1" applyFill="1" applyBorder="1" applyAlignment="1">
      <alignment horizontal="left" vertical="top" wrapText="1" indent="2"/>
    </xf>
    <xf numFmtId="3" fontId="54" fillId="0" borderId="361" xfId="74" applyNumberFormat="1" applyFont="1" applyFill="1" applyBorder="1" applyAlignment="1">
      <alignment horizontal="right" vertical="center"/>
    </xf>
    <xf numFmtId="3" fontId="54" fillId="0" borderId="331" xfId="74" applyNumberFormat="1" applyFont="1" applyFill="1" applyBorder="1" applyAlignment="1">
      <alignment horizontal="right" vertical="center"/>
    </xf>
    <xf numFmtId="0" fontId="7" fillId="3" borderId="362" xfId="23" applyFont="1" applyFill="1" applyBorder="1" applyAlignment="1">
      <alignment horizontal="center" vertical="top" wrapText="1"/>
    </xf>
    <xf numFmtId="0" fontId="7" fillId="3" borderId="363" xfId="23" applyFont="1" applyFill="1" applyBorder="1" applyAlignment="1">
      <alignment horizontal="center" vertical="top" wrapText="1"/>
    </xf>
    <xf numFmtId="3" fontId="7" fillId="3" borderId="364" xfId="23" applyNumberFormat="1" applyFont="1" applyFill="1" applyBorder="1" applyAlignment="1">
      <alignment horizontal="center" vertical="top" wrapText="1"/>
    </xf>
    <xf numFmtId="3" fontId="7" fillId="3" borderId="365" xfId="23" applyNumberFormat="1" applyFont="1" applyFill="1" applyBorder="1" applyAlignment="1">
      <alignment horizontal="center" vertical="top" wrapText="1"/>
    </xf>
    <xf numFmtId="3" fontId="7" fillId="3" borderId="366" xfId="23" applyNumberFormat="1" applyFont="1" applyFill="1" applyBorder="1" applyAlignment="1">
      <alignment horizontal="center" vertical="top" wrapText="1"/>
    </xf>
    <xf numFmtId="37" fontId="161" fillId="0" borderId="367" xfId="73" applyNumberFormat="1" applyFont="1" applyFill="1" applyBorder="1" applyAlignment="1">
      <alignment vertical="top"/>
    </xf>
    <xf numFmtId="3" fontId="7" fillId="0" borderId="368" xfId="73" applyNumberFormat="1" applyFont="1" applyFill="1" applyBorder="1" applyAlignment="1">
      <alignment horizontal="right" vertical="center"/>
    </xf>
    <xf numFmtId="3" fontId="7" fillId="0" borderId="310" xfId="73" applyNumberFormat="1" applyFont="1" applyFill="1" applyBorder="1" applyAlignment="1">
      <alignment horizontal="right" vertical="center"/>
    </xf>
    <xf numFmtId="3" fontId="7" fillId="0" borderId="314" xfId="73" applyNumberFormat="1" applyFont="1" applyFill="1" applyBorder="1" applyAlignment="1">
      <alignment horizontal="right" vertical="center"/>
    </xf>
    <xf numFmtId="0" fontId="4" fillId="0" borderId="369" xfId="23" applyFont="1" applyFill="1" applyBorder="1" applyAlignment="1">
      <alignment vertical="top" wrapText="1"/>
    </xf>
    <xf numFmtId="3" fontId="7" fillId="0" borderId="328" xfId="73" applyNumberFormat="1" applyFont="1" applyFill="1" applyBorder="1" applyAlignment="1">
      <alignment horizontal="right" vertical="center"/>
    </xf>
    <xf numFmtId="3" fontId="4" fillId="0" borderId="327" xfId="73" applyNumberFormat="1" applyFont="1" applyFill="1" applyBorder="1" applyAlignment="1">
      <alignment horizontal="right" vertical="center"/>
    </xf>
    <xf numFmtId="3" fontId="4" fillId="0" borderId="331" xfId="73" applyNumberFormat="1" applyFont="1" applyFill="1" applyBorder="1" applyAlignment="1">
      <alignment horizontal="right" vertical="center"/>
    </xf>
    <xf numFmtId="3" fontId="4" fillId="0" borderId="361" xfId="73" applyNumberFormat="1" applyFont="1" applyFill="1" applyBorder="1" applyAlignment="1">
      <alignment horizontal="right" vertical="center"/>
    </xf>
    <xf numFmtId="0" fontId="7" fillId="3" borderId="370" xfId="23" applyFont="1" applyFill="1" applyBorder="1" applyAlignment="1">
      <alignment horizontal="center" vertical="top" wrapText="1"/>
    </xf>
    <xf numFmtId="3" fontId="7" fillId="3" borderId="364" xfId="23" applyNumberFormat="1" applyFont="1" applyFill="1" applyBorder="1" applyAlignment="1">
      <alignment horizontal="center" vertical="center" wrapText="1"/>
    </xf>
    <xf numFmtId="3" fontId="7" fillId="3" borderId="365" xfId="23" applyNumberFormat="1" applyFont="1" applyFill="1" applyBorder="1" applyAlignment="1">
      <alignment horizontal="center" vertical="center" wrapText="1"/>
    </xf>
    <xf numFmtId="3" fontId="7" fillId="3" borderId="366" xfId="23" applyNumberFormat="1" applyFont="1" applyFill="1" applyBorder="1" applyAlignment="1">
      <alignment horizontal="center" vertical="center" wrapText="1"/>
    </xf>
    <xf numFmtId="164" fontId="163" fillId="2" borderId="0" xfId="73" applyNumberFormat="1" applyFont="1" applyFill="1" applyAlignment="1">
      <alignment horizontal="center"/>
    </xf>
    <xf numFmtId="1" fontId="7" fillId="0" borderId="371" xfId="73" applyNumberFormat="1" applyFont="1" applyFill="1" applyBorder="1" applyAlignment="1">
      <alignment vertical="top" wrapText="1"/>
    </xf>
    <xf numFmtId="4" fontId="7" fillId="0" borderId="368" xfId="73" applyNumberFormat="1" applyFont="1" applyFill="1" applyBorder="1" applyAlignment="1">
      <alignment horizontal="right" vertical="center"/>
    </xf>
    <xf numFmtId="164" fontId="164" fillId="2" borderId="0" xfId="73" applyNumberFormat="1" applyFont="1" applyFill="1"/>
    <xf numFmtId="1" fontId="7" fillId="0" borderId="358" xfId="73" applyNumberFormat="1" applyFont="1" applyFill="1" applyBorder="1"/>
    <xf numFmtId="3" fontId="7" fillId="0" borderId="359" xfId="73" applyNumberFormat="1" applyFont="1" applyFill="1" applyBorder="1" applyAlignment="1">
      <alignment horizontal="right" vertical="center"/>
    </xf>
    <xf numFmtId="3" fontId="7" fillId="0" borderId="316" xfId="73" applyNumberFormat="1" applyFont="1" applyFill="1" applyBorder="1" applyAlignment="1">
      <alignment horizontal="right" vertical="center"/>
    </xf>
    <xf numFmtId="3" fontId="7" fillId="0" borderId="320" xfId="73" applyNumberFormat="1" applyFont="1" applyFill="1" applyBorder="1" applyAlignment="1">
      <alignment horizontal="right" vertical="center"/>
    </xf>
    <xf numFmtId="3" fontId="138" fillId="2" borderId="0" xfId="72" applyNumberFormat="1" applyFont="1" applyFill="1"/>
    <xf numFmtId="3" fontId="164" fillId="2" borderId="0" xfId="73" applyNumberFormat="1" applyFont="1" applyFill="1"/>
    <xf numFmtId="1" fontId="4" fillId="0" borderId="358" xfId="73" applyNumberFormat="1" applyFont="1" applyFill="1" applyBorder="1"/>
    <xf numFmtId="3" fontId="4" fillId="0" borderId="372" xfId="73" applyNumberFormat="1" applyFont="1" applyFill="1" applyBorder="1" applyAlignment="1">
      <alignment horizontal="right" vertical="center"/>
    </xf>
    <xf numFmtId="3" fontId="4" fillId="0" borderId="316" xfId="73" applyNumberFormat="1" applyFont="1" applyFill="1" applyBorder="1" applyAlignment="1">
      <alignment horizontal="right" vertical="center"/>
    </xf>
    <xf numFmtId="3" fontId="4" fillId="0" borderId="320" xfId="73" applyNumberFormat="1" applyFont="1" applyFill="1" applyBorder="1" applyAlignment="1">
      <alignment horizontal="right" vertical="center"/>
    </xf>
    <xf numFmtId="3" fontId="4" fillId="0" borderId="359" xfId="73" applyNumberFormat="1" applyFont="1" applyFill="1" applyBorder="1" applyAlignment="1">
      <alignment horizontal="right" vertical="center"/>
    </xf>
    <xf numFmtId="3" fontId="4" fillId="0" borderId="317" xfId="73" applyNumberFormat="1" applyFont="1" applyFill="1" applyBorder="1" applyAlignment="1">
      <alignment horizontal="right" vertical="center"/>
    </xf>
    <xf numFmtId="1" fontId="54" fillId="0" borderId="358" xfId="71" applyNumberFormat="1" applyFont="1" applyFill="1" applyBorder="1" applyAlignment="1">
      <alignment horizontal="left" indent="1"/>
    </xf>
    <xf numFmtId="3" fontId="54" fillId="0" borderId="372" xfId="73" applyNumberFormat="1" applyFont="1" applyFill="1" applyBorder="1" applyAlignment="1">
      <alignment horizontal="right" vertical="center"/>
    </xf>
    <xf numFmtId="3" fontId="54" fillId="0" borderId="316" xfId="73" applyNumberFormat="1" applyFont="1" applyFill="1" applyBorder="1" applyAlignment="1">
      <alignment horizontal="right" vertical="center"/>
    </xf>
    <xf numFmtId="3" fontId="54" fillId="0" borderId="320" xfId="73" applyNumberFormat="1" applyFont="1" applyFill="1" applyBorder="1" applyAlignment="1">
      <alignment horizontal="right" vertical="center"/>
    </xf>
    <xf numFmtId="3" fontId="54" fillId="0" borderId="359" xfId="73" applyNumberFormat="1" applyFont="1" applyFill="1" applyBorder="1" applyAlignment="1">
      <alignment horizontal="right" vertical="center"/>
    </xf>
    <xf numFmtId="3" fontId="54" fillId="0" borderId="317" xfId="73" applyNumberFormat="1" applyFont="1" applyFill="1" applyBorder="1" applyAlignment="1">
      <alignment horizontal="right" vertical="center"/>
    </xf>
    <xf numFmtId="3" fontId="165" fillId="2" borderId="0" xfId="73" applyNumberFormat="1" applyFont="1" applyFill="1"/>
    <xf numFmtId="3" fontId="7" fillId="0" borderId="317" xfId="73" applyNumberFormat="1" applyFont="1" applyFill="1" applyBorder="1" applyAlignment="1">
      <alignment horizontal="right" vertical="center"/>
    </xf>
    <xf numFmtId="1" fontId="4" fillId="0" borderId="358" xfId="73" applyNumberFormat="1" applyFont="1" applyFill="1" applyBorder="1" applyAlignment="1">
      <alignment horizontal="left" indent="1"/>
    </xf>
    <xf numFmtId="1" fontId="54" fillId="0" borderId="358" xfId="71" applyNumberFormat="1" applyFont="1" applyFill="1" applyBorder="1" applyAlignment="1">
      <alignment horizontal="left" indent="2"/>
    </xf>
    <xf numFmtId="1" fontId="4" fillId="0" borderId="358" xfId="73" applyNumberFormat="1" applyFont="1" applyFill="1" applyBorder="1" applyAlignment="1">
      <alignment horizontal="left" indent="2"/>
    </xf>
    <xf numFmtId="3" fontId="164" fillId="2" borderId="0" xfId="73" applyNumberFormat="1" applyFont="1" applyFill="1" applyAlignment="1">
      <alignment wrapText="1"/>
    </xf>
    <xf numFmtId="3" fontId="164" fillId="2" borderId="0" xfId="72" applyNumberFormat="1" applyFont="1" applyFill="1"/>
    <xf numFmtId="3" fontId="138" fillId="2" borderId="0" xfId="73" applyNumberFormat="1" applyFont="1" applyFill="1"/>
    <xf numFmtId="3" fontId="165" fillId="2" borderId="0" xfId="72" applyNumberFormat="1" applyFont="1" applyFill="1"/>
    <xf numFmtId="3" fontId="162" fillId="2" borderId="0" xfId="73" applyNumberFormat="1" applyFont="1" applyFill="1"/>
    <xf numFmtId="167" fontId="164" fillId="2" borderId="0" xfId="72" applyNumberFormat="1" applyFont="1" applyFill="1"/>
    <xf numFmtId="167" fontId="138" fillId="2" borderId="0" xfId="72" applyNumberFormat="1" applyFont="1" applyFill="1" applyAlignment="1">
      <alignment wrapText="1"/>
    </xf>
    <xf numFmtId="1" fontId="4" fillId="0" borderId="358" xfId="73" applyNumberFormat="1" applyFont="1" applyFill="1" applyBorder="1" applyAlignment="1">
      <alignment horizontal="left" indent="3"/>
    </xf>
    <xf numFmtId="1" fontId="54" fillId="0" borderId="358" xfId="71" applyNumberFormat="1" applyFont="1" applyFill="1" applyBorder="1" applyAlignment="1">
      <alignment horizontal="left" indent="4"/>
    </xf>
    <xf numFmtId="1" fontId="4" fillId="0" borderId="371" xfId="73" applyNumberFormat="1" applyFont="1" applyFill="1" applyBorder="1" applyAlignment="1">
      <alignment horizontal="left" indent="3"/>
    </xf>
    <xf numFmtId="1" fontId="4" fillId="2" borderId="358" xfId="73" applyNumberFormat="1" applyFont="1" applyFill="1" applyBorder="1" applyAlignment="1">
      <alignment horizontal="left" indent="1"/>
    </xf>
    <xf numFmtId="1" fontId="4" fillId="2" borderId="358" xfId="73" applyNumberFormat="1" applyFont="1" applyFill="1" applyBorder="1" applyAlignment="1">
      <alignment horizontal="left" indent="2"/>
    </xf>
    <xf numFmtId="1" fontId="54" fillId="2" borderId="358" xfId="71" applyNumberFormat="1" applyFont="1" applyFill="1" applyBorder="1" applyAlignment="1">
      <alignment horizontal="left" indent="4"/>
    </xf>
    <xf numFmtId="1" fontId="4" fillId="2" borderId="358" xfId="73" applyNumberFormat="1" applyFont="1" applyFill="1" applyBorder="1" applyAlignment="1">
      <alignment horizontal="left" indent="3"/>
    </xf>
    <xf numFmtId="1" fontId="4" fillId="2" borderId="358" xfId="73" applyNumberFormat="1" applyFont="1" applyFill="1" applyBorder="1"/>
    <xf numFmtId="3" fontId="4" fillId="2" borderId="359" xfId="73" applyNumberFormat="1" applyFont="1" applyFill="1" applyBorder="1" applyAlignment="1">
      <alignment horizontal="right" vertical="center"/>
    </xf>
    <xf numFmtId="3" fontId="4" fillId="2" borderId="317" xfId="73" applyNumberFormat="1" applyFont="1" applyFill="1" applyBorder="1" applyAlignment="1">
      <alignment horizontal="right" vertical="center"/>
    </xf>
    <xf numFmtId="3" fontId="54" fillId="2" borderId="320" xfId="73" applyNumberFormat="1" applyFont="1" applyFill="1" applyBorder="1" applyAlignment="1">
      <alignment horizontal="right" vertical="center"/>
    </xf>
    <xf numFmtId="3" fontId="54" fillId="2" borderId="359" xfId="73" applyNumberFormat="1" applyFont="1" applyFill="1" applyBorder="1" applyAlignment="1">
      <alignment horizontal="right" vertical="center"/>
    </xf>
    <xf numFmtId="3" fontId="54" fillId="2" borderId="317" xfId="73" applyNumberFormat="1" applyFont="1" applyFill="1" applyBorder="1" applyAlignment="1">
      <alignment horizontal="right" vertical="center"/>
    </xf>
    <xf numFmtId="3" fontId="4" fillId="2" borderId="320" xfId="73" applyNumberFormat="1" applyFont="1" applyFill="1" applyBorder="1" applyAlignment="1">
      <alignment horizontal="right" vertical="center"/>
    </xf>
    <xf numFmtId="166" fontId="4" fillId="0" borderId="359" xfId="73" applyNumberFormat="1" applyFont="1" applyFill="1" applyBorder="1" applyAlignment="1">
      <alignment horizontal="right" vertical="center"/>
    </xf>
    <xf numFmtId="166" fontId="4" fillId="0" borderId="320" xfId="73" applyNumberFormat="1" applyFont="1" applyFill="1" applyBorder="1" applyAlignment="1">
      <alignment horizontal="right" vertical="center"/>
    </xf>
    <xf numFmtId="1" fontId="4" fillId="0" borderId="373" xfId="73" applyNumberFormat="1" applyFont="1" applyFill="1" applyBorder="1"/>
    <xf numFmtId="3" fontId="4" fillId="0" borderId="374" xfId="73" applyNumberFormat="1" applyFont="1" applyFill="1" applyBorder="1" applyAlignment="1">
      <alignment horizontal="right" vertical="center"/>
    </xf>
    <xf numFmtId="3" fontId="4" fillId="0" borderId="375" xfId="73" applyNumberFormat="1" applyFont="1" applyFill="1" applyBorder="1" applyAlignment="1">
      <alignment horizontal="right" vertical="center"/>
    </xf>
    <xf numFmtId="3" fontId="4" fillId="0" borderId="376" xfId="73" applyNumberFormat="1" applyFont="1" applyFill="1" applyBorder="1" applyAlignment="1">
      <alignment horizontal="right" vertical="center"/>
    </xf>
    <xf numFmtId="0" fontId="167" fillId="2" borderId="0" xfId="23" applyFont="1" applyFill="1"/>
    <xf numFmtId="167" fontId="167" fillId="2" borderId="0" xfId="23" applyNumberFormat="1" applyFont="1" applyFill="1"/>
    <xf numFmtId="164" fontId="127" fillId="2" borderId="0" xfId="73" applyNumberFormat="1" applyFont="1" applyFill="1" applyAlignment="1">
      <alignment horizontal="center"/>
    </xf>
    <xf numFmtId="164" fontId="167" fillId="2" borderId="0" xfId="73" applyNumberFormat="1" applyFont="1" applyFill="1"/>
    <xf numFmtId="0" fontId="98" fillId="2" borderId="0" xfId="23" applyFont="1" applyFill="1"/>
    <xf numFmtId="1" fontId="7" fillId="0" borderId="360" xfId="73" applyNumberFormat="1" applyFont="1" applyFill="1" applyBorder="1"/>
    <xf numFmtId="3" fontId="4" fillId="0" borderId="377" xfId="73" applyNumberFormat="1" applyFont="1" applyFill="1" applyBorder="1" applyAlignment="1">
      <alignment horizontal="right" vertical="center"/>
    </xf>
    <xf numFmtId="3" fontId="4" fillId="0" borderId="328" xfId="73" applyNumberFormat="1" applyFont="1" applyFill="1" applyBorder="1" applyAlignment="1">
      <alignment horizontal="right" vertical="center"/>
    </xf>
    <xf numFmtId="3" fontId="7" fillId="0" borderId="331" xfId="73" applyNumberFormat="1" applyFont="1" applyFill="1" applyBorder="1" applyAlignment="1">
      <alignment horizontal="right" vertical="center"/>
    </xf>
    <xf numFmtId="0" fontId="32" fillId="2" borderId="0" xfId="75" applyFont="1" applyFill="1"/>
    <xf numFmtId="3" fontId="140" fillId="2" borderId="0" xfId="23" applyNumberFormat="1" applyFont="1" applyFill="1" applyAlignment="1">
      <alignment horizontal="center"/>
    </xf>
    <xf numFmtId="0" fontId="32" fillId="2" borderId="0" xfId="23" applyFont="1" applyFill="1" applyAlignment="1">
      <alignment horizontal="left" wrapText="1"/>
    </xf>
    <xf numFmtId="3" fontId="54" fillId="2" borderId="0" xfId="23" applyNumberFormat="1" applyFont="1" applyFill="1" applyAlignment="1">
      <alignment vertical="center" wrapText="1"/>
    </xf>
    <xf numFmtId="0" fontId="32" fillId="2" borderId="0" xfId="23" applyFont="1" applyFill="1" applyAlignment="1">
      <alignment horizontal="left"/>
    </xf>
    <xf numFmtId="207" fontId="140" fillId="2" borderId="0" xfId="23" applyNumberFormat="1" applyFont="1" applyFill="1" applyAlignment="1">
      <alignment horizontal="center"/>
    </xf>
    <xf numFmtId="207" fontId="98" fillId="2" borderId="0" xfId="23" applyNumberFormat="1" applyFont="1" applyFill="1"/>
    <xf numFmtId="167" fontId="98" fillId="2" borderId="0" xfId="23" applyNumberFormat="1" applyFont="1" applyFill="1"/>
    <xf numFmtId="3" fontId="140" fillId="2" borderId="0" xfId="23" applyNumberFormat="1" applyFont="1" applyFill="1" applyAlignment="1">
      <alignment horizontal="right"/>
    </xf>
    <xf numFmtId="3" fontId="170" fillId="2" borderId="0" xfId="23" applyNumberFormat="1" applyFont="1" applyFill="1" applyAlignment="1">
      <alignment horizontal="right"/>
    </xf>
    <xf numFmtId="0" fontId="98" fillId="2" borderId="0" xfId="23" applyFont="1" applyFill="1" applyAlignment="1">
      <alignment horizontal="center"/>
    </xf>
    <xf numFmtId="3" fontId="140" fillId="2" borderId="0" xfId="73" applyNumberFormat="1" applyFont="1" applyFill="1" applyAlignment="1">
      <alignment horizontal="right"/>
    </xf>
    <xf numFmtId="3" fontId="170" fillId="2" borderId="0" xfId="73" applyNumberFormat="1" applyFont="1" applyFill="1" applyAlignment="1">
      <alignment horizontal="right"/>
    </xf>
    <xf numFmtId="3" fontId="98" fillId="2" borderId="0" xfId="73" applyNumberFormat="1" applyFont="1" applyFill="1"/>
    <xf numFmtId="0" fontId="140" fillId="2" borderId="0" xfId="23" applyFont="1" applyFill="1" applyAlignment="1">
      <alignment horizontal="right"/>
    </xf>
    <xf numFmtId="0" fontId="98" fillId="2" borderId="0" xfId="23" applyFont="1" applyFill="1" applyAlignment="1">
      <alignment horizontal="right"/>
    </xf>
    <xf numFmtId="0" fontId="46" fillId="0" borderId="0" xfId="76" applyFont="1"/>
    <xf numFmtId="213" fontId="172" fillId="2" borderId="0" xfId="76" applyNumberFormat="1" applyFont="1" applyFill="1" applyAlignment="1">
      <alignment horizontal="left"/>
    </xf>
    <xf numFmtId="3" fontId="18" fillId="2" borderId="0" xfId="76" applyNumberFormat="1" applyFont="1" applyFill="1"/>
    <xf numFmtId="3" fontId="16" fillId="2" borderId="0" xfId="76" applyNumberFormat="1" applyFont="1" applyFill="1" applyAlignment="1">
      <alignment horizontal="right"/>
    </xf>
    <xf numFmtId="0" fontId="152" fillId="2" borderId="0" xfId="72" applyFont="1" applyFill="1" applyAlignment="1" applyProtection="1"/>
    <xf numFmtId="0" fontId="7" fillId="3" borderId="120" xfId="9" applyFont="1" applyFill="1" applyBorder="1" applyAlignment="1">
      <alignment horizontal="center" vertical="top" wrapText="1"/>
    </xf>
    <xf numFmtId="164" fontId="28" fillId="2" borderId="378" xfId="73" applyNumberFormat="1" applyFont="1" applyFill="1" applyBorder="1" applyAlignment="1" applyProtection="1">
      <alignment horizontal="left"/>
    </xf>
    <xf numFmtId="164" fontId="28" fillId="2" borderId="379" xfId="73" applyNumberFormat="1" applyFont="1" applyFill="1" applyBorder="1" applyAlignment="1" applyProtection="1">
      <alignment horizontal="left"/>
    </xf>
    <xf numFmtId="164" fontId="28" fillId="2" borderId="380" xfId="73" applyNumberFormat="1" applyFont="1" applyFill="1" applyBorder="1" applyAlignment="1" applyProtection="1">
      <alignment horizontal="left" vertical="top" wrapText="1" indent="1"/>
    </xf>
    <xf numFmtId="164" fontId="28" fillId="2" borderId="381" xfId="73" applyNumberFormat="1" applyFont="1" applyFill="1" applyBorder="1" applyAlignment="1" applyProtection="1">
      <alignment horizontal="left" vertical="top" wrapText="1" indent="1"/>
    </xf>
    <xf numFmtId="164" fontId="28" fillId="2" borderId="382" xfId="73" applyNumberFormat="1" applyFont="1" applyFill="1" applyBorder="1" applyAlignment="1" applyProtection="1">
      <alignment horizontal="left" vertical="top" wrapText="1" indent="2"/>
    </xf>
    <xf numFmtId="164" fontId="28" fillId="2" borderId="383" xfId="73" applyNumberFormat="1" applyFont="1" applyFill="1" applyBorder="1" applyAlignment="1" applyProtection="1">
      <alignment horizontal="left" vertical="top" wrapText="1" indent="2"/>
    </xf>
    <xf numFmtId="164" fontId="28" fillId="2" borderId="382" xfId="73" applyNumberFormat="1" applyFont="1" applyFill="1" applyBorder="1" applyAlignment="1" applyProtection="1">
      <alignment horizontal="left" vertical="top" wrapText="1" indent="3"/>
    </xf>
    <xf numFmtId="164" fontId="28" fillId="2" borderId="383" xfId="73" applyNumberFormat="1" applyFont="1" applyFill="1" applyBorder="1" applyAlignment="1" applyProtection="1">
      <alignment horizontal="left" vertical="top" wrapText="1" indent="3"/>
    </xf>
    <xf numFmtId="164" fontId="10" fillId="2" borderId="382" xfId="73" applyNumberFormat="1" applyFont="1" applyFill="1" applyBorder="1" applyAlignment="1" applyProtection="1">
      <alignment horizontal="left" vertical="top" wrapText="1" indent="4"/>
    </xf>
    <xf numFmtId="164" fontId="10" fillId="2" borderId="383" xfId="73" applyNumberFormat="1" applyFont="1" applyFill="1" applyBorder="1" applyAlignment="1" applyProtection="1">
      <alignment horizontal="left" vertical="top" wrapText="1" indent="4"/>
    </xf>
    <xf numFmtId="164" fontId="32" fillId="2" borderId="382" xfId="73" applyNumberFormat="1" applyFont="1" applyFill="1" applyBorder="1" applyAlignment="1" applyProtection="1">
      <alignment horizontal="left" vertical="top" wrapText="1" indent="7"/>
    </xf>
    <xf numFmtId="164" fontId="32" fillId="2" borderId="383" xfId="73" applyNumberFormat="1" applyFont="1" applyFill="1" applyBorder="1" applyAlignment="1" applyProtection="1">
      <alignment horizontal="left" vertical="top" wrapText="1" indent="7"/>
    </xf>
    <xf numFmtId="164" fontId="152" fillId="2" borderId="0" xfId="72" applyNumberFormat="1" applyFont="1" applyFill="1" applyAlignment="1" applyProtection="1"/>
    <xf numFmtId="0" fontId="129" fillId="2" borderId="0" xfId="72" applyFont="1" applyFill="1" applyAlignment="1" applyProtection="1"/>
    <xf numFmtId="164" fontId="10" fillId="2" borderId="382" xfId="73" applyNumberFormat="1" applyFont="1" applyFill="1" applyBorder="1" applyAlignment="1" applyProtection="1">
      <alignment horizontal="left" vertical="top" wrapText="1" indent="6"/>
    </xf>
    <xf numFmtId="164" fontId="10" fillId="2" borderId="383" xfId="73" applyNumberFormat="1" applyFont="1" applyFill="1" applyBorder="1" applyAlignment="1" applyProtection="1">
      <alignment horizontal="left" vertical="top" wrapText="1" indent="6"/>
    </xf>
    <xf numFmtId="164" fontId="28" fillId="2" borderId="383" xfId="73" applyNumberFormat="1" applyFont="1" applyFill="1" applyBorder="1" applyAlignment="1" applyProtection="1">
      <alignment horizontal="left" vertical="center" wrapText="1" indent="2"/>
    </xf>
    <xf numFmtId="164" fontId="10" fillId="2" borderId="382" xfId="73" applyNumberFormat="1" applyFont="1" applyFill="1" applyBorder="1" applyAlignment="1" applyProtection="1">
      <alignment horizontal="left" vertical="top" wrapText="1" indent="5"/>
    </xf>
    <xf numFmtId="164" fontId="10" fillId="2" borderId="383" xfId="73" applyNumberFormat="1" applyFont="1" applyFill="1" applyBorder="1" applyAlignment="1" applyProtection="1">
      <alignment horizontal="left" vertical="top" wrapText="1" indent="5"/>
    </xf>
    <xf numFmtId="164" fontId="10" fillId="2" borderId="382" xfId="73" applyNumberFormat="1" applyFont="1" applyFill="1" applyBorder="1" applyAlignment="1" applyProtection="1">
      <alignment horizontal="left" vertical="top" wrapText="1" indent="3"/>
    </xf>
    <xf numFmtId="164" fontId="10" fillId="2" borderId="383" xfId="73" applyNumberFormat="1" applyFont="1" applyFill="1" applyBorder="1" applyAlignment="1" applyProtection="1">
      <alignment horizontal="left" vertical="top" wrapText="1" indent="3"/>
    </xf>
    <xf numFmtId="164" fontId="28" fillId="2" borderId="382" xfId="73" applyNumberFormat="1" applyFont="1" applyFill="1" applyBorder="1" applyAlignment="1" applyProtection="1">
      <alignment horizontal="left" vertical="top" wrapText="1" indent="1"/>
    </xf>
    <xf numFmtId="164" fontId="28" fillId="2" borderId="383" xfId="73" applyNumberFormat="1" applyFont="1" applyFill="1" applyBorder="1" applyAlignment="1" applyProtection="1">
      <alignment horizontal="left" vertical="top" wrapText="1" indent="1"/>
    </xf>
    <xf numFmtId="0" fontId="173" fillId="2" borderId="0" xfId="72" applyFont="1" applyFill="1" applyAlignment="1" applyProtection="1"/>
    <xf numFmtId="164" fontId="28" fillId="2" borderId="383" xfId="73" applyNumberFormat="1" applyFont="1" applyFill="1" applyBorder="1" applyAlignment="1" applyProtection="1">
      <alignment horizontal="left" vertical="center" wrapText="1"/>
    </xf>
    <xf numFmtId="164" fontId="28" fillId="2" borderId="384" xfId="73" applyNumberFormat="1" applyFont="1" applyFill="1" applyBorder="1" applyAlignment="1" applyProtection="1">
      <alignment horizontal="left" vertical="top" wrapText="1" indent="3"/>
    </xf>
    <xf numFmtId="164" fontId="28" fillId="2" borderId="385" xfId="73" applyNumberFormat="1" applyFont="1" applyFill="1" applyBorder="1" applyAlignment="1" applyProtection="1">
      <alignment horizontal="left" vertical="top" wrapText="1" indent="3"/>
    </xf>
    <xf numFmtId="0" fontId="16" fillId="2" borderId="0" xfId="72" applyFont="1" applyFill="1"/>
    <xf numFmtId="0" fontId="174" fillId="2" borderId="0" xfId="76" applyFont="1" applyFill="1"/>
    <xf numFmtId="0" fontId="46" fillId="2" borderId="0" xfId="76" applyFont="1" applyFill="1"/>
    <xf numFmtId="0" fontId="174" fillId="0" borderId="0" xfId="76" applyFont="1"/>
    <xf numFmtId="0" fontId="3" fillId="2" borderId="0" xfId="34" applyFont="1" applyFill="1" applyAlignment="1"/>
    <xf numFmtId="0" fontId="43" fillId="0" borderId="41" xfId="76" applyFont="1" applyBorder="1" applyAlignment="1"/>
    <xf numFmtId="0" fontId="46" fillId="0" borderId="0" xfId="76" applyFont="1" applyAlignment="1"/>
    <xf numFmtId="0" fontId="7" fillId="3" borderId="370" xfId="10" applyFont="1" applyFill="1" applyBorder="1"/>
    <xf numFmtId="17" fontId="54" fillId="3" borderId="4" xfId="10" applyNumberFormat="1" applyFont="1" applyFill="1" applyBorder="1" applyAlignment="1">
      <alignment vertical="top"/>
    </xf>
    <xf numFmtId="17" fontId="16" fillId="3" borderId="389" xfId="10" applyNumberFormat="1" applyFont="1" applyFill="1" applyBorder="1" applyAlignment="1">
      <alignment horizontal="center" vertical="top"/>
    </xf>
    <xf numFmtId="17" fontId="16" fillId="3" borderId="27" xfId="10" applyNumberFormat="1" applyFont="1" applyFill="1" applyBorder="1" applyAlignment="1">
      <alignment horizontal="center" vertical="top"/>
    </xf>
    <xf numFmtId="17" fontId="32" fillId="3" borderId="389" xfId="10" applyNumberFormat="1" applyFont="1" applyFill="1" applyBorder="1" applyAlignment="1">
      <alignment horizontal="center" vertical="top"/>
    </xf>
    <xf numFmtId="17" fontId="32" fillId="3" borderId="390" xfId="10" applyNumberFormat="1" applyFont="1" applyFill="1" applyBorder="1" applyAlignment="1">
      <alignment horizontal="center" vertical="top"/>
    </xf>
    <xf numFmtId="17" fontId="32" fillId="3" borderId="391" xfId="10" applyNumberFormat="1" applyFont="1" applyFill="1" applyBorder="1" applyAlignment="1">
      <alignment horizontal="center" vertical="top"/>
    </xf>
    <xf numFmtId="0" fontId="7" fillId="3" borderId="279" xfId="10" applyFont="1" applyFill="1" applyBorder="1"/>
    <xf numFmtId="3" fontId="39" fillId="3" borderId="392" xfId="8" applyNumberFormat="1" applyFont="1" applyFill="1" applyBorder="1" applyAlignment="1">
      <alignment horizontal="center"/>
    </xf>
    <xf numFmtId="3" fontId="39" fillId="3" borderId="17" xfId="8" applyNumberFormat="1" applyFont="1" applyFill="1" applyBorder="1" applyAlignment="1">
      <alignment horizontal="center"/>
    </xf>
    <xf numFmtId="3" fontId="28" fillId="3" borderId="392" xfId="8" applyNumberFormat="1" applyFont="1" applyFill="1" applyBorder="1" applyAlignment="1">
      <alignment horizontal="center"/>
    </xf>
    <xf numFmtId="3" fontId="28" fillId="3" borderId="17" xfId="8" applyNumberFormat="1" applyFont="1" applyFill="1" applyBorder="1" applyAlignment="1">
      <alignment horizontal="center"/>
    </xf>
    <xf numFmtId="3" fontId="28" fillId="3" borderId="20" xfId="8" applyNumberFormat="1" applyFont="1" applyFill="1" applyBorder="1" applyAlignment="1">
      <alignment horizontal="center"/>
    </xf>
    <xf numFmtId="0" fontId="77" fillId="0" borderId="0" xfId="76" applyFont="1"/>
    <xf numFmtId="0" fontId="7" fillId="0" borderId="393" xfId="10" applyFont="1" applyBorder="1" applyAlignment="1">
      <alignment horizontal="left" vertical="top"/>
    </xf>
    <xf numFmtId="3" fontId="18" fillId="0" borderId="394" xfId="10" applyNumberFormat="1" applyFont="1" applyBorder="1" applyAlignment="1">
      <alignment horizontal="center"/>
    </xf>
    <xf numFmtId="3" fontId="18" fillId="0" borderId="395" xfId="10" applyNumberFormat="1" applyFont="1" applyBorder="1" applyAlignment="1">
      <alignment horizontal="center"/>
    </xf>
    <xf numFmtId="3" fontId="10" fillId="0" borderId="394" xfId="10" applyNumberFormat="1" applyFont="1" applyBorder="1" applyAlignment="1">
      <alignment horizontal="center"/>
    </xf>
    <xf numFmtId="3" fontId="10" fillId="0" borderId="396" xfId="10" applyNumberFormat="1" applyFont="1" applyBorder="1" applyAlignment="1">
      <alignment horizontal="center"/>
    </xf>
    <xf numFmtId="3" fontId="10" fillId="0" borderId="397" xfId="10" applyNumberFormat="1" applyFont="1" applyBorder="1" applyAlignment="1">
      <alignment horizontal="center"/>
    </xf>
    <xf numFmtId="0" fontId="7" fillId="0" borderId="363" xfId="10" applyFont="1" applyBorder="1" applyAlignment="1">
      <alignment horizontal="left" vertical="top" wrapText="1"/>
    </xf>
    <xf numFmtId="3" fontId="18" fillId="0" borderId="398" xfId="10" applyNumberFormat="1" applyFont="1" applyBorder="1" applyAlignment="1">
      <alignment horizontal="center"/>
    </xf>
    <xf numFmtId="3" fontId="18" fillId="0" borderId="399" xfId="10" applyNumberFormat="1" applyFont="1" applyBorder="1" applyAlignment="1">
      <alignment horizontal="center"/>
    </xf>
    <xf numFmtId="3" fontId="10" fillId="0" borderId="398" xfId="10" applyNumberFormat="1" applyFont="1" applyBorder="1" applyAlignment="1">
      <alignment horizontal="center"/>
    </xf>
    <xf numFmtId="3" fontId="10" fillId="0" borderId="400" xfId="10" applyNumberFormat="1" applyFont="1" applyBorder="1" applyAlignment="1">
      <alignment horizontal="center"/>
    </xf>
    <xf numFmtId="3" fontId="10" fillId="0" borderId="401" xfId="10" applyNumberFormat="1" applyFont="1" applyBorder="1" applyAlignment="1">
      <alignment horizontal="center"/>
    </xf>
    <xf numFmtId="0" fontId="7" fillId="0" borderId="402" xfId="10" applyFont="1" applyBorder="1" applyAlignment="1">
      <alignment horizontal="left" vertical="top"/>
    </xf>
    <xf numFmtId="3" fontId="18" fillId="0" borderId="403" xfId="10" applyNumberFormat="1" applyFont="1" applyBorder="1" applyAlignment="1">
      <alignment horizontal="center"/>
    </xf>
    <xf numFmtId="3" fontId="18" fillId="0" borderId="404" xfId="10" applyNumberFormat="1" applyFont="1" applyBorder="1" applyAlignment="1">
      <alignment horizontal="center"/>
    </xf>
    <xf numFmtId="3" fontId="10" fillId="0" borderId="403" xfId="10" applyNumberFormat="1" applyFont="1" applyBorder="1" applyAlignment="1">
      <alignment horizontal="center"/>
    </xf>
    <xf numFmtId="3" fontId="10" fillId="0" borderId="405" xfId="10" applyNumberFormat="1" applyFont="1" applyBorder="1" applyAlignment="1">
      <alignment horizontal="center"/>
    </xf>
    <xf numFmtId="3" fontId="10" fillId="0" borderId="406" xfId="10" applyNumberFormat="1" applyFont="1" applyBorder="1" applyAlignment="1">
      <alignment horizontal="center"/>
    </xf>
    <xf numFmtId="3" fontId="18" fillId="0" borderId="394" xfId="8" applyNumberFormat="1" applyFont="1" applyFill="1" applyBorder="1" applyAlignment="1">
      <alignment horizontal="center"/>
    </xf>
    <xf numFmtId="3" fontId="18" fillId="0" borderId="395" xfId="8" applyNumberFormat="1" applyFont="1" applyFill="1" applyBorder="1" applyAlignment="1">
      <alignment horizontal="center"/>
    </xf>
    <xf numFmtId="3" fontId="10" fillId="0" borderId="394" xfId="8" applyNumberFormat="1" applyFont="1" applyFill="1" applyBorder="1" applyAlignment="1">
      <alignment horizontal="center"/>
    </xf>
    <xf numFmtId="3" fontId="10" fillId="0" borderId="396" xfId="8" applyNumberFormat="1" applyFont="1" applyFill="1" applyBorder="1" applyAlignment="1">
      <alignment horizontal="center"/>
    </xf>
    <xf numFmtId="3" fontId="10" fillId="0" borderId="397" xfId="8" applyNumberFormat="1" applyFont="1" applyFill="1" applyBorder="1" applyAlignment="1">
      <alignment horizontal="center"/>
    </xf>
    <xf numFmtId="3" fontId="18" fillId="0" borderId="398" xfId="8" applyNumberFormat="1" applyFont="1" applyFill="1" applyBorder="1" applyAlignment="1">
      <alignment horizontal="center"/>
    </xf>
    <xf numFmtId="3" fontId="18" fillId="0" borderId="399" xfId="8" applyNumberFormat="1" applyFont="1" applyFill="1" applyBorder="1" applyAlignment="1">
      <alignment horizontal="center"/>
    </xf>
    <xf numFmtId="3" fontId="10" fillId="0" borderId="398" xfId="8" applyNumberFormat="1" applyFont="1" applyFill="1" applyBorder="1" applyAlignment="1">
      <alignment horizontal="center"/>
    </xf>
    <xf numFmtId="3" fontId="10" fillId="0" borderId="400" xfId="8" applyNumberFormat="1" applyFont="1" applyFill="1" applyBorder="1" applyAlignment="1">
      <alignment horizontal="center"/>
    </xf>
    <xf numFmtId="3" fontId="10" fillId="0" borderId="401" xfId="8" applyNumberFormat="1" applyFont="1" applyFill="1" applyBorder="1" applyAlignment="1">
      <alignment horizontal="center"/>
    </xf>
    <xf numFmtId="3" fontId="18" fillId="0" borderId="403" xfId="8" applyNumberFormat="1" applyFont="1" applyFill="1" applyBorder="1" applyAlignment="1">
      <alignment horizontal="center"/>
    </xf>
    <xf numFmtId="3" fontId="18" fillId="0" borderId="404" xfId="8" applyNumberFormat="1" applyFont="1" applyFill="1" applyBorder="1" applyAlignment="1">
      <alignment horizontal="center"/>
    </xf>
    <xf numFmtId="3" fontId="10" fillId="0" borderId="403" xfId="8" applyNumberFormat="1" applyFont="1" applyFill="1" applyBorder="1" applyAlignment="1">
      <alignment horizontal="center"/>
    </xf>
    <xf numFmtId="3" fontId="10" fillId="0" borderId="405" xfId="8" applyNumberFormat="1" applyFont="1" applyFill="1" applyBorder="1" applyAlignment="1">
      <alignment horizontal="center"/>
    </xf>
    <xf numFmtId="3" fontId="10" fillId="0" borderId="406" xfId="8" applyNumberFormat="1" applyFont="1" applyFill="1" applyBorder="1" applyAlignment="1">
      <alignment horizontal="center"/>
    </xf>
    <xf numFmtId="0" fontId="16" fillId="2" borderId="0" xfId="10" applyFont="1" applyFill="1" applyAlignment="1">
      <alignment vertical="top"/>
    </xf>
    <xf numFmtId="0" fontId="64" fillId="2" borderId="0" xfId="10" applyFont="1" applyFill="1" applyAlignment="1">
      <alignment vertical="top"/>
    </xf>
    <xf numFmtId="0" fontId="64" fillId="2" borderId="0" xfId="10" applyFont="1" applyFill="1" applyAlignment="1">
      <alignment horizontal="left" vertical="top"/>
    </xf>
    <xf numFmtId="0" fontId="18" fillId="0" borderId="0" xfId="76" applyFont="1"/>
    <xf numFmtId="0" fontId="16" fillId="0" borderId="0" xfId="76" applyFont="1"/>
    <xf numFmtId="0" fontId="16" fillId="2" borderId="0" xfId="19" quotePrefix="1" applyFont="1" applyFill="1" applyBorder="1" applyAlignment="1">
      <alignment horizontal="left" vertical="justify"/>
    </xf>
    <xf numFmtId="0" fontId="15" fillId="2" borderId="0" xfId="28" applyFont="1" applyFill="1" applyAlignment="1">
      <alignment horizontal="left" vertical="top" wrapText="1"/>
    </xf>
    <xf numFmtId="0" fontId="4" fillId="3" borderId="26" xfId="28" applyFont="1" applyFill="1" applyBorder="1" applyAlignment="1">
      <alignment horizontal="left" vertical="center"/>
    </xf>
    <xf numFmtId="0" fontId="4" fillId="3" borderId="5" xfId="28" applyFont="1" applyFill="1" applyBorder="1" applyAlignment="1">
      <alignment horizontal="left" vertical="center"/>
    </xf>
    <xf numFmtId="49" fontId="7" fillId="3" borderId="1" xfId="60" applyNumberFormat="1" applyFont="1" applyFill="1" applyBorder="1" applyAlignment="1">
      <alignment horizontal="center" vertical="center" wrapText="1"/>
    </xf>
    <xf numFmtId="49" fontId="7" fillId="3" borderId="164" xfId="60" applyNumberFormat="1" applyFont="1" applyFill="1" applyBorder="1" applyAlignment="1">
      <alignment horizontal="center" vertical="center" wrapText="1"/>
    </xf>
    <xf numFmtId="0" fontId="7" fillId="3" borderId="4" xfId="60" applyFont="1" applyFill="1" applyBorder="1" applyAlignment="1">
      <alignment horizontal="left" vertical="center"/>
    </xf>
    <xf numFmtId="0" fontId="16" fillId="2" borderId="0" xfId="28" applyFont="1" applyFill="1" applyBorder="1" applyAlignment="1">
      <alignment vertical="center" wrapText="1"/>
    </xf>
    <xf numFmtId="166" fontId="46" fillId="0" borderId="0" xfId="76" applyNumberFormat="1" applyFont="1"/>
    <xf numFmtId="166" fontId="152" fillId="2" borderId="0" xfId="72" applyNumberFormat="1" applyFont="1" applyFill="1" applyAlignment="1" applyProtection="1"/>
    <xf numFmtId="166" fontId="4" fillId="2" borderId="320" xfId="74" applyNumberFormat="1" applyFont="1" applyFill="1" applyBorder="1" applyAlignment="1">
      <alignment horizontal="right" vertical="center"/>
    </xf>
    <xf numFmtId="166" fontId="4" fillId="2" borderId="359" xfId="74" applyNumberFormat="1" applyFont="1" applyFill="1" applyBorder="1" applyAlignment="1">
      <alignment horizontal="right" vertical="center"/>
    </xf>
    <xf numFmtId="166" fontId="4" fillId="2" borderId="317" xfId="74" applyNumberFormat="1" applyFont="1" applyFill="1" applyBorder="1" applyAlignment="1">
      <alignment horizontal="right" vertical="center"/>
    </xf>
    <xf numFmtId="166" fontId="138" fillId="2" borderId="0" xfId="72" applyNumberFormat="1" applyFont="1" applyFill="1"/>
    <xf numFmtId="166" fontId="1" fillId="2" borderId="0" xfId="69" applyNumberFormat="1" applyFill="1" applyAlignment="1">
      <alignment vertical="center"/>
    </xf>
    <xf numFmtId="166" fontId="33" fillId="2" borderId="12" xfId="70" applyNumberFormat="1" applyFont="1" applyFill="1" applyBorder="1" applyAlignment="1">
      <alignment vertical="center" wrapText="1"/>
    </xf>
    <xf numFmtId="166" fontId="28" fillId="3" borderId="305" xfId="0" applyNumberFormat="1" applyFont="1" applyFill="1" applyBorder="1" applyAlignment="1">
      <alignment horizontal="center" vertical="center" wrapText="1"/>
    </xf>
    <xf numFmtId="166" fontId="18" fillId="0" borderId="5" xfId="23" applyNumberFormat="1" applyFont="1" applyBorder="1" applyAlignment="1">
      <alignment vertical="center"/>
    </xf>
    <xf numFmtId="166" fontId="18" fillId="0" borderId="5" xfId="23" applyNumberFormat="1" applyFont="1" applyBorder="1" applyAlignment="1">
      <alignment horizontal="right" vertical="center"/>
    </xf>
    <xf numFmtId="166" fontId="16" fillId="2" borderId="0" xfId="60" applyNumberFormat="1" applyFont="1" applyFill="1" applyAlignment="1">
      <alignment vertical="center"/>
    </xf>
    <xf numFmtId="166" fontId="18" fillId="2" borderId="5" xfId="62" applyNumberFormat="1" applyFont="1" applyFill="1" applyBorder="1" applyAlignment="1">
      <alignment horizontal="center" vertical="center"/>
    </xf>
    <xf numFmtId="166" fontId="18" fillId="2" borderId="5" xfId="62" applyNumberFormat="1" applyFont="1" applyFill="1" applyBorder="1" applyAlignment="1">
      <alignment vertical="center"/>
    </xf>
    <xf numFmtId="166" fontId="18" fillId="2" borderId="5" xfId="62" applyNumberFormat="1" applyFont="1" applyFill="1" applyBorder="1" applyAlignment="1">
      <alignment horizontal="right" vertical="center"/>
    </xf>
    <xf numFmtId="166" fontId="18" fillId="2" borderId="6" xfId="62" applyNumberFormat="1" applyFont="1" applyFill="1" applyBorder="1" applyAlignment="1">
      <alignment vertical="center"/>
    </xf>
    <xf numFmtId="166" fontId="10" fillId="2" borderId="78" xfId="0" applyNumberFormat="1" applyFont="1" applyFill="1" applyBorder="1" applyAlignment="1">
      <alignment horizontal="center" wrapText="1"/>
    </xf>
    <xf numFmtId="166" fontId="28" fillId="2" borderId="78" xfId="0" applyNumberFormat="1" applyFont="1" applyFill="1" applyBorder="1" applyAlignment="1">
      <alignment horizontal="center" wrapText="1"/>
    </xf>
    <xf numFmtId="166" fontId="140" fillId="2" borderId="0" xfId="0" applyNumberFormat="1" applyFont="1" applyFill="1"/>
    <xf numFmtId="166" fontId="10" fillId="0" borderId="97" xfId="0" applyNumberFormat="1" applyFont="1" applyBorder="1" applyAlignment="1">
      <alignment horizontal="center" vertical="center" wrapText="1"/>
    </xf>
    <xf numFmtId="166" fontId="10" fillId="2" borderId="0" xfId="59" applyNumberFormat="1" applyFont="1" applyFill="1" applyBorder="1" applyAlignment="1">
      <alignment horizontal="center"/>
    </xf>
    <xf numFmtId="166" fontId="10" fillId="2" borderId="4" xfId="59" applyNumberFormat="1" applyFont="1" applyFill="1" applyBorder="1" applyAlignment="1">
      <alignment horizontal="center"/>
    </xf>
    <xf numFmtId="166" fontId="16" fillId="2" borderId="0" xfId="49" applyNumberFormat="1" applyFont="1" applyFill="1" applyAlignment="1">
      <alignment horizontal="right"/>
    </xf>
    <xf numFmtId="166" fontId="16" fillId="2" borderId="0" xfId="49" applyNumberFormat="1" applyFont="1" applyFill="1"/>
    <xf numFmtId="166" fontId="7" fillId="3" borderId="110" xfId="57" applyNumberFormat="1" applyFont="1" applyFill="1" applyBorder="1" applyAlignment="1">
      <alignment horizontal="center"/>
    </xf>
    <xf numFmtId="166" fontId="10" fillId="0" borderId="5" xfId="43" applyNumberFormat="1" applyFont="1" applyBorder="1" applyAlignment="1">
      <alignment horizontal="center" vertical="center"/>
    </xf>
    <xf numFmtId="166" fontId="10" fillId="0" borderId="6" xfId="43" applyNumberFormat="1" applyFont="1" applyBorder="1" applyAlignment="1">
      <alignment horizontal="center" vertical="center"/>
    </xf>
    <xf numFmtId="166" fontId="4" fillId="0" borderId="0" xfId="43" applyNumberFormat="1" applyFont="1" applyAlignment="1">
      <alignment horizontal="center" vertical="center"/>
    </xf>
    <xf numFmtId="166" fontId="10" fillId="2" borderId="5" xfId="56" applyNumberFormat="1" applyFont="1" applyFill="1" applyBorder="1" applyAlignment="1">
      <alignment horizontal="center" vertical="center"/>
    </xf>
    <xf numFmtId="166" fontId="10" fillId="2" borderId="5" xfId="49" applyNumberFormat="1" applyFont="1" applyFill="1" applyBorder="1" applyAlignment="1">
      <alignment horizontal="center" vertical="center"/>
    </xf>
    <xf numFmtId="166" fontId="140" fillId="2" borderId="0" xfId="43" applyNumberFormat="1" applyFont="1" applyFill="1"/>
    <xf numFmtId="166" fontId="10" fillId="2" borderId="5" xfId="23" applyNumberFormat="1" applyFont="1" applyFill="1" applyBorder="1" applyAlignment="1">
      <alignment horizontal="center" vertical="center"/>
    </xf>
    <xf numFmtId="166" fontId="131" fillId="2" borderId="0" xfId="43" applyNumberFormat="1" applyFont="1" applyFill="1" applyAlignment="1">
      <alignment horizontal="center" vertical="center"/>
    </xf>
    <xf numFmtId="166" fontId="29" fillId="2" borderId="5" xfId="23" applyNumberFormat="1" applyFont="1" applyFill="1" applyBorder="1" applyAlignment="1">
      <alignment horizontal="center" vertical="center"/>
    </xf>
    <xf numFmtId="166" fontId="29" fillId="2" borderId="6" xfId="23" applyNumberFormat="1" applyFont="1" applyFill="1" applyBorder="1" applyAlignment="1">
      <alignment horizontal="center" vertical="center"/>
    </xf>
    <xf numFmtId="166" fontId="29" fillId="2" borderId="98" xfId="23" applyNumberFormat="1" applyFont="1" applyFill="1" applyBorder="1" applyAlignment="1">
      <alignment horizontal="center" vertical="center"/>
    </xf>
    <xf numFmtId="166" fontId="10" fillId="2" borderId="6" xfId="54" applyNumberFormat="1" applyFont="1" applyFill="1" applyBorder="1" applyAlignment="1">
      <alignment horizontal="center" vertical="center"/>
    </xf>
    <xf numFmtId="166" fontId="135" fillId="2" borderId="0" xfId="54" applyNumberFormat="1" applyFont="1" applyFill="1" applyAlignment="1">
      <alignment vertical="center"/>
    </xf>
    <xf numFmtId="166" fontId="135" fillId="2" borderId="0" xfId="54" applyNumberFormat="1" applyFont="1" applyFill="1" applyBorder="1" applyAlignment="1">
      <alignment vertical="center"/>
    </xf>
    <xf numFmtId="166" fontId="131" fillId="0" borderId="0" xfId="43" applyNumberFormat="1" applyFont="1" applyAlignment="1">
      <alignment horizontal="center" vertical="center"/>
    </xf>
    <xf numFmtId="166" fontId="131" fillId="2" borderId="0" xfId="52" applyNumberFormat="1" applyFont="1" applyFill="1" applyAlignment="1">
      <alignment horizontal="center" vertical="center"/>
    </xf>
    <xf numFmtId="166" fontId="16" fillId="2" borderId="0" xfId="23" applyNumberFormat="1" applyFont="1" applyFill="1" applyAlignment="1">
      <alignment horizontal="right" vertical="center"/>
    </xf>
    <xf numFmtId="166" fontId="29" fillId="2" borderId="0" xfId="42" applyNumberFormat="1" applyFont="1" applyFill="1" applyAlignment="1">
      <alignment horizontal="center" vertical="center"/>
    </xf>
    <xf numFmtId="166" fontId="131" fillId="0" borderId="0" xfId="43" applyNumberFormat="1" applyFont="1" applyAlignment="1">
      <alignment horizontal="center" vertical="center" wrapText="1"/>
    </xf>
    <xf numFmtId="166" fontId="29" fillId="2" borderId="0" xfId="49" applyNumberFormat="1" applyFont="1" applyFill="1" applyAlignment="1">
      <alignment horizontal="center" vertical="center"/>
    </xf>
    <xf numFmtId="166" fontId="10" fillId="2" borderId="5" xfId="8" applyNumberFormat="1" applyFont="1" applyFill="1" applyBorder="1" applyAlignment="1">
      <alignment horizontal="center" vertical="center"/>
    </xf>
    <xf numFmtId="166" fontId="10" fillId="2" borderId="5" xfId="8" applyNumberFormat="1" applyFont="1" applyFill="1" applyBorder="1"/>
    <xf numFmtId="166" fontId="28" fillId="0" borderId="200" xfId="46" applyNumberFormat="1" applyFont="1" applyBorder="1"/>
    <xf numFmtId="166" fontId="54" fillId="2" borderId="0" xfId="43" applyNumberFormat="1" applyFont="1" applyFill="1" applyBorder="1" applyAlignment="1">
      <alignment vertical="center"/>
    </xf>
    <xf numFmtId="166" fontId="10" fillId="2" borderId="5" xfId="40" applyNumberFormat="1" applyFont="1" applyFill="1" applyBorder="1" applyAlignment="1">
      <alignment horizontal="center" vertical="center"/>
    </xf>
    <xf numFmtId="166" fontId="10" fillId="2" borderId="6" xfId="40" applyNumberFormat="1" applyFont="1" applyFill="1" applyBorder="1" applyAlignment="1">
      <alignment horizontal="center" vertical="center"/>
    </xf>
    <xf numFmtId="166" fontId="114" fillId="2" borderId="0" xfId="43" applyNumberFormat="1" applyFont="1" applyFill="1" applyAlignment="1">
      <alignment horizontal="center" vertical="center"/>
    </xf>
    <xf numFmtId="166" fontId="110" fillId="2" borderId="0" xfId="43" applyNumberFormat="1" applyFont="1" applyFill="1" applyAlignment="1">
      <alignment vertical="center"/>
    </xf>
    <xf numFmtId="166" fontId="28" fillId="2" borderId="5" xfId="40" applyNumberFormat="1" applyFont="1" applyFill="1" applyBorder="1" applyAlignment="1">
      <alignment horizontal="center" vertical="center"/>
    </xf>
    <xf numFmtId="166" fontId="28" fillId="2" borderId="6" xfId="40" applyNumberFormat="1" applyFont="1" applyFill="1" applyBorder="1" applyAlignment="1">
      <alignment horizontal="center" vertical="center"/>
    </xf>
    <xf numFmtId="166" fontId="110" fillId="2" borderId="0" xfId="41" applyNumberFormat="1" applyFont="1" applyFill="1"/>
    <xf numFmtId="166" fontId="10" fillId="2" borderId="0" xfId="41" applyNumberFormat="1" applyFont="1" applyFill="1"/>
    <xf numFmtId="166" fontId="10" fillId="0" borderId="144" xfId="35" applyNumberFormat="1" applyFont="1" applyFill="1" applyBorder="1"/>
    <xf numFmtId="166" fontId="10" fillId="2" borderId="5" xfId="34" applyNumberFormat="1" applyFont="1" applyFill="1" applyBorder="1" applyAlignment="1">
      <alignment vertical="center"/>
    </xf>
    <xf numFmtId="166" fontId="28" fillId="2" borderId="6" xfId="34" applyNumberFormat="1" applyFont="1" applyFill="1" applyBorder="1" applyAlignment="1">
      <alignment vertical="center"/>
    </xf>
    <xf numFmtId="166" fontId="18" fillId="2" borderId="0" xfId="34" applyNumberFormat="1" applyFont="1" applyFill="1" applyAlignment="1">
      <alignment vertical="center"/>
    </xf>
    <xf numFmtId="166" fontId="10" fillId="0" borderId="5" xfId="33" applyNumberFormat="1" applyFont="1" applyBorder="1" applyAlignment="1">
      <alignment horizontal="center" vertical="center"/>
    </xf>
    <xf numFmtId="166" fontId="28" fillId="0" borderId="86" xfId="8" quotePrefix="1" applyNumberFormat="1" applyFont="1" applyBorder="1" applyAlignment="1">
      <alignment horizontal="center"/>
    </xf>
    <xf numFmtId="166" fontId="90" fillId="0" borderId="86" xfId="12" quotePrefix="1" applyNumberFormat="1" applyFont="1" applyFill="1" applyBorder="1" applyAlignment="1">
      <alignment horizontal="center"/>
    </xf>
    <xf numFmtId="166" fontId="41" fillId="0" borderId="0" xfId="0" applyNumberFormat="1" applyFont="1"/>
    <xf numFmtId="166" fontId="28" fillId="0" borderId="107" xfId="28" applyNumberFormat="1" applyFont="1" applyBorder="1" applyAlignment="1">
      <alignment horizontal="center" vertical="center"/>
    </xf>
    <xf numFmtId="166" fontId="28" fillId="0" borderId="86" xfId="28" applyNumberFormat="1" applyFont="1" applyBorder="1" applyAlignment="1">
      <alignment horizontal="center" vertical="center"/>
    </xf>
    <xf numFmtId="166" fontId="18" fillId="0" borderId="0" xfId="28" applyNumberFormat="1" applyFont="1" applyAlignment="1">
      <alignment horizontal="center"/>
    </xf>
    <xf numFmtId="166" fontId="28" fillId="0" borderId="86" xfId="8" quotePrefix="1" applyNumberFormat="1" applyFont="1" applyBorder="1" applyAlignment="1">
      <alignment horizontal="center" vertical="center"/>
    </xf>
    <xf numFmtId="166" fontId="28" fillId="2" borderId="86" xfId="8" quotePrefix="1" applyNumberFormat="1" applyFont="1" applyFill="1" applyBorder="1" applyAlignment="1">
      <alignment horizontal="center" vertical="center"/>
    </xf>
    <xf numFmtId="166" fontId="29" fillId="2" borderId="5" xfId="32" applyNumberFormat="1" applyFont="1" applyFill="1" applyBorder="1" applyAlignment="1">
      <alignment horizontal="right"/>
    </xf>
    <xf numFmtId="166" fontId="4" fillId="0" borderId="25" xfId="27" applyNumberFormat="1" applyFont="1" applyFill="1" applyBorder="1" applyAlignment="1">
      <alignment horizontal="center"/>
    </xf>
    <xf numFmtId="166" fontId="18" fillId="2" borderId="0" xfId="28" applyNumberFormat="1" applyFont="1" applyFill="1"/>
    <xf numFmtId="166" fontId="10" fillId="2" borderId="6" xfId="30" applyNumberFormat="1" applyFont="1" applyFill="1" applyBorder="1" applyAlignment="1">
      <alignment horizontal="center"/>
    </xf>
    <xf numFmtId="166" fontId="10" fillId="2" borderId="78" xfId="8" applyNumberFormat="1" applyFont="1" applyFill="1" applyBorder="1" applyAlignment="1">
      <alignment horizontal="center"/>
    </xf>
    <xf numFmtId="166" fontId="18" fillId="2" borderId="0" xfId="8" applyNumberFormat="1" applyFont="1" applyFill="1"/>
    <xf numFmtId="166" fontId="28" fillId="2" borderId="78" xfId="28" applyNumberFormat="1" applyFont="1" applyFill="1" applyBorder="1" applyAlignment="1">
      <alignment vertical="center"/>
    </xf>
    <xf numFmtId="166" fontId="29" fillId="2" borderId="78" xfId="24" applyNumberFormat="1" applyFont="1" applyFill="1" applyBorder="1"/>
    <xf numFmtId="166" fontId="10" fillId="2" borderId="73" xfId="20" applyNumberFormat="1" applyFont="1" applyFill="1" applyBorder="1" applyAlignment="1"/>
    <xf numFmtId="166" fontId="29" fillId="2" borderId="27" xfId="19" applyNumberFormat="1" applyFont="1" applyFill="1" applyBorder="1"/>
    <xf numFmtId="166" fontId="46" fillId="2" borderId="0" xfId="19" applyNumberFormat="1" applyFont="1" applyFill="1"/>
    <xf numFmtId="166" fontId="18" fillId="0" borderId="6" xfId="14" applyNumberFormat="1" applyFont="1" applyBorder="1" applyAlignment="1">
      <alignment horizontal="center" vertical="center"/>
    </xf>
    <xf numFmtId="166" fontId="18" fillId="0" borderId="27" xfId="14" applyNumberFormat="1" applyFont="1" applyBorder="1" applyAlignment="1">
      <alignment horizontal="center" vertical="center"/>
    </xf>
    <xf numFmtId="166" fontId="18" fillId="0" borderId="5" xfId="14" applyNumberFormat="1" applyFont="1" applyBorder="1" applyAlignment="1">
      <alignment horizontal="center" vertical="center"/>
    </xf>
    <xf numFmtId="166" fontId="1" fillId="0" borderId="0" xfId="14" applyNumberFormat="1"/>
    <xf numFmtId="166" fontId="16" fillId="0" borderId="0" xfId="17" applyNumberFormat="1" applyFont="1" applyAlignment="1">
      <alignment vertical="center"/>
    </xf>
    <xf numFmtId="166" fontId="10" fillId="2" borderId="5" xfId="9" applyNumberFormat="1" applyFont="1" applyFill="1" applyBorder="1"/>
    <xf numFmtId="166" fontId="10" fillId="2" borderId="0" xfId="14" applyNumberFormat="1" applyFont="1" applyFill="1" applyAlignment="1">
      <alignment horizontal="center" vertical="center"/>
    </xf>
    <xf numFmtId="166" fontId="10" fillId="2" borderId="27" xfId="14" applyNumberFormat="1" applyFont="1" applyFill="1" applyBorder="1" applyAlignment="1">
      <alignment horizontal="center" vertical="center"/>
    </xf>
    <xf numFmtId="0" fontId="172" fillId="2" borderId="0" xfId="60" applyFont="1" applyFill="1" applyAlignment="1">
      <alignment vertical="center"/>
    </xf>
    <xf numFmtId="0" fontId="54" fillId="2" borderId="0" xfId="60" applyFont="1" applyFill="1" applyBorder="1" applyAlignment="1">
      <alignment horizontal="right"/>
    </xf>
    <xf numFmtId="49" fontId="7" fillId="3" borderId="110" xfId="60" applyNumberFormat="1" applyFont="1" applyFill="1" applyBorder="1" applyAlignment="1">
      <alignment horizontal="center" vertical="center" wrapText="1"/>
    </xf>
    <xf numFmtId="3" fontId="4" fillId="0" borderId="50" xfId="28" applyNumberFormat="1" applyFont="1" applyFill="1" applyBorder="1" applyAlignment="1">
      <alignment horizontal="center" vertical="center"/>
    </xf>
    <xf numFmtId="210" fontId="4" fillId="2" borderId="50" xfId="64" applyNumberFormat="1" applyFont="1" applyFill="1" applyBorder="1" applyAlignment="1">
      <alignment horizontal="center" vertical="center"/>
    </xf>
    <xf numFmtId="3" fontId="4" fillId="2" borderId="49" xfId="64" applyNumberFormat="1" applyFont="1" applyFill="1" applyBorder="1" applyAlignment="1">
      <alignment horizontal="center" vertical="center"/>
    </xf>
    <xf numFmtId="210" fontId="4" fillId="2" borderId="292" xfId="64" applyNumberFormat="1" applyFont="1" applyFill="1" applyBorder="1" applyAlignment="1">
      <alignment horizontal="center" vertical="center"/>
    </xf>
    <xf numFmtId="0" fontId="172" fillId="2" borderId="0" xfId="60" applyFont="1" applyFill="1" applyAlignment="1"/>
    <xf numFmtId="49" fontId="7" fillId="3" borderId="14" xfId="60" applyNumberFormat="1" applyFont="1" applyFill="1" applyBorder="1" applyAlignment="1">
      <alignment horizontal="center" vertical="center" wrapText="1"/>
    </xf>
    <xf numFmtId="210" fontId="7" fillId="2" borderId="295" xfId="64" applyNumberFormat="1" applyFont="1" applyFill="1" applyBorder="1" applyAlignment="1">
      <alignment horizontal="center" vertical="center"/>
    </xf>
    <xf numFmtId="0" fontId="172" fillId="2" borderId="0" xfId="28" applyFont="1" applyFill="1" applyAlignment="1">
      <alignment vertical="center"/>
    </xf>
    <xf numFmtId="3" fontId="4" fillId="2" borderId="25" xfId="67" applyNumberFormat="1" applyFont="1" applyFill="1" applyBorder="1" applyAlignment="1">
      <alignment horizontal="center" vertical="center"/>
    </xf>
    <xf numFmtId="3" fontId="7" fillId="2" borderId="299" xfId="60" applyNumberFormat="1" applyFont="1" applyFill="1" applyBorder="1" applyAlignment="1">
      <alignment horizontal="center" vertical="center"/>
    </xf>
    <xf numFmtId="0" fontId="54" fillId="2" borderId="0" xfId="28" applyFont="1" applyFill="1"/>
    <xf numFmtId="184" fontId="54" fillId="2" borderId="0" xfId="28" applyNumberFormat="1" applyFont="1" applyFill="1" applyAlignment="1">
      <alignment horizontal="center" vertical="center"/>
    </xf>
    <xf numFmtId="3" fontId="28" fillId="0" borderId="25" xfId="21" applyNumberFormat="1" applyFont="1" applyFill="1" applyBorder="1" applyAlignment="1">
      <alignment horizontal="center" vertical="center"/>
    </xf>
    <xf numFmtId="3" fontId="28" fillId="0" borderId="291" xfId="21" applyNumberFormat="1" applyFont="1" applyFill="1" applyBorder="1" applyAlignment="1">
      <alignment horizontal="center" vertical="center"/>
    </xf>
    <xf numFmtId="3" fontId="28" fillId="2" borderId="25" xfId="64" applyNumberFormat="1" applyFont="1" applyFill="1" applyBorder="1" applyAlignment="1">
      <alignment horizontal="center" vertical="center"/>
    </xf>
    <xf numFmtId="3" fontId="28" fillId="2" borderId="291" xfId="64" applyNumberFormat="1" applyFont="1" applyFill="1" applyBorder="1" applyAlignment="1">
      <alignment horizontal="center" vertical="center"/>
    </xf>
    <xf numFmtId="3" fontId="10" fillId="2" borderId="25" xfId="64" applyNumberFormat="1" applyFont="1" applyFill="1" applyBorder="1" applyAlignment="1">
      <alignment horizontal="center" vertical="center"/>
    </xf>
    <xf numFmtId="3" fontId="10" fillId="2" borderId="291" xfId="64" applyNumberFormat="1" applyFont="1" applyFill="1" applyBorder="1" applyAlignment="1">
      <alignment horizontal="center" vertical="center"/>
    </xf>
    <xf numFmtId="210" fontId="10" fillId="2" borderId="25" xfId="64" applyNumberFormat="1" applyFont="1" applyFill="1" applyBorder="1" applyAlignment="1">
      <alignment horizontal="center" vertical="center"/>
    </xf>
    <xf numFmtId="210" fontId="10" fillId="2" borderId="291" xfId="64" applyNumberFormat="1" applyFont="1" applyFill="1" applyBorder="1" applyAlignment="1">
      <alignment horizontal="center" vertical="center"/>
    </xf>
    <xf numFmtId="0" fontId="4" fillId="3" borderId="301" xfId="60" applyFont="1" applyFill="1" applyBorder="1" applyAlignment="1">
      <alignment vertical="center"/>
    </xf>
    <xf numFmtId="210" fontId="4" fillId="2" borderId="9" xfId="60" applyNumberFormat="1" applyFont="1" applyFill="1" applyBorder="1" applyAlignment="1">
      <alignment horizontal="center" vertical="center"/>
    </xf>
    <xf numFmtId="3" fontId="10" fillId="2" borderId="42" xfId="64" applyNumberFormat="1" applyFont="1" applyFill="1" applyBorder="1" applyAlignment="1">
      <alignment horizontal="center" vertical="center"/>
    </xf>
    <xf numFmtId="0" fontId="18" fillId="2" borderId="0" xfId="60" applyFont="1" applyFill="1" applyAlignment="1">
      <alignment horizontal="left"/>
    </xf>
    <xf numFmtId="0" fontId="10" fillId="2" borderId="407" xfId="59" applyFont="1" applyFill="1" applyBorder="1" applyAlignment="1">
      <alignment horizontal="center"/>
    </xf>
    <xf numFmtId="0" fontId="10" fillId="2" borderId="144" xfId="59" applyFont="1" applyFill="1" applyBorder="1" applyAlignment="1">
      <alignment horizontal="center"/>
    </xf>
    <xf numFmtId="0" fontId="10" fillId="2" borderId="322" xfId="59" applyFont="1" applyFill="1" applyBorder="1" applyAlignment="1">
      <alignment horizontal="center"/>
    </xf>
    <xf numFmtId="0" fontId="10" fillId="2" borderId="407" xfId="59" applyFont="1" applyFill="1" applyBorder="1"/>
    <xf numFmtId="0" fontId="10" fillId="2" borderId="408" xfId="59" applyFont="1" applyFill="1" applyBorder="1"/>
    <xf numFmtId="0" fontId="10" fillId="2" borderId="144" xfId="59" applyFont="1" applyFill="1" applyBorder="1"/>
    <xf numFmtId="0" fontId="10" fillId="2" borderId="409" xfId="59" applyFont="1" applyFill="1" applyBorder="1"/>
    <xf numFmtId="0" fontId="10" fillId="2" borderId="322" xfId="59" applyFont="1" applyFill="1" applyBorder="1"/>
    <xf numFmtId="0" fontId="10" fillId="2" borderId="324" xfId="59" applyFont="1" applyFill="1" applyBorder="1"/>
    <xf numFmtId="0" fontId="10" fillId="2" borderId="410" xfId="59" applyFont="1" applyFill="1" applyBorder="1" applyAlignment="1">
      <alignment horizontal="center"/>
    </xf>
    <xf numFmtId="0" fontId="10" fillId="2" borderId="37" xfId="59" applyFont="1" applyFill="1" applyBorder="1" applyAlignment="1">
      <alignment horizontal="center"/>
    </xf>
    <xf numFmtId="0" fontId="10" fillId="2" borderId="301" xfId="59" applyFont="1" applyFill="1" applyBorder="1" applyAlignment="1">
      <alignment horizontal="center"/>
    </xf>
    <xf numFmtId="0" fontId="10" fillId="2" borderId="411" xfId="59" applyFont="1" applyFill="1" applyBorder="1" applyAlignment="1">
      <alignment horizontal="center"/>
    </xf>
    <xf numFmtId="0" fontId="10" fillId="2" borderId="408" xfId="59" applyFont="1" applyFill="1" applyBorder="1" applyAlignment="1">
      <alignment horizontal="center"/>
    </xf>
    <xf numFmtId="0" fontId="10" fillId="2" borderId="412" xfId="59" applyFont="1" applyFill="1" applyBorder="1" applyAlignment="1">
      <alignment horizontal="center"/>
    </xf>
    <xf numFmtId="0" fontId="10" fillId="2" borderId="409" xfId="59" applyFont="1" applyFill="1" applyBorder="1" applyAlignment="1">
      <alignment horizontal="center"/>
    </xf>
    <xf numFmtId="0" fontId="10" fillId="2" borderId="321" xfId="59" applyFont="1" applyFill="1" applyBorder="1" applyAlignment="1">
      <alignment horizontal="center"/>
    </xf>
    <xf numFmtId="0" fontId="10" fillId="2" borderId="324" xfId="59" applyFont="1" applyFill="1" applyBorder="1" applyAlignment="1">
      <alignment horizontal="center"/>
    </xf>
    <xf numFmtId="0" fontId="7" fillId="3" borderId="83" xfId="59" applyFont="1" applyFill="1" applyBorder="1"/>
    <xf numFmtId="0" fontId="7" fillId="3" borderId="78" xfId="59" applyFont="1" applyFill="1" applyBorder="1"/>
    <xf numFmtId="0" fontId="7" fillId="3" borderId="79" xfId="59" applyFont="1" applyFill="1" applyBorder="1"/>
    <xf numFmtId="166" fontId="10" fillId="2" borderId="410" xfId="59" applyNumberFormat="1" applyFont="1" applyFill="1" applyBorder="1" applyAlignment="1">
      <alignment horizontal="center"/>
    </xf>
    <xf numFmtId="166" fontId="10" fillId="2" borderId="407" xfId="59" applyNumberFormat="1" applyFont="1" applyFill="1" applyBorder="1" applyAlignment="1">
      <alignment horizontal="center"/>
    </xf>
    <xf numFmtId="207" fontId="10" fillId="2" borderId="407" xfId="59" applyNumberFormat="1" applyFont="1" applyFill="1" applyBorder="1" applyAlignment="1">
      <alignment horizontal="center"/>
    </xf>
    <xf numFmtId="207" fontId="10" fillId="2" borderId="37" xfId="59" applyNumberFormat="1" applyFont="1" applyFill="1" applyBorder="1" applyAlignment="1">
      <alignment horizontal="center"/>
    </xf>
    <xf numFmtId="207" fontId="10" fillId="2" borderId="144" xfId="59" applyNumberFormat="1" applyFont="1" applyFill="1" applyBorder="1" applyAlignment="1">
      <alignment horizontal="center"/>
    </xf>
    <xf numFmtId="207" fontId="10" fillId="2" borderId="301" xfId="59" applyNumberFormat="1" applyFont="1" applyFill="1" applyBorder="1" applyAlignment="1">
      <alignment horizontal="center"/>
    </xf>
    <xf numFmtId="207" fontId="10" fillId="2" borderId="322" xfId="59" applyNumberFormat="1" applyFont="1" applyFill="1" applyBorder="1" applyAlignment="1">
      <alignment horizontal="center"/>
    </xf>
    <xf numFmtId="0" fontId="54" fillId="2" borderId="407" xfId="59" applyFont="1" applyFill="1" applyBorder="1" applyAlignment="1">
      <alignment horizontal="left" wrapText="1" readingOrder="1"/>
    </xf>
    <xf numFmtId="0" fontId="18" fillId="2" borderId="407" xfId="59" applyFont="1" applyFill="1" applyBorder="1"/>
    <xf numFmtId="207" fontId="10" fillId="2" borderId="408" xfId="59" applyNumberFormat="1" applyFont="1" applyFill="1" applyBorder="1"/>
    <xf numFmtId="0" fontId="54" fillId="2" borderId="144" xfId="59" applyFont="1" applyFill="1" applyBorder="1" applyAlignment="1">
      <alignment horizontal="left" wrapText="1" readingOrder="1"/>
    </xf>
    <xf numFmtId="0" fontId="18" fillId="2" borderId="144" xfId="59" applyFont="1" applyFill="1" applyBorder="1"/>
    <xf numFmtId="207" fontId="10" fillId="2" borderId="409" xfId="59" applyNumberFormat="1" applyFont="1" applyFill="1" applyBorder="1"/>
    <xf numFmtId="0" fontId="54" fillId="2" borderId="322" xfId="59" applyFont="1" applyFill="1" applyBorder="1" applyAlignment="1">
      <alignment horizontal="left" wrapText="1" readingOrder="1"/>
    </xf>
    <xf numFmtId="0" fontId="18" fillId="2" borderId="322" xfId="59" applyFont="1" applyFill="1" applyBorder="1"/>
    <xf numFmtId="207" fontId="10" fillId="2" borderId="324" xfId="59" applyNumberFormat="1" applyFont="1" applyFill="1" applyBorder="1"/>
    <xf numFmtId="207" fontId="10" fillId="2" borderId="410" xfId="59" applyNumberFormat="1" applyFont="1" applyFill="1" applyBorder="1" applyAlignment="1">
      <alignment horizontal="center"/>
    </xf>
    <xf numFmtId="0" fontId="7" fillId="3" borderId="413" xfId="59" applyFont="1" applyFill="1" applyBorder="1" applyAlignment="1">
      <alignment horizontal="center"/>
    </xf>
    <xf numFmtId="0" fontId="7" fillId="3" borderId="414" xfId="59" applyFont="1" applyFill="1" applyBorder="1" applyAlignment="1">
      <alignment horizontal="center"/>
    </xf>
    <xf numFmtId="0" fontId="7" fillId="3" borderId="415" xfId="59" applyFont="1" applyFill="1" applyBorder="1" applyAlignment="1">
      <alignment horizontal="center"/>
    </xf>
    <xf numFmtId="0" fontId="7" fillId="3" borderId="416" xfId="59" applyFont="1" applyFill="1" applyBorder="1" applyAlignment="1">
      <alignment horizontal="center"/>
    </xf>
    <xf numFmtId="0" fontId="39" fillId="2" borderId="322" xfId="59" applyFont="1" applyFill="1" applyBorder="1" applyAlignment="1">
      <alignment horizontal="center"/>
    </xf>
    <xf numFmtId="0" fontId="7" fillId="3" borderId="417" xfId="59" applyFont="1" applyFill="1" applyBorder="1" applyAlignment="1">
      <alignment horizontal="center"/>
    </xf>
    <xf numFmtId="0" fontId="173" fillId="2" borderId="0" xfId="66" applyFont="1" applyFill="1" applyAlignment="1">
      <alignment horizontal="right" vertical="center"/>
    </xf>
    <xf numFmtId="0" fontId="152" fillId="2" borderId="0" xfId="66" applyFill="1"/>
    <xf numFmtId="0" fontId="176" fillId="3" borderId="0" xfId="66" applyFont="1" applyFill="1" applyAlignment="1">
      <alignment horizontal="center"/>
    </xf>
    <xf numFmtId="0" fontId="177" fillId="2" borderId="0" xfId="66" applyFont="1" applyFill="1" applyAlignment="1">
      <alignment horizontal="left"/>
    </xf>
    <xf numFmtId="0" fontId="55" fillId="2" borderId="0" xfId="78" applyFill="1" applyAlignment="1">
      <alignment horizontal="justify" vertical="center"/>
    </xf>
    <xf numFmtId="0" fontId="152" fillId="2" borderId="0" xfId="66" applyFont="1" applyFill="1"/>
    <xf numFmtId="0" fontId="55" fillId="0" borderId="0" xfId="78" applyFill="1" applyAlignment="1">
      <alignment horizontal="justify" vertical="center"/>
    </xf>
    <xf numFmtId="0" fontId="178" fillId="2" borderId="0" xfId="79" applyFill="1" applyAlignment="1">
      <alignment horizontal="justify" vertical="center"/>
    </xf>
    <xf numFmtId="0" fontId="55" fillId="2" borderId="0" xfId="78" applyFill="1"/>
    <xf numFmtId="0" fontId="55" fillId="2" borderId="0" xfId="78" applyFill="1" applyAlignment="1">
      <alignment horizontal="justify"/>
    </xf>
    <xf numFmtId="0" fontId="179" fillId="2" borderId="0" xfId="78" applyFont="1" applyFill="1" applyAlignment="1">
      <alignment horizontal="justify" vertical="center"/>
    </xf>
    <xf numFmtId="0" fontId="140" fillId="2" borderId="0" xfId="66" applyFont="1" applyFill="1"/>
    <xf numFmtId="0" fontId="152" fillId="2" borderId="0" xfId="66" applyFill="1" applyAlignment="1"/>
    <xf numFmtId="0" fontId="55" fillId="2" borderId="0" xfId="26" applyFill="1"/>
    <xf numFmtId="0" fontId="55" fillId="2" borderId="0" xfId="26" applyFill="1" applyAlignment="1">
      <alignment horizontal="justify" vertical="center"/>
    </xf>
    <xf numFmtId="0" fontId="3" fillId="0" borderId="0" xfId="1" applyFont="1" applyFill="1" applyAlignment="1">
      <alignment horizontal="left" vertical="center"/>
    </xf>
    <xf numFmtId="0" fontId="16" fillId="2" borderId="0" xfId="9" quotePrefix="1" applyFont="1" applyFill="1" applyAlignment="1">
      <alignment horizontal="left" vertical="center" wrapText="1"/>
    </xf>
    <xf numFmtId="0" fontId="7" fillId="3" borderId="11" xfId="14" applyFont="1" applyFill="1" applyBorder="1" applyAlignment="1">
      <alignment horizontal="center" vertical="center" wrapText="1"/>
    </xf>
    <xf numFmtId="0" fontId="7" fillId="0" borderId="16" xfId="14" applyFont="1" applyBorder="1" applyAlignment="1">
      <alignment horizontal="center" vertical="center" wrapText="1"/>
    </xf>
    <xf numFmtId="0" fontId="7" fillId="3" borderId="12" xfId="14" applyFont="1" applyFill="1" applyBorder="1" applyAlignment="1">
      <alignment horizontal="center" vertical="center"/>
    </xf>
    <xf numFmtId="0" fontId="7" fillId="3" borderId="13" xfId="14" applyFont="1" applyFill="1" applyBorder="1" applyAlignment="1">
      <alignment horizontal="center" vertical="center"/>
    </xf>
    <xf numFmtId="0" fontId="7" fillId="3" borderId="14" xfId="14" applyFont="1" applyFill="1" applyBorder="1" applyAlignment="1">
      <alignment horizontal="center" vertical="center"/>
    </xf>
    <xf numFmtId="0" fontId="7" fillId="3" borderId="15" xfId="14" applyFont="1" applyFill="1" applyBorder="1" applyAlignment="1">
      <alignment horizontal="center" vertical="center"/>
    </xf>
    <xf numFmtId="17" fontId="7" fillId="3" borderId="44" xfId="9" applyNumberFormat="1" applyFont="1" applyFill="1" applyBorder="1" applyAlignment="1">
      <alignment horizontal="center" vertical="center"/>
    </xf>
    <xf numFmtId="17" fontId="7" fillId="3" borderId="9" xfId="9" applyNumberFormat="1" applyFont="1" applyFill="1" applyBorder="1" applyAlignment="1">
      <alignment horizontal="center" vertical="center"/>
    </xf>
    <xf numFmtId="17" fontId="28" fillId="3" borderId="24" xfId="9" applyNumberFormat="1" applyFont="1" applyFill="1" applyBorder="1" applyAlignment="1">
      <alignment horizontal="center" vertical="center"/>
    </xf>
    <xf numFmtId="17" fontId="28" fillId="3" borderId="41" xfId="9" applyNumberFormat="1" applyFont="1" applyFill="1" applyBorder="1" applyAlignment="1">
      <alignment horizontal="center" vertical="center"/>
    </xf>
    <xf numFmtId="17" fontId="28" fillId="3" borderId="21" xfId="9" applyNumberFormat="1" applyFont="1" applyFill="1" applyBorder="1" applyAlignment="1">
      <alignment horizontal="center" vertical="center"/>
    </xf>
    <xf numFmtId="17" fontId="28" fillId="3" borderId="39" xfId="9" applyNumberFormat="1" applyFont="1" applyFill="1" applyBorder="1" applyAlignment="1">
      <alignment horizontal="center" vertical="center"/>
    </xf>
    <xf numFmtId="17" fontId="28" fillId="3" borderId="44" xfId="9" applyNumberFormat="1" applyFont="1" applyFill="1" applyBorder="1" applyAlignment="1">
      <alignment horizontal="center" vertical="center"/>
    </xf>
    <xf numFmtId="17" fontId="28" fillId="3" borderId="9" xfId="9" applyNumberFormat="1" applyFont="1" applyFill="1" applyBorder="1" applyAlignment="1">
      <alignment horizontal="center" vertical="center"/>
    </xf>
    <xf numFmtId="17" fontId="7" fillId="3" borderId="44" xfId="9" applyNumberFormat="1" applyFont="1" applyFill="1" applyBorder="1" applyAlignment="1">
      <alignment horizontal="center" vertical="center" wrapText="1"/>
    </xf>
    <xf numFmtId="17" fontId="7" fillId="3" borderId="9" xfId="9" applyNumberFormat="1" applyFont="1" applyFill="1" applyBorder="1" applyAlignment="1">
      <alignment horizontal="center" vertical="center" wrapText="1"/>
    </xf>
    <xf numFmtId="17" fontId="7" fillId="3" borderId="45" xfId="9" applyNumberFormat="1" applyFont="1" applyFill="1" applyBorder="1" applyAlignment="1">
      <alignment horizontal="center" vertical="center" wrapText="1"/>
    </xf>
    <xf numFmtId="17" fontId="7" fillId="3" borderId="46" xfId="9" applyNumberFormat="1" applyFont="1" applyFill="1" applyBorder="1" applyAlignment="1">
      <alignment horizontal="center" vertical="center" wrapText="1"/>
    </xf>
    <xf numFmtId="0" fontId="16" fillId="0" borderId="0" xfId="14" applyFont="1" applyAlignment="1">
      <alignment horizontal="left" vertical="top" wrapText="1"/>
    </xf>
    <xf numFmtId="0" fontId="3" fillId="0" borderId="0" xfId="14" applyFont="1" applyAlignment="1">
      <alignment horizontal="left" vertical="center" wrapText="1"/>
    </xf>
    <xf numFmtId="0" fontId="7" fillId="3" borderId="57" xfId="14" applyFont="1" applyFill="1" applyBorder="1" applyAlignment="1">
      <alignment horizontal="center" vertical="center"/>
    </xf>
    <xf numFmtId="0" fontId="7" fillId="3" borderId="58" xfId="14" applyFont="1" applyFill="1" applyBorder="1" applyAlignment="1">
      <alignment horizontal="center" vertical="center"/>
    </xf>
    <xf numFmtId="0" fontId="7" fillId="3" borderId="59" xfId="14" applyFont="1" applyFill="1" applyBorder="1" applyAlignment="1">
      <alignment horizontal="center" vertical="center"/>
    </xf>
    <xf numFmtId="0" fontId="16" fillId="0" borderId="0" xfId="14" applyFont="1" applyAlignment="1">
      <alignment horizontal="left" vertical="center" wrapText="1"/>
    </xf>
    <xf numFmtId="0" fontId="16" fillId="0" borderId="0" xfId="14" applyFont="1" applyAlignment="1">
      <alignment horizontal="left" vertical="top"/>
    </xf>
    <xf numFmtId="0" fontId="16" fillId="0" borderId="0" xfId="14" applyFont="1" applyAlignment="1">
      <alignment vertical="top"/>
    </xf>
    <xf numFmtId="0" fontId="16" fillId="2" borderId="0" xfId="23" applyFont="1" applyFill="1" applyAlignment="1"/>
    <xf numFmtId="0" fontId="16" fillId="2" borderId="12" xfId="23" applyFont="1" applyFill="1" applyBorder="1" applyAlignment="1"/>
    <xf numFmtId="0" fontId="16" fillId="2" borderId="0" xfId="23" applyFont="1" applyFill="1" applyAlignment="1">
      <alignment vertical="center"/>
    </xf>
    <xf numFmtId="0" fontId="56" fillId="2" borderId="0" xfId="26" applyFont="1" applyFill="1" applyAlignment="1"/>
    <xf numFmtId="0" fontId="16" fillId="2" borderId="0" xfId="23" applyFont="1" applyFill="1" applyAlignment="1">
      <alignment vertical="top" wrapText="1"/>
    </xf>
    <xf numFmtId="0" fontId="16" fillId="2" borderId="0" xfId="23" applyFont="1" applyFill="1" applyAlignment="1">
      <alignment wrapText="1"/>
    </xf>
    <xf numFmtId="0" fontId="16" fillId="2" borderId="0" xfId="23" applyFont="1" applyFill="1" applyAlignment="1">
      <alignment horizontal="left" vertical="top" wrapText="1"/>
    </xf>
    <xf numFmtId="0" fontId="16" fillId="2" borderId="0" xfId="28" applyFont="1" applyFill="1" applyAlignment="1">
      <alignment horizontal="left" vertical="center" wrapText="1"/>
    </xf>
    <xf numFmtId="0" fontId="3" fillId="2" borderId="0" xfId="23" applyFont="1" applyFill="1" applyAlignment="1">
      <alignment horizontal="left" wrapText="1"/>
    </xf>
    <xf numFmtId="0" fontId="16" fillId="0" borderId="0" xfId="0" applyFont="1" applyAlignment="1">
      <alignment horizontal="left" wrapText="1"/>
    </xf>
    <xf numFmtId="0" fontId="33" fillId="2" borderId="0" xfId="31" applyFont="1" applyFill="1" applyAlignment="1">
      <alignment horizontal="left" vertical="top" wrapText="1"/>
    </xf>
    <xf numFmtId="0" fontId="16" fillId="9" borderId="0" xfId="28" applyFont="1" applyFill="1" applyAlignment="1">
      <alignment horizontal="left" vertical="top" wrapText="1"/>
    </xf>
    <xf numFmtId="0" fontId="16" fillId="0" borderId="0" xfId="28" applyFont="1" applyAlignment="1">
      <alignment horizontal="left" wrapText="1"/>
    </xf>
    <xf numFmtId="0" fontId="16" fillId="2" borderId="0" xfId="28" applyFont="1" applyFill="1" applyAlignment="1">
      <alignment horizontal="left" vertical="top" wrapText="1"/>
    </xf>
    <xf numFmtId="0" fontId="3" fillId="0" borderId="0" xfId="23" applyFont="1" applyFill="1" applyAlignment="1">
      <alignment horizontal="left" vertical="top" wrapText="1"/>
    </xf>
    <xf numFmtId="49" fontId="3" fillId="0" borderId="0" xfId="23" applyNumberFormat="1" applyFont="1" applyFill="1" applyAlignment="1">
      <alignment horizontal="left" wrapText="1"/>
    </xf>
    <xf numFmtId="0" fontId="7" fillId="6" borderId="7" xfId="33" applyFont="1" applyFill="1" applyBorder="1" applyAlignment="1">
      <alignment horizontal="center" vertical="center" wrapText="1"/>
    </xf>
    <xf numFmtId="0" fontId="7" fillId="6" borderId="27" xfId="33" applyFont="1" applyFill="1" applyBorder="1" applyAlignment="1">
      <alignment horizontal="center" vertical="center" wrapText="1"/>
    </xf>
    <xf numFmtId="0" fontId="7" fillId="6" borderId="118" xfId="33" applyFont="1" applyFill="1" applyBorder="1" applyAlignment="1">
      <alignment horizontal="center" vertical="center"/>
    </xf>
    <xf numFmtId="0" fontId="7" fillId="6" borderId="17" xfId="33" applyFont="1" applyFill="1" applyBorder="1" applyAlignment="1">
      <alignment horizontal="center" vertical="center"/>
    </xf>
    <xf numFmtId="181" fontId="7" fillId="6" borderId="18" xfId="33" applyNumberFormat="1" applyFont="1" applyFill="1" applyBorder="1" applyAlignment="1">
      <alignment horizontal="center" vertical="center"/>
    </xf>
    <xf numFmtId="181" fontId="7" fillId="6" borderId="17" xfId="33" applyNumberFormat="1" applyFont="1" applyFill="1" applyBorder="1" applyAlignment="1">
      <alignment horizontal="center" vertical="center"/>
    </xf>
    <xf numFmtId="181" fontId="7" fillId="6" borderId="19" xfId="33" applyNumberFormat="1" applyFont="1" applyFill="1" applyBorder="1" applyAlignment="1">
      <alignment horizontal="center" vertical="center"/>
    </xf>
    <xf numFmtId="0" fontId="16" fillId="2" borderId="0" xfId="33" applyFont="1" applyFill="1" applyAlignment="1">
      <alignment horizontal="left" vertical="center" wrapText="1"/>
    </xf>
    <xf numFmtId="0" fontId="16" fillId="2" borderId="0" xfId="33" applyFont="1" applyFill="1" applyAlignment="1">
      <alignment horizontal="left" wrapText="1"/>
    </xf>
    <xf numFmtId="0" fontId="54" fillId="0" borderId="122" xfId="33" applyFont="1" applyBorder="1" applyAlignment="1">
      <alignment horizontal="center"/>
    </xf>
    <xf numFmtId="0" fontId="54" fillId="0" borderId="123" xfId="33" applyFont="1" applyBorder="1" applyAlignment="1">
      <alignment horizontal="center"/>
    </xf>
    <xf numFmtId="0" fontId="54" fillId="0" borderId="124" xfId="33" applyFont="1" applyBorder="1" applyAlignment="1">
      <alignment horizontal="center"/>
    </xf>
    <xf numFmtId="0" fontId="54" fillId="13" borderId="123" xfId="33" applyFont="1" applyFill="1" applyBorder="1" applyAlignment="1">
      <alignment horizontal="center"/>
    </xf>
    <xf numFmtId="0" fontId="54" fillId="13" borderId="124" xfId="33" applyFont="1" applyFill="1" applyBorder="1" applyAlignment="1">
      <alignment horizontal="center"/>
    </xf>
    <xf numFmtId="0" fontId="16" fillId="0" borderId="0" xfId="33" applyFont="1" applyAlignment="1">
      <alignment horizontal="left" vertical="top" wrapText="1"/>
    </xf>
    <xf numFmtId="0" fontId="7" fillId="6" borderId="114" xfId="33" applyFont="1" applyFill="1" applyBorder="1" applyAlignment="1">
      <alignment horizontal="center" vertical="center"/>
    </xf>
    <xf numFmtId="0" fontId="7" fillId="6" borderId="116" xfId="33" applyFont="1" applyFill="1" applyBorder="1" applyAlignment="1">
      <alignment horizontal="center" vertical="center"/>
    </xf>
    <xf numFmtId="0" fontId="7" fillId="6" borderId="121" xfId="33" applyFont="1" applyFill="1" applyBorder="1" applyAlignment="1">
      <alignment horizontal="center" vertical="center"/>
    </xf>
    <xf numFmtId="0" fontId="7" fillId="6" borderId="115" xfId="33" applyFont="1" applyFill="1" applyBorder="1" applyAlignment="1">
      <alignment horizontal="center" vertical="center" wrapText="1"/>
    </xf>
    <xf numFmtId="0" fontId="7" fillId="6" borderId="22" xfId="33" applyFont="1" applyFill="1" applyBorder="1" applyAlignment="1">
      <alignment horizontal="center" vertical="center" wrapText="1"/>
    </xf>
    <xf numFmtId="0" fontId="7" fillId="6" borderId="117" xfId="33" applyFont="1" applyFill="1" applyBorder="1" applyAlignment="1">
      <alignment horizontal="center" vertical="center" wrapText="1"/>
    </xf>
    <xf numFmtId="0" fontId="7" fillId="6" borderId="76" xfId="33" applyFont="1" applyFill="1" applyBorder="1" applyAlignment="1">
      <alignment horizontal="center" vertical="center" wrapText="1"/>
    </xf>
    <xf numFmtId="0" fontId="7" fillId="6" borderId="23" xfId="33" applyFont="1" applyFill="1" applyBorder="1" applyAlignment="1">
      <alignment horizontal="center" vertical="center" wrapText="1"/>
    </xf>
    <xf numFmtId="0" fontId="7" fillId="6" borderId="74" xfId="33" applyFont="1" applyFill="1" applyBorder="1" applyAlignment="1">
      <alignment horizontal="center" vertical="center" wrapText="1"/>
    </xf>
    <xf numFmtId="0" fontId="7" fillId="6" borderId="83" xfId="34" applyFont="1" applyFill="1" applyBorder="1" applyAlignment="1">
      <alignment horizontal="center" vertical="center"/>
    </xf>
    <xf numFmtId="0" fontId="7" fillId="6" borderId="78" xfId="34" applyFont="1" applyFill="1" applyBorder="1" applyAlignment="1">
      <alignment horizontal="center" vertical="center"/>
    </xf>
    <xf numFmtId="0" fontId="7" fillId="6" borderId="79" xfId="34" applyFont="1" applyFill="1" applyBorder="1" applyAlignment="1">
      <alignment horizontal="center" vertical="center"/>
    </xf>
    <xf numFmtId="0" fontId="7" fillId="6" borderId="44" xfId="34" applyFont="1" applyFill="1" applyBorder="1" applyAlignment="1">
      <alignment horizontal="center" vertical="center"/>
    </xf>
    <xf numFmtId="0" fontId="7" fillId="6" borderId="9" xfId="34" applyFont="1" applyFill="1" applyBorder="1" applyAlignment="1">
      <alignment horizontal="center" vertical="center"/>
    </xf>
    <xf numFmtId="0" fontId="7" fillId="6" borderId="43" xfId="34" applyFont="1" applyFill="1" applyBorder="1" applyAlignment="1">
      <alignment horizontal="center" vertical="center"/>
    </xf>
    <xf numFmtId="0" fontId="7" fillId="6" borderId="10" xfId="34" applyFont="1" applyFill="1" applyBorder="1" applyAlignment="1">
      <alignment horizontal="center" vertical="center"/>
    </xf>
    <xf numFmtId="0" fontId="16" fillId="2" borderId="0" xfId="19" quotePrefix="1" applyFont="1" applyFill="1" applyBorder="1" applyAlignment="1">
      <alignment horizontal="left" vertical="justify"/>
    </xf>
    <xf numFmtId="0" fontId="16" fillId="2" borderId="0" xfId="19" applyFont="1" applyFill="1" applyBorder="1" applyAlignment="1">
      <alignment horizontal="left" vertical="justify"/>
    </xf>
    <xf numFmtId="178" fontId="7" fillId="3" borderId="135" xfId="19" quotePrefix="1" applyNumberFormat="1" applyFont="1" applyFill="1" applyBorder="1" applyAlignment="1">
      <alignment horizontal="center" vertical="center"/>
    </xf>
    <xf numFmtId="178" fontId="7" fillId="3" borderId="139" xfId="19" applyNumberFormat="1" applyFont="1" applyFill="1" applyBorder="1" applyAlignment="1">
      <alignment horizontal="center" vertical="center"/>
    </xf>
    <xf numFmtId="178" fontId="7" fillId="3" borderId="135" xfId="19" applyNumberFormat="1" applyFont="1" applyFill="1" applyBorder="1" applyAlignment="1">
      <alignment horizontal="center" vertical="center"/>
    </xf>
    <xf numFmtId="0" fontId="3" fillId="0" borderId="0" xfId="19" quotePrefix="1" applyFont="1" applyFill="1" applyBorder="1" applyAlignment="1">
      <alignment horizontal="left" vertical="center" wrapText="1"/>
    </xf>
    <xf numFmtId="0" fontId="3" fillId="3" borderId="132" xfId="19" applyFont="1" applyFill="1" applyBorder="1" applyAlignment="1">
      <alignment horizontal="left" vertical="center"/>
    </xf>
    <xf numFmtId="0" fontId="3" fillId="3" borderId="136" xfId="19" applyFont="1" applyFill="1" applyBorder="1" applyAlignment="1">
      <alignment horizontal="left" vertical="center"/>
    </xf>
    <xf numFmtId="178" fontId="28" fillId="3" borderId="134" xfId="19" applyNumberFormat="1" applyFont="1" applyFill="1" applyBorder="1" applyAlignment="1">
      <alignment horizontal="center" vertical="center"/>
    </xf>
    <xf numFmtId="178" fontId="28" fillId="3" borderId="138" xfId="19" applyNumberFormat="1" applyFont="1" applyFill="1" applyBorder="1" applyAlignment="1">
      <alignment horizontal="center" vertical="center"/>
    </xf>
    <xf numFmtId="0" fontId="7" fillId="6" borderId="83" xfId="23" applyFont="1" applyFill="1" applyBorder="1" applyAlignment="1">
      <alignment horizontal="center" vertical="center" wrapText="1"/>
    </xf>
    <xf numFmtId="0" fontId="7" fillId="6" borderId="78" xfId="23" applyFont="1" applyFill="1" applyBorder="1" applyAlignment="1">
      <alignment horizontal="center" vertical="center" wrapText="1"/>
    </xf>
    <xf numFmtId="4" fontId="7" fillId="6" borderId="12" xfId="23" applyNumberFormat="1" applyFont="1" applyFill="1" applyBorder="1" applyAlignment="1">
      <alignment horizontal="center" vertical="center"/>
    </xf>
    <xf numFmtId="0" fontId="7" fillId="6" borderId="12" xfId="23" applyFont="1" applyFill="1" applyBorder="1" applyAlignment="1">
      <alignment horizontal="center" vertical="center"/>
    </xf>
    <xf numFmtId="0" fontId="7" fillId="6" borderId="21" xfId="23" applyFont="1" applyFill="1" applyBorder="1" applyAlignment="1">
      <alignment horizontal="center" vertical="center" wrapText="1"/>
    </xf>
    <xf numFmtId="0" fontId="7" fillId="6" borderId="26" xfId="23" applyFont="1" applyFill="1" applyBorder="1" applyAlignment="1">
      <alignment horizontal="center" vertical="center" wrapText="1"/>
    </xf>
    <xf numFmtId="0" fontId="7" fillId="3" borderId="14" xfId="23" applyFont="1" applyFill="1" applyBorder="1" applyAlignment="1">
      <alignment horizontal="center" vertical="center"/>
    </xf>
    <xf numFmtId="0" fontId="7" fillId="3" borderId="15" xfId="23" applyFont="1" applyFill="1" applyBorder="1" applyAlignment="1">
      <alignment horizontal="center" vertical="center"/>
    </xf>
    <xf numFmtId="0" fontId="16" fillId="2" borderId="0" xfId="23" applyFont="1" applyFill="1" applyBorder="1" applyAlignment="1">
      <alignment horizontal="left" wrapText="1"/>
    </xf>
    <xf numFmtId="164" fontId="125" fillId="2" borderId="0" xfId="0" applyNumberFormat="1" applyFont="1" applyFill="1" applyBorder="1" applyAlignment="1">
      <alignment horizontal="center" vertical="top" wrapText="1"/>
    </xf>
    <xf numFmtId="0" fontId="16" fillId="2" borderId="12" xfId="23" applyFont="1" applyFill="1" applyBorder="1" applyAlignment="1">
      <alignment horizontal="left" vertical="top"/>
    </xf>
    <xf numFmtId="3" fontId="16" fillId="2" borderId="0" xfId="0" applyNumberFormat="1" applyFont="1" applyFill="1" applyAlignment="1">
      <alignment horizontal="left" vertical="center" wrapText="1"/>
    </xf>
    <xf numFmtId="3" fontId="7" fillId="3" borderId="11" xfId="0" applyNumberFormat="1" applyFont="1" applyFill="1" applyBorder="1" applyAlignment="1">
      <alignment horizontal="center" vertical="center"/>
    </xf>
    <xf numFmtId="3" fontId="7" fillId="3" borderId="26" xfId="0" applyNumberFormat="1" applyFont="1" applyFill="1" applyBorder="1" applyAlignment="1">
      <alignment horizontal="center" vertical="center"/>
    </xf>
    <xf numFmtId="0" fontId="7" fillId="3" borderId="16" xfId="0" applyFont="1" applyFill="1" applyBorder="1" applyAlignment="1">
      <alignment horizontal="center" vertical="center"/>
    </xf>
    <xf numFmtId="3" fontId="7" fillId="3" borderId="110"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0" xfId="0" applyFont="1" applyFill="1" applyBorder="1" applyAlignment="1">
      <alignment horizontal="center" vertical="center" wrapText="1"/>
    </xf>
    <xf numFmtId="3" fontId="7" fillId="3" borderId="14" xfId="0" applyNumberFormat="1" applyFont="1" applyFill="1" applyBorder="1" applyAlignment="1">
      <alignment horizontal="center" vertical="top"/>
    </xf>
    <xf numFmtId="3" fontId="7" fillId="3" borderId="131" xfId="0" applyNumberFormat="1" applyFont="1" applyFill="1" applyBorder="1" applyAlignment="1">
      <alignment horizontal="center" vertical="top"/>
    </xf>
    <xf numFmtId="3" fontId="7" fillId="3" borderId="164" xfId="0" applyNumberFormat="1" applyFont="1" applyFill="1" applyBorder="1" applyAlignment="1">
      <alignment horizontal="center" vertical="top"/>
    </xf>
    <xf numFmtId="3" fontId="7" fillId="3" borderId="204" xfId="0" applyNumberFormat="1" applyFont="1" applyFill="1" applyBorder="1" applyAlignment="1">
      <alignment horizontal="center" vertical="center" wrapText="1"/>
    </xf>
    <xf numFmtId="3" fontId="7" fillId="3" borderId="6" xfId="0" applyNumberFormat="1" applyFont="1" applyFill="1" applyBorder="1" applyAlignment="1">
      <alignment horizontal="center" vertical="center" wrapText="1"/>
    </xf>
    <xf numFmtId="3" fontId="7" fillId="3" borderId="48" xfId="0" applyNumberFormat="1" applyFont="1" applyFill="1" applyBorder="1" applyAlignment="1">
      <alignment horizontal="center" vertical="center" wrapText="1"/>
    </xf>
    <xf numFmtId="3" fontId="7" fillId="3" borderId="44" xfId="0" applyNumberFormat="1" applyFont="1" applyFill="1" applyBorder="1" applyAlignment="1">
      <alignment horizontal="center" vertical="top" wrapText="1"/>
    </xf>
    <xf numFmtId="0" fontId="7" fillId="3" borderId="50" xfId="0" applyFont="1" applyFill="1" applyBorder="1" applyAlignment="1">
      <alignment horizontal="center" vertical="top" wrapText="1"/>
    </xf>
    <xf numFmtId="0" fontId="7" fillId="6" borderId="23" xfId="47" applyFont="1" applyFill="1" applyBorder="1" applyAlignment="1">
      <alignment horizontal="center" vertical="center"/>
    </xf>
    <xf numFmtId="0" fontId="7" fillId="6" borderId="24" xfId="47" applyFont="1" applyFill="1" applyBorder="1" applyAlignment="1">
      <alignment horizontal="center" vertical="center"/>
    </xf>
    <xf numFmtId="0" fontId="7" fillId="6" borderId="19" xfId="47" applyFont="1" applyFill="1" applyBorder="1" applyAlignment="1">
      <alignment horizontal="center" vertical="center"/>
    </xf>
    <xf numFmtId="0" fontId="7" fillId="6" borderId="18" xfId="47" applyFont="1" applyFill="1" applyBorder="1" applyAlignment="1">
      <alignment horizontal="center" vertical="center"/>
    </xf>
    <xf numFmtId="0" fontId="7" fillId="6" borderId="17" xfId="47" applyFont="1" applyFill="1" applyBorder="1" applyAlignment="1">
      <alignment horizontal="center" vertical="center"/>
    </xf>
    <xf numFmtId="0" fontId="4" fillId="6" borderId="23" xfId="47" applyFont="1" applyFill="1" applyBorder="1" applyAlignment="1">
      <alignment horizontal="center" vertical="center" wrapText="1"/>
    </xf>
    <xf numFmtId="0" fontId="4" fillId="6" borderId="22" xfId="47" applyFont="1" applyFill="1" applyBorder="1" applyAlignment="1">
      <alignment horizontal="center" vertical="center" wrapText="1"/>
    </xf>
    <xf numFmtId="0" fontId="3" fillId="6" borderId="23" xfId="47" applyFont="1" applyFill="1" applyBorder="1" applyAlignment="1">
      <alignment horizontal="center" vertical="center"/>
    </xf>
    <xf numFmtId="0" fontId="3" fillId="6" borderId="24" xfId="47" applyFont="1" applyFill="1" applyBorder="1" applyAlignment="1">
      <alignment horizontal="center" vertical="center"/>
    </xf>
    <xf numFmtId="0" fontId="4" fillId="6" borderId="19" xfId="47" applyFont="1" applyFill="1" applyBorder="1" applyAlignment="1">
      <alignment horizontal="center" vertical="center"/>
    </xf>
    <xf numFmtId="0" fontId="4" fillId="6" borderId="17" xfId="47" applyFont="1" applyFill="1" applyBorder="1" applyAlignment="1">
      <alignment horizontal="center" vertical="center"/>
    </xf>
    <xf numFmtId="0" fontId="7" fillId="6" borderId="19" xfId="49" applyFont="1" applyFill="1" applyBorder="1" applyAlignment="1">
      <alignment horizontal="center" vertical="center"/>
    </xf>
    <xf numFmtId="0" fontId="7" fillId="6" borderId="18" xfId="49" applyFont="1" applyFill="1" applyBorder="1" applyAlignment="1">
      <alignment horizontal="center" vertical="center"/>
    </xf>
    <xf numFmtId="0" fontId="7" fillId="6" borderId="17" xfId="49" applyFont="1" applyFill="1" applyBorder="1" applyAlignment="1">
      <alignment horizontal="center" vertical="center"/>
    </xf>
    <xf numFmtId="0" fontId="7" fillId="6" borderId="19" xfId="49" applyFont="1" applyFill="1" applyBorder="1" applyAlignment="1">
      <alignment horizontal="center" vertical="center" wrapText="1"/>
    </xf>
    <xf numFmtId="0" fontId="7" fillId="6" borderId="18" xfId="49" applyFont="1" applyFill="1" applyBorder="1" applyAlignment="1">
      <alignment horizontal="center" vertical="center" wrapText="1"/>
    </xf>
    <xf numFmtId="0" fontId="7" fillId="6" borderId="17" xfId="49" applyFont="1" applyFill="1" applyBorder="1" applyAlignment="1">
      <alignment horizontal="center" vertical="center" wrapText="1"/>
    </xf>
    <xf numFmtId="15" fontId="7" fillId="6" borderId="120" xfId="42" applyNumberFormat="1" applyFont="1" applyFill="1" applyBorder="1" applyAlignment="1">
      <alignment horizontal="center" vertical="center" wrapText="1"/>
    </xf>
    <xf numFmtId="0" fontId="7" fillId="6" borderId="23" xfId="49" applyFont="1" applyFill="1" applyBorder="1" applyAlignment="1">
      <alignment horizontal="center" vertical="center"/>
    </xf>
    <xf numFmtId="0" fontId="7" fillId="6" borderId="22" xfId="49" applyFont="1" applyFill="1" applyBorder="1" applyAlignment="1">
      <alignment horizontal="center" vertical="center"/>
    </xf>
    <xf numFmtId="0" fontId="7" fillId="6" borderId="74" xfId="49" applyFont="1" applyFill="1" applyBorder="1" applyAlignment="1">
      <alignment horizontal="center" vertical="center"/>
    </xf>
    <xf numFmtId="0" fontId="7" fillId="6" borderId="76" xfId="49" applyFont="1" applyFill="1" applyBorder="1" applyAlignment="1">
      <alignment horizontal="center" vertical="center"/>
    </xf>
    <xf numFmtId="15" fontId="7" fillId="6" borderId="19" xfId="49" applyNumberFormat="1" applyFont="1" applyFill="1" applyBorder="1" applyAlignment="1">
      <alignment horizontal="center" vertical="center" wrapText="1"/>
    </xf>
    <xf numFmtId="15" fontId="7" fillId="6" borderId="17" xfId="49" applyNumberFormat="1" applyFont="1" applyFill="1" applyBorder="1" applyAlignment="1">
      <alignment horizontal="center" vertical="center" wrapText="1"/>
    </xf>
    <xf numFmtId="15" fontId="7" fillId="6" borderId="19" xfId="42" applyNumberFormat="1" applyFont="1" applyFill="1" applyBorder="1" applyAlignment="1">
      <alignment horizontal="center" vertical="center" wrapText="1"/>
    </xf>
    <xf numFmtId="15" fontId="7" fillId="6" borderId="18" xfId="42" applyNumberFormat="1" applyFont="1" applyFill="1" applyBorder="1" applyAlignment="1">
      <alignment horizontal="center" vertical="center" wrapText="1"/>
    </xf>
    <xf numFmtId="0" fontId="16" fillId="2" borderId="0" xfId="47" applyFont="1" applyFill="1" applyAlignment="1">
      <alignment horizontal="left" vertical="center"/>
    </xf>
    <xf numFmtId="166" fontId="7" fillId="6" borderId="120" xfId="49" applyNumberFormat="1" applyFont="1" applyFill="1" applyBorder="1" applyAlignment="1">
      <alignment horizontal="center" vertical="center"/>
    </xf>
    <xf numFmtId="0" fontId="7" fillId="3" borderId="83" xfId="47" applyFont="1" applyFill="1" applyBorder="1" applyAlignment="1">
      <alignment horizontal="center" vertical="center"/>
    </xf>
    <xf numFmtId="0" fontId="7" fillId="3" borderId="79" xfId="47" applyFont="1" applyFill="1" applyBorder="1" applyAlignment="1">
      <alignment horizontal="center" vertical="center"/>
    </xf>
    <xf numFmtId="0" fontId="7" fillId="23" borderId="109" xfId="54" applyFont="1" applyFill="1" applyBorder="1" applyAlignment="1">
      <alignment horizontal="center" vertical="center" wrapText="1"/>
    </xf>
    <xf numFmtId="0" fontId="7" fillId="23" borderId="66" xfId="54" applyFont="1" applyFill="1" applyBorder="1" applyAlignment="1">
      <alignment horizontal="center" vertical="center" wrapText="1"/>
    </xf>
    <xf numFmtId="0" fontId="7" fillId="23" borderId="111" xfId="54" applyFont="1" applyFill="1" applyBorder="1" applyAlignment="1">
      <alignment horizontal="center" vertical="center" wrapText="1"/>
    </xf>
    <xf numFmtId="0" fontId="7" fillId="23" borderId="110" xfId="54" applyFont="1" applyFill="1" applyBorder="1" applyAlignment="1">
      <alignment horizontal="center" vertical="center" wrapText="1"/>
    </xf>
    <xf numFmtId="0" fontId="7" fillId="23" borderId="5" xfId="54" applyFont="1" applyFill="1" applyBorder="1" applyAlignment="1">
      <alignment horizontal="center" vertical="center" wrapText="1"/>
    </xf>
    <xf numFmtId="0" fontId="7" fillId="23" borderId="50" xfId="54" applyFont="1" applyFill="1" applyBorder="1" applyAlignment="1">
      <alignment horizontal="center" vertical="center" wrapText="1"/>
    </xf>
    <xf numFmtId="0" fontId="7" fillId="23" borderId="204" xfId="54" applyFont="1" applyFill="1" applyBorder="1" applyAlignment="1">
      <alignment horizontal="center" vertical="center" wrapText="1"/>
    </xf>
    <xf numFmtId="0" fontId="7" fillId="23" borderId="6" xfId="54" applyFont="1" applyFill="1" applyBorder="1" applyAlignment="1">
      <alignment horizontal="center" vertical="center" wrapText="1"/>
    </xf>
    <xf numFmtId="0" fontId="7" fillId="23" borderId="48" xfId="54" applyFont="1" applyFill="1" applyBorder="1" applyAlignment="1">
      <alignment horizontal="center" vertical="center" wrapText="1"/>
    </xf>
    <xf numFmtId="0" fontId="15" fillId="2" borderId="0" xfId="54" applyFont="1" applyFill="1" applyAlignment="1">
      <alignment horizontal="left" vertical="center"/>
    </xf>
    <xf numFmtId="0" fontId="7" fillId="6" borderId="108" xfId="23" applyFont="1" applyFill="1" applyBorder="1" applyAlignment="1">
      <alignment horizontal="center" vertical="center"/>
    </xf>
    <xf numFmtId="0" fontId="7" fillId="6" borderId="65" xfId="23" applyFont="1" applyFill="1" applyBorder="1" applyAlignment="1">
      <alignment horizontal="center" vertical="center"/>
    </xf>
    <xf numFmtId="0" fontId="7" fillId="6" borderId="67" xfId="23" applyFont="1" applyFill="1" applyBorder="1" applyAlignment="1">
      <alignment horizontal="center" vertical="center"/>
    </xf>
    <xf numFmtId="0" fontId="7" fillId="6" borderId="221" xfId="23" applyFont="1" applyFill="1" applyBorder="1" applyAlignment="1">
      <alignment horizontal="center" vertical="center"/>
    </xf>
    <xf numFmtId="0" fontId="7" fillId="6" borderId="13" xfId="23" applyFont="1" applyFill="1" applyBorder="1" applyAlignment="1">
      <alignment horizontal="center" vertical="center"/>
    </xf>
    <xf numFmtId="0" fontId="7" fillId="6" borderId="117" xfId="23" applyFont="1" applyFill="1" applyBorder="1" applyAlignment="1">
      <alignment horizontal="center" vertical="center"/>
    </xf>
    <xf numFmtId="0" fontId="7" fillId="6" borderId="75" xfId="23" applyFont="1" applyFill="1" applyBorder="1" applyAlignment="1">
      <alignment horizontal="center" vertical="center"/>
    </xf>
    <xf numFmtId="0" fontId="7" fillId="6" borderId="76" xfId="23" applyFont="1" applyFill="1" applyBorder="1" applyAlignment="1">
      <alignment horizontal="center" vertical="center"/>
    </xf>
    <xf numFmtId="0" fontId="54" fillId="6" borderId="226" xfId="23" applyFont="1" applyFill="1" applyBorder="1" applyAlignment="1">
      <alignment horizontal="center" vertical="center"/>
    </xf>
    <xf numFmtId="0" fontId="54" fillId="6" borderId="227" xfId="23" applyFont="1" applyFill="1" applyBorder="1" applyAlignment="1">
      <alignment horizontal="center" vertical="center"/>
    </xf>
    <xf numFmtId="0" fontId="54" fillId="6" borderId="212" xfId="23" applyFont="1" applyFill="1" applyBorder="1" applyAlignment="1">
      <alignment horizontal="center" vertical="center"/>
    </xf>
    <xf numFmtId="0" fontId="54" fillId="6" borderId="213" xfId="23" applyFont="1" applyFill="1" applyBorder="1" applyAlignment="1">
      <alignment horizontal="center" vertical="center"/>
    </xf>
    <xf numFmtId="0" fontId="54" fillId="6" borderId="228" xfId="23" applyFont="1" applyFill="1" applyBorder="1" applyAlignment="1">
      <alignment horizontal="center" vertical="center"/>
    </xf>
    <xf numFmtId="202" fontId="10" fillId="2" borderId="7" xfId="23" applyNumberFormat="1" applyFont="1" applyFill="1" applyBorder="1" applyAlignment="1">
      <alignment horizontal="center" vertical="center"/>
    </xf>
    <xf numFmtId="202" fontId="10" fillId="2" borderId="25" xfId="23" applyNumberFormat="1" applyFont="1" applyFill="1" applyBorder="1" applyAlignment="1">
      <alignment horizontal="center" vertical="center"/>
    </xf>
    <xf numFmtId="0" fontId="7" fillId="3" borderId="238" xfId="23" applyFont="1" applyFill="1" applyBorder="1" applyAlignment="1">
      <alignment horizontal="center" vertical="center"/>
    </xf>
    <xf numFmtId="0" fontId="7" fillId="3" borderId="13" xfId="23" applyFont="1" applyFill="1" applyBorder="1" applyAlignment="1">
      <alignment horizontal="center" vertical="center"/>
    </xf>
    <xf numFmtId="0" fontId="7" fillId="3" borderId="157" xfId="23" applyFont="1" applyFill="1" applyBorder="1" applyAlignment="1">
      <alignment horizontal="center" vertical="center"/>
    </xf>
    <xf numFmtId="0" fontId="7" fillId="3" borderId="7" xfId="23" applyFont="1" applyFill="1" applyBorder="1" applyAlignment="1">
      <alignment horizontal="center" vertical="center"/>
    </xf>
    <xf numFmtId="0" fontId="7" fillId="3" borderId="25" xfId="23" applyFont="1" applyFill="1" applyBorder="1" applyAlignment="1">
      <alignment horizontal="center" vertical="center"/>
    </xf>
    <xf numFmtId="0" fontId="32" fillId="3" borderId="74" xfId="23" applyFont="1" applyFill="1" applyBorder="1" applyAlignment="1">
      <alignment horizontal="center" vertical="center"/>
    </xf>
    <xf numFmtId="0" fontId="32" fillId="3" borderId="49" xfId="23" applyFont="1" applyFill="1" applyBorder="1" applyAlignment="1">
      <alignment horizontal="center" vertical="center"/>
    </xf>
    <xf numFmtId="2" fontId="10" fillId="2" borderId="7" xfId="23" applyNumberFormat="1" applyFont="1" applyFill="1" applyBorder="1" applyAlignment="1">
      <alignment horizontal="center" vertical="center"/>
    </xf>
    <xf numFmtId="2" fontId="10" fillId="2" borderId="25" xfId="23" applyNumberFormat="1" applyFont="1" applyFill="1" applyBorder="1" applyAlignment="1">
      <alignment horizontal="center" vertical="center"/>
    </xf>
    <xf numFmtId="166" fontId="10" fillId="2" borderId="7" xfId="23" applyNumberFormat="1" applyFont="1" applyFill="1" applyBorder="1" applyAlignment="1">
      <alignment horizontal="center" vertical="center"/>
    </xf>
    <xf numFmtId="166" fontId="10" fillId="2" borderId="25" xfId="23" applyNumberFormat="1" applyFont="1" applyFill="1" applyBorder="1" applyAlignment="1">
      <alignment horizontal="center" vertical="center"/>
    </xf>
    <xf numFmtId="202" fontId="10" fillId="2" borderId="176" xfId="23" applyNumberFormat="1" applyFont="1" applyFill="1" applyBorder="1" applyAlignment="1">
      <alignment horizontal="center" vertical="center"/>
    </xf>
    <xf numFmtId="202" fontId="10" fillId="2" borderId="177" xfId="23" applyNumberFormat="1" applyFont="1" applyFill="1" applyBorder="1" applyAlignment="1">
      <alignment horizontal="center" vertical="center"/>
    </xf>
    <xf numFmtId="2" fontId="10" fillId="2" borderId="172" xfId="23" applyNumberFormat="1" applyFont="1" applyFill="1" applyBorder="1" applyAlignment="1">
      <alignment horizontal="center" vertical="center"/>
    </xf>
    <xf numFmtId="2" fontId="10" fillId="2" borderId="173" xfId="23" applyNumberFormat="1" applyFont="1" applyFill="1" applyBorder="1" applyAlignment="1">
      <alignment horizontal="center" vertical="center"/>
    </xf>
    <xf numFmtId="202" fontId="10" fillId="2" borderId="163" xfId="23" applyNumberFormat="1" applyFont="1" applyFill="1" applyBorder="1" applyAlignment="1">
      <alignment horizontal="center" vertical="center"/>
    </xf>
    <xf numFmtId="202" fontId="10" fillId="2" borderId="42" xfId="23" applyNumberFormat="1" applyFont="1" applyFill="1" applyBorder="1" applyAlignment="1">
      <alignment horizontal="center" vertical="center"/>
    </xf>
    <xf numFmtId="0" fontId="32" fillId="3" borderId="248" xfId="49" applyFont="1" applyFill="1" applyBorder="1" applyAlignment="1">
      <alignment horizontal="center" vertical="center" wrapText="1"/>
    </xf>
    <xf numFmtId="0" fontId="32" fillId="3" borderId="250" xfId="49" applyFont="1" applyFill="1" applyBorder="1" applyAlignment="1">
      <alignment horizontal="center" vertical="center" wrapText="1"/>
    </xf>
    <xf numFmtId="0" fontId="7" fillId="3" borderId="44" xfId="49" applyFont="1" applyFill="1" applyBorder="1" applyAlignment="1">
      <alignment horizontal="center" vertical="center"/>
    </xf>
    <xf numFmtId="0" fontId="7" fillId="3" borderId="5" xfId="49" applyFont="1" applyFill="1" applyBorder="1" applyAlignment="1">
      <alignment horizontal="center" vertical="center"/>
    </xf>
    <xf numFmtId="0" fontId="7" fillId="3" borderId="50" xfId="49" applyFont="1" applyFill="1" applyBorder="1" applyAlignment="1">
      <alignment horizontal="center" vertical="center"/>
    </xf>
    <xf numFmtId="0" fontId="7" fillId="3" borderId="241" xfId="49" applyFont="1" applyFill="1" applyBorder="1" applyAlignment="1">
      <alignment horizontal="center" vertical="center"/>
    </xf>
    <xf numFmtId="0" fontId="7" fillId="3" borderId="4" xfId="49" applyFont="1" applyFill="1" applyBorder="1" applyAlignment="1">
      <alignment horizontal="center" vertical="center"/>
    </xf>
    <xf numFmtId="0" fontId="7" fillId="3" borderId="249" xfId="49" applyFont="1" applyFill="1" applyBorder="1" applyAlignment="1">
      <alignment horizontal="center" vertical="center"/>
    </xf>
    <xf numFmtId="0" fontId="7" fillId="3" borderId="242" xfId="49" applyFont="1" applyFill="1" applyBorder="1" applyAlignment="1">
      <alignment horizontal="center" vertical="center"/>
    </xf>
    <xf numFmtId="0" fontId="7" fillId="3" borderId="243" xfId="49" applyFont="1" applyFill="1" applyBorder="1" applyAlignment="1">
      <alignment horizontal="center" vertical="center"/>
    </xf>
    <xf numFmtId="0" fontId="7" fillId="3" borderId="244" xfId="49" applyFont="1" applyFill="1" applyBorder="1" applyAlignment="1">
      <alignment horizontal="center" vertical="center"/>
    </xf>
    <xf numFmtId="0" fontId="7" fillId="3" borderId="245" xfId="49" applyFont="1" applyFill="1" applyBorder="1" applyAlignment="1">
      <alignment horizontal="center" vertical="center"/>
    </xf>
    <xf numFmtId="0" fontId="32" fillId="3" borderId="5" xfId="49" applyFont="1" applyFill="1" applyBorder="1" applyAlignment="1">
      <alignment horizontal="center" vertical="center" wrapText="1"/>
    </xf>
    <xf numFmtId="0" fontId="32" fillId="3" borderId="50" xfId="49" applyFont="1" applyFill="1" applyBorder="1" applyAlignment="1">
      <alignment horizontal="center" vertical="center" wrapText="1"/>
    </xf>
    <xf numFmtId="0" fontId="32" fillId="3" borderId="7" xfId="49" applyFont="1" applyFill="1" applyBorder="1" applyAlignment="1">
      <alignment horizontal="center" vertical="center" wrapText="1"/>
    </xf>
    <xf numFmtId="0" fontId="32" fillId="3" borderId="74" xfId="49" applyFont="1" applyFill="1" applyBorder="1" applyAlignment="1">
      <alignment horizontal="center" vertical="center" wrapText="1"/>
    </xf>
    <xf numFmtId="0" fontId="32" fillId="3" borderId="247" xfId="49" applyFont="1" applyFill="1" applyBorder="1" applyAlignment="1">
      <alignment horizontal="center" vertical="center" wrapText="1"/>
    </xf>
    <xf numFmtId="0" fontId="32" fillId="3" borderId="251" xfId="49" applyFont="1" applyFill="1" applyBorder="1" applyAlignment="1">
      <alignment horizontal="center" vertical="center" wrapText="1"/>
    </xf>
    <xf numFmtId="0" fontId="7" fillId="3" borderId="120" xfId="43" applyFont="1" applyFill="1" applyBorder="1" applyAlignment="1">
      <alignment horizontal="center" vertical="center"/>
    </xf>
    <xf numFmtId="0" fontId="7" fillId="3" borderId="257" xfId="43" applyFont="1" applyFill="1" applyBorder="1" applyAlignment="1">
      <alignment horizontal="center" vertical="center"/>
    </xf>
    <xf numFmtId="0" fontId="7" fillId="3" borderId="110" xfId="43" applyFont="1" applyFill="1" applyBorder="1" applyAlignment="1">
      <alignment horizontal="center" vertical="center"/>
    </xf>
    <xf numFmtId="0" fontId="7" fillId="3" borderId="50" xfId="43" applyFont="1" applyFill="1" applyBorder="1" applyAlignment="1">
      <alignment horizontal="center" vertical="center"/>
    </xf>
    <xf numFmtId="15" fontId="7" fillId="3" borderId="110" xfId="43" applyNumberFormat="1" applyFont="1" applyFill="1" applyBorder="1" applyAlignment="1">
      <alignment horizontal="center" vertical="center"/>
    </xf>
    <xf numFmtId="0" fontId="7" fillId="3" borderId="204" xfId="43" applyFont="1" applyFill="1" applyBorder="1" applyAlignment="1">
      <alignment horizontal="center" vertical="center"/>
    </xf>
    <xf numFmtId="0" fontId="7" fillId="3" borderId="48" xfId="43" applyFont="1" applyFill="1" applyBorder="1" applyAlignment="1">
      <alignment horizontal="center" vertical="center"/>
    </xf>
    <xf numFmtId="17" fontId="7" fillId="3" borderId="110" xfId="57" applyNumberFormat="1" applyFont="1" applyFill="1" applyBorder="1" applyAlignment="1">
      <alignment horizontal="center" vertical="center" wrapText="1"/>
    </xf>
    <xf numFmtId="0" fontId="140" fillId="0" borderId="50" xfId="58" applyFont="1" applyBorder="1" applyAlignment="1">
      <alignment horizontal="center" vertical="center" wrapText="1"/>
    </xf>
    <xf numFmtId="17" fontId="7" fillId="3" borderId="110" xfId="57" applyNumberFormat="1" applyFont="1" applyFill="1" applyBorder="1" applyAlignment="1">
      <alignment horizontal="center" vertical="center"/>
    </xf>
    <xf numFmtId="0" fontId="140" fillId="0" borderId="50" xfId="58" applyFont="1" applyBorder="1" applyAlignment="1">
      <alignment horizontal="center" vertical="center"/>
    </xf>
    <xf numFmtId="17" fontId="7" fillId="3" borderId="12" xfId="57" applyNumberFormat="1" applyFont="1" applyFill="1" applyBorder="1" applyAlignment="1">
      <alignment horizontal="center" vertical="center" wrapText="1"/>
    </xf>
    <xf numFmtId="0" fontId="140" fillId="0" borderId="75" xfId="58" applyFont="1" applyBorder="1" applyAlignment="1">
      <alignment horizontal="center" vertical="center" wrapText="1"/>
    </xf>
    <xf numFmtId="17" fontId="7" fillId="3" borderId="50" xfId="57" applyNumberFormat="1" applyFont="1" applyFill="1" applyBorder="1" applyAlignment="1">
      <alignment horizontal="center" vertical="center" wrapText="1"/>
    </xf>
    <xf numFmtId="17" fontId="7" fillId="3" borderId="50" xfId="57" applyNumberFormat="1" applyFont="1" applyFill="1" applyBorder="1" applyAlignment="1">
      <alignment horizontal="center" vertical="center"/>
    </xf>
    <xf numFmtId="0" fontId="7" fillId="3" borderId="11" xfId="49" applyFont="1" applyFill="1" applyBorder="1" applyAlignment="1">
      <alignment horizontal="center" vertical="center"/>
    </xf>
    <xf numFmtId="0" fontId="7" fillId="3" borderId="26" xfId="49" applyFont="1" applyFill="1" applyBorder="1" applyAlignment="1">
      <alignment horizontal="center" vertical="center"/>
    </xf>
    <xf numFmtId="0" fontId="7" fillId="3" borderId="16" xfId="49" applyFont="1" applyFill="1" applyBorder="1" applyAlignment="1">
      <alignment horizontal="center" vertical="center"/>
    </xf>
    <xf numFmtId="0" fontId="16" fillId="2" borderId="0" xfId="59" applyFont="1" applyFill="1" applyAlignment="1">
      <alignment horizontal="left" wrapText="1" readingOrder="1"/>
    </xf>
    <xf numFmtId="0" fontId="3" fillId="2" borderId="41" xfId="59" applyFont="1" applyFill="1" applyBorder="1" applyAlignment="1">
      <alignment horizontal="left" wrapText="1"/>
    </xf>
    <xf numFmtId="0" fontId="7" fillId="3" borderId="11" xfId="59" applyFont="1" applyFill="1" applyBorder="1" applyAlignment="1">
      <alignment horizontal="center" vertical="center" wrapText="1"/>
    </xf>
    <xf numFmtId="0" fontId="7" fillId="3" borderId="39" xfId="59" applyFont="1" applyFill="1" applyBorder="1" applyAlignment="1">
      <alignment horizontal="center" vertical="center" wrapText="1"/>
    </xf>
    <xf numFmtId="0" fontId="7" fillId="3" borderId="131" xfId="59" applyFont="1" applyFill="1" applyBorder="1" applyAlignment="1">
      <alignment horizontal="center"/>
    </xf>
    <xf numFmtId="0" fontId="7" fillId="3" borderId="15" xfId="59" applyFont="1" applyFill="1" applyBorder="1" applyAlignment="1">
      <alignment horizontal="center"/>
    </xf>
    <xf numFmtId="0" fontId="7" fillId="3" borderId="1" xfId="59" applyFont="1" applyFill="1" applyBorder="1" applyAlignment="1">
      <alignment horizontal="center"/>
    </xf>
    <xf numFmtId="0" fontId="7" fillId="3" borderId="83" xfId="59" applyFont="1" applyFill="1" applyBorder="1" applyAlignment="1">
      <alignment horizontal="center" vertical="center" wrapText="1"/>
    </xf>
    <xf numFmtId="0" fontId="0" fillId="0" borderId="79" xfId="0" applyFont="1" applyBorder="1" applyAlignment="1">
      <alignment horizontal="center" vertical="center" wrapText="1"/>
    </xf>
    <xf numFmtId="0" fontId="7" fillId="3" borderId="12" xfId="59" applyFont="1" applyFill="1" applyBorder="1" applyAlignment="1">
      <alignment horizontal="center"/>
    </xf>
    <xf numFmtId="0" fontId="7" fillId="3" borderId="241" xfId="59" applyFont="1" applyFill="1" applyBorder="1" applyAlignment="1">
      <alignment horizontal="center"/>
    </xf>
    <xf numFmtId="0" fontId="7" fillId="3" borderId="58" xfId="59" applyFont="1" applyFill="1" applyBorder="1" applyAlignment="1">
      <alignment horizontal="center"/>
    </xf>
    <xf numFmtId="0" fontId="7" fillId="3" borderId="157" xfId="59" applyFont="1" applyFill="1" applyBorder="1" applyAlignment="1">
      <alignment horizontal="center"/>
    </xf>
    <xf numFmtId="0" fontId="7" fillId="3" borderId="11" xfId="0" applyFont="1" applyFill="1" applyBorder="1" applyAlignment="1">
      <alignment horizontal="center" vertical="center"/>
    </xf>
    <xf numFmtId="0" fontId="7" fillId="3" borderId="14" xfId="0" applyFont="1" applyFill="1" applyBorder="1" applyAlignment="1">
      <alignment horizontal="center" vertical="center" wrapText="1"/>
    </xf>
    <xf numFmtId="0" fontId="7" fillId="3" borderId="131" xfId="0" applyFont="1" applyFill="1" applyBorder="1" applyAlignment="1">
      <alignment horizontal="center" vertical="center" wrapText="1"/>
    </xf>
    <xf numFmtId="0" fontId="7" fillId="3" borderId="258" xfId="0" applyFont="1" applyFill="1" applyBorder="1" applyAlignment="1">
      <alignment horizontal="center" vertical="center" wrapText="1"/>
    </xf>
    <xf numFmtId="0" fontId="7" fillId="3" borderId="259" xfId="0" applyFont="1" applyFill="1" applyBorder="1" applyAlignment="1">
      <alignment horizontal="center" vertical="center" wrapText="1"/>
    </xf>
    <xf numFmtId="0" fontId="7" fillId="3" borderId="157"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16" fillId="0" borderId="41" xfId="0" applyFont="1" applyBorder="1" applyAlignment="1">
      <alignment horizontal="right" vertical="center"/>
    </xf>
    <xf numFmtId="192" fontId="7" fillId="3" borderId="249" xfId="0" applyNumberFormat="1" applyFont="1" applyFill="1" applyBorder="1" applyAlignment="1">
      <alignment horizontal="center"/>
    </xf>
    <xf numFmtId="192" fontId="7" fillId="3" borderId="75" xfId="0" applyNumberFormat="1" applyFont="1" applyFill="1" applyBorder="1" applyAlignment="1">
      <alignment horizontal="center"/>
    </xf>
    <xf numFmtId="192" fontId="7" fillId="3" borderId="49" xfId="0" applyNumberFormat="1" applyFont="1" applyFill="1" applyBorder="1" applyAlignment="1">
      <alignment horizontal="center"/>
    </xf>
    <xf numFmtId="166" fontId="7" fillId="3" borderId="75" xfId="0" applyNumberFormat="1" applyFont="1" applyFill="1" applyBorder="1" applyAlignment="1">
      <alignment horizontal="center"/>
    </xf>
    <xf numFmtId="178" fontId="7" fillId="3" borderId="1" xfId="0" applyNumberFormat="1" applyFont="1" applyFill="1" applyBorder="1" applyAlignment="1">
      <alignment horizontal="center" vertical="center"/>
    </xf>
    <xf numFmtId="178" fontId="7" fillId="3" borderId="15" xfId="0" applyNumberFormat="1" applyFont="1" applyFill="1" applyBorder="1" applyAlignment="1">
      <alignment horizontal="center" vertical="center"/>
    </xf>
    <xf numFmtId="192" fontId="7" fillId="3" borderId="1" xfId="0" applyNumberFormat="1" applyFont="1" applyFill="1" applyBorder="1" applyAlignment="1">
      <alignment horizontal="center" vertical="center"/>
    </xf>
    <xf numFmtId="192" fontId="7" fillId="3" borderId="15" xfId="0" applyNumberFormat="1" applyFont="1" applyFill="1" applyBorder="1" applyAlignment="1">
      <alignment horizontal="center" vertical="center"/>
    </xf>
    <xf numFmtId="192" fontId="7" fillId="3" borderId="88" xfId="0" applyNumberFormat="1" applyFont="1" applyFill="1" applyBorder="1" applyAlignment="1">
      <alignment horizontal="center" vertical="center"/>
    </xf>
    <xf numFmtId="192" fontId="7" fillId="3" borderId="274" xfId="0" applyNumberFormat="1" applyFont="1" applyFill="1" applyBorder="1" applyAlignment="1">
      <alignment horizontal="center"/>
    </xf>
    <xf numFmtId="192" fontId="7" fillId="3" borderId="273" xfId="0" applyNumberFormat="1" applyFont="1" applyFill="1" applyBorder="1" applyAlignment="1">
      <alignment horizontal="center"/>
    </xf>
    <xf numFmtId="166" fontId="16" fillId="2" borderId="0" xfId="0" applyNumberFormat="1" applyFont="1" applyFill="1" applyAlignment="1">
      <alignment horizontal="center"/>
    </xf>
    <xf numFmtId="166" fontId="16" fillId="2" borderId="41" xfId="0" applyNumberFormat="1" applyFont="1" applyFill="1" applyBorder="1" applyAlignment="1">
      <alignment horizontal="right"/>
    </xf>
    <xf numFmtId="192" fontId="7" fillId="3" borderId="272" xfId="0" applyNumberFormat="1" applyFont="1" applyFill="1" applyBorder="1" applyAlignment="1">
      <alignment horizontal="center"/>
    </xf>
    <xf numFmtId="192" fontId="7" fillId="3" borderId="2" xfId="0" applyNumberFormat="1" applyFont="1" applyFill="1" applyBorder="1" applyAlignment="1">
      <alignment horizontal="center"/>
    </xf>
    <xf numFmtId="192" fontId="7" fillId="3" borderId="3" xfId="0" applyNumberFormat="1" applyFont="1" applyFill="1" applyBorder="1" applyAlignment="1">
      <alignment horizontal="center"/>
    </xf>
    <xf numFmtId="0" fontId="7" fillId="3" borderId="241" xfId="0" applyFont="1" applyFill="1" applyBorder="1" applyAlignment="1">
      <alignment horizontal="center" vertical="center" wrapText="1"/>
    </xf>
    <xf numFmtId="0" fontId="7" fillId="3" borderId="249" xfId="0" applyFont="1" applyFill="1" applyBorder="1" applyAlignment="1">
      <alignment horizontal="center" vertical="center" wrapText="1"/>
    </xf>
    <xf numFmtId="0" fontId="7" fillId="3" borderId="11" xfId="61" applyFont="1" applyFill="1" applyBorder="1" applyAlignment="1">
      <alignment horizontal="center" vertical="center"/>
    </xf>
    <xf numFmtId="0" fontId="1" fillId="0" borderId="26" xfId="43" applyBorder="1" applyAlignment="1">
      <alignment horizontal="center" vertical="center"/>
    </xf>
    <xf numFmtId="0" fontId="1" fillId="0" borderId="16" xfId="43" applyBorder="1" applyAlignment="1">
      <alignment horizontal="center" vertical="center"/>
    </xf>
    <xf numFmtId="0" fontId="7" fillId="3" borderId="131" xfId="61" applyFont="1" applyFill="1" applyBorder="1" applyAlignment="1">
      <alignment horizontal="center" vertical="center"/>
    </xf>
    <xf numFmtId="0" fontId="7" fillId="3" borderId="15" xfId="61" applyFont="1" applyFill="1" applyBorder="1" applyAlignment="1">
      <alignment horizontal="center" vertical="center"/>
    </xf>
    <xf numFmtId="0" fontId="7" fillId="3" borderId="120" xfId="61" applyFont="1" applyFill="1" applyBorder="1" applyAlignment="1">
      <alignment horizontal="center" vertical="center"/>
    </xf>
    <xf numFmtId="0" fontId="7" fillId="3" borderId="257" xfId="61" applyFont="1" applyFill="1" applyBorder="1" applyAlignment="1">
      <alignment horizontal="center" vertical="center"/>
    </xf>
    <xf numFmtId="0" fontId="15" fillId="2" borderId="0" xfId="61" applyFont="1" applyFill="1" applyAlignment="1">
      <alignment horizontal="left" vertical="top" wrapText="1"/>
    </xf>
    <xf numFmtId="0" fontId="15" fillId="2" borderId="0" xfId="61" applyFont="1" applyFill="1" applyAlignment="1">
      <alignment horizontal="left" wrapText="1"/>
    </xf>
    <xf numFmtId="0" fontId="16" fillId="2" borderId="12" xfId="1" applyFont="1" applyFill="1" applyBorder="1" applyAlignment="1">
      <alignment horizontal="left" vertical="center" wrapText="1"/>
    </xf>
    <xf numFmtId="0" fontId="7" fillId="3" borderId="22" xfId="3" applyFont="1" applyFill="1" applyBorder="1" applyAlignment="1">
      <alignment horizontal="center" vertical="top" wrapText="1"/>
    </xf>
    <xf numFmtId="0" fontId="7" fillId="3" borderId="27" xfId="3" applyFont="1" applyFill="1" applyBorder="1" applyAlignment="1">
      <alignment horizontal="center" vertical="top" wrapText="1"/>
    </xf>
    <xf numFmtId="0" fontId="7" fillId="3" borderId="40" xfId="3" applyFont="1" applyFill="1" applyBorder="1" applyAlignment="1">
      <alignment horizontal="center" vertical="top" wrapText="1"/>
    </xf>
    <xf numFmtId="0" fontId="7" fillId="3" borderId="114" xfId="3" applyFont="1" applyFill="1" applyBorder="1" applyAlignment="1">
      <alignment horizontal="center" vertical="center" wrapText="1"/>
    </xf>
    <xf numFmtId="0" fontId="7" fillId="3" borderId="116" xfId="3" applyFont="1" applyFill="1" applyBorder="1" applyAlignment="1">
      <alignment horizontal="center" vertical="center" wrapText="1"/>
    </xf>
    <xf numFmtId="0" fontId="7" fillId="3" borderId="261" xfId="3" applyFont="1" applyFill="1" applyBorder="1" applyAlignment="1">
      <alignment horizontal="center" vertical="top" wrapText="1"/>
    </xf>
    <xf numFmtId="0" fontId="7" fillId="3" borderId="66" xfId="3" applyFont="1" applyFill="1" applyBorder="1" applyAlignment="1">
      <alignment horizontal="center" vertical="top" wrapText="1"/>
    </xf>
    <xf numFmtId="0" fontId="7" fillId="3" borderId="68" xfId="3" applyFont="1" applyFill="1" applyBorder="1" applyAlignment="1">
      <alignment horizontal="center" vertical="top" wrapText="1"/>
    </xf>
    <xf numFmtId="0" fontId="7" fillId="3" borderId="43" xfId="3" applyFont="1" applyFill="1" applyBorder="1" applyAlignment="1">
      <alignment horizontal="center" vertical="center" wrapText="1"/>
    </xf>
    <xf numFmtId="0" fontId="7" fillId="3" borderId="6" xfId="3" applyFont="1" applyFill="1" applyBorder="1" applyAlignment="1">
      <alignment horizontal="center" vertical="center" wrapText="1"/>
    </xf>
    <xf numFmtId="0" fontId="7" fillId="3" borderId="259" xfId="3" applyFont="1" applyFill="1" applyBorder="1" applyAlignment="1">
      <alignment horizontal="center" vertical="center"/>
    </xf>
    <xf numFmtId="0" fontId="7" fillId="3" borderId="15" xfId="3" applyFont="1" applyFill="1" applyBorder="1" applyAlignment="1">
      <alignment horizontal="center" vertical="center"/>
    </xf>
    <xf numFmtId="0" fontId="7" fillId="3" borderId="109" xfId="3" applyFont="1" applyFill="1" applyBorder="1" applyAlignment="1">
      <alignment horizontal="center" vertical="center"/>
    </xf>
    <xf numFmtId="0" fontId="7" fillId="3" borderId="284" xfId="3" applyFont="1" applyFill="1" applyBorder="1" applyAlignment="1">
      <alignment horizontal="center" vertical="center"/>
    </xf>
    <xf numFmtId="0" fontId="7" fillId="3" borderId="13" xfId="3" applyFont="1" applyFill="1" applyBorder="1" applyAlignment="1">
      <alignment horizontal="center" vertical="center"/>
    </xf>
    <xf numFmtId="0" fontId="32" fillId="3" borderId="50" xfId="23" applyFont="1" applyFill="1" applyBorder="1" applyAlignment="1">
      <alignment horizontal="center" vertical="center"/>
    </xf>
    <xf numFmtId="0" fontId="121" fillId="2" borderId="0" xfId="23" applyFont="1" applyFill="1" applyAlignment="1">
      <alignment horizontal="left" vertical="center" wrapText="1"/>
    </xf>
    <xf numFmtId="0" fontId="7" fillId="3" borderId="110" xfId="23" applyFont="1" applyFill="1" applyBorder="1" applyAlignment="1">
      <alignment horizontal="center" vertical="center"/>
    </xf>
    <xf numFmtId="0" fontId="7" fillId="3" borderId="110" xfId="23" applyFont="1" applyFill="1" applyBorder="1" applyAlignment="1">
      <alignment horizontal="center" vertical="center" wrapText="1"/>
    </xf>
    <xf numFmtId="0" fontId="4" fillId="3" borderId="5" xfId="42" applyFont="1" applyFill="1" applyBorder="1" applyAlignment="1">
      <alignment horizontal="center" vertical="center" wrapText="1"/>
    </xf>
    <xf numFmtId="0" fontId="4" fillId="3" borderId="50" xfId="42" applyFont="1" applyFill="1" applyBorder="1" applyAlignment="1">
      <alignment horizontal="center" vertical="center" wrapText="1"/>
    </xf>
    <xf numFmtId="0" fontId="7" fillId="3" borderId="204" xfId="23" applyFont="1" applyFill="1" applyBorder="1" applyAlignment="1">
      <alignment horizontal="center" vertical="center" wrapText="1"/>
    </xf>
    <xf numFmtId="0" fontId="4" fillId="3" borderId="6" xfId="42" applyFont="1" applyFill="1" applyBorder="1" applyAlignment="1">
      <alignment horizontal="center" vertical="center" wrapText="1"/>
    </xf>
    <xf numFmtId="0" fontId="4" fillId="3" borderId="48" xfId="42" applyFont="1" applyFill="1" applyBorder="1" applyAlignment="1">
      <alignment horizontal="center" vertical="center" wrapText="1"/>
    </xf>
    <xf numFmtId="0" fontId="7" fillId="3" borderId="5" xfId="23" applyFont="1" applyFill="1" applyBorder="1" applyAlignment="1">
      <alignment horizontal="center" vertical="center"/>
    </xf>
    <xf numFmtId="0" fontId="4" fillId="3" borderId="26" xfId="28" applyFont="1" applyFill="1" applyBorder="1" applyAlignment="1">
      <alignment horizontal="left" vertical="center"/>
    </xf>
    <xf numFmtId="0" fontId="4" fillId="3" borderId="5" xfId="28" applyFont="1" applyFill="1" applyBorder="1" applyAlignment="1">
      <alignment horizontal="left" vertical="center"/>
    </xf>
    <xf numFmtId="184" fontId="7" fillId="3" borderId="8" xfId="21" applyNumberFormat="1" applyFont="1" applyFill="1" applyBorder="1" applyAlignment="1">
      <alignment horizontal="center" vertical="center" wrapText="1"/>
    </xf>
    <xf numFmtId="184" fontId="7" fillId="3" borderId="40" xfId="21" applyNumberFormat="1" applyFont="1" applyFill="1" applyBorder="1" applyAlignment="1">
      <alignment horizontal="center" vertical="center" wrapText="1"/>
    </xf>
    <xf numFmtId="0" fontId="16" fillId="2" borderId="12" xfId="28" applyFont="1" applyFill="1" applyBorder="1" applyAlignment="1">
      <alignment vertical="center" wrapText="1"/>
    </xf>
    <xf numFmtId="0" fontId="16" fillId="2" borderId="0" xfId="28" applyFont="1" applyFill="1" applyBorder="1" applyAlignment="1">
      <alignment horizontal="left" vertical="center" wrapText="1"/>
    </xf>
    <xf numFmtId="0" fontId="16" fillId="2" borderId="0" xfId="28" applyFont="1" applyFill="1" applyBorder="1" applyAlignment="1">
      <alignment horizontal="left" vertical="top" wrapText="1"/>
    </xf>
    <xf numFmtId="0" fontId="175" fillId="2" borderId="0" xfId="60" applyFont="1" applyFill="1" applyAlignment="1">
      <alignment horizontal="left" vertical="center" wrapText="1"/>
    </xf>
    <xf numFmtId="49" fontId="7" fillId="3" borderId="1" xfId="60" applyNumberFormat="1" applyFont="1" applyFill="1" applyBorder="1" applyAlignment="1">
      <alignment horizontal="center" vertical="center" wrapText="1"/>
    </xf>
    <xf numFmtId="49" fontId="7" fillId="3" borderId="164" xfId="60" applyNumberFormat="1" applyFont="1" applyFill="1" applyBorder="1" applyAlignment="1">
      <alignment horizontal="center" vertical="center" wrapText="1"/>
    </xf>
    <xf numFmtId="0" fontId="175" fillId="2" borderId="0" xfId="60" applyFont="1" applyFill="1" applyAlignment="1">
      <alignment horizontal="left" wrapText="1"/>
    </xf>
    <xf numFmtId="0" fontId="15" fillId="2" borderId="0" xfId="28" applyFont="1" applyFill="1" applyAlignment="1">
      <alignment horizontal="left" vertical="top" wrapText="1"/>
    </xf>
    <xf numFmtId="0" fontId="15" fillId="2" borderId="0" xfId="28" applyFont="1" applyFill="1" applyAlignment="1">
      <alignment vertical="top" wrapText="1"/>
    </xf>
    <xf numFmtId="0" fontId="16" fillId="2" borderId="0" xfId="28" applyFont="1" applyFill="1" applyAlignment="1">
      <alignment vertical="top"/>
    </xf>
    <xf numFmtId="0" fontId="7" fillId="3" borderId="39" xfId="28" applyFont="1" applyFill="1" applyBorder="1" applyAlignment="1">
      <alignment horizontal="left" vertical="center"/>
    </xf>
    <xf numFmtId="0" fontId="7" fillId="3" borderId="9" xfId="28" applyFont="1" applyFill="1" applyBorder="1" applyAlignment="1">
      <alignment horizontal="left" vertical="center"/>
    </xf>
    <xf numFmtId="0" fontId="16" fillId="2" borderId="12" xfId="28" applyFont="1" applyFill="1" applyBorder="1" applyAlignment="1">
      <alignment horizontal="left"/>
    </xf>
    <xf numFmtId="0" fontId="172" fillId="0" borderId="0" xfId="77" applyFont="1" applyAlignment="1">
      <alignment vertical="center" wrapText="1"/>
    </xf>
    <xf numFmtId="0" fontId="7" fillId="2" borderId="0" xfId="60" applyFont="1" applyFill="1" applyAlignment="1">
      <alignment horizontal="left" vertical="center" wrapText="1"/>
    </xf>
    <xf numFmtId="0" fontId="7" fillId="3" borderId="298" xfId="60" applyFont="1" applyFill="1" applyBorder="1" applyAlignment="1">
      <alignment horizontal="center" vertical="center"/>
    </xf>
    <xf numFmtId="0" fontId="7" fillId="3" borderId="212" xfId="60" applyFont="1" applyFill="1" applyBorder="1" applyAlignment="1">
      <alignment horizontal="center" vertical="center"/>
    </xf>
    <xf numFmtId="0" fontId="16" fillId="2" borderId="0" xfId="28" applyFont="1" applyFill="1" applyAlignment="1">
      <alignment vertical="center" wrapText="1"/>
    </xf>
    <xf numFmtId="0" fontId="172" fillId="0" borderId="0" xfId="77" applyFont="1" applyAlignment="1">
      <alignment horizontal="left" vertical="center" wrapText="1"/>
    </xf>
    <xf numFmtId="0" fontId="7" fillId="3" borderId="4" xfId="60" applyFont="1" applyFill="1" applyBorder="1" applyAlignment="1">
      <alignment horizontal="left" vertical="center"/>
    </xf>
    <xf numFmtId="0" fontId="7" fillId="3" borderId="27" xfId="60" applyFont="1" applyFill="1" applyBorder="1" applyAlignment="1">
      <alignment horizontal="left" vertical="center"/>
    </xf>
    <xf numFmtId="0" fontId="7" fillId="3" borderId="37" xfId="60" applyFont="1" applyFill="1" applyBorder="1" applyAlignment="1">
      <alignment horizontal="left" vertical="center"/>
    </xf>
    <xf numFmtId="0" fontId="16" fillId="2" borderId="12" xfId="28" applyFont="1" applyFill="1" applyBorder="1" applyAlignment="1">
      <alignment wrapText="1"/>
    </xf>
    <xf numFmtId="0" fontId="121" fillId="2" borderId="12" xfId="68" applyFont="1" applyFill="1" applyBorder="1" applyAlignment="1">
      <alignment horizontal="left" vertical="center" wrapText="1"/>
    </xf>
    <xf numFmtId="0" fontId="121" fillId="2" borderId="0" xfId="68" applyFont="1" applyFill="1" applyAlignment="1">
      <alignment horizontal="left" vertical="center" wrapText="1"/>
    </xf>
    <xf numFmtId="0" fontId="121" fillId="2" borderId="0" xfId="68" applyFont="1" applyFill="1" applyAlignment="1">
      <alignment horizontal="left" wrapText="1"/>
    </xf>
    <xf numFmtId="0" fontId="33" fillId="2" borderId="12"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33" fillId="2" borderId="0" xfId="68" applyFont="1" applyFill="1" applyAlignment="1">
      <alignment horizontal="left" vertical="center" wrapText="1"/>
    </xf>
    <xf numFmtId="0" fontId="3" fillId="2" borderId="0" xfId="68" applyFont="1" applyFill="1" applyAlignment="1">
      <alignment horizontal="left" vertical="center" wrapText="1"/>
    </xf>
    <xf numFmtId="43" fontId="28" fillId="3" borderId="82" xfId="70" applyFont="1" applyFill="1" applyBorder="1" applyAlignment="1">
      <alignment horizontal="center"/>
    </xf>
    <xf numFmtId="43" fontId="28" fillId="3" borderId="345" xfId="70" applyFont="1" applyFill="1" applyBorder="1" applyAlignment="1">
      <alignment horizontal="center"/>
    </xf>
    <xf numFmtId="0" fontId="33" fillId="2" borderId="0" xfId="28" applyFont="1" applyFill="1" applyBorder="1" applyAlignment="1">
      <alignment horizontal="left" wrapText="1"/>
    </xf>
    <xf numFmtId="0" fontId="33" fillId="2" borderId="0" xfId="71" applyFont="1" applyFill="1" applyBorder="1" applyAlignment="1">
      <alignment horizontal="left" vertical="center" wrapText="1"/>
    </xf>
    <xf numFmtId="0" fontId="3" fillId="2" borderId="0" xfId="69" applyFont="1" applyFill="1" applyBorder="1" applyAlignment="1">
      <alignment horizontal="left" vertical="center" wrapText="1"/>
    </xf>
    <xf numFmtId="0" fontId="7" fillId="3" borderId="113" xfId="69" applyFont="1" applyFill="1" applyBorder="1" applyAlignment="1">
      <alignment horizontal="center" vertical="center" wrapText="1"/>
    </xf>
    <xf numFmtId="0" fontId="7" fillId="3" borderId="346" xfId="69" applyFont="1" applyFill="1" applyBorder="1" applyAlignment="1">
      <alignment horizontal="center" vertical="center" wrapText="1"/>
    </xf>
    <xf numFmtId="0" fontId="7" fillId="3" borderId="182" xfId="69" applyFont="1" applyFill="1" applyBorder="1" applyAlignment="1">
      <alignment horizontal="center" vertical="center" wrapText="1"/>
    </xf>
    <xf numFmtId="0" fontId="16" fillId="2" borderId="0" xfId="69" applyFont="1" applyFill="1" applyBorder="1" applyAlignment="1">
      <alignment horizontal="left" vertical="center" wrapText="1"/>
    </xf>
    <xf numFmtId="164" fontId="138" fillId="2" borderId="0" xfId="73" applyNumberFormat="1" applyFont="1" applyFill="1" applyAlignment="1">
      <alignment horizontal="center"/>
    </xf>
    <xf numFmtId="0" fontId="7" fillId="3" borderId="347" xfId="23" quotePrefix="1" applyFont="1" applyFill="1" applyBorder="1" applyAlignment="1">
      <alignment horizontal="center" vertical="top" wrapText="1"/>
    </xf>
    <xf numFmtId="0" fontId="7" fillId="3" borderId="348" xfId="23" applyFont="1" applyFill="1" applyBorder="1" applyAlignment="1">
      <alignment horizontal="center" vertical="top" wrapText="1"/>
    </xf>
    <xf numFmtId="0" fontId="7" fillId="3" borderId="349" xfId="23" applyFont="1" applyFill="1" applyBorder="1" applyAlignment="1">
      <alignment horizontal="center" vertical="top" wrapText="1"/>
    </xf>
    <xf numFmtId="0" fontId="7" fillId="3" borderId="350" xfId="23" applyFont="1" applyFill="1" applyBorder="1" applyAlignment="1">
      <alignment horizontal="center" vertical="top" wrapText="1"/>
    </xf>
    <xf numFmtId="0" fontId="169" fillId="2" borderId="0" xfId="23" applyFont="1" applyFill="1" applyAlignment="1">
      <alignment horizontal="center"/>
    </xf>
    <xf numFmtId="0" fontId="7" fillId="2" borderId="0" xfId="72" applyFont="1" applyFill="1" applyBorder="1" applyAlignment="1">
      <alignment horizontal="left" vertical="center" wrapText="1"/>
    </xf>
    <xf numFmtId="167" fontId="163" fillId="2" borderId="0" xfId="72" applyNumberFormat="1" applyFont="1" applyFill="1" applyAlignment="1">
      <alignment horizontal="center"/>
    </xf>
    <xf numFmtId="167" fontId="166" fillId="2" borderId="0" xfId="72" applyNumberFormat="1" applyFont="1" applyFill="1" applyAlignment="1">
      <alignment horizontal="center"/>
    </xf>
    <xf numFmtId="0" fontId="7" fillId="2" borderId="0" xfId="34" applyFont="1" applyFill="1" applyAlignment="1">
      <alignment horizontal="left" vertical="center" wrapText="1"/>
    </xf>
    <xf numFmtId="0" fontId="152" fillId="2" borderId="0" xfId="72" applyFont="1" applyFill="1" applyAlignment="1" applyProtection="1">
      <alignment horizontal="center" wrapText="1"/>
    </xf>
    <xf numFmtId="0" fontId="16" fillId="2" borderId="24" xfId="72" applyFont="1" applyFill="1" applyBorder="1" applyAlignment="1" applyProtection="1">
      <alignment wrapText="1"/>
    </xf>
    <xf numFmtId="0" fontId="7" fillId="3" borderId="386" xfId="10" applyFont="1" applyFill="1" applyBorder="1" applyAlignment="1">
      <alignment horizontal="center"/>
    </xf>
    <xf numFmtId="0" fontId="7" fillId="3" borderId="388" xfId="10" applyFont="1" applyFill="1" applyBorder="1" applyAlignment="1">
      <alignment horizontal="center"/>
    </xf>
    <xf numFmtId="0" fontId="39" fillId="3" borderId="386" xfId="10" applyFont="1" applyFill="1" applyBorder="1" applyAlignment="1">
      <alignment horizontal="center"/>
    </xf>
    <xf numFmtId="0" fontId="39" fillId="3" borderId="387" xfId="10" applyFont="1" applyFill="1" applyBorder="1" applyAlignment="1">
      <alignment horizontal="center"/>
    </xf>
    <xf numFmtId="0" fontId="7" fillId="3" borderId="387" xfId="10" applyFont="1" applyFill="1" applyBorder="1" applyAlignment="1">
      <alignment horizontal="center"/>
    </xf>
  </cellXfs>
  <cellStyles count="80">
    <cellStyle name="]_x000d__x000a_Width=797_x000d__x000a_Height=554_x000d__x000a__x000d__x000a_[Code]_x000d__x000a_Code0=/nyf50_x000d__x000a_Code1=4500000136_x000d__x000a_Code2=ME23_x000d__x000a_Code3=4500002322_x000d__x000a_Code4=#_x000d__x000a_Code5=MB01_x000d__x000a_" xfId="36" xr:uid="{00000000-0005-0000-0000-000000000000}"/>
    <cellStyle name="Comma" xfId="12" builtinId="3"/>
    <cellStyle name="Comma 14 2" xfId="21" xr:uid="{00000000-0005-0000-0000-000002000000}"/>
    <cellStyle name="Comma 2 2" xfId="2" xr:uid="{00000000-0005-0000-0000-000003000000}"/>
    <cellStyle name="Comma 2 2 2 2 2" xfId="44" xr:uid="{00000000-0005-0000-0000-000004000000}"/>
    <cellStyle name="Comma 2 2 2 2 2 2" xfId="74" xr:uid="{00000000-0005-0000-0000-000005000000}"/>
    <cellStyle name="Comma 2 2 2 3" xfId="8" xr:uid="{00000000-0005-0000-0000-000006000000}"/>
    <cellStyle name="Comma 2 3 2" xfId="65" xr:uid="{00000000-0005-0000-0000-000007000000}"/>
    <cellStyle name="Comma 2 3 3 2" xfId="56" xr:uid="{00000000-0005-0000-0000-000008000000}"/>
    <cellStyle name="Comma 2 3 4" xfId="63" xr:uid="{00000000-0005-0000-0000-000009000000}"/>
    <cellStyle name="Comma 2 5" xfId="67" xr:uid="{00000000-0005-0000-0000-00000A000000}"/>
    <cellStyle name="Comma 282 2 2" xfId="7" xr:uid="{00000000-0005-0000-0000-00000B000000}"/>
    <cellStyle name="Comma 282 3" xfId="6" xr:uid="{00000000-0005-0000-0000-00000C000000}"/>
    <cellStyle name="Comma 285 2" xfId="62" xr:uid="{00000000-0005-0000-0000-00000D000000}"/>
    <cellStyle name="Comma 3 2" xfId="5" xr:uid="{00000000-0005-0000-0000-00000E000000}"/>
    <cellStyle name="Comma 3 3 2" xfId="46" xr:uid="{00000000-0005-0000-0000-00000F000000}"/>
    <cellStyle name="Comma 3 3 2 2" xfId="55" xr:uid="{00000000-0005-0000-0000-000010000000}"/>
    <cellStyle name="Comma 4 2 2" xfId="30" xr:uid="{00000000-0005-0000-0000-000011000000}"/>
    <cellStyle name="Comma 4 3 2" xfId="51" xr:uid="{00000000-0005-0000-0000-000012000000}"/>
    <cellStyle name="Comma 5" xfId="20" xr:uid="{00000000-0005-0000-0000-000013000000}"/>
    <cellStyle name="Comma 5 2" xfId="73" xr:uid="{00000000-0005-0000-0000-000014000000}"/>
    <cellStyle name="Comma 6" xfId="50" xr:uid="{00000000-0005-0000-0000-000015000000}"/>
    <cellStyle name="Comma 7" xfId="70" xr:uid="{00000000-0005-0000-0000-000016000000}"/>
    <cellStyle name="Comma_Table 1 2" xfId="4" xr:uid="{00000000-0005-0000-0000-000017000000}"/>
    <cellStyle name="Comma_Table 41a-41b" xfId="64" xr:uid="{00000000-0005-0000-0000-000018000000}"/>
    <cellStyle name="Hyperlink" xfId="26" builtinId="8"/>
    <cellStyle name="Hyperlink 2" xfId="78" xr:uid="{00000000-0005-0000-0000-00001A000000}"/>
    <cellStyle name="Hyperlink 3" xfId="79" xr:uid="{00000000-0005-0000-0000-00001B000000}"/>
    <cellStyle name="Normal" xfId="0" builtinId="0"/>
    <cellStyle name="Normal 10" xfId="19" xr:uid="{00000000-0005-0000-0000-00001D000000}"/>
    <cellStyle name="Normal 10 10 6 3" xfId="43" xr:uid="{00000000-0005-0000-0000-00001E000000}"/>
    <cellStyle name="Normal 10 10 8 2 2 2 5 2" xfId="59" xr:uid="{00000000-0005-0000-0000-00001F000000}"/>
    <cellStyle name="Normal 10 10 8 3 2 5 2" xfId="57" xr:uid="{00000000-0005-0000-0000-000020000000}"/>
    <cellStyle name="Normal 139" xfId="41" xr:uid="{00000000-0005-0000-0000-000021000000}"/>
    <cellStyle name="Normal 139 2" xfId="42" xr:uid="{00000000-0005-0000-0000-000022000000}"/>
    <cellStyle name="Normal 143" xfId="10" xr:uid="{00000000-0005-0000-0000-000023000000}"/>
    <cellStyle name="Normal 143 2" xfId="14" xr:uid="{00000000-0005-0000-0000-000024000000}"/>
    <cellStyle name="Normal 144 2 2" xfId="28" xr:uid="{00000000-0005-0000-0000-000025000000}"/>
    <cellStyle name="Normal 145" xfId="54" xr:uid="{00000000-0005-0000-0000-000026000000}"/>
    <cellStyle name="Normal 146" xfId="48" xr:uid="{00000000-0005-0000-0000-000027000000}"/>
    <cellStyle name="Normal 146 3" xfId="61" xr:uid="{00000000-0005-0000-0000-000028000000}"/>
    <cellStyle name="Normal 2 10 2" xfId="23" xr:uid="{00000000-0005-0000-0000-000029000000}"/>
    <cellStyle name="Normal 2 2" xfId="66" xr:uid="{00000000-0005-0000-0000-00002A000000}"/>
    <cellStyle name="Normal 2 2 2" xfId="77" xr:uid="{00000000-0005-0000-0000-00002B000000}"/>
    <cellStyle name="Normal 2 2 3" xfId="58" xr:uid="{00000000-0005-0000-0000-00002C000000}"/>
    <cellStyle name="Normal 2 3 2 2" xfId="9" xr:uid="{00000000-0005-0000-0000-00002D000000}"/>
    <cellStyle name="Normal 2 3 3 2" xfId="60" xr:uid="{00000000-0005-0000-0000-00002E000000}"/>
    <cellStyle name="Normal 3" xfId="17" xr:uid="{00000000-0005-0000-0000-00002F000000}"/>
    <cellStyle name="Normal 3 10" xfId="3" xr:uid="{00000000-0005-0000-0000-000030000000}"/>
    <cellStyle name="Normal 3 2 2 2" xfId="72" xr:uid="{00000000-0005-0000-0000-000031000000}"/>
    <cellStyle name="Normal 4" xfId="38" xr:uid="{00000000-0005-0000-0000-000032000000}"/>
    <cellStyle name="Normal 4 2 2" xfId="71" xr:uid="{00000000-0005-0000-0000-000033000000}"/>
    <cellStyle name="Normal 4 2 3" xfId="31" xr:uid="{00000000-0005-0000-0000-000034000000}"/>
    <cellStyle name="Normal 5" xfId="68" xr:uid="{00000000-0005-0000-0000-000035000000}"/>
    <cellStyle name="Normal 5 10 2" xfId="34" xr:uid="{00000000-0005-0000-0000-000036000000}"/>
    <cellStyle name="Normal 5 12" xfId="49" xr:uid="{00000000-0005-0000-0000-000037000000}"/>
    <cellStyle name="Normal 5 2" xfId="47" xr:uid="{00000000-0005-0000-0000-000038000000}"/>
    <cellStyle name="Normal 5 3" xfId="53" xr:uid="{00000000-0005-0000-0000-000039000000}"/>
    <cellStyle name="Normal 6" xfId="69" xr:uid="{00000000-0005-0000-0000-00003A000000}"/>
    <cellStyle name="Normal 6 2" xfId="52" xr:uid="{00000000-0005-0000-0000-00003B000000}"/>
    <cellStyle name="Normal 90" xfId="45" xr:uid="{00000000-0005-0000-0000-00003C000000}"/>
    <cellStyle name="Normal_Book1" xfId="37" xr:uid="{00000000-0005-0000-0000-00003D000000}"/>
    <cellStyle name="Normal_CGDD-Jan-09" xfId="16" xr:uid="{00000000-0005-0000-0000-00003E000000}"/>
    <cellStyle name="Normal_GF98.xlw" xfId="15" xr:uid="{00000000-0005-0000-0000-00003F000000}"/>
    <cellStyle name="Normal_ODCS" xfId="24" xr:uid="{00000000-0005-0000-0000-000040000000}"/>
    <cellStyle name="Normal_Quarterly BOP 2001" xfId="75" xr:uid="{00000000-0005-0000-0000-000041000000}"/>
    <cellStyle name="Normal_RHABMCPC010731" xfId="29" xr:uid="{00000000-0005-0000-0000-000042000000}"/>
    <cellStyle name="Normal_Sheet1" xfId="18" xr:uid="{00000000-0005-0000-0000-000043000000}"/>
    <cellStyle name="Normal_TAB2.11" xfId="40" xr:uid="{00000000-0005-0000-0000-000044000000}"/>
    <cellStyle name="Normal_Tab2.3" xfId="39" xr:uid="{00000000-0005-0000-0000-000045000000}"/>
    <cellStyle name="Normal_Table 1 2" xfId="1" xr:uid="{00000000-0005-0000-0000-000046000000}"/>
    <cellStyle name="Normal_Table 20-21" xfId="33" xr:uid="{00000000-0005-0000-0000-000047000000}"/>
    <cellStyle name="Normal_Table 25f 2 2" xfId="25" xr:uid="{00000000-0005-0000-0000-000048000000}"/>
    <cellStyle name="Normal_Table 25f 3" xfId="22" xr:uid="{00000000-0005-0000-0000-000049000000}"/>
    <cellStyle name="Normal_Table 30" xfId="32" xr:uid="{00000000-0005-0000-0000-00004A000000}"/>
    <cellStyle name="Normal_Template" xfId="76" xr:uid="{00000000-0005-0000-0000-00004B000000}"/>
    <cellStyle name="Percent" xfId="13" builtinId="5"/>
    <cellStyle name="Percent 10" xfId="35" xr:uid="{00000000-0005-0000-0000-00004D000000}"/>
    <cellStyle name="Percent 2 2 2" xfId="27" xr:uid="{00000000-0005-0000-0000-00004E000000}"/>
    <cellStyle name="Percent 2 3" xfId="11"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41</xdr:row>
      <xdr:rowOff>66675</xdr:rowOff>
    </xdr:from>
    <xdr:to>
      <xdr:col>0</xdr:col>
      <xdr:colOff>1371600</xdr:colOff>
      <xdr:row>43</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66674" y="10753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828676</xdr:colOff>
      <xdr:row>60</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0" y="132016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1304926</xdr:colOff>
      <xdr:row>53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0" y="11630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1304926</xdr:colOff>
      <xdr:row>45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0" y="101155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64</xdr:row>
      <xdr:rowOff>19050</xdr:rowOff>
    </xdr:from>
    <xdr:to>
      <xdr:col>0</xdr:col>
      <xdr:colOff>1304926</xdr:colOff>
      <xdr:row>66</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0" y="13716000"/>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0" y="272605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0" y="25460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0" y="5686425"/>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0" y="2685097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206</xdr:row>
      <xdr:rowOff>0</xdr:rowOff>
    </xdr:from>
    <xdr:to>
      <xdr:col>1</xdr:col>
      <xdr:colOff>553509</xdr:colOff>
      <xdr:row>208</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0" y="12172950"/>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95</xdr:row>
      <xdr:rowOff>0</xdr:rowOff>
    </xdr:from>
    <xdr:to>
      <xdr:col>1</xdr:col>
      <xdr:colOff>66676</xdr:colOff>
      <xdr:row>96</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0" y="12487275"/>
          <a:ext cx="166687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0" y="453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0" y="124968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0" y="93154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131</xdr:row>
      <xdr:rowOff>87158</xdr:rowOff>
    </xdr:from>
    <xdr:to>
      <xdr:col>1</xdr:col>
      <xdr:colOff>343088</xdr:colOff>
      <xdr:row>133</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22412" y="934545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1304926</xdr:colOff>
      <xdr:row>36</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0" y="65627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1304926</xdr:colOff>
      <xdr:row>62</xdr:row>
      <xdr:rowOff>40217</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0" y="10371667"/>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182</xdr:row>
      <xdr:rowOff>0</xdr:rowOff>
    </xdr:from>
    <xdr:to>
      <xdr:col>1</xdr:col>
      <xdr:colOff>476251</xdr:colOff>
      <xdr:row>183</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0" y="7972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6838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140</xdr:row>
      <xdr:rowOff>0</xdr:rowOff>
    </xdr:from>
    <xdr:to>
      <xdr:col>1</xdr:col>
      <xdr:colOff>353719</xdr:colOff>
      <xdr:row>141</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0" y="9229725"/>
          <a:ext cx="1277644" cy="39460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142</xdr:row>
      <xdr:rowOff>87086</xdr:rowOff>
    </xdr:from>
    <xdr:to>
      <xdr:col>1</xdr:col>
      <xdr:colOff>328551</xdr:colOff>
      <xdr:row>144</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38100" y="10469336"/>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34018</xdr:colOff>
      <xdr:row>138</xdr:row>
      <xdr:rowOff>96157</xdr:rowOff>
    </xdr:from>
    <xdr:to>
      <xdr:col>1</xdr:col>
      <xdr:colOff>415627</xdr:colOff>
      <xdr:row>140</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34018" y="10002157"/>
          <a:ext cx="1276959" cy="3919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13855</xdr:colOff>
      <xdr:row>46</xdr:row>
      <xdr:rowOff>78798</xdr:rowOff>
    </xdr:from>
    <xdr:to>
      <xdr:col>0</xdr:col>
      <xdr:colOff>1280733</xdr:colOff>
      <xdr:row>47</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000-000003000000}"/>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46</xdr:row>
      <xdr:rowOff>78798</xdr:rowOff>
    </xdr:from>
    <xdr:to>
      <xdr:col>0</xdr:col>
      <xdr:colOff>1280733</xdr:colOff>
      <xdr:row>47</xdr:row>
      <xdr:rowOff>233178</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00000000-0008-0000-2000-000005000000}"/>
            </a:ext>
          </a:extLst>
        </xdr:cNvPr>
        <xdr:cNvSpPr/>
      </xdr:nvSpPr>
      <xdr:spPr>
        <a:xfrm>
          <a:off x="13855" y="1104207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26</xdr:row>
      <xdr:rowOff>10885</xdr:rowOff>
    </xdr:from>
    <xdr:to>
      <xdr:col>0</xdr:col>
      <xdr:colOff>1304926</xdr:colOff>
      <xdr:row>28</xdr:row>
      <xdr:rowOff>41841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0" y="5421085"/>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1304926</xdr:colOff>
      <xdr:row>31</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30</xdr:row>
      <xdr:rowOff>0</xdr:rowOff>
    </xdr:from>
    <xdr:to>
      <xdr:col>0</xdr:col>
      <xdr:colOff>1304926</xdr:colOff>
      <xdr:row>31</xdr:row>
      <xdr:rowOff>190500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0" y="6591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31</xdr:row>
      <xdr:rowOff>0</xdr:rowOff>
    </xdr:from>
    <xdr:to>
      <xdr:col>0</xdr:col>
      <xdr:colOff>1304926</xdr:colOff>
      <xdr:row>32</xdr:row>
      <xdr:rowOff>180975</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0" y="6591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31</xdr:row>
      <xdr:rowOff>0</xdr:rowOff>
    </xdr:from>
    <xdr:to>
      <xdr:col>0</xdr:col>
      <xdr:colOff>1304926</xdr:colOff>
      <xdr:row>32</xdr:row>
      <xdr:rowOff>180975</xdr:rowOff>
    </xdr:to>
    <xdr:sp macro="" textlink="">
      <xdr:nvSpPr>
        <xdr:cNvPr id="4" name="Left Arrow 2">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a:off x="0" y="6591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31</xdr:row>
      <xdr:rowOff>0</xdr:rowOff>
    </xdr:from>
    <xdr:to>
      <xdr:col>0</xdr:col>
      <xdr:colOff>1304926</xdr:colOff>
      <xdr:row>32</xdr:row>
      <xdr:rowOff>180975</xdr:rowOff>
    </xdr:to>
    <xdr:sp macro="" textlink="">
      <xdr:nvSpPr>
        <xdr:cNvPr id="5" name="Left Arrow 4">
          <a:hlinkClick xmlns:r="http://schemas.openxmlformats.org/officeDocument/2006/relationships" r:id="rId1"/>
          <a:extLst>
            <a:ext uri="{FF2B5EF4-FFF2-40B4-BE49-F238E27FC236}">
              <a16:creationId xmlns:a16="http://schemas.microsoft.com/office/drawing/2014/main" id="{00000000-0008-0000-2300-000005000000}"/>
            </a:ext>
          </a:extLst>
        </xdr:cNvPr>
        <xdr:cNvSpPr/>
      </xdr:nvSpPr>
      <xdr:spPr>
        <a:xfrm>
          <a:off x="0" y="6591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0" y="1053465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36979</xdr:colOff>
      <xdr:row>33</xdr:row>
      <xdr:rowOff>0</xdr:rowOff>
    </xdr:from>
    <xdr:to>
      <xdr:col>1</xdr:col>
      <xdr:colOff>956475</xdr:colOff>
      <xdr:row>34</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36979" y="8172450"/>
          <a:ext cx="1262396" cy="3454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9050" y="2808814"/>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0" y="6315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34</xdr:row>
      <xdr:rowOff>87584</xdr:rowOff>
    </xdr:from>
    <xdr:to>
      <xdr:col>1</xdr:col>
      <xdr:colOff>971603</xdr:colOff>
      <xdr:row>36</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9050" y="9269684"/>
          <a:ext cx="1266878" cy="46355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38100</xdr:colOff>
      <xdr:row>19</xdr:row>
      <xdr:rowOff>16329</xdr:rowOff>
    </xdr:from>
    <xdr:to>
      <xdr:col>2</xdr:col>
      <xdr:colOff>1016000</xdr:colOff>
      <xdr:row>20</xdr:row>
      <xdr:rowOff>181429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38100" y="5245554"/>
          <a:ext cx="1397000" cy="4127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114300</xdr:colOff>
      <xdr:row>15</xdr:row>
      <xdr:rowOff>104775</xdr:rowOff>
    </xdr:from>
    <xdr:to>
      <xdr:col>1</xdr:col>
      <xdr:colOff>1038278</xdr:colOff>
      <xdr:row>17</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4300" y="381952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13</xdr:row>
      <xdr:rowOff>0</xdr:rowOff>
    </xdr:from>
    <xdr:to>
      <xdr:col>1</xdr:col>
      <xdr:colOff>923978</xdr:colOff>
      <xdr:row>14</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28575" y="321945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51</xdr:row>
      <xdr:rowOff>0</xdr:rowOff>
    </xdr:from>
    <xdr:to>
      <xdr:col>1</xdr:col>
      <xdr:colOff>255232</xdr:colOff>
      <xdr:row>53</xdr:row>
      <xdr:rowOff>30713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0" y="10934700"/>
          <a:ext cx="1302982" cy="39266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1266878</xdr:colOff>
      <xdr:row>28</xdr:row>
      <xdr:rowOff>137224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0" y="668655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1266878</xdr:colOff>
      <xdr:row>14</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0" y="321945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109009</xdr:colOff>
      <xdr:row>33</xdr:row>
      <xdr:rowOff>177800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0" y="73130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282</xdr:row>
      <xdr:rowOff>38100</xdr:rowOff>
    </xdr:from>
    <xdr:to>
      <xdr:col>1</xdr:col>
      <xdr:colOff>19103</xdr:colOff>
      <xdr:row>283</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0" y="10687050"/>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89</xdr:row>
      <xdr:rowOff>0</xdr:rowOff>
    </xdr:from>
    <xdr:to>
      <xdr:col>1</xdr:col>
      <xdr:colOff>85778</xdr:colOff>
      <xdr:row>91</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0" y="13258800"/>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187</xdr:row>
      <xdr:rowOff>0</xdr:rowOff>
    </xdr:from>
    <xdr:to>
      <xdr:col>1</xdr:col>
      <xdr:colOff>400051</xdr:colOff>
      <xdr:row>189</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0" y="92583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224</xdr:row>
      <xdr:rowOff>0</xdr:rowOff>
    </xdr:from>
    <xdr:to>
      <xdr:col>0</xdr:col>
      <xdr:colOff>1266878</xdr:colOff>
      <xdr:row>226</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0" y="953452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162</xdr:row>
      <xdr:rowOff>0</xdr:rowOff>
    </xdr:from>
    <xdr:to>
      <xdr:col>1</xdr:col>
      <xdr:colOff>371528</xdr:colOff>
      <xdr:row>176</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0" y="10448925"/>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116</xdr:row>
      <xdr:rowOff>0</xdr:rowOff>
    </xdr:from>
    <xdr:to>
      <xdr:col>1</xdr:col>
      <xdr:colOff>571501</xdr:colOff>
      <xdr:row>118</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0" y="501015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31</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3500-000003000000}"/>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42</xdr:row>
      <xdr:rowOff>94284</xdr:rowOff>
    </xdr:from>
    <xdr:to>
      <xdr:col>5</xdr:col>
      <xdr:colOff>98534</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0" y="11362359"/>
          <a:ext cx="1251059"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68</xdr:row>
      <xdr:rowOff>158749</xdr:rowOff>
    </xdr:from>
    <xdr:to>
      <xdr:col>1</xdr:col>
      <xdr:colOff>590603</xdr:colOff>
      <xdr:row>70</xdr:row>
      <xdr:rowOff>130037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0" y="5054599"/>
          <a:ext cx="1552628" cy="3903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31</xdr:row>
      <xdr:rowOff>107154</xdr:rowOff>
    </xdr:from>
    <xdr:to>
      <xdr:col>1</xdr:col>
      <xdr:colOff>364074</xdr:colOff>
      <xdr:row>33</xdr:row>
      <xdr:rowOff>135225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0" y="7193754"/>
          <a:ext cx="1268949" cy="3900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32</xdr:row>
      <xdr:rowOff>20409</xdr:rowOff>
    </xdr:from>
    <xdr:to>
      <xdr:col>1</xdr:col>
      <xdr:colOff>362003</xdr:colOff>
      <xdr:row>34</xdr:row>
      <xdr:rowOff>63664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0" y="7573734"/>
          <a:ext cx="1266878" cy="4052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131</xdr:row>
      <xdr:rowOff>73269</xdr:rowOff>
    </xdr:from>
    <xdr:to>
      <xdr:col>1</xdr:col>
      <xdr:colOff>590603</xdr:colOff>
      <xdr:row>133</xdr:row>
      <xdr:rowOff>43743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8036169"/>
          <a:ext cx="1266878" cy="3895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1314450</xdr:colOff>
      <xdr:row>48</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0" y="10601325"/>
          <a:ext cx="1314450" cy="52387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94</xdr:row>
      <xdr:rowOff>123825</xdr:rowOff>
    </xdr:from>
    <xdr:to>
      <xdr:col>1</xdr:col>
      <xdr:colOff>590603</xdr:colOff>
      <xdr:row>96</xdr:row>
      <xdr:rowOff>97230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20173950"/>
          <a:ext cx="13145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396</xdr:row>
      <xdr:rowOff>0</xdr:rowOff>
    </xdr:from>
    <xdr:to>
      <xdr:col>1</xdr:col>
      <xdr:colOff>342901</xdr:colOff>
      <xdr:row>398</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0" y="10906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23</xdr:row>
      <xdr:rowOff>0</xdr:rowOff>
    </xdr:from>
    <xdr:to>
      <xdr:col>3</xdr:col>
      <xdr:colOff>228653</xdr:colOff>
      <xdr:row>25</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0" y="5029200"/>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23</xdr:row>
      <xdr:rowOff>0</xdr:rowOff>
    </xdr:from>
    <xdr:to>
      <xdr:col>3</xdr:col>
      <xdr:colOff>228653</xdr:colOff>
      <xdr:row>25</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a:off x="0" y="5029200"/>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23</xdr:row>
      <xdr:rowOff>0</xdr:rowOff>
    </xdr:from>
    <xdr:to>
      <xdr:col>3</xdr:col>
      <xdr:colOff>228653</xdr:colOff>
      <xdr:row>25</xdr:row>
      <xdr:rowOff>30555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3D00-000004000000}"/>
            </a:ext>
          </a:extLst>
        </xdr:cNvPr>
        <xdr:cNvSpPr/>
      </xdr:nvSpPr>
      <xdr:spPr>
        <a:xfrm>
          <a:off x="0" y="5029200"/>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23</xdr:row>
      <xdr:rowOff>0</xdr:rowOff>
    </xdr:from>
    <xdr:to>
      <xdr:col>3</xdr:col>
      <xdr:colOff>228653</xdr:colOff>
      <xdr:row>25</xdr:row>
      <xdr:rowOff>30555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3D00-000005000000}"/>
            </a:ext>
          </a:extLst>
        </xdr:cNvPr>
        <xdr:cNvSpPr/>
      </xdr:nvSpPr>
      <xdr:spPr>
        <a:xfrm>
          <a:off x="0" y="5029200"/>
          <a:ext cx="1238303"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132</xdr:row>
      <xdr:rowOff>67236</xdr:rowOff>
    </xdr:from>
    <xdr:to>
      <xdr:col>1</xdr:col>
      <xdr:colOff>476250</xdr:colOff>
      <xdr:row>134</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0" y="118877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132</xdr:row>
      <xdr:rowOff>67236</xdr:rowOff>
    </xdr:from>
    <xdr:to>
      <xdr:col>1</xdr:col>
      <xdr:colOff>476250</xdr:colOff>
      <xdr:row>134</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3E00-000003000000}"/>
            </a:ext>
          </a:extLst>
        </xdr:cNvPr>
        <xdr:cNvSpPr/>
      </xdr:nvSpPr>
      <xdr:spPr>
        <a:xfrm>
          <a:off x="0" y="118877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132</xdr:row>
      <xdr:rowOff>67236</xdr:rowOff>
    </xdr:from>
    <xdr:to>
      <xdr:col>1</xdr:col>
      <xdr:colOff>476250</xdr:colOff>
      <xdr:row>134</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3E00-000004000000}"/>
            </a:ext>
          </a:extLst>
        </xdr:cNvPr>
        <xdr:cNvSpPr/>
      </xdr:nvSpPr>
      <xdr:spPr>
        <a:xfrm>
          <a:off x="0" y="11887761"/>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74</xdr:row>
      <xdr:rowOff>0</xdr:rowOff>
    </xdr:from>
    <xdr:to>
      <xdr:col>1</xdr:col>
      <xdr:colOff>712259</xdr:colOff>
      <xdr:row>75</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0" y="189970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71</xdr:row>
      <xdr:rowOff>0</xdr:rowOff>
    </xdr:from>
    <xdr:to>
      <xdr:col>1</xdr:col>
      <xdr:colOff>711014</xdr:colOff>
      <xdr:row>72</xdr:row>
      <xdr:rowOff>187139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0" y="16988118"/>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0" y="9639300"/>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44</xdr:row>
      <xdr:rowOff>0</xdr:rowOff>
    </xdr:from>
    <xdr:to>
      <xdr:col>0</xdr:col>
      <xdr:colOff>1266878</xdr:colOff>
      <xdr:row>45</xdr:row>
      <xdr:rowOff>190099</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4100-000003000000}"/>
            </a:ext>
          </a:extLst>
        </xdr:cNvPr>
        <xdr:cNvSpPr/>
      </xdr:nvSpPr>
      <xdr:spPr>
        <a:xfrm>
          <a:off x="0" y="9639300"/>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0" y="56673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0000000-0008-0000-4200-000003000000}"/>
            </a:ext>
          </a:extLst>
        </xdr:cNvPr>
        <xdr:cNvSpPr/>
      </xdr:nvSpPr>
      <xdr:spPr>
        <a:xfrm>
          <a:off x="0" y="56673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4200-000004000000}"/>
            </a:ext>
          </a:extLst>
        </xdr:cNvPr>
        <xdr:cNvSpPr/>
      </xdr:nvSpPr>
      <xdr:spPr>
        <a:xfrm>
          <a:off x="0" y="5667375"/>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4300-000004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00000000-0008-0000-4300-000005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150</xdr:row>
      <xdr:rowOff>0</xdr:rowOff>
    </xdr:from>
    <xdr:to>
      <xdr:col>0</xdr:col>
      <xdr:colOff>1266878</xdr:colOff>
      <xdr:row>151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4400-000004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4400-000005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6" name="Left Arrow 2">
          <a:hlinkClick xmlns:r="http://schemas.openxmlformats.org/officeDocument/2006/relationships" r:id="rId1"/>
          <a:extLst>
            <a:ext uri="{FF2B5EF4-FFF2-40B4-BE49-F238E27FC236}">
              <a16:creationId xmlns:a16="http://schemas.microsoft.com/office/drawing/2014/main" id="{00000000-0008-0000-4400-000006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7" name="Left Arrow 3">
          <a:hlinkClick xmlns:r="http://schemas.openxmlformats.org/officeDocument/2006/relationships" r:id="rId1"/>
          <a:extLst>
            <a:ext uri="{FF2B5EF4-FFF2-40B4-BE49-F238E27FC236}">
              <a16:creationId xmlns:a16="http://schemas.microsoft.com/office/drawing/2014/main" id="{00000000-0008-0000-4400-000007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4400-000008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00000000-0008-0000-4400-000009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10" name="Left Arrow 3">
          <a:hlinkClick xmlns:r="http://schemas.openxmlformats.org/officeDocument/2006/relationships" r:id="rId1"/>
          <a:extLst>
            <a:ext uri="{FF2B5EF4-FFF2-40B4-BE49-F238E27FC236}">
              <a16:creationId xmlns:a16="http://schemas.microsoft.com/office/drawing/2014/main" id="{00000000-0008-0000-4400-00000A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0" y="137636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147</xdr:row>
      <xdr:rowOff>0</xdr:rowOff>
    </xdr:from>
    <xdr:to>
      <xdr:col>0</xdr:col>
      <xdr:colOff>1266878</xdr:colOff>
      <xdr:row>148</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0" y="290417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1266878</xdr:colOff>
      <xdr:row>21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0" y="41529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0" y="9772650"/>
          <a:ext cx="1304926" cy="40341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bom.mu/publications-statistics/statistics/monthly-statistical-bulletin/monthly-statistical-bulletin-february-202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94"/>
  <sheetViews>
    <sheetView tabSelected="1" zoomScale="80" zoomScaleNormal="80" workbookViewId="0"/>
  </sheetViews>
  <sheetFormatPr defaultColWidth="9.140625" defaultRowHeight="15.75" x14ac:dyDescent="0.3"/>
  <cols>
    <col min="1" max="1" width="161.85546875" style="3429" customWidth="1"/>
    <col min="2" max="16384" width="9.140625" style="3418"/>
  </cols>
  <sheetData>
    <row r="1" spans="1:1" ht="40.5" customHeight="1" x14ac:dyDescent="0.3">
      <c r="A1" s="3417" t="s">
        <v>5365</v>
      </c>
    </row>
    <row r="2" spans="1:1" ht="30.75" x14ac:dyDescent="0.55000000000000004">
      <c r="A2" s="3419" t="s">
        <v>5366</v>
      </c>
    </row>
    <row r="3" spans="1:1" ht="26.25" customHeight="1" x14ac:dyDescent="0.35">
      <c r="A3" s="3420" t="s">
        <v>5367</v>
      </c>
    </row>
    <row r="4" spans="1:1" ht="32.25" customHeight="1" x14ac:dyDescent="0.35">
      <c r="A4" s="3420" t="s">
        <v>5368</v>
      </c>
    </row>
    <row r="5" spans="1:1" s="3422" customFormat="1" ht="35.25" customHeight="1" x14ac:dyDescent="0.3">
      <c r="A5" s="3421" t="s">
        <v>5369</v>
      </c>
    </row>
    <row r="6" spans="1:1" s="3422" customFormat="1" ht="35.25" customHeight="1" x14ac:dyDescent="0.3">
      <c r="A6" s="3421" t="s">
        <v>5379</v>
      </c>
    </row>
    <row r="7" spans="1:1" s="3422" customFormat="1" ht="35.25" customHeight="1" x14ac:dyDescent="0.3">
      <c r="A7" s="3423" t="s">
        <v>5380</v>
      </c>
    </row>
    <row r="8" spans="1:1" s="3422" customFormat="1" ht="35.25" customHeight="1" x14ac:dyDescent="0.3">
      <c r="A8" s="3421" t="s">
        <v>5381</v>
      </c>
    </row>
    <row r="9" spans="1:1" s="3422" customFormat="1" ht="35.25" customHeight="1" x14ac:dyDescent="0.3">
      <c r="A9" s="3421" t="s">
        <v>5382</v>
      </c>
    </row>
    <row r="10" spans="1:1" s="3422" customFormat="1" ht="35.25" customHeight="1" x14ac:dyDescent="0.3">
      <c r="A10" s="3421" t="s">
        <v>5383</v>
      </c>
    </row>
    <row r="11" spans="1:1" s="3422" customFormat="1" ht="35.25" customHeight="1" x14ac:dyDescent="0.3">
      <c r="A11" s="3421" t="s">
        <v>5384</v>
      </c>
    </row>
    <row r="12" spans="1:1" s="3422" customFormat="1" ht="35.25" customHeight="1" x14ac:dyDescent="0.3">
      <c r="A12" s="3421" t="s">
        <v>5385</v>
      </c>
    </row>
    <row r="13" spans="1:1" s="3422" customFormat="1" ht="35.25" customHeight="1" x14ac:dyDescent="0.3">
      <c r="A13" s="3421" t="s">
        <v>5386</v>
      </c>
    </row>
    <row r="14" spans="1:1" s="3422" customFormat="1" ht="35.25" customHeight="1" x14ac:dyDescent="0.3">
      <c r="A14" s="3421" t="s">
        <v>5387</v>
      </c>
    </row>
    <row r="15" spans="1:1" s="3422" customFormat="1" ht="35.25" customHeight="1" x14ac:dyDescent="0.3">
      <c r="A15" s="3421" t="s">
        <v>5388</v>
      </c>
    </row>
    <row r="16" spans="1:1" s="3422" customFormat="1" ht="35.25" customHeight="1" x14ac:dyDescent="0.3">
      <c r="A16" s="3421" t="s">
        <v>5389</v>
      </c>
    </row>
    <row r="17" spans="1:1" s="3422" customFormat="1" ht="35.25" customHeight="1" x14ac:dyDescent="0.3">
      <c r="A17" s="3421" t="s">
        <v>5390</v>
      </c>
    </row>
    <row r="18" spans="1:1" s="3422" customFormat="1" ht="35.25" customHeight="1" x14ac:dyDescent="0.3">
      <c r="A18" s="3431" t="s">
        <v>5391</v>
      </c>
    </row>
    <row r="19" spans="1:1" s="3422" customFormat="1" ht="35.25" customHeight="1" x14ac:dyDescent="0.3">
      <c r="A19" s="3431" t="s">
        <v>5392</v>
      </c>
    </row>
    <row r="20" spans="1:1" s="3422" customFormat="1" ht="35.25" customHeight="1" x14ac:dyDescent="0.3">
      <c r="A20" s="3421" t="s">
        <v>5393</v>
      </c>
    </row>
    <row r="21" spans="1:1" s="3422" customFormat="1" ht="35.25" customHeight="1" x14ac:dyDescent="0.3">
      <c r="A21" s="3421" t="s">
        <v>5394</v>
      </c>
    </row>
    <row r="22" spans="1:1" s="3422" customFormat="1" ht="35.25" customHeight="1" x14ac:dyDescent="0.3">
      <c r="A22" s="3431" t="s">
        <v>5395</v>
      </c>
    </row>
    <row r="23" spans="1:1" s="3422" customFormat="1" ht="35.25" customHeight="1" x14ac:dyDescent="0.3">
      <c r="A23" s="3421" t="s">
        <v>5396</v>
      </c>
    </row>
    <row r="24" spans="1:1" s="3422" customFormat="1" ht="35.25" customHeight="1" x14ac:dyDescent="0.3">
      <c r="A24" s="3421" t="s">
        <v>5397</v>
      </c>
    </row>
    <row r="25" spans="1:1" s="3422" customFormat="1" ht="35.25" customHeight="1" x14ac:dyDescent="0.3">
      <c r="A25" s="3421" t="s">
        <v>5398</v>
      </c>
    </row>
    <row r="26" spans="1:1" s="3422" customFormat="1" ht="35.25" customHeight="1" x14ac:dyDescent="0.3">
      <c r="A26" s="3421" t="s">
        <v>5399</v>
      </c>
    </row>
    <row r="27" spans="1:1" s="3422" customFormat="1" ht="35.25" customHeight="1" x14ac:dyDescent="0.3">
      <c r="A27" s="3421" t="s">
        <v>5400</v>
      </c>
    </row>
    <row r="28" spans="1:1" s="3422" customFormat="1" ht="35.25" customHeight="1" x14ac:dyDescent="0.3">
      <c r="A28" s="3421" t="s">
        <v>5401</v>
      </c>
    </row>
    <row r="29" spans="1:1" s="3422" customFormat="1" ht="35.25" customHeight="1" x14ac:dyDescent="0.3">
      <c r="A29" s="3421" t="s">
        <v>5402</v>
      </c>
    </row>
    <row r="30" spans="1:1" s="3422" customFormat="1" ht="35.25" customHeight="1" x14ac:dyDescent="0.3">
      <c r="A30" s="3421" t="s">
        <v>5403</v>
      </c>
    </row>
    <row r="31" spans="1:1" s="3422" customFormat="1" ht="35.25" customHeight="1" x14ac:dyDescent="0.3">
      <c r="A31" s="3421" t="s">
        <v>5404</v>
      </c>
    </row>
    <row r="32" spans="1:1" s="3422" customFormat="1" ht="35.25" customHeight="1" x14ac:dyDescent="0.3">
      <c r="A32" s="3421" t="s">
        <v>5370</v>
      </c>
    </row>
    <row r="33" spans="1:1" s="3422" customFormat="1" ht="35.25" customHeight="1" x14ac:dyDescent="0.3">
      <c r="A33" s="3421" t="s">
        <v>5405</v>
      </c>
    </row>
    <row r="34" spans="1:1" s="3422" customFormat="1" ht="35.25" customHeight="1" x14ac:dyDescent="0.3">
      <c r="A34" s="3421" t="s">
        <v>5406</v>
      </c>
    </row>
    <row r="35" spans="1:1" s="3422" customFormat="1" ht="35.25" customHeight="1" x14ac:dyDescent="0.3">
      <c r="A35" s="3421" t="s">
        <v>5407</v>
      </c>
    </row>
    <row r="36" spans="1:1" s="3422" customFormat="1" ht="35.25" customHeight="1" x14ac:dyDescent="0.3">
      <c r="A36" s="3421" t="s">
        <v>5408</v>
      </c>
    </row>
    <row r="37" spans="1:1" s="3422" customFormat="1" ht="35.25" customHeight="1" x14ac:dyDescent="0.3">
      <c r="A37" s="3421" t="s">
        <v>5409</v>
      </c>
    </row>
    <row r="38" spans="1:1" s="3422" customFormat="1" ht="35.25" customHeight="1" x14ac:dyDescent="0.3">
      <c r="A38" s="3424" t="s">
        <v>5410</v>
      </c>
    </row>
    <row r="39" spans="1:1" s="3422" customFormat="1" ht="35.25" customHeight="1" x14ac:dyDescent="0.3">
      <c r="A39" s="3424" t="s">
        <v>5411</v>
      </c>
    </row>
    <row r="40" spans="1:1" s="3422" customFormat="1" ht="35.25" customHeight="1" x14ac:dyDescent="0.3">
      <c r="A40" s="3424" t="s">
        <v>5412</v>
      </c>
    </row>
    <row r="41" spans="1:1" s="3422" customFormat="1" ht="35.25" customHeight="1" x14ac:dyDescent="0.3">
      <c r="A41" s="3421" t="s">
        <v>5413</v>
      </c>
    </row>
    <row r="42" spans="1:1" s="3422" customFormat="1" ht="35.25" customHeight="1" x14ac:dyDescent="0.3">
      <c r="A42" s="3421" t="s">
        <v>5414</v>
      </c>
    </row>
    <row r="43" spans="1:1" s="3422" customFormat="1" ht="35.25" customHeight="1" x14ac:dyDescent="0.3">
      <c r="A43" s="3421" t="s">
        <v>5371</v>
      </c>
    </row>
    <row r="44" spans="1:1" s="3422" customFormat="1" ht="35.25" customHeight="1" x14ac:dyDescent="0.3">
      <c r="A44" s="3421" t="s">
        <v>5415</v>
      </c>
    </row>
    <row r="45" spans="1:1" s="3422" customFormat="1" ht="35.25" customHeight="1" x14ac:dyDescent="0.3">
      <c r="A45" s="3421" t="s">
        <v>5416</v>
      </c>
    </row>
    <row r="46" spans="1:1" s="3422" customFormat="1" ht="35.25" customHeight="1" x14ac:dyDescent="0.3">
      <c r="A46" s="3421" t="s">
        <v>5417</v>
      </c>
    </row>
    <row r="47" spans="1:1" s="3422" customFormat="1" ht="35.25" customHeight="1" x14ac:dyDescent="0.3">
      <c r="A47" s="3421" t="s">
        <v>5418</v>
      </c>
    </row>
    <row r="48" spans="1:1" s="3422" customFormat="1" ht="35.25" customHeight="1" x14ac:dyDescent="0.3">
      <c r="A48" s="3421" t="s">
        <v>5419</v>
      </c>
    </row>
    <row r="49" spans="1:1" s="3422" customFormat="1" ht="35.25" customHeight="1" x14ac:dyDescent="0.3">
      <c r="A49" s="3421" t="s">
        <v>5420</v>
      </c>
    </row>
    <row r="50" spans="1:1" s="3422" customFormat="1" ht="35.25" customHeight="1" x14ac:dyDescent="0.3">
      <c r="A50" s="3421" t="s">
        <v>5372</v>
      </c>
    </row>
    <row r="51" spans="1:1" s="3422" customFormat="1" ht="35.25" customHeight="1" x14ac:dyDescent="0.3">
      <c r="A51" s="3421" t="s">
        <v>5373</v>
      </c>
    </row>
    <row r="52" spans="1:1" s="3422" customFormat="1" ht="35.25" customHeight="1" x14ac:dyDescent="0.3">
      <c r="A52" s="3421" t="s">
        <v>5374</v>
      </c>
    </row>
    <row r="53" spans="1:1" s="3422" customFormat="1" ht="35.25" customHeight="1" x14ac:dyDescent="0.3">
      <c r="A53" s="3421" t="s">
        <v>5375</v>
      </c>
    </row>
    <row r="54" spans="1:1" s="3422" customFormat="1" ht="35.25" customHeight="1" x14ac:dyDescent="0.3">
      <c r="A54" s="3421" t="s">
        <v>5376</v>
      </c>
    </row>
    <row r="55" spans="1:1" s="3422" customFormat="1" ht="35.25" customHeight="1" x14ac:dyDescent="0.3">
      <c r="A55" s="3421" t="s">
        <v>5421</v>
      </c>
    </row>
    <row r="56" spans="1:1" s="3422" customFormat="1" ht="35.25" customHeight="1" x14ac:dyDescent="0.3">
      <c r="A56" s="3421" t="s">
        <v>5422</v>
      </c>
    </row>
    <row r="57" spans="1:1" s="3422" customFormat="1" ht="35.25" customHeight="1" x14ac:dyDescent="0.3">
      <c r="A57" s="3425" t="s">
        <v>5423</v>
      </c>
    </row>
    <row r="58" spans="1:1" s="3422" customFormat="1" ht="35.25" customHeight="1" x14ac:dyDescent="0.3">
      <c r="A58" s="3425" t="s">
        <v>5424</v>
      </c>
    </row>
    <row r="59" spans="1:1" s="3422" customFormat="1" ht="35.25" customHeight="1" x14ac:dyDescent="0.3">
      <c r="A59" s="3421" t="s">
        <v>5425</v>
      </c>
    </row>
    <row r="60" spans="1:1" s="3422" customFormat="1" ht="35.25" customHeight="1" x14ac:dyDescent="0.3">
      <c r="A60" s="3421" t="s">
        <v>5426</v>
      </c>
    </row>
    <row r="61" spans="1:1" s="3422" customFormat="1" ht="35.25" customHeight="1" x14ac:dyDescent="0.3">
      <c r="A61" s="3421" t="s">
        <v>5427</v>
      </c>
    </row>
    <row r="62" spans="1:1" s="3422" customFormat="1" ht="35.25" customHeight="1" x14ac:dyDescent="0.3">
      <c r="A62" s="3421" t="s">
        <v>5428</v>
      </c>
    </row>
    <row r="63" spans="1:1" s="3422" customFormat="1" ht="35.25" customHeight="1" x14ac:dyDescent="0.3">
      <c r="A63" s="3421" t="s">
        <v>5429</v>
      </c>
    </row>
    <row r="64" spans="1:1" s="3425" customFormat="1" ht="25.9" customHeight="1" x14ac:dyDescent="0.25">
      <c r="A64" s="3425" t="s">
        <v>5430</v>
      </c>
    </row>
    <row r="65" spans="1:1" s="3425" customFormat="1" ht="25.9" customHeight="1" x14ac:dyDescent="0.25">
      <c r="A65" s="3425" t="s">
        <v>5431</v>
      </c>
    </row>
    <row r="66" spans="1:1" s="3422" customFormat="1" ht="37.9" customHeight="1" x14ac:dyDescent="0.3">
      <c r="A66" s="3426" t="s">
        <v>5432</v>
      </c>
    </row>
    <row r="67" spans="1:1" s="3422" customFormat="1" ht="35.25" customHeight="1" x14ac:dyDescent="0.3">
      <c r="A67" s="3425" t="s">
        <v>5433</v>
      </c>
    </row>
    <row r="68" spans="1:1" s="3422" customFormat="1" ht="35.25" customHeight="1" x14ac:dyDescent="0.3">
      <c r="A68" s="3425" t="s">
        <v>5434</v>
      </c>
    </row>
    <row r="69" spans="1:1" s="3422" customFormat="1" ht="35.25" customHeight="1" x14ac:dyDescent="0.3">
      <c r="A69" s="3421" t="s">
        <v>5435</v>
      </c>
    </row>
    <row r="70" spans="1:1" s="3425" customFormat="1" ht="25.9" customHeight="1" x14ac:dyDescent="0.25">
      <c r="A70" s="3425" t="s">
        <v>5436</v>
      </c>
    </row>
    <row r="71" spans="1:1" s="3422" customFormat="1" ht="35.25" customHeight="1" x14ac:dyDescent="0.3">
      <c r="A71" s="3425" t="s">
        <v>5437</v>
      </c>
    </row>
    <row r="72" spans="1:1" s="3422" customFormat="1" ht="35.25" customHeight="1" x14ac:dyDescent="0.3">
      <c r="A72" s="3421" t="s">
        <v>5438</v>
      </c>
    </row>
    <row r="73" spans="1:1" s="3422" customFormat="1" ht="35.25" customHeight="1" x14ac:dyDescent="0.3">
      <c r="A73" s="3421" t="s">
        <v>5439</v>
      </c>
    </row>
    <row r="74" spans="1:1" s="3422" customFormat="1" ht="28.15" customHeight="1" x14ac:dyDescent="0.3">
      <c r="A74" s="3421" t="s">
        <v>5440</v>
      </c>
    </row>
    <row r="75" spans="1:1" s="3422" customFormat="1" ht="16.899999999999999" customHeight="1" x14ac:dyDescent="0.3">
      <c r="A75" s="3425" t="s">
        <v>5441</v>
      </c>
    </row>
    <row r="76" spans="1:1" s="3422" customFormat="1" ht="35.25" customHeight="1" x14ac:dyDescent="0.3">
      <c r="A76" s="3425" t="s">
        <v>5442</v>
      </c>
    </row>
    <row r="77" spans="1:1" s="3422" customFormat="1" ht="35.25" customHeight="1" x14ac:dyDescent="0.3">
      <c r="A77" s="3421" t="s">
        <v>5443</v>
      </c>
    </row>
    <row r="78" spans="1:1" s="3422" customFormat="1" ht="35.25" customHeight="1" x14ac:dyDescent="0.3">
      <c r="A78" s="3425" t="s">
        <v>5444</v>
      </c>
    </row>
    <row r="79" spans="1:1" s="3422" customFormat="1" ht="35.25" customHeight="1" x14ac:dyDescent="0.3">
      <c r="A79" s="3425" t="s">
        <v>5445</v>
      </c>
    </row>
    <row r="80" spans="1:1" s="3422" customFormat="1" ht="35.25" customHeight="1" x14ac:dyDescent="0.3">
      <c r="A80" s="3425" t="s">
        <v>5446</v>
      </c>
    </row>
    <row r="81" spans="1:1" s="3422" customFormat="1" ht="25.15" customHeight="1" x14ac:dyDescent="0.3">
      <c r="A81" s="3421" t="s">
        <v>5447</v>
      </c>
    </row>
    <row r="82" spans="1:1" s="3422" customFormat="1" ht="19.149999999999999" customHeight="1" x14ac:dyDescent="0.3">
      <c r="A82" s="3430" t="s">
        <v>5377</v>
      </c>
    </row>
    <row r="83" spans="1:1" s="3422" customFormat="1" ht="28.15" customHeight="1" x14ac:dyDescent="0.3">
      <c r="A83" s="3430" t="s">
        <v>5448</v>
      </c>
    </row>
    <row r="84" spans="1:1" s="3422" customFormat="1" ht="35.25" customHeight="1" x14ac:dyDescent="0.3">
      <c r="A84" s="3430" t="s">
        <v>5449</v>
      </c>
    </row>
    <row r="85" spans="1:1" s="3422" customFormat="1" ht="35.25" customHeight="1" x14ac:dyDescent="0.3">
      <c r="A85" s="3430" t="s">
        <v>5450</v>
      </c>
    </row>
    <row r="86" spans="1:1" s="3422" customFormat="1" ht="35.25" customHeight="1" x14ac:dyDescent="0.3">
      <c r="A86" s="3425" t="s">
        <v>5451</v>
      </c>
    </row>
    <row r="87" spans="1:1" s="3422" customFormat="1" ht="35.25" customHeight="1" x14ac:dyDescent="0.3">
      <c r="A87" s="3425" t="s">
        <v>5452</v>
      </c>
    </row>
    <row r="88" spans="1:1" s="3422" customFormat="1" ht="35.25" customHeight="1" x14ac:dyDescent="0.3">
      <c r="A88" s="3425" t="s">
        <v>5453</v>
      </c>
    </row>
    <row r="89" spans="1:1" s="3422" customFormat="1" ht="35.25" customHeight="1" x14ac:dyDescent="0.3">
      <c r="A89" s="3421" t="s">
        <v>5454</v>
      </c>
    </row>
    <row r="90" spans="1:1" s="3422" customFormat="1" ht="35.25" customHeight="1" x14ac:dyDescent="0.3">
      <c r="A90" s="3421" t="s">
        <v>5455</v>
      </c>
    </row>
    <row r="91" spans="1:1" s="3422" customFormat="1" ht="35.25" customHeight="1" x14ac:dyDescent="0.3">
      <c r="A91" s="3421" t="s">
        <v>5456</v>
      </c>
    </row>
    <row r="92" spans="1:1" s="3422" customFormat="1" ht="35.25" customHeight="1" x14ac:dyDescent="0.3">
      <c r="A92" s="3421" t="s">
        <v>5378</v>
      </c>
    </row>
    <row r="93" spans="1:1" s="3422" customFormat="1" ht="35.25" customHeight="1" x14ac:dyDescent="0.3">
      <c r="A93" s="3421" t="s">
        <v>5457</v>
      </c>
    </row>
    <row r="94" spans="1:1" s="3428" customFormat="1" ht="45" customHeight="1" x14ac:dyDescent="0.3">
      <c r="A94" s="3427"/>
    </row>
  </sheetData>
  <hyperlinks>
    <hyperlink ref="A6" location="'2'!A1" display="2. FAO Food Price Indices and Oil Prices: 2016 to 2020 (Annual) and January 2018 to September 2021 (Monthly)" xr:uid="{00000000-0004-0000-0000-000000000000}"/>
    <hyperlink ref="A7" location="'3'!A1" display="3. Outstanding Public Sector Debt: March 2020 to June 2021" xr:uid="{00000000-0004-0000-0000-000001000000}"/>
    <hyperlink ref="A8" location="'4'!A1" display="4. Consumer Price Index (CPI) and Inflation Rates: January 2017 to September 2021" xr:uid="{00000000-0004-0000-0000-000002000000}"/>
    <hyperlink ref="A9" location="'5'!A1" display="5. Headline and Core Inflation Rates: September 2019 to September 2021" xr:uid="{00000000-0004-0000-0000-000003000000}"/>
    <hyperlink ref="A10" location="'6'!A1" display="6. Bank of Mauritius Statement of Financial Position as at end May 2021" xr:uid="{00000000-0004-0000-0000-000004000000}"/>
    <hyperlink ref="A11" location="'7'!A1" display="7. Sectoral Balance Sheet of Bank of Mauritius: September 2020 to September 2021" xr:uid="{00000000-0004-0000-0000-000005000000}"/>
    <hyperlink ref="A12" location="'8'!A1" display="8. Central Bank Survey: September 2020 to September 2021" xr:uid="{00000000-0004-0000-0000-000006000000}"/>
    <hyperlink ref="A13" location="'9'!A1" display="9. Sectoral Balance Sheet of Banks: August 2020 to August 2021 " xr:uid="{00000000-0004-0000-0000-000007000000}"/>
    <hyperlink ref="A14" location="'10'!A1" display="10. Sectoral Balance Sheet of Non-Bank Deposit Taking Institutions: August 2020 to August 2021 " xr:uid="{00000000-0004-0000-0000-000008000000}"/>
    <hyperlink ref="A15" location="'11'!A1" display="11. Sectoral Balance Sheet of Other Depository Corporations: August 2020 to August 2021" xr:uid="{00000000-0004-0000-0000-000009000000}"/>
    <hyperlink ref="A16" location="'12'!A1" display="12. Other Depository Corporations Survey: August 2020 to August 2021" xr:uid="{00000000-0004-0000-0000-00000A000000}"/>
    <hyperlink ref="A17" location="'13'!A1" display="13. Depository Corporations Survey: August 2020 to August 2021" xr:uid="{00000000-0004-0000-0000-00000B000000}"/>
    <hyperlink ref="A18" location="'14a-b '!Print_Area" display="14a. Components and Sources of Monetary Base: November 2020 to November 2021" xr:uid="{00000000-0004-0000-0000-00000C000000}"/>
    <hyperlink ref="A20" location="'15'!A1" display="15. Bank Loans to Other Nonfinancial Corporations, Households and Other Sectors as at end-August 2021" xr:uid="{00000000-0004-0000-0000-00000D000000}"/>
    <hyperlink ref="A21" location="'16'!A1" display="16. Bank Loans to Other Nonfinancial Corporations, Households and Other Sectors: August 2020 to August 2021" xr:uid="{00000000-0004-0000-0000-00000E000000}"/>
    <hyperlink ref="A22" location="'17a'!Print_Area" display="17a. Banks' Interest Rates on New Rupee Deposits: November 2020 to November 2021" xr:uid="{00000000-0004-0000-0000-00000F000000}"/>
    <hyperlink ref="A24" location="'18'!A1" display="18. Banks' Principal Interest Rates and Other Interest Rates: August 2018 to August 2021" xr:uid="{00000000-0004-0000-0000-000010000000}"/>
    <hyperlink ref="A25" location="'19'!A1" display="19. NBDTIs Loans to Other Nonfinancial Corporations, Households and Other Sectors as at end-August 2021" xr:uid="{00000000-0004-0000-0000-000011000000}"/>
    <hyperlink ref="A26" location="'20'!A1" display="20. NBDTIs Loans to Other Nonfinancial Corporations, Households and Other Sectors: August 2020 to August 2021" xr:uid="{00000000-0004-0000-0000-000012000000}"/>
    <hyperlink ref="A27" location="'21'!A1" display="21. NBDTIs Interest Rates on New Rupee Deposits: August 2020 to August 2021" xr:uid="{00000000-0004-0000-0000-000013000000}"/>
    <hyperlink ref="A28" location="'22'!A1" display="22. NBDTIs Interest Rates on New Rupee Loans to Other Nonfinancial Corporations, Households and Other Sectors: August 2020 to August 2021" xr:uid="{00000000-0004-0000-0000-000014000000}"/>
    <hyperlink ref="A29" location="'23'!A1" display="23. ODCs Loans to Other Nonfinancial Corporations, Households and Other Sectors as at end-August 2021" xr:uid="{00000000-0004-0000-0000-000015000000}"/>
    <hyperlink ref="A30" location="'24'!A1" display="24. ODCs Loans to Other Nonfinancial Corporations, Households and Other Sectors: August 2020 to August 2021" xr:uid="{00000000-0004-0000-0000-000016000000}"/>
    <hyperlink ref="A31" location="'25'!A1" display="25. Maintenance of Cash Reserve Ratio (CRR) by Banks: 24 September 2020 to 23 September 2021" xr:uid="{00000000-0004-0000-0000-000017000000}"/>
    <hyperlink ref="A32" location="'26'!A1" display="26. Maturity Pattern of Banks' Foreign Currency Deposits: As at end-June 2021" xr:uid="{00000000-0004-0000-0000-000018000000}"/>
    <hyperlink ref="A33" location="'27'!A1" display="27. Financial Soundness Indicators of Other Depository Corporations: December 2018 to June 2021" xr:uid="{00000000-0004-0000-0000-000019000000}"/>
    <hyperlink ref="A34" location="'28'!A1" display="28. Currency in Circulation: September 2020 to September 2021" xr:uid="{00000000-0004-0000-0000-00001A000000}"/>
    <hyperlink ref="A35" location="'29'!A1" display="29. Cheque Clearance: January 2019 to September 2021" xr:uid="{00000000-0004-0000-0000-00001B000000}"/>
    <hyperlink ref="A36" location="'30a'!A1" display="30a. Mauritius Automated Clearing and Settlement System (MACSS) Rupee Transactions: January 2019 to September 2021" xr:uid="{00000000-0004-0000-0000-00001C000000}"/>
    <hyperlink ref="A37" location="'30b'!A1" display="30b. Mauritius Automated Clearing and Settlement System (MACSS) Foreign Currency Transactions: January 2019 to September 2021" xr:uid="{00000000-0004-0000-0000-00001D000000}"/>
    <hyperlink ref="A38" location="'31-33'!A1" display="31. Card Transactions: October 2020 to October 2021" xr:uid="{00000000-0004-0000-0000-00001E000000}"/>
    <hyperlink ref="A41" location="'34'!A1" display="34. Assets and Liabilities of Non-Bank Deposit Taking Leasing Companies: August 2020 to August 2021" xr:uid="{00000000-0004-0000-0000-00001F000000}"/>
    <hyperlink ref="A39" location="'31-33'!A23" display="32. Internet Banking Transactions: October 2020 to October 2021" xr:uid="{00000000-0004-0000-0000-000020000000}"/>
    <hyperlink ref="A40" location="'31-33'!A34" display="33. Mobile Banking and Mobile Payments: October 2020 to October 2021" xr:uid="{00000000-0004-0000-0000-000021000000}"/>
    <hyperlink ref="A42" location="'35'!A1" display="35. Consolidated Quarterly Profit and Loss Statement of Non-Bank Deposit Taking Leasing Companies: December 2014 to June 2021" xr:uid="{00000000-0004-0000-0000-000022000000}"/>
    <hyperlink ref="A44" location="'37a-c'!A1" display="37a. Auctions of Government of Mauritius Treasury Bills: August 2021 and September 2021" xr:uid="{00000000-0004-0000-0000-000023000000}"/>
    <hyperlink ref="A45" location="'37a-c'!A1" display="37b. Auctions of Government of Mauritius Treasury Bills: September 2020 to September 2021" xr:uid="{00000000-0004-0000-0000-000024000000}"/>
    <hyperlink ref="A46" location="'37a-c'!A1" display="37c. Weighted Average Yields on Government of Mauritius Treasury Bills/ Bank of Mauritius Bills: September 2020 to September 2021" xr:uid="{00000000-0004-0000-0000-000025000000}"/>
    <hyperlink ref="A47" location="'38a-b'!A1" display="38a. Auctions of Bank of Mauritius Bills: August 2021 and September 2021 " xr:uid="{00000000-0004-0000-0000-000026000000}"/>
    <hyperlink ref="A48" location="'38a-b'!A1" display="38b. Auctions of Bank of Mauritius Bills: September 2020 to September 2021" xr:uid="{00000000-0004-0000-0000-000027000000}"/>
    <hyperlink ref="A49" location="'39'!A1" display="39. Weighted Average Yields on Government of Mauritius Treasury Bills/ Bank of Mauritius Bills: September 2021 " xr:uid="{00000000-0004-0000-0000-000028000000}"/>
    <hyperlink ref="A50" location="'40a-b'!A1" display="40a. Auctions of Government of Mauritius Notes and Bonds" xr:uid="{00000000-0004-0000-0000-000029000000}"/>
    <hyperlink ref="A51" location="'40a-b'!A1" display="40b. Auctions of Fifteen-Year Inflation-Indexed Government of Mauritius Bonds" xr:uid="{00000000-0004-0000-0000-00002A000000}"/>
    <hyperlink ref="A52" location="'41a '!A1" display="41a. Issue of Bank of Mauritius Notes and Bonds" xr:uid="{00000000-0004-0000-0000-00002B000000}"/>
    <hyperlink ref="A53" location="'41b'!A1" display="41b. Auctions of 28-Day Bank of Mauritius Bills: February 2020 and March 2020" xr:uid="{00000000-0004-0000-0000-00002C000000}"/>
    <hyperlink ref="A54" location="'42'!A1" display="42. Buyback Auction of Government of Mauritius Securities: October 2019 and November 2019" xr:uid="{00000000-0004-0000-0000-00002D000000}"/>
    <hyperlink ref="A55" location="'43-44'!A1" display="43. Outstanding Government of Mauritius Securities: September 2020 to September 2021" xr:uid="{00000000-0004-0000-0000-00002E000000}"/>
    <hyperlink ref="A56" location="'43-44'!A1" display="44. Maturity Structure of Government of Mauritius Securities outstanding at end-September 2021" xr:uid="{00000000-0004-0000-0000-00002F000000}"/>
    <hyperlink ref="A57" location="'45a-b'!A1" display="45a. Secondary Market Transactions by Counterparty: September 2021" xr:uid="{00000000-0004-0000-0000-000030000000}"/>
    <hyperlink ref="A59" location="'45c'!A1" display="45c. Secondary Market Yields by Residual Days to Maturity: September 2021" xr:uid="{00000000-0004-0000-0000-000031000000}"/>
    <hyperlink ref="A60" location="'46'!A1" display="46. Secondary Market Activity: September 2020 to September 2021" xr:uid="{00000000-0004-0000-0000-000032000000}"/>
    <hyperlink ref="A61" location="'47a'!A1" display="47a. Transactions on the Interbank Money Market: September 2019 to September 2021 " xr:uid="{00000000-0004-0000-0000-000033000000}"/>
    <hyperlink ref="A62" location="'47b'!A1" display="47b. Repo Transactions on the Interbank Money Market: September 2019 to September 2021 " xr:uid="{00000000-0004-0000-0000-000034000000}"/>
    <hyperlink ref="A63" location="'48'!A1" display="48. Transactions on the Interbank Foreign Exchange Market: September 2019 to September 2021" xr:uid="{00000000-0004-0000-0000-000035000000}"/>
    <hyperlink ref="A64" location="'49a-b'!A1" display="49a. Intervention by the Bank of Mauritius on the Domestic Foreign Exchange Market: September 2020 to September 2021" xr:uid="{00000000-0004-0000-0000-000036000000}"/>
    <hyperlink ref="A66" location="'50a'!A1" display="50a. Weighted Average Dealt Selling Rates of the Rupee against the USD, EUR and GBP: September 2020 to September 2021" xr:uid="{00000000-0004-0000-0000-000037000000}"/>
    <hyperlink ref="A68" location="'50b-c'!A1" display="50c. Exchange Rate of the Rupee (Period Average): September 2020 to September 2021" xr:uid="{00000000-0004-0000-0000-000038000000}"/>
    <hyperlink ref="A69" location="'50d'!A1" display="50d. Average Exchange Rate of the Rupee vis-à-vis Major Trading Partner Currencies: September 2020 and September 2021" xr:uid="{00000000-0004-0000-0000-000039000000}"/>
    <hyperlink ref="A70" location="'51-52'!A1" display="51. Monthly Average Exchange Rates of Selected Currencies vis-à-vis the US Dollar: January 2019 to September 2021" xr:uid="{00000000-0004-0000-0000-00003A000000}"/>
    <hyperlink ref="A23" location="'17b'!A1" display="17b. Banks' Interest Rates on New Rupee Loans to Other Nonfinancial Corporations, Households and Other Sectors: August 2020 to August 2021" xr:uid="{00000000-0004-0000-0000-00003B000000}"/>
    <hyperlink ref="A19" location="'14a-b '!Print_Area" display="14b. Components and Sources of Broad Money Liabilities: November 2020 to November 2021" xr:uid="{00000000-0004-0000-0000-00003C000000}"/>
    <hyperlink ref="A72" location="'53'!A1" display="53. Foreign Currency Transactions: September 2020 to September 2021" xr:uid="{00000000-0004-0000-0000-00003D000000}"/>
    <hyperlink ref="A73" location="'54a'!A1" display="54a. Foreign Currency Purchases by Sector: September 2020 to September 2021" xr:uid="{00000000-0004-0000-0000-00003E000000}"/>
    <hyperlink ref="A74" location="'54b'!A1" display="54b. Foreign Currency Sales by Sector: September 2020 to September 2021" xr:uid="{00000000-0004-0000-0000-00003F000000}"/>
    <hyperlink ref="A76" location="'55a-b'!A1" display="55b. Foreign Currency Sales by Major Currencies: September 2020 to September 2021" xr:uid="{00000000-0004-0000-0000-000040000000}"/>
    <hyperlink ref="A77" location="'56'!A1" display="56. Swap Transactions by Sector in Major Currencies: July 2021 to September 2021" xr:uid="{00000000-0004-0000-0000-000041000000}"/>
    <hyperlink ref="A78" location="'57a-b'!A1" display="57a. Transactions on the Stock Exchange of Mauritius: September 2020 to September 2021" xr:uid="{00000000-0004-0000-0000-000042000000}"/>
    <hyperlink ref="A80" location="'58'!A1" display="58. Tourist Arrivals: January 2017 to September 2021 and Gross Tourism Earnings: January 2017 to August 2021" xr:uid="{00000000-0004-0000-0000-000043000000}"/>
    <hyperlink ref="A81" location="'59'!A1" display="59. Gross Official International Reserves: September 2018 to September 2021" xr:uid="{00000000-0004-0000-0000-000044000000}"/>
    <hyperlink ref="A83" location="'60a-b'!A1" display="60b. Gross Direct Investment Flows in Mauritius (Excluding Global Business) by Geographical Origin: 2013 to 2020 (Annual) and First Semester of 2021" xr:uid="{00000000-0004-0000-0000-000045000000}"/>
    <hyperlink ref="A84" location="'61a-b'!A1" display="61a. Gross Direct Investment Flows Abroad (Excluding Global Business) by Sector: 2013 to 2020 (Annual) and First Semester of 2021" xr:uid="{00000000-0004-0000-0000-000046000000}"/>
    <hyperlink ref="A87" location="'62a-c '!A1" display="62b. Outward Workers' Remittances, Top 5 Destination Countries: 2018Q1 to 2021Q2" xr:uid="{00000000-0004-0000-0000-000047000000}"/>
    <hyperlink ref="A88" location="'62a-c '!A1" display="62c. Remittance Cost: 2018Q1 to 2021Q2" xr:uid="{00000000-0004-0000-0000-000048000000}"/>
    <hyperlink ref="A89" location="'62d'!A1" display="62d. Outward Workers' Remittances by Domestic Remitter's Sector of Activity: 2018Q1 to 2021Q2" xr:uid="{00000000-0004-0000-0000-000049000000}"/>
    <hyperlink ref="A90" location="'63'!A1" display="63. Coordinated Direct Investment Survey - Position data for Mauritius as at end-2019 vis-à-vis Top 10 Counterpart Economies" xr:uid="{00000000-0004-0000-0000-00004A000000}"/>
    <hyperlink ref="A91" location="'64'!A1" display="64. Balance of Payments - Second Quarters of 2020 and 2021" xr:uid="{00000000-0004-0000-0000-00004B000000}"/>
    <hyperlink ref="A92" location="'65'!A1" display="65. International Investment Position: External Assets and Liabilities at end-December 2018, 2019 and 2020" xr:uid="{00000000-0004-0000-0000-00004C000000}"/>
    <hyperlink ref="A93" location="'66'!A1" display="66. Leasing Facilities to Households and Corporates: June 2020 to June 2021" xr:uid="{00000000-0004-0000-0000-00004D000000}"/>
    <hyperlink ref="A43" location="'36'!A1" display="36. Sectorwise Distribution of Credit to Non-Residents: June 2021" xr:uid="{00000000-0004-0000-0000-00004E000000}"/>
    <hyperlink ref="A65" location="'49a-b'!A1" display="49b. Purchases and Sales of Foreign Currency by the Bank of Mauritius from Government and Other Institutions: September 2020 to September 2021" xr:uid="{00000000-0004-0000-0000-00004F000000}"/>
    <hyperlink ref="A58" location="'45a-b'!A1" display="45b. Weekly Secondary Market Transactions: September 2021" xr:uid="{00000000-0004-0000-0000-000050000000}"/>
    <hyperlink ref="A67" location="'50b-c'!A1" display="50b. Exchange Rate of the Rupee (End of Period): September 2020 to September 2021" xr:uid="{00000000-0004-0000-0000-000051000000}"/>
    <hyperlink ref="A71" location="'51-52'!A1" display="52. Mauritius Exchange Rate Index (MERI): January 2019 to September 2021" xr:uid="{00000000-0004-0000-0000-000052000000}"/>
    <hyperlink ref="A75" location="'55a-b'!A1" display="55a. Foreign Currency Purchases by Major Currencies: September 2020 to September 2021" xr:uid="{00000000-0004-0000-0000-000053000000}"/>
    <hyperlink ref="A79" location="'57a-b'!A1" display="57b. Transactions by Non-Residents on the Stock Exchange of Mauritius: September 2020 to September 2021" xr:uid="{00000000-0004-0000-0000-000054000000}"/>
    <hyperlink ref="A82" location="'60a-b'!A1" display="60a. Gross Direct Investment Flows in Mauritius (Excluding Global Business) by Sector: 2013 to 2020 (Annual) and First Semester of 2021" xr:uid="{00000000-0004-0000-0000-000055000000}"/>
    <hyperlink ref="A85" location="'61a-b'!A1" display="61b. Gross Direct Investment Flows Abroad (Excluding Global Business) by Geographical Destination: 2013 to 2020 (Annual) and First Semester of 2021" xr:uid="{00000000-0004-0000-0000-000056000000}"/>
    <hyperlink ref="A86" location="'62a-c '!A1" display="62a. Inward Workers' Remittances, Top 10 Source Countries: 2018Q1 to 2021Q2" xr:uid="{00000000-0004-0000-0000-000057000000}"/>
    <hyperlink ref="A5" location="'1'!A1" display="1. Selected Economic Indicators of Mauritius: 2011 to 2021" xr:uid="{00000000-0004-0000-0000-00005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US59"/>
  <sheetViews>
    <sheetView showGridLines="0" zoomScaleNormal="100" zoomScaleSheetLayoutView="100" workbookViewId="0">
      <pane xSplit="7" ySplit="3" topLeftCell="AM4" activePane="bottomRight" state="frozen"/>
      <selection activeCell="D33" sqref="D33"/>
      <selection pane="topRight" activeCell="D33" sqref="D33"/>
      <selection pane="bottomLeft" activeCell="D33" sqref="D33"/>
      <selection pane="bottomRight" activeCell="D33" sqref="D33"/>
    </sheetView>
  </sheetViews>
  <sheetFormatPr defaultRowHeight="17.25" x14ac:dyDescent="0.3"/>
  <cols>
    <col min="1" max="1" width="15.7109375" style="287" customWidth="1"/>
    <col min="2" max="2" width="60.7109375" style="284" bestFit="1" customWidth="1"/>
    <col min="3" max="3" width="15.140625" style="287" hidden="1" customWidth="1"/>
    <col min="4" max="6" width="15.85546875" style="287" hidden="1" customWidth="1"/>
    <col min="7" max="7" width="12.7109375" style="287" hidden="1" customWidth="1"/>
    <col min="8" max="10" width="11.85546875" style="287" hidden="1" customWidth="1"/>
    <col min="11" max="11" width="12.7109375" style="287" hidden="1" customWidth="1"/>
    <col min="12" max="16" width="15.85546875" style="287" hidden="1" customWidth="1"/>
    <col min="17" max="27" width="12.7109375" style="287" hidden="1" customWidth="1"/>
    <col min="28" max="40" width="12.7109375" style="287" customWidth="1"/>
    <col min="41" max="146" width="9.140625" style="287"/>
    <col min="147" max="147" width="5.85546875" style="287" customWidth="1"/>
    <col min="148" max="148" width="55.42578125" style="287" bestFit="1" customWidth="1"/>
    <col min="149" max="241" width="9.140625" style="287" hidden="1" customWidth="1"/>
    <col min="242" max="252" width="10.7109375" style="287" customWidth="1"/>
    <col min="253" max="253" width="10.85546875" style="287" customWidth="1"/>
    <col min="254" max="254" width="10.7109375" style="287" bestFit="1" customWidth="1"/>
    <col min="255" max="402" width="9.140625" style="287"/>
    <col min="403" max="403" width="5.85546875" style="287" customWidth="1"/>
    <col min="404" max="404" width="55.42578125" style="287" bestFit="1" customWidth="1"/>
    <col min="405" max="497" width="9.140625" style="287" hidden="1" customWidth="1"/>
    <col min="498" max="508" width="10.7109375" style="287" customWidth="1"/>
    <col min="509" max="509" width="10.85546875" style="287" customWidth="1"/>
    <col min="510" max="510" width="10.7109375" style="287" bestFit="1" customWidth="1"/>
    <col min="511" max="658" width="9.140625" style="287"/>
    <col min="659" max="659" width="5.85546875" style="287" customWidth="1"/>
    <col min="660" max="660" width="55.42578125" style="287" bestFit="1" customWidth="1"/>
    <col min="661" max="753" width="9.140625" style="287" hidden="1" customWidth="1"/>
    <col min="754" max="764" width="10.7109375" style="287" customWidth="1"/>
    <col min="765" max="765" width="10.85546875" style="287" customWidth="1"/>
    <col min="766" max="766" width="10.7109375" style="287" bestFit="1" customWidth="1"/>
    <col min="767" max="914" width="9.140625" style="287"/>
    <col min="915" max="915" width="5.85546875" style="287" customWidth="1"/>
    <col min="916" max="916" width="55.42578125" style="287" bestFit="1" customWidth="1"/>
    <col min="917" max="1009" width="9.140625" style="287" hidden="1" customWidth="1"/>
    <col min="1010" max="1020" width="10.7109375" style="287" customWidth="1"/>
    <col min="1021" max="1021" width="10.85546875" style="287" customWidth="1"/>
    <col min="1022" max="1022" width="10.7109375" style="287" bestFit="1" customWidth="1"/>
    <col min="1023" max="1170" width="9.140625" style="287"/>
    <col min="1171" max="1171" width="5.85546875" style="287" customWidth="1"/>
    <col min="1172" max="1172" width="55.42578125" style="287" bestFit="1" customWidth="1"/>
    <col min="1173" max="1265" width="9.140625" style="287" hidden="1" customWidth="1"/>
    <col min="1266" max="1276" width="10.7109375" style="287" customWidth="1"/>
    <col min="1277" max="1277" width="10.85546875" style="287" customWidth="1"/>
    <col min="1278" max="1278" width="10.7109375" style="287" bestFit="1" customWidth="1"/>
    <col min="1279" max="1426" width="9.140625" style="287"/>
    <col min="1427" max="1427" width="5.85546875" style="287" customWidth="1"/>
    <col min="1428" max="1428" width="55.42578125" style="287" bestFit="1" customWidth="1"/>
    <col min="1429" max="1521" width="9.140625" style="287" hidden="1" customWidth="1"/>
    <col min="1522" max="1532" width="10.7109375" style="287" customWidth="1"/>
    <col min="1533" max="1533" width="10.85546875" style="287" customWidth="1"/>
    <col min="1534" max="1534" width="10.7109375" style="287" bestFit="1" customWidth="1"/>
    <col min="1535" max="1682" width="9.140625" style="287"/>
    <col min="1683" max="1683" width="5.85546875" style="287" customWidth="1"/>
    <col min="1684" max="1684" width="55.42578125" style="287" bestFit="1" customWidth="1"/>
    <col min="1685" max="1777" width="9.140625" style="287" hidden="1" customWidth="1"/>
    <col min="1778" max="1788" width="10.7109375" style="287" customWidth="1"/>
    <col min="1789" max="1789" width="10.85546875" style="287" customWidth="1"/>
    <col min="1790" max="1790" width="10.7109375" style="287" bestFit="1" customWidth="1"/>
    <col min="1791" max="1938" width="9.140625" style="287"/>
    <col min="1939" max="1939" width="5.85546875" style="287" customWidth="1"/>
    <col min="1940" max="1940" width="55.42578125" style="287" bestFit="1" customWidth="1"/>
    <col min="1941" max="2033" width="9.140625" style="287" hidden="1" customWidth="1"/>
    <col min="2034" max="2044" width="10.7109375" style="287" customWidth="1"/>
    <col min="2045" max="2045" width="10.85546875" style="287" customWidth="1"/>
    <col min="2046" max="2046" width="10.7109375" style="287" bestFit="1" customWidth="1"/>
    <col min="2047" max="2194" width="9.140625" style="287"/>
    <col min="2195" max="2195" width="5.85546875" style="287" customWidth="1"/>
    <col min="2196" max="2196" width="55.42578125" style="287" bestFit="1" customWidth="1"/>
    <col min="2197" max="2289" width="9.140625" style="287" hidden="1" customWidth="1"/>
    <col min="2290" max="2300" width="10.7109375" style="287" customWidth="1"/>
    <col min="2301" max="2301" width="10.85546875" style="287" customWidth="1"/>
    <col min="2302" max="2302" width="10.7109375" style="287" bestFit="1" customWidth="1"/>
    <col min="2303" max="2450" width="9.140625" style="287"/>
    <col min="2451" max="2451" width="5.85546875" style="287" customWidth="1"/>
    <col min="2452" max="2452" width="55.42578125" style="287" bestFit="1" customWidth="1"/>
    <col min="2453" max="2545" width="9.140625" style="287" hidden="1" customWidth="1"/>
    <col min="2546" max="2556" width="10.7109375" style="287" customWidth="1"/>
    <col min="2557" max="2557" width="10.85546875" style="287" customWidth="1"/>
    <col min="2558" max="2558" width="10.7109375" style="287" bestFit="1" customWidth="1"/>
    <col min="2559" max="2706" width="9.140625" style="287"/>
    <col min="2707" max="2707" width="5.85546875" style="287" customWidth="1"/>
    <col min="2708" max="2708" width="55.42578125" style="287" bestFit="1" customWidth="1"/>
    <col min="2709" max="2801" width="9.140625" style="287" hidden="1" customWidth="1"/>
    <col min="2802" max="2812" width="10.7109375" style="287" customWidth="1"/>
    <col min="2813" max="2813" width="10.85546875" style="287" customWidth="1"/>
    <col min="2814" max="2814" width="10.7109375" style="287" bestFit="1" customWidth="1"/>
    <col min="2815" max="2962" width="9.140625" style="287"/>
    <col min="2963" max="2963" width="5.85546875" style="287" customWidth="1"/>
    <col min="2964" max="2964" width="55.42578125" style="287" bestFit="1" customWidth="1"/>
    <col min="2965" max="3057" width="9.140625" style="287" hidden="1" customWidth="1"/>
    <col min="3058" max="3068" width="10.7109375" style="287" customWidth="1"/>
    <col min="3069" max="3069" width="10.85546875" style="287" customWidth="1"/>
    <col min="3070" max="3070" width="10.7109375" style="287" bestFit="1" customWidth="1"/>
    <col min="3071" max="3218" width="9.140625" style="287"/>
    <col min="3219" max="3219" width="5.85546875" style="287" customWidth="1"/>
    <col min="3220" max="3220" width="55.42578125" style="287" bestFit="1" customWidth="1"/>
    <col min="3221" max="3313" width="9.140625" style="287" hidden="1" customWidth="1"/>
    <col min="3314" max="3324" width="10.7109375" style="287" customWidth="1"/>
    <col min="3325" max="3325" width="10.85546875" style="287" customWidth="1"/>
    <col min="3326" max="3326" width="10.7109375" style="287" bestFit="1" customWidth="1"/>
    <col min="3327" max="3474" width="9.140625" style="287"/>
    <col min="3475" max="3475" width="5.85546875" style="287" customWidth="1"/>
    <col min="3476" max="3476" width="55.42578125" style="287" bestFit="1" customWidth="1"/>
    <col min="3477" max="3569" width="9.140625" style="287" hidden="1" customWidth="1"/>
    <col min="3570" max="3580" width="10.7109375" style="287" customWidth="1"/>
    <col min="3581" max="3581" width="10.85546875" style="287" customWidth="1"/>
    <col min="3582" max="3582" width="10.7109375" style="287" bestFit="1" customWidth="1"/>
    <col min="3583" max="3730" width="9.140625" style="287"/>
    <col min="3731" max="3731" width="5.85546875" style="287" customWidth="1"/>
    <col min="3732" max="3732" width="55.42578125" style="287" bestFit="1" customWidth="1"/>
    <col min="3733" max="3825" width="9.140625" style="287" hidden="1" customWidth="1"/>
    <col min="3826" max="3836" width="10.7109375" style="287" customWidth="1"/>
    <col min="3837" max="3837" width="10.85546875" style="287" customWidth="1"/>
    <col min="3838" max="3838" width="10.7109375" style="287" bestFit="1" customWidth="1"/>
    <col min="3839" max="3986" width="9.140625" style="287"/>
    <col min="3987" max="3987" width="5.85546875" style="287" customWidth="1"/>
    <col min="3988" max="3988" width="55.42578125" style="287" bestFit="1" customWidth="1"/>
    <col min="3989" max="4081" width="9.140625" style="287" hidden="1" customWidth="1"/>
    <col min="4082" max="4092" width="10.7109375" style="287" customWidth="1"/>
    <col min="4093" max="4093" width="10.85546875" style="287" customWidth="1"/>
    <col min="4094" max="4094" width="10.7109375" style="287" bestFit="1" customWidth="1"/>
    <col min="4095" max="4242" width="9.140625" style="287"/>
    <col min="4243" max="4243" width="5.85546875" style="287" customWidth="1"/>
    <col min="4244" max="4244" width="55.42578125" style="287" bestFit="1" customWidth="1"/>
    <col min="4245" max="4337" width="9.140625" style="287" hidden="1" customWidth="1"/>
    <col min="4338" max="4348" width="10.7109375" style="287" customWidth="1"/>
    <col min="4349" max="4349" width="10.85546875" style="287" customWidth="1"/>
    <col min="4350" max="4350" width="10.7109375" style="287" bestFit="1" customWidth="1"/>
    <col min="4351" max="4498" width="9.140625" style="287"/>
    <col min="4499" max="4499" width="5.85546875" style="287" customWidth="1"/>
    <col min="4500" max="4500" width="55.42578125" style="287" bestFit="1" customWidth="1"/>
    <col min="4501" max="4593" width="9.140625" style="287" hidden="1" customWidth="1"/>
    <col min="4594" max="4604" width="10.7109375" style="287" customWidth="1"/>
    <col min="4605" max="4605" width="10.85546875" style="287" customWidth="1"/>
    <col min="4606" max="4606" width="10.7109375" style="287" bestFit="1" customWidth="1"/>
    <col min="4607" max="4754" width="9.140625" style="287"/>
    <col min="4755" max="4755" width="5.85546875" style="287" customWidth="1"/>
    <col min="4756" max="4756" width="55.42578125" style="287" bestFit="1" customWidth="1"/>
    <col min="4757" max="4849" width="9.140625" style="287" hidden="1" customWidth="1"/>
    <col min="4850" max="4860" width="10.7109375" style="287" customWidth="1"/>
    <col min="4861" max="4861" width="10.85546875" style="287" customWidth="1"/>
    <col min="4862" max="4862" width="10.7109375" style="287" bestFit="1" customWidth="1"/>
    <col min="4863" max="5010" width="9.140625" style="287"/>
    <col min="5011" max="5011" width="5.85546875" style="287" customWidth="1"/>
    <col min="5012" max="5012" width="55.42578125" style="287" bestFit="1" customWidth="1"/>
    <col min="5013" max="5105" width="9.140625" style="287" hidden="1" customWidth="1"/>
    <col min="5106" max="5116" width="10.7109375" style="287" customWidth="1"/>
    <col min="5117" max="5117" width="10.85546875" style="287" customWidth="1"/>
    <col min="5118" max="5118" width="10.7109375" style="287" bestFit="1" customWidth="1"/>
    <col min="5119" max="5266" width="9.140625" style="287"/>
    <col min="5267" max="5267" width="5.85546875" style="287" customWidth="1"/>
    <col min="5268" max="5268" width="55.42578125" style="287" bestFit="1" customWidth="1"/>
    <col min="5269" max="5361" width="9.140625" style="287" hidden="1" customWidth="1"/>
    <col min="5362" max="5372" width="10.7109375" style="287" customWidth="1"/>
    <col min="5373" max="5373" width="10.85546875" style="287" customWidth="1"/>
    <col min="5374" max="5374" width="10.7109375" style="287" bestFit="1" customWidth="1"/>
    <col min="5375" max="5522" width="9.140625" style="287"/>
    <col min="5523" max="5523" width="5.85546875" style="287" customWidth="1"/>
    <col min="5524" max="5524" width="55.42578125" style="287" bestFit="1" customWidth="1"/>
    <col min="5525" max="5617" width="9.140625" style="287" hidden="1" customWidth="1"/>
    <col min="5618" max="5628" width="10.7109375" style="287" customWidth="1"/>
    <col min="5629" max="5629" width="10.85546875" style="287" customWidth="1"/>
    <col min="5630" max="5630" width="10.7109375" style="287" bestFit="1" customWidth="1"/>
    <col min="5631" max="5778" width="9.140625" style="287"/>
    <col min="5779" max="5779" width="5.85546875" style="287" customWidth="1"/>
    <col min="5780" max="5780" width="55.42578125" style="287" bestFit="1" customWidth="1"/>
    <col min="5781" max="5873" width="9.140625" style="287" hidden="1" customWidth="1"/>
    <col min="5874" max="5884" width="10.7109375" style="287" customWidth="1"/>
    <col min="5885" max="5885" width="10.85546875" style="287" customWidth="1"/>
    <col min="5886" max="5886" width="10.7109375" style="287" bestFit="1" customWidth="1"/>
    <col min="5887" max="6034" width="9.140625" style="287"/>
    <col min="6035" max="6035" width="5.85546875" style="287" customWidth="1"/>
    <col min="6036" max="6036" width="55.42578125" style="287" bestFit="1" customWidth="1"/>
    <col min="6037" max="6129" width="9.140625" style="287" hidden="1" customWidth="1"/>
    <col min="6130" max="6140" width="10.7109375" style="287" customWidth="1"/>
    <col min="6141" max="6141" width="10.85546875" style="287" customWidth="1"/>
    <col min="6142" max="6142" width="10.7109375" style="287" bestFit="1" customWidth="1"/>
    <col min="6143" max="6290" width="9.140625" style="287"/>
    <col min="6291" max="6291" width="5.85546875" style="287" customWidth="1"/>
    <col min="6292" max="6292" width="55.42578125" style="287" bestFit="1" customWidth="1"/>
    <col min="6293" max="6385" width="9.140625" style="287" hidden="1" customWidth="1"/>
    <col min="6386" max="6396" width="10.7109375" style="287" customWidth="1"/>
    <col min="6397" max="6397" width="10.85546875" style="287" customWidth="1"/>
    <col min="6398" max="6398" width="10.7109375" style="287" bestFit="1" customWidth="1"/>
    <col min="6399" max="6546" width="9.140625" style="287"/>
    <col min="6547" max="6547" width="5.85546875" style="287" customWidth="1"/>
    <col min="6548" max="6548" width="55.42578125" style="287" bestFit="1" customWidth="1"/>
    <col min="6549" max="6641" width="9.140625" style="287" hidden="1" customWidth="1"/>
    <col min="6642" max="6652" width="10.7109375" style="287" customWidth="1"/>
    <col min="6653" max="6653" width="10.85546875" style="287" customWidth="1"/>
    <col min="6654" max="6654" width="10.7109375" style="287" bestFit="1" customWidth="1"/>
    <col min="6655" max="6802" width="9.140625" style="287"/>
    <col min="6803" max="6803" width="5.85546875" style="287" customWidth="1"/>
    <col min="6804" max="6804" width="55.42578125" style="287" bestFit="1" customWidth="1"/>
    <col min="6805" max="6897" width="9.140625" style="287" hidden="1" customWidth="1"/>
    <col min="6898" max="6908" width="10.7109375" style="287" customWidth="1"/>
    <col min="6909" max="6909" width="10.85546875" style="287" customWidth="1"/>
    <col min="6910" max="6910" width="10.7109375" style="287" bestFit="1" customWidth="1"/>
    <col min="6911" max="7058" width="9.140625" style="287"/>
    <col min="7059" max="7059" width="5.85546875" style="287" customWidth="1"/>
    <col min="7060" max="7060" width="55.42578125" style="287" bestFit="1" customWidth="1"/>
    <col min="7061" max="7153" width="9.140625" style="287" hidden="1" customWidth="1"/>
    <col min="7154" max="7164" width="10.7109375" style="287" customWidth="1"/>
    <col min="7165" max="7165" width="10.85546875" style="287" customWidth="1"/>
    <col min="7166" max="7166" width="10.7109375" style="287" bestFit="1" customWidth="1"/>
    <col min="7167" max="7314" width="9.140625" style="287"/>
    <col min="7315" max="7315" width="5.85546875" style="287" customWidth="1"/>
    <col min="7316" max="7316" width="55.42578125" style="287" bestFit="1" customWidth="1"/>
    <col min="7317" max="7409" width="9.140625" style="287" hidden="1" customWidth="1"/>
    <col min="7410" max="7420" width="10.7109375" style="287" customWidth="1"/>
    <col min="7421" max="7421" width="10.85546875" style="287" customWidth="1"/>
    <col min="7422" max="7422" width="10.7109375" style="287" bestFit="1" customWidth="1"/>
    <col min="7423" max="7570" width="9.140625" style="287"/>
    <col min="7571" max="7571" width="5.85546875" style="287" customWidth="1"/>
    <col min="7572" max="7572" width="55.42578125" style="287" bestFit="1" customWidth="1"/>
    <col min="7573" max="7665" width="9.140625" style="287" hidden="1" customWidth="1"/>
    <col min="7666" max="7676" width="10.7109375" style="287" customWidth="1"/>
    <col min="7677" max="7677" width="10.85546875" style="287" customWidth="1"/>
    <col min="7678" max="7678" width="10.7109375" style="287" bestFit="1" customWidth="1"/>
    <col min="7679" max="7826" width="9.140625" style="287"/>
    <col min="7827" max="7827" width="5.85546875" style="287" customWidth="1"/>
    <col min="7828" max="7828" width="55.42578125" style="287" bestFit="1" customWidth="1"/>
    <col min="7829" max="7921" width="9.140625" style="287" hidden="1" customWidth="1"/>
    <col min="7922" max="7932" width="10.7109375" style="287" customWidth="1"/>
    <col min="7933" max="7933" width="10.85546875" style="287" customWidth="1"/>
    <col min="7934" max="7934" width="10.7109375" style="287" bestFit="1" customWidth="1"/>
    <col min="7935" max="8082" width="9.140625" style="287"/>
    <col min="8083" max="8083" width="5.85546875" style="287" customWidth="1"/>
    <col min="8084" max="8084" width="55.42578125" style="287" bestFit="1" customWidth="1"/>
    <col min="8085" max="8177" width="9.140625" style="287" hidden="1" customWidth="1"/>
    <col min="8178" max="8188" width="10.7109375" style="287" customWidth="1"/>
    <col min="8189" max="8189" width="10.85546875" style="287" customWidth="1"/>
    <col min="8190" max="8190" width="10.7109375" style="287" bestFit="1" customWidth="1"/>
    <col min="8191" max="8338" width="9.140625" style="287"/>
    <col min="8339" max="8339" width="5.85546875" style="287" customWidth="1"/>
    <col min="8340" max="8340" width="55.42578125" style="287" bestFit="1" customWidth="1"/>
    <col min="8341" max="8433" width="9.140625" style="287" hidden="1" customWidth="1"/>
    <col min="8434" max="8444" width="10.7109375" style="287" customWidth="1"/>
    <col min="8445" max="8445" width="10.85546875" style="287" customWidth="1"/>
    <col min="8446" max="8446" width="10.7109375" style="287" bestFit="1" customWidth="1"/>
    <col min="8447" max="8594" width="9.140625" style="287"/>
    <col min="8595" max="8595" width="5.85546875" style="287" customWidth="1"/>
    <col min="8596" max="8596" width="55.42578125" style="287" bestFit="1" customWidth="1"/>
    <col min="8597" max="8689" width="9.140625" style="287" hidden="1" customWidth="1"/>
    <col min="8690" max="8700" width="10.7109375" style="287" customWidth="1"/>
    <col min="8701" max="8701" width="10.85546875" style="287" customWidth="1"/>
    <col min="8702" max="8702" width="10.7109375" style="287" bestFit="1" customWidth="1"/>
    <col min="8703" max="8850" width="9.140625" style="287"/>
    <col min="8851" max="8851" width="5.85546875" style="287" customWidth="1"/>
    <col min="8852" max="8852" width="55.42578125" style="287" bestFit="1" customWidth="1"/>
    <col min="8853" max="8945" width="9.140625" style="287" hidden="1" customWidth="1"/>
    <col min="8946" max="8956" width="10.7109375" style="287" customWidth="1"/>
    <col min="8957" max="8957" width="10.85546875" style="287" customWidth="1"/>
    <col min="8958" max="8958" width="10.7109375" style="287" bestFit="1" customWidth="1"/>
    <col min="8959" max="9106" width="9.140625" style="287"/>
    <col min="9107" max="9107" width="5.85546875" style="287" customWidth="1"/>
    <col min="9108" max="9108" width="55.42578125" style="287" bestFit="1" customWidth="1"/>
    <col min="9109" max="9201" width="9.140625" style="287" hidden="1" customWidth="1"/>
    <col min="9202" max="9212" width="10.7109375" style="287" customWidth="1"/>
    <col min="9213" max="9213" width="10.85546875" style="287" customWidth="1"/>
    <col min="9214" max="9214" width="10.7109375" style="287" bestFit="1" customWidth="1"/>
    <col min="9215" max="9362" width="9.140625" style="287"/>
    <col min="9363" max="9363" width="5.85546875" style="287" customWidth="1"/>
    <col min="9364" max="9364" width="55.42578125" style="287" bestFit="1" customWidth="1"/>
    <col min="9365" max="9457" width="9.140625" style="287" hidden="1" customWidth="1"/>
    <col min="9458" max="9468" width="10.7109375" style="287" customWidth="1"/>
    <col min="9469" max="9469" width="10.85546875" style="287" customWidth="1"/>
    <col min="9470" max="9470" width="10.7109375" style="287" bestFit="1" customWidth="1"/>
    <col min="9471" max="9618" width="9.140625" style="287"/>
    <col min="9619" max="9619" width="5.85546875" style="287" customWidth="1"/>
    <col min="9620" max="9620" width="55.42578125" style="287" bestFit="1" customWidth="1"/>
    <col min="9621" max="9713" width="9.140625" style="287" hidden="1" customWidth="1"/>
    <col min="9714" max="9724" width="10.7109375" style="287" customWidth="1"/>
    <col min="9725" max="9725" width="10.85546875" style="287" customWidth="1"/>
    <col min="9726" max="9726" width="10.7109375" style="287" bestFit="1" customWidth="1"/>
    <col min="9727" max="9874" width="9.140625" style="287"/>
    <col min="9875" max="9875" width="5.85546875" style="287" customWidth="1"/>
    <col min="9876" max="9876" width="55.42578125" style="287" bestFit="1" customWidth="1"/>
    <col min="9877" max="9969" width="9.140625" style="287" hidden="1" customWidth="1"/>
    <col min="9970" max="9980" width="10.7109375" style="287" customWidth="1"/>
    <col min="9981" max="9981" width="10.85546875" style="287" customWidth="1"/>
    <col min="9982" max="9982" width="10.7109375" style="287" bestFit="1" customWidth="1"/>
    <col min="9983" max="10130" width="9.140625" style="287"/>
    <col min="10131" max="10131" width="5.85546875" style="287" customWidth="1"/>
    <col min="10132" max="10132" width="55.42578125" style="287" bestFit="1" customWidth="1"/>
    <col min="10133" max="10225" width="9.140625" style="287" hidden="1" customWidth="1"/>
    <col min="10226" max="10236" width="10.7109375" style="287" customWidth="1"/>
    <col min="10237" max="10237" width="10.85546875" style="287" customWidth="1"/>
    <col min="10238" max="10238" width="10.7109375" style="287" bestFit="1" customWidth="1"/>
    <col min="10239" max="10386" width="9.140625" style="287"/>
    <col min="10387" max="10387" width="5.85546875" style="287" customWidth="1"/>
    <col min="10388" max="10388" width="55.42578125" style="287" bestFit="1" customWidth="1"/>
    <col min="10389" max="10481" width="9.140625" style="287" hidden="1" customWidth="1"/>
    <col min="10482" max="10492" width="10.7109375" style="287" customWidth="1"/>
    <col min="10493" max="10493" width="10.85546875" style="287" customWidth="1"/>
    <col min="10494" max="10494" width="10.7109375" style="287" bestFit="1" customWidth="1"/>
    <col min="10495" max="10642" width="9.140625" style="287"/>
    <col min="10643" max="10643" width="5.85546875" style="287" customWidth="1"/>
    <col min="10644" max="10644" width="55.42578125" style="287" bestFit="1" customWidth="1"/>
    <col min="10645" max="10737" width="9.140625" style="287" hidden="1" customWidth="1"/>
    <col min="10738" max="10748" width="10.7109375" style="287" customWidth="1"/>
    <col min="10749" max="10749" width="10.85546875" style="287" customWidth="1"/>
    <col min="10750" max="10750" width="10.7109375" style="287" bestFit="1" customWidth="1"/>
    <col min="10751" max="10898" width="9.140625" style="287"/>
    <col min="10899" max="10899" width="5.85546875" style="287" customWidth="1"/>
    <col min="10900" max="10900" width="55.42578125" style="287" bestFit="1" customWidth="1"/>
    <col min="10901" max="10993" width="9.140625" style="287" hidden="1" customWidth="1"/>
    <col min="10994" max="11004" width="10.7109375" style="287" customWidth="1"/>
    <col min="11005" max="11005" width="10.85546875" style="287" customWidth="1"/>
    <col min="11006" max="11006" width="10.7109375" style="287" bestFit="1" customWidth="1"/>
    <col min="11007" max="11154" width="9.140625" style="287"/>
    <col min="11155" max="11155" width="5.85546875" style="287" customWidth="1"/>
    <col min="11156" max="11156" width="55.42578125" style="287" bestFit="1" customWidth="1"/>
    <col min="11157" max="11249" width="9.140625" style="287" hidden="1" customWidth="1"/>
    <col min="11250" max="11260" width="10.7109375" style="287" customWidth="1"/>
    <col min="11261" max="11261" width="10.85546875" style="287" customWidth="1"/>
    <col min="11262" max="11262" width="10.7109375" style="287" bestFit="1" customWidth="1"/>
    <col min="11263" max="11410" width="9.140625" style="287"/>
    <col min="11411" max="11411" width="5.85546875" style="287" customWidth="1"/>
    <col min="11412" max="11412" width="55.42578125" style="287" bestFit="1" customWidth="1"/>
    <col min="11413" max="11505" width="9.140625" style="287" hidden="1" customWidth="1"/>
    <col min="11506" max="11516" width="10.7109375" style="287" customWidth="1"/>
    <col min="11517" max="11517" width="10.85546875" style="287" customWidth="1"/>
    <col min="11518" max="11518" width="10.7109375" style="287" bestFit="1" customWidth="1"/>
    <col min="11519" max="11666" width="9.140625" style="287"/>
    <col min="11667" max="11667" width="5.85546875" style="287" customWidth="1"/>
    <col min="11668" max="11668" width="55.42578125" style="287" bestFit="1" customWidth="1"/>
    <col min="11669" max="11761" width="9.140625" style="287" hidden="1" customWidth="1"/>
    <col min="11762" max="11772" width="10.7109375" style="287" customWidth="1"/>
    <col min="11773" max="11773" width="10.85546875" style="287" customWidth="1"/>
    <col min="11774" max="11774" width="10.7109375" style="287" bestFit="1" customWidth="1"/>
    <col min="11775" max="11922" width="9.140625" style="287"/>
    <col min="11923" max="11923" width="5.85546875" style="287" customWidth="1"/>
    <col min="11924" max="11924" width="55.42578125" style="287" bestFit="1" customWidth="1"/>
    <col min="11925" max="12017" width="9.140625" style="287" hidden="1" customWidth="1"/>
    <col min="12018" max="12028" width="10.7109375" style="287" customWidth="1"/>
    <col min="12029" max="12029" width="10.85546875" style="287" customWidth="1"/>
    <col min="12030" max="12030" width="10.7109375" style="287" bestFit="1" customWidth="1"/>
    <col min="12031" max="12178" width="9.140625" style="287"/>
    <col min="12179" max="12179" width="5.85546875" style="287" customWidth="1"/>
    <col min="12180" max="12180" width="55.42578125" style="287" bestFit="1" customWidth="1"/>
    <col min="12181" max="12273" width="9.140625" style="287" hidden="1" customWidth="1"/>
    <col min="12274" max="12284" width="10.7109375" style="287" customWidth="1"/>
    <col min="12285" max="12285" width="10.85546875" style="287" customWidth="1"/>
    <col min="12286" max="12286" width="10.7109375" style="287" bestFit="1" customWidth="1"/>
    <col min="12287" max="12434" width="9.140625" style="287"/>
    <col min="12435" max="12435" width="5.85546875" style="287" customWidth="1"/>
    <col min="12436" max="12436" width="55.42578125" style="287" bestFit="1" customWidth="1"/>
    <col min="12437" max="12529" width="9.140625" style="287" hidden="1" customWidth="1"/>
    <col min="12530" max="12540" width="10.7109375" style="287" customWidth="1"/>
    <col min="12541" max="12541" width="10.85546875" style="287" customWidth="1"/>
    <col min="12542" max="12542" width="10.7109375" style="287" bestFit="1" customWidth="1"/>
    <col min="12543" max="12690" width="9.140625" style="287"/>
    <col min="12691" max="12691" width="5.85546875" style="287" customWidth="1"/>
    <col min="12692" max="12692" width="55.42578125" style="287" bestFit="1" customWidth="1"/>
    <col min="12693" max="12785" width="9.140625" style="287" hidden="1" customWidth="1"/>
    <col min="12786" max="12796" width="10.7109375" style="287" customWidth="1"/>
    <col min="12797" max="12797" width="10.85546875" style="287" customWidth="1"/>
    <col min="12798" max="12798" width="10.7109375" style="287" bestFit="1" customWidth="1"/>
    <col min="12799" max="12946" width="9.140625" style="287"/>
    <col min="12947" max="12947" width="5.85546875" style="287" customWidth="1"/>
    <col min="12948" max="12948" width="55.42578125" style="287" bestFit="1" customWidth="1"/>
    <col min="12949" max="13041" width="9.140625" style="287" hidden="1" customWidth="1"/>
    <col min="13042" max="13052" width="10.7109375" style="287" customWidth="1"/>
    <col min="13053" max="13053" width="10.85546875" style="287" customWidth="1"/>
    <col min="13054" max="13054" width="10.7109375" style="287" bestFit="1" customWidth="1"/>
    <col min="13055" max="13202" width="9.140625" style="287"/>
    <col min="13203" max="13203" width="5.85546875" style="287" customWidth="1"/>
    <col min="13204" max="13204" width="55.42578125" style="287" bestFit="1" customWidth="1"/>
    <col min="13205" max="13297" width="9.140625" style="287" hidden="1" customWidth="1"/>
    <col min="13298" max="13308" width="10.7109375" style="287" customWidth="1"/>
    <col min="13309" max="13309" width="10.85546875" style="287" customWidth="1"/>
    <col min="13310" max="13310" width="10.7109375" style="287" bestFit="1" customWidth="1"/>
    <col min="13311" max="13458" width="9.140625" style="287"/>
    <col min="13459" max="13459" width="5.85546875" style="287" customWidth="1"/>
    <col min="13460" max="13460" width="55.42578125" style="287" bestFit="1" customWidth="1"/>
    <col min="13461" max="13553" width="9.140625" style="287" hidden="1" customWidth="1"/>
    <col min="13554" max="13564" width="10.7109375" style="287" customWidth="1"/>
    <col min="13565" max="13565" width="10.85546875" style="287" customWidth="1"/>
    <col min="13566" max="13566" width="10.7109375" style="287" bestFit="1" customWidth="1"/>
    <col min="13567" max="13714" width="9.140625" style="287"/>
    <col min="13715" max="13715" width="5.85546875" style="287" customWidth="1"/>
    <col min="13716" max="13716" width="55.42578125" style="287" bestFit="1" customWidth="1"/>
    <col min="13717" max="13809" width="9.140625" style="287" hidden="1" customWidth="1"/>
    <col min="13810" max="13820" width="10.7109375" style="287" customWidth="1"/>
    <col min="13821" max="13821" width="10.85546875" style="287" customWidth="1"/>
    <col min="13822" max="13822" width="10.7109375" style="287" bestFit="1" customWidth="1"/>
    <col min="13823" max="13970" width="9.140625" style="287"/>
    <col min="13971" max="13971" width="5.85546875" style="287" customWidth="1"/>
    <col min="13972" max="13972" width="55.42578125" style="287" bestFit="1" customWidth="1"/>
    <col min="13973" max="14065" width="9.140625" style="287" hidden="1" customWidth="1"/>
    <col min="14066" max="14076" width="10.7109375" style="287" customWidth="1"/>
    <col min="14077" max="14077" width="10.85546875" style="287" customWidth="1"/>
    <col min="14078" max="14078" width="10.7109375" style="287" bestFit="1" customWidth="1"/>
    <col min="14079" max="14226" width="9.140625" style="287"/>
    <col min="14227" max="14227" width="5.85546875" style="287" customWidth="1"/>
    <col min="14228" max="14228" width="55.42578125" style="287" bestFit="1" customWidth="1"/>
    <col min="14229" max="14321" width="9.140625" style="287" hidden="1" customWidth="1"/>
    <col min="14322" max="14332" width="10.7109375" style="287" customWidth="1"/>
    <col min="14333" max="14333" width="10.85546875" style="287" customWidth="1"/>
    <col min="14334" max="14334" width="10.7109375" style="287" bestFit="1" customWidth="1"/>
    <col min="14335" max="14482" width="9.140625" style="287"/>
    <col min="14483" max="14483" width="5.85546875" style="287" customWidth="1"/>
    <col min="14484" max="14484" width="55.42578125" style="287" bestFit="1" customWidth="1"/>
    <col min="14485" max="14577" width="9.140625" style="287" hidden="1" customWidth="1"/>
    <col min="14578" max="14588" width="10.7109375" style="287" customWidth="1"/>
    <col min="14589" max="14589" width="10.85546875" style="287" customWidth="1"/>
    <col min="14590" max="14590" width="10.7109375" style="287" bestFit="1" customWidth="1"/>
    <col min="14591" max="14738" width="9.140625" style="287"/>
    <col min="14739" max="14739" width="5.85546875" style="287" customWidth="1"/>
    <col min="14740" max="14740" width="55.42578125" style="287" bestFit="1" customWidth="1"/>
    <col min="14741" max="14833" width="9.140625" style="287" hidden="1" customWidth="1"/>
    <col min="14834" max="14844" width="10.7109375" style="287" customWidth="1"/>
    <col min="14845" max="14845" width="10.85546875" style="287" customWidth="1"/>
    <col min="14846" max="14846" width="10.7109375" style="287" bestFit="1" customWidth="1"/>
    <col min="14847" max="14994" width="9.140625" style="287"/>
    <col min="14995" max="14995" width="5.85546875" style="287" customWidth="1"/>
    <col min="14996" max="14996" width="55.42578125" style="287" bestFit="1" customWidth="1"/>
    <col min="14997" max="15089" width="9.140625" style="287" hidden="1" customWidth="1"/>
    <col min="15090" max="15100" width="10.7109375" style="287" customWidth="1"/>
    <col min="15101" max="15101" width="10.85546875" style="287" customWidth="1"/>
    <col min="15102" max="15102" width="10.7109375" style="287" bestFit="1" customWidth="1"/>
    <col min="15103" max="15250" width="9.140625" style="287"/>
    <col min="15251" max="15251" width="5.85546875" style="287" customWidth="1"/>
    <col min="15252" max="15252" width="55.42578125" style="287" bestFit="1" customWidth="1"/>
    <col min="15253" max="15345" width="9.140625" style="287" hidden="1" customWidth="1"/>
    <col min="15346" max="15356" width="10.7109375" style="287" customWidth="1"/>
    <col min="15357" max="15357" width="10.85546875" style="287" customWidth="1"/>
    <col min="15358" max="15358" width="10.7109375" style="287" bestFit="1" customWidth="1"/>
    <col min="15359" max="15506" width="9.140625" style="287"/>
    <col min="15507" max="15507" width="5.85546875" style="287" customWidth="1"/>
    <col min="15508" max="15508" width="55.42578125" style="287" bestFit="1" customWidth="1"/>
    <col min="15509" max="15601" width="9.140625" style="287" hidden="1" customWidth="1"/>
    <col min="15602" max="15612" width="10.7109375" style="287" customWidth="1"/>
    <col min="15613" max="15613" width="10.85546875" style="287" customWidth="1"/>
    <col min="15614" max="15614" width="10.7109375" style="287" bestFit="1" customWidth="1"/>
    <col min="15615" max="15762" width="9.140625" style="287"/>
    <col min="15763" max="15763" width="5.85546875" style="287" customWidth="1"/>
    <col min="15764" max="15764" width="55.42578125" style="287" bestFit="1" customWidth="1"/>
    <col min="15765" max="15857" width="9.140625" style="287" hidden="1" customWidth="1"/>
    <col min="15858" max="15868" width="10.7109375" style="287" customWidth="1"/>
    <col min="15869" max="15869" width="10.85546875" style="287" customWidth="1"/>
    <col min="15870" max="15870" width="10.7109375" style="287" bestFit="1" customWidth="1"/>
    <col min="15871" max="16018" width="9.140625" style="287"/>
    <col min="16019" max="16019" width="5.85546875" style="287" customWidth="1"/>
    <col min="16020" max="16020" width="55.42578125" style="287" bestFit="1" customWidth="1"/>
    <col min="16021" max="16113" width="9.140625" style="287" hidden="1" customWidth="1"/>
    <col min="16114" max="16124" width="10.7109375" style="287" customWidth="1"/>
    <col min="16125" max="16125" width="10.85546875" style="287" customWidth="1"/>
    <col min="16126" max="16126" width="10.7109375" style="287" bestFit="1" customWidth="1"/>
    <col min="16127" max="16384" width="9.140625" style="287"/>
  </cols>
  <sheetData>
    <row r="1" spans="1:40" ht="19.5" customHeight="1" x14ac:dyDescent="0.3">
      <c r="A1" s="326" t="s">
        <v>391</v>
      </c>
      <c r="B1" s="326"/>
      <c r="C1" s="326"/>
      <c r="D1" s="326"/>
    </row>
    <row r="2" spans="1:40" ht="18" customHeight="1" thickBot="1" x14ac:dyDescent="0.35">
      <c r="A2" s="367"/>
      <c r="B2" s="368"/>
      <c r="D2" s="289"/>
      <c r="E2" s="289"/>
      <c r="F2" s="289"/>
      <c r="H2" s="289"/>
      <c r="S2" s="289"/>
      <c r="X2" s="289"/>
      <c r="AE2" s="289"/>
      <c r="AN2" s="289" t="s">
        <v>8</v>
      </c>
    </row>
    <row r="3" spans="1:40" ht="24" customHeight="1" thickTop="1" thickBot="1" x14ac:dyDescent="0.35">
      <c r="A3" s="291" t="s">
        <v>289</v>
      </c>
      <c r="B3" s="291" t="s">
        <v>290</v>
      </c>
      <c r="C3" s="292">
        <v>43374</v>
      </c>
      <c r="D3" s="292">
        <v>43405</v>
      </c>
      <c r="E3" s="292">
        <v>43435</v>
      </c>
      <c r="F3" s="292">
        <v>43466</v>
      </c>
      <c r="G3" s="292">
        <v>43497</v>
      </c>
      <c r="H3" s="292">
        <v>43525</v>
      </c>
      <c r="I3" s="292">
        <v>43556</v>
      </c>
      <c r="J3" s="292">
        <v>43586</v>
      </c>
      <c r="K3" s="292">
        <v>43617</v>
      </c>
      <c r="L3" s="292">
        <v>43647</v>
      </c>
      <c r="M3" s="292">
        <v>43678</v>
      </c>
      <c r="N3" s="292">
        <v>43709</v>
      </c>
      <c r="O3" s="292">
        <v>43739</v>
      </c>
      <c r="P3" s="292">
        <v>43770</v>
      </c>
      <c r="Q3" s="292">
        <v>43800</v>
      </c>
      <c r="R3" s="292">
        <v>43831</v>
      </c>
      <c r="S3" s="293" t="s">
        <v>392</v>
      </c>
      <c r="T3" s="293" t="s">
        <v>292</v>
      </c>
      <c r="U3" s="293" t="s">
        <v>393</v>
      </c>
      <c r="V3" s="293" t="s">
        <v>394</v>
      </c>
      <c r="W3" s="293" t="s">
        <v>395</v>
      </c>
      <c r="X3" s="293" t="s">
        <v>296</v>
      </c>
      <c r="Y3" s="293" t="s">
        <v>297</v>
      </c>
      <c r="Z3" s="293" t="s">
        <v>298</v>
      </c>
      <c r="AA3" s="293" t="s">
        <v>299</v>
      </c>
      <c r="AB3" s="293" t="s">
        <v>300</v>
      </c>
      <c r="AC3" s="293" t="s">
        <v>301</v>
      </c>
      <c r="AD3" s="293" t="s">
        <v>302</v>
      </c>
      <c r="AE3" s="293" t="s">
        <v>396</v>
      </c>
      <c r="AF3" s="293" t="s">
        <v>397</v>
      </c>
      <c r="AG3" s="293" t="s">
        <v>398</v>
      </c>
      <c r="AH3" s="293" t="s">
        <v>399</v>
      </c>
      <c r="AI3" s="293" t="s">
        <v>400</v>
      </c>
      <c r="AJ3" s="293" t="s">
        <v>401</v>
      </c>
      <c r="AK3" s="293" t="s">
        <v>402</v>
      </c>
      <c r="AL3" s="293" t="s">
        <v>403</v>
      </c>
      <c r="AM3" s="293" t="s">
        <v>404</v>
      </c>
      <c r="AN3" s="293" t="s">
        <v>405</v>
      </c>
    </row>
    <row r="4" spans="1:40" ht="18" customHeight="1" thickTop="1" x14ac:dyDescent="0.3">
      <c r="A4" s="294"/>
      <c r="B4" s="294"/>
      <c r="C4" s="296"/>
      <c r="D4" s="296"/>
      <c r="E4" s="296"/>
      <c r="F4" s="296"/>
      <c r="G4" s="296"/>
      <c r="H4" s="296"/>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row>
    <row r="5" spans="1:40" ht="18" customHeight="1" x14ac:dyDescent="0.3">
      <c r="A5" s="297" t="s">
        <v>305</v>
      </c>
      <c r="B5" s="297" t="s">
        <v>308</v>
      </c>
      <c r="C5" s="300">
        <v>345493.14301885228</v>
      </c>
      <c r="D5" s="300">
        <v>321060.17135652184</v>
      </c>
      <c r="E5" s="300">
        <v>309071.92400582891</v>
      </c>
      <c r="F5" s="300">
        <v>312136.8667893727</v>
      </c>
      <c r="G5" s="300">
        <v>373762.24455883709</v>
      </c>
      <c r="H5" s="300">
        <v>317403.08893953124</v>
      </c>
      <c r="I5" s="300">
        <v>336798.1364213507</v>
      </c>
      <c r="J5" s="300">
        <v>308986.29391102114</v>
      </c>
      <c r="K5" s="300">
        <v>301039.23716953694</v>
      </c>
      <c r="L5" s="300">
        <v>353494.03560763173</v>
      </c>
      <c r="M5" s="300">
        <v>320721.45942557621</v>
      </c>
      <c r="N5" s="300">
        <v>315417.7696086691</v>
      </c>
      <c r="O5" s="300">
        <v>352454.62778093858</v>
      </c>
      <c r="P5" s="300">
        <v>400229.70489989355</v>
      </c>
      <c r="Q5" s="300">
        <v>393986.78698643146</v>
      </c>
      <c r="R5" s="300">
        <v>394986.11323238496</v>
      </c>
      <c r="S5" s="300">
        <v>411580.06316350785</v>
      </c>
      <c r="T5" s="300">
        <v>396153</v>
      </c>
      <c r="U5" s="300">
        <v>417186.1562557338</v>
      </c>
      <c r="V5" s="300">
        <v>441215.82092894043</v>
      </c>
      <c r="W5" s="300">
        <v>447322.06481186062</v>
      </c>
      <c r="X5" s="300">
        <v>458254.35853051418</v>
      </c>
      <c r="Y5" s="300">
        <v>511394.26901665283</v>
      </c>
      <c r="Z5" s="300">
        <v>468582.13881078875</v>
      </c>
      <c r="AA5" s="300">
        <v>439847.50146167161</v>
      </c>
      <c r="AB5" s="300">
        <v>480497.38910967228</v>
      </c>
      <c r="AC5" s="300">
        <v>447336.06712086761</v>
      </c>
      <c r="AD5" s="300">
        <v>513807.37695112178</v>
      </c>
      <c r="AE5" s="300">
        <v>545933.89262478054</v>
      </c>
      <c r="AF5" s="300">
        <v>544317.50391506287</v>
      </c>
      <c r="AG5" s="300">
        <v>497256.6475073488</v>
      </c>
      <c r="AH5" s="300">
        <v>554731.23063143669</v>
      </c>
      <c r="AI5" s="300">
        <v>524252.25030942482</v>
      </c>
      <c r="AJ5" s="300">
        <v>476951.02187597752</v>
      </c>
      <c r="AK5" s="300">
        <v>526360.47996551299</v>
      </c>
      <c r="AL5" s="300">
        <v>519866.92216525931</v>
      </c>
      <c r="AM5" s="300">
        <v>534109.43112027424</v>
      </c>
      <c r="AN5" s="300">
        <v>520576.1505107499</v>
      </c>
    </row>
    <row r="6" spans="1:40" ht="18" customHeight="1" x14ac:dyDescent="0.3">
      <c r="A6" s="302" t="s">
        <v>406</v>
      </c>
      <c r="B6" s="310" t="s">
        <v>407</v>
      </c>
      <c r="C6" s="308">
        <v>5826.5766495508124</v>
      </c>
      <c r="D6" s="308">
        <v>6052.2666184850368</v>
      </c>
      <c r="E6" s="308">
        <v>8358.0611533060746</v>
      </c>
      <c r="F6" s="308">
        <v>7757.8839444804989</v>
      </c>
      <c r="G6" s="308">
        <v>6528.3955411939151</v>
      </c>
      <c r="H6" s="308">
        <v>6638.0022181426939</v>
      </c>
      <c r="I6" s="308">
        <v>6900.866853658591</v>
      </c>
      <c r="J6" s="308">
        <v>6870.2075429581691</v>
      </c>
      <c r="K6" s="308">
        <v>6175.898702316078</v>
      </c>
      <c r="L6" s="308">
        <v>6600.7347345161115</v>
      </c>
      <c r="M6" s="308">
        <v>6346.52292890633</v>
      </c>
      <c r="N6" s="308">
        <v>5736.3020507763604</v>
      </c>
      <c r="O6" s="308">
        <v>6695.6182397775319</v>
      </c>
      <c r="P6" s="308">
        <v>6342.7812201802217</v>
      </c>
      <c r="Q6" s="308">
        <v>8320.4287509241403</v>
      </c>
      <c r="R6" s="308">
        <v>6865.2591971069205</v>
      </c>
      <c r="S6" s="308">
        <v>6255.5065924800756</v>
      </c>
      <c r="T6" s="308">
        <v>7134.4</v>
      </c>
      <c r="U6" s="308">
        <v>7599.067176334569</v>
      </c>
      <c r="V6" s="308">
        <v>6331.1805087307257</v>
      </c>
      <c r="W6" s="308">
        <v>6452.5894287720566</v>
      </c>
      <c r="X6" s="308">
        <v>6672.5835297889944</v>
      </c>
      <c r="Y6" s="308">
        <v>5979.3687342605908</v>
      </c>
      <c r="Z6" s="308">
        <v>6579.9951174007947</v>
      </c>
      <c r="AA6" s="308">
        <v>6322.025203260293</v>
      </c>
      <c r="AB6" s="308">
        <v>6338.464902025109</v>
      </c>
      <c r="AC6" s="308">
        <v>7799.8266851483459</v>
      </c>
      <c r="AD6" s="308">
        <v>6865.8302027303462</v>
      </c>
      <c r="AE6" s="308">
        <v>6216.3534002369661</v>
      </c>
      <c r="AF6" s="308">
        <v>6815.2152927596544</v>
      </c>
      <c r="AG6" s="308">
        <v>6667.5896884157337</v>
      </c>
      <c r="AH6" s="308">
        <v>6612.5597860970211</v>
      </c>
      <c r="AI6" s="308">
        <v>6788.9484263693967</v>
      </c>
      <c r="AJ6" s="308">
        <v>6661.5325256102351</v>
      </c>
      <c r="AK6" s="308">
        <v>6855.4461909698866</v>
      </c>
      <c r="AL6" s="308">
        <v>6770.196786209669</v>
      </c>
      <c r="AM6" s="308">
        <v>7303.309396564392</v>
      </c>
      <c r="AN6" s="308">
        <v>7581.1314916001911</v>
      </c>
    </row>
    <row r="7" spans="1:40" ht="18" customHeight="1" x14ac:dyDescent="0.3">
      <c r="A7" s="302" t="s">
        <v>408</v>
      </c>
      <c r="B7" s="310" t="s">
        <v>409</v>
      </c>
      <c r="C7" s="308">
        <v>171332.4530043928</v>
      </c>
      <c r="D7" s="308">
        <v>173604.27226292022</v>
      </c>
      <c r="E7" s="308">
        <v>177586.07762604376</v>
      </c>
      <c r="F7" s="308">
        <v>164469.07993446459</v>
      </c>
      <c r="G7" s="308">
        <v>216522.05793958725</v>
      </c>
      <c r="H7" s="308">
        <v>146475.28396170508</v>
      </c>
      <c r="I7" s="308">
        <v>147231.14358066654</v>
      </c>
      <c r="J7" s="308">
        <v>168044.40529489127</v>
      </c>
      <c r="K7" s="308">
        <v>136817.50208896666</v>
      </c>
      <c r="L7" s="308">
        <v>161843.79701368473</v>
      </c>
      <c r="M7" s="308">
        <v>171327.17192837258</v>
      </c>
      <c r="N7" s="308">
        <v>167713.72346853698</v>
      </c>
      <c r="O7" s="308">
        <v>137755.21219775491</v>
      </c>
      <c r="P7" s="308">
        <v>194301.30740113399</v>
      </c>
      <c r="Q7" s="308">
        <v>192575.31580942922</v>
      </c>
      <c r="R7" s="308">
        <v>165688.75920085609</v>
      </c>
      <c r="S7" s="308">
        <v>182331.96610858798</v>
      </c>
      <c r="T7" s="308">
        <v>241344.8</v>
      </c>
      <c r="U7" s="308">
        <v>232937.80762791773</v>
      </c>
      <c r="V7" s="308">
        <v>262015.13998769777</v>
      </c>
      <c r="W7" s="308">
        <v>267413.60152848094</v>
      </c>
      <c r="X7" s="308">
        <v>264042.8124660402</v>
      </c>
      <c r="Y7" s="308">
        <v>246853.85869000561</v>
      </c>
      <c r="Z7" s="308">
        <v>224866.25388325349</v>
      </c>
      <c r="AA7" s="308">
        <v>220243.95149560299</v>
      </c>
      <c r="AB7" s="308">
        <v>263890.58668446832</v>
      </c>
      <c r="AC7" s="308">
        <v>246754.55886702082</v>
      </c>
      <c r="AD7" s="308">
        <v>295617.01349112199</v>
      </c>
      <c r="AE7" s="308">
        <v>287701.35772725462</v>
      </c>
      <c r="AF7" s="308">
        <v>297826.28716396337</v>
      </c>
      <c r="AG7" s="308">
        <v>260426.22403727405</v>
      </c>
      <c r="AH7" s="308">
        <v>307862.21440610365</v>
      </c>
      <c r="AI7" s="308">
        <v>295744.71665332856</v>
      </c>
      <c r="AJ7" s="308">
        <v>218741.17075848451</v>
      </c>
      <c r="AK7" s="308">
        <v>286810.94460800261</v>
      </c>
      <c r="AL7" s="308">
        <v>291866.23576141562</v>
      </c>
      <c r="AM7" s="308">
        <v>246811.39697958666</v>
      </c>
      <c r="AN7" s="308">
        <v>282317.86365494668</v>
      </c>
    </row>
    <row r="8" spans="1:40" ht="18" customHeight="1" x14ac:dyDescent="0.3">
      <c r="A8" s="302" t="s">
        <v>410</v>
      </c>
      <c r="B8" s="310" t="s">
        <v>411</v>
      </c>
      <c r="C8" s="308">
        <v>168334.11336490876</v>
      </c>
      <c r="D8" s="308">
        <v>141403.63247511652</v>
      </c>
      <c r="E8" s="308">
        <v>123127.7852264791</v>
      </c>
      <c r="F8" s="308">
        <v>139909.9029104276</v>
      </c>
      <c r="G8" s="308">
        <v>150711.79107805598</v>
      </c>
      <c r="H8" s="308">
        <v>164289.80275968352</v>
      </c>
      <c r="I8" s="308">
        <v>182666.12598702565</v>
      </c>
      <c r="J8" s="308">
        <v>134071.68107317167</v>
      </c>
      <c r="K8" s="308">
        <v>158045.83637825417</v>
      </c>
      <c r="L8" s="308">
        <v>185049.50385943084</v>
      </c>
      <c r="M8" s="308">
        <v>143047.76456829731</v>
      </c>
      <c r="N8" s="308">
        <v>141967.74408935584</v>
      </c>
      <c r="O8" s="308">
        <v>208003.7973434061</v>
      </c>
      <c r="P8" s="308">
        <v>199585.6162785794</v>
      </c>
      <c r="Q8" s="308">
        <v>193091.04242607814</v>
      </c>
      <c r="R8" s="308">
        <v>222432.09483442185</v>
      </c>
      <c r="S8" s="308">
        <v>222992.5904624399</v>
      </c>
      <c r="T8" s="308">
        <v>147673.70000000001</v>
      </c>
      <c r="U8" s="308">
        <v>176649.2814514816</v>
      </c>
      <c r="V8" s="308">
        <v>172869.50043251202</v>
      </c>
      <c r="W8" s="308">
        <v>173455.87385460763</v>
      </c>
      <c r="X8" s="308">
        <v>187538.96253468501</v>
      </c>
      <c r="Y8" s="308">
        <v>258561.04159238664</v>
      </c>
      <c r="Z8" s="308">
        <v>237135.88981013437</v>
      </c>
      <c r="AA8" s="308">
        <v>213281.52476280826</v>
      </c>
      <c r="AB8" s="308">
        <v>210268.33752317895</v>
      </c>
      <c r="AC8" s="308">
        <v>192781.68156869846</v>
      </c>
      <c r="AD8" s="308">
        <v>211324.53325726939</v>
      </c>
      <c r="AE8" s="308">
        <v>252016.18149728893</v>
      </c>
      <c r="AF8" s="308">
        <v>239676.00145833983</v>
      </c>
      <c r="AG8" s="308">
        <v>230162.83378165905</v>
      </c>
      <c r="AH8" s="308">
        <v>240256.45643923589</v>
      </c>
      <c r="AI8" s="308">
        <v>221718.58522972689</v>
      </c>
      <c r="AJ8" s="308">
        <v>251548.31859188277</v>
      </c>
      <c r="AK8" s="308">
        <v>232694.08916654068</v>
      </c>
      <c r="AL8" s="308">
        <v>221230.48961763398</v>
      </c>
      <c r="AM8" s="308">
        <v>279994.72474412317</v>
      </c>
      <c r="AN8" s="308">
        <v>230677.155364203</v>
      </c>
    </row>
    <row r="9" spans="1:40" ht="18" customHeight="1" x14ac:dyDescent="0.3">
      <c r="A9" s="302"/>
      <c r="B9" s="302"/>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row>
    <row r="10" spans="1:40" ht="18" customHeight="1" x14ac:dyDescent="0.3">
      <c r="A10" s="297" t="s">
        <v>307</v>
      </c>
      <c r="B10" s="297" t="s">
        <v>318</v>
      </c>
      <c r="C10" s="300">
        <v>323409.15048591018</v>
      </c>
      <c r="D10" s="300">
        <v>328683.53841267509</v>
      </c>
      <c r="E10" s="300">
        <v>346403.11259458493</v>
      </c>
      <c r="F10" s="300">
        <v>353423.08365790651</v>
      </c>
      <c r="G10" s="300">
        <v>342551.35356928932</v>
      </c>
      <c r="H10" s="300">
        <v>373517.47701141087</v>
      </c>
      <c r="I10" s="300">
        <v>373947.17053014494</v>
      </c>
      <c r="J10" s="300">
        <v>387477.88686132984</v>
      </c>
      <c r="K10" s="300">
        <v>401175.45961785194</v>
      </c>
      <c r="L10" s="300">
        <v>398067.71678505384</v>
      </c>
      <c r="M10" s="300">
        <v>403537.38744113571</v>
      </c>
      <c r="N10" s="300">
        <v>424769.77583347959</v>
      </c>
      <c r="O10" s="300">
        <v>421455.61439245957</v>
      </c>
      <c r="P10" s="300">
        <v>432621.81078598887</v>
      </c>
      <c r="Q10" s="300">
        <v>424143.33950446133</v>
      </c>
      <c r="R10" s="300">
        <v>425693.76163992035</v>
      </c>
      <c r="S10" s="300">
        <v>435598.67287680868</v>
      </c>
      <c r="T10" s="300">
        <v>453032.1</v>
      </c>
      <c r="U10" s="300">
        <v>448926.14597877878</v>
      </c>
      <c r="V10" s="300">
        <v>434004.41284679045</v>
      </c>
      <c r="W10" s="300">
        <v>470689.58249038522</v>
      </c>
      <c r="X10" s="300">
        <v>438535.18617274915</v>
      </c>
      <c r="Y10" s="300">
        <v>480446.30932047707</v>
      </c>
      <c r="Z10" s="300">
        <v>508940.15303977346</v>
      </c>
      <c r="AA10" s="300">
        <v>473505.868987553</v>
      </c>
      <c r="AB10" s="300">
        <v>475041.34015614988</v>
      </c>
      <c r="AC10" s="300">
        <v>514556.57747646392</v>
      </c>
      <c r="AD10" s="300">
        <v>494367.57944780565</v>
      </c>
      <c r="AE10" s="300">
        <v>513558.73020492063</v>
      </c>
      <c r="AF10" s="300">
        <v>545233.98117727914</v>
      </c>
      <c r="AG10" s="300">
        <v>545721.90362080862</v>
      </c>
      <c r="AH10" s="300">
        <v>553706.36467039504</v>
      </c>
      <c r="AI10" s="300">
        <v>607480.45336826832</v>
      </c>
      <c r="AJ10" s="300">
        <v>634122.46180386667</v>
      </c>
      <c r="AK10" s="300">
        <v>642041.25087725208</v>
      </c>
      <c r="AL10" s="300">
        <v>649439.68519550504</v>
      </c>
      <c r="AM10" s="300">
        <v>640159.52073149488</v>
      </c>
      <c r="AN10" s="300">
        <v>643408.97896975139</v>
      </c>
    </row>
    <row r="11" spans="1:40" ht="18" customHeight="1" x14ac:dyDescent="0.3">
      <c r="A11" s="302"/>
      <c r="B11" s="302"/>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row>
    <row r="12" spans="1:40" ht="18" customHeight="1" x14ac:dyDescent="0.3">
      <c r="A12" s="297" t="s">
        <v>317</v>
      </c>
      <c r="B12" s="297" t="s">
        <v>320</v>
      </c>
      <c r="C12" s="300">
        <v>646874.39295671484</v>
      </c>
      <c r="D12" s="300">
        <v>652737.52809542813</v>
      </c>
      <c r="E12" s="300">
        <v>645998.54051785951</v>
      </c>
      <c r="F12" s="300">
        <v>631980.82387106889</v>
      </c>
      <c r="G12" s="300">
        <v>643984.74734653067</v>
      </c>
      <c r="H12" s="300">
        <v>641762.17558927054</v>
      </c>
      <c r="I12" s="300">
        <v>640712.36313337495</v>
      </c>
      <c r="J12" s="300">
        <v>643720.41644352733</v>
      </c>
      <c r="K12" s="300">
        <v>662951.11733307911</v>
      </c>
      <c r="L12" s="300">
        <v>649718.08526534261</v>
      </c>
      <c r="M12" s="300">
        <v>656005.68715069001</v>
      </c>
      <c r="N12" s="300">
        <v>659367.01411922579</v>
      </c>
      <c r="O12" s="300">
        <v>660435.68741008791</v>
      </c>
      <c r="P12" s="300">
        <v>672693.92205062031</v>
      </c>
      <c r="Q12" s="300">
        <v>663289.7944177686</v>
      </c>
      <c r="R12" s="300">
        <v>676875.48783505824</v>
      </c>
      <c r="S12" s="300">
        <v>674238.51903661201</v>
      </c>
      <c r="T12" s="300">
        <v>706088.7</v>
      </c>
      <c r="U12" s="300">
        <v>723562.49749299511</v>
      </c>
      <c r="V12" s="300">
        <v>719403.81679250963</v>
      </c>
      <c r="W12" s="300">
        <v>709129.31067039142</v>
      </c>
      <c r="X12" s="300">
        <v>693843.16880276939</v>
      </c>
      <c r="Y12" s="300">
        <v>687003.51589797961</v>
      </c>
      <c r="Z12" s="300">
        <v>691313.09218121017</v>
      </c>
      <c r="AA12" s="300">
        <v>687215.84705877898</v>
      </c>
      <c r="AB12" s="300">
        <v>687769.72402532597</v>
      </c>
      <c r="AC12" s="300">
        <v>692320.42916848161</v>
      </c>
      <c r="AD12" s="300">
        <v>707078.37885188696</v>
      </c>
      <c r="AE12" s="300">
        <v>698290.53039939236</v>
      </c>
      <c r="AF12" s="300">
        <v>690537.70925050846</v>
      </c>
      <c r="AG12" s="300">
        <v>694399.59053494188</v>
      </c>
      <c r="AH12" s="300">
        <v>699000.55144608545</v>
      </c>
      <c r="AI12" s="300">
        <v>718315.89551811665</v>
      </c>
      <c r="AJ12" s="300">
        <v>726961.26776257518</v>
      </c>
      <c r="AK12" s="300">
        <v>727630.09365989268</v>
      </c>
      <c r="AL12" s="300">
        <v>715519.40134055086</v>
      </c>
      <c r="AM12" s="300">
        <v>734550.55459114665</v>
      </c>
      <c r="AN12" s="300">
        <v>723626.63337638334</v>
      </c>
    </row>
    <row r="13" spans="1:40" ht="18" customHeight="1" x14ac:dyDescent="0.3">
      <c r="A13" s="302"/>
      <c r="B13" s="302"/>
      <c r="C13" s="369"/>
      <c r="D13" s="369"/>
      <c r="E13" s="369"/>
      <c r="F13" s="369"/>
      <c r="G13" s="369"/>
      <c r="H13" s="369"/>
      <c r="I13" s="369"/>
      <c r="J13" s="369"/>
      <c r="K13" s="369"/>
      <c r="L13" s="369"/>
      <c r="M13" s="369"/>
      <c r="N13" s="369"/>
      <c r="O13" s="369">
        <v>2.5</v>
      </c>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row>
    <row r="14" spans="1:40" ht="18" customHeight="1" x14ac:dyDescent="0.3">
      <c r="A14" s="297" t="s">
        <v>319</v>
      </c>
      <c r="B14" s="297" t="s">
        <v>322</v>
      </c>
      <c r="C14" s="300">
        <v>12554.147170824433</v>
      </c>
      <c r="D14" s="300">
        <v>13434.738536622657</v>
      </c>
      <c r="E14" s="300">
        <v>9474.4783547853003</v>
      </c>
      <c r="F14" s="300">
        <v>9582.3765905574546</v>
      </c>
      <c r="G14" s="300">
        <v>9643.4592599895568</v>
      </c>
      <c r="H14" s="300">
        <v>9803.9815799034277</v>
      </c>
      <c r="I14" s="300">
        <v>9927.7433002470443</v>
      </c>
      <c r="J14" s="300">
        <v>10081.649953439275</v>
      </c>
      <c r="K14" s="300">
        <v>10167.583921020057</v>
      </c>
      <c r="L14" s="300">
        <v>10300.631871663481</v>
      </c>
      <c r="M14" s="300">
        <v>10300.221152248108</v>
      </c>
      <c r="N14" s="300">
        <v>10248.713610977788</v>
      </c>
      <c r="O14" s="300">
        <v>10372.056043579756</v>
      </c>
      <c r="P14" s="300">
        <v>10744.073945685166</v>
      </c>
      <c r="Q14" s="300">
        <v>9958.27089115134</v>
      </c>
      <c r="R14" s="300">
        <v>10634.566665270193</v>
      </c>
      <c r="S14" s="300">
        <v>10526.785551248049</v>
      </c>
      <c r="T14" s="300">
        <v>9835.2000000000007</v>
      </c>
      <c r="U14" s="300">
        <v>10381.661537628948</v>
      </c>
      <c r="V14" s="300">
        <v>10611.189690226576</v>
      </c>
      <c r="W14" s="300">
        <v>10182.487598533531</v>
      </c>
      <c r="X14" s="300">
        <v>10404.576776722037</v>
      </c>
      <c r="Y14" s="300">
        <v>10647.344806464487</v>
      </c>
      <c r="Z14" s="300">
        <v>10512.98780086256</v>
      </c>
      <c r="AA14" s="300">
        <v>10689.14513457909</v>
      </c>
      <c r="AB14" s="300">
        <v>11928.259428188196</v>
      </c>
      <c r="AC14" s="300">
        <v>12025.15521989481</v>
      </c>
      <c r="AD14" s="300">
        <v>12107.407452142295</v>
      </c>
      <c r="AE14" s="300">
        <v>12315.202106601209</v>
      </c>
      <c r="AF14" s="300">
        <v>12424.898684971604</v>
      </c>
      <c r="AG14" s="300">
        <v>12696.994251079097</v>
      </c>
      <c r="AH14" s="300">
        <v>12711.860940847</v>
      </c>
      <c r="AI14" s="300">
        <v>13023.076905827902</v>
      </c>
      <c r="AJ14" s="300">
        <v>13423.067641571568</v>
      </c>
      <c r="AK14" s="300">
        <v>13203.122056186474</v>
      </c>
      <c r="AL14" s="300">
        <v>13453.716956910832</v>
      </c>
      <c r="AM14" s="300">
        <v>13424.425722612874</v>
      </c>
      <c r="AN14" s="300">
        <v>13285.886888690588</v>
      </c>
    </row>
    <row r="15" spans="1:40" ht="18" customHeight="1" x14ac:dyDescent="0.3">
      <c r="A15" s="302"/>
      <c r="B15" s="310"/>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row>
    <row r="16" spans="1:40" ht="18" customHeight="1" x14ac:dyDescent="0.3">
      <c r="A16" s="297" t="s">
        <v>321</v>
      </c>
      <c r="B16" s="297" t="s">
        <v>324</v>
      </c>
      <c r="C16" s="300">
        <v>0.95513000000000003</v>
      </c>
      <c r="D16" s="300">
        <v>0.51665499999999998</v>
      </c>
      <c r="E16" s="300">
        <v>0.271646</v>
      </c>
      <c r="F16" s="300">
        <v>0.45336859999999995</v>
      </c>
      <c r="G16" s="300">
        <v>0.15168720000000002</v>
      </c>
      <c r="H16" s="300">
        <v>3.7975800000000004E-2</v>
      </c>
      <c r="I16" s="300">
        <v>0.11742039999999999</v>
      </c>
      <c r="J16" s="300">
        <v>3.4548206399999994</v>
      </c>
      <c r="K16" s="300">
        <v>3.0374739299999995</v>
      </c>
      <c r="L16" s="300">
        <v>2.6577852200000001</v>
      </c>
      <c r="M16" s="300">
        <v>2.2780965099999997</v>
      </c>
      <c r="N16" s="300">
        <v>2.4612918000000001</v>
      </c>
      <c r="O16" s="300">
        <v>2.2407580899999999</v>
      </c>
      <c r="P16" s="300">
        <v>1.8249098000000001</v>
      </c>
      <c r="Q16" s="300">
        <v>1.39630575</v>
      </c>
      <c r="R16" s="300">
        <v>0.98153430000000008</v>
      </c>
      <c r="S16" s="300">
        <v>0.98737425000000001</v>
      </c>
      <c r="T16" s="300">
        <v>0.6</v>
      </c>
      <c r="U16" s="300">
        <v>0.72680915000000001</v>
      </c>
      <c r="V16" s="300">
        <v>4.3673442900000001</v>
      </c>
      <c r="W16" s="300">
        <v>3.85214386</v>
      </c>
      <c r="X16" s="300">
        <v>3.9203265099999998</v>
      </c>
      <c r="Y16" s="300">
        <v>3.4256261600000002</v>
      </c>
      <c r="Z16" s="300">
        <v>2.93092481</v>
      </c>
      <c r="AA16" s="300">
        <v>2.4362414599999997</v>
      </c>
      <c r="AB16" s="300">
        <v>2.0018861999999999</v>
      </c>
      <c r="AC16" s="300">
        <v>1.50716691</v>
      </c>
      <c r="AD16" s="300">
        <v>1.1218504199999999</v>
      </c>
      <c r="AE16" s="300">
        <v>1.19621793</v>
      </c>
      <c r="AF16" s="300">
        <v>1.0154459299999998</v>
      </c>
      <c r="AG16" s="300">
        <v>0.59486348999999994</v>
      </c>
      <c r="AH16" s="300">
        <v>4.0912923000000001</v>
      </c>
      <c r="AI16" s="300">
        <v>4.4509865899999994</v>
      </c>
      <c r="AJ16" s="300">
        <v>4.4329801500000006</v>
      </c>
      <c r="AK16" s="300">
        <v>3.85208971</v>
      </c>
      <c r="AL16" s="300">
        <v>3.2711992699999999</v>
      </c>
      <c r="AM16" s="300">
        <v>2.7392267499999998</v>
      </c>
      <c r="AN16" s="300">
        <v>1.91387628</v>
      </c>
    </row>
    <row r="17" spans="1:40" ht="18" customHeight="1" x14ac:dyDescent="0.3">
      <c r="A17" s="302"/>
      <c r="B17" s="302"/>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row>
    <row r="18" spans="1:40" ht="18" customHeight="1" x14ac:dyDescent="0.3">
      <c r="A18" s="297" t="s">
        <v>323</v>
      </c>
      <c r="B18" s="297" t="s">
        <v>412</v>
      </c>
      <c r="C18" s="300">
        <v>3378.8780669142157</v>
      </c>
      <c r="D18" s="300">
        <v>2932.9963831550385</v>
      </c>
      <c r="E18" s="300">
        <v>2650.1482004206027</v>
      </c>
      <c r="F18" s="300">
        <v>2969.9703730723818</v>
      </c>
      <c r="G18" s="300">
        <v>2891.4075156859453</v>
      </c>
      <c r="H18" s="300">
        <v>3367.1146153100922</v>
      </c>
      <c r="I18" s="300">
        <v>3135.2813071736273</v>
      </c>
      <c r="J18" s="300">
        <v>3229.0768150738986</v>
      </c>
      <c r="K18" s="300">
        <v>2677.9320068139214</v>
      </c>
      <c r="L18" s="300">
        <v>3061.3047592178323</v>
      </c>
      <c r="M18" s="300">
        <v>3375.4478817152722</v>
      </c>
      <c r="N18" s="300">
        <v>4224.2087275010272</v>
      </c>
      <c r="O18" s="300">
        <v>3575.6638802794705</v>
      </c>
      <c r="P18" s="300">
        <v>3382.3977550478248</v>
      </c>
      <c r="Q18" s="300">
        <v>2349.3868171397153</v>
      </c>
      <c r="R18" s="300">
        <v>2099.6772200230771</v>
      </c>
      <c r="S18" s="300">
        <v>2628.8716981202579</v>
      </c>
      <c r="T18" s="300">
        <v>4930</v>
      </c>
      <c r="U18" s="300">
        <v>4807.553876408836</v>
      </c>
      <c r="V18" s="300">
        <v>4199.6506607678239</v>
      </c>
      <c r="W18" s="300">
        <v>4112.7434605618328</v>
      </c>
      <c r="X18" s="300">
        <v>4683.8504888224052</v>
      </c>
      <c r="Y18" s="300">
        <v>4658.9992741215865</v>
      </c>
      <c r="Z18" s="300">
        <v>4190.6287963194291</v>
      </c>
      <c r="AA18" s="300">
        <v>3938.8512725084115</v>
      </c>
      <c r="AB18" s="300">
        <v>2999.3717479872739</v>
      </c>
      <c r="AC18" s="300">
        <v>2749.7532059051605</v>
      </c>
      <c r="AD18" s="300">
        <v>2380.0018681140828</v>
      </c>
      <c r="AE18" s="300">
        <v>3200.6897223084206</v>
      </c>
      <c r="AF18" s="300">
        <v>4014.7991485580919</v>
      </c>
      <c r="AG18" s="300">
        <v>3600.793245135902</v>
      </c>
      <c r="AH18" s="300">
        <v>3473.5743224381781</v>
      </c>
      <c r="AI18" s="300">
        <v>3578.4465937215859</v>
      </c>
      <c r="AJ18" s="300">
        <v>2864.6504146204347</v>
      </c>
      <c r="AK18" s="300">
        <v>2245.3185109850751</v>
      </c>
      <c r="AL18" s="300">
        <v>2986.62155512755</v>
      </c>
      <c r="AM18" s="300">
        <v>2551.4804127206976</v>
      </c>
      <c r="AN18" s="300">
        <v>2871.6172360078181</v>
      </c>
    </row>
    <row r="19" spans="1:40" ht="18" customHeight="1" x14ac:dyDescent="0.3">
      <c r="A19" s="302"/>
      <c r="B19" s="302"/>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row>
    <row r="20" spans="1:40" ht="18" customHeight="1" x14ac:dyDescent="0.3">
      <c r="A20" s="297" t="s">
        <v>325</v>
      </c>
      <c r="B20" s="297" t="s">
        <v>328</v>
      </c>
      <c r="C20" s="300">
        <v>17124.1534444516</v>
      </c>
      <c r="D20" s="300">
        <v>17387.004475093752</v>
      </c>
      <c r="E20" s="300">
        <v>17480.373507102853</v>
      </c>
      <c r="F20" s="300">
        <v>18880.59577878311</v>
      </c>
      <c r="G20" s="300">
        <v>19772.350756399792</v>
      </c>
      <c r="H20" s="300">
        <v>19375.875493271189</v>
      </c>
      <c r="I20" s="300">
        <v>20209.57726746341</v>
      </c>
      <c r="J20" s="300">
        <v>20107.363307970078</v>
      </c>
      <c r="K20" s="300">
        <v>19626.674306006345</v>
      </c>
      <c r="L20" s="300">
        <v>25625.003998532386</v>
      </c>
      <c r="M20" s="300">
        <v>20229.791210376086</v>
      </c>
      <c r="N20" s="300">
        <v>13692.501802548008</v>
      </c>
      <c r="O20" s="300">
        <v>13167.280321686601</v>
      </c>
      <c r="P20" s="300">
        <v>13276.916430429383</v>
      </c>
      <c r="Q20" s="300">
        <v>15709.527810514972</v>
      </c>
      <c r="R20" s="300">
        <v>18406.097617916701</v>
      </c>
      <c r="S20" s="300">
        <v>16684.635220977005</v>
      </c>
      <c r="T20" s="300">
        <v>18208.3</v>
      </c>
      <c r="U20" s="300">
        <v>22351.503204308618</v>
      </c>
      <c r="V20" s="300">
        <v>22793.663781780338</v>
      </c>
      <c r="W20" s="300">
        <v>26910.501744209832</v>
      </c>
      <c r="X20" s="300">
        <v>26764.674456249071</v>
      </c>
      <c r="Y20" s="300">
        <v>29035.718389169582</v>
      </c>
      <c r="Z20" s="300">
        <v>30437.261802830217</v>
      </c>
      <c r="AA20" s="300">
        <v>30214.232700746641</v>
      </c>
      <c r="AB20" s="300">
        <v>32665.984429435379</v>
      </c>
      <c r="AC20" s="300">
        <v>24857.823151971599</v>
      </c>
      <c r="AD20" s="300">
        <v>27545.983244919938</v>
      </c>
      <c r="AE20" s="300">
        <v>22077.554442707245</v>
      </c>
      <c r="AF20" s="300">
        <v>26041.148231708707</v>
      </c>
      <c r="AG20" s="300">
        <v>28312.750196300727</v>
      </c>
      <c r="AH20" s="300">
        <v>33392.170831508505</v>
      </c>
      <c r="AI20" s="300">
        <v>25983.86624887009</v>
      </c>
      <c r="AJ20" s="300">
        <v>25047.162624934746</v>
      </c>
      <c r="AK20" s="300">
        <v>26204.490141285343</v>
      </c>
      <c r="AL20" s="300">
        <v>30524.576640195963</v>
      </c>
      <c r="AM20" s="300">
        <v>24373.748313470722</v>
      </c>
      <c r="AN20" s="300">
        <v>26848.325939390823</v>
      </c>
    </row>
    <row r="21" spans="1:40" ht="18" customHeight="1" x14ac:dyDescent="0.3">
      <c r="A21" s="302"/>
      <c r="B21" s="302"/>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369"/>
      <c r="AL21" s="369"/>
      <c r="AM21" s="369"/>
      <c r="AN21" s="369"/>
    </row>
    <row r="22" spans="1:40" ht="18" customHeight="1" x14ac:dyDescent="0.3">
      <c r="A22" s="297" t="s">
        <v>327</v>
      </c>
      <c r="B22" s="297" t="s">
        <v>330</v>
      </c>
      <c r="C22" s="300">
        <v>16783.066562153781</v>
      </c>
      <c r="D22" s="300">
        <v>16662.990106930913</v>
      </c>
      <c r="E22" s="300">
        <v>16714.808306037146</v>
      </c>
      <c r="F22" s="300">
        <v>16933.391592858621</v>
      </c>
      <c r="G22" s="300">
        <v>16965.380737863452</v>
      </c>
      <c r="H22" s="300">
        <v>16894.259150927344</v>
      </c>
      <c r="I22" s="300">
        <v>17244.552747367612</v>
      </c>
      <c r="J22" s="300">
        <v>17176.067642631057</v>
      </c>
      <c r="K22" s="300">
        <v>17714.909966183142</v>
      </c>
      <c r="L22" s="300">
        <v>17779.359580064644</v>
      </c>
      <c r="M22" s="300">
        <v>17729.429084550167</v>
      </c>
      <c r="N22" s="300">
        <v>17596.792098551497</v>
      </c>
      <c r="O22" s="300">
        <v>17502.197926633598</v>
      </c>
      <c r="P22" s="300">
        <v>17546.488043785972</v>
      </c>
      <c r="Q22" s="300">
        <v>17729.666947954731</v>
      </c>
      <c r="R22" s="300">
        <v>17959.552263226153</v>
      </c>
      <c r="S22" s="300">
        <v>17891.487368666632</v>
      </c>
      <c r="T22" s="300">
        <v>17933.400000000001</v>
      </c>
      <c r="U22" s="300">
        <v>17891.033263811409</v>
      </c>
      <c r="V22" s="300">
        <v>17814.994206171017</v>
      </c>
      <c r="W22" s="300">
        <v>18016.92987628323</v>
      </c>
      <c r="X22" s="300">
        <v>17944.85720544224</v>
      </c>
      <c r="Y22" s="300">
        <v>17829.534681573681</v>
      </c>
      <c r="Z22" s="300">
        <v>18338.213278480045</v>
      </c>
      <c r="AA22" s="300">
        <v>18192.769241368547</v>
      </c>
      <c r="AB22" s="300">
        <v>18293.555926414694</v>
      </c>
      <c r="AC22" s="300">
        <v>18251.359706277355</v>
      </c>
      <c r="AD22" s="300">
        <v>18013.301744553763</v>
      </c>
      <c r="AE22" s="300">
        <v>17932.255108175697</v>
      </c>
      <c r="AF22" s="300">
        <v>17603.69697145218</v>
      </c>
      <c r="AG22" s="300">
        <v>17584.518517895722</v>
      </c>
      <c r="AH22" s="300">
        <v>17504.719826677381</v>
      </c>
      <c r="AI22" s="300">
        <v>17963.073158406212</v>
      </c>
      <c r="AJ22" s="300">
        <v>18054.004581106044</v>
      </c>
      <c r="AK22" s="300">
        <v>18088.185566461289</v>
      </c>
      <c r="AL22" s="300">
        <v>17684.155754636617</v>
      </c>
      <c r="AM22" s="300">
        <v>18002.184540297701</v>
      </c>
      <c r="AN22" s="300">
        <v>17941.773998696277</v>
      </c>
    </row>
    <row r="23" spans="1:40" ht="18" customHeight="1" x14ac:dyDescent="0.3">
      <c r="A23" s="302"/>
      <c r="B23" s="302"/>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row>
    <row r="24" spans="1:40" ht="18" customHeight="1" x14ac:dyDescent="0.3">
      <c r="A24" s="297"/>
      <c r="B24" s="297" t="s">
        <v>269</v>
      </c>
      <c r="C24" s="300">
        <v>1365617.8868358212</v>
      </c>
      <c r="D24" s="300">
        <v>1352899.4840214273</v>
      </c>
      <c r="E24" s="300">
        <v>1347793.6571326193</v>
      </c>
      <c r="F24" s="300">
        <v>1345907.5620222194</v>
      </c>
      <c r="G24" s="300">
        <v>1409571.0954317953</v>
      </c>
      <c r="H24" s="300">
        <v>1382124.0103554248</v>
      </c>
      <c r="I24" s="300">
        <v>1401974.9421275225</v>
      </c>
      <c r="J24" s="300">
        <v>1390782.2097556328</v>
      </c>
      <c r="K24" s="300">
        <v>1415355.9517944218</v>
      </c>
      <c r="L24" s="300">
        <v>1458048.7956527267</v>
      </c>
      <c r="M24" s="300">
        <v>1431901.7014428016</v>
      </c>
      <c r="N24" s="300">
        <v>1445319.2370927532</v>
      </c>
      <c r="O24" s="300">
        <v>1478965.3685137553</v>
      </c>
      <c r="P24" s="300">
        <v>1550497.1388212512</v>
      </c>
      <c r="Q24" s="300">
        <v>1527168.1696811719</v>
      </c>
      <c r="R24" s="300">
        <v>1546656.2380080998</v>
      </c>
      <c r="S24" s="300">
        <v>1569150.0222901902</v>
      </c>
      <c r="T24" s="300">
        <v>1606181.3</v>
      </c>
      <c r="U24" s="300">
        <v>1645107.2784188152</v>
      </c>
      <c r="V24" s="300">
        <v>1650047.9162514766</v>
      </c>
      <c r="W24" s="300">
        <v>1686367.4727960858</v>
      </c>
      <c r="X24" s="300">
        <v>1650434.5927597787</v>
      </c>
      <c r="Y24" s="300">
        <v>1741019.117012599</v>
      </c>
      <c r="Z24" s="300">
        <v>1732317.4066350746</v>
      </c>
      <c r="AA24" s="300">
        <v>1663606.6520986662</v>
      </c>
      <c r="AB24" s="300">
        <v>1709197.6267093744</v>
      </c>
      <c r="AC24" s="300">
        <v>1712098.6722167726</v>
      </c>
      <c r="AD24" s="300">
        <v>1775301.1514109641</v>
      </c>
      <c r="AE24" s="300">
        <v>1813310.0508268164</v>
      </c>
      <c r="AF24" s="300">
        <v>1840174.7528254709</v>
      </c>
      <c r="AG24" s="300">
        <v>1799573.7927370011</v>
      </c>
      <c r="AH24" s="300">
        <v>1874524.5639616877</v>
      </c>
      <c r="AI24" s="300">
        <v>1910601.5130892256</v>
      </c>
      <c r="AJ24" s="300">
        <v>1897428.0696848023</v>
      </c>
      <c r="AK24" s="300">
        <v>1955776.7928672861</v>
      </c>
      <c r="AL24" s="300">
        <v>1949478.3508074561</v>
      </c>
      <c r="AM24" s="300">
        <v>1967174.0846587676</v>
      </c>
      <c r="AN24" s="300">
        <v>1948561.2807959497</v>
      </c>
    </row>
    <row r="25" spans="1:40" thickBot="1" x14ac:dyDescent="0.35">
      <c r="A25" s="311"/>
      <c r="B25" s="311"/>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row>
    <row r="26" spans="1:40" ht="18" hidden="1" thickTop="1" x14ac:dyDescent="0.3">
      <c r="A26" s="371"/>
      <c r="B26" s="371"/>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372"/>
      <c r="AH26" s="372"/>
      <c r="AI26" s="372"/>
      <c r="AJ26" s="372"/>
      <c r="AK26" s="372"/>
      <c r="AL26" s="372"/>
      <c r="AM26" s="372"/>
      <c r="AN26" s="372"/>
    </row>
    <row r="27" spans="1:40" ht="18" thickTop="1" x14ac:dyDescent="0.3">
      <c r="A27" s="285"/>
      <c r="B27" s="285"/>
      <c r="C27" s="372"/>
      <c r="D27" s="372"/>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row>
    <row r="28" spans="1:40" ht="18" thickBot="1" x14ac:dyDescent="0.35">
      <c r="A28" s="373"/>
      <c r="B28" s="373"/>
      <c r="C28" s="374"/>
      <c r="D28" s="374"/>
      <c r="E28" s="374"/>
      <c r="F28" s="374"/>
      <c r="G28" s="374"/>
      <c r="H28" s="374"/>
      <c r="I28" s="374"/>
      <c r="J28" s="374"/>
      <c r="K28" s="374"/>
      <c r="S28" s="289"/>
      <c r="X28" s="289"/>
      <c r="AE28" s="289"/>
      <c r="AN28" s="289" t="s">
        <v>8</v>
      </c>
    </row>
    <row r="29" spans="1:40" ht="24" customHeight="1" thickTop="1" thickBot="1" x14ac:dyDescent="0.35">
      <c r="A29" s="291" t="s">
        <v>289</v>
      </c>
      <c r="B29" s="291" t="s">
        <v>331</v>
      </c>
      <c r="C29" s="292">
        <v>43374</v>
      </c>
      <c r="D29" s="292">
        <v>43405</v>
      </c>
      <c r="E29" s="292">
        <v>43435</v>
      </c>
      <c r="F29" s="292">
        <v>43466</v>
      </c>
      <c r="G29" s="292">
        <v>43497</v>
      </c>
      <c r="H29" s="292">
        <v>43525</v>
      </c>
      <c r="I29" s="292">
        <v>43556</v>
      </c>
      <c r="J29" s="292">
        <v>43586</v>
      </c>
      <c r="K29" s="292">
        <v>43617</v>
      </c>
      <c r="L29" s="292">
        <v>43647</v>
      </c>
      <c r="M29" s="292">
        <v>43678</v>
      </c>
      <c r="N29" s="292">
        <v>43709</v>
      </c>
      <c r="O29" s="292">
        <v>43739</v>
      </c>
      <c r="P29" s="292">
        <v>43770</v>
      </c>
      <c r="Q29" s="292">
        <v>43800</v>
      </c>
      <c r="R29" s="292">
        <v>43831</v>
      </c>
      <c r="S29" s="293" t="s">
        <v>392</v>
      </c>
      <c r="T29" s="293" t="s">
        <v>292</v>
      </c>
      <c r="U29" s="293" t="s">
        <v>393</v>
      </c>
      <c r="V29" s="293" t="s">
        <v>394</v>
      </c>
      <c r="W29" s="293" t="s">
        <v>395</v>
      </c>
      <c r="X29" s="293" t="s">
        <v>296</v>
      </c>
      <c r="Y29" s="293" t="s">
        <v>297</v>
      </c>
      <c r="Z29" s="293" t="s">
        <v>298</v>
      </c>
      <c r="AA29" s="293" t="s">
        <v>299</v>
      </c>
      <c r="AB29" s="293" t="s">
        <v>300</v>
      </c>
      <c r="AC29" s="293" t="s">
        <v>301</v>
      </c>
      <c r="AD29" s="293" t="s">
        <v>302</v>
      </c>
      <c r="AE29" s="293" t="s">
        <v>396</v>
      </c>
      <c r="AF29" s="293" t="s">
        <v>304</v>
      </c>
      <c r="AG29" s="293" t="s">
        <v>413</v>
      </c>
      <c r="AH29" s="293" t="s">
        <v>414</v>
      </c>
      <c r="AI29" s="293" t="s">
        <v>400</v>
      </c>
      <c r="AJ29" s="293" t="s">
        <v>401</v>
      </c>
      <c r="AK29" s="293" t="s">
        <v>402</v>
      </c>
      <c r="AL29" s="293" t="s">
        <v>415</v>
      </c>
      <c r="AM29" s="293" t="s">
        <v>404</v>
      </c>
      <c r="AN29" s="293" t="s">
        <v>405</v>
      </c>
    </row>
    <row r="30" spans="1:40" ht="18" customHeight="1" thickTop="1" x14ac:dyDescent="0.3">
      <c r="A30" s="302"/>
      <c r="B30" s="317"/>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row>
    <row r="31" spans="1:40" ht="18" customHeight="1" x14ac:dyDescent="0.3">
      <c r="A31" s="297" t="s">
        <v>332</v>
      </c>
      <c r="B31" s="297" t="s">
        <v>416</v>
      </c>
      <c r="C31" s="300">
        <v>1003466.3580728481</v>
      </c>
      <c r="D31" s="300">
        <v>985825.42911876226</v>
      </c>
      <c r="E31" s="300">
        <v>993369.63823581871</v>
      </c>
      <c r="F31" s="300">
        <v>985565.37924373988</v>
      </c>
      <c r="G31" s="300">
        <v>1053179.7089023883</v>
      </c>
      <c r="H31" s="300">
        <v>1009110.9752867478</v>
      </c>
      <c r="I31" s="300">
        <v>1035201.4607954381</v>
      </c>
      <c r="J31" s="300">
        <v>1026121.6099641048</v>
      </c>
      <c r="K31" s="300">
        <v>1030371.0829183606</v>
      </c>
      <c r="L31" s="300">
        <v>1064072.370818259</v>
      </c>
      <c r="M31" s="300">
        <v>1043539.6086825189</v>
      </c>
      <c r="N31" s="300">
        <v>1055813.5645698449</v>
      </c>
      <c r="O31" s="300">
        <v>1100337.7640602475</v>
      </c>
      <c r="P31" s="300">
        <v>1164628.4610824005</v>
      </c>
      <c r="Q31" s="300">
        <v>1148426.0217205626</v>
      </c>
      <c r="R31" s="300">
        <v>1163870.4374500378</v>
      </c>
      <c r="S31" s="300">
        <v>1186540.9297861627</v>
      </c>
      <c r="T31" s="300">
        <v>1198205.4218182403</v>
      </c>
      <c r="U31" s="300">
        <v>1203806.418329777</v>
      </c>
      <c r="V31" s="300">
        <v>1212952.0876573164</v>
      </c>
      <c r="W31" s="300">
        <v>1238594.9601729973</v>
      </c>
      <c r="X31" s="300">
        <v>1209835.2488311327</v>
      </c>
      <c r="Y31" s="300">
        <v>1299599.0469368689</v>
      </c>
      <c r="Z31" s="300">
        <v>1293559.1728604105</v>
      </c>
      <c r="AA31" s="300">
        <v>1241999.2029383248</v>
      </c>
      <c r="AB31" s="300">
        <v>1284614.958036182</v>
      </c>
      <c r="AC31" s="300">
        <v>1297597.480225516</v>
      </c>
      <c r="AD31" s="300">
        <v>1350604.0030924445</v>
      </c>
      <c r="AE31" s="300">
        <v>1377236.757756907</v>
      </c>
      <c r="AF31" s="300">
        <v>1403420.9892368205</v>
      </c>
      <c r="AG31" s="300">
        <v>1371249.8312604974</v>
      </c>
      <c r="AH31" s="300">
        <v>1448793.8960295466</v>
      </c>
      <c r="AI31" s="300">
        <v>1465410.2477605103</v>
      </c>
      <c r="AJ31" s="300">
        <v>1457975.7331020078</v>
      </c>
      <c r="AK31" s="300">
        <v>1505497.7463221201</v>
      </c>
      <c r="AL31" s="300">
        <v>1537414.3903610837</v>
      </c>
      <c r="AM31" s="300">
        <v>1541580.9760342427</v>
      </c>
      <c r="AN31" s="300">
        <v>1521911.0400298734</v>
      </c>
    </row>
    <row r="32" spans="1:40" ht="18" customHeight="1" x14ac:dyDescent="0.3">
      <c r="A32" s="302" t="s">
        <v>417</v>
      </c>
      <c r="B32" s="302" t="s">
        <v>418</v>
      </c>
      <c r="C32" s="308">
        <v>684016.11894296249</v>
      </c>
      <c r="D32" s="308">
        <v>682378.04571106599</v>
      </c>
      <c r="E32" s="308">
        <v>690891.10797815153</v>
      </c>
      <c r="F32" s="308">
        <v>683455.39443433646</v>
      </c>
      <c r="G32" s="308">
        <v>734607.71920019027</v>
      </c>
      <c r="H32" s="308">
        <v>713130.30463240796</v>
      </c>
      <c r="I32" s="308">
        <v>732804.11482553033</v>
      </c>
      <c r="J32" s="308">
        <v>725006.83099447738</v>
      </c>
      <c r="K32" s="308">
        <v>725875.24979446107</v>
      </c>
      <c r="L32" s="308">
        <v>746384.07412294135</v>
      </c>
      <c r="M32" s="308">
        <v>735631.1107674815</v>
      </c>
      <c r="N32" s="308">
        <v>731605.02390251122</v>
      </c>
      <c r="O32" s="308">
        <v>770243.14127152518</v>
      </c>
      <c r="P32" s="308">
        <v>836476.11776609824</v>
      </c>
      <c r="Q32" s="308">
        <v>815485.01336853555</v>
      </c>
      <c r="R32" s="308">
        <v>822451.47965343355</v>
      </c>
      <c r="S32" s="308">
        <v>841107.24794872652</v>
      </c>
      <c r="T32" s="308">
        <v>870101.32714155549</v>
      </c>
      <c r="U32" s="308">
        <v>885748.23622033582</v>
      </c>
      <c r="V32" s="308">
        <v>887641.56076104497</v>
      </c>
      <c r="W32" s="308">
        <v>909407.36061140278</v>
      </c>
      <c r="X32" s="308">
        <v>883729.07255011238</v>
      </c>
      <c r="Y32" s="308">
        <v>980849.72483544645</v>
      </c>
      <c r="Z32" s="308">
        <v>946543.53277816495</v>
      </c>
      <c r="AA32" s="308">
        <v>921364.93943594652</v>
      </c>
      <c r="AB32" s="308">
        <v>954684.68506130739</v>
      </c>
      <c r="AC32" s="308">
        <v>950398.87402759143</v>
      </c>
      <c r="AD32" s="308">
        <v>1007112.6728638929</v>
      </c>
      <c r="AE32" s="308">
        <v>1015434.695668649</v>
      </c>
      <c r="AF32" s="308">
        <v>1044998.1454919098</v>
      </c>
      <c r="AG32" s="308">
        <v>1014626.5152618177</v>
      </c>
      <c r="AH32" s="308">
        <v>1077278.9773685916</v>
      </c>
      <c r="AI32" s="308">
        <v>1097509.3418378225</v>
      </c>
      <c r="AJ32" s="308">
        <v>1090209.9288943661</v>
      </c>
      <c r="AK32" s="308">
        <v>1121843.497728613</v>
      </c>
      <c r="AL32" s="308">
        <v>1144326.4261812151</v>
      </c>
      <c r="AM32" s="308">
        <v>1151648.9093914253</v>
      </c>
      <c r="AN32" s="308">
        <v>1150657.8782428182</v>
      </c>
    </row>
    <row r="33" spans="1:40" ht="18" customHeight="1" x14ac:dyDescent="0.3">
      <c r="A33" s="302" t="s">
        <v>419</v>
      </c>
      <c r="B33" s="302" t="s">
        <v>420</v>
      </c>
      <c r="C33" s="308">
        <v>319450.23912988557</v>
      </c>
      <c r="D33" s="308">
        <v>303447.38340769592</v>
      </c>
      <c r="E33" s="308">
        <v>302478.53025766718</v>
      </c>
      <c r="F33" s="308">
        <v>302109.98480940354</v>
      </c>
      <c r="G33" s="308">
        <v>318571.98970219807</v>
      </c>
      <c r="H33" s="308">
        <v>295980.67065433983</v>
      </c>
      <c r="I33" s="308">
        <v>302397.34596990753</v>
      </c>
      <c r="J33" s="308">
        <v>301114.7789696274</v>
      </c>
      <c r="K33" s="308">
        <v>304495.83312389982</v>
      </c>
      <c r="L33" s="308">
        <v>317688.29669531749</v>
      </c>
      <c r="M33" s="308">
        <v>307908.4979150375</v>
      </c>
      <c r="N33" s="308">
        <v>324208.54066733358</v>
      </c>
      <c r="O33" s="308">
        <v>330094.62278872228</v>
      </c>
      <c r="P33" s="308">
        <v>328152.34331630234</v>
      </c>
      <c r="Q33" s="308">
        <v>332941.00835202687</v>
      </c>
      <c r="R33" s="308">
        <v>341418.95779660426</v>
      </c>
      <c r="S33" s="308">
        <v>345433.68183743628</v>
      </c>
      <c r="T33" s="308">
        <v>328104.09467668447</v>
      </c>
      <c r="U33" s="308">
        <v>318058.18210944097</v>
      </c>
      <c r="V33" s="308">
        <v>325310.52689627139</v>
      </c>
      <c r="W33" s="308">
        <v>329187.59956159454</v>
      </c>
      <c r="X33" s="308">
        <v>326106.17628101975</v>
      </c>
      <c r="Y33" s="308">
        <v>318749.32210142264</v>
      </c>
      <c r="Z33" s="308">
        <v>347015.64008224534</v>
      </c>
      <c r="AA33" s="308">
        <v>320634.26350237842</v>
      </c>
      <c r="AB33" s="308">
        <v>329930.27297487471</v>
      </c>
      <c r="AC33" s="308">
        <v>347198.60619792453</v>
      </c>
      <c r="AD33" s="308">
        <v>343491.33022855176</v>
      </c>
      <c r="AE33" s="308">
        <v>361802.0620882581</v>
      </c>
      <c r="AF33" s="308">
        <v>358422.84374491125</v>
      </c>
      <c r="AG33" s="308">
        <v>356623.31599867973</v>
      </c>
      <c r="AH33" s="308">
        <v>371514.91866095521</v>
      </c>
      <c r="AI33" s="308">
        <v>367900.90592268785</v>
      </c>
      <c r="AJ33" s="308">
        <v>367765.80420764151</v>
      </c>
      <c r="AK33" s="308">
        <v>383654.24859350728</v>
      </c>
      <c r="AL33" s="308">
        <v>393087.96417986852</v>
      </c>
      <c r="AM33" s="308">
        <v>389932.06664281723</v>
      </c>
      <c r="AN33" s="308">
        <v>371253.16178705532</v>
      </c>
    </row>
    <row r="34" spans="1:40" ht="18" customHeight="1" x14ac:dyDescent="0.3">
      <c r="A34" s="302"/>
      <c r="B34" s="302"/>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5"/>
      <c r="AI34" s="375"/>
      <c r="AJ34" s="375"/>
      <c r="AK34" s="375"/>
      <c r="AL34" s="375"/>
      <c r="AM34" s="375"/>
      <c r="AN34" s="375"/>
    </row>
    <row r="35" spans="1:40" ht="18" customHeight="1" x14ac:dyDescent="0.3">
      <c r="A35" s="297" t="s">
        <v>333</v>
      </c>
      <c r="B35" s="297" t="s">
        <v>318</v>
      </c>
      <c r="C35" s="300">
        <v>10396.875698402895</v>
      </c>
      <c r="D35" s="300">
        <v>10472.513971288818</v>
      </c>
      <c r="E35" s="300">
        <v>9552.8629273608403</v>
      </c>
      <c r="F35" s="300">
        <v>13987.50867411193</v>
      </c>
      <c r="G35" s="300">
        <v>13862.469159942078</v>
      </c>
      <c r="H35" s="300">
        <v>14163.428913594504</v>
      </c>
      <c r="I35" s="300">
        <v>14708.977414611722</v>
      </c>
      <c r="J35" s="300">
        <v>14942.4576806799</v>
      </c>
      <c r="K35" s="300">
        <v>15062.803368544977</v>
      </c>
      <c r="L35" s="300">
        <v>15026.021519396279</v>
      </c>
      <c r="M35" s="300">
        <v>14959.982031542395</v>
      </c>
      <c r="N35" s="300">
        <v>15120.636000181921</v>
      </c>
      <c r="O35" s="300">
        <v>15280.012605387969</v>
      </c>
      <c r="P35" s="300">
        <v>15447.164900141179</v>
      </c>
      <c r="Q35" s="300">
        <v>17015.682745620466</v>
      </c>
      <c r="R35" s="300">
        <v>17069.105568815172</v>
      </c>
      <c r="S35" s="300">
        <v>17096.525482945803</v>
      </c>
      <c r="T35" s="300">
        <v>16124.172714863298</v>
      </c>
      <c r="U35" s="300">
        <v>16212.858535886307</v>
      </c>
      <c r="V35" s="300">
        <v>16100.745294959024</v>
      </c>
      <c r="W35" s="300">
        <v>16874.40861594228</v>
      </c>
      <c r="X35" s="300">
        <v>17056.301030099683</v>
      </c>
      <c r="Y35" s="300">
        <v>17100.396193503762</v>
      </c>
      <c r="Z35" s="300">
        <v>16913.578328091779</v>
      </c>
      <c r="AA35" s="300">
        <v>16903.670228602685</v>
      </c>
      <c r="AB35" s="300">
        <v>16654.533657206321</v>
      </c>
      <c r="AC35" s="300">
        <v>16264.041633131037</v>
      </c>
      <c r="AD35" s="300">
        <v>16408.554026230264</v>
      </c>
      <c r="AE35" s="300">
        <v>16221.468650547791</v>
      </c>
      <c r="AF35" s="300">
        <v>16503.915965674823</v>
      </c>
      <c r="AG35" s="300">
        <v>16455.038241147897</v>
      </c>
      <c r="AH35" s="300">
        <v>16482.822912366399</v>
      </c>
      <c r="AI35" s="300">
        <v>17087.44599870186</v>
      </c>
      <c r="AJ35" s="300">
        <v>17042.038238085748</v>
      </c>
      <c r="AK35" s="300">
        <v>16938.245741903298</v>
      </c>
      <c r="AL35" s="300">
        <v>16800.648193319186</v>
      </c>
      <c r="AM35" s="300">
        <v>16775.783152260639</v>
      </c>
      <c r="AN35" s="300">
        <v>16709.497512591879</v>
      </c>
    </row>
    <row r="36" spans="1:40" ht="18" customHeight="1" x14ac:dyDescent="0.3">
      <c r="A36" s="302"/>
      <c r="B36" s="302"/>
      <c r="C36" s="375"/>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375"/>
      <c r="AE36" s="375"/>
      <c r="AF36" s="375"/>
      <c r="AG36" s="375"/>
      <c r="AH36" s="375"/>
      <c r="AI36" s="375"/>
      <c r="AJ36" s="375"/>
      <c r="AK36" s="375"/>
      <c r="AL36" s="375"/>
      <c r="AM36" s="375"/>
      <c r="AN36" s="375"/>
    </row>
    <row r="37" spans="1:40" ht="18" customHeight="1" x14ac:dyDescent="0.3">
      <c r="A37" s="297" t="s">
        <v>341</v>
      </c>
      <c r="B37" s="297" t="s">
        <v>320</v>
      </c>
      <c r="C37" s="300">
        <v>138686.41134619206</v>
      </c>
      <c r="D37" s="300">
        <v>139939.762859062</v>
      </c>
      <c r="E37" s="300">
        <v>138215.13703439353</v>
      </c>
      <c r="F37" s="300">
        <v>138839.25534205005</v>
      </c>
      <c r="G37" s="300">
        <v>132963.92811812891</v>
      </c>
      <c r="H37" s="300">
        <v>141378.93299931596</v>
      </c>
      <c r="I37" s="300">
        <v>134742.84316092852</v>
      </c>
      <c r="J37" s="300">
        <v>128484.29869788558</v>
      </c>
      <c r="K37" s="300">
        <v>149602.96541626702</v>
      </c>
      <c r="L37" s="300">
        <v>146552.63785548275</v>
      </c>
      <c r="M37" s="300">
        <v>150093.02527221362</v>
      </c>
      <c r="N37" s="300">
        <v>152632.10169356837</v>
      </c>
      <c r="O37" s="300">
        <v>145443.19904246111</v>
      </c>
      <c r="P37" s="300">
        <v>147936.54823418125</v>
      </c>
      <c r="Q37" s="300">
        <v>146043.20855930113</v>
      </c>
      <c r="R37" s="300">
        <v>147009.44332419502</v>
      </c>
      <c r="S37" s="300">
        <v>143405.48763154136</v>
      </c>
      <c r="T37" s="300">
        <v>160364.31880343828</v>
      </c>
      <c r="U37" s="300">
        <v>185421.66517849173</v>
      </c>
      <c r="V37" s="300">
        <v>179417.44781692783</v>
      </c>
      <c r="W37" s="300">
        <v>182515.64472524228</v>
      </c>
      <c r="X37" s="300">
        <v>177189.80801213961</v>
      </c>
      <c r="Y37" s="300">
        <v>173268.27627573922</v>
      </c>
      <c r="Z37" s="300">
        <v>159553.83282579115</v>
      </c>
      <c r="AA37" s="300">
        <v>151206.4401817577</v>
      </c>
      <c r="AB37" s="300">
        <v>145580.02421794005</v>
      </c>
      <c r="AC37" s="300">
        <v>144427.01910085219</v>
      </c>
      <c r="AD37" s="300">
        <v>152334.79733372852</v>
      </c>
      <c r="AE37" s="300">
        <v>160018.34789737646</v>
      </c>
      <c r="AF37" s="300">
        <v>157684.46774648846</v>
      </c>
      <c r="AG37" s="300">
        <v>151076.79913641003</v>
      </c>
      <c r="AH37" s="300">
        <v>141875.43885198981</v>
      </c>
      <c r="AI37" s="300">
        <v>157885.89576674532</v>
      </c>
      <c r="AJ37" s="300">
        <v>154184.7443083892</v>
      </c>
      <c r="AK37" s="300">
        <v>163697.9465848032</v>
      </c>
      <c r="AL37" s="300">
        <v>125650.65566076699</v>
      </c>
      <c r="AM37" s="300">
        <v>140168.23593797052</v>
      </c>
      <c r="AN37" s="300">
        <v>131465.6728857547</v>
      </c>
    </row>
    <row r="38" spans="1:40" ht="18" customHeight="1" x14ac:dyDescent="0.3">
      <c r="A38" s="302"/>
      <c r="B38" s="318"/>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N38" s="375"/>
    </row>
    <row r="39" spans="1:40" ht="18" customHeight="1" x14ac:dyDescent="0.3">
      <c r="A39" s="297" t="s">
        <v>346</v>
      </c>
      <c r="B39" s="297" t="s">
        <v>324</v>
      </c>
      <c r="C39" s="300">
        <v>0</v>
      </c>
      <c r="D39" s="300">
        <v>0</v>
      </c>
      <c r="E39" s="300">
        <v>0</v>
      </c>
      <c r="F39" s="300">
        <v>0</v>
      </c>
      <c r="G39" s="300">
        <v>0</v>
      </c>
      <c r="H39" s="300">
        <v>0</v>
      </c>
      <c r="I39" s="300">
        <v>0</v>
      </c>
      <c r="J39" s="300">
        <v>0</v>
      </c>
      <c r="K39" s="300">
        <v>0</v>
      </c>
      <c r="L39" s="300">
        <v>0</v>
      </c>
      <c r="M39" s="300">
        <v>0</v>
      </c>
      <c r="N39" s="300">
        <v>0</v>
      </c>
      <c r="O39" s="300">
        <v>0</v>
      </c>
      <c r="P39" s="300">
        <v>0</v>
      </c>
      <c r="Q39" s="300">
        <v>0</v>
      </c>
      <c r="R39" s="300">
        <v>0</v>
      </c>
      <c r="S39" s="300">
        <v>0</v>
      </c>
      <c r="T39" s="300">
        <v>0</v>
      </c>
      <c r="U39" s="300">
        <v>0</v>
      </c>
      <c r="V39" s="300">
        <v>0</v>
      </c>
      <c r="W39" s="300">
        <v>0</v>
      </c>
      <c r="X39" s="300">
        <v>0</v>
      </c>
      <c r="Y39" s="300">
        <v>0</v>
      </c>
      <c r="Z39" s="300">
        <v>0</v>
      </c>
      <c r="AA39" s="300">
        <v>0</v>
      </c>
      <c r="AB39" s="300">
        <v>0</v>
      </c>
      <c r="AC39" s="300">
        <v>0</v>
      </c>
      <c r="AD39" s="300">
        <v>0</v>
      </c>
      <c r="AE39" s="300">
        <v>0</v>
      </c>
      <c r="AF39" s="300">
        <v>0</v>
      </c>
      <c r="AG39" s="300">
        <v>0</v>
      </c>
      <c r="AH39" s="300">
        <v>0</v>
      </c>
      <c r="AI39" s="300">
        <v>0</v>
      </c>
      <c r="AJ39" s="300">
        <v>0</v>
      </c>
      <c r="AK39" s="300">
        <v>0</v>
      </c>
      <c r="AL39" s="300">
        <v>0</v>
      </c>
      <c r="AM39" s="300">
        <v>0</v>
      </c>
      <c r="AN39" s="300">
        <v>0</v>
      </c>
    </row>
    <row r="40" spans="1:40" ht="18" customHeight="1" x14ac:dyDescent="0.3">
      <c r="A40" s="302"/>
      <c r="B40" s="302"/>
      <c r="C40" s="375"/>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N40" s="375"/>
    </row>
    <row r="41" spans="1:40" ht="18" customHeight="1" x14ac:dyDescent="0.3">
      <c r="A41" s="297" t="s">
        <v>348</v>
      </c>
      <c r="B41" s="297" t="s">
        <v>421</v>
      </c>
      <c r="C41" s="300">
        <v>2220.5587516851147</v>
      </c>
      <c r="D41" s="300">
        <v>2973.7746983604889</v>
      </c>
      <c r="E41" s="300">
        <v>2793.4057543746385</v>
      </c>
      <c r="F41" s="300">
        <v>2837.0982304102877</v>
      </c>
      <c r="G41" s="300">
        <v>2889.4763727661752</v>
      </c>
      <c r="H41" s="300">
        <v>3485.0313894252599</v>
      </c>
      <c r="I41" s="300">
        <v>3357.6639987524809</v>
      </c>
      <c r="J41" s="300">
        <v>3611.6788113440039</v>
      </c>
      <c r="K41" s="300">
        <v>3354.7952141702235</v>
      </c>
      <c r="L41" s="300">
        <v>3600.691496904597</v>
      </c>
      <c r="M41" s="300">
        <v>3299.4268873645624</v>
      </c>
      <c r="N41" s="300">
        <v>4163.4008869055833</v>
      </c>
      <c r="O41" s="300">
        <v>3781.3165850788259</v>
      </c>
      <c r="P41" s="300">
        <v>3338.9534975578613</v>
      </c>
      <c r="Q41" s="300">
        <v>3241.382092907515</v>
      </c>
      <c r="R41" s="300">
        <v>2200.8045698953802</v>
      </c>
      <c r="S41" s="300">
        <v>3011.1787886331404</v>
      </c>
      <c r="T41" s="300">
        <v>5000.7986755779766</v>
      </c>
      <c r="U41" s="300">
        <v>5930.5633522589069</v>
      </c>
      <c r="V41" s="300">
        <v>4586.5524504908981</v>
      </c>
      <c r="W41" s="300">
        <v>3759.541357141497</v>
      </c>
      <c r="X41" s="300">
        <v>4915.516998261668</v>
      </c>
      <c r="Y41" s="300">
        <v>4783.2831960829226</v>
      </c>
      <c r="Z41" s="300">
        <v>4440.7225172802082</v>
      </c>
      <c r="AA41" s="300">
        <v>4091.4658880716315</v>
      </c>
      <c r="AB41" s="300">
        <v>3936.6845371689215</v>
      </c>
      <c r="AC41" s="300">
        <v>4012.1740674445377</v>
      </c>
      <c r="AD41" s="300">
        <v>3200.807848833183</v>
      </c>
      <c r="AE41" s="300">
        <v>3628.0198578387317</v>
      </c>
      <c r="AF41" s="300">
        <v>4769.8301387371348</v>
      </c>
      <c r="AG41" s="300">
        <v>3774.7033963075228</v>
      </c>
      <c r="AH41" s="300">
        <v>3923.5526932379253</v>
      </c>
      <c r="AI41" s="300">
        <v>4393.4741044475459</v>
      </c>
      <c r="AJ41" s="300">
        <v>3543.792363564628</v>
      </c>
      <c r="AK41" s="300">
        <v>3072.4814990240889</v>
      </c>
      <c r="AL41" s="300">
        <v>3123.8123822462603</v>
      </c>
      <c r="AM41" s="300">
        <v>2692.8755983424394</v>
      </c>
      <c r="AN41" s="300">
        <v>3237.8887341761492</v>
      </c>
    </row>
    <row r="42" spans="1:40" ht="18" customHeight="1" x14ac:dyDescent="0.3">
      <c r="A42" s="302"/>
      <c r="B42" s="302"/>
      <c r="C42" s="375"/>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N42" s="375"/>
    </row>
    <row r="43" spans="1:40" ht="18" customHeight="1" x14ac:dyDescent="0.3">
      <c r="A43" s="297" t="s">
        <v>350</v>
      </c>
      <c r="B43" s="297" t="s">
        <v>354</v>
      </c>
      <c r="C43" s="300">
        <v>60013.962889054012</v>
      </c>
      <c r="D43" s="300">
        <v>60773.874818106429</v>
      </c>
      <c r="E43" s="300">
        <v>57694.48437717498</v>
      </c>
      <c r="F43" s="300">
        <v>56300.672538853141</v>
      </c>
      <c r="G43" s="300">
        <v>56791.655590215996</v>
      </c>
      <c r="H43" s="300">
        <v>60805.004832683189</v>
      </c>
      <c r="I43" s="300">
        <v>58260.859288613639</v>
      </c>
      <c r="J43" s="300">
        <v>58942.324860345238</v>
      </c>
      <c r="K43" s="300">
        <v>58518.643886942067</v>
      </c>
      <c r="L43" s="300">
        <v>70292.994113460183</v>
      </c>
      <c r="M43" s="300">
        <v>58634.16505471136</v>
      </c>
      <c r="N43" s="300">
        <v>58182.23040092372</v>
      </c>
      <c r="O43" s="300">
        <v>54607.917054842612</v>
      </c>
      <c r="P43" s="300">
        <v>57304.231994142923</v>
      </c>
      <c r="Q43" s="300">
        <v>50858.533136811959</v>
      </c>
      <c r="R43" s="300">
        <v>52804.560163316324</v>
      </c>
      <c r="S43" s="300">
        <v>52635.697361753249</v>
      </c>
      <c r="T43" s="300">
        <v>57478.951743014026</v>
      </c>
      <c r="U43" s="300">
        <v>62744.829927602121</v>
      </c>
      <c r="V43" s="300">
        <v>64305.412804674248</v>
      </c>
      <c r="W43" s="300">
        <v>70415.672806937917</v>
      </c>
      <c r="X43" s="300">
        <v>71356.143256979311</v>
      </c>
      <c r="Y43" s="300">
        <v>76106.689343189981</v>
      </c>
      <c r="Z43" s="300">
        <v>87469.272771371296</v>
      </c>
      <c r="AA43" s="300">
        <v>78202.314053361828</v>
      </c>
      <c r="AB43" s="300">
        <v>87754.815604549876</v>
      </c>
      <c r="AC43" s="300">
        <v>78803.152678761297</v>
      </c>
      <c r="AD43" s="300">
        <v>81714.099380288768</v>
      </c>
      <c r="AE43" s="300">
        <v>83848.382948681086</v>
      </c>
      <c r="AF43" s="300">
        <v>83769.8922762078</v>
      </c>
      <c r="AG43" s="300">
        <v>80747.589630999733</v>
      </c>
      <c r="AH43" s="300">
        <v>85450.366259405564</v>
      </c>
      <c r="AI43" s="300">
        <v>84100.445089501474</v>
      </c>
      <c r="AJ43" s="300">
        <v>80831.752177389295</v>
      </c>
      <c r="AK43" s="300">
        <v>79329.117793421188</v>
      </c>
      <c r="AL43" s="300">
        <v>80545.850890716029</v>
      </c>
      <c r="AM43" s="300">
        <v>81649.898330089156</v>
      </c>
      <c r="AN43" s="300">
        <v>88370.971254357166</v>
      </c>
    </row>
    <row r="44" spans="1:40" ht="18" customHeight="1" x14ac:dyDescent="0.3">
      <c r="A44" s="302"/>
      <c r="B44" s="302"/>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row>
    <row r="45" spans="1:40" ht="18" customHeight="1" x14ac:dyDescent="0.3">
      <c r="A45" s="297" t="s">
        <v>351</v>
      </c>
      <c r="B45" s="297" t="s">
        <v>322</v>
      </c>
      <c r="C45" s="300">
        <v>150833.72007763924</v>
      </c>
      <c r="D45" s="300">
        <v>152914.1285558478</v>
      </c>
      <c r="E45" s="300">
        <v>146168.12880349666</v>
      </c>
      <c r="F45" s="300">
        <v>148377.64799305439</v>
      </c>
      <c r="G45" s="300">
        <v>149883.85728835408</v>
      </c>
      <c r="H45" s="300">
        <v>153180.63693365804</v>
      </c>
      <c r="I45" s="300">
        <v>155703.13746917812</v>
      </c>
      <c r="J45" s="300">
        <v>158679.83974127311</v>
      </c>
      <c r="K45" s="300">
        <v>158445.66099013638</v>
      </c>
      <c r="L45" s="300">
        <v>158504.07984922366</v>
      </c>
      <c r="M45" s="300">
        <v>161375.49351445082</v>
      </c>
      <c r="N45" s="300">
        <v>159407.30354132867</v>
      </c>
      <c r="O45" s="300">
        <v>159515.15916573725</v>
      </c>
      <c r="P45" s="300">
        <v>161841.77911282721</v>
      </c>
      <c r="Q45" s="300">
        <v>161583.34142596857</v>
      </c>
      <c r="R45" s="300">
        <v>163701.88693183992</v>
      </c>
      <c r="S45" s="300">
        <v>166460.20323915419</v>
      </c>
      <c r="T45" s="300">
        <v>169007.67083421713</v>
      </c>
      <c r="U45" s="300">
        <v>170990.94309479953</v>
      </c>
      <c r="V45" s="300">
        <v>172685.670227108</v>
      </c>
      <c r="W45" s="300">
        <v>174207.24511782441</v>
      </c>
      <c r="X45" s="300">
        <v>170081.57463116586</v>
      </c>
      <c r="Y45" s="300">
        <v>170161.4250672138</v>
      </c>
      <c r="Z45" s="300">
        <v>170380.82733212991</v>
      </c>
      <c r="AA45" s="300">
        <v>171203.55880854747</v>
      </c>
      <c r="AB45" s="300">
        <v>170656.61065632669</v>
      </c>
      <c r="AC45" s="300">
        <v>170994.80451106728</v>
      </c>
      <c r="AD45" s="300">
        <v>171038.88972943914</v>
      </c>
      <c r="AE45" s="300">
        <v>172357.073715465</v>
      </c>
      <c r="AF45" s="300">
        <v>174025.657461542</v>
      </c>
      <c r="AG45" s="300">
        <v>176269.83107163824</v>
      </c>
      <c r="AH45" s="300">
        <v>177998.48721514165</v>
      </c>
      <c r="AI45" s="300">
        <v>181724.00436931895</v>
      </c>
      <c r="AJ45" s="300">
        <v>183850.00949536564</v>
      </c>
      <c r="AK45" s="300">
        <v>187241.25492601414</v>
      </c>
      <c r="AL45" s="300">
        <v>185942.99331932396</v>
      </c>
      <c r="AM45" s="300">
        <v>184306.31560586233</v>
      </c>
      <c r="AN45" s="300">
        <v>186866.21037919717</v>
      </c>
    </row>
    <row r="46" spans="1:40" ht="16.5" x14ac:dyDescent="0.3">
      <c r="A46" s="302"/>
      <c r="B46" s="302"/>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8"/>
      <c r="AN46" s="308"/>
    </row>
    <row r="47" spans="1:40" ht="16.5" x14ac:dyDescent="0.3">
      <c r="A47" s="297"/>
      <c r="B47" s="297" t="s">
        <v>281</v>
      </c>
      <c r="C47" s="300">
        <v>1365617.8868358212</v>
      </c>
      <c r="D47" s="300">
        <v>1352899.4840214273</v>
      </c>
      <c r="E47" s="300">
        <v>1347793.6571326193</v>
      </c>
      <c r="F47" s="300">
        <v>1345907.5620222194</v>
      </c>
      <c r="G47" s="300">
        <v>1409571.0954317953</v>
      </c>
      <c r="H47" s="300">
        <v>1382124.0103554248</v>
      </c>
      <c r="I47" s="300">
        <v>1401974.9421275225</v>
      </c>
      <c r="J47" s="300">
        <v>1390782.2097556328</v>
      </c>
      <c r="K47" s="300">
        <v>1415355.9517944218</v>
      </c>
      <c r="L47" s="300">
        <v>1458048.7956527267</v>
      </c>
      <c r="M47" s="300">
        <v>1431901.7014428016</v>
      </c>
      <c r="N47" s="300">
        <v>1445319.2370927532</v>
      </c>
      <c r="O47" s="300">
        <v>1478965.3685137553</v>
      </c>
      <c r="P47" s="300">
        <v>1550497.1388212512</v>
      </c>
      <c r="Q47" s="300">
        <v>1527168.1696811719</v>
      </c>
      <c r="R47" s="300">
        <v>1546656.2380080998</v>
      </c>
      <c r="S47" s="300">
        <v>1569150.0222901902</v>
      </c>
      <c r="T47" s="300">
        <v>1606181.3345893507</v>
      </c>
      <c r="U47" s="300">
        <v>1645107.2784188152</v>
      </c>
      <c r="V47" s="300">
        <v>1650047.9162514766</v>
      </c>
      <c r="W47" s="300">
        <v>1686367.4727960858</v>
      </c>
      <c r="X47" s="300">
        <v>1650434.5927597787</v>
      </c>
      <c r="Y47" s="300">
        <v>1741019.117012599</v>
      </c>
      <c r="Z47" s="300">
        <v>1732317.4066350746</v>
      </c>
      <c r="AA47" s="300">
        <v>1663606.6520986662</v>
      </c>
      <c r="AB47" s="300">
        <v>1709197.6267093744</v>
      </c>
      <c r="AC47" s="300">
        <v>1712098.6722167726</v>
      </c>
      <c r="AD47" s="300">
        <v>1775301.1514109641</v>
      </c>
      <c r="AE47" s="300">
        <v>1813310.0508268164</v>
      </c>
      <c r="AF47" s="300">
        <v>1840174.7528254709</v>
      </c>
      <c r="AG47" s="300">
        <v>1799573.7927370011</v>
      </c>
      <c r="AH47" s="300">
        <v>1874524.5639616877</v>
      </c>
      <c r="AI47" s="300">
        <v>1910601.5130892256</v>
      </c>
      <c r="AJ47" s="300">
        <v>1897428.0696848023</v>
      </c>
      <c r="AK47" s="300">
        <v>1955776.7928672861</v>
      </c>
      <c r="AL47" s="300">
        <v>1949478.3508074561</v>
      </c>
      <c r="AM47" s="300">
        <v>1967174.0846587676</v>
      </c>
      <c r="AN47" s="300">
        <v>1948561.2807959497</v>
      </c>
    </row>
    <row r="48" spans="1:40" thickBot="1" x14ac:dyDescent="0.35">
      <c r="A48" s="319"/>
      <c r="B48" s="319"/>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row>
    <row r="49" spans="1:1" s="325" customFormat="1" ht="18" customHeight="1" thickTop="1" x14ac:dyDescent="0.25">
      <c r="A49" s="322" t="s">
        <v>386</v>
      </c>
    </row>
    <row r="50" spans="1:1" s="325" customFormat="1" ht="14.25" x14ac:dyDescent="0.25">
      <c r="A50" s="376" t="s">
        <v>422</v>
      </c>
    </row>
    <row r="51" spans="1:1" s="322" customFormat="1" ht="15" x14ac:dyDescent="0.25">
      <c r="A51" s="377" t="s">
        <v>423</v>
      </c>
    </row>
    <row r="52" spans="1:1" s="325" customFormat="1" ht="15.75" x14ac:dyDescent="0.25">
      <c r="A52" s="322" t="s">
        <v>424</v>
      </c>
    </row>
    <row r="53" spans="1:1" s="325" customFormat="1" ht="15.75" x14ac:dyDescent="0.25">
      <c r="A53" s="322" t="s">
        <v>425</v>
      </c>
    </row>
    <row r="54" spans="1:1" s="325" customFormat="1" ht="14.25" x14ac:dyDescent="0.25">
      <c r="A54" s="322" t="s">
        <v>426</v>
      </c>
    </row>
    <row r="55" spans="1:1" s="325" customFormat="1" ht="15.75" x14ac:dyDescent="0.25">
      <c r="A55" s="322" t="s">
        <v>427</v>
      </c>
    </row>
    <row r="56" spans="1:1" s="325" customFormat="1" ht="14.25" x14ac:dyDescent="0.25">
      <c r="A56" s="376"/>
    </row>
    <row r="57" spans="1:1" s="325" customFormat="1" ht="18" customHeight="1" x14ac:dyDescent="0.25">
      <c r="A57" s="324" t="s">
        <v>359</v>
      </c>
    </row>
    <row r="58" spans="1:1" ht="15" customHeight="1" x14ac:dyDescent="0.3">
      <c r="A58" s="325"/>
    </row>
    <row r="59" spans="1:1" x14ac:dyDescent="0.3">
      <c r="A59" s="325"/>
    </row>
  </sheetData>
  <hyperlinks>
    <hyperlink ref="A51" r:id="rId1" display="https://www.bom.mu/publications-statistics/statistics/monthly-statistical-bulletin/monthly-statistical-bulletin-february-2021" xr:uid="{00000000-0004-0000-0900-000000000000}"/>
  </hyperlinks>
  <pageMargins left="0.75" right="0.75" top="0.75" bottom="0.75" header="0.3" footer="0"/>
  <pageSetup paperSize="9" scale="5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UT60"/>
  <sheetViews>
    <sheetView showGridLines="0" zoomScale="90" zoomScaleNormal="90" zoomScaleSheetLayoutView="100" workbookViewId="0">
      <pane xSplit="7" ySplit="4" topLeftCell="AH5" activePane="bottomRight" state="frozen"/>
      <selection activeCell="D33" sqref="D33"/>
      <selection pane="topRight" activeCell="D33" sqref="D33"/>
      <selection pane="bottomLeft" activeCell="D33" sqref="D33"/>
      <selection pane="bottomRight" activeCell="B58" sqref="B58"/>
    </sheetView>
  </sheetViews>
  <sheetFormatPr defaultRowHeight="17.25" x14ac:dyDescent="0.3"/>
  <cols>
    <col min="1" max="1" width="7.140625" style="287" customWidth="1"/>
    <col min="2" max="2" width="60.7109375" style="284" bestFit="1" customWidth="1"/>
    <col min="3" max="6" width="16.140625" style="287" hidden="1" customWidth="1"/>
    <col min="7" max="27" width="12.7109375" style="287" hidden="1" customWidth="1"/>
    <col min="28" max="40" width="12.7109375" style="287" customWidth="1"/>
    <col min="41" max="147" width="9.140625" style="287"/>
    <col min="148" max="148" width="5.85546875" style="287" customWidth="1"/>
    <col min="149" max="149" width="55.42578125" style="287" bestFit="1" customWidth="1"/>
    <col min="150" max="242" width="9.140625" style="287" hidden="1" customWidth="1"/>
    <col min="243" max="253" width="10.7109375" style="287" customWidth="1"/>
    <col min="254" max="254" width="10.85546875" style="287" customWidth="1"/>
    <col min="255" max="255" width="10.7109375" style="287" bestFit="1" customWidth="1"/>
    <col min="256" max="403" width="9.140625" style="287"/>
    <col min="404" max="404" width="5.85546875" style="287" customWidth="1"/>
    <col min="405" max="405" width="55.42578125" style="287" bestFit="1" customWidth="1"/>
    <col min="406" max="498" width="9.140625" style="287" hidden="1" customWidth="1"/>
    <col min="499" max="509" width="10.7109375" style="287" customWidth="1"/>
    <col min="510" max="510" width="10.85546875" style="287" customWidth="1"/>
    <col min="511" max="511" width="10.7109375" style="287" bestFit="1" customWidth="1"/>
    <col min="512" max="659" width="9.140625" style="287"/>
    <col min="660" max="660" width="5.85546875" style="287" customWidth="1"/>
    <col min="661" max="661" width="55.42578125" style="287" bestFit="1" customWidth="1"/>
    <col min="662" max="754" width="9.140625" style="287" hidden="1" customWidth="1"/>
    <col min="755" max="765" width="10.7109375" style="287" customWidth="1"/>
    <col min="766" max="766" width="10.85546875" style="287" customWidth="1"/>
    <col min="767" max="767" width="10.7109375" style="287" bestFit="1" customWidth="1"/>
    <col min="768" max="915" width="9.140625" style="287"/>
    <col min="916" max="916" width="5.85546875" style="287" customWidth="1"/>
    <col min="917" max="917" width="55.42578125" style="287" bestFit="1" customWidth="1"/>
    <col min="918" max="1010" width="9.140625" style="287" hidden="1" customWidth="1"/>
    <col min="1011" max="1021" width="10.7109375" style="287" customWidth="1"/>
    <col min="1022" max="1022" width="10.85546875" style="287" customWidth="1"/>
    <col min="1023" max="1023" width="10.7109375" style="287" bestFit="1" customWidth="1"/>
    <col min="1024" max="1171" width="9.140625" style="287"/>
    <col min="1172" max="1172" width="5.85546875" style="287" customWidth="1"/>
    <col min="1173" max="1173" width="55.42578125" style="287" bestFit="1" customWidth="1"/>
    <col min="1174" max="1266" width="9.140625" style="287" hidden="1" customWidth="1"/>
    <col min="1267" max="1277" width="10.7109375" style="287" customWidth="1"/>
    <col min="1278" max="1278" width="10.85546875" style="287" customWidth="1"/>
    <col min="1279" max="1279" width="10.7109375" style="287" bestFit="1" customWidth="1"/>
    <col min="1280" max="1427" width="9.140625" style="287"/>
    <col min="1428" max="1428" width="5.85546875" style="287" customWidth="1"/>
    <col min="1429" max="1429" width="55.42578125" style="287" bestFit="1" customWidth="1"/>
    <col min="1430" max="1522" width="9.140625" style="287" hidden="1" customWidth="1"/>
    <col min="1523" max="1533" width="10.7109375" style="287" customWidth="1"/>
    <col min="1534" max="1534" width="10.85546875" style="287" customWidth="1"/>
    <col min="1535" max="1535" width="10.7109375" style="287" bestFit="1" customWidth="1"/>
    <col min="1536" max="1683" width="9.140625" style="287"/>
    <col min="1684" max="1684" width="5.85546875" style="287" customWidth="1"/>
    <col min="1685" max="1685" width="55.42578125" style="287" bestFit="1" customWidth="1"/>
    <col min="1686" max="1778" width="9.140625" style="287" hidden="1" customWidth="1"/>
    <col min="1779" max="1789" width="10.7109375" style="287" customWidth="1"/>
    <col min="1790" max="1790" width="10.85546875" style="287" customWidth="1"/>
    <col min="1791" max="1791" width="10.7109375" style="287" bestFit="1" customWidth="1"/>
    <col min="1792" max="1939" width="9.140625" style="287"/>
    <col min="1940" max="1940" width="5.85546875" style="287" customWidth="1"/>
    <col min="1941" max="1941" width="55.42578125" style="287" bestFit="1" customWidth="1"/>
    <col min="1942" max="2034" width="9.140625" style="287" hidden="1" customWidth="1"/>
    <col min="2035" max="2045" width="10.7109375" style="287" customWidth="1"/>
    <col min="2046" max="2046" width="10.85546875" style="287" customWidth="1"/>
    <col min="2047" max="2047" width="10.7109375" style="287" bestFit="1" customWidth="1"/>
    <col min="2048" max="2195" width="9.140625" style="287"/>
    <col min="2196" max="2196" width="5.85546875" style="287" customWidth="1"/>
    <col min="2197" max="2197" width="55.42578125" style="287" bestFit="1" customWidth="1"/>
    <col min="2198" max="2290" width="9.140625" style="287" hidden="1" customWidth="1"/>
    <col min="2291" max="2301" width="10.7109375" style="287" customWidth="1"/>
    <col min="2302" max="2302" width="10.85546875" style="287" customWidth="1"/>
    <col min="2303" max="2303" width="10.7109375" style="287" bestFit="1" customWidth="1"/>
    <col min="2304" max="2451" width="9.140625" style="287"/>
    <col min="2452" max="2452" width="5.85546875" style="287" customWidth="1"/>
    <col min="2453" max="2453" width="55.42578125" style="287" bestFit="1" customWidth="1"/>
    <col min="2454" max="2546" width="9.140625" style="287" hidden="1" customWidth="1"/>
    <col min="2547" max="2557" width="10.7109375" style="287" customWidth="1"/>
    <col min="2558" max="2558" width="10.85546875" style="287" customWidth="1"/>
    <col min="2559" max="2559" width="10.7109375" style="287" bestFit="1" customWidth="1"/>
    <col min="2560" max="2707" width="9.140625" style="287"/>
    <col min="2708" max="2708" width="5.85546875" style="287" customWidth="1"/>
    <col min="2709" max="2709" width="55.42578125" style="287" bestFit="1" customWidth="1"/>
    <col min="2710" max="2802" width="9.140625" style="287" hidden="1" customWidth="1"/>
    <col min="2803" max="2813" width="10.7109375" style="287" customWidth="1"/>
    <col min="2814" max="2814" width="10.85546875" style="287" customWidth="1"/>
    <col min="2815" max="2815" width="10.7109375" style="287" bestFit="1" customWidth="1"/>
    <col min="2816" max="2963" width="9.140625" style="287"/>
    <col min="2964" max="2964" width="5.85546875" style="287" customWidth="1"/>
    <col min="2965" max="2965" width="55.42578125" style="287" bestFit="1" customWidth="1"/>
    <col min="2966" max="3058" width="9.140625" style="287" hidden="1" customWidth="1"/>
    <col min="3059" max="3069" width="10.7109375" style="287" customWidth="1"/>
    <col min="3070" max="3070" width="10.85546875" style="287" customWidth="1"/>
    <col min="3071" max="3071" width="10.7109375" style="287" bestFit="1" customWidth="1"/>
    <col min="3072" max="3219" width="9.140625" style="287"/>
    <col min="3220" max="3220" width="5.85546875" style="287" customWidth="1"/>
    <col min="3221" max="3221" width="55.42578125" style="287" bestFit="1" customWidth="1"/>
    <col min="3222" max="3314" width="9.140625" style="287" hidden="1" customWidth="1"/>
    <col min="3315" max="3325" width="10.7109375" style="287" customWidth="1"/>
    <col min="3326" max="3326" width="10.85546875" style="287" customWidth="1"/>
    <col min="3327" max="3327" width="10.7109375" style="287" bestFit="1" customWidth="1"/>
    <col min="3328" max="3475" width="9.140625" style="287"/>
    <col min="3476" max="3476" width="5.85546875" style="287" customWidth="1"/>
    <col min="3477" max="3477" width="55.42578125" style="287" bestFit="1" customWidth="1"/>
    <col min="3478" max="3570" width="9.140625" style="287" hidden="1" customWidth="1"/>
    <col min="3571" max="3581" width="10.7109375" style="287" customWidth="1"/>
    <col min="3582" max="3582" width="10.85546875" style="287" customWidth="1"/>
    <col min="3583" max="3583" width="10.7109375" style="287" bestFit="1" customWidth="1"/>
    <col min="3584" max="3731" width="9.140625" style="287"/>
    <col min="3732" max="3732" width="5.85546875" style="287" customWidth="1"/>
    <col min="3733" max="3733" width="55.42578125" style="287" bestFit="1" customWidth="1"/>
    <col min="3734" max="3826" width="9.140625" style="287" hidden="1" customWidth="1"/>
    <col min="3827" max="3837" width="10.7109375" style="287" customWidth="1"/>
    <col min="3838" max="3838" width="10.85546875" style="287" customWidth="1"/>
    <col min="3839" max="3839" width="10.7109375" style="287" bestFit="1" customWidth="1"/>
    <col min="3840" max="3987" width="9.140625" style="287"/>
    <col min="3988" max="3988" width="5.85546875" style="287" customWidth="1"/>
    <col min="3989" max="3989" width="55.42578125" style="287" bestFit="1" customWidth="1"/>
    <col min="3990" max="4082" width="9.140625" style="287" hidden="1" customWidth="1"/>
    <col min="4083" max="4093" width="10.7109375" style="287" customWidth="1"/>
    <col min="4094" max="4094" width="10.85546875" style="287" customWidth="1"/>
    <col min="4095" max="4095" width="10.7109375" style="287" bestFit="1" customWidth="1"/>
    <col min="4096" max="4243" width="9.140625" style="287"/>
    <col min="4244" max="4244" width="5.85546875" style="287" customWidth="1"/>
    <col min="4245" max="4245" width="55.42578125" style="287" bestFit="1" customWidth="1"/>
    <col min="4246" max="4338" width="9.140625" style="287" hidden="1" customWidth="1"/>
    <col min="4339" max="4349" width="10.7109375" style="287" customWidth="1"/>
    <col min="4350" max="4350" width="10.85546875" style="287" customWidth="1"/>
    <col min="4351" max="4351" width="10.7109375" style="287" bestFit="1" customWidth="1"/>
    <col min="4352" max="4499" width="9.140625" style="287"/>
    <col min="4500" max="4500" width="5.85546875" style="287" customWidth="1"/>
    <col min="4501" max="4501" width="55.42578125" style="287" bestFit="1" customWidth="1"/>
    <col min="4502" max="4594" width="9.140625" style="287" hidden="1" customWidth="1"/>
    <col min="4595" max="4605" width="10.7109375" style="287" customWidth="1"/>
    <col min="4606" max="4606" width="10.85546875" style="287" customWidth="1"/>
    <col min="4607" max="4607" width="10.7109375" style="287" bestFit="1" customWidth="1"/>
    <col min="4608" max="4755" width="9.140625" style="287"/>
    <col min="4756" max="4756" width="5.85546875" style="287" customWidth="1"/>
    <col min="4757" max="4757" width="55.42578125" style="287" bestFit="1" customWidth="1"/>
    <col min="4758" max="4850" width="9.140625" style="287" hidden="1" customWidth="1"/>
    <col min="4851" max="4861" width="10.7109375" style="287" customWidth="1"/>
    <col min="4862" max="4862" width="10.85546875" style="287" customWidth="1"/>
    <col min="4863" max="4863" width="10.7109375" style="287" bestFit="1" customWidth="1"/>
    <col min="4864" max="5011" width="9.140625" style="287"/>
    <col min="5012" max="5012" width="5.85546875" style="287" customWidth="1"/>
    <col min="5013" max="5013" width="55.42578125" style="287" bestFit="1" customWidth="1"/>
    <col min="5014" max="5106" width="9.140625" style="287" hidden="1" customWidth="1"/>
    <col min="5107" max="5117" width="10.7109375" style="287" customWidth="1"/>
    <col min="5118" max="5118" width="10.85546875" style="287" customWidth="1"/>
    <col min="5119" max="5119" width="10.7109375" style="287" bestFit="1" customWidth="1"/>
    <col min="5120" max="5267" width="9.140625" style="287"/>
    <col min="5268" max="5268" width="5.85546875" style="287" customWidth="1"/>
    <col min="5269" max="5269" width="55.42578125" style="287" bestFit="1" customWidth="1"/>
    <col min="5270" max="5362" width="9.140625" style="287" hidden="1" customWidth="1"/>
    <col min="5363" max="5373" width="10.7109375" style="287" customWidth="1"/>
    <col min="5374" max="5374" width="10.85546875" style="287" customWidth="1"/>
    <col min="5375" max="5375" width="10.7109375" style="287" bestFit="1" customWidth="1"/>
    <col min="5376" max="5523" width="9.140625" style="287"/>
    <col min="5524" max="5524" width="5.85546875" style="287" customWidth="1"/>
    <col min="5525" max="5525" width="55.42578125" style="287" bestFit="1" customWidth="1"/>
    <col min="5526" max="5618" width="9.140625" style="287" hidden="1" customWidth="1"/>
    <col min="5619" max="5629" width="10.7109375" style="287" customWidth="1"/>
    <col min="5630" max="5630" width="10.85546875" style="287" customWidth="1"/>
    <col min="5631" max="5631" width="10.7109375" style="287" bestFit="1" customWidth="1"/>
    <col min="5632" max="5779" width="9.140625" style="287"/>
    <col min="5780" max="5780" width="5.85546875" style="287" customWidth="1"/>
    <col min="5781" max="5781" width="55.42578125" style="287" bestFit="1" customWidth="1"/>
    <col min="5782" max="5874" width="9.140625" style="287" hidden="1" customWidth="1"/>
    <col min="5875" max="5885" width="10.7109375" style="287" customWidth="1"/>
    <col min="5886" max="5886" width="10.85546875" style="287" customWidth="1"/>
    <col min="5887" max="5887" width="10.7109375" style="287" bestFit="1" customWidth="1"/>
    <col min="5888" max="6035" width="9.140625" style="287"/>
    <col min="6036" max="6036" width="5.85546875" style="287" customWidth="1"/>
    <col min="6037" max="6037" width="55.42578125" style="287" bestFit="1" customWidth="1"/>
    <col min="6038" max="6130" width="9.140625" style="287" hidden="1" customWidth="1"/>
    <col min="6131" max="6141" width="10.7109375" style="287" customWidth="1"/>
    <col min="6142" max="6142" width="10.85546875" style="287" customWidth="1"/>
    <col min="6143" max="6143" width="10.7109375" style="287" bestFit="1" customWidth="1"/>
    <col min="6144" max="6291" width="9.140625" style="287"/>
    <col min="6292" max="6292" width="5.85546875" style="287" customWidth="1"/>
    <col min="6293" max="6293" width="55.42578125" style="287" bestFit="1" customWidth="1"/>
    <col min="6294" max="6386" width="9.140625" style="287" hidden="1" customWidth="1"/>
    <col min="6387" max="6397" width="10.7109375" style="287" customWidth="1"/>
    <col min="6398" max="6398" width="10.85546875" style="287" customWidth="1"/>
    <col min="6399" max="6399" width="10.7109375" style="287" bestFit="1" customWidth="1"/>
    <col min="6400" max="6547" width="9.140625" style="287"/>
    <col min="6548" max="6548" width="5.85546875" style="287" customWidth="1"/>
    <col min="6549" max="6549" width="55.42578125" style="287" bestFit="1" customWidth="1"/>
    <col min="6550" max="6642" width="9.140625" style="287" hidden="1" customWidth="1"/>
    <col min="6643" max="6653" width="10.7109375" style="287" customWidth="1"/>
    <col min="6654" max="6654" width="10.85546875" style="287" customWidth="1"/>
    <col min="6655" max="6655" width="10.7109375" style="287" bestFit="1" customWidth="1"/>
    <col min="6656" max="6803" width="9.140625" style="287"/>
    <col min="6804" max="6804" width="5.85546875" style="287" customWidth="1"/>
    <col min="6805" max="6805" width="55.42578125" style="287" bestFit="1" customWidth="1"/>
    <col min="6806" max="6898" width="9.140625" style="287" hidden="1" customWidth="1"/>
    <col min="6899" max="6909" width="10.7109375" style="287" customWidth="1"/>
    <col min="6910" max="6910" width="10.85546875" style="287" customWidth="1"/>
    <col min="6911" max="6911" width="10.7109375" style="287" bestFit="1" customWidth="1"/>
    <col min="6912" max="7059" width="9.140625" style="287"/>
    <col min="7060" max="7060" width="5.85546875" style="287" customWidth="1"/>
    <col min="7061" max="7061" width="55.42578125" style="287" bestFit="1" customWidth="1"/>
    <col min="7062" max="7154" width="9.140625" style="287" hidden="1" customWidth="1"/>
    <col min="7155" max="7165" width="10.7109375" style="287" customWidth="1"/>
    <col min="7166" max="7166" width="10.85546875" style="287" customWidth="1"/>
    <col min="7167" max="7167" width="10.7109375" style="287" bestFit="1" customWidth="1"/>
    <col min="7168" max="7315" width="9.140625" style="287"/>
    <col min="7316" max="7316" width="5.85546875" style="287" customWidth="1"/>
    <col min="7317" max="7317" width="55.42578125" style="287" bestFit="1" customWidth="1"/>
    <col min="7318" max="7410" width="9.140625" style="287" hidden="1" customWidth="1"/>
    <col min="7411" max="7421" width="10.7109375" style="287" customWidth="1"/>
    <col min="7422" max="7422" width="10.85546875" style="287" customWidth="1"/>
    <col min="7423" max="7423" width="10.7109375" style="287" bestFit="1" customWidth="1"/>
    <col min="7424" max="7571" width="9.140625" style="287"/>
    <col min="7572" max="7572" width="5.85546875" style="287" customWidth="1"/>
    <col min="7573" max="7573" width="55.42578125" style="287" bestFit="1" customWidth="1"/>
    <col min="7574" max="7666" width="9.140625" style="287" hidden="1" customWidth="1"/>
    <col min="7667" max="7677" width="10.7109375" style="287" customWidth="1"/>
    <col min="7678" max="7678" width="10.85546875" style="287" customWidth="1"/>
    <col min="7679" max="7679" width="10.7109375" style="287" bestFit="1" customWidth="1"/>
    <col min="7680" max="7827" width="9.140625" style="287"/>
    <col min="7828" max="7828" width="5.85546875" style="287" customWidth="1"/>
    <col min="7829" max="7829" width="55.42578125" style="287" bestFit="1" customWidth="1"/>
    <col min="7830" max="7922" width="9.140625" style="287" hidden="1" customWidth="1"/>
    <col min="7923" max="7933" width="10.7109375" style="287" customWidth="1"/>
    <col min="7934" max="7934" width="10.85546875" style="287" customWidth="1"/>
    <col min="7935" max="7935" width="10.7109375" style="287" bestFit="1" customWidth="1"/>
    <col min="7936" max="8083" width="9.140625" style="287"/>
    <col min="8084" max="8084" width="5.85546875" style="287" customWidth="1"/>
    <col min="8085" max="8085" width="55.42578125" style="287" bestFit="1" customWidth="1"/>
    <col min="8086" max="8178" width="9.140625" style="287" hidden="1" customWidth="1"/>
    <col min="8179" max="8189" width="10.7109375" style="287" customWidth="1"/>
    <col min="8190" max="8190" width="10.85546875" style="287" customWidth="1"/>
    <col min="8191" max="8191" width="10.7109375" style="287" bestFit="1" customWidth="1"/>
    <col min="8192" max="8339" width="9.140625" style="287"/>
    <col min="8340" max="8340" width="5.85546875" style="287" customWidth="1"/>
    <col min="8341" max="8341" width="55.42578125" style="287" bestFit="1" customWidth="1"/>
    <col min="8342" max="8434" width="9.140625" style="287" hidden="1" customWidth="1"/>
    <col min="8435" max="8445" width="10.7109375" style="287" customWidth="1"/>
    <col min="8446" max="8446" width="10.85546875" style="287" customWidth="1"/>
    <col min="8447" max="8447" width="10.7109375" style="287" bestFit="1" customWidth="1"/>
    <col min="8448" max="8595" width="9.140625" style="287"/>
    <col min="8596" max="8596" width="5.85546875" style="287" customWidth="1"/>
    <col min="8597" max="8597" width="55.42578125" style="287" bestFit="1" customWidth="1"/>
    <col min="8598" max="8690" width="9.140625" style="287" hidden="1" customWidth="1"/>
    <col min="8691" max="8701" width="10.7109375" style="287" customWidth="1"/>
    <col min="8702" max="8702" width="10.85546875" style="287" customWidth="1"/>
    <col min="8703" max="8703" width="10.7109375" style="287" bestFit="1" customWidth="1"/>
    <col min="8704" max="8851" width="9.140625" style="287"/>
    <col min="8852" max="8852" width="5.85546875" style="287" customWidth="1"/>
    <col min="8853" max="8853" width="55.42578125" style="287" bestFit="1" customWidth="1"/>
    <col min="8854" max="8946" width="9.140625" style="287" hidden="1" customWidth="1"/>
    <col min="8947" max="8957" width="10.7109375" style="287" customWidth="1"/>
    <col min="8958" max="8958" width="10.85546875" style="287" customWidth="1"/>
    <col min="8959" max="8959" width="10.7109375" style="287" bestFit="1" customWidth="1"/>
    <col min="8960" max="9107" width="9.140625" style="287"/>
    <col min="9108" max="9108" width="5.85546875" style="287" customWidth="1"/>
    <col min="9109" max="9109" width="55.42578125" style="287" bestFit="1" customWidth="1"/>
    <col min="9110" max="9202" width="9.140625" style="287" hidden="1" customWidth="1"/>
    <col min="9203" max="9213" width="10.7109375" style="287" customWidth="1"/>
    <col min="9214" max="9214" width="10.85546875" style="287" customWidth="1"/>
    <col min="9215" max="9215" width="10.7109375" style="287" bestFit="1" customWidth="1"/>
    <col min="9216" max="9363" width="9.140625" style="287"/>
    <col min="9364" max="9364" width="5.85546875" style="287" customWidth="1"/>
    <col min="9365" max="9365" width="55.42578125" style="287" bestFit="1" customWidth="1"/>
    <col min="9366" max="9458" width="9.140625" style="287" hidden="1" customWidth="1"/>
    <col min="9459" max="9469" width="10.7109375" style="287" customWidth="1"/>
    <col min="9470" max="9470" width="10.85546875" style="287" customWidth="1"/>
    <col min="9471" max="9471" width="10.7109375" style="287" bestFit="1" customWidth="1"/>
    <col min="9472" max="9619" width="9.140625" style="287"/>
    <col min="9620" max="9620" width="5.85546875" style="287" customWidth="1"/>
    <col min="9621" max="9621" width="55.42578125" style="287" bestFit="1" customWidth="1"/>
    <col min="9622" max="9714" width="9.140625" style="287" hidden="1" customWidth="1"/>
    <col min="9715" max="9725" width="10.7109375" style="287" customWidth="1"/>
    <col min="9726" max="9726" width="10.85546875" style="287" customWidth="1"/>
    <col min="9727" max="9727" width="10.7109375" style="287" bestFit="1" customWidth="1"/>
    <col min="9728" max="9875" width="9.140625" style="287"/>
    <col min="9876" max="9876" width="5.85546875" style="287" customWidth="1"/>
    <col min="9877" max="9877" width="55.42578125" style="287" bestFit="1" customWidth="1"/>
    <col min="9878" max="9970" width="9.140625" style="287" hidden="1" customWidth="1"/>
    <col min="9971" max="9981" width="10.7109375" style="287" customWidth="1"/>
    <col min="9982" max="9982" width="10.85546875" style="287" customWidth="1"/>
    <col min="9983" max="9983" width="10.7109375" style="287" bestFit="1" customWidth="1"/>
    <col min="9984" max="10131" width="9.140625" style="287"/>
    <col min="10132" max="10132" width="5.85546875" style="287" customWidth="1"/>
    <col min="10133" max="10133" width="55.42578125" style="287" bestFit="1" customWidth="1"/>
    <col min="10134" max="10226" width="9.140625" style="287" hidden="1" customWidth="1"/>
    <col min="10227" max="10237" width="10.7109375" style="287" customWidth="1"/>
    <col min="10238" max="10238" width="10.85546875" style="287" customWidth="1"/>
    <col min="10239" max="10239" width="10.7109375" style="287" bestFit="1" customWidth="1"/>
    <col min="10240" max="10387" width="9.140625" style="287"/>
    <col min="10388" max="10388" width="5.85546875" style="287" customWidth="1"/>
    <col min="10389" max="10389" width="55.42578125" style="287" bestFit="1" customWidth="1"/>
    <col min="10390" max="10482" width="9.140625" style="287" hidden="1" customWidth="1"/>
    <col min="10483" max="10493" width="10.7109375" style="287" customWidth="1"/>
    <col min="10494" max="10494" width="10.85546875" style="287" customWidth="1"/>
    <col min="10495" max="10495" width="10.7109375" style="287" bestFit="1" customWidth="1"/>
    <col min="10496" max="10643" width="9.140625" style="287"/>
    <col min="10644" max="10644" width="5.85546875" style="287" customWidth="1"/>
    <col min="10645" max="10645" width="55.42578125" style="287" bestFit="1" customWidth="1"/>
    <col min="10646" max="10738" width="9.140625" style="287" hidden="1" customWidth="1"/>
    <col min="10739" max="10749" width="10.7109375" style="287" customWidth="1"/>
    <col min="10750" max="10750" width="10.85546875" style="287" customWidth="1"/>
    <col min="10751" max="10751" width="10.7109375" style="287" bestFit="1" customWidth="1"/>
    <col min="10752" max="10899" width="9.140625" style="287"/>
    <col min="10900" max="10900" width="5.85546875" style="287" customWidth="1"/>
    <col min="10901" max="10901" width="55.42578125" style="287" bestFit="1" customWidth="1"/>
    <col min="10902" max="10994" width="9.140625" style="287" hidden="1" customWidth="1"/>
    <col min="10995" max="11005" width="10.7109375" style="287" customWidth="1"/>
    <col min="11006" max="11006" width="10.85546875" style="287" customWidth="1"/>
    <col min="11007" max="11007" width="10.7109375" style="287" bestFit="1" customWidth="1"/>
    <col min="11008" max="11155" width="9.140625" style="287"/>
    <col min="11156" max="11156" width="5.85546875" style="287" customWidth="1"/>
    <col min="11157" max="11157" width="55.42578125" style="287" bestFit="1" customWidth="1"/>
    <col min="11158" max="11250" width="9.140625" style="287" hidden="1" customWidth="1"/>
    <col min="11251" max="11261" width="10.7109375" style="287" customWidth="1"/>
    <col min="11262" max="11262" width="10.85546875" style="287" customWidth="1"/>
    <col min="11263" max="11263" width="10.7109375" style="287" bestFit="1" customWidth="1"/>
    <col min="11264" max="11411" width="9.140625" style="287"/>
    <col min="11412" max="11412" width="5.85546875" style="287" customWidth="1"/>
    <col min="11413" max="11413" width="55.42578125" style="287" bestFit="1" customWidth="1"/>
    <col min="11414" max="11506" width="9.140625" style="287" hidden="1" customWidth="1"/>
    <col min="11507" max="11517" width="10.7109375" style="287" customWidth="1"/>
    <col min="11518" max="11518" width="10.85546875" style="287" customWidth="1"/>
    <col min="11519" max="11519" width="10.7109375" style="287" bestFit="1" customWidth="1"/>
    <col min="11520" max="11667" width="9.140625" style="287"/>
    <col min="11668" max="11668" width="5.85546875" style="287" customWidth="1"/>
    <col min="11669" max="11669" width="55.42578125" style="287" bestFit="1" customWidth="1"/>
    <col min="11670" max="11762" width="9.140625" style="287" hidden="1" customWidth="1"/>
    <col min="11763" max="11773" width="10.7109375" style="287" customWidth="1"/>
    <col min="11774" max="11774" width="10.85546875" style="287" customWidth="1"/>
    <col min="11775" max="11775" width="10.7109375" style="287" bestFit="1" customWidth="1"/>
    <col min="11776" max="11923" width="9.140625" style="287"/>
    <col min="11924" max="11924" width="5.85546875" style="287" customWidth="1"/>
    <col min="11925" max="11925" width="55.42578125" style="287" bestFit="1" customWidth="1"/>
    <col min="11926" max="12018" width="9.140625" style="287" hidden="1" customWidth="1"/>
    <col min="12019" max="12029" width="10.7109375" style="287" customWidth="1"/>
    <col min="12030" max="12030" width="10.85546875" style="287" customWidth="1"/>
    <col min="12031" max="12031" width="10.7109375" style="287" bestFit="1" customWidth="1"/>
    <col min="12032" max="12179" width="9.140625" style="287"/>
    <col min="12180" max="12180" width="5.85546875" style="287" customWidth="1"/>
    <col min="12181" max="12181" width="55.42578125" style="287" bestFit="1" customWidth="1"/>
    <col min="12182" max="12274" width="9.140625" style="287" hidden="1" customWidth="1"/>
    <col min="12275" max="12285" width="10.7109375" style="287" customWidth="1"/>
    <col min="12286" max="12286" width="10.85546875" style="287" customWidth="1"/>
    <col min="12287" max="12287" width="10.7109375" style="287" bestFit="1" customWidth="1"/>
    <col min="12288" max="12435" width="9.140625" style="287"/>
    <col min="12436" max="12436" width="5.85546875" style="287" customWidth="1"/>
    <col min="12437" max="12437" width="55.42578125" style="287" bestFit="1" customWidth="1"/>
    <col min="12438" max="12530" width="9.140625" style="287" hidden="1" customWidth="1"/>
    <col min="12531" max="12541" width="10.7109375" style="287" customWidth="1"/>
    <col min="12542" max="12542" width="10.85546875" style="287" customWidth="1"/>
    <col min="12543" max="12543" width="10.7109375" style="287" bestFit="1" customWidth="1"/>
    <col min="12544" max="12691" width="9.140625" style="287"/>
    <col min="12692" max="12692" width="5.85546875" style="287" customWidth="1"/>
    <col min="12693" max="12693" width="55.42578125" style="287" bestFit="1" customWidth="1"/>
    <col min="12694" max="12786" width="9.140625" style="287" hidden="1" customWidth="1"/>
    <col min="12787" max="12797" width="10.7109375" style="287" customWidth="1"/>
    <col min="12798" max="12798" width="10.85546875" style="287" customWidth="1"/>
    <col min="12799" max="12799" width="10.7109375" style="287" bestFit="1" customWidth="1"/>
    <col min="12800" max="12947" width="9.140625" style="287"/>
    <col min="12948" max="12948" width="5.85546875" style="287" customWidth="1"/>
    <col min="12949" max="12949" width="55.42578125" style="287" bestFit="1" customWidth="1"/>
    <col min="12950" max="13042" width="9.140625" style="287" hidden="1" customWidth="1"/>
    <col min="13043" max="13053" width="10.7109375" style="287" customWidth="1"/>
    <col min="13054" max="13054" width="10.85546875" style="287" customWidth="1"/>
    <col min="13055" max="13055" width="10.7109375" style="287" bestFit="1" customWidth="1"/>
    <col min="13056" max="13203" width="9.140625" style="287"/>
    <col min="13204" max="13204" width="5.85546875" style="287" customWidth="1"/>
    <col min="13205" max="13205" width="55.42578125" style="287" bestFit="1" customWidth="1"/>
    <col min="13206" max="13298" width="9.140625" style="287" hidden="1" customWidth="1"/>
    <col min="13299" max="13309" width="10.7109375" style="287" customWidth="1"/>
    <col min="13310" max="13310" width="10.85546875" style="287" customWidth="1"/>
    <col min="13311" max="13311" width="10.7109375" style="287" bestFit="1" customWidth="1"/>
    <col min="13312" max="13459" width="9.140625" style="287"/>
    <col min="13460" max="13460" width="5.85546875" style="287" customWidth="1"/>
    <col min="13461" max="13461" width="55.42578125" style="287" bestFit="1" customWidth="1"/>
    <col min="13462" max="13554" width="9.140625" style="287" hidden="1" customWidth="1"/>
    <col min="13555" max="13565" width="10.7109375" style="287" customWidth="1"/>
    <col min="13566" max="13566" width="10.85546875" style="287" customWidth="1"/>
    <col min="13567" max="13567" width="10.7109375" style="287" bestFit="1" customWidth="1"/>
    <col min="13568" max="13715" width="9.140625" style="287"/>
    <col min="13716" max="13716" width="5.85546875" style="287" customWidth="1"/>
    <col min="13717" max="13717" width="55.42578125" style="287" bestFit="1" customWidth="1"/>
    <col min="13718" max="13810" width="9.140625" style="287" hidden="1" customWidth="1"/>
    <col min="13811" max="13821" width="10.7109375" style="287" customWidth="1"/>
    <col min="13822" max="13822" width="10.85546875" style="287" customWidth="1"/>
    <col min="13823" max="13823" width="10.7109375" style="287" bestFit="1" customWidth="1"/>
    <col min="13824" max="13971" width="9.140625" style="287"/>
    <col min="13972" max="13972" width="5.85546875" style="287" customWidth="1"/>
    <col min="13973" max="13973" width="55.42578125" style="287" bestFit="1" customWidth="1"/>
    <col min="13974" max="14066" width="9.140625" style="287" hidden="1" customWidth="1"/>
    <col min="14067" max="14077" width="10.7109375" style="287" customWidth="1"/>
    <col min="14078" max="14078" width="10.85546875" style="287" customWidth="1"/>
    <col min="14079" max="14079" width="10.7109375" style="287" bestFit="1" customWidth="1"/>
    <col min="14080" max="14227" width="9.140625" style="287"/>
    <col min="14228" max="14228" width="5.85546875" style="287" customWidth="1"/>
    <col min="14229" max="14229" width="55.42578125" style="287" bestFit="1" customWidth="1"/>
    <col min="14230" max="14322" width="9.140625" style="287" hidden="1" customWidth="1"/>
    <col min="14323" max="14333" width="10.7109375" style="287" customWidth="1"/>
    <col min="14334" max="14334" width="10.85546875" style="287" customWidth="1"/>
    <col min="14335" max="14335" width="10.7109375" style="287" bestFit="1" customWidth="1"/>
    <col min="14336" max="14483" width="9.140625" style="287"/>
    <col min="14484" max="14484" width="5.85546875" style="287" customWidth="1"/>
    <col min="14485" max="14485" width="55.42578125" style="287" bestFit="1" customWidth="1"/>
    <col min="14486" max="14578" width="9.140625" style="287" hidden="1" customWidth="1"/>
    <col min="14579" max="14589" width="10.7109375" style="287" customWidth="1"/>
    <col min="14590" max="14590" width="10.85546875" style="287" customWidth="1"/>
    <col min="14591" max="14591" width="10.7109375" style="287" bestFit="1" customWidth="1"/>
    <col min="14592" max="14739" width="9.140625" style="287"/>
    <col min="14740" max="14740" width="5.85546875" style="287" customWidth="1"/>
    <col min="14741" max="14741" width="55.42578125" style="287" bestFit="1" customWidth="1"/>
    <col min="14742" max="14834" width="9.140625" style="287" hidden="1" customWidth="1"/>
    <col min="14835" max="14845" width="10.7109375" style="287" customWidth="1"/>
    <col min="14846" max="14846" width="10.85546875" style="287" customWidth="1"/>
    <col min="14847" max="14847" width="10.7109375" style="287" bestFit="1" customWidth="1"/>
    <col min="14848" max="14995" width="9.140625" style="287"/>
    <col min="14996" max="14996" width="5.85546875" style="287" customWidth="1"/>
    <col min="14997" max="14997" width="55.42578125" style="287" bestFit="1" customWidth="1"/>
    <col min="14998" max="15090" width="9.140625" style="287" hidden="1" customWidth="1"/>
    <col min="15091" max="15101" width="10.7109375" style="287" customWidth="1"/>
    <col min="15102" max="15102" width="10.85546875" style="287" customWidth="1"/>
    <col min="15103" max="15103" width="10.7109375" style="287" bestFit="1" customWidth="1"/>
    <col min="15104" max="15251" width="9.140625" style="287"/>
    <col min="15252" max="15252" width="5.85546875" style="287" customWidth="1"/>
    <col min="15253" max="15253" width="55.42578125" style="287" bestFit="1" customWidth="1"/>
    <col min="15254" max="15346" width="9.140625" style="287" hidden="1" customWidth="1"/>
    <col min="15347" max="15357" width="10.7109375" style="287" customWidth="1"/>
    <col min="15358" max="15358" width="10.85546875" style="287" customWidth="1"/>
    <col min="15359" max="15359" width="10.7109375" style="287" bestFit="1" customWidth="1"/>
    <col min="15360" max="15507" width="9.140625" style="287"/>
    <col min="15508" max="15508" width="5.85546875" style="287" customWidth="1"/>
    <col min="15509" max="15509" width="55.42578125" style="287" bestFit="1" customWidth="1"/>
    <col min="15510" max="15602" width="9.140625" style="287" hidden="1" customWidth="1"/>
    <col min="15603" max="15613" width="10.7109375" style="287" customWidth="1"/>
    <col min="15614" max="15614" width="10.85546875" style="287" customWidth="1"/>
    <col min="15615" max="15615" width="10.7109375" style="287" bestFit="1" customWidth="1"/>
    <col min="15616" max="15763" width="9.140625" style="287"/>
    <col min="15764" max="15764" width="5.85546875" style="287" customWidth="1"/>
    <col min="15765" max="15765" width="55.42578125" style="287" bestFit="1" customWidth="1"/>
    <col min="15766" max="15858" width="9.140625" style="287" hidden="1" customWidth="1"/>
    <col min="15859" max="15869" width="10.7109375" style="287" customWidth="1"/>
    <col min="15870" max="15870" width="10.85546875" style="287" customWidth="1"/>
    <col min="15871" max="15871" width="10.7109375" style="287" bestFit="1" customWidth="1"/>
    <col min="15872" max="16019" width="9.140625" style="287"/>
    <col min="16020" max="16020" width="5.85546875" style="287" customWidth="1"/>
    <col min="16021" max="16021" width="55.42578125" style="287" bestFit="1" customWidth="1"/>
    <col min="16022" max="16114" width="9.140625" style="287" hidden="1" customWidth="1"/>
    <col min="16115" max="16125" width="10.7109375" style="287" customWidth="1"/>
    <col min="16126" max="16126" width="10.85546875" style="287" customWidth="1"/>
    <col min="16127" max="16127" width="10.7109375" style="287" bestFit="1" customWidth="1"/>
    <col min="16128" max="16384" width="9.140625" style="287"/>
  </cols>
  <sheetData>
    <row r="1" spans="1:40" ht="19.5" customHeight="1" x14ac:dyDescent="0.3">
      <c r="A1" s="378" t="s">
        <v>428</v>
      </c>
      <c r="B1" s="379"/>
    </row>
    <row r="2" spans="1:40" hidden="1" x14ac:dyDescent="0.3">
      <c r="A2" s="367"/>
      <c r="B2" s="368"/>
    </row>
    <row r="3" spans="1:40" ht="18" thickBot="1" x14ac:dyDescent="0.35">
      <c r="A3" s="285"/>
      <c r="B3" s="372"/>
      <c r="D3" s="289"/>
      <c r="E3" s="289"/>
      <c r="F3" s="289"/>
      <c r="H3" s="289"/>
      <c r="S3" s="289"/>
      <c r="X3" s="289"/>
      <c r="AE3" s="289"/>
      <c r="AN3" s="289" t="s">
        <v>8</v>
      </c>
    </row>
    <row r="4" spans="1:40" ht="24" customHeight="1" thickTop="1" thickBot="1" x14ac:dyDescent="0.35">
      <c r="A4" s="291" t="s">
        <v>289</v>
      </c>
      <c r="B4" s="291" t="s">
        <v>290</v>
      </c>
      <c r="C4" s="292">
        <v>43374</v>
      </c>
      <c r="D4" s="292">
        <v>43405</v>
      </c>
      <c r="E4" s="292">
        <v>43435</v>
      </c>
      <c r="F4" s="292">
        <v>43466</v>
      </c>
      <c r="G4" s="292">
        <v>43497</v>
      </c>
      <c r="H4" s="292">
        <v>43525</v>
      </c>
      <c r="I4" s="292">
        <v>43556</v>
      </c>
      <c r="J4" s="292">
        <v>43586</v>
      </c>
      <c r="K4" s="292">
        <v>43617</v>
      </c>
      <c r="L4" s="292">
        <v>43647</v>
      </c>
      <c r="M4" s="292">
        <v>43678</v>
      </c>
      <c r="N4" s="292">
        <v>43709</v>
      </c>
      <c r="O4" s="292">
        <v>43739</v>
      </c>
      <c r="P4" s="292">
        <v>43770</v>
      </c>
      <c r="Q4" s="292">
        <v>43800</v>
      </c>
      <c r="R4" s="292">
        <v>43831</v>
      </c>
      <c r="S4" s="293" t="s">
        <v>392</v>
      </c>
      <c r="T4" s="293" t="s">
        <v>292</v>
      </c>
      <c r="U4" s="293" t="s">
        <v>393</v>
      </c>
      <c r="V4" s="293" t="s">
        <v>394</v>
      </c>
      <c r="W4" s="293" t="s">
        <v>429</v>
      </c>
      <c r="X4" s="293" t="s">
        <v>296</v>
      </c>
      <c r="Y4" s="293" t="s">
        <v>297</v>
      </c>
      <c r="Z4" s="293" t="s">
        <v>298</v>
      </c>
      <c r="AA4" s="293" t="s">
        <v>299</v>
      </c>
      <c r="AB4" s="293" t="s">
        <v>300</v>
      </c>
      <c r="AC4" s="293" t="s">
        <v>301</v>
      </c>
      <c r="AD4" s="293" t="s">
        <v>302</v>
      </c>
      <c r="AE4" s="293" t="s">
        <v>396</v>
      </c>
      <c r="AF4" s="293" t="s">
        <v>304</v>
      </c>
      <c r="AG4" s="293" t="s">
        <v>430</v>
      </c>
      <c r="AH4" s="293" t="s">
        <v>414</v>
      </c>
      <c r="AI4" s="293" t="s">
        <v>400</v>
      </c>
      <c r="AJ4" s="293" t="s">
        <v>431</v>
      </c>
      <c r="AK4" s="293" t="s">
        <v>432</v>
      </c>
      <c r="AL4" s="293" t="s">
        <v>433</v>
      </c>
      <c r="AM4" s="293" t="s">
        <v>434</v>
      </c>
      <c r="AN4" s="293" t="s">
        <v>435</v>
      </c>
    </row>
    <row r="5" spans="1:40" ht="18" customHeight="1" thickTop="1" x14ac:dyDescent="0.3">
      <c r="A5" s="294"/>
      <c r="B5" s="294"/>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row>
    <row r="6" spans="1:40" ht="18" customHeight="1" x14ac:dyDescent="0.3">
      <c r="A6" s="297" t="s">
        <v>305</v>
      </c>
      <c r="B6" s="297" t="s">
        <v>308</v>
      </c>
      <c r="C6" s="300">
        <v>6889.5157246000008</v>
      </c>
      <c r="D6" s="300">
        <v>6860.1638053400002</v>
      </c>
      <c r="E6" s="300">
        <v>7137.9533715400012</v>
      </c>
      <c r="F6" s="300">
        <v>7065.0594082700009</v>
      </c>
      <c r="G6" s="300">
        <v>6918.2987180299997</v>
      </c>
      <c r="H6" s="300">
        <v>7130.6788687300004</v>
      </c>
      <c r="I6" s="300">
        <v>9906.0073724700014</v>
      </c>
      <c r="J6" s="300">
        <v>7890.4231340100005</v>
      </c>
      <c r="K6" s="300">
        <v>8069.9081984799996</v>
      </c>
      <c r="L6" s="300">
        <v>8213.1324725599989</v>
      </c>
      <c r="M6" s="300">
        <v>8040.98475074</v>
      </c>
      <c r="N6" s="300">
        <v>8143.8793263400003</v>
      </c>
      <c r="O6" s="300">
        <v>8014.0373515900001</v>
      </c>
      <c r="P6" s="300">
        <v>7670.1874028599996</v>
      </c>
      <c r="Q6" s="300">
        <v>7972.3419708899992</v>
      </c>
      <c r="R6" s="300">
        <v>8269.4315490999998</v>
      </c>
      <c r="S6" s="300">
        <v>7376.8085596000001</v>
      </c>
      <c r="T6" s="300">
        <v>8000.3086672099989</v>
      </c>
      <c r="U6" s="300">
        <v>9306.8694179100003</v>
      </c>
      <c r="V6" s="300">
        <v>9481.0869493899991</v>
      </c>
      <c r="W6" s="300">
        <v>7778.6035591199989</v>
      </c>
      <c r="X6" s="300">
        <v>7054.1898808799997</v>
      </c>
      <c r="Y6" s="300">
        <v>6634.5639321799999</v>
      </c>
      <c r="Z6" s="300">
        <v>6428.6312984300002</v>
      </c>
      <c r="AA6" s="300">
        <v>6524.6855502199996</v>
      </c>
      <c r="AB6" s="300">
        <v>7159.0727882600004</v>
      </c>
      <c r="AC6" s="300">
        <v>7168.3112889499998</v>
      </c>
      <c r="AD6" s="300">
        <v>7011.7270396000004</v>
      </c>
      <c r="AE6" s="300">
        <v>6616.7358665399997</v>
      </c>
      <c r="AF6" s="300">
        <v>6411.2204412499996</v>
      </c>
      <c r="AG6" s="300">
        <v>7653.285775790001</v>
      </c>
      <c r="AH6" s="300">
        <v>7383.2788158899994</v>
      </c>
      <c r="AI6" s="300">
        <v>6575.0359640900006</v>
      </c>
      <c r="AJ6" s="300">
        <v>5943.0858797800001</v>
      </c>
      <c r="AK6" s="300">
        <v>6028.4690684300003</v>
      </c>
      <c r="AL6" s="300">
        <v>6126.4740527700005</v>
      </c>
      <c r="AM6" s="300">
        <v>6115.5288866499995</v>
      </c>
      <c r="AN6" s="300">
        <v>6075.5837037499996</v>
      </c>
    </row>
    <row r="7" spans="1:40" ht="18" customHeight="1" x14ac:dyDescent="0.3">
      <c r="A7" s="302" t="s">
        <v>406</v>
      </c>
      <c r="B7" s="310" t="s">
        <v>407</v>
      </c>
      <c r="C7" s="308">
        <v>2.1255316899999999</v>
      </c>
      <c r="D7" s="308">
        <v>2.1192754300000001</v>
      </c>
      <c r="E7" s="308">
        <v>2.2282869499999998</v>
      </c>
      <c r="F7" s="308">
        <v>2.07141061</v>
      </c>
      <c r="G7" s="308">
        <v>2.3350382800000005</v>
      </c>
      <c r="H7" s="308">
        <v>2.0283251600000001</v>
      </c>
      <c r="I7" s="308">
        <v>2.0672495999999998</v>
      </c>
      <c r="J7" s="308">
        <v>2.3479572500000003</v>
      </c>
      <c r="K7" s="308">
        <v>2.0449950299999999</v>
      </c>
      <c r="L7" s="308">
        <v>1.8257430799999999</v>
      </c>
      <c r="M7" s="308">
        <v>2.1015982600000003</v>
      </c>
      <c r="N7" s="308">
        <v>2.2091104599999998</v>
      </c>
      <c r="O7" s="308">
        <v>2.1396711399999999</v>
      </c>
      <c r="P7" s="308">
        <v>3.2172066800000003</v>
      </c>
      <c r="Q7" s="308">
        <v>3.66200766</v>
      </c>
      <c r="R7" s="308">
        <v>3.6962569599999999</v>
      </c>
      <c r="S7" s="308">
        <v>2.3838034100000001</v>
      </c>
      <c r="T7" s="308">
        <v>2.1940803999999998</v>
      </c>
      <c r="U7" s="308">
        <v>2.2731981700000001</v>
      </c>
      <c r="V7" s="308">
        <v>3.6700169799999998</v>
      </c>
      <c r="W7" s="308">
        <v>3.2185672599999999</v>
      </c>
      <c r="X7" s="308">
        <v>3.3822865000000002</v>
      </c>
      <c r="Y7" s="308">
        <v>4.00424281</v>
      </c>
      <c r="Z7" s="308">
        <v>3.1150479199999999</v>
      </c>
      <c r="AA7" s="308">
        <v>2.9779581800000003</v>
      </c>
      <c r="AB7" s="308">
        <v>3.5097541899999998</v>
      </c>
      <c r="AC7" s="308">
        <v>2.5970547199999996</v>
      </c>
      <c r="AD7" s="308">
        <v>3.6482944899999996</v>
      </c>
      <c r="AE7" s="308">
        <v>3.0722889599999998</v>
      </c>
      <c r="AF7" s="308">
        <v>2.8867610899999998</v>
      </c>
      <c r="AG7" s="308">
        <v>3.6579236600000002</v>
      </c>
      <c r="AH7" s="308">
        <v>2.9862671399999998</v>
      </c>
      <c r="AI7" s="308">
        <v>3.0295410199999999</v>
      </c>
      <c r="AJ7" s="308">
        <v>3.1218672700000001</v>
      </c>
      <c r="AK7" s="308">
        <v>3.0773278500000001</v>
      </c>
      <c r="AL7" s="308">
        <v>3.3284520999999998</v>
      </c>
      <c r="AM7" s="308">
        <v>3.2989905199999998</v>
      </c>
      <c r="AN7" s="308">
        <v>3.4316191000000003</v>
      </c>
    </row>
    <row r="8" spans="1:40" ht="18" customHeight="1" x14ac:dyDescent="0.3">
      <c r="A8" s="302" t="s">
        <v>408</v>
      </c>
      <c r="B8" s="310" t="s">
        <v>409</v>
      </c>
      <c r="C8" s="308">
        <v>2048.87684141</v>
      </c>
      <c r="D8" s="308">
        <v>2162.4572991100003</v>
      </c>
      <c r="E8" s="308">
        <v>2275.4390492500002</v>
      </c>
      <c r="F8" s="308">
        <v>2187.2024636099995</v>
      </c>
      <c r="G8" s="308">
        <v>2219.8812308899996</v>
      </c>
      <c r="H8" s="308">
        <v>2309.3755411100001</v>
      </c>
      <c r="I8" s="308">
        <v>5132.7693236200003</v>
      </c>
      <c r="J8" s="308">
        <v>3126.86252698</v>
      </c>
      <c r="K8" s="308">
        <v>2628.6096517300002</v>
      </c>
      <c r="L8" s="308">
        <v>2659.6728767600002</v>
      </c>
      <c r="M8" s="308">
        <v>3032.8858741099998</v>
      </c>
      <c r="N8" s="308">
        <v>2885.2825593900002</v>
      </c>
      <c r="O8" s="308">
        <v>2797.44118183</v>
      </c>
      <c r="P8" s="308">
        <v>2687.3435359800001</v>
      </c>
      <c r="Q8" s="308">
        <v>2781.1416306099995</v>
      </c>
      <c r="R8" s="308">
        <v>2931.5468949199999</v>
      </c>
      <c r="S8" s="308">
        <v>2136.66904952</v>
      </c>
      <c r="T8" s="308">
        <v>2890.6835806599997</v>
      </c>
      <c r="U8" s="308">
        <v>4226.8995218099999</v>
      </c>
      <c r="V8" s="308">
        <v>4520.5710963199999</v>
      </c>
      <c r="W8" s="308">
        <v>3053.2745326400004</v>
      </c>
      <c r="X8" s="308">
        <v>2415.9259483999999</v>
      </c>
      <c r="Y8" s="308">
        <v>1984.2086634099999</v>
      </c>
      <c r="Z8" s="308">
        <v>1767.56107038</v>
      </c>
      <c r="AA8" s="308">
        <v>1956.9192613600001</v>
      </c>
      <c r="AB8" s="308">
        <v>2847.1646539200001</v>
      </c>
      <c r="AC8" s="308">
        <v>2886.1040588999999</v>
      </c>
      <c r="AD8" s="308">
        <v>2910.6211680599999</v>
      </c>
      <c r="AE8" s="308">
        <v>1982.1728863199999</v>
      </c>
      <c r="AF8" s="308">
        <v>1766.01011937</v>
      </c>
      <c r="AG8" s="308">
        <v>3118.6426557899999</v>
      </c>
      <c r="AH8" s="308">
        <v>2907.3211288800003</v>
      </c>
      <c r="AI8" s="308">
        <v>2625.7242710400001</v>
      </c>
      <c r="AJ8" s="308">
        <v>2010.6456430799999</v>
      </c>
      <c r="AK8" s="308">
        <v>2188.0888789899996</v>
      </c>
      <c r="AL8" s="308">
        <v>2228.8349523899997</v>
      </c>
      <c r="AM8" s="308">
        <v>2227.8732262499998</v>
      </c>
      <c r="AN8" s="308">
        <v>1906.2905446499999</v>
      </c>
    </row>
    <row r="9" spans="1:40" ht="18" customHeight="1" x14ac:dyDescent="0.3">
      <c r="A9" s="302" t="s">
        <v>410</v>
      </c>
      <c r="B9" s="310" t="s">
        <v>411</v>
      </c>
      <c r="C9" s="308">
        <v>4838.5133514999998</v>
      </c>
      <c r="D9" s="308">
        <v>4695.5872307999998</v>
      </c>
      <c r="E9" s="308">
        <v>4860.2860353400001</v>
      </c>
      <c r="F9" s="308">
        <v>4875.78553405</v>
      </c>
      <c r="G9" s="308">
        <v>4696.0824488599992</v>
      </c>
      <c r="H9" s="308">
        <v>4819.27500246</v>
      </c>
      <c r="I9" s="308">
        <v>4771.1707992499996</v>
      </c>
      <c r="J9" s="308">
        <v>4761.2126497800009</v>
      </c>
      <c r="K9" s="308">
        <v>5439.2535517200004</v>
      </c>
      <c r="L9" s="308">
        <v>5551.6338527200005</v>
      </c>
      <c r="M9" s="308">
        <v>5005.9972783699995</v>
      </c>
      <c r="N9" s="308">
        <v>5256.3876564900002</v>
      </c>
      <c r="O9" s="308">
        <v>5214.4564986200003</v>
      </c>
      <c r="P9" s="308">
        <v>4979.6266602000005</v>
      </c>
      <c r="Q9" s="308">
        <v>5187.5383326199999</v>
      </c>
      <c r="R9" s="308">
        <v>5334.1883972200003</v>
      </c>
      <c r="S9" s="308">
        <v>5237.7557066700001</v>
      </c>
      <c r="T9" s="308">
        <v>5107.43100615</v>
      </c>
      <c r="U9" s="308">
        <v>5077.6966979300005</v>
      </c>
      <c r="V9" s="308">
        <v>4956.8458360900004</v>
      </c>
      <c r="W9" s="308">
        <v>4722.110459219999</v>
      </c>
      <c r="X9" s="308">
        <v>4634.8816459799991</v>
      </c>
      <c r="Y9" s="308">
        <v>4646.3510259599998</v>
      </c>
      <c r="Z9" s="308">
        <v>4657.9551801300004</v>
      </c>
      <c r="AA9" s="308">
        <v>4564.7883306800004</v>
      </c>
      <c r="AB9" s="308">
        <v>4308.3983801499999</v>
      </c>
      <c r="AC9" s="308">
        <v>4279.6101753299999</v>
      </c>
      <c r="AD9" s="308">
        <v>4097.4575770500005</v>
      </c>
      <c r="AE9" s="308">
        <v>4631.4906912599999</v>
      </c>
      <c r="AF9" s="308">
        <v>4642.3235607899996</v>
      </c>
      <c r="AG9" s="308">
        <v>4530.9851963400006</v>
      </c>
      <c r="AH9" s="308">
        <v>4472.9714198700003</v>
      </c>
      <c r="AI9" s="308">
        <v>3946.2821520299999</v>
      </c>
      <c r="AJ9" s="308">
        <v>3929.3183694300005</v>
      </c>
      <c r="AK9" s="308">
        <v>3837.3028615900002</v>
      </c>
      <c r="AL9" s="308">
        <v>3894.3106482799999</v>
      </c>
      <c r="AM9" s="308">
        <v>3884.35666988</v>
      </c>
      <c r="AN9" s="308">
        <v>4165.8615399999999</v>
      </c>
    </row>
    <row r="10" spans="1:40" ht="18" customHeight="1" x14ac:dyDescent="0.3">
      <c r="A10" s="302"/>
      <c r="B10" s="302"/>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row>
    <row r="11" spans="1:40" ht="18" customHeight="1" x14ac:dyDescent="0.3">
      <c r="A11" s="297" t="s">
        <v>307</v>
      </c>
      <c r="B11" s="297" t="s">
        <v>318</v>
      </c>
      <c r="C11" s="300">
        <v>4221.6224623199996</v>
      </c>
      <c r="D11" s="300">
        <v>4787.4185765900002</v>
      </c>
      <c r="E11" s="300">
        <v>4565.2739098900001</v>
      </c>
      <c r="F11" s="300">
        <v>4578.2717690099998</v>
      </c>
      <c r="G11" s="300">
        <v>4886.4241171000003</v>
      </c>
      <c r="H11" s="300">
        <v>4899.3148916600003</v>
      </c>
      <c r="I11" s="300">
        <v>4611.5893382200002</v>
      </c>
      <c r="J11" s="300">
        <v>4456.7396541799999</v>
      </c>
      <c r="K11" s="300">
        <v>3906.0180231500008</v>
      </c>
      <c r="L11" s="300">
        <v>3714.4465846499997</v>
      </c>
      <c r="M11" s="300">
        <v>4191.2973830800001</v>
      </c>
      <c r="N11" s="300">
        <v>4184.83437426</v>
      </c>
      <c r="O11" s="300">
        <v>4135.7727037200002</v>
      </c>
      <c r="P11" s="300">
        <v>4587.9014881700004</v>
      </c>
      <c r="Q11" s="300">
        <v>4599.4966443100002</v>
      </c>
      <c r="R11" s="300">
        <v>4223.5534941400001</v>
      </c>
      <c r="S11" s="300">
        <v>4367.6754189700005</v>
      </c>
      <c r="T11" s="300">
        <v>4093.1708770699997</v>
      </c>
      <c r="U11" s="300">
        <v>2792.87933183</v>
      </c>
      <c r="V11" s="300">
        <v>2794.3221522100002</v>
      </c>
      <c r="W11" s="300">
        <v>4453.8647564700004</v>
      </c>
      <c r="X11" s="300">
        <v>4557.4011225100003</v>
      </c>
      <c r="Y11" s="300">
        <v>4564.7820450400004</v>
      </c>
      <c r="Z11" s="300">
        <v>3962.81124043</v>
      </c>
      <c r="AA11" s="300">
        <v>3581.1917449000002</v>
      </c>
      <c r="AB11" s="300">
        <v>3581.4714010399998</v>
      </c>
      <c r="AC11" s="300">
        <v>3031.8715136700002</v>
      </c>
      <c r="AD11" s="300">
        <v>2227.1116753800002</v>
      </c>
      <c r="AE11" s="300">
        <v>2732.3337587599999</v>
      </c>
      <c r="AF11" s="300">
        <v>2784.8996033200001</v>
      </c>
      <c r="AG11" s="300">
        <v>2089.2444395399998</v>
      </c>
      <c r="AH11" s="300">
        <v>2790.02083416</v>
      </c>
      <c r="AI11" s="300">
        <v>3316.1492837200003</v>
      </c>
      <c r="AJ11" s="300">
        <v>3659.5634169099999</v>
      </c>
      <c r="AK11" s="300">
        <v>3657.33060325</v>
      </c>
      <c r="AL11" s="300">
        <v>3633.6341757800001</v>
      </c>
      <c r="AM11" s="300">
        <v>3635.4818505100002</v>
      </c>
      <c r="AN11" s="300">
        <v>3434.5979772399996</v>
      </c>
    </row>
    <row r="12" spans="1:40" ht="18" customHeight="1" x14ac:dyDescent="0.3">
      <c r="A12" s="302"/>
      <c r="B12" s="302"/>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row>
    <row r="13" spans="1:40" ht="18" customHeight="1" x14ac:dyDescent="0.3">
      <c r="A13" s="297" t="s">
        <v>317</v>
      </c>
      <c r="B13" s="297" t="s">
        <v>320</v>
      </c>
      <c r="C13" s="300">
        <v>61788.929204800006</v>
      </c>
      <c r="D13" s="300">
        <v>62115.52870178</v>
      </c>
      <c r="E13" s="300">
        <v>62937.957910020006</v>
      </c>
      <c r="F13" s="300">
        <v>63092.996645710009</v>
      </c>
      <c r="G13" s="300">
        <v>62952.402119680002</v>
      </c>
      <c r="H13" s="300">
        <v>63005.937751399993</v>
      </c>
      <c r="I13" s="300">
        <v>62983.697272609999</v>
      </c>
      <c r="J13" s="300">
        <v>63435.106245609997</v>
      </c>
      <c r="K13" s="300">
        <v>64015.280219679989</v>
      </c>
      <c r="L13" s="300">
        <v>64116.820249290002</v>
      </c>
      <c r="M13" s="300">
        <v>64251.763532329998</v>
      </c>
      <c r="N13" s="300">
        <v>64167.612116440003</v>
      </c>
      <c r="O13" s="300">
        <v>2.5</v>
      </c>
      <c r="P13" s="300">
        <v>64803.658447130008</v>
      </c>
      <c r="Q13" s="300">
        <v>65648.735160800003</v>
      </c>
      <c r="R13" s="300">
        <v>65209.124655700005</v>
      </c>
      <c r="S13" s="300">
        <v>51333.949112180002</v>
      </c>
      <c r="T13" s="300">
        <v>51074.885613020007</v>
      </c>
      <c r="U13" s="300">
        <v>50751.705236380003</v>
      </c>
      <c r="V13" s="300">
        <v>50706.598559699996</v>
      </c>
      <c r="W13" s="300">
        <v>50412.561809599996</v>
      </c>
      <c r="X13" s="300">
        <v>50746.287517699995</v>
      </c>
      <c r="Y13" s="300">
        <v>51093.548557940005</v>
      </c>
      <c r="Z13" s="300">
        <v>51759.644969000001</v>
      </c>
      <c r="AA13" s="300">
        <v>50820.866305980002</v>
      </c>
      <c r="AB13" s="300">
        <v>51184.03943194</v>
      </c>
      <c r="AC13" s="300">
        <v>51050.350472260005</v>
      </c>
      <c r="AD13" s="300">
        <v>51920.221772149998</v>
      </c>
      <c r="AE13" s="300">
        <v>52717.67142033</v>
      </c>
      <c r="AF13" s="300">
        <v>52794.196230479996</v>
      </c>
      <c r="AG13" s="300">
        <v>52534.484217500001</v>
      </c>
      <c r="AH13" s="300">
        <v>52282.461529</v>
      </c>
      <c r="AI13" s="300">
        <v>52666.75609178999</v>
      </c>
      <c r="AJ13" s="300">
        <v>53004.517595620004</v>
      </c>
      <c r="AK13" s="300">
        <v>53203.934188929998</v>
      </c>
      <c r="AL13" s="300">
        <v>53368.381187580002</v>
      </c>
      <c r="AM13" s="300">
        <v>53476.581215899991</v>
      </c>
      <c r="AN13" s="300">
        <v>53378.83647083</v>
      </c>
    </row>
    <row r="14" spans="1:40" ht="18" customHeight="1" x14ac:dyDescent="0.3">
      <c r="A14" s="302"/>
      <c r="B14" s="302"/>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row>
    <row r="15" spans="1:40" ht="18" customHeight="1" x14ac:dyDescent="0.3">
      <c r="A15" s="297" t="s">
        <v>319</v>
      </c>
      <c r="B15" s="297" t="s">
        <v>322</v>
      </c>
      <c r="C15" s="300">
        <v>35.474803000000001</v>
      </c>
      <c r="D15" s="300">
        <v>66.400627</v>
      </c>
      <c r="E15" s="300">
        <v>512.40737300000001</v>
      </c>
      <c r="F15" s="300">
        <v>513.118878</v>
      </c>
      <c r="G15" s="300">
        <v>513.98527189999993</v>
      </c>
      <c r="H15" s="300">
        <v>513.19316400000002</v>
      </c>
      <c r="I15" s="300">
        <v>515.20972374999997</v>
      </c>
      <c r="J15" s="300">
        <v>514.33098749999999</v>
      </c>
      <c r="K15" s="300">
        <v>514.66546525000001</v>
      </c>
      <c r="L15" s="300">
        <v>514.44156184999997</v>
      </c>
      <c r="M15" s="300">
        <v>514.64231700000005</v>
      </c>
      <c r="N15" s="300">
        <v>513.2903675</v>
      </c>
      <c r="O15" s="300">
        <v>515.84672790000002</v>
      </c>
      <c r="P15" s="300">
        <v>515.28500355000006</v>
      </c>
      <c r="Q15" s="300">
        <v>516.99238500000001</v>
      </c>
      <c r="R15" s="300">
        <v>519.25186514999996</v>
      </c>
      <c r="S15" s="300">
        <v>520.38607315000002</v>
      </c>
      <c r="T15" s="300">
        <v>499.77652914999999</v>
      </c>
      <c r="U15" s="300">
        <v>501.45596499999999</v>
      </c>
      <c r="V15" s="300">
        <v>505.12282419999997</v>
      </c>
      <c r="W15" s="300">
        <v>510.57895100000002</v>
      </c>
      <c r="X15" s="300">
        <v>561.854558</v>
      </c>
      <c r="Y15" s="300">
        <v>567.74027935000004</v>
      </c>
      <c r="Z15" s="300">
        <v>571.63318700000002</v>
      </c>
      <c r="AA15" s="300">
        <v>623.82369300000005</v>
      </c>
      <c r="AB15" s="300">
        <v>629.807547</v>
      </c>
      <c r="AC15" s="300">
        <v>636.62834099999998</v>
      </c>
      <c r="AD15" s="300">
        <v>639.45769399999995</v>
      </c>
      <c r="AE15" s="300">
        <v>640.49127799999997</v>
      </c>
      <c r="AF15" s="300">
        <v>640.56741650000004</v>
      </c>
      <c r="AG15" s="300">
        <v>644.92066999999997</v>
      </c>
      <c r="AH15" s="300">
        <v>648.15308100000004</v>
      </c>
      <c r="AI15" s="300">
        <v>657.65561200000002</v>
      </c>
      <c r="AJ15" s="300">
        <v>660.57465279999997</v>
      </c>
      <c r="AK15" s="300">
        <v>661.48128399999996</v>
      </c>
      <c r="AL15" s="300">
        <v>663.70502462000002</v>
      </c>
      <c r="AM15" s="300">
        <v>669.58867662</v>
      </c>
      <c r="AN15" s="300">
        <v>684.10685162000004</v>
      </c>
    </row>
    <row r="16" spans="1:40" ht="18" customHeight="1" x14ac:dyDescent="0.3">
      <c r="A16" s="302"/>
      <c r="B16" s="310"/>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row>
    <row r="17" spans="1:40" ht="18" customHeight="1" x14ac:dyDescent="0.3">
      <c r="A17" s="297" t="s">
        <v>321</v>
      </c>
      <c r="B17" s="297" t="s">
        <v>324</v>
      </c>
      <c r="C17" s="300">
        <v>0</v>
      </c>
      <c r="D17" s="300">
        <v>0</v>
      </c>
      <c r="E17" s="300">
        <v>0</v>
      </c>
      <c r="F17" s="300">
        <v>0</v>
      </c>
      <c r="G17" s="300">
        <v>0</v>
      </c>
      <c r="H17" s="300">
        <v>0</v>
      </c>
      <c r="I17" s="300">
        <v>0</v>
      </c>
      <c r="J17" s="300">
        <v>0</v>
      </c>
      <c r="K17" s="300">
        <v>0</v>
      </c>
      <c r="L17" s="300">
        <v>0</v>
      </c>
      <c r="M17" s="300">
        <v>0</v>
      </c>
      <c r="N17" s="300">
        <v>0</v>
      </c>
      <c r="O17" s="300">
        <v>0</v>
      </c>
      <c r="P17" s="300">
        <v>0</v>
      </c>
      <c r="Q17" s="300">
        <v>0</v>
      </c>
      <c r="R17" s="300">
        <v>0</v>
      </c>
      <c r="S17" s="300">
        <v>0</v>
      </c>
      <c r="T17" s="300">
        <v>0</v>
      </c>
      <c r="U17" s="300">
        <v>0</v>
      </c>
      <c r="V17" s="300">
        <v>0</v>
      </c>
      <c r="W17" s="300">
        <v>0</v>
      </c>
      <c r="X17" s="300">
        <v>0</v>
      </c>
      <c r="Y17" s="300">
        <v>0</v>
      </c>
      <c r="Z17" s="300">
        <v>0</v>
      </c>
      <c r="AA17" s="300">
        <v>0</v>
      </c>
      <c r="AB17" s="300">
        <v>0</v>
      </c>
      <c r="AC17" s="300">
        <v>0</v>
      </c>
      <c r="AD17" s="300">
        <v>0</v>
      </c>
      <c r="AE17" s="300">
        <v>0</v>
      </c>
      <c r="AF17" s="300">
        <v>0</v>
      </c>
      <c r="AG17" s="300">
        <v>0</v>
      </c>
      <c r="AH17" s="300">
        <v>0</v>
      </c>
      <c r="AI17" s="300">
        <v>0</v>
      </c>
      <c r="AJ17" s="300">
        <v>0</v>
      </c>
      <c r="AK17" s="300">
        <v>0</v>
      </c>
      <c r="AL17" s="300">
        <v>0</v>
      </c>
      <c r="AM17" s="300">
        <v>0</v>
      </c>
      <c r="AN17" s="300">
        <v>0</v>
      </c>
    </row>
    <row r="18" spans="1:40" ht="18" customHeight="1" x14ac:dyDescent="0.3">
      <c r="A18" s="302"/>
      <c r="B18" s="302"/>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row>
    <row r="19" spans="1:40" ht="18" customHeight="1" x14ac:dyDescent="0.3">
      <c r="A19" s="297" t="s">
        <v>323</v>
      </c>
      <c r="B19" s="297" t="s">
        <v>412</v>
      </c>
      <c r="C19" s="300">
        <v>0</v>
      </c>
      <c r="D19" s="300">
        <v>0</v>
      </c>
      <c r="E19" s="300">
        <v>0</v>
      </c>
      <c r="F19" s="300">
        <v>0</v>
      </c>
      <c r="G19" s="300">
        <v>0</v>
      </c>
      <c r="H19" s="300">
        <v>0</v>
      </c>
      <c r="I19" s="300">
        <v>0</v>
      </c>
      <c r="J19" s="300">
        <v>0</v>
      </c>
      <c r="K19" s="300">
        <v>0</v>
      </c>
      <c r="L19" s="300">
        <v>0</v>
      </c>
      <c r="M19" s="300">
        <v>0</v>
      </c>
      <c r="N19" s="300">
        <v>0</v>
      </c>
      <c r="O19" s="300">
        <v>0</v>
      </c>
      <c r="P19" s="300">
        <v>0</v>
      </c>
      <c r="Q19" s="300">
        <v>0</v>
      </c>
      <c r="R19" s="300">
        <v>0</v>
      </c>
      <c r="S19" s="300">
        <v>0</v>
      </c>
      <c r="T19" s="300">
        <v>0</v>
      </c>
      <c r="U19" s="300">
        <v>0</v>
      </c>
      <c r="V19" s="300">
        <v>0</v>
      </c>
      <c r="W19" s="300">
        <v>0</v>
      </c>
      <c r="X19" s="300">
        <v>0</v>
      </c>
      <c r="Y19" s="300">
        <v>0</v>
      </c>
      <c r="Z19" s="300">
        <v>0</v>
      </c>
      <c r="AA19" s="300">
        <v>0</v>
      </c>
      <c r="AB19" s="300">
        <v>0</v>
      </c>
      <c r="AC19" s="300">
        <v>0</v>
      </c>
      <c r="AD19" s="300">
        <v>0</v>
      </c>
      <c r="AE19" s="300">
        <v>0</v>
      </c>
      <c r="AF19" s="300">
        <v>0</v>
      </c>
      <c r="AG19" s="300">
        <v>0</v>
      </c>
      <c r="AH19" s="300">
        <v>0</v>
      </c>
      <c r="AI19" s="300">
        <v>0</v>
      </c>
      <c r="AJ19" s="300">
        <v>0</v>
      </c>
      <c r="AK19" s="300">
        <v>0</v>
      </c>
      <c r="AL19" s="300">
        <v>0</v>
      </c>
      <c r="AM19" s="300">
        <v>0</v>
      </c>
      <c r="AN19" s="300">
        <v>0</v>
      </c>
    </row>
    <row r="20" spans="1:40" ht="18" customHeight="1" x14ac:dyDescent="0.3">
      <c r="A20" s="302"/>
      <c r="B20" s="302"/>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row>
    <row r="21" spans="1:40" ht="18" customHeight="1" x14ac:dyDescent="0.3">
      <c r="A21" s="297" t="s">
        <v>325</v>
      </c>
      <c r="B21" s="297" t="s">
        <v>328</v>
      </c>
      <c r="C21" s="300">
        <v>1165.5842754800001</v>
      </c>
      <c r="D21" s="300">
        <v>1144.3339894400001</v>
      </c>
      <c r="E21" s="300">
        <v>1252.33697779</v>
      </c>
      <c r="F21" s="300">
        <v>1158.7047769400001</v>
      </c>
      <c r="G21" s="300">
        <v>1211.0408513799998</v>
      </c>
      <c r="H21" s="300">
        <v>1379.6697941500001</v>
      </c>
      <c r="I21" s="300">
        <v>1151.33994018</v>
      </c>
      <c r="J21" s="300">
        <v>1216.2030727000001</v>
      </c>
      <c r="K21" s="300">
        <v>1267.5159774499998</v>
      </c>
      <c r="L21" s="300">
        <v>1237.7968273299998</v>
      </c>
      <c r="M21" s="300">
        <v>957.69574081000007</v>
      </c>
      <c r="N21" s="300">
        <v>946.51278145000003</v>
      </c>
      <c r="O21" s="300">
        <v>978.26740600000016</v>
      </c>
      <c r="P21" s="300">
        <v>935.78048269999988</v>
      </c>
      <c r="Q21" s="300">
        <v>819.60248229999991</v>
      </c>
      <c r="R21" s="300">
        <v>824.27017603000002</v>
      </c>
      <c r="S21" s="300">
        <v>527.13489362999997</v>
      </c>
      <c r="T21" s="300">
        <v>491.28439797999988</v>
      </c>
      <c r="U21" s="300">
        <v>548.74033615999997</v>
      </c>
      <c r="V21" s="300">
        <v>562.88839671000005</v>
      </c>
      <c r="W21" s="300">
        <v>612.32924229999992</v>
      </c>
      <c r="X21" s="300">
        <v>659.42193758000008</v>
      </c>
      <c r="Y21" s="300">
        <v>683.09322334000001</v>
      </c>
      <c r="Z21" s="300">
        <v>663.31553169999995</v>
      </c>
      <c r="AA21" s="300">
        <v>1302.3887944200001</v>
      </c>
      <c r="AB21" s="300">
        <v>1318.0694026400001</v>
      </c>
      <c r="AC21" s="300">
        <v>1327.1109784799999</v>
      </c>
      <c r="AD21" s="300">
        <v>1050.54140972</v>
      </c>
      <c r="AE21" s="300">
        <v>681.51544925999997</v>
      </c>
      <c r="AF21" s="300">
        <v>648.09088933999999</v>
      </c>
      <c r="AG21" s="300">
        <v>716.89722680000011</v>
      </c>
      <c r="AH21" s="300">
        <v>708.64908884999988</v>
      </c>
      <c r="AI21" s="300">
        <v>706.71083261000001</v>
      </c>
      <c r="AJ21" s="300">
        <v>639.58666497999991</v>
      </c>
      <c r="AK21" s="300">
        <v>636.17696328</v>
      </c>
      <c r="AL21" s="300">
        <v>825.42127224000001</v>
      </c>
      <c r="AM21" s="300">
        <v>737.30475550000006</v>
      </c>
      <c r="AN21" s="300">
        <v>752.57898135000005</v>
      </c>
    </row>
    <row r="22" spans="1:40" ht="18" customHeight="1" x14ac:dyDescent="0.3">
      <c r="A22" s="302"/>
      <c r="B22" s="302"/>
      <c r="C22" s="369"/>
      <c r="D22" s="375"/>
      <c r="E22" s="375"/>
      <c r="F22" s="375"/>
      <c r="G22" s="375"/>
      <c r="H22" s="375"/>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69"/>
      <c r="AN22" s="369"/>
    </row>
    <row r="23" spans="1:40" ht="18" customHeight="1" x14ac:dyDescent="0.3">
      <c r="A23" s="297" t="s">
        <v>327</v>
      </c>
      <c r="B23" s="297" t="s">
        <v>330</v>
      </c>
      <c r="C23" s="300">
        <v>3135.7740471799998</v>
      </c>
      <c r="D23" s="300">
        <v>3130.7487091800003</v>
      </c>
      <c r="E23" s="300">
        <v>2788.11250492</v>
      </c>
      <c r="F23" s="300">
        <v>2893.4054980399997</v>
      </c>
      <c r="G23" s="300">
        <v>2886.2862546699994</v>
      </c>
      <c r="H23" s="300">
        <v>2915.3276858499994</v>
      </c>
      <c r="I23" s="300">
        <v>2892.2268666600003</v>
      </c>
      <c r="J23" s="300">
        <v>2926.1956566900008</v>
      </c>
      <c r="K23" s="300">
        <v>3039.1836180400005</v>
      </c>
      <c r="L23" s="300">
        <v>3042.5841576500002</v>
      </c>
      <c r="M23" s="300">
        <v>3027.9828807100002</v>
      </c>
      <c r="N23" s="300">
        <v>3033.2130022399997</v>
      </c>
      <c r="O23" s="300">
        <v>3162.9474170500002</v>
      </c>
      <c r="P23" s="300">
        <v>3145.97798883</v>
      </c>
      <c r="Q23" s="300">
        <v>3130.6690823399995</v>
      </c>
      <c r="R23" s="300">
        <v>3050.2464105699996</v>
      </c>
      <c r="S23" s="300">
        <v>2466.9573183599996</v>
      </c>
      <c r="T23" s="300">
        <v>2492.7728384800002</v>
      </c>
      <c r="U23" s="300">
        <v>2477.3548169100004</v>
      </c>
      <c r="V23" s="300">
        <v>2456.2756352000001</v>
      </c>
      <c r="W23" s="300">
        <v>2428.09250729</v>
      </c>
      <c r="X23" s="300">
        <v>2411.7953546499998</v>
      </c>
      <c r="Y23" s="300">
        <v>2381.6292145699995</v>
      </c>
      <c r="Z23" s="300">
        <v>2427.2441287400002</v>
      </c>
      <c r="AA23" s="300">
        <v>2419.9539893900001</v>
      </c>
      <c r="AB23" s="300">
        <v>2422.0065897999998</v>
      </c>
      <c r="AC23" s="300">
        <v>2462.5170033900004</v>
      </c>
      <c r="AD23" s="300">
        <v>2830.7603667199996</v>
      </c>
      <c r="AE23" s="300">
        <v>2858.7945148799995</v>
      </c>
      <c r="AF23" s="300">
        <v>2849.8941393499999</v>
      </c>
      <c r="AG23" s="300">
        <v>2848.7142131299997</v>
      </c>
      <c r="AH23" s="300">
        <v>2854.1509788600001</v>
      </c>
      <c r="AI23" s="300">
        <v>2805.22917719</v>
      </c>
      <c r="AJ23" s="300">
        <v>2777.59521408</v>
      </c>
      <c r="AK23" s="300">
        <v>2777.6061054199999</v>
      </c>
      <c r="AL23" s="300">
        <v>2733.4085589300003</v>
      </c>
      <c r="AM23" s="300">
        <v>2735.0959883400001</v>
      </c>
      <c r="AN23" s="300">
        <v>2753.6509993200002</v>
      </c>
    </row>
    <row r="24" spans="1:40" ht="18" customHeight="1" x14ac:dyDescent="0.3">
      <c r="A24" s="302"/>
      <c r="B24" s="30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row>
    <row r="25" spans="1:40" ht="18" customHeight="1" x14ac:dyDescent="0.3">
      <c r="A25" s="297"/>
      <c r="B25" s="297" t="s">
        <v>269</v>
      </c>
      <c r="C25" s="300">
        <v>77236.900517380011</v>
      </c>
      <c r="D25" s="300">
        <v>78104.594409330006</v>
      </c>
      <c r="E25" s="300">
        <v>79194.042047160008</v>
      </c>
      <c r="F25" s="300">
        <v>79301.556975970001</v>
      </c>
      <c r="G25" s="300">
        <v>79368.437332760004</v>
      </c>
      <c r="H25" s="300">
        <v>79844.122155790013</v>
      </c>
      <c r="I25" s="300">
        <v>82060.070513889994</v>
      </c>
      <c r="J25" s="300">
        <v>80438.998750690007</v>
      </c>
      <c r="K25" s="300">
        <v>80812.571502049992</v>
      </c>
      <c r="L25" s="300">
        <v>80839.221853329989</v>
      </c>
      <c r="M25" s="300">
        <v>80984.36660466998</v>
      </c>
      <c r="N25" s="300">
        <v>80989.341968230001</v>
      </c>
      <c r="O25" s="300">
        <v>81080.767267770003</v>
      </c>
      <c r="P25" s="300">
        <v>81658.790813240004</v>
      </c>
      <c r="Q25" s="300">
        <v>82687.837725639984</v>
      </c>
      <c r="R25" s="300">
        <v>82095.878150689998</v>
      </c>
      <c r="S25" s="300">
        <v>66592.911375890006</v>
      </c>
      <c r="T25" s="300">
        <v>66652.19892291</v>
      </c>
      <c r="U25" s="300">
        <v>66379.005104190001</v>
      </c>
      <c r="V25" s="300">
        <v>66506.294517410002</v>
      </c>
      <c r="W25" s="300">
        <v>66196.030825779992</v>
      </c>
      <c r="X25" s="300">
        <v>65990.950371319996</v>
      </c>
      <c r="Y25" s="300">
        <v>65925.357252419999</v>
      </c>
      <c r="Z25" s="300">
        <v>65813.280355299998</v>
      </c>
      <c r="AA25" s="300">
        <v>65272.910077909997</v>
      </c>
      <c r="AB25" s="300">
        <v>66294.467160679997</v>
      </c>
      <c r="AC25" s="300">
        <v>65676.789597750001</v>
      </c>
      <c r="AD25" s="300">
        <v>65679.819957569998</v>
      </c>
      <c r="AE25" s="300">
        <v>66247.542287770004</v>
      </c>
      <c r="AF25" s="300">
        <v>66128.868720240003</v>
      </c>
      <c r="AG25" s="300">
        <v>66487.546542759999</v>
      </c>
      <c r="AH25" s="300">
        <v>66666.714327759997</v>
      </c>
      <c r="AI25" s="300">
        <v>66727.536961400008</v>
      </c>
      <c r="AJ25" s="300">
        <v>66684.923424170003</v>
      </c>
      <c r="AK25" s="300">
        <v>66964.998213309998</v>
      </c>
      <c r="AL25" s="300">
        <v>67351.024271920003</v>
      </c>
      <c r="AM25" s="300">
        <v>67369.581373520006</v>
      </c>
      <c r="AN25" s="300">
        <v>67079.354984110003</v>
      </c>
    </row>
    <row r="26" spans="1:40" thickBot="1" x14ac:dyDescent="0.35">
      <c r="A26" s="311"/>
      <c r="B26" s="311"/>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row>
    <row r="27" spans="1:40" ht="18" hidden="1" thickTop="1" x14ac:dyDescent="0.3">
      <c r="A27" s="371"/>
      <c r="B27" s="371"/>
      <c r="C27" s="372"/>
      <c r="D27" s="372"/>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row>
    <row r="28" spans="1:40" ht="18" thickTop="1" x14ac:dyDescent="0.3">
      <c r="A28" s="285"/>
      <c r="B28" s="285"/>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row>
    <row r="29" spans="1:40" ht="18" thickBot="1" x14ac:dyDescent="0.35">
      <c r="A29" s="373"/>
      <c r="B29" s="373"/>
      <c r="C29" s="374"/>
      <c r="D29" s="374"/>
      <c r="E29" s="374"/>
      <c r="F29" s="374"/>
      <c r="G29" s="374"/>
      <c r="H29" s="374"/>
      <c r="I29" s="374"/>
      <c r="J29" s="374"/>
      <c r="K29" s="374"/>
      <c r="S29" s="289"/>
      <c r="X29" s="289"/>
      <c r="AE29" s="289"/>
      <c r="AN29" s="289" t="s">
        <v>8</v>
      </c>
    </row>
    <row r="30" spans="1:40" ht="24" customHeight="1" thickTop="1" thickBot="1" x14ac:dyDescent="0.35">
      <c r="A30" s="291" t="s">
        <v>289</v>
      </c>
      <c r="B30" s="291" t="s">
        <v>331</v>
      </c>
      <c r="C30" s="292">
        <v>43374</v>
      </c>
      <c r="D30" s="292">
        <v>43405</v>
      </c>
      <c r="E30" s="292">
        <v>43435</v>
      </c>
      <c r="F30" s="292">
        <v>43466</v>
      </c>
      <c r="G30" s="292">
        <v>43497</v>
      </c>
      <c r="H30" s="292">
        <v>43525</v>
      </c>
      <c r="I30" s="292">
        <v>43556</v>
      </c>
      <c r="J30" s="292">
        <v>43586</v>
      </c>
      <c r="K30" s="292">
        <v>43617</v>
      </c>
      <c r="L30" s="292">
        <v>43647</v>
      </c>
      <c r="M30" s="292">
        <v>43678</v>
      </c>
      <c r="N30" s="292">
        <v>43709</v>
      </c>
      <c r="O30" s="292">
        <v>43739</v>
      </c>
      <c r="P30" s="292">
        <v>43770</v>
      </c>
      <c r="Q30" s="292">
        <v>43800</v>
      </c>
      <c r="R30" s="292">
        <v>43831</v>
      </c>
      <c r="S30" s="293" t="s">
        <v>392</v>
      </c>
      <c r="T30" s="293" t="s">
        <v>292</v>
      </c>
      <c r="U30" s="293" t="s">
        <v>393</v>
      </c>
      <c r="V30" s="293" t="s">
        <v>394</v>
      </c>
      <c r="W30" s="293" t="s">
        <v>429</v>
      </c>
      <c r="X30" s="293" t="s">
        <v>296</v>
      </c>
      <c r="Y30" s="293" t="s">
        <v>297</v>
      </c>
      <c r="Z30" s="293" t="s">
        <v>298</v>
      </c>
      <c r="AA30" s="293" t="s">
        <v>299</v>
      </c>
      <c r="AB30" s="293" t="s">
        <v>300</v>
      </c>
      <c r="AC30" s="293" t="s">
        <v>301</v>
      </c>
      <c r="AD30" s="293" t="s">
        <v>302</v>
      </c>
      <c r="AE30" s="293" t="s">
        <v>436</v>
      </c>
      <c r="AF30" s="293" t="s">
        <v>304</v>
      </c>
      <c r="AG30" s="293" t="s">
        <v>430</v>
      </c>
      <c r="AH30" s="293" t="s">
        <v>414</v>
      </c>
      <c r="AI30" s="293" t="s">
        <v>437</v>
      </c>
      <c r="AJ30" s="293" t="s">
        <v>431</v>
      </c>
      <c r="AK30" s="293" t="s">
        <v>432</v>
      </c>
      <c r="AL30" s="293" t="s">
        <v>433</v>
      </c>
      <c r="AM30" s="293" t="s">
        <v>434</v>
      </c>
      <c r="AN30" s="293" t="s">
        <v>435</v>
      </c>
    </row>
    <row r="31" spans="1:40" ht="18" customHeight="1" thickTop="1" x14ac:dyDescent="0.3">
      <c r="A31" s="302"/>
      <c r="B31" s="317"/>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row>
    <row r="32" spans="1:40" ht="18" customHeight="1" x14ac:dyDescent="0.3">
      <c r="A32" s="297" t="s">
        <v>332</v>
      </c>
      <c r="B32" s="297" t="s">
        <v>416</v>
      </c>
      <c r="C32" s="300">
        <v>47694.177166809997</v>
      </c>
      <c r="D32" s="300">
        <v>47745.283479010002</v>
      </c>
      <c r="E32" s="300">
        <v>47737.845197770002</v>
      </c>
      <c r="F32" s="300">
        <v>47533.503202229993</v>
      </c>
      <c r="G32" s="300">
        <v>47382.638370020002</v>
      </c>
      <c r="H32" s="300">
        <v>47401.410157419996</v>
      </c>
      <c r="I32" s="300">
        <v>47427.397743109999</v>
      </c>
      <c r="J32" s="300">
        <v>44530.876024979996</v>
      </c>
      <c r="K32" s="300">
        <v>44522.778753110004</v>
      </c>
      <c r="L32" s="300">
        <v>44434.032098189993</v>
      </c>
      <c r="M32" s="300">
        <v>44511.747251239998</v>
      </c>
      <c r="N32" s="300">
        <v>44315.940731650007</v>
      </c>
      <c r="O32" s="300">
        <v>44245.641496850003</v>
      </c>
      <c r="P32" s="300">
        <v>44255.250134319998</v>
      </c>
      <c r="Q32" s="300">
        <v>44277.996081609999</v>
      </c>
      <c r="R32" s="300">
        <v>44222.000640229999</v>
      </c>
      <c r="S32" s="300">
        <v>44210.372361330003</v>
      </c>
      <c r="T32" s="300">
        <v>44280.088956700005</v>
      </c>
      <c r="U32" s="300">
        <v>43930.418946800004</v>
      </c>
      <c r="V32" s="300">
        <v>43827.40912086</v>
      </c>
      <c r="W32" s="300">
        <v>43482.168871139998</v>
      </c>
      <c r="X32" s="300">
        <v>43076.47440621</v>
      </c>
      <c r="Y32" s="300">
        <v>42811.304690979996</v>
      </c>
      <c r="Z32" s="300">
        <v>42626.153110209998</v>
      </c>
      <c r="AA32" s="300">
        <v>42367.831198520005</v>
      </c>
      <c r="AB32" s="300">
        <v>43182.478514529997</v>
      </c>
      <c r="AC32" s="300">
        <v>42642.621432439999</v>
      </c>
      <c r="AD32" s="300">
        <v>42279.742461139998</v>
      </c>
      <c r="AE32" s="300">
        <v>42341.546560030001</v>
      </c>
      <c r="AF32" s="300">
        <v>42162.317528939995</v>
      </c>
      <c r="AG32" s="300">
        <v>42267.428383689999</v>
      </c>
      <c r="AH32" s="300">
        <v>42473.18414954</v>
      </c>
      <c r="AI32" s="300">
        <v>42382.252847019998</v>
      </c>
      <c r="AJ32" s="300">
        <v>42351.705278480003</v>
      </c>
      <c r="AK32" s="300">
        <v>42447.857508320005</v>
      </c>
      <c r="AL32" s="300">
        <v>42576.548990819996</v>
      </c>
      <c r="AM32" s="300">
        <v>42463.510283990006</v>
      </c>
      <c r="AN32" s="300">
        <v>42200.920854390002</v>
      </c>
    </row>
    <row r="33" spans="1:40" ht="18" customHeight="1" x14ac:dyDescent="0.3">
      <c r="A33" s="302" t="s">
        <v>417</v>
      </c>
      <c r="B33" s="302" t="s">
        <v>418</v>
      </c>
      <c r="C33" s="308">
        <v>0</v>
      </c>
      <c r="D33" s="308">
        <v>0</v>
      </c>
      <c r="E33" s="308">
        <v>0</v>
      </c>
      <c r="F33" s="308">
        <v>0</v>
      </c>
      <c r="G33" s="308">
        <v>0</v>
      </c>
      <c r="H33" s="308">
        <v>0</v>
      </c>
      <c r="I33" s="308">
        <v>0</v>
      </c>
      <c r="J33" s="308">
        <v>0</v>
      </c>
      <c r="K33" s="308">
        <v>0</v>
      </c>
      <c r="L33" s="308">
        <v>0</v>
      </c>
      <c r="M33" s="308">
        <v>0</v>
      </c>
      <c r="N33" s="308">
        <v>0</v>
      </c>
      <c r="O33" s="308">
        <v>0</v>
      </c>
      <c r="P33" s="308">
        <v>0</v>
      </c>
      <c r="Q33" s="308">
        <v>0</v>
      </c>
      <c r="R33" s="308">
        <v>0</v>
      </c>
      <c r="S33" s="308">
        <v>0</v>
      </c>
      <c r="T33" s="308">
        <v>0</v>
      </c>
      <c r="U33" s="308">
        <v>0</v>
      </c>
      <c r="V33" s="308">
        <v>0</v>
      </c>
      <c r="W33" s="308">
        <v>0</v>
      </c>
      <c r="X33" s="308">
        <v>0</v>
      </c>
      <c r="Y33" s="308">
        <v>0</v>
      </c>
      <c r="Z33" s="308">
        <v>0</v>
      </c>
      <c r="AA33" s="308">
        <v>0</v>
      </c>
      <c r="AB33" s="308">
        <v>0</v>
      </c>
      <c r="AC33" s="308">
        <v>0</v>
      </c>
      <c r="AD33" s="308">
        <v>0</v>
      </c>
      <c r="AE33" s="308">
        <v>0</v>
      </c>
      <c r="AF33" s="308">
        <v>0</v>
      </c>
      <c r="AG33" s="308">
        <v>0</v>
      </c>
      <c r="AH33" s="308">
        <v>0</v>
      </c>
      <c r="AI33" s="308">
        <v>0</v>
      </c>
      <c r="AJ33" s="308">
        <v>0</v>
      </c>
      <c r="AK33" s="308">
        <v>0</v>
      </c>
      <c r="AL33" s="308">
        <v>0</v>
      </c>
      <c r="AM33" s="308">
        <v>0</v>
      </c>
      <c r="AN33" s="308">
        <v>0</v>
      </c>
    </row>
    <row r="34" spans="1:40" ht="18" customHeight="1" x14ac:dyDescent="0.3">
      <c r="A34" s="302" t="s">
        <v>419</v>
      </c>
      <c r="B34" s="302" t="s">
        <v>420</v>
      </c>
      <c r="C34" s="308">
        <v>47694.177166810005</v>
      </c>
      <c r="D34" s="308">
        <v>47745.283479009995</v>
      </c>
      <c r="E34" s="308">
        <v>47737.845197770002</v>
      </c>
      <c r="F34" s="308">
        <v>47533.50320223</v>
      </c>
      <c r="G34" s="308">
        <v>47382.638370019995</v>
      </c>
      <c r="H34" s="308">
        <v>47401.410157420003</v>
      </c>
      <c r="I34" s="308">
        <v>47427.397743109999</v>
      </c>
      <c r="J34" s="308">
        <v>44530.876024979996</v>
      </c>
      <c r="K34" s="308">
        <v>44522.778753110004</v>
      </c>
      <c r="L34" s="308">
        <v>44434.032098189993</v>
      </c>
      <c r="M34" s="308">
        <v>44511.747251240013</v>
      </c>
      <c r="N34" s="308">
        <v>44315.94073165</v>
      </c>
      <c r="O34" s="308">
        <v>44245.641496850003</v>
      </c>
      <c r="P34" s="308">
        <v>44255.250134319991</v>
      </c>
      <c r="Q34" s="308">
        <v>44277.996081610007</v>
      </c>
      <c r="R34" s="308">
        <v>44222.000640229999</v>
      </c>
      <c r="S34" s="308">
        <v>44210.372361329995</v>
      </c>
      <c r="T34" s="308">
        <v>44280.088956699998</v>
      </c>
      <c r="U34" s="308">
        <v>43930.418946800004</v>
      </c>
      <c r="V34" s="308">
        <v>43827.40912086</v>
      </c>
      <c r="W34" s="308">
        <v>43482.168871139998</v>
      </c>
      <c r="X34" s="308">
        <v>43076.47440621</v>
      </c>
      <c r="Y34" s="308">
        <v>42811.304690979996</v>
      </c>
      <c r="Z34" s="308">
        <v>42626.153110209998</v>
      </c>
      <c r="AA34" s="308">
        <v>42367.831198519998</v>
      </c>
      <c r="AB34" s="308">
        <v>43182.478514529997</v>
      </c>
      <c r="AC34" s="308">
        <v>42642.621432439999</v>
      </c>
      <c r="AD34" s="308">
        <v>42279.742461139998</v>
      </c>
      <c r="AE34" s="308">
        <v>42341.546560030001</v>
      </c>
      <c r="AF34" s="308">
        <v>42162.317528940002</v>
      </c>
      <c r="AG34" s="308">
        <v>42267.428383689999</v>
      </c>
      <c r="AH34" s="308">
        <v>42473.18414954</v>
      </c>
      <c r="AI34" s="308">
        <v>42382.252847019998</v>
      </c>
      <c r="AJ34" s="308">
        <v>42351.705278480003</v>
      </c>
      <c r="AK34" s="308">
        <v>42447.857508319998</v>
      </c>
      <c r="AL34" s="308">
        <v>42576.548990819996</v>
      </c>
      <c r="AM34" s="308">
        <v>42463.510283989999</v>
      </c>
      <c r="AN34" s="308">
        <v>42200.920854390002</v>
      </c>
    </row>
    <row r="35" spans="1:40" ht="18" customHeight="1" x14ac:dyDescent="0.3">
      <c r="A35" s="302"/>
      <c r="B35" s="302"/>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c r="AN35" s="375"/>
    </row>
    <row r="36" spans="1:40" ht="18" customHeight="1" x14ac:dyDescent="0.3">
      <c r="A36" s="297" t="s">
        <v>333</v>
      </c>
      <c r="B36" s="297" t="s">
        <v>318</v>
      </c>
      <c r="C36" s="300">
        <v>0</v>
      </c>
      <c r="D36" s="300">
        <v>0</v>
      </c>
      <c r="E36" s="300">
        <v>0</v>
      </c>
      <c r="F36" s="300">
        <v>0</v>
      </c>
      <c r="G36" s="300">
        <v>0</v>
      </c>
      <c r="H36" s="300">
        <v>1000</v>
      </c>
      <c r="I36" s="300">
        <v>2500</v>
      </c>
      <c r="J36" s="300">
        <v>2500</v>
      </c>
      <c r="K36" s="300">
        <v>3500</v>
      </c>
      <c r="L36" s="300">
        <v>3500</v>
      </c>
      <c r="M36" s="300">
        <v>3500</v>
      </c>
      <c r="N36" s="300">
        <v>3500</v>
      </c>
      <c r="O36" s="300">
        <v>3500</v>
      </c>
      <c r="P36" s="300">
        <v>3500</v>
      </c>
      <c r="Q36" s="300">
        <v>3500</v>
      </c>
      <c r="R36" s="300">
        <v>3500</v>
      </c>
      <c r="S36" s="300">
        <v>0</v>
      </c>
      <c r="T36" s="300">
        <v>0</v>
      </c>
      <c r="U36" s="300">
        <v>0</v>
      </c>
      <c r="V36" s="300">
        <v>0</v>
      </c>
      <c r="W36" s="300">
        <v>0</v>
      </c>
      <c r="X36" s="300">
        <v>0</v>
      </c>
      <c r="Y36" s="300">
        <v>0</v>
      </c>
      <c r="Z36" s="300">
        <v>0</v>
      </c>
      <c r="AA36" s="300">
        <v>0</v>
      </c>
      <c r="AB36" s="300">
        <v>0</v>
      </c>
      <c r="AC36" s="300">
        <v>0</v>
      </c>
      <c r="AD36" s="300">
        <v>0</v>
      </c>
      <c r="AE36" s="300">
        <v>0</v>
      </c>
      <c r="AF36" s="300">
        <v>0</v>
      </c>
      <c r="AG36" s="300">
        <v>0</v>
      </c>
      <c r="AH36" s="300">
        <v>0</v>
      </c>
      <c r="AI36" s="300">
        <v>0</v>
      </c>
      <c r="AJ36" s="300">
        <v>0</v>
      </c>
      <c r="AK36" s="300">
        <v>0</v>
      </c>
      <c r="AL36" s="300">
        <v>0</v>
      </c>
      <c r="AM36" s="300">
        <v>0</v>
      </c>
      <c r="AN36" s="300">
        <v>0</v>
      </c>
    </row>
    <row r="37" spans="1:40" ht="18" customHeight="1" x14ac:dyDescent="0.3">
      <c r="A37" s="302"/>
      <c r="B37" s="302"/>
      <c r="C37" s="375"/>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N37" s="375"/>
    </row>
    <row r="38" spans="1:40" ht="18" customHeight="1" x14ac:dyDescent="0.3">
      <c r="A38" s="297" t="s">
        <v>341</v>
      </c>
      <c r="B38" s="297" t="s">
        <v>320</v>
      </c>
      <c r="C38" s="300">
        <v>6737.2744701100009</v>
      </c>
      <c r="D38" s="300">
        <v>7196.0808801700005</v>
      </c>
      <c r="E38" s="300">
        <v>7568.8271590600007</v>
      </c>
      <c r="F38" s="300">
        <v>8126.2390832200008</v>
      </c>
      <c r="G38" s="300">
        <v>8243.5994757700009</v>
      </c>
      <c r="H38" s="300">
        <v>7569.0138445899993</v>
      </c>
      <c r="I38" s="300">
        <v>8000.0027897499976</v>
      </c>
      <c r="J38" s="300">
        <v>8753.0440673700014</v>
      </c>
      <c r="K38" s="300">
        <v>8185.6564800400001</v>
      </c>
      <c r="L38" s="300">
        <v>8054.2517909899998</v>
      </c>
      <c r="M38" s="300">
        <v>8103.3172242500004</v>
      </c>
      <c r="N38" s="300">
        <v>8321.2882398300007</v>
      </c>
      <c r="O38" s="300">
        <v>8104.4168467400004</v>
      </c>
      <c r="P38" s="300">
        <v>8367.2974330099987</v>
      </c>
      <c r="Q38" s="300">
        <v>8603.3838927800007</v>
      </c>
      <c r="R38" s="300">
        <v>8426.8383009000008</v>
      </c>
      <c r="S38" s="300">
        <v>783.62091100999999</v>
      </c>
      <c r="T38" s="300">
        <v>780.2091568100002</v>
      </c>
      <c r="U38" s="300">
        <v>782.30236002000004</v>
      </c>
      <c r="V38" s="300">
        <v>747.65959606000001</v>
      </c>
      <c r="W38" s="300">
        <v>675.78406803999997</v>
      </c>
      <c r="X38" s="300">
        <v>689.16898163999997</v>
      </c>
      <c r="Y38" s="300">
        <v>684.64534749999996</v>
      </c>
      <c r="Z38" s="300">
        <v>681.53103354000007</v>
      </c>
      <c r="AA38" s="300">
        <v>794.32048476</v>
      </c>
      <c r="AB38" s="300">
        <v>756.13385965999987</v>
      </c>
      <c r="AC38" s="300">
        <v>759.68859431999988</v>
      </c>
      <c r="AD38" s="300">
        <v>775.20549093000011</v>
      </c>
      <c r="AE38" s="300">
        <v>762.7514358200001</v>
      </c>
      <c r="AF38" s="300">
        <v>761.62911378000001</v>
      </c>
      <c r="AG38" s="300">
        <v>769.87665938999999</v>
      </c>
      <c r="AH38" s="300">
        <v>606.44807977999994</v>
      </c>
      <c r="AI38" s="300">
        <v>686.60128170000007</v>
      </c>
      <c r="AJ38" s="300">
        <v>625.29962681000006</v>
      </c>
      <c r="AK38" s="300">
        <v>620.69480098999998</v>
      </c>
      <c r="AL38" s="300">
        <v>647.87426503999995</v>
      </c>
      <c r="AM38" s="300">
        <v>616.63245032999987</v>
      </c>
      <c r="AN38" s="300">
        <v>513.49214269000004</v>
      </c>
    </row>
    <row r="39" spans="1:40" ht="18" customHeight="1" x14ac:dyDescent="0.3">
      <c r="A39" s="302"/>
      <c r="B39" s="318"/>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5"/>
      <c r="AH39" s="375"/>
      <c r="AI39" s="375"/>
      <c r="AJ39" s="375"/>
      <c r="AK39" s="375"/>
      <c r="AL39" s="375"/>
      <c r="AM39" s="375"/>
      <c r="AN39" s="375"/>
    </row>
    <row r="40" spans="1:40" ht="18" customHeight="1" x14ac:dyDescent="0.3">
      <c r="A40" s="297" t="s">
        <v>346</v>
      </c>
      <c r="B40" s="297" t="s">
        <v>324</v>
      </c>
      <c r="C40" s="300">
        <v>0</v>
      </c>
      <c r="D40" s="300">
        <v>0</v>
      </c>
      <c r="E40" s="300">
        <v>0</v>
      </c>
      <c r="F40" s="300">
        <v>0</v>
      </c>
      <c r="G40" s="300">
        <v>0</v>
      </c>
      <c r="H40" s="300">
        <v>0</v>
      </c>
      <c r="I40" s="300">
        <v>0</v>
      </c>
      <c r="J40" s="300">
        <v>0</v>
      </c>
      <c r="K40" s="300">
        <v>0</v>
      </c>
      <c r="L40" s="300">
        <v>0</v>
      </c>
      <c r="M40" s="300">
        <v>0</v>
      </c>
      <c r="N40" s="300">
        <v>0</v>
      </c>
      <c r="O40" s="300">
        <v>0</v>
      </c>
      <c r="P40" s="300">
        <v>0</v>
      </c>
      <c r="Q40" s="300">
        <v>0</v>
      </c>
      <c r="R40" s="300">
        <v>0</v>
      </c>
      <c r="S40" s="300">
        <v>0</v>
      </c>
      <c r="T40" s="300">
        <v>0</v>
      </c>
      <c r="U40" s="300">
        <v>0</v>
      </c>
      <c r="V40" s="300">
        <v>0</v>
      </c>
      <c r="W40" s="300">
        <v>0</v>
      </c>
      <c r="X40" s="300">
        <v>0</v>
      </c>
      <c r="Y40" s="300">
        <v>0</v>
      </c>
      <c r="Z40" s="300">
        <v>0</v>
      </c>
      <c r="AA40" s="300">
        <v>0</v>
      </c>
      <c r="AB40" s="300">
        <v>0</v>
      </c>
      <c r="AC40" s="300">
        <v>0</v>
      </c>
      <c r="AD40" s="300">
        <v>0</v>
      </c>
      <c r="AE40" s="300">
        <v>0</v>
      </c>
      <c r="AF40" s="300">
        <v>0</v>
      </c>
      <c r="AG40" s="300">
        <v>0</v>
      </c>
      <c r="AH40" s="300">
        <v>0</v>
      </c>
      <c r="AI40" s="300">
        <v>0</v>
      </c>
      <c r="AJ40" s="300">
        <v>0</v>
      </c>
      <c r="AK40" s="300">
        <v>0</v>
      </c>
      <c r="AL40" s="300">
        <v>0</v>
      </c>
      <c r="AM40" s="300">
        <v>0</v>
      </c>
      <c r="AN40" s="300">
        <v>0</v>
      </c>
    </row>
    <row r="41" spans="1:40" ht="18" customHeight="1" x14ac:dyDescent="0.3">
      <c r="A41" s="302"/>
      <c r="B41" s="302"/>
      <c r="C41" s="37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5"/>
      <c r="AN41" s="375"/>
    </row>
    <row r="42" spans="1:40" ht="18" customHeight="1" x14ac:dyDescent="0.3">
      <c r="A42" s="297" t="s">
        <v>348</v>
      </c>
      <c r="B42" s="297" t="s">
        <v>421</v>
      </c>
      <c r="C42" s="300">
        <v>0</v>
      </c>
      <c r="D42" s="300">
        <v>0</v>
      </c>
      <c r="E42" s="300">
        <v>0</v>
      </c>
      <c r="F42" s="300">
        <v>0</v>
      </c>
      <c r="G42" s="300">
        <v>0</v>
      </c>
      <c r="H42" s="300">
        <v>0</v>
      </c>
      <c r="I42" s="300">
        <v>0</v>
      </c>
      <c r="J42" s="300">
        <v>0</v>
      </c>
      <c r="K42" s="300">
        <v>0</v>
      </c>
      <c r="L42" s="300">
        <v>0</v>
      </c>
      <c r="M42" s="300">
        <v>0</v>
      </c>
      <c r="N42" s="300">
        <v>0</v>
      </c>
      <c r="O42" s="300">
        <v>0</v>
      </c>
      <c r="P42" s="300">
        <v>0</v>
      </c>
      <c r="Q42" s="300">
        <v>0</v>
      </c>
      <c r="R42" s="300">
        <v>0</v>
      </c>
      <c r="S42" s="300">
        <v>0</v>
      </c>
      <c r="T42" s="300">
        <v>0</v>
      </c>
      <c r="U42" s="300">
        <v>0</v>
      </c>
      <c r="V42" s="300">
        <v>0</v>
      </c>
      <c r="W42" s="300">
        <v>0</v>
      </c>
      <c r="X42" s="300">
        <v>0</v>
      </c>
      <c r="Y42" s="300">
        <v>0</v>
      </c>
      <c r="Z42" s="300">
        <v>0</v>
      </c>
      <c r="AA42" s="300">
        <v>0</v>
      </c>
      <c r="AB42" s="300">
        <v>0</v>
      </c>
      <c r="AC42" s="300">
        <v>0</v>
      </c>
      <c r="AD42" s="300">
        <v>0</v>
      </c>
      <c r="AE42" s="300">
        <v>0</v>
      </c>
      <c r="AF42" s="300">
        <v>0</v>
      </c>
      <c r="AG42" s="300">
        <v>0</v>
      </c>
      <c r="AH42" s="300">
        <v>0</v>
      </c>
      <c r="AI42" s="300">
        <v>0</v>
      </c>
      <c r="AJ42" s="300">
        <v>0</v>
      </c>
      <c r="AK42" s="300">
        <v>0</v>
      </c>
      <c r="AL42" s="300">
        <v>0</v>
      </c>
      <c r="AM42" s="300">
        <v>0</v>
      </c>
      <c r="AN42" s="300">
        <v>0</v>
      </c>
    </row>
    <row r="43" spans="1:40" ht="18" customHeight="1" x14ac:dyDescent="0.3">
      <c r="A43" s="302"/>
      <c r="B43" s="302"/>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5"/>
      <c r="AN43" s="375"/>
    </row>
    <row r="44" spans="1:40" ht="18" customHeight="1" x14ac:dyDescent="0.3">
      <c r="A44" s="297" t="s">
        <v>350</v>
      </c>
      <c r="B44" s="297" t="s">
        <v>354</v>
      </c>
      <c r="C44" s="300">
        <v>6314.8586488700012</v>
      </c>
      <c r="D44" s="300">
        <v>6490.8241229300002</v>
      </c>
      <c r="E44" s="300">
        <v>7060.6022900899989</v>
      </c>
      <c r="F44" s="300">
        <v>6622.88513367</v>
      </c>
      <c r="G44" s="300">
        <v>6563.53564955</v>
      </c>
      <c r="H44" s="300">
        <v>6600.6007098899991</v>
      </c>
      <c r="I44" s="300">
        <v>6765.2370936199995</v>
      </c>
      <c r="J44" s="300">
        <v>7161.5383294800004</v>
      </c>
      <c r="K44" s="300">
        <v>6905.9064424599992</v>
      </c>
      <c r="L44" s="300">
        <v>6975.311365139999</v>
      </c>
      <c r="M44" s="300">
        <v>6977.4743716700004</v>
      </c>
      <c r="N44" s="300">
        <v>6555.624133450001</v>
      </c>
      <c r="O44" s="300">
        <v>6666.5761637200003</v>
      </c>
      <c r="P44" s="300">
        <v>6795.361598389999</v>
      </c>
      <c r="Q44" s="300">
        <v>7403.5074112600005</v>
      </c>
      <c r="R44" s="300">
        <v>7144.2468703500008</v>
      </c>
      <c r="S44" s="300">
        <v>4582.5030572199994</v>
      </c>
      <c r="T44" s="300">
        <v>4464.1036987200005</v>
      </c>
      <c r="U44" s="300">
        <v>4411.2929158300003</v>
      </c>
      <c r="V44" s="300">
        <v>4730.8340509800009</v>
      </c>
      <c r="W44" s="300">
        <v>4690.5252794899998</v>
      </c>
      <c r="X44" s="300">
        <v>4808.5696513899993</v>
      </c>
      <c r="Y44" s="300">
        <v>4562.7797941899998</v>
      </c>
      <c r="Z44" s="300">
        <v>4887.6153473899994</v>
      </c>
      <c r="AA44" s="300">
        <v>4345.13922654</v>
      </c>
      <c r="AB44" s="300">
        <v>4410.2773806499999</v>
      </c>
      <c r="AC44" s="300">
        <v>4307.6419335399996</v>
      </c>
      <c r="AD44" s="300">
        <v>4527.5351244699996</v>
      </c>
      <c r="AE44" s="300">
        <v>4910.9876187199989</v>
      </c>
      <c r="AF44" s="300">
        <v>5078.7027678199993</v>
      </c>
      <c r="AG44" s="300">
        <v>5182.5940328699999</v>
      </c>
      <c r="AH44" s="300">
        <v>5188.6480179999999</v>
      </c>
      <c r="AI44" s="300">
        <v>5044.2319726399992</v>
      </c>
      <c r="AJ44" s="300">
        <v>4849.9664679300004</v>
      </c>
      <c r="AK44" s="300">
        <v>5136.6202076300006</v>
      </c>
      <c r="AL44" s="300">
        <v>5055.8354439400009</v>
      </c>
      <c r="AM44" s="300">
        <v>5176.28690327</v>
      </c>
      <c r="AN44" s="300">
        <v>5140.2854201400005</v>
      </c>
    </row>
    <row r="45" spans="1:40" ht="18" customHeight="1" x14ac:dyDescent="0.3">
      <c r="A45" s="302"/>
      <c r="B45" s="302"/>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row>
    <row r="46" spans="1:40" ht="18" customHeight="1" x14ac:dyDescent="0.3">
      <c r="A46" s="297" t="s">
        <v>351</v>
      </c>
      <c r="B46" s="297" t="s">
        <v>322</v>
      </c>
      <c r="C46" s="300">
        <v>16490.590231589998</v>
      </c>
      <c r="D46" s="300">
        <v>16672.405927219999</v>
      </c>
      <c r="E46" s="300">
        <v>16826.767400239998</v>
      </c>
      <c r="F46" s="300">
        <v>17018.929556850002</v>
      </c>
      <c r="G46" s="300">
        <v>17178.663837420001</v>
      </c>
      <c r="H46" s="300">
        <v>17273.097443890001</v>
      </c>
      <c r="I46" s="300">
        <v>17367.432887409999</v>
      </c>
      <c r="J46" s="300">
        <v>17493.540328859999</v>
      </c>
      <c r="K46" s="300">
        <v>17698.229826440001</v>
      </c>
      <c r="L46" s="300">
        <v>17875.62659901</v>
      </c>
      <c r="M46" s="300">
        <v>17891.827757510004</v>
      </c>
      <c r="N46" s="300">
        <v>18296.488863300001</v>
      </c>
      <c r="O46" s="300">
        <v>18564.132760459997</v>
      </c>
      <c r="P46" s="300">
        <v>18740.88164752</v>
      </c>
      <c r="Q46" s="300">
        <v>18902.950339989999</v>
      </c>
      <c r="R46" s="300">
        <v>18802.792339209998</v>
      </c>
      <c r="S46" s="300">
        <v>17016.415046330003</v>
      </c>
      <c r="T46" s="300">
        <v>17127.79711068</v>
      </c>
      <c r="U46" s="300">
        <v>17254.990881540001</v>
      </c>
      <c r="V46" s="300">
        <v>17200.391749509999</v>
      </c>
      <c r="W46" s="300">
        <v>17347.552607109999</v>
      </c>
      <c r="X46" s="300">
        <v>17416.737332080003</v>
      </c>
      <c r="Y46" s="300">
        <v>17866.627419749999</v>
      </c>
      <c r="Z46" s="300">
        <v>17617.980864159999</v>
      </c>
      <c r="AA46" s="300">
        <v>17765.619168090001</v>
      </c>
      <c r="AB46" s="300">
        <v>17945.577405840006</v>
      </c>
      <c r="AC46" s="300">
        <v>17966.837637449997</v>
      </c>
      <c r="AD46" s="300">
        <v>18097.336881029998</v>
      </c>
      <c r="AE46" s="300">
        <v>18232.256673199998</v>
      </c>
      <c r="AF46" s="300">
        <v>18126.219309699998</v>
      </c>
      <c r="AG46" s="300">
        <v>18267.647466809998</v>
      </c>
      <c r="AH46" s="300">
        <v>18398.434080440002</v>
      </c>
      <c r="AI46" s="300">
        <v>18614.45086004</v>
      </c>
      <c r="AJ46" s="300">
        <v>18857.952050949996</v>
      </c>
      <c r="AK46" s="300">
        <v>18759.825696369997</v>
      </c>
      <c r="AL46" s="300">
        <v>19070.765572119999</v>
      </c>
      <c r="AM46" s="300">
        <v>19113.151735930001</v>
      </c>
      <c r="AN46" s="300">
        <v>19224.65656689</v>
      </c>
    </row>
    <row r="47" spans="1:40" ht="16.5" x14ac:dyDescent="0.3">
      <c r="A47" s="302"/>
      <c r="B47" s="302"/>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row>
    <row r="48" spans="1:40" ht="16.5" x14ac:dyDescent="0.3">
      <c r="A48" s="297"/>
      <c r="B48" s="297" t="s">
        <v>281</v>
      </c>
      <c r="C48" s="300">
        <v>77236.900517380011</v>
      </c>
      <c r="D48" s="300">
        <v>78104.594409330006</v>
      </c>
      <c r="E48" s="300">
        <v>79194.042047160008</v>
      </c>
      <c r="F48" s="300">
        <v>79301.556975970001</v>
      </c>
      <c r="G48" s="300">
        <v>79368.437332760004</v>
      </c>
      <c r="H48" s="300">
        <v>79844.122155790013</v>
      </c>
      <c r="I48" s="300">
        <v>82060.070513889994</v>
      </c>
      <c r="J48" s="300">
        <v>80438.998750690007</v>
      </c>
      <c r="K48" s="300">
        <v>80812.571502049992</v>
      </c>
      <c r="L48" s="300">
        <v>80839.221853329989</v>
      </c>
      <c r="M48" s="300">
        <v>80984.36660466998</v>
      </c>
      <c r="N48" s="300">
        <v>80989.341968230001</v>
      </c>
      <c r="O48" s="300">
        <v>81080.767267770003</v>
      </c>
      <c r="P48" s="300">
        <v>81658.790813240004</v>
      </c>
      <c r="Q48" s="300">
        <v>82687.837725639984</v>
      </c>
      <c r="R48" s="300">
        <v>82095.878150689998</v>
      </c>
      <c r="S48" s="300">
        <v>66592.911375890006</v>
      </c>
      <c r="T48" s="300">
        <v>66652.19892291</v>
      </c>
      <c r="U48" s="300">
        <v>66379.005104190001</v>
      </c>
      <c r="V48" s="300">
        <v>66506.294517410002</v>
      </c>
      <c r="W48" s="300">
        <v>66196.030825779992</v>
      </c>
      <c r="X48" s="300">
        <v>65990.950371319996</v>
      </c>
      <c r="Y48" s="300">
        <v>65925.357252419999</v>
      </c>
      <c r="Z48" s="300">
        <v>65813.280355299998</v>
      </c>
      <c r="AA48" s="300">
        <v>65272.910077909997</v>
      </c>
      <c r="AB48" s="300">
        <v>66294.467160679997</v>
      </c>
      <c r="AC48" s="300">
        <v>65676.789597750001</v>
      </c>
      <c r="AD48" s="300">
        <v>65679.819957569998</v>
      </c>
      <c r="AE48" s="300">
        <v>66247.542287770004</v>
      </c>
      <c r="AF48" s="300">
        <v>66128.868720240003</v>
      </c>
      <c r="AG48" s="300">
        <v>66487.546542759999</v>
      </c>
      <c r="AH48" s="300">
        <v>66666.714327759997</v>
      </c>
      <c r="AI48" s="300">
        <v>66727.536961400008</v>
      </c>
      <c r="AJ48" s="300">
        <v>66684.923424170003</v>
      </c>
      <c r="AK48" s="300">
        <v>66964.998213309998</v>
      </c>
      <c r="AL48" s="300">
        <v>67351.024271920003</v>
      </c>
      <c r="AM48" s="300">
        <v>67369.581373520006</v>
      </c>
      <c r="AN48" s="300">
        <v>67079.354984110003</v>
      </c>
    </row>
    <row r="49" spans="1:40" thickBot="1" x14ac:dyDescent="0.35">
      <c r="A49" s="319"/>
      <c r="B49" s="319"/>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row>
    <row r="50" spans="1:40" s="325" customFormat="1" ht="15.75" customHeight="1" thickTop="1" x14ac:dyDescent="0.25">
      <c r="A50" s="322" t="s">
        <v>386</v>
      </c>
    </row>
    <row r="51" spans="1:40" s="325" customFormat="1" ht="15.75" customHeight="1" x14ac:dyDescent="0.25">
      <c r="A51" s="322" t="s">
        <v>422</v>
      </c>
    </row>
    <row r="52" spans="1:40" s="322" customFormat="1" ht="15" x14ac:dyDescent="0.25">
      <c r="A52" s="377" t="s">
        <v>423</v>
      </c>
    </row>
    <row r="53" spans="1:40" s="325" customFormat="1" ht="15.75" customHeight="1" x14ac:dyDescent="0.25">
      <c r="A53" s="322" t="s">
        <v>424</v>
      </c>
    </row>
    <row r="54" spans="1:40" s="325" customFormat="1" ht="15.75" customHeight="1" x14ac:dyDescent="0.25">
      <c r="A54" s="322" t="s">
        <v>425</v>
      </c>
    </row>
    <row r="55" spans="1:40" s="325" customFormat="1" ht="15.75" customHeight="1" x14ac:dyDescent="0.25">
      <c r="A55" s="322" t="s">
        <v>426</v>
      </c>
    </row>
    <row r="56" spans="1:40" s="325" customFormat="1" ht="15.75" customHeight="1" x14ac:dyDescent="0.25">
      <c r="A56" s="322" t="s">
        <v>427</v>
      </c>
    </row>
    <row r="57" spans="1:40" s="325" customFormat="1" ht="15.75" customHeight="1" x14ac:dyDescent="0.25">
      <c r="A57" s="322"/>
    </row>
    <row r="58" spans="1:40" s="325" customFormat="1" ht="15.75" customHeight="1" x14ac:dyDescent="0.25">
      <c r="A58" s="324" t="s">
        <v>359</v>
      </c>
    </row>
    <row r="59" spans="1:40" ht="15" customHeight="1" x14ac:dyDescent="0.3">
      <c r="A59" s="325"/>
    </row>
    <row r="60" spans="1:40" x14ac:dyDescent="0.3">
      <c r="A60" s="325"/>
    </row>
  </sheetData>
  <hyperlinks>
    <hyperlink ref="A52" r:id="rId1" display="https://www.bom.mu/publications-statistics/statistics/monthly-statistical-bulletin/monthly-statistical-bulletin-february-2021" xr:uid="{00000000-0004-0000-0A00-000000000000}"/>
  </hyperlinks>
  <pageMargins left="0.75" right="0.75" top="0.75" bottom="0.75" header="0.3" footer="0"/>
  <pageSetup paperSize="9" scale="50"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N59"/>
  <sheetViews>
    <sheetView showGridLines="0" zoomScale="90" zoomScaleNormal="90" zoomScaleSheetLayoutView="100" workbookViewId="0">
      <pane xSplit="2" ySplit="4" topLeftCell="AB5" activePane="bottomRight" state="frozen"/>
      <selection activeCell="D33" sqref="D33"/>
      <selection pane="topRight" activeCell="D33" sqref="D33"/>
      <selection pane="bottomLeft" activeCell="D33" sqref="D33"/>
      <selection pane="bottomRight" activeCell="D33" sqref="D33"/>
    </sheetView>
  </sheetViews>
  <sheetFormatPr defaultColWidth="9.140625" defaultRowHeight="17.25" x14ac:dyDescent="0.3"/>
  <cols>
    <col min="1" max="1" width="7.140625" style="287" customWidth="1"/>
    <col min="2" max="2" width="71.42578125" style="284" customWidth="1"/>
    <col min="3" max="27" width="12.7109375" style="287" hidden="1" customWidth="1"/>
    <col min="28" max="40" width="12.7109375" style="287" customWidth="1"/>
    <col min="41" max="16384" width="9.140625" style="287"/>
  </cols>
  <sheetData>
    <row r="1" spans="1:40" ht="19.5" customHeight="1" x14ac:dyDescent="0.3">
      <c r="A1" s="378" t="s">
        <v>438</v>
      </c>
      <c r="B1" s="379"/>
    </row>
    <row r="2" spans="1:40" hidden="1" x14ac:dyDescent="0.3">
      <c r="A2" s="367"/>
      <c r="B2" s="368"/>
    </row>
    <row r="3" spans="1:40" ht="18" thickBot="1" x14ac:dyDescent="0.35">
      <c r="A3" s="285"/>
      <c r="B3" s="372"/>
      <c r="D3" s="289"/>
      <c r="F3" s="289"/>
      <c r="H3" s="289"/>
      <c r="S3" s="289"/>
      <c r="X3" s="289"/>
      <c r="AE3" s="289"/>
      <c r="AN3" s="289" t="s">
        <v>8</v>
      </c>
    </row>
    <row r="4" spans="1:40" ht="24" customHeight="1" thickTop="1" thickBot="1" x14ac:dyDescent="0.35">
      <c r="A4" s="291" t="s">
        <v>289</v>
      </c>
      <c r="B4" s="291" t="s">
        <v>290</v>
      </c>
      <c r="C4" s="292">
        <v>43374</v>
      </c>
      <c r="D4" s="292">
        <v>43405</v>
      </c>
      <c r="E4" s="292">
        <v>43435</v>
      </c>
      <c r="F4" s="292">
        <v>43466</v>
      </c>
      <c r="G4" s="292">
        <v>43497</v>
      </c>
      <c r="H4" s="292">
        <v>43525</v>
      </c>
      <c r="I4" s="292">
        <v>43556</v>
      </c>
      <c r="J4" s="292">
        <v>43586</v>
      </c>
      <c r="K4" s="292">
        <v>43617</v>
      </c>
      <c r="L4" s="292">
        <v>43647</v>
      </c>
      <c r="M4" s="292">
        <v>43678</v>
      </c>
      <c r="N4" s="292">
        <v>43709</v>
      </c>
      <c r="O4" s="292">
        <v>43739</v>
      </c>
      <c r="P4" s="292">
        <v>43770</v>
      </c>
      <c r="Q4" s="292">
        <v>43800</v>
      </c>
      <c r="R4" s="292">
        <v>43831</v>
      </c>
      <c r="S4" s="293" t="s">
        <v>392</v>
      </c>
      <c r="T4" s="293" t="s">
        <v>292</v>
      </c>
      <c r="U4" s="293" t="s">
        <v>393</v>
      </c>
      <c r="V4" s="293" t="s">
        <v>394</v>
      </c>
      <c r="W4" s="293" t="s">
        <v>439</v>
      </c>
      <c r="X4" s="293" t="s">
        <v>296</v>
      </c>
      <c r="Y4" s="293" t="s">
        <v>297</v>
      </c>
      <c r="Z4" s="293" t="s">
        <v>298</v>
      </c>
      <c r="AA4" s="293" t="s">
        <v>299</v>
      </c>
      <c r="AB4" s="293">
        <v>44136</v>
      </c>
      <c r="AC4" s="293">
        <v>44166</v>
      </c>
      <c r="AD4" s="293">
        <v>44197</v>
      </c>
      <c r="AE4" s="293" t="s">
        <v>396</v>
      </c>
      <c r="AF4" s="293" t="s">
        <v>397</v>
      </c>
      <c r="AG4" s="293" t="s">
        <v>430</v>
      </c>
      <c r="AH4" s="293" t="s">
        <v>414</v>
      </c>
      <c r="AI4" s="293" t="s">
        <v>400</v>
      </c>
      <c r="AJ4" s="293" t="s">
        <v>401</v>
      </c>
      <c r="AK4" s="293" t="s">
        <v>402</v>
      </c>
      <c r="AL4" s="293" t="s">
        <v>415</v>
      </c>
      <c r="AM4" s="293" t="s">
        <v>404</v>
      </c>
      <c r="AN4" s="293" t="s">
        <v>435</v>
      </c>
    </row>
    <row r="5" spans="1:40" ht="18" customHeight="1" thickTop="1" x14ac:dyDescent="0.3">
      <c r="A5" s="302"/>
      <c r="B5" s="302"/>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row>
    <row r="6" spans="1:40" ht="18" customHeight="1" x14ac:dyDescent="0.3">
      <c r="A6" s="297" t="s">
        <v>305</v>
      </c>
      <c r="B6" s="297" t="s">
        <v>308</v>
      </c>
      <c r="C6" s="300">
        <v>352382.65874345228</v>
      </c>
      <c r="D6" s="300">
        <v>327920.33516186185</v>
      </c>
      <c r="E6" s="300">
        <v>316209.87737736892</v>
      </c>
      <c r="F6" s="300">
        <v>319201.92619764269</v>
      </c>
      <c r="G6" s="300">
        <v>380680.54327686707</v>
      </c>
      <c r="H6" s="300">
        <v>324533.76780826127</v>
      </c>
      <c r="I6" s="300">
        <v>346704.14379382069</v>
      </c>
      <c r="J6" s="300">
        <v>316876.71704503114</v>
      </c>
      <c r="K6" s="300">
        <v>309109.14536801691</v>
      </c>
      <c r="L6" s="300">
        <v>361707.16808019171</v>
      </c>
      <c r="M6" s="300">
        <v>328762.4441763162</v>
      </c>
      <c r="N6" s="300">
        <v>323561.64893500909</v>
      </c>
      <c r="O6" s="300">
        <v>360468.66513252858</v>
      </c>
      <c r="P6" s="300">
        <v>407899.89230275352</v>
      </c>
      <c r="Q6" s="300">
        <v>401959.12895732146</v>
      </c>
      <c r="R6" s="300">
        <v>403255.54478148493</v>
      </c>
      <c r="S6" s="300">
        <v>418956.87172310788</v>
      </c>
      <c r="T6" s="300">
        <v>404153.32814372377</v>
      </c>
      <c r="U6" s="300">
        <v>426493.0256736438</v>
      </c>
      <c r="V6" s="300">
        <v>450696.90787833044</v>
      </c>
      <c r="W6" s="300">
        <v>455100.66837098059</v>
      </c>
      <c r="X6" s="300">
        <v>465308.54841139418</v>
      </c>
      <c r="Y6" s="300">
        <v>518028.83294883283</v>
      </c>
      <c r="Z6" s="300">
        <v>475010.77010921878</v>
      </c>
      <c r="AA6" s="300">
        <v>446372.18701189163</v>
      </c>
      <c r="AB6" s="300">
        <v>487656.46189793228</v>
      </c>
      <c r="AC6" s="300">
        <v>454504.37840981764</v>
      </c>
      <c r="AD6" s="300">
        <v>520819.10399072175</v>
      </c>
      <c r="AE6" s="300">
        <v>552550.62849132053</v>
      </c>
      <c r="AF6" s="300">
        <v>550728.72435631289</v>
      </c>
      <c r="AG6" s="300">
        <v>504909.93328313879</v>
      </c>
      <c r="AH6" s="300">
        <v>562114.50944732665</v>
      </c>
      <c r="AI6" s="300">
        <v>530827.28627351485</v>
      </c>
      <c r="AJ6" s="300">
        <v>482894.10775575758</v>
      </c>
      <c r="AK6" s="300">
        <v>532388.949033943</v>
      </c>
      <c r="AL6" s="300">
        <v>525993.39621802932</v>
      </c>
      <c r="AM6" s="300">
        <v>540224.96000692423</v>
      </c>
      <c r="AN6" s="300">
        <v>526651.73421449983</v>
      </c>
    </row>
    <row r="7" spans="1:40" ht="18" customHeight="1" x14ac:dyDescent="0.3">
      <c r="A7" s="302" t="s">
        <v>406</v>
      </c>
      <c r="B7" s="310" t="s">
        <v>407</v>
      </c>
      <c r="C7" s="308">
        <v>5828.702181240812</v>
      </c>
      <c r="D7" s="308">
        <v>6054.3858939150368</v>
      </c>
      <c r="E7" s="308">
        <v>8360.2894402560742</v>
      </c>
      <c r="F7" s="308">
        <v>7759.9553550904993</v>
      </c>
      <c r="G7" s="308">
        <v>6530.730579473915</v>
      </c>
      <c r="H7" s="308">
        <v>6640.0305433026942</v>
      </c>
      <c r="I7" s="308">
        <v>6902.9341032585908</v>
      </c>
      <c r="J7" s="308">
        <v>6872.5555002081692</v>
      </c>
      <c r="K7" s="308">
        <v>6177.9436973460779</v>
      </c>
      <c r="L7" s="308">
        <v>6602.5604775961119</v>
      </c>
      <c r="M7" s="308">
        <v>6348.6245271663302</v>
      </c>
      <c r="N7" s="308">
        <v>5738.5111612363607</v>
      </c>
      <c r="O7" s="308">
        <v>6697.7579109175322</v>
      </c>
      <c r="P7" s="308">
        <v>6345.998426860222</v>
      </c>
      <c r="Q7" s="308">
        <v>8324.0907585841396</v>
      </c>
      <c r="R7" s="308">
        <v>6868.9554540669205</v>
      </c>
      <c r="S7" s="308">
        <v>6257.8903958900755</v>
      </c>
      <c r="T7" s="308">
        <v>7136.6265785968735</v>
      </c>
      <c r="U7" s="308">
        <v>7601.3403745045689</v>
      </c>
      <c r="V7" s="308">
        <v>6334.8505257107245</v>
      </c>
      <c r="W7" s="308">
        <v>6455.8079960320565</v>
      </c>
      <c r="X7" s="308">
        <v>6675.9658162889946</v>
      </c>
      <c r="Y7" s="308">
        <v>5983.3729770705913</v>
      </c>
      <c r="Z7" s="308">
        <v>6583.1101653207952</v>
      </c>
      <c r="AA7" s="308">
        <v>6325.0031614402933</v>
      </c>
      <c r="AB7" s="308">
        <v>6341.9746562151086</v>
      </c>
      <c r="AC7" s="308">
        <v>7802.4237398683463</v>
      </c>
      <c r="AD7" s="308">
        <v>6869.4784972203452</v>
      </c>
      <c r="AE7" s="308">
        <v>6219.4256891969662</v>
      </c>
      <c r="AF7" s="308">
        <v>6818.1020538496541</v>
      </c>
      <c r="AG7" s="308">
        <v>6671.2476120757328</v>
      </c>
      <c r="AH7" s="308">
        <v>6615.5460532370216</v>
      </c>
      <c r="AI7" s="308">
        <v>6791.9779673893963</v>
      </c>
      <c r="AJ7" s="308">
        <v>6664.6543928802357</v>
      </c>
      <c r="AK7" s="308">
        <v>6858.5235188198876</v>
      </c>
      <c r="AL7" s="308">
        <v>6773.5252383096695</v>
      </c>
      <c r="AM7" s="308">
        <v>7306.6083870843922</v>
      </c>
      <c r="AN7" s="308">
        <v>7584.5631107001918</v>
      </c>
    </row>
    <row r="8" spans="1:40" ht="18" customHeight="1" x14ac:dyDescent="0.3">
      <c r="A8" s="302" t="s">
        <v>408</v>
      </c>
      <c r="B8" s="310" t="s">
        <v>409</v>
      </c>
      <c r="C8" s="308">
        <v>173381.3298458028</v>
      </c>
      <c r="D8" s="308">
        <v>175766.72956203023</v>
      </c>
      <c r="E8" s="308">
        <v>179861.51667529377</v>
      </c>
      <c r="F8" s="308">
        <v>166656.2823980746</v>
      </c>
      <c r="G8" s="308">
        <v>218741.93917047724</v>
      </c>
      <c r="H8" s="308">
        <v>148784.65950281508</v>
      </c>
      <c r="I8" s="308">
        <v>152363.91290428655</v>
      </c>
      <c r="J8" s="308">
        <v>171171.26782187127</v>
      </c>
      <c r="K8" s="308">
        <v>139446.11174069665</v>
      </c>
      <c r="L8" s="308">
        <v>164503.46989044474</v>
      </c>
      <c r="M8" s="308">
        <v>174360.0578024826</v>
      </c>
      <c r="N8" s="308">
        <v>170599.00602792698</v>
      </c>
      <c r="O8" s="308">
        <v>140552.65337958492</v>
      </c>
      <c r="P8" s="308">
        <v>196988.65093711403</v>
      </c>
      <c r="Q8" s="308">
        <v>195356.4574400392</v>
      </c>
      <c r="R8" s="308">
        <v>168620.30609577609</v>
      </c>
      <c r="S8" s="308">
        <v>184468.63515810797</v>
      </c>
      <c r="T8" s="308">
        <v>244235.52559768956</v>
      </c>
      <c r="U8" s="308">
        <v>237164.70714972774</v>
      </c>
      <c r="V8" s="308">
        <v>266535.71108401776</v>
      </c>
      <c r="W8" s="308">
        <v>270466.87606112094</v>
      </c>
      <c r="X8" s="308">
        <v>266458.73841444019</v>
      </c>
      <c r="Y8" s="308">
        <v>248838.06735341562</v>
      </c>
      <c r="Z8" s="308">
        <v>226633.8149536335</v>
      </c>
      <c r="AA8" s="308">
        <v>222200.87075696298</v>
      </c>
      <c r="AB8" s="308">
        <v>266737.75133838831</v>
      </c>
      <c r="AC8" s="308">
        <v>249640.6629259208</v>
      </c>
      <c r="AD8" s="308">
        <v>298527.63465918199</v>
      </c>
      <c r="AE8" s="308">
        <v>289683.53061357467</v>
      </c>
      <c r="AF8" s="308">
        <v>299592.29728333338</v>
      </c>
      <c r="AG8" s="308">
        <v>263544.86669306405</v>
      </c>
      <c r="AH8" s="308">
        <v>310769.53553498362</v>
      </c>
      <c r="AI8" s="308">
        <v>298370.44092436851</v>
      </c>
      <c r="AJ8" s="308">
        <v>220751.81640156452</v>
      </c>
      <c r="AK8" s="308">
        <v>288999.03348699259</v>
      </c>
      <c r="AL8" s="308">
        <v>294095.07071380568</v>
      </c>
      <c r="AM8" s="308">
        <v>249039.27020583666</v>
      </c>
      <c r="AN8" s="308">
        <v>284224.15419959667</v>
      </c>
    </row>
    <row r="9" spans="1:40" ht="18" customHeight="1" x14ac:dyDescent="0.3">
      <c r="A9" s="302" t="s">
        <v>410</v>
      </c>
      <c r="B9" s="310" t="s">
        <v>411</v>
      </c>
      <c r="C9" s="308">
        <v>173172.62671640876</v>
      </c>
      <c r="D9" s="308">
        <v>146099.21970591653</v>
      </c>
      <c r="E9" s="308">
        <v>127988.0712618191</v>
      </c>
      <c r="F9" s="308">
        <v>144785.68844447759</v>
      </c>
      <c r="G9" s="308">
        <v>155407.87352691597</v>
      </c>
      <c r="H9" s="308">
        <v>169109.07776214351</v>
      </c>
      <c r="I9" s="308">
        <v>187437.29678627563</v>
      </c>
      <c r="J9" s="308">
        <v>138832.89372295167</v>
      </c>
      <c r="K9" s="308">
        <v>163485.08992997417</v>
      </c>
      <c r="L9" s="308">
        <v>190601.13771215084</v>
      </c>
      <c r="M9" s="308">
        <v>148053.7618466673</v>
      </c>
      <c r="N9" s="308">
        <v>147224.13174584584</v>
      </c>
      <c r="O9" s="308">
        <v>213218.25384202611</v>
      </c>
      <c r="P9" s="308">
        <v>204565.24293877941</v>
      </c>
      <c r="Q9" s="308">
        <v>198278.58075869814</v>
      </c>
      <c r="R9" s="308">
        <v>227766.28323164184</v>
      </c>
      <c r="S9" s="308">
        <v>228230.34616910992</v>
      </c>
      <c r="T9" s="308">
        <v>152781.17596743727</v>
      </c>
      <c r="U9" s="308">
        <v>181726.97814941159</v>
      </c>
      <c r="V9" s="308">
        <v>177826.34626860201</v>
      </c>
      <c r="W9" s="308">
        <v>178177.98431382765</v>
      </c>
      <c r="X9" s="308">
        <v>192173.84418066501</v>
      </c>
      <c r="Y9" s="308">
        <v>263207.39261834661</v>
      </c>
      <c r="Z9" s="308">
        <v>241793.84499026436</v>
      </c>
      <c r="AA9" s="308">
        <v>217846.31309348825</v>
      </c>
      <c r="AB9" s="308">
        <v>214576.73590332895</v>
      </c>
      <c r="AC9" s="308">
        <v>197061.29174402845</v>
      </c>
      <c r="AD9" s="308">
        <v>215421.99083431941</v>
      </c>
      <c r="AE9" s="308">
        <v>256647.67218854895</v>
      </c>
      <c r="AF9" s="308">
        <v>244318.32501912984</v>
      </c>
      <c r="AG9" s="308">
        <v>234693.81897799906</v>
      </c>
      <c r="AH9" s="308">
        <v>244729.4278591059</v>
      </c>
      <c r="AI9" s="308">
        <v>225664.86738175689</v>
      </c>
      <c r="AJ9" s="308">
        <v>255477.63696131273</v>
      </c>
      <c r="AK9" s="308">
        <v>236531.39202813068</v>
      </c>
      <c r="AL9" s="308">
        <v>225124.80026591397</v>
      </c>
      <c r="AM9" s="308">
        <v>283879.08141400316</v>
      </c>
      <c r="AN9" s="308">
        <v>234843.01690420299</v>
      </c>
    </row>
    <row r="10" spans="1:40" ht="18" customHeight="1" x14ac:dyDescent="0.3">
      <c r="A10" s="302"/>
      <c r="B10" s="302"/>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row>
    <row r="11" spans="1:40" ht="18" customHeight="1" x14ac:dyDescent="0.3">
      <c r="A11" s="297" t="s">
        <v>307</v>
      </c>
      <c r="B11" s="297" t="s">
        <v>318</v>
      </c>
      <c r="C11" s="300">
        <v>327630.77294823021</v>
      </c>
      <c r="D11" s="300">
        <v>333470.95698926511</v>
      </c>
      <c r="E11" s="300">
        <v>350968.38650447491</v>
      </c>
      <c r="F11" s="300">
        <v>358001.3554269165</v>
      </c>
      <c r="G11" s="300">
        <v>347437.77768638934</v>
      </c>
      <c r="H11" s="300">
        <v>378416.79190307087</v>
      </c>
      <c r="I11" s="300">
        <v>378558.75986836496</v>
      </c>
      <c r="J11" s="300">
        <v>391934.62651550985</v>
      </c>
      <c r="K11" s="300">
        <v>405081.47764100193</v>
      </c>
      <c r="L11" s="300">
        <v>401782.16336970386</v>
      </c>
      <c r="M11" s="300">
        <v>407728.68482421571</v>
      </c>
      <c r="N11" s="300">
        <v>428954.61020773958</v>
      </c>
      <c r="O11" s="300">
        <v>425591.38709617959</v>
      </c>
      <c r="P11" s="300">
        <v>437209.7122741589</v>
      </c>
      <c r="Q11" s="300">
        <v>428742.83614877128</v>
      </c>
      <c r="R11" s="300">
        <v>429917.31513406034</v>
      </c>
      <c r="S11" s="300">
        <v>439966.34829577862</v>
      </c>
      <c r="T11" s="300">
        <v>457125.30249846954</v>
      </c>
      <c r="U11" s="300">
        <v>451719.02531060879</v>
      </c>
      <c r="V11" s="300">
        <v>436798.7349990005</v>
      </c>
      <c r="W11" s="300">
        <v>475143.44724685518</v>
      </c>
      <c r="X11" s="300">
        <v>443092.58729525917</v>
      </c>
      <c r="Y11" s="300">
        <v>485011.091365517</v>
      </c>
      <c r="Z11" s="300">
        <v>512902.96428020345</v>
      </c>
      <c r="AA11" s="300">
        <v>477087.06073245301</v>
      </c>
      <c r="AB11" s="300">
        <v>478622.81155718985</v>
      </c>
      <c r="AC11" s="300">
        <v>517588.44899013394</v>
      </c>
      <c r="AD11" s="300">
        <v>496594.69112318568</v>
      </c>
      <c r="AE11" s="300">
        <v>516291.06396368064</v>
      </c>
      <c r="AF11" s="300">
        <v>548018.8807805992</v>
      </c>
      <c r="AG11" s="300">
        <v>547811.14806034858</v>
      </c>
      <c r="AH11" s="300">
        <v>556496.38550455507</v>
      </c>
      <c r="AI11" s="300">
        <v>610796.60265198827</v>
      </c>
      <c r="AJ11" s="300">
        <v>637782.02522077668</v>
      </c>
      <c r="AK11" s="300">
        <v>645698.58148050203</v>
      </c>
      <c r="AL11" s="300">
        <v>653073.31937128503</v>
      </c>
      <c r="AM11" s="300">
        <v>643795.00258200488</v>
      </c>
      <c r="AN11" s="300">
        <v>646843.57694699138</v>
      </c>
    </row>
    <row r="12" spans="1:40" ht="18" customHeight="1" x14ac:dyDescent="0.3">
      <c r="A12" s="302"/>
      <c r="B12" s="302"/>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row>
    <row r="13" spans="1:40" ht="18" customHeight="1" x14ac:dyDescent="0.3">
      <c r="A13" s="297" t="s">
        <v>317</v>
      </c>
      <c r="B13" s="297" t="s">
        <v>320</v>
      </c>
      <c r="C13" s="300">
        <v>708663.32216151489</v>
      </c>
      <c r="D13" s="300">
        <v>714853.05679720815</v>
      </c>
      <c r="E13" s="300">
        <v>708936.49842787953</v>
      </c>
      <c r="F13" s="300">
        <v>695073.82051677885</v>
      </c>
      <c r="G13" s="300">
        <v>706937.14946621063</v>
      </c>
      <c r="H13" s="300">
        <v>704768.11334067048</v>
      </c>
      <c r="I13" s="300">
        <v>703696.06040598499</v>
      </c>
      <c r="J13" s="300">
        <v>707155.52268913737</v>
      </c>
      <c r="K13" s="300">
        <v>726966.39755275915</v>
      </c>
      <c r="L13" s="300">
        <v>713834.90551463258</v>
      </c>
      <c r="M13" s="300">
        <v>720257.45068302006</v>
      </c>
      <c r="N13" s="300">
        <v>723534.62623566575</v>
      </c>
      <c r="O13" s="300">
        <v>2.5</v>
      </c>
      <c r="P13" s="300">
        <v>737497.58049775031</v>
      </c>
      <c r="Q13" s="300">
        <v>728938.52957856865</v>
      </c>
      <c r="R13" s="300">
        <v>742084.61249075818</v>
      </c>
      <c r="S13" s="300">
        <v>725572.46814879216</v>
      </c>
      <c r="T13" s="300">
        <v>757163.5663965448</v>
      </c>
      <c r="U13" s="300">
        <v>774314.2027293751</v>
      </c>
      <c r="V13" s="300">
        <v>770110.41535220959</v>
      </c>
      <c r="W13" s="300">
        <v>759541.87247999141</v>
      </c>
      <c r="X13" s="300">
        <v>744589.45632046938</v>
      </c>
      <c r="Y13" s="300">
        <v>738097.06445591967</v>
      </c>
      <c r="Z13" s="300">
        <v>743072.73715021019</v>
      </c>
      <c r="AA13" s="300">
        <v>738036.71336475888</v>
      </c>
      <c r="AB13" s="300">
        <v>738953.76345726592</v>
      </c>
      <c r="AC13" s="300">
        <v>743370.77964074153</v>
      </c>
      <c r="AD13" s="300">
        <v>758998.60062403698</v>
      </c>
      <c r="AE13" s="300">
        <v>751008.20181972231</v>
      </c>
      <c r="AF13" s="300">
        <v>743331.90548098844</v>
      </c>
      <c r="AG13" s="300">
        <v>746934.07475244184</v>
      </c>
      <c r="AH13" s="300">
        <v>751283.01297508541</v>
      </c>
      <c r="AI13" s="300">
        <v>770982.65160990669</v>
      </c>
      <c r="AJ13" s="300">
        <v>779965.78535819519</v>
      </c>
      <c r="AK13" s="300">
        <v>780834.02784882276</v>
      </c>
      <c r="AL13" s="300">
        <v>768887.7825281308</v>
      </c>
      <c r="AM13" s="300">
        <v>788027.13580704667</v>
      </c>
      <c r="AN13" s="300">
        <v>777005.46984721324</v>
      </c>
    </row>
    <row r="14" spans="1:40" ht="18" customHeight="1" x14ac:dyDescent="0.3">
      <c r="A14" s="302"/>
      <c r="B14" s="302"/>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row>
    <row r="15" spans="1:40" ht="18" customHeight="1" x14ac:dyDescent="0.3">
      <c r="A15" s="297" t="s">
        <v>319</v>
      </c>
      <c r="B15" s="297" t="s">
        <v>322</v>
      </c>
      <c r="C15" s="300">
        <v>12589.621973824433</v>
      </c>
      <c r="D15" s="300">
        <v>13501.139163622658</v>
      </c>
      <c r="E15" s="300">
        <v>9986.8857277853003</v>
      </c>
      <c r="F15" s="300">
        <v>10095.495468557454</v>
      </c>
      <c r="G15" s="300">
        <v>10157.444531889556</v>
      </c>
      <c r="H15" s="300">
        <v>10317.174743903428</v>
      </c>
      <c r="I15" s="300">
        <v>10442.953023997045</v>
      </c>
      <c r="J15" s="300">
        <v>10595.980940939275</v>
      </c>
      <c r="K15" s="300">
        <v>10682.249386270058</v>
      </c>
      <c r="L15" s="300">
        <v>10815.073433513482</v>
      </c>
      <c r="M15" s="300">
        <v>10814.863469248108</v>
      </c>
      <c r="N15" s="300">
        <v>10762.003978477787</v>
      </c>
      <c r="O15" s="300">
        <v>10887.902771479756</v>
      </c>
      <c r="P15" s="300">
        <v>11259.358949235164</v>
      </c>
      <c r="Q15" s="300">
        <v>10475.26327615134</v>
      </c>
      <c r="R15" s="300">
        <v>11153.818530420192</v>
      </c>
      <c r="S15" s="300">
        <v>11047.171624398048</v>
      </c>
      <c r="T15" s="300">
        <v>10334.929529277169</v>
      </c>
      <c r="U15" s="300">
        <v>10883.117502628947</v>
      </c>
      <c r="V15" s="300">
        <v>11116.312514426576</v>
      </c>
      <c r="W15" s="300">
        <v>10693.066549533531</v>
      </c>
      <c r="X15" s="300">
        <v>10966.431334722036</v>
      </c>
      <c r="Y15" s="300">
        <v>11215.085085814488</v>
      </c>
      <c r="Z15" s="300">
        <v>11084.62098786256</v>
      </c>
      <c r="AA15" s="300">
        <v>11312.96882757909</v>
      </c>
      <c r="AB15" s="300">
        <v>12558.066975188196</v>
      </c>
      <c r="AC15" s="300">
        <v>12661.78356089481</v>
      </c>
      <c r="AD15" s="300">
        <v>12746.865146142296</v>
      </c>
      <c r="AE15" s="300">
        <v>12955.693384601209</v>
      </c>
      <c r="AF15" s="300">
        <v>13065.466101471604</v>
      </c>
      <c r="AG15" s="300">
        <v>13341.914921079098</v>
      </c>
      <c r="AH15" s="300">
        <v>13360.014021847001</v>
      </c>
      <c r="AI15" s="300">
        <v>13680.732517827902</v>
      </c>
      <c r="AJ15" s="300">
        <v>14083.642294371566</v>
      </c>
      <c r="AK15" s="300">
        <v>13864.603340186473</v>
      </c>
      <c r="AL15" s="300">
        <v>14117.421981530832</v>
      </c>
      <c r="AM15" s="300">
        <v>14094.014399232874</v>
      </c>
      <c r="AN15" s="300">
        <v>13969.993740310589</v>
      </c>
    </row>
    <row r="16" spans="1:40" ht="18" customHeight="1" x14ac:dyDescent="0.3">
      <c r="A16" s="302"/>
      <c r="B16" s="310"/>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row>
    <row r="17" spans="1:40" ht="18" customHeight="1" x14ac:dyDescent="0.3">
      <c r="A17" s="297" t="s">
        <v>321</v>
      </c>
      <c r="B17" s="297" t="s">
        <v>324</v>
      </c>
      <c r="C17" s="300">
        <v>0.95513000000000003</v>
      </c>
      <c r="D17" s="300">
        <v>0.51665499999999998</v>
      </c>
      <c r="E17" s="300">
        <v>0.271646</v>
      </c>
      <c r="F17" s="300">
        <v>0.45336859999999995</v>
      </c>
      <c r="G17" s="300">
        <v>0.15168720000000002</v>
      </c>
      <c r="H17" s="300">
        <v>3.7975800000000004E-2</v>
      </c>
      <c r="I17" s="300">
        <v>0.11742039999999999</v>
      </c>
      <c r="J17" s="300">
        <v>3.4548206399999994</v>
      </c>
      <c r="K17" s="300">
        <v>3.0374739299999995</v>
      </c>
      <c r="L17" s="300">
        <v>2.6577852200000001</v>
      </c>
      <c r="M17" s="300">
        <v>2.2780965099999997</v>
      </c>
      <c r="N17" s="300">
        <v>2.4612918000000001</v>
      </c>
      <c r="O17" s="300">
        <v>2.2407580899999999</v>
      </c>
      <c r="P17" s="300">
        <v>1.8249098000000001</v>
      </c>
      <c r="Q17" s="300">
        <v>1.39630575</v>
      </c>
      <c r="R17" s="300">
        <v>0.98153430000000008</v>
      </c>
      <c r="S17" s="300">
        <v>0.98737425000000001</v>
      </c>
      <c r="T17" s="300">
        <v>0.63828099999999999</v>
      </c>
      <c r="U17" s="300">
        <v>0.72680915000000001</v>
      </c>
      <c r="V17" s="300">
        <v>4.3673442900000001</v>
      </c>
      <c r="W17" s="300">
        <v>3.85214386</v>
      </c>
      <c r="X17" s="300">
        <v>3.9203265099999998</v>
      </c>
      <c r="Y17" s="300">
        <v>3.4256261600000002</v>
      </c>
      <c r="Z17" s="300">
        <v>2.93092481</v>
      </c>
      <c r="AA17" s="300">
        <v>2.4362414599999997</v>
      </c>
      <c r="AB17" s="300">
        <v>2.0018861999999999</v>
      </c>
      <c r="AC17" s="300">
        <v>1.50716691</v>
      </c>
      <c r="AD17" s="300">
        <v>1.1218504199999999</v>
      </c>
      <c r="AE17" s="300">
        <v>1.19621793</v>
      </c>
      <c r="AF17" s="300">
        <v>1.0154459299999998</v>
      </c>
      <c r="AG17" s="300">
        <v>0.59486348999999994</v>
      </c>
      <c r="AH17" s="300">
        <v>4.0912923000000001</v>
      </c>
      <c r="AI17" s="300">
        <v>4.4509865899999994</v>
      </c>
      <c r="AJ17" s="300">
        <v>4.4329801500000006</v>
      </c>
      <c r="AK17" s="300">
        <v>3.85208971</v>
      </c>
      <c r="AL17" s="300">
        <v>3.2711992699999999</v>
      </c>
      <c r="AM17" s="300">
        <v>2.7392267499999998</v>
      </c>
      <c r="AN17" s="300">
        <v>1.91387628</v>
      </c>
    </row>
    <row r="18" spans="1:40" ht="18" customHeight="1" x14ac:dyDescent="0.3">
      <c r="A18" s="302"/>
      <c r="B18" s="302"/>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row>
    <row r="19" spans="1:40" ht="18" customHeight="1" x14ac:dyDescent="0.3">
      <c r="A19" s="297" t="s">
        <v>323</v>
      </c>
      <c r="B19" s="297" t="s">
        <v>412</v>
      </c>
      <c r="C19" s="300">
        <v>3378.8780669142157</v>
      </c>
      <c r="D19" s="300">
        <v>2932.9963831550385</v>
      </c>
      <c r="E19" s="300">
        <v>2650.1482004206027</v>
      </c>
      <c r="F19" s="300">
        <v>2969.9703730723818</v>
      </c>
      <c r="G19" s="300">
        <v>2891.4075156859453</v>
      </c>
      <c r="H19" s="300">
        <v>3367.1146153100922</v>
      </c>
      <c r="I19" s="300">
        <v>3135.2813071736273</v>
      </c>
      <c r="J19" s="300">
        <v>3229.0768150738986</v>
      </c>
      <c r="K19" s="300">
        <v>2677.9320068139214</v>
      </c>
      <c r="L19" s="300">
        <v>3061.3047592178323</v>
      </c>
      <c r="M19" s="300">
        <v>3375.4478817152722</v>
      </c>
      <c r="N19" s="300">
        <v>4224.2087275010272</v>
      </c>
      <c r="O19" s="300">
        <v>3575.6638802794705</v>
      </c>
      <c r="P19" s="300">
        <v>3382.3977550478248</v>
      </c>
      <c r="Q19" s="300">
        <v>2349.3868171397153</v>
      </c>
      <c r="R19" s="300">
        <v>2099.6772200230771</v>
      </c>
      <c r="S19" s="300">
        <v>2628.8716981202579</v>
      </c>
      <c r="T19" s="300">
        <v>4930.0215133975844</v>
      </c>
      <c r="U19" s="300">
        <v>4807.553876408836</v>
      </c>
      <c r="V19" s="300">
        <v>4199.6506607678239</v>
      </c>
      <c r="W19" s="300">
        <v>4112.7434605618328</v>
      </c>
      <c r="X19" s="300">
        <v>4683.8504888224052</v>
      </c>
      <c r="Y19" s="300">
        <v>4658.9992741215865</v>
      </c>
      <c r="Z19" s="300">
        <v>4190.6287963194291</v>
      </c>
      <c r="AA19" s="300">
        <v>3938.8512725084115</v>
      </c>
      <c r="AB19" s="300">
        <v>2999.3717479872739</v>
      </c>
      <c r="AC19" s="300">
        <v>2749.7532059051605</v>
      </c>
      <c r="AD19" s="300">
        <v>2380.0018681140828</v>
      </c>
      <c r="AE19" s="300">
        <v>3200.6897223084206</v>
      </c>
      <c r="AF19" s="300">
        <v>4014.7991485580919</v>
      </c>
      <c r="AG19" s="300">
        <v>3600.793245135902</v>
      </c>
      <c r="AH19" s="300">
        <v>3473.5743224381781</v>
      </c>
      <c r="AI19" s="300">
        <v>3578.4465937215859</v>
      </c>
      <c r="AJ19" s="300">
        <v>2864.6504146204347</v>
      </c>
      <c r="AK19" s="300">
        <v>2245.3185109850751</v>
      </c>
      <c r="AL19" s="300">
        <v>2986.62155512755</v>
      </c>
      <c r="AM19" s="300">
        <v>2551.4804127206976</v>
      </c>
      <c r="AN19" s="300">
        <v>2871.6172360078181</v>
      </c>
    </row>
    <row r="20" spans="1:40" ht="18" customHeight="1" x14ac:dyDescent="0.3">
      <c r="A20" s="302"/>
      <c r="B20" s="302"/>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row>
    <row r="21" spans="1:40" ht="18" customHeight="1" x14ac:dyDescent="0.3">
      <c r="A21" s="297" t="s">
        <v>325</v>
      </c>
      <c r="B21" s="297" t="s">
        <v>328</v>
      </c>
      <c r="C21" s="300">
        <v>18289.7377199316</v>
      </c>
      <c r="D21" s="300">
        <v>18531.338464533754</v>
      </c>
      <c r="E21" s="300">
        <v>18732.710484892854</v>
      </c>
      <c r="F21" s="300">
        <v>20039.300555723112</v>
      </c>
      <c r="G21" s="300">
        <v>20983.391607779791</v>
      </c>
      <c r="H21" s="300">
        <v>20755.545287421188</v>
      </c>
      <c r="I21" s="300">
        <v>21360.917207643412</v>
      </c>
      <c r="J21" s="300">
        <v>21323.566380670076</v>
      </c>
      <c r="K21" s="300">
        <v>20894.190283456344</v>
      </c>
      <c r="L21" s="300">
        <v>26862.800825862385</v>
      </c>
      <c r="M21" s="300">
        <v>21187.486951186085</v>
      </c>
      <c r="N21" s="300">
        <v>14639.014583998007</v>
      </c>
      <c r="O21" s="300">
        <v>14145.547727686602</v>
      </c>
      <c r="P21" s="300">
        <v>14212.696913129383</v>
      </c>
      <c r="Q21" s="300">
        <v>16529.130292814971</v>
      </c>
      <c r="R21" s="300">
        <v>19230.367793946702</v>
      </c>
      <c r="S21" s="300">
        <v>17211.770114607003</v>
      </c>
      <c r="T21" s="300">
        <v>18699.621971386547</v>
      </c>
      <c r="U21" s="300">
        <v>22900.243540468615</v>
      </c>
      <c r="V21" s="300">
        <v>23356.552178490336</v>
      </c>
      <c r="W21" s="300">
        <v>27522.830986509831</v>
      </c>
      <c r="X21" s="300">
        <v>27424.096393829073</v>
      </c>
      <c r="Y21" s="300">
        <v>29718.811612509584</v>
      </c>
      <c r="Z21" s="300">
        <v>31100.577334530215</v>
      </c>
      <c r="AA21" s="300">
        <v>31516.621495166641</v>
      </c>
      <c r="AB21" s="300">
        <v>33984.053832075377</v>
      </c>
      <c r="AC21" s="300">
        <v>26184.934130451598</v>
      </c>
      <c r="AD21" s="300">
        <v>28596.524654639939</v>
      </c>
      <c r="AE21" s="300">
        <v>22759.069891967243</v>
      </c>
      <c r="AF21" s="300">
        <v>26689.239121048708</v>
      </c>
      <c r="AG21" s="300">
        <v>29029.647423100727</v>
      </c>
      <c r="AH21" s="300">
        <v>34100.819920358503</v>
      </c>
      <c r="AI21" s="300">
        <v>26690.577081480093</v>
      </c>
      <c r="AJ21" s="300">
        <v>25686.749289914744</v>
      </c>
      <c r="AK21" s="300">
        <v>26840.667104565342</v>
      </c>
      <c r="AL21" s="300">
        <v>31349.997912435963</v>
      </c>
      <c r="AM21" s="300">
        <v>25111.053068970723</v>
      </c>
      <c r="AN21" s="300">
        <v>27600.904920740821</v>
      </c>
    </row>
    <row r="22" spans="1:40" ht="18" customHeight="1" x14ac:dyDescent="0.3">
      <c r="A22" s="302"/>
      <c r="B22" s="302"/>
      <c r="C22" s="369"/>
      <c r="D22" s="375"/>
      <c r="E22" s="375"/>
      <c r="F22" s="375"/>
      <c r="G22" s="375"/>
      <c r="H22" s="375"/>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c r="AH22" s="369"/>
      <c r="AI22" s="369"/>
      <c r="AJ22" s="369"/>
      <c r="AK22" s="369"/>
      <c r="AL22" s="369"/>
      <c r="AM22" s="369"/>
      <c r="AN22" s="369"/>
    </row>
    <row r="23" spans="1:40" ht="18" customHeight="1" x14ac:dyDescent="0.3">
      <c r="A23" s="297" t="s">
        <v>327</v>
      </c>
      <c r="B23" s="297" t="s">
        <v>330</v>
      </c>
      <c r="C23" s="300">
        <v>19918.84060933378</v>
      </c>
      <c r="D23" s="300">
        <v>19793.738816110912</v>
      </c>
      <c r="E23" s="300">
        <v>19502.920810957148</v>
      </c>
      <c r="F23" s="300">
        <v>19826.797090898621</v>
      </c>
      <c r="G23" s="300">
        <v>19851.66699253345</v>
      </c>
      <c r="H23" s="300">
        <v>19809.586836777344</v>
      </c>
      <c r="I23" s="300">
        <v>20136.779614027611</v>
      </c>
      <c r="J23" s="300">
        <v>20102.263299321057</v>
      </c>
      <c r="K23" s="300">
        <v>20754.093584223141</v>
      </c>
      <c r="L23" s="300">
        <v>20821.943737714642</v>
      </c>
      <c r="M23" s="300">
        <v>20757.411965260166</v>
      </c>
      <c r="N23" s="300">
        <v>20630.005100791495</v>
      </c>
      <c r="O23" s="300">
        <v>20665.145343683598</v>
      </c>
      <c r="P23" s="300">
        <v>20692.466032615976</v>
      </c>
      <c r="Q23" s="300">
        <v>20860.336030294729</v>
      </c>
      <c r="R23" s="300">
        <v>21009.798673796155</v>
      </c>
      <c r="S23" s="300">
        <v>20358.444687026633</v>
      </c>
      <c r="T23" s="300">
        <v>20426.125178461436</v>
      </c>
      <c r="U23" s="300">
        <v>20368.388080721408</v>
      </c>
      <c r="V23" s="300">
        <v>20271.269841371017</v>
      </c>
      <c r="W23" s="300">
        <v>20445.022383573232</v>
      </c>
      <c r="X23" s="300">
        <v>20356.65256009224</v>
      </c>
      <c r="Y23" s="300">
        <v>20211.16389614368</v>
      </c>
      <c r="Z23" s="300">
        <v>20765.457407220048</v>
      </c>
      <c r="AA23" s="300">
        <v>20612.723230758544</v>
      </c>
      <c r="AB23" s="300">
        <v>20715.562516214693</v>
      </c>
      <c r="AC23" s="300">
        <v>20713.876709667355</v>
      </c>
      <c r="AD23" s="300">
        <v>20844.062111273764</v>
      </c>
      <c r="AE23" s="300">
        <v>20791.0496230557</v>
      </c>
      <c r="AF23" s="300">
        <v>20453.591110802179</v>
      </c>
      <c r="AG23" s="300">
        <v>20433.232731025724</v>
      </c>
      <c r="AH23" s="300">
        <v>20358.870805537379</v>
      </c>
      <c r="AI23" s="300">
        <v>20768.30233559621</v>
      </c>
      <c r="AJ23" s="300">
        <v>20831.599795186045</v>
      </c>
      <c r="AK23" s="300">
        <v>20865.791671881285</v>
      </c>
      <c r="AL23" s="300">
        <v>20417.564313566618</v>
      </c>
      <c r="AM23" s="300">
        <v>20737.280528637704</v>
      </c>
      <c r="AN23" s="300">
        <v>20695.424998016279</v>
      </c>
    </row>
    <row r="24" spans="1:40" ht="18" customHeight="1" x14ac:dyDescent="0.3">
      <c r="A24" s="302"/>
      <c r="B24" s="30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row>
    <row r="25" spans="1:40" ht="18" customHeight="1" x14ac:dyDescent="0.3">
      <c r="A25" s="297"/>
      <c r="B25" s="297" t="s">
        <v>269</v>
      </c>
      <c r="C25" s="300">
        <v>1442854.7873532013</v>
      </c>
      <c r="D25" s="300">
        <v>1431004.0784307574</v>
      </c>
      <c r="E25" s="300">
        <v>1426987.6991797793</v>
      </c>
      <c r="F25" s="300">
        <v>1425209.1189981895</v>
      </c>
      <c r="G25" s="300">
        <v>1488939.5327645554</v>
      </c>
      <c r="H25" s="300">
        <v>1461968.1325112148</v>
      </c>
      <c r="I25" s="300">
        <v>1484035.0126414124</v>
      </c>
      <c r="J25" s="300">
        <v>1471221.2085063227</v>
      </c>
      <c r="K25" s="300">
        <v>1496168.5232964717</v>
      </c>
      <c r="L25" s="300">
        <v>1538888.0175060567</v>
      </c>
      <c r="M25" s="300">
        <v>1512886.0680474716</v>
      </c>
      <c r="N25" s="300">
        <v>1526308.5790609831</v>
      </c>
      <c r="O25" s="300">
        <v>1560046.1357815252</v>
      </c>
      <c r="P25" s="300">
        <v>1632155.9296344912</v>
      </c>
      <c r="Q25" s="300">
        <v>1609856.0074068117</v>
      </c>
      <c r="R25" s="300">
        <v>1628752.1161587897</v>
      </c>
      <c r="S25" s="300">
        <v>1635742.93366608</v>
      </c>
      <c r="T25" s="300">
        <v>1672833.5335122608</v>
      </c>
      <c r="U25" s="300">
        <v>1711486.2835230052</v>
      </c>
      <c r="V25" s="300">
        <v>1716554.2107688864</v>
      </c>
      <c r="W25" s="300">
        <v>1752563.5036218658</v>
      </c>
      <c r="X25" s="300">
        <v>1716425.5431310988</v>
      </c>
      <c r="Y25" s="300">
        <v>1806944.4742650189</v>
      </c>
      <c r="Z25" s="300">
        <v>1798130.6869903747</v>
      </c>
      <c r="AA25" s="300">
        <v>1728879.5621765761</v>
      </c>
      <c r="AB25" s="300">
        <v>1775492.0938700542</v>
      </c>
      <c r="AC25" s="300">
        <v>1777775.4618145225</v>
      </c>
      <c r="AD25" s="300">
        <v>1840980.9713685343</v>
      </c>
      <c r="AE25" s="300">
        <v>1879557.5931145863</v>
      </c>
      <c r="AF25" s="300">
        <v>1906303.6215457108</v>
      </c>
      <c r="AG25" s="300">
        <v>1866061.3392797611</v>
      </c>
      <c r="AH25" s="300">
        <v>1941191.2782894478</v>
      </c>
      <c r="AI25" s="300">
        <v>1977329.0500506256</v>
      </c>
      <c r="AJ25" s="300">
        <v>1964112.9931089722</v>
      </c>
      <c r="AK25" s="300">
        <v>2022741.7910805962</v>
      </c>
      <c r="AL25" s="300">
        <v>2016829.3750793759</v>
      </c>
      <c r="AM25" s="300">
        <v>2034543.6660322875</v>
      </c>
      <c r="AN25" s="300">
        <v>2015640.6357800597</v>
      </c>
    </row>
    <row r="26" spans="1:40" thickBot="1" x14ac:dyDescent="0.35">
      <c r="A26" s="311"/>
      <c r="B26" s="311"/>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row>
    <row r="27" spans="1:40" ht="18" hidden="1" thickTop="1" x14ac:dyDescent="0.3">
      <c r="A27" s="371"/>
      <c r="B27" s="371"/>
      <c r="C27" s="372"/>
      <c r="D27" s="372"/>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row>
    <row r="28" spans="1:40" ht="18" thickTop="1" x14ac:dyDescent="0.3">
      <c r="A28" s="285"/>
      <c r="B28" s="285"/>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row>
    <row r="29" spans="1:40" ht="18" thickBot="1" x14ac:dyDescent="0.35">
      <c r="A29" s="373"/>
      <c r="B29" s="373"/>
      <c r="C29" s="374"/>
      <c r="D29" s="374"/>
      <c r="E29" s="374"/>
      <c r="F29" s="374"/>
      <c r="G29" s="374"/>
      <c r="H29" s="374"/>
      <c r="I29" s="374"/>
      <c r="J29" s="374"/>
      <c r="K29" s="374"/>
      <c r="S29" s="289"/>
      <c r="X29" s="289"/>
      <c r="AE29" s="289"/>
      <c r="AN29" s="289" t="s">
        <v>8</v>
      </c>
    </row>
    <row r="30" spans="1:40" ht="24" customHeight="1" thickTop="1" thickBot="1" x14ac:dyDescent="0.35">
      <c r="A30" s="291" t="s">
        <v>289</v>
      </c>
      <c r="B30" s="291" t="s">
        <v>331</v>
      </c>
      <c r="C30" s="292">
        <v>43374</v>
      </c>
      <c r="D30" s="292">
        <v>43405</v>
      </c>
      <c r="E30" s="292">
        <v>43435</v>
      </c>
      <c r="F30" s="292">
        <v>43466</v>
      </c>
      <c r="G30" s="292">
        <v>43497</v>
      </c>
      <c r="H30" s="292">
        <v>43525</v>
      </c>
      <c r="I30" s="292">
        <v>43556</v>
      </c>
      <c r="J30" s="292">
        <v>43586</v>
      </c>
      <c r="K30" s="292">
        <v>43617</v>
      </c>
      <c r="L30" s="292">
        <v>43647</v>
      </c>
      <c r="M30" s="292">
        <v>43678</v>
      </c>
      <c r="N30" s="292">
        <v>43709</v>
      </c>
      <c r="O30" s="292">
        <v>43739</v>
      </c>
      <c r="P30" s="292">
        <v>43770</v>
      </c>
      <c r="Q30" s="292">
        <v>43800</v>
      </c>
      <c r="R30" s="292">
        <v>43831</v>
      </c>
      <c r="S30" s="293" t="s">
        <v>392</v>
      </c>
      <c r="T30" s="293" t="s">
        <v>292</v>
      </c>
      <c r="U30" s="293" t="s">
        <v>393</v>
      </c>
      <c r="V30" s="293" t="s">
        <v>394</v>
      </c>
      <c r="W30" s="293" t="s">
        <v>440</v>
      </c>
      <c r="X30" s="293" t="s">
        <v>296</v>
      </c>
      <c r="Y30" s="293" t="s">
        <v>297</v>
      </c>
      <c r="Z30" s="293" t="s">
        <v>298</v>
      </c>
      <c r="AA30" s="293" t="s">
        <v>299</v>
      </c>
      <c r="AB30" s="293">
        <v>44136</v>
      </c>
      <c r="AC30" s="293">
        <v>44166</v>
      </c>
      <c r="AD30" s="293">
        <v>44197</v>
      </c>
      <c r="AE30" s="293" t="s">
        <v>303</v>
      </c>
      <c r="AF30" s="293" t="s">
        <v>397</v>
      </c>
      <c r="AG30" s="293" t="s">
        <v>430</v>
      </c>
      <c r="AH30" s="293" t="s">
        <v>414</v>
      </c>
      <c r="AI30" s="293" t="s">
        <v>400</v>
      </c>
      <c r="AJ30" s="293" t="s">
        <v>401</v>
      </c>
      <c r="AK30" s="293" t="s">
        <v>402</v>
      </c>
      <c r="AL30" s="293" t="s">
        <v>415</v>
      </c>
      <c r="AM30" s="293" t="s">
        <v>404</v>
      </c>
      <c r="AN30" s="293" t="s">
        <v>435</v>
      </c>
    </row>
    <row r="31" spans="1:40" ht="18" customHeight="1" thickTop="1" x14ac:dyDescent="0.3">
      <c r="A31" s="302"/>
      <c r="B31" s="302"/>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row>
    <row r="32" spans="1:40" ht="18" customHeight="1" x14ac:dyDescent="0.3">
      <c r="A32" s="297" t="s">
        <v>332</v>
      </c>
      <c r="B32" s="297" t="s">
        <v>416</v>
      </c>
      <c r="C32" s="300">
        <v>1051160.5352396581</v>
      </c>
      <c r="D32" s="300">
        <v>1033570.7125977722</v>
      </c>
      <c r="E32" s="300">
        <v>1041107.4834335888</v>
      </c>
      <c r="F32" s="300">
        <v>1033098.8824459699</v>
      </c>
      <c r="G32" s="300">
        <v>1100562.3472724084</v>
      </c>
      <c r="H32" s="300">
        <v>1056512.3854441678</v>
      </c>
      <c r="I32" s="300">
        <v>1082628.8585385482</v>
      </c>
      <c r="J32" s="300">
        <v>1070652.4859890849</v>
      </c>
      <c r="K32" s="300">
        <v>1074893.8616714706</v>
      </c>
      <c r="L32" s="300">
        <v>1108506.4029164489</v>
      </c>
      <c r="M32" s="300">
        <v>1088051.3559337589</v>
      </c>
      <c r="N32" s="300">
        <v>1100129.5053014948</v>
      </c>
      <c r="O32" s="300">
        <v>1144583.4055570974</v>
      </c>
      <c r="P32" s="300">
        <v>1208883.7112167208</v>
      </c>
      <c r="Q32" s="300">
        <v>1192704.0178021726</v>
      </c>
      <c r="R32" s="300">
        <v>1208092.4380902678</v>
      </c>
      <c r="S32" s="300">
        <v>1230751.3021474928</v>
      </c>
      <c r="T32" s="300">
        <v>1242485.5107749403</v>
      </c>
      <c r="U32" s="300">
        <v>1247736.837276577</v>
      </c>
      <c r="V32" s="300">
        <v>1256779.4967781764</v>
      </c>
      <c r="W32" s="300">
        <v>1282077.1290441372</v>
      </c>
      <c r="X32" s="300">
        <v>1252911.7232373424</v>
      </c>
      <c r="Y32" s="300">
        <v>1342410.3516278488</v>
      </c>
      <c r="Z32" s="300">
        <v>1336185.3259706206</v>
      </c>
      <c r="AA32" s="300">
        <v>1284367.0341368448</v>
      </c>
      <c r="AB32" s="300">
        <v>1327797.436550712</v>
      </c>
      <c r="AC32" s="300">
        <v>1340240.1016579561</v>
      </c>
      <c r="AD32" s="300">
        <v>1392883.7455535845</v>
      </c>
      <c r="AE32" s="300">
        <v>1419578.304316937</v>
      </c>
      <c r="AF32" s="300">
        <v>1445583.3067657605</v>
      </c>
      <c r="AG32" s="300">
        <v>1413517.2596441875</v>
      </c>
      <c r="AH32" s="300">
        <v>1491267.0801790867</v>
      </c>
      <c r="AI32" s="300">
        <v>1507792.5006075304</v>
      </c>
      <c r="AJ32" s="300">
        <v>1500327.4383804877</v>
      </c>
      <c r="AK32" s="300">
        <v>1547945.6038304402</v>
      </c>
      <c r="AL32" s="300">
        <v>1579990.9393519037</v>
      </c>
      <c r="AM32" s="300">
        <v>1584044.4863182327</v>
      </c>
      <c r="AN32" s="300">
        <v>1564111.9608842633</v>
      </c>
    </row>
    <row r="33" spans="1:40" ht="18" customHeight="1" x14ac:dyDescent="0.3">
      <c r="A33" s="302" t="s">
        <v>417</v>
      </c>
      <c r="B33" s="302" t="s">
        <v>418</v>
      </c>
      <c r="C33" s="308">
        <v>684016.11894296249</v>
      </c>
      <c r="D33" s="308">
        <v>682378.04571106599</v>
      </c>
      <c r="E33" s="308">
        <v>690891.10797815153</v>
      </c>
      <c r="F33" s="308">
        <v>683455.39443433646</v>
      </c>
      <c r="G33" s="308">
        <v>734607.71920019027</v>
      </c>
      <c r="H33" s="308">
        <v>713130.30463240796</v>
      </c>
      <c r="I33" s="308">
        <v>732804.11482553033</v>
      </c>
      <c r="J33" s="308">
        <v>725006.83099447738</v>
      </c>
      <c r="K33" s="308">
        <v>725875.24979446107</v>
      </c>
      <c r="L33" s="308">
        <v>746384.07412294135</v>
      </c>
      <c r="M33" s="308">
        <v>735631.1107674815</v>
      </c>
      <c r="N33" s="308">
        <v>731605.02390251122</v>
      </c>
      <c r="O33" s="308">
        <v>770243.14127152518</v>
      </c>
      <c r="P33" s="308">
        <v>836476.11776609824</v>
      </c>
      <c r="Q33" s="308">
        <v>815485.01336853555</v>
      </c>
      <c r="R33" s="308">
        <v>822451.47965343355</v>
      </c>
      <c r="S33" s="308">
        <v>841107.24794872652</v>
      </c>
      <c r="T33" s="308">
        <v>870101.32714155549</v>
      </c>
      <c r="U33" s="308">
        <v>885748.23622033582</v>
      </c>
      <c r="V33" s="308">
        <v>887641.56076104497</v>
      </c>
      <c r="W33" s="308">
        <v>909407.36061140278</v>
      </c>
      <c r="X33" s="308">
        <v>883729.07255011238</v>
      </c>
      <c r="Y33" s="308">
        <v>980849.72483544645</v>
      </c>
      <c r="Z33" s="308">
        <v>946543.53277816495</v>
      </c>
      <c r="AA33" s="308">
        <v>921364.93943594652</v>
      </c>
      <c r="AB33" s="308">
        <v>954684.68506130739</v>
      </c>
      <c r="AC33" s="308">
        <v>950398.87402759143</v>
      </c>
      <c r="AD33" s="308">
        <v>1007112.6728638929</v>
      </c>
      <c r="AE33" s="308">
        <v>1015434.695668649</v>
      </c>
      <c r="AF33" s="308">
        <v>1044998.1454919098</v>
      </c>
      <c r="AG33" s="308">
        <v>1014626.5152618177</v>
      </c>
      <c r="AH33" s="308">
        <v>1077278.9773685916</v>
      </c>
      <c r="AI33" s="308">
        <v>1097509.3418378225</v>
      </c>
      <c r="AJ33" s="308">
        <v>1090209.9288943661</v>
      </c>
      <c r="AK33" s="308">
        <v>1121843.497728613</v>
      </c>
      <c r="AL33" s="308">
        <v>1144326.4261812151</v>
      </c>
      <c r="AM33" s="308">
        <v>1151648.9093914253</v>
      </c>
      <c r="AN33" s="308">
        <v>1150657.8782428182</v>
      </c>
    </row>
    <row r="34" spans="1:40" ht="18" customHeight="1" x14ac:dyDescent="0.3">
      <c r="A34" s="302" t="s">
        <v>419</v>
      </c>
      <c r="B34" s="302" t="s">
        <v>420</v>
      </c>
      <c r="C34" s="308">
        <v>367144.41629669559</v>
      </c>
      <c r="D34" s="308">
        <v>351192.66688670591</v>
      </c>
      <c r="E34" s="308">
        <v>350216.37545543717</v>
      </c>
      <c r="F34" s="308">
        <v>349643.48801163351</v>
      </c>
      <c r="G34" s="308">
        <v>365954.62807221804</v>
      </c>
      <c r="H34" s="308">
        <v>343382.08081175981</v>
      </c>
      <c r="I34" s="308">
        <v>349824.74371301755</v>
      </c>
      <c r="J34" s="308">
        <v>345645.65499460738</v>
      </c>
      <c r="K34" s="308">
        <v>349018.61187700985</v>
      </c>
      <c r="L34" s="308">
        <v>362122.32879350748</v>
      </c>
      <c r="M34" s="308">
        <v>352420.24516627751</v>
      </c>
      <c r="N34" s="308">
        <v>368524.48139898363</v>
      </c>
      <c r="O34" s="308">
        <v>374340.26428557228</v>
      </c>
      <c r="P34" s="308">
        <v>372407.5934506224</v>
      </c>
      <c r="Q34" s="308">
        <v>377219.0044336369</v>
      </c>
      <c r="R34" s="308">
        <v>385640.95843683422</v>
      </c>
      <c r="S34" s="308">
        <v>389644.05419876624</v>
      </c>
      <c r="T34" s="308">
        <v>372384.18363338447</v>
      </c>
      <c r="U34" s="308">
        <v>361988.60105624102</v>
      </c>
      <c r="V34" s="308">
        <v>369137.93601713137</v>
      </c>
      <c r="W34" s="308">
        <v>372669.76843273448</v>
      </c>
      <c r="X34" s="308">
        <v>369182.65068722982</v>
      </c>
      <c r="Y34" s="308">
        <v>361560.62679240271</v>
      </c>
      <c r="Z34" s="308">
        <v>389641.79319245537</v>
      </c>
      <c r="AA34" s="308">
        <v>363002.09470089845</v>
      </c>
      <c r="AB34" s="308">
        <v>373112.75148940471</v>
      </c>
      <c r="AC34" s="308">
        <v>389841.22763036448</v>
      </c>
      <c r="AD34" s="308">
        <v>385771.07268969185</v>
      </c>
      <c r="AE34" s="308">
        <v>404143.60864828806</v>
      </c>
      <c r="AF34" s="308">
        <v>400585.16127385129</v>
      </c>
      <c r="AG34" s="308">
        <v>398890.74438236974</v>
      </c>
      <c r="AH34" s="308">
        <v>413988.10281049518</v>
      </c>
      <c r="AI34" s="308">
        <v>410283.15876970784</v>
      </c>
      <c r="AJ34" s="308">
        <v>410117.50948612159</v>
      </c>
      <c r="AK34" s="308">
        <v>426102.10610182723</v>
      </c>
      <c r="AL34" s="308">
        <v>435664.51317068847</v>
      </c>
      <c r="AM34" s="308">
        <v>432395.57692680717</v>
      </c>
      <c r="AN34" s="308">
        <v>413454.08264144533</v>
      </c>
    </row>
    <row r="35" spans="1:40" ht="18" customHeight="1" x14ac:dyDescent="0.3">
      <c r="A35" s="302"/>
      <c r="B35" s="302"/>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c r="AN35" s="375"/>
    </row>
    <row r="36" spans="1:40" ht="18" customHeight="1" x14ac:dyDescent="0.3">
      <c r="A36" s="297" t="s">
        <v>333</v>
      </c>
      <c r="B36" s="297" t="s">
        <v>318</v>
      </c>
      <c r="C36" s="300">
        <v>10396.875698402895</v>
      </c>
      <c r="D36" s="300">
        <v>10472.513971288818</v>
      </c>
      <c r="E36" s="300">
        <v>9552.8629273608403</v>
      </c>
      <c r="F36" s="300">
        <v>13987.50867411193</v>
      </c>
      <c r="G36" s="300">
        <v>13862.469159942078</v>
      </c>
      <c r="H36" s="300">
        <v>15163.428913594504</v>
      </c>
      <c r="I36" s="300">
        <v>17208.97741461172</v>
      </c>
      <c r="J36" s="300">
        <v>17442.457680679901</v>
      </c>
      <c r="K36" s="300">
        <v>18562.803368544977</v>
      </c>
      <c r="L36" s="300">
        <v>18526.021519396279</v>
      </c>
      <c r="M36" s="300">
        <v>18459.982031542393</v>
      </c>
      <c r="N36" s="300">
        <v>18620.636000181923</v>
      </c>
      <c r="O36" s="300">
        <v>18780.012605387969</v>
      </c>
      <c r="P36" s="300">
        <v>18947.164900141179</v>
      </c>
      <c r="Q36" s="300">
        <v>20515.682745620466</v>
      </c>
      <c r="R36" s="300">
        <v>20569.105568815176</v>
      </c>
      <c r="S36" s="300">
        <v>17096.525482945803</v>
      </c>
      <c r="T36" s="300">
        <v>16124.172714863298</v>
      </c>
      <c r="U36" s="300">
        <v>16212.858535886307</v>
      </c>
      <c r="V36" s="300">
        <v>16100.745294959024</v>
      </c>
      <c r="W36" s="300">
        <v>16874.40861594228</v>
      </c>
      <c r="X36" s="300">
        <v>17056.301030099683</v>
      </c>
      <c r="Y36" s="300">
        <v>17100.396193503762</v>
      </c>
      <c r="Z36" s="300">
        <v>16913.578328091779</v>
      </c>
      <c r="AA36" s="300">
        <v>16903.670228602685</v>
      </c>
      <c r="AB36" s="300">
        <v>16654.533657206321</v>
      </c>
      <c r="AC36" s="300">
        <v>16264.041633131037</v>
      </c>
      <c r="AD36" s="300">
        <v>16408.554026230264</v>
      </c>
      <c r="AE36" s="300">
        <v>16221.468650547791</v>
      </c>
      <c r="AF36" s="300">
        <v>16503.915965674823</v>
      </c>
      <c r="AG36" s="300">
        <v>16455.038241147897</v>
      </c>
      <c r="AH36" s="300">
        <v>16482.822912366399</v>
      </c>
      <c r="AI36" s="300">
        <v>17087.44599870186</v>
      </c>
      <c r="AJ36" s="300">
        <v>17042.038238085748</v>
      </c>
      <c r="AK36" s="300">
        <v>16938.245741903298</v>
      </c>
      <c r="AL36" s="300">
        <v>16800.648193319186</v>
      </c>
      <c r="AM36" s="300">
        <v>16775.783152260639</v>
      </c>
      <c r="AN36" s="300">
        <v>16709.497512591879</v>
      </c>
    </row>
    <row r="37" spans="1:40" ht="18" customHeight="1" x14ac:dyDescent="0.3">
      <c r="A37" s="302"/>
      <c r="B37" s="302"/>
      <c r="C37" s="375"/>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N37" s="375"/>
    </row>
    <row r="38" spans="1:40" ht="18" customHeight="1" x14ac:dyDescent="0.3">
      <c r="A38" s="297" t="s">
        <v>341</v>
      </c>
      <c r="B38" s="297" t="s">
        <v>320</v>
      </c>
      <c r="C38" s="300">
        <v>145423.68581630205</v>
      </c>
      <c r="D38" s="300">
        <v>147135.84373923199</v>
      </c>
      <c r="E38" s="300">
        <v>145783.96419345352</v>
      </c>
      <c r="F38" s="300">
        <v>146965.49442527004</v>
      </c>
      <c r="G38" s="300">
        <v>141207.52759389891</v>
      </c>
      <c r="H38" s="300">
        <v>148947.94684390596</v>
      </c>
      <c r="I38" s="300">
        <v>142742.84595067851</v>
      </c>
      <c r="J38" s="300">
        <v>137237.34276525557</v>
      </c>
      <c r="K38" s="300">
        <v>157788.62189630701</v>
      </c>
      <c r="L38" s="300">
        <v>154606.88964647276</v>
      </c>
      <c r="M38" s="300">
        <v>158196.34249646362</v>
      </c>
      <c r="N38" s="300">
        <v>160953.38993339837</v>
      </c>
      <c r="O38" s="300">
        <v>153547.61588920112</v>
      </c>
      <c r="P38" s="300">
        <v>156303.84566719126</v>
      </c>
      <c r="Q38" s="300">
        <v>154646.59245208112</v>
      </c>
      <c r="R38" s="300">
        <v>155436.281625095</v>
      </c>
      <c r="S38" s="300">
        <v>144189.10854255137</v>
      </c>
      <c r="T38" s="300">
        <v>161144.52796024826</v>
      </c>
      <c r="U38" s="300">
        <v>186203.96753851173</v>
      </c>
      <c r="V38" s="300">
        <v>180165.10741298783</v>
      </c>
      <c r="W38" s="300">
        <v>183191.42879328228</v>
      </c>
      <c r="X38" s="300">
        <v>177878.97699377962</v>
      </c>
      <c r="Y38" s="300">
        <v>173952.92162323924</v>
      </c>
      <c r="Z38" s="300">
        <v>160235.36385933115</v>
      </c>
      <c r="AA38" s="300">
        <v>152000.76066651769</v>
      </c>
      <c r="AB38" s="300">
        <v>146336.15807760006</v>
      </c>
      <c r="AC38" s="300">
        <v>145186.7076951722</v>
      </c>
      <c r="AD38" s="300">
        <v>153110.0028246585</v>
      </c>
      <c r="AE38" s="300">
        <v>160781.09933319647</v>
      </c>
      <c r="AF38" s="300">
        <v>158446.09686026847</v>
      </c>
      <c r="AG38" s="300">
        <v>151846.67579580005</v>
      </c>
      <c r="AH38" s="300">
        <v>142481.88693176981</v>
      </c>
      <c r="AI38" s="300">
        <v>158572.49704844534</v>
      </c>
      <c r="AJ38" s="300">
        <v>154810.04393519918</v>
      </c>
      <c r="AK38" s="300">
        <v>164318.64138579319</v>
      </c>
      <c r="AL38" s="300">
        <v>126298.52992580699</v>
      </c>
      <c r="AM38" s="300">
        <v>140784.8683883005</v>
      </c>
      <c r="AN38" s="300">
        <v>131979.1650284447</v>
      </c>
    </row>
    <row r="39" spans="1:40" ht="18" customHeight="1" x14ac:dyDescent="0.3">
      <c r="A39" s="302"/>
      <c r="B39" s="318"/>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5"/>
      <c r="AH39" s="375"/>
      <c r="AI39" s="375"/>
      <c r="AJ39" s="375"/>
      <c r="AK39" s="375"/>
      <c r="AL39" s="375"/>
      <c r="AM39" s="375"/>
      <c r="AN39" s="375"/>
    </row>
    <row r="40" spans="1:40" ht="18" customHeight="1" x14ac:dyDescent="0.3">
      <c r="A40" s="297" t="s">
        <v>346</v>
      </c>
      <c r="B40" s="297" t="s">
        <v>324</v>
      </c>
      <c r="C40" s="300">
        <v>0</v>
      </c>
      <c r="D40" s="300">
        <v>0</v>
      </c>
      <c r="E40" s="300">
        <v>0</v>
      </c>
      <c r="F40" s="300">
        <v>0</v>
      </c>
      <c r="G40" s="300">
        <v>0</v>
      </c>
      <c r="H40" s="300">
        <v>0</v>
      </c>
      <c r="I40" s="300">
        <v>0</v>
      </c>
      <c r="J40" s="300">
        <v>0</v>
      </c>
      <c r="K40" s="300">
        <v>0</v>
      </c>
      <c r="L40" s="300">
        <v>0</v>
      </c>
      <c r="M40" s="300">
        <v>0</v>
      </c>
      <c r="N40" s="300">
        <v>0</v>
      </c>
      <c r="O40" s="300">
        <v>0</v>
      </c>
      <c r="P40" s="300">
        <v>0</v>
      </c>
      <c r="Q40" s="300">
        <v>0</v>
      </c>
      <c r="R40" s="300">
        <v>0</v>
      </c>
      <c r="S40" s="300">
        <v>0</v>
      </c>
      <c r="T40" s="300">
        <v>0</v>
      </c>
      <c r="U40" s="300">
        <v>0</v>
      </c>
      <c r="V40" s="300">
        <v>0</v>
      </c>
      <c r="W40" s="300">
        <v>0</v>
      </c>
      <c r="X40" s="300">
        <v>0</v>
      </c>
      <c r="Y40" s="300">
        <v>0</v>
      </c>
      <c r="Z40" s="300">
        <v>0</v>
      </c>
      <c r="AA40" s="300">
        <v>0</v>
      </c>
      <c r="AB40" s="300">
        <v>0</v>
      </c>
      <c r="AC40" s="300">
        <v>0</v>
      </c>
      <c r="AD40" s="300">
        <v>0</v>
      </c>
      <c r="AE40" s="300">
        <v>0</v>
      </c>
      <c r="AF40" s="300">
        <v>0</v>
      </c>
      <c r="AG40" s="300">
        <v>0</v>
      </c>
      <c r="AH40" s="300">
        <v>0</v>
      </c>
      <c r="AI40" s="300">
        <v>0</v>
      </c>
      <c r="AJ40" s="300">
        <v>0</v>
      </c>
      <c r="AK40" s="300">
        <v>0</v>
      </c>
      <c r="AL40" s="300">
        <v>0</v>
      </c>
      <c r="AM40" s="300">
        <v>0</v>
      </c>
      <c r="AN40" s="300">
        <v>0</v>
      </c>
    </row>
    <row r="41" spans="1:40" ht="18" customHeight="1" x14ac:dyDescent="0.3">
      <c r="A41" s="302"/>
      <c r="B41" s="302"/>
      <c r="C41" s="37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5"/>
      <c r="AN41" s="375"/>
    </row>
    <row r="42" spans="1:40" ht="18" customHeight="1" x14ac:dyDescent="0.3">
      <c r="A42" s="297" t="s">
        <v>348</v>
      </c>
      <c r="B42" s="297" t="s">
        <v>421</v>
      </c>
      <c r="C42" s="300">
        <v>2220.5587516851147</v>
      </c>
      <c r="D42" s="300">
        <v>2973.7746983604889</v>
      </c>
      <c r="E42" s="300">
        <v>2793.4057543746385</v>
      </c>
      <c r="F42" s="300">
        <v>2837.0982304102877</v>
      </c>
      <c r="G42" s="300">
        <v>2889.4763727661752</v>
      </c>
      <c r="H42" s="300">
        <v>3485.0313894252599</v>
      </c>
      <c r="I42" s="300">
        <v>3357.6639987524809</v>
      </c>
      <c r="J42" s="300">
        <v>3611.6788113440039</v>
      </c>
      <c r="K42" s="300">
        <v>3354.7952141702235</v>
      </c>
      <c r="L42" s="300">
        <v>3600.691496904597</v>
      </c>
      <c r="M42" s="300">
        <v>3299.4268873645624</v>
      </c>
      <c r="N42" s="300">
        <v>4163.4008869055833</v>
      </c>
      <c r="O42" s="300">
        <v>3781.3165850788259</v>
      </c>
      <c r="P42" s="300">
        <v>3338.9534975578613</v>
      </c>
      <c r="Q42" s="300">
        <v>3241.382092907515</v>
      </c>
      <c r="R42" s="300">
        <v>2200.8045698953802</v>
      </c>
      <c r="S42" s="300">
        <v>3011.1787886331404</v>
      </c>
      <c r="T42" s="300">
        <v>5000.7986755779766</v>
      </c>
      <c r="U42" s="300">
        <v>5930.5633522589069</v>
      </c>
      <c r="V42" s="300">
        <v>4586.5524504908981</v>
      </c>
      <c r="W42" s="300">
        <v>3759.541357141497</v>
      </c>
      <c r="X42" s="300">
        <v>4915.516998261668</v>
      </c>
      <c r="Y42" s="300">
        <v>4783.2831960829226</v>
      </c>
      <c r="Z42" s="300">
        <v>4440.7225172802082</v>
      </c>
      <c r="AA42" s="300">
        <v>4091.4658880716315</v>
      </c>
      <c r="AB42" s="300">
        <v>3936.6845371689215</v>
      </c>
      <c r="AC42" s="300">
        <v>4012.1740674445377</v>
      </c>
      <c r="AD42" s="300">
        <v>3200.807848833183</v>
      </c>
      <c r="AE42" s="300">
        <v>3628.0198578387317</v>
      </c>
      <c r="AF42" s="300">
        <v>4769.8301387371348</v>
      </c>
      <c r="AG42" s="300">
        <v>3774.7033963075228</v>
      </c>
      <c r="AH42" s="300">
        <v>3923.5526932379253</v>
      </c>
      <c r="AI42" s="300">
        <v>4393.4741044475459</v>
      </c>
      <c r="AJ42" s="300">
        <v>3543.792363564628</v>
      </c>
      <c r="AK42" s="300">
        <v>3072.4814990240889</v>
      </c>
      <c r="AL42" s="300">
        <v>3123.8123822462603</v>
      </c>
      <c r="AM42" s="300">
        <v>2692.8755983424394</v>
      </c>
      <c r="AN42" s="300">
        <v>3237.8887341761492</v>
      </c>
    </row>
    <row r="43" spans="1:40" ht="18" customHeight="1" x14ac:dyDescent="0.3">
      <c r="A43" s="302"/>
      <c r="B43" s="302"/>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5"/>
      <c r="AN43" s="375"/>
    </row>
    <row r="44" spans="1:40" ht="18" customHeight="1" x14ac:dyDescent="0.3">
      <c r="A44" s="297" t="s">
        <v>350</v>
      </c>
      <c r="B44" s="297" t="s">
        <v>354</v>
      </c>
      <c r="C44" s="300">
        <v>66328.821537924014</v>
      </c>
      <c r="D44" s="300">
        <v>67264.698941036433</v>
      </c>
      <c r="E44" s="300">
        <v>64755.086667264979</v>
      </c>
      <c r="F44" s="300">
        <v>62923.557672523144</v>
      </c>
      <c r="G44" s="300">
        <v>63355.191239765998</v>
      </c>
      <c r="H44" s="300">
        <v>67405.60554257319</v>
      </c>
      <c r="I44" s="300">
        <v>65026.096382233642</v>
      </c>
      <c r="J44" s="300">
        <v>66103.863189825235</v>
      </c>
      <c r="K44" s="300">
        <v>65424.550329402067</v>
      </c>
      <c r="L44" s="300">
        <v>77268.305478600189</v>
      </c>
      <c r="M44" s="300">
        <v>65611.639426381356</v>
      </c>
      <c r="N44" s="300">
        <v>64737.854534373721</v>
      </c>
      <c r="O44" s="300">
        <v>61274.493218562609</v>
      </c>
      <c r="P44" s="300">
        <v>64099.593592532918</v>
      </c>
      <c r="Q44" s="300">
        <v>58262.040548071964</v>
      </c>
      <c r="R44" s="300">
        <v>59948.807033666322</v>
      </c>
      <c r="S44" s="300">
        <v>57218.200418973254</v>
      </c>
      <c r="T44" s="300">
        <v>61943.055441734024</v>
      </c>
      <c r="U44" s="300">
        <v>67156.122843432124</v>
      </c>
      <c r="V44" s="300">
        <v>69036.246855654244</v>
      </c>
      <c r="W44" s="300">
        <v>75106.198086427918</v>
      </c>
      <c r="X44" s="300">
        <v>76164.712908369314</v>
      </c>
      <c r="Y44" s="300">
        <v>80669.469137379987</v>
      </c>
      <c r="Z44" s="300">
        <v>92356.888118761286</v>
      </c>
      <c r="AA44" s="300">
        <v>82547.45327990182</v>
      </c>
      <c r="AB44" s="300">
        <v>92165.092985199881</v>
      </c>
      <c r="AC44" s="300">
        <v>83110.794612301281</v>
      </c>
      <c r="AD44" s="300">
        <v>86241.634504758767</v>
      </c>
      <c r="AE44" s="300">
        <v>88759.370567401085</v>
      </c>
      <c r="AF44" s="300">
        <v>88848.595044027796</v>
      </c>
      <c r="AG44" s="300">
        <v>85930.183663869742</v>
      </c>
      <c r="AH44" s="300">
        <v>90639.014277405557</v>
      </c>
      <c r="AI44" s="300">
        <v>89144.677062141476</v>
      </c>
      <c r="AJ44" s="300">
        <v>85681.718645319299</v>
      </c>
      <c r="AK44" s="300">
        <v>84465.738001051199</v>
      </c>
      <c r="AL44" s="300">
        <v>85601.686334656042</v>
      </c>
      <c r="AM44" s="300">
        <v>86826.185233359167</v>
      </c>
      <c r="AN44" s="300">
        <v>93511.256674497155</v>
      </c>
    </row>
    <row r="45" spans="1:40" ht="18" customHeight="1" x14ac:dyDescent="0.3">
      <c r="A45" s="302"/>
      <c r="B45" s="302"/>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row>
    <row r="46" spans="1:40" ht="18" customHeight="1" x14ac:dyDescent="0.3">
      <c r="A46" s="297" t="s">
        <v>351</v>
      </c>
      <c r="B46" s="297" t="s">
        <v>322</v>
      </c>
      <c r="C46" s="300">
        <v>167324.31030922924</v>
      </c>
      <c r="D46" s="300">
        <v>169586.53448306781</v>
      </c>
      <c r="E46" s="300">
        <v>162994.89620373666</v>
      </c>
      <c r="F46" s="300">
        <v>165396.57754990438</v>
      </c>
      <c r="G46" s="300">
        <v>167062.52112577407</v>
      </c>
      <c r="H46" s="300">
        <v>170453.73437754804</v>
      </c>
      <c r="I46" s="300">
        <v>173070.57035658811</v>
      </c>
      <c r="J46" s="300">
        <v>176173.38007013311</v>
      </c>
      <c r="K46" s="300">
        <v>176143.89081657637</v>
      </c>
      <c r="L46" s="300">
        <v>176379.70644823366</v>
      </c>
      <c r="M46" s="300">
        <v>179267.32127196083</v>
      </c>
      <c r="N46" s="300">
        <v>177703.79240462868</v>
      </c>
      <c r="O46" s="300">
        <v>178079.29192619724</v>
      </c>
      <c r="P46" s="300">
        <v>180582.66076034721</v>
      </c>
      <c r="Q46" s="300">
        <v>180486.29176595857</v>
      </c>
      <c r="R46" s="300">
        <v>182504.67927104991</v>
      </c>
      <c r="S46" s="300">
        <v>183476.6182854842</v>
      </c>
      <c r="T46" s="300">
        <v>186135.46794489713</v>
      </c>
      <c r="U46" s="300">
        <v>188245.93397633953</v>
      </c>
      <c r="V46" s="300">
        <v>189886.06197661802</v>
      </c>
      <c r="W46" s="300">
        <v>191554.79772493438</v>
      </c>
      <c r="X46" s="300">
        <v>187498.31196324585</v>
      </c>
      <c r="Y46" s="300">
        <v>188028.0524869638</v>
      </c>
      <c r="Z46" s="300">
        <v>187998.80819628993</v>
      </c>
      <c r="AA46" s="300">
        <v>188969.17797663747</v>
      </c>
      <c r="AB46" s="300">
        <v>188602.18806216668</v>
      </c>
      <c r="AC46" s="300">
        <v>188961.64214851728</v>
      </c>
      <c r="AD46" s="300">
        <v>189136.22661046914</v>
      </c>
      <c r="AE46" s="300">
        <v>190589.33038866497</v>
      </c>
      <c r="AF46" s="300">
        <v>192151.87677124201</v>
      </c>
      <c r="AG46" s="300">
        <v>194537.47853844825</v>
      </c>
      <c r="AH46" s="300">
        <v>196396.92129558168</v>
      </c>
      <c r="AI46" s="300">
        <v>200338.45522935895</v>
      </c>
      <c r="AJ46" s="300">
        <v>202707.96154631561</v>
      </c>
      <c r="AK46" s="300">
        <v>206001.08062238412</v>
      </c>
      <c r="AL46" s="300">
        <v>205013.75889144393</v>
      </c>
      <c r="AM46" s="300">
        <v>203419.46734179233</v>
      </c>
      <c r="AN46" s="300">
        <v>206090.86694608716</v>
      </c>
    </row>
    <row r="47" spans="1:40" ht="16.5" x14ac:dyDescent="0.3">
      <c r="A47" s="302"/>
      <c r="B47" s="302"/>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row>
    <row r="48" spans="1:40" ht="16.5" x14ac:dyDescent="0.3">
      <c r="A48" s="297"/>
      <c r="B48" s="297" t="s">
        <v>281</v>
      </c>
      <c r="C48" s="300">
        <v>1442854.7873532013</v>
      </c>
      <c r="D48" s="300">
        <v>1431004.0784307574</v>
      </c>
      <c r="E48" s="300">
        <v>1426987.6991797793</v>
      </c>
      <c r="F48" s="300">
        <v>1425209.1189981895</v>
      </c>
      <c r="G48" s="300">
        <v>1488939.5327645554</v>
      </c>
      <c r="H48" s="300">
        <v>1461968.1325112148</v>
      </c>
      <c r="I48" s="300">
        <v>1484035.0126414124</v>
      </c>
      <c r="J48" s="300">
        <v>1471221.2085063227</v>
      </c>
      <c r="K48" s="300">
        <v>1496168.5232964717</v>
      </c>
      <c r="L48" s="300">
        <v>1538888.0175060567</v>
      </c>
      <c r="M48" s="300">
        <v>1512886.0680474716</v>
      </c>
      <c r="N48" s="300">
        <v>1526308.5790609831</v>
      </c>
      <c r="O48" s="300">
        <v>1560046.1357815252</v>
      </c>
      <c r="P48" s="300">
        <v>1632155.9296344912</v>
      </c>
      <c r="Q48" s="300">
        <v>1609856.0074068117</v>
      </c>
      <c r="R48" s="300">
        <v>1628752.1161587897</v>
      </c>
      <c r="S48" s="300">
        <v>1635742.93366608</v>
      </c>
      <c r="T48" s="300">
        <v>1672833.5335122608</v>
      </c>
      <c r="U48" s="300">
        <v>1711486.2835230052</v>
      </c>
      <c r="V48" s="300">
        <v>1716554.2107688864</v>
      </c>
      <c r="W48" s="300">
        <v>1752563.5036218658</v>
      </c>
      <c r="X48" s="300">
        <v>1716425.5431310988</v>
      </c>
      <c r="Y48" s="300">
        <v>1806944.4742650189</v>
      </c>
      <c r="Z48" s="300">
        <v>1798130.6869903747</v>
      </c>
      <c r="AA48" s="300">
        <v>1728879.5621765761</v>
      </c>
      <c r="AB48" s="300">
        <v>1775492.0938700542</v>
      </c>
      <c r="AC48" s="300">
        <v>1777775.4618145225</v>
      </c>
      <c r="AD48" s="300">
        <v>1840980.9713685343</v>
      </c>
      <c r="AE48" s="300">
        <v>1879557.5931145863</v>
      </c>
      <c r="AF48" s="300">
        <v>1906303.6215457108</v>
      </c>
      <c r="AG48" s="300">
        <v>1866061.3392797611</v>
      </c>
      <c r="AH48" s="300">
        <v>1941191.2782894478</v>
      </c>
      <c r="AI48" s="300">
        <v>1977329.0500506256</v>
      </c>
      <c r="AJ48" s="300">
        <v>1964112.9931089722</v>
      </c>
      <c r="AK48" s="300">
        <v>2022741.7910805962</v>
      </c>
      <c r="AL48" s="300">
        <v>2016829.3750793759</v>
      </c>
      <c r="AM48" s="300">
        <v>2034543.6660322875</v>
      </c>
      <c r="AN48" s="300">
        <v>2015640.6357800597</v>
      </c>
    </row>
    <row r="49" spans="1:40" thickBot="1" x14ac:dyDescent="0.35">
      <c r="A49" s="319"/>
      <c r="B49" s="319"/>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row>
    <row r="50" spans="1:40" s="325" customFormat="1" ht="15.75" customHeight="1" thickTop="1" x14ac:dyDescent="0.25">
      <c r="A50" s="3461" t="s">
        <v>386</v>
      </c>
      <c r="B50" s="3461"/>
      <c r="C50" s="3461"/>
      <c r="D50" s="3461"/>
      <c r="E50" s="3461"/>
      <c r="F50" s="3461"/>
      <c r="G50" s="3461"/>
      <c r="H50" s="3461"/>
      <c r="I50" s="3461"/>
      <c r="J50" s="3461"/>
      <c r="K50" s="3461"/>
      <c r="L50" s="3461"/>
      <c r="M50" s="3461"/>
      <c r="N50" s="3461"/>
      <c r="O50" s="3461"/>
      <c r="P50" s="3461"/>
      <c r="Q50" s="3461"/>
      <c r="R50" s="3461"/>
      <c r="S50" s="3461"/>
      <c r="T50" s="3461"/>
      <c r="U50" s="3461"/>
      <c r="V50" s="3461"/>
      <c r="W50" s="3461"/>
      <c r="X50" s="3461"/>
      <c r="Y50" s="3461"/>
      <c r="Z50" s="3461"/>
      <c r="AA50" s="3461"/>
      <c r="AB50" s="3461"/>
      <c r="AC50" s="3461"/>
      <c r="AD50" s="3461"/>
      <c r="AE50" s="380"/>
      <c r="AF50" s="380"/>
      <c r="AG50" s="380"/>
      <c r="AH50" s="380"/>
    </row>
    <row r="51" spans="1:40" s="325" customFormat="1" ht="25.5" customHeight="1" x14ac:dyDescent="0.25">
      <c r="A51" s="3462" t="s">
        <v>422</v>
      </c>
      <c r="B51" s="3462"/>
      <c r="C51" s="3462"/>
      <c r="D51" s="3462"/>
      <c r="E51" s="3462"/>
      <c r="F51" s="3462"/>
      <c r="G51" s="3462"/>
      <c r="H51" s="3462"/>
      <c r="I51" s="3462"/>
      <c r="J51" s="3462"/>
      <c r="K51" s="3462"/>
      <c r="L51" s="3462"/>
      <c r="M51" s="3462"/>
      <c r="N51" s="3462"/>
      <c r="O51" s="3462"/>
      <c r="P51" s="3462"/>
      <c r="Q51" s="3462"/>
      <c r="R51" s="3462"/>
      <c r="S51" s="3462"/>
      <c r="T51" s="3462"/>
      <c r="U51" s="3462"/>
      <c r="V51" s="3462"/>
      <c r="W51" s="3462"/>
      <c r="X51" s="3462"/>
      <c r="Y51" s="3462"/>
      <c r="Z51" s="3462"/>
      <c r="AA51" s="3462"/>
      <c r="AB51" s="3462"/>
      <c r="AC51" s="3462"/>
      <c r="AD51" s="3462"/>
      <c r="AE51" s="3462"/>
      <c r="AF51" s="3462"/>
      <c r="AG51" s="3462"/>
      <c r="AH51" s="3462"/>
    </row>
    <row r="52" spans="1:40" s="322" customFormat="1" ht="15" customHeight="1" x14ac:dyDescent="0.25">
      <c r="A52" s="3463" t="s">
        <v>423</v>
      </c>
      <c r="B52" s="3463"/>
      <c r="C52" s="3463"/>
      <c r="D52" s="3463"/>
      <c r="E52" s="3463"/>
      <c r="F52" s="3463"/>
      <c r="G52" s="3463"/>
      <c r="H52" s="3463"/>
      <c r="I52" s="3463"/>
      <c r="J52" s="3463"/>
      <c r="K52" s="3463"/>
      <c r="L52" s="3463"/>
      <c r="M52" s="3463"/>
      <c r="N52" s="3463"/>
      <c r="O52" s="3463"/>
      <c r="P52" s="3463"/>
      <c r="Q52" s="3463"/>
      <c r="R52" s="3463"/>
      <c r="S52" s="3463"/>
      <c r="T52" s="3463"/>
      <c r="U52" s="3463"/>
      <c r="V52" s="3463"/>
      <c r="W52" s="3463"/>
      <c r="X52" s="3463"/>
      <c r="Y52" s="3463"/>
      <c r="Z52" s="3463"/>
      <c r="AA52" s="3463"/>
      <c r="AB52" s="3463"/>
      <c r="AC52" s="3463"/>
      <c r="AD52" s="3463"/>
      <c r="AE52" s="3463"/>
      <c r="AF52" s="376"/>
      <c r="AG52" s="376"/>
      <c r="AH52" s="376"/>
    </row>
    <row r="53" spans="1:40" s="325" customFormat="1" ht="37.5" customHeight="1" x14ac:dyDescent="0.25">
      <c r="A53" s="3464" t="s">
        <v>424</v>
      </c>
      <c r="B53" s="3464"/>
      <c r="C53" s="3464"/>
      <c r="D53" s="3464"/>
      <c r="E53" s="3464"/>
      <c r="F53" s="3464"/>
      <c r="G53" s="3464"/>
      <c r="H53" s="3464"/>
      <c r="I53" s="3464"/>
      <c r="J53" s="3464"/>
      <c r="K53" s="3464"/>
      <c r="L53" s="3464"/>
      <c r="M53" s="3464"/>
      <c r="N53" s="3464"/>
      <c r="O53" s="3464"/>
      <c r="P53" s="3464"/>
      <c r="Q53" s="3464"/>
      <c r="R53" s="3464"/>
      <c r="S53" s="3464"/>
      <c r="T53" s="3464"/>
      <c r="U53" s="3464"/>
      <c r="V53" s="3464"/>
      <c r="W53" s="3464"/>
      <c r="X53" s="3464"/>
      <c r="Y53" s="3464"/>
      <c r="Z53" s="3464"/>
      <c r="AA53" s="3464"/>
      <c r="AB53" s="3464"/>
      <c r="AC53" s="3464"/>
      <c r="AD53" s="3464"/>
      <c r="AE53" s="3464"/>
      <c r="AF53" s="3464"/>
      <c r="AG53" s="3464"/>
      <c r="AH53" s="3464"/>
    </row>
    <row r="54" spans="1:40" s="382" customFormat="1" ht="28.5" customHeight="1" x14ac:dyDescent="0.25">
      <c r="A54" s="3465" t="s">
        <v>441</v>
      </c>
      <c r="B54" s="3465"/>
      <c r="C54" s="3465"/>
      <c r="D54" s="3465"/>
      <c r="E54" s="3465"/>
      <c r="F54" s="3465"/>
      <c r="G54" s="3465"/>
      <c r="H54" s="3465"/>
      <c r="I54" s="3465"/>
      <c r="J54" s="3465"/>
      <c r="K54" s="3465"/>
      <c r="L54" s="3465"/>
      <c r="M54" s="3465"/>
      <c r="N54" s="3465"/>
      <c r="O54" s="3465"/>
      <c r="P54" s="3465"/>
      <c r="Q54" s="3465"/>
      <c r="R54" s="3465"/>
      <c r="S54" s="3465"/>
      <c r="T54" s="3465"/>
      <c r="U54" s="3465"/>
      <c r="V54" s="3465"/>
      <c r="W54" s="3465"/>
      <c r="X54" s="3465"/>
      <c r="Y54" s="3465"/>
      <c r="Z54" s="3465"/>
      <c r="AA54" s="3465"/>
      <c r="AB54" s="3465"/>
      <c r="AC54" s="3465"/>
      <c r="AD54" s="3465"/>
      <c r="AE54" s="3465"/>
      <c r="AF54" s="3465"/>
      <c r="AG54" s="3465"/>
      <c r="AH54" s="3465"/>
      <c r="AI54" s="381"/>
      <c r="AJ54" s="381"/>
      <c r="AK54" s="381"/>
      <c r="AL54" s="381"/>
      <c r="AM54" s="381"/>
      <c r="AN54" s="381"/>
    </row>
    <row r="55" spans="1:40" s="325" customFormat="1" ht="15.75" customHeight="1" x14ac:dyDescent="0.25">
      <c r="A55" s="3460" t="s">
        <v>427</v>
      </c>
      <c r="B55" s="3460"/>
      <c r="C55" s="3460"/>
      <c r="D55" s="3460"/>
      <c r="E55" s="3460"/>
      <c r="F55" s="3460"/>
      <c r="G55" s="3460"/>
      <c r="H55" s="3460"/>
      <c r="I55" s="3460"/>
      <c r="J55" s="3460"/>
      <c r="K55" s="3460"/>
      <c r="L55" s="3460"/>
      <c r="M55" s="3460"/>
      <c r="N55" s="3460"/>
      <c r="O55" s="3460"/>
      <c r="P55" s="3460"/>
      <c r="Q55" s="3460"/>
      <c r="R55" s="3460"/>
      <c r="S55" s="3460"/>
      <c r="T55" s="3460"/>
      <c r="U55" s="3460"/>
      <c r="V55" s="3460"/>
      <c r="W55" s="3460"/>
      <c r="X55" s="3460"/>
      <c r="Y55" s="3460"/>
      <c r="Z55" s="3460"/>
      <c r="AA55" s="3460"/>
      <c r="AB55" s="3460"/>
      <c r="AC55" s="3460"/>
      <c r="AD55" s="3460"/>
      <c r="AE55" s="3460"/>
      <c r="AF55" s="380"/>
      <c r="AG55" s="380"/>
      <c r="AH55" s="380"/>
    </row>
    <row r="56" spans="1:40" s="325" customFormat="1" ht="15.75" customHeight="1" x14ac:dyDescent="0.25">
      <c r="A56" s="376"/>
    </row>
    <row r="57" spans="1:40" s="325" customFormat="1" ht="15.75" customHeight="1" x14ac:dyDescent="0.25">
      <c r="A57" s="324" t="s">
        <v>359</v>
      </c>
    </row>
    <row r="58" spans="1:40" ht="15" customHeight="1" x14ac:dyDescent="0.3">
      <c r="A58" s="325"/>
    </row>
    <row r="59" spans="1:40" x14ac:dyDescent="0.3">
      <c r="A59" s="325"/>
    </row>
  </sheetData>
  <mergeCells count="6">
    <mergeCell ref="A55:AE55"/>
    <mergeCell ref="A50:AD50"/>
    <mergeCell ref="A51:AH51"/>
    <mergeCell ref="A52:AE52"/>
    <mergeCell ref="A53:AH53"/>
    <mergeCell ref="A54:AH54"/>
  </mergeCells>
  <hyperlinks>
    <hyperlink ref="A52" r:id="rId1" display="https://www.bom.mu/publications-statistics/statistics/monthly-statistical-bulletin/monthly-statistical-bulletin-february-2021" xr:uid="{00000000-0004-0000-0B00-000000000000}"/>
  </hyperlinks>
  <pageMargins left="0.75" right="0.75" top="0.75" bottom="0.75" header="0.3" footer="0"/>
  <pageSetup paperSize="9" scale="49"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49"/>
  <sheetViews>
    <sheetView zoomScale="90" zoomScaleNormal="90" zoomScaleSheetLayoutView="80" workbookViewId="0">
      <pane xSplit="6" ySplit="3" topLeftCell="G4" activePane="bottomRight" state="frozen"/>
      <selection activeCell="D33" sqref="D33"/>
      <selection pane="topRight" activeCell="D33" sqref="D33"/>
      <selection pane="bottomLeft" activeCell="D33" sqref="D33"/>
      <selection pane="bottomRight" activeCell="D33" sqref="D33"/>
    </sheetView>
  </sheetViews>
  <sheetFormatPr defaultColWidth="9.140625" defaultRowHeight="15" customHeight="1" x14ac:dyDescent="0.25"/>
  <cols>
    <col min="1" max="1" width="63" style="392" customWidth="1"/>
    <col min="2" max="26" width="12.7109375" style="392" hidden="1" customWidth="1"/>
    <col min="27" max="39" width="12.7109375" style="392" customWidth="1"/>
    <col min="40" max="16384" width="9.140625" style="392"/>
  </cols>
  <sheetData>
    <row r="1" spans="1:39" s="384" customFormat="1" ht="24.75" customHeight="1" x14ac:dyDescent="0.25">
      <c r="A1" s="383" t="s">
        <v>442</v>
      </c>
    </row>
    <row r="2" spans="1:39" s="384" customFormat="1" ht="16.5" customHeight="1" thickBot="1" x14ac:dyDescent="0.3">
      <c r="A2" s="383"/>
      <c r="R2" s="385"/>
      <c r="W2" s="385"/>
      <c r="AD2" s="385"/>
      <c r="AM2" s="385" t="s">
        <v>8</v>
      </c>
    </row>
    <row r="3" spans="1:39" s="389" customFormat="1" ht="26.25" customHeight="1" thickTop="1" thickBot="1" x14ac:dyDescent="0.35">
      <c r="A3" s="386"/>
      <c r="B3" s="387">
        <v>43374</v>
      </c>
      <c r="C3" s="387">
        <v>43405</v>
      </c>
      <c r="D3" s="387">
        <v>43435</v>
      </c>
      <c r="E3" s="387">
        <v>43466</v>
      </c>
      <c r="F3" s="387">
        <v>43497</v>
      </c>
      <c r="G3" s="387">
        <v>43525</v>
      </c>
      <c r="H3" s="387">
        <v>43556</v>
      </c>
      <c r="I3" s="387">
        <v>43586</v>
      </c>
      <c r="J3" s="387">
        <v>43617</v>
      </c>
      <c r="K3" s="387">
        <v>43647</v>
      </c>
      <c r="L3" s="387">
        <v>43678</v>
      </c>
      <c r="M3" s="387">
        <v>43709</v>
      </c>
      <c r="N3" s="387">
        <v>43739</v>
      </c>
      <c r="O3" s="387">
        <v>43770</v>
      </c>
      <c r="P3" s="387">
        <v>43800</v>
      </c>
      <c r="Q3" s="387">
        <v>43831</v>
      </c>
      <c r="R3" s="388" t="s">
        <v>392</v>
      </c>
      <c r="S3" s="388" t="s">
        <v>292</v>
      </c>
      <c r="T3" s="293" t="s">
        <v>393</v>
      </c>
      <c r="U3" s="293" t="s">
        <v>394</v>
      </c>
      <c r="V3" s="293" t="s">
        <v>429</v>
      </c>
      <c r="W3" s="293" t="s">
        <v>296</v>
      </c>
      <c r="X3" s="293" t="s">
        <v>297</v>
      </c>
      <c r="Y3" s="293" t="s">
        <v>298</v>
      </c>
      <c r="Z3" s="293" t="s">
        <v>299</v>
      </c>
      <c r="AA3" s="293">
        <v>44136</v>
      </c>
      <c r="AB3" s="293">
        <v>44166</v>
      </c>
      <c r="AC3" s="293">
        <v>44197</v>
      </c>
      <c r="AD3" s="293" t="s">
        <v>396</v>
      </c>
      <c r="AE3" s="293" t="s">
        <v>397</v>
      </c>
      <c r="AF3" s="293" t="s">
        <v>430</v>
      </c>
      <c r="AG3" s="293" t="s">
        <v>414</v>
      </c>
      <c r="AH3" s="293" t="s">
        <v>400</v>
      </c>
      <c r="AI3" s="293" t="s">
        <v>401</v>
      </c>
      <c r="AJ3" s="293" t="s">
        <v>402</v>
      </c>
      <c r="AK3" s="293" t="s">
        <v>415</v>
      </c>
      <c r="AL3" s="293" t="s">
        <v>404</v>
      </c>
      <c r="AM3" s="293" t="s">
        <v>435</v>
      </c>
    </row>
    <row r="4" spans="1:39" ht="17.25" customHeight="1" thickTop="1" x14ac:dyDescent="0.25">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row>
    <row r="5" spans="1:39" ht="22.5" customHeight="1" x14ac:dyDescent="0.25">
      <c r="A5" s="393" t="s">
        <v>443</v>
      </c>
      <c r="B5" s="357">
        <v>385649.40622922993</v>
      </c>
      <c r="C5" s="357">
        <v>363279.79565297958</v>
      </c>
      <c r="D5" s="357">
        <v>353672.22692313755</v>
      </c>
      <c r="E5" s="357">
        <v>336891.62640916527</v>
      </c>
      <c r="F5" s="357">
        <v>392202.11374761362</v>
      </c>
      <c r="G5" s="357">
        <v>354145.52008613723</v>
      </c>
      <c r="H5" s="357">
        <v>372566.96164006862</v>
      </c>
      <c r="I5" s="357">
        <v>346889.67271337175</v>
      </c>
      <c r="J5" s="357">
        <v>339080.05635992333</v>
      </c>
      <c r="K5" s="357">
        <v>372547.20632164081</v>
      </c>
      <c r="L5" s="357">
        <v>345020.34132282884</v>
      </c>
      <c r="M5" s="357">
        <v>352026.16984591458</v>
      </c>
      <c r="N5" s="357">
        <v>372869.15477806696</v>
      </c>
      <c r="O5" s="357">
        <v>425430.81849484541</v>
      </c>
      <c r="P5" s="357">
        <v>378325.0342431232</v>
      </c>
      <c r="Q5" s="357">
        <v>378124.14407719782</v>
      </c>
      <c r="R5" s="357">
        <v>389345.73745258374</v>
      </c>
      <c r="S5" s="357">
        <v>393152.78312206076</v>
      </c>
      <c r="T5" s="357">
        <v>393799.49649500381</v>
      </c>
      <c r="U5" s="357">
        <v>399158.47932819545</v>
      </c>
      <c r="V5" s="357">
        <v>431125.96424864652</v>
      </c>
      <c r="W5" s="357">
        <v>397686.15572789341</v>
      </c>
      <c r="X5" s="357">
        <v>491444.3765313914</v>
      </c>
      <c r="Y5" s="357">
        <v>505283.20364732033</v>
      </c>
      <c r="Z5" s="357">
        <v>461673.38126699225</v>
      </c>
      <c r="AA5" s="357">
        <v>477535.98417066422</v>
      </c>
      <c r="AB5" s="357">
        <v>468677.71510817122</v>
      </c>
      <c r="AC5" s="357">
        <v>452951.25845440623</v>
      </c>
      <c r="AD5" s="357">
        <v>524636.90653630672</v>
      </c>
      <c r="AE5" s="357">
        <v>551733.46787802991</v>
      </c>
      <c r="AF5" s="357">
        <v>480913.714471235</v>
      </c>
      <c r="AG5" s="357">
        <v>523729.98302754969</v>
      </c>
      <c r="AH5" s="357">
        <v>517201.64438044082</v>
      </c>
      <c r="AI5" s="357">
        <v>499924.38252289861</v>
      </c>
      <c r="AJ5" s="357">
        <v>552015.49425927445</v>
      </c>
      <c r="AK5" s="357">
        <v>552285.28254130215</v>
      </c>
      <c r="AL5" s="357">
        <v>539238.5414826253</v>
      </c>
      <c r="AM5" s="357">
        <v>554393.67126472527</v>
      </c>
    </row>
    <row r="6" spans="1:39" ht="22.5" customHeight="1" x14ac:dyDescent="0.25">
      <c r="A6" s="394" t="s">
        <v>444</v>
      </c>
      <c r="B6" s="395">
        <v>678116.00874646718</v>
      </c>
      <c r="C6" s="395">
        <v>661319.61851377657</v>
      </c>
      <c r="D6" s="395">
        <v>663158.79373686097</v>
      </c>
      <c r="E6" s="395">
        <v>647990.19809867325</v>
      </c>
      <c r="F6" s="395">
        <v>703553.30534787918</v>
      </c>
      <c r="G6" s="395">
        <v>675194.62987425947</v>
      </c>
      <c r="H6" s="395">
        <v>684160.43367899</v>
      </c>
      <c r="I6" s="395">
        <v>668329.45538384817</v>
      </c>
      <c r="J6" s="395">
        <v>673345.51050488092</v>
      </c>
      <c r="K6" s="395">
        <v>711383.89268833294</v>
      </c>
      <c r="L6" s="395">
        <v>688087.10238610615</v>
      </c>
      <c r="M6" s="395">
        <v>701251.50397485052</v>
      </c>
      <c r="N6" s="395">
        <v>726116.50519541709</v>
      </c>
      <c r="O6" s="395">
        <v>787087.88260076311</v>
      </c>
      <c r="P6" s="395">
        <v>754966.84731831658</v>
      </c>
      <c r="Q6" s="395">
        <v>756348.23036135093</v>
      </c>
      <c r="R6" s="395">
        <v>777464.69550262822</v>
      </c>
      <c r="S6" s="395">
        <v>785681.97074679343</v>
      </c>
      <c r="T6" s="395">
        <v>807365.04549238144</v>
      </c>
      <c r="U6" s="395">
        <v>803679.92756011896</v>
      </c>
      <c r="V6" s="395">
        <v>832593.46048708796</v>
      </c>
      <c r="W6" s="395">
        <v>793383.35183111648</v>
      </c>
      <c r="X6" s="395">
        <v>895454.73890974268</v>
      </c>
      <c r="Y6" s="395">
        <v>885191.04906106566</v>
      </c>
      <c r="Z6" s="395">
        <v>828386.98563737061</v>
      </c>
      <c r="AA6" s="395">
        <v>867378.62936680508</v>
      </c>
      <c r="AB6" s="395">
        <v>851966.97411224968</v>
      </c>
      <c r="AC6" s="395">
        <v>876296.81615577568</v>
      </c>
      <c r="AD6" s="395">
        <v>935790.86435820011</v>
      </c>
      <c r="AE6" s="395">
        <v>968885.73663730244</v>
      </c>
      <c r="AF6" s="395">
        <v>904209.60070943646</v>
      </c>
      <c r="AG6" s="395">
        <v>961762.98252830526</v>
      </c>
      <c r="AH6" s="395">
        <v>984472.99076271045</v>
      </c>
      <c r="AI6" s="395">
        <v>955049.21523653902</v>
      </c>
      <c r="AJ6" s="395">
        <v>1014108.1840873405</v>
      </c>
      <c r="AK6" s="395">
        <v>1001369.8949634494</v>
      </c>
      <c r="AL6" s="395">
        <v>990403.00768704363</v>
      </c>
      <c r="AM6" s="395">
        <v>989772.57187537861</v>
      </c>
    </row>
    <row r="7" spans="1:39" ht="22.5" customHeight="1" x14ac:dyDescent="0.25">
      <c r="A7" s="394" t="s">
        <v>445</v>
      </c>
      <c r="B7" s="395">
        <v>-292466.60251723725</v>
      </c>
      <c r="C7" s="395">
        <v>-298039.82286079699</v>
      </c>
      <c r="D7" s="395">
        <v>-309486.56681372342</v>
      </c>
      <c r="E7" s="395">
        <v>-311098.57168950798</v>
      </c>
      <c r="F7" s="395">
        <v>-311351.19160026556</v>
      </c>
      <c r="G7" s="395">
        <v>-321049.10978812224</v>
      </c>
      <c r="H7" s="395">
        <v>-311593.47203892138</v>
      </c>
      <c r="I7" s="395">
        <v>-321439.78267047642</v>
      </c>
      <c r="J7" s="395">
        <v>-334265.45414495759</v>
      </c>
      <c r="K7" s="395">
        <v>-338836.68636669213</v>
      </c>
      <c r="L7" s="395">
        <v>-343066.76106327731</v>
      </c>
      <c r="M7" s="395">
        <v>-349225.33412893594</v>
      </c>
      <c r="N7" s="395">
        <v>-353247.35041735013</v>
      </c>
      <c r="O7" s="395">
        <v>-361657.0641059177</v>
      </c>
      <c r="P7" s="395">
        <v>-376641.81307519338</v>
      </c>
      <c r="Q7" s="395">
        <v>-378224.08628415311</v>
      </c>
      <c r="R7" s="395">
        <v>-388118.95805004449</v>
      </c>
      <c r="S7" s="395">
        <v>-392529.18762473267</v>
      </c>
      <c r="T7" s="395">
        <v>-413565.54899737763</v>
      </c>
      <c r="U7" s="395">
        <v>-404521.44823192351</v>
      </c>
      <c r="V7" s="395">
        <v>-401467.49623844144</v>
      </c>
      <c r="W7" s="395">
        <v>-395697.19610322308</v>
      </c>
      <c r="X7" s="395">
        <v>-404010.36237835127</v>
      </c>
      <c r="Y7" s="395">
        <v>-379907.84541374532</v>
      </c>
      <c r="Z7" s="395">
        <v>-366713.60437037837</v>
      </c>
      <c r="AA7" s="395">
        <v>-389842.64519614086</v>
      </c>
      <c r="AB7" s="395">
        <v>-383289.25900407846</v>
      </c>
      <c r="AC7" s="395">
        <v>-423345.55770136946</v>
      </c>
      <c r="AD7" s="395">
        <v>-411153.95782189345</v>
      </c>
      <c r="AE7" s="395">
        <v>-417152.26875927259</v>
      </c>
      <c r="AF7" s="395">
        <v>-423295.88623820146</v>
      </c>
      <c r="AG7" s="395">
        <v>-438032.99950075557</v>
      </c>
      <c r="AH7" s="395">
        <v>-467271.34638226964</v>
      </c>
      <c r="AI7" s="395">
        <v>-455124.83271364041</v>
      </c>
      <c r="AJ7" s="395">
        <v>-462092.68982806604</v>
      </c>
      <c r="AK7" s="395">
        <v>-449084.6124221473</v>
      </c>
      <c r="AL7" s="395">
        <v>-451164.46620441828</v>
      </c>
      <c r="AM7" s="395">
        <v>-435378.90061065333</v>
      </c>
    </row>
    <row r="8" spans="1:39" ht="14.25" customHeight="1" x14ac:dyDescent="0.25">
      <c r="A8" s="394"/>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395"/>
      <c r="AD8" s="395"/>
      <c r="AE8" s="395"/>
      <c r="AF8" s="395"/>
      <c r="AG8" s="395"/>
      <c r="AH8" s="395"/>
      <c r="AI8" s="395"/>
      <c r="AJ8" s="395"/>
      <c r="AK8" s="395"/>
      <c r="AL8" s="395"/>
      <c r="AM8" s="395"/>
    </row>
    <row r="9" spans="1:39" ht="22.5" customHeight="1" x14ac:dyDescent="0.25">
      <c r="A9" s="393" t="s">
        <v>446</v>
      </c>
      <c r="B9" s="357">
        <v>132582.19629137509</v>
      </c>
      <c r="C9" s="357">
        <v>135312.77791247051</v>
      </c>
      <c r="D9" s="357">
        <v>132372.44885152235</v>
      </c>
      <c r="E9" s="357">
        <v>134947.45689269016</v>
      </c>
      <c r="F9" s="357">
        <v>135234.18626352379</v>
      </c>
      <c r="G9" s="357">
        <v>134998.85710492329</v>
      </c>
      <c r="H9" s="357">
        <v>137618.88812548789</v>
      </c>
      <c r="I9" s="357">
        <v>143328.28211254504</v>
      </c>
      <c r="J9" s="357">
        <v>151952.28731442726</v>
      </c>
      <c r="K9" s="357">
        <v>154739.02827337652</v>
      </c>
      <c r="L9" s="357">
        <v>149034.35477402413</v>
      </c>
      <c r="M9" s="357">
        <v>153434.97414880735</v>
      </c>
      <c r="N9" s="357">
        <v>154371.74485310129</v>
      </c>
      <c r="O9" s="357">
        <v>156427.96770249953</v>
      </c>
      <c r="P9" s="357">
        <v>164461.29444468091</v>
      </c>
      <c r="Q9" s="357">
        <v>173109.62377702535</v>
      </c>
      <c r="R9" s="357">
        <v>176675.21250976957</v>
      </c>
      <c r="S9" s="357">
        <v>177248.7694930635</v>
      </c>
      <c r="T9" s="357">
        <v>172276.68957304404</v>
      </c>
      <c r="U9" s="357">
        <v>180782.39108579364</v>
      </c>
      <c r="V9" s="357">
        <v>171197.6469577543</v>
      </c>
      <c r="W9" s="357">
        <v>181323.72398935939</v>
      </c>
      <c r="X9" s="357">
        <v>176731.37385215604</v>
      </c>
      <c r="Y9" s="357">
        <v>195048.36213158641</v>
      </c>
      <c r="Z9" s="357">
        <v>191636.4330704801</v>
      </c>
      <c r="AA9" s="357">
        <v>195960.85227549582</v>
      </c>
      <c r="AB9" s="357">
        <v>210879.5022295207</v>
      </c>
      <c r="AC9" s="357">
        <v>229393.72252891655</v>
      </c>
      <c r="AD9" s="357">
        <v>210793.90180145408</v>
      </c>
      <c r="AE9" s="357">
        <v>208702.69722161506</v>
      </c>
      <c r="AF9" s="357">
        <v>215582.58239761149</v>
      </c>
      <c r="AG9" s="357">
        <v>222481.33633273543</v>
      </c>
      <c r="AH9" s="357">
        <v>215438.81936172582</v>
      </c>
      <c r="AI9" s="357">
        <v>223680.25717790908</v>
      </c>
      <c r="AJ9" s="357">
        <v>219394.55466715456</v>
      </c>
      <c r="AK9" s="357">
        <v>229005.27923056041</v>
      </c>
      <c r="AL9" s="357">
        <v>230367.96330212761</v>
      </c>
      <c r="AM9" s="357">
        <v>230272.73216340027</v>
      </c>
    </row>
    <row r="10" spans="1:39" ht="22.5" customHeight="1" x14ac:dyDescent="0.25">
      <c r="A10" s="394" t="s">
        <v>447</v>
      </c>
      <c r="B10" s="395">
        <v>5441.6693809101835</v>
      </c>
      <c r="C10" s="395">
        <v>5638.6729159237802</v>
      </c>
      <c r="D10" s="395">
        <v>7704.4489917341543</v>
      </c>
      <c r="E10" s="395">
        <v>7354.9369597161085</v>
      </c>
      <c r="F10" s="395">
        <v>6057.7412150413129</v>
      </c>
      <c r="G10" s="395">
        <v>6188.3169892272736</v>
      </c>
      <c r="H10" s="395">
        <v>6526.4704679423421</v>
      </c>
      <c r="I10" s="395">
        <v>6456.2028305483882</v>
      </c>
      <c r="J10" s="395">
        <v>5837.0643281894327</v>
      </c>
      <c r="K10" s="395">
        <v>6124.8075236438253</v>
      </c>
      <c r="L10" s="395">
        <v>5972.4088819290218</v>
      </c>
      <c r="M10" s="395">
        <v>5242.610979963948</v>
      </c>
      <c r="N10" s="395">
        <v>6250.6338458380906</v>
      </c>
      <c r="O10" s="395">
        <v>5814.1562041309053</v>
      </c>
      <c r="P10" s="395">
        <v>7543.713894688377</v>
      </c>
      <c r="Q10" s="395">
        <v>6263.8035133059066</v>
      </c>
      <c r="R10" s="395">
        <v>5655.1840796482666</v>
      </c>
      <c r="S10" s="395">
        <v>6490.3051716908449</v>
      </c>
      <c r="T10" s="395">
        <v>6930.7378024656709</v>
      </c>
      <c r="U10" s="395">
        <v>5586.7797979408087</v>
      </c>
      <c r="V10" s="395">
        <v>5722.302474896841</v>
      </c>
      <c r="W10" s="395">
        <v>5767.0276340122928</v>
      </c>
      <c r="X10" s="395">
        <v>5098.575338673737</v>
      </c>
      <c r="Y10" s="395">
        <v>5599.5383830129713</v>
      </c>
      <c r="Z10" s="395">
        <v>5477.2437161352191</v>
      </c>
      <c r="AA10" s="395">
        <v>5394.0144405774463</v>
      </c>
      <c r="AB10" s="395">
        <v>6950.9651418888052</v>
      </c>
      <c r="AC10" s="395">
        <v>6011.4850225429063</v>
      </c>
      <c r="AD10" s="395">
        <v>5340.56838381337</v>
      </c>
      <c r="AE10" s="395">
        <v>5928.2086155700936</v>
      </c>
      <c r="AF10" s="395">
        <v>5770.0358313166835</v>
      </c>
      <c r="AG10" s="395">
        <v>5691.350409953624</v>
      </c>
      <c r="AH10" s="395">
        <v>5827.0871118054465</v>
      </c>
      <c r="AI10" s="395">
        <v>5701.5120236500361</v>
      </c>
      <c r="AJ10" s="395">
        <v>5898.6733748374745</v>
      </c>
      <c r="AK10" s="395">
        <v>5848.1588981454179</v>
      </c>
      <c r="AL10" s="395">
        <v>6200.9903362771829</v>
      </c>
      <c r="AM10" s="395">
        <v>6174.9756292848388</v>
      </c>
    </row>
    <row r="11" spans="1:39" ht="22.5" customHeight="1" x14ac:dyDescent="0.25">
      <c r="A11" s="394" t="s">
        <v>448</v>
      </c>
      <c r="B11" s="395">
        <v>82563.59234208928</v>
      </c>
      <c r="C11" s="395">
        <v>87384.928497697823</v>
      </c>
      <c r="D11" s="395">
        <v>79538.672407307458</v>
      </c>
      <c r="E11" s="395">
        <v>83333.376206196423</v>
      </c>
      <c r="F11" s="395">
        <v>82695.745708529226</v>
      </c>
      <c r="G11" s="395">
        <v>78909.555408014174</v>
      </c>
      <c r="H11" s="395">
        <v>78765.13547548691</v>
      </c>
      <c r="I11" s="395">
        <v>79256.70218141214</v>
      </c>
      <c r="J11" s="395">
        <v>82850.505690479287</v>
      </c>
      <c r="K11" s="395">
        <v>87436.502564791313</v>
      </c>
      <c r="L11" s="395">
        <v>82086.954213231613</v>
      </c>
      <c r="M11" s="395">
        <v>83675.527711102128</v>
      </c>
      <c r="N11" s="395">
        <v>81087.619998718204</v>
      </c>
      <c r="O11" s="395">
        <v>86933.210777206274</v>
      </c>
      <c r="P11" s="395">
        <v>93476.41056536464</v>
      </c>
      <c r="Q11" s="395">
        <v>90915.576182441</v>
      </c>
      <c r="R11" s="395">
        <v>94764.483631942116</v>
      </c>
      <c r="S11" s="395">
        <v>101628.99271691046</v>
      </c>
      <c r="T11" s="395">
        <v>105771.52741119532</v>
      </c>
      <c r="U11" s="395">
        <v>129614.41687471696</v>
      </c>
      <c r="V11" s="395">
        <v>118702.32704485014</v>
      </c>
      <c r="W11" s="395">
        <v>121061.68863668956</v>
      </c>
      <c r="X11" s="395">
        <v>104970.81586813295</v>
      </c>
      <c r="Y11" s="395">
        <v>103196.24441352117</v>
      </c>
      <c r="Z11" s="395">
        <v>111265.96529821929</v>
      </c>
      <c r="AA11" s="395">
        <v>116844.16643911877</v>
      </c>
      <c r="AB11" s="395">
        <v>124183.61474854042</v>
      </c>
      <c r="AC11" s="395">
        <v>145633.34386328957</v>
      </c>
      <c r="AD11" s="395">
        <v>128075.85248768893</v>
      </c>
      <c r="AE11" s="395">
        <v>126821.47929322447</v>
      </c>
      <c r="AF11" s="395">
        <v>117314.12185414774</v>
      </c>
      <c r="AG11" s="395">
        <v>122935.38863166633</v>
      </c>
      <c r="AH11" s="395">
        <v>123526.92849112111</v>
      </c>
      <c r="AI11" s="395">
        <v>127671.8330999685</v>
      </c>
      <c r="AJ11" s="395">
        <v>127217.28707167719</v>
      </c>
      <c r="AK11" s="395">
        <v>146203.1685395292</v>
      </c>
      <c r="AL11" s="395">
        <v>131847.70822057157</v>
      </c>
      <c r="AM11" s="395">
        <v>136741.00359390207</v>
      </c>
    </row>
    <row r="12" spans="1:39" ht="19.5" customHeight="1" x14ac:dyDescent="0.25">
      <c r="A12" s="394" t="s">
        <v>449</v>
      </c>
      <c r="B12" s="395">
        <v>44576.934568375611</v>
      </c>
      <c r="C12" s="395">
        <v>42289.176498848909</v>
      </c>
      <c r="D12" s="395">
        <v>45129.327452480735</v>
      </c>
      <c r="E12" s="395">
        <v>44259.143726777613</v>
      </c>
      <c r="F12" s="395">
        <v>46480.699339953251</v>
      </c>
      <c r="G12" s="395">
        <v>49900.984707681826</v>
      </c>
      <c r="H12" s="395">
        <v>52327.28218205864</v>
      </c>
      <c r="I12" s="395">
        <v>57615.377100584534</v>
      </c>
      <c r="J12" s="395">
        <v>63264.717295758535</v>
      </c>
      <c r="K12" s="395">
        <v>61177.71818494139</v>
      </c>
      <c r="L12" s="395">
        <v>60974.991678863509</v>
      </c>
      <c r="M12" s="395">
        <v>64516.835457741283</v>
      </c>
      <c r="N12" s="395">
        <v>67033.491008544996</v>
      </c>
      <c r="O12" s="395">
        <v>63680.600721162351</v>
      </c>
      <c r="P12" s="395">
        <v>63441.169984627886</v>
      </c>
      <c r="Q12" s="395">
        <v>75930.244081278448</v>
      </c>
      <c r="R12" s="395">
        <v>76255.54479817918</v>
      </c>
      <c r="S12" s="395">
        <v>69129.471604462175</v>
      </c>
      <c r="T12" s="395">
        <v>59574.424359383054</v>
      </c>
      <c r="U12" s="395">
        <v>45581.194413135876</v>
      </c>
      <c r="V12" s="395">
        <v>46773.017438007322</v>
      </c>
      <c r="W12" s="395">
        <v>54495.007718657536</v>
      </c>
      <c r="X12" s="395">
        <v>66661.982645349344</v>
      </c>
      <c r="Y12" s="395">
        <v>86252.579335052287</v>
      </c>
      <c r="Z12" s="395">
        <v>74893.224056125589</v>
      </c>
      <c r="AA12" s="395">
        <v>73722.671395799611</v>
      </c>
      <c r="AB12" s="395">
        <v>79744.922339091499</v>
      </c>
      <c r="AC12" s="395">
        <v>77748.893643084084</v>
      </c>
      <c r="AD12" s="395">
        <v>77377.480929951766</v>
      </c>
      <c r="AE12" s="395">
        <v>75953.009312820519</v>
      </c>
      <c r="AF12" s="395">
        <v>92498.424712147069</v>
      </c>
      <c r="AG12" s="395">
        <v>93854.597291115482</v>
      </c>
      <c r="AH12" s="395">
        <v>86084.803758799244</v>
      </c>
      <c r="AI12" s="395">
        <v>90306.912054290558</v>
      </c>
      <c r="AJ12" s="395">
        <v>86278.59422063989</v>
      </c>
      <c r="AK12" s="395">
        <v>76953.951792885782</v>
      </c>
      <c r="AL12" s="395">
        <v>92319.264745278881</v>
      </c>
      <c r="AM12" s="395">
        <v>87356.752940213366</v>
      </c>
    </row>
    <row r="13" spans="1:39" ht="11.25" customHeight="1" x14ac:dyDescent="0.25">
      <c r="A13" s="394"/>
      <c r="B13" s="395"/>
      <c r="C13" s="395"/>
      <c r="D13" s="395"/>
      <c r="E13" s="395"/>
      <c r="F13" s="395"/>
      <c r="G13" s="395"/>
      <c r="H13" s="395"/>
      <c r="I13" s="395"/>
      <c r="J13" s="395"/>
      <c r="K13" s="395"/>
      <c r="L13" s="395"/>
      <c r="M13" s="395"/>
      <c r="N13" s="395"/>
      <c r="O13" s="395">
        <v>2.5</v>
      </c>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row>
    <row r="14" spans="1:39" ht="22.5" customHeight="1" x14ac:dyDescent="0.25">
      <c r="A14" s="393" t="s">
        <v>450</v>
      </c>
      <c r="B14" s="357">
        <v>95912.159010256728</v>
      </c>
      <c r="C14" s="357">
        <v>96358.448604507867</v>
      </c>
      <c r="D14" s="357">
        <v>94606.461094577156</v>
      </c>
      <c r="E14" s="357">
        <v>98513.136882358493</v>
      </c>
      <c r="F14" s="357">
        <v>98419.089581583234</v>
      </c>
      <c r="G14" s="357">
        <v>102100.8388480961</v>
      </c>
      <c r="H14" s="357">
        <v>100429.58168204807</v>
      </c>
      <c r="I14" s="357">
        <v>104956.51997646724</v>
      </c>
      <c r="J14" s="357">
        <v>99603.390430154977</v>
      </c>
      <c r="K14" s="357">
        <v>99147.19424265236</v>
      </c>
      <c r="L14" s="357">
        <v>104710.76653035931</v>
      </c>
      <c r="M14" s="357">
        <v>101090.81024325041</v>
      </c>
      <c r="N14" s="357">
        <v>102614.10500011046</v>
      </c>
      <c r="O14" s="357">
        <v>109799.84181547757</v>
      </c>
      <c r="P14" s="357">
        <v>96370.221954894601</v>
      </c>
      <c r="Q14" s="357">
        <v>104792.89405483412</v>
      </c>
      <c r="R14" s="357">
        <v>100235.90780331341</v>
      </c>
      <c r="S14" s="357">
        <v>107522.06243744137</v>
      </c>
      <c r="T14" s="357">
        <v>115117.06355502739</v>
      </c>
      <c r="U14" s="357">
        <v>113663.82334381409</v>
      </c>
      <c r="V14" s="357">
        <v>130985.36750735366</v>
      </c>
      <c r="W14" s="357">
        <v>123870.57175727657</v>
      </c>
      <c r="X14" s="357">
        <v>117658.22214513682</v>
      </c>
      <c r="Y14" s="357">
        <v>115101.32136797829</v>
      </c>
      <c r="Z14" s="357">
        <v>110071.78765070974</v>
      </c>
      <c r="AA14" s="357">
        <v>108053.66679872123</v>
      </c>
      <c r="AB14" s="357">
        <v>105924.61550965313</v>
      </c>
      <c r="AC14" s="357">
        <v>113219.15246678972</v>
      </c>
      <c r="AD14" s="357">
        <v>119083.44453456254</v>
      </c>
      <c r="AE14" s="357">
        <v>124465.12446889046</v>
      </c>
      <c r="AF14" s="357">
        <v>128275.82180672989</v>
      </c>
      <c r="AG14" s="357">
        <v>131361.07199122367</v>
      </c>
      <c r="AH14" s="357">
        <v>144133.0072075119</v>
      </c>
      <c r="AI14" s="357">
        <v>144263.12580057493</v>
      </c>
      <c r="AJ14" s="357">
        <v>146910.60919368154</v>
      </c>
      <c r="AK14" s="357">
        <v>149234.22821854963</v>
      </c>
      <c r="AL14" s="357">
        <v>145689.52437338495</v>
      </c>
      <c r="AM14" s="357">
        <v>148988.63277138385</v>
      </c>
    </row>
    <row r="15" spans="1:39" ht="22.5" customHeight="1" x14ac:dyDescent="0.25">
      <c r="A15" s="394" t="s">
        <v>451</v>
      </c>
      <c r="B15" s="395">
        <v>108217.11890005319</v>
      </c>
      <c r="C15" s="395">
        <v>108579.23208321015</v>
      </c>
      <c r="D15" s="395">
        <v>106178.93122812911</v>
      </c>
      <c r="E15" s="395">
        <v>110549.0315719678</v>
      </c>
      <c r="F15" s="395">
        <v>108574.7629698135</v>
      </c>
      <c r="G15" s="395">
        <v>111766.4702303556</v>
      </c>
      <c r="H15" s="395">
        <v>112862.75934543875</v>
      </c>
      <c r="I15" s="395">
        <v>115551.63246242593</v>
      </c>
      <c r="J15" s="395">
        <v>110970.08129169466</v>
      </c>
      <c r="K15" s="395">
        <v>110078.73144454572</v>
      </c>
      <c r="L15" s="395">
        <v>115273.40085948257</v>
      </c>
      <c r="M15" s="395">
        <v>112146.14209126255</v>
      </c>
      <c r="N15" s="395">
        <v>114600.09017981113</v>
      </c>
      <c r="O15" s="395">
        <v>121045.56187016412</v>
      </c>
      <c r="P15" s="395">
        <v>120246.625444812</v>
      </c>
      <c r="Q15" s="395">
        <v>121462.67168724733</v>
      </c>
      <c r="R15" s="395">
        <v>121946.85739869358</v>
      </c>
      <c r="S15" s="395">
        <v>129309.58465342212</v>
      </c>
      <c r="T15" s="395">
        <v>138351.73114569145</v>
      </c>
      <c r="U15" s="395">
        <v>138328.15159699001</v>
      </c>
      <c r="V15" s="395">
        <v>152923.42619524119</v>
      </c>
      <c r="W15" s="395">
        <v>142978.58982017741</v>
      </c>
      <c r="X15" s="395">
        <v>134498.01065773799</v>
      </c>
      <c r="Y15" s="395">
        <v>131560.56328186748</v>
      </c>
      <c r="Z15" s="395">
        <v>124840.14199082051</v>
      </c>
      <c r="AA15" s="395">
        <v>126668.97558227062</v>
      </c>
      <c r="AB15" s="395">
        <v>131312.31108673761</v>
      </c>
      <c r="AC15" s="395">
        <v>135720.47854898963</v>
      </c>
      <c r="AD15" s="395">
        <v>143416.61068777461</v>
      </c>
      <c r="AE15" s="395">
        <v>147599.41475486901</v>
      </c>
      <c r="AF15" s="395">
        <v>150472.33490783055</v>
      </c>
      <c r="AG15" s="395">
        <v>157416.41771673187</v>
      </c>
      <c r="AH15" s="395">
        <v>173783.68504441847</v>
      </c>
      <c r="AI15" s="395">
        <v>175601.70856190039</v>
      </c>
      <c r="AJ15" s="395">
        <v>178048.36496004724</v>
      </c>
      <c r="AK15" s="395">
        <v>180464.7009208643</v>
      </c>
      <c r="AL15" s="395">
        <v>181412.72462805136</v>
      </c>
      <c r="AM15" s="395">
        <v>183749.51845366933</v>
      </c>
    </row>
    <row r="16" spans="1:39" ht="22.5" customHeight="1" x14ac:dyDescent="0.25">
      <c r="A16" s="394" t="s">
        <v>452</v>
      </c>
      <c r="B16" s="395">
        <v>-12304.959889796466</v>
      </c>
      <c r="C16" s="395">
        <v>-12220.783478702284</v>
      </c>
      <c r="D16" s="395">
        <v>-11572.470133551949</v>
      </c>
      <c r="E16" s="395">
        <v>-12035.894689609304</v>
      </c>
      <c r="F16" s="395">
        <v>-10155.673388230263</v>
      </c>
      <c r="G16" s="395">
        <v>-9665.6313822594966</v>
      </c>
      <c r="H16" s="395">
        <v>-12433.177663390679</v>
      </c>
      <c r="I16" s="395">
        <v>-10595.112485958683</v>
      </c>
      <c r="J16" s="395">
        <v>-11366.690861539679</v>
      </c>
      <c r="K16" s="395">
        <v>-10931.537201893361</v>
      </c>
      <c r="L16" s="395">
        <v>-10562.634329123266</v>
      </c>
      <c r="M16" s="395">
        <v>-11055.331848012143</v>
      </c>
      <c r="N16" s="395">
        <v>-11985.98517970067</v>
      </c>
      <c r="O16" s="395">
        <v>-11245.720054686546</v>
      </c>
      <c r="P16" s="395">
        <v>-23876.403489917404</v>
      </c>
      <c r="Q16" s="395">
        <v>-16669.77763241321</v>
      </c>
      <c r="R16" s="395">
        <v>-21710.949595380163</v>
      </c>
      <c r="S16" s="395">
        <v>-21787.522215980738</v>
      </c>
      <c r="T16" s="395">
        <v>-23234.667590664052</v>
      </c>
      <c r="U16" s="395">
        <v>-24664.328253175914</v>
      </c>
      <c r="V16" s="395">
        <v>-21938.05868788754</v>
      </c>
      <c r="W16" s="395">
        <v>-19108.018062900832</v>
      </c>
      <c r="X16" s="395">
        <v>-16839.788512601172</v>
      </c>
      <c r="Y16" s="395">
        <v>-16459.241913889193</v>
      </c>
      <c r="Z16" s="395">
        <v>-14768.35434011078</v>
      </c>
      <c r="AA16" s="395">
        <v>-18615.30878354939</v>
      </c>
      <c r="AB16" s="395">
        <v>-25387.695577084476</v>
      </c>
      <c r="AC16" s="395">
        <v>-22501.32608219991</v>
      </c>
      <c r="AD16" s="395">
        <v>-24333.166153212067</v>
      </c>
      <c r="AE16" s="395">
        <v>-23134.290285978554</v>
      </c>
      <c r="AF16" s="395">
        <v>-22196.51310110066</v>
      </c>
      <c r="AG16" s="395">
        <v>-26055.345725508207</v>
      </c>
      <c r="AH16" s="395">
        <v>-29650.677836906576</v>
      </c>
      <c r="AI16" s="395">
        <v>-31338.582761325462</v>
      </c>
      <c r="AJ16" s="395">
        <v>-31137.755766365713</v>
      </c>
      <c r="AK16" s="395">
        <v>-31230.472702314655</v>
      </c>
      <c r="AL16" s="395">
        <v>-35723.200254666408</v>
      </c>
      <c r="AM16" s="395">
        <v>-34760.88568228548</v>
      </c>
    </row>
    <row r="17" spans="1:39" ht="17.25" customHeight="1" x14ac:dyDescent="0.25">
      <c r="A17" s="393"/>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row>
    <row r="18" spans="1:39" ht="22.5" customHeight="1" x14ac:dyDescent="0.25">
      <c r="A18" s="393" t="s">
        <v>453</v>
      </c>
      <c r="B18" s="357">
        <v>451073.7371483951</v>
      </c>
      <c r="C18" s="357">
        <v>451878.05634321668</v>
      </c>
      <c r="D18" s="357">
        <v>456334.86147293949</v>
      </c>
      <c r="E18" s="357">
        <v>455941.45380823663</v>
      </c>
      <c r="F18" s="357">
        <v>461357.69229075871</v>
      </c>
      <c r="G18" s="357">
        <v>461200.64549646678</v>
      </c>
      <c r="H18" s="357">
        <v>466015.88957993238</v>
      </c>
      <c r="I18" s="357">
        <v>468822.28168550559</v>
      </c>
      <c r="J18" s="357">
        <v>474117.6138447515</v>
      </c>
      <c r="K18" s="357">
        <v>475524.32201576926</v>
      </c>
      <c r="L18" s="357">
        <v>479207.38735999202</v>
      </c>
      <c r="M18" s="357">
        <v>483866.50208134501</v>
      </c>
      <c r="N18" s="357">
        <v>484379.95621825446</v>
      </c>
      <c r="O18" s="357">
        <v>486395.38783103629</v>
      </c>
      <c r="P18" s="357">
        <v>491691.96661388484</v>
      </c>
      <c r="Q18" s="357">
        <v>492867.89942938258</v>
      </c>
      <c r="R18" s="357">
        <v>488865.79346722353</v>
      </c>
      <c r="S18" s="357">
        <v>493090.07736421895</v>
      </c>
      <c r="T18" s="357">
        <v>500206.62997035653</v>
      </c>
      <c r="U18" s="357">
        <v>499767.30424507416</v>
      </c>
      <c r="V18" s="357">
        <v>502641.43176622962</v>
      </c>
      <c r="W18" s="357">
        <v>503880.49019510503</v>
      </c>
      <c r="X18" s="357">
        <v>501601.1696651699</v>
      </c>
      <c r="Y18" s="357">
        <v>496108.67695145996</v>
      </c>
      <c r="Z18" s="357">
        <v>494915.82835421042</v>
      </c>
      <c r="AA18" s="357">
        <v>494144.66428709624</v>
      </c>
      <c r="AB18" s="357">
        <v>493910.45560742536</v>
      </c>
      <c r="AC18" s="357">
        <v>505527.66557847703</v>
      </c>
      <c r="AD18" s="357">
        <v>496239.7346823978</v>
      </c>
      <c r="AE18" s="357">
        <v>489644.77953211672</v>
      </c>
      <c r="AF18" s="357">
        <v>499166.25881950383</v>
      </c>
      <c r="AG18" s="357">
        <v>504042.44450547587</v>
      </c>
      <c r="AH18" s="357">
        <v>505319.42920309445</v>
      </c>
      <c r="AI18" s="357">
        <v>514845.82064394082</v>
      </c>
      <c r="AJ18" s="357">
        <v>513063.20684336533</v>
      </c>
      <c r="AK18" s="357">
        <v>512341.17578417563</v>
      </c>
      <c r="AL18" s="357">
        <v>534163.71643387934</v>
      </c>
      <c r="AM18" s="357">
        <v>522246.55549056362</v>
      </c>
    </row>
    <row r="19" spans="1:39" ht="10.5" customHeight="1" x14ac:dyDescent="0.25">
      <c r="A19" s="396"/>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5"/>
      <c r="AC19" s="395"/>
      <c r="AD19" s="395"/>
      <c r="AE19" s="395"/>
      <c r="AF19" s="395"/>
      <c r="AG19" s="395"/>
      <c r="AH19" s="395"/>
      <c r="AI19" s="395"/>
      <c r="AJ19" s="395"/>
      <c r="AK19" s="395"/>
      <c r="AL19" s="395"/>
      <c r="AM19" s="395"/>
    </row>
    <row r="20" spans="1:39" ht="21.75" customHeight="1" x14ac:dyDescent="0.25">
      <c r="A20" s="393" t="s">
        <v>454</v>
      </c>
      <c r="B20" s="357">
        <v>522.57621659999995</v>
      </c>
      <c r="C20" s="357">
        <v>530.43674090999991</v>
      </c>
      <c r="D20" s="357">
        <v>451.85899688000006</v>
      </c>
      <c r="E20" s="357">
        <v>449.49498455999998</v>
      </c>
      <c r="F20" s="357">
        <v>460.36892423999996</v>
      </c>
      <c r="G20" s="357">
        <v>495.24021552999994</v>
      </c>
      <c r="H20" s="357">
        <v>452.14654894</v>
      </c>
      <c r="I20" s="357">
        <v>456.44429422000002</v>
      </c>
      <c r="J20" s="357">
        <v>311.48910302000002</v>
      </c>
      <c r="K20" s="357">
        <v>311.82640702999998</v>
      </c>
      <c r="L20" s="357">
        <v>308.17392470999994</v>
      </c>
      <c r="M20" s="357">
        <v>256.47710615</v>
      </c>
      <c r="N20" s="357">
        <v>146.41670360000001</v>
      </c>
      <c r="O20" s="357">
        <v>154.76987269999998</v>
      </c>
      <c r="P20" s="357">
        <v>78.109223049999997</v>
      </c>
      <c r="Q20" s="357">
        <v>73.199827839999998</v>
      </c>
      <c r="R20" s="357">
        <v>159.13884273999997</v>
      </c>
      <c r="S20" s="357">
        <v>90.191372209999997</v>
      </c>
      <c r="T20" s="357">
        <v>95.977676840000015</v>
      </c>
      <c r="U20" s="357">
        <v>100.59973837999999</v>
      </c>
      <c r="V20" s="357">
        <v>12138.693073389999</v>
      </c>
      <c r="W20" s="357">
        <v>12016.07055699</v>
      </c>
      <c r="X20" s="357">
        <v>12031.780456820001</v>
      </c>
      <c r="Y20" s="357">
        <v>10246.224443559999</v>
      </c>
      <c r="Z20" s="357">
        <v>10311.653699110002</v>
      </c>
      <c r="AA20" s="357">
        <v>10417.145987380001</v>
      </c>
      <c r="AB20" s="357">
        <v>2047.99303992</v>
      </c>
      <c r="AC20" s="357">
        <v>2066.7607259299998</v>
      </c>
      <c r="AD20" s="357">
        <v>2079.2860818499998</v>
      </c>
      <c r="AE20" s="357">
        <v>66.589581159999994</v>
      </c>
      <c r="AF20" s="357">
        <v>79.972528219999987</v>
      </c>
      <c r="AG20" s="357">
        <v>64.184046659999993</v>
      </c>
      <c r="AH20" s="357">
        <v>59.933134109999997</v>
      </c>
      <c r="AI20" s="357">
        <v>61.903596100000009</v>
      </c>
      <c r="AJ20" s="357">
        <v>55.75456071</v>
      </c>
      <c r="AK20" s="357">
        <v>58.08664469</v>
      </c>
      <c r="AL20" s="357">
        <v>60.365235179999999</v>
      </c>
      <c r="AM20" s="357">
        <v>63.432219039999993</v>
      </c>
    </row>
    <row r="21" spans="1:39" ht="9.75" customHeight="1" x14ac:dyDescent="0.25">
      <c r="A21" s="393"/>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row>
    <row r="22" spans="1:39" ht="22.5" customHeight="1" x14ac:dyDescent="0.25">
      <c r="A22" s="393" t="s">
        <v>455</v>
      </c>
      <c r="B22" s="357">
        <v>349789.39643925882</v>
      </c>
      <c r="C22" s="357">
        <v>354170.3034660893</v>
      </c>
      <c r="D22" s="357">
        <v>357735.22139157733</v>
      </c>
      <c r="E22" s="357">
        <v>357962.47704415396</v>
      </c>
      <c r="F22" s="357">
        <v>360581.78950197063</v>
      </c>
      <c r="G22" s="357">
        <v>363085.37267747527</v>
      </c>
      <c r="H22" s="357">
        <v>364932.49857265683</v>
      </c>
      <c r="I22" s="357">
        <v>366847.34362554888</v>
      </c>
      <c r="J22" s="357">
        <v>372438.94038680987</v>
      </c>
      <c r="K22" s="357">
        <v>371917.46975703631</v>
      </c>
      <c r="L22" s="357">
        <v>370888.18591016589</v>
      </c>
      <c r="M22" s="357">
        <v>372574.82047093648</v>
      </c>
      <c r="N22" s="357">
        <v>379078.89212929457</v>
      </c>
      <c r="O22" s="357">
        <v>385351.11206594779</v>
      </c>
      <c r="P22" s="357">
        <v>393440.09602186747</v>
      </c>
      <c r="Q22" s="357">
        <v>393991.29553756956</v>
      </c>
      <c r="R22" s="357">
        <v>404976.78114451043</v>
      </c>
      <c r="S22" s="357">
        <v>417170.38737767446</v>
      </c>
      <c r="T22" s="357">
        <v>431839.58590218471</v>
      </c>
      <c r="U22" s="357">
        <v>439171.12592656486</v>
      </c>
      <c r="V22" s="357">
        <v>442961.82572781673</v>
      </c>
      <c r="W22" s="357">
        <v>440860.03805052245</v>
      </c>
      <c r="X22" s="357">
        <v>441254.28449667618</v>
      </c>
      <c r="Y22" s="357">
        <v>450949.35300080496</v>
      </c>
      <c r="Z22" s="357">
        <v>452880.19470378384</v>
      </c>
      <c r="AA22" s="357">
        <v>451506.00409469916</v>
      </c>
      <c r="AB22" s="357">
        <v>460594.77236869972</v>
      </c>
      <c r="AC22" s="357">
        <v>466335.37205285276</v>
      </c>
      <c r="AD22" s="357">
        <v>471158.83303180221</v>
      </c>
      <c r="AE22" s="357">
        <v>480063.96320307633</v>
      </c>
      <c r="AF22" s="357">
        <v>489982.67451628548</v>
      </c>
      <c r="AG22" s="357">
        <v>492690.02785586292</v>
      </c>
      <c r="AH22" s="357">
        <v>497613.61870424671</v>
      </c>
      <c r="AI22" s="357">
        <v>506686.67131947889</v>
      </c>
      <c r="AJ22" s="357">
        <v>502593.89032367163</v>
      </c>
      <c r="AK22" s="357">
        <v>502755.0153042879</v>
      </c>
      <c r="AL22" s="357">
        <v>517456.02598702308</v>
      </c>
      <c r="AM22" s="357">
        <v>523105.98182163591</v>
      </c>
    </row>
    <row r="23" spans="1:39" ht="10.5" customHeight="1" x14ac:dyDescent="0.25">
      <c r="A23" s="393"/>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row>
    <row r="24" spans="1:39" ht="22.5" customHeight="1" x14ac:dyDescent="0.25">
      <c r="A24" s="393" t="s">
        <v>456</v>
      </c>
      <c r="B24" s="357">
        <v>144883.38886078529</v>
      </c>
      <c r="C24" s="357">
        <v>143439.12745355885</v>
      </c>
      <c r="D24" s="357">
        <v>143496.29122423049</v>
      </c>
      <c r="E24" s="357">
        <v>145106.94909269409</v>
      </c>
      <c r="F24" s="357">
        <v>146097.19155949244</v>
      </c>
      <c r="G24" s="357">
        <v>144905.64824180829</v>
      </c>
      <c r="H24" s="357">
        <v>145337.20193105954</v>
      </c>
      <c r="I24" s="357">
        <v>142617.13254103361</v>
      </c>
      <c r="J24" s="357">
        <v>142168.91231730412</v>
      </c>
      <c r="K24" s="357">
        <v>145175.64693089874</v>
      </c>
      <c r="L24" s="357">
        <v>145009.12880182205</v>
      </c>
      <c r="M24" s="357">
        <v>146886.99544390262</v>
      </c>
      <c r="N24" s="357">
        <v>148587.50168630731</v>
      </c>
      <c r="O24" s="357">
        <v>148924.06911314867</v>
      </c>
      <c r="P24" s="357">
        <v>146135.72684683496</v>
      </c>
      <c r="Q24" s="357">
        <v>149654.89173177833</v>
      </c>
      <c r="R24" s="357">
        <v>149489.65466258017</v>
      </c>
      <c r="S24" s="357">
        <v>148721.92179424886</v>
      </c>
      <c r="T24" s="357">
        <v>145212.12223979147</v>
      </c>
      <c r="U24" s="357">
        <v>145121.90364971879</v>
      </c>
      <c r="V24" s="357">
        <v>146233.60011356845</v>
      </c>
      <c r="W24" s="357">
        <v>147731.5166022795</v>
      </c>
      <c r="X24" s="357">
        <v>148643.92693014941</v>
      </c>
      <c r="Y24" s="357">
        <v>148733.96141695153</v>
      </c>
      <c r="Z24" s="357">
        <v>148776.37339146185</v>
      </c>
      <c r="AA24" s="357">
        <v>150773.99329671604</v>
      </c>
      <c r="AB24" s="357">
        <v>150023.86640949865</v>
      </c>
      <c r="AC24" s="357">
        <v>149489.95006325806</v>
      </c>
      <c r="AD24" s="357">
        <v>148159.36137781234</v>
      </c>
      <c r="AE24" s="357">
        <v>143922.01373360475</v>
      </c>
      <c r="AF24" s="357">
        <v>141332.03858743189</v>
      </c>
      <c r="AG24" s="357">
        <v>142611.96901376377</v>
      </c>
      <c r="AH24" s="357">
        <v>143737.48427063884</v>
      </c>
      <c r="AI24" s="357">
        <v>144411.78692895081</v>
      </c>
      <c r="AJ24" s="357">
        <v>144572.51039488416</v>
      </c>
      <c r="AK24" s="357">
        <v>144955.18732009598</v>
      </c>
      <c r="AL24" s="357">
        <v>144522.90579350753</v>
      </c>
      <c r="AM24" s="357">
        <v>141913.70705970578</v>
      </c>
    </row>
    <row r="25" spans="1:39" ht="8.25" customHeight="1" x14ac:dyDescent="0.25">
      <c r="A25" s="397"/>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row>
    <row r="26" spans="1:39" ht="22.5" customHeight="1" x14ac:dyDescent="0.25">
      <c r="A26" s="393" t="s">
        <v>457</v>
      </c>
      <c r="B26" s="357">
        <v>0</v>
      </c>
      <c r="C26" s="357">
        <v>0</v>
      </c>
      <c r="D26" s="357">
        <v>0</v>
      </c>
      <c r="E26" s="357">
        <v>0</v>
      </c>
      <c r="F26" s="357">
        <v>0</v>
      </c>
      <c r="G26" s="357">
        <v>0</v>
      </c>
      <c r="H26" s="357">
        <v>0</v>
      </c>
      <c r="I26" s="357">
        <v>0</v>
      </c>
      <c r="J26" s="357">
        <v>0</v>
      </c>
      <c r="K26" s="357">
        <v>0</v>
      </c>
      <c r="L26" s="357">
        <v>0</v>
      </c>
      <c r="M26" s="357">
        <v>0</v>
      </c>
      <c r="N26" s="357">
        <v>0</v>
      </c>
      <c r="O26" s="357">
        <v>0</v>
      </c>
      <c r="P26" s="357">
        <v>0</v>
      </c>
      <c r="Q26" s="357">
        <v>0</v>
      </c>
      <c r="R26" s="357">
        <v>0</v>
      </c>
      <c r="S26" s="357">
        <v>0</v>
      </c>
      <c r="T26" s="357">
        <v>0</v>
      </c>
      <c r="U26" s="357">
        <v>0</v>
      </c>
      <c r="V26" s="357">
        <v>0</v>
      </c>
      <c r="W26" s="357">
        <v>0</v>
      </c>
      <c r="X26" s="357">
        <v>0</v>
      </c>
      <c r="Y26" s="357">
        <v>0</v>
      </c>
      <c r="Z26" s="357">
        <v>0</v>
      </c>
      <c r="AA26" s="357">
        <v>0</v>
      </c>
      <c r="AB26" s="357">
        <v>0</v>
      </c>
      <c r="AC26" s="357">
        <v>0</v>
      </c>
      <c r="AD26" s="357">
        <v>0</v>
      </c>
      <c r="AE26" s="357">
        <v>0</v>
      </c>
      <c r="AF26" s="357">
        <v>0</v>
      </c>
      <c r="AG26" s="357">
        <v>0</v>
      </c>
      <c r="AH26" s="357">
        <v>0</v>
      </c>
      <c r="AI26" s="357">
        <v>0</v>
      </c>
      <c r="AJ26" s="357">
        <v>0</v>
      </c>
      <c r="AK26" s="357">
        <v>0</v>
      </c>
      <c r="AL26" s="357">
        <v>0</v>
      </c>
      <c r="AM26" s="357">
        <v>0</v>
      </c>
    </row>
    <row r="27" spans="1:39" ht="10.5" customHeight="1" x14ac:dyDescent="0.25">
      <c r="A27" s="394"/>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row>
    <row r="28" spans="1:39" ht="22.5" customHeight="1" x14ac:dyDescent="0.25">
      <c r="A28" s="393" t="s">
        <v>458</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row>
    <row r="29" spans="1:39" ht="22.5" customHeight="1" x14ac:dyDescent="0.25">
      <c r="A29" s="390" t="s">
        <v>459</v>
      </c>
      <c r="B29" s="357">
        <v>371820.41246335511</v>
      </c>
      <c r="C29" s="357">
        <v>345978.12591905287</v>
      </c>
      <c r="D29" s="357">
        <v>344592.93580855796</v>
      </c>
      <c r="E29" s="357">
        <v>330296.29170795</v>
      </c>
      <c r="F29" s="357">
        <v>385448.02944673214</v>
      </c>
      <c r="G29" s="357">
        <v>345639.7747620907</v>
      </c>
      <c r="H29" s="357">
        <v>365706.06015358894</v>
      </c>
      <c r="I29" s="357">
        <v>348318.70683307596</v>
      </c>
      <c r="J29" s="357">
        <v>345759.14137831796</v>
      </c>
      <c r="K29" s="357">
        <v>374528.30897165101</v>
      </c>
      <c r="L29" s="357">
        <v>354951.43150542554</v>
      </c>
      <c r="M29" s="357">
        <v>360949.47712199442</v>
      </c>
      <c r="N29" s="357">
        <v>378549.76280583034</v>
      </c>
      <c r="O29" s="357">
        <v>429442.59929208434</v>
      </c>
      <c r="P29" s="357">
        <v>385057.17265573645</v>
      </c>
      <c r="Q29" s="357">
        <v>395984.38072670449</v>
      </c>
      <c r="R29" s="357">
        <v>395609.24065458408</v>
      </c>
      <c r="S29" s="357">
        <v>392116.27284580446</v>
      </c>
      <c r="T29" s="357">
        <v>388056.22939926386</v>
      </c>
      <c r="U29" s="357">
        <v>390645.14163770003</v>
      </c>
      <c r="V29" s="357">
        <v>410080.53944106522</v>
      </c>
      <c r="W29" s="357">
        <v>388542.33471318497</v>
      </c>
      <c r="X29" s="357">
        <v>464110.86675237794</v>
      </c>
      <c r="Y29" s="357">
        <v>473879.77038058394</v>
      </c>
      <c r="Z29" s="357">
        <v>420020.78837752168</v>
      </c>
      <c r="AA29" s="357">
        <v>432221.76154978963</v>
      </c>
      <c r="AB29" s="357">
        <v>439047.8970075947</v>
      </c>
      <c r="AC29" s="357">
        <v>454257.41830865305</v>
      </c>
      <c r="AD29" s="357">
        <v>493140.21808222844</v>
      </c>
      <c r="AE29" s="357">
        <v>516704.15221673512</v>
      </c>
      <c r="AF29" s="357">
        <v>457242.30943425174</v>
      </c>
      <c r="AG29" s="357">
        <v>510814.96322751959</v>
      </c>
      <c r="AH29" s="357">
        <v>498674.1029262282</v>
      </c>
      <c r="AI29" s="357">
        <v>489056.04360221996</v>
      </c>
      <c r="AJ29" s="357">
        <v>540419.34684097394</v>
      </c>
      <c r="AK29" s="357">
        <v>552708.14688056253</v>
      </c>
      <c r="AL29" s="357">
        <v>542537.82056109654</v>
      </c>
      <c r="AM29" s="357">
        <v>537531.55730851716</v>
      </c>
    </row>
    <row r="30" spans="1:39" ht="12" customHeight="1" x14ac:dyDescent="0.25">
      <c r="A30" s="398"/>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c r="AL30" s="395"/>
      <c r="AM30" s="395"/>
    </row>
    <row r="31" spans="1:39" ht="22.5" customHeight="1" x14ac:dyDescent="0.25">
      <c r="A31" s="393" t="s">
        <v>460</v>
      </c>
      <c r="B31" s="357">
        <v>1623.27390423</v>
      </c>
      <c r="C31" s="357">
        <v>1548.5679364100001</v>
      </c>
      <c r="D31" s="357">
        <v>855.12510182999995</v>
      </c>
      <c r="E31" s="357">
        <v>1275.4246460999998</v>
      </c>
      <c r="F31" s="357">
        <v>1296.6051401700001</v>
      </c>
      <c r="G31" s="357">
        <v>1322.7311870499998</v>
      </c>
      <c r="H31" s="357">
        <v>1664.4127358000001</v>
      </c>
      <c r="I31" s="357">
        <v>1730.7663387500002</v>
      </c>
      <c r="J31" s="357">
        <v>1744.1606250000002</v>
      </c>
      <c r="K31" s="357">
        <v>1269.4877059999999</v>
      </c>
      <c r="L31" s="357">
        <v>1336.3206773700001</v>
      </c>
      <c r="M31" s="357">
        <v>1431.07576062</v>
      </c>
      <c r="N31" s="357">
        <v>1613.53974404</v>
      </c>
      <c r="O31" s="357">
        <v>1697.4800377300003</v>
      </c>
      <c r="P31" s="357">
        <v>1644.9191077999999</v>
      </c>
      <c r="Q31" s="357">
        <v>1569.9684395700001</v>
      </c>
      <c r="R31" s="357">
        <v>1514.3693039699997</v>
      </c>
      <c r="S31" s="357">
        <v>1589.9343460800001</v>
      </c>
      <c r="T31" s="357">
        <v>1389.7755594499999</v>
      </c>
      <c r="U31" s="357">
        <v>1248.1248768700002</v>
      </c>
      <c r="V31" s="357">
        <v>1545.2350535099999</v>
      </c>
      <c r="W31" s="357">
        <v>1659.15287908</v>
      </c>
      <c r="X31" s="357">
        <v>1893.0338647900003</v>
      </c>
      <c r="Y31" s="357">
        <v>1791.4027259099998</v>
      </c>
      <c r="Z31" s="357">
        <v>1726.3617396699999</v>
      </c>
      <c r="AA31" s="357">
        <v>1796.3770332900001</v>
      </c>
      <c r="AB31" s="357">
        <v>1653.1243997000001</v>
      </c>
      <c r="AC31" s="357">
        <v>1735.5649875700001</v>
      </c>
      <c r="AD31" s="357">
        <v>1632.2116555099999</v>
      </c>
      <c r="AE31" s="357">
        <v>1836.78979452</v>
      </c>
      <c r="AF31" s="357">
        <v>1747.5416362799999</v>
      </c>
      <c r="AG31" s="357">
        <v>1636.2422863100001</v>
      </c>
      <c r="AH31" s="357">
        <v>1775.39708838</v>
      </c>
      <c r="AI31" s="357">
        <v>1732.4463909999999</v>
      </c>
      <c r="AJ31" s="357">
        <v>1792.55095682</v>
      </c>
      <c r="AK31" s="357">
        <v>1798.9373246600001</v>
      </c>
      <c r="AL31" s="357">
        <v>1718.94637702</v>
      </c>
      <c r="AM31" s="357">
        <v>1605.9138470800001</v>
      </c>
    </row>
    <row r="32" spans="1:39" ht="6.75" customHeight="1" x14ac:dyDescent="0.25">
      <c r="A32" s="398"/>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c r="AJ32" s="395"/>
      <c r="AK32" s="395"/>
      <c r="AL32" s="395"/>
      <c r="AM32" s="395"/>
    </row>
    <row r="33" spans="1:39" ht="18" customHeight="1" x14ac:dyDescent="0.25">
      <c r="A33" s="393" t="s">
        <v>320</v>
      </c>
      <c r="B33" s="357">
        <v>1632.4893438899999</v>
      </c>
      <c r="C33" s="357">
        <v>1792.6862675599998</v>
      </c>
      <c r="D33" s="357">
        <v>2003.9572564100004</v>
      </c>
      <c r="E33" s="357">
        <v>2552.4010111900002</v>
      </c>
      <c r="F33" s="357">
        <v>2499.3138635099999</v>
      </c>
      <c r="G33" s="357">
        <v>2038.20702794</v>
      </c>
      <c r="H33" s="357">
        <v>2539.0902784499999</v>
      </c>
      <c r="I33" s="357">
        <v>3039.9506260800003</v>
      </c>
      <c r="J33" s="357">
        <v>2805.1478813600002</v>
      </c>
      <c r="K33" s="357">
        <v>2330.8089022000004</v>
      </c>
      <c r="L33" s="357">
        <v>2798.3830364800001</v>
      </c>
      <c r="M33" s="357">
        <v>3012.69729035</v>
      </c>
      <c r="N33" s="357">
        <v>3265.6251120099996</v>
      </c>
      <c r="O33" s="357">
        <v>3925.75648331</v>
      </c>
      <c r="P33" s="357">
        <v>4599.7472379300016</v>
      </c>
      <c r="Q33" s="357">
        <v>4238.9144227299994</v>
      </c>
      <c r="R33" s="357">
        <v>57.091407879999998</v>
      </c>
      <c r="S33" s="357">
        <v>55.851357880000002</v>
      </c>
      <c r="T33" s="357">
        <v>55.869201259999997</v>
      </c>
      <c r="U33" s="357">
        <v>54.111268260000003</v>
      </c>
      <c r="V33" s="357">
        <v>54.130567880000001</v>
      </c>
      <c r="W33" s="357">
        <v>67.366464649999998</v>
      </c>
      <c r="X33" s="357">
        <v>91.748766759999995</v>
      </c>
      <c r="Y33" s="357">
        <v>91.150441400000005</v>
      </c>
      <c r="Z33" s="357">
        <v>104.49683879999999</v>
      </c>
      <c r="AA33" s="357">
        <v>117.42358992</v>
      </c>
      <c r="AB33" s="357">
        <v>123.24530838</v>
      </c>
      <c r="AC33" s="357">
        <v>147.75145222</v>
      </c>
      <c r="AD33" s="357">
        <v>151.36129400999999</v>
      </c>
      <c r="AE33" s="357">
        <v>147.90856485</v>
      </c>
      <c r="AF33" s="357">
        <v>150.14729041000001</v>
      </c>
      <c r="AG33" s="357">
        <v>151.25828595999999</v>
      </c>
      <c r="AH33" s="357">
        <v>159.86479464000001</v>
      </c>
      <c r="AI33" s="357">
        <v>160.39223551000001</v>
      </c>
      <c r="AJ33" s="357">
        <v>183.93797853999999</v>
      </c>
      <c r="AK33" s="357">
        <v>182.36378815999998</v>
      </c>
      <c r="AL33" s="357">
        <v>180.16772972999999</v>
      </c>
      <c r="AM33" s="357">
        <v>151.24180635000002</v>
      </c>
    </row>
    <row r="34" spans="1:39" ht="8.25" customHeight="1" x14ac:dyDescent="0.25">
      <c r="A34" s="398"/>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5"/>
      <c r="AL34" s="395"/>
      <c r="AM34" s="395"/>
    </row>
    <row r="35" spans="1:39" ht="17.25" customHeight="1" x14ac:dyDescent="0.25">
      <c r="A35" s="393" t="s">
        <v>421</v>
      </c>
      <c r="B35" s="357">
        <v>725.5638831950298</v>
      </c>
      <c r="C35" s="357">
        <v>682.56711189350335</v>
      </c>
      <c r="D35" s="357">
        <v>721.26581348887601</v>
      </c>
      <c r="E35" s="357">
        <v>793.48505532829211</v>
      </c>
      <c r="F35" s="357">
        <v>845.2363743790977</v>
      </c>
      <c r="G35" s="357">
        <v>973.05045557940718</v>
      </c>
      <c r="H35" s="357">
        <v>883.02524867605166</v>
      </c>
      <c r="I35" s="357">
        <v>855.93827996839514</v>
      </c>
      <c r="J35" s="357">
        <v>682.47721434085372</v>
      </c>
      <c r="K35" s="357">
        <v>1224.048572871633</v>
      </c>
      <c r="L35" s="357">
        <v>1246.6045671305631</v>
      </c>
      <c r="M35" s="357">
        <v>1494.9483908614461</v>
      </c>
      <c r="N35" s="357">
        <v>1200.4160331051226</v>
      </c>
      <c r="O35" s="357">
        <v>955.76363592580117</v>
      </c>
      <c r="P35" s="357">
        <v>386.53557206151777</v>
      </c>
      <c r="Q35" s="357">
        <v>517.60928102836704</v>
      </c>
      <c r="R35" s="357">
        <v>807.8960421569227</v>
      </c>
      <c r="S35" s="357">
        <v>1451.7716805643795</v>
      </c>
      <c r="T35" s="357">
        <v>1616.2441390656709</v>
      </c>
      <c r="U35" s="357">
        <v>1300.3614356249816</v>
      </c>
      <c r="V35" s="357">
        <v>1000.7588714996272</v>
      </c>
      <c r="W35" s="357">
        <v>907.81543222046503</v>
      </c>
      <c r="X35" s="357">
        <v>1014.533581349178</v>
      </c>
      <c r="Y35" s="357">
        <v>1467.2900490025236</v>
      </c>
      <c r="Z35" s="357">
        <v>1443.3517260527958</v>
      </c>
      <c r="AA35" s="357">
        <v>1146.3648273212923</v>
      </c>
      <c r="AB35" s="357">
        <v>789.5229444521342</v>
      </c>
      <c r="AC35" s="357">
        <v>607.31263338088661</v>
      </c>
      <c r="AD35" s="357">
        <v>848.79643543092561</v>
      </c>
      <c r="AE35" s="357">
        <v>1113.7266825691863</v>
      </c>
      <c r="AF35" s="357">
        <v>874.73302784515079</v>
      </c>
      <c r="AG35" s="357">
        <v>886.9074433463129</v>
      </c>
      <c r="AH35" s="357">
        <v>1286.2339281879279</v>
      </c>
      <c r="AI35" s="357">
        <v>1339.8417888524009</v>
      </c>
      <c r="AJ35" s="357">
        <v>1048.0993338681974</v>
      </c>
      <c r="AK35" s="357">
        <v>967.50555286146141</v>
      </c>
      <c r="AL35" s="357">
        <v>952.75531967112329</v>
      </c>
      <c r="AM35" s="357">
        <v>1039.9887518573607</v>
      </c>
    </row>
    <row r="36" spans="1:39" ht="10.5" customHeight="1" x14ac:dyDescent="0.25">
      <c r="A36" s="393"/>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row>
    <row r="37" spans="1:39" ht="17.25" customHeight="1" x14ac:dyDescent="0.25">
      <c r="A37" s="393" t="s">
        <v>324</v>
      </c>
      <c r="B37" s="358">
        <v>0</v>
      </c>
      <c r="C37" s="358">
        <v>0</v>
      </c>
      <c r="D37" s="358">
        <v>0</v>
      </c>
      <c r="E37" s="358">
        <v>0</v>
      </c>
      <c r="F37" s="358">
        <v>0</v>
      </c>
      <c r="G37" s="358">
        <v>0</v>
      </c>
      <c r="H37" s="358">
        <v>0</v>
      </c>
      <c r="I37" s="358">
        <v>0</v>
      </c>
      <c r="J37" s="358">
        <v>0</v>
      </c>
      <c r="K37" s="358">
        <v>0</v>
      </c>
      <c r="L37" s="358">
        <v>0</v>
      </c>
      <c r="M37" s="358">
        <v>0</v>
      </c>
      <c r="N37" s="358">
        <v>0</v>
      </c>
      <c r="O37" s="358">
        <v>0</v>
      </c>
      <c r="P37" s="358">
        <v>0</v>
      </c>
      <c r="Q37" s="358">
        <v>0</v>
      </c>
      <c r="R37" s="358">
        <v>0</v>
      </c>
      <c r="S37" s="358">
        <v>0</v>
      </c>
      <c r="T37" s="358">
        <v>0</v>
      </c>
      <c r="U37" s="358">
        <v>0</v>
      </c>
      <c r="V37" s="358">
        <v>0</v>
      </c>
      <c r="W37" s="358">
        <v>0</v>
      </c>
      <c r="X37" s="358">
        <v>0</v>
      </c>
      <c r="Y37" s="358">
        <v>0</v>
      </c>
      <c r="Z37" s="358">
        <v>0</v>
      </c>
      <c r="AA37" s="358">
        <v>0</v>
      </c>
      <c r="AB37" s="358">
        <v>0</v>
      </c>
      <c r="AC37" s="358">
        <v>0</v>
      </c>
      <c r="AD37" s="358">
        <v>0</v>
      </c>
      <c r="AE37" s="358">
        <v>0</v>
      </c>
      <c r="AF37" s="358">
        <v>0</v>
      </c>
      <c r="AG37" s="358">
        <v>0</v>
      </c>
      <c r="AH37" s="358">
        <v>0</v>
      </c>
      <c r="AI37" s="358">
        <v>0</v>
      </c>
      <c r="AJ37" s="358">
        <v>0</v>
      </c>
      <c r="AK37" s="358">
        <v>0</v>
      </c>
      <c r="AL37" s="358">
        <v>0</v>
      </c>
      <c r="AM37" s="358">
        <v>0</v>
      </c>
    </row>
    <row r="38" spans="1:39" ht="13.5" customHeight="1" x14ac:dyDescent="0.25">
      <c r="A38" s="398"/>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row>
    <row r="39" spans="1:39" ht="11.25" customHeight="1" x14ac:dyDescent="0.25">
      <c r="A39" s="393" t="s">
        <v>322</v>
      </c>
      <c r="B39" s="357">
        <v>167324.31030922927</v>
      </c>
      <c r="C39" s="357">
        <v>169586.53448306775</v>
      </c>
      <c r="D39" s="357">
        <v>162994.89620373669</v>
      </c>
      <c r="E39" s="357">
        <v>165396.57754990438</v>
      </c>
      <c r="F39" s="357">
        <v>167062.52112577404</v>
      </c>
      <c r="G39" s="357">
        <v>170453.73437754804</v>
      </c>
      <c r="H39" s="357">
        <v>173070.57035658814</v>
      </c>
      <c r="I39" s="357">
        <v>176173.38007013311</v>
      </c>
      <c r="J39" s="357">
        <v>176143.8908165764</v>
      </c>
      <c r="K39" s="357">
        <v>176379.70644823369</v>
      </c>
      <c r="L39" s="357">
        <v>179267.32127196083</v>
      </c>
      <c r="M39" s="357">
        <v>177703.79240462868</v>
      </c>
      <c r="N39" s="357">
        <v>178079.29192619727</v>
      </c>
      <c r="O39" s="357">
        <v>180582.66076034718</v>
      </c>
      <c r="P39" s="357">
        <v>180486.29176595857</v>
      </c>
      <c r="Q39" s="357">
        <v>182504.67927104994</v>
      </c>
      <c r="R39" s="357">
        <v>183476.61828548415</v>
      </c>
      <c r="S39" s="357">
        <v>186135.4679448971</v>
      </c>
      <c r="T39" s="357">
        <v>188245.9339763395</v>
      </c>
      <c r="U39" s="357">
        <v>189886.06197661796</v>
      </c>
      <c r="V39" s="357">
        <v>191554.79772493441</v>
      </c>
      <c r="W39" s="357">
        <v>187498.31196324585</v>
      </c>
      <c r="X39" s="357">
        <v>188028.0524869638</v>
      </c>
      <c r="Y39" s="357">
        <v>187998.80819628984</v>
      </c>
      <c r="Z39" s="357">
        <v>188969.1779766375</v>
      </c>
      <c r="AA39" s="357">
        <v>188602.18806216671</v>
      </c>
      <c r="AB39" s="357">
        <v>188961.64214851733</v>
      </c>
      <c r="AC39" s="357">
        <v>189136.22661046914</v>
      </c>
      <c r="AD39" s="357">
        <v>190589.330388665</v>
      </c>
      <c r="AE39" s="357">
        <v>192151.87677124201</v>
      </c>
      <c r="AF39" s="357">
        <v>194537.47853844825</v>
      </c>
      <c r="AG39" s="357">
        <v>196396.92129558162</v>
      </c>
      <c r="AH39" s="357">
        <v>200338.45522935892</v>
      </c>
      <c r="AI39" s="357">
        <v>202707.96154631564</v>
      </c>
      <c r="AJ39" s="357">
        <v>206001.08062238412</v>
      </c>
      <c r="AK39" s="357">
        <v>205013.75889144395</v>
      </c>
      <c r="AL39" s="357">
        <v>203419.46734179236</v>
      </c>
      <c r="AM39" s="357">
        <v>206090.86694608716</v>
      </c>
    </row>
    <row r="40" spans="1:39" ht="10.5" customHeight="1" x14ac:dyDescent="0.25">
      <c r="A40" s="394"/>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row>
    <row r="41" spans="1:39" ht="18" customHeight="1" x14ac:dyDescent="0.25">
      <c r="A41" s="393" t="s">
        <v>385</v>
      </c>
      <c r="B41" s="357">
        <v>26896.087258713422</v>
      </c>
      <c r="C41" s="357">
        <v>29100.729134632551</v>
      </c>
      <c r="D41" s="357">
        <v>24134.446545465074</v>
      </c>
      <c r="E41" s="357">
        <v>22460.572900569918</v>
      </c>
      <c r="F41" s="357">
        <v>22922.025947210619</v>
      </c>
      <c r="G41" s="357">
        <v>23532.102590601666</v>
      </c>
      <c r="H41" s="357">
        <v>22046.315201777368</v>
      </c>
      <c r="I41" s="357">
        <v>23957.09387907989</v>
      </c>
      <c r="J41" s="357">
        <v>22699.188226527789</v>
      </c>
      <c r="K41" s="357">
        <v>28820.447157517687</v>
      </c>
      <c r="L41" s="357">
        <v>22167.300292139458</v>
      </c>
      <c r="M41" s="357">
        <v>26108.172329873574</v>
      </c>
      <c r="N41" s="357">
        <v>23713.51470914856</v>
      </c>
      <c r="O41" s="357">
        <v>27019.804582665161</v>
      </c>
      <c r="P41" s="357">
        <v>19019.918825344452</v>
      </c>
      <c r="Q41" s="357">
        <v>20359.622100169196</v>
      </c>
      <c r="R41" s="357">
        <v>19031.86088898444</v>
      </c>
      <c r="S41" s="357">
        <v>23681.893697425519</v>
      </c>
      <c r="T41" s="357">
        <v>24888.141499236568</v>
      </c>
      <c r="U41" s="357">
        <v>25844.567493140414</v>
      </c>
      <c r="V41" s="357">
        <v>30380.829906319705</v>
      </c>
      <c r="W41" s="357">
        <v>27478.335007460904</v>
      </c>
      <c r="X41" s="357">
        <v>30366.914857967749</v>
      </c>
      <c r="Y41" s="357">
        <v>36383.603443842294</v>
      </c>
      <c r="Z41" s="357">
        <v>34065.031889354956</v>
      </c>
      <c r="AA41" s="357">
        <v>39113.909090694455</v>
      </c>
      <c r="AB41" s="357">
        <v>36150.224828007966</v>
      </c>
      <c r="AC41" s="357">
        <v>37315.442194255513</v>
      </c>
      <c r="AD41" s="357">
        <v>42994.589207411875</v>
      </c>
      <c r="AE41" s="357">
        <v>38539.048552894761</v>
      </c>
      <c r="AF41" s="357">
        <v>37991.481935907781</v>
      </c>
      <c r="AG41" s="357">
        <v>36362.362401980514</v>
      </c>
      <c r="AH41" s="357">
        <v>38447.810076982285</v>
      </c>
      <c r="AI41" s="357">
        <v>36556.538736895629</v>
      </c>
      <c r="AJ41" s="357">
        <v>34716.693951623682</v>
      </c>
      <c r="AK41" s="357">
        <v>34426.964067826026</v>
      </c>
      <c r="AL41" s="357">
        <v>38611.29124699677</v>
      </c>
      <c r="AM41" s="357">
        <v>44398.901929799962</v>
      </c>
    </row>
    <row r="42" spans="1:39" ht="12.75" customHeight="1" thickBot="1" x14ac:dyDescent="0.3">
      <c r="A42" s="399"/>
      <c r="B42" s="400"/>
      <c r="C42" s="400"/>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row>
    <row r="43" spans="1:39" s="402" customFormat="1" ht="15.75" customHeight="1" thickTop="1" x14ac:dyDescent="0.25">
      <c r="A43" s="322" t="s">
        <v>386</v>
      </c>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row>
    <row r="44" spans="1:39" s="325" customFormat="1" ht="15.75" customHeight="1" x14ac:dyDescent="0.25">
      <c r="A44" s="376" t="s">
        <v>422</v>
      </c>
    </row>
    <row r="45" spans="1:39" s="322" customFormat="1" x14ac:dyDescent="0.25">
      <c r="A45" s="377" t="s">
        <v>423</v>
      </c>
    </row>
    <row r="46" spans="1:39" s="325" customFormat="1" ht="31.5" customHeight="1" x14ac:dyDescent="0.25">
      <c r="A46" s="3466" t="s">
        <v>461</v>
      </c>
      <c r="B46" s="3466"/>
      <c r="C46" s="3466"/>
      <c r="D46" s="3466"/>
      <c r="E46" s="3466"/>
      <c r="F46" s="3466"/>
      <c r="G46" s="3466"/>
      <c r="H46" s="3466"/>
      <c r="I46" s="3466"/>
      <c r="J46" s="3466"/>
      <c r="K46" s="3466"/>
      <c r="L46" s="3466"/>
      <c r="M46" s="3466"/>
      <c r="N46" s="3466"/>
      <c r="O46" s="3466"/>
      <c r="P46" s="3466"/>
      <c r="Q46" s="3466"/>
      <c r="R46" s="3466"/>
      <c r="S46" s="3466"/>
      <c r="T46" s="3466"/>
      <c r="U46" s="3466"/>
      <c r="V46" s="3466"/>
      <c r="W46" s="3466"/>
      <c r="X46" s="3466"/>
      <c r="Y46" s="3466"/>
      <c r="Z46" s="3466"/>
      <c r="AA46" s="3466"/>
      <c r="AB46" s="3466"/>
      <c r="AC46" s="3466"/>
      <c r="AD46" s="3466"/>
      <c r="AE46" s="3466"/>
      <c r="AF46" s="3466"/>
      <c r="AG46" s="403"/>
      <c r="AH46" s="403"/>
      <c r="AI46" s="403"/>
      <c r="AJ46" s="403"/>
      <c r="AK46" s="403"/>
      <c r="AL46" s="403"/>
      <c r="AM46" s="403"/>
    </row>
    <row r="47" spans="1:39" s="325" customFormat="1" ht="34.5" customHeight="1" x14ac:dyDescent="0.25">
      <c r="A47" s="3466" t="s">
        <v>462</v>
      </c>
      <c r="B47" s="3466"/>
      <c r="C47" s="3466"/>
      <c r="D47" s="3466"/>
      <c r="E47" s="3466"/>
      <c r="F47" s="3466"/>
      <c r="G47" s="3466"/>
      <c r="H47" s="3466"/>
      <c r="I47" s="3466"/>
      <c r="J47" s="3466"/>
      <c r="K47" s="3466"/>
      <c r="L47" s="3466"/>
      <c r="M47" s="3466"/>
      <c r="N47" s="3466"/>
      <c r="O47" s="3466"/>
      <c r="P47" s="3466"/>
      <c r="Q47" s="3466"/>
      <c r="R47" s="3466"/>
      <c r="S47" s="3466"/>
      <c r="T47" s="3466"/>
      <c r="U47" s="3466"/>
      <c r="V47" s="3466"/>
      <c r="W47" s="3466"/>
      <c r="X47" s="3466"/>
      <c r="Y47" s="3466"/>
      <c r="Z47" s="3466"/>
      <c r="AA47" s="3466"/>
      <c r="AB47" s="3466"/>
      <c r="AC47" s="3466"/>
      <c r="AD47" s="3466"/>
      <c r="AE47" s="3466"/>
      <c r="AF47" s="3466"/>
      <c r="AG47" s="403"/>
      <c r="AH47" s="403"/>
      <c r="AI47" s="403"/>
      <c r="AJ47" s="403"/>
      <c r="AK47" s="403"/>
      <c r="AL47" s="403"/>
      <c r="AM47" s="403"/>
    </row>
    <row r="48" spans="1:39" s="325" customFormat="1" ht="23.25" customHeight="1" x14ac:dyDescent="0.25">
      <c r="A48" s="3466" t="s">
        <v>427</v>
      </c>
      <c r="B48" s="3466"/>
      <c r="C48" s="3466"/>
      <c r="D48" s="3466"/>
      <c r="E48" s="3466"/>
      <c r="F48" s="3466"/>
      <c r="G48" s="3466"/>
      <c r="H48" s="3466"/>
      <c r="I48" s="3466"/>
      <c r="J48" s="3466"/>
      <c r="K48" s="3466"/>
      <c r="L48" s="3466"/>
      <c r="M48" s="3466"/>
      <c r="N48" s="3466"/>
      <c r="O48" s="3466"/>
      <c r="P48" s="3466"/>
      <c r="Q48" s="3466"/>
      <c r="R48" s="3466"/>
      <c r="S48" s="3466"/>
      <c r="T48" s="3466"/>
      <c r="U48" s="3466"/>
      <c r="V48" s="3466"/>
      <c r="W48" s="3466"/>
      <c r="X48" s="3466"/>
      <c r="Y48" s="3466"/>
      <c r="Z48" s="3466"/>
      <c r="AA48" s="3466"/>
      <c r="AB48" s="3466"/>
      <c r="AC48" s="3466"/>
      <c r="AD48" s="3466"/>
      <c r="AE48" s="3466"/>
      <c r="AF48" s="3466"/>
      <c r="AG48" s="403"/>
      <c r="AH48" s="403"/>
      <c r="AI48" s="403"/>
      <c r="AJ48" s="403"/>
      <c r="AK48" s="403"/>
      <c r="AL48" s="403"/>
      <c r="AM48" s="403"/>
    </row>
    <row r="49" spans="1:39" s="402" customFormat="1" ht="15.75" customHeight="1" x14ac:dyDescent="0.25">
      <c r="A49" s="322" t="s">
        <v>359</v>
      </c>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row>
  </sheetData>
  <mergeCells count="3">
    <mergeCell ref="A46:AF46"/>
    <mergeCell ref="A47:AF47"/>
    <mergeCell ref="A48:AF48"/>
  </mergeCells>
  <hyperlinks>
    <hyperlink ref="A45" r:id="rId1" display="https://www.bom.mu/publications-statistics/statistics/monthly-statistical-bulletin/monthly-statistical-bulletin-february-2021" xr:uid="{00000000-0004-0000-0C00-000000000000}"/>
  </hyperlinks>
  <pageMargins left="0.75" right="0.75" top="0.75" bottom="0.75" header="0.3" footer="0"/>
  <pageSetup paperSize="9" scale="50" fitToHeight="0" orientation="landscape" r:id="rId2"/>
  <headerFooter alignWithMargins="0"/>
  <rowBreaks count="1" manualBreakCount="1">
    <brk id="51"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44"/>
  <sheetViews>
    <sheetView zoomScale="90" zoomScaleNormal="90" zoomScaleSheetLayoutView="100" workbookViewId="0">
      <pane xSplit="6" ySplit="3" topLeftCell="G4" activePane="bottomRight" state="frozen"/>
      <selection activeCell="D33" sqref="D33"/>
      <selection pane="topRight" activeCell="D33" sqref="D33"/>
      <selection pane="bottomLeft" activeCell="D33" sqref="D33"/>
      <selection pane="bottomRight" activeCell="D33" sqref="D33"/>
    </sheetView>
  </sheetViews>
  <sheetFormatPr defaultColWidth="9.140625" defaultRowHeight="15.75" customHeight="1" x14ac:dyDescent="0.25"/>
  <cols>
    <col min="1" max="1" width="59" style="405" customWidth="1"/>
    <col min="2" max="26" width="12.7109375" style="405" hidden="1" customWidth="1"/>
    <col min="27" max="39" width="12.7109375" style="405" customWidth="1"/>
    <col min="40" max="16384" width="9.140625" style="405"/>
  </cols>
  <sheetData>
    <row r="1" spans="1:39" s="284" customFormat="1" ht="24" customHeight="1" x14ac:dyDescent="0.3">
      <c r="A1" s="326" t="s">
        <v>463</v>
      </c>
    </row>
    <row r="2" spans="1:39" ht="13.5" customHeight="1" thickBot="1" x14ac:dyDescent="0.3">
      <c r="A2" s="404"/>
      <c r="C2" s="385"/>
      <c r="G2" s="385"/>
      <c r="R2" s="385"/>
      <c r="W2" s="385"/>
      <c r="AB2" s="385"/>
      <c r="AD2" s="385"/>
      <c r="AM2" s="385" t="s">
        <v>8</v>
      </c>
    </row>
    <row r="3" spans="1:39" s="407" customFormat="1" ht="21" customHeight="1" thickTop="1" thickBot="1" x14ac:dyDescent="0.35">
      <c r="A3" s="406"/>
      <c r="B3" s="387">
        <v>43374</v>
      </c>
      <c r="C3" s="387">
        <v>43405</v>
      </c>
      <c r="D3" s="387">
        <v>43435</v>
      </c>
      <c r="E3" s="387">
        <v>43466</v>
      </c>
      <c r="F3" s="387">
        <v>43497</v>
      </c>
      <c r="G3" s="387">
        <v>43525</v>
      </c>
      <c r="H3" s="387">
        <v>43556</v>
      </c>
      <c r="I3" s="387">
        <v>43586</v>
      </c>
      <c r="J3" s="387">
        <v>43617</v>
      </c>
      <c r="K3" s="387">
        <v>43647</v>
      </c>
      <c r="L3" s="387">
        <v>43678</v>
      </c>
      <c r="M3" s="387">
        <v>43709</v>
      </c>
      <c r="N3" s="387">
        <v>43739</v>
      </c>
      <c r="O3" s="387">
        <v>43770</v>
      </c>
      <c r="P3" s="387">
        <v>43800</v>
      </c>
      <c r="Q3" s="387">
        <v>43831</v>
      </c>
      <c r="R3" s="388" t="s">
        <v>392</v>
      </c>
      <c r="S3" s="388" t="s">
        <v>292</v>
      </c>
      <c r="T3" s="293" t="s">
        <v>393</v>
      </c>
      <c r="U3" s="293" t="s">
        <v>394</v>
      </c>
      <c r="V3" s="293" t="s">
        <v>429</v>
      </c>
      <c r="W3" s="293" t="s">
        <v>296</v>
      </c>
      <c r="X3" s="293" t="s">
        <v>297</v>
      </c>
      <c r="Y3" s="293" t="s">
        <v>298</v>
      </c>
      <c r="Z3" s="293" t="s">
        <v>299</v>
      </c>
      <c r="AA3" s="293">
        <v>44136</v>
      </c>
      <c r="AB3" s="293">
        <v>44166</v>
      </c>
      <c r="AC3" s="293">
        <v>44197</v>
      </c>
      <c r="AD3" s="293" t="s">
        <v>396</v>
      </c>
      <c r="AE3" s="293" t="s">
        <v>397</v>
      </c>
      <c r="AF3" s="293" t="s">
        <v>430</v>
      </c>
      <c r="AG3" s="293" t="s">
        <v>414</v>
      </c>
      <c r="AH3" s="293" t="s">
        <v>400</v>
      </c>
      <c r="AI3" s="293" t="s">
        <v>401</v>
      </c>
      <c r="AJ3" s="293" t="s">
        <v>402</v>
      </c>
      <c r="AK3" s="293" t="s">
        <v>415</v>
      </c>
      <c r="AL3" s="293" t="s">
        <v>404</v>
      </c>
      <c r="AM3" s="293" t="s">
        <v>435</v>
      </c>
    </row>
    <row r="4" spans="1:39" ht="15" customHeight="1" thickTop="1" x14ac:dyDescent="0.25">
      <c r="A4" s="394"/>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row>
    <row r="5" spans="1:39" ht="22.5" customHeight="1" x14ac:dyDescent="0.25">
      <c r="A5" s="393" t="s">
        <v>367</v>
      </c>
      <c r="B5" s="357">
        <v>603245.70985475881</v>
      </c>
      <c r="C5" s="357">
        <v>578095.53196456493</v>
      </c>
      <c r="D5" s="357">
        <v>570676.64685810125</v>
      </c>
      <c r="E5" s="357">
        <v>555738.52165962593</v>
      </c>
      <c r="F5" s="357">
        <v>612169.07425153302</v>
      </c>
      <c r="G5" s="357">
        <v>580722.23639972229</v>
      </c>
      <c r="H5" s="357">
        <v>601793.3831605739</v>
      </c>
      <c r="I5" s="357">
        <v>587297.76118893118</v>
      </c>
      <c r="J5" s="357">
        <v>592037.74036985345</v>
      </c>
      <c r="K5" s="357">
        <v>631511.75170988846</v>
      </c>
      <c r="L5" s="357">
        <v>604448.16456935892</v>
      </c>
      <c r="M5" s="357">
        <v>614788.03581099678</v>
      </c>
      <c r="N5" s="357">
        <v>636312.00008742744</v>
      </c>
      <c r="O5" s="357">
        <v>694122.06739733275</v>
      </c>
      <c r="P5" s="357">
        <v>647472.0633556376</v>
      </c>
      <c r="Q5" s="357">
        <v>656936.82186131133</v>
      </c>
      <c r="R5" s="357">
        <v>663250.26434066286</v>
      </c>
      <c r="S5" s="357">
        <v>669451.75571228086</v>
      </c>
      <c r="T5" s="357">
        <v>674018.17257455934</v>
      </c>
      <c r="U5" s="357">
        <v>674698.84540283575</v>
      </c>
      <c r="V5" s="357">
        <v>710010.22029280965</v>
      </c>
      <c r="W5" s="357">
        <v>693282.2088749262</v>
      </c>
      <c r="X5" s="357">
        <v>770270.23610633228</v>
      </c>
      <c r="Y5" s="357">
        <v>783278.32101354213</v>
      </c>
      <c r="Z5" s="357">
        <v>730816.51683918678</v>
      </c>
      <c r="AA5" s="357">
        <v>745880.10079184012</v>
      </c>
      <c r="AB5" s="357">
        <v>753659.20792943332</v>
      </c>
      <c r="AC5" s="357">
        <v>758357.98090497137</v>
      </c>
      <c r="AD5" s="357">
        <v>811243.01065622596</v>
      </c>
      <c r="AE5" s="357">
        <v>844502.63762076199</v>
      </c>
      <c r="AF5" s="357">
        <v>777736.63392093568</v>
      </c>
      <c r="AG5" s="357">
        <v>828016.68544027291</v>
      </c>
      <c r="AH5" s="357">
        <v>821955.15877083782</v>
      </c>
      <c r="AI5" s="357">
        <v>806245.32175628049</v>
      </c>
      <c r="AJ5" s="357">
        <v>863070.59250512987</v>
      </c>
      <c r="AK5" s="357">
        <v>865509.92193587357</v>
      </c>
      <c r="AL5" s="357">
        <v>837964.26125022909</v>
      </c>
      <c r="AM5" s="357">
        <v>855118.47647410003</v>
      </c>
    </row>
    <row r="6" spans="1:39" ht="22.5" customHeight="1" x14ac:dyDescent="0.25">
      <c r="A6" s="394" t="s">
        <v>464</v>
      </c>
      <c r="B6" s="395">
        <v>896191.11415082228</v>
      </c>
      <c r="C6" s="395">
        <v>876588.10035106866</v>
      </c>
      <c r="D6" s="395">
        <v>880669.4843989436</v>
      </c>
      <c r="E6" s="395">
        <v>867388.41003377514</v>
      </c>
      <c r="F6" s="395">
        <v>923993.0794532852</v>
      </c>
      <c r="G6" s="395">
        <v>902296.71547221811</v>
      </c>
      <c r="H6" s="395">
        <v>913921.65625984012</v>
      </c>
      <c r="I6" s="395">
        <v>909355.8619534215</v>
      </c>
      <c r="J6" s="395">
        <v>926623.10344077705</v>
      </c>
      <c r="K6" s="395">
        <v>970603.58319878997</v>
      </c>
      <c r="L6" s="395">
        <v>947835.72570016305</v>
      </c>
      <c r="M6" s="395">
        <v>964327.463522451</v>
      </c>
      <c r="N6" s="395">
        <v>989884.53617529338</v>
      </c>
      <c r="O6" s="395">
        <v>1056196.2182027367</v>
      </c>
      <c r="P6" s="395">
        <v>1024420.1348020786</v>
      </c>
      <c r="Q6" s="395">
        <v>1035432.7387717043</v>
      </c>
      <c r="R6" s="395">
        <v>1051669.5278650182</v>
      </c>
      <c r="S6" s="395">
        <v>1062328.6973418109</v>
      </c>
      <c r="T6" s="395">
        <v>1087943.5535600239</v>
      </c>
      <c r="U6" s="395">
        <v>1079551.4158543271</v>
      </c>
      <c r="V6" s="395">
        <v>1121475.9017184153</v>
      </c>
      <c r="W6" s="395">
        <v>1098950.6150285406</v>
      </c>
      <c r="X6" s="395">
        <v>1184344.438216028</v>
      </c>
      <c r="Y6" s="395">
        <v>1173343.7042032997</v>
      </c>
      <c r="Z6" s="395">
        <v>1107728.9327450846</v>
      </c>
      <c r="AA6" s="395">
        <v>1145991.8670518862</v>
      </c>
      <c r="AB6" s="395">
        <v>1139657.3932159878</v>
      </c>
      <c r="AC6" s="395">
        <v>1184473.452374368</v>
      </c>
      <c r="AD6" s="395">
        <v>1229037.7751683218</v>
      </c>
      <c r="AE6" s="395">
        <v>1266433.8128693639</v>
      </c>
      <c r="AF6" s="395">
        <v>1205915.6741799323</v>
      </c>
      <c r="AG6" s="395">
        <v>1270383.1437136787</v>
      </c>
      <c r="AH6" s="395">
        <v>1298132.4789859958</v>
      </c>
      <c r="AI6" s="395">
        <v>1274510.3748985457</v>
      </c>
      <c r="AJ6" s="395">
        <v>1342598.8817183147</v>
      </c>
      <c r="AK6" s="395">
        <v>1340626.7503102967</v>
      </c>
      <c r="AL6" s="395">
        <v>1319590.0851701393</v>
      </c>
      <c r="AM6" s="395">
        <v>1325535.4711283762</v>
      </c>
    </row>
    <row r="7" spans="1:39" ht="22.5" customHeight="1" x14ac:dyDescent="0.25">
      <c r="A7" s="394" t="s">
        <v>465</v>
      </c>
      <c r="B7" s="395">
        <v>-292945.40429606347</v>
      </c>
      <c r="C7" s="395">
        <v>-298492.56838650367</v>
      </c>
      <c r="D7" s="395">
        <v>-309992.83754084236</v>
      </c>
      <c r="E7" s="395">
        <v>-311649.88837414928</v>
      </c>
      <c r="F7" s="395">
        <v>-311824.00520175224</v>
      </c>
      <c r="G7" s="395">
        <v>-321574.47907249589</v>
      </c>
      <c r="H7" s="395">
        <v>-312128.27309926628</v>
      </c>
      <c r="I7" s="395">
        <v>-322058.10076449031</v>
      </c>
      <c r="J7" s="395">
        <v>-334585.3630709236</v>
      </c>
      <c r="K7" s="395">
        <v>-339091.83148890157</v>
      </c>
      <c r="L7" s="395">
        <v>-343387.56113080413</v>
      </c>
      <c r="M7" s="395">
        <v>-349539.42771145422</v>
      </c>
      <c r="N7" s="395">
        <v>-353572.53608786588</v>
      </c>
      <c r="O7" s="395">
        <v>-362074.15080540394</v>
      </c>
      <c r="P7" s="395">
        <v>-376948.071446441</v>
      </c>
      <c r="Q7" s="395">
        <v>-378495.91691039287</v>
      </c>
      <c r="R7" s="395">
        <v>-388419.26352435537</v>
      </c>
      <c r="S7" s="395">
        <v>-392876.94162953005</v>
      </c>
      <c r="T7" s="395">
        <v>-413925.38098546455</v>
      </c>
      <c r="U7" s="395">
        <v>-404852.5704514914</v>
      </c>
      <c r="V7" s="395">
        <v>-411465.68142560567</v>
      </c>
      <c r="W7" s="395">
        <v>-405668.40615361446</v>
      </c>
      <c r="X7" s="395">
        <v>-414074.20210969576</v>
      </c>
      <c r="Y7" s="395">
        <v>-390065.38318975759</v>
      </c>
      <c r="Z7" s="395">
        <v>-376912.41590589785</v>
      </c>
      <c r="AA7" s="395">
        <v>-400111.7662600461</v>
      </c>
      <c r="AB7" s="395">
        <v>-385998.18528655457</v>
      </c>
      <c r="AC7" s="395">
        <v>-426115.47146939661</v>
      </c>
      <c r="AD7" s="395">
        <v>-417794.76451209589</v>
      </c>
      <c r="AE7" s="395">
        <v>-421931.17524860188</v>
      </c>
      <c r="AF7" s="395">
        <v>-428179.04025899665</v>
      </c>
      <c r="AG7" s="395">
        <v>-442366.45827340579</v>
      </c>
      <c r="AH7" s="395">
        <v>-476177.32021515799</v>
      </c>
      <c r="AI7" s="395">
        <v>-468265.05314226518</v>
      </c>
      <c r="AJ7" s="395">
        <v>-479528.28921318485</v>
      </c>
      <c r="AK7" s="395">
        <v>-475116.82837442314</v>
      </c>
      <c r="AL7" s="395">
        <v>-481625.8239199103</v>
      </c>
      <c r="AM7" s="395">
        <v>-470416.99465427618</v>
      </c>
    </row>
    <row r="8" spans="1:39" ht="13.5" customHeight="1" x14ac:dyDescent="0.25">
      <c r="A8" s="394"/>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395"/>
      <c r="AD8" s="395"/>
      <c r="AE8" s="395"/>
      <c r="AF8" s="395"/>
      <c r="AG8" s="395"/>
      <c r="AH8" s="395"/>
      <c r="AI8" s="395"/>
      <c r="AJ8" s="395"/>
      <c r="AK8" s="395"/>
      <c r="AL8" s="395"/>
      <c r="AM8" s="395"/>
    </row>
    <row r="9" spans="1:39" ht="22.5" customHeight="1" x14ac:dyDescent="0.25">
      <c r="A9" s="393" t="s">
        <v>466</v>
      </c>
      <c r="B9" s="357">
        <v>528507.15049697482</v>
      </c>
      <c r="C9" s="357">
        <v>532504.71843454451</v>
      </c>
      <c r="D9" s="357">
        <v>535595.34332503879</v>
      </c>
      <c r="E9" s="357">
        <v>537435.03660130629</v>
      </c>
      <c r="F9" s="357">
        <v>544408.05608472717</v>
      </c>
      <c r="G9" s="357">
        <v>546452.15534119459</v>
      </c>
      <c r="H9" s="357">
        <v>551405.17527963209</v>
      </c>
      <c r="I9" s="357">
        <v>556514.24032124854</v>
      </c>
      <c r="J9" s="357">
        <v>559315.16579802462</v>
      </c>
      <c r="K9" s="357">
        <v>560316.61627336999</v>
      </c>
      <c r="L9" s="357">
        <v>566314.99988263834</v>
      </c>
      <c r="M9" s="357">
        <v>569585.84295182757</v>
      </c>
      <c r="N9" s="357">
        <v>572947.61443394527</v>
      </c>
      <c r="O9" s="357">
        <v>580946.77017233381</v>
      </c>
      <c r="P9" s="357">
        <v>568231.20749208983</v>
      </c>
      <c r="Q9" s="357">
        <v>577470.58963284642</v>
      </c>
      <c r="R9" s="357">
        <v>579449.06567024486</v>
      </c>
      <c r="S9" s="357">
        <v>590893.29062382143</v>
      </c>
      <c r="T9" s="357">
        <v>606617.82903432159</v>
      </c>
      <c r="U9" s="357">
        <v>618478.67383789143</v>
      </c>
      <c r="V9" s="357">
        <v>615619.1752611004</v>
      </c>
      <c r="W9" s="357">
        <v>612042.03886945278</v>
      </c>
      <c r="X9" s="357">
        <v>575645.00194022548</v>
      </c>
      <c r="Y9" s="357">
        <v>565342.6026336879</v>
      </c>
      <c r="Z9" s="357">
        <v>601140.60929480777</v>
      </c>
      <c r="AA9" s="357">
        <v>606637.00377823273</v>
      </c>
      <c r="AB9" s="357">
        <v>612902.89043286897</v>
      </c>
      <c r="AC9" s="357">
        <v>629590.50231638446</v>
      </c>
      <c r="AD9" s="357">
        <v>624614.1777794204</v>
      </c>
      <c r="AE9" s="357">
        <v>614101.8384886795</v>
      </c>
      <c r="AF9" s="357">
        <v>678156.26882610796</v>
      </c>
      <c r="AG9" s="357">
        <v>689030.49952952284</v>
      </c>
      <c r="AH9" s="357">
        <v>697522.58294174669</v>
      </c>
      <c r="AI9" s="357">
        <v>715773.64484589803</v>
      </c>
      <c r="AJ9" s="357">
        <v>706260.48931452539</v>
      </c>
      <c r="AK9" s="357">
        <v>711001.39696769684</v>
      </c>
      <c r="AL9" s="357">
        <v>749938.52017115138</v>
      </c>
      <c r="AM9" s="357">
        <v>739699.49542911584</v>
      </c>
    </row>
    <row r="10" spans="1:39" ht="22.5" customHeight="1" x14ac:dyDescent="0.25">
      <c r="A10" s="393" t="s">
        <v>467</v>
      </c>
      <c r="B10" s="357">
        <v>73521.73544106973</v>
      </c>
      <c r="C10" s="357">
        <v>76710.534558027837</v>
      </c>
      <c r="D10" s="357">
        <v>75333.36498810933</v>
      </c>
      <c r="E10" s="357">
        <v>77577.83028939963</v>
      </c>
      <c r="F10" s="357">
        <v>79130.052553158428</v>
      </c>
      <c r="G10" s="357">
        <v>81328.105320117786</v>
      </c>
      <c r="H10" s="357">
        <v>81462.347226139711</v>
      </c>
      <c r="I10" s="357">
        <v>83756.258916353021</v>
      </c>
      <c r="J10" s="357">
        <v>81157.434213993198</v>
      </c>
      <c r="K10" s="357">
        <v>80769.930632950753</v>
      </c>
      <c r="L10" s="357">
        <v>83083.676186016295</v>
      </c>
      <c r="M10" s="357">
        <v>81688.577415032501</v>
      </c>
      <c r="N10" s="357">
        <v>84532.691022840867</v>
      </c>
      <c r="O10" s="357">
        <v>90520.634915157571</v>
      </c>
      <c r="P10" s="357">
        <v>72506.872336634973</v>
      </c>
      <c r="Q10" s="357">
        <v>80581.332171483809</v>
      </c>
      <c r="R10" s="357">
        <v>86551.353297311303</v>
      </c>
      <c r="S10" s="357">
        <v>93766.65130088247</v>
      </c>
      <c r="T10" s="357">
        <v>102389.82691172507</v>
      </c>
      <c r="U10" s="357">
        <v>114689.53232434727</v>
      </c>
      <c r="V10" s="357">
        <v>108858.03239432072</v>
      </c>
      <c r="W10" s="357">
        <v>102781.82188343778</v>
      </c>
      <c r="X10" s="357">
        <v>68553.84791210563</v>
      </c>
      <c r="Y10" s="357">
        <v>63587.994259148021</v>
      </c>
      <c r="Z10" s="357">
        <v>67640.188858857393</v>
      </c>
      <c r="AA10" s="357">
        <v>73793.763753036474</v>
      </c>
      <c r="AB10" s="357">
        <v>78891.757295663585</v>
      </c>
      <c r="AC10" s="357">
        <v>83951.434636307575</v>
      </c>
      <c r="AD10" s="357">
        <v>88117.980086452633</v>
      </c>
      <c r="AE10" s="357">
        <v>84218.039875542745</v>
      </c>
      <c r="AF10" s="357">
        <v>91392.850719704235</v>
      </c>
      <c r="AG10" s="357">
        <v>97199.326574077029</v>
      </c>
      <c r="AH10" s="357">
        <v>104148.84429318221</v>
      </c>
      <c r="AI10" s="357">
        <v>112870.52682081732</v>
      </c>
      <c r="AJ10" s="357">
        <v>105115.47504876007</v>
      </c>
      <c r="AK10" s="357">
        <v>109770.58718039122</v>
      </c>
      <c r="AL10" s="357">
        <v>126576.27780357204</v>
      </c>
      <c r="AM10" s="357">
        <v>127945.07973559224</v>
      </c>
    </row>
    <row r="11" spans="1:39" ht="22.5" customHeight="1" x14ac:dyDescent="0.25">
      <c r="A11" s="394" t="s">
        <v>468</v>
      </c>
      <c r="B11" s="395">
        <v>108562.61593662319</v>
      </c>
      <c r="C11" s="395">
        <v>108923.96045578015</v>
      </c>
      <c r="D11" s="395">
        <v>106522.54550469911</v>
      </c>
      <c r="E11" s="395">
        <v>110891.83050453781</v>
      </c>
      <c r="F11" s="395">
        <v>108916.8087983835</v>
      </c>
      <c r="G11" s="395">
        <v>112107.7442829256</v>
      </c>
      <c r="H11" s="395">
        <v>113203.19004600875</v>
      </c>
      <c r="I11" s="395">
        <v>115890.98669991593</v>
      </c>
      <c r="J11" s="395">
        <v>111312.03404918466</v>
      </c>
      <c r="K11" s="395">
        <v>110419.95805792572</v>
      </c>
      <c r="L11" s="395">
        <v>115601.73085135258</v>
      </c>
      <c r="M11" s="395">
        <v>112474.58672580255</v>
      </c>
      <c r="N11" s="395">
        <v>114928.57344395113</v>
      </c>
      <c r="O11" s="395">
        <v>121374.08251778412</v>
      </c>
      <c r="P11" s="395">
        <v>120575.18472203201</v>
      </c>
      <c r="Q11" s="395">
        <v>121791.26959406733</v>
      </c>
      <c r="R11" s="395">
        <v>122275.49144287358</v>
      </c>
      <c r="S11" s="395">
        <v>129638.25732720213</v>
      </c>
      <c r="T11" s="395">
        <v>153690.12734889146</v>
      </c>
      <c r="U11" s="395">
        <v>153678.35557526001</v>
      </c>
      <c r="V11" s="395">
        <v>168287.1343339812</v>
      </c>
      <c r="W11" s="395">
        <v>158018.09263549742</v>
      </c>
      <c r="X11" s="395">
        <v>149556.62306209799</v>
      </c>
      <c r="Y11" s="395">
        <v>146628.42226156747</v>
      </c>
      <c r="Z11" s="395">
        <v>139917.55576504051</v>
      </c>
      <c r="AA11" s="395">
        <v>141755.63593183062</v>
      </c>
      <c r="AB11" s="395">
        <v>146408.5262308176</v>
      </c>
      <c r="AC11" s="395">
        <v>150826.24848758962</v>
      </c>
      <c r="AD11" s="395">
        <v>158531.01076336461</v>
      </c>
      <c r="AE11" s="395">
        <v>162723.36962497901</v>
      </c>
      <c r="AF11" s="395">
        <v>165605.53635328053</v>
      </c>
      <c r="AG11" s="395">
        <v>172559.18995670188</v>
      </c>
      <c r="AH11" s="395">
        <v>188936.92518337848</v>
      </c>
      <c r="AI11" s="395">
        <v>190764.5034953804</v>
      </c>
      <c r="AJ11" s="395">
        <v>193220.71468804724</v>
      </c>
      <c r="AK11" s="395">
        <v>195646.29722420429</v>
      </c>
      <c r="AL11" s="395">
        <v>196603.87572591138</v>
      </c>
      <c r="AM11" s="395">
        <v>198949.91612686933</v>
      </c>
    </row>
    <row r="12" spans="1:39" ht="22.5" customHeight="1" x14ac:dyDescent="0.25">
      <c r="A12" s="394" t="s">
        <v>469</v>
      </c>
      <c r="B12" s="395">
        <v>-35040.880495553465</v>
      </c>
      <c r="C12" s="395">
        <v>-32213.425897752317</v>
      </c>
      <c r="D12" s="395">
        <v>-31189.180516589779</v>
      </c>
      <c r="E12" s="395">
        <v>-33314.000215138185</v>
      </c>
      <c r="F12" s="395">
        <v>-29786.756245225064</v>
      </c>
      <c r="G12" s="395">
        <v>-30779.63896280781</v>
      </c>
      <c r="H12" s="395">
        <v>-31740.842819869038</v>
      </c>
      <c r="I12" s="395">
        <v>-32134.727783562914</v>
      </c>
      <c r="J12" s="395">
        <v>-30154.59983519146</v>
      </c>
      <c r="K12" s="395">
        <v>-29650.027424974964</v>
      </c>
      <c r="L12" s="395">
        <v>-32518.054665336287</v>
      </c>
      <c r="M12" s="395">
        <v>-30786.009310770052</v>
      </c>
      <c r="N12" s="395">
        <v>-30395.882421110262</v>
      </c>
      <c r="O12" s="395">
        <v>-30853.447602626547</v>
      </c>
      <c r="P12" s="395">
        <v>-48068.312385397032</v>
      </c>
      <c r="Q12" s="395">
        <v>-41209.93742258352</v>
      </c>
      <c r="R12" s="395">
        <v>-35724.138145562276</v>
      </c>
      <c r="S12" s="395">
        <v>-35871.606026319656</v>
      </c>
      <c r="T12" s="395">
        <v>-51300.300437166385</v>
      </c>
      <c r="U12" s="395">
        <v>-38988.823250912741</v>
      </c>
      <c r="V12" s="395">
        <v>-59429.101939660482</v>
      </c>
      <c r="W12" s="395">
        <v>-55236.270752059645</v>
      </c>
      <c r="X12" s="395">
        <v>-81002.775149992362</v>
      </c>
      <c r="Y12" s="395">
        <v>-83040.428002419445</v>
      </c>
      <c r="Z12" s="395">
        <v>-72277.366906183117</v>
      </c>
      <c r="AA12" s="395">
        <v>-67961.872178794147</v>
      </c>
      <c r="AB12" s="395">
        <v>-67516.768935154018</v>
      </c>
      <c r="AC12" s="395">
        <v>-66874.813851282044</v>
      </c>
      <c r="AD12" s="395">
        <v>-70413.030676911978</v>
      </c>
      <c r="AE12" s="395">
        <v>-78505.329749436263</v>
      </c>
      <c r="AF12" s="395">
        <v>-74212.6856335763</v>
      </c>
      <c r="AG12" s="395">
        <v>-75359.863382624855</v>
      </c>
      <c r="AH12" s="395">
        <v>-84788.080890196274</v>
      </c>
      <c r="AI12" s="395">
        <v>-77893.976674563077</v>
      </c>
      <c r="AJ12" s="395">
        <v>-88105.239639287174</v>
      </c>
      <c r="AK12" s="395">
        <v>-85875.710043813073</v>
      </c>
      <c r="AL12" s="395">
        <v>-70027.597922339337</v>
      </c>
      <c r="AM12" s="395">
        <v>-71004.836391277087</v>
      </c>
    </row>
    <row r="13" spans="1:39" ht="22.5" customHeight="1" x14ac:dyDescent="0.25">
      <c r="A13" s="393" t="s">
        <v>470</v>
      </c>
      <c r="B13" s="357">
        <v>454985.41505590512</v>
      </c>
      <c r="C13" s="357">
        <v>455794.18387651665</v>
      </c>
      <c r="D13" s="357">
        <v>460261.97833692946</v>
      </c>
      <c r="E13" s="357">
        <v>459857.20631190663</v>
      </c>
      <c r="F13" s="357">
        <v>465278.00353156874</v>
      </c>
      <c r="G13" s="357">
        <v>465124.05002107681</v>
      </c>
      <c r="H13" s="357">
        <v>469942.82805349235</v>
      </c>
      <c r="I13" s="357">
        <v>472757.98140489554</v>
      </c>
      <c r="J13" s="357">
        <v>478157.73158403143</v>
      </c>
      <c r="K13" s="357">
        <v>479546.68564041925</v>
      </c>
      <c r="L13" s="357">
        <v>483231.32369662204</v>
      </c>
      <c r="M13" s="357">
        <v>487897.26553679502</v>
      </c>
      <c r="N13" s="357">
        <v>488414.92341110442</v>
      </c>
      <c r="O13" s="357">
        <v>2.5</v>
      </c>
      <c r="P13" s="357">
        <v>495724.33515545487</v>
      </c>
      <c r="Q13" s="357">
        <v>496889.25746136258</v>
      </c>
      <c r="R13" s="357">
        <v>492897.71237293351</v>
      </c>
      <c r="S13" s="357">
        <v>497126.63932293892</v>
      </c>
      <c r="T13" s="357">
        <v>504228.00212259649</v>
      </c>
      <c r="U13" s="357">
        <v>503789.14151354413</v>
      </c>
      <c r="V13" s="357">
        <v>506761.14286677964</v>
      </c>
      <c r="W13" s="357">
        <v>509260.21698601497</v>
      </c>
      <c r="X13" s="357">
        <v>507091.15402811987</v>
      </c>
      <c r="Y13" s="357">
        <v>501754.60837453988</v>
      </c>
      <c r="Z13" s="357">
        <v>533500.42043595039</v>
      </c>
      <c r="AA13" s="357">
        <v>532843.24002519622</v>
      </c>
      <c r="AB13" s="357">
        <v>534011.13313720538</v>
      </c>
      <c r="AC13" s="357">
        <v>545639.06768007693</v>
      </c>
      <c r="AD13" s="357">
        <v>536496.19769296772</v>
      </c>
      <c r="AE13" s="357">
        <v>529883.79861313675</v>
      </c>
      <c r="AF13" s="357">
        <v>586763.41810640378</v>
      </c>
      <c r="AG13" s="357">
        <v>591831.17295544583</v>
      </c>
      <c r="AH13" s="357">
        <v>593373.73864856444</v>
      </c>
      <c r="AI13" s="357">
        <v>602903.11802508077</v>
      </c>
      <c r="AJ13" s="357">
        <v>601145.01426576532</v>
      </c>
      <c r="AK13" s="357">
        <v>601230.80978730565</v>
      </c>
      <c r="AL13" s="357">
        <v>623362.24236757937</v>
      </c>
      <c r="AM13" s="357">
        <v>611754.4156935236</v>
      </c>
    </row>
    <row r="14" spans="1:39" ht="13.5" customHeight="1" x14ac:dyDescent="0.25">
      <c r="A14" s="394"/>
      <c r="B14" s="39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row>
    <row r="15" spans="1:39" ht="22.5" customHeight="1" x14ac:dyDescent="0.25">
      <c r="A15" s="393" t="s">
        <v>471</v>
      </c>
      <c r="B15" s="357">
        <v>544713.22111905226</v>
      </c>
      <c r="C15" s="357">
        <v>547078.01010348124</v>
      </c>
      <c r="D15" s="357">
        <v>554892.69632883591</v>
      </c>
      <c r="E15" s="357">
        <v>554908.23577923037</v>
      </c>
      <c r="F15" s="357">
        <v>559637.26738361537</v>
      </c>
      <c r="G15" s="357">
        <v>562978.93241245963</v>
      </c>
      <c r="H15" s="357">
        <v>565338.49062105222</v>
      </c>
      <c r="I15" s="357">
        <v>564329.58136491175</v>
      </c>
      <c r="J15" s="357">
        <v>571821.25441540603</v>
      </c>
      <c r="K15" s="357">
        <v>574711.70473376976</v>
      </c>
      <c r="L15" s="357">
        <v>573609.46124614414</v>
      </c>
      <c r="M15" s="357">
        <v>576579.80937112006</v>
      </c>
      <c r="N15" s="357">
        <v>586220.9455710582</v>
      </c>
      <c r="O15" s="357">
        <v>592579.06939322897</v>
      </c>
      <c r="P15" s="357">
        <v>601973.23458341032</v>
      </c>
      <c r="Q15" s="357">
        <v>604264.38169844472</v>
      </c>
      <c r="R15" s="357">
        <v>612966.7983084236</v>
      </c>
      <c r="S15" s="357">
        <v>623487.74252911494</v>
      </c>
      <c r="T15" s="357">
        <v>634874.85028223693</v>
      </c>
      <c r="U15" s="357">
        <v>640638.5183000121</v>
      </c>
      <c r="V15" s="357">
        <v>644329.59710239817</v>
      </c>
      <c r="W15" s="357">
        <v>645173.52177810203</v>
      </c>
      <c r="X15" s="357">
        <v>646149.29340344621</v>
      </c>
      <c r="Y15" s="357">
        <v>655899.11789156613</v>
      </c>
      <c r="Z15" s="357">
        <v>693565.16370723839</v>
      </c>
      <c r="AA15" s="357">
        <v>694772.90107514313</v>
      </c>
      <c r="AB15" s="357">
        <v>703592.72573349939</v>
      </c>
      <c r="AC15" s="357">
        <v>708184.36570888828</v>
      </c>
      <c r="AD15" s="357">
        <v>710613.30748368672</v>
      </c>
      <c r="AE15" s="357">
        <v>710709.83976267208</v>
      </c>
      <c r="AF15" s="357">
        <v>763284.38256650825</v>
      </c>
      <c r="AG15" s="357">
        <v>765919.0235516103</v>
      </c>
      <c r="AH15" s="357">
        <v>765365.56867240334</v>
      </c>
      <c r="AI15" s="357">
        <v>773835.90685053158</v>
      </c>
      <c r="AJ15" s="357">
        <v>769296.78973335284</v>
      </c>
      <c r="AK15" s="357">
        <v>767716.76423805126</v>
      </c>
      <c r="AL15" s="357">
        <v>782458.03764073062</v>
      </c>
      <c r="AM15" s="357">
        <v>788282.67900455184</v>
      </c>
    </row>
    <row r="16" spans="1:39" ht="22.5" customHeight="1" x14ac:dyDescent="0.25">
      <c r="A16" s="394" t="s">
        <v>472</v>
      </c>
      <c r="B16" s="395">
        <v>29071.941947559819</v>
      </c>
      <c r="C16" s="395">
        <v>29111.019947766225</v>
      </c>
      <c r="D16" s="395">
        <v>31636.023138115845</v>
      </c>
      <c r="E16" s="395">
        <v>29893.550483353891</v>
      </c>
      <c r="F16" s="395">
        <v>29612.111529268681</v>
      </c>
      <c r="G16" s="395">
        <v>29987.258875632728</v>
      </c>
      <c r="H16" s="395">
        <v>29808.532092407655</v>
      </c>
      <c r="I16" s="395">
        <v>29873.778942881614</v>
      </c>
      <c r="J16" s="395">
        <v>30056.327956020566</v>
      </c>
      <c r="K16" s="395">
        <v>30327.714046756177</v>
      </c>
      <c r="L16" s="395">
        <v>30499.597336790979</v>
      </c>
      <c r="M16" s="395">
        <v>30620.709542476052</v>
      </c>
      <c r="N16" s="395">
        <v>31634.880380811912</v>
      </c>
      <c r="O16" s="395">
        <v>31672.719324559101</v>
      </c>
      <c r="P16" s="395">
        <v>35365.44116659162</v>
      </c>
      <c r="Q16" s="395">
        <v>33646.968742174089</v>
      </c>
      <c r="R16" s="395">
        <v>33729.331543131731</v>
      </c>
      <c r="S16" s="395">
        <v>34041.210177219153</v>
      </c>
      <c r="T16" s="395">
        <v>35441.178040064326</v>
      </c>
      <c r="U16" s="395">
        <v>36965.41341447919</v>
      </c>
      <c r="V16" s="395">
        <v>36133.21804392316</v>
      </c>
      <c r="W16" s="395">
        <v>36349.4683146877</v>
      </c>
      <c r="X16" s="395">
        <v>36481.794617266271</v>
      </c>
      <c r="Y16" s="395">
        <v>36167.186899197026</v>
      </c>
      <c r="Z16" s="395">
        <v>36623.820447114776</v>
      </c>
      <c r="AA16" s="395">
        <v>36907.671134592551</v>
      </c>
      <c r="AB16" s="395">
        <v>39610.504011841193</v>
      </c>
      <c r="AC16" s="395">
        <v>38497.754583117094</v>
      </c>
      <c r="AD16" s="395">
        <v>38230.063502696634</v>
      </c>
      <c r="AE16" s="395">
        <v>38930.812688919905</v>
      </c>
      <c r="AF16" s="395">
        <v>39704.961290793319</v>
      </c>
      <c r="AG16" s="395">
        <v>39960.940228936379</v>
      </c>
      <c r="AH16" s="395">
        <v>39426.331250734554</v>
      </c>
      <c r="AI16" s="395">
        <v>39694.546839719958</v>
      </c>
      <c r="AJ16" s="395">
        <v>39586.95230685253</v>
      </c>
      <c r="AK16" s="395">
        <v>39355.655473794584</v>
      </c>
      <c r="AL16" s="395">
        <v>40400.961629362821</v>
      </c>
      <c r="AM16" s="395">
        <v>40632.814910755158</v>
      </c>
    </row>
    <row r="17" spans="1:39" ht="22.5" customHeight="1" x14ac:dyDescent="0.25">
      <c r="A17" s="394" t="s">
        <v>473</v>
      </c>
      <c r="B17" s="395">
        <v>349817.3692072588</v>
      </c>
      <c r="C17" s="395">
        <v>354201.30768308928</v>
      </c>
      <c r="D17" s="395">
        <v>357765.07698057732</v>
      </c>
      <c r="E17" s="395">
        <v>357996.54613215395</v>
      </c>
      <c r="F17" s="395">
        <v>360616.08258897066</v>
      </c>
      <c r="G17" s="395">
        <v>363121.49049247528</v>
      </c>
      <c r="H17" s="395">
        <v>364963.17042565683</v>
      </c>
      <c r="I17" s="395">
        <v>366876.16172554885</v>
      </c>
      <c r="J17" s="395">
        <v>372476.17302280985</v>
      </c>
      <c r="K17" s="395">
        <v>371956.17727903632</v>
      </c>
      <c r="L17" s="395">
        <v>370917.33419416589</v>
      </c>
      <c r="M17" s="395">
        <v>372604.91621793649</v>
      </c>
      <c r="N17" s="395">
        <v>379112.62310929457</v>
      </c>
      <c r="O17" s="395">
        <v>385379.45376494777</v>
      </c>
      <c r="P17" s="395">
        <v>393472.95413386746</v>
      </c>
      <c r="Q17" s="395">
        <v>394025.78620856954</v>
      </c>
      <c r="R17" s="395">
        <v>405010.9204585104</v>
      </c>
      <c r="S17" s="395">
        <v>417207.36841667444</v>
      </c>
      <c r="T17" s="395">
        <v>431884.0214971847</v>
      </c>
      <c r="U17" s="395">
        <v>439214.34439756483</v>
      </c>
      <c r="V17" s="395">
        <v>442993.63756981672</v>
      </c>
      <c r="W17" s="395">
        <v>441891.34842852247</v>
      </c>
      <c r="X17" s="395">
        <v>442286.64786667615</v>
      </c>
      <c r="Y17" s="395">
        <v>451981.33376380499</v>
      </c>
      <c r="Z17" s="395">
        <v>486714.30772278382</v>
      </c>
      <c r="AA17" s="395">
        <v>485340.02046269918</v>
      </c>
      <c r="AB17" s="395">
        <v>493926.79344369972</v>
      </c>
      <c r="AC17" s="395">
        <v>499582.36185885279</v>
      </c>
      <c r="AD17" s="395">
        <v>504343.96406380221</v>
      </c>
      <c r="AE17" s="395">
        <v>511973.02573807631</v>
      </c>
      <c r="AF17" s="395">
        <v>568689.48635028547</v>
      </c>
      <c r="AG17" s="395">
        <v>570517.19365886296</v>
      </c>
      <c r="AH17" s="395">
        <v>569547.83374324674</v>
      </c>
      <c r="AI17" s="395">
        <v>577483.52843947883</v>
      </c>
      <c r="AJ17" s="395">
        <v>572763.6313606716</v>
      </c>
      <c r="AK17" s="395">
        <v>571594.39595028793</v>
      </c>
      <c r="AL17" s="395">
        <v>585979.93287902314</v>
      </c>
      <c r="AM17" s="395">
        <v>590267.04063663597</v>
      </c>
    </row>
    <row r="18" spans="1:39" ht="22.5" customHeight="1" x14ac:dyDescent="0.25">
      <c r="A18" s="394" t="s">
        <v>474</v>
      </c>
      <c r="B18" s="395">
        <v>144948.09209820529</v>
      </c>
      <c r="C18" s="395">
        <v>143502.54002618886</v>
      </c>
      <c r="D18" s="395">
        <v>143591.75394556049</v>
      </c>
      <c r="E18" s="395">
        <v>145167.76914755409</v>
      </c>
      <c r="F18" s="395">
        <v>146160.50104224373</v>
      </c>
      <c r="G18" s="395">
        <v>145041.4055475583</v>
      </c>
      <c r="H18" s="395">
        <v>145419.72368479954</v>
      </c>
      <c r="I18" s="395">
        <v>142675.43303174363</v>
      </c>
      <c r="J18" s="395">
        <v>142305.97178097413</v>
      </c>
      <c r="K18" s="395">
        <v>145276.86816338875</v>
      </c>
      <c r="L18" s="395">
        <v>145133.04978730206</v>
      </c>
      <c r="M18" s="395">
        <v>147008.39646150314</v>
      </c>
      <c r="N18" s="395">
        <v>148678.14615921731</v>
      </c>
      <c r="O18" s="395">
        <v>149076.11817971867</v>
      </c>
      <c r="P18" s="395">
        <v>146311.98532118497</v>
      </c>
      <c r="Q18" s="395">
        <v>149732.40711379156</v>
      </c>
      <c r="R18" s="395">
        <v>149590.31547323018</v>
      </c>
      <c r="S18" s="395">
        <v>148814.45449413886</v>
      </c>
      <c r="T18" s="395">
        <v>145371.78443962146</v>
      </c>
      <c r="U18" s="395">
        <v>145231.1709535988</v>
      </c>
      <c r="V18" s="395">
        <v>146359.36920270845</v>
      </c>
      <c r="W18" s="395">
        <v>147731.5166022795</v>
      </c>
      <c r="X18" s="395">
        <v>148643.92693014941</v>
      </c>
      <c r="Y18" s="395">
        <v>148733.96141695153</v>
      </c>
      <c r="Z18" s="395">
        <v>148776.37339146185</v>
      </c>
      <c r="AA18" s="395">
        <v>150773.99329671604</v>
      </c>
      <c r="AB18" s="395">
        <v>150023.86640949865</v>
      </c>
      <c r="AC18" s="395">
        <v>149489.95006325806</v>
      </c>
      <c r="AD18" s="395">
        <v>148159.36137781234</v>
      </c>
      <c r="AE18" s="395">
        <v>143922.01373360475</v>
      </c>
      <c r="AF18" s="395">
        <v>141332.03858743189</v>
      </c>
      <c r="AG18" s="395">
        <v>142611.96901376377</v>
      </c>
      <c r="AH18" s="395">
        <v>143737.48427063884</v>
      </c>
      <c r="AI18" s="395">
        <v>144411.78692895081</v>
      </c>
      <c r="AJ18" s="395">
        <v>144572.51039488416</v>
      </c>
      <c r="AK18" s="395">
        <v>144955.18732009598</v>
      </c>
      <c r="AL18" s="395">
        <v>144522.90579350753</v>
      </c>
      <c r="AM18" s="395">
        <v>141913.70705970578</v>
      </c>
    </row>
    <row r="19" spans="1:39" ht="22.5" customHeight="1" x14ac:dyDescent="0.25">
      <c r="A19" s="394" t="s">
        <v>475</v>
      </c>
      <c r="B19" s="395">
        <v>20875.81786602833</v>
      </c>
      <c r="C19" s="395">
        <v>20263.142446436872</v>
      </c>
      <c r="D19" s="395">
        <v>21899.842264582279</v>
      </c>
      <c r="E19" s="395">
        <v>21850.370016168483</v>
      </c>
      <c r="F19" s="395">
        <v>23248.572223132323</v>
      </c>
      <c r="G19" s="395">
        <v>24828.777496793307</v>
      </c>
      <c r="H19" s="395">
        <v>25147.064418188154</v>
      </c>
      <c r="I19" s="395">
        <v>24904.207664737729</v>
      </c>
      <c r="J19" s="395">
        <v>26982.781655601539</v>
      </c>
      <c r="K19" s="395">
        <v>27150.945244588522</v>
      </c>
      <c r="L19" s="395">
        <v>27059.47992788527</v>
      </c>
      <c r="M19" s="395">
        <v>26345.787149204461</v>
      </c>
      <c r="N19" s="395">
        <v>26795.295921734403</v>
      </c>
      <c r="O19" s="395">
        <v>26450.778124003409</v>
      </c>
      <c r="P19" s="395">
        <v>26822.853961766399</v>
      </c>
      <c r="Q19" s="395">
        <v>26859.219633909466</v>
      </c>
      <c r="R19" s="395">
        <v>24636.230833551264</v>
      </c>
      <c r="S19" s="395">
        <v>23424.709441082585</v>
      </c>
      <c r="T19" s="395">
        <v>22177.866305366384</v>
      </c>
      <c r="U19" s="395">
        <v>19227.589534369341</v>
      </c>
      <c r="V19" s="395">
        <v>18843.372285949888</v>
      </c>
      <c r="W19" s="395">
        <v>19201.188432612289</v>
      </c>
      <c r="X19" s="395">
        <v>18736.923989354444</v>
      </c>
      <c r="Y19" s="395">
        <v>19016.635811612556</v>
      </c>
      <c r="Z19" s="395">
        <v>21450.662145877915</v>
      </c>
      <c r="AA19" s="395">
        <v>21751.216181135442</v>
      </c>
      <c r="AB19" s="395">
        <v>20031.561868459889</v>
      </c>
      <c r="AC19" s="395">
        <v>20614.299203660394</v>
      </c>
      <c r="AD19" s="395">
        <v>19879.918539375511</v>
      </c>
      <c r="AE19" s="395">
        <v>15883.987602071098</v>
      </c>
      <c r="AF19" s="395">
        <v>13557.896337997492</v>
      </c>
      <c r="AG19" s="395">
        <v>12828.920650047221</v>
      </c>
      <c r="AH19" s="395">
        <v>12653.919407783216</v>
      </c>
      <c r="AI19" s="395">
        <v>12246.044642381974</v>
      </c>
      <c r="AJ19" s="395">
        <v>12373.695670944551</v>
      </c>
      <c r="AK19" s="395">
        <v>11811.525493872792</v>
      </c>
      <c r="AL19" s="395">
        <v>11554.23733883728</v>
      </c>
      <c r="AM19" s="395">
        <v>15469.11639745494</v>
      </c>
    </row>
    <row r="20" spans="1:39" ht="13.5" customHeight="1" x14ac:dyDescent="0.25">
      <c r="A20" s="394"/>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95"/>
      <c r="AE20" s="395"/>
      <c r="AF20" s="395"/>
      <c r="AG20" s="395"/>
      <c r="AH20" s="395"/>
      <c r="AI20" s="395"/>
      <c r="AJ20" s="395"/>
      <c r="AK20" s="395"/>
      <c r="AL20" s="395"/>
      <c r="AM20" s="395"/>
    </row>
    <row r="21" spans="1:39" ht="22.5" customHeight="1" x14ac:dyDescent="0.25">
      <c r="A21" s="393" t="s">
        <v>476</v>
      </c>
      <c r="B21" s="357">
        <v>371878.45595635509</v>
      </c>
      <c r="C21" s="357">
        <v>346036.16941205284</v>
      </c>
      <c r="D21" s="357">
        <v>344650.97930155793</v>
      </c>
      <c r="E21" s="357">
        <v>330354.33520094998</v>
      </c>
      <c r="F21" s="357">
        <v>385506.07293973211</v>
      </c>
      <c r="G21" s="357">
        <v>345697.81825509068</v>
      </c>
      <c r="H21" s="357">
        <v>365764.10364658892</v>
      </c>
      <c r="I21" s="357">
        <v>348376.75032607594</v>
      </c>
      <c r="J21" s="357">
        <v>345817.18487131794</v>
      </c>
      <c r="K21" s="357">
        <v>374586.35246465099</v>
      </c>
      <c r="L21" s="357">
        <v>355009.47499842552</v>
      </c>
      <c r="M21" s="357">
        <v>361007.5206149944</v>
      </c>
      <c r="N21" s="357">
        <v>378607.80629883031</v>
      </c>
      <c r="O21" s="357">
        <v>429500.64278508432</v>
      </c>
      <c r="P21" s="357">
        <v>385115.21614873642</v>
      </c>
      <c r="Q21" s="357">
        <v>396042.42421970447</v>
      </c>
      <c r="R21" s="357">
        <v>395667.28414758405</v>
      </c>
      <c r="S21" s="357">
        <v>392174.31633880443</v>
      </c>
      <c r="T21" s="357">
        <v>388114.27289226383</v>
      </c>
      <c r="U21" s="357">
        <v>390703.1851307</v>
      </c>
      <c r="V21" s="357">
        <v>410138.5829340652</v>
      </c>
      <c r="W21" s="357">
        <v>388600.37820618495</v>
      </c>
      <c r="X21" s="357">
        <v>464168.91024537792</v>
      </c>
      <c r="Y21" s="357">
        <v>473937.81387358392</v>
      </c>
      <c r="Z21" s="357">
        <v>420078.83187052165</v>
      </c>
      <c r="AA21" s="357">
        <v>432279.80504278961</v>
      </c>
      <c r="AB21" s="357">
        <v>439105.94050059468</v>
      </c>
      <c r="AC21" s="357">
        <v>454315.46180165303</v>
      </c>
      <c r="AD21" s="357">
        <v>493198.26157522842</v>
      </c>
      <c r="AE21" s="357">
        <v>516762.1957097351</v>
      </c>
      <c r="AF21" s="357">
        <v>457300.35292725172</v>
      </c>
      <c r="AG21" s="357">
        <v>510873.00672051957</v>
      </c>
      <c r="AH21" s="357">
        <v>498732.14641922817</v>
      </c>
      <c r="AI21" s="357">
        <v>489114.08709521993</v>
      </c>
      <c r="AJ21" s="357">
        <v>540477.39033397392</v>
      </c>
      <c r="AK21" s="357">
        <v>552766.19037356251</v>
      </c>
      <c r="AL21" s="357">
        <v>542595.86405409651</v>
      </c>
      <c r="AM21" s="357">
        <v>537589.60080151714</v>
      </c>
    </row>
    <row r="22" spans="1:39" ht="13.5" customHeight="1" x14ac:dyDescent="0.25">
      <c r="A22" s="394"/>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row>
    <row r="23" spans="1:39" ht="22.5" customHeight="1" x14ac:dyDescent="0.25">
      <c r="A23" s="393" t="s">
        <v>460</v>
      </c>
      <c r="B23" s="357">
        <v>1624.2148832299999</v>
      </c>
      <c r="C23" s="357">
        <v>1549.5089154100001</v>
      </c>
      <c r="D23" s="357">
        <v>856.06608082999992</v>
      </c>
      <c r="E23" s="357">
        <v>1276.3656250999998</v>
      </c>
      <c r="F23" s="357">
        <v>1297.5461191700001</v>
      </c>
      <c r="G23" s="357">
        <v>1323.6721660499998</v>
      </c>
      <c r="H23" s="357">
        <v>1665.3537148</v>
      </c>
      <c r="I23" s="357">
        <v>1731.7073177500001</v>
      </c>
      <c r="J23" s="357">
        <v>1745.1016040000002</v>
      </c>
      <c r="K23" s="357">
        <v>1270.4286849999999</v>
      </c>
      <c r="L23" s="357">
        <v>1337.2616563700001</v>
      </c>
      <c r="M23" s="357">
        <v>1432.01673962</v>
      </c>
      <c r="N23" s="357">
        <v>1614.4807230399999</v>
      </c>
      <c r="O23" s="357">
        <v>1698.3874377300003</v>
      </c>
      <c r="P23" s="357">
        <v>1645.8600867999999</v>
      </c>
      <c r="Q23" s="357">
        <v>1571.04019756</v>
      </c>
      <c r="R23" s="357">
        <v>1515.4410619599996</v>
      </c>
      <c r="S23" s="357">
        <v>1591.00610407</v>
      </c>
      <c r="T23" s="357">
        <v>1402.85396128</v>
      </c>
      <c r="U23" s="357">
        <v>1291.2186228800001</v>
      </c>
      <c r="V23" s="357">
        <v>2054.9898269199998</v>
      </c>
      <c r="W23" s="357">
        <v>2561.1279846699999</v>
      </c>
      <c r="X23" s="357">
        <v>3037.2003470899999</v>
      </c>
      <c r="Y23" s="357">
        <v>3242.8194992999997</v>
      </c>
      <c r="Z23" s="357">
        <v>3321.13749422</v>
      </c>
      <c r="AA23" s="357">
        <v>3509.1284145600002</v>
      </c>
      <c r="AB23" s="357">
        <v>3573.3840891999998</v>
      </c>
      <c r="AC23" s="357">
        <v>3781.9343671400002</v>
      </c>
      <c r="AD23" s="357">
        <v>3801.0068398799995</v>
      </c>
      <c r="AE23" s="357">
        <v>4048.8971004699997</v>
      </c>
      <c r="AF23" s="357">
        <v>4047.7999850399992</v>
      </c>
      <c r="AG23" s="357">
        <v>4266.4755032100002</v>
      </c>
      <c r="AH23" s="357">
        <v>4917.7199097399998</v>
      </c>
      <c r="AI23" s="357">
        <v>4850.8731661099991</v>
      </c>
      <c r="AJ23" s="357">
        <v>4910.2085846399996</v>
      </c>
      <c r="AK23" s="357">
        <v>4918.0536066199993</v>
      </c>
      <c r="AL23" s="357">
        <v>4841.7011452799998</v>
      </c>
      <c r="AM23" s="357">
        <v>4731.04789274</v>
      </c>
    </row>
    <row r="24" spans="1:39" ht="13.5" customHeight="1" x14ac:dyDescent="0.25">
      <c r="A24" s="394"/>
      <c r="B24" s="395"/>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row>
    <row r="25" spans="1:39" ht="22.5" customHeight="1" x14ac:dyDescent="0.25">
      <c r="A25" s="393" t="s">
        <v>320</v>
      </c>
      <c r="B25" s="357">
        <v>1632.4893438899999</v>
      </c>
      <c r="C25" s="357">
        <v>1792.6862675599998</v>
      </c>
      <c r="D25" s="357">
        <v>2003.9572564100004</v>
      </c>
      <c r="E25" s="357">
        <v>2552.4010111900002</v>
      </c>
      <c r="F25" s="357">
        <v>2499.3138635099999</v>
      </c>
      <c r="G25" s="357">
        <v>2038.20702794</v>
      </c>
      <c r="H25" s="357">
        <v>2539.0902784499999</v>
      </c>
      <c r="I25" s="357">
        <v>3039.9506260800003</v>
      </c>
      <c r="J25" s="357">
        <v>2805.1478813600002</v>
      </c>
      <c r="K25" s="357">
        <v>2330.8089022000004</v>
      </c>
      <c r="L25" s="357">
        <v>2798.3830364800001</v>
      </c>
      <c r="M25" s="357">
        <v>3012.69729035</v>
      </c>
      <c r="N25" s="357">
        <v>3265.6251120099996</v>
      </c>
      <c r="O25" s="357">
        <v>3925.75648331</v>
      </c>
      <c r="P25" s="357">
        <v>4599.7472379300016</v>
      </c>
      <c r="Q25" s="357">
        <v>4238.9144227299994</v>
      </c>
      <c r="R25" s="357">
        <v>57.091407879999998</v>
      </c>
      <c r="S25" s="357">
        <v>55.851357880000002</v>
      </c>
      <c r="T25" s="357">
        <v>55.869201259999997</v>
      </c>
      <c r="U25" s="357">
        <v>54.111268260000003</v>
      </c>
      <c r="V25" s="357">
        <v>54.130567880000001</v>
      </c>
      <c r="W25" s="357">
        <v>67.366464649999998</v>
      </c>
      <c r="X25" s="357">
        <v>91.748766759999995</v>
      </c>
      <c r="Y25" s="357">
        <v>91.150441400000005</v>
      </c>
      <c r="Z25" s="357">
        <v>104.49683879999999</v>
      </c>
      <c r="AA25" s="357">
        <v>117.42358992</v>
      </c>
      <c r="AB25" s="357">
        <v>123.24530838</v>
      </c>
      <c r="AC25" s="357">
        <v>147.75145222</v>
      </c>
      <c r="AD25" s="357">
        <v>151.36129400999999</v>
      </c>
      <c r="AE25" s="357">
        <v>147.90856485</v>
      </c>
      <c r="AF25" s="357">
        <v>150.14729041000001</v>
      </c>
      <c r="AG25" s="357">
        <v>151.25828595999999</v>
      </c>
      <c r="AH25" s="357">
        <v>159.86479464000001</v>
      </c>
      <c r="AI25" s="357">
        <v>160.39223551000001</v>
      </c>
      <c r="AJ25" s="357">
        <v>183.93797853999999</v>
      </c>
      <c r="AK25" s="357">
        <v>182.36378815999998</v>
      </c>
      <c r="AL25" s="357">
        <v>180.16772972999999</v>
      </c>
      <c r="AM25" s="357">
        <v>151.24180635000002</v>
      </c>
    </row>
    <row r="26" spans="1:39" ht="13.5" customHeight="1" x14ac:dyDescent="0.25">
      <c r="A26" s="394"/>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row>
    <row r="27" spans="1:39" ht="22.5" customHeight="1" x14ac:dyDescent="0.25">
      <c r="A27" s="393" t="s">
        <v>421</v>
      </c>
      <c r="B27" s="357">
        <v>725.5638831950298</v>
      </c>
      <c r="C27" s="357">
        <v>682.56711189350335</v>
      </c>
      <c r="D27" s="357">
        <v>721.26581348887601</v>
      </c>
      <c r="E27" s="357">
        <v>793.48505532829211</v>
      </c>
      <c r="F27" s="357">
        <v>845.2363743790977</v>
      </c>
      <c r="G27" s="357">
        <v>973.05045557940718</v>
      </c>
      <c r="H27" s="357">
        <v>883.02524867605166</v>
      </c>
      <c r="I27" s="357">
        <v>855.93827996839514</v>
      </c>
      <c r="J27" s="357">
        <v>682.47721434085372</v>
      </c>
      <c r="K27" s="357">
        <v>1224.048572871633</v>
      </c>
      <c r="L27" s="357">
        <v>1246.6045671305631</v>
      </c>
      <c r="M27" s="357">
        <v>1494.9483908614461</v>
      </c>
      <c r="N27" s="357">
        <v>1200.4160331051226</v>
      </c>
      <c r="O27" s="357">
        <v>955.76363592580117</v>
      </c>
      <c r="P27" s="357">
        <v>386.53557206151777</v>
      </c>
      <c r="Q27" s="357">
        <v>517.60928102836704</v>
      </c>
      <c r="R27" s="357">
        <v>807.8960421569227</v>
      </c>
      <c r="S27" s="357">
        <v>1451.7716805643795</v>
      </c>
      <c r="T27" s="357">
        <v>1616.2441390656709</v>
      </c>
      <c r="U27" s="357">
        <v>1300.3614356249816</v>
      </c>
      <c r="V27" s="357">
        <v>1000.7588714996272</v>
      </c>
      <c r="W27" s="357">
        <v>907.81543222046503</v>
      </c>
      <c r="X27" s="357">
        <v>1014.533581349178</v>
      </c>
      <c r="Y27" s="357">
        <v>1467.2900490025236</v>
      </c>
      <c r="Z27" s="357">
        <v>1443.3517260527958</v>
      </c>
      <c r="AA27" s="357">
        <v>1146.3648273212923</v>
      </c>
      <c r="AB27" s="357">
        <v>789.5229444521342</v>
      </c>
      <c r="AC27" s="357">
        <v>607.31263338088661</v>
      </c>
      <c r="AD27" s="357">
        <v>848.79643543092561</v>
      </c>
      <c r="AE27" s="357">
        <v>1113.7266825691863</v>
      </c>
      <c r="AF27" s="357">
        <v>874.73302784515079</v>
      </c>
      <c r="AG27" s="357">
        <v>886.9074433463129</v>
      </c>
      <c r="AH27" s="357">
        <v>1286.2339281879279</v>
      </c>
      <c r="AI27" s="357">
        <v>1339.8417888524009</v>
      </c>
      <c r="AJ27" s="357">
        <v>1048.0993338681974</v>
      </c>
      <c r="AK27" s="357">
        <v>967.50555286146141</v>
      </c>
      <c r="AL27" s="357">
        <v>952.75531967112329</v>
      </c>
      <c r="AM27" s="357">
        <v>1039.9887518573607</v>
      </c>
    </row>
    <row r="28" spans="1:39" ht="13.5" customHeight="1" x14ac:dyDescent="0.25">
      <c r="A28" s="394"/>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row>
    <row r="29" spans="1:39" ht="22.5" customHeight="1" x14ac:dyDescent="0.25">
      <c r="A29" s="393" t="s">
        <v>324</v>
      </c>
      <c r="B29" s="358">
        <v>0</v>
      </c>
      <c r="C29" s="358">
        <v>0</v>
      </c>
      <c r="D29" s="358">
        <v>0</v>
      </c>
      <c r="E29" s="358">
        <v>0</v>
      </c>
      <c r="F29" s="358">
        <v>0</v>
      </c>
      <c r="G29" s="358">
        <v>0</v>
      </c>
      <c r="H29" s="358">
        <v>0</v>
      </c>
      <c r="I29" s="358">
        <v>0</v>
      </c>
      <c r="J29" s="358">
        <v>0</v>
      </c>
      <c r="K29" s="358">
        <v>0</v>
      </c>
      <c r="L29" s="358">
        <v>0</v>
      </c>
      <c r="M29" s="358">
        <v>0</v>
      </c>
      <c r="N29" s="358">
        <v>0</v>
      </c>
      <c r="O29" s="358">
        <v>0</v>
      </c>
      <c r="P29" s="358">
        <v>0</v>
      </c>
      <c r="Q29" s="358">
        <v>0</v>
      </c>
      <c r="R29" s="358">
        <v>0</v>
      </c>
      <c r="S29" s="358">
        <v>0</v>
      </c>
      <c r="T29" s="358">
        <v>0</v>
      </c>
      <c r="U29" s="358">
        <v>0</v>
      </c>
      <c r="V29" s="358">
        <v>0</v>
      </c>
      <c r="W29" s="358">
        <v>0</v>
      </c>
      <c r="X29" s="358">
        <v>0</v>
      </c>
      <c r="Y29" s="358">
        <v>0</v>
      </c>
      <c r="Z29" s="358">
        <v>0</v>
      </c>
      <c r="AA29" s="358">
        <v>0</v>
      </c>
      <c r="AB29" s="358">
        <v>0</v>
      </c>
      <c r="AC29" s="358">
        <v>0</v>
      </c>
      <c r="AD29" s="358">
        <v>0</v>
      </c>
      <c r="AE29" s="358">
        <v>0</v>
      </c>
      <c r="AF29" s="358">
        <v>0</v>
      </c>
      <c r="AG29" s="358">
        <v>0</v>
      </c>
      <c r="AH29" s="358">
        <v>0</v>
      </c>
      <c r="AI29" s="358">
        <v>0</v>
      </c>
      <c r="AJ29" s="358">
        <v>0</v>
      </c>
      <c r="AK29" s="358">
        <v>0</v>
      </c>
      <c r="AL29" s="358">
        <v>0</v>
      </c>
      <c r="AM29" s="358">
        <v>0</v>
      </c>
    </row>
    <row r="30" spans="1:39" ht="13.5" customHeight="1" x14ac:dyDescent="0.25">
      <c r="A30" s="393"/>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c r="AL30" s="395"/>
      <c r="AM30" s="395"/>
    </row>
    <row r="31" spans="1:39" ht="22.5" customHeight="1" x14ac:dyDescent="0.25">
      <c r="A31" s="393" t="s">
        <v>322</v>
      </c>
      <c r="B31" s="357">
        <v>184560.96970361937</v>
      </c>
      <c r="C31" s="357">
        <v>185634.10930544781</v>
      </c>
      <c r="D31" s="357">
        <v>179789.45059458673</v>
      </c>
      <c r="E31" s="357">
        <v>181584.39022957438</v>
      </c>
      <c r="F31" s="357">
        <v>184348.49805244402</v>
      </c>
      <c r="G31" s="357">
        <v>191580.51658052808</v>
      </c>
      <c r="H31" s="357">
        <v>196348.37790652827</v>
      </c>
      <c r="I31" s="357">
        <v>203059.44546283313</v>
      </c>
      <c r="J31" s="357">
        <v>206939.94366730633</v>
      </c>
      <c r="K31" s="357">
        <v>208628.49552108371</v>
      </c>
      <c r="L31" s="357">
        <v>213530.47211507088</v>
      </c>
      <c r="M31" s="357">
        <v>214015.83826313863</v>
      </c>
      <c r="N31" s="357">
        <v>214897.29406523731</v>
      </c>
      <c r="O31" s="357">
        <v>219063.34317591711</v>
      </c>
      <c r="P31" s="357">
        <v>202909.76263088861</v>
      </c>
      <c r="Q31" s="357">
        <v>207851.93480854982</v>
      </c>
      <c r="R31" s="357">
        <v>213391.78002219409</v>
      </c>
      <c r="S31" s="357">
        <v>219402.21658233705</v>
      </c>
      <c r="T31" s="357">
        <v>231561.45596144948</v>
      </c>
      <c r="U31" s="357">
        <v>235244.80914070798</v>
      </c>
      <c r="V31" s="357">
        <v>240168.8175008744</v>
      </c>
      <c r="W31" s="357">
        <v>239442.65778811579</v>
      </c>
      <c r="X31" s="357">
        <v>239734.94097950388</v>
      </c>
      <c r="Y31" s="357">
        <v>239173.75834845979</v>
      </c>
      <c r="Z31" s="357">
        <v>240117.00027631735</v>
      </c>
      <c r="AA31" s="357">
        <v>242333.71534306684</v>
      </c>
      <c r="AB31" s="357">
        <v>243801.96936709742</v>
      </c>
      <c r="AC31" s="357">
        <v>243961.5728057294</v>
      </c>
      <c r="AD31" s="357">
        <v>245252.98143415523</v>
      </c>
      <c r="AE31" s="357">
        <v>248521.26146194196</v>
      </c>
      <c r="AF31" s="357">
        <v>221671.66760576807</v>
      </c>
      <c r="AG31" s="357">
        <v>228165.70157461139</v>
      </c>
      <c r="AH31" s="357">
        <v>240532.87219494893</v>
      </c>
      <c r="AI31" s="357">
        <v>242891.17530799535</v>
      </c>
      <c r="AJ31" s="357">
        <v>245868.45162969414</v>
      </c>
      <c r="AK31" s="357">
        <v>242298.30674901401</v>
      </c>
      <c r="AL31" s="357">
        <v>243432.5867130023</v>
      </c>
      <c r="AM31" s="357">
        <v>223667.2256011272</v>
      </c>
    </row>
    <row r="32" spans="1:39" ht="13.5" customHeight="1" x14ac:dyDescent="0.25">
      <c r="A32" s="394"/>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c r="AJ32" s="395"/>
      <c r="AK32" s="395"/>
      <c r="AL32" s="395"/>
      <c r="AM32" s="395"/>
    </row>
    <row r="33" spans="1:39" ht="22.5" customHeight="1" x14ac:dyDescent="0.25">
      <c r="A33" s="393" t="s">
        <v>385</v>
      </c>
      <c r="B33" s="358">
        <v>26617.945462391956</v>
      </c>
      <c r="C33" s="358">
        <v>27827.199283264174</v>
      </c>
      <c r="D33" s="358">
        <v>23357.574807430465</v>
      </c>
      <c r="E33" s="358">
        <v>21704.345359559138</v>
      </c>
      <c r="F33" s="358">
        <v>22443.195603409276</v>
      </c>
      <c r="G33" s="358">
        <v>22582.194843269004</v>
      </c>
      <c r="H33" s="358">
        <v>20660.117024110368</v>
      </c>
      <c r="I33" s="358">
        <v>22418.628132560669</v>
      </c>
      <c r="J33" s="358">
        <v>21541.796514146852</v>
      </c>
      <c r="K33" s="358">
        <v>29076.529103682446</v>
      </c>
      <c r="L33" s="358">
        <v>23231.506832375955</v>
      </c>
      <c r="M33" s="358">
        <v>26831.048092739558</v>
      </c>
      <c r="N33" s="358">
        <v>23453.046718091926</v>
      </c>
      <c r="O33" s="358">
        <v>27345.874658470031</v>
      </c>
      <c r="P33" s="358">
        <v>19072.914587900203</v>
      </c>
      <c r="Q33" s="358">
        <v>19921.106866140493</v>
      </c>
      <c r="R33" s="358">
        <v>18293.039020708904</v>
      </c>
      <c r="S33" s="358">
        <v>22182.141743331649</v>
      </c>
      <c r="T33" s="358">
        <v>23010.455171324906</v>
      </c>
      <c r="U33" s="358">
        <v>23945.315342544403</v>
      </c>
      <c r="V33" s="358">
        <v>27882.518750275995</v>
      </c>
      <c r="W33" s="358">
        <v>28571.380090245635</v>
      </c>
      <c r="X33" s="358">
        <v>-8281.389277159411</v>
      </c>
      <c r="Y33" s="358">
        <v>-25191.026456272048</v>
      </c>
      <c r="Z33" s="358">
        <v>-26672.855779345526</v>
      </c>
      <c r="AA33" s="358">
        <v>-21642.233722918427</v>
      </c>
      <c r="AB33" s="358">
        <v>-24424.689581111343</v>
      </c>
      <c r="AC33" s="358">
        <v>-23049.915547845856</v>
      </c>
      <c r="AD33" s="358">
        <v>-18008.526626935411</v>
      </c>
      <c r="AE33" s="358">
        <v>-22699.353172986783</v>
      </c>
      <c r="AF33" s="358">
        <v>8563.8193440307041</v>
      </c>
      <c r="AG33" s="358">
        <v>6784.811890348421</v>
      </c>
      <c r="AH33" s="358">
        <v>8483.335793245762</v>
      </c>
      <c r="AI33" s="358">
        <v>9826.6901577690769</v>
      </c>
      <c r="AJ33" s="358">
        <v>7546.2042253959553</v>
      </c>
      <c r="AK33" s="358">
        <v>7662.134595111278</v>
      </c>
      <c r="AL33" s="358">
        <v>13441.668818869759</v>
      </c>
      <c r="AM33" s="358">
        <v>39356.188045072748</v>
      </c>
    </row>
    <row r="34" spans="1:39" ht="13.5" customHeight="1" thickBot="1" x14ac:dyDescent="0.3">
      <c r="A34" s="399"/>
      <c r="B34" s="400"/>
      <c r="C34" s="400"/>
      <c r="D34" s="400"/>
      <c r="E34" s="400"/>
      <c r="F34" s="400"/>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row>
    <row r="35" spans="1:39" s="402" customFormat="1" ht="15.75" customHeight="1" thickTop="1" x14ac:dyDescent="0.25">
      <c r="A35" s="322" t="s">
        <v>386</v>
      </c>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row>
    <row r="36" spans="1:39" s="325" customFormat="1" ht="15.75" customHeight="1" x14ac:dyDescent="0.25">
      <c r="A36" s="376" t="s">
        <v>422</v>
      </c>
    </row>
    <row r="37" spans="1:39" s="322" customFormat="1" ht="15" x14ac:dyDescent="0.25">
      <c r="A37" s="377" t="s">
        <v>423</v>
      </c>
    </row>
    <row r="38" spans="1:39" ht="15.75" customHeight="1" x14ac:dyDescent="0.25">
      <c r="A38" s="409" t="s">
        <v>477</v>
      </c>
    </row>
    <row r="39" spans="1:39" ht="15.75" customHeight="1" x14ac:dyDescent="0.25">
      <c r="A39" s="410" t="s">
        <v>478</v>
      </c>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row>
    <row r="40" spans="1:39" ht="15.75" customHeight="1" x14ac:dyDescent="0.25">
      <c r="A40" s="410" t="s">
        <v>479</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11"/>
      <c r="AM40" s="411"/>
    </row>
    <row r="41" spans="1:39" ht="15.75" customHeight="1" x14ac:dyDescent="0.25">
      <c r="A41" s="410" t="s">
        <v>427</v>
      </c>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row>
    <row r="42" spans="1:39" ht="15.75" customHeight="1" x14ac:dyDescent="0.25">
      <c r="A42" s="322" t="s">
        <v>359</v>
      </c>
    </row>
    <row r="43" spans="1:39" ht="12.75" customHeight="1" x14ac:dyDescent="0.25"/>
    <row r="44" spans="1:39" ht="12.75" customHeight="1" x14ac:dyDescent="0.25"/>
  </sheetData>
  <hyperlinks>
    <hyperlink ref="A37" r:id="rId1" display="https://www.bom.mu/publications-statistics/statistics/monthly-statistical-bulletin/monthly-statistical-bulletin-february-2021" xr:uid="{00000000-0004-0000-0D00-000000000000}"/>
  </hyperlinks>
  <pageMargins left="0.75" right="0.75" top="0.75" bottom="0.75" header="0.3" footer="0"/>
  <pageSetup paperSize="9" scale="57" fitToHeight="0"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YW64"/>
  <sheetViews>
    <sheetView showGridLines="0" zoomScaleNormal="100" zoomScaleSheetLayoutView="100" workbookViewId="0">
      <pane xSplit="1" ySplit="3" topLeftCell="EH4" activePane="bottomRight" state="frozen"/>
      <selection activeCell="D33" sqref="D33"/>
      <selection pane="topRight" activeCell="D33" sqref="D33"/>
      <selection pane="bottomLeft" activeCell="D33" sqref="D33"/>
      <selection pane="bottomRight" activeCell="D33" sqref="D33"/>
    </sheetView>
  </sheetViews>
  <sheetFormatPr defaultRowHeight="14.25" x14ac:dyDescent="0.25"/>
  <cols>
    <col min="1" max="1" width="60.28515625" style="421" customWidth="1"/>
    <col min="2" max="131" width="12.7109375" style="421" hidden="1" customWidth="1"/>
    <col min="132" max="144" width="12.7109375" style="421" customWidth="1"/>
    <col min="145" max="310" width="9.140625" style="421"/>
    <col min="311" max="311" width="54.140625" style="421" customWidth="1"/>
    <col min="312" max="349" width="9.140625" style="421" hidden="1" customWidth="1"/>
    <col min="350" max="362" width="8.7109375" style="421" customWidth="1"/>
    <col min="363" max="566" width="9.140625" style="421"/>
    <col min="567" max="567" width="54.140625" style="421" customWidth="1"/>
    <col min="568" max="605" width="9.140625" style="421" hidden="1" customWidth="1"/>
    <col min="606" max="618" width="8.7109375" style="421" customWidth="1"/>
    <col min="619" max="822" width="9.140625" style="421"/>
    <col min="823" max="823" width="54.140625" style="421" customWidth="1"/>
    <col min="824" max="861" width="9.140625" style="421" hidden="1" customWidth="1"/>
    <col min="862" max="874" width="8.7109375" style="421" customWidth="1"/>
    <col min="875" max="1078" width="9.140625" style="421"/>
    <col min="1079" max="1079" width="54.140625" style="421" customWidth="1"/>
    <col min="1080" max="1117" width="9.140625" style="421" hidden="1" customWidth="1"/>
    <col min="1118" max="1130" width="8.7109375" style="421" customWidth="1"/>
    <col min="1131" max="1334" width="9.140625" style="421"/>
    <col min="1335" max="1335" width="54.140625" style="421" customWidth="1"/>
    <col min="1336" max="1373" width="9.140625" style="421" hidden="1" customWidth="1"/>
    <col min="1374" max="1386" width="8.7109375" style="421" customWidth="1"/>
    <col min="1387" max="1590" width="9.140625" style="421"/>
    <col min="1591" max="1591" width="54.140625" style="421" customWidth="1"/>
    <col min="1592" max="1629" width="9.140625" style="421" hidden="1" customWidth="1"/>
    <col min="1630" max="1642" width="8.7109375" style="421" customWidth="1"/>
    <col min="1643" max="1846" width="9.140625" style="421"/>
    <col min="1847" max="1847" width="54.140625" style="421" customWidth="1"/>
    <col min="1848" max="1885" width="9.140625" style="421" hidden="1" customWidth="1"/>
    <col min="1886" max="1898" width="8.7109375" style="421" customWidth="1"/>
    <col min="1899" max="2102" width="9.140625" style="421"/>
    <col min="2103" max="2103" width="54.140625" style="421" customWidth="1"/>
    <col min="2104" max="2141" width="9.140625" style="421" hidden="1" customWidth="1"/>
    <col min="2142" max="2154" width="8.7109375" style="421" customWidth="1"/>
    <col min="2155" max="2358" width="9.140625" style="421"/>
    <col min="2359" max="2359" width="54.140625" style="421" customWidth="1"/>
    <col min="2360" max="2397" width="9.140625" style="421" hidden="1" customWidth="1"/>
    <col min="2398" max="2410" width="8.7109375" style="421" customWidth="1"/>
    <col min="2411" max="2614" width="9.140625" style="421"/>
    <col min="2615" max="2615" width="54.140625" style="421" customWidth="1"/>
    <col min="2616" max="2653" width="9.140625" style="421" hidden="1" customWidth="1"/>
    <col min="2654" max="2666" width="8.7109375" style="421" customWidth="1"/>
    <col min="2667" max="2870" width="9.140625" style="421"/>
    <col min="2871" max="2871" width="54.140625" style="421" customWidth="1"/>
    <col min="2872" max="2909" width="9.140625" style="421" hidden="1" customWidth="1"/>
    <col min="2910" max="2922" width="8.7109375" style="421" customWidth="1"/>
    <col min="2923" max="3126" width="9.140625" style="421"/>
    <col min="3127" max="3127" width="54.140625" style="421" customWidth="1"/>
    <col min="3128" max="3165" width="9.140625" style="421" hidden="1" customWidth="1"/>
    <col min="3166" max="3178" width="8.7109375" style="421" customWidth="1"/>
    <col min="3179" max="3382" width="9.140625" style="421"/>
    <col min="3383" max="3383" width="54.140625" style="421" customWidth="1"/>
    <col min="3384" max="3421" width="9.140625" style="421" hidden="1" customWidth="1"/>
    <col min="3422" max="3434" width="8.7109375" style="421" customWidth="1"/>
    <col min="3435" max="3638" width="9.140625" style="421"/>
    <col min="3639" max="3639" width="54.140625" style="421" customWidth="1"/>
    <col min="3640" max="3677" width="9.140625" style="421" hidden="1" customWidth="1"/>
    <col min="3678" max="3690" width="8.7109375" style="421" customWidth="1"/>
    <col min="3691" max="3894" width="9.140625" style="421"/>
    <col min="3895" max="3895" width="54.140625" style="421" customWidth="1"/>
    <col min="3896" max="3933" width="9.140625" style="421" hidden="1" customWidth="1"/>
    <col min="3934" max="3946" width="8.7109375" style="421" customWidth="1"/>
    <col min="3947" max="4150" width="9.140625" style="421"/>
    <col min="4151" max="4151" width="54.140625" style="421" customWidth="1"/>
    <col min="4152" max="4189" width="9.140625" style="421" hidden="1" customWidth="1"/>
    <col min="4190" max="4202" width="8.7109375" style="421" customWidth="1"/>
    <col min="4203" max="4406" width="9.140625" style="421"/>
    <col min="4407" max="4407" width="54.140625" style="421" customWidth="1"/>
    <col min="4408" max="4445" width="9.140625" style="421" hidden="1" customWidth="1"/>
    <col min="4446" max="4458" width="8.7109375" style="421" customWidth="1"/>
    <col min="4459" max="4662" width="9.140625" style="421"/>
    <col min="4663" max="4663" width="54.140625" style="421" customWidth="1"/>
    <col min="4664" max="4701" width="9.140625" style="421" hidden="1" customWidth="1"/>
    <col min="4702" max="4714" width="8.7109375" style="421" customWidth="1"/>
    <col min="4715" max="4918" width="9.140625" style="421"/>
    <col min="4919" max="4919" width="54.140625" style="421" customWidth="1"/>
    <col min="4920" max="4957" width="9.140625" style="421" hidden="1" customWidth="1"/>
    <col min="4958" max="4970" width="8.7109375" style="421" customWidth="1"/>
    <col min="4971" max="5174" width="9.140625" style="421"/>
    <col min="5175" max="5175" width="54.140625" style="421" customWidth="1"/>
    <col min="5176" max="5213" width="9.140625" style="421" hidden="1" customWidth="1"/>
    <col min="5214" max="5226" width="8.7109375" style="421" customWidth="1"/>
    <col min="5227" max="5430" width="9.140625" style="421"/>
    <col min="5431" max="5431" width="54.140625" style="421" customWidth="1"/>
    <col min="5432" max="5469" width="9.140625" style="421" hidden="1" customWidth="1"/>
    <col min="5470" max="5482" width="8.7109375" style="421" customWidth="1"/>
    <col min="5483" max="5686" width="9.140625" style="421"/>
    <col min="5687" max="5687" width="54.140625" style="421" customWidth="1"/>
    <col min="5688" max="5725" width="9.140625" style="421" hidden="1" customWidth="1"/>
    <col min="5726" max="5738" width="8.7109375" style="421" customWidth="1"/>
    <col min="5739" max="5942" width="9.140625" style="421"/>
    <col min="5943" max="5943" width="54.140625" style="421" customWidth="1"/>
    <col min="5944" max="5981" width="9.140625" style="421" hidden="1" customWidth="1"/>
    <col min="5982" max="5994" width="8.7109375" style="421" customWidth="1"/>
    <col min="5995" max="6198" width="9.140625" style="421"/>
    <col min="6199" max="6199" width="54.140625" style="421" customWidth="1"/>
    <col min="6200" max="6237" width="9.140625" style="421" hidden="1" customWidth="1"/>
    <col min="6238" max="6250" width="8.7109375" style="421" customWidth="1"/>
    <col min="6251" max="6454" width="9.140625" style="421"/>
    <col min="6455" max="6455" width="54.140625" style="421" customWidth="1"/>
    <col min="6456" max="6493" width="9.140625" style="421" hidden="1" customWidth="1"/>
    <col min="6494" max="6506" width="8.7109375" style="421" customWidth="1"/>
    <col min="6507" max="6710" width="9.140625" style="421"/>
    <col min="6711" max="6711" width="54.140625" style="421" customWidth="1"/>
    <col min="6712" max="6749" width="9.140625" style="421" hidden="1" customWidth="1"/>
    <col min="6750" max="6762" width="8.7109375" style="421" customWidth="1"/>
    <col min="6763" max="6966" width="9.140625" style="421"/>
    <col min="6967" max="6967" width="54.140625" style="421" customWidth="1"/>
    <col min="6968" max="7005" width="9.140625" style="421" hidden="1" customWidth="1"/>
    <col min="7006" max="7018" width="8.7109375" style="421" customWidth="1"/>
    <col min="7019" max="7222" width="9.140625" style="421"/>
    <col min="7223" max="7223" width="54.140625" style="421" customWidth="1"/>
    <col min="7224" max="7261" width="9.140625" style="421" hidden="1" customWidth="1"/>
    <col min="7262" max="7274" width="8.7109375" style="421" customWidth="1"/>
    <col min="7275" max="7478" width="9.140625" style="421"/>
    <col min="7479" max="7479" width="54.140625" style="421" customWidth="1"/>
    <col min="7480" max="7517" width="9.140625" style="421" hidden="1" customWidth="1"/>
    <col min="7518" max="7530" width="8.7109375" style="421" customWidth="1"/>
    <col min="7531" max="7734" width="9.140625" style="421"/>
    <col min="7735" max="7735" width="54.140625" style="421" customWidth="1"/>
    <col min="7736" max="7773" width="9.140625" style="421" hidden="1" customWidth="1"/>
    <col min="7774" max="7786" width="8.7109375" style="421" customWidth="1"/>
    <col min="7787" max="7990" width="9.140625" style="421"/>
    <col min="7991" max="7991" width="54.140625" style="421" customWidth="1"/>
    <col min="7992" max="8029" width="9.140625" style="421" hidden="1" customWidth="1"/>
    <col min="8030" max="8042" width="8.7109375" style="421" customWidth="1"/>
    <col min="8043" max="8246" width="9.140625" style="421"/>
    <col min="8247" max="8247" width="54.140625" style="421" customWidth="1"/>
    <col min="8248" max="8285" width="9.140625" style="421" hidden="1" customWidth="1"/>
    <col min="8286" max="8298" width="8.7109375" style="421" customWidth="1"/>
    <col min="8299" max="8502" width="9.140625" style="421"/>
    <col min="8503" max="8503" width="54.140625" style="421" customWidth="1"/>
    <col min="8504" max="8541" width="9.140625" style="421" hidden="1" customWidth="1"/>
    <col min="8542" max="8554" width="8.7109375" style="421" customWidth="1"/>
    <col min="8555" max="8758" width="9.140625" style="421"/>
    <col min="8759" max="8759" width="54.140625" style="421" customWidth="1"/>
    <col min="8760" max="8797" width="9.140625" style="421" hidden="1" customWidth="1"/>
    <col min="8798" max="8810" width="8.7109375" style="421" customWidth="1"/>
    <col min="8811" max="9014" width="9.140625" style="421"/>
    <col min="9015" max="9015" width="54.140625" style="421" customWidth="1"/>
    <col min="9016" max="9053" width="9.140625" style="421" hidden="1" customWidth="1"/>
    <col min="9054" max="9066" width="8.7109375" style="421" customWidth="1"/>
    <col min="9067" max="9270" width="9.140625" style="421"/>
    <col min="9271" max="9271" width="54.140625" style="421" customWidth="1"/>
    <col min="9272" max="9309" width="9.140625" style="421" hidden="1" customWidth="1"/>
    <col min="9310" max="9322" width="8.7109375" style="421" customWidth="1"/>
    <col min="9323" max="9526" width="9.140625" style="421"/>
    <col min="9527" max="9527" width="54.140625" style="421" customWidth="1"/>
    <col min="9528" max="9565" width="9.140625" style="421" hidden="1" customWidth="1"/>
    <col min="9566" max="9578" width="8.7109375" style="421" customWidth="1"/>
    <col min="9579" max="9782" width="9.140625" style="421"/>
    <col min="9783" max="9783" width="54.140625" style="421" customWidth="1"/>
    <col min="9784" max="9821" width="9.140625" style="421" hidden="1" customWidth="1"/>
    <col min="9822" max="9834" width="8.7109375" style="421" customWidth="1"/>
    <col min="9835" max="10038" width="9.140625" style="421"/>
    <col min="10039" max="10039" width="54.140625" style="421" customWidth="1"/>
    <col min="10040" max="10077" width="9.140625" style="421" hidden="1" customWidth="1"/>
    <col min="10078" max="10090" width="8.7109375" style="421" customWidth="1"/>
    <col min="10091" max="10294" width="9.140625" style="421"/>
    <col min="10295" max="10295" width="54.140625" style="421" customWidth="1"/>
    <col min="10296" max="10333" width="9.140625" style="421" hidden="1" customWidth="1"/>
    <col min="10334" max="10346" width="8.7109375" style="421" customWidth="1"/>
    <col min="10347" max="10550" width="9.140625" style="421"/>
    <col min="10551" max="10551" width="54.140625" style="421" customWidth="1"/>
    <col min="10552" max="10589" width="9.140625" style="421" hidden="1" customWidth="1"/>
    <col min="10590" max="10602" width="8.7109375" style="421" customWidth="1"/>
    <col min="10603" max="10806" width="9.140625" style="421"/>
    <col min="10807" max="10807" width="54.140625" style="421" customWidth="1"/>
    <col min="10808" max="10845" width="9.140625" style="421" hidden="1" customWidth="1"/>
    <col min="10846" max="10858" width="8.7109375" style="421" customWidth="1"/>
    <col min="10859" max="11062" width="9.140625" style="421"/>
    <col min="11063" max="11063" width="54.140625" style="421" customWidth="1"/>
    <col min="11064" max="11101" width="9.140625" style="421" hidden="1" customWidth="1"/>
    <col min="11102" max="11114" width="8.7109375" style="421" customWidth="1"/>
    <col min="11115" max="11318" width="9.140625" style="421"/>
    <col min="11319" max="11319" width="54.140625" style="421" customWidth="1"/>
    <col min="11320" max="11357" width="9.140625" style="421" hidden="1" customWidth="1"/>
    <col min="11358" max="11370" width="8.7109375" style="421" customWidth="1"/>
    <col min="11371" max="11574" width="9.140625" style="421"/>
    <col min="11575" max="11575" width="54.140625" style="421" customWidth="1"/>
    <col min="11576" max="11613" width="9.140625" style="421" hidden="1" customWidth="1"/>
    <col min="11614" max="11626" width="8.7109375" style="421" customWidth="1"/>
    <col min="11627" max="11830" width="9.140625" style="421"/>
    <col min="11831" max="11831" width="54.140625" style="421" customWidth="1"/>
    <col min="11832" max="11869" width="9.140625" style="421" hidden="1" customWidth="1"/>
    <col min="11870" max="11882" width="8.7109375" style="421" customWidth="1"/>
    <col min="11883" max="12086" width="9.140625" style="421"/>
    <col min="12087" max="12087" width="54.140625" style="421" customWidth="1"/>
    <col min="12088" max="12125" width="9.140625" style="421" hidden="1" customWidth="1"/>
    <col min="12126" max="12138" width="8.7109375" style="421" customWidth="1"/>
    <col min="12139" max="12342" width="9.140625" style="421"/>
    <col min="12343" max="12343" width="54.140625" style="421" customWidth="1"/>
    <col min="12344" max="12381" width="9.140625" style="421" hidden="1" customWidth="1"/>
    <col min="12382" max="12394" width="8.7109375" style="421" customWidth="1"/>
    <col min="12395" max="12598" width="9.140625" style="421"/>
    <col min="12599" max="12599" width="54.140625" style="421" customWidth="1"/>
    <col min="12600" max="12637" width="9.140625" style="421" hidden="1" customWidth="1"/>
    <col min="12638" max="12650" width="8.7109375" style="421" customWidth="1"/>
    <col min="12651" max="12854" width="9.140625" style="421"/>
    <col min="12855" max="12855" width="54.140625" style="421" customWidth="1"/>
    <col min="12856" max="12893" width="9.140625" style="421" hidden="1" customWidth="1"/>
    <col min="12894" max="12906" width="8.7109375" style="421" customWidth="1"/>
    <col min="12907" max="13110" width="9.140625" style="421"/>
    <col min="13111" max="13111" width="54.140625" style="421" customWidth="1"/>
    <col min="13112" max="13149" width="9.140625" style="421" hidden="1" customWidth="1"/>
    <col min="13150" max="13162" width="8.7109375" style="421" customWidth="1"/>
    <col min="13163" max="13366" width="9.140625" style="421"/>
    <col min="13367" max="13367" width="54.140625" style="421" customWidth="1"/>
    <col min="13368" max="13405" width="9.140625" style="421" hidden="1" customWidth="1"/>
    <col min="13406" max="13418" width="8.7109375" style="421" customWidth="1"/>
    <col min="13419" max="13622" width="9.140625" style="421"/>
    <col min="13623" max="13623" width="54.140625" style="421" customWidth="1"/>
    <col min="13624" max="13661" width="9.140625" style="421" hidden="1" customWidth="1"/>
    <col min="13662" max="13674" width="8.7109375" style="421" customWidth="1"/>
    <col min="13675" max="13878" width="9.140625" style="421"/>
    <col min="13879" max="13879" width="54.140625" style="421" customWidth="1"/>
    <col min="13880" max="13917" width="9.140625" style="421" hidden="1" customWidth="1"/>
    <col min="13918" max="13930" width="8.7109375" style="421" customWidth="1"/>
    <col min="13931" max="14134" width="9.140625" style="421"/>
    <col min="14135" max="14135" width="54.140625" style="421" customWidth="1"/>
    <col min="14136" max="14173" width="9.140625" style="421" hidden="1" customWidth="1"/>
    <col min="14174" max="14186" width="8.7109375" style="421" customWidth="1"/>
    <col min="14187" max="14390" width="9.140625" style="421"/>
    <col min="14391" max="14391" width="54.140625" style="421" customWidth="1"/>
    <col min="14392" max="14429" width="9.140625" style="421" hidden="1" customWidth="1"/>
    <col min="14430" max="14442" width="8.7109375" style="421" customWidth="1"/>
    <col min="14443" max="14646" width="9.140625" style="421"/>
    <col min="14647" max="14647" width="54.140625" style="421" customWidth="1"/>
    <col min="14648" max="14685" width="9.140625" style="421" hidden="1" customWidth="1"/>
    <col min="14686" max="14698" width="8.7109375" style="421" customWidth="1"/>
    <col min="14699" max="14902" width="9.140625" style="421"/>
    <col min="14903" max="14903" width="54.140625" style="421" customWidth="1"/>
    <col min="14904" max="14941" width="9.140625" style="421" hidden="1" customWidth="1"/>
    <col min="14942" max="14954" width="8.7109375" style="421" customWidth="1"/>
    <col min="14955" max="15158" width="9.140625" style="421"/>
    <col min="15159" max="15159" width="54.140625" style="421" customWidth="1"/>
    <col min="15160" max="15197" width="9.140625" style="421" hidden="1" customWidth="1"/>
    <col min="15198" max="15210" width="8.7109375" style="421" customWidth="1"/>
    <col min="15211" max="15414" width="9.140625" style="421"/>
    <col min="15415" max="15415" width="54.140625" style="421" customWidth="1"/>
    <col min="15416" max="15453" width="9.140625" style="421" hidden="1" customWidth="1"/>
    <col min="15454" max="15466" width="8.7109375" style="421" customWidth="1"/>
    <col min="15467" max="15670" width="9.140625" style="421"/>
    <col min="15671" max="15671" width="54.140625" style="421" customWidth="1"/>
    <col min="15672" max="15709" width="9.140625" style="421" hidden="1" customWidth="1"/>
    <col min="15710" max="15722" width="8.7109375" style="421" customWidth="1"/>
    <col min="15723" max="15926" width="9.140625" style="421"/>
    <col min="15927" max="15927" width="54.140625" style="421" customWidth="1"/>
    <col min="15928" max="15965" width="9.140625" style="421" hidden="1" customWidth="1"/>
    <col min="15966" max="15978" width="8.7109375" style="421" customWidth="1"/>
    <col min="15979" max="16182" width="9.140625" style="421"/>
    <col min="16183" max="16183" width="54.140625" style="421" customWidth="1"/>
    <col min="16184" max="16221" width="9.140625" style="421" hidden="1" customWidth="1"/>
    <col min="16222" max="16234" width="8.7109375" style="421" customWidth="1"/>
    <col min="16235" max="16384" width="9.140625" style="421"/>
  </cols>
  <sheetData>
    <row r="1" spans="1:144" s="413" customFormat="1" ht="22.5" customHeight="1" x14ac:dyDescent="0.25">
      <c r="A1" s="412" t="s">
        <v>480</v>
      </c>
    </row>
    <row r="2" spans="1:144" s="415" customFormat="1" ht="18.75" customHeight="1" thickBot="1" x14ac:dyDescent="0.3">
      <c r="A2" s="414"/>
      <c r="DS2" s="416"/>
      <c r="DX2" s="416"/>
      <c r="EC2" s="416"/>
      <c r="EE2" s="416"/>
      <c r="EN2" s="416" t="s">
        <v>8</v>
      </c>
    </row>
    <row r="3" spans="1:144" ht="21" customHeight="1" thickTop="1" thickBot="1" x14ac:dyDescent="0.35">
      <c r="A3" s="417" t="s">
        <v>481</v>
      </c>
      <c r="B3" s="418">
        <v>40208</v>
      </c>
      <c r="C3" s="419">
        <v>40237</v>
      </c>
      <c r="D3" s="419">
        <v>40239</v>
      </c>
      <c r="E3" s="419">
        <v>40270</v>
      </c>
      <c r="F3" s="419">
        <v>40301</v>
      </c>
      <c r="G3" s="419">
        <v>40332</v>
      </c>
      <c r="H3" s="419">
        <v>40363</v>
      </c>
      <c r="I3" s="419">
        <v>40394</v>
      </c>
      <c r="J3" s="419">
        <v>40425</v>
      </c>
      <c r="K3" s="419">
        <v>40456</v>
      </c>
      <c r="L3" s="419">
        <v>40487</v>
      </c>
      <c r="M3" s="419">
        <v>40518</v>
      </c>
      <c r="N3" s="419">
        <v>40549</v>
      </c>
      <c r="O3" s="419">
        <v>40580</v>
      </c>
      <c r="P3" s="419">
        <v>40611</v>
      </c>
      <c r="Q3" s="419">
        <v>40642</v>
      </c>
      <c r="R3" s="419">
        <v>40673</v>
      </c>
      <c r="S3" s="419">
        <v>40704</v>
      </c>
      <c r="T3" s="419">
        <v>40735</v>
      </c>
      <c r="U3" s="419">
        <v>40766</v>
      </c>
      <c r="V3" s="419">
        <v>40797</v>
      </c>
      <c r="W3" s="419">
        <v>40828</v>
      </c>
      <c r="X3" s="419">
        <v>40859</v>
      </c>
      <c r="Y3" s="419">
        <v>40890</v>
      </c>
      <c r="Z3" s="419">
        <v>40921</v>
      </c>
      <c r="AA3" s="419">
        <v>40952</v>
      </c>
      <c r="AB3" s="419">
        <v>40983</v>
      </c>
      <c r="AC3" s="419">
        <v>41014</v>
      </c>
      <c r="AD3" s="419">
        <v>41045</v>
      </c>
      <c r="AE3" s="419">
        <v>41076</v>
      </c>
      <c r="AF3" s="419">
        <v>41107</v>
      </c>
      <c r="AG3" s="419">
        <v>41138</v>
      </c>
      <c r="AH3" s="419">
        <v>41169</v>
      </c>
      <c r="AI3" s="419">
        <v>41200</v>
      </c>
      <c r="AJ3" s="419">
        <v>41231</v>
      </c>
      <c r="AK3" s="419">
        <v>41262</v>
      </c>
      <c r="AL3" s="419">
        <v>41293</v>
      </c>
      <c r="AM3" s="419">
        <v>41324</v>
      </c>
      <c r="AN3" s="419">
        <v>41355</v>
      </c>
      <c r="AO3" s="419">
        <v>41386</v>
      </c>
      <c r="AP3" s="419">
        <v>41417</v>
      </c>
      <c r="AQ3" s="419">
        <v>41448</v>
      </c>
      <c r="AR3" s="419">
        <v>41479</v>
      </c>
      <c r="AS3" s="419">
        <v>41510</v>
      </c>
      <c r="AT3" s="419">
        <v>41541</v>
      </c>
      <c r="AU3" s="419">
        <v>41572</v>
      </c>
      <c r="AV3" s="419">
        <v>41603</v>
      </c>
      <c r="AW3" s="419">
        <v>41634</v>
      </c>
      <c r="AX3" s="419">
        <v>41665</v>
      </c>
      <c r="AY3" s="419">
        <v>41696</v>
      </c>
      <c r="AZ3" s="419">
        <v>41727</v>
      </c>
      <c r="BA3" s="419">
        <v>41758</v>
      </c>
      <c r="BB3" s="419">
        <v>41789</v>
      </c>
      <c r="BC3" s="419">
        <v>41820</v>
      </c>
      <c r="BD3" s="419">
        <v>41851</v>
      </c>
      <c r="BE3" s="419">
        <v>41882</v>
      </c>
      <c r="BF3" s="419">
        <v>41912</v>
      </c>
      <c r="BG3" s="419">
        <v>41913</v>
      </c>
      <c r="BH3" s="419">
        <v>41944</v>
      </c>
      <c r="BI3" s="419">
        <v>41975</v>
      </c>
      <c r="BJ3" s="419">
        <v>42006</v>
      </c>
      <c r="BK3" s="419">
        <v>42037</v>
      </c>
      <c r="BL3" s="419">
        <v>42068</v>
      </c>
      <c r="BM3" s="419">
        <v>42099</v>
      </c>
      <c r="BN3" s="419">
        <v>42130</v>
      </c>
      <c r="BO3" s="419">
        <v>42161</v>
      </c>
      <c r="BP3" s="419">
        <v>42192</v>
      </c>
      <c r="BQ3" s="419">
        <v>42223</v>
      </c>
      <c r="BR3" s="419">
        <v>42254</v>
      </c>
      <c r="BS3" s="419">
        <v>42285</v>
      </c>
      <c r="BT3" s="419">
        <v>42316</v>
      </c>
      <c r="BU3" s="419">
        <v>42347</v>
      </c>
      <c r="BV3" s="419">
        <v>42378</v>
      </c>
      <c r="BW3" s="419">
        <v>42409</v>
      </c>
      <c r="BX3" s="419">
        <v>42440</v>
      </c>
      <c r="BY3" s="419">
        <v>42471</v>
      </c>
      <c r="BZ3" s="419">
        <v>42502</v>
      </c>
      <c r="CA3" s="419">
        <v>42533</v>
      </c>
      <c r="CB3" s="419">
        <v>42564</v>
      </c>
      <c r="CC3" s="419">
        <v>42595</v>
      </c>
      <c r="CD3" s="419">
        <v>42626</v>
      </c>
      <c r="CE3" s="419">
        <v>42657</v>
      </c>
      <c r="CF3" s="419">
        <v>42688</v>
      </c>
      <c r="CG3" s="419">
        <v>42719</v>
      </c>
      <c r="CH3" s="419">
        <v>42750</v>
      </c>
      <c r="CI3" s="419">
        <v>42781</v>
      </c>
      <c r="CJ3" s="419">
        <v>42812</v>
      </c>
      <c r="CK3" s="419">
        <v>42843</v>
      </c>
      <c r="CL3" s="419">
        <v>42874</v>
      </c>
      <c r="CM3" s="419">
        <v>42905</v>
      </c>
      <c r="CN3" s="419">
        <v>42936</v>
      </c>
      <c r="CO3" s="419">
        <v>42967</v>
      </c>
      <c r="CP3" s="419">
        <v>42998</v>
      </c>
      <c r="CQ3" s="419">
        <v>43029</v>
      </c>
      <c r="CR3" s="419">
        <v>43060</v>
      </c>
      <c r="CS3" s="419">
        <v>43091</v>
      </c>
      <c r="CT3" s="419">
        <v>43122</v>
      </c>
      <c r="CU3" s="419">
        <v>43153</v>
      </c>
      <c r="CV3" s="419">
        <v>43184</v>
      </c>
      <c r="CW3" s="419">
        <v>43215</v>
      </c>
      <c r="CX3" s="419">
        <v>43246</v>
      </c>
      <c r="CY3" s="419">
        <v>43277</v>
      </c>
      <c r="CZ3" s="419">
        <v>43308</v>
      </c>
      <c r="DA3" s="419">
        <v>43339</v>
      </c>
      <c r="DB3" s="419">
        <v>43370</v>
      </c>
      <c r="DC3" s="419">
        <v>43401</v>
      </c>
      <c r="DD3" s="419">
        <v>43432</v>
      </c>
      <c r="DE3" s="419">
        <v>43462</v>
      </c>
      <c r="DF3" s="419">
        <v>43493</v>
      </c>
      <c r="DG3" s="419">
        <v>43524</v>
      </c>
      <c r="DH3" s="419">
        <v>43552</v>
      </c>
      <c r="DI3" s="419">
        <v>43583</v>
      </c>
      <c r="DJ3" s="419">
        <v>43613</v>
      </c>
      <c r="DK3" s="419">
        <v>43644</v>
      </c>
      <c r="DL3" s="419">
        <v>43674</v>
      </c>
      <c r="DM3" s="419">
        <v>43705</v>
      </c>
      <c r="DN3" s="419">
        <v>43736</v>
      </c>
      <c r="DO3" s="419">
        <v>43766</v>
      </c>
      <c r="DP3" s="419">
        <v>43797</v>
      </c>
      <c r="DQ3" s="419">
        <v>43827</v>
      </c>
      <c r="DR3" s="419">
        <v>43858</v>
      </c>
      <c r="DS3" s="420" t="s">
        <v>392</v>
      </c>
      <c r="DT3" s="420" t="s">
        <v>292</v>
      </c>
      <c r="DU3" s="293" t="s">
        <v>393</v>
      </c>
      <c r="DV3" s="293" t="s">
        <v>294</v>
      </c>
      <c r="DW3" s="293" t="s">
        <v>395</v>
      </c>
      <c r="DX3" s="293" t="s">
        <v>296</v>
      </c>
      <c r="DY3" s="293" t="s">
        <v>297</v>
      </c>
      <c r="DZ3" s="293" t="s">
        <v>298</v>
      </c>
      <c r="EA3" s="293" t="s">
        <v>299</v>
      </c>
      <c r="EB3" s="293">
        <v>44136</v>
      </c>
      <c r="EC3" s="293">
        <v>44166</v>
      </c>
      <c r="ED3" s="293">
        <v>44197</v>
      </c>
      <c r="EE3" s="293" t="s">
        <v>396</v>
      </c>
      <c r="EF3" s="293" t="s">
        <v>397</v>
      </c>
      <c r="EG3" s="293" t="s">
        <v>430</v>
      </c>
      <c r="EH3" s="293" t="s">
        <v>414</v>
      </c>
      <c r="EI3" s="293" t="s">
        <v>400</v>
      </c>
      <c r="EJ3" s="293" t="s">
        <v>401</v>
      </c>
      <c r="EK3" s="293" t="s">
        <v>402</v>
      </c>
      <c r="EL3" s="293" t="s">
        <v>403</v>
      </c>
      <c r="EM3" s="293" t="s">
        <v>404</v>
      </c>
      <c r="EN3" s="293" t="s">
        <v>435</v>
      </c>
    </row>
    <row r="4" spans="1:144" ht="17.100000000000001" customHeight="1" thickTop="1" x14ac:dyDescent="0.25">
      <c r="A4" s="422"/>
      <c r="B4" s="423"/>
      <c r="C4" s="423"/>
      <c r="D4" s="423"/>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row>
    <row r="5" spans="1:144" ht="17.100000000000001" customHeight="1" x14ac:dyDescent="0.25">
      <c r="A5" s="422" t="s">
        <v>482</v>
      </c>
      <c r="B5" s="424">
        <v>16171.960026841443</v>
      </c>
      <c r="C5" s="424">
        <v>15979.918504390556</v>
      </c>
      <c r="D5" s="424">
        <v>15845.174678718537</v>
      </c>
      <c r="E5" s="424">
        <v>16036.327574022573</v>
      </c>
      <c r="F5" s="424">
        <v>16227.254416493004</v>
      </c>
      <c r="G5" s="424">
        <v>15904.557043885216</v>
      </c>
      <c r="H5" s="424">
        <v>16369.721227265134</v>
      </c>
      <c r="I5" s="424">
        <v>16281.24484228429</v>
      </c>
      <c r="J5" s="424">
        <v>16241.980758452173</v>
      </c>
      <c r="K5" s="424">
        <v>16473.996105313156</v>
      </c>
      <c r="L5" s="424">
        <v>16722.43897559122</v>
      </c>
      <c r="M5" s="424">
        <v>18975.006270668913</v>
      </c>
      <c r="N5" s="424">
        <v>18010.593082900665</v>
      </c>
      <c r="O5" s="424">
        <v>17749.329653375997</v>
      </c>
      <c r="P5" s="424">
        <v>17492.407133231845</v>
      </c>
      <c r="Q5" s="424">
        <v>17646.497592686108</v>
      </c>
      <c r="R5" s="424">
        <v>17594.772439179418</v>
      </c>
      <c r="S5" s="424">
        <v>17516.570954198032</v>
      </c>
      <c r="T5" s="424">
        <v>18045.280669068587</v>
      </c>
      <c r="U5" s="424">
        <v>18269.489570318754</v>
      </c>
      <c r="V5" s="424">
        <v>17957.873646394448</v>
      </c>
      <c r="W5" s="424">
        <v>18294.304306683174</v>
      </c>
      <c r="X5" s="424">
        <v>17891.407119467123</v>
      </c>
      <c r="Y5" s="424">
        <v>20307.786446312803</v>
      </c>
      <c r="Z5" s="424">
        <v>19209.573208944614</v>
      </c>
      <c r="AA5" s="424">
        <v>18923.022119759324</v>
      </c>
      <c r="AB5" s="424">
        <v>18978.695497382185</v>
      </c>
      <c r="AC5" s="424">
        <v>18961.549992068223</v>
      </c>
      <c r="AD5" s="424">
        <v>18678.032246711129</v>
      </c>
      <c r="AE5" s="424">
        <v>19013.633662171222</v>
      </c>
      <c r="AF5" s="424">
        <v>19228.031835841684</v>
      </c>
      <c r="AG5" s="424">
        <v>19287.1599017013</v>
      </c>
      <c r="AH5" s="424">
        <v>19233.798105900336</v>
      </c>
      <c r="AI5" s="424">
        <v>19257.554559318654</v>
      </c>
      <c r="AJ5" s="424">
        <v>19629.552590686864</v>
      </c>
      <c r="AK5" s="424">
        <v>22169.717386902448</v>
      </c>
      <c r="AL5" s="424">
        <v>20964.304899561892</v>
      </c>
      <c r="AM5" s="424">
        <v>20780.286985424955</v>
      </c>
      <c r="AN5" s="424">
        <v>20987.016268127656</v>
      </c>
      <c r="AO5" s="424">
        <v>20656.089712851328</v>
      </c>
      <c r="AP5" s="424">
        <v>20557.306859228109</v>
      </c>
      <c r="AQ5" s="424">
        <v>20523.48661882988</v>
      </c>
      <c r="AR5" s="424">
        <v>20820.159883091204</v>
      </c>
      <c r="AS5" s="424">
        <v>20987.512445111654</v>
      </c>
      <c r="AT5" s="424">
        <v>20664.185177378316</v>
      </c>
      <c r="AU5" s="424">
        <v>20702.891560809614</v>
      </c>
      <c r="AV5" s="424">
        <v>20888.105552438185</v>
      </c>
      <c r="AW5" s="424">
        <v>23316.684992015878</v>
      </c>
      <c r="AX5" s="424">
        <v>22265.883860057205</v>
      </c>
      <c r="AY5" s="424">
        <v>22077.566872167037</v>
      </c>
      <c r="AZ5" s="424">
        <v>22090.400144122301</v>
      </c>
      <c r="BA5" s="424">
        <v>21718.536421617555</v>
      </c>
      <c r="BB5" s="424">
        <v>21737.2264592838</v>
      </c>
      <c r="BC5" s="424">
        <v>21684.992832060678</v>
      </c>
      <c r="BD5" s="424">
        <v>22175.789473345048</v>
      </c>
      <c r="BE5" s="424">
        <v>22196.112731025903</v>
      </c>
      <c r="BF5" s="424">
        <v>21848.23998536943</v>
      </c>
      <c r="BG5" s="424">
        <v>22102.50724703589</v>
      </c>
      <c r="BH5" s="424">
        <v>22503.624769895934</v>
      </c>
      <c r="BI5" s="424">
        <v>25391.16857677501</v>
      </c>
      <c r="BJ5" s="424">
        <v>24029.803890028252</v>
      </c>
      <c r="BK5" s="424">
        <v>24013.562842210038</v>
      </c>
      <c r="BL5" s="424">
        <v>23784.870318967191</v>
      </c>
      <c r="BM5" s="424">
        <v>23912.218911613985</v>
      </c>
      <c r="BN5" s="424">
        <v>24220.596316528303</v>
      </c>
      <c r="BO5" s="424">
        <v>24017.50101763201</v>
      </c>
      <c r="BP5" s="424">
        <v>24588.241511306522</v>
      </c>
      <c r="BQ5" s="424">
        <v>24794.334919669374</v>
      </c>
      <c r="BR5" s="424">
        <v>24354.580198828076</v>
      </c>
      <c r="BS5" s="424">
        <v>24815.527936131883</v>
      </c>
      <c r="BT5" s="424">
        <v>25002.24008601328</v>
      </c>
      <c r="BU5" s="424">
        <v>27638</v>
      </c>
      <c r="BV5" s="424">
        <v>26531.097152112925</v>
      </c>
      <c r="BW5" s="424">
        <v>26526.899703812975</v>
      </c>
      <c r="BX5" s="424">
        <v>26183.738862633141</v>
      </c>
      <c r="BY5" s="424">
        <v>26254.514732054799</v>
      </c>
      <c r="BZ5" s="424">
        <v>26173.261525868962</v>
      </c>
      <c r="CA5" s="424">
        <v>26253.964140184591</v>
      </c>
      <c r="CB5" s="424">
        <v>26762.160082529066</v>
      </c>
      <c r="CC5" s="424">
        <v>26565.777695196768</v>
      </c>
      <c r="CD5" s="424">
        <v>26679.574401556256</v>
      </c>
      <c r="CE5" s="424">
        <v>27085.920970584004</v>
      </c>
      <c r="CF5" s="424">
        <v>26977.870846605641</v>
      </c>
      <c r="CG5" s="424">
        <v>29731.251114000625</v>
      </c>
      <c r="CH5" s="424">
        <v>28503.782930543362</v>
      </c>
      <c r="CI5" s="424">
        <v>28353.789284723396</v>
      </c>
      <c r="CJ5" s="424">
        <v>28226.794639748969</v>
      </c>
      <c r="CK5" s="424">
        <v>28264.118735730339</v>
      </c>
      <c r="CL5" s="424">
        <v>28038.109877324951</v>
      </c>
      <c r="CM5" s="424">
        <v>28460.470012456764</v>
      </c>
      <c r="CN5" s="424">
        <v>28732.075101738672</v>
      </c>
      <c r="CO5" s="424">
        <v>28547.538359344486</v>
      </c>
      <c r="CP5" s="424">
        <v>28558.473586083212</v>
      </c>
      <c r="CQ5" s="424">
        <v>28844.392046574456</v>
      </c>
      <c r="CR5" s="424">
        <v>29119.574478804388</v>
      </c>
      <c r="CS5" s="424">
        <v>32218.438809848714</v>
      </c>
      <c r="CT5" s="424">
        <v>30902.666062600962</v>
      </c>
      <c r="CU5" s="424">
        <v>30604.554093916278</v>
      </c>
      <c r="CV5" s="424">
        <v>29949.46705897844</v>
      </c>
      <c r="CW5" s="424">
        <v>29305.442108130697</v>
      </c>
      <c r="CX5" s="424">
        <v>28891.577411526578</v>
      </c>
      <c r="CY5" s="424">
        <v>29087.652257059555</v>
      </c>
      <c r="CZ5" s="424">
        <v>29217.356379832076</v>
      </c>
      <c r="DA5" s="424">
        <v>29104.323065575794</v>
      </c>
      <c r="DB5" s="424">
        <v>29000.117582687668</v>
      </c>
      <c r="DC5" s="424">
        <v>29071.941947559819</v>
      </c>
      <c r="DD5" s="424">
        <v>29111.019947766225</v>
      </c>
      <c r="DE5" s="424">
        <v>31636.023138115845</v>
      </c>
      <c r="DF5" s="424">
        <v>29893.550483353891</v>
      </c>
      <c r="DG5" s="424">
        <v>29612.111529268681</v>
      </c>
      <c r="DH5" s="424">
        <v>29987.258875632728</v>
      </c>
      <c r="DI5" s="424">
        <v>29808.532092407655</v>
      </c>
      <c r="DJ5" s="424">
        <v>29873.778942881614</v>
      </c>
      <c r="DK5" s="424">
        <v>30056.327956020566</v>
      </c>
      <c r="DL5" s="424">
        <v>30327.714046756177</v>
      </c>
      <c r="DM5" s="424">
        <v>30499.597336790979</v>
      </c>
      <c r="DN5" s="424">
        <v>30620.709542476052</v>
      </c>
      <c r="DO5" s="424">
        <v>31634.880380811912</v>
      </c>
      <c r="DP5" s="424">
        <v>31672.719324559101</v>
      </c>
      <c r="DQ5" s="424">
        <v>35365.44116659162</v>
      </c>
      <c r="DR5" s="424">
        <v>33646.968742174089</v>
      </c>
      <c r="DS5" s="424">
        <v>33729.331543131731</v>
      </c>
      <c r="DT5" s="424">
        <v>34041.210177219153</v>
      </c>
      <c r="DU5" s="424">
        <v>35441.178040064326</v>
      </c>
      <c r="DV5" s="424">
        <v>36965.41341447919</v>
      </c>
      <c r="DW5" s="424">
        <v>36133.21804392316</v>
      </c>
      <c r="DX5" s="424">
        <v>36349.4683146877</v>
      </c>
      <c r="DY5" s="424">
        <v>36481.794617266271</v>
      </c>
      <c r="DZ5" s="424">
        <v>36167.186899197026</v>
      </c>
      <c r="EA5" s="424">
        <v>36623.820447114776</v>
      </c>
      <c r="EB5" s="424">
        <v>36907.671134592551</v>
      </c>
      <c r="EC5" s="424">
        <v>39610.504011841193</v>
      </c>
      <c r="ED5" s="424">
        <v>38497.754583117094</v>
      </c>
      <c r="EE5" s="424">
        <v>38230.063502696634</v>
      </c>
      <c r="EF5" s="424">
        <v>38930.812688919905</v>
      </c>
      <c r="EG5" s="424">
        <v>39704.961290793319</v>
      </c>
      <c r="EH5" s="424">
        <v>39960.940228936379</v>
      </c>
      <c r="EI5" s="424">
        <v>39426.331250734554</v>
      </c>
      <c r="EJ5" s="424">
        <v>39694.546839719958</v>
      </c>
      <c r="EK5" s="424">
        <v>39586.95230685253</v>
      </c>
      <c r="EL5" s="424">
        <v>39355.655473794584</v>
      </c>
      <c r="EM5" s="424">
        <v>40400.961629362821</v>
      </c>
      <c r="EN5" s="424">
        <v>40632.814910755158</v>
      </c>
    </row>
    <row r="6" spans="1:144" ht="17.100000000000001" customHeight="1" x14ac:dyDescent="0.25">
      <c r="A6" s="422" t="s">
        <v>483</v>
      </c>
      <c r="B6" s="424">
        <v>2780.4818602185578</v>
      </c>
      <c r="C6" s="424">
        <v>2661.1428895894414</v>
      </c>
      <c r="D6" s="424">
        <v>2898.1288821314602</v>
      </c>
      <c r="E6" s="424">
        <v>2715.3582111474238</v>
      </c>
      <c r="F6" s="424">
        <v>2684.0971327969955</v>
      </c>
      <c r="G6" s="424">
        <v>2744.9043118847831</v>
      </c>
      <c r="H6" s="424">
        <v>2589.750992474867</v>
      </c>
      <c r="I6" s="424">
        <v>2818.4901145357067</v>
      </c>
      <c r="J6" s="424">
        <v>2854.1944993078255</v>
      </c>
      <c r="K6" s="424">
        <v>2652.7364417868403</v>
      </c>
      <c r="L6" s="424">
        <v>2792.7197988087805</v>
      </c>
      <c r="M6" s="424">
        <v>3616.7552011710859</v>
      </c>
      <c r="N6" s="424">
        <v>3226.065290569335</v>
      </c>
      <c r="O6" s="424">
        <v>2789.5613597740057</v>
      </c>
      <c r="P6" s="424">
        <v>3064.4438332881532</v>
      </c>
      <c r="Q6" s="424">
        <v>2706.3366797338899</v>
      </c>
      <c r="R6" s="424">
        <v>3000.4766235805801</v>
      </c>
      <c r="S6" s="424">
        <v>2937.2266495119648</v>
      </c>
      <c r="T6" s="424">
        <v>2860.3833820514105</v>
      </c>
      <c r="U6" s="424">
        <v>3375.9320411612475</v>
      </c>
      <c r="V6" s="424">
        <v>3198.9278438555507</v>
      </c>
      <c r="W6" s="424">
        <v>3543.8328578868231</v>
      </c>
      <c r="X6" s="424">
        <v>3523.5380632228726</v>
      </c>
      <c r="Y6" s="424">
        <v>4161.9693968671954</v>
      </c>
      <c r="Z6" s="424">
        <v>3378.484805855383</v>
      </c>
      <c r="AA6" s="424">
        <v>3248.2380390606745</v>
      </c>
      <c r="AB6" s="424">
        <v>2883.3512458578157</v>
      </c>
      <c r="AC6" s="424">
        <v>2977.8079643617739</v>
      </c>
      <c r="AD6" s="424">
        <v>3403.9576576288719</v>
      </c>
      <c r="AE6" s="424">
        <v>2731.8580123987772</v>
      </c>
      <c r="AF6" s="424">
        <v>2921.5951604483175</v>
      </c>
      <c r="AG6" s="424">
        <v>3285.2655863486962</v>
      </c>
      <c r="AH6" s="424">
        <v>3218.9780038196668</v>
      </c>
      <c r="AI6" s="424">
        <v>3775.3428060113479</v>
      </c>
      <c r="AJ6" s="424">
        <v>3586.6000795631339</v>
      </c>
      <c r="AK6" s="424">
        <v>4791.5966149175529</v>
      </c>
      <c r="AL6" s="424">
        <v>4198.8004375281098</v>
      </c>
      <c r="AM6" s="424">
        <v>3718.4681231650479</v>
      </c>
      <c r="AN6" s="424">
        <v>3968.0071440123438</v>
      </c>
      <c r="AO6" s="424">
        <v>4263.4817446186689</v>
      </c>
      <c r="AP6" s="424">
        <v>4030.7237780018918</v>
      </c>
      <c r="AQ6" s="424">
        <v>3881.5519780801178</v>
      </c>
      <c r="AR6" s="424">
        <v>4400.6176584587956</v>
      </c>
      <c r="AS6" s="424">
        <v>4329.7500811983455</v>
      </c>
      <c r="AT6" s="424">
        <v>4242.0866869116808</v>
      </c>
      <c r="AU6" s="424">
        <v>4812.0552422003866</v>
      </c>
      <c r="AV6" s="424">
        <v>4467.8940639118146</v>
      </c>
      <c r="AW6" s="424">
        <v>6810.9656838341225</v>
      </c>
      <c r="AX6" s="424">
        <v>5069.9095430427915</v>
      </c>
      <c r="AY6" s="424">
        <v>4859.8693030329596</v>
      </c>
      <c r="AZ6" s="424">
        <v>4678.5999159676958</v>
      </c>
      <c r="BA6" s="424">
        <v>5002.6420686924439</v>
      </c>
      <c r="BB6" s="424">
        <v>4285.1118852461977</v>
      </c>
      <c r="BC6" s="424">
        <v>4659.9065244093199</v>
      </c>
      <c r="BD6" s="424">
        <v>5162.9735006449473</v>
      </c>
      <c r="BE6" s="424">
        <v>4784.119899514094</v>
      </c>
      <c r="BF6" s="424">
        <v>4722.670419430573</v>
      </c>
      <c r="BG6" s="424">
        <v>4493.5170977541047</v>
      </c>
      <c r="BH6" s="424">
        <v>4728.3325385640619</v>
      </c>
      <c r="BI6" s="424">
        <v>7139.7543311749869</v>
      </c>
      <c r="BJ6" s="424">
        <v>4663.7387838217473</v>
      </c>
      <c r="BK6" s="424">
        <v>4523.7478623699599</v>
      </c>
      <c r="BL6" s="424">
        <v>4450.9223558028089</v>
      </c>
      <c r="BM6" s="424">
        <v>4979.4203134760128</v>
      </c>
      <c r="BN6" s="424">
        <v>4161.0018502116955</v>
      </c>
      <c r="BO6" s="424">
        <v>4383.6580079079868</v>
      </c>
      <c r="BP6" s="424">
        <v>4496.3473000134763</v>
      </c>
      <c r="BQ6" s="424">
        <v>3994.4044263306255</v>
      </c>
      <c r="BR6" s="424">
        <v>4461.7785986819208</v>
      </c>
      <c r="BS6" s="424">
        <v>4318.628638748115</v>
      </c>
      <c r="BT6" s="424">
        <v>4136.1890971867178</v>
      </c>
      <c r="BU6" s="424">
        <v>5700</v>
      </c>
      <c r="BV6" s="424">
        <v>4639.9123097070715</v>
      </c>
      <c r="BW6" s="424">
        <v>4120.3852649670216</v>
      </c>
      <c r="BX6" s="424">
        <v>4559.5574301768565</v>
      </c>
      <c r="BY6" s="424">
        <v>4193.0783909652037</v>
      </c>
      <c r="BZ6" s="424">
        <v>4398.2989610010391</v>
      </c>
      <c r="CA6" s="424">
        <v>4326.8833435254101</v>
      </c>
      <c r="CB6" s="424">
        <v>4260.7877591309334</v>
      </c>
      <c r="CC6" s="424">
        <v>4589.0046524532281</v>
      </c>
      <c r="CD6" s="424">
        <v>4732.6255099037444</v>
      </c>
      <c r="CE6" s="424">
        <v>4727.9586299159955</v>
      </c>
      <c r="CF6" s="424">
        <v>5014.1771895143556</v>
      </c>
      <c r="CG6" s="424">
        <v>6187.1460565193684</v>
      </c>
      <c r="CH6" s="424">
        <v>5518.0582707766389</v>
      </c>
      <c r="CI6" s="424">
        <v>5086.7802471466075</v>
      </c>
      <c r="CJ6" s="424">
        <v>5413.5634866610299</v>
      </c>
      <c r="CK6" s="424">
        <v>4919.5590877596596</v>
      </c>
      <c r="CL6" s="424">
        <v>4519.4033162250489</v>
      </c>
      <c r="CM6" s="424">
        <v>5103.3417168232363</v>
      </c>
      <c r="CN6" s="424">
        <v>4617.9956123513275</v>
      </c>
      <c r="CO6" s="424">
        <v>4377.7882468055095</v>
      </c>
      <c r="CP6" s="424">
        <v>4636.5514420067884</v>
      </c>
      <c r="CQ6" s="424">
        <v>5956.1293232755443</v>
      </c>
      <c r="CR6" s="424">
        <v>5488.725887875612</v>
      </c>
      <c r="CS6" s="424">
        <v>6493.0487123812809</v>
      </c>
      <c r="CT6" s="424">
        <v>6233.4020422090307</v>
      </c>
      <c r="CU6" s="424">
        <v>5547.9557401637248</v>
      </c>
      <c r="CV6" s="424">
        <v>5202.3559418015602</v>
      </c>
      <c r="CW6" s="424">
        <v>5160.4314191792973</v>
      </c>
      <c r="CX6" s="424">
        <v>5317.7048001934272</v>
      </c>
      <c r="CY6" s="424">
        <v>4753.28732685045</v>
      </c>
      <c r="CZ6" s="424">
        <v>5137.0804043879234</v>
      </c>
      <c r="DA6" s="424">
        <v>4877.3073580142081</v>
      </c>
      <c r="DB6" s="424">
        <v>4489.8915086023289</v>
      </c>
      <c r="DC6" s="424">
        <v>5441.6693809101835</v>
      </c>
      <c r="DD6" s="424">
        <v>5638.6729159237802</v>
      </c>
      <c r="DE6" s="424">
        <v>7704.4489917341543</v>
      </c>
      <c r="DF6" s="424">
        <v>7354.9369597161085</v>
      </c>
      <c r="DG6" s="424">
        <v>6057.7412150413129</v>
      </c>
      <c r="DH6" s="424">
        <v>6188.3169892272736</v>
      </c>
      <c r="DI6" s="424">
        <v>6526.4704679423421</v>
      </c>
      <c r="DJ6" s="424">
        <v>6456.2028305483882</v>
      </c>
      <c r="DK6" s="424">
        <v>5837.0643281894327</v>
      </c>
      <c r="DL6" s="424">
        <v>6124.8075236438253</v>
      </c>
      <c r="DM6" s="424">
        <v>5972.4088819290218</v>
      </c>
      <c r="DN6" s="424">
        <v>5242.610979963948</v>
      </c>
      <c r="DO6" s="424">
        <v>6250.6338458380906</v>
      </c>
      <c r="DP6" s="424">
        <v>5814.1562041309053</v>
      </c>
      <c r="DQ6" s="424">
        <v>7543.713894688377</v>
      </c>
      <c r="DR6" s="424">
        <v>6263.8035133059066</v>
      </c>
      <c r="DS6" s="424">
        <v>5655.1840796482666</v>
      </c>
      <c r="DT6" s="424">
        <v>6490.3051716908449</v>
      </c>
      <c r="DU6" s="424">
        <v>6930.7378024656709</v>
      </c>
      <c r="DV6" s="424">
        <v>5586.7797979408087</v>
      </c>
      <c r="DW6" s="424">
        <v>5722.302474896841</v>
      </c>
      <c r="DX6" s="424">
        <v>5767.0276340122928</v>
      </c>
      <c r="DY6" s="424">
        <v>5098.575338673737</v>
      </c>
      <c r="DZ6" s="424">
        <v>5599.5383830129713</v>
      </c>
      <c r="EA6" s="424">
        <v>5477.2437161352191</v>
      </c>
      <c r="EB6" s="424">
        <v>5394.0144405774463</v>
      </c>
      <c r="EC6" s="424">
        <v>6950.9651418888052</v>
      </c>
      <c r="ED6" s="424">
        <v>6011.4850225429063</v>
      </c>
      <c r="EE6" s="424">
        <v>5340.56838381337</v>
      </c>
      <c r="EF6" s="424">
        <v>5928.2086155700936</v>
      </c>
      <c r="EG6" s="424">
        <v>5770.0358313166835</v>
      </c>
      <c r="EH6" s="424">
        <v>5691.350409953624</v>
      </c>
      <c r="EI6" s="424">
        <v>5827.0871118054465</v>
      </c>
      <c r="EJ6" s="424">
        <v>5701.5120236500361</v>
      </c>
      <c r="EK6" s="424">
        <v>5898.6733748374745</v>
      </c>
      <c r="EL6" s="424">
        <v>5848.1588981454179</v>
      </c>
      <c r="EM6" s="424">
        <v>6200.9903362771829</v>
      </c>
      <c r="EN6" s="424">
        <v>6174.9756292848388</v>
      </c>
    </row>
    <row r="7" spans="1:144" ht="17.100000000000001" customHeight="1" x14ac:dyDescent="0.25">
      <c r="A7" s="422" t="s">
        <v>484</v>
      </c>
      <c r="B7" s="424">
        <v>13354.1369304</v>
      </c>
      <c r="C7" s="424">
        <v>15547.269751184082</v>
      </c>
      <c r="D7" s="424">
        <v>16275.622386438796</v>
      </c>
      <c r="E7" s="424">
        <v>15221.23032284</v>
      </c>
      <c r="F7" s="424">
        <v>16093.601333399249</v>
      </c>
      <c r="G7" s="424">
        <v>16999.361531195795</v>
      </c>
      <c r="H7" s="424">
        <v>19152.045058170501</v>
      </c>
      <c r="I7" s="424">
        <v>17322.563515917751</v>
      </c>
      <c r="J7" s="424">
        <v>17348.093718887878</v>
      </c>
      <c r="K7" s="424">
        <v>19741.48304675605</v>
      </c>
      <c r="L7" s="424">
        <v>20508.300298751532</v>
      </c>
      <c r="M7" s="424">
        <v>22343.765787940167</v>
      </c>
      <c r="N7" s="424">
        <v>22984.200542913426</v>
      </c>
      <c r="O7" s="424">
        <v>22919.075251580765</v>
      </c>
      <c r="P7" s="424">
        <v>22059.179417132509</v>
      </c>
      <c r="Q7" s="424">
        <v>23166.702863040875</v>
      </c>
      <c r="R7" s="424">
        <v>20938.908755252636</v>
      </c>
      <c r="S7" s="424">
        <v>21782.913917106107</v>
      </c>
      <c r="T7" s="424">
        <v>21168.268613999975</v>
      </c>
      <c r="U7" s="424">
        <v>22548.75644605832</v>
      </c>
      <c r="V7" s="424">
        <v>21135.314750968126</v>
      </c>
      <c r="W7" s="424">
        <v>20621.053342979791</v>
      </c>
      <c r="X7" s="424">
        <v>20552.26384958261</v>
      </c>
      <c r="Y7" s="424">
        <v>23811.115484457412</v>
      </c>
      <c r="Z7" s="424">
        <v>21262.747211979215</v>
      </c>
      <c r="AA7" s="424">
        <v>22729.78389618911</v>
      </c>
      <c r="AB7" s="424">
        <v>22777.196732427616</v>
      </c>
      <c r="AC7" s="424">
        <v>22587.705621703659</v>
      </c>
      <c r="AD7" s="424">
        <v>22581.00185845033</v>
      </c>
      <c r="AE7" s="424">
        <v>24165.476965627764</v>
      </c>
      <c r="AF7" s="424">
        <v>23900.002767059999</v>
      </c>
      <c r="AG7" s="424">
        <v>23612.924114190002</v>
      </c>
      <c r="AH7" s="424">
        <v>24815.184473119996</v>
      </c>
      <c r="AI7" s="424">
        <v>23406.22358813</v>
      </c>
      <c r="AJ7" s="424">
        <v>22282.956181639998</v>
      </c>
      <c r="AK7" s="424">
        <v>25661.61601234</v>
      </c>
      <c r="AL7" s="424">
        <v>24923.575304820002</v>
      </c>
      <c r="AM7" s="424">
        <v>27863.721685230001</v>
      </c>
      <c r="AN7" s="424">
        <v>27008.273728829998</v>
      </c>
      <c r="AO7" s="424">
        <v>23896.042957950001</v>
      </c>
      <c r="AP7" s="424">
        <v>28157.483017939998</v>
      </c>
      <c r="AQ7" s="424">
        <v>28688.974320559999</v>
      </c>
      <c r="AR7" s="424">
        <v>28935.587960119999</v>
      </c>
      <c r="AS7" s="424">
        <v>26134.653011400002</v>
      </c>
      <c r="AT7" s="424">
        <v>25278.962214350006</v>
      </c>
      <c r="AU7" s="424">
        <v>26462.917852329996</v>
      </c>
      <c r="AV7" s="424">
        <v>28401.248003600002</v>
      </c>
      <c r="AW7" s="424">
        <v>32222.361538929999</v>
      </c>
      <c r="AX7" s="424">
        <v>31332.858156099996</v>
      </c>
      <c r="AY7" s="424">
        <v>37154.273890489996</v>
      </c>
      <c r="AZ7" s="424">
        <v>35714.452707160002</v>
      </c>
      <c r="BA7" s="424">
        <v>35349.192402590001</v>
      </c>
      <c r="BB7" s="424">
        <v>36559.695734500005</v>
      </c>
      <c r="BC7" s="424">
        <v>35792.13994986</v>
      </c>
      <c r="BD7" s="424">
        <v>37463.480514460003</v>
      </c>
      <c r="BE7" s="424">
        <v>39541.545096289999</v>
      </c>
      <c r="BF7" s="424">
        <v>37218.004232480009</v>
      </c>
      <c r="BG7" s="424">
        <v>38604.992392180007</v>
      </c>
      <c r="BH7" s="424">
        <v>36126.117609040004</v>
      </c>
      <c r="BI7" s="424">
        <v>35402.665723730002</v>
      </c>
      <c r="BJ7" s="424">
        <v>40194.553121159995</v>
      </c>
      <c r="BK7" s="424">
        <v>41903.326050510004</v>
      </c>
      <c r="BL7" s="424">
        <v>45342.041259387093</v>
      </c>
      <c r="BM7" s="424">
        <v>46268.043769730008</v>
      </c>
      <c r="BN7" s="424">
        <v>42422.148787660008</v>
      </c>
      <c r="BO7" s="424">
        <v>43192.988507800001</v>
      </c>
      <c r="BP7" s="424">
        <v>39688.594744379996</v>
      </c>
      <c r="BQ7" s="424">
        <v>37781.122630039994</v>
      </c>
      <c r="BR7" s="424">
        <v>38130.92308647</v>
      </c>
      <c r="BS7" s="424">
        <v>42033.614138259996</v>
      </c>
      <c r="BT7" s="424">
        <v>41357.989154869996</v>
      </c>
      <c r="BU7" s="424">
        <v>40232</v>
      </c>
      <c r="BV7" s="424">
        <v>43327.37065099</v>
      </c>
      <c r="BW7" s="424">
        <v>42270.242217110004</v>
      </c>
      <c r="BX7" s="424">
        <v>38702.747159840001</v>
      </c>
      <c r="BY7" s="424">
        <v>36966.402783769998</v>
      </c>
      <c r="BZ7" s="424">
        <v>45500.998912250005</v>
      </c>
      <c r="CA7" s="424">
        <v>39838.989369879993</v>
      </c>
      <c r="CB7" s="424">
        <v>40788.16046508</v>
      </c>
      <c r="CC7" s="424">
        <v>41119.640720480005</v>
      </c>
      <c r="CD7" s="424">
        <v>41671.594240912294</v>
      </c>
      <c r="CE7" s="424">
        <v>39342.389224932289</v>
      </c>
      <c r="CF7" s="424">
        <v>43057.980335112297</v>
      </c>
      <c r="CG7" s="424">
        <v>46144.057143852289</v>
      </c>
      <c r="CH7" s="424">
        <v>49052.035099962297</v>
      </c>
      <c r="CI7" s="424">
        <v>46447.503736152299</v>
      </c>
      <c r="CJ7" s="424">
        <v>42630.130434432293</v>
      </c>
      <c r="CK7" s="424">
        <v>50649.058355552283</v>
      </c>
      <c r="CL7" s="424">
        <v>51387.394905092289</v>
      </c>
      <c r="CM7" s="424">
        <v>47138.658829172295</v>
      </c>
      <c r="CN7" s="424">
        <v>48911.241085272297</v>
      </c>
      <c r="CO7" s="424">
        <v>46142.886787152289</v>
      </c>
      <c r="CP7" s="424">
        <v>52734.662568232292</v>
      </c>
      <c r="CQ7" s="424">
        <v>47975.549305722285</v>
      </c>
      <c r="CR7" s="424">
        <v>55447.42017634229</v>
      </c>
      <c r="CS7" s="424">
        <v>63436.593504842291</v>
      </c>
      <c r="CT7" s="424">
        <v>64010.385101322288</v>
      </c>
      <c r="CU7" s="424">
        <v>64691.880049190004</v>
      </c>
      <c r="CV7" s="424">
        <v>61775.648335420003</v>
      </c>
      <c r="CW7" s="424">
        <v>62298.683299819997</v>
      </c>
      <c r="CX7" s="424">
        <v>65146.519412010006</v>
      </c>
      <c r="CY7" s="424">
        <v>75207.92356529001</v>
      </c>
      <c r="CZ7" s="424">
        <v>66305.61094092</v>
      </c>
      <c r="DA7" s="424">
        <v>78975.213065695003</v>
      </c>
      <c r="DB7" s="424">
        <v>66270.398734379996</v>
      </c>
      <c r="DC7" s="424">
        <v>63583.843827479999</v>
      </c>
      <c r="DD7" s="424">
        <v>68343.119430899998</v>
      </c>
      <c r="DE7" s="424">
        <v>61526.639409400006</v>
      </c>
      <c r="DF7" s="424">
        <v>65569.821188270012</v>
      </c>
      <c r="DG7" s="424">
        <v>67814.736733609985</v>
      </c>
      <c r="DH7" s="424">
        <v>65703.469429789999</v>
      </c>
      <c r="DI7" s="424">
        <v>67220.293253249998</v>
      </c>
      <c r="DJ7" s="424">
        <v>72201.11818676001</v>
      </c>
      <c r="DK7" s="424">
        <v>69836.564613819995</v>
      </c>
      <c r="DL7" s="424">
        <v>73400.208292349998</v>
      </c>
      <c r="DM7" s="424">
        <v>68249.798498079996</v>
      </c>
      <c r="DN7" s="424">
        <v>69874.510723400002</v>
      </c>
      <c r="DO7" s="424">
        <v>66725.449632139993</v>
      </c>
      <c r="DP7" s="424">
        <v>73298.830747629996</v>
      </c>
      <c r="DQ7" s="424">
        <v>80442.341112480019</v>
      </c>
      <c r="DR7" s="424">
        <v>77776.282186179989</v>
      </c>
      <c r="DS7" s="424">
        <v>82662.719124980009</v>
      </c>
      <c r="DT7" s="424">
        <v>85871.212860280008</v>
      </c>
      <c r="DU7" s="424">
        <v>90023.860949669994</v>
      </c>
      <c r="DV7" s="424">
        <v>114298.81100968999</v>
      </c>
      <c r="DW7" s="424">
        <v>106491.25758024</v>
      </c>
      <c r="DX7" s="424">
        <v>111756.76418896001</v>
      </c>
      <c r="DY7" s="424">
        <v>95879.586515479998</v>
      </c>
      <c r="DZ7" s="424">
        <v>94156.614546609999</v>
      </c>
      <c r="EA7" s="424">
        <v>135936.18902791</v>
      </c>
      <c r="EB7" s="424">
        <v>141911.90418340999</v>
      </c>
      <c r="EC7" s="424">
        <v>148154.26381224999</v>
      </c>
      <c r="ED7" s="424">
        <v>169642.08276880998</v>
      </c>
      <c r="EE7" s="424">
        <v>152420.99205742002</v>
      </c>
      <c r="EF7" s="424">
        <v>151391.00562089001</v>
      </c>
      <c r="EG7" s="424">
        <v>189957.66987225</v>
      </c>
      <c r="EH7" s="424">
        <v>196874.81280272</v>
      </c>
      <c r="EI7" s="424">
        <v>193686.90778528</v>
      </c>
      <c r="EJ7" s="424">
        <v>197714.66126118999</v>
      </c>
      <c r="EK7" s="424">
        <v>196203.01546696998</v>
      </c>
      <c r="EL7" s="424">
        <v>214274.5363721631</v>
      </c>
      <c r="EM7" s="424">
        <v>201453.09286102001</v>
      </c>
      <c r="EN7" s="424">
        <v>203237.78405341</v>
      </c>
    </row>
    <row r="8" spans="1:144" ht="17.100000000000001" customHeight="1" x14ac:dyDescent="0.25">
      <c r="A8" s="422" t="s">
        <v>485</v>
      </c>
      <c r="B8" s="424"/>
      <c r="C8" s="424"/>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row>
    <row r="9" spans="1:144" s="427" customFormat="1" ht="17.100000000000001" customHeight="1" x14ac:dyDescent="0.25">
      <c r="A9" s="425" t="s">
        <v>486</v>
      </c>
      <c r="B9" s="426">
        <v>13180.361091909999</v>
      </c>
      <c r="C9" s="426">
        <v>15445.119449369999</v>
      </c>
      <c r="D9" s="426">
        <v>16168.046902009999</v>
      </c>
      <c r="E9" s="426">
        <v>15124.25977701</v>
      </c>
      <c r="F9" s="426">
        <v>16001.144004809998</v>
      </c>
      <c r="G9" s="426">
        <v>16558.544007380002</v>
      </c>
      <c r="H9" s="426">
        <v>19007.349950509997</v>
      </c>
      <c r="I9" s="426">
        <v>17182.945034510001</v>
      </c>
      <c r="J9" s="426">
        <v>17080.954378169998</v>
      </c>
      <c r="K9" s="426">
        <v>19601.086913409999</v>
      </c>
      <c r="L9" s="426">
        <v>20360.644917080001</v>
      </c>
      <c r="M9" s="426">
        <v>22187.582204819999</v>
      </c>
      <c r="N9" s="426">
        <v>22842.828379009999</v>
      </c>
      <c r="O9" s="426">
        <v>22753.930035100002</v>
      </c>
      <c r="P9" s="426">
        <v>21902.896262459999</v>
      </c>
      <c r="Q9" s="426">
        <v>22996.164349359999</v>
      </c>
      <c r="R9" s="426">
        <v>20819.986171249999</v>
      </c>
      <c r="S9" s="426">
        <v>21555.850004669999</v>
      </c>
      <c r="T9" s="426">
        <v>21020.661866890001</v>
      </c>
      <c r="U9" s="426">
        <v>22403.703741509999</v>
      </c>
      <c r="V9" s="426">
        <v>20956.707757559998</v>
      </c>
      <c r="W9" s="426">
        <v>20392.186258429996</v>
      </c>
      <c r="X9" s="426">
        <v>20406.316159820002</v>
      </c>
      <c r="Y9" s="426">
        <v>23666.373667289998</v>
      </c>
      <c r="Z9" s="426">
        <v>21128.55688815</v>
      </c>
      <c r="AA9" s="426">
        <v>22606.986195919999</v>
      </c>
      <c r="AB9" s="426">
        <v>22648.888231509998</v>
      </c>
      <c r="AC9" s="426">
        <v>22462.387835019999</v>
      </c>
      <c r="AD9" s="426">
        <v>22476.149191739998</v>
      </c>
      <c r="AE9" s="426">
        <v>23977.369481069996</v>
      </c>
      <c r="AF9" s="426">
        <v>23701.931139239998</v>
      </c>
      <c r="AG9" s="426">
        <v>23541.113787940001</v>
      </c>
      <c r="AH9" s="426">
        <v>24591.544820159997</v>
      </c>
      <c r="AI9" s="426">
        <v>23167.60481945</v>
      </c>
      <c r="AJ9" s="426">
        <v>22131.482146099999</v>
      </c>
      <c r="AK9" s="426">
        <v>25515.138641540001</v>
      </c>
      <c r="AL9" s="426">
        <v>24854.226564650002</v>
      </c>
      <c r="AM9" s="426">
        <v>27797.761466790002</v>
      </c>
      <c r="AN9" s="426">
        <v>26943.295328619999</v>
      </c>
      <c r="AO9" s="426">
        <v>23830.458748830002</v>
      </c>
      <c r="AP9" s="426">
        <v>28088.96964996</v>
      </c>
      <c r="AQ9" s="426">
        <v>28377.491470929999</v>
      </c>
      <c r="AR9" s="426">
        <v>28845.220740209999</v>
      </c>
      <c r="AS9" s="426">
        <v>26045.912519270001</v>
      </c>
      <c r="AT9" s="426">
        <v>25113.663529400004</v>
      </c>
      <c r="AU9" s="426">
        <v>26366.097784619997</v>
      </c>
      <c r="AV9" s="426">
        <v>28225.168882770002</v>
      </c>
      <c r="AW9" s="426">
        <v>31894.798558349998</v>
      </c>
      <c r="AX9" s="426">
        <v>31263.989790459997</v>
      </c>
      <c r="AY9" s="426">
        <v>37062.201626349997</v>
      </c>
      <c r="AZ9" s="426">
        <v>35626.74721275</v>
      </c>
      <c r="BA9" s="426">
        <v>35263.900715039999</v>
      </c>
      <c r="BB9" s="426">
        <v>36480.672927440006</v>
      </c>
      <c r="BC9" s="426">
        <v>35505.536266570001</v>
      </c>
      <c r="BD9" s="426">
        <v>37346.30601778</v>
      </c>
      <c r="BE9" s="426">
        <v>39447.964838309999</v>
      </c>
      <c r="BF9" s="426">
        <v>37043.045730330006</v>
      </c>
      <c r="BG9" s="426">
        <v>38406.794046370007</v>
      </c>
      <c r="BH9" s="426">
        <v>36009.536248050004</v>
      </c>
      <c r="BI9" s="426">
        <v>35269.696321449999</v>
      </c>
      <c r="BJ9" s="426">
        <v>40104.413002199995</v>
      </c>
      <c r="BK9" s="426">
        <v>41805.112039910004</v>
      </c>
      <c r="BL9" s="426">
        <v>45054.548004237091</v>
      </c>
      <c r="BM9" s="426">
        <v>46161.870899910005</v>
      </c>
      <c r="BN9" s="426">
        <v>42302.540231880004</v>
      </c>
      <c r="BO9" s="426">
        <v>42987.27696255</v>
      </c>
      <c r="BP9" s="426">
        <v>39385.219822699997</v>
      </c>
      <c r="BQ9" s="426">
        <v>36807.436373129996</v>
      </c>
      <c r="BR9" s="426">
        <v>37970.221436699998</v>
      </c>
      <c r="BS9" s="426">
        <v>41922.34927662</v>
      </c>
      <c r="BT9" s="426">
        <v>41263.81340811</v>
      </c>
      <c r="BU9" s="426">
        <v>39962</v>
      </c>
      <c r="BV9" s="426">
        <v>43239.512165820001</v>
      </c>
      <c r="BW9" s="426">
        <v>42176.046251020001</v>
      </c>
      <c r="BX9" s="426">
        <v>38608.694038940004</v>
      </c>
      <c r="BY9" s="426">
        <v>36805.113869389999</v>
      </c>
      <c r="BZ9" s="426">
        <v>45411.241120620005</v>
      </c>
      <c r="CA9" s="426">
        <v>39659.050252699992</v>
      </c>
      <c r="CB9" s="426">
        <v>40641.943913030002</v>
      </c>
      <c r="CC9" s="426">
        <v>40847.126320720003</v>
      </c>
      <c r="CD9" s="426">
        <v>41470.56727</v>
      </c>
      <c r="CE9" s="426">
        <v>39234.331478</v>
      </c>
      <c r="CF9" s="426">
        <v>42934.689576000004</v>
      </c>
      <c r="CG9" s="426">
        <v>45642.115197769999</v>
      </c>
      <c r="CH9" s="426">
        <v>48951.913890610005</v>
      </c>
      <c r="CI9" s="426">
        <v>46324.269419410004</v>
      </c>
      <c r="CJ9" s="426">
        <v>42441.435363860001</v>
      </c>
      <c r="CK9" s="426">
        <v>50524.902447699991</v>
      </c>
      <c r="CL9" s="426">
        <v>51270.683553429997</v>
      </c>
      <c r="CM9" s="426">
        <v>46984.148916220001</v>
      </c>
      <c r="CN9" s="426">
        <v>48775.635459120007</v>
      </c>
      <c r="CO9" s="426">
        <v>46023.509124389995</v>
      </c>
      <c r="CP9" s="426">
        <v>52573.411807529999</v>
      </c>
      <c r="CQ9" s="426">
        <v>47851.757256239995</v>
      </c>
      <c r="CR9" s="426">
        <v>55350.635036970001</v>
      </c>
      <c r="CS9" s="426">
        <v>63319.442593779997</v>
      </c>
      <c r="CT9" s="426">
        <v>63907.960726270678</v>
      </c>
      <c r="CU9" s="426">
        <v>64589.194299900002</v>
      </c>
      <c r="CV9" s="426">
        <v>61684.655452080005</v>
      </c>
      <c r="CW9" s="426">
        <v>62161.711645019997</v>
      </c>
      <c r="CX9" s="426">
        <v>65056.358257800006</v>
      </c>
      <c r="CY9" s="426">
        <v>75026.109037970004</v>
      </c>
      <c r="CZ9" s="426">
        <v>66061.261849009999</v>
      </c>
      <c r="DA9" s="426">
        <v>78886.824107995009</v>
      </c>
      <c r="DB9" s="426">
        <v>66111.966410969995</v>
      </c>
      <c r="DC9" s="426">
        <v>63491.167822060001</v>
      </c>
      <c r="DD9" s="426">
        <v>68248.702641269992</v>
      </c>
      <c r="DE9" s="426">
        <v>61401.321099070003</v>
      </c>
      <c r="DF9" s="426">
        <v>65474.932045410009</v>
      </c>
      <c r="DG9" s="426">
        <v>67717.134163858689</v>
      </c>
      <c r="DH9" s="426">
        <v>65531.594309039996</v>
      </c>
      <c r="DI9" s="426">
        <v>67107.099646510003</v>
      </c>
      <c r="DJ9" s="426">
        <v>72113.999596050009</v>
      </c>
      <c r="DK9" s="426">
        <v>69662.272514149998</v>
      </c>
      <c r="DL9" s="426">
        <v>73260.279537859999</v>
      </c>
      <c r="DM9" s="426">
        <v>68096.729228600001</v>
      </c>
      <c r="DN9" s="426">
        <v>69723.013958799478</v>
      </c>
      <c r="DO9" s="426">
        <v>66601.074179229996</v>
      </c>
      <c r="DP9" s="426">
        <v>73118.439982059994</v>
      </c>
      <c r="DQ9" s="426">
        <v>80233.224526130012</v>
      </c>
      <c r="DR9" s="426">
        <v>77664.276133166772</v>
      </c>
      <c r="DS9" s="426">
        <v>82527.919000330003</v>
      </c>
      <c r="DT9" s="426">
        <v>85741.699121390004</v>
      </c>
      <c r="DU9" s="426">
        <v>89819.763154839995</v>
      </c>
      <c r="DV9" s="426">
        <v>114146.32523480999</v>
      </c>
      <c r="DW9" s="426">
        <v>106333.6766491</v>
      </c>
      <c r="DX9" s="426">
        <v>110725.45381096001</v>
      </c>
      <c r="DY9" s="426">
        <v>94847.223145479991</v>
      </c>
      <c r="DZ9" s="426">
        <v>93124.633783609999</v>
      </c>
      <c r="EA9" s="426">
        <v>102102.07600891001</v>
      </c>
      <c r="EB9" s="426">
        <v>108077.88781541001</v>
      </c>
      <c r="EC9" s="426">
        <v>114822.24273725</v>
      </c>
      <c r="ED9" s="426">
        <v>136395.09296280998</v>
      </c>
      <c r="EE9" s="426">
        <v>119235.86102542</v>
      </c>
      <c r="EF9" s="426">
        <v>119481.94308589</v>
      </c>
      <c r="EG9" s="426">
        <v>111250.85803824999</v>
      </c>
      <c r="EH9" s="426">
        <v>119047.64699972</v>
      </c>
      <c r="EI9" s="426">
        <v>121752.69274627999</v>
      </c>
      <c r="EJ9" s="426">
        <v>126917.80414119</v>
      </c>
      <c r="EK9" s="426">
        <v>126033.27442997</v>
      </c>
      <c r="EL9" s="426">
        <v>145435.1557261631</v>
      </c>
      <c r="EM9" s="426">
        <v>132929.18596902001</v>
      </c>
      <c r="EN9" s="426">
        <v>136076.72523841</v>
      </c>
    </row>
    <row r="10" spans="1:144" s="427" customFormat="1" ht="17.100000000000001" customHeight="1" x14ac:dyDescent="0.25">
      <c r="A10" s="425" t="s">
        <v>487</v>
      </c>
      <c r="B10" s="426">
        <v>173.77583848999998</v>
      </c>
      <c r="C10" s="426">
        <v>102.15030181408299</v>
      </c>
      <c r="D10" s="426">
        <v>107.57548442879599</v>
      </c>
      <c r="E10" s="426">
        <v>96.970545829999992</v>
      </c>
      <c r="F10" s="426">
        <v>92.457328589252</v>
      </c>
      <c r="G10" s="426">
        <v>440.817523815794</v>
      </c>
      <c r="H10" s="426">
        <v>144.695107660503</v>
      </c>
      <c r="I10" s="426">
        <v>139.61848140775101</v>
      </c>
      <c r="J10" s="426">
        <v>267.13934071788196</v>
      </c>
      <c r="K10" s="426">
        <v>140.39613334605099</v>
      </c>
      <c r="L10" s="426">
        <v>147.65538167153198</v>
      </c>
      <c r="M10" s="426">
        <v>156.18358312016798</v>
      </c>
      <c r="N10" s="426">
        <v>141.37216390342701</v>
      </c>
      <c r="O10" s="426">
        <v>165.14521648076197</v>
      </c>
      <c r="P10" s="426">
        <v>156.283154672509</v>
      </c>
      <c r="Q10" s="426">
        <v>170.538513680878</v>
      </c>
      <c r="R10" s="426">
        <v>118.92258400263799</v>
      </c>
      <c r="S10" s="426">
        <v>227.06391243610898</v>
      </c>
      <c r="T10" s="426">
        <v>147.606747109975</v>
      </c>
      <c r="U10" s="426">
        <v>145.05270454831998</v>
      </c>
      <c r="V10" s="426">
        <v>178.60699340812801</v>
      </c>
      <c r="W10" s="426">
        <v>228.86708454979401</v>
      </c>
      <c r="X10" s="426">
        <v>145.94768976260698</v>
      </c>
      <c r="Y10" s="426">
        <v>144.74181716741302</v>
      </c>
      <c r="Z10" s="426">
        <v>134.190323829216</v>
      </c>
      <c r="AA10" s="426">
        <v>122.79770026911299</v>
      </c>
      <c r="AB10" s="426">
        <v>128.30850091761698</v>
      </c>
      <c r="AC10" s="426">
        <v>125.31778668365899</v>
      </c>
      <c r="AD10" s="426">
        <v>104.85266671033099</v>
      </c>
      <c r="AE10" s="426">
        <v>188.10748455776599</v>
      </c>
      <c r="AF10" s="426">
        <v>198.07162782</v>
      </c>
      <c r="AG10" s="426">
        <v>71.810326250000003</v>
      </c>
      <c r="AH10" s="426">
        <v>223.63965296000001</v>
      </c>
      <c r="AI10" s="426">
        <v>238.61876867999996</v>
      </c>
      <c r="AJ10" s="426">
        <v>151.47403553999999</v>
      </c>
      <c r="AK10" s="426">
        <v>146.47737080000002</v>
      </c>
      <c r="AL10" s="426">
        <v>69.348740169999985</v>
      </c>
      <c r="AM10" s="426">
        <v>65.960218440000006</v>
      </c>
      <c r="AN10" s="426">
        <v>64.97840020999999</v>
      </c>
      <c r="AO10" s="426">
        <v>65.584209119999997</v>
      </c>
      <c r="AP10" s="426">
        <v>68.513367979999998</v>
      </c>
      <c r="AQ10" s="426">
        <v>311.48284962999998</v>
      </c>
      <c r="AR10" s="426">
        <v>90.367219909999989</v>
      </c>
      <c r="AS10" s="426">
        <v>88.740492129999993</v>
      </c>
      <c r="AT10" s="426">
        <v>165.29868494999999</v>
      </c>
      <c r="AU10" s="426">
        <v>96.820067709999989</v>
      </c>
      <c r="AV10" s="426">
        <v>176.07912083000002</v>
      </c>
      <c r="AW10" s="426">
        <v>327.56298057999999</v>
      </c>
      <c r="AX10" s="426">
        <v>68.868365640000007</v>
      </c>
      <c r="AY10" s="426">
        <v>92.072264139999987</v>
      </c>
      <c r="AZ10" s="426">
        <v>87.70549441</v>
      </c>
      <c r="BA10" s="426">
        <v>85.291687549999992</v>
      </c>
      <c r="BB10" s="426">
        <v>79.022807060000005</v>
      </c>
      <c r="BC10" s="426">
        <v>286.60368328999999</v>
      </c>
      <c r="BD10" s="426">
        <v>117.17449668</v>
      </c>
      <c r="BE10" s="426">
        <v>93.580257980000013</v>
      </c>
      <c r="BF10" s="426">
        <v>174.95850214999999</v>
      </c>
      <c r="BG10" s="426">
        <v>198.19834580999998</v>
      </c>
      <c r="BH10" s="426">
        <v>116.58136098999999</v>
      </c>
      <c r="BI10" s="426">
        <v>132.96940228</v>
      </c>
      <c r="BJ10" s="426">
        <v>90.140118959999995</v>
      </c>
      <c r="BK10" s="426">
        <v>98.214010599999995</v>
      </c>
      <c r="BL10" s="426">
        <v>287.49325514999998</v>
      </c>
      <c r="BM10" s="426">
        <v>106.17286981999999</v>
      </c>
      <c r="BN10" s="426">
        <v>119.60855578000002</v>
      </c>
      <c r="BO10" s="426">
        <v>205.71154525</v>
      </c>
      <c r="BP10" s="426">
        <v>303.37492168</v>
      </c>
      <c r="BQ10" s="426">
        <v>973.68625691</v>
      </c>
      <c r="BR10" s="426">
        <v>160.70164977000002</v>
      </c>
      <c r="BS10" s="426">
        <v>111.26486164000001</v>
      </c>
      <c r="BT10" s="426">
        <v>94.175746759999996</v>
      </c>
      <c r="BU10" s="426">
        <v>269</v>
      </c>
      <c r="BV10" s="426">
        <v>87.858485169999994</v>
      </c>
      <c r="BW10" s="426">
        <v>94.195966089999999</v>
      </c>
      <c r="BX10" s="426">
        <v>94.053120899999996</v>
      </c>
      <c r="BY10" s="426">
        <v>161.28891437999999</v>
      </c>
      <c r="BZ10" s="426">
        <v>89.757791629999986</v>
      </c>
      <c r="CA10" s="426">
        <v>179.93911718000001</v>
      </c>
      <c r="CB10" s="426">
        <v>146.21655204999999</v>
      </c>
      <c r="CC10" s="426">
        <v>272.51439976</v>
      </c>
      <c r="CD10" s="426">
        <v>201.026970912292</v>
      </c>
      <c r="CE10" s="426">
        <v>108.05774693229202</v>
      </c>
      <c r="CF10" s="426">
        <v>123.29075911229199</v>
      </c>
      <c r="CG10" s="426">
        <v>501.94194608229202</v>
      </c>
      <c r="CH10" s="426">
        <v>100.121209352292</v>
      </c>
      <c r="CI10" s="426">
        <v>123.23431674229201</v>
      </c>
      <c r="CJ10" s="426">
        <v>188.695070572292</v>
      </c>
      <c r="CK10" s="426">
        <v>124.155907852292</v>
      </c>
      <c r="CL10" s="426">
        <v>116.71135166229199</v>
      </c>
      <c r="CM10" s="426">
        <v>154.50991295229201</v>
      </c>
      <c r="CN10" s="426">
        <v>135.60562615229202</v>
      </c>
      <c r="CO10" s="426">
        <v>119.37766276229199</v>
      </c>
      <c r="CP10" s="426">
        <v>161.25076070229198</v>
      </c>
      <c r="CQ10" s="426">
        <v>123.792049482292</v>
      </c>
      <c r="CR10" s="426">
        <v>96.785139372292008</v>
      </c>
      <c r="CS10" s="426">
        <v>117.1509110622919</v>
      </c>
      <c r="CT10" s="426">
        <v>102.42437505161277</v>
      </c>
      <c r="CU10" s="426">
        <v>102.68574928999996</v>
      </c>
      <c r="CV10" s="426">
        <v>90.992883340000006</v>
      </c>
      <c r="CW10" s="426">
        <v>136.97165480000001</v>
      </c>
      <c r="CX10" s="426">
        <v>90.161154210000007</v>
      </c>
      <c r="CY10" s="426">
        <v>181.81452732</v>
      </c>
      <c r="CZ10" s="426">
        <v>244.34909191</v>
      </c>
      <c r="DA10" s="426">
        <v>88.388957700000006</v>
      </c>
      <c r="DB10" s="426">
        <v>158.43232340999998</v>
      </c>
      <c r="DC10" s="426">
        <v>92.67600542000001</v>
      </c>
      <c r="DD10" s="426">
        <v>94.416789629999997</v>
      </c>
      <c r="DE10" s="426">
        <v>125.31831032999997</v>
      </c>
      <c r="DF10" s="426">
        <v>94.889142859999993</v>
      </c>
      <c r="DG10" s="426">
        <v>97.602569751300095</v>
      </c>
      <c r="DH10" s="426">
        <v>171.87512075000001</v>
      </c>
      <c r="DI10" s="426">
        <v>113.19360673999999</v>
      </c>
      <c r="DJ10" s="426">
        <v>87.118590710000007</v>
      </c>
      <c r="DK10" s="426">
        <v>174.29209967000003</v>
      </c>
      <c r="DL10" s="426">
        <v>139.92875448999999</v>
      </c>
      <c r="DM10" s="426">
        <v>153.06926948</v>
      </c>
      <c r="DN10" s="426">
        <v>151.49676460052194</v>
      </c>
      <c r="DO10" s="426">
        <v>124.37545290999998</v>
      </c>
      <c r="DP10" s="426">
        <v>180.39076556999999</v>
      </c>
      <c r="DQ10" s="426">
        <v>209.11658635000001</v>
      </c>
      <c r="DR10" s="426">
        <v>112.00605301321792</v>
      </c>
      <c r="DS10" s="426">
        <v>134.80012464999999</v>
      </c>
      <c r="DT10" s="426">
        <v>129.51373888999998</v>
      </c>
      <c r="DU10" s="426">
        <v>204.09779483000003</v>
      </c>
      <c r="DV10" s="426">
        <v>152.48577488000001</v>
      </c>
      <c r="DW10" s="426">
        <v>157.5809311400001</v>
      </c>
      <c r="DX10" s="426">
        <v>1031.3103779999999</v>
      </c>
      <c r="DY10" s="426">
        <v>1032.36337</v>
      </c>
      <c r="DZ10" s="426">
        <v>1031.980763</v>
      </c>
      <c r="EA10" s="426">
        <v>33834.113019000004</v>
      </c>
      <c r="EB10" s="426">
        <v>33834.016367999997</v>
      </c>
      <c r="EC10" s="426">
        <v>33332.021075000004</v>
      </c>
      <c r="ED10" s="426">
        <v>33246.989805999998</v>
      </c>
      <c r="EE10" s="426">
        <v>33185.131032000005</v>
      </c>
      <c r="EF10" s="426">
        <v>31909.062534999997</v>
      </c>
      <c r="EG10" s="426">
        <v>78706.811833999993</v>
      </c>
      <c r="EH10" s="426">
        <v>77827.165803000011</v>
      </c>
      <c r="EI10" s="426">
        <v>71934.215039000002</v>
      </c>
      <c r="EJ10" s="426">
        <v>70796.857119999986</v>
      </c>
      <c r="EK10" s="426">
        <v>70169.741037</v>
      </c>
      <c r="EL10" s="426">
        <v>68839.380646000005</v>
      </c>
      <c r="EM10" s="426">
        <v>68523.906892000014</v>
      </c>
      <c r="EN10" s="426">
        <v>67161.058815000011</v>
      </c>
    </row>
    <row r="11" spans="1:144" ht="17.100000000000001" customHeight="1" x14ac:dyDescent="0.25">
      <c r="A11" s="422"/>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row>
    <row r="12" spans="1:144" s="430" customFormat="1" ht="17.100000000000001" customHeight="1" x14ac:dyDescent="0.25">
      <c r="A12" s="428" t="s">
        <v>488</v>
      </c>
      <c r="B12" s="429">
        <v>32306.578817460002</v>
      </c>
      <c r="C12" s="429">
        <v>34188.331145164077</v>
      </c>
      <c r="D12" s="429">
        <v>35018.925947288793</v>
      </c>
      <c r="E12" s="429">
        <v>33972.916108009995</v>
      </c>
      <c r="F12" s="429">
        <v>35004.952882689249</v>
      </c>
      <c r="G12" s="429">
        <v>35648.822886965791</v>
      </c>
      <c r="H12" s="429">
        <v>38111.517277910505</v>
      </c>
      <c r="I12" s="429">
        <v>36422.298472737748</v>
      </c>
      <c r="J12" s="429">
        <v>36444.268976647872</v>
      </c>
      <c r="K12" s="429">
        <v>38868.215593856046</v>
      </c>
      <c r="L12" s="429">
        <v>40023.459073151535</v>
      </c>
      <c r="M12" s="429">
        <v>44935.527259780167</v>
      </c>
      <c r="N12" s="429">
        <v>44220.858916383426</v>
      </c>
      <c r="O12" s="429">
        <v>43457.96626473077</v>
      </c>
      <c r="P12" s="429">
        <v>42616.030383652513</v>
      </c>
      <c r="Q12" s="429">
        <v>43519.537135460872</v>
      </c>
      <c r="R12" s="429">
        <v>41534.157818012638</v>
      </c>
      <c r="S12" s="429">
        <v>42236.711520816105</v>
      </c>
      <c r="T12" s="429">
        <v>42073.932665119974</v>
      </c>
      <c r="U12" s="429">
        <v>44194.178057538316</v>
      </c>
      <c r="V12" s="429">
        <v>42292.116241218129</v>
      </c>
      <c r="W12" s="429">
        <v>42459.190507549793</v>
      </c>
      <c r="X12" s="429">
        <v>41967.209032272607</v>
      </c>
      <c r="Y12" s="429">
        <v>48280.871327637411</v>
      </c>
      <c r="Z12" s="429">
        <v>43850.805226779208</v>
      </c>
      <c r="AA12" s="429">
        <v>44901.044055009108</v>
      </c>
      <c r="AB12" s="429">
        <v>44639.243475667616</v>
      </c>
      <c r="AC12" s="429">
        <v>44527.06357813366</v>
      </c>
      <c r="AD12" s="429">
        <v>44662.991762790334</v>
      </c>
      <c r="AE12" s="429">
        <v>45910.968640197767</v>
      </c>
      <c r="AF12" s="429">
        <v>46049.62976335</v>
      </c>
      <c r="AG12" s="429">
        <v>46185.349602239992</v>
      </c>
      <c r="AH12" s="429">
        <v>47267.960582839994</v>
      </c>
      <c r="AI12" s="429">
        <v>46439.120953460006</v>
      </c>
      <c r="AJ12" s="429">
        <v>45499.108851889992</v>
      </c>
      <c r="AK12" s="429">
        <v>52622.930014159996</v>
      </c>
      <c r="AL12" s="429">
        <v>50086.680641910003</v>
      </c>
      <c r="AM12" s="429">
        <v>52362.476793820002</v>
      </c>
      <c r="AN12" s="429">
        <v>51963.297140969997</v>
      </c>
      <c r="AO12" s="429">
        <v>48815.614415420001</v>
      </c>
      <c r="AP12" s="429">
        <v>52745.513655169998</v>
      </c>
      <c r="AQ12" s="429">
        <v>53094.012917469998</v>
      </c>
      <c r="AR12" s="429">
        <v>54156.36550167</v>
      </c>
      <c r="AS12" s="429">
        <v>51451.915537709996</v>
      </c>
      <c r="AT12" s="429">
        <v>50185.234078640002</v>
      </c>
      <c r="AU12" s="429">
        <v>51977.864655339996</v>
      </c>
      <c r="AV12" s="429">
        <v>53757.247619950002</v>
      </c>
      <c r="AW12" s="429">
        <v>62350.012214779999</v>
      </c>
      <c r="AX12" s="429">
        <v>58668.651559199992</v>
      </c>
      <c r="AY12" s="429">
        <v>64091.710065689993</v>
      </c>
      <c r="AZ12" s="429">
        <v>62483.452767249997</v>
      </c>
      <c r="BA12" s="429">
        <v>62070.370892899999</v>
      </c>
      <c r="BB12" s="429">
        <v>62582.034079030003</v>
      </c>
      <c r="BC12" s="429">
        <v>62137.03930633</v>
      </c>
      <c r="BD12" s="429">
        <v>64802.243488449996</v>
      </c>
      <c r="BE12" s="429">
        <v>66521.777726829998</v>
      </c>
      <c r="BF12" s="429">
        <v>63788.91463728001</v>
      </c>
      <c r="BG12" s="429">
        <v>65201.016736970007</v>
      </c>
      <c r="BH12" s="429">
        <v>63358.074917500002</v>
      </c>
      <c r="BI12" s="429">
        <v>67933.588631680002</v>
      </c>
      <c r="BJ12" s="429">
        <v>68888.095795009998</v>
      </c>
      <c r="BK12" s="429">
        <v>70440.636755090003</v>
      </c>
      <c r="BL12" s="429">
        <v>73577.833934157097</v>
      </c>
      <c r="BM12" s="429">
        <v>75159.682994820003</v>
      </c>
      <c r="BN12" s="429">
        <v>70803.746954400005</v>
      </c>
      <c r="BO12" s="429">
        <v>71594.147533340001</v>
      </c>
      <c r="BP12" s="429">
        <v>68773.183555700001</v>
      </c>
      <c r="BQ12" s="429">
        <v>66569.861976039989</v>
      </c>
      <c r="BR12" s="429">
        <v>66947.281883980002</v>
      </c>
      <c r="BS12" s="429">
        <v>71167.770713139995</v>
      </c>
      <c r="BT12" s="429">
        <v>70496.418338069998</v>
      </c>
      <c r="BU12" s="429">
        <v>73569</v>
      </c>
      <c r="BV12" s="429">
        <v>74498.380112810002</v>
      </c>
      <c r="BW12" s="429">
        <v>72917.527185890009</v>
      </c>
      <c r="BX12" s="429">
        <v>69446.043452650003</v>
      </c>
      <c r="BY12" s="429">
        <v>67413.995906789991</v>
      </c>
      <c r="BZ12" s="429">
        <v>76072.559399120015</v>
      </c>
      <c r="CA12" s="429">
        <v>70419.836853589994</v>
      </c>
      <c r="CB12" s="429">
        <v>71811.108306740003</v>
      </c>
      <c r="CC12" s="429">
        <v>72274.423068130011</v>
      </c>
      <c r="CD12" s="429">
        <v>73083.794152372298</v>
      </c>
      <c r="CE12" s="429">
        <v>71156.268825432286</v>
      </c>
      <c r="CF12" s="429">
        <v>75050.0283712323</v>
      </c>
      <c r="CG12" s="429">
        <v>82062.454314372284</v>
      </c>
      <c r="CH12" s="429">
        <v>83073.876301282289</v>
      </c>
      <c r="CI12" s="429">
        <v>79888.073268022301</v>
      </c>
      <c r="CJ12" s="429">
        <v>76270.488560842292</v>
      </c>
      <c r="CK12" s="429">
        <v>83832.736179042287</v>
      </c>
      <c r="CL12" s="429">
        <v>83944.908098642292</v>
      </c>
      <c r="CM12" s="429">
        <v>80702.470558452304</v>
      </c>
      <c r="CN12" s="429">
        <v>82261.311799362302</v>
      </c>
      <c r="CO12" s="429">
        <v>79068.213393302285</v>
      </c>
      <c r="CP12" s="429">
        <v>85929.687596322299</v>
      </c>
      <c r="CQ12" s="429">
        <v>82776.070675572293</v>
      </c>
      <c r="CR12" s="429">
        <v>90055.720543022297</v>
      </c>
      <c r="CS12" s="429">
        <v>102148.08102707229</v>
      </c>
      <c r="CT12" s="429">
        <v>101146.45320613228</v>
      </c>
      <c r="CU12" s="429">
        <v>100844.38988327001</v>
      </c>
      <c r="CV12" s="429">
        <v>96927.471336200004</v>
      </c>
      <c r="CW12" s="429">
        <v>96764.55682713</v>
      </c>
      <c r="CX12" s="429">
        <v>99355.801623730018</v>
      </c>
      <c r="CY12" s="429">
        <v>109048.86314920001</v>
      </c>
      <c r="CZ12" s="429">
        <v>100660.04772514</v>
      </c>
      <c r="DA12" s="429">
        <v>112956.84348928501</v>
      </c>
      <c r="DB12" s="429">
        <v>99760.407825670001</v>
      </c>
      <c r="DC12" s="429">
        <v>98097.455155950011</v>
      </c>
      <c r="DD12" s="429">
        <v>103092.81229459</v>
      </c>
      <c r="DE12" s="429">
        <v>100867.11153925001</v>
      </c>
      <c r="DF12" s="429">
        <v>102818.30863134001</v>
      </c>
      <c r="DG12" s="429">
        <v>103484.58947791997</v>
      </c>
      <c r="DH12" s="429">
        <v>101879.04529465</v>
      </c>
      <c r="DI12" s="429">
        <v>103555.29581359999</v>
      </c>
      <c r="DJ12" s="429">
        <v>108531.09996019001</v>
      </c>
      <c r="DK12" s="429">
        <v>105729.95689803</v>
      </c>
      <c r="DL12" s="429">
        <v>109852.72986275</v>
      </c>
      <c r="DM12" s="429">
        <v>104721.80471679999</v>
      </c>
      <c r="DN12" s="429">
        <v>105737.83124584</v>
      </c>
      <c r="DO12" s="429">
        <v>104610.96385879</v>
      </c>
      <c r="DP12" s="429">
        <v>110785.70627632001</v>
      </c>
      <c r="DQ12" s="429">
        <v>123351.49617376001</v>
      </c>
      <c r="DR12" s="429">
        <v>117687.05444165999</v>
      </c>
      <c r="DS12" s="429">
        <v>122047.23474776</v>
      </c>
      <c r="DT12" s="429">
        <v>126402.72820919001</v>
      </c>
      <c r="DU12" s="429">
        <v>132395.77679219999</v>
      </c>
      <c r="DV12" s="429">
        <v>156851.00422210997</v>
      </c>
      <c r="DW12" s="429">
        <v>148346.77809906</v>
      </c>
      <c r="DX12" s="429">
        <v>153873.26013765999</v>
      </c>
      <c r="DY12" s="429">
        <v>137459.95647142001</v>
      </c>
      <c r="DZ12" s="429">
        <v>135923.33982882</v>
      </c>
      <c r="EA12" s="429">
        <v>178037.25319116001</v>
      </c>
      <c r="EB12" s="429">
        <v>184213.58975858</v>
      </c>
      <c r="EC12" s="429">
        <v>194715.73296597999</v>
      </c>
      <c r="ED12" s="429">
        <v>214151.32237446998</v>
      </c>
      <c r="EE12" s="429">
        <v>195991.62394393003</v>
      </c>
      <c r="EF12" s="429">
        <v>196250.02692537999</v>
      </c>
      <c r="EG12" s="429">
        <v>235432.66699435998</v>
      </c>
      <c r="EH12" s="429">
        <v>242527.10344161</v>
      </c>
      <c r="EI12" s="429">
        <v>238940.32614781999</v>
      </c>
      <c r="EJ12" s="429">
        <v>243110.72012456</v>
      </c>
      <c r="EK12" s="429">
        <v>241688.64114865998</v>
      </c>
      <c r="EL12" s="429">
        <v>259478.35074410311</v>
      </c>
      <c r="EM12" s="429">
        <v>248055.04482666001</v>
      </c>
      <c r="EN12" s="429">
        <v>250045.57459345</v>
      </c>
    </row>
    <row r="13" spans="1:144" ht="17.100000000000001" customHeight="1" thickBot="1" x14ac:dyDescent="0.3">
      <c r="A13" s="422"/>
      <c r="B13" s="424"/>
      <c r="C13" s="424"/>
      <c r="D13" s="424"/>
      <c r="E13" s="424"/>
      <c r="F13" s="424"/>
      <c r="G13" s="424"/>
      <c r="H13" s="424"/>
      <c r="I13" s="424"/>
      <c r="J13" s="424"/>
      <c r="K13" s="424"/>
      <c r="L13" s="424"/>
      <c r="M13" s="424"/>
      <c r="N13" s="424"/>
      <c r="O13" s="424">
        <v>2.5</v>
      </c>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row>
    <row r="14" spans="1:144" ht="17.100000000000001" customHeight="1" thickTop="1" thickBot="1" x14ac:dyDescent="0.3">
      <c r="A14" s="431" t="s">
        <v>489</v>
      </c>
      <c r="B14" s="432"/>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CU14" s="432"/>
      <c r="CV14" s="432"/>
      <c r="CW14" s="432"/>
      <c r="CX14" s="432"/>
      <c r="CY14" s="432"/>
      <c r="CZ14" s="432"/>
      <c r="DA14" s="432"/>
      <c r="DB14" s="432"/>
      <c r="DC14" s="432"/>
      <c r="DD14" s="432"/>
      <c r="DE14" s="432"/>
      <c r="DF14" s="432"/>
      <c r="DG14" s="432"/>
      <c r="DH14" s="432"/>
      <c r="DI14" s="432"/>
      <c r="DJ14" s="432"/>
      <c r="DK14" s="432"/>
      <c r="DL14" s="432"/>
      <c r="DM14" s="432"/>
      <c r="DN14" s="432"/>
      <c r="DO14" s="432"/>
      <c r="DP14" s="432"/>
      <c r="DQ14" s="432"/>
      <c r="DR14" s="432"/>
      <c r="DS14" s="432"/>
      <c r="DT14" s="432"/>
      <c r="DU14" s="432"/>
      <c r="DV14" s="432"/>
      <c r="DW14" s="432"/>
      <c r="DX14" s="432"/>
      <c r="DY14" s="432"/>
      <c r="DZ14" s="432"/>
      <c r="EA14" s="432"/>
      <c r="EB14" s="432"/>
      <c r="EC14" s="432"/>
      <c r="ED14" s="432"/>
      <c r="EE14" s="432"/>
      <c r="EF14" s="432"/>
      <c r="EG14" s="432"/>
      <c r="EH14" s="432"/>
      <c r="EI14" s="432"/>
      <c r="EJ14" s="432"/>
      <c r="EK14" s="432"/>
      <c r="EL14" s="432"/>
      <c r="EM14" s="432"/>
      <c r="EN14" s="432"/>
    </row>
    <row r="15" spans="1:144" ht="17.100000000000001" customHeight="1" thickTop="1" x14ac:dyDescent="0.25">
      <c r="A15" s="422"/>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row>
    <row r="16" spans="1:144" ht="17.100000000000001" customHeight="1" x14ac:dyDescent="0.25">
      <c r="A16" s="422" t="s">
        <v>490</v>
      </c>
      <c r="B16" s="424">
        <v>66426.303235972882</v>
      </c>
      <c r="C16" s="424">
        <v>67813.347178623269</v>
      </c>
      <c r="D16" s="424">
        <v>67350.55298928589</v>
      </c>
      <c r="E16" s="424">
        <v>67898.424276395206</v>
      </c>
      <c r="F16" s="424">
        <v>70563.533940011592</v>
      </c>
      <c r="G16" s="424">
        <v>69029.206086238628</v>
      </c>
      <c r="H16" s="424">
        <v>69173.827566074178</v>
      </c>
      <c r="I16" s="424">
        <v>70109.753901685341</v>
      </c>
      <c r="J16" s="424">
        <v>73222.669057128718</v>
      </c>
      <c r="K16" s="424">
        <v>72628.910586909114</v>
      </c>
      <c r="L16" s="424">
        <v>74948.541309052278</v>
      </c>
      <c r="M16" s="424">
        <v>77907.26620021234</v>
      </c>
      <c r="N16" s="424">
        <v>74640.649942564065</v>
      </c>
      <c r="O16" s="424">
        <v>74618.615312754191</v>
      </c>
      <c r="P16" s="424">
        <v>76376.735414886105</v>
      </c>
      <c r="Q16" s="424">
        <v>75700.789623743025</v>
      </c>
      <c r="R16" s="424">
        <v>77269.692369705648</v>
      </c>
      <c r="S16" s="424">
        <v>79953.017943437662</v>
      </c>
      <c r="T16" s="424">
        <v>79074.75525046949</v>
      </c>
      <c r="U16" s="424">
        <v>79520.667822633579</v>
      </c>
      <c r="V16" s="424">
        <v>78671.260029511788</v>
      </c>
      <c r="W16" s="424">
        <v>81199.667306703283</v>
      </c>
      <c r="X16" s="424">
        <v>77556.049942866448</v>
      </c>
      <c r="Y16" s="424">
        <v>80100.875885288551</v>
      </c>
      <c r="Z16" s="424">
        <v>80040.746933815622</v>
      </c>
      <c r="AA16" s="424">
        <v>79939.581236785903</v>
      </c>
      <c r="AB16" s="424">
        <v>79411.668224062698</v>
      </c>
      <c r="AC16" s="424">
        <v>79032.748513622151</v>
      </c>
      <c r="AD16" s="424">
        <v>78098.527743300889</v>
      </c>
      <c r="AE16" s="424">
        <v>85159.248901662751</v>
      </c>
      <c r="AF16" s="424">
        <v>86394.874568552084</v>
      </c>
      <c r="AG16" s="424">
        <v>86880.112743733043</v>
      </c>
      <c r="AH16" s="424">
        <v>87928.224802783152</v>
      </c>
      <c r="AI16" s="424">
        <v>88106.871545446251</v>
      </c>
      <c r="AJ16" s="424">
        <v>90488.3945909303</v>
      </c>
      <c r="AK16" s="424">
        <v>91559.825805914632</v>
      </c>
      <c r="AL16" s="424">
        <v>94098.106945505308</v>
      </c>
      <c r="AM16" s="424">
        <v>93549.31388682939</v>
      </c>
      <c r="AN16" s="424">
        <v>96754.802980609718</v>
      </c>
      <c r="AO16" s="424">
        <v>95870.007278678371</v>
      </c>
      <c r="AP16" s="424">
        <v>104072.51915873688</v>
      </c>
      <c r="AQ16" s="424">
        <v>103579.9323233067</v>
      </c>
      <c r="AR16" s="424">
        <v>100694.20800170788</v>
      </c>
      <c r="AS16" s="424">
        <v>99291.769986535714</v>
      </c>
      <c r="AT16" s="424">
        <v>100933.44968334469</v>
      </c>
      <c r="AU16" s="424">
        <v>100229.18125081969</v>
      </c>
      <c r="AV16" s="424">
        <v>99261.274187500021</v>
      </c>
      <c r="AW16" s="424">
        <v>103497.94482550361</v>
      </c>
      <c r="AX16" s="424">
        <v>102921.43799632388</v>
      </c>
      <c r="AY16" s="424">
        <v>108544.33997084292</v>
      </c>
      <c r="AZ16" s="424">
        <v>110343.08859754098</v>
      </c>
      <c r="BA16" s="424">
        <v>114721.20755311572</v>
      </c>
      <c r="BB16" s="424">
        <v>117055.21513527753</v>
      </c>
      <c r="BC16" s="424">
        <v>119619.60702976644</v>
      </c>
      <c r="BD16" s="424">
        <v>121075.74227892855</v>
      </c>
      <c r="BE16" s="424">
        <v>123260.36938210644</v>
      </c>
      <c r="BF16" s="424">
        <v>120752.98616916555</v>
      </c>
      <c r="BG16" s="424">
        <v>119694.92564294937</v>
      </c>
      <c r="BH16" s="424">
        <v>117838.97237219621</v>
      </c>
      <c r="BI16" s="424">
        <v>122735.45625949455</v>
      </c>
      <c r="BJ16" s="424">
        <v>120049.19112513392</v>
      </c>
      <c r="BK16" s="424">
        <v>126047.57279302411</v>
      </c>
      <c r="BL16" s="424">
        <v>139062.48919025276</v>
      </c>
      <c r="BM16" s="424">
        <v>137586.09214340354</v>
      </c>
      <c r="BN16" s="424">
        <v>138175.21268258648</v>
      </c>
      <c r="BO16" s="424">
        <v>138628.47666558527</v>
      </c>
      <c r="BP16" s="424">
        <v>142104.72795610214</v>
      </c>
      <c r="BQ16" s="424">
        <v>142278.28919419972</v>
      </c>
      <c r="BR16" s="424">
        <v>144450.61180768846</v>
      </c>
      <c r="BS16" s="424">
        <v>148534.72719634642</v>
      </c>
      <c r="BT16" s="424">
        <v>150438.85095480151</v>
      </c>
      <c r="BU16" s="424">
        <v>151519.5</v>
      </c>
      <c r="BV16" s="424">
        <v>153595.05761268668</v>
      </c>
      <c r="BW16" s="424">
        <v>156324.69065769573</v>
      </c>
      <c r="BX16" s="424">
        <v>157406.6914241621</v>
      </c>
      <c r="BY16" s="424">
        <v>156600.80811839449</v>
      </c>
      <c r="BZ16" s="424">
        <v>159897.71195550862</v>
      </c>
      <c r="CA16" s="424">
        <v>166725.92581236121</v>
      </c>
      <c r="CB16" s="424">
        <v>166910.92624923383</v>
      </c>
      <c r="CC16" s="424">
        <v>166395.73053723547</v>
      </c>
      <c r="CD16" s="424">
        <v>169580.80563689113</v>
      </c>
      <c r="CE16" s="424">
        <v>171298.85641524161</v>
      </c>
      <c r="CF16" s="424">
        <v>173801.30735711419</v>
      </c>
      <c r="CG16" s="424">
        <v>177668.55562032614</v>
      </c>
      <c r="CH16" s="424">
        <v>174394.86292201749</v>
      </c>
      <c r="CI16" s="424">
        <v>174924.25180757011</v>
      </c>
      <c r="CJ16" s="424">
        <v>175637.22381427392</v>
      </c>
      <c r="CK16" s="424">
        <v>179152.63008492597</v>
      </c>
      <c r="CL16" s="424">
        <v>178461.27118693173</v>
      </c>
      <c r="CM16" s="424">
        <v>180437.56616006474</v>
      </c>
      <c r="CN16" s="424">
        <v>176191.51600309185</v>
      </c>
      <c r="CO16" s="424">
        <v>175785.32195359335</v>
      </c>
      <c r="CP16" s="424">
        <v>185058.20583007197</v>
      </c>
      <c r="CQ16" s="424">
        <v>188375.48139406703</v>
      </c>
      <c r="CR16" s="424">
        <v>191339.81988459302</v>
      </c>
      <c r="CS16" s="424">
        <v>200039.4517179582</v>
      </c>
      <c r="CT16" s="424">
        <v>196835.78700488887</v>
      </c>
      <c r="CU16" s="424">
        <v>202954.33186410007</v>
      </c>
      <c r="CV16" s="424">
        <v>207215.69517574867</v>
      </c>
      <c r="CW16" s="424">
        <v>214373.48147916992</v>
      </c>
      <c r="CX16" s="424">
        <v>221942.12390585776</v>
      </c>
      <c r="CY16" s="424">
        <v>230238.77583979841</v>
      </c>
      <c r="CZ16" s="424">
        <v>221922.20800793669</v>
      </c>
      <c r="DA16" s="424">
        <v>225940.38191798772</v>
      </c>
      <c r="DB16" s="424">
        <v>218871.25093894106</v>
      </c>
      <c r="DC16" s="424">
        <v>217596.3036255289</v>
      </c>
      <c r="DD16" s="424">
        <v>214815.73631158541</v>
      </c>
      <c r="DE16" s="424">
        <v>217004.41993496372</v>
      </c>
      <c r="DF16" s="424">
        <v>218846.8952504606</v>
      </c>
      <c r="DG16" s="424">
        <v>219966.96050391931</v>
      </c>
      <c r="DH16" s="424">
        <v>226576.71631358506</v>
      </c>
      <c r="DI16" s="424">
        <v>229226.42152050519</v>
      </c>
      <c r="DJ16" s="424">
        <v>240408.08847555952</v>
      </c>
      <c r="DK16" s="424">
        <v>252957.68400993009</v>
      </c>
      <c r="DL16" s="424">
        <v>258964.54538824756</v>
      </c>
      <c r="DM16" s="424">
        <v>259427.82324653002</v>
      </c>
      <c r="DN16" s="424">
        <v>262761.86596508219</v>
      </c>
      <c r="DO16" s="424">
        <v>263442.84530936059</v>
      </c>
      <c r="DP16" s="424">
        <v>268691.24890248722</v>
      </c>
      <c r="DQ16" s="424">
        <v>269147.02911251434</v>
      </c>
      <c r="DR16" s="424">
        <v>278812.67778411362</v>
      </c>
      <c r="DS16" s="424">
        <v>273904.52688807907</v>
      </c>
      <c r="DT16" s="424">
        <v>276298.97259022022</v>
      </c>
      <c r="DU16" s="424">
        <v>280218.67607955547</v>
      </c>
      <c r="DV16" s="424">
        <v>275540.36607464025</v>
      </c>
      <c r="DW16" s="424">
        <v>278884.25604416308</v>
      </c>
      <c r="DX16" s="424">
        <v>295596.05314703286</v>
      </c>
      <c r="DY16" s="424">
        <v>278825.85957494081</v>
      </c>
      <c r="DZ16" s="424">
        <v>277995.11736622191</v>
      </c>
      <c r="EA16" s="424">
        <v>269143.13557219441</v>
      </c>
      <c r="EB16" s="424">
        <v>268344.11662117584</v>
      </c>
      <c r="EC16" s="424">
        <v>284981.4928212621</v>
      </c>
      <c r="ED16" s="424">
        <v>305406.72245056508</v>
      </c>
      <c r="EE16" s="424">
        <v>286606.10411991918</v>
      </c>
      <c r="EF16" s="424">
        <v>292769.16974273225</v>
      </c>
      <c r="EG16" s="424">
        <v>296822.91944970074</v>
      </c>
      <c r="EH16" s="424">
        <v>304286.70241272327</v>
      </c>
      <c r="EI16" s="424">
        <v>304753.51439039694</v>
      </c>
      <c r="EJ16" s="424">
        <v>306320.93923338183</v>
      </c>
      <c r="EK16" s="424">
        <v>311055.09824585548</v>
      </c>
      <c r="EL16" s="424">
        <v>313224.63939457148</v>
      </c>
      <c r="EM16" s="424">
        <v>298725.71976760373</v>
      </c>
      <c r="EN16" s="424">
        <v>300724.80520937481</v>
      </c>
    </row>
    <row r="17" spans="1:144" ht="17.100000000000001" customHeight="1" x14ac:dyDescent="0.25">
      <c r="A17" s="422" t="s">
        <v>491</v>
      </c>
      <c r="B17" s="424">
        <v>-16094.591653099998</v>
      </c>
      <c r="C17" s="424">
        <v>-15133.990915980001</v>
      </c>
      <c r="D17" s="424">
        <v>-10574.257390679999</v>
      </c>
      <c r="E17" s="424">
        <v>-13160.13132181</v>
      </c>
      <c r="F17" s="424">
        <v>-13184.197336680001</v>
      </c>
      <c r="G17" s="424">
        <v>-12603.214470860001</v>
      </c>
      <c r="H17" s="424">
        <v>-12649.402737140001</v>
      </c>
      <c r="I17" s="424">
        <v>-13999.36386032</v>
      </c>
      <c r="J17" s="424">
        <v>-12309.791425859999</v>
      </c>
      <c r="K17" s="424">
        <v>-9506.4930552200003</v>
      </c>
      <c r="L17" s="424">
        <v>-11316.247423609999</v>
      </c>
      <c r="M17" s="424">
        <v>-9687.6799926800013</v>
      </c>
      <c r="N17" s="424">
        <v>-8384.2803368000004</v>
      </c>
      <c r="O17" s="424">
        <v>-7735.6408573600002</v>
      </c>
      <c r="P17" s="424">
        <v>-11176.693028849997</v>
      </c>
      <c r="Q17" s="424">
        <v>-9606.6951597400002</v>
      </c>
      <c r="R17" s="424">
        <v>-11320.184787369999</v>
      </c>
      <c r="S17" s="424">
        <v>-10168.74607549</v>
      </c>
      <c r="T17" s="424">
        <v>-11201.799995440004</v>
      </c>
      <c r="U17" s="424">
        <v>-8361.1217992800011</v>
      </c>
      <c r="V17" s="424">
        <v>-10561.849022570001</v>
      </c>
      <c r="W17" s="424">
        <v>-11253.339342660001</v>
      </c>
      <c r="X17" s="424">
        <v>-9436.6171233200002</v>
      </c>
      <c r="Y17" s="424">
        <v>-7837.3001372700001</v>
      </c>
      <c r="Z17" s="424">
        <v>-10079.960773000003</v>
      </c>
      <c r="AA17" s="424">
        <v>-8692.3302772299994</v>
      </c>
      <c r="AB17" s="424">
        <v>-9372.881900270002</v>
      </c>
      <c r="AC17" s="424">
        <v>-8880.1699302400029</v>
      </c>
      <c r="AD17" s="424">
        <v>-8780.1530179400033</v>
      </c>
      <c r="AE17" s="424">
        <v>-11179.910112040001</v>
      </c>
      <c r="AF17" s="424">
        <v>-11456.030725809998</v>
      </c>
      <c r="AG17" s="424">
        <v>-13179.341982179998</v>
      </c>
      <c r="AH17" s="424">
        <v>-11879.09227354</v>
      </c>
      <c r="AI17" s="424">
        <v>-13350.546611650003</v>
      </c>
      <c r="AJ17" s="424">
        <v>-16898.939951499997</v>
      </c>
      <c r="AK17" s="424">
        <v>-11466.967172649998</v>
      </c>
      <c r="AL17" s="424">
        <v>-13650.276193949998</v>
      </c>
      <c r="AM17" s="424">
        <v>-12018.874950829999</v>
      </c>
      <c r="AN17" s="424">
        <v>-12476.195903029999</v>
      </c>
      <c r="AO17" s="424">
        <v>-14313.36957282</v>
      </c>
      <c r="AP17" s="424">
        <v>-17374.062681929754</v>
      </c>
      <c r="AQ17" s="424">
        <v>-18112.053482993684</v>
      </c>
      <c r="AR17" s="424">
        <v>-14044.60487612374</v>
      </c>
      <c r="AS17" s="424">
        <v>-13816.06028582856</v>
      </c>
      <c r="AT17" s="424">
        <v>-17341.511666418828</v>
      </c>
      <c r="AU17" s="424">
        <v>-15217.901120033093</v>
      </c>
      <c r="AV17" s="424">
        <v>-13552.266238281474</v>
      </c>
      <c r="AW17" s="424">
        <v>-10932.694839660657</v>
      </c>
      <c r="AX17" s="424">
        <v>-13197.887711877294</v>
      </c>
      <c r="AY17" s="424">
        <v>-12463.583303451964</v>
      </c>
      <c r="AZ17" s="424">
        <v>-13387.690245879574</v>
      </c>
      <c r="BA17" s="424">
        <v>-17897.114501728862</v>
      </c>
      <c r="BB17" s="424">
        <v>-16472.475734490621</v>
      </c>
      <c r="BC17" s="424">
        <v>-18912.303265928196</v>
      </c>
      <c r="BD17" s="424">
        <v>-19181.228839505362</v>
      </c>
      <c r="BE17" s="424">
        <v>-20865.026249724659</v>
      </c>
      <c r="BF17" s="424">
        <v>-24581.233548614022</v>
      </c>
      <c r="BG17" s="424">
        <v>-22626.159615587952</v>
      </c>
      <c r="BH17" s="424">
        <v>-19870.683686191223</v>
      </c>
      <c r="BI17" s="424">
        <v>-20743.429970004472</v>
      </c>
      <c r="BJ17" s="424">
        <v>-19352.681883520723</v>
      </c>
      <c r="BK17" s="424">
        <v>-22349.474304150681</v>
      </c>
      <c r="BL17" s="424">
        <v>-23502.995871067244</v>
      </c>
      <c r="BM17" s="424">
        <v>-22661.474497705807</v>
      </c>
      <c r="BN17" s="424">
        <v>-22878.465939326445</v>
      </c>
      <c r="BO17" s="424">
        <v>-21714.827886328236</v>
      </c>
      <c r="BP17" s="424">
        <v>-26328.382232080454</v>
      </c>
      <c r="BQ17" s="424">
        <v>-25956.873075779848</v>
      </c>
      <c r="BR17" s="424">
        <v>-26828.959248950447</v>
      </c>
      <c r="BS17" s="424">
        <v>-25650.317494534476</v>
      </c>
      <c r="BT17" s="424">
        <v>-29430.173450514856</v>
      </c>
      <c r="BU17" s="424">
        <v>-28634.9</v>
      </c>
      <c r="BV17" s="424">
        <v>-26971.136303966399</v>
      </c>
      <c r="BW17" s="424">
        <v>-29312.760556908066</v>
      </c>
      <c r="BX17" s="424">
        <v>-31958.729724419147</v>
      </c>
      <c r="BY17" s="424">
        <v>-34518.630189887648</v>
      </c>
      <c r="BZ17" s="424">
        <v>-29765.040157252177</v>
      </c>
      <c r="CA17" s="424">
        <v>-35913.45428410665</v>
      </c>
      <c r="CB17" s="424">
        <v>-35783.323356305329</v>
      </c>
      <c r="CC17" s="424">
        <v>-37224.626337385162</v>
      </c>
      <c r="CD17" s="424">
        <v>-37942.026526596077</v>
      </c>
      <c r="CE17" s="424">
        <v>-41152.21912881577</v>
      </c>
      <c r="CF17" s="424">
        <v>-41550.868337346699</v>
      </c>
      <c r="CG17" s="424">
        <v>-38386.59096716639</v>
      </c>
      <c r="CH17" s="424">
        <v>-32405.033911957518</v>
      </c>
      <c r="CI17" s="424">
        <v>-35191.526846515859</v>
      </c>
      <c r="CJ17" s="424">
        <v>-40506.141151634103</v>
      </c>
      <c r="CK17" s="424">
        <v>-39546.197622725238</v>
      </c>
      <c r="CL17" s="424">
        <v>-35351.569054948355</v>
      </c>
      <c r="CM17" s="424">
        <v>-34907.183384128431</v>
      </c>
      <c r="CN17" s="424">
        <v>-27481.992926843894</v>
      </c>
      <c r="CO17" s="424">
        <v>-28939.114406344157</v>
      </c>
      <c r="CP17" s="424">
        <v>-26135.339736256545</v>
      </c>
      <c r="CQ17" s="424">
        <v>-29274.277120821997</v>
      </c>
      <c r="CR17" s="424">
        <v>-29484.768431556058</v>
      </c>
      <c r="CS17" s="424">
        <v>-24932.121414385856</v>
      </c>
      <c r="CT17" s="424">
        <v>-23701.260518967501</v>
      </c>
      <c r="CU17" s="424">
        <v>-19829.780191346192</v>
      </c>
      <c r="CV17" s="424">
        <v>-18394.546459666919</v>
      </c>
      <c r="CW17" s="424">
        <v>-17571.779205522427</v>
      </c>
      <c r="CX17" s="424">
        <v>-18573.606077410073</v>
      </c>
      <c r="CY17" s="424">
        <v>-22246.375063844021</v>
      </c>
      <c r="CZ17" s="424">
        <v>-25283.029247717244</v>
      </c>
      <c r="DA17" s="424">
        <v>-21010.18099120606</v>
      </c>
      <c r="DB17" s="424">
        <v>-22958.469095949196</v>
      </c>
      <c r="DC17" s="424">
        <v>-22390.423569186998</v>
      </c>
      <c r="DD17" s="424">
        <v>-19647.914046480033</v>
      </c>
      <c r="DE17" s="424">
        <v>-19273.09610646783</v>
      </c>
      <c r="DF17" s="424">
        <v>-20935.306592958881</v>
      </c>
      <c r="DG17" s="424">
        <v>-19289.037028424798</v>
      </c>
      <c r="DH17" s="424">
        <v>-20772.733527978315</v>
      </c>
      <c r="DI17" s="424">
        <v>-18967.234455908358</v>
      </c>
      <c r="DJ17" s="424">
        <v>-21200.26106011423</v>
      </c>
      <c r="DK17" s="424">
        <v>-18445.956216161783</v>
      </c>
      <c r="DL17" s="424">
        <v>-18377.2636097016</v>
      </c>
      <c r="DM17" s="424">
        <v>-21627.090344343022</v>
      </c>
      <c r="DN17" s="424">
        <v>-19402.232828217911</v>
      </c>
      <c r="DO17" s="424">
        <v>-18081.413977269593</v>
      </c>
      <c r="DP17" s="424">
        <v>-19279.206900320001</v>
      </c>
      <c r="DQ17" s="424">
        <v>-23863.349618259625</v>
      </c>
      <c r="DR17" s="424">
        <v>-24211.561883350314</v>
      </c>
      <c r="DS17" s="424">
        <v>-13684.554506002109</v>
      </c>
      <c r="DT17" s="424">
        <v>-13755.411136558921</v>
      </c>
      <c r="DU17" s="424">
        <v>-12727.236643302333</v>
      </c>
      <c r="DV17" s="424">
        <v>1025.7089805331761</v>
      </c>
      <c r="DW17" s="424">
        <v>-22127.335113032943</v>
      </c>
      <c r="DX17" s="424">
        <v>-21088.749873838813</v>
      </c>
      <c r="DY17" s="424">
        <v>-49104.374233031187</v>
      </c>
      <c r="DZ17" s="424">
        <v>-51513.327108830243</v>
      </c>
      <c r="EA17" s="424">
        <v>-42431.598791852331</v>
      </c>
      <c r="EB17" s="424">
        <v>-34259.903045684754</v>
      </c>
      <c r="EC17" s="424">
        <v>-27032.858213989537</v>
      </c>
      <c r="ED17" s="424">
        <v>-29267.717830482128</v>
      </c>
      <c r="EE17" s="424">
        <v>-30965.464448109906</v>
      </c>
      <c r="EF17" s="424">
        <v>-40247.084593347718</v>
      </c>
      <c r="EG17" s="424">
        <v>-36882.971087025631</v>
      </c>
      <c r="EH17" s="424">
        <v>-34161.745417146652</v>
      </c>
      <c r="EI17" s="424">
        <v>-39984.162914329703</v>
      </c>
      <c r="EJ17" s="424">
        <v>-31392.598979757619</v>
      </c>
      <c r="EK17" s="424">
        <v>-41795.13414492146</v>
      </c>
      <c r="EL17" s="424">
        <v>-39463.641038158414</v>
      </c>
      <c r="EM17" s="424">
        <v>-19113.246569812924</v>
      </c>
      <c r="EN17" s="424">
        <v>-21043.5530357916</v>
      </c>
    </row>
    <row r="18" spans="1:144" ht="17.100000000000001" customHeight="1" x14ac:dyDescent="0.25">
      <c r="A18" s="422" t="s">
        <v>492</v>
      </c>
      <c r="B18" s="424">
        <v>416.39877228</v>
      </c>
      <c r="C18" s="424">
        <v>398.98351687999997</v>
      </c>
      <c r="D18" s="424">
        <v>464.59303090000003</v>
      </c>
      <c r="E18" s="424">
        <v>369.60301450999998</v>
      </c>
      <c r="F18" s="424">
        <v>408.48481404999995</v>
      </c>
      <c r="G18" s="424">
        <v>451.59551101999995</v>
      </c>
      <c r="H18" s="424">
        <v>445.53247376000002</v>
      </c>
      <c r="I18" s="424">
        <v>375.32156171000003</v>
      </c>
      <c r="J18" s="424">
        <v>729.0334312199999</v>
      </c>
      <c r="K18" s="424">
        <v>725.01450312999987</v>
      </c>
      <c r="L18" s="424">
        <v>1098.9094759899999</v>
      </c>
      <c r="M18" s="424">
        <v>992.11887309000008</v>
      </c>
      <c r="N18" s="424">
        <v>1201.4398751599999</v>
      </c>
      <c r="O18" s="424">
        <v>986.17518556999994</v>
      </c>
      <c r="P18" s="424">
        <v>242.02596110999997</v>
      </c>
      <c r="Q18" s="424">
        <v>265.07175250999995</v>
      </c>
      <c r="R18" s="424">
        <v>629.2786777099999</v>
      </c>
      <c r="S18" s="424">
        <v>246.32987396999999</v>
      </c>
      <c r="T18" s="424">
        <v>1772.48621953</v>
      </c>
      <c r="U18" s="424">
        <v>1112.8485640200001</v>
      </c>
      <c r="V18" s="424">
        <v>719.99327042000004</v>
      </c>
      <c r="W18" s="424">
        <v>955.00277437</v>
      </c>
      <c r="X18" s="424">
        <v>1127.9270470100003</v>
      </c>
      <c r="Y18" s="424">
        <v>1138.7372729100002</v>
      </c>
      <c r="Z18" s="424">
        <v>1211.1530704200002</v>
      </c>
      <c r="AA18" s="424">
        <v>1131.4411226499999</v>
      </c>
      <c r="AB18" s="424">
        <v>1179.4819348599999</v>
      </c>
      <c r="AC18" s="424">
        <v>1157.8965479799999</v>
      </c>
      <c r="AD18" s="424">
        <v>218.86825797</v>
      </c>
      <c r="AE18" s="424">
        <v>450.09873363999998</v>
      </c>
      <c r="AF18" s="424">
        <v>152.5676181</v>
      </c>
      <c r="AG18" s="424">
        <v>445.32254952000005</v>
      </c>
      <c r="AH18" s="424">
        <v>763.68187892000003</v>
      </c>
      <c r="AI18" s="424">
        <v>1163.6323081500002</v>
      </c>
      <c r="AJ18" s="424">
        <v>1325.8463739199999</v>
      </c>
      <c r="AK18" s="424">
        <v>1804.5649623700001</v>
      </c>
      <c r="AL18" s="424">
        <v>2146.9082228399998</v>
      </c>
      <c r="AM18" s="424">
        <v>2114.7532336799995</v>
      </c>
      <c r="AN18" s="424">
        <v>2108.0848065299997</v>
      </c>
      <c r="AO18" s="424">
        <v>2342.2126538799998</v>
      </c>
      <c r="AP18" s="424">
        <v>1233.3859579699999</v>
      </c>
      <c r="AQ18" s="424">
        <v>1546.1322582800001</v>
      </c>
      <c r="AR18" s="424">
        <v>1729.84466681</v>
      </c>
      <c r="AS18" s="424">
        <v>2100.3866184399999</v>
      </c>
      <c r="AT18" s="424">
        <v>2973.8737531799998</v>
      </c>
      <c r="AU18" s="424">
        <v>2466.6333634100001</v>
      </c>
      <c r="AV18" s="424">
        <v>2627.7498871299995</v>
      </c>
      <c r="AW18" s="424">
        <v>2715.6635386299995</v>
      </c>
      <c r="AX18" s="424">
        <v>3505.64319918</v>
      </c>
      <c r="AY18" s="424">
        <v>3459.2269215600004</v>
      </c>
      <c r="AZ18" s="424">
        <v>3529.4347085599993</v>
      </c>
      <c r="BA18" s="424">
        <v>3453.8968748400002</v>
      </c>
      <c r="BB18" s="424">
        <v>2412.4059201499999</v>
      </c>
      <c r="BC18" s="424">
        <v>2414.3403686699999</v>
      </c>
      <c r="BD18" s="424">
        <v>1784.51822917</v>
      </c>
      <c r="BE18" s="424">
        <v>2049.3917820399997</v>
      </c>
      <c r="BF18" s="424">
        <v>2089.3361430999998</v>
      </c>
      <c r="BG18" s="424">
        <v>2102.1365570700004</v>
      </c>
      <c r="BH18" s="424">
        <v>2294.0404291999994</v>
      </c>
      <c r="BI18" s="424">
        <v>2467.8894129999999</v>
      </c>
      <c r="BJ18" s="424">
        <v>2207.8287976499996</v>
      </c>
      <c r="BK18" s="424">
        <v>2382.2947444899996</v>
      </c>
      <c r="BL18" s="424">
        <v>2443.1738772899998</v>
      </c>
      <c r="BM18" s="424">
        <v>2611.5448260100006</v>
      </c>
      <c r="BN18" s="424">
        <v>2007.7485255200002</v>
      </c>
      <c r="BO18" s="424">
        <v>2027.59553033</v>
      </c>
      <c r="BP18" s="424">
        <v>1574.8875632300001</v>
      </c>
      <c r="BQ18" s="424">
        <v>1242.43514559</v>
      </c>
      <c r="BR18" s="424">
        <v>1307.1408722699998</v>
      </c>
      <c r="BS18" s="424">
        <v>1065.56092048</v>
      </c>
      <c r="BT18" s="424">
        <v>1057.6542133000003</v>
      </c>
      <c r="BU18" s="424">
        <v>1056.7</v>
      </c>
      <c r="BV18" s="424">
        <v>996.92193865999991</v>
      </c>
      <c r="BW18" s="424">
        <v>1008.8143971</v>
      </c>
      <c r="BX18" s="424">
        <v>1011.9442757100001</v>
      </c>
      <c r="BY18" s="424">
        <v>1066.7009175000001</v>
      </c>
      <c r="BZ18" s="424">
        <v>1016.77921311</v>
      </c>
      <c r="CA18" s="424">
        <v>866.98502473000008</v>
      </c>
      <c r="CB18" s="424">
        <v>1356.7076687000001</v>
      </c>
      <c r="CC18" s="424">
        <v>876.30193002999999</v>
      </c>
      <c r="CD18" s="424">
        <v>902.85366694000004</v>
      </c>
      <c r="CE18" s="424">
        <v>874.22326047999991</v>
      </c>
      <c r="CF18" s="424">
        <v>871.67880075999994</v>
      </c>
      <c r="CG18" s="424">
        <v>884.54086482000002</v>
      </c>
      <c r="CH18" s="424">
        <v>764.88943096000003</v>
      </c>
      <c r="CI18" s="424">
        <v>759.47528250999994</v>
      </c>
      <c r="CJ18" s="424">
        <v>783.26216117999991</v>
      </c>
      <c r="CK18" s="424">
        <v>777.68830327000012</v>
      </c>
      <c r="CL18" s="424">
        <v>780.34392504000004</v>
      </c>
      <c r="CM18" s="424">
        <v>666.0651149900001</v>
      </c>
      <c r="CN18" s="424">
        <v>663.17858106999995</v>
      </c>
      <c r="CO18" s="424">
        <v>662.97412502999987</v>
      </c>
      <c r="CP18" s="424">
        <v>679.88341018999995</v>
      </c>
      <c r="CQ18" s="424">
        <v>680.51631947999999</v>
      </c>
      <c r="CR18" s="424">
        <v>686.30011655999999</v>
      </c>
      <c r="CS18" s="424">
        <v>675.2423620400001</v>
      </c>
      <c r="CT18" s="424">
        <v>728.38201835000007</v>
      </c>
      <c r="CU18" s="424">
        <v>618.91564277000009</v>
      </c>
      <c r="CV18" s="424">
        <v>647.7223449899999</v>
      </c>
      <c r="CW18" s="424">
        <v>619.35890265</v>
      </c>
      <c r="CX18" s="424">
        <v>615.95369096000013</v>
      </c>
      <c r="CY18" s="424">
        <v>532.94062998999993</v>
      </c>
      <c r="CZ18" s="424">
        <v>486.13695540999993</v>
      </c>
      <c r="DA18" s="424">
        <v>504.09098372999995</v>
      </c>
      <c r="DB18" s="424">
        <v>490.31621081999998</v>
      </c>
      <c r="DC18" s="424">
        <v>486.93154324999995</v>
      </c>
      <c r="DD18" s="424">
        <v>505.02529141000002</v>
      </c>
      <c r="DE18" s="424">
        <v>448.45071628999995</v>
      </c>
      <c r="DF18" s="424">
        <v>424.32515734000003</v>
      </c>
      <c r="DG18" s="424">
        <v>415.21715676999997</v>
      </c>
      <c r="DH18" s="424">
        <v>425.40114375000002</v>
      </c>
      <c r="DI18" s="424">
        <v>408.29458506000003</v>
      </c>
      <c r="DJ18" s="424">
        <v>436.04864189999995</v>
      </c>
      <c r="DK18" s="424">
        <v>290.27401915000002</v>
      </c>
      <c r="DL18" s="424">
        <v>262.41021176999999</v>
      </c>
      <c r="DM18" s="424">
        <v>270.84950722999997</v>
      </c>
      <c r="DN18" s="424">
        <v>162.27015924</v>
      </c>
      <c r="DO18" s="424">
        <v>117.93738719999999</v>
      </c>
      <c r="DP18" s="424">
        <v>136.1017042</v>
      </c>
      <c r="DQ18" s="424">
        <v>22.977313389999999</v>
      </c>
      <c r="DR18" s="424">
        <v>55.86070909</v>
      </c>
      <c r="DS18" s="424">
        <v>37.523696020000003</v>
      </c>
      <c r="DT18" s="424">
        <v>581.83854550000001</v>
      </c>
      <c r="DU18" s="424">
        <v>588.79924046999997</v>
      </c>
      <c r="DV18" s="424">
        <v>595.43215739000004</v>
      </c>
      <c r="DW18" s="424">
        <v>12103.041259670001</v>
      </c>
      <c r="DX18" s="424">
        <v>12052.1134747</v>
      </c>
      <c r="DY18" s="424">
        <v>12003.757200059999</v>
      </c>
      <c r="DZ18" s="424">
        <v>10233.65064851</v>
      </c>
      <c r="EA18" s="424">
        <v>10266.188454180001</v>
      </c>
      <c r="EB18" s="424">
        <v>10257.780566359997</v>
      </c>
      <c r="EC18" s="424">
        <v>2052.56562381</v>
      </c>
      <c r="ED18" s="424">
        <v>2039.6351765099998</v>
      </c>
      <c r="EE18" s="424">
        <v>2037.7262019</v>
      </c>
      <c r="EF18" s="424">
        <v>14.186722280000001</v>
      </c>
      <c r="EG18" s="424">
        <v>29.864407589999999</v>
      </c>
      <c r="EH18" s="424">
        <v>44.455103069999993</v>
      </c>
      <c r="EI18" s="424">
        <v>39.964073280000001</v>
      </c>
      <c r="EJ18" s="424">
        <v>29.675978439999998</v>
      </c>
      <c r="EK18" s="424">
        <v>29.392868370000002</v>
      </c>
      <c r="EL18" s="424">
        <v>24.093481529999998</v>
      </c>
      <c r="EM18" s="424">
        <v>36.022462339999997</v>
      </c>
      <c r="EN18" s="424">
        <v>40.506287</v>
      </c>
    </row>
    <row r="19" spans="1:144" ht="17.100000000000001" customHeight="1" x14ac:dyDescent="0.25">
      <c r="A19" s="422" t="s">
        <v>493</v>
      </c>
      <c r="B19" s="424">
        <v>153.19780331999999</v>
      </c>
      <c r="C19" s="424">
        <v>154.31596911</v>
      </c>
      <c r="D19" s="424">
        <v>138.70587049999997</v>
      </c>
      <c r="E19" s="424">
        <v>145.20146566999998</v>
      </c>
      <c r="F19" s="424">
        <v>139.64907062999998</v>
      </c>
      <c r="G19" s="424">
        <v>144.54348844999998</v>
      </c>
      <c r="H19" s="424">
        <v>136.46690247999999</v>
      </c>
      <c r="I19" s="424">
        <v>137.70103456999999</v>
      </c>
      <c r="J19" s="424">
        <v>166.28222216</v>
      </c>
      <c r="K19" s="424">
        <v>164.10271523999998</v>
      </c>
      <c r="L19" s="424">
        <v>188.36966712999998</v>
      </c>
      <c r="M19" s="424">
        <v>289.10614802999993</v>
      </c>
      <c r="N19" s="424">
        <v>325.25928297999997</v>
      </c>
      <c r="O19" s="424">
        <v>266.26099159999995</v>
      </c>
      <c r="P19" s="424">
        <v>282.16233682000001</v>
      </c>
      <c r="Q19" s="424">
        <v>326.19289162000001</v>
      </c>
      <c r="R19" s="424">
        <v>355.96613649</v>
      </c>
      <c r="S19" s="424">
        <v>144.95301177000002</v>
      </c>
      <c r="T19" s="424">
        <v>145.04960496999999</v>
      </c>
      <c r="U19" s="424">
        <v>146.18456738</v>
      </c>
      <c r="V19" s="424">
        <v>147.98835771</v>
      </c>
      <c r="W19" s="424">
        <v>189.87692557</v>
      </c>
      <c r="X19" s="424">
        <v>188.68572480999998</v>
      </c>
      <c r="Y19" s="424">
        <v>187.66180904000001</v>
      </c>
      <c r="Z19" s="424">
        <v>184.76241243000001</v>
      </c>
      <c r="AA19" s="424">
        <v>235.96431477000002</v>
      </c>
      <c r="AB19" s="424">
        <v>228.80128807000003</v>
      </c>
      <c r="AC19" s="424">
        <v>202.30284356000001</v>
      </c>
      <c r="AD19" s="424">
        <v>207.31680611000002</v>
      </c>
      <c r="AE19" s="424">
        <v>142.31707372000002</v>
      </c>
      <c r="AF19" s="424">
        <v>246.29880878</v>
      </c>
      <c r="AG19" s="424">
        <v>157.61338316000001</v>
      </c>
      <c r="AH19" s="424">
        <v>186.53756657</v>
      </c>
      <c r="AI19" s="424">
        <v>186.00266166</v>
      </c>
      <c r="AJ19" s="424">
        <v>148.20166657000001</v>
      </c>
      <c r="AK19" s="424">
        <v>184.47326498999999</v>
      </c>
      <c r="AL19" s="424">
        <v>158.50110899000001</v>
      </c>
      <c r="AM19" s="424">
        <v>151.81138362999999</v>
      </c>
      <c r="AN19" s="424">
        <v>144.74117856000001</v>
      </c>
      <c r="AO19" s="424">
        <v>154.39851223000002</v>
      </c>
      <c r="AP19" s="424">
        <v>135.40763834000001</v>
      </c>
      <c r="AQ19" s="424">
        <v>198.07188681</v>
      </c>
      <c r="AR19" s="424">
        <v>126.59522910000001</v>
      </c>
      <c r="AS19" s="424">
        <v>150.84449430999999</v>
      </c>
      <c r="AT19" s="424">
        <v>162.74188365000003</v>
      </c>
      <c r="AU19" s="424">
        <v>164.49673319999999</v>
      </c>
      <c r="AV19" s="424">
        <v>163.62766462999997</v>
      </c>
      <c r="AW19" s="424">
        <v>172.66457023999999</v>
      </c>
      <c r="AX19" s="424">
        <v>134.78201322999996</v>
      </c>
      <c r="AY19" s="424">
        <v>146.16603488000001</v>
      </c>
      <c r="AZ19" s="424">
        <v>154.80724961999994</v>
      </c>
      <c r="BA19" s="424">
        <v>158.50427366000002</v>
      </c>
      <c r="BB19" s="424">
        <v>161.91662781999997</v>
      </c>
      <c r="BC19" s="424">
        <v>159.59387422</v>
      </c>
      <c r="BD19" s="424">
        <v>117.25199542000001</v>
      </c>
      <c r="BE19" s="424">
        <v>129.45984655000001</v>
      </c>
      <c r="BF19" s="424">
        <v>134.73078520999996</v>
      </c>
      <c r="BG19" s="424">
        <v>140.02408560999999</v>
      </c>
      <c r="BH19" s="424">
        <v>139.35857369000001</v>
      </c>
      <c r="BI19" s="424">
        <v>152.22108252999999</v>
      </c>
      <c r="BJ19" s="424">
        <v>115.15130846999999</v>
      </c>
      <c r="BK19" s="424">
        <v>126.01319054</v>
      </c>
      <c r="BL19" s="424">
        <v>127.1554088</v>
      </c>
      <c r="BM19" s="424">
        <v>371.52363643000001</v>
      </c>
      <c r="BN19" s="424">
        <v>379.96656151999991</v>
      </c>
      <c r="BO19" s="424">
        <v>3704.0103747000003</v>
      </c>
      <c r="BP19" s="424">
        <v>3664.27348949</v>
      </c>
      <c r="BQ19" s="424">
        <v>3670.1731644900001</v>
      </c>
      <c r="BR19" s="424">
        <v>3675.21057273</v>
      </c>
      <c r="BS19" s="424">
        <v>3683.2173269999998</v>
      </c>
      <c r="BT19" s="424">
        <v>3657.3844738899998</v>
      </c>
      <c r="BU19" s="424">
        <v>3668.5</v>
      </c>
      <c r="BV19" s="424">
        <v>3617.0592188099999</v>
      </c>
      <c r="BW19" s="424">
        <v>3626.6453938499999</v>
      </c>
      <c r="BX19" s="424">
        <v>3623.0380289999998</v>
      </c>
      <c r="BY19" s="424">
        <v>3622.9704508099999</v>
      </c>
      <c r="BZ19" s="424">
        <v>3621.55255085</v>
      </c>
      <c r="CA19" s="424">
        <v>3760.6580941399998</v>
      </c>
      <c r="CB19" s="424">
        <v>3749.1737147999997</v>
      </c>
      <c r="CC19" s="424">
        <v>3761.8094959199998</v>
      </c>
      <c r="CD19" s="424">
        <v>3762.2770625399999</v>
      </c>
      <c r="CE19" s="424">
        <v>3758.5232117199998</v>
      </c>
      <c r="CF19" s="424">
        <v>3767.8315939099998</v>
      </c>
      <c r="CG19" s="424">
        <v>3786.0611617799996</v>
      </c>
      <c r="CH19" s="424">
        <v>3776.0857908899998</v>
      </c>
      <c r="CI19" s="424">
        <v>3765.93455279</v>
      </c>
      <c r="CJ19" s="424">
        <v>3765.1976652000003</v>
      </c>
      <c r="CK19" s="424">
        <v>3761.3297814900002</v>
      </c>
      <c r="CL19" s="424">
        <v>3766.3030819800001</v>
      </c>
      <c r="CM19" s="424">
        <v>3851.56925434</v>
      </c>
      <c r="CN19" s="424">
        <v>3838.2095615300004</v>
      </c>
      <c r="CO19" s="424">
        <v>3841.6459451600003</v>
      </c>
      <c r="CP19" s="424">
        <v>3854.8684223200003</v>
      </c>
      <c r="CQ19" s="424">
        <v>3851.2765629800001</v>
      </c>
      <c r="CR19" s="424">
        <v>3841.4149903800003</v>
      </c>
      <c r="CS19" s="424">
        <v>3843.0021967400003</v>
      </c>
      <c r="CT19" s="424">
        <v>3829.80791262</v>
      </c>
      <c r="CU19" s="424">
        <v>3850.1254325200002</v>
      </c>
      <c r="CV19" s="424">
        <v>3837.4422250600001</v>
      </c>
      <c r="CW19" s="424">
        <v>3832.0039649100004</v>
      </c>
      <c r="CX19" s="424">
        <v>3838.5214351200002</v>
      </c>
      <c r="CY19" s="424">
        <v>3939.3595319200003</v>
      </c>
      <c r="CZ19" s="424">
        <v>3924.4904188699998</v>
      </c>
      <c r="DA19" s="424">
        <v>3928.2821452100002</v>
      </c>
      <c r="DB19" s="424">
        <v>3940.63574281</v>
      </c>
      <c r="DC19" s="424">
        <v>3911.6779075099998</v>
      </c>
      <c r="DD19" s="424">
        <v>3916.1275332999999</v>
      </c>
      <c r="DE19" s="424">
        <v>3927.1168639899997</v>
      </c>
      <c r="DF19" s="424">
        <v>3915.7525036699999</v>
      </c>
      <c r="DG19" s="424">
        <v>3920.3112408100001</v>
      </c>
      <c r="DH19" s="424">
        <v>3923.40452461</v>
      </c>
      <c r="DI19" s="424">
        <v>3926.9384735599997</v>
      </c>
      <c r="DJ19" s="424">
        <v>3935.6997193899997</v>
      </c>
      <c r="DK19" s="424">
        <v>4040.11773928</v>
      </c>
      <c r="DL19" s="424">
        <v>4022.36362465</v>
      </c>
      <c r="DM19" s="424">
        <v>4023.9363366299999</v>
      </c>
      <c r="DN19" s="424">
        <v>4030.76345545</v>
      </c>
      <c r="DO19" s="424">
        <v>4034.9671928500002</v>
      </c>
      <c r="DP19" s="424">
        <v>4030.7474261400002</v>
      </c>
      <c r="DQ19" s="424">
        <v>4032.3685415700002</v>
      </c>
      <c r="DR19" s="424">
        <v>4021.3580319799999</v>
      </c>
      <c r="DS19" s="424">
        <v>4031.9189057100002</v>
      </c>
      <c r="DT19" s="424">
        <v>4036.5619587200003</v>
      </c>
      <c r="DU19" s="424">
        <v>4021.3721522400001</v>
      </c>
      <c r="DV19" s="424">
        <v>4021.8372684700003</v>
      </c>
      <c r="DW19" s="424">
        <v>4119.7111005500001</v>
      </c>
      <c r="DX19" s="424">
        <v>5379.726790910001</v>
      </c>
      <c r="DY19" s="424">
        <v>5489.9843629499983</v>
      </c>
      <c r="DZ19" s="424">
        <v>5645.9314230800037</v>
      </c>
      <c r="EA19" s="424">
        <v>38584.592081740004</v>
      </c>
      <c r="EB19" s="424">
        <v>38698.5757381</v>
      </c>
      <c r="EC19" s="424">
        <v>40100.677529779998</v>
      </c>
      <c r="ED19" s="424">
        <v>40111.402101599997</v>
      </c>
      <c r="EE19" s="424">
        <v>40256.463010569998</v>
      </c>
      <c r="EF19" s="424">
        <v>40239.019081019993</v>
      </c>
      <c r="EG19" s="424">
        <v>87597.159286900001</v>
      </c>
      <c r="EH19" s="424">
        <v>87788.728449970004</v>
      </c>
      <c r="EI19" s="424">
        <v>88054.309445469989</v>
      </c>
      <c r="EJ19" s="424">
        <v>88057.297381139986</v>
      </c>
      <c r="EK19" s="424">
        <v>88081.807422400001</v>
      </c>
      <c r="EL19" s="424">
        <v>88889.634003129991</v>
      </c>
      <c r="EM19" s="424">
        <v>89198.525933700002</v>
      </c>
      <c r="EN19" s="424">
        <v>89507.860202960001</v>
      </c>
    </row>
    <row r="20" spans="1:144" ht="17.100000000000001" customHeight="1" x14ac:dyDescent="0.25">
      <c r="A20" s="422" t="s">
        <v>494</v>
      </c>
      <c r="B20" s="424">
        <v>18594.729341072874</v>
      </c>
      <c r="C20" s="424">
        <v>19044.324603401274</v>
      </c>
      <c r="D20" s="424">
        <v>22360.668552649873</v>
      </c>
      <c r="E20" s="424">
        <v>21280.181327235212</v>
      </c>
      <c r="F20" s="424">
        <v>22922.517605351597</v>
      </c>
      <c r="G20" s="424">
        <v>21373.307422236627</v>
      </c>
      <c r="H20" s="424">
        <v>18994.907343880179</v>
      </c>
      <c r="I20" s="424">
        <v>20201.11458074515</v>
      </c>
      <c r="J20" s="424">
        <v>25363.924309142734</v>
      </c>
      <c r="K20" s="424">
        <v>25143.319156730104</v>
      </c>
      <c r="L20" s="424">
        <v>24896.11395498427</v>
      </c>
      <c r="M20" s="424">
        <v>24565.283968943342</v>
      </c>
      <c r="N20" s="424">
        <v>23562.209847259786</v>
      </c>
      <c r="O20" s="424">
        <v>24677.444186577806</v>
      </c>
      <c r="P20" s="424">
        <v>23108.200299823584</v>
      </c>
      <c r="Q20" s="424">
        <v>23165.82197285549</v>
      </c>
      <c r="R20" s="424">
        <v>25400.594578360418</v>
      </c>
      <c r="S20" s="424">
        <v>27938.843234947642</v>
      </c>
      <c r="T20" s="424">
        <v>27716.558216280049</v>
      </c>
      <c r="U20" s="424">
        <v>28224.401098000351</v>
      </c>
      <c r="V20" s="424">
        <v>26685.276395961795</v>
      </c>
      <c r="W20" s="424">
        <v>28632.017156241829</v>
      </c>
      <c r="X20" s="424">
        <v>27468.836560251591</v>
      </c>
      <c r="Y20" s="424">
        <v>25309.103500960551</v>
      </c>
      <c r="Z20" s="424">
        <v>27505.896416856463</v>
      </c>
      <c r="AA20" s="424">
        <v>27713.612342122353</v>
      </c>
      <c r="AB20" s="424">
        <v>26807.826071009738</v>
      </c>
      <c r="AC20" s="424">
        <v>26985.714396542317</v>
      </c>
      <c r="AD20" s="424">
        <v>25081.56802680812</v>
      </c>
      <c r="AE20" s="424">
        <v>28660.785956678155</v>
      </c>
      <c r="AF20" s="424">
        <v>29288.080506300139</v>
      </c>
      <c r="AG20" s="424">
        <v>28118.357092553313</v>
      </c>
      <c r="AH20" s="424">
        <v>29731.391392921221</v>
      </c>
      <c r="AI20" s="424">
        <v>29666.838950144462</v>
      </c>
      <c r="AJ20" s="424">
        <v>29564.39343112606</v>
      </c>
      <c r="AK20" s="424">
        <v>29458.966505068092</v>
      </c>
      <c r="AL20" s="424">
        <v>32666.559441311121</v>
      </c>
      <c r="AM20" s="424">
        <v>31434.526478312724</v>
      </c>
      <c r="AN20" s="424">
        <v>34568.136052714675</v>
      </c>
      <c r="AO20" s="424">
        <v>35237.634672762681</v>
      </c>
      <c r="AP20" s="424">
        <v>35321.736417755252</v>
      </c>
      <c r="AQ20" s="424">
        <v>34118.070068315443</v>
      </c>
      <c r="AR20" s="424">
        <v>34349.677520039455</v>
      </c>
      <c r="AS20" s="424">
        <v>36275.025275776556</v>
      </c>
      <c r="AT20" s="424">
        <v>36543.319575843278</v>
      </c>
      <c r="AU20" s="424">
        <v>35664.545571807263</v>
      </c>
      <c r="AV20" s="424">
        <v>34743.13788053047</v>
      </c>
      <c r="AW20" s="424">
        <v>33103.565879656737</v>
      </c>
      <c r="AX20" s="424">
        <v>34695.323937723748</v>
      </c>
      <c r="AY20" s="424">
        <v>35594.439558382459</v>
      </c>
      <c r="AZ20" s="424">
        <v>38156.187542883796</v>
      </c>
      <c r="BA20" s="424">
        <v>38366.123306714959</v>
      </c>
      <c r="BB20" s="424">
        <v>40575.027869459576</v>
      </c>
      <c r="BC20" s="424">
        <v>41144.198700293819</v>
      </c>
      <c r="BD20" s="424">
        <v>38994.040175877031</v>
      </c>
      <c r="BE20" s="424">
        <v>38052.417033983897</v>
      </c>
      <c r="BF20" s="424">
        <v>34606.904911888341</v>
      </c>
      <c r="BG20" s="424">
        <v>34109.909932740469</v>
      </c>
      <c r="BH20" s="424">
        <v>37043.612771806722</v>
      </c>
      <c r="BI20" s="424">
        <v>36678.548153023294</v>
      </c>
      <c r="BJ20" s="424">
        <v>34131.393553218462</v>
      </c>
      <c r="BK20" s="424">
        <v>35765.769668424458</v>
      </c>
      <c r="BL20" s="424">
        <v>44551.988671439511</v>
      </c>
      <c r="BM20" s="424">
        <v>42748.003113312807</v>
      </c>
      <c r="BN20" s="424">
        <v>46880.714875900085</v>
      </c>
      <c r="BO20" s="424">
        <v>51051.107150947049</v>
      </c>
      <c r="BP20" s="424">
        <v>52242.323221041683</v>
      </c>
      <c r="BQ20" s="424">
        <v>54664.162452459925</v>
      </c>
      <c r="BR20" s="424">
        <v>55656.722119757993</v>
      </c>
      <c r="BS20" s="424">
        <v>56465.417236151901</v>
      </c>
      <c r="BT20" s="424">
        <v>55227.297853406679</v>
      </c>
      <c r="BU20" s="424">
        <v>54040.800000000003</v>
      </c>
      <c r="BV20" s="424">
        <v>56739.522353380264</v>
      </c>
      <c r="BW20" s="424">
        <v>58729.86270584767</v>
      </c>
      <c r="BX20" s="424">
        <v>60636.900551802959</v>
      </c>
      <c r="BY20" s="424">
        <v>59357.853390026838</v>
      </c>
      <c r="BZ20" s="424">
        <v>58698.444163096399</v>
      </c>
      <c r="CA20" s="424">
        <v>65020.277793534573</v>
      </c>
      <c r="CB20" s="424">
        <v>64422.375969688524</v>
      </c>
      <c r="CC20" s="424">
        <v>61534.792557670284</v>
      </c>
      <c r="CD20" s="424">
        <v>63220.115687402707</v>
      </c>
      <c r="CE20" s="424">
        <v>63623.114933193639</v>
      </c>
      <c r="CF20" s="424">
        <v>61839.921043205184</v>
      </c>
      <c r="CG20" s="424">
        <v>61890.112365387526</v>
      </c>
      <c r="CH20" s="424">
        <v>63456.927930627688</v>
      </c>
      <c r="CI20" s="424">
        <v>64370.061528331978</v>
      </c>
      <c r="CJ20" s="424">
        <v>63409.053928177484</v>
      </c>
      <c r="CK20" s="424">
        <v>60312.714367918365</v>
      </c>
      <c r="CL20" s="424">
        <v>63711.441040361075</v>
      </c>
      <c r="CM20" s="424">
        <v>69345.546586814031</v>
      </c>
      <c r="CN20" s="424">
        <v>70949.599419485647</v>
      </c>
      <c r="CO20" s="424">
        <v>72282.614224136923</v>
      </c>
      <c r="CP20" s="424">
        <v>77527.930330003146</v>
      </c>
      <c r="CQ20" s="424">
        <v>80856.926480132723</v>
      </c>
      <c r="CR20" s="424">
        <v>76327.046016954657</v>
      </c>
      <c r="CS20" s="424">
        <v>77477.493835279631</v>
      </c>
      <c r="CT20" s="424">
        <v>76546.263210759076</v>
      </c>
      <c r="CU20" s="424">
        <v>86749.20286477395</v>
      </c>
      <c r="CV20" s="424">
        <v>96378.841949931724</v>
      </c>
      <c r="CW20" s="424">
        <v>104488.50831407748</v>
      </c>
      <c r="CX20" s="424">
        <v>108467.19133079766</v>
      </c>
      <c r="CY20" s="424">
        <v>103415.83778866437</v>
      </c>
      <c r="CZ20" s="424">
        <v>100389.75840935941</v>
      </c>
      <c r="DA20" s="424">
        <v>96405.730566441547</v>
      </c>
      <c r="DB20" s="424">
        <v>100583.32597095185</v>
      </c>
      <c r="DC20" s="424">
        <v>101507.03435115184</v>
      </c>
      <c r="DD20" s="424">
        <v>96496.162795225304</v>
      </c>
      <c r="DE20" s="424">
        <v>101239.7798695259</v>
      </c>
      <c r="DF20" s="424">
        <v>99433.357687171723</v>
      </c>
      <c r="DG20" s="424">
        <v>101528.86239515475</v>
      </c>
      <c r="DH20" s="424">
        <v>108273.74315931668</v>
      </c>
      <c r="DI20" s="424">
        <v>111039.12430961682</v>
      </c>
      <c r="DJ20" s="424">
        <v>115048.47581654516</v>
      </c>
      <c r="DK20" s="424">
        <v>133112.16265416832</v>
      </c>
      <c r="DL20" s="424">
        <v>135019.32575221598</v>
      </c>
      <c r="DM20" s="424">
        <v>137373.71402924694</v>
      </c>
      <c r="DN20" s="424">
        <v>141814.83550571432</v>
      </c>
      <c r="DO20" s="424">
        <v>144903.37205335102</v>
      </c>
      <c r="DP20" s="424">
        <v>142793.18485618688</v>
      </c>
      <c r="DQ20" s="424">
        <v>125987.52917545472</v>
      </c>
      <c r="DR20" s="424">
        <v>140991.28020017332</v>
      </c>
      <c r="DS20" s="424">
        <v>142242.18023604696</v>
      </c>
      <c r="DT20" s="424">
        <v>140759.2337486913</v>
      </c>
      <c r="DU20" s="424">
        <v>139705.83403676309</v>
      </c>
      <c r="DV20" s="424">
        <v>124332.3402589262</v>
      </c>
      <c r="DW20" s="424">
        <v>124632.89519229365</v>
      </c>
      <c r="DX20" s="424">
        <v>138065.88340095407</v>
      </c>
      <c r="DY20" s="424">
        <v>109755.27043330966</v>
      </c>
      <c r="DZ20" s="424">
        <v>106438.03249997162</v>
      </c>
      <c r="EA20" s="424">
        <v>97525.064124912169</v>
      </c>
      <c r="EB20" s="424">
        <v>98826.98012118107</v>
      </c>
      <c r="EC20" s="424">
        <v>105386.14479469259</v>
      </c>
      <c r="ED20" s="424">
        <v>104138.71952353296</v>
      </c>
      <c r="EE20" s="424">
        <v>101943.20494015915</v>
      </c>
      <c r="EF20" s="424">
        <v>96525.264027114521</v>
      </c>
      <c r="EG20" s="424">
        <v>112134.30506261507</v>
      </c>
      <c r="EH20" s="424">
        <v>115431.03710681672</v>
      </c>
      <c r="EI20" s="424">
        <v>113923.29884680705</v>
      </c>
      <c r="EJ20" s="424">
        <v>119904.59348845421</v>
      </c>
      <c r="EK20" s="424">
        <v>115682.52324285393</v>
      </c>
      <c r="EL20" s="424">
        <v>103196.37509677996</v>
      </c>
      <c r="EM20" s="424">
        <v>120791.97676717066</v>
      </c>
      <c r="EN20" s="424">
        <v>119184.04407009316</v>
      </c>
    </row>
    <row r="21" spans="1:144" ht="17.100000000000001" customHeight="1" x14ac:dyDescent="0.25">
      <c r="A21" s="422"/>
      <c r="B21" s="424"/>
      <c r="C21" s="424"/>
      <c r="D21" s="424"/>
      <c r="E21" s="424"/>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c r="AY21" s="424"/>
      <c r="AZ21" s="424"/>
      <c r="BA21" s="424"/>
      <c r="BB21" s="424"/>
      <c r="BC21" s="424"/>
      <c r="BD21" s="424"/>
      <c r="BE21" s="424"/>
      <c r="BF21" s="424"/>
      <c r="BG21" s="424"/>
      <c r="BH21" s="424"/>
      <c r="BI21" s="424"/>
      <c r="BJ21" s="424"/>
      <c r="BK21" s="424"/>
      <c r="BL21" s="424"/>
      <c r="BM21" s="424"/>
      <c r="BN21" s="424"/>
      <c r="BO21" s="424"/>
      <c r="BP21" s="424"/>
      <c r="BQ21" s="424"/>
      <c r="BR21" s="424"/>
      <c r="BS21" s="424"/>
      <c r="BT21" s="424"/>
      <c r="BU21" s="424"/>
      <c r="BV21" s="424"/>
      <c r="BW21" s="424"/>
      <c r="BX21" s="424"/>
      <c r="BY21" s="424"/>
      <c r="BZ21" s="424"/>
      <c r="CA21" s="424"/>
      <c r="CB21" s="424"/>
      <c r="CC21" s="424"/>
      <c r="CD21" s="424"/>
      <c r="CE21" s="424"/>
      <c r="CF21" s="424"/>
      <c r="CG21" s="424"/>
      <c r="CH21" s="424"/>
      <c r="CI21" s="424"/>
      <c r="CJ21" s="424"/>
      <c r="CK21" s="424"/>
      <c r="CL21" s="424"/>
      <c r="CM21" s="424"/>
      <c r="CN21" s="424"/>
      <c r="CO21" s="424"/>
      <c r="CP21" s="424"/>
      <c r="CQ21" s="424"/>
      <c r="CR21" s="424"/>
      <c r="CS21" s="424"/>
      <c r="CT21" s="424"/>
      <c r="CU21" s="424"/>
      <c r="CV21" s="424"/>
      <c r="CW21" s="424"/>
      <c r="CX21" s="424"/>
      <c r="CY21" s="424"/>
      <c r="CZ21" s="424"/>
      <c r="DA21" s="424"/>
      <c r="DB21" s="424"/>
      <c r="DC21" s="424"/>
      <c r="DD21" s="424"/>
      <c r="DE21" s="424"/>
      <c r="DF21" s="424"/>
      <c r="DG21" s="424"/>
      <c r="DH21" s="424"/>
      <c r="DI21" s="424"/>
      <c r="DJ21" s="424"/>
      <c r="DK21" s="424"/>
      <c r="DL21" s="424"/>
      <c r="DM21" s="424"/>
      <c r="DN21" s="424"/>
      <c r="DO21" s="424"/>
      <c r="DP21" s="424"/>
      <c r="DQ21" s="424"/>
      <c r="DR21" s="424"/>
      <c r="DS21" s="424"/>
      <c r="DT21" s="424"/>
      <c r="DU21" s="424"/>
      <c r="DV21" s="424"/>
      <c r="DW21" s="424"/>
      <c r="DX21" s="424"/>
      <c r="DY21" s="424"/>
      <c r="DZ21" s="424"/>
      <c r="EA21" s="424"/>
      <c r="EB21" s="424"/>
      <c r="EC21" s="424"/>
      <c r="ED21" s="424"/>
      <c r="EE21" s="424"/>
      <c r="EF21" s="424"/>
      <c r="EG21" s="424"/>
      <c r="EH21" s="424"/>
      <c r="EI21" s="424"/>
      <c r="EJ21" s="424"/>
      <c r="EK21" s="424"/>
      <c r="EL21" s="424"/>
      <c r="EM21" s="424"/>
      <c r="EN21" s="424"/>
    </row>
    <row r="22" spans="1:144" s="430" customFormat="1" ht="17.100000000000001" customHeight="1" x14ac:dyDescent="0.25">
      <c r="A22" s="428" t="s">
        <v>495</v>
      </c>
      <c r="B22" s="429">
        <v>32306.578817400012</v>
      </c>
      <c r="C22" s="429">
        <v>34188.33114523199</v>
      </c>
      <c r="D22" s="3333">
        <v>35018.925947356023</v>
      </c>
      <c r="E22" s="3333">
        <v>33972.916107529993</v>
      </c>
      <c r="F22" s="3333">
        <v>35004.95288266</v>
      </c>
      <c r="G22" s="3333">
        <v>35648.823192611999</v>
      </c>
      <c r="H22" s="3333">
        <v>38111.516861294003</v>
      </c>
      <c r="I22" s="429">
        <v>36422.298056900181</v>
      </c>
      <c r="J22" s="429">
        <v>36444.268975505984</v>
      </c>
      <c r="K22" s="429">
        <v>38868.215593329005</v>
      </c>
      <c r="L22" s="429">
        <v>40023.459073578015</v>
      </c>
      <c r="M22" s="429">
        <v>44935.527259708993</v>
      </c>
      <c r="N22" s="429">
        <v>44220.858916644269</v>
      </c>
      <c r="O22" s="429">
        <v>43457.966445986371</v>
      </c>
      <c r="P22" s="429">
        <v>42616.030384142519</v>
      </c>
      <c r="Q22" s="429">
        <v>43519.537135277533</v>
      </c>
      <c r="R22" s="429">
        <v>41534.157818175219</v>
      </c>
      <c r="S22" s="429">
        <v>42236.711518740027</v>
      </c>
      <c r="T22" s="429">
        <v>42073.932863249436</v>
      </c>
      <c r="U22" s="429">
        <v>44194.178056753226</v>
      </c>
      <c r="V22" s="429">
        <v>42292.116239109986</v>
      </c>
      <c r="W22" s="429">
        <v>42459.190507741456</v>
      </c>
      <c r="X22" s="429">
        <v>41967.209031114857</v>
      </c>
      <c r="Y22" s="429">
        <v>48280.871329008005</v>
      </c>
      <c r="Z22" s="429">
        <v>43850.805226809163</v>
      </c>
      <c r="AA22" s="429">
        <v>44901.044054853548</v>
      </c>
      <c r="AB22" s="429">
        <v>44639.243475712952</v>
      </c>
      <c r="AC22" s="429">
        <v>44527.063578379821</v>
      </c>
      <c r="AD22" s="429">
        <v>44662.991762632766</v>
      </c>
      <c r="AE22" s="429">
        <v>45910.968640304593</v>
      </c>
      <c r="AF22" s="429">
        <v>46049.629763321958</v>
      </c>
      <c r="AG22" s="429">
        <v>46185.349601679744</v>
      </c>
      <c r="AH22" s="429">
        <v>47267.960581811938</v>
      </c>
      <c r="AI22" s="429">
        <v>46439.120953461781</v>
      </c>
      <c r="AJ22" s="429">
        <v>45499.109248794244</v>
      </c>
      <c r="AK22" s="429">
        <v>52622.930355556542</v>
      </c>
      <c r="AL22" s="429">
        <v>50086.680642074178</v>
      </c>
      <c r="AM22" s="429">
        <v>52362.47707499667</v>
      </c>
      <c r="AN22" s="429">
        <v>51963.297009955029</v>
      </c>
      <c r="AO22" s="429">
        <v>48815.61419920568</v>
      </c>
      <c r="AP22" s="429">
        <v>52745.513655361865</v>
      </c>
      <c r="AQ22" s="429">
        <v>53094.012917087573</v>
      </c>
      <c r="AR22" s="429">
        <v>54156.365501454675</v>
      </c>
      <c r="AS22" s="429">
        <v>51451.915537680601</v>
      </c>
      <c r="AT22" s="429">
        <v>50185.234077912588</v>
      </c>
      <c r="AU22" s="429">
        <v>51977.864655589321</v>
      </c>
      <c r="AV22" s="429">
        <v>53757.247620448077</v>
      </c>
      <c r="AW22" s="429">
        <v>62350.012215056217</v>
      </c>
      <c r="AX22" s="429">
        <v>58668.651559132835</v>
      </c>
      <c r="AY22" s="429">
        <v>64091.710065448504</v>
      </c>
      <c r="AZ22" s="429">
        <v>62483.452766957605</v>
      </c>
      <c r="BA22" s="429">
        <v>62070.370893171887</v>
      </c>
      <c r="BB22" s="429">
        <v>62582.034079297329</v>
      </c>
      <c r="BC22" s="429">
        <v>62137.039306434432</v>
      </c>
      <c r="BD22" s="429">
        <v>64802.243488136155</v>
      </c>
      <c r="BE22" s="429">
        <v>66521.777726987872</v>
      </c>
      <c r="BF22" s="429">
        <v>63788.91463697319</v>
      </c>
      <c r="BG22" s="429">
        <v>65201.016737300946</v>
      </c>
      <c r="BH22" s="429">
        <v>63358.07491708827</v>
      </c>
      <c r="BI22" s="429">
        <v>67933.588631996783</v>
      </c>
      <c r="BJ22" s="429">
        <v>68888.095794514724</v>
      </c>
      <c r="BK22" s="429">
        <v>70440.636755478976</v>
      </c>
      <c r="BL22" s="429">
        <v>73577.833933835995</v>
      </c>
      <c r="BM22" s="429">
        <v>75159.682994824921</v>
      </c>
      <c r="BN22" s="429">
        <v>70803.746954399961</v>
      </c>
      <c r="BO22" s="429">
        <v>71594.147533339987</v>
      </c>
      <c r="BP22" s="429">
        <v>68773.18355570003</v>
      </c>
      <c r="BQ22" s="429">
        <v>66569.861976039945</v>
      </c>
      <c r="BR22" s="429">
        <v>66947.281883980017</v>
      </c>
      <c r="BS22" s="429">
        <v>71167.770713140038</v>
      </c>
      <c r="BT22" s="429">
        <v>70496.418338069983</v>
      </c>
      <c r="BU22" s="429">
        <v>73569</v>
      </c>
      <c r="BV22" s="429">
        <v>74498.380112810017</v>
      </c>
      <c r="BW22" s="429">
        <v>72917.527185889994</v>
      </c>
      <c r="BX22" s="429">
        <v>69446.043452650003</v>
      </c>
      <c r="BY22" s="429">
        <v>67413.995906789991</v>
      </c>
      <c r="BZ22" s="429">
        <v>76072.559399120044</v>
      </c>
      <c r="CA22" s="429">
        <v>70419.836853590008</v>
      </c>
      <c r="CB22" s="429">
        <v>71811.108306739974</v>
      </c>
      <c r="CC22" s="429">
        <v>72274.423068130025</v>
      </c>
      <c r="CD22" s="429">
        <v>73083.794152372357</v>
      </c>
      <c r="CE22" s="429">
        <v>71156.268825432198</v>
      </c>
      <c r="CF22" s="429">
        <v>75050.0283712323</v>
      </c>
      <c r="CG22" s="429">
        <v>82062.45431437224</v>
      </c>
      <c r="CH22" s="429">
        <v>83073.876301282289</v>
      </c>
      <c r="CI22" s="429">
        <v>79888.073268022243</v>
      </c>
      <c r="CJ22" s="429">
        <v>76270.488560842321</v>
      </c>
      <c r="CK22" s="429">
        <v>83832.73617904236</v>
      </c>
      <c r="CL22" s="429">
        <v>83944.908098642307</v>
      </c>
      <c r="CM22" s="429">
        <v>80702.47055845226</v>
      </c>
      <c r="CN22" s="429">
        <v>82261.311799362316</v>
      </c>
      <c r="CO22" s="429">
        <v>79068.213393302285</v>
      </c>
      <c r="CP22" s="429">
        <v>85929.68759632227</v>
      </c>
      <c r="CQ22" s="429">
        <v>82776.070675572308</v>
      </c>
      <c r="CR22" s="429">
        <v>90055.720543022311</v>
      </c>
      <c r="CS22" s="429">
        <v>102148.08102707274</v>
      </c>
      <c r="CT22" s="429">
        <v>101146.4532061323</v>
      </c>
      <c r="CU22" s="429">
        <v>100844.38988326993</v>
      </c>
      <c r="CV22" s="429">
        <v>96927.471336200018</v>
      </c>
      <c r="CW22" s="429">
        <v>96764.55682713</v>
      </c>
      <c r="CX22" s="429">
        <v>99355.801623730033</v>
      </c>
      <c r="CY22" s="429">
        <v>109048.8631492</v>
      </c>
      <c r="CZ22" s="429">
        <v>100660.04772514006</v>
      </c>
      <c r="DA22" s="429">
        <v>112956.84348928012</v>
      </c>
      <c r="DB22" s="429">
        <v>99760.407825670001</v>
      </c>
      <c r="DC22" s="429">
        <v>98097.45515595004</v>
      </c>
      <c r="DD22" s="429">
        <v>103092.81229459008</v>
      </c>
      <c r="DE22" s="429">
        <v>100867.11153925001</v>
      </c>
      <c r="DF22" s="429">
        <v>102818.30863133998</v>
      </c>
      <c r="DG22" s="429">
        <v>103484.58947791977</v>
      </c>
      <c r="DH22" s="429">
        <v>101879.04529465007</v>
      </c>
      <c r="DI22" s="429">
        <v>103555.29581360002</v>
      </c>
      <c r="DJ22" s="429">
        <v>108531.09996019013</v>
      </c>
      <c r="DK22" s="429">
        <v>105729.95689802998</v>
      </c>
      <c r="DL22" s="429">
        <v>109852.72986274998</v>
      </c>
      <c r="DM22" s="429">
        <v>104721.80471680008</v>
      </c>
      <c r="DN22" s="429">
        <v>105737.83124583997</v>
      </c>
      <c r="DO22" s="429">
        <v>104610.96385878997</v>
      </c>
      <c r="DP22" s="429">
        <v>110785.70627632033</v>
      </c>
      <c r="DQ22" s="429">
        <v>123351.49617376001</v>
      </c>
      <c r="DR22" s="429">
        <v>117687.05444165997</v>
      </c>
      <c r="DS22" s="429">
        <v>122047.23474776</v>
      </c>
      <c r="DT22" s="429">
        <v>126402.72820918998</v>
      </c>
      <c r="DU22" s="429">
        <v>132395.77679220008</v>
      </c>
      <c r="DV22" s="429">
        <v>156851.00422210718</v>
      </c>
      <c r="DW22" s="429">
        <v>148346.77809905648</v>
      </c>
      <c r="DX22" s="429">
        <v>153873.26013785001</v>
      </c>
      <c r="DY22" s="429">
        <v>137459.95647160997</v>
      </c>
      <c r="DZ22" s="429">
        <v>135923.33982901004</v>
      </c>
      <c r="EA22" s="429">
        <v>178037.25319134988</v>
      </c>
      <c r="EB22" s="429">
        <v>184213.58975877002</v>
      </c>
      <c r="EC22" s="429">
        <v>194715.73296617001</v>
      </c>
      <c r="ED22" s="429">
        <v>214151.32237466006</v>
      </c>
      <c r="EE22" s="429">
        <v>195991.62394412007</v>
      </c>
      <c r="EF22" s="429">
        <v>196250.02692557001</v>
      </c>
      <c r="EG22" s="429">
        <v>235432.66699455003</v>
      </c>
      <c r="EH22" s="429">
        <v>242527.10344179993</v>
      </c>
      <c r="EI22" s="429">
        <v>238940.32614801015</v>
      </c>
      <c r="EJ22" s="429">
        <v>243110.72012474996</v>
      </c>
      <c r="EK22" s="429">
        <v>241688.64114885009</v>
      </c>
      <c r="EL22" s="429">
        <v>259478.35074429313</v>
      </c>
      <c r="EM22" s="429">
        <v>248055.04482666013</v>
      </c>
      <c r="EN22" s="429">
        <v>250045.57459345009</v>
      </c>
    </row>
    <row r="23" spans="1:144" ht="15.6" customHeight="1" thickBot="1" x14ac:dyDescent="0.3">
      <c r="A23" s="433"/>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34"/>
      <c r="CU23" s="434"/>
      <c r="CV23" s="434"/>
      <c r="CW23" s="434"/>
      <c r="CX23" s="434"/>
      <c r="CY23" s="434"/>
      <c r="CZ23" s="434"/>
      <c r="DA23" s="434"/>
      <c r="DB23" s="434"/>
      <c r="DC23" s="434"/>
      <c r="DD23" s="434"/>
      <c r="DE23" s="434"/>
      <c r="DF23" s="434"/>
      <c r="DG23" s="434"/>
      <c r="DH23" s="434"/>
      <c r="DI23" s="434"/>
      <c r="DJ23" s="434"/>
      <c r="DK23" s="434"/>
      <c r="DL23" s="434"/>
      <c r="DM23" s="434"/>
      <c r="DN23" s="434"/>
      <c r="DO23" s="434"/>
      <c r="DP23" s="434"/>
      <c r="DQ23" s="434"/>
      <c r="DR23" s="434"/>
      <c r="DS23" s="434"/>
      <c r="DT23" s="434"/>
      <c r="DU23" s="434"/>
      <c r="DV23" s="434"/>
      <c r="DW23" s="434"/>
      <c r="DX23" s="434"/>
      <c r="DY23" s="434"/>
      <c r="DZ23" s="434"/>
      <c r="EA23" s="434"/>
      <c r="EB23" s="434"/>
      <c r="EC23" s="434"/>
      <c r="ED23" s="434"/>
      <c r="EE23" s="434"/>
      <c r="EF23" s="434"/>
      <c r="EG23" s="434"/>
      <c r="EH23" s="434"/>
      <c r="EI23" s="434"/>
      <c r="EJ23" s="434"/>
      <c r="EK23" s="434"/>
      <c r="EL23" s="434"/>
      <c r="EM23" s="434"/>
      <c r="EN23" s="434"/>
    </row>
    <row r="24" spans="1:144" ht="15" thickTop="1" x14ac:dyDescent="0.25">
      <c r="A24" s="427" t="s">
        <v>386</v>
      </c>
    </row>
    <row r="26" spans="1:144" ht="25.5" customHeight="1" x14ac:dyDescent="0.25">
      <c r="A26" s="412" t="s">
        <v>496</v>
      </c>
    </row>
    <row r="27" spans="1:144" s="435" customFormat="1" ht="18.75" customHeight="1" thickBot="1" x14ac:dyDescent="0.3">
      <c r="A27" s="415"/>
      <c r="DS27" s="416"/>
      <c r="DX27" s="416"/>
      <c r="EE27" s="416"/>
      <c r="EN27" s="416" t="s">
        <v>8</v>
      </c>
    </row>
    <row r="28" spans="1:144" ht="18.75" thickTop="1" thickBot="1" x14ac:dyDescent="0.35">
      <c r="A28" s="417" t="s">
        <v>497</v>
      </c>
      <c r="B28" s="419">
        <f t="shared" ref="B28:BM28" si="0">B3</f>
        <v>40208</v>
      </c>
      <c r="C28" s="419">
        <f t="shared" si="0"/>
        <v>40237</v>
      </c>
      <c r="D28" s="419">
        <f t="shared" si="0"/>
        <v>40239</v>
      </c>
      <c r="E28" s="419">
        <f t="shared" si="0"/>
        <v>40270</v>
      </c>
      <c r="F28" s="419">
        <f t="shared" si="0"/>
        <v>40301</v>
      </c>
      <c r="G28" s="419">
        <f t="shared" si="0"/>
        <v>40332</v>
      </c>
      <c r="H28" s="419">
        <f t="shared" si="0"/>
        <v>40363</v>
      </c>
      <c r="I28" s="419">
        <f t="shared" si="0"/>
        <v>40394</v>
      </c>
      <c r="J28" s="419">
        <f t="shared" si="0"/>
        <v>40425</v>
      </c>
      <c r="K28" s="419">
        <f t="shared" si="0"/>
        <v>40456</v>
      </c>
      <c r="L28" s="419">
        <f t="shared" si="0"/>
        <v>40487</v>
      </c>
      <c r="M28" s="419">
        <f t="shared" si="0"/>
        <v>40518</v>
      </c>
      <c r="N28" s="419">
        <f t="shared" si="0"/>
        <v>40549</v>
      </c>
      <c r="O28" s="419">
        <f t="shared" si="0"/>
        <v>40580</v>
      </c>
      <c r="P28" s="419">
        <f t="shared" si="0"/>
        <v>40611</v>
      </c>
      <c r="Q28" s="419">
        <f t="shared" si="0"/>
        <v>40642</v>
      </c>
      <c r="R28" s="419">
        <f t="shared" si="0"/>
        <v>40673</v>
      </c>
      <c r="S28" s="419">
        <f t="shared" si="0"/>
        <v>40704</v>
      </c>
      <c r="T28" s="419">
        <f t="shared" si="0"/>
        <v>40735</v>
      </c>
      <c r="U28" s="419">
        <f t="shared" si="0"/>
        <v>40766</v>
      </c>
      <c r="V28" s="419">
        <f t="shared" si="0"/>
        <v>40797</v>
      </c>
      <c r="W28" s="419">
        <f t="shared" si="0"/>
        <v>40828</v>
      </c>
      <c r="X28" s="419">
        <f t="shared" si="0"/>
        <v>40859</v>
      </c>
      <c r="Y28" s="419">
        <f t="shared" si="0"/>
        <v>40890</v>
      </c>
      <c r="Z28" s="419">
        <f t="shared" si="0"/>
        <v>40921</v>
      </c>
      <c r="AA28" s="419">
        <f t="shared" si="0"/>
        <v>40952</v>
      </c>
      <c r="AB28" s="419">
        <f t="shared" si="0"/>
        <v>40983</v>
      </c>
      <c r="AC28" s="419">
        <f t="shared" si="0"/>
        <v>41014</v>
      </c>
      <c r="AD28" s="419">
        <f t="shared" si="0"/>
        <v>41045</v>
      </c>
      <c r="AE28" s="419">
        <f t="shared" si="0"/>
        <v>41076</v>
      </c>
      <c r="AF28" s="419">
        <f t="shared" si="0"/>
        <v>41107</v>
      </c>
      <c r="AG28" s="419">
        <f t="shared" si="0"/>
        <v>41138</v>
      </c>
      <c r="AH28" s="419">
        <f t="shared" si="0"/>
        <v>41169</v>
      </c>
      <c r="AI28" s="419">
        <f t="shared" si="0"/>
        <v>41200</v>
      </c>
      <c r="AJ28" s="419">
        <f t="shared" si="0"/>
        <v>41231</v>
      </c>
      <c r="AK28" s="419">
        <f t="shared" si="0"/>
        <v>41262</v>
      </c>
      <c r="AL28" s="419">
        <f t="shared" si="0"/>
        <v>41293</v>
      </c>
      <c r="AM28" s="419">
        <f t="shared" si="0"/>
        <v>41324</v>
      </c>
      <c r="AN28" s="419">
        <f t="shared" si="0"/>
        <v>41355</v>
      </c>
      <c r="AO28" s="419">
        <f t="shared" si="0"/>
        <v>41386</v>
      </c>
      <c r="AP28" s="419">
        <f t="shared" si="0"/>
        <v>41417</v>
      </c>
      <c r="AQ28" s="419">
        <f t="shared" si="0"/>
        <v>41448</v>
      </c>
      <c r="AR28" s="419">
        <f t="shared" si="0"/>
        <v>41479</v>
      </c>
      <c r="AS28" s="419">
        <f t="shared" si="0"/>
        <v>41510</v>
      </c>
      <c r="AT28" s="419">
        <f t="shared" si="0"/>
        <v>41541</v>
      </c>
      <c r="AU28" s="419">
        <f t="shared" si="0"/>
        <v>41572</v>
      </c>
      <c r="AV28" s="419">
        <f t="shared" si="0"/>
        <v>41603</v>
      </c>
      <c r="AW28" s="419">
        <f t="shared" si="0"/>
        <v>41634</v>
      </c>
      <c r="AX28" s="419">
        <f t="shared" si="0"/>
        <v>41665</v>
      </c>
      <c r="AY28" s="419">
        <f t="shared" si="0"/>
        <v>41696</v>
      </c>
      <c r="AZ28" s="419">
        <f t="shared" si="0"/>
        <v>41727</v>
      </c>
      <c r="BA28" s="419">
        <f t="shared" si="0"/>
        <v>41758</v>
      </c>
      <c r="BB28" s="419">
        <f t="shared" si="0"/>
        <v>41789</v>
      </c>
      <c r="BC28" s="419">
        <f t="shared" si="0"/>
        <v>41820</v>
      </c>
      <c r="BD28" s="419">
        <f t="shared" si="0"/>
        <v>41851</v>
      </c>
      <c r="BE28" s="419">
        <f t="shared" si="0"/>
        <v>41882</v>
      </c>
      <c r="BF28" s="419">
        <f t="shared" si="0"/>
        <v>41912</v>
      </c>
      <c r="BG28" s="419">
        <f t="shared" si="0"/>
        <v>41913</v>
      </c>
      <c r="BH28" s="419">
        <f t="shared" si="0"/>
        <v>41944</v>
      </c>
      <c r="BI28" s="419">
        <f t="shared" si="0"/>
        <v>41975</v>
      </c>
      <c r="BJ28" s="419">
        <f t="shared" si="0"/>
        <v>42006</v>
      </c>
      <c r="BK28" s="419">
        <f t="shared" si="0"/>
        <v>42037</v>
      </c>
      <c r="BL28" s="419">
        <f t="shared" si="0"/>
        <v>42068</v>
      </c>
      <c r="BM28" s="419">
        <f t="shared" si="0"/>
        <v>42099</v>
      </c>
      <c r="BN28" s="419">
        <f t="shared" ref="BN28:DR28" si="1">BN3</f>
        <v>42130</v>
      </c>
      <c r="BO28" s="419">
        <f t="shared" si="1"/>
        <v>42161</v>
      </c>
      <c r="BP28" s="419">
        <f t="shared" si="1"/>
        <v>42192</v>
      </c>
      <c r="BQ28" s="419">
        <f t="shared" si="1"/>
        <v>42223</v>
      </c>
      <c r="BR28" s="419">
        <f t="shared" si="1"/>
        <v>42254</v>
      </c>
      <c r="BS28" s="419">
        <f t="shared" si="1"/>
        <v>42285</v>
      </c>
      <c r="BT28" s="419">
        <f t="shared" si="1"/>
        <v>42316</v>
      </c>
      <c r="BU28" s="419">
        <f t="shared" si="1"/>
        <v>42347</v>
      </c>
      <c r="BV28" s="419">
        <f t="shared" si="1"/>
        <v>42378</v>
      </c>
      <c r="BW28" s="419">
        <f t="shared" si="1"/>
        <v>42409</v>
      </c>
      <c r="BX28" s="419">
        <f t="shared" si="1"/>
        <v>42440</v>
      </c>
      <c r="BY28" s="419">
        <f t="shared" si="1"/>
        <v>42471</v>
      </c>
      <c r="BZ28" s="419">
        <f t="shared" si="1"/>
        <v>42502</v>
      </c>
      <c r="CA28" s="419">
        <f t="shared" si="1"/>
        <v>42533</v>
      </c>
      <c r="CB28" s="419">
        <f t="shared" si="1"/>
        <v>42564</v>
      </c>
      <c r="CC28" s="419">
        <f t="shared" si="1"/>
        <v>42595</v>
      </c>
      <c r="CD28" s="419">
        <f t="shared" si="1"/>
        <v>42626</v>
      </c>
      <c r="CE28" s="419">
        <f t="shared" si="1"/>
        <v>42657</v>
      </c>
      <c r="CF28" s="419">
        <f t="shared" si="1"/>
        <v>42688</v>
      </c>
      <c r="CG28" s="419">
        <f t="shared" si="1"/>
        <v>42719</v>
      </c>
      <c r="CH28" s="419">
        <f t="shared" si="1"/>
        <v>42750</v>
      </c>
      <c r="CI28" s="419">
        <f t="shared" si="1"/>
        <v>42781</v>
      </c>
      <c r="CJ28" s="419">
        <f t="shared" si="1"/>
        <v>42812</v>
      </c>
      <c r="CK28" s="419">
        <f t="shared" si="1"/>
        <v>42843</v>
      </c>
      <c r="CL28" s="419">
        <f t="shared" si="1"/>
        <v>42874</v>
      </c>
      <c r="CM28" s="419">
        <f t="shared" si="1"/>
        <v>42905</v>
      </c>
      <c r="CN28" s="419">
        <f t="shared" si="1"/>
        <v>42936</v>
      </c>
      <c r="CO28" s="419">
        <f t="shared" si="1"/>
        <v>42967</v>
      </c>
      <c r="CP28" s="419">
        <f t="shared" si="1"/>
        <v>42998</v>
      </c>
      <c r="CQ28" s="419">
        <f t="shared" si="1"/>
        <v>43029</v>
      </c>
      <c r="CR28" s="419">
        <f t="shared" si="1"/>
        <v>43060</v>
      </c>
      <c r="CS28" s="419">
        <f t="shared" si="1"/>
        <v>43091</v>
      </c>
      <c r="CT28" s="419">
        <f t="shared" si="1"/>
        <v>43122</v>
      </c>
      <c r="CU28" s="419">
        <f t="shared" si="1"/>
        <v>43153</v>
      </c>
      <c r="CV28" s="419">
        <f t="shared" si="1"/>
        <v>43184</v>
      </c>
      <c r="CW28" s="419">
        <f t="shared" si="1"/>
        <v>43215</v>
      </c>
      <c r="CX28" s="419">
        <f t="shared" si="1"/>
        <v>43246</v>
      </c>
      <c r="CY28" s="419">
        <f t="shared" si="1"/>
        <v>43277</v>
      </c>
      <c r="CZ28" s="419">
        <f t="shared" si="1"/>
        <v>43308</v>
      </c>
      <c r="DA28" s="419">
        <f t="shared" si="1"/>
        <v>43339</v>
      </c>
      <c r="DB28" s="419">
        <f t="shared" si="1"/>
        <v>43370</v>
      </c>
      <c r="DC28" s="419">
        <f t="shared" si="1"/>
        <v>43401</v>
      </c>
      <c r="DD28" s="419">
        <f t="shared" si="1"/>
        <v>43432</v>
      </c>
      <c r="DE28" s="419">
        <f t="shared" si="1"/>
        <v>43462</v>
      </c>
      <c r="DF28" s="419">
        <f t="shared" si="1"/>
        <v>43493</v>
      </c>
      <c r="DG28" s="419">
        <f t="shared" si="1"/>
        <v>43524</v>
      </c>
      <c r="DH28" s="419">
        <f t="shared" si="1"/>
        <v>43552</v>
      </c>
      <c r="DI28" s="419">
        <f t="shared" si="1"/>
        <v>43583</v>
      </c>
      <c r="DJ28" s="419">
        <f t="shared" si="1"/>
        <v>43613</v>
      </c>
      <c r="DK28" s="419">
        <f t="shared" si="1"/>
        <v>43644</v>
      </c>
      <c r="DL28" s="419">
        <f t="shared" si="1"/>
        <v>43674</v>
      </c>
      <c r="DM28" s="419">
        <f t="shared" si="1"/>
        <v>43705</v>
      </c>
      <c r="DN28" s="419">
        <f t="shared" si="1"/>
        <v>43736</v>
      </c>
      <c r="DO28" s="419">
        <f t="shared" si="1"/>
        <v>43766</v>
      </c>
      <c r="DP28" s="419">
        <f t="shared" si="1"/>
        <v>43797</v>
      </c>
      <c r="DQ28" s="419">
        <f t="shared" si="1"/>
        <v>43827</v>
      </c>
      <c r="DR28" s="419">
        <f t="shared" si="1"/>
        <v>43858</v>
      </c>
      <c r="DS28" s="420" t="s">
        <v>392</v>
      </c>
      <c r="DT28" s="420" t="s">
        <v>292</v>
      </c>
      <c r="DU28" s="293" t="s">
        <v>393</v>
      </c>
      <c r="DV28" s="293" t="s">
        <v>294</v>
      </c>
      <c r="DW28" s="293" t="s">
        <v>395</v>
      </c>
      <c r="DX28" s="293" t="s">
        <v>296</v>
      </c>
      <c r="DY28" s="293" t="s">
        <v>297</v>
      </c>
      <c r="DZ28" s="293" t="s">
        <v>298</v>
      </c>
      <c r="EA28" s="293" t="s">
        <v>299</v>
      </c>
      <c r="EB28" s="293">
        <v>44136</v>
      </c>
      <c r="EC28" s="293">
        <v>44166</v>
      </c>
      <c r="ED28" s="293">
        <v>44197</v>
      </c>
      <c r="EE28" s="293" t="s">
        <v>396</v>
      </c>
      <c r="EF28" s="293" t="s">
        <v>397</v>
      </c>
      <c r="EG28" s="293" t="s">
        <v>430</v>
      </c>
      <c r="EH28" s="293" t="s">
        <v>414</v>
      </c>
      <c r="EI28" s="293" t="s">
        <v>400</v>
      </c>
      <c r="EJ28" s="293" t="s">
        <v>401</v>
      </c>
      <c r="EK28" s="293" t="s">
        <v>402</v>
      </c>
      <c r="EL28" s="293" t="s">
        <v>403</v>
      </c>
      <c r="EM28" s="293" t="s">
        <v>404</v>
      </c>
      <c r="EN28" s="293" t="s">
        <v>435</v>
      </c>
    </row>
    <row r="29" spans="1:144" ht="17.100000000000001" customHeight="1" thickTop="1" x14ac:dyDescent="0.25">
      <c r="A29" s="422"/>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c r="BD29" s="423"/>
      <c r="BE29" s="423"/>
      <c r="BF29" s="423"/>
      <c r="BG29" s="423"/>
      <c r="BH29" s="423"/>
      <c r="BI29" s="423"/>
      <c r="BJ29" s="423"/>
      <c r="BK29" s="423"/>
      <c r="BL29" s="423"/>
      <c r="BM29" s="423"/>
      <c r="BN29" s="423"/>
      <c r="BO29" s="423"/>
      <c r="BP29" s="423"/>
      <c r="BQ29" s="423"/>
      <c r="BR29" s="423"/>
      <c r="BS29" s="423"/>
      <c r="BT29" s="423"/>
      <c r="BU29" s="423"/>
      <c r="BV29" s="423"/>
      <c r="BW29" s="423"/>
      <c r="BX29" s="423"/>
      <c r="BY29" s="423"/>
      <c r="BZ29" s="423"/>
      <c r="CA29" s="423"/>
      <c r="CB29" s="423"/>
      <c r="CC29" s="423"/>
      <c r="CD29" s="423"/>
      <c r="CE29" s="423"/>
      <c r="CF29" s="423"/>
      <c r="CG29" s="423"/>
      <c r="CH29" s="423"/>
      <c r="CI29" s="423"/>
      <c r="CJ29" s="423"/>
      <c r="CK29" s="423"/>
      <c r="CL29" s="423"/>
      <c r="CM29" s="423"/>
      <c r="CN29" s="423"/>
      <c r="CO29" s="423"/>
      <c r="CP29" s="423"/>
      <c r="CQ29" s="423"/>
      <c r="CR29" s="423"/>
      <c r="CS29" s="423"/>
      <c r="CT29" s="423"/>
      <c r="CU29" s="423"/>
      <c r="CV29" s="423"/>
      <c r="CW29" s="423"/>
      <c r="CX29" s="423"/>
      <c r="CY29" s="423"/>
      <c r="CZ29" s="423"/>
      <c r="DA29" s="423"/>
      <c r="DB29" s="423"/>
      <c r="DC29" s="423"/>
      <c r="DD29" s="423"/>
      <c r="DE29" s="423"/>
      <c r="DF29" s="423"/>
      <c r="DG29" s="423"/>
      <c r="DH29" s="423"/>
      <c r="DI29" s="423"/>
      <c r="DJ29" s="423"/>
      <c r="DK29" s="423"/>
      <c r="DL29" s="423"/>
      <c r="DM29" s="423"/>
      <c r="DN29" s="423"/>
      <c r="DO29" s="423"/>
      <c r="DP29" s="423"/>
      <c r="DQ29" s="423"/>
      <c r="DR29" s="423"/>
      <c r="DS29" s="423"/>
      <c r="DT29" s="423"/>
      <c r="DU29" s="423"/>
      <c r="DV29" s="423"/>
      <c r="DW29" s="423"/>
      <c r="DX29" s="423"/>
      <c r="DY29" s="423"/>
      <c r="DZ29" s="423"/>
      <c r="EA29" s="423"/>
      <c r="EB29" s="423"/>
      <c r="EC29" s="423"/>
      <c r="ED29" s="423"/>
      <c r="EE29" s="423"/>
      <c r="EF29" s="423"/>
      <c r="EG29" s="423"/>
      <c r="EH29" s="423"/>
      <c r="EI29" s="423"/>
      <c r="EJ29" s="423"/>
      <c r="EK29" s="423"/>
      <c r="EL29" s="423"/>
      <c r="EM29" s="423"/>
      <c r="EN29" s="423"/>
    </row>
    <row r="30" spans="1:144" ht="17.100000000000001" customHeight="1" x14ac:dyDescent="0.25">
      <c r="A30" s="428" t="s">
        <v>498</v>
      </c>
      <c r="B30" s="429">
        <v>16171.960026841443</v>
      </c>
      <c r="C30" s="429">
        <v>15979.918504390556</v>
      </c>
      <c r="D30" s="429">
        <v>15845.174678718537</v>
      </c>
      <c r="E30" s="429">
        <v>16036.327574022573</v>
      </c>
      <c r="F30" s="429">
        <v>16227.254416493004</v>
      </c>
      <c r="G30" s="429">
        <v>15904.557043885216</v>
      </c>
      <c r="H30" s="429">
        <v>16369.721227265134</v>
      </c>
      <c r="I30" s="429">
        <v>16281.24484228429</v>
      </c>
      <c r="J30" s="429">
        <v>16241.980758452173</v>
      </c>
      <c r="K30" s="429">
        <v>16473.996105313156</v>
      </c>
      <c r="L30" s="429">
        <v>16722.43897559122</v>
      </c>
      <c r="M30" s="429">
        <v>18975.006270668913</v>
      </c>
      <c r="N30" s="429">
        <v>18010.593082900665</v>
      </c>
      <c r="O30" s="429">
        <v>17749.329653375997</v>
      </c>
      <c r="P30" s="429">
        <v>17492.407133231845</v>
      </c>
      <c r="Q30" s="429">
        <v>17646.497592686108</v>
      </c>
      <c r="R30" s="429">
        <v>17594.772439179418</v>
      </c>
      <c r="S30" s="429">
        <v>17516.570954198032</v>
      </c>
      <c r="T30" s="429">
        <v>18045.280669068587</v>
      </c>
      <c r="U30" s="429">
        <v>18269.489570318754</v>
      </c>
      <c r="V30" s="429">
        <v>17957.873646394448</v>
      </c>
      <c r="W30" s="429">
        <v>18294.304306683174</v>
      </c>
      <c r="X30" s="429">
        <v>17891.407119467123</v>
      </c>
      <c r="Y30" s="429">
        <v>20307.786446312803</v>
      </c>
      <c r="Z30" s="429">
        <v>19209.573208944614</v>
      </c>
      <c r="AA30" s="429">
        <v>18923.022119759324</v>
      </c>
      <c r="AB30" s="429">
        <v>18978.695497382185</v>
      </c>
      <c r="AC30" s="429">
        <v>18961.549992068223</v>
      </c>
      <c r="AD30" s="429">
        <v>18678.032246711129</v>
      </c>
      <c r="AE30" s="429">
        <v>19013.633662171222</v>
      </c>
      <c r="AF30" s="429">
        <v>19228.031835841684</v>
      </c>
      <c r="AG30" s="429">
        <v>19287.1599017013</v>
      </c>
      <c r="AH30" s="429">
        <v>19233.798105900336</v>
      </c>
      <c r="AI30" s="429">
        <v>19257.554559318654</v>
      </c>
      <c r="AJ30" s="429">
        <v>19629.552590686864</v>
      </c>
      <c r="AK30" s="429">
        <v>22169.717386902448</v>
      </c>
      <c r="AL30" s="429">
        <v>20964.304899561892</v>
      </c>
      <c r="AM30" s="429">
        <v>20780.286985424955</v>
      </c>
      <c r="AN30" s="429">
        <v>20987.016268127656</v>
      </c>
      <c r="AO30" s="429">
        <v>20656.089712851328</v>
      </c>
      <c r="AP30" s="429">
        <v>20557.306859228109</v>
      </c>
      <c r="AQ30" s="429">
        <v>20523.48661882988</v>
      </c>
      <c r="AR30" s="429">
        <v>20820.159883091204</v>
      </c>
      <c r="AS30" s="429">
        <v>20987.512445111654</v>
      </c>
      <c r="AT30" s="429">
        <v>20664.185177378316</v>
      </c>
      <c r="AU30" s="429">
        <v>20702.891560809614</v>
      </c>
      <c r="AV30" s="429">
        <v>20888.105552438185</v>
      </c>
      <c r="AW30" s="429">
        <v>23316.684992015878</v>
      </c>
      <c r="AX30" s="429">
        <v>22265.883860057205</v>
      </c>
      <c r="AY30" s="429">
        <v>22077.566872167037</v>
      </c>
      <c r="AZ30" s="429">
        <v>22090.400144122301</v>
      </c>
      <c r="BA30" s="429">
        <v>21718.536421617555</v>
      </c>
      <c r="BB30" s="429">
        <v>21737.2264592838</v>
      </c>
      <c r="BC30" s="429">
        <v>21684.992832060678</v>
      </c>
      <c r="BD30" s="429">
        <v>22175.789473345048</v>
      </c>
      <c r="BE30" s="429">
        <v>22196.112731025903</v>
      </c>
      <c r="BF30" s="429">
        <v>21848.23998536943</v>
      </c>
      <c r="BG30" s="429">
        <v>22102.50724703589</v>
      </c>
      <c r="BH30" s="429">
        <v>22503.624769895934</v>
      </c>
      <c r="BI30" s="429">
        <v>25391.16857677501</v>
      </c>
      <c r="BJ30" s="429">
        <v>24029.803890028252</v>
      </c>
      <c r="BK30" s="429">
        <v>24013.562842210038</v>
      </c>
      <c r="BL30" s="429">
        <v>23784.870318967191</v>
      </c>
      <c r="BM30" s="429">
        <v>23912.218911613985</v>
      </c>
      <c r="BN30" s="429">
        <v>24220.596316528303</v>
      </c>
      <c r="BO30" s="429">
        <v>24017.50101763201</v>
      </c>
      <c r="BP30" s="429">
        <v>24588.241511306522</v>
      </c>
      <c r="BQ30" s="429">
        <v>24794.334919669374</v>
      </c>
      <c r="BR30" s="429">
        <v>24354.580198828076</v>
      </c>
      <c r="BS30" s="429">
        <v>24815.527936131883</v>
      </c>
      <c r="BT30" s="429">
        <v>25002.24008601328</v>
      </c>
      <c r="BU30" s="429">
        <v>27638</v>
      </c>
      <c r="BV30" s="429">
        <v>26531.097152112925</v>
      </c>
      <c r="BW30" s="429">
        <v>26526.899703812975</v>
      </c>
      <c r="BX30" s="429">
        <v>26183.738862633141</v>
      </c>
      <c r="BY30" s="429">
        <v>26254.514732054799</v>
      </c>
      <c r="BZ30" s="429">
        <v>26173.261525868962</v>
      </c>
      <c r="CA30" s="429">
        <v>26253.964140184591</v>
      </c>
      <c r="CB30" s="429">
        <v>26762.160082529066</v>
      </c>
      <c r="CC30" s="429">
        <v>26565.777695196768</v>
      </c>
      <c r="CD30" s="429">
        <v>26679.574401556256</v>
      </c>
      <c r="CE30" s="429">
        <v>27085.920970584004</v>
      </c>
      <c r="CF30" s="429">
        <v>26977.870846605641</v>
      </c>
      <c r="CG30" s="429">
        <v>29731.251114000625</v>
      </c>
      <c r="CH30" s="429">
        <v>28503.782930543362</v>
      </c>
      <c r="CI30" s="429">
        <v>28353.789284723396</v>
      </c>
      <c r="CJ30" s="429">
        <v>28226.794639748969</v>
      </c>
      <c r="CK30" s="429">
        <v>28264.118735730339</v>
      </c>
      <c r="CL30" s="429">
        <v>28038.109877324951</v>
      </c>
      <c r="CM30" s="429">
        <v>28460.470012456764</v>
      </c>
      <c r="CN30" s="429">
        <v>28732.075101738672</v>
      </c>
      <c r="CO30" s="429">
        <v>28547.538359344486</v>
      </c>
      <c r="CP30" s="429">
        <v>28558.473586083212</v>
      </c>
      <c r="CQ30" s="429">
        <v>28844.392046574456</v>
      </c>
      <c r="CR30" s="429">
        <v>29119.574478804388</v>
      </c>
      <c r="CS30" s="429">
        <v>32218.438809848714</v>
      </c>
      <c r="CT30" s="429">
        <v>30902.666062600962</v>
      </c>
      <c r="CU30" s="429">
        <v>30604.554093916278</v>
      </c>
      <c r="CV30" s="429">
        <v>29949.46705897844</v>
      </c>
      <c r="CW30" s="429">
        <v>29305.442108130697</v>
      </c>
      <c r="CX30" s="429">
        <v>28891.577411526578</v>
      </c>
      <c r="CY30" s="429">
        <v>29087.652257059555</v>
      </c>
      <c r="CZ30" s="429">
        <v>29217.356379832076</v>
      </c>
      <c r="DA30" s="429">
        <v>29104.323065575794</v>
      </c>
      <c r="DB30" s="429">
        <v>29000.117582687668</v>
      </c>
      <c r="DC30" s="429">
        <v>29071.941947559819</v>
      </c>
      <c r="DD30" s="429">
        <v>29111.019947766225</v>
      </c>
      <c r="DE30" s="429">
        <v>31636.023138115845</v>
      </c>
      <c r="DF30" s="429">
        <v>29893.550483353891</v>
      </c>
      <c r="DG30" s="429">
        <v>29612.111529268681</v>
      </c>
      <c r="DH30" s="429">
        <v>29987.258875632728</v>
      </c>
      <c r="DI30" s="429">
        <v>29808.532092407655</v>
      </c>
      <c r="DJ30" s="429">
        <v>29873.778942881614</v>
      </c>
      <c r="DK30" s="429">
        <v>30056.327956020566</v>
      </c>
      <c r="DL30" s="429">
        <v>30327.714046756177</v>
      </c>
      <c r="DM30" s="429">
        <v>30499.597336790979</v>
      </c>
      <c r="DN30" s="429">
        <v>30620.709542476052</v>
      </c>
      <c r="DO30" s="429">
        <v>31634.880380811912</v>
      </c>
      <c r="DP30" s="429">
        <v>31672.719324559101</v>
      </c>
      <c r="DQ30" s="429">
        <v>35365.44116659162</v>
      </c>
      <c r="DR30" s="429">
        <v>33646.968742174089</v>
      </c>
      <c r="DS30" s="429">
        <v>33729.331543131731</v>
      </c>
      <c r="DT30" s="429">
        <v>34041.210177219153</v>
      </c>
      <c r="DU30" s="429">
        <v>35441.178040064326</v>
      </c>
      <c r="DV30" s="429">
        <v>36965.41341447919</v>
      </c>
      <c r="DW30" s="429">
        <v>36133.21804392316</v>
      </c>
      <c r="DX30" s="429">
        <v>36349.4683146877</v>
      </c>
      <c r="DY30" s="429">
        <v>36481.794617266271</v>
      </c>
      <c r="DZ30" s="429">
        <v>36167.186899197026</v>
      </c>
      <c r="EA30" s="429">
        <v>36623.820447114776</v>
      </c>
      <c r="EB30" s="429">
        <v>36907.671134592551</v>
      </c>
      <c r="EC30" s="429">
        <v>39610.504011841193</v>
      </c>
      <c r="ED30" s="429">
        <v>38497.754583117094</v>
      </c>
      <c r="EE30" s="429">
        <v>38230.063502696634</v>
      </c>
      <c r="EF30" s="429">
        <v>38930.812688919905</v>
      </c>
      <c r="EG30" s="429">
        <v>39704.961290793319</v>
      </c>
      <c r="EH30" s="429">
        <v>39960.940228936379</v>
      </c>
      <c r="EI30" s="429">
        <v>39426.331250734554</v>
      </c>
      <c r="EJ30" s="429">
        <v>39694.546839719958</v>
      </c>
      <c r="EK30" s="429">
        <v>39586.95230685253</v>
      </c>
      <c r="EL30" s="429">
        <v>39355.655473794584</v>
      </c>
      <c r="EM30" s="429">
        <v>40400.961629362821</v>
      </c>
      <c r="EN30" s="429">
        <v>40632.814910755158</v>
      </c>
    </row>
    <row r="31" spans="1:144" ht="17.100000000000001" customHeight="1" x14ac:dyDescent="0.25">
      <c r="A31" s="422"/>
      <c r="B31" s="424"/>
      <c r="C31" s="424"/>
      <c r="D31" s="424"/>
      <c r="E31" s="424"/>
      <c r="F31" s="424"/>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c r="AY31" s="424"/>
      <c r="AZ31" s="424"/>
      <c r="BA31" s="424"/>
      <c r="BB31" s="424"/>
      <c r="BC31" s="424"/>
      <c r="BD31" s="424"/>
      <c r="BE31" s="424"/>
      <c r="BF31" s="424"/>
      <c r="BG31" s="424"/>
      <c r="BH31" s="424"/>
      <c r="BI31" s="424"/>
      <c r="BJ31" s="424"/>
      <c r="BK31" s="424"/>
      <c r="BL31" s="424"/>
      <c r="BM31" s="424"/>
      <c r="BN31" s="424"/>
      <c r="BO31" s="424"/>
      <c r="BP31" s="424"/>
      <c r="BQ31" s="424"/>
      <c r="BR31" s="424"/>
      <c r="BS31" s="424"/>
      <c r="BT31" s="424"/>
      <c r="BU31" s="424"/>
      <c r="BV31" s="424"/>
      <c r="BW31" s="424"/>
      <c r="BX31" s="424"/>
      <c r="BY31" s="424"/>
      <c r="BZ31" s="424"/>
      <c r="CA31" s="424"/>
      <c r="CB31" s="424"/>
      <c r="CC31" s="424"/>
      <c r="CD31" s="424"/>
      <c r="CE31" s="424"/>
      <c r="CF31" s="424"/>
      <c r="CG31" s="424"/>
      <c r="CH31" s="424"/>
      <c r="CI31" s="424"/>
      <c r="CJ31" s="424"/>
      <c r="CK31" s="424"/>
      <c r="CL31" s="424"/>
      <c r="CM31" s="424"/>
      <c r="CN31" s="424"/>
      <c r="CO31" s="424"/>
      <c r="CP31" s="424"/>
      <c r="CQ31" s="424"/>
      <c r="CR31" s="424"/>
      <c r="CS31" s="424"/>
      <c r="CT31" s="424"/>
      <c r="CU31" s="424"/>
      <c r="CV31" s="424"/>
      <c r="CW31" s="424"/>
      <c r="CX31" s="424"/>
      <c r="CY31" s="424"/>
      <c r="CZ31" s="424"/>
      <c r="DA31" s="424"/>
      <c r="DB31" s="424"/>
      <c r="DC31" s="424"/>
      <c r="DD31" s="424"/>
      <c r="DE31" s="424"/>
      <c r="DF31" s="424"/>
      <c r="DG31" s="424"/>
      <c r="DH31" s="424"/>
      <c r="DI31" s="424"/>
      <c r="DJ31" s="424"/>
      <c r="DK31" s="424"/>
      <c r="DL31" s="424"/>
      <c r="DM31" s="424"/>
      <c r="DN31" s="424"/>
      <c r="DO31" s="424"/>
      <c r="DP31" s="424"/>
      <c r="DQ31" s="424"/>
      <c r="DR31" s="424"/>
      <c r="DS31" s="424"/>
      <c r="DT31" s="424"/>
      <c r="DU31" s="424"/>
      <c r="DV31" s="424"/>
      <c r="DW31" s="424"/>
      <c r="DX31" s="424"/>
      <c r="DY31" s="424"/>
      <c r="DZ31" s="424"/>
      <c r="EA31" s="424"/>
      <c r="EB31" s="424"/>
      <c r="EC31" s="424"/>
      <c r="ED31" s="424"/>
      <c r="EE31" s="424"/>
      <c r="EF31" s="424"/>
      <c r="EG31" s="424"/>
      <c r="EH31" s="424"/>
      <c r="EI31" s="424"/>
      <c r="EJ31" s="424"/>
      <c r="EK31" s="424"/>
      <c r="EL31" s="424"/>
      <c r="EM31" s="424"/>
      <c r="EN31" s="424"/>
    </row>
    <row r="32" spans="1:144" s="437" customFormat="1" ht="17.100000000000001" customHeight="1" x14ac:dyDescent="0.25">
      <c r="A32" s="428" t="s">
        <v>499</v>
      </c>
      <c r="B32" s="436">
        <v>262779.5015632147</v>
      </c>
      <c r="C32" s="436">
        <v>264057.76339828677</v>
      </c>
      <c r="D32" s="436">
        <v>264776.04770116782</v>
      </c>
      <c r="E32" s="436">
        <v>265200.44039999519</v>
      </c>
      <c r="F32" s="436">
        <v>269104.80540743779</v>
      </c>
      <c r="G32" s="436">
        <v>270106.42494520359</v>
      </c>
      <c r="H32" s="436">
        <v>264769.68598999013</v>
      </c>
      <c r="I32" s="436">
        <v>264669.62046290125</v>
      </c>
      <c r="J32" s="436">
        <v>265976.39699568599</v>
      </c>
      <c r="K32" s="436">
        <v>269571.33023849851</v>
      </c>
      <c r="L32" s="436">
        <v>270029.13039542979</v>
      </c>
      <c r="M32" s="436">
        <v>279886.99483961938</v>
      </c>
      <c r="N32" s="436">
        <v>279119.75838825299</v>
      </c>
      <c r="O32" s="436">
        <v>279143.96090258844</v>
      </c>
      <c r="P32" s="436">
        <v>279033.05188559968</v>
      </c>
      <c r="Q32" s="436">
        <v>279723.28703053849</v>
      </c>
      <c r="R32" s="436">
        <v>280000.01104516501</v>
      </c>
      <c r="S32" s="436">
        <v>286647.83603887563</v>
      </c>
      <c r="T32" s="436">
        <v>284975.68760065449</v>
      </c>
      <c r="U32" s="436">
        <v>288194.10910637275</v>
      </c>
      <c r="V32" s="436">
        <v>289106.27921217348</v>
      </c>
      <c r="W32" s="436">
        <v>289175.53447019449</v>
      </c>
      <c r="X32" s="436">
        <v>292816.04205141065</v>
      </c>
      <c r="Y32" s="436">
        <v>297267.0356254995</v>
      </c>
      <c r="Z32" s="436">
        <v>296980.53648144862</v>
      </c>
      <c r="AA32" s="436">
        <v>297392.54275508103</v>
      </c>
      <c r="AB32" s="436">
        <v>300043.49338473415</v>
      </c>
      <c r="AC32" s="436">
        <v>300289.76140986924</v>
      </c>
      <c r="AD32" s="436">
        <v>303466.85046386882</v>
      </c>
      <c r="AE32" s="436">
        <v>306962.05544932105</v>
      </c>
      <c r="AF32" s="436">
        <v>307708.81543507014</v>
      </c>
      <c r="AG32" s="436">
        <v>308071.75529019051</v>
      </c>
      <c r="AH32" s="436">
        <v>310215.23095012933</v>
      </c>
      <c r="AI32" s="436">
        <v>313379.31191915669</v>
      </c>
      <c r="AJ32" s="436">
        <v>315137.22430656629</v>
      </c>
      <c r="AK32" s="436">
        <v>321473.1614820658</v>
      </c>
      <c r="AL32" s="436">
        <v>317682.17211174121</v>
      </c>
      <c r="AM32" s="436">
        <v>321694.93921399117</v>
      </c>
      <c r="AN32" s="436">
        <v>323809.9441676701</v>
      </c>
      <c r="AO32" s="436">
        <v>322165.43226985569</v>
      </c>
      <c r="AP32" s="436">
        <v>322155.49817562092</v>
      </c>
      <c r="AQ32" s="436">
        <v>326886.59317617537</v>
      </c>
      <c r="AR32" s="436">
        <v>328319.31068521115</v>
      </c>
      <c r="AS32" s="436">
        <v>326233.81419469474</v>
      </c>
      <c r="AT32" s="436">
        <v>325961.08539955295</v>
      </c>
      <c r="AU32" s="436">
        <v>325273.5265156586</v>
      </c>
      <c r="AV32" s="436">
        <v>329997.05301319313</v>
      </c>
      <c r="AW32" s="436">
        <v>339223.05653291399</v>
      </c>
      <c r="AX32" s="436">
        <v>339885.00907691423</v>
      </c>
      <c r="AY32" s="436">
        <v>344194.73731778259</v>
      </c>
      <c r="AZ32" s="436">
        <v>346774.53440549463</v>
      </c>
      <c r="BA32" s="436">
        <v>348117.7985624203</v>
      </c>
      <c r="BB32" s="436">
        <v>349455.69587364286</v>
      </c>
      <c r="BC32" s="436">
        <v>353543.85195621575</v>
      </c>
      <c r="BD32" s="436">
        <v>352288.15233182034</v>
      </c>
      <c r="BE32" s="436">
        <v>353822.35197988013</v>
      </c>
      <c r="BF32" s="436">
        <v>354525.56261211832</v>
      </c>
      <c r="BG32" s="436">
        <v>360738.60955280316</v>
      </c>
      <c r="BH32" s="436">
        <v>363488.5939377285</v>
      </c>
      <c r="BI32" s="436">
        <v>368807.39966870245</v>
      </c>
      <c r="BJ32" s="436">
        <v>371339.34610959678</v>
      </c>
      <c r="BK32" s="436">
        <v>375903.78862909717</v>
      </c>
      <c r="BL32" s="436">
        <v>382688.10021914449</v>
      </c>
      <c r="BM32" s="436">
        <v>382541.94092201203</v>
      </c>
      <c r="BN32" s="436">
        <v>384214.44659292855</v>
      </c>
      <c r="BO32" s="436">
        <v>390950.69252831343</v>
      </c>
      <c r="BP32" s="436">
        <v>391937.41968210641</v>
      </c>
      <c r="BQ32" s="436">
        <v>396664.11114246375</v>
      </c>
      <c r="BR32" s="436">
        <v>395207.15163287392</v>
      </c>
      <c r="BS32" s="436">
        <v>399456.09791243402</v>
      </c>
      <c r="BT32" s="436">
        <v>402314.58556001104</v>
      </c>
      <c r="BU32" s="436">
        <v>405833.20807412814</v>
      </c>
      <c r="BV32" s="436">
        <v>410894.74005079851</v>
      </c>
      <c r="BW32" s="436">
        <v>411062.4337523788</v>
      </c>
      <c r="BX32" s="436">
        <v>411003.53531777876</v>
      </c>
      <c r="BY32" s="436">
        <v>415303.89044441318</v>
      </c>
      <c r="BZ32" s="436">
        <v>418219.55332661653</v>
      </c>
      <c r="CA32" s="436">
        <v>423303.51975117775</v>
      </c>
      <c r="CB32" s="436">
        <v>428864.33145541447</v>
      </c>
      <c r="CC32" s="436">
        <v>429428.36075120146</v>
      </c>
      <c r="CD32" s="436">
        <v>429496.01749830076</v>
      </c>
      <c r="CE32" s="436">
        <v>434988.71208623721</v>
      </c>
      <c r="CF32" s="436">
        <v>433639.22775976022</v>
      </c>
      <c r="CG32" s="436">
        <v>442364.44616217952</v>
      </c>
      <c r="CH32" s="436">
        <v>448499.33825286059</v>
      </c>
      <c r="CI32" s="436">
        <v>450716.43873719231</v>
      </c>
      <c r="CJ32" s="436">
        <v>450990.02541797649</v>
      </c>
      <c r="CK32" s="436">
        <v>452343.40161049931</v>
      </c>
      <c r="CL32" s="436">
        <v>459250.08892718429</v>
      </c>
      <c r="CM32" s="436">
        <v>456427.19202104118</v>
      </c>
      <c r="CN32" s="436">
        <v>459067.44018989836</v>
      </c>
      <c r="CO32" s="436">
        <v>461030.86411248631</v>
      </c>
      <c r="CP32" s="436">
        <v>479119.89097030851</v>
      </c>
      <c r="CQ32" s="436">
        <v>472736.14482511242</v>
      </c>
      <c r="CR32" s="436">
        <v>472409.0927920519</v>
      </c>
      <c r="CS32" s="436">
        <v>482667.74237499374</v>
      </c>
      <c r="CT32" s="436">
        <v>479564.60623322381</v>
      </c>
      <c r="CU32" s="436">
        <v>485263.4403891979</v>
      </c>
      <c r="CV32" s="436">
        <v>484935.02354812616</v>
      </c>
      <c r="CW32" s="436">
        <v>486766.53321843152</v>
      </c>
      <c r="CX32" s="436">
        <v>484396.28383912839</v>
      </c>
      <c r="CY32" s="436">
        <v>488646.41254468495</v>
      </c>
      <c r="CZ32" s="436">
        <v>482974.75570640434</v>
      </c>
      <c r="DA32" s="436">
        <v>486271.87387543957</v>
      </c>
      <c r="DB32" s="436">
        <v>486063.92147704825</v>
      </c>
      <c r="DC32" s="436">
        <v>494765.46130546415</v>
      </c>
      <c r="DD32" s="436">
        <v>497703.84770927817</v>
      </c>
      <c r="DE32" s="436">
        <v>501356.83092613786</v>
      </c>
      <c r="DF32" s="436">
        <v>503164.31527970801</v>
      </c>
      <c r="DG32" s="436">
        <v>506776.58363121439</v>
      </c>
      <c r="DH32" s="436">
        <v>508162.89604003355</v>
      </c>
      <c r="DI32" s="436">
        <v>510382.89411045646</v>
      </c>
      <c r="DJ32" s="436">
        <v>509551.59475729236</v>
      </c>
      <c r="DK32" s="436">
        <v>514782.14480378397</v>
      </c>
      <c r="DL32" s="436">
        <v>517233.04544242506</v>
      </c>
      <c r="DM32" s="436">
        <v>516050.38398146792</v>
      </c>
      <c r="DN32" s="436">
        <v>519613.31267943967</v>
      </c>
      <c r="DO32" s="436">
        <v>527790.76926851191</v>
      </c>
      <c r="DP32" s="436">
        <v>534455.57194466633</v>
      </c>
      <c r="DQ32" s="436">
        <v>539784.93945505237</v>
      </c>
      <c r="DR32" s="436">
        <v>543758.1933223611</v>
      </c>
      <c r="DS32" s="436">
        <v>554601.23593174061</v>
      </c>
      <c r="DT32" s="436">
        <v>566021.82291081338</v>
      </c>
      <c r="DU32" s="436">
        <v>577255.80593680614</v>
      </c>
      <c r="DV32" s="436">
        <v>584445.51535116357</v>
      </c>
      <c r="DW32" s="436">
        <v>589353.00677252514</v>
      </c>
      <c r="DX32" s="436">
        <v>589622.86503080209</v>
      </c>
      <c r="DY32" s="436">
        <v>590930.57479682565</v>
      </c>
      <c r="DZ32" s="436">
        <v>600715.29518075648</v>
      </c>
      <c r="EA32" s="436">
        <v>635490.68111424567</v>
      </c>
      <c r="EB32" s="436">
        <v>636114.01375941525</v>
      </c>
      <c r="EC32" s="436">
        <v>643950.65985319833</v>
      </c>
      <c r="ED32" s="436">
        <v>649072.31192211073</v>
      </c>
      <c r="EE32" s="436">
        <v>652503.32544161461</v>
      </c>
      <c r="EF32" s="436">
        <v>655895.039471681</v>
      </c>
      <c r="EG32" s="436">
        <v>710021.52493771736</v>
      </c>
      <c r="EH32" s="436">
        <v>713129.16267262667</v>
      </c>
      <c r="EI32" s="436">
        <v>713285.31801388564</v>
      </c>
      <c r="EJ32" s="436">
        <v>721895.31536842976</v>
      </c>
      <c r="EK32" s="436">
        <v>717336.14175555576</v>
      </c>
      <c r="EL32" s="436">
        <v>716549.583270384</v>
      </c>
      <c r="EM32" s="436">
        <v>730502.8386725306</v>
      </c>
      <c r="EN32" s="436">
        <v>732180.74769634171</v>
      </c>
    </row>
    <row r="33" spans="1:144" ht="17.100000000000001" customHeight="1" x14ac:dyDescent="0.25">
      <c r="A33" s="422" t="s">
        <v>500</v>
      </c>
      <c r="B33" s="424">
        <v>213521.08369421167</v>
      </c>
      <c r="C33" s="424">
        <v>214152.52219590041</v>
      </c>
      <c r="D33" s="424">
        <v>214996.89740597483</v>
      </c>
      <c r="E33" s="424">
        <v>216068.66031839768</v>
      </c>
      <c r="F33" s="424">
        <v>218565.43243162055</v>
      </c>
      <c r="G33" s="424">
        <v>219744.42829505008</v>
      </c>
      <c r="H33" s="424">
        <v>220026.54403680007</v>
      </c>
      <c r="I33" s="424">
        <v>219522.36123575034</v>
      </c>
      <c r="J33" s="424">
        <v>223006.83569222022</v>
      </c>
      <c r="K33" s="424">
        <v>224565.69035535166</v>
      </c>
      <c r="L33" s="424">
        <v>227322.56248384828</v>
      </c>
      <c r="M33" s="424">
        <v>233793.48419983912</v>
      </c>
      <c r="N33" s="424">
        <v>232896.93570251323</v>
      </c>
      <c r="O33" s="424">
        <v>233587.29308369145</v>
      </c>
      <c r="P33" s="424">
        <v>233430.08036890274</v>
      </c>
      <c r="Q33" s="424">
        <v>235733.74221987731</v>
      </c>
      <c r="R33" s="424">
        <v>235292.93225596426</v>
      </c>
      <c r="S33" s="424">
        <v>239285.97167290945</v>
      </c>
      <c r="T33" s="424">
        <v>239686.7516539924</v>
      </c>
      <c r="U33" s="424">
        <v>241762.08585902042</v>
      </c>
      <c r="V33" s="424">
        <v>243785.04594335333</v>
      </c>
      <c r="W33" s="424">
        <v>244785.86623858049</v>
      </c>
      <c r="X33" s="424">
        <v>246774.50444475445</v>
      </c>
      <c r="Y33" s="424">
        <v>252351.37967126927</v>
      </c>
      <c r="Z33" s="424">
        <v>251074.05522328083</v>
      </c>
      <c r="AA33" s="424">
        <v>251274.87608042461</v>
      </c>
      <c r="AB33" s="424">
        <v>254185.33444486526</v>
      </c>
      <c r="AC33" s="424">
        <v>253833.36365588987</v>
      </c>
      <c r="AD33" s="424">
        <v>255425.76570462392</v>
      </c>
      <c r="AE33" s="424">
        <v>257808.53456294621</v>
      </c>
      <c r="AF33" s="424">
        <v>259251.55818388495</v>
      </c>
      <c r="AG33" s="424">
        <v>260172.38056515891</v>
      </c>
      <c r="AH33" s="424">
        <v>262817.61866149365</v>
      </c>
      <c r="AI33" s="424">
        <v>265685.06515032356</v>
      </c>
      <c r="AJ33" s="424">
        <v>266845.83043018705</v>
      </c>
      <c r="AK33" s="424">
        <v>273700.65408594679</v>
      </c>
      <c r="AL33" s="424">
        <v>272175.75214871624</v>
      </c>
      <c r="AM33" s="424">
        <v>275407.04238395503</v>
      </c>
      <c r="AN33" s="424">
        <v>277346.35851650289</v>
      </c>
      <c r="AO33" s="424">
        <v>275625.55968584697</v>
      </c>
      <c r="AP33" s="424">
        <v>275817.62297859474</v>
      </c>
      <c r="AQ33" s="424">
        <v>279725.38262216351</v>
      </c>
      <c r="AR33" s="424">
        <v>281168.70816883206</v>
      </c>
      <c r="AS33" s="424">
        <v>279220.67769182712</v>
      </c>
      <c r="AT33" s="424">
        <v>278938.85514650441</v>
      </c>
      <c r="AU33" s="424">
        <v>281126.22713029268</v>
      </c>
      <c r="AV33" s="424">
        <v>284577.17221535498</v>
      </c>
      <c r="AW33" s="424">
        <v>292239.93514942372</v>
      </c>
      <c r="AX33" s="424">
        <v>293301.91346407199</v>
      </c>
      <c r="AY33" s="424">
        <v>296922.706717967</v>
      </c>
      <c r="AZ33" s="424">
        <v>297774.71599538618</v>
      </c>
      <c r="BA33" s="424">
        <v>299610.84284902748</v>
      </c>
      <c r="BB33" s="424">
        <v>300842.119230679</v>
      </c>
      <c r="BC33" s="424">
        <v>304026.26109071745</v>
      </c>
      <c r="BD33" s="424">
        <v>303694.53967249679</v>
      </c>
      <c r="BE33" s="424">
        <v>304959.77667235408</v>
      </c>
      <c r="BF33" s="424">
        <v>304788.46004529129</v>
      </c>
      <c r="BG33" s="424">
        <v>309195.26034288359</v>
      </c>
      <c r="BH33" s="424">
        <v>312595.0378667335</v>
      </c>
      <c r="BI33" s="424">
        <v>315928.37547089229</v>
      </c>
      <c r="BJ33" s="424">
        <v>317313.51560598653</v>
      </c>
      <c r="BK33" s="424">
        <v>319149.10425981949</v>
      </c>
      <c r="BL33" s="424">
        <v>321415.93491189805</v>
      </c>
      <c r="BM33" s="424">
        <v>323925.42465895909</v>
      </c>
      <c r="BN33" s="424">
        <v>327291.49538695271</v>
      </c>
      <c r="BO33" s="424">
        <v>331546.6572541935</v>
      </c>
      <c r="BP33" s="424">
        <v>331888.50616126024</v>
      </c>
      <c r="BQ33" s="424">
        <v>333104.72531767166</v>
      </c>
      <c r="BR33" s="424">
        <v>333950.8097552968</v>
      </c>
      <c r="BS33" s="424">
        <v>336355.88035406766</v>
      </c>
      <c r="BT33" s="424">
        <v>334947.85481433308</v>
      </c>
      <c r="BU33" s="424">
        <v>340382.34104877291</v>
      </c>
      <c r="BV33" s="424">
        <v>344561.44557284965</v>
      </c>
      <c r="BW33" s="424">
        <v>344333.73861898226</v>
      </c>
      <c r="BX33" s="424">
        <v>345155.05724248721</v>
      </c>
      <c r="BY33" s="424">
        <v>348137.16686652356</v>
      </c>
      <c r="BZ33" s="424">
        <v>349003.384800356</v>
      </c>
      <c r="CA33" s="424">
        <v>354277.1888720229</v>
      </c>
      <c r="CB33" s="424">
        <v>359250.40112428821</v>
      </c>
      <c r="CC33" s="424">
        <v>358254.62756738212</v>
      </c>
      <c r="CD33" s="424">
        <v>360409.1292259834</v>
      </c>
      <c r="CE33" s="424">
        <v>362058.77726732404</v>
      </c>
      <c r="CF33" s="424">
        <v>363418.64994330367</v>
      </c>
      <c r="CG33" s="424">
        <v>370421.8685497737</v>
      </c>
      <c r="CH33" s="424">
        <v>371795.26211189845</v>
      </c>
      <c r="CI33" s="424">
        <v>375430.56392913277</v>
      </c>
      <c r="CJ33" s="424">
        <v>374828.36321020662</v>
      </c>
      <c r="CK33" s="424">
        <v>374963.7468177625</v>
      </c>
      <c r="CL33" s="424">
        <v>376820.62604355684</v>
      </c>
      <c r="CM33" s="424">
        <v>378235.04925993888</v>
      </c>
      <c r="CN33" s="424">
        <v>381727.34615589271</v>
      </c>
      <c r="CO33" s="424">
        <v>383297.05028324784</v>
      </c>
      <c r="CP33" s="424">
        <v>393274.2198047163</v>
      </c>
      <c r="CQ33" s="424">
        <v>392801.23869676382</v>
      </c>
      <c r="CR33" s="424">
        <v>392498.83864456031</v>
      </c>
      <c r="CS33" s="424">
        <v>402595.47519923234</v>
      </c>
      <c r="CT33" s="424">
        <v>402068.72158102668</v>
      </c>
      <c r="CU33" s="424">
        <v>404902.86070235434</v>
      </c>
      <c r="CV33" s="424">
        <v>403892.89173214865</v>
      </c>
      <c r="CW33" s="424">
        <v>403198.88798027206</v>
      </c>
      <c r="CX33" s="424">
        <v>400170.78264582035</v>
      </c>
      <c r="CY33" s="424">
        <v>402559.80232859822</v>
      </c>
      <c r="CZ33" s="424">
        <v>398545.98182793421</v>
      </c>
      <c r="DA33" s="424">
        <v>399885.37566679617</v>
      </c>
      <c r="DB33" s="424">
        <v>401129.99403478671</v>
      </c>
      <c r="DC33" s="424">
        <v>405909.8991193031</v>
      </c>
      <c r="DD33" s="424">
        <v>409157.41910667333</v>
      </c>
      <c r="DE33" s="424">
        <v>412277.16296210728</v>
      </c>
      <c r="DF33" s="424">
        <v>413954.62327104452</v>
      </c>
      <c r="DG33" s="424">
        <v>415347.72805608716</v>
      </c>
      <c r="DH33" s="424">
        <v>416746.47042478342</v>
      </c>
      <c r="DI33" s="424">
        <v>416905.59199882706</v>
      </c>
      <c r="DJ33" s="424">
        <v>417016.23017847474</v>
      </c>
      <c r="DK33" s="424">
        <v>421675.57124950312</v>
      </c>
      <c r="DL33" s="424">
        <v>421609.68825040915</v>
      </c>
      <c r="DM33" s="424">
        <v>420306.24850470253</v>
      </c>
      <c r="DN33" s="424">
        <v>419950.11007934174</v>
      </c>
      <c r="DO33" s="424">
        <v>424667.4332815705</v>
      </c>
      <c r="DP33" s="424">
        <v>430092.00263252715</v>
      </c>
      <c r="DQ33" s="424">
        <v>436287.2349872021</v>
      </c>
      <c r="DR33" s="424">
        <v>439939.0333575845</v>
      </c>
      <c r="DS33" s="424">
        <v>449251.6302752241</v>
      </c>
      <c r="DT33" s="424">
        <v>452251.28667232883</v>
      </c>
      <c r="DU33" s="424">
        <v>457571.28964476561</v>
      </c>
      <c r="DV33" s="424">
        <v>464536.40528024867</v>
      </c>
      <c r="DW33" s="424">
        <v>467655.95106603578</v>
      </c>
      <c r="DX33" s="424">
        <v>471762.73893901333</v>
      </c>
      <c r="DY33" s="424">
        <v>468424.93314883218</v>
      </c>
      <c r="DZ33" s="424">
        <v>475307.92274957534</v>
      </c>
      <c r="EA33" s="424">
        <v>508217.56825418083</v>
      </c>
      <c r="EB33" s="424">
        <v>507835.76845324051</v>
      </c>
      <c r="EC33" s="424">
        <v>515340.35422207887</v>
      </c>
      <c r="ED33" s="424">
        <v>517343.49007352057</v>
      </c>
      <c r="EE33" s="424">
        <v>519011.55036969681</v>
      </c>
      <c r="EF33" s="424">
        <v>521879.12150753057</v>
      </c>
      <c r="EG33" s="424">
        <v>563766.10044026328</v>
      </c>
      <c r="EH33" s="424">
        <v>565151.15645439585</v>
      </c>
      <c r="EI33" s="424">
        <v>572271.5668224328</v>
      </c>
      <c r="EJ33" s="424">
        <v>579012.45981192379</v>
      </c>
      <c r="EK33" s="424">
        <v>574533.12581408024</v>
      </c>
      <c r="EL33" s="424">
        <v>573176.01392643247</v>
      </c>
      <c r="EM33" s="424">
        <v>582976.67551263946</v>
      </c>
      <c r="EN33" s="424">
        <v>581645.77694145474</v>
      </c>
    </row>
    <row r="34" spans="1:144" ht="17.100000000000001" customHeight="1" x14ac:dyDescent="0.25">
      <c r="A34" s="422" t="s">
        <v>501</v>
      </c>
      <c r="B34" s="424">
        <v>49258.417869002995</v>
      </c>
      <c r="C34" s="424">
        <v>49905.241202386365</v>
      </c>
      <c r="D34" s="424">
        <v>49779.150295192965</v>
      </c>
      <c r="E34" s="424">
        <v>49131.780081597477</v>
      </c>
      <c r="F34" s="424">
        <v>50539.372975817263</v>
      </c>
      <c r="G34" s="424">
        <v>50361.996650153487</v>
      </c>
      <c r="H34" s="424">
        <v>44743.141953190068</v>
      </c>
      <c r="I34" s="424">
        <v>45147.25922715092</v>
      </c>
      <c r="J34" s="424">
        <v>42969.561303465794</v>
      </c>
      <c r="K34" s="424">
        <v>45005.639883146825</v>
      </c>
      <c r="L34" s="424">
        <v>42706.567911581544</v>
      </c>
      <c r="M34" s="424">
        <v>46093.510639780267</v>
      </c>
      <c r="N34" s="424">
        <v>46222.822685739731</v>
      </c>
      <c r="O34" s="424">
        <v>45556.667818897025</v>
      </c>
      <c r="P34" s="424">
        <v>45602.971516696918</v>
      </c>
      <c r="Q34" s="424">
        <v>43989.544810661188</v>
      </c>
      <c r="R34" s="424">
        <v>44707.07878920075</v>
      </c>
      <c r="S34" s="424">
        <v>47361.864365966161</v>
      </c>
      <c r="T34" s="424">
        <v>45288.935946662117</v>
      </c>
      <c r="U34" s="424">
        <v>46432.023247352321</v>
      </c>
      <c r="V34" s="424">
        <v>45321.233268820164</v>
      </c>
      <c r="W34" s="424">
        <v>44389.668231614007</v>
      </c>
      <c r="X34" s="424">
        <v>46041.537606656202</v>
      </c>
      <c r="Y34" s="424">
        <v>44915.655954230228</v>
      </c>
      <c r="Z34" s="424">
        <v>45906.481258167805</v>
      </c>
      <c r="AA34" s="424">
        <v>46117.66667465643</v>
      </c>
      <c r="AB34" s="424">
        <v>45858.158939868867</v>
      </c>
      <c r="AC34" s="424">
        <v>46456.39775397937</v>
      </c>
      <c r="AD34" s="424">
        <v>48041.084759244921</v>
      </c>
      <c r="AE34" s="424">
        <v>49153.52088637487</v>
      </c>
      <c r="AF34" s="424">
        <v>48457.25725118519</v>
      </c>
      <c r="AG34" s="424">
        <v>47899.374725031601</v>
      </c>
      <c r="AH34" s="424">
        <v>47397.612288635704</v>
      </c>
      <c r="AI34" s="424">
        <v>47694.246768833138</v>
      </c>
      <c r="AJ34" s="424">
        <v>48291.393876379254</v>
      </c>
      <c r="AK34" s="424">
        <v>47772.507396118992</v>
      </c>
      <c r="AL34" s="424">
        <v>45506.419963024957</v>
      </c>
      <c r="AM34" s="424">
        <v>46287.896830036152</v>
      </c>
      <c r="AN34" s="424">
        <v>46463.585651167188</v>
      </c>
      <c r="AO34" s="424">
        <v>46539.872584008735</v>
      </c>
      <c r="AP34" s="424">
        <v>46337.875197026187</v>
      </c>
      <c r="AQ34" s="424">
        <v>47161.210554011886</v>
      </c>
      <c r="AR34" s="424">
        <v>47150.602516379113</v>
      </c>
      <c r="AS34" s="424">
        <v>47013.13650286763</v>
      </c>
      <c r="AT34" s="424">
        <v>47022.230253048561</v>
      </c>
      <c r="AU34" s="424">
        <v>44147.299385365928</v>
      </c>
      <c r="AV34" s="424">
        <v>45419.880797838174</v>
      </c>
      <c r="AW34" s="424">
        <v>46983.121383490296</v>
      </c>
      <c r="AX34" s="424">
        <v>46583.095612842248</v>
      </c>
      <c r="AY34" s="424">
        <v>47272.030599815611</v>
      </c>
      <c r="AZ34" s="424">
        <v>48999.81841010847</v>
      </c>
      <c r="BA34" s="424">
        <v>48506.955713392825</v>
      </c>
      <c r="BB34" s="424">
        <v>48613.576642963882</v>
      </c>
      <c r="BC34" s="424">
        <v>49517.590865498278</v>
      </c>
      <c r="BD34" s="424">
        <v>48593.612659323546</v>
      </c>
      <c r="BE34" s="424">
        <v>48862.575307526073</v>
      </c>
      <c r="BF34" s="424">
        <v>49737.102566827001</v>
      </c>
      <c r="BG34" s="424">
        <v>51543.349209919579</v>
      </c>
      <c r="BH34" s="424">
        <v>50893.556070995015</v>
      </c>
      <c r="BI34" s="424">
        <v>52879.024197810155</v>
      </c>
      <c r="BJ34" s="424">
        <v>54025.830503610283</v>
      </c>
      <c r="BK34" s="424">
        <v>56754.684369277653</v>
      </c>
      <c r="BL34" s="424">
        <v>61272.165307246447</v>
      </c>
      <c r="BM34" s="424">
        <v>58616.516263052945</v>
      </c>
      <c r="BN34" s="424">
        <v>56922.951205975849</v>
      </c>
      <c r="BO34" s="424">
        <v>59404.035274119953</v>
      </c>
      <c r="BP34" s="424">
        <v>60048.913520846174</v>
      </c>
      <c r="BQ34" s="424">
        <v>63559.385824792058</v>
      </c>
      <c r="BR34" s="424">
        <v>61256.341877577128</v>
      </c>
      <c r="BS34" s="424">
        <v>63100.217558366363</v>
      </c>
      <c r="BT34" s="424">
        <v>67366.730745677953</v>
      </c>
      <c r="BU34" s="424">
        <v>65450.867025355248</v>
      </c>
      <c r="BV34" s="424">
        <v>66333.29447794889</v>
      </c>
      <c r="BW34" s="424">
        <v>66728.695133396541</v>
      </c>
      <c r="BX34" s="424">
        <v>65848.478075291554</v>
      </c>
      <c r="BY34" s="424">
        <v>67166.723577889585</v>
      </c>
      <c r="BZ34" s="424">
        <v>69216.168526260561</v>
      </c>
      <c r="CA34" s="424">
        <v>69026.330879154833</v>
      </c>
      <c r="CB34" s="424">
        <v>69613.930331126248</v>
      </c>
      <c r="CC34" s="424">
        <v>71173.73318381935</v>
      </c>
      <c r="CD34" s="424">
        <v>69086.888272317388</v>
      </c>
      <c r="CE34" s="424">
        <v>72929.934818913185</v>
      </c>
      <c r="CF34" s="424">
        <v>70220.577816456527</v>
      </c>
      <c r="CG34" s="424">
        <v>71942.577612405832</v>
      </c>
      <c r="CH34" s="424">
        <v>76704.076140962148</v>
      </c>
      <c r="CI34" s="424">
        <v>75285.874808059525</v>
      </c>
      <c r="CJ34" s="424">
        <v>76161.66220776987</v>
      </c>
      <c r="CK34" s="424">
        <v>77379.654792736823</v>
      </c>
      <c r="CL34" s="424">
        <v>82429.462883627435</v>
      </c>
      <c r="CM34" s="424">
        <v>78192.142761102295</v>
      </c>
      <c r="CN34" s="424">
        <v>77340.09403400564</v>
      </c>
      <c r="CO34" s="424">
        <v>77733.813829238454</v>
      </c>
      <c r="CP34" s="424">
        <v>85845.671165592197</v>
      </c>
      <c r="CQ34" s="424">
        <v>79934.906128348637</v>
      </c>
      <c r="CR34" s="424">
        <v>79910.254147491592</v>
      </c>
      <c r="CS34" s="424">
        <v>80072.267175761386</v>
      </c>
      <c r="CT34" s="424">
        <v>77495.884652197128</v>
      </c>
      <c r="CU34" s="424">
        <v>80360.579686843557</v>
      </c>
      <c r="CV34" s="424">
        <v>81042.131815977496</v>
      </c>
      <c r="CW34" s="424">
        <v>83567.645238159472</v>
      </c>
      <c r="CX34" s="424">
        <v>84225.501193308024</v>
      </c>
      <c r="CY34" s="424">
        <v>86086.610216086716</v>
      </c>
      <c r="CZ34" s="424">
        <v>84428.773878470151</v>
      </c>
      <c r="DA34" s="424">
        <v>86386.498208643417</v>
      </c>
      <c r="DB34" s="424">
        <v>84933.927442261527</v>
      </c>
      <c r="DC34" s="424">
        <v>88855.562186161042</v>
      </c>
      <c r="DD34" s="424">
        <v>88546.428602604836</v>
      </c>
      <c r="DE34" s="424">
        <v>89079.667964030567</v>
      </c>
      <c r="DF34" s="424">
        <v>89209.692008663493</v>
      </c>
      <c r="DG34" s="424">
        <v>91428.855575127222</v>
      </c>
      <c r="DH34" s="424">
        <v>91416.425615250162</v>
      </c>
      <c r="DI34" s="424">
        <v>93477.302111629368</v>
      </c>
      <c r="DJ34" s="424">
        <v>92535.364578817622</v>
      </c>
      <c r="DK34" s="424">
        <v>93106.573554280825</v>
      </c>
      <c r="DL34" s="424">
        <v>95623.357192015887</v>
      </c>
      <c r="DM34" s="424">
        <v>95744.135476765383</v>
      </c>
      <c r="DN34" s="424">
        <v>99663.202600097924</v>
      </c>
      <c r="DO34" s="424">
        <v>103123.3359869414</v>
      </c>
      <c r="DP34" s="424">
        <v>104363.56931213924</v>
      </c>
      <c r="DQ34" s="424">
        <v>103497.70446785023</v>
      </c>
      <c r="DR34" s="424">
        <v>103819.15996477655</v>
      </c>
      <c r="DS34" s="424">
        <v>105349.60565651649</v>
      </c>
      <c r="DT34" s="424">
        <v>113770.53623848449</v>
      </c>
      <c r="DU34" s="424">
        <v>119684.51629204056</v>
      </c>
      <c r="DV34" s="424">
        <v>119909.11007091495</v>
      </c>
      <c r="DW34" s="424">
        <v>121697.05570648938</v>
      </c>
      <c r="DX34" s="424">
        <v>117860.12609178873</v>
      </c>
      <c r="DY34" s="424">
        <v>122505.64164799343</v>
      </c>
      <c r="DZ34" s="424">
        <v>125407.37243118114</v>
      </c>
      <c r="EA34" s="424">
        <v>127273.11286006481</v>
      </c>
      <c r="EB34" s="424">
        <v>128278.24530617477</v>
      </c>
      <c r="EC34" s="424">
        <v>128610.30563111944</v>
      </c>
      <c r="ED34" s="424">
        <v>131728.82184859013</v>
      </c>
      <c r="EE34" s="424">
        <v>133491.7750719178</v>
      </c>
      <c r="EF34" s="424">
        <v>134015.91796415037</v>
      </c>
      <c r="EG34" s="424">
        <v>146255.42449745408</v>
      </c>
      <c r="EH34" s="424">
        <v>147978.00621823082</v>
      </c>
      <c r="EI34" s="424">
        <v>141013.75119145281</v>
      </c>
      <c r="EJ34" s="424">
        <v>142882.85555650597</v>
      </c>
      <c r="EK34" s="424">
        <v>142803.01594147558</v>
      </c>
      <c r="EL34" s="424">
        <v>143373.56934395153</v>
      </c>
      <c r="EM34" s="424">
        <v>147526.16315989112</v>
      </c>
      <c r="EN34" s="424">
        <v>150534.97075488692</v>
      </c>
    </row>
    <row r="35" spans="1:144" s="437" customFormat="1" ht="17.100000000000001" customHeight="1" x14ac:dyDescent="0.25">
      <c r="A35" s="428"/>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c r="CB35" s="436"/>
      <c r="CC35" s="436"/>
      <c r="CD35" s="436"/>
      <c r="CE35" s="436"/>
      <c r="CF35" s="436"/>
      <c r="CG35" s="436"/>
      <c r="CH35" s="436"/>
      <c r="CI35" s="436"/>
      <c r="CJ35" s="436"/>
      <c r="CK35" s="436"/>
      <c r="CL35" s="436"/>
      <c r="CM35" s="436"/>
      <c r="CN35" s="436"/>
      <c r="CO35" s="436"/>
      <c r="CP35" s="436"/>
      <c r="CQ35" s="436"/>
      <c r="CR35" s="436"/>
      <c r="CS35" s="436"/>
      <c r="CT35" s="436"/>
      <c r="CU35" s="436"/>
      <c r="CV35" s="436"/>
      <c r="CW35" s="436"/>
      <c r="CX35" s="436"/>
      <c r="CY35" s="436"/>
      <c r="CZ35" s="436"/>
      <c r="DA35" s="436"/>
      <c r="DB35" s="436"/>
      <c r="DC35" s="436"/>
      <c r="DD35" s="436"/>
      <c r="DE35" s="436"/>
      <c r="DF35" s="436"/>
      <c r="DG35" s="436"/>
      <c r="DH35" s="436"/>
      <c r="DI35" s="436"/>
      <c r="DJ35" s="436"/>
      <c r="DK35" s="436"/>
      <c r="DL35" s="436"/>
      <c r="DM35" s="436"/>
      <c r="DN35" s="436"/>
      <c r="DO35" s="436"/>
      <c r="DP35" s="436"/>
      <c r="DQ35" s="436"/>
      <c r="DR35" s="436"/>
      <c r="DS35" s="436"/>
      <c r="DT35" s="436"/>
      <c r="DU35" s="436"/>
      <c r="DV35" s="436"/>
      <c r="DW35" s="436"/>
      <c r="DX35" s="436"/>
      <c r="DY35" s="436"/>
      <c r="DZ35" s="436"/>
      <c r="EA35" s="436"/>
      <c r="EB35" s="436"/>
      <c r="EC35" s="436"/>
      <c r="ED35" s="436"/>
      <c r="EE35" s="436"/>
      <c r="EF35" s="436"/>
      <c r="EG35" s="436"/>
      <c r="EH35" s="436"/>
      <c r="EI35" s="436"/>
      <c r="EJ35" s="436"/>
      <c r="EK35" s="436"/>
      <c r="EL35" s="436"/>
      <c r="EM35" s="436"/>
      <c r="EN35" s="436"/>
    </row>
    <row r="36" spans="1:144" ht="17.100000000000001" customHeight="1" x14ac:dyDescent="0.25">
      <c r="A36" s="428" t="s">
        <v>502</v>
      </c>
      <c r="B36" s="429">
        <v>783.64372534999995</v>
      </c>
      <c r="C36" s="429">
        <v>795.03426162999995</v>
      </c>
      <c r="D36" s="429">
        <v>806.36142286999996</v>
      </c>
      <c r="E36" s="429">
        <v>817.11920386999998</v>
      </c>
      <c r="F36" s="429">
        <v>829.69099342999993</v>
      </c>
      <c r="G36" s="429">
        <v>841.75958768999999</v>
      </c>
      <c r="H36" s="429">
        <v>841.34192214999996</v>
      </c>
      <c r="I36" s="429">
        <v>1154.4623700399998</v>
      </c>
      <c r="J36" s="429">
        <v>1363.0654015</v>
      </c>
      <c r="K36" s="429">
        <v>1373.6286405800001</v>
      </c>
      <c r="L36" s="429">
        <v>1384.20574319</v>
      </c>
      <c r="M36" s="429">
        <v>1369.3863073</v>
      </c>
      <c r="N36" s="429">
        <v>1426.2743159300001</v>
      </c>
      <c r="O36" s="429">
        <v>1476.03948885</v>
      </c>
      <c r="P36" s="429">
        <v>1630.0385137999997</v>
      </c>
      <c r="Q36" s="429">
        <v>1689.9994090199998</v>
      </c>
      <c r="R36" s="429">
        <v>1899.85599727</v>
      </c>
      <c r="S36" s="429">
        <v>2063.3104229999999</v>
      </c>
      <c r="T36" s="429">
        <v>2372.3748750300001</v>
      </c>
      <c r="U36" s="429">
        <v>2306.47121625</v>
      </c>
      <c r="V36" s="429">
        <v>2056.6709448299998</v>
      </c>
      <c r="W36" s="429">
        <v>2116.2009389599998</v>
      </c>
      <c r="X36" s="429">
        <v>2051.2235128499997</v>
      </c>
      <c r="Y36" s="429">
        <v>1961.8478761899999</v>
      </c>
      <c r="Z36" s="429">
        <v>1984.6860037900001</v>
      </c>
      <c r="AA36" s="429">
        <v>1995.9486257499998</v>
      </c>
      <c r="AB36" s="429">
        <v>2005.9441404300003</v>
      </c>
      <c r="AC36" s="429">
        <v>1992.1532479099997</v>
      </c>
      <c r="AD36" s="429">
        <v>1849.5591248699998</v>
      </c>
      <c r="AE36" s="429">
        <v>1875.3351060299997</v>
      </c>
      <c r="AF36" s="429">
        <v>1936.5029719600002</v>
      </c>
      <c r="AG36" s="429">
        <v>1851.673110803793</v>
      </c>
      <c r="AH36" s="429">
        <v>1814.6462352099998</v>
      </c>
      <c r="AI36" s="429">
        <v>1721.5765366799997</v>
      </c>
      <c r="AJ36" s="429">
        <v>1805.74863611</v>
      </c>
      <c r="AK36" s="429">
        <v>1974.3166444399999</v>
      </c>
      <c r="AL36" s="429">
        <v>2262.4435178399999</v>
      </c>
      <c r="AM36" s="429">
        <v>2351.3082030999999</v>
      </c>
      <c r="AN36" s="429">
        <v>3448.7304686399993</v>
      </c>
      <c r="AO36" s="429">
        <v>3743.5864957599997</v>
      </c>
      <c r="AP36" s="429">
        <v>3999.3408676136651</v>
      </c>
      <c r="AQ36" s="429">
        <v>3965.7390630241857</v>
      </c>
      <c r="AR36" s="429">
        <v>3805.2291209016812</v>
      </c>
      <c r="AS36" s="429">
        <v>4196.5119901589333</v>
      </c>
      <c r="AT36" s="429">
        <v>3873.9655759735083</v>
      </c>
      <c r="AU36" s="429">
        <v>3834.4420223342331</v>
      </c>
      <c r="AV36" s="429">
        <v>3807.9246632170971</v>
      </c>
      <c r="AW36" s="429">
        <v>3068.9962040941982</v>
      </c>
      <c r="AX36" s="429">
        <v>2829.7994003941976</v>
      </c>
      <c r="AY36" s="429">
        <v>2794.3926927264838</v>
      </c>
      <c r="AZ36" s="429">
        <v>2913.4585715098992</v>
      </c>
      <c r="BA36" s="429">
        <v>2839.1386935717792</v>
      </c>
      <c r="BB36" s="429">
        <v>3255.5148564524297</v>
      </c>
      <c r="BC36" s="429">
        <v>3227.4135863002011</v>
      </c>
      <c r="BD36" s="429">
        <v>3261.284114974846</v>
      </c>
      <c r="BE36" s="429">
        <v>3183.1414728874179</v>
      </c>
      <c r="BF36" s="429">
        <v>3162.2660737335982</v>
      </c>
      <c r="BG36" s="429">
        <v>3168.5560858585532</v>
      </c>
      <c r="BH36" s="429">
        <v>3301.3535812006594</v>
      </c>
      <c r="BI36" s="429">
        <v>3357.9791846648477</v>
      </c>
      <c r="BJ36" s="429">
        <v>4496.627362015477</v>
      </c>
      <c r="BK36" s="429">
        <v>4535.0995045407535</v>
      </c>
      <c r="BL36" s="429">
        <v>4442.2773463772428</v>
      </c>
      <c r="BM36" s="429">
        <v>3612.6871511249556</v>
      </c>
      <c r="BN36" s="429">
        <v>3482.7200483611373</v>
      </c>
      <c r="BO36" s="429">
        <v>3433.9104956339547</v>
      </c>
      <c r="BP36" s="429">
        <v>3740.5348717135103</v>
      </c>
      <c r="BQ36" s="429">
        <v>4282.2870050452148</v>
      </c>
      <c r="BR36" s="429">
        <v>4240.0883480011971</v>
      </c>
      <c r="BS36" s="429">
        <v>4097.1532527337404</v>
      </c>
      <c r="BT36" s="429">
        <v>4311.319879260267</v>
      </c>
      <c r="BU36" s="429">
        <v>4528</v>
      </c>
      <c r="BV36" s="429">
        <v>4461.3404523252648</v>
      </c>
      <c r="BW36" s="429">
        <v>5017.5877982776055</v>
      </c>
      <c r="BX36" s="429">
        <v>5262.5803928261712</v>
      </c>
      <c r="BY36" s="429">
        <v>5353.4526379026456</v>
      </c>
      <c r="BZ36" s="429">
        <v>5256.0764080971458</v>
      </c>
      <c r="CA36" s="429">
        <v>5408.7092345139299</v>
      </c>
      <c r="CB36" s="429">
        <v>5491.2462259029944</v>
      </c>
      <c r="CC36" s="429">
        <v>5436.6706351267985</v>
      </c>
      <c r="CD36" s="429">
        <v>5544.8631686256003</v>
      </c>
      <c r="CE36" s="429">
        <v>5553.879623126265</v>
      </c>
      <c r="CF36" s="429">
        <v>5564.8910241680105</v>
      </c>
      <c r="CG36" s="429">
        <v>5693.2150896204776</v>
      </c>
      <c r="CH36" s="429">
        <v>5527.0617560315086</v>
      </c>
      <c r="CI36" s="429">
        <v>5732.7160480058883</v>
      </c>
      <c r="CJ36" s="429">
        <v>5853.7965146864262</v>
      </c>
      <c r="CK36" s="429">
        <v>5815.0072680430085</v>
      </c>
      <c r="CL36" s="429">
        <v>5734.4835843124411</v>
      </c>
      <c r="CM36" s="429">
        <v>6609.3673211767855</v>
      </c>
      <c r="CN36" s="429">
        <v>7072.2057372340641</v>
      </c>
      <c r="CO36" s="429">
        <v>6686.930092383277</v>
      </c>
      <c r="CP36" s="429">
        <v>6665.215872617171</v>
      </c>
      <c r="CQ36" s="429">
        <v>7408.4961447948253</v>
      </c>
      <c r="CR36" s="429">
        <v>7407.8599867863122</v>
      </c>
      <c r="CS36" s="429">
        <v>7196.7073722327259</v>
      </c>
      <c r="CT36" s="429">
        <v>7230.9232202344692</v>
      </c>
      <c r="CU36" s="429">
        <v>9137.6931534317901</v>
      </c>
      <c r="CV36" s="429">
        <v>14330.722787116316</v>
      </c>
      <c r="CW36" s="429">
        <v>17249.681833727274</v>
      </c>
      <c r="CX36" s="429">
        <v>19118.262837352169</v>
      </c>
      <c r="CY36" s="429">
        <v>19903.838705227441</v>
      </c>
      <c r="CZ36" s="429">
        <v>21538.073019094274</v>
      </c>
      <c r="DA36" s="429">
        <v>20669.349258329887</v>
      </c>
      <c r="DB36" s="429">
        <v>22012.365536176865</v>
      </c>
      <c r="DC36" s="429">
        <v>20875.81786602833</v>
      </c>
      <c r="DD36" s="429">
        <v>20263.142446436872</v>
      </c>
      <c r="DE36" s="429">
        <v>21899.842264582279</v>
      </c>
      <c r="DF36" s="429">
        <v>21850.370016168483</v>
      </c>
      <c r="DG36" s="429">
        <v>23248.572223132323</v>
      </c>
      <c r="DH36" s="429">
        <v>24828.777496793307</v>
      </c>
      <c r="DI36" s="429">
        <v>25147.064418188154</v>
      </c>
      <c r="DJ36" s="429">
        <v>24904.207664737729</v>
      </c>
      <c r="DK36" s="429">
        <v>26982.781655601542</v>
      </c>
      <c r="DL36" s="429">
        <v>27150.945244588518</v>
      </c>
      <c r="DM36" s="429">
        <v>27059.47992788527</v>
      </c>
      <c r="DN36" s="429">
        <v>26345.787149204461</v>
      </c>
      <c r="DO36" s="429">
        <v>26795.295921734403</v>
      </c>
      <c r="DP36" s="429">
        <v>26450.778124003409</v>
      </c>
      <c r="DQ36" s="429">
        <v>26822.853961766399</v>
      </c>
      <c r="DR36" s="429">
        <v>26859.219633909466</v>
      </c>
      <c r="DS36" s="429">
        <v>24636.230833551264</v>
      </c>
      <c r="DT36" s="429">
        <v>23424.709441082585</v>
      </c>
      <c r="DU36" s="429">
        <v>22177.866305366384</v>
      </c>
      <c r="DV36" s="429">
        <v>19227.589534369341</v>
      </c>
      <c r="DW36" s="429">
        <v>18843.372285949888</v>
      </c>
      <c r="DX36" s="429">
        <v>19201.188432612289</v>
      </c>
      <c r="DY36" s="429">
        <v>18736.923989354444</v>
      </c>
      <c r="DZ36" s="429">
        <v>19016.635811612556</v>
      </c>
      <c r="EA36" s="429">
        <v>21450.662145877915</v>
      </c>
      <c r="EB36" s="429">
        <v>21751.216181135442</v>
      </c>
      <c r="EC36" s="429">
        <v>20031.561868459889</v>
      </c>
      <c r="ED36" s="429">
        <v>20614.299203660394</v>
      </c>
      <c r="EE36" s="429">
        <v>19879.918539375511</v>
      </c>
      <c r="EF36" s="429">
        <v>15883.987602071098</v>
      </c>
      <c r="EG36" s="429">
        <v>13557.896337997494</v>
      </c>
      <c r="EH36" s="429">
        <v>12828.920650047221</v>
      </c>
      <c r="EI36" s="429">
        <v>12653.919407783218</v>
      </c>
      <c r="EJ36" s="429">
        <v>12246.044642381976</v>
      </c>
      <c r="EK36" s="429">
        <v>12373.695670944551</v>
      </c>
      <c r="EL36" s="429">
        <v>11811.52549387279</v>
      </c>
      <c r="EM36" s="429">
        <v>11554.23733883728</v>
      </c>
      <c r="EN36" s="429">
        <v>15469.11639745494</v>
      </c>
    </row>
    <row r="37" spans="1:144" ht="17.100000000000001" customHeight="1" x14ac:dyDescent="0.25">
      <c r="A37" s="422"/>
      <c r="B37" s="424"/>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4"/>
      <c r="AY37" s="424"/>
      <c r="AZ37" s="424"/>
      <c r="BA37" s="424"/>
      <c r="BB37" s="424"/>
      <c r="BC37" s="424"/>
      <c r="BD37" s="424"/>
      <c r="BE37" s="424"/>
      <c r="BF37" s="424"/>
      <c r="BG37" s="424"/>
      <c r="BH37" s="424"/>
      <c r="BI37" s="424"/>
      <c r="BJ37" s="424"/>
      <c r="BK37" s="424"/>
      <c r="BL37" s="424"/>
      <c r="BM37" s="424"/>
      <c r="BN37" s="424"/>
      <c r="BO37" s="424"/>
      <c r="BP37" s="424"/>
      <c r="BQ37" s="424"/>
      <c r="BR37" s="424"/>
      <c r="BS37" s="424"/>
      <c r="BT37" s="424"/>
      <c r="BU37" s="424"/>
      <c r="BV37" s="424"/>
      <c r="BW37" s="424"/>
      <c r="BX37" s="424"/>
      <c r="BY37" s="424"/>
      <c r="BZ37" s="424"/>
      <c r="CA37" s="424"/>
      <c r="CB37" s="424"/>
      <c r="CC37" s="424"/>
      <c r="CD37" s="424"/>
      <c r="CE37" s="424"/>
      <c r="CF37" s="424"/>
      <c r="CG37" s="424"/>
      <c r="CH37" s="424"/>
      <c r="CI37" s="424"/>
      <c r="CJ37" s="424"/>
      <c r="CK37" s="424"/>
      <c r="CL37" s="424"/>
      <c r="CM37" s="424"/>
      <c r="CN37" s="424"/>
      <c r="CO37" s="424"/>
      <c r="CP37" s="424"/>
      <c r="CQ37" s="424"/>
      <c r="CR37" s="424"/>
      <c r="CS37" s="424"/>
      <c r="CT37" s="424"/>
      <c r="CU37" s="424"/>
      <c r="CV37" s="424"/>
      <c r="CW37" s="424"/>
      <c r="CX37" s="424"/>
      <c r="CY37" s="424"/>
      <c r="CZ37" s="424"/>
      <c r="DA37" s="424"/>
      <c r="DB37" s="424"/>
      <c r="DC37" s="424"/>
      <c r="DD37" s="424"/>
      <c r="DE37" s="424"/>
      <c r="DF37" s="424"/>
      <c r="DG37" s="424"/>
      <c r="DH37" s="424"/>
      <c r="DI37" s="424"/>
      <c r="DJ37" s="424"/>
      <c r="DK37" s="424"/>
      <c r="DL37" s="424"/>
      <c r="DM37" s="424"/>
      <c r="DN37" s="424"/>
      <c r="DO37" s="424"/>
      <c r="DP37" s="424"/>
      <c r="DQ37" s="424"/>
      <c r="DR37" s="424"/>
      <c r="DS37" s="424"/>
      <c r="DT37" s="424"/>
      <c r="DU37" s="424"/>
      <c r="DV37" s="424"/>
      <c r="DW37" s="424"/>
      <c r="DX37" s="424"/>
      <c r="DY37" s="424"/>
      <c r="DZ37" s="424"/>
      <c r="EA37" s="424"/>
      <c r="EB37" s="424"/>
      <c r="EC37" s="424"/>
      <c r="ED37" s="424"/>
      <c r="EE37" s="424"/>
      <c r="EF37" s="424"/>
      <c r="EG37" s="424"/>
      <c r="EH37" s="424"/>
      <c r="EI37" s="424"/>
      <c r="EJ37" s="424"/>
      <c r="EK37" s="424"/>
      <c r="EL37" s="424"/>
      <c r="EM37" s="424"/>
      <c r="EN37" s="424"/>
    </row>
    <row r="38" spans="1:144" ht="17.100000000000001" customHeight="1" x14ac:dyDescent="0.25">
      <c r="A38" s="428" t="s">
        <v>503</v>
      </c>
      <c r="B38" s="429">
        <v>279735.10531540611</v>
      </c>
      <c r="C38" s="429">
        <v>280832.71616430732</v>
      </c>
      <c r="D38" s="429">
        <v>281427.58380275639</v>
      </c>
      <c r="E38" s="429">
        <v>282053.88717788778</v>
      </c>
      <c r="F38" s="429">
        <v>286161.75081736076</v>
      </c>
      <c r="G38" s="429">
        <v>286852.74157677882</v>
      </c>
      <c r="H38" s="429">
        <v>281980.74913940526</v>
      </c>
      <c r="I38" s="429">
        <v>282105.32767522556</v>
      </c>
      <c r="J38" s="429">
        <v>283581.44315563812</v>
      </c>
      <c r="K38" s="429">
        <v>287418.95498439169</v>
      </c>
      <c r="L38" s="429">
        <v>288135.77511421102</v>
      </c>
      <c r="M38" s="429">
        <v>300231.38741758832</v>
      </c>
      <c r="N38" s="429">
        <v>298556.62578708364</v>
      </c>
      <c r="O38" s="429">
        <v>298369.33004481444</v>
      </c>
      <c r="P38" s="429">
        <v>298155.49753263156</v>
      </c>
      <c r="Q38" s="429">
        <v>299059.78403224458</v>
      </c>
      <c r="R38" s="429">
        <v>299494.6394816144</v>
      </c>
      <c r="S38" s="429">
        <v>306227.71741607366</v>
      </c>
      <c r="T38" s="429">
        <v>305393.34314475307</v>
      </c>
      <c r="U38" s="429">
        <v>308770.06989294151</v>
      </c>
      <c r="V38" s="429">
        <v>309120.82380339794</v>
      </c>
      <c r="W38" s="429">
        <v>309586.03971583769</v>
      </c>
      <c r="X38" s="429">
        <v>312758.67268372775</v>
      </c>
      <c r="Y38" s="429">
        <v>319536.66994800227</v>
      </c>
      <c r="Z38" s="429">
        <v>318174.79569418327</v>
      </c>
      <c r="AA38" s="429">
        <v>318311.5135005904</v>
      </c>
      <c r="AB38" s="429">
        <v>321028.13302254636</v>
      </c>
      <c r="AC38" s="429">
        <v>321243.46464984748</v>
      </c>
      <c r="AD38" s="429">
        <v>323994.44183544995</v>
      </c>
      <c r="AE38" s="429">
        <v>327851.02421752224</v>
      </c>
      <c r="AF38" s="429">
        <v>328873.35024287179</v>
      </c>
      <c r="AG38" s="429">
        <v>329210.58830269566</v>
      </c>
      <c r="AH38" s="429">
        <v>331263.67529123969</v>
      </c>
      <c r="AI38" s="429">
        <v>334358.44301515532</v>
      </c>
      <c r="AJ38" s="429">
        <v>336572.52553336316</v>
      </c>
      <c r="AK38" s="429">
        <v>345617.19551340822</v>
      </c>
      <c r="AL38" s="429">
        <v>340908.92052914313</v>
      </c>
      <c r="AM38" s="429">
        <v>344826.53440251609</v>
      </c>
      <c r="AN38" s="429">
        <v>348245.69090443774</v>
      </c>
      <c r="AO38" s="429">
        <v>346565.10847846704</v>
      </c>
      <c r="AP38" s="429">
        <v>346712.14590246271</v>
      </c>
      <c r="AQ38" s="429">
        <v>351375.81885802944</v>
      </c>
      <c r="AR38" s="429">
        <v>352944.69968920405</v>
      </c>
      <c r="AS38" s="429">
        <v>351417.83862996532</v>
      </c>
      <c r="AT38" s="429">
        <v>350499.23615290475</v>
      </c>
      <c r="AU38" s="429">
        <v>349810.86009880248</v>
      </c>
      <c r="AV38" s="429">
        <v>354693.08322884841</v>
      </c>
      <c r="AW38" s="429">
        <v>365608.73772902408</v>
      </c>
      <c r="AX38" s="429">
        <v>364980.69233736565</v>
      </c>
      <c r="AY38" s="429">
        <v>369066.6968826761</v>
      </c>
      <c r="AZ38" s="429">
        <v>371778.39312112686</v>
      </c>
      <c r="BA38" s="429">
        <v>372675.47367760964</v>
      </c>
      <c r="BB38" s="429">
        <v>374448.43718937907</v>
      </c>
      <c r="BC38" s="429">
        <v>378456.25837457663</v>
      </c>
      <c r="BD38" s="429">
        <v>377725.22592014022</v>
      </c>
      <c r="BE38" s="429">
        <v>379201.60618379345</v>
      </c>
      <c r="BF38" s="429">
        <v>379536.06867122138</v>
      </c>
      <c r="BG38" s="429">
        <v>386009.67288569763</v>
      </c>
      <c r="BH38" s="429">
        <v>389293.57228882506</v>
      </c>
      <c r="BI38" s="429">
        <v>397556.54743014229</v>
      </c>
      <c r="BJ38" s="429">
        <v>399865.77736164053</v>
      </c>
      <c r="BK38" s="429">
        <v>404452.45097584795</v>
      </c>
      <c r="BL38" s="429">
        <v>410915.24788448896</v>
      </c>
      <c r="BM38" s="429">
        <v>410066.84698475094</v>
      </c>
      <c r="BN38" s="429">
        <v>411917.76295781799</v>
      </c>
      <c r="BO38" s="429">
        <v>418402.10404157941</v>
      </c>
      <c r="BP38" s="429">
        <v>420266.19606512645</v>
      </c>
      <c r="BQ38" s="429">
        <v>425740.73306717834</v>
      </c>
      <c r="BR38" s="429">
        <v>423801.82017970318</v>
      </c>
      <c r="BS38" s="429">
        <v>428368.77910129965</v>
      </c>
      <c r="BT38" s="429">
        <v>431628.14552528458</v>
      </c>
      <c r="BU38" s="429">
        <v>437999.20807412814</v>
      </c>
      <c r="BV38" s="429">
        <v>441887.17765523668</v>
      </c>
      <c r="BW38" s="429">
        <v>442606.92125446937</v>
      </c>
      <c r="BX38" s="429">
        <v>442449.85457323806</v>
      </c>
      <c r="BY38" s="429">
        <v>446911.8578143706</v>
      </c>
      <c r="BZ38" s="429">
        <v>449648.89126058266</v>
      </c>
      <c r="CA38" s="429">
        <v>454966.19312587625</v>
      </c>
      <c r="CB38" s="429">
        <v>461117.73776384653</v>
      </c>
      <c r="CC38" s="429">
        <v>461430.80908152502</v>
      </c>
      <c r="CD38" s="429">
        <v>461720.45506848267</v>
      </c>
      <c r="CE38" s="429">
        <v>467628.51267994742</v>
      </c>
      <c r="CF38" s="429">
        <v>466181.98963053385</v>
      </c>
      <c r="CG38" s="429">
        <v>477788.91236580064</v>
      </c>
      <c r="CH38" s="429">
        <v>482530.18293943547</v>
      </c>
      <c r="CI38" s="429">
        <v>484802.94406992162</v>
      </c>
      <c r="CJ38" s="429">
        <v>485070.61657241191</v>
      </c>
      <c r="CK38" s="429">
        <v>486422.52761427267</v>
      </c>
      <c r="CL38" s="429">
        <v>493022.68238882167</v>
      </c>
      <c r="CM38" s="429">
        <v>491497.02935467474</v>
      </c>
      <c r="CN38" s="429">
        <v>494871.72102887114</v>
      </c>
      <c r="CO38" s="429">
        <v>496265.33256421407</v>
      </c>
      <c r="CP38" s="429">
        <v>514343.58042900887</v>
      </c>
      <c r="CQ38" s="429">
        <v>508989.03301648167</v>
      </c>
      <c r="CR38" s="429">
        <v>508936.52725764259</v>
      </c>
      <c r="CS38" s="429">
        <v>522082.88855707523</v>
      </c>
      <c r="CT38" s="429">
        <v>517698.19551605923</v>
      </c>
      <c r="CU38" s="429">
        <v>525005.68763654598</v>
      </c>
      <c r="CV38" s="429">
        <v>529215.21339422092</v>
      </c>
      <c r="CW38" s="429">
        <v>533321.65716028947</v>
      </c>
      <c r="CX38" s="429">
        <v>532406.12408800714</v>
      </c>
      <c r="CY38" s="429">
        <v>537637.90350697201</v>
      </c>
      <c r="CZ38" s="429">
        <v>533730.18510533066</v>
      </c>
      <c r="DA38" s="429">
        <v>536045.54619934526</v>
      </c>
      <c r="DB38" s="429">
        <v>537076.40459591278</v>
      </c>
      <c r="DC38" s="429">
        <v>544713.22111905226</v>
      </c>
      <c r="DD38" s="429">
        <v>547078.01010348136</v>
      </c>
      <c r="DE38" s="429">
        <v>554892.69632883603</v>
      </c>
      <c r="DF38" s="429">
        <v>554908.23577923037</v>
      </c>
      <c r="DG38" s="429">
        <v>559637.26738361549</v>
      </c>
      <c r="DH38" s="429">
        <v>562978.93241245963</v>
      </c>
      <c r="DI38" s="429">
        <v>565338.49062105233</v>
      </c>
      <c r="DJ38" s="429">
        <v>564329.58136491163</v>
      </c>
      <c r="DK38" s="429">
        <v>571821.25441540615</v>
      </c>
      <c r="DL38" s="429">
        <v>574711.70473376976</v>
      </c>
      <c r="DM38" s="429">
        <v>573609.46124614414</v>
      </c>
      <c r="DN38" s="429">
        <v>576579.80937112018</v>
      </c>
      <c r="DO38" s="429">
        <v>586220.9455710582</v>
      </c>
      <c r="DP38" s="429">
        <v>592579.06939322886</v>
      </c>
      <c r="DQ38" s="429">
        <v>601973.23458341032</v>
      </c>
      <c r="DR38" s="429">
        <v>604264.38169844472</v>
      </c>
      <c r="DS38" s="429">
        <v>612966.7983084236</v>
      </c>
      <c r="DT38" s="429">
        <v>623487.74252911506</v>
      </c>
      <c r="DU38" s="429">
        <v>634874.85028223682</v>
      </c>
      <c r="DV38" s="429">
        <v>640638.5183000121</v>
      </c>
      <c r="DW38" s="429">
        <v>644329.59710239817</v>
      </c>
      <c r="DX38" s="429">
        <v>645173.52177810215</v>
      </c>
      <c r="DY38" s="429">
        <v>646149.29340344633</v>
      </c>
      <c r="DZ38" s="429">
        <v>655899.11789156613</v>
      </c>
      <c r="EA38" s="429">
        <v>693565.16370723839</v>
      </c>
      <c r="EB38" s="429">
        <v>694772.90107514313</v>
      </c>
      <c r="EC38" s="429">
        <v>703592.72573349939</v>
      </c>
      <c r="ED38" s="429">
        <v>708184.36570888816</v>
      </c>
      <c r="EE38" s="429">
        <v>710613.30748368683</v>
      </c>
      <c r="EF38" s="429">
        <v>710709.83976267208</v>
      </c>
      <c r="EG38" s="429">
        <v>763284.38256650825</v>
      </c>
      <c r="EH38" s="429">
        <v>765919.0235516103</v>
      </c>
      <c r="EI38" s="429">
        <v>765365.56867240334</v>
      </c>
      <c r="EJ38" s="429">
        <v>773835.9068505317</v>
      </c>
      <c r="EK38" s="429">
        <v>769296.78973335284</v>
      </c>
      <c r="EL38" s="429">
        <v>767716.76423805137</v>
      </c>
      <c r="EM38" s="429">
        <v>782458.03764073062</v>
      </c>
      <c r="EN38" s="429">
        <v>788282.67900455184</v>
      </c>
    </row>
    <row r="39" spans="1:144" ht="17.100000000000001" customHeight="1" thickBot="1" x14ac:dyDescent="0.3">
      <c r="A39" s="422"/>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c r="AI39" s="438"/>
      <c r="AJ39" s="438"/>
      <c r="AK39" s="438"/>
      <c r="AL39" s="438"/>
      <c r="AM39" s="438"/>
      <c r="AN39" s="438"/>
      <c r="AO39" s="438"/>
      <c r="AP39" s="438"/>
      <c r="AQ39" s="438"/>
      <c r="AR39" s="438"/>
      <c r="AS39" s="438"/>
      <c r="AT39" s="438"/>
      <c r="AU39" s="438"/>
      <c r="AV39" s="438"/>
      <c r="AW39" s="438"/>
      <c r="AX39" s="438"/>
      <c r="AY39" s="438"/>
      <c r="AZ39" s="438"/>
      <c r="BA39" s="438"/>
      <c r="BB39" s="438"/>
      <c r="BC39" s="438"/>
      <c r="BD39" s="438"/>
      <c r="BE39" s="438"/>
      <c r="BF39" s="438"/>
      <c r="BG39" s="438"/>
      <c r="BH39" s="438"/>
      <c r="BI39" s="438"/>
      <c r="BJ39" s="438"/>
      <c r="BK39" s="438"/>
      <c r="BL39" s="438"/>
      <c r="BM39" s="438"/>
      <c r="BN39" s="438"/>
      <c r="BO39" s="438"/>
      <c r="BP39" s="438"/>
      <c r="BQ39" s="438"/>
      <c r="BR39" s="438"/>
      <c r="BS39" s="438"/>
      <c r="BT39" s="438"/>
      <c r="BU39" s="438"/>
      <c r="BV39" s="438"/>
      <c r="BW39" s="438"/>
      <c r="BX39" s="438"/>
      <c r="BY39" s="438"/>
      <c r="BZ39" s="438"/>
      <c r="CA39" s="438"/>
      <c r="CB39" s="438"/>
      <c r="CC39" s="438"/>
      <c r="CD39" s="438"/>
      <c r="CE39" s="438"/>
      <c r="CF39" s="438"/>
      <c r="CG39" s="438"/>
      <c r="CH39" s="438"/>
      <c r="CI39" s="438"/>
      <c r="CJ39" s="438"/>
      <c r="CK39" s="438"/>
      <c r="CL39" s="438"/>
      <c r="CM39" s="438"/>
      <c r="CN39" s="438"/>
      <c r="CO39" s="438"/>
      <c r="CP39" s="438"/>
      <c r="CQ39" s="438"/>
      <c r="CR39" s="438"/>
      <c r="CS39" s="438"/>
      <c r="CT39" s="438"/>
      <c r="CU39" s="438"/>
      <c r="CV39" s="438"/>
      <c r="CW39" s="438"/>
      <c r="CX39" s="438"/>
      <c r="CY39" s="438"/>
      <c r="CZ39" s="438"/>
      <c r="DA39" s="438"/>
      <c r="DB39" s="438"/>
      <c r="DC39" s="438"/>
      <c r="DD39" s="438"/>
      <c r="DE39" s="438"/>
      <c r="DF39" s="438"/>
      <c r="DG39" s="438"/>
      <c r="DH39" s="438"/>
      <c r="DI39" s="438"/>
      <c r="DJ39" s="438"/>
      <c r="DK39" s="438"/>
      <c r="DL39" s="438"/>
      <c r="DM39" s="438"/>
      <c r="DN39" s="438"/>
      <c r="DO39" s="438"/>
      <c r="DP39" s="438"/>
      <c r="DQ39" s="438"/>
      <c r="DR39" s="438"/>
      <c r="DS39" s="438"/>
      <c r="DT39" s="438"/>
      <c r="DU39" s="438"/>
      <c r="DV39" s="438"/>
      <c r="DW39" s="438"/>
      <c r="DX39" s="438"/>
      <c r="DY39" s="438"/>
      <c r="DZ39" s="438"/>
      <c r="EA39" s="438"/>
      <c r="EB39" s="438"/>
      <c r="EC39" s="438"/>
      <c r="ED39" s="438"/>
      <c r="EE39" s="438"/>
      <c r="EF39" s="438"/>
      <c r="EG39" s="438"/>
      <c r="EH39" s="438"/>
      <c r="EI39" s="438"/>
      <c r="EJ39" s="438"/>
      <c r="EK39" s="438"/>
      <c r="EL39" s="438"/>
      <c r="EM39" s="438"/>
      <c r="EN39" s="438"/>
    </row>
    <row r="40" spans="1:144" ht="17.100000000000001" customHeight="1" thickTop="1" thickBot="1" x14ac:dyDescent="0.3">
      <c r="A40" s="431" t="s">
        <v>504</v>
      </c>
      <c r="B40" s="439"/>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439"/>
      <c r="AO40" s="439"/>
      <c r="AP40" s="439"/>
      <c r="AQ40" s="439"/>
      <c r="AR40" s="439"/>
      <c r="AS40" s="439"/>
      <c r="AT40" s="439"/>
      <c r="AU40" s="439"/>
      <c r="AV40" s="439"/>
      <c r="AW40" s="439"/>
      <c r="AX40" s="439"/>
      <c r="AY40" s="439"/>
      <c r="AZ40" s="439"/>
      <c r="BA40" s="439"/>
      <c r="BB40" s="439"/>
      <c r="BC40" s="439"/>
      <c r="BD40" s="439"/>
      <c r="BE40" s="439"/>
      <c r="BF40" s="439"/>
      <c r="BG40" s="439"/>
      <c r="BH40" s="439"/>
      <c r="BI40" s="439"/>
      <c r="BJ40" s="439"/>
      <c r="BK40" s="439"/>
      <c r="BL40" s="439"/>
      <c r="BM40" s="439"/>
      <c r="BN40" s="439"/>
      <c r="BO40" s="439"/>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row>
    <row r="41" spans="1:144" ht="17.100000000000001" customHeight="1" thickTop="1" x14ac:dyDescent="0.25">
      <c r="A41" s="422"/>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c r="AI41" s="438"/>
      <c r="AJ41" s="438"/>
      <c r="AK41" s="438"/>
      <c r="AL41" s="438"/>
      <c r="AM41" s="438"/>
      <c r="AN41" s="438"/>
      <c r="AO41" s="438"/>
      <c r="AP41" s="438"/>
      <c r="AQ41" s="438"/>
      <c r="AR41" s="438"/>
      <c r="AS41" s="438"/>
      <c r="AT41" s="438"/>
      <c r="AU41" s="438"/>
      <c r="AV41" s="438"/>
      <c r="AW41" s="438"/>
      <c r="AX41" s="438"/>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38"/>
      <c r="BZ41" s="438"/>
      <c r="CA41" s="438"/>
      <c r="CB41" s="438"/>
      <c r="CC41" s="438"/>
      <c r="CD41" s="438"/>
      <c r="CE41" s="438"/>
      <c r="CF41" s="438"/>
      <c r="CG41" s="438"/>
      <c r="CH41" s="438"/>
      <c r="CI41" s="438"/>
      <c r="CJ41" s="438"/>
      <c r="CK41" s="438"/>
      <c r="CL41" s="438"/>
      <c r="CM41" s="438"/>
      <c r="CN41" s="438"/>
      <c r="CO41" s="438"/>
      <c r="CP41" s="438"/>
      <c r="CQ41" s="438"/>
      <c r="CR41" s="438"/>
      <c r="CS41" s="438"/>
      <c r="CT41" s="438"/>
      <c r="CU41" s="438"/>
      <c r="CV41" s="438"/>
      <c r="CW41" s="438"/>
      <c r="CX41" s="438"/>
      <c r="CY41" s="438"/>
      <c r="CZ41" s="438"/>
      <c r="DA41" s="438"/>
      <c r="DB41" s="438"/>
      <c r="DC41" s="438"/>
      <c r="DD41" s="438"/>
      <c r="DE41" s="438"/>
      <c r="DF41" s="438"/>
      <c r="DG41" s="438"/>
      <c r="DH41" s="438"/>
      <c r="DI41" s="438"/>
      <c r="DJ41" s="438"/>
      <c r="DK41" s="438"/>
      <c r="DL41" s="438"/>
      <c r="DM41" s="438"/>
      <c r="DN41" s="438"/>
      <c r="DO41" s="438"/>
      <c r="DP41" s="438"/>
      <c r="DQ41" s="438"/>
      <c r="DR41" s="438"/>
      <c r="DS41" s="438"/>
      <c r="DT41" s="438"/>
      <c r="DU41" s="438"/>
      <c r="DV41" s="438"/>
      <c r="DW41" s="438"/>
      <c r="DX41" s="438"/>
      <c r="DY41" s="438"/>
      <c r="DZ41" s="438"/>
      <c r="EA41" s="438"/>
      <c r="EB41" s="438"/>
      <c r="EC41" s="438"/>
      <c r="ED41" s="438"/>
      <c r="EE41" s="438"/>
      <c r="EF41" s="438"/>
      <c r="EG41" s="438"/>
      <c r="EH41" s="438"/>
      <c r="EI41" s="438"/>
      <c r="EJ41" s="438"/>
      <c r="EK41" s="438"/>
      <c r="EL41" s="438"/>
      <c r="EM41" s="438"/>
      <c r="EN41" s="438"/>
    </row>
    <row r="42" spans="1:144" s="430" customFormat="1" ht="17.100000000000001" customHeight="1" x14ac:dyDescent="0.25">
      <c r="A42" s="428" t="s">
        <v>505</v>
      </c>
      <c r="B42" s="429">
        <v>355837.03116140142</v>
      </c>
      <c r="C42" s="429">
        <v>360605.04953497002</v>
      </c>
      <c r="D42" s="429">
        <v>364782.59790840576</v>
      </c>
      <c r="E42" s="429">
        <v>347836.52930073522</v>
      </c>
      <c r="F42" s="429">
        <v>398474.36596555047</v>
      </c>
      <c r="G42" s="429">
        <v>389200.51288481901</v>
      </c>
      <c r="H42" s="429">
        <v>349996.3624868911</v>
      </c>
      <c r="I42" s="429">
        <v>374559.74357372645</v>
      </c>
      <c r="J42" s="429">
        <v>374311.56619276927</v>
      </c>
      <c r="K42" s="429">
        <v>375558.95299317496</v>
      </c>
      <c r="L42" s="429">
        <v>387400.46029459569</v>
      </c>
      <c r="M42" s="429">
        <v>396025.74941314518</v>
      </c>
      <c r="N42" s="429">
        <v>397868.12297975575</v>
      </c>
      <c r="O42" s="429">
        <v>391740.02392533398</v>
      </c>
      <c r="P42" s="429">
        <v>362731.64003700012</v>
      </c>
      <c r="Q42" s="429">
        <v>376961.4054074281</v>
      </c>
      <c r="R42" s="429">
        <v>368985.7930979958</v>
      </c>
      <c r="S42" s="429">
        <v>398640.04925210675</v>
      </c>
      <c r="T42" s="429">
        <v>384262.82808588771</v>
      </c>
      <c r="U42" s="429">
        <v>367127.2188200822</v>
      </c>
      <c r="V42" s="429">
        <v>372146.50669052522</v>
      </c>
      <c r="W42" s="429">
        <v>373804.4944400455</v>
      </c>
      <c r="X42" s="429">
        <v>424939.29194978258</v>
      </c>
      <c r="Y42" s="429">
        <v>370755.11539752875</v>
      </c>
      <c r="Z42" s="429">
        <v>348029.36244730791</v>
      </c>
      <c r="AA42" s="429">
        <v>354708.02445732517</v>
      </c>
      <c r="AB42" s="429">
        <v>400460.72834256146</v>
      </c>
      <c r="AC42" s="429">
        <v>400880.36506270594</v>
      </c>
      <c r="AD42" s="429">
        <v>418934.88927327795</v>
      </c>
      <c r="AE42" s="429">
        <v>358615.76786022121</v>
      </c>
      <c r="AF42" s="429">
        <v>391317.48373264499</v>
      </c>
      <c r="AG42" s="429">
        <v>349407.08494980849</v>
      </c>
      <c r="AH42" s="429">
        <v>374495.66562962084</v>
      </c>
      <c r="AI42" s="429">
        <v>394291.12349107303</v>
      </c>
      <c r="AJ42" s="429">
        <v>396660.75575007964</v>
      </c>
      <c r="AK42" s="429">
        <v>401320.90685726883</v>
      </c>
      <c r="AL42" s="429">
        <v>425209.26168858795</v>
      </c>
      <c r="AM42" s="429">
        <v>371958.7623117551</v>
      </c>
      <c r="AN42" s="429">
        <v>396287.8725248843</v>
      </c>
      <c r="AO42" s="429">
        <v>406538.14793432248</v>
      </c>
      <c r="AP42" s="429">
        <v>439271.34989535093</v>
      </c>
      <c r="AQ42" s="429">
        <v>394121.83621676941</v>
      </c>
      <c r="AR42" s="429">
        <v>408187.61987977172</v>
      </c>
      <c r="AS42" s="429">
        <v>388409.77044791594</v>
      </c>
      <c r="AT42" s="429">
        <v>381997.94592616044</v>
      </c>
      <c r="AU42" s="429">
        <v>372526.31475613813</v>
      </c>
      <c r="AV42" s="429">
        <v>375922.76888081006</v>
      </c>
      <c r="AW42" s="429">
        <v>396299.89658375003</v>
      </c>
      <c r="AX42" s="429">
        <v>371419.29907392239</v>
      </c>
      <c r="AY42" s="429">
        <v>374464.47402240866</v>
      </c>
      <c r="AZ42" s="429">
        <v>371676.94106507872</v>
      </c>
      <c r="BA42" s="429">
        <v>396120.44744818617</v>
      </c>
      <c r="BB42" s="429">
        <v>383220.66580576624</v>
      </c>
      <c r="BC42" s="429">
        <v>382241.50857958256</v>
      </c>
      <c r="BD42" s="429">
        <v>392334.94110129168</v>
      </c>
      <c r="BE42" s="429">
        <v>409256.21862257959</v>
      </c>
      <c r="BF42" s="429">
        <v>440686.40925503476</v>
      </c>
      <c r="BG42" s="429">
        <v>478691.88928722718</v>
      </c>
      <c r="BH42" s="429">
        <v>440194.91016732709</v>
      </c>
      <c r="BI42" s="429">
        <v>457823.19600778719</v>
      </c>
      <c r="BJ42" s="429">
        <v>476038.28698620782</v>
      </c>
      <c r="BK42" s="429">
        <v>485169.87018662738</v>
      </c>
      <c r="BL42" s="429">
        <v>557980.5835344377</v>
      </c>
      <c r="BM42" s="429">
        <v>567281.29490467894</v>
      </c>
      <c r="BN42" s="429">
        <v>533346.63558336219</v>
      </c>
      <c r="BO42" s="429">
        <v>519851.26260418026</v>
      </c>
      <c r="BP42" s="429">
        <v>529873.89145630517</v>
      </c>
      <c r="BQ42" s="429">
        <v>510245.61552506249</v>
      </c>
      <c r="BR42" s="429">
        <v>505829.92519510188</v>
      </c>
      <c r="BS42" s="429">
        <v>531278.38441134978</v>
      </c>
      <c r="BT42" s="429">
        <v>512635.67167410499</v>
      </c>
      <c r="BU42" s="429">
        <v>529026</v>
      </c>
      <c r="BV42" s="429">
        <v>537501.79617460479</v>
      </c>
      <c r="BW42" s="429">
        <v>535959.01879941381</v>
      </c>
      <c r="BX42" s="429">
        <v>507495.62778716208</v>
      </c>
      <c r="BY42" s="429">
        <v>525294.95739611925</v>
      </c>
      <c r="BZ42" s="429">
        <v>518021.95943167125</v>
      </c>
      <c r="CA42" s="429">
        <v>529764.93604130822</v>
      </c>
      <c r="CB42" s="429">
        <v>536626.51856016926</v>
      </c>
      <c r="CC42" s="429">
        <v>547521.43514884717</v>
      </c>
      <c r="CD42" s="429">
        <v>541173.83052793902</v>
      </c>
      <c r="CE42" s="429">
        <v>541487.57271531678</v>
      </c>
      <c r="CF42" s="429">
        <v>576673.06690380152</v>
      </c>
      <c r="CG42" s="429">
        <v>549150.67852010694</v>
      </c>
      <c r="CH42" s="429">
        <v>552006.36508890952</v>
      </c>
      <c r="CI42" s="429">
        <v>550124.7344342561</v>
      </c>
      <c r="CJ42" s="429">
        <v>565446.81070961035</v>
      </c>
      <c r="CK42" s="429">
        <v>551541.81471568416</v>
      </c>
      <c r="CL42" s="429">
        <v>561428.59090975497</v>
      </c>
      <c r="CM42" s="429">
        <v>577136.64347912977</v>
      </c>
      <c r="CN42" s="429">
        <v>580170.7653518169</v>
      </c>
      <c r="CO42" s="429">
        <v>540911.94800799026</v>
      </c>
      <c r="CP42" s="429">
        <v>563666.52959597646</v>
      </c>
      <c r="CQ42" s="429">
        <v>535212.04018846143</v>
      </c>
      <c r="CR42" s="429">
        <v>569639.94483249891</v>
      </c>
      <c r="CS42" s="429">
        <v>566912.84179853182</v>
      </c>
      <c r="CT42" s="429">
        <v>549881.65774852363</v>
      </c>
      <c r="CU42" s="429">
        <v>556282.08886925748</v>
      </c>
      <c r="CV42" s="429">
        <v>582960.01031995635</v>
      </c>
      <c r="CW42" s="429">
        <v>572820.86763924407</v>
      </c>
      <c r="CX42" s="429">
        <v>601678.34298669721</v>
      </c>
      <c r="CY42" s="429">
        <v>607621.19459096855</v>
      </c>
      <c r="CZ42" s="429">
        <v>596736.62845357263</v>
      </c>
      <c r="DA42" s="429">
        <v>598948.66485129017</v>
      </c>
      <c r="DB42" s="429">
        <v>571629.67140376905</v>
      </c>
      <c r="DC42" s="429">
        <v>603245.70985475881</v>
      </c>
      <c r="DD42" s="429">
        <v>578095.53196456493</v>
      </c>
      <c r="DE42" s="429">
        <v>570676.64685810125</v>
      </c>
      <c r="DF42" s="429">
        <v>555738.52165962593</v>
      </c>
      <c r="DG42" s="429">
        <v>612169.0742515329</v>
      </c>
      <c r="DH42" s="429">
        <v>580722.23639972229</v>
      </c>
      <c r="DI42" s="429">
        <v>601793.38316057378</v>
      </c>
      <c r="DJ42" s="429">
        <v>587297.7611889313</v>
      </c>
      <c r="DK42" s="429">
        <v>592037.74036985345</v>
      </c>
      <c r="DL42" s="429">
        <v>631511.75170988834</v>
      </c>
      <c r="DM42" s="429">
        <v>604448.16456935881</v>
      </c>
      <c r="DN42" s="429">
        <v>614788.03581099678</v>
      </c>
      <c r="DO42" s="429">
        <v>636312.00008742756</v>
      </c>
      <c r="DP42" s="429">
        <v>694122.06739733263</v>
      </c>
      <c r="DQ42" s="429">
        <v>647472.06335563748</v>
      </c>
      <c r="DR42" s="429">
        <v>656936.82186131144</v>
      </c>
      <c r="DS42" s="429">
        <v>663250.26434066286</v>
      </c>
      <c r="DT42" s="429">
        <v>669451.75571228098</v>
      </c>
      <c r="DU42" s="429">
        <v>674018.17257455923</v>
      </c>
      <c r="DV42" s="429">
        <v>674698.84540283564</v>
      </c>
      <c r="DW42" s="429">
        <v>710010.22029280965</v>
      </c>
      <c r="DX42" s="429">
        <v>693282.2088749262</v>
      </c>
      <c r="DY42" s="429">
        <v>770270.23610633216</v>
      </c>
      <c r="DZ42" s="429">
        <v>783278.32101354224</v>
      </c>
      <c r="EA42" s="429">
        <v>730816.51683918666</v>
      </c>
      <c r="EB42" s="429">
        <v>745880.10079184012</v>
      </c>
      <c r="EC42" s="429">
        <v>753659.20792943332</v>
      </c>
      <c r="ED42" s="429">
        <v>758357.98090497125</v>
      </c>
      <c r="EE42" s="429">
        <v>811243.01065622596</v>
      </c>
      <c r="EF42" s="429">
        <v>844502.63762076222</v>
      </c>
      <c r="EG42" s="429">
        <v>777736.63392093568</v>
      </c>
      <c r="EH42" s="429">
        <v>828016.68544027302</v>
      </c>
      <c r="EI42" s="429">
        <v>821955.15877083782</v>
      </c>
      <c r="EJ42" s="429">
        <v>806245.32175628049</v>
      </c>
      <c r="EK42" s="429">
        <v>863070.59250512999</v>
      </c>
      <c r="EL42" s="429">
        <v>865509.92193587357</v>
      </c>
      <c r="EM42" s="429">
        <v>837964.26125022909</v>
      </c>
      <c r="EN42" s="429">
        <v>855118.47647410003</v>
      </c>
    </row>
    <row r="43" spans="1:144" ht="17.100000000000001" customHeight="1" x14ac:dyDescent="0.25">
      <c r="A43" s="422" t="s">
        <v>506</v>
      </c>
      <c r="B43" s="424">
        <v>66426.303235972882</v>
      </c>
      <c r="C43" s="424">
        <v>67813.347178623269</v>
      </c>
      <c r="D43" s="424">
        <v>67350.55298928589</v>
      </c>
      <c r="E43" s="424">
        <v>67898.424276395206</v>
      </c>
      <c r="F43" s="424">
        <v>70563.533940011592</v>
      </c>
      <c r="G43" s="424">
        <v>69029.206086238628</v>
      </c>
      <c r="H43" s="424">
        <v>69173.827566074178</v>
      </c>
      <c r="I43" s="424">
        <v>70109.753901685341</v>
      </c>
      <c r="J43" s="424">
        <v>73222.669057128718</v>
      </c>
      <c r="K43" s="424">
        <v>72628.910586909114</v>
      </c>
      <c r="L43" s="424">
        <v>74948.541309052278</v>
      </c>
      <c r="M43" s="424">
        <v>77907.26620021234</v>
      </c>
      <c r="N43" s="424">
        <v>74640.649942564065</v>
      </c>
      <c r="O43" s="424">
        <v>74618.615312754191</v>
      </c>
      <c r="P43" s="424">
        <v>76376.735414886105</v>
      </c>
      <c r="Q43" s="424">
        <v>75700.789623743025</v>
      </c>
      <c r="R43" s="424">
        <v>77269.692369705648</v>
      </c>
      <c r="S43" s="424">
        <v>79953.017943437662</v>
      </c>
      <c r="T43" s="424">
        <v>79074.75525046949</v>
      </c>
      <c r="U43" s="424">
        <v>79520.667822633579</v>
      </c>
      <c r="V43" s="424">
        <v>78671.260029511788</v>
      </c>
      <c r="W43" s="424">
        <v>81199.667306703283</v>
      </c>
      <c r="X43" s="424">
        <v>77556.049942866448</v>
      </c>
      <c r="Y43" s="424">
        <v>80100.875885288551</v>
      </c>
      <c r="Z43" s="424">
        <v>80040.746933815622</v>
      </c>
      <c r="AA43" s="424">
        <v>79939.581236785903</v>
      </c>
      <c r="AB43" s="424">
        <v>79411.668224062698</v>
      </c>
      <c r="AC43" s="424">
        <v>79032.748513622151</v>
      </c>
      <c r="AD43" s="424">
        <v>78098.527743300889</v>
      </c>
      <c r="AE43" s="424">
        <v>85159.248901662751</v>
      </c>
      <c r="AF43" s="424">
        <v>86394.874568552084</v>
      </c>
      <c r="AG43" s="424">
        <v>86880.112743733043</v>
      </c>
      <c r="AH43" s="424">
        <v>87928.224802783152</v>
      </c>
      <c r="AI43" s="424">
        <v>88106.871545446251</v>
      </c>
      <c r="AJ43" s="424">
        <v>90488.3945909303</v>
      </c>
      <c r="AK43" s="424">
        <v>91559.825805914632</v>
      </c>
      <c r="AL43" s="424">
        <v>94098.106945505308</v>
      </c>
      <c r="AM43" s="424">
        <v>93549.31388682939</v>
      </c>
      <c r="AN43" s="424">
        <v>96754.802980609718</v>
      </c>
      <c r="AO43" s="424">
        <v>95870.007278678371</v>
      </c>
      <c r="AP43" s="424">
        <v>104072.51915873688</v>
      </c>
      <c r="AQ43" s="424">
        <v>103579.9323233067</v>
      </c>
      <c r="AR43" s="424">
        <v>100694.20800170788</v>
      </c>
      <c r="AS43" s="424">
        <v>99291.769986535714</v>
      </c>
      <c r="AT43" s="424">
        <v>100933.44968334469</v>
      </c>
      <c r="AU43" s="424">
        <v>100229.18125081969</v>
      </c>
      <c r="AV43" s="424">
        <v>99261.274187500021</v>
      </c>
      <c r="AW43" s="424">
        <v>103497.94482550361</v>
      </c>
      <c r="AX43" s="424">
        <v>102921.43799632388</v>
      </c>
      <c r="AY43" s="424">
        <v>108544.33997084292</v>
      </c>
      <c r="AZ43" s="424">
        <v>110343.08859754098</v>
      </c>
      <c r="BA43" s="424">
        <v>114721.20755311572</v>
      </c>
      <c r="BB43" s="424">
        <v>117055.21513527753</v>
      </c>
      <c r="BC43" s="424">
        <v>119619.60702976644</v>
      </c>
      <c r="BD43" s="424">
        <v>121075.74227892855</v>
      </c>
      <c r="BE43" s="424">
        <v>123260.36938210644</v>
      </c>
      <c r="BF43" s="424">
        <v>120752.98616916555</v>
      </c>
      <c r="BG43" s="424">
        <v>119694.92564294937</v>
      </c>
      <c r="BH43" s="424">
        <v>117838.97237219621</v>
      </c>
      <c r="BI43" s="424">
        <v>122735.45625949455</v>
      </c>
      <c r="BJ43" s="424">
        <v>120049.19112513392</v>
      </c>
      <c r="BK43" s="424">
        <v>126047.57279302411</v>
      </c>
      <c r="BL43" s="424">
        <v>139062.48919025276</v>
      </c>
      <c r="BM43" s="424">
        <v>137586.09214340354</v>
      </c>
      <c r="BN43" s="424">
        <v>138175.21268258648</v>
      </c>
      <c r="BO43" s="424">
        <v>138628.47666558527</v>
      </c>
      <c r="BP43" s="424">
        <v>142104.72795610214</v>
      </c>
      <c r="BQ43" s="424">
        <v>142278.28919419972</v>
      </c>
      <c r="BR43" s="424">
        <v>144450.61180768846</v>
      </c>
      <c r="BS43" s="424">
        <v>148534.72719634642</v>
      </c>
      <c r="BT43" s="424">
        <v>150438.85095480151</v>
      </c>
      <c r="BU43" s="424">
        <v>151519</v>
      </c>
      <c r="BV43" s="424">
        <v>153595.05761268668</v>
      </c>
      <c r="BW43" s="424">
        <v>156324.69065769573</v>
      </c>
      <c r="BX43" s="424">
        <v>157406.6914241621</v>
      </c>
      <c r="BY43" s="424">
        <v>156600.80811839449</v>
      </c>
      <c r="BZ43" s="424">
        <v>159897.71195550862</v>
      </c>
      <c r="CA43" s="424">
        <v>166725.92581236121</v>
      </c>
      <c r="CB43" s="424">
        <v>166910.92624923383</v>
      </c>
      <c r="CC43" s="424">
        <v>166395.73053723547</v>
      </c>
      <c r="CD43" s="424">
        <v>169580.80563689113</v>
      </c>
      <c r="CE43" s="424">
        <v>171298.85641524161</v>
      </c>
      <c r="CF43" s="424">
        <v>173801.30735711419</v>
      </c>
      <c r="CG43" s="424">
        <v>177668.55562032614</v>
      </c>
      <c r="CH43" s="424">
        <v>174394.86292201749</v>
      </c>
      <c r="CI43" s="424">
        <v>174924.25180757011</v>
      </c>
      <c r="CJ43" s="424">
        <v>175637.22381427392</v>
      </c>
      <c r="CK43" s="424">
        <v>179152.63008492597</v>
      </c>
      <c r="CL43" s="424">
        <v>178461.27118693173</v>
      </c>
      <c r="CM43" s="424">
        <v>180437.56616006474</v>
      </c>
      <c r="CN43" s="424">
        <v>176191.51600309185</v>
      </c>
      <c r="CO43" s="424">
        <v>175785.32195359335</v>
      </c>
      <c r="CP43" s="424">
        <v>185058.20583007197</v>
      </c>
      <c r="CQ43" s="424">
        <v>188375.48139406703</v>
      </c>
      <c r="CR43" s="424">
        <v>191339.81988459302</v>
      </c>
      <c r="CS43" s="424">
        <v>200039.4517179582</v>
      </c>
      <c r="CT43" s="424">
        <v>196835.78700488887</v>
      </c>
      <c r="CU43" s="424">
        <v>202954.33186410007</v>
      </c>
      <c r="CV43" s="424">
        <v>207215.69517574867</v>
      </c>
      <c r="CW43" s="424">
        <v>214373.48147916992</v>
      </c>
      <c r="CX43" s="424">
        <v>221942.12390585776</v>
      </c>
      <c r="CY43" s="424">
        <v>230238.77583979841</v>
      </c>
      <c r="CZ43" s="424">
        <v>221922.20800793669</v>
      </c>
      <c r="DA43" s="424">
        <v>225940.38191798772</v>
      </c>
      <c r="DB43" s="424">
        <v>218871.25093894106</v>
      </c>
      <c r="DC43" s="424">
        <v>217596.3036255289</v>
      </c>
      <c r="DD43" s="424">
        <v>214815.73631158541</v>
      </c>
      <c r="DE43" s="424">
        <v>217004.41993496372</v>
      </c>
      <c r="DF43" s="424">
        <v>218846.8952504606</v>
      </c>
      <c r="DG43" s="424">
        <v>219966.96050391931</v>
      </c>
      <c r="DH43" s="424">
        <v>226576.71631358506</v>
      </c>
      <c r="DI43" s="424">
        <v>229226.42152050519</v>
      </c>
      <c r="DJ43" s="424">
        <v>240408.08847555952</v>
      </c>
      <c r="DK43" s="424">
        <v>252957.68400993009</v>
      </c>
      <c r="DL43" s="424">
        <v>258964.54538824756</v>
      </c>
      <c r="DM43" s="424">
        <v>259427.82324653002</v>
      </c>
      <c r="DN43" s="424">
        <v>262761.86596508219</v>
      </c>
      <c r="DO43" s="424">
        <v>263442.84530936059</v>
      </c>
      <c r="DP43" s="424">
        <v>268691.24890248722</v>
      </c>
      <c r="DQ43" s="424">
        <v>269147.02911251434</v>
      </c>
      <c r="DR43" s="424">
        <v>278812.67778411362</v>
      </c>
      <c r="DS43" s="424">
        <v>273904.52688807907</v>
      </c>
      <c r="DT43" s="424">
        <v>276298.97259022022</v>
      </c>
      <c r="DU43" s="424">
        <v>280218.67607955547</v>
      </c>
      <c r="DV43" s="424">
        <v>275540.36607464025</v>
      </c>
      <c r="DW43" s="424">
        <v>278884.25604416308</v>
      </c>
      <c r="DX43" s="424">
        <v>295596.05314703286</v>
      </c>
      <c r="DY43" s="424">
        <v>278825.85957494081</v>
      </c>
      <c r="DZ43" s="424">
        <v>277995.11736622191</v>
      </c>
      <c r="EA43" s="424">
        <v>269143.13557219441</v>
      </c>
      <c r="EB43" s="424">
        <v>268344.11662117584</v>
      </c>
      <c r="EC43" s="424">
        <v>284981.4928212621</v>
      </c>
      <c r="ED43" s="424">
        <v>305406.72245056508</v>
      </c>
      <c r="EE43" s="424">
        <v>286606.10411991918</v>
      </c>
      <c r="EF43" s="424">
        <v>292769.16974273225</v>
      </c>
      <c r="EG43" s="424">
        <v>296822.91944970074</v>
      </c>
      <c r="EH43" s="424">
        <v>304286.70241272327</v>
      </c>
      <c r="EI43" s="424">
        <v>304753.51439039694</v>
      </c>
      <c r="EJ43" s="424">
        <v>306320.93923338183</v>
      </c>
      <c r="EK43" s="424">
        <v>311055.09824585548</v>
      </c>
      <c r="EL43" s="424">
        <v>313224.63939457148</v>
      </c>
      <c r="EM43" s="424">
        <v>298725.71976760373</v>
      </c>
      <c r="EN43" s="424">
        <v>300724.80520937481</v>
      </c>
    </row>
    <row r="44" spans="1:144" ht="17.100000000000001" customHeight="1" x14ac:dyDescent="0.25">
      <c r="A44" s="422" t="s">
        <v>507</v>
      </c>
      <c r="B44" s="424">
        <v>289410.72792542854</v>
      </c>
      <c r="C44" s="424">
        <v>292791.70235634677</v>
      </c>
      <c r="D44" s="424">
        <v>297432.04491911986</v>
      </c>
      <c r="E44" s="424">
        <v>279938.10502433998</v>
      </c>
      <c r="F44" s="424">
        <v>327910.8320255389</v>
      </c>
      <c r="G44" s="424">
        <v>320171.30679858039</v>
      </c>
      <c r="H44" s="424">
        <v>280822.53492081689</v>
      </c>
      <c r="I44" s="424">
        <v>304449.98967204109</v>
      </c>
      <c r="J44" s="424">
        <v>301088.89713564055</v>
      </c>
      <c r="K44" s="424">
        <v>302930.04240626586</v>
      </c>
      <c r="L44" s="424">
        <v>312451.91898554342</v>
      </c>
      <c r="M44" s="424">
        <v>318118.48321293283</v>
      </c>
      <c r="N44" s="424">
        <v>323227.47303719167</v>
      </c>
      <c r="O44" s="424">
        <v>317121.40861257981</v>
      </c>
      <c r="P44" s="424">
        <v>286354.90462211403</v>
      </c>
      <c r="Q44" s="424">
        <v>301260.61578368506</v>
      </c>
      <c r="R44" s="424">
        <v>291716.10072829016</v>
      </c>
      <c r="S44" s="424">
        <v>318687.03130866907</v>
      </c>
      <c r="T44" s="424">
        <v>305188.07283541822</v>
      </c>
      <c r="U44" s="424">
        <v>287606.55099744862</v>
      </c>
      <c r="V44" s="424">
        <v>293475.2466610134</v>
      </c>
      <c r="W44" s="424">
        <v>292604.82713334222</v>
      </c>
      <c r="X44" s="424">
        <v>347383.24200691615</v>
      </c>
      <c r="Y44" s="424">
        <v>290654.23951224022</v>
      </c>
      <c r="Z44" s="424">
        <v>267988.61551349226</v>
      </c>
      <c r="AA44" s="424">
        <v>274768.44322053925</v>
      </c>
      <c r="AB44" s="424">
        <v>321049.06011849875</v>
      </c>
      <c r="AC44" s="424">
        <v>321847.61654908379</v>
      </c>
      <c r="AD44" s="424">
        <v>340836.36152997706</v>
      </c>
      <c r="AE44" s="424">
        <v>273456.51895855844</v>
      </c>
      <c r="AF44" s="424">
        <v>304922.60916409292</v>
      </c>
      <c r="AG44" s="424">
        <v>262526.97220607544</v>
      </c>
      <c r="AH44" s="424">
        <v>286567.44082683767</v>
      </c>
      <c r="AI44" s="424">
        <v>306184.25194562681</v>
      </c>
      <c r="AJ44" s="424">
        <v>306172.36115914932</v>
      </c>
      <c r="AK44" s="424">
        <v>309761.08105135418</v>
      </c>
      <c r="AL44" s="424">
        <v>331111.15474308265</v>
      </c>
      <c r="AM44" s="424">
        <v>278409.44842492574</v>
      </c>
      <c r="AN44" s="424">
        <v>299533.06954427459</v>
      </c>
      <c r="AO44" s="424">
        <v>310668.14065564412</v>
      </c>
      <c r="AP44" s="424">
        <v>335198.83073661407</v>
      </c>
      <c r="AQ44" s="424">
        <v>290541.90389346273</v>
      </c>
      <c r="AR44" s="424">
        <v>307493.41187806381</v>
      </c>
      <c r="AS44" s="424">
        <v>289118.00046138023</v>
      </c>
      <c r="AT44" s="424">
        <v>281064.49624281575</v>
      </c>
      <c r="AU44" s="424">
        <v>272297.13350531843</v>
      </c>
      <c r="AV44" s="424">
        <v>276661.49469331006</v>
      </c>
      <c r="AW44" s="424">
        <v>292801.9517582464</v>
      </c>
      <c r="AX44" s="424">
        <v>268497.86107759853</v>
      </c>
      <c r="AY44" s="424">
        <v>265920.13405156572</v>
      </c>
      <c r="AZ44" s="424">
        <v>261333.85246753774</v>
      </c>
      <c r="BA44" s="424">
        <v>281399.23989507044</v>
      </c>
      <c r="BB44" s="424">
        <v>266165.4506704887</v>
      </c>
      <c r="BC44" s="424">
        <v>262621.90154981613</v>
      </c>
      <c r="BD44" s="424">
        <v>271259.19882236311</v>
      </c>
      <c r="BE44" s="424">
        <v>285995.84924047318</v>
      </c>
      <c r="BF44" s="424">
        <v>319933.42308586923</v>
      </c>
      <c r="BG44" s="424">
        <v>358996.96364427783</v>
      </c>
      <c r="BH44" s="424">
        <v>322355.93779513089</v>
      </c>
      <c r="BI44" s="424">
        <v>335087.73974829266</v>
      </c>
      <c r="BJ44" s="424">
        <v>355989.09586107393</v>
      </c>
      <c r="BK44" s="424">
        <v>359122.29739360325</v>
      </c>
      <c r="BL44" s="424">
        <v>418918.09434418491</v>
      </c>
      <c r="BM44" s="424">
        <v>429695.2027612754</v>
      </c>
      <c r="BN44" s="424">
        <v>395171.42290077568</v>
      </c>
      <c r="BO44" s="424">
        <v>381222.78593859496</v>
      </c>
      <c r="BP44" s="424">
        <v>387769.16350020299</v>
      </c>
      <c r="BQ44" s="424">
        <v>367967.32633086276</v>
      </c>
      <c r="BR44" s="424">
        <v>361379.31338741345</v>
      </c>
      <c r="BS44" s="424">
        <v>382743.65721500339</v>
      </c>
      <c r="BT44" s="424">
        <v>362196.82071930351</v>
      </c>
      <c r="BU44" s="424">
        <v>377506</v>
      </c>
      <c r="BV44" s="424">
        <v>383906.73856191809</v>
      </c>
      <c r="BW44" s="424">
        <v>379634.32814171806</v>
      </c>
      <c r="BX44" s="424">
        <v>350088.93636299996</v>
      </c>
      <c r="BY44" s="424">
        <v>368694.14927772473</v>
      </c>
      <c r="BZ44" s="424">
        <v>358124.24747616262</v>
      </c>
      <c r="CA44" s="424">
        <v>363039.01022894704</v>
      </c>
      <c r="CB44" s="424">
        <v>369715.59231093543</v>
      </c>
      <c r="CC44" s="424">
        <v>381125.70461161173</v>
      </c>
      <c r="CD44" s="424">
        <v>371593.02489104785</v>
      </c>
      <c r="CE44" s="424">
        <v>370188.71630007518</v>
      </c>
      <c r="CF44" s="424">
        <v>402871.7595466873</v>
      </c>
      <c r="CG44" s="424">
        <v>371482.12289978075</v>
      </c>
      <c r="CH44" s="424">
        <v>377611.50216689205</v>
      </c>
      <c r="CI44" s="424">
        <v>375200.48262668593</v>
      </c>
      <c r="CJ44" s="424">
        <v>389809.58689533646</v>
      </c>
      <c r="CK44" s="424">
        <v>372389.18463075813</v>
      </c>
      <c r="CL44" s="424">
        <v>382967.31972282327</v>
      </c>
      <c r="CM44" s="424">
        <v>396699.07731906505</v>
      </c>
      <c r="CN44" s="424">
        <v>403979.24934872502</v>
      </c>
      <c r="CO44" s="424">
        <v>365126.62605439691</v>
      </c>
      <c r="CP44" s="424">
        <v>378608.32376590453</v>
      </c>
      <c r="CQ44" s="424">
        <v>346836.55879439437</v>
      </c>
      <c r="CR44" s="424">
        <v>378300.12494790595</v>
      </c>
      <c r="CS44" s="424">
        <v>366873.39008057356</v>
      </c>
      <c r="CT44" s="424">
        <v>353045.87074363476</v>
      </c>
      <c r="CU44" s="424">
        <v>353327.75700515741</v>
      </c>
      <c r="CV44" s="424">
        <v>375744.31514420774</v>
      </c>
      <c r="CW44" s="424">
        <v>358447.38616007409</v>
      </c>
      <c r="CX44" s="424">
        <v>379736.21908083942</v>
      </c>
      <c r="CY44" s="424">
        <v>377382.4187511701</v>
      </c>
      <c r="CZ44" s="424">
        <v>374814.42044563591</v>
      </c>
      <c r="DA44" s="424">
        <v>373008.28293330251</v>
      </c>
      <c r="DB44" s="424">
        <v>352758.42046482803</v>
      </c>
      <c r="DC44" s="424">
        <v>385649.40622922993</v>
      </c>
      <c r="DD44" s="424">
        <v>363279.79565297958</v>
      </c>
      <c r="DE44" s="424">
        <v>353672.22692313755</v>
      </c>
      <c r="DF44" s="424">
        <v>336891.62640916527</v>
      </c>
      <c r="DG44" s="424">
        <v>392202.11374761362</v>
      </c>
      <c r="DH44" s="424">
        <v>354145.52008613723</v>
      </c>
      <c r="DI44" s="424">
        <v>372566.96164006862</v>
      </c>
      <c r="DJ44" s="424">
        <v>346889.67271337175</v>
      </c>
      <c r="DK44" s="424">
        <v>339080.05635992333</v>
      </c>
      <c r="DL44" s="424">
        <v>372547.20632164081</v>
      </c>
      <c r="DM44" s="424">
        <v>345020.34132282884</v>
      </c>
      <c r="DN44" s="424">
        <v>352026.16984591458</v>
      </c>
      <c r="DO44" s="424">
        <v>372869.15477806696</v>
      </c>
      <c r="DP44" s="424">
        <v>425430.81849484541</v>
      </c>
      <c r="DQ44" s="424">
        <v>378325.0342431232</v>
      </c>
      <c r="DR44" s="424">
        <v>378124.14407719782</v>
      </c>
      <c r="DS44" s="424">
        <v>389345.73745258374</v>
      </c>
      <c r="DT44" s="424">
        <v>393152.78312206076</v>
      </c>
      <c r="DU44" s="424">
        <v>393799.49649500381</v>
      </c>
      <c r="DV44" s="424">
        <v>399158.47932819545</v>
      </c>
      <c r="DW44" s="424">
        <v>431125.96424864652</v>
      </c>
      <c r="DX44" s="424">
        <v>397686.15572789341</v>
      </c>
      <c r="DY44" s="424">
        <v>491444.3765313914</v>
      </c>
      <c r="DZ44" s="424">
        <v>505283.20364732033</v>
      </c>
      <c r="EA44" s="424">
        <v>461673.38126699225</v>
      </c>
      <c r="EB44" s="424">
        <v>477535.98417066422</v>
      </c>
      <c r="EC44" s="424">
        <v>468677.71510817122</v>
      </c>
      <c r="ED44" s="424">
        <v>452951.25845440623</v>
      </c>
      <c r="EE44" s="424">
        <v>524636.90653630672</v>
      </c>
      <c r="EF44" s="424">
        <v>551733.46787802991</v>
      </c>
      <c r="EG44" s="424">
        <v>480913.714471235</v>
      </c>
      <c r="EH44" s="424">
        <v>523729.98302754969</v>
      </c>
      <c r="EI44" s="424">
        <v>517201.64438044082</v>
      </c>
      <c r="EJ44" s="424">
        <v>499924.38252289861</v>
      </c>
      <c r="EK44" s="424">
        <v>552015.49425927445</v>
      </c>
      <c r="EL44" s="424">
        <v>552285.28254130215</v>
      </c>
      <c r="EM44" s="424">
        <v>539238.5414826253</v>
      </c>
      <c r="EN44" s="424">
        <v>554393.67126472527</v>
      </c>
    </row>
    <row r="45" spans="1:144" s="437" customFormat="1" ht="17.100000000000001" customHeight="1" x14ac:dyDescent="0.25">
      <c r="A45" s="440" t="s">
        <v>508</v>
      </c>
      <c r="B45" s="436">
        <v>30107.789499937426</v>
      </c>
      <c r="C45" s="436">
        <v>31094.415139565433</v>
      </c>
      <c r="D45" s="436">
        <v>30962.734737710922</v>
      </c>
      <c r="E45" s="436">
        <v>31722.669563358049</v>
      </c>
      <c r="F45" s="436">
        <v>32291.245409282688</v>
      </c>
      <c r="G45" s="436">
        <v>32190.982644318014</v>
      </c>
      <c r="H45" s="436">
        <v>30094.231303218694</v>
      </c>
      <c r="I45" s="436">
        <v>28685.302738552557</v>
      </c>
      <c r="J45" s="436">
        <v>27202.292881792404</v>
      </c>
      <c r="K45" s="436">
        <v>28366.741870910635</v>
      </c>
      <c r="L45" s="436">
        <v>26731.42360877612</v>
      </c>
      <c r="M45" s="436">
        <v>29842.888080704441</v>
      </c>
      <c r="N45" s="436">
        <v>29586.633266821053</v>
      </c>
      <c r="O45" s="436">
        <v>29891.802077865294</v>
      </c>
      <c r="P45" s="436">
        <v>25947.623236333402</v>
      </c>
      <c r="Q45" s="436">
        <v>27891.315556650738</v>
      </c>
      <c r="R45" s="436">
        <v>27836.31586989648</v>
      </c>
      <c r="S45" s="436">
        <v>29550.652640857741</v>
      </c>
      <c r="T45" s="436">
        <v>28814.146909541629</v>
      </c>
      <c r="U45" s="436">
        <v>29743.461993769037</v>
      </c>
      <c r="V45" s="436">
        <v>28007.929026793463</v>
      </c>
      <c r="W45" s="436">
        <v>27848.917471561232</v>
      </c>
      <c r="X45" s="436">
        <v>30798.47857303136</v>
      </c>
      <c r="Y45" s="436">
        <v>30173.425683765054</v>
      </c>
      <c r="Z45" s="436">
        <v>27635.564013278305</v>
      </c>
      <c r="AA45" s="436">
        <v>28505.675546840474</v>
      </c>
      <c r="AB45" s="436">
        <v>30015.249470331852</v>
      </c>
      <c r="AC45" s="436">
        <v>28849.601820639546</v>
      </c>
      <c r="AD45" s="436">
        <v>29685.935308031254</v>
      </c>
      <c r="AE45" s="436">
        <v>27434.626315896196</v>
      </c>
      <c r="AF45" s="436">
        <v>24564.372512824601</v>
      </c>
      <c r="AG45" s="436">
        <v>24843.929419416803</v>
      </c>
      <c r="AH45" s="436">
        <v>26903.079659206087</v>
      </c>
      <c r="AI45" s="436">
        <v>26692.130185590468</v>
      </c>
      <c r="AJ45" s="436">
        <v>23489.867346898696</v>
      </c>
      <c r="AK45" s="436">
        <v>26748.267328989143</v>
      </c>
      <c r="AL45" s="436">
        <v>24970.557388426176</v>
      </c>
      <c r="AM45" s="436">
        <v>27360.034197333964</v>
      </c>
      <c r="AN45" s="436">
        <v>28048.947249844314</v>
      </c>
      <c r="AO45" s="436">
        <v>27103.250200486156</v>
      </c>
      <c r="AP45" s="436">
        <v>23704.250976455434</v>
      </c>
      <c r="AQ45" s="436">
        <v>24490.234397729695</v>
      </c>
      <c r="AR45" s="436">
        <v>29194.044954404722</v>
      </c>
      <c r="AS45" s="436">
        <v>31589.148616054383</v>
      </c>
      <c r="AT45" s="436">
        <v>28878.627380932823</v>
      </c>
      <c r="AU45" s="436">
        <v>29438.984456836901</v>
      </c>
      <c r="AV45" s="436">
        <v>32222.328507304621</v>
      </c>
      <c r="AW45" s="436">
        <v>34759.046630821162</v>
      </c>
      <c r="AX45" s="436">
        <v>34060.323408110286</v>
      </c>
      <c r="AY45" s="436">
        <v>34817.59427536845</v>
      </c>
      <c r="AZ45" s="436">
        <v>35853.595180281867</v>
      </c>
      <c r="BA45" s="436">
        <v>32821.366597128304</v>
      </c>
      <c r="BB45" s="436">
        <v>35817.305316602025</v>
      </c>
      <c r="BC45" s="436">
        <v>34503.982019541341</v>
      </c>
      <c r="BD45" s="436">
        <v>34366.650950250732</v>
      </c>
      <c r="BE45" s="436">
        <v>33649.017850934637</v>
      </c>
      <c r="BF45" s="436">
        <v>34106.491150883034</v>
      </c>
      <c r="BG45" s="436">
        <v>38799.4385675999</v>
      </c>
      <c r="BH45" s="436">
        <v>42147.93707209549</v>
      </c>
      <c r="BI45" s="436">
        <v>44771.48306422789</v>
      </c>
      <c r="BJ45" s="436">
        <v>45036.202349362306</v>
      </c>
      <c r="BK45" s="436">
        <v>46331.067374710321</v>
      </c>
      <c r="BL45" s="436">
        <v>41183.321744285538</v>
      </c>
      <c r="BM45" s="436">
        <v>43101.216780224531</v>
      </c>
      <c r="BN45" s="436">
        <v>45620.751845429142</v>
      </c>
      <c r="BO45" s="436">
        <v>46467.822872853139</v>
      </c>
      <c r="BP45" s="436">
        <v>41800.329991954648</v>
      </c>
      <c r="BQ45" s="436">
        <v>43686.775365199937</v>
      </c>
      <c r="BR45" s="436">
        <v>43681.973409324011</v>
      </c>
      <c r="BS45" s="436">
        <v>44899.085888896501</v>
      </c>
      <c r="BT45" s="436">
        <v>43210.837423796293</v>
      </c>
      <c r="BU45" s="436">
        <v>41980</v>
      </c>
      <c r="BV45" s="436">
        <v>45398.624617775524</v>
      </c>
      <c r="BW45" s="436">
        <v>45850.184701248843</v>
      </c>
      <c r="BX45" s="436">
        <v>47471.770916704685</v>
      </c>
      <c r="BY45" s="436">
        <v>48841.163122945531</v>
      </c>
      <c r="BZ45" s="436">
        <v>48939.061043156864</v>
      </c>
      <c r="CA45" s="436">
        <v>48559.106785962656</v>
      </c>
      <c r="CB45" s="436">
        <v>50347.187260151761</v>
      </c>
      <c r="CC45" s="436">
        <v>51497.330629808996</v>
      </c>
      <c r="CD45" s="436">
        <v>52695.083670413922</v>
      </c>
      <c r="CE45" s="436">
        <v>51355.875816715743</v>
      </c>
      <c r="CF45" s="436">
        <v>50543.252148329782</v>
      </c>
      <c r="CG45" s="436">
        <v>54205.256048266332</v>
      </c>
      <c r="CH45" s="436">
        <v>57786.276979130576</v>
      </c>
      <c r="CI45" s="436">
        <v>60550.247691456199</v>
      </c>
      <c r="CJ45" s="436">
        <v>58360.116763411352</v>
      </c>
      <c r="CK45" s="436">
        <v>59555.127514303174</v>
      </c>
      <c r="CL45" s="436">
        <v>60020.524952242806</v>
      </c>
      <c r="CM45" s="436">
        <v>58184.085388191401</v>
      </c>
      <c r="CN45" s="436">
        <v>60388.294788046122</v>
      </c>
      <c r="CO45" s="436">
        <v>61673.068176989822</v>
      </c>
      <c r="CP45" s="436">
        <v>68216.477835393627</v>
      </c>
      <c r="CQ45" s="436">
        <v>65446.342275645453</v>
      </c>
      <c r="CR45" s="436">
        <v>66975.754472175235</v>
      </c>
      <c r="CS45" s="436">
        <v>69678.438954631318</v>
      </c>
      <c r="CT45" s="436">
        <v>70026.805459254945</v>
      </c>
      <c r="CU45" s="436">
        <v>74964.16579981595</v>
      </c>
      <c r="CV45" s="436">
        <v>75603.222067292911</v>
      </c>
      <c r="CW45" s="436">
        <v>74864.738460086723</v>
      </c>
      <c r="CX45" s="436">
        <v>72846.78961780922</v>
      </c>
      <c r="CY45" s="436">
        <v>70859.639008618862</v>
      </c>
      <c r="CZ45" s="436">
        <v>68061.108631799856</v>
      </c>
      <c r="DA45" s="436">
        <v>70572.590508300942</v>
      </c>
      <c r="DB45" s="436">
        <v>71569.497963110611</v>
      </c>
      <c r="DC45" s="436">
        <v>73521.73544106973</v>
      </c>
      <c r="DD45" s="436">
        <v>76710.534558027837</v>
      </c>
      <c r="DE45" s="436">
        <v>75333.36498810933</v>
      </c>
      <c r="DF45" s="436">
        <v>77577.830289399615</v>
      </c>
      <c r="DG45" s="436">
        <v>79130.052553158428</v>
      </c>
      <c r="DH45" s="436">
        <v>81328.105320117786</v>
      </c>
      <c r="DI45" s="436">
        <v>81462.347226139711</v>
      </c>
      <c r="DJ45" s="436">
        <v>83756.258916353021</v>
      </c>
      <c r="DK45" s="436">
        <v>81157.434213993198</v>
      </c>
      <c r="DL45" s="436">
        <v>80769.930632950767</v>
      </c>
      <c r="DM45" s="436">
        <v>83083.676186016295</v>
      </c>
      <c r="DN45" s="436">
        <v>81688.577415032501</v>
      </c>
      <c r="DO45" s="436">
        <v>84532.691022840867</v>
      </c>
      <c r="DP45" s="436">
        <v>90520.634915157571</v>
      </c>
      <c r="DQ45" s="436">
        <v>72506.872336634973</v>
      </c>
      <c r="DR45" s="436">
        <v>80581.332171483809</v>
      </c>
      <c r="DS45" s="436">
        <v>86551.353297311303</v>
      </c>
      <c r="DT45" s="436">
        <v>93766.651300882455</v>
      </c>
      <c r="DU45" s="436">
        <v>102389.82691172506</v>
      </c>
      <c r="DV45" s="436">
        <v>114689.53232434727</v>
      </c>
      <c r="DW45" s="436">
        <v>108858.03239432072</v>
      </c>
      <c r="DX45" s="436">
        <v>102781.82188343776</v>
      </c>
      <c r="DY45" s="436">
        <v>68553.847912105644</v>
      </c>
      <c r="DZ45" s="436">
        <v>63587.99425914805</v>
      </c>
      <c r="EA45" s="436">
        <v>67640.188858857407</v>
      </c>
      <c r="EB45" s="436">
        <v>73793.763753036474</v>
      </c>
      <c r="EC45" s="436">
        <v>78891.757295663585</v>
      </c>
      <c r="ED45" s="436">
        <v>83951.434636307589</v>
      </c>
      <c r="EE45" s="436">
        <v>88117.980086452633</v>
      </c>
      <c r="EF45" s="436">
        <v>84218.039875542745</v>
      </c>
      <c r="EG45" s="436">
        <v>91392.850719704264</v>
      </c>
      <c r="EH45" s="436">
        <v>97199.326574077015</v>
      </c>
      <c r="EI45" s="436">
        <v>104148.84429318219</v>
      </c>
      <c r="EJ45" s="436">
        <v>112870.52682081731</v>
      </c>
      <c r="EK45" s="436">
        <v>105115.47504876007</v>
      </c>
      <c r="EL45" s="436">
        <v>109770.58718039122</v>
      </c>
      <c r="EM45" s="436">
        <v>126576.27780357203</v>
      </c>
      <c r="EN45" s="436">
        <v>127945.07973559226</v>
      </c>
    </row>
    <row r="46" spans="1:144" ht="17.100000000000001" customHeight="1" x14ac:dyDescent="0.25">
      <c r="A46" s="422" t="s">
        <v>506</v>
      </c>
      <c r="B46" s="424">
        <v>-16094.591653099998</v>
      </c>
      <c r="C46" s="424">
        <v>-15133.990915980001</v>
      </c>
      <c r="D46" s="424">
        <v>-10574.257390679999</v>
      </c>
      <c r="E46" s="424">
        <v>-13160.13132181</v>
      </c>
      <c r="F46" s="424">
        <v>-13184.197336680001</v>
      </c>
      <c r="G46" s="424">
        <v>-12603.214470860001</v>
      </c>
      <c r="H46" s="424">
        <v>-12649.402737140001</v>
      </c>
      <c r="I46" s="424">
        <v>-13999.36386032</v>
      </c>
      <c r="J46" s="424">
        <v>-12309.791425859999</v>
      </c>
      <c r="K46" s="424">
        <v>-9506.4930552200003</v>
      </c>
      <c r="L46" s="424">
        <v>-11316.247423609999</v>
      </c>
      <c r="M46" s="424">
        <v>-9687.6799926800013</v>
      </c>
      <c r="N46" s="424">
        <v>-8384.2803368000004</v>
      </c>
      <c r="O46" s="424">
        <v>-7735.6408573600002</v>
      </c>
      <c r="P46" s="424">
        <v>-11176.693028849997</v>
      </c>
      <c r="Q46" s="424">
        <v>-9606.6951597400002</v>
      </c>
      <c r="R46" s="424">
        <v>-11320.184787369999</v>
      </c>
      <c r="S46" s="424">
        <v>-10168.74607549</v>
      </c>
      <c r="T46" s="424">
        <v>-11201.799995440004</v>
      </c>
      <c r="U46" s="424">
        <v>-8361.1217992800011</v>
      </c>
      <c r="V46" s="424">
        <v>-10561.849022570001</v>
      </c>
      <c r="W46" s="424">
        <v>-11253.339342660001</v>
      </c>
      <c r="X46" s="424">
        <v>-9436.6171233200002</v>
      </c>
      <c r="Y46" s="424">
        <v>-7837.3001372700001</v>
      </c>
      <c r="Z46" s="424">
        <v>-10079.960773000003</v>
      </c>
      <c r="AA46" s="424">
        <v>-8692.3302772299994</v>
      </c>
      <c r="AB46" s="424">
        <v>-9372.881900270002</v>
      </c>
      <c r="AC46" s="424">
        <v>-8880.1699302400029</v>
      </c>
      <c r="AD46" s="424">
        <v>-8780.1530179400033</v>
      </c>
      <c r="AE46" s="424">
        <v>-11179.910112040001</v>
      </c>
      <c r="AF46" s="424">
        <v>-11456.030725809998</v>
      </c>
      <c r="AG46" s="424">
        <v>-13179.341982179998</v>
      </c>
      <c r="AH46" s="424">
        <v>-11879.09227354</v>
      </c>
      <c r="AI46" s="424">
        <v>-13350.546611650003</v>
      </c>
      <c r="AJ46" s="424">
        <v>-16898.939951499997</v>
      </c>
      <c r="AK46" s="424">
        <v>-11466.967172649998</v>
      </c>
      <c r="AL46" s="424">
        <v>-13650.276193949998</v>
      </c>
      <c r="AM46" s="424">
        <v>-12018.874950829999</v>
      </c>
      <c r="AN46" s="424">
        <v>-12476.195903029999</v>
      </c>
      <c r="AO46" s="424">
        <v>-14313.36957282</v>
      </c>
      <c r="AP46" s="424">
        <v>-17374.062681929754</v>
      </c>
      <c r="AQ46" s="424">
        <v>-18112.053482993684</v>
      </c>
      <c r="AR46" s="424">
        <v>-14044.60487612374</v>
      </c>
      <c r="AS46" s="424">
        <v>-13816.06028582856</v>
      </c>
      <c r="AT46" s="424">
        <v>-17341.511666418828</v>
      </c>
      <c r="AU46" s="424">
        <v>-15217.901120033093</v>
      </c>
      <c r="AV46" s="424">
        <v>-13552.266238281474</v>
      </c>
      <c r="AW46" s="424">
        <v>-10932.694839660657</v>
      </c>
      <c r="AX46" s="424">
        <v>-13197.887711877294</v>
      </c>
      <c r="AY46" s="424">
        <v>-12463.583303451964</v>
      </c>
      <c r="AZ46" s="424">
        <v>-13387.690245879574</v>
      </c>
      <c r="BA46" s="424">
        <v>-17897.114501728862</v>
      </c>
      <c r="BB46" s="424">
        <v>-16472.475734490621</v>
      </c>
      <c r="BC46" s="424">
        <v>-18912.303265928196</v>
      </c>
      <c r="BD46" s="424">
        <v>-19181.228839505362</v>
      </c>
      <c r="BE46" s="424">
        <v>-20865.026249724659</v>
      </c>
      <c r="BF46" s="424">
        <v>-24581.233548614022</v>
      </c>
      <c r="BG46" s="424">
        <v>-22626.159615587952</v>
      </c>
      <c r="BH46" s="424">
        <v>-19870.683686191223</v>
      </c>
      <c r="BI46" s="424">
        <v>-20743.429970004472</v>
      </c>
      <c r="BJ46" s="424">
        <v>-19352.681883520723</v>
      </c>
      <c r="BK46" s="424">
        <v>-22349.474304150681</v>
      </c>
      <c r="BL46" s="424">
        <v>-23502.995871067244</v>
      </c>
      <c r="BM46" s="424">
        <v>-22661.474497705807</v>
      </c>
      <c r="BN46" s="424">
        <v>-22878.465939326445</v>
      </c>
      <c r="BO46" s="424">
        <v>-21714.827886328236</v>
      </c>
      <c r="BP46" s="424">
        <v>-26328.382232080454</v>
      </c>
      <c r="BQ46" s="424">
        <v>-25956.873075779848</v>
      </c>
      <c r="BR46" s="424">
        <v>-26828.959248950447</v>
      </c>
      <c r="BS46" s="424">
        <v>-25650.317494534476</v>
      </c>
      <c r="BT46" s="424">
        <v>-29430.173450514856</v>
      </c>
      <c r="BU46" s="424">
        <v>-28635</v>
      </c>
      <c r="BV46" s="424">
        <v>-26971.136303966399</v>
      </c>
      <c r="BW46" s="424">
        <v>-29312.760556908066</v>
      </c>
      <c r="BX46" s="424">
        <v>-31958.729724419147</v>
      </c>
      <c r="BY46" s="424">
        <v>-34518.630189887648</v>
      </c>
      <c r="BZ46" s="424">
        <v>-29765.040157252177</v>
      </c>
      <c r="CA46" s="424">
        <v>-35913.45428410665</v>
      </c>
      <c r="CB46" s="424">
        <v>-35783.323356305329</v>
      </c>
      <c r="CC46" s="424">
        <v>-37224.626337385162</v>
      </c>
      <c r="CD46" s="424">
        <v>-37942.026526596077</v>
      </c>
      <c r="CE46" s="424">
        <v>-41152.21912881577</v>
      </c>
      <c r="CF46" s="424">
        <v>-41550.868337346699</v>
      </c>
      <c r="CG46" s="424">
        <v>-38386.59096716639</v>
      </c>
      <c r="CH46" s="424">
        <v>-32405.033911957518</v>
      </c>
      <c r="CI46" s="424">
        <v>-35191.526846515859</v>
      </c>
      <c r="CJ46" s="424">
        <v>-40506.141151634103</v>
      </c>
      <c r="CK46" s="424">
        <v>-39546.197622725238</v>
      </c>
      <c r="CL46" s="424">
        <v>-35351.569054948355</v>
      </c>
      <c r="CM46" s="424">
        <v>-34907.183384128431</v>
      </c>
      <c r="CN46" s="424">
        <v>-27481.992926843894</v>
      </c>
      <c r="CO46" s="424">
        <v>-28939.114406344157</v>
      </c>
      <c r="CP46" s="424">
        <v>-26135.339736256545</v>
      </c>
      <c r="CQ46" s="424">
        <v>-29274.277120821997</v>
      </c>
      <c r="CR46" s="424">
        <v>-29484.768431556058</v>
      </c>
      <c r="CS46" s="424">
        <v>-24932.121414385856</v>
      </c>
      <c r="CT46" s="424">
        <v>-23701.260518967501</v>
      </c>
      <c r="CU46" s="424">
        <v>-19829.780191346192</v>
      </c>
      <c r="CV46" s="424">
        <v>-18394.546459666919</v>
      </c>
      <c r="CW46" s="424">
        <v>-17571.779205522427</v>
      </c>
      <c r="CX46" s="424">
        <v>-18573.606077410073</v>
      </c>
      <c r="CY46" s="424">
        <v>-22246.375063844021</v>
      </c>
      <c r="CZ46" s="424">
        <v>-25283.029247717244</v>
      </c>
      <c r="DA46" s="424">
        <v>-21010.18099120606</v>
      </c>
      <c r="DB46" s="424">
        <v>-22958.469095949196</v>
      </c>
      <c r="DC46" s="424">
        <v>-22390.423569186998</v>
      </c>
      <c r="DD46" s="424">
        <v>-19647.914046480033</v>
      </c>
      <c r="DE46" s="424">
        <v>-19273.09610646783</v>
      </c>
      <c r="DF46" s="424">
        <v>-20935.306592958881</v>
      </c>
      <c r="DG46" s="424">
        <v>-19289.037028424798</v>
      </c>
      <c r="DH46" s="424">
        <v>-20772.733527978315</v>
      </c>
      <c r="DI46" s="424">
        <v>-18967.234455908358</v>
      </c>
      <c r="DJ46" s="424">
        <v>-21200.26106011423</v>
      </c>
      <c r="DK46" s="424">
        <v>-18445.956216161783</v>
      </c>
      <c r="DL46" s="424">
        <v>-18377.2636097016</v>
      </c>
      <c r="DM46" s="424">
        <v>-21627.090344343022</v>
      </c>
      <c r="DN46" s="424">
        <v>-19402.232828217911</v>
      </c>
      <c r="DO46" s="424">
        <v>-18081.413977269593</v>
      </c>
      <c r="DP46" s="424">
        <v>-19279.206900320001</v>
      </c>
      <c r="DQ46" s="424">
        <v>-23863.349618259625</v>
      </c>
      <c r="DR46" s="424">
        <v>-24211.561883350314</v>
      </c>
      <c r="DS46" s="424">
        <v>-13684.554506002109</v>
      </c>
      <c r="DT46" s="424">
        <v>-13755.411136558921</v>
      </c>
      <c r="DU46" s="424">
        <v>-12727.236643302333</v>
      </c>
      <c r="DV46" s="424">
        <v>1025.7089805331761</v>
      </c>
      <c r="DW46" s="424">
        <v>-22127.335113032943</v>
      </c>
      <c r="DX46" s="424">
        <v>-21088.749873838813</v>
      </c>
      <c r="DY46" s="424">
        <v>-49104.374233031187</v>
      </c>
      <c r="DZ46" s="424">
        <v>-51513.327108830243</v>
      </c>
      <c r="EA46" s="424">
        <v>-42431.598791852331</v>
      </c>
      <c r="EB46" s="424">
        <v>-34259.903045684754</v>
      </c>
      <c r="EC46" s="424">
        <v>-27032.858213989537</v>
      </c>
      <c r="ED46" s="424">
        <v>-29267.717830482128</v>
      </c>
      <c r="EE46" s="424">
        <v>-30965.464448109906</v>
      </c>
      <c r="EF46" s="424">
        <v>-40247.084593347718</v>
      </c>
      <c r="EG46" s="424">
        <v>-36882.971087025631</v>
      </c>
      <c r="EH46" s="424">
        <v>-34161.745417146652</v>
      </c>
      <c r="EI46" s="424">
        <v>-39984.162914329703</v>
      </c>
      <c r="EJ46" s="424">
        <v>-31392.598979757619</v>
      </c>
      <c r="EK46" s="424">
        <v>-41795.13414492146</v>
      </c>
      <c r="EL46" s="424">
        <v>-39463.641038158414</v>
      </c>
      <c r="EM46" s="424">
        <v>-19113.246569812924</v>
      </c>
      <c r="EN46" s="424">
        <v>-21043.5530357916</v>
      </c>
    </row>
    <row r="47" spans="1:144" ht="17.100000000000001" customHeight="1" x14ac:dyDescent="0.25">
      <c r="A47" s="422" t="s">
        <v>507</v>
      </c>
      <c r="B47" s="424">
        <v>46202.381153037422</v>
      </c>
      <c r="C47" s="424">
        <v>46228.406055545434</v>
      </c>
      <c r="D47" s="424">
        <v>41536.992128390921</v>
      </c>
      <c r="E47" s="424">
        <v>44882.80088516805</v>
      </c>
      <c r="F47" s="424">
        <v>45475.44274596269</v>
      </c>
      <c r="G47" s="424">
        <v>44794.197115178016</v>
      </c>
      <c r="H47" s="424">
        <v>42743.634040358695</v>
      </c>
      <c r="I47" s="424">
        <v>42684.666598872558</v>
      </c>
      <c r="J47" s="424">
        <v>39512.084307652403</v>
      </c>
      <c r="K47" s="424">
        <v>37873.234926130637</v>
      </c>
      <c r="L47" s="424">
        <v>38047.671032386119</v>
      </c>
      <c r="M47" s="424">
        <v>39530.568073384442</v>
      </c>
      <c r="N47" s="424">
        <v>37970.913603621055</v>
      </c>
      <c r="O47" s="424">
        <v>37627.442935225292</v>
      </c>
      <c r="P47" s="424">
        <v>37124.316265183399</v>
      </c>
      <c r="Q47" s="424">
        <v>37498.010716390738</v>
      </c>
      <c r="R47" s="424">
        <v>39156.500657266479</v>
      </c>
      <c r="S47" s="424">
        <v>39719.398716347743</v>
      </c>
      <c r="T47" s="424">
        <v>40015.946904981633</v>
      </c>
      <c r="U47" s="424">
        <v>38104.583793049038</v>
      </c>
      <c r="V47" s="424">
        <v>38569.778049363464</v>
      </c>
      <c r="W47" s="424">
        <v>39102.256814221233</v>
      </c>
      <c r="X47" s="424">
        <v>40235.09569635136</v>
      </c>
      <c r="Y47" s="424">
        <v>38010.725821035056</v>
      </c>
      <c r="Z47" s="424">
        <v>37715.524786278307</v>
      </c>
      <c r="AA47" s="424">
        <v>37198.005824070475</v>
      </c>
      <c r="AB47" s="424">
        <v>39388.131370601855</v>
      </c>
      <c r="AC47" s="424">
        <v>37729.771750879547</v>
      </c>
      <c r="AD47" s="424">
        <v>38466.088325971257</v>
      </c>
      <c r="AE47" s="424">
        <v>38614.536427936197</v>
      </c>
      <c r="AF47" s="424">
        <v>36020.403238634601</v>
      </c>
      <c r="AG47" s="424">
        <v>38023.271401596801</v>
      </c>
      <c r="AH47" s="424">
        <v>38782.171932746089</v>
      </c>
      <c r="AI47" s="424">
        <v>40042.67679724047</v>
      </c>
      <c r="AJ47" s="424">
        <v>40388.807298398693</v>
      </c>
      <c r="AK47" s="424">
        <v>38215.234501639141</v>
      </c>
      <c r="AL47" s="424">
        <v>38620.833582376174</v>
      </c>
      <c r="AM47" s="424">
        <v>39378.909148163963</v>
      </c>
      <c r="AN47" s="424">
        <v>40525.143152874312</v>
      </c>
      <c r="AO47" s="424">
        <v>41416.619773306156</v>
      </c>
      <c r="AP47" s="424">
        <v>41078.313658385188</v>
      </c>
      <c r="AQ47" s="424">
        <v>42602.287880723379</v>
      </c>
      <c r="AR47" s="424">
        <v>43238.649830528462</v>
      </c>
      <c r="AS47" s="424">
        <v>45405.208901882943</v>
      </c>
      <c r="AT47" s="424">
        <v>46220.139047351651</v>
      </c>
      <c r="AU47" s="424">
        <v>44656.885576869994</v>
      </c>
      <c r="AV47" s="424">
        <v>45774.594745586095</v>
      </c>
      <c r="AW47" s="424">
        <v>45691.741470481815</v>
      </c>
      <c r="AX47" s="424">
        <v>47258.21111998758</v>
      </c>
      <c r="AY47" s="424">
        <v>47281.17757882041</v>
      </c>
      <c r="AZ47" s="424">
        <v>49241.285426161441</v>
      </c>
      <c r="BA47" s="424">
        <v>50718.48109885717</v>
      </c>
      <c r="BB47" s="424">
        <v>52289.78105109265</v>
      </c>
      <c r="BC47" s="424">
        <v>53416.285285469537</v>
      </c>
      <c r="BD47" s="424">
        <v>53547.879789756094</v>
      </c>
      <c r="BE47" s="424">
        <v>54514.044100659296</v>
      </c>
      <c r="BF47" s="424">
        <v>58687.724699497056</v>
      </c>
      <c r="BG47" s="424">
        <v>61425.598183187853</v>
      </c>
      <c r="BH47" s="424">
        <v>62018.620758286714</v>
      </c>
      <c r="BI47" s="424">
        <v>65514.913034232362</v>
      </c>
      <c r="BJ47" s="424">
        <v>64388.884232883029</v>
      </c>
      <c r="BK47" s="424">
        <v>68680.541678861002</v>
      </c>
      <c r="BL47" s="424">
        <v>64686.317615352782</v>
      </c>
      <c r="BM47" s="424">
        <v>65762.691277930338</v>
      </c>
      <c r="BN47" s="424">
        <v>68499.217784755587</v>
      </c>
      <c r="BO47" s="424">
        <v>68182.650759181372</v>
      </c>
      <c r="BP47" s="424">
        <v>68128.712224035102</v>
      </c>
      <c r="BQ47" s="424">
        <v>69643.648440979785</v>
      </c>
      <c r="BR47" s="424">
        <v>70510.932658274454</v>
      </c>
      <c r="BS47" s="424">
        <v>70549.403383430981</v>
      </c>
      <c r="BT47" s="424">
        <v>72641.010874311149</v>
      </c>
      <c r="BU47" s="424">
        <v>70615</v>
      </c>
      <c r="BV47" s="424">
        <v>72369.760921741923</v>
      </c>
      <c r="BW47" s="424">
        <v>75162.945258156906</v>
      </c>
      <c r="BX47" s="424">
        <v>79430.500641123828</v>
      </c>
      <c r="BY47" s="424">
        <v>83359.793312833179</v>
      </c>
      <c r="BZ47" s="424">
        <v>78704.101200409044</v>
      </c>
      <c r="CA47" s="424">
        <v>84472.561070069307</v>
      </c>
      <c r="CB47" s="424">
        <v>86130.51061645709</v>
      </c>
      <c r="CC47" s="424">
        <v>88721.956967194157</v>
      </c>
      <c r="CD47" s="424">
        <v>90637.110197009999</v>
      </c>
      <c r="CE47" s="424">
        <v>92508.094945531513</v>
      </c>
      <c r="CF47" s="424">
        <v>92094.120485676482</v>
      </c>
      <c r="CG47" s="424">
        <v>92591.847015432722</v>
      </c>
      <c r="CH47" s="424">
        <v>90191.310891088098</v>
      </c>
      <c r="CI47" s="424">
        <v>95741.774537972058</v>
      </c>
      <c r="CJ47" s="424">
        <v>98866.257915045455</v>
      </c>
      <c r="CK47" s="424">
        <v>99101.325137028412</v>
      </c>
      <c r="CL47" s="424">
        <v>95372.094007191161</v>
      </c>
      <c r="CM47" s="424">
        <v>93091.268772319832</v>
      </c>
      <c r="CN47" s="424">
        <v>87870.287714890015</v>
      </c>
      <c r="CO47" s="424">
        <v>90612.182583333983</v>
      </c>
      <c r="CP47" s="424">
        <v>94351.817571650172</v>
      </c>
      <c r="CQ47" s="424">
        <v>94720.619396467446</v>
      </c>
      <c r="CR47" s="424">
        <v>96460.522903731297</v>
      </c>
      <c r="CS47" s="424">
        <v>94610.56036901717</v>
      </c>
      <c r="CT47" s="424">
        <v>93728.065978222439</v>
      </c>
      <c r="CU47" s="424">
        <v>94793.945991162138</v>
      </c>
      <c r="CV47" s="424">
        <v>93997.76852695983</v>
      </c>
      <c r="CW47" s="424">
        <v>92436.51766560915</v>
      </c>
      <c r="CX47" s="424">
        <v>91420.395695219297</v>
      </c>
      <c r="CY47" s="424">
        <v>93106.014072462887</v>
      </c>
      <c r="CZ47" s="424">
        <v>93344.137879517104</v>
      </c>
      <c r="DA47" s="424">
        <v>91582.771499506998</v>
      </c>
      <c r="DB47" s="424">
        <v>94527.967059059811</v>
      </c>
      <c r="DC47" s="424">
        <v>95912.159010256728</v>
      </c>
      <c r="DD47" s="424">
        <v>96358.448604507867</v>
      </c>
      <c r="DE47" s="424">
        <v>94606.461094577156</v>
      </c>
      <c r="DF47" s="424">
        <v>98513.136882358493</v>
      </c>
      <c r="DG47" s="424">
        <v>98419.089581583234</v>
      </c>
      <c r="DH47" s="424">
        <v>102100.8388480961</v>
      </c>
      <c r="DI47" s="424">
        <v>100429.58168204807</v>
      </c>
      <c r="DJ47" s="424">
        <v>104956.51997646724</v>
      </c>
      <c r="DK47" s="424">
        <v>99603.390430154977</v>
      </c>
      <c r="DL47" s="424">
        <v>99147.19424265236</v>
      </c>
      <c r="DM47" s="424">
        <v>104710.76653035931</v>
      </c>
      <c r="DN47" s="424">
        <v>101090.81024325041</v>
      </c>
      <c r="DO47" s="424">
        <v>102614.10500011046</v>
      </c>
      <c r="DP47" s="424">
        <v>109799.84181547757</v>
      </c>
      <c r="DQ47" s="424">
        <v>96370.221954894601</v>
      </c>
      <c r="DR47" s="424">
        <v>104792.89405483412</v>
      </c>
      <c r="DS47" s="424">
        <v>100235.90780331341</v>
      </c>
      <c r="DT47" s="424">
        <v>107522.06243744137</v>
      </c>
      <c r="DU47" s="424">
        <v>115117.06355502739</v>
      </c>
      <c r="DV47" s="424">
        <v>113663.82334381409</v>
      </c>
      <c r="DW47" s="424">
        <v>130985.36750735366</v>
      </c>
      <c r="DX47" s="424">
        <v>123870.57175727657</v>
      </c>
      <c r="DY47" s="424">
        <v>117658.22214513682</v>
      </c>
      <c r="DZ47" s="424">
        <v>115101.32136797829</v>
      </c>
      <c r="EA47" s="424">
        <v>110071.78765070974</v>
      </c>
      <c r="EB47" s="424">
        <v>108053.66679872123</v>
      </c>
      <c r="EC47" s="424">
        <v>105924.61550965313</v>
      </c>
      <c r="ED47" s="424">
        <v>113219.15246678972</v>
      </c>
      <c r="EE47" s="424">
        <v>119083.44453456254</v>
      </c>
      <c r="EF47" s="424">
        <v>124465.12446889046</v>
      </c>
      <c r="EG47" s="424">
        <v>128275.82180672989</v>
      </c>
      <c r="EH47" s="424">
        <v>131361.07199122367</v>
      </c>
      <c r="EI47" s="424">
        <v>144133.0072075119</v>
      </c>
      <c r="EJ47" s="424">
        <v>144263.12580057493</v>
      </c>
      <c r="EK47" s="424">
        <v>146910.60919368154</v>
      </c>
      <c r="EL47" s="424">
        <v>149234.22821854963</v>
      </c>
      <c r="EM47" s="424">
        <v>145689.52437338495</v>
      </c>
      <c r="EN47" s="424">
        <v>148988.63277138385</v>
      </c>
    </row>
    <row r="48" spans="1:144" s="437" customFormat="1" ht="17.100000000000001" customHeight="1" x14ac:dyDescent="0.25">
      <c r="A48" s="440" t="s">
        <v>509</v>
      </c>
      <c r="B48" s="436">
        <v>249049.6457634767</v>
      </c>
      <c r="C48" s="436">
        <v>248807.77216519354</v>
      </c>
      <c r="D48" s="436">
        <v>251216.34014935835</v>
      </c>
      <c r="E48" s="436">
        <v>252571.14770766051</v>
      </c>
      <c r="F48" s="436">
        <v>263772.26442897564</v>
      </c>
      <c r="G48" s="436">
        <v>267573.77706727927</v>
      </c>
      <c r="H48" s="436">
        <v>266546.19427709124</v>
      </c>
      <c r="I48" s="436">
        <v>271927.19652940845</v>
      </c>
      <c r="J48" s="436">
        <v>272605.20555799588</v>
      </c>
      <c r="K48" s="436">
        <v>274950.37682160974</v>
      </c>
      <c r="L48" s="436">
        <v>276946.48094082711</v>
      </c>
      <c r="M48" s="436">
        <v>279011.9005774298</v>
      </c>
      <c r="N48" s="436">
        <v>278925.50306887995</v>
      </c>
      <c r="O48" s="436">
        <v>281794.30187684559</v>
      </c>
      <c r="P48" s="436">
        <v>282552.45791129809</v>
      </c>
      <c r="Q48" s="436">
        <v>286531.20071991388</v>
      </c>
      <c r="R48" s="436">
        <v>288418.86245035374</v>
      </c>
      <c r="S48" s="436">
        <v>292124.32001176995</v>
      </c>
      <c r="T48" s="436">
        <v>295910.29042288021</v>
      </c>
      <c r="U48" s="436">
        <v>298869.28538751893</v>
      </c>
      <c r="V48" s="436">
        <v>304317.74497532001</v>
      </c>
      <c r="W48" s="436">
        <v>313019.72673447238</v>
      </c>
      <c r="X48" s="436">
        <v>311448.56077553553</v>
      </c>
      <c r="Y48" s="436">
        <v>311128.60589472816</v>
      </c>
      <c r="Z48" s="436">
        <v>311614.96213569335</v>
      </c>
      <c r="AA48" s="436">
        <v>312053.74452528806</v>
      </c>
      <c r="AB48" s="436">
        <v>316252.63222865068</v>
      </c>
      <c r="AC48" s="436">
        <v>322237.36142590013</v>
      </c>
      <c r="AD48" s="436">
        <v>328425.03858686506</v>
      </c>
      <c r="AE48" s="436">
        <v>339992.21987458708</v>
      </c>
      <c r="AF48" s="436">
        <v>344302.14351216564</v>
      </c>
      <c r="AG48" s="436">
        <v>346757.92890193785</v>
      </c>
      <c r="AH48" s="436">
        <v>349337.30424399534</v>
      </c>
      <c r="AI48" s="436">
        <v>353848.92335604446</v>
      </c>
      <c r="AJ48" s="436">
        <v>357405.85055804724</v>
      </c>
      <c r="AK48" s="436">
        <v>364273.63872408587</v>
      </c>
      <c r="AL48" s="436">
        <v>365700.0106858334</v>
      </c>
      <c r="AM48" s="436">
        <v>372023.55270095076</v>
      </c>
      <c r="AN48" s="436">
        <v>369763.25433820783</v>
      </c>
      <c r="AO48" s="436">
        <v>373549.03799787484</v>
      </c>
      <c r="AP48" s="436">
        <v>371865.91460924764</v>
      </c>
      <c r="AQ48" s="436">
        <v>371452.23091788462</v>
      </c>
      <c r="AR48" s="436">
        <v>381516.64452129649</v>
      </c>
      <c r="AS48" s="436">
        <v>403214.62648758269</v>
      </c>
      <c r="AT48" s="436">
        <v>409852.99746432231</v>
      </c>
      <c r="AU48" s="436">
        <v>403332.10506721033</v>
      </c>
      <c r="AV48" s="436">
        <v>406428.21979282878</v>
      </c>
      <c r="AW48" s="436">
        <v>413415.51091962057</v>
      </c>
      <c r="AX48" s="436">
        <v>398598.84518461517</v>
      </c>
      <c r="AY48" s="436">
        <v>401054.46897641121</v>
      </c>
      <c r="AZ48" s="436">
        <v>402940.77149325603</v>
      </c>
      <c r="BA48" s="436">
        <v>403970.49852973624</v>
      </c>
      <c r="BB48" s="436">
        <v>398087.2159975979</v>
      </c>
      <c r="BC48" s="436">
        <v>391977.25670871098</v>
      </c>
      <c r="BD48" s="436">
        <v>390386.78573823883</v>
      </c>
      <c r="BE48" s="436">
        <v>389133.07236688567</v>
      </c>
      <c r="BF48" s="436">
        <v>390326.26670956856</v>
      </c>
      <c r="BG48" s="436">
        <v>394713.68888715311</v>
      </c>
      <c r="BH48" s="436">
        <v>403626.6251230645</v>
      </c>
      <c r="BI48" s="436">
        <v>402034.57576756674</v>
      </c>
      <c r="BJ48" s="436">
        <v>403049.78413234965</v>
      </c>
      <c r="BK48" s="436">
        <v>406708.58711020421</v>
      </c>
      <c r="BL48" s="436">
        <v>420833.52840106795</v>
      </c>
      <c r="BM48" s="436">
        <v>409999.09764211474</v>
      </c>
      <c r="BN48" s="436">
        <v>410049.14788507775</v>
      </c>
      <c r="BO48" s="436">
        <v>414496.77065093926</v>
      </c>
      <c r="BP48" s="436">
        <v>415860.11372209055</v>
      </c>
      <c r="BQ48" s="436">
        <v>424519.53156377701</v>
      </c>
      <c r="BR48" s="436">
        <v>426617.64876020927</v>
      </c>
      <c r="BS48" s="436">
        <v>427637.71890229994</v>
      </c>
      <c r="BT48" s="436">
        <v>430810.36150097579</v>
      </c>
      <c r="BU48" s="436">
        <v>434672</v>
      </c>
      <c r="BV48" s="436">
        <v>439203.52930083545</v>
      </c>
      <c r="BW48" s="436">
        <v>439359.98284018214</v>
      </c>
      <c r="BX48" s="436">
        <v>435001.29686293373</v>
      </c>
      <c r="BY48" s="436">
        <v>431098.67933808913</v>
      </c>
      <c r="BZ48" s="436">
        <v>435339.36788126238</v>
      </c>
      <c r="CA48" s="436">
        <v>437123.20882603136</v>
      </c>
      <c r="CB48" s="436">
        <v>444612.80199413287</v>
      </c>
      <c r="CC48" s="436">
        <v>439060.37191924034</v>
      </c>
      <c r="CD48" s="436">
        <v>440061.58054031956</v>
      </c>
      <c r="CE48" s="436">
        <v>447458.7780713992</v>
      </c>
      <c r="CF48" s="436">
        <v>441429.38226082473</v>
      </c>
      <c r="CG48" s="436">
        <v>439052.39421066613</v>
      </c>
      <c r="CH48" s="436">
        <v>438225.26982365304</v>
      </c>
      <c r="CI48" s="436">
        <v>453757.59330395272</v>
      </c>
      <c r="CJ48" s="436">
        <v>466565.74806269351</v>
      </c>
      <c r="CK48" s="436">
        <v>466979.72767845431</v>
      </c>
      <c r="CL48" s="436">
        <v>471439.24873741303</v>
      </c>
      <c r="CM48" s="436">
        <v>469475.22165179282</v>
      </c>
      <c r="CN48" s="436">
        <v>477606.15503394004</v>
      </c>
      <c r="CO48" s="436">
        <v>484031.97308948234</v>
      </c>
      <c r="CP48" s="436">
        <v>499347.11667182925</v>
      </c>
      <c r="CQ48" s="436">
        <v>508743.01371824613</v>
      </c>
      <c r="CR48" s="436">
        <v>506885.11758552428</v>
      </c>
      <c r="CS48" s="436">
        <v>504899.96303005406</v>
      </c>
      <c r="CT48" s="436">
        <v>513653.74925429007</v>
      </c>
      <c r="CU48" s="436">
        <v>508134.20288955612</v>
      </c>
      <c r="CV48" s="436">
        <v>501638.0525921855</v>
      </c>
      <c r="CW48" s="436">
        <v>503874.2544021557</v>
      </c>
      <c r="CX48" s="436">
        <v>442037.41343123297</v>
      </c>
      <c r="CY48" s="436">
        <v>449910.84770792403</v>
      </c>
      <c r="CZ48" s="436">
        <v>457172.64846335299</v>
      </c>
      <c r="DA48" s="436">
        <v>450663.51815579436</v>
      </c>
      <c r="DB48" s="436">
        <v>454880.58753516397</v>
      </c>
      <c r="DC48" s="436">
        <v>454985.41505590512</v>
      </c>
      <c r="DD48" s="436">
        <v>455794.1838765167</v>
      </c>
      <c r="DE48" s="436">
        <v>460261.97833692952</v>
      </c>
      <c r="DF48" s="436">
        <v>459857.20631190663</v>
      </c>
      <c r="DG48" s="436">
        <v>465278.00353156874</v>
      </c>
      <c r="DH48" s="436">
        <v>465124.05002107681</v>
      </c>
      <c r="DI48" s="436">
        <v>469942.82805349235</v>
      </c>
      <c r="DJ48" s="436">
        <v>472757.9814048956</v>
      </c>
      <c r="DK48" s="436">
        <v>478157.73158403148</v>
      </c>
      <c r="DL48" s="436">
        <v>479546.68564041925</v>
      </c>
      <c r="DM48" s="436">
        <v>483231.32369662204</v>
      </c>
      <c r="DN48" s="436">
        <v>487897.26553679502</v>
      </c>
      <c r="DO48" s="436">
        <v>488414.92341110448</v>
      </c>
      <c r="DP48" s="436">
        <v>490426.1352571763</v>
      </c>
      <c r="DQ48" s="436">
        <v>495724.33515545481</v>
      </c>
      <c r="DR48" s="436">
        <v>496889.25746136258</v>
      </c>
      <c r="DS48" s="436">
        <v>492897.71237293351</v>
      </c>
      <c r="DT48" s="436">
        <v>497126.63932293892</v>
      </c>
      <c r="DU48" s="436">
        <v>504228.00212259655</v>
      </c>
      <c r="DV48" s="436">
        <v>503789.14151354413</v>
      </c>
      <c r="DW48" s="436">
        <v>506761.14286677964</v>
      </c>
      <c r="DX48" s="436">
        <v>509260.21698601503</v>
      </c>
      <c r="DY48" s="436">
        <v>507091.15402811993</v>
      </c>
      <c r="DZ48" s="436">
        <v>501754.60837453994</v>
      </c>
      <c r="EA48" s="436">
        <v>533500.42043595039</v>
      </c>
      <c r="EB48" s="436">
        <v>532843.24002519622</v>
      </c>
      <c r="EC48" s="436">
        <v>534011.13313720538</v>
      </c>
      <c r="ED48" s="436">
        <v>545639.06768007705</v>
      </c>
      <c r="EE48" s="436">
        <v>536496.19769296783</v>
      </c>
      <c r="EF48" s="436">
        <v>529883.79861313675</v>
      </c>
      <c r="EG48" s="436">
        <v>586763.41810640378</v>
      </c>
      <c r="EH48" s="436">
        <v>591831.17295544583</v>
      </c>
      <c r="EI48" s="436">
        <v>593373.73864856444</v>
      </c>
      <c r="EJ48" s="436">
        <v>602903.11802508077</v>
      </c>
      <c r="EK48" s="436">
        <v>601145.01426576532</v>
      </c>
      <c r="EL48" s="436">
        <v>601230.80978730565</v>
      </c>
      <c r="EM48" s="436">
        <v>623362.24236757937</v>
      </c>
      <c r="EN48" s="436">
        <v>611754.4156935236</v>
      </c>
    </row>
    <row r="49" spans="1:144" ht="17.100000000000001" customHeight="1" x14ac:dyDescent="0.25">
      <c r="A49" s="422" t="s">
        <v>506</v>
      </c>
      <c r="B49" s="424">
        <v>153.19780331999999</v>
      </c>
      <c r="C49" s="424">
        <v>154.31596911</v>
      </c>
      <c r="D49" s="424">
        <v>138.70587049999997</v>
      </c>
      <c r="E49" s="424">
        <v>145.20146566999998</v>
      </c>
      <c r="F49" s="424">
        <v>139.64907062999998</v>
      </c>
      <c r="G49" s="424">
        <v>144.54348844999998</v>
      </c>
      <c r="H49" s="424">
        <v>136.46690247999999</v>
      </c>
      <c r="I49" s="424">
        <v>137.70103456999999</v>
      </c>
      <c r="J49" s="424">
        <v>166.28222216</v>
      </c>
      <c r="K49" s="424">
        <v>164.10271523999998</v>
      </c>
      <c r="L49" s="424">
        <v>188.36966712999998</v>
      </c>
      <c r="M49" s="424">
        <v>289.10614802999993</v>
      </c>
      <c r="N49" s="424">
        <v>325.25928297999997</v>
      </c>
      <c r="O49" s="424">
        <v>266.26099159999995</v>
      </c>
      <c r="P49" s="424">
        <v>282.16233682000001</v>
      </c>
      <c r="Q49" s="424">
        <v>326.19289162000001</v>
      </c>
      <c r="R49" s="424">
        <v>355.96613649</v>
      </c>
      <c r="S49" s="424">
        <v>144.95301177000002</v>
      </c>
      <c r="T49" s="424">
        <v>145.04960496999999</v>
      </c>
      <c r="U49" s="424">
        <v>146.18456738</v>
      </c>
      <c r="V49" s="424">
        <v>147.98835771</v>
      </c>
      <c r="W49" s="424">
        <v>189.87692557</v>
      </c>
      <c r="X49" s="424">
        <v>188.68572480999998</v>
      </c>
      <c r="Y49" s="424">
        <v>187.66180904000001</v>
      </c>
      <c r="Z49" s="424">
        <v>184.76241243000001</v>
      </c>
      <c r="AA49" s="424">
        <v>235.96431477000002</v>
      </c>
      <c r="AB49" s="424">
        <v>228.80128807000003</v>
      </c>
      <c r="AC49" s="424">
        <v>202.30284356000001</v>
      </c>
      <c r="AD49" s="424">
        <v>207.31680611000002</v>
      </c>
      <c r="AE49" s="424">
        <v>142.31707372000002</v>
      </c>
      <c r="AF49" s="424">
        <v>246.29880878</v>
      </c>
      <c r="AG49" s="424">
        <v>157.61338316000001</v>
      </c>
      <c r="AH49" s="424">
        <v>186.53756657</v>
      </c>
      <c r="AI49" s="424">
        <v>186.00266166</v>
      </c>
      <c r="AJ49" s="424">
        <v>148.20166657000001</v>
      </c>
      <c r="AK49" s="424">
        <v>184.47326498999999</v>
      </c>
      <c r="AL49" s="424">
        <v>158.50110899000001</v>
      </c>
      <c r="AM49" s="424">
        <v>151.81138362999999</v>
      </c>
      <c r="AN49" s="424">
        <v>144.74117856000001</v>
      </c>
      <c r="AO49" s="424">
        <v>154.39851223000002</v>
      </c>
      <c r="AP49" s="424">
        <v>135.40763834000001</v>
      </c>
      <c r="AQ49" s="424">
        <v>198.07188681</v>
      </c>
      <c r="AR49" s="424">
        <v>126.59522910000001</v>
      </c>
      <c r="AS49" s="424">
        <v>150.84449430999999</v>
      </c>
      <c r="AT49" s="424">
        <v>162.74188365000003</v>
      </c>
      <c r="AU49" s="424">
        <v>164.49673319999999</v>
      </c>
      <c r="AV49" s="424">
        <v>163.62766462999997</v>
      </c>
      <c r="AW49" s="424">
        <v>172.66457023999999</v>
      </c>
      <c r="AX49" s="424">
        <v>134.78201322999996</v>
      </c>
      <c r="AY49" s="424">
        <v>146.16603488000001</v>
      </c>
      <c r="AZ49" s="424">
        <v>154.80724961999994</v>
      </c>
      <c r="BA49" s="424">
        <v>158.50427366000002</v>
      </c>
      <c r="BB49" s="424">
        <v>161.91662781999997</v>
      </c>
      <c r="BC49" s="424">
        <v>159.59387422</v>
      </c>
      <c r="BD49" s="424">
        <v>117.25199542000001</v>
      </c>
      <c r="BE49" s="424">
        <v>129.45984655000001</v>
      </c>
      <c r="BF49" s="424">
        <v>134.73078520999996</v>
      </c>
      <c r="BG49" s="424">
        <v>140.02408560999999</v>
      </c>
      <c r="BH49" s="424">
        <v>139.35857369000001</v>
      </c>
      <c r="BI49" s="424">
        <v>152.22108252999999</v>
      </c>
      <c r="BJ49" s="424">
        <v>115.15130846999999</v>
      </c>
      <c r="BK49" s="424">
        <v>126.01319054</v>
      </c>
      <c r="BL49" s="424">
        <v>127.1554088</v>
      </c>
      <c r="BM49" s="424">
        <v>371.52363643000001</v>
      </c>
      <c r="BN49" s="424">
        <v>379.96656151999991</v>
      </c>
      <c r="BO49" s="424">
        <v>3704.0103747000003</v>
      </c>
      <c r="BP49" s="424">
        <v>3664.27348949</v>
      </c>
      <c r="BQ49" s="424">
        <v>3670.1731644900001</v>
      </c>
      <c r="BR49" s="424">
        <v>3675.21057273</v>
      </c>
      <c r="BS49" s="424">
        <v>3683.2173269999998</v>
      </c>
      <c r="BT49" s="424">
        <v>3657.3844738899998</v>
      </c>
      <c r="BU49" s="424">
        <v>3669</v>
      </c>
      <c r="BV49" s="424">
        <v>3617.0592188099999</v>
      </c>
      <c r="BW49" s="424">
        <v>3626.6453938499999</v>
      </c>
      <c r="BX49" s="424">
        <v>3623.0380289999998</v>
      </c>
      <c r="BY49" s="424">
        <v>3622.9704508099999</v>
      </c>
      <c r="BZ49" s="424">
        <v>3621.55255085</v>
      </c>
      <c r="CA49" s="424">
        <v>3760.6580941399998</v>
      </c>
      <c r="CB49" s="424">
        <v>3749.1737147999997</v>
      </c>
      <c r="CC49" s="424">
        <v>3761.8094959199998</v>
      </c>
      <c r="CD49" s="424">
        <v>3762.2770625399999</v>
      </c>
      <c r="CE49" s="424">
        <v>3758.5232117199998</v>
      </c>
      <c r="CF49" s="424">
        <v>3767.8315939099998</v>
      </c>
      <c r="CG49" s="424">
        <v>3786.0611617799996</v>
      </c>
      <c r="CH49" s="424">
        <v>3776.0857908899998</v>
      </c>
      <c r="CI49" s="424">
        <v>3765.93455279</v>
      </c>
      <c r="CJ49" s="424">
        <v>3765.1976652000003</v>
      </c>
      <c r="CK49" s="424">
        <v>3761.3297814900002</v>
      </c>
      <c r="CL49" s="424">
        <v>3766.3030819800001</v>
      </c>
      <c r="CM49" s="424">
        <v>3851.56925434</v>
      </c>
      <c r="CN49" s="424">
        <v>3838.2095615300004</v>
      </c>
      <c r="CO49" s="424">
        <v>3841.6459451600003</v>
      </c>
      <c r="CP49" s="424">
        <v>3854.8684223200003</v>
      </c>
      <c r="CQ49" s="424">
        <v>3851.2765629800001</v>
      </c>
      <c r="CR49" s="424">
        <v>3841.4149903800003</v>
      </c>
      <c r="CS49" s="424">
        <v>3843.0021967400003</v>
      </c>
      <c r="CT49" s="424">
        <v>3829.80791262</v>
      </c>
      <c r="CU49" s="424">
        <v>3850.1254325200002</v>
      </c>
      <c r="CV49" s="424">
        <v>3837.4422250600001</v>
      </c>
      <c r="CW49" s="424">
        <v>3832.0039649100004</v>
      </c>
      <c r="CX49" s="424">
        <v>3838.5214351200002</v>
      </c>
      <c r="CY49" s="424">
        <v>3939.3595319200003</v>
      </c>
      <c r="CZ49" s="424">
        <v>3924.4904188699998</v>
      </c>
      <c r="DA49" s="424">
        <v>3928.2821452100002</v>
      </c>
      <c r="DB49" s="424">
        <v>3940.63574281</v>
      </c>
      <c r="DC49" s="424">
        <v>3911.6779075099998</v>
      </c>
      <c r="DD49" s="424">
        <v>3916.1275332999999</v>
      </c>
      <c r="DE49" s="424">
        <v>3927.1168639899997</v>
      </c>
      <c r="DF49" s="424">
        <v>3915.7525036699999</v>
      </c>
      <c r="DG49" s="424">
        <v>3920.3112408100001</v>
      </c>
      <c r="DH49" s="424">
        <v>3923.40452461</v>
      </c>
      <c r="DI49" s="424">
        <v>3926.9384735599997</v>
      </c>
      <c r="DJ49" s="424">
        <v>3935.6997193899997</v>
      </c>
      <c r="DK49" s="424">
        <v>4040.11773928</v>
      </c>
      <c r="DL49" s="424">
        <v>4022.36362465</v>
      </c>
      <c r="DM49" s="424">
        <v>4023.9363366299999</v>
      </c>
      <c r="DN49" s="424">
        <v>4030.76345545</v>
      </c>
      <c r="DO49" s="424">
        <v>4034.9671928500002</v>
      </c>
      <c r="DP49" s="424">
        <v>4030.7474261400002</v>
      </c>
      <c r="DQ49" s="424">
        <v>4032.3685415700002</v>
      </c>
      <c r="DR49" s="424">
        <v>4021.3580319799999</v>
      </c>
      <c r="DS49" s="424">
        <v>4031.9189057100002</v>
      </c>
      <c r="DT49" s="424">
        <v>4036.5619587200003</v>
      </c>
      <c r="DU49" s="424">
        <v>4021.3721522400001</v>
      </c>
      <c r="DV49" s="424">
        <v>4021.8372684700003</v>
      </c>
      <c r="DW49" s="424">
        <v>4119.7111005500001</v>
      </c>
      <c r="DX49" s="424">
        <v>5379.726790910001</v>
      </c>
      <c r="DY49" s="424">
        <v>5489.9843629499983</v>
      </c>
      <c r="DZ49" s="424">
        <v>5645.9314230800037</v>
      </c>
      <c r="EA49" s="424">
        <v>38584.592081740004</v>
      </c>
      <c r="EB49" s="424">
        <v>38698.5757381</v>
      </c>
      <c r="EC49" s="424">
        <v>40100.677529779998</v>
      </c>
      <c r="ED49" s="424">
        <v>40111.402101599997</v>
      </c>
      <c r="EE49" s="424">
        <v>40256.463010569998</v>
      </c>
      <c r="EF49" s="424">
        <v>40239.019081019993</v>
      </c>
      <c r="EG49" s="424">
        <v>87597.159286900001</v>
      </c>
      <c r="EH49" s="424">
        <v>87788.728449970004</v>
      </c>
      <c r="EI49" s="424">
        <v>88054.309445469989</v>
      </c>
      <c r="EJ49" s="424">
        <v>88057.297381139986</v>
      </c>
      <c r="EK49" s="424">
        <v>88081.807422400001</v>
      </c>
      <c r="EL49" s="424">
        <v>88889.634003129991</v>
      </c>
      <c r="EM49" s="424">
        <v>89198.525933700002</v>
      </c>
      <c r="EN49" s="424">
        <v>89507.860202960001</v>
      </c>
    </row>
    <row r="50" spans="1:144" ht="17.100000000000001" customHeight="1" x14ac:dyDescent="0.25">
      <c r="A50" s="422" t="s">
        <v>510</v>
      </c>
      <c r="B50" s="424">
        <v>248896.44796015669</v>
      </c>
      <c r="C50" s="424">
        <v>248653.45619608354</v>
      </c>
      <c r="D50" s="424">
        <v>251077.63427885834</v>
      </c>
      <c r="E50" s="424">
        <v>252425.94624199052</v>
      </c>
      <c r="F50" s="424">
        <v>263632.61535834562</v>
      </c>
      <c r="G50" s="424">
        <v>267429.23357882927</v>
      </c>
      <c r="H50" s="424">
        <v>266409.72737461125</v>
      </c>
      <c r="I50" s="424">
        <v>271789.49549483845</v>
      </c>
      <c r="J50" s="424">
        <v>272438.92333583586</v>
      </c>
      <c r="K50" s="424">
        <v>274786.27410636976</v>
      </c>
      <c r="L50" s="424">
        <v>276758.11127369711</v>
      </c>
      <c r="M50" s="424">
        <v>278722.79442939977</v>
      </c>
      <c r="N50" s="424">
        <v>278600.24378589995</v>
      </c>
      <c r="O50" s="424">
        <v>281528.0408852456</v>
      </c>
      <c r="P50" s="424">
        <v>282270.29557447811</v>
      </c>
      <c r="Q50" s="424">
        <v>286205.00782829389</v>
      </c>
      <c r="R50" s="424">
        <v>288062.89631386375</v>
      </c>
      <c r="S50" s="424">
        <v>291979.36699999997</v>
      </c>
      <c r="T50" s="424">
        <v>295765.24081791023</v>
      </c>
      <c r="U50" s="424">
        <v>298723.10082013893</v>
      </c>
      <c r="V50" s="424">
        <v>304169.75661760999</v>
      </c>
      <c r="W50" s="424">
        <v>312829.84980890236</v>
      </c>
      <c r="X50" s="424">
        <v>311259.87505072553</v>
      </c>
      <c r="Y50" s="424">
        <v>310940.94408568816</v>
      </c>
      <c r="Z50" s="424">
        <v>311430.19972326333</v>
      </c>
      <c r="AA50" s="424">
        <v>311817.78021051805</v>
      </c>
      <c r="AB50" s="424">
        <v>316023.83094058069</v>
      </c>
      <c r="AC50" s="424">
        <v>322035.05858234013</v>
      </c>
      <c r="AD50" s="424">
        <v>328217.72178075509</v>
      </c>
      <c r="AE50" s="424">
        <v>339849.9028008671</v>
      </c>
      <c r="AF50" s="424">
        <v>344055.84470338566</v>
      </c>
      <c r="AG50" s="424">
        <v>346600.31551877788</v>
      </c>
      <c r="AH50" s="424">
        <v>349150.76667742536</v>
      </c>
      <c r="AI50" s="424">
        <v>353662.92069438443</v>
      </c>
      <c r="AJ50" s="424">
        <v>357257.64889147726</v>
      </c>
      <c r="AK50" s="424">
        <v>364089.16545909585</v>
      </c>
      <c r="AL50" s="424">
        <v>365541.50957684341</v>
      </c>
      <c r="AM50" s="424">
        <v>371871.74131732079</v>
      </c>
      <c r="AN50" s="424">
        <v>369618.51315964782</v>
      </c>
      <c r="AO50" s="424">
        <v>373394.63948564482</v>
      </c>
      <c r="AP50" s="424">
        <v>371730.50697090762</v>
      </c>
      <c r="AQ50" s="424">
        <v>371254.15903107461</v>
      </c>
      <c r="AR50" s="424">
        <v>381390.04929219646</v>
      </c>
      <c r="AS50" s="424">
        <v>403063.78199327271</v>
      </c>
      <c r="AT50" s="424">
        <v>409690.2555806723</v>
      </c>
      <c r="AU50" s="424">
        <v>403167.60833401035</v>
      </c>
      <c r="AV50" s="424">
        <v>406264.59212819877</v>
      </c>
      <c r="AW50" s="424">
        <v>413242.84634938056</v>
      </c>
      <c r="AX50" s="424">
        <v>398464.06317138515</v>
      </c>
      <c r="AY50" s="424">
        <v>400908.30294153123</v>
      </c>
      <c r="AZ50" s="424">
        <v>402785.96424363606</v>
      </c>
      <c r="BA50" s="424">
        <v>403811.99425607623</v>
      </c>
      <c r="BB50" s="424">
        <v>397925.2993697779</v>
      </c>
      <c r="BC50" s="424">
        <v>391817.662834491</v>
      </c>
      <c r="BD50" s="424">
        <v>390269.53374281881</v>
      </c>
      <c r="BE50" s="424">
        <v>389003.61252033565</v>
      </c>
      <c r="BF50" s="424">
        <v>390191.53592435858</v>
      </c>
      <c r="BG50" s="424">
        <v>394573.66480154311</v>
      </c>
      <c r="BH50" s="424">
        <v>403487.2665493745</v>
      </c>
      <c r="BI50" s="424">
        <v>401882.35468503676</v>
      </c>
      <c r="BJ50" s="424">
        <v>402934.63282387966</v>
      </c>
      <c r="BK50" s="424">
        <v>406582.5739196642</v>
      </c>
      <c r="BL50" s="424">
        <v>420706.37299226795</v>
      </c>
      <c r="BM50" s="424">
        <v>409627.57400568476</v>
      </c>
      <c r="BN50" s="424">
        <v>409669.18132355774</v>
      </c>
      <c r="BO50" s="424">
        <v>410792.76027623925</v>
      </c>
      <c r="BP50" s="424">
        <v>412195.84023260057</v>
      </c>
      <c r="BQ50" s="424">
        <v>420849.35839928698</v>
      </c>
      <c r="BR50" s="424">
        <v>422942.43818747927</v>
      </c>
      <c r="BS50" s="424">
        <v>423954.50157529995</v>
      </c>
      <c r="BT50" s="424">
        <v>427152.97702708578</v>
      </c>
      <c r="BU50" s="424">
        <v>431004</v>
      </c>
      <c r="BV50" s="424">
        <v>435586.47008202545</v>
      </c>
      <c r="BW50" s="424">
        <v>435733.33744633215</v>
      </c>
      <c r="BX50" s="424">
        <v>431378.25883393374</v>
      </c>
      <c r="BY50" s="424">
        <v>427475.70888727915</v>
      </c>
      <c r="BZ50" s="424">
        <v>431717.81533041236</v>
      </c>
      <c r="CA50" s="424">
        <v>433362.55073189136</v>
      </c>
      <c r="CB50" s="424">
        <v>440863.62827933289</v>
      </c>
      <c r="CC50" s="424">
        <v>435298.56242332031</v>
      </c>
      <c r="CD50" s="424">
        <v>436299.30347777955</v>
      </c>
      <c r="CE50" s="424">
        <v>443700.2548596792</v>
      </c>
      <c r="CF50" s="424">
        <v>437661.55066691473</v>
      </c>
      <c r="CG50" s="424">
        <v>435266.33304888615</v>
      </c>
      <c r="CH50" s="424">
        <v>434449.18403276306</v>
      </c>
      <c r="CI50" s="424">
        <v>449991.6587511627</v>
      </c>
      <c r="CJ50" s="424">
        <v>462800.55039749353</v>
      </c>
      <c r="CK50" s="424">
        <v>463218.39789696428</v>
      </c>
      <c r="CL50" s="424">
        <v>467672.94565543305</v>
      </c>
      <c r="CM50" s="424">
        <v>465623.6523974528</v>
      </c>
      <c r="CN50" s="424">
        <v>473767.94547241007</v>
      </c>
      <c r="CO50" s="424">
        <v>480190.32714432233</v>
      </c>
      <c r="CP50" s="424">
        <v>495492.24824950926</v>
      </c>
      <c r="CQ50" s="424">
        <v>504891.73715526611</v>
      </c>
      <c r="CR50" s="424">
        <v>503043.70259514428</v>
      </c>
      <c r="CS50" s="424">
        <v>501056.96083331405</v>
      </c>
      <c r="CT50" s="424">
        <v>509823.94134167006</v>
      </c>
      <c r="CU50" s="424">
        <v>504284.07745703612</v>
      </c>
      <c r="CV50" s="424">
        <v>497800.61036712548</v>
      </c>
      <c r="CW50" s="424">
        <v>500042.2504372457</v>
      </c>
      <c r="CX50" s="424">
        <v>438198.89199611294</v>
      </c>
      <c r="CY50" s="424">
        <v>445971.48817600403</v>
      </c>
      <c r="CZ50" s="424">
        <v>453248.15804448299</v>
      </c>
      <c r="DA50" s="424">
        <v>446735.23601058434</v>
      </c>
      <c r="DB50" s="424">
        <v>450939.951792354</v>
      </c>
      <c r="DC50" s="424">
        <v>451073.7371483951</v>
      </c>
      <c r="DD50" s="424">
        <v>451878.05634321668</v>
      </c>
      <c r="DE50" s="424">
        <v>456334.86147293949</v>
      </c>
      <c r="DF50" s="424">
        <v>455941.45380823663</v>
      </c>
      <c r="DG50" s="424">
        <v>461357.69229075871</v>
      </c>
      <c r="DH50" s="424">
        <v>461200.64549646678</v>
      </c>
      <c r="DI50" s="424">
        <v>466015.88957993238</v>
      </c>
      <c r="DJ50" s="424">
        <v>468822.28168550559</v>
      </c>
      <c r="DK50" s="424">
        <v>474117.6138447515</v>
      </c>
      <c r="DL50" s="424">
        <v>475524.32201576926</v>
      </c>
      <c r="DM50" s="424">
        <v>479207.38735999202</v>
      </c>
      <c r="DN50" s="424">
        <v>483866.50208134501</v>
      </c>
      <c r="DO50" s="424">
        <v>484379.95621825446</v>
      </c>
      <c r="DP50" s="424">
        <v>486395.38783103629</v>
      </c>
      <c r="DQ50" s="424">
        <v>491691.96661388484</v>
      </c>
      <c r="DR50" s="424">
        <v>492867.89942938258</v>
      </c>
      <c r="DS50" s="424">
        <v>488865.79346722353</v>
      </c>
      <c r="DT50" s="424">
        <v>493090.07736421895</v>
      </c>
      <c r="DU50" s="424">
        <v>500206.62997035653</v>
      </c>
      <c r="DV50" s="424">
        <v>499767.30424507416</v>
      </c>
      <c r="DW50" s="424">
        <v>502641.43176622962</v>
      </c>
      <c r="DX50" s="424">
        <v>503880.49019510503</v>
      </c>
      <c r="DY50" s="424">
        <v>501601.1696651699</v>
      </c>
      <c r="DZ50" s="424">
        <v>496108.67695145996</v>
      </c>
      <c r="EA50" s="424">
        <v>494915.82835421042</v>
      </c>
      <c r="EB50" s="424">
        <v>494144.66428709624</v>
      </c>
      <c r="EC50" s="424">
        <v>493910.45560742536</v>
      </c>
      <c r="ED50" s="424">
        <v>505527.66557847703</v>
      </c>
      <c r="EE50" s="424">
        <v>496239.7346823978</v>
      </c>
      <c r="EF50" s="424">
        <v>489644.77953211672</v>
      </c>
      <c r="EG50" s="424">
        <v>499166.25881950383</v>
      </c>
      <c r="EH50" s="424">
        <v>504042.44450547587</v>
      </c>
      <c r="EI50" s="424">
        <v>505319.42920309445</v>
      </c>
      <c r="EJ50" s="424">
        <v>514845.82064394082</v>
      </c>
      <c r="EK50" s="424">
        <v>513063.20684336533</v>
      </c>
      <c r="EL50" s="424">
        <v>512341.17578417563</v>
      </c>
      <c r="EM50" s="424">
        <v>534163.71643387934</v>
      </c>
      <c r="EN50" s="424">
        <v>522246.55549056362</v>
      </c>
    </row>
    <row r="51" spans="1:144" ht="6" customHeight="1" x14ac:dyDescent="0.25">
      <c r="A51" s="422"/>
      <c r="B51" s="424"/>
      <c r="C51" s="424"/>
      <c r="D51" s="424"/>
      <c r="E51" s="424"/>
      <c r="F51" s="424"/>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J51" s="424"/>
      <c r="AK51" s="424"/>
      <c r="AL51" s="424"/>
      <c r="AM51" s="424"/>
      <c r="AN51" s="424"/>
      <c r="AO51" s="424"/>
      <c r="AP51" s="424"/>
      <c r="AQ51" s="424"/>
      <c r="AR51" s="424"/>
      <c r="AS51" s="424"/>
      <c r="AT51" s="424"/>
      <c r="AU51" s="424"/>
      <c r="AV51" s="424"/>
      <c r="AW51" s="424"/>
      <c r="AX51" s="424"/>
      <c r="AY51" s="424"/>
      <c r="AZ51" s="424"/>
      <c r="BA51" s="424"/>
      <c r="BB51" s="424"/>
      <c r="BC51" s="424"/>
      <c r="BD51" s="424"/>
      <c r="BE51" s="424"/>
      <c r="BF51" s="424"/>
      <c r="BG51" s="424"/>
      <c r="BH51" s="424"/>
      <c r="BI51" s="424"/>
      <c r="BJ51" s="424"/>
      <c r="BK51" s="424"/>
      <c r="BL51" s="424"/>
      <c r="BM51" s="424"/>
      <c r="BN51" s="424"/>
      <c r="BO51" s="424"/>
      <c r="BP51" s="424"/>
      <c r="BQ51" s="424"/>
      <c r="BR51" s="424"/>
      <c r="BS51" s="424"/>
      <c r="BT51" s="424"/>
      <c r="BU51" s="424"/>
      <c r="BV51" s="424"/>
      <c r="BW51" s="424"/>
      <c r="BX51" s="424"/>
      <c r="BY51" s="424"/>
      <c r="BZ51" s="424"/>
      <c r="CA51" s="424"/>
      <c r="CB51" s="424"/>
      <c r="CC51" s="424"/>
      <c r="CD51" s="424"/>
      <c r="CE51" s="424"/>
      <c r="CF51" s="424"/>
      <c r="CG51" s="424"/>
      <c r="CH51" s="424"/>
      <c r="CI51" s="424"/>
      <c r="CJ51" s="424"/>
      <c r="CK51" s="424"/>
      <c r="CL51" s="424"/>
      <c r="CM51" s="424"/>
      <c r="CN51" s="424"/>
      <c r="CO51" s="424"/>
      <c r="CP51" s="424"/>
      <c r="CQ51" s="424"/>
      <c r="CR51" s="424"/>
      <c r="CS51" s="424"/>
      <c r="CT51" s="424"/>
      <c r="CU51" s="424"/>
      <c r="CV51" s="424"/>
      <c r="CW51" s="424"/>
      <c r="CX51" s="424"/>
      <c r="CY51" s="424"/>
      <c r="CZ51" s="424"/>
      <c r="DA51" s="424"/>
      <c r="DB51" s="424"/>
      <c r="DC51" s="424"/>
      <c r="DD51" s="424"/>
      <c r="DE51" s="424"/>
      <c r="DF51" s="424"/>
      <c r="DG51" s="424"/>
      <c r="DH51" s="424"/>
      <c r="DI51" s="424"/>
      <c r="DJ51" s="424"/>
      <c r="DK51" s="424"/>
      <c r="DL51" s="424"/>
      <c r="DM51" s="424"/>
      <c r="DN51" s="424"/>
      <c r="DO51" s="424"/>
      <c r="DP51" s="424"/>
      <c r="DQ51" s="424"/>
      <c r="DR51" s="424"/>
      <c r="DS51" s="424"/>
      <c r="DT51" s="424"/>
      <c r="DU51" s="424"/>
      <c r="DV51" s="424"/>
      <c r="DW51" s="424"/>
      <c r="DX51" s="424"/>
      <c r="DY51" s="424"/>
      <c r="DZ51" s="424"/>
      <c r="EA51" s="424"/>
      <c r="EB51" s="424"/>
      <c r="EC51" s="424"/>
      <c r="ED51" s="424"/>
      <c r="EE51" s="424"/>
      <c r="EF51" s="424"/>
      <c r="EG51" s="424"/>
      <c r="EH51" s="424"/>
      <c r="EI51" s="424"/>
      <c r="EJ51" s="424"/>
      <c r="EK51" s="424"/>
      <c r="EL51" s="424"/>
      <c r="EM51" s="424"/>
      <c r="EN51" s="424"/>
    </row>
    <row r="52" spans="1:144" ht="18.75" customHeight="1" x14ac:dyDescent="0.25">
      <c r="A52" s="441" t="s">
        <v>511</v>
      </c>
      <c r="B52" s="426">
        <v>242562.11196942668</v>
      </c>
      <c r="C52" s="426">
        <v>243311.51183294356</v>
      </c>
      <c r="D52" s="426">
        <v>245033.22232351839</v>
      </c>
      <c r="E52" s="426">
        <v>244018.02989344046</v>
      </c>
      <c r="F52" s="426">
        <v>250580.00481199563</v>
      </c>
      <c r="G52" s="426">
        <v>254522.90055574928</v>
      </c>
      <c r="H52" s="426">
        <v>253012.12550947376</v>
      </c>
      <c r="I52" s="426">
        <v>257454.08719937806</v>
      </c>
      <c r="J52" s="426">
        <v>259335.49789052695</v>
      </c>
      <c r="K52" s="426">
        <v>261678.9711234938</v>
      </c>
      <c r="L52" s="426">
        <v>263432.48575053358</v>
      </c>
      <c r="M52" s="426">
        <v>269479.06372029684</v>
      </c>
      <c r="N52" s="426">
        <v>268545.90110465075</v>
      </c>
      <c r="O52" s="426">
        <v>270706.00045230635</v>
      </c>
      <c r="P52" s="426">
        <v>271381.57843502238</v>
      </c>
      <c r="Q52" s="426">
        <v>273618.81903622823</v>
      </c>
      <c r="R52" s="426">
        <v>276101.33253532433</v>
      </c>
      <c r="S52" s="426">
        <v>279636.03401176998</v>
      </c>
      <c r="T52" s="426">
        <v>281649.19143097132</v>
      </c>
      <c r="U52" s="426">
        <v>284773.79267272697</v>
      </c>
      <c r="V52" s="426">
        <v>287793.6374971855</v>
      </c>
      <c r="W52" s="426">
        <v>292660.7243567055</v>
      </c>
      <c r="X52" s="426">
        <v>293820.32975756953</v>
      </c>
      <c r="Y52" s="426">
        <v>293809.05868648255</v>
      </c>
      <c r="Z52" s="426">
        <v>293787.48378060694</v>
      </c>
      <c r="AA52" s="426">
        <v>293916.31173214311</v>
      </c>
      <c r="AB52" s="426">
        <v>298362.30671179813</v>
      </c>
      <c r="AC52" s="426">
        <v>301613.59854571871</v>
      </c>
      <c r="AD52" s="426">
        <v>303907.25735931937</v>
      </c>
      <c r="AE52" s="426">
        <v>312520.51665193163</v>
      </c>
      <c r="AF52" s="426">
        <v>313073.27916318265</v>
      </c>
      <c r="AG52" s="426">
        <v>316802.83527758741</v>
      </c>
      <c r="AH52" s="426">
        <v>318570.33801969216</v>
      </c>
      <c r="AI52" s="426">
        <v>321861.70005690499</v>
      </c>
      <c r="AJ52" s="426">
        <v>325813.98861694545</v>
      </c>
      <c r="AK52" s="426">
        <v>330304.64909046493</v>
      </c>
      <c r="AL52" s="426">
        <v>328508.86187479884</v>
      </c>
      <c r="AM52" s="426">
        <v>331788.19470645627</v>
      </c>
      <c r="AN52" s="426">
        <v>333574.84401124058</v>
      </c>
      <c r="AO52" s="426">
        <v>334073.21014901489</v>
      </c>
      <c r="AP52" s="426">
        <v>334073.18083811045</v>
      </c>
      <c r="AQ52" s="426">
        <v>339787.95809160796</v>
      </c>
      <c r="AR52" s="426">
        <v>344071.85512530396</v>
      </c>
      <c r="AS52" s="426">
        <v>348781.90767205984</v>
      </c>
      <c r="AT52" s="426">
        <v>353373.48349503544</v>
      </c>
      <c r="AU52" s="426">
        <v>352846.1219285758</v>
      </c>
      <c r="AV52" s="426">
        <v>357507.50147930754</v>
      </c>
      <c r="AW52" s="426">
        <v>364510.65586951422</v>
      </c>
      <c r="AX52" s="426">
        <v>362518.7063858778</v>
      </c>
      <c r="AY52" s="426">
        <v>362416.71640368144</v>
      </c>
      <c r="AZ52" s="426">
        <v>362301.75205255731</v>
      </c>
      <c r="BA52" s="426">
        <v>362647.74075911712</v>
      </c>
      <c r="BB52" s="426">
        <v>364146.25827612425</v>
      </c>
      <c r="BC52" s="426">
        <v>362461.78854091698</v>
      </c>
      <c r="BD52" s="426">
        <v>363119.32068775996</v>
      </c>
      <c r="BE52" s="426">
        <v>366256.70194460597</v>
      </c>
      <c r="BF52" s="426">
        <v>366262.44414170802</v>
      </c>
      <c r="BG52" s="426">
        <v>369036.43841667695</v>
      </c>
      <c r="BH52" s="426">
        <v>376770.02295745182</v>
      </c>
      <c r="BI52" s="426">
        <v>377115.52007397683</v>
      </c>
      <c r="BJ52" s="426">
        <v>377415.83557693823</v>
      </c>
      <c r="BK52" s="426">
        <v>379375.14075688412</v>
      </c>
      <c r="BL52" s="426">
        <v>390489.03554982535</v>
      </c>
      <c r="BM52" s="426">
        <v>383511.898432152</v>
      </c>
      <c r="BN52" s="426">
        <v>382943.08865305979</v>
      </c>
      <c r="BO52" s="426">
        <v>390091.30184545578</v>
      </c>
      <c r="BP52" s="426">
        <v>392484.16284335993</v>
      </c>
      <c r="BQ52" s="426">
        <v>399578.67107999191</v>
      </c>
      <c r="BR52" s="426">
        <v>399596.71795572154</v>
      </c>
      <c r="BS52" s="426">
        <v>399304.60391711706</v>
      </c>
      <c r="BT52" s="426">
        <v>405934.2108810615</v>
      </c>
      <c r="BU52" s="426">
        <v>408360.47241010662</v>
      </c>
      <c r="BV52" s="426">
        <v>409901.54682423087</v>
      </c>
      <c r="BW52" s="426">
        <v>411760.46212674555</v>
      </c>
      <c r="BX52" s="426">
        <v>403618.5301601871</v>
      </c>
      <c r="BY52" s="426">
        <v>404170.42852843145</v>
      </c>
      <c r="BZ52" s="426">
        <v>406392.28219512198</v>
      </c>
      <c r="CA52" s="426">
        <v>412858.33403765433</v>
      </c>
      <c r="CB52" s="426">
        <v>418312.32298509002</v>
      </c>
      <c r="CC52" s="426">
        <v>409810.2337848742</v>
      </c>
      <c r="CD52" s="426">
        <v>411334.84280373016</v>
      </c>
      <c r="CE52" s="426">
        <v>413118.726759037</v>
      </c>
      <c r="CF52" s="426">
        <v>408284.7854693706</v>
      </c>
      <c r="CG52" s="426">
        <v>408210.29552648833</v>
      </c>
      <c r="CH52" s="426">
        <v>411355.22411205643</v>
      </c>
      <c r="CI52" s="426">
        <v>414998.95588853676</v>
      </c>
      <c r="CJ52" s="426">
        <v>420162.91707200051</v>
      </c>
      <c r="CK52" s="426">
        <v>417861.6664119091</v>
      </c>
      <c r="CL52" s="426">
        <v>417538.24736722454</v>
      </c>
      <c r="CM52" s="426">
        <v>419501.26862938714</v>
      </c>
      <c r="CN52" s="426">
        <v>422242.57889364951</v>
      </c>
      <c r="CO52" s="426">
        <v>420659.44246949913</v>
      </c>
      <c r="CP52" s="426">
        <v>431854.14441803261</v>
      </c>
      <c r="CQ52" s="426">
        <v>437745.82835771621</v>
      </c>
      <c r="CR52" s="426">
        <v>438085.45339373196</v>
      </c>
      <c r="CS52" s="426">
        <v>435641.13726076647</v>
      </c>
      <c r="CT52" s="426">
        <v>437543.56693863496</v>
      </c>
      <c r="CU52" s="426">
        <v>434896.66525239084</v>
      </c>
      <c r="CV52" s="426">
        <v>438645.79286807741</v>
      </c>
      <c r="CW52" s="426">
        <v>445127.61354573042</v>
      </c>
      <c r="CX52" s="426">
        <v>439151.8278160647</v>
      </c>
      <c r="CY52" s="426">
        <v>447696.41991047864</v>
      </c>
      <c r="CZ52" s="426">
        <v>455083.13499532134</v>
      </c>
      <c r="DA52" s="426">
        <v>449977.45894831209</v>
      </c>
      <c r="DB52" s="426">
        <v>454015.84530202148</v>
      </c>
      <c r="DC52" s="426">
        <v>454190.78123609524</v>
      </c>
      <c r="DD52" s="426">
        <v>454882.68842526473</v>
      </c>
      <c r="DE52" s="426">
        <v>459351.36548958201</v>
      </c>
      <c r="DF52" s="426">
        <v>458939.01248369756</v>
      </c>
      <c r="DG52" s="426">
        <v>464527.96994986956</v>
      </c>
      <c r="DH52" s="426">
        <v>464144.84813985118</v>
      </c>
      <c r="DI52" s="426">
        <v>468965.47283334041</v>
      </c>
      <c r="DJ52" s="426">
        <v>471681.55436881317</v>
      </c>
      <c r="DK52" s="426">
        <v>477204.31823043991</v>
      </c>
      <c r="DL52" s="426">
        <v>478400.86147888104</v>
      </c>
      <c r="DM52" s="426">
        <v>481904.16058688215</v>
      </c>
      <c r="DN52" s="426">
        <v>486149.80898323591</v>
      </c>
      <c r="DO52" s="426">
        <v>486960.89213428122</v>
      </c>
      <c r="DP52" s="426">
        <v>489426.76461272768</v>
      </c>
      <c r="DQ52" s="426">
        <v>495280.55354361341</v>
      </c>
      <c r="DR52" s="426">
        <v>496425.66980248305</v>
      </c>
      <c r="DS52" s="426">
        <v>492212.07592749252</v>
      </c>
      <c r="DT52" s="426">
        <v>495645.72407105454</v>
      </c>
      <c r="DU52" s="426">
        <v>502644.42678486818</v>
      </c>
      <c r="DV52" s="426">
        <v>502582.17119695008</v>
      </c>
      <c r="DW52" s="426">
        <v>505830.46994406736</v>
      </c>
      <c r="DX52" s="426">
        <v>507984.31835709297</v>
      </c>
      <c r="DY52" s="426">
        <v>505871.6088069235</v>
      </c>
      <c r="DZ52" s="426">
        <v>500395.58546714834</v>
      </c>
      <c r="EA52" s="426">
        <v>532072.54937940149</v>
      </c>
      <c r="EB52" s="426">
        <v>531744.1441203549</v>
      </c>
      <c r="EC52" s="426">
        <v>533239.04807505291</v>
      </c>
      <c r="ED52" s="426">
        <v>545224.34204658028</v>
      </c>
      <c r="EE52" s="426">
        <v>535927.36758797616</v>
      </c>
      <c r="EF52" s="426">
        <v>529364.44027006987</v>
      </c>
      <c r="EG52" s="426">
        <v>573214.57786224014</v>
      </c>
      <c r="EH52" s="426">
        <v>578157.13351260382</v>
      </c>
      <c r="EI52" s="426">
        <v>592710.82865853282</v>
      </c>
      <c r="EJ52" s="426">
        <v>602229.82194368646</v>
      </c>
      <c r="EK52" s="426">
        <v>600807.04513432831</v>
      </c>
      <c r="EL52" s="426">
        <v>601026.5157202828</v>
      </c>
      <c r="EM52" s="426">
        <v>623159.09051204112</v>
      </c>
      <c r="EN52" s="426">
        <v>611545.55747345125</v>
      </c>
    </row>
    <row r="53" spans="1:144" s="430" customFormat="1" ht="17.100000000000001" customHeight="1" x14ac:dyDescent="0.25">
      <c r="A53" s="428" t="s">
        <v>512</v>
      </c>
      <c r="B53" s="429">
        <v>279157.43526341411</v>
      </c>
      <c r="C53" s="429">
        <v>279902.18730475899</v>
      </c>
      <c r="D53" s="429">
        <v>282179.07488706929</v>
      </c>
      <c r="E53" s="429">
        <v>284293.81727101858</v>
      </c>
      <c r="F53" s="429">
        <v>296063.50983825832</v>
      </c>
      <c r="G53" s="429">
        <v>299764.75971159729</v>
      </c>
      <c r="H53" s="429">
        <v>296640.42558030994</v>
      </c>
      <c r="I53" s="429">
        <v>300612.49926796101</v>
      </c>
      <c r="J53" s="429">
        <v>299807.49843978829</v>
      </c>
      <c r="K53" s="429">
        <v>303317.11869252037</v>
      </c>
      <c r="L53" s="429">
        <v>303677.90454960323</v>
      </c>
      <c r="M53" s="429">
        <v>308854.78865813423</v>
      </c>
      <c r="N53" s="429">
        <v>308512.13633570098</v>
      </c>
      <c r="O53" s="429">
        <v>311686.10395471088</v>
      </c>
      <c r="P53" s="429">
        <v>308500.08114763151</v>
      </c>
      <c r="Q53" s="429">
        <v>314422.51627656462</v>
      </c>
      <c r="R53" s="429">
        <v>316255.17832025024</v>
      </c>
      <c r="S53" s="429">
        <v>321674.97265262768</v>
      </c>
      <c r="T53" s="429">
        <v>324724.43733242183</v>
      </c>
      <c r="U53" s="429">
        <v>328612.74738128798</v>
      </c>
      <c r="V53" s="429">
        <v>332325.67400211346</v>
      </c>
      <c r="W53" s="429">
        <v>340868.64420603361</v>
      </c>
      <c r="X53" s="429">
        <v>342247.0393485669</v>
      </c>
      <c r="Y53" s="429">
        <v>341302.03157849319</v>
      </c>
      <c r="Z53" s="429">
        <v>339250.52614897164</v>
      </c>
      <c r="AA53" s="429">
        <v>340559.42007212853</v>
      </c>
      <c r="AB53" s="429">
        <v>346267.88169898256</v>
      </c>
      <c r="AC53" s="429">
        <v>351086.9632465397</v>
      </c>
      <c r="AD53" s="429">
        <v>358110.97389489633</v>
      </c>
      <c r="AE53" s="429">
        <v>367426.84619048331</v>
      </c>
      <c r="AF53" s="429">
        <v>368866.51602499024</v>
      </c>
      <c r="AG53" s="429">
        <v>371601.85832135467</v>
      </c>
      <c r="AH53" s="429">
        <v>376240.38390320144</v>
      </c>
      <c r="AI53" s="429">
        <v>380541.05354163493</v>
      </c>
      <c r="AJ53" s="429">
        <v>380895.71790494595</v>
      </c>
      <c r="AK53" s="429">
        <v>391021.90605307504</v>
      </c>
      <c r="AL53" s="429">
        <v>390670.56807425956</v>
      </c>
      <c r="AM53" s="429">
        <v>399383.58689828473</v>
      </c>
      <c r="AN53" s="429">
        <v>397812.20158805215</v>
      </c>
      <c r="AO53" s="429">
        <v>400652.288198361</v>
      </c>
      <c r="AP53" s="429">
        <v>395570.1655857031</v>
      </c>
      <c r="AQ53" s="429">
        <v>395942.4653156143</v>
      </c>
      <c r="AR53" s="429">
        <v>410710.68947570119</v>
      </c>
      <c r="AS53" s="429">
        <v>434803.77510363708</v>
      </c>
      <c r="AT53" s="429">
        <v>438731.62484525511</v>
      </c>
      <c r="AU53" s="429">
        <v>432771.08952404722</v>
      </c>
      <c r="AV53" s="429">
        <v>438650.54830013338</v>
      </c>
      <c r="AW53" s="429">
        <v>448174.55755044171</v>
      </c>
      <c r="AX53" s="429">
        <v>432659.16859272547</v>
      </c>
      <c r="AY53" s="429">
        <v>435872.06325177965</v>
      </c>
      <c r="AZ53" s="429">
        <v>438794.36667353788</v>
      </c>
      <c r="BA53" s="429">
        <v>436791.86512686452</v>
      </c>
      <c r="BB53" s="429">
        <v>433904.5213141999</v>
      </c>
      <c r="BC53" s="429">
        <v>426481.2387282523</v>
      </c>
      <c r="BD53" s="429">
        <v>424753.43668848957</v>
      </c>
      <c r="BE53" s="429">
        <v>422782.09021782031</v>
      </c>
      <c r="BF53" s="429">
        <v>424432.75786045159</v>
      </c>
      <c r="BG53" s="429">
        <v>433513.12745475303</v>
      </c>
      <c r="BH53" s="429">
        <v>445774.56219515996</v>
      </c>
      <c r="BI53" s="429">
        <v>446806.05883179465</v>
      </c>
      <c r="BJ53" s="429">
        <v>448085.98648171197</v>
      </c>
      <c r="BK53" s="429">
        <v>453039.65448491456</v>
      </c>
      <c r="BL53" s="429">
        <v>462016.85014535347</v>
      </c>
      <c r="BM53" s="429">
        <v>453100.31442233926</v>
      </c>
      <c r="BN53" s="429">
        <v>455669.89973050688</v>
      </c>
      <c r="BO53" s="429">
        <v>460964.5935237924</v>
      </c>
      <c r="BP53" s="429">
        <v>457660.44371404522</v>
      </c>
      <c r="BQ53" s="429">
        <v>468206.30692897696</v>
      </c>
      <c r="BR53" s="429">
        <v>470299.62216953328</v>
      </c>
      <c r="BS53" s="429">
        <v>472536.80479119642</v>
      </c>
      <c r="BT53" s="429">
        <v>474021.19892477209</v>
      </c>
      <c r="BU53" s="429">
        <v>476653</v>
      </c>
      <c r="BV53" s="429">
        <v>484602.153918611</v>
      </c>
      <c r="BW53" s="429">
        <v>485210.16754143097</v>
      </c>
      <c r="BX53" s="429">
        <v>482473.0677796384</v>
      </c>
      <c r="BY53" s="429">
        <v>479939.84246103466</v>
      </c>
      <c r="BZ53" s="429">
        <v>484278.42892441922</v>
      </c>
      <c r="CA53" s="429">
        <v>485682.31561199401</v>
      </c>
      <c r="CB53" s="429">
        <v>494959.98925428465</v>
      </c>
      <c r="CC53" s="429">
        <v>490557.70254904934</v>
      </c>
      <c r="CD53" s="429">
        <v>492756.66421073349</v>
      </c>
      <c r="CE53" s="429">
        <v>498814.65388811496</v>
      </c>
      <c r="CF53" s="429">
        <v>491972.63440915453</v>
      </c>
      <c r="CG53" s="429">
        <v>493257.65025893244</v>
      </c>
      <c r="CH53" s="429">
        <v>496011.54680278362</v>
      </c>
      <c r="CI53" s="429">
        <v>514307.84099540894</v>
      </c>
      <c r="CJ53" s="429">
        <v>524925.86482610484</v>
      </c>
      <c r="CK53" s="429">
        <v>526534.85519275744</v>
      </c>
      <c r="CL53" s="429">
        <v>531459.77368965582</v>
      </c>
      <c r="CM53" s="429">
        <v>527659.30703998427</v>
      </c>
      <c r="CN53" s="429">
        <v>537994.44982198614</v>
      </c>
      <c r="CO53" s="429">
        <v>545705.0412664722</v>
      </c>
      <c r="CP53" s="429">
        <v>567563.59450722288</v>
      </c>
      <c r="CQ53" s="429">
        <v>574189.3559938916</v>
      </c>
      <c r="CR53" s="429">
        <v>573860.87205769948</v>
      </c>
      <c r="CS53" s="429">
        <v>574578.40198468533</v>
      </c>
      <c r="CT53" s="429">
        <v>583680.55471354502</v>
      </c>
      <c r="CU53" s="429">
        <v>583098.36868937209</v>
      </c>
      <c r="CV53" s="429">
        <v>577241.27465947845</v>
      </c>
      <c r="CW53" s="429">
        <v>578738.99286224239</v>
      </c>
      <c r="CX53" s="429">
        <v>514884.2030490422</v>
      </c>
      <c r="CY53" s="429">
        <v>520770.48671654286</v>
      </c>
      <c r="CZ53" s="429">
        <v>525233.75709515286</v>
      </c>
      <c r="DA53" s="429">
        <v>521236.10866409529</v>
      </c>
      <c r="DB53" s="429">
        <v>526450.08549827454</v>
      </c>
      <c r="DC53" s="429">
        <v>528507.15049697482</v>
      </c>
      <c r="DD53" s="429">
        <v>532504.71843454451</v>
      </c>
      <c r="DE53" s="429">
        <v>535595.34332503891</v>
      </c>
      <c r="DF53" s="429">
        <v>537435.03660130629</v>
      </c>
      <c r="DG53" s="429">
        <v>544408.05608472717</v>
      </c>
      <c r="DH53" s="429">
        <v>546452.15534119459</v>
      </c>
      <c r="DI53" s="429">
        <v>551405.17527963209</v>
      </c>
      <c r="DJ53" s="429">
        <v>556514.24032124865</v>
      </c>
      <c r="DK53" s="429">
        <v>559315.16579802474</v>
      </c>
      <c r="DL53" s="429">
        <v>560316.61627336999</v>
      </c>
      <c r="DM53" s="429">
        <v>566314.99988263834</v>
      </c>
      <c r="DN53" s="429">
        <v>569585.84295182757</v>
      </c>
      <c r="DO53" s="429">
        <v>572947.61443394539</v>
      </c>
      <c r="DP53" s="429">
        <v>580946.77017233381</v>
      </c>
      <c r="DQ53" s="429">
        <v>568231.20749208983</v>
      </c>
      <c r="DR53" s="429">
        <v>577470.58963284642</v>
      </c>
      <c r="DS53" s="429">
        <v>579449.06567024486</v>
      </c>
      <c r="DT53" s="429">
        <v>590893.29062382132</v>
      </c>
      <c r="DU53" s="429">
        <v>606617.82903432159</v>
      </c>
      <c r="DV53" s="429">
        <v>618478.67383789143</v>
      </c>
      <c r="DW53" s="429">
        <v>615619.1752611004</v>
      </c>
      <c r="DX53" s="429">
        <v>612042.03886945278</v>
      </c>
      <c r="DY53" s="429">
        <v>575645.0019402256</v>
      </c>
      <c r="DZ53" s="429">
        <v>565342.60263368802</v>
      </c>
      <c r="EA53" s="429">
        <v>601140.60929480777</v>
      </c>
      <c r="EB53" s="429">
        <v>606637.00377823273</v>
      </c>
      <c r="EC53" s="429">
        <v>612902.89043286897</v>
      </c>
      <c r="ED53" s="429">
        <v>629590.50231638458</v>
      </c>
      <c r="EE53" s="429">
        <v>624614.17777942051</v>
      </c>
      <c r="EF53" s="429">
        <v>614101.8384886795</v>
      </c>
      <c r="EG53" s="429">
        <v>678156.26882610808</v>
      </c>
      <c r="EH53" s="429">
        <v>689030.49952952284</v>
      </c>
      <c r="EI53" s="429">
        <v>697522.58294174657</v>
      </c>
      <c r="EJ53" s="429">
        <v>715773.64484589803</v>
      </c>
      <c r="EK53" s="429">
        <v>706260.48931452539</v>
      </c>
      <c r="EL53" s="429">
        <v>711001.39696769684</v>
      </c>
      <c r="EM53" s="429">
        <v>749938.52017115138</v>
      </c>
      <c r="EN53" s="429">
        <v>739699.49542911584</v>
      </c>
    </row>
    <row r="54" spans="1:144" s="430" customFormat="1" ht="17.100000000000001" customHeight="1" x14ac:dyDescent="0.25">
      <c r="A54" s="428" t="s">
        <v>513</v>
      </c>
      <c r="B54" s="429">
        <v>355259.36110940948</v>
      </c>
      <c r="C54" s="429">
        <v>359674.52067542169</v>
      </c>
      <c r="D54" s="429">
        <v>365534.08899271872</v>
      </c>
      <c r="E54" s="429">
        <v>350076.45939386607</v>
      </c>
      <c r="F54" s="429">
        <v>408376.12498644798</v>
      </c>
      <c r="G54" s="429">
        <v>402112.53101963754</v>
      </c>
      <c r="H54" s="429">
        <v>364656.03892779577</v>
      </c>
      <c r="I54" s="429">
        <v>393066.9151664619</v>
      </c>
      <c r="J54" s="429">
        <v>390537.62147691939</v>
      </c>
      <c r="K54" s="429">
        <v>391457.11670130375</v>
      </c>
      <c r="L54" s="429">
        <v>402942.5897299879</v>
      </c>
      <c r="M54" s="429">
        <v>404649.15065369115</v>
      </c>
      <c r="N54" s="429">
        <v>407823.63352837315</v>
      </c>
      <c r="O54" s="429">
        <v>405056.79783523042</v>
      </c>
      <c r="P54" s="429">
        <v>373076.22365200013</v>
      </c>
      <c r="Q54" s="429">
        <v>392324.13765174814</v>
      </c>
      <c r="R54" s="429">
        <v>385746.33193663164</v>
      </c>
      <c r="S54" s="429">
        <v>414087.30448866077</v>
      </c>
      <c r="T54" s="429">
        <v>403593.92227355641</v>
      </c>
      <c r="U54" s="429">
        <v>386969.89630842878</v>
      </c>
      <c r="V54" s="429">
        <v>395351.35688924079</v>
      </c>
      <c r="W54" s="429">
        <v>405087.09893024142</v>
      </c>
      <c r="X54" s="429">
        <v>454427.65861462167</v>
      </c>
      <c r="Y54" s="429">
        <v>392520.47702801961</v>
      </c>
      <c r="Z54" s="429">
        <v>369105.09290209634</v>
      </c>
      <c r="AA54" s="429">
        <v>376955.9310288633</v>
      </c>
      <c r="AB54" s="429">
        <v>425700.47701899771</v>
      </c>
      <c r="AC54" s="429">
        <v>430723.86365939816</v>
      </c>
      <c r="AD54" s="429">
        <v>453051.42133272428</v>
      </c>
      <c r="AE54" s="429">
        <v>398191.58983318222</v>
      </c>
      <c r="AF54" s="429">
        <v>431310.64951476338</v>
      </c>
      <c r="AG54" s="429">
        <v>391798.35496846749</v>
      </c>
      <c r="AH54" s="429">
        <v>419472.37424158253</v>
      </c>
      <c r="AI54" s="429">
        <v>440473.73401755263</v>
      </c>
      <c r="AJ54" s="429">
        <v>440983.94812166237</v>
      </c>
      <c r="AK54" s="429">
        <v>446725.61739693565</v>
      </c>
      <c r="AL54" s="429">
        <v>474970.90923370438</v>
      </c>
      <c r="AM54" s="429">
        <v>426515.81480752374</v>
      </c>
      <c r="AN54" s="429">
        <v>445854.38320849871</v>
      </c>
      <c r="AO54" s="429">
        <v>460625.32765421644</v>
      </c>
      <c r="AP54" s="429">
        <v>488129.86957859132</v>
      </c>
      <c r="AQ54" s="429">
        <v>438688.48267435428</v>
      </c>
      <c r="AR54" s="429">
        <v>465953.60966626892</v>
      </c>
      <c r="AS54" s="429">
        <v>471795.70692158758</v>
      </c>
      <c r="AT54" s="429">
        <v>470230.33461851074</v>
      </c>
      <c r="AU54" s="429">
        <v>455486.54418138292</v>
      </c>
      <c r="AV54" s="429">
        <v>459880.23395209498</v>
      </c>
      <c r="AW54" s="429">
        <v>478865.71640516765</v>
      </c>
      <c r="AX54" s="429">
        <v>439097.77532928227</v>
      </c>
      <c r="AY54" s="429">
        <v>441269.8403915122</v>
      </c>
      <c r="AZ54" s="429">
        <v>438692.91461748979</v>
      </c>
      <c r="BA54" s="429">
        <v>460236.83889744111</v>
      </c>
      <c r="BB54" s="429">
        <v>442676.74993058713</v>
      </c>
      <c r="BC54" s="429">
        <v>430266.48893325822</v>
      </c>
      <c r="BD54" s="429">
        <v>439363.15186964103</v>
      </c>
      <c r="BE54" s="429">
        <v>452836.70265660645</v>
      </c>
      <c r="BF54" s="429">
        <v>485583.09844426496</v>
      </c>
      <c r="BG54" s="429">
        <v>526195.34385628253</v>
      </c>
      <c r="BH54" s="429">
        <v>496675.90007366199</v>
      </c>
      <c r="BI54" s="429">
        <v>507072.70740943949</v>
      </c>
      <c r="BJ54" s="429">
        <v>524258.49610627926</v>
      </c>
      <c r="BK54" s="429">
        <v>533757.07369569398</v>
      </c>
      <c r="BL54" s="429">
        <v>609082.18579530215</v>
      </c>
      <c r="BM54" s="429">
        <v>610314.7623422672</v>
      </c>
      <c r="BN54" s="429">
        <v>577098.77235605102</v>
      </c>
      <c r="BO54" s="429">
        <v>562413.7520863933</v>
      </c>
      <c r="BP54" s="429">
        <v>567268.13910522393</v>
      </c>
      <c r="BQ54" s="429">
        <v>552711.18938686117</v>
      </c>
      <c r="BR54" s="429">
        <v>552327.72718493198</v>
      </c>
      <c r="BS54" s="429">
        <v>575446.41010124655</v>
      </c>
      <c r="BT54" s="429">
        <v>555028.7250735925</v>
      </c>
      <c r="BU54" s="429">
        <v>567680</v>
      </c>
      <c r="BV54" s="429">
        <v>580216.77243797912</v>
      </c>
      <c r="BW54" s="429">
        <v>578562.26508637541</v>
      </c>
      <c r="BX54" s="429">
        <v>547518.84099356248</v>
      </c>
      <c r="BY54" s="429">
        <v>558322.94204278337</v>
      </c>
      <c r="BZ54" s="429">
        <v>552651.4970955078</v>
      </c>
      <c r="CA54" s="429">
        <v>560481.05852742586</v>
      </c>
      <c r="CB54" s="429">
        <v>570468.77005060739</v>
      </c>
      <c r="CC54" s="429">
        <v>576648.32861637149</v>
      </c>
      <c r="CD54" s="429">
        <v>572210.03967018984</v>
      </c>
      <c r="CE54" s="429">
        <v>572673.71392348432</v>
      </c>
      <c r="CF54" s="429">
        <v>602463.71168242232</v>
      </c>
      <c r="CG54" s="429">
        <v>564619.41641323874</v>
      </c>
      <c r="CH54" s="429">
        <v>565487.72895225766</v>
      </c>
      <c r="CI54" s="429">
        <v>579629.63135974342</v>
      </c>
      <c r="CJ54" s="429">
        <v>605302.05896330334</v>
      </c>
      <c r="CK54" s="429">
        <v>591654.14229416894</v>
      </c>
      <c r="CL54" s="429">
        <v>599865.68221058906</v>
      </c>
      <c r="CM54" s="429">
        <v>613298.92116443929</v>
      </c>
      <c r="CN54" s="429">
        <v>623293.49414493178</v>
      </c>
      <c r="CO54" s="429">
        <v>590351.65671024844</v>
      </c>
      <c r="CP54" s="429">
        <v>616886.54367419053</v>
      </c>
      <c r="CQ54" s="429">
        <v>600412.36316587124</v>
      </c>
      <c r="CR54" s="429">
        <v>634564.2896325558</v>
      </c>
      <c r="CS54" s="429">
        <v>619408.35522614198</v>
      </c>
      <c r="CT54" s="429">
        <v>615864.01694600936</v>
      </c>
      <c r="CU54" s="429">
        <v>614374.76992208359</v>
      </c>
      <c r="CV54" s="429">
        <v>630986.07158521377</v>
      </c>
      <c r="CW54" s="429">
        <v>618238.20334119699</v>
      </c>
      <c r="CX54" s="429">
        <v>584156.42194773233</v>
      </c>
      <c r="CY54" s="429">
        <v>590753.77780053939</v>
      </c>
      <c r="CZ54" s="429">
        <v>588240.20044339471</v>
      </c>
      <c r="DA54" s="429">
        <v>584139.2273160402</v>
      </c>
      <c r="DB54" s="429">
        <v>561003.35230613092</v>
      </c>
      <c r="DC54" s="429">
        <v>587039.63923268137</v>
      </c>
      <c r="DD54" s="429">
        <v>563522.24029562809</v>
      </c>
      <c r="DE54" s="429">
        <v>551379.29385430424</v>
      </c>
      <c r="DF54" s="429">
        <v>538265.32248170185</v>
      </c>
      <c r="DG54" s="429">
        <v>596939.8629526447</v>
      </c>
      <c r="DH54" s="429">
        <v>564195.45932845725</v>
      </c>
      <c r="DI54" s="429">
        <v>587860.06781915366</v>
      </c>
      <c r="DJ54" s="429">
        <v>579482.4201452682</v>
      </c>
      <c r="DK54" s="429">
        <v>579531.65175247216</v>
      </c>
      <c r="DL54" s="429">
        <v>617116.66324948857</v>
      </c>
      <c r="DM54" s="429">
        <v>597153.703205853</v>
      </c>
      <c r="DN54" s="429">
        <v>607794.06939170428</v>
      </c>
      <c r="DO54" s="429">
        <v>623038.66895031475</v>
      </c>
      <c r="DP54" s="429">
        <v>682489.76817643747</v>
      </c>
      <c r="DQ54" s="429">
        <v>613730.03626431699</v>
      </c>
      <c r="DR54" s="429">
        <v>630143.02979571314</v>
      </c>
      <c r="DS54" s="429">
        <v>629732.53170248412</v>
      </c>
      <c r="DT54" s="429">
        <v>636857.30380698736</v>
      </c>
      <c r="DU54" s="429">
        <v>645761.15132664389</v>
      </c>
      <c r="DV54" s="429">
        <v>652539.00094071496</v>
      </c>
      <c r="DW54" s="429">
        <v>681299.79845151189</v>
      </c>
      <c r="DX54" s="429">
        <v>660150.72596627683</v>
      </c>
      <c r="DY54" s="429">
        <v>699765.94464311143</v>
      </c>
      <c r="DZ54" s="429">
        <v>692721.80575566413</v>
      </c>
      <c r="EA54" s="429">
        <v>638391.96242675604</v>
      </c>
      <c r="EB54" s="429">
        <v>657744.20349492971</v>
      </c>
      <c r="EC54" s="429">
        <v>662969.3726288029</v>
      </c>
      <c r="ED54" s="429">
        <v>679764.11751246767</v>
      </c>
      <c r="EE54" s="429">
        <v>725243.88095195964</v>
      </c>
      <c r="EF54" s="429">
        <v>747894.63634676964</v>
      </c>
      <c r="EG54" s="429">
        <v>692608.52018053562</v>
      </c>
      <c r="EH54" s="429">
        <v>751128.16141818557</v>
      </c>
      <c r="EI54" s="429">
        <v>754112.17304018105</v>
      </c>
      <c r="EJ54" s="429">
        <v>748183.05975164683</v>
      </c>
      <c r="EK54" s="429">
        <v>800034.29208630242</v>
      </c>
      <c r="EL54" s="429">
        <v>808794.55466551904</v>
      </c>
      <c r="EM54" s="429">
        <v>805444.74378064985</v>
      </c>
      <c r="EN54" s="429">
        <v>806535.29289866413</v>
      </c>
    </row>
    <row r="55" spans="1:144" ht="17.100000000000001" customHeight="1" x14ac:dyDescent="0.25">
      <c r="A55" s="422"/>
      <c r="B55" s="424"/>
      <c r="C55" s="424"/>
      <c r="D55" s="424"/>
      <c r="E55" s="424"/>
      <c r="F55" s="424"/>
      <c r="G55" s="424"/>
      <c r="H55" s="424"/>
      <c r="I55" s="424"/>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c r="AI55" s="424"/>
      <c r="AJ55" s="424"/>
      <c r="AK55" s="424"/>
      <c r="AL55" s="424"/>
      <c r="AM55" s="424"/>
      <c r="AN55" s="424"/>
      <c r="AO55" s="424"/>
      <c r="AP55" s="424"/>
      <c r="AQ55" s="424"/>
      <c r="AR55" s="424"/>
      <c r="AS55" s="424"/>
      <c r="AT55" s="424"/>
      <c r="AU55" s="424"/>
      <c r="AV55" s="424"/>
      <c r="AW55" s="424"/>
      <c r="AX55" s="424"/>
      <c r="AY55" s="424"/>
      <c r="AZ55" s="424"/>
      <c r="BA55" s="424"/>
      <c r="BB55" s="424"/>
      <c r="BC55" s="424"/>
      <c r="BD55" s="424"/>
      <c r="BE55" s="424"/>
      <c r="BF55" s="424"/>
      <c r="BG55" s="424"/>
      <c r="BH55" s="424"/>
      <c r="BI55" s="424"/>
      <c r="BJ55" s="424"/>
      <c r="BK55" s="424"/>
      <c r="BL55" s="424"/>
      <c r="BM55" s="424"/>
      <c r="BN55" s="424"/>
      <c r="BO55" s="424"/>
      <c r="BP55" s="424"/>
      <c r="BQ55" s="424"/>
      <c r="BR55" s="424"/>
      <c r="BS55" s="424"/>
      <c r="BT55" s="424"/>
      <c r="BU55" s="424"/>
      <c r="BV55" s="424"/>
      <c r="BW55" s="424"/>
      <c r="BX55" s="424"/>
      <c r="BY55" s="424"/>
      <c r="BZ55" s="424"/>
      <c r="CA55" s="424"/>
      <c r="CB55" s="424"/>
      <c r="CC55" s="424"/>
      <c r="CD55" s="424"/>
      <c r="CE55" s="424"/>
      <c r="CF55" s="424"/>
      <c r="CG55" s="424"/>
      <c r="CH55" s="424"/>
      <c r="CI55" s="424"/>
      <c r="CJ55" s="424"/>
      <c r="CK55" s="424"/>
      <c r="CL55" s="424"/>
      <c r="CM55" s="424"/>
      <c r="CN55" s="424"/>
      <c r="CO55" s="424"/>
      <c r="CP55" s="424"/>
      <c r="CQ55" s="424"/>
      <c r="CR55" s="424"/>
      <c r="CS55" s="424"/>
      <c r="CT55" s="424"/>
      <c r="CU55" s="424"/>
      <c r="CV55" s="424"/>
      <c r="CW55" s="424"/>
      <c r="CX55" s="424"/>
      <c r="CY55" s="424"/>
      <c r="CZ55" s="424"/>
      <c r="DA55" s="424"/>
      <c r="DB55" s="424"/>
      <c r="DC55" s="424"/>
      <c r="DD55" s="424"/>
      <c r="DE55" s="424"/>
      <c r="DF55" s="424"/>
      <c r="DG55" s="424"/>
      <c r="DH55" s="424"/>
      <c r="DI55" s="424"/>
      <c r="DJ55" s="424"/>
      <c r="DK55" s="424"/>
      <c r="DL55" s="424"/>
      <c r="DM55" s="424"/>
      <c r="DN55" s="424"/>
      <c r="DO55" s="424"/>
      <c r="DP55" s="424"/>
      <c r="DQ55" s="424"/>
      <c r="DR55" s="424"/>
      <c r="DS55" s="424"/>
      <c r="DT55" s="424"/>
      <c r="DU55" s="424"/>
      <c r="DV55" s="424"/>
      <c r="DW55" s="424"/>
      <c r="DX55" s="424"/>
      <c r="DY55" s="424"/>
      <c r="DZ55" s="424"/>
      <c r="EA55" s="424"/>
      <c r="EB55" s="424"/>
      <c r="EC55" s="424"/>
      <c r="ED55" s="424"/>
      <c r="EE55" s="424"/>
      <c r="EF55" s="424"/>
      <c r="EG55" s="424"/>
      <c r="EH55" s="424"/>
      <c r="EI55" s="424"/>
      <c r="EJ55" s="424"/>
      <c r="EK55" s="424"/>
      <c r="EL55" s="424"/>
      <c r="EM55" s="424"/>
      <c r="EN55" s="424"/>
    </row>
    <row r="56" spans="1:144" ht="17.100000000000001" customHeight="1" x14ac:dyDescent="0.25">
      <c r="A56" s="428" t="s">
        <v>514</v>
      </c>
      <c r="B56" s="429">
        <v>279735.10531540611</v>
      </c>
      <c r="C56" s="429">
        <v>280832.71616430732</v>
      </c>
      <c r="D56" s="429">
        <v>281427.58380275627</v>
      </c>
      <c r="E56" s="429">
        <v>282053.88717788766</v>
      </c>
      <c r="F56" s="429">
        <v>286161.75081736082</v>
      </c>
      <c r="G56" s="429">
        <v>286852.74157677876</v>
      </c>
      <c r="H56" s="429">
        <v>281980.74913940526</v>
      </c>
      <c r="I56" s="429">
        <v>282105.32767522562</v>
      </c>
      <c r="J56" s="429">
        <v>283581.44315563818</v>
      </c>
      <c r="K56" s="429">
        <v>287418.95498439157</v>
      </c>
      <c r="L56" s="429">
        <v>288135.77511421102</v>
      </c>
      <c r="M56" s="429">
        <v>300231.38741758827</v>
      </c>
      <c r="N56" s="429">
        <v>298556.62578708358</v>
      </c>
      <c r="O56" s="429">
        <v>298369.33004481444</v>
      </c>
      <c r="P56" s="429">
        <v>298155.49753263145</v>
      </c>
      <c r="Q56" s="429">
        <v>299059.78403224458</v>
      </c>
      <c r="R56" s="429">
        <v>299494.6394816144</v>
      </c>
      <c r="S56" s="429">
        <v>306227.71741607366</v>
      </c>
      <c r="T56" s="429">
        <v>305393.34314475307</v>
      </c>
      <c r="U56" s="429">
        <v>308770.06989294133</v>
      </c>
      <c r="V56" s="429">
        <v>309120.82380339794</v>
      </c>
      <c r="W56" s="429">
        <v>309586.03971583769</v>
      </c>
      <c r="X56" s="429">
        <v>312758.67268372775</v>
      </c>
      <c r="Y56" s="429">
        <v>319536.66994800232</v>
      </c>
      <c r="Z56" s="429">
        <v>318174.79569418321</v>
      </c>
      <c r="AA56" s="429">
        <v>318311.51350059046</v>
      </c>
      <c r="AB56" s="429">
        <v>321028.13302254636</v>
      </c>
      <c r="AC56" s="429">
        <v>321243.46464984748</v>
      </c>
      <c r="AD56" s="429">
        <v>323994.44183545001</v>
      </c>
      <c r="AE56" s="429">
        <v>327851.0242175223</v>
      </c>
      <c r="AF56" s="429">
        <v>328873.35024287179</v>
      </c>
      <c r="AG56" s="429">
        <v>329210.58830269566</v>
      </c>
      <c r="AH56" s="429">
        <v>331263.67529123981</v>
      </c>
      <c r="AI56" s="429">
        <v>334358.44301515532</v>
      </c>
      <c r="AJ56" s="429">
        <v>336572.52553336322</v>
      </c>
      <c r="AK56" s="429">
        <v>345617.19551340822</v>
      </c>
      <c r="AL56" s="429">
        <v>340908.92052914313</v>
      </c>
      <c r="AM56" s="429">
        <v>344826.53440251609</v>
      </c>
      <c r="AN56" s="429">
        <v>348245.69090443768</v>
      </c>
      <c r="AO56" s="429">
        <v>346565.10847846698</v>
      </c>
      <c r="AP56" s="429">
        <v>346711.64590246277</v>
      </c>
      <c r="AQ56" s="429">
        <v>351375.8188580295</v>
      </c>
      <c r="AR56" s="429">
        <v>352944.69968920399</v>
      </c>
      <c r="AS56" s="429">
        <v>351417.83862996544</v>
      </c>
      <c r="AT56" s="429">
        <v>350499.23615290475</v>
      </c>
      <c r="AU56" s="429">
        <v>349810.86009880243</v>
      </c>
      <c r="AV56" s="429">
        <v>354693.08322884847</v>
      </c>
      <c r="AW56" s="429">
        <v>365608.73772902408</v>
      </c>
      <c r="AX56" s="429">
        <v>364980.69233736559</v>
      </c>
      <c r="AY56" s="429">
        <v>369066.69688267616</v>
      </c>
      <c r="AZ56" s="429">
        <v>371778.39312112681</v>
      </c>
      <c r="BA56" s="429">
        <v>372675.47367760952</v>
      </c>
      <c r="BB56" s="429">
        <v>374448.43718937901</v>
      </c>
      <c r="BC56" s="429">
        <v>378456.25837457669</v>
      </c>
      <c r="BD56" s="429">
        <v>377725.22592014016</v>
      </c>
      <c r="BE56" s="429">
        <v>379201.6061837934</v>
      </c>
      <c r="BF56" s="429">
        <v>379536.06867122138</v>
      </c>
      <c r="BG56" s="429">
        <v>386009.67288569768</v>
      </c>
      <c r="BH56" s="429">
        <v>389293.57228882512</v>
      </c>
      <c r="BI56" s="429">
        <v>397556.54743014241</v>
      </c>
      <c r="BJ56" s="429">
        <v>399865.77736164053</v>
      </c>
      <c r="BK56" s="429">
        <v>404452.45097584801</v>
      </c>
      <c r="BL56" s="429">
        <v>410915.24788448901</v>
      </c>
      <c r="BM56" s="429">
        <v>410066.84698475106</v>
      </c>
      <c r="BN56" s="429">
        <v>411917.76295781811</v>
      </c>
      <c r="BO56" s="429">
        <v>418402.10404157941</v>
      </c>
      <c r="BP56" s="429">
        <v>420266.19606512645</v>
      </c>
      <c r="BQ56" s="429">
        <v>425740.73306717828</v>
      </c>
      <c r="BR56" s="429">
        <v>423801.82017970318</v>
      </c>
      <c r="BS56" s="429">
        <v>428368.77910129959</v>
      </c>
      <c r="BT56" s="429">
        <v>431628.14552528458</v>
      </c>
      <c r="BU56" s="429">
        <v>437999</v>
      </c>
      <c r="BV56" s="429">
        <v>441887.17765523668</v>
      </c>
      <c r="BW56" s="429">
        <v>442606.92125446931</v>
      </c>
      <c r="BX56" s="429">
        <v>442449.85457323794</v>
      </c>
      <c r="BY56" s="429">
        <v>446911.85781437054</v>
      </c>
      <c r="BZ56" s="429">
        <v>449648.89126058272</v>
      </c>
      <c r="CA56" s="429">
        <v>454966.19312587637</v>
      </c>
      <c r="CB56" s="429">
        <v>461117.73776384653</v>
      </c>
      <c r="CC56" s="429">
        <v>461430.80908152496</v>
      </c>
      <c r="CD56" s="429">
        <v>461720.45506848267</v>
      </c>
      <c r="CE56" s="429">
        <v>467628.51267994742</v>
      </c>
      <c r="CF56" s="429">
        <v>466181.98963053362</v>
      </c>
      <c r="CG56" s="429">
        <v>477788.9123658007</v>
      </c>
      <c r="CH56" s="429">
        <v>482530.18293943547</v>
      </c>
      <c r="CI56" s="429">
        <v>484802.9440699215</v>
      </c>
      <c r="CJ56" s="429">
        <v>485070.61657241185</v>
      </c>
      <c r="CK56" s="429">
        <v>486422.52761427267</v>
      </c>
      <c r="CL56" s="429">
        <v>493022.68238882185</v>
      </c>
      <c r="CM56" s="429">
        <v>491497.02935467474</v>
      </c>
      <c r="CN56" s="429">
        <v>494871.72102887125</v>
      </c>
      <c r="CO56" s="429">
        <v>496265.33256421401</v>
      </c>
      <c r="CP56" s="429">
        <v>514343.5804290087</v>
      </c>
      <c r="CQ56" s="429">
        <v>508989.0330164819</v>
      </c>
      <c r="CR56" s="429">
        <v>508936.52725764248</v>
      </c>
      <c r="CS56" s="429">
        <v>522082.88855707517</v>
      </c>
      <c r="CT56" s="429">
        <v>517698.19551605918</v>
      </c>
      <c r="CU56" s="429">
        <v>525005.68763654598</v>
      </c>
      <c r="CV56" s="429">
        <v>529215.21339422092</v>
      </c>
      <c r="CW56" s="429">
        <v>533321.65716028935</v>
      </c>
      <c r="CX56" s="429">
        <v>532406.12408800703</v>
      </c>
      <c r="CY56" s="429">
        <v>537637.90350697201</v>
      </c>
      <c r="CZ56" s="429">
        <v>533730.18510533078</v>
      </c>
      <c r="DA56" s="429">
        <v>536045.54619934538</v>
      </c>
      <c r="DB56" s="429">
        <v>537076.40459591278</v>
      </c>
      <c r="DC56" s="429">
        <v>544713.22111905226</v>
      </c>
      <c r="DD56" s="429">
        <v>547078.01010348136</v>
      </c>
      <c r="DE56" s="429">
        <v>554892.69632883591</v>
      </c>
      <c r="DF56" s="429">
        <v>554908.23577923025</v>
      </c>
      <c r="DG56" s="429">
        <v>559637.26738361525</v>
      </c>
      <c r="DH56" s="429">
        <v>562978.93241245952</v>
      </c>
      <c r="DI56" s="429">
        <v>565338.49062105222</v>
      </c>
      <c r="DJ56" s="429">
        <v>564329.58136491186</v>
      </c>
      <c r="DK56" s="429">
        <v>571821.25441540615</v>
      </c>
      <c r="DL56" s="429">
        <v>574711.70473376976</v>
      </c>
      <c r="DM56" s="429">
        <v>573609.46124614426</v>
      </c>
      <c r="DN56" s="429">
        <v>576579.80937112018</v>
      </c>
      <c r="DO56" s="429">
        <v>586220.94557105831</v>
      </c>
      <c r="DP56" s="429">
        <v>592579.06939322909</v>
      </c>
      <c r="DQ56" s="429">
        <v>601973.23458341032</v>
      </c>
      <c r="DR56" s="429">
        <v>604264.3816984446</v>
      </c>
      <c r="DS56" s="429">
        <v>612966.7983084236</v>
      </c>
      <c r="DT56" s="429">
        <v>623487.74252911494</v>
      </c>
      <c r="DU56" s="429">
        <v>634874.85028223682</v>
      </c>
      <c r="DV56" s="429">
        <v>640638.51830001222</v>
      </c>
      <c r="DW56" s="429">
        <v>644329.59710239829</v>
      </c>
      <c r="DX56" s="429">
        <v>645173.52177810227</v>
      </c>
      <c r="DY56" s="429">
        <v>646149.29340344621</v>
      </c>
      <c r="DZ56" s="429">
        <v>655899.11789156613</v>
      </c>
      <c r="EA56" s="429">
        <v>693565.16370723839</v>
      </c>
      <c r="EB56" s="429">
        <v>694772.90107514313</v>
      </c>
      <c r="EC56" s="429">
        <v>703592.72573349951</v>
      </c>
      <c r="ED56" s="429">
        <v>708184.36570888816</v>
      </c>
      <c r="EE56" s="429">
        <v>710613.30748368683</v>
      </c>
      <c r="EF56" s="429">
        <v>710709.8397626722</v>
      </c>
      <c r="EG56" s="429">
        <v>763284.38256650825</v>
      </c>
      <c r="EH56" s="429">
        <v>765919.0235516103</v>
      </c>
      <c r="EI56" s="429">
        <v>765365.56867240334</v>
      </c>
      <c r="EJ56" s="429">
        <v>773835.9068505317</v>
      </c>
      <c r="EK56" s="429">
        <v>769296.78973335295</v>
      </c>
      <c r="EL56" s="429">
        <v>767716.76423805149</v>
      </c>
      <c r="EM56" s="429">
        <v>782458.03764073073</v>
      </c>
      <c r="EN56" s="429">
        <v>788282.67900455173</v>
      </c>
    </row>
    <row r="57" spans="1:144" ht="17.100000000000001" customHeight="1" thickBot="1" x14ac:dyDescent="0.3">
      <c r="A57" s="433"/>
      <c r="B57" s="434"/>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34"/>
      <c r="BN57" s="434"/>
      <c r="BO57" s="434"/>
      <c r="BP57" s="434"/>
      <c r="BQ57" s="434"/>
      <c r="BR57" s="434"/>
      <c r="BS57" s="434"/>
      <c r="BT57" s="434"/>
      <c r="BU57" s="434"/>
      <c r="BV57" s="434"/>
      <c r="BW57" s="434"/>
      <c r="BX57" s="434"/>
      <c r="BY57" s="434"/>
      <c r="BZ57" s="434"/>
      <c r="CA57" s="434"/>
      <c r="CB57" s="434"/>
      <c r="CC57" s="434"/>
      <c r="CD57" s="434"/>
      <c r="CE57" s="434"/>
      <c r="CF57" s="434"/>
      <c r="CG57" s="434"/>
      <c r="CH57" s="434"/>
      <c r="CI57" s="434"/>
      <c r="CJ57" s="434"/>
      <c r="CK57" s="434"/>
      <c r="CL57" s="434"/>
      <c r="CM57" s="434"/>
      <c r="CN57" s="434"/>
      <c r="CO57" s="434"/>
      <c r="CP57" s="434"/>
      <c r="CQ57" s="434"/>
      <c r="CR57" s="434"/>
      <c r="CS57" s="434"/>
      <c r="CT57" s="434"/>
      <c r="CU57" s="434"/>
      <c r="CV57" s="434"/>
      <c r="CW57" s="434"/>
      <c r="CX57" s="434"/>
      <c r="CY57" s="434"/>
      <c r="CZ57" s="434"/>
      <c r="DA57" s="434"/>
      <c r="DB57" s="434"/>
      <c r="DC57" s="434"/>
      <c r="DD57" s="434"/>
      <c r="DE57" s="434"/>
      <c r="DF57" s="434"/>
      <c r="DG57" s="434"/>
      <c r="DH57" s="434"/>
      <c r="DI57" s="434"/>
      <c r="DJ57" s="434"/>
      <c r="DK57" s="434"/>
      <c r="DL57" s="434"/>
      <c r="DM57" s="434"/>
      <c r="DN57" s="434"/>
      <c r="DO57" s="434"/>
      <c r="DP57" s="434"/>
      <c r="DQ57" s="434"/>
      <c r="DR57" s="434"/>
      <c r="DS57" s="434"/>
      <c r="DT57" s="434"/>
      <c r="DU57" s="434"/>
      <c r="DV57" s="434"/>
      <c r="DW57" s="434"/>
      <c r="DX57" s="434"/>
      <c r="DY57" s="434"/>
      <c r="DZ57" s="434"/>
      <c r="EA57" s="434"/>
      <c r="EB57" s="434"/>
      <c r="EC57" s="434"/>
      <c r="ED57" s="434"/>
      <c r="EE57" s="434"/>
      <c r="EF57" s="434"/>
      <c r="EG57" s="434"/>
      <c r="EH57" s="434"/>
      <c r="EI57" s="434"/>
      <c r="EJ57" s="434"/>
      <c r="EK57" s="434"/>
      <c r="EL57" s="434"/>
      <c r="EM57" s="434"/>
      <c r="EN57" s="434"/>
    </row>
    <row r="58" spans="1:144" s="427" customFormat="1" ht="15.75" customHeight="1" thickTop="1" x14ac:dyDescent="0.25">
      <c r="A58" s="427" t="s">
        <v>386</v>
      </c>
    </row>
    <row r="59" spans="1:144" s="427" customFormat="1" ht="15.75" customHeight="1" x14ac:dyDescent="0.25">
      <c r="A59" s="427" t="s">
        <v>515</v>
      </c>
    </row>
    <row r="60" spans="1:144" s="427" customFormat="1" ht="31.5" customHeight="1" x14ac:dyDescent="0.25">
      <c r="A60" s="3467" t="s">
        <v>516</v>
      </c>
      <c r="B60" s="3467"/>
      <c r="C60" s="3467"/>
      <c r="D60" s="3467"/>
      <c r="E60" s="3467"/>
      <c r="F60" s="3467"/>
      <c r="G60" s="3467"/>
      <c r="H60" s="3467"/>
      <c r="I60" s="3467"/>
      <c r="J60" s="3467"/>
      <c r="K60" s="3467"/>
      <c r="L60" s="3467"/>
      <c r="M60" s="3467"/>
      <c r="N60" s="3467"/>
      <c r="O60" s="3467"/>
      <c r="P60" s="3467"/>
      <c r="Q60" s="3467"/>
      <c r="R60" s="3467"/>
      <c r="S60" s="3467"/>
      <c r="T60" s="3467"/>
      <c r="U60" s="3467"/>
      <c r="V60" s="3467"/>
      <c r="W60" s="3467"/>
      <c r="X60" s="3467"/>
      <c r="Y60" s="3467"/>
      <c r="Z60" s="3467"/>
      <c r="AA60" s="3467"/>
      <c r="AB60" s="3467"/>
      <c r="AC60" s="3467"/>
      <c r="AD60" s="3467"/>
      <c r="AE60" s="3467"/>
      <c r="AF60" s="3467"/>
      <c r="AG60" s="3467"/>
      <c r="AH60" s="3467"/>
      <c r="AI60" s="3467"/>
      <c r="AJ60" s="3467"/>
      <c r="AK60" s="3467"/>
      <c r="AL60" s="3467"/>
      <c r="AM60" s="3467"/>
      <c r="AN60" s="3467"/>
      <c r="AO60" s="3467"/>
      <c r="AP60" s="3467"/>
      <c r="AQ60" s="3467"/>
      <c r="AR60" s="3467"/>
      <c r="AS60" s="3467"/>
      <c r="AT60" s="3467"/>
      <c r="AU60" s="3467"/>
      <c r="AV60" s="3467"/>
      <c r="AW60" s="3467"/>
      <c r="AX60" s="3467"/>
      <c r="AY60" s="3467"/>
      <c r="AZ60" s="3467"/>
      <c r="BA60" s="3467"/>
      <c r="BB60" s="3467"/>
      <c r="BC60" s="3467"/>
      <c r="BD60" s="3467"/>
      <c r="BE60" s="3467"/>
      <c r="BF60" s="3467"/>
      <c r="BG60" s="3467"/>
      <c r="BH60" s="3467"/>
      <c r="BI60" s="3467"/>
      <c r="BJ60" s="3467"/>
      <c r="BK60" s="3467"/>
      <c r="BL60" s="3467"/>
      <c r="BM60" s="3467"/>
      <c r="BN60" s="3467"/>
      <c r="BO60" s="3467"/>
      <c r="BP60" s="3467"/>
      <c r="BQ60" s="3467"/>
      <c r="BR60" s="3467"/>
      <c r="BS60" s="3467"/>
      <c r="BT60" s="3467"/>
      <c r="BU60" s="3467"/>
      <c r="BV60" s="3467"/>
      <c r="BW60" s="3467"/>
      <c r="BX60" s="3467"/>
      <c r="BY60" s="3467"/>
      <c r="BZ60" s="3467"/>
      <c r="CA60" s="3467"/>
      <c r="CB60" s="3467"/>
      <c r="CC60" s="3467"/>
      <c r="CD60" s="3467"/>
      <c r="CE60" s="3467"/>
      <c r="CF60" s="3467"/>
      <c r="CG60" s="3467"/>
      <c r="CH60" s="3467"/>
      <c r="CI60" s="3467"/>
      <c r="CJ60" s="3467"/>
      <c r="CK60" s="3467"/>
      <c r="CL60" s="3467"/>
      <c r="CM60" s="3467"/>
      <c r="CN60" s="3467"/>
      <c r="CO60" s="3467"/>
      <c r="CP60" s="3467"/>
      <c r="CQ60" s="3467"/>
      <c r="CR60" s="3467"/>
      <c r="CS60" s="3467"/>
      <c r="CT60" s="3467"/>
      <c r="CU60" s="3467"/>
      <c r="CV60" s="3467"/>
      <c r="CW60" s="3467"/>
      <c r="CX60" s="3467"/>
      <c r="CY60" s="3467"/>
      <c r="CZ60" s="3467"/>
      <c r="DA60" s="3467"/>
      <c r="DB60" s="3467"/>
      <c r="DC60" s="3467"/>
      <c r="DD60" s="3467"/>
      <c r="DE60" s="3467"/>
      <c r="DF60" s="3467"/>
      <c r="DG60" s="3467"/>
      <c r="DH60" s="3467"/>
      <c r="DI60" s="3467"/>
      <c r="DJ60" s="3467"/>
      <c r="DK60" s="3467"/>
      <c r="DL60" s="3467"/>
      <c r="DM60" s="3467"/>
      <c r="DN60" s="3467"/>
      <c r="DO60" s="3467"/>
      <c r="DP60" s="3467"/>
      <c r="DQ60" s="3467"/>
      <c r="DR60" s="3467"/>
      <c r="DS60" s="3467"/>
      <c r="DT60" s="3467"/>
      <c r="DU60" s="3467"/>
      <c r="DV60" s="3467"/>
      <c r="DW60" s="3467"/>
      <c r="DX60" s="3467"/>
      <c r="DY60" s="3467"/>
      <c r="DZ60" s="3467"/>
      <c r="EA60" s="3467"/>
      <c r="EB60" s="3467"/>
      <c r="EC60" s="3467"/>
      <c r="ED60" s="3467"/>
      <c r="EE60" s="3467"/>
      <c r="EF60" s="3467"/>
      <c r="EG60" s="442"/>
      <c r="EH60" s="442"/>
      <c r="EI60" s="442"/>
      <c r="EJ60" s="442"/>
      <c r="EK60" s="442"/>
      <c r="EL60" s="442"/>
      <c r="EM60" s="442"/>
      <c r="EN60" s="442"/>
    </row>
    <row r="61" spans="1:144" s="427" customFormat="1" ht="15.75" customHeight="1" x14ac:dyDescent="0.25">
      <c r="A61" s="427" t="s">
        <v>517</v>
      </c>
    </row>
    <row r="62" spans="1:144" s="427" customFormat="1" ht="15.75" customHeight="1" x14ac:dyDescent="0.25">
      <c r="A62" s="443" t="s">
        <v>359</v>
      </c>
    </row>
    <row r="63" spans="1:144" ht="16.5" x14ac:dyDescent="0.25">
      <c r="A63" s="435"/>
    </row>
    <row r="64" spans="1:144" x14ac:dyDescent="0.2">
      <c r="A64" s="444"/>
    </row>
  </sheetData>
  <mergeCells count="1">
    <mergeCell ref="A60:EF60"/>
  </mergeCells>
  <pageMargins left="0.75" right="0.75" top="0.75" bottom="0.75" header="0.3" footer="0"/>
  <pageSetup paperSize="9" scale="47" orientation="landscape" r:id="rId1"/>
  <headerFooter alignWithMargins="0"/>
  <rowBreaks count="1" manualBreakCount="1">
    <brk id="12" max="16383" man="1"/>
  </rowBreaks>
  <colBreaks count="1" manualBreakCount="1">
    <brk id="10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WD129"/>
  <sheetViews>
    <sheetView showGridLines="0" zoomScale="90" zoomScaleNormal="90" zoomScaleSheetLayoutView="90" workbookViewId="0">
      <selection activeCell="D33" sqref="D33"/>
    </sheetView>
  </sheetViews>
  <sheetFormatPr defaultColWidth="74.28515625" defaultRowHeight="15" x14ac:dyDescent="0.25"/>
  <cols>
    <col min="1" max="1" width="104.5703125" style="325" customWidth="1"/>
    <col min="2" max="2" width="11.85546875" style="325" customWidth="1"/>
    <col min="3" max="3" width="11.42578125" style="325" customWidth="1"/>
    <col min="4" max="4" width="12.28515625" style="325" bestFit="1" customWidth="1"/>
    <col min="5" max="5" width="6.28515625" style="325" customWidth="1"/>
    <col min="6" max="6" width="5.28515625" style="325" customWidth="1"/>
    <col min="7" max="7" width="11.28515625" style="325" customWidth="1"/>
    <col min="8" max="8" width="12" style="325" customWidth="1"/>
    <col min="9" max="9" width="10.28515625" style="325" customWidth="1"/>
    <col min="10" max="12" width="18.7109375" style="325" bestFit="1" customWidth="1"/>
    <col min="13" max="1954" width="74.28515625" style="325"/>
  </cols>
  <sheetData>
    <row r="1" spans="1:1954" ht="21.75" customHeight="1" x14ac:dyDescent="0.3">
      <c r="A1" s="3468" t="s">
        <v>518</v>
      </c>
      <c r="B1" s="3468"/>
      <c r="C1" s="3468"/>
      <c r="D1" s="3468"/>
    </row>
    <row r="2" spans="1:1954" ht="12.75" customHeight="1" thickBot="1" x14ac:dyDescent="0.3">
      <c r="D2" s="289" t="s">
        <v>519</v>
      </c>
    </row>
    <row r="3" spans="1:1954" ht="18.75" thickTop="1" thickBot="1" x14ac:dyDescent="0.35">
      <c r="A3" s="445"/>
      <c r="B3" s="293" t="s">
        <v>520</v>
      </c>
      <c r="C3" s="293" t="s">
        <v>521</v>
      </c>
      <c r="D3" s="293" t="s">
        <v>522</v>
      </c>
    </row>
    <row r="4" spans="1:1954" ht="17.25" thickTop="1" x14ac:dyDescent="0.3">
      <c r="A4" s="446" t="s">
        <v>523</v>
      </c>
      <c r="B4" s="447">
        <v>112076.89946546563</v>
      </c>
      <c r="C4" s="447">
        <v>56751.133102494605</v>
      </c>
      <c r="D4" s="447">
        <v>168828.03256796021</v>
      </c>
      <c r="F4" s="448"/>
      <c r="G4" s="448"/>
      <c r="H4" s="448"/>
      <c r="J4" s="449"/>
      <c r="K4" s="449"/>
      <c r="L4" s="449"/>
    </row>
    <row r="5" spans="1:1954" ht="16.5" x14ac:dyDescent="0.3">
      <c r="A5" s="450" t="s">
        <v>524</v>
      </c>
      <c r="B5" s="451">
        <v>9849.2802749071689</v>
      </c>
      <c r="C5" s="451">
        <v>1234.1041614919998</v>
      </c>
      <c r="D5" s="451">
        <v>11083.38443639917</v>
      </c>
      <c r="F5" s="448"/>
      <c r="G5" s="448"/>
      <c r="H5" s="448"/>
      <c r="J5" s="449"/>
      <c r="K5" s="449"/>
      <c r="L5" s="449"/>
    </row>
    <row r="6" spans="1:1954" ht="16.5" x14ac:dyDescent="0.3">
      <c r="A6" s="452" t="s">
        <v>525</v>
      </c>
      <c r="B6" s="453">
        <v>9744.9534827571697</v>
      </c>
      <c r="C6" s="453">
        <v>1110.019742212</v>
      </c>
      <c r="D6" s="453">
        <v>10854.97322496917</v>
      </c>
      <c r="F6" s="448"/>
      <c r="G6" s="448"/>
      <c r="H6" s="448"/>
      <c r="J6" s="449"/>
      <c r="K6" s="449"/>
      <c r="L6" s="449"/>
    </row>
    <row r="7" spans="1:1954" ht="16.5" x14ac:dyDescent="0.3">
      <c r="A7" s="454" t="s">
        <v>526</v>
      </c>
      <c r="B7" s="455">
        <v>7617.8305222793215</v>
      </c>
      <c r="C7" s="455">
        <v>468.57071578000006</v>
      </c>
      <c r="D7" s="455">
        <v>8086.4012380593213</v>
      </c>
      <c r="F7" s="448"/>
      <c r="G7" s="448"/>
      <c r="H7" s="448"/>
      <c r="J7" s="449"/>
      <c r="K7" s="449"/>
      <c r="L7" s="449"/>
    </row>
    <row r="8" spans="1:1954" ht="16.5" x14ac:dyDescent="0.3">
      <c r="A8" s="454" t="s">
        <v>527</v>
      </c>
      <c r="B8" s="455">
        <v>2127.1229604778482</v>
      </c>
      <c r="C8" s="455">
        <v>641.44902643199987</v>
      </c>
      <c r="D8" s="455">
        <v>2768.5719869098484</v>
      </c>
      <c r="F8" s="448"/>
      <c r="G8" s="448"/>
      <c r="H8" s="448"/>
      <c r="J8" s="449"/>
      <c r="K8" s="449"/>
      <c r="L8" s="449"/>
    </row>
    <row r="9" spans="1:1954" ht="16.5" x14ac:dyDescent="0.3">
      <c r="A9" s="452" t="s">
        <v>528</v>
      </c>
      <c r="B9" s="453">
        <v>35.695261349999996</v>
      </c>
      <c r="C9" s="453">
        <v>4.4461300000000004E-3</v>
      </c>
      <c r="D9" s="453">
        <v>35.699707479999994</v>
      </c>
      <c r="F9" s="448"/>
      <c r="G9" s="448"/>
      <c r="H9" s="448"/>
      <c r="J9" s="449"/>
      <c r="K9" s="449"/>
      <c r="L9" s="449"/>
    </row>
    <row r="10" spans="1:1954" ht="16.5" x14ac:dyDescent="0.3">
      <c r="A10" s="452" t="s">
        <v>529</v>
      </c>
      <c r="B10" s="453">
        <v>68.631530799999993</v>
      </c>
      <c r="C10" s="453">
        <v>124.07997315</v>
      </c>
      <c r="D10" s="453">
        <v>192.71150394999998</v>
      </c>
      <c r="F10" s="448"/>
      <c r="G10" s="448"/>
      <c r="H10" s="448"/>
      <c r="J10" s="449"/>
      <c r="K10" s="449"/>
      <c r="L10" s="449"/>
    </row>
    <row r="11" spans="1:1954" ht="16.5" x14ac:dyDescent="0.3">
      <c r="A11" s="450" t="s">
        <v>530</v>
      </c>
      <c r="B11" s="451">
        <v>2.308065</v>
      </c>
      <c r="C11" s="451">
        <v>0</v>
      </c>
      <c r="D11" s="451">
        <v>2.308065</v>
      </c>
      <c r="E11" s="351"/>
      <c r="F11" s="456"/>
      <c r="G11" s="448"/>
      <c r="H11" s="456"/>
      <c r="I11" s="351"/>
      <c r="J11" s="449"/>
      <c r="K11" s="449"/>
      <c r="L11" s="449"/>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351"/>
      <c r="DE11" s="351"/>
      <c r="DF11" s="351"/>
      <c r="DG11" s="351"/>
      <c r="DH11" s="351"/>
      <c r="DI11" s="351"/>
      <c r="DJ11" s="351"/>
      <c r="DK11" s="351"/>
      <c r="DL11" s="351"/>
      <c r="DM11" s="351"/>
      <c r="DN11" s="351"/>
      <c r="DO11" s="351"/>
      <c r="DP11" s="351"/>
      <c r="DQ11" s="351"/>
      <c r="DR11" s="351"/>
      <c r="DS11" s="351"/>
      <c r="DT11" s="351"/>
      <c r="DU11" s="351"/>
      <c r="DV11" s="351"/>
      <c r="DW11" s="351"/>
      <c r="DX11" s="351"/>
      <c r="DY11" s="351"/>
      <c r="DZ11" s="351"/>
      <c r="EA11" s="351"/>
      <c r="EB11" s="351"/>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351"/>
      <c r="FE11" s="351"/>
      <c r="FF11" s="351"/>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X11" s="351"/>
      <c r="GY11" s="351"/>
      <c r="GZ11" s="351"/>
      <c r="HA11" s="351"/>
      <c r="HB11" s="351"/>
      <c r="HC11" s="351"/>
      <c r="HD11" s="351"/>
      <c r="HE11" s="351"/>
      <c r="HF11" s="351"/>
      <c r="HG11" s="351"/>
      <c r="HH11" s="351"/>
      <c r="HI11" s="351"/>
      <c r="HJ11" s="351"/>
      <c r="HK11" s="351"/>
      <c r="HL11" s="351"/>
      <c r="HM11" s="351"/>
      <c r="HN11" s="351"/>
      <c r="HO11" s="351"/>
      <c r="HP11" s="351"/>
      <c r="HQ11" s="351"/>
      <c r="HR11" s="351"/>
      <c r="HS11" s="351"/>
      <c r="HT11" s="351"/>
      <c r="HU11" s="351"/>
      <c r="HV11" s="351"/>
      <c r="HW11" s="351"/>
      <c r="HX11" s="351"/>
      <c r="HY11" s="351"/>
      <c r="HZ11" s="351"/>
      <c r="IA11" s="351"/>
      <c r="IB11" s="351"/>
      <c r="IC11" s="351"/>
      <c r="ID11" s="351"/>
      <c r="IE11" s="351"/>
      <c r="IF11" s="351"/>
      <c r="IG11" s="351"/>
      <c r="IH11" s="351"/>
      <c r="II11" s="351"/>
      <c r="IJ11" s="351"/>
      <c r="IK11" s="351"/>
      <c r="IL11" s="351"/>
      <c r="IM11" s="351"/>
      <c r="IN11" s="351"/>
      <c r="IO11" s="351"/>
      <c r="IP11" s="351"/>
      <c r="IQ11" s="351"/>
      <c r="IR11" s="351"/>
      <c r="IS11" s="351"/>
      <c r="IT11" s="351"/>
      <c r="IU11" s="351"/>
      <c r="IV11" s="351"/>
      <c r="IW11" s="351"/>
      <c r="IX11" s="351"/>
      <c r="IY11" s="351"/>
      <c r="IZ11" s="351"/>
      <c r="JA11" s="351"/>
      <c r="JB11" s="351"/>
      <c r="JC11" s="351"/>
      <c r="JD11" s="351"/>
      <c r="JE11" s="351"/>
      <c r="JF11" s="351"/>
      <c r="JG11" s="351"/>
      <c r="JH11" s="351"/>
      <c r="JI11" s="351"/>
      <c r="JJ11" s="351"/>
      <c r="JK11" s="351"/>
      <c r="JL11" s="351"/>
      <c r="JM11" s="351"/>
      <c r="JN11" s="351"/>
      <c r="JO11" s="351"/>
      <c r="JP11" s="351"/>
      <c r="JQ11" s="351"/>
      <c r="JR11" s="351"/>
      <c r="JS11" s="351"/>
      <c r="JT11" s="351"/>
      <c r="JU11" s="351"/>
      <c r="JV11" s="351"/>
      <c r="JW11" s="351"/>
      <c r="JX11" s="351"/>
      <c r="JY11" s="351"/>
      <c r="JZ11" s="351"/>
      <c r="KA11" s="351"/>
      <c r="KB11" s="351"/>
      <c r="KC11" s="351"/>
      <c r="KD11" s="351"/>
      <c r="KE11" s="351"/>
      <c r="KF11" s="351"/>
      <c r="KG11" s="351"/>
      <c r="KH11" s="351"/>
      <c r="KI11" s="351"/>
      <c r="KJ11" s="351"/>
      <c r="KK11" s="351"/>
      <c r="KL11" s="351"/>
      <c r="KM11" s="351"/>
      <c r="KN11" s="351"/>
      <c r="KO11" s="351"/>
      <c r="KP11" s="351"/>
      <c r="KQ11" s="351"/>
      <c r="KR11" s="351"/>
      <c r="KS11" s="351"/>
      <c r="KT11" s="351"/>
      <c r="KU11" s="351"/>
      <c r="KV11" s="351"/>
      <c r="KW11" s="351"/>
      <c r="KX11" s="351"/>
      <c r="KY11" s="351"/>
      <c r="KZ11" s="351"/>
      <c r="LA11" s="351"/>
      <c r="LB11" s="351"/>
      <c r="LC11" s="351"/>
      <c r="LD11" s="351"/>
      <c r="LE11" s="351"/>
      <c r="LF11" s="351"/>
      <c r="LG11" s="351"/>
      <c r="LH11" s="351"/>
      <c r="LI11" s="351"/>
      <c r="LJ11" s="351"/>
      <c r="LK11" s="351"/>
      <c r="LL11" s="351"/>
      <c r="LM11" s="351"/>
      <c r="LN11" s="351"/>
      <c r="LO11" s="351"/>
      <c r="LP11" s="351"/>
      <c r="LQ11" s="351"/>
      <c r="LR11" s="351"/>
      <c r="LS11" s="351"/>
      <c r="LT11" s="351"/>
      <c r="LU11" s="351"/>
      <c r="LV11" s="351"/>
      <c r="LW11" s="351"/>
      <c r="LX11" s="351"/>
      <c r="LY11" s="351"/>
      <c r="LZ11" s="351"/>
      <c r="MA11" s="351"/>
      <c r="MB11" s="351"/>
      <c r="MC11" s="351"/>
      <c r="MD11" s="351"/>
      <c r="ME11" s="351"/>
      <c r="MF11" s="351"/>
      <c r="MG11" s="351"/>
      <c r="MH11" s="351"/>
      <c r="MI11" s="351"/>
      <c r="MJ11" s="351"/>
      <c r="MK11" s="351"/>
      <c r="ML11" s="351"/>
      <c r="MM11" s="351"/>
      <c r="MN11" s="351"/>
      <c r="MO11" s="351"/>
      <c r="MP11" s="351"/>
      <c r="MQ11" s="351"/>
      <c r="MR11" s="351"/>
      <c r="MS11" s="351"/>
      <c r="MT11" s="351"/>
      <c r="MU11" s="351"/>
      <c r="MV11" s="351"/>
      <c r="MW11" s="351"/>
      <c r="MX11" s="351"/>
      <c r="MY11" s="351"/>
      <c r="MZ11" s="351"/>
      <c r="NA11" s="351"/>
      <c r="NB11" s="351"/>
      <c r="NC11" s="351"/>
      <c r="ND11" s="351"/>
      <c r="NE11" s="351"/>
      <c r="NF11" s="351"/>
      <c r="NG11" s="351"/>
      <c r="NH11" s="351"/>
      <c r="NI11" s="351"/>
      <c r="NJ11" s="351"/>
      <c r="NK11" s="351"/>
      <c r="NL11" s="351"/>
      <c r="NM11" s="351"/>
      <c r="NN11" s="351"/>
      <c r="NO11" s="351"/>
      <c r="NP11" s="351"/>
      <c r="NQ11" s="351"/>
      <c r="NR11" s="351"/>
      <c r="NS11" s="351"/>
      <c r="NT11" s="351"/>
      <c r="NU11" s="351"/>
      <c r="NV11" s="351"/>
      <c r="NW11" s="351"/>
      <c r="NX11" s="351"/>
      <c r="NY11" s="351"/>
      <c r="NZ11" s="351"/>
      <c r="OA11" s="351"/>
      <c r="OB11" s="351"/>
      <c r="OC11" s="351"/>
      <c r="OD11" s="351"/>
      <c r="OE11" s="351"/>
      <c r="OF11" s="351"/>
      <c r="OG11" s="351"/>
      <c r="OH11" s="351"/>
      <c r="OI11" s="351"/>
      <c r="OJ11" s="351"/>
      <c r="OK11" s="351"/>
      <c r="OL11" s="351"/>
      <c r="OM11" s="351"/>
      <c r="ON11" s="351"/>
      <c r="OO11" s="351"/>
      <c r="OP11" s="351"/>
      <c r="OQ11" s="351"/>
      <c r="OR11" s="351"/>
      <c r="OS11" s="351"/>
      <c r="OT11" s="351"/>
      <c r="OU11" s="351"/>
      <c r="OV11" s="351"/>
      <c r="OW11" s="351"/>
      <c r="OX11" s="351"/>
      <c r="OY11" s="351"/>
      <c r="OZ11" s="351"/>
      <c r="PA11" s="351"/>
      <c r="PB11" s="351"/>
      <c r="PC11" s="351"/>
      <c r="PD11" s="351"/>
      <c r="PE11" s="351"/>
      <c r="PF11" s="351"/>
      <c r="PG11" s="351"/>
      <c r="PH11" s="351"/>
      <c r="PI11" s="351"/>
      <c r="PJ11" s="351"/>
      <c r="PK11" s="351"/>
      <c r="PL11" s="351"/>
      <c r="PM11" s="351"/>
      <c r="PN11" s="351"/>
      <c r="PO11" s="351"/>
      <c r="PP11" s="351"/>
      <c r="PQ11" s="351"/>
      <c r="PR11" s="351"/>
      <c r="PS11" s="351"/>
      <c r="PT11" s="351"/>
      <c r="PU11" s="351"/>
      <c r="PV11" s="351"/>
      <c r="PW11" s="351"/>
      <c r="PX11" s="351"/>
      <c r="PY11" s="351"/>
      <c r="PZ11" s="351"/>
      <c r="QA11" s="351"/>
      <c r="QB11" s="351"/>
      <c r="QC11" s="351"/>
      <c r="QD11" s="351"/>
      <c r="QE11" s="351"/>
      <c r="QF11" s="351"/>
      <c r="QG11" s="351"/>
      <c r="QH11" s="351"/>
      <c r="QI11" s="351"/>
      <c r="QJ11" s="351"/>
      <c r="QK11" s="351"/>
      <c r="QL11" s="351"/>
      <c r="QM11" s="351"/>
      <c r="QN11" s="351"/>
      <c r="QO11" s="351"/>
      <c r="QP11" s="351"/>
      <c r="QQ11" s="351"/>
      <c r="QR11" s="351"/>
      <c r="QS11" s="351"/>
      <c r="QT11" s="351"/>
      <c r="QU11" s="351"/>
      <c r="QV11" s="351"/>
      <c r="QW11" s="351"/>
      <c r="QX11" s="351"/>
      <c r="QY11" s="351"/>
      <c r="QZ11" s="351"/>
      <c r="RA11" s="351"/>
      <c r="RB11" s="351"/>
      <c r="RC11" s="351"/>
      <c r="RD11" s="351"/>
      <c r="RE11" s="351"/>
      <c r="RF11" s="351"/>
      <c r="RG11" s="351"/>
      <c r="RH11" s="351"/>
      <c r="RI11" s="351"/>
      <c r="RJ11" s="351"/>
      <c r="RK11" s="351"/>
      <c r="RL11" s="351"/>
      <c r="RM11" s="351"/>
      <c r="RN11" s="351"/>
      <c r="RO11" s="351"/>
      <c r="RP11" s="351"/>
      <c r="RQ11" s="351"/>
      <c r="RR11" s="351"/>
      <c r="RS11" s="351"/>
      <c r="RT11" s="351"/>
      <c r="RU11" s="351"/>
      <c r="RV11" s="351"/>
      <c r="RW11" s="351"/>
      <c r="RX11" s="351"/>
      <c r="RY11" s="351"/>
      <c r="RZ11" s="351"/>
      <c r="SA11" s="351"/>
      <c r="SB11" s="351"/>
      <c r="SC11" s="351"/>
      <c r="SD11" s="351"/>
      <c r="SE11" s="351"/>
      <c r="SF11" s="351"/>
      <c r="SG11" s="351"/>
      <c r="SH11" s="351"/>
      <c r="SI11" s="351"/>
      <c r="SJ11" s="351"/>
      <c r="SK11" s="351"/>
      <c r="SL11" s="351"/>
      <c r="SM11" s="351"/>
      <c r="SN11" s="351"/>
      <c r="SO11" s="351"/>
      <c r="SP11" s="351"/>
      <c r="SQ11" s="351"/>
      <c r="SR11" s="351"/>
      <c r="SS11" s="351"/>
      <c r="ST11" s="351"/>
      <c r="SU11" s="351"/>
      <c r="SV11" s="351"/>
      <c r="SW11" s="351"/>
      <c r="SX11" s="351"/>
      <c r="SY11" s="351"/>
      <c r="SZ11" s="351"/>
      <c r="TA11" s="351"/>
      <c r="TB11" s="351"/>
      <c r="TC11" s="351"/>
      <c r="TD11" s="351"/>
      <c r="TE11" s="351"/>
      <c r="TF11" s="351"/>
      <c r="TG11" s="351"/>
      <c r="TH11" s="351"/>
      <c r="TI11" s="351"/>
      <c r="TJ11" s="351"/>
      <c r="TK11" s="351"/>
      <c r="TL11" s="351"/>
      <c r="TM11" s="351"/>
      <c r="TN11" s="351"/>
      <c r="TO11" s="351"/>
      <c r="TP11" s="351"/>
      <c r="TQ11" s="351"/>
      <c r="TR11" s="351"/>
      <c r="TS11" s="351"/>
      <c r="TT11" s="351"/>
      <c r="TU11" s="351"/>
      <c r="TV11" s="351"/>
      <c r="TW11" s="351"/>
      <c r="TX11" s="351"/>
      <c r="TY11" s="351"/>
      <c r="TZ11" s="351"/>
      <c r="UA11" s="351"/>
      <c r="UB11" s="351"/>
      <c r="UC11" s="351"/>
      <c r="UD11" s="351"/>
      <c r="UE11" s="351"/>
      <c r="UF11" s="351"/>
      <c r="UG11" s="351"/>
      <c r="UH11" s="351"/>
      <c r="UI11" s="351"/>
      <c r="UJ11" s="351"/>
      <c r="UK11" s="351"/>
      <c r="UL11" s="351"/>
      <c r="UM11" s="351"/>
      <c r="UN11" s="351"/>
      <c r="UO11" s="351"/>
      <c r="UP11" s="351"/>
      <c r="UQ11" s="351"/>
      <c r="UR11" s="351"/>
      <c r="US11" s="351"/>
      <c r="UT11" s="351"/>
      <c r="UU11" s="351"/>
      <c r="UV11" s="351"/>
      <c r="UW11" s="351"/>
      <c r="UX11" s="351"/>
      <c r="UY11" s="351"/>
      <c r="UZ11" s="351"/>
      <c r="VA11" s="351"/>
      <c r="VB11" s="351"/>
      <c r="VC11" s="351"/>
      <c r="VD11" s="351"/>
      <c r="VE11" s="351"/>
      <c r="VF11" s="351"/>
      <c r="VG11" s="351"/>
      <c r="VH11" s="351"/>
      <c r="VI11" s="351"/>
      <c r="VJ11" s="351"/>
      <c r="VK11" s="351"/>
      <c r="VL11" s="351"/>
      <c r="VM11" s="351"/>
      <c r="VN11" s="351"/>
      <c r="VO11" s="351"/>
      <c r="VP11" s="351"/>
      <c r="VQ11" s="351"/>
      <c r="VR11" s="351"/>
      <c r="VS11" s="351"/>
      <c r="VT11" s="351"/>
      <c r="VU11" s="351"/>
      <c r="VV11" s="351"/>
      <c r="VW11" s="351"/>
      <c r="VX11" s="351"/>
      <c r="VY11" s="351"/>
      <c r="VZ11" s="351"/>
      <c r="WA11" s="351"/>
      <c r="WB11" s="351"/>
      <c r="WC11" s="351"/>
      <c r="WD11" s="351"/>
      <c r="WE11" s="351"/>
      <c r="WF11" s="351"/>
      <c r="WG11" s="351"/>
      <c r="WH11" s="351"/>
      <c r="WI11" s="351"/>
      <c r="WJ11" s="351"/>
      <c r="WK11" s="351"/>
      <c r="WL11" s="351"/>
      <c r="WM11" s="351"/>
      <c r="WN11" s="351"/>
      <c r="WO11" s="351"/>
      <c r="WP11" s="351"/>
      <c r="WQ11" s="351"/>
      <c r="WR11" s="351"/>
      <c r="WS11" s="351"/>
      <c r="WT11" s="351"/>
      <c r="WU11" s="351"/>
      <c r="WV11" s="351"/>
      <c r="WW11" s="351"/>
      <c r="WX11" s="351"/>
      <c r="WY11" s="351"/>
      <c r="WZ11" s="351"/>
      <c r="XA11" s="351"/>
      <c r="XB11" s="351"/>
      <c r="XC11" s="351"/>
      <c r="XD11" s="351"/>
      <c r="XE11" s="351"/>
      <c r="XF11" s="351"/>
      <c r="XG11" s="351"/>
      <c r="XH11" s="351"/>
      <c r="XI11" s="351"/>
      <c r="XJ11" s="351"/>
      <c r="XK11" s="351"/>
      <c r="XL11" s="351"/>
      <c r="XM11" s="351"/>
      <c r="XN11" s="351"/>
      <c r="XO11" s="351"/>
      <c r="XP11" s="351"/>
      <c r="XQ11" s="351"/>
      <c r="XR11" s="351"/>
      <c r="XS11" s="351"/>
      <c r="XT11" s="351"/>
      <c r="XU11" s="351"/>
      <c r="XV11" s="351"/>
      <c r="XW11" s="351"/>
      <c r="XX11" s="351"/>
      <c r="XY11" s="351"/>
      <c r="XZ11" s="351"/>
      <c r="YA11" s="351"/>
      <c r="YB11" s="351"/>
      <c r="YC11" s="351"/>
      <c r="YD11" s="351"/>
      <c r="YE11" s="351"/>
      <c r="YF11" s="351"/>
      <c r="YG11" s="351"/>
      <c r="YH11" s="351"/>
      <c r="YI11" s="351"/>
      <c r="YJ11" s="351"/>
      <c r="YK11" s="351"/>
      <c r="YL11" s="351"/>
      <c r="YM11" s="351"/>
      <c r="YN11" s="351"/>
      <c r="YO11" s="351"/>
      <c r="YP11" s="351"/>
      <c r="YQ11" s="351"/>
      <c r="YR11" s="351"/>
      <c r="YS11" s="351"/>
      <c r="YT11" s="351"/>
      <c r="YU11" s="351"/>
      <c r="YV11" s="351"/>
      <c r="YW11" s="351"/>
      <c r="YX11" s="351"/>
      <c r="YY11" s="351"/>
      <c r="YZ11" s="351"/>
      <c r="ZA11" s="351"/>
      <c r="ZB11" s="351"/>
      <c r="ZC11" s="351"/>
      <c r="ZD11" s="351"/>
      <c r="ZE11" s="351"/>
      <c r="ZF11" s="351"/>
      <c r="ZG11" s="351"/>
      <c r="ZH11" s="351"/>
      <c r="ZI11" s="351"/>
      <c r="ZJ11" s="351"/>
      <c r="ZK11" s="351"/>
      <c r="ZL11" s="351"/>
      <c r="ZM11" s="351"/>
      <c r="ZN11" s="351"/>
      <c r="ZO11" s="351"/>
      <c r="ZP11" s="351"/>
      <c r="ZQ11" s="351"/>
      <c r="ZR11" s="351"/>
      <c r="ZS11" s="351"/>
      <c r="ZT11" s="351"/>
      <c r="ZU11" s="351"/>
      <c r="ZV11" s="351"/>
      <c r="ZW11" s="351"/>
      <c r="ZX11" s="351"/>
      <c r="ZY11" s="351"/>
      <c r="ZZ11" s="351"/>
      <c r="AAA11" s="351"/>
      <c r="AAB11" s="351"/>
      <c r="AAC11" s="351"/>
      <c r="AAD11" s="351"/>
      <c r="AAE11" s="351"/>
      <c r="AAF11" s="351"/>
      <c r="AAG11" s="351"/>
      <c r="AAH11" s="351"/>
      <c r="AAI11" s="351"/>
      <c r="AAJ11" s="351"/>
      <c r="AAK11" s="351"/>
      <c r="AAL11" s="351"/>
      <c r="AAM11" s="351"/>
      <c r="AAN11" s="351"/>
      <c r="AAO11" s="351"/>
      <c r="AAP11" s="351"/>
      <c r="AAQ11" s="351"/>
      <c r="AAR11" s="351"/>
      <c r="AAS11" s="351"/>
      <c r="AAT11" s="351"/>
      <c r="AAU11" s="351"/>
      <c r="AAV11" s="351"/>
      <c r="AAW11" s="351"/>
      <c r="AAX11" s="351"/>
      <c r="AAY11" s="351"/>
      <c r="AAZ11" s="351"/>
      <c r="ABA11" s="351"/>
      <c r="ABB11" s="351"/>
      <c r="ABC11" s="351"/>
      <c r="ABD11" s="351"/>
      <c r="ABE11" s="351"/>
      <c r="ABF11" s="351"/>
      <c r="ABG11" s="351"/>
      <c r="ABH11" s="351"/>
      <c r="ABI11" s="351"/>
      <c r="ABJ11" s="351"/>
      <c r="ABK11" s="351"/>
      <c r="ABL11" s="351"/>
      <c r="ABM11" s="351"/>
      <c r="ABN11" s="351"/>
      <c r="ABO11" s="351"/>
      <c r="ABP11" s="351"/>
      <c r="ABQ11" s="351"/>
      <c r="ABR11" s="351"/>
      <c r="ABS11" s="351"/>
      <c r="ABT11" s="351"/>
      <c r="ABU11" s="351"/>
      <c r="ABV11" s="351"/>
      <c r="ABW11" s="351"/>
      <c r="ABX11" s="351"/>
      <c r="ABY11" s="351"/>
      <c r="ABZ11" s="351"/>
      <c r="ACA11" s="351"/>
      <c r="ACB11" s="351"/>
      <c r="ACC11" s="351"/>
      <c r="ACD11" s="351"/>
      <c r="ACE11" s="351"/>
      <c r="ACF11" s="351"/>
      <c r="ACG11" s="351"/>
      <c r="ACH11" s="351"/>
      <c r="ACI11" s="351"/>
      <c r="ACJ11" s="351"/>
      <c r="ACK11" s="351"/>
      <c r="ACL11" s="351"/>
      <c r="ACM11" s="351"/>
      <c r="ACN11" s="351"/>
      <c r="ACO11" s="351"/>
      <c r="ACP11" s="351"/>
      <c r="ACQ11" s="351"/>
      <c r="ACR11" s="351"/>
      <c r="ACS11" s="351"/>
      <c r="ACT11" s="351"/>
      <c r="ACU11" s="351"/>
      <c r="ACV11" s="351"/>
      <c r="ACW11" s="351"/>
      <c r="ACX11" s="351"/>
      <c r="ACY11" s="351"/>
      <c r="ACZ11" s="351"/>
      <c r="ADA11" s="351"/>
      <c r="ADB11" s="351"/>
      <c r="ADC11" s="351"/>
      <c r="ADD11" s="351"/>
      <c r="ADE11" s="351"/>
      <c r="ADF11" s="351"/>
      <c r="ADG11" s="351"/>
      <c r="ADH11" s="351"/>
      <c r="ADI11" s="351"/>
      <c r="ADJ11" s="351"/>
      <c r="ADK11" s="351"/>
      <c r="ADL11" s="351"/>
      <c r="ADM11" s="351"/>
      <c r="ADN11" s="351"/>
      <c r="ADO11" s="351"/>
      <c r="ADP11" s="351"/>
      <c r="ADQ11" s="351"/>
      <c r="ADR11" s="351"/>
      <c r="ADS11" s="351"/>
      <c r="ADT11" s="351"/>
      <c r="ADU11" s="351"/>
      <c r="ADV11" s="351"/>
      <c r="ADW11" s="351"/>
      <c r="ADX11" s="351"/>
      <c r="ADY11" s="351"/>
      <c r="ADZ11" s="351"/>
      <c r="AEA11" s="351"/>
      <c r="AEB11" s="351"/>
      <c r="AEC11" s="351"/>
      <c r="AED11" s="351"/>
      <c r="AEE11" s="351"/>
      <c r="AEF11" s="351"/>
      <c r="AEG11" s="351"/>
      <c r="AEH11" s="351"/>
      <c r="AEI11" s="351"/>
      <c r="AEJ11" s="351"/>
      <c r="AEK11" s="351"/>
      <c r="AEL11" s="351"/>
      <c r="AEM11" s="351"/>
      <c r="AEN11" s="351"/>
      <c r="AEO11" s="351"/>
      <c r="AEP11" s="351"/>
      <c r="AEQ11" s="351"/>
      <c r="AER11" s="351"/>
      <c r="AES11" s="351"/>
      <c r="AET11" s="351"/>
      <c r="AEU11" s="351"/>
      <c r="AEV11" s="351"/>
      <c r="AEW11" s="351"/>
      <c r="AEX11" s="351"/>
      <c r="AEY11" s="351"/>
      <c r="AEZ11" s="351"/>
      <c r="AFA11" s="351"/>
      <c r="AFB11" s="351"/>
      <c r="AFC11" s="351"/>
      <c r="AFD11" s="351"/>
      <c r="AFE11" s="351"/>
      <c r="AFF11" s="351"/>
      <c r="AFG11" s="351"/>
      <c r="AFH11" s="351"/>
      <c r="AFI11" s="351"/>
      <c r="AFJ11" s="351"/>
      <c r="AFK11" s="351"/>
      <c r="AFL11" s="351"/>
      <c r="AFM11" s="351"/>
      <c r="AFN11" s="351"/>
      <c r="AFO11" s="351"/>
      <c r="AFP11" s="351"/>
      <c r="AFQ11" s="351"/>
      <c r="AFR11" s="351"/>
      <c r="AFS11" s="351"/>
      <c r="AFT11" s="351"/>
      <c r="AFU11" s="351"/>
      <c r="AFV11" s="351"/>
      <c r="AFW11" s="351"/>
      <c r="AFX11" s="351"/>
      <c r="AFY11" s="351"/>
      <c r="AFZ11" s="351"/>
      <c r="AGA11" s="351"/>
      <c r="AGB11" s="351"/>
      <c r="AGC11" s="351"/>
      <c r="AGD11" s="351"/>
      <c r="AGE11" s="351"/>
      <c r="AGF11" s="351"/>
      <c r="AGG11" s="351"/>
      <c r="AGH11" s="351"/>
      <c r="AGI11" s="351"/>
      <c r="AGJ11" s="351"/>
      <c r="AGK11" s="351"/>
      <c r="AGL11" s="351"/>
      <c r="AGM11" s="351"/>
      <c r="AGN11" s="351"/>
      <c r="AGO11" s="351"/>
      <c r="AGP11" s="351"/>
      <c r="AGQ11" s="351"/>
      <c r="AGR11" s="351"/>
      <c r="AGS11" s="351"/>
      <c r="AGT11" s="351"/>
      <c r="AGU11" s="351"/>
      <c r="AGV11" s="351"/>
      <c r="AGW11" s="351"/>
      <c r="AGX11" s="351"/>
      <c r="AGY11" s="351"/>
      <c r="AGZ11" s="351"/>
      <c r="AHA11" s="351"/>
      <c r="AHB11" s="351"/>
      <c r="AHC11" s="351"/>
      <c r="AHD11" s="351"/>
      <c r="AHE11" s="351"/>
      <c r="AHF11" s="351"/>
      <c r="AHG11" s="351"/>
      <c r="AHH11" s="351"/>
      <c r="AHI11" s="351"/>
      <c r="AHJ11" s="351"/>
      <c r="AHK11" s="351"/>
      <c r="AHL11" s="351"/>
      <c r="AHM11" s="351"/>
      <c r="AHN11" s="351"/>
      <c r="AHO11" s="351"/>
      <c r="AHP11" s="351"/>
      <c r="AHQ11" s="351"/>
      <c r="AHR11" s="351"/>
      <c r="AHS11" s="351"/>
      <c r="AHT11" s="351"/>
      <c r="AHU11" s="351"/>
      <c r="AHV11" s="351"/>
      <c r="AHW11" s="351"/>
      <c r="AHX11" s="351"/>
      <c r="AHY11" s="351"/>
      <c r="AHZ11" s="351"/>
      <c r="AIA11" s="351"/>
      <c r="AIB11" s="351"/>
      <c r="AIC11" s="351"/>
      <c r="AID11" s="351"/>
      <c r="AIE11" s="351"/>
      <c r="AIF11" s="351"/>
      <c r="AIG11" s="351"/>
      <c r="AIH11" s="351"/>
      <c r="AII11" s="351"/>
      <c r="AIJ11" s="351"/>
      <c r="AIK11" s="351"/>
      <c r="AIL11" s="351"/>
      <c r="AIM11" s="351"/>
      <c r="AIN11" s="351"/>
      <c r="AIO11" s="351"/>
      <c r="AIP11" s="351"/>
      <c r="AIQ11" s="351"/>
      <c r="AIR11" s="351"/>
      <c r="AIS11" s="351"/>
      <c r="AIT11" s="351"/>
      <c r="AIU11" s="351"/>
      <c r="AIV11" s="351"/>
      <c r="AIW11" s="351"/>
      <c r="AIX11" s="351"/>
      <c r="AIY11" s="351"/>
      <c r="AIZ11" s="351"/>
      <c r="AJA11" s="351"/>
      <c r="AJB11" s="351"/>
      <c r="AJC11" s="351"/>
      <c r="AJD11" s="351"/>
      <c r="AJE11" s="351"/>
      <c r="AJF11" s="351"/>
      <c r="AJG11" s="351"/>
      <c r="AJH11" s="351"/>
      <c r="AJI11" s="351"/>
      <c r="AJJ11" s="351"/>
      <c r="AJK11" s="351"/>
      <c r="AJL11" s="351"/>
      <c r="AJM11" s="351"/>
      <c r="AJN11" s="351"/>
      <c r="AJO11" s="351"/>
      <c r="AJP11" s="351"/>
      <c r="AJQ11" s="351"/>
      <c r="AJR11" s="351"/>
      <c r="AJS11" s="351"/>
      <c r="AJT11" s="351"/>
      <c r="AJU11" s="351"/>
      <c r="AJV11" s="351"/>
      <c r="AJW11" s="351"/>
      <c r="AJX11" s="351"/>
      <c r="AJY11" s="351"/>
      <c r="AJZ11" s="351"/>
      <c r="AKA11" s="351"/>
      <c r="AKB11" s="351"/>
      <c r="AKC11" s="351"/>
      <c r="AKD11" s="351"/>
      <c r="AKE11" s="351"/>
      <c r="AKF11" s="351"/>
      <c r="AKG11" s="351"/>
      <c r="AKH11" s="351"/>
      <c r="AKI11" s="351"/>
      <c r="AKJ11" s="351"/>
      <c r="AKK11" s="351"/>
      <c r="AKL11" s="351"/>
      <c r="AKM11" s="351"/>
      <c r="AKN11" s="351"/>
      <c r="AKO11" s="351"/>
      <c r="AKP11" s="351"/>
      <c r="AKQ11" s="351"/>
      <c r="AKR11" s="351"/>
      <c r="AKS11" s="351"/>
      <c r="AKT11" s="351"/>
      <c r="AKU11" s="351"/>
      <c r="AKV11" s="351"/>
      <c r="AKW11" s="351"/>
      <c r="AKX11" s="351"/>
      <c r="AKY11" s="351"/>
      <c r="AKZ11" s="351"/>
      <c r="ALA11" s="351"/>
      <c r="ALB11" s="351"/>
      <c r="ALC11" s="351"/>
      <c r="ALD11" s="351"/>
      <c r="ALE11" s="351"/>
      <c r="ALF11" s="351"/>
      <c r="ALG11" s="351"/>
      <c r="ALH11" s="351"/>
      <c r="ALI11" s="351"/>
      <c r="ALJ11" s="351"/>
      <c r="ALK11" s="351"/>
      <c r="ALL11" s="351"/>
      <c r="ALM11" s="351"/>
      <c r="ALN11" s="351"/>
      <c r="ALO11" s="351"/>
      <c r="ALP11" s="351"/>
      <c r="ALQ11" s="351"/>
      <c r="ALR11" s="351"/>
      <c r="ALS11" s="351"/>
      <c r="ALT11" s="351"/>
      <c r="ALU11" s="351"/>
      <c r="ALV11" s="351"/>
      <c r="ALW11" s="351"/>
      <c r="ALX11" s="351"/>
      <c r="ALY11" s="351"/>
      <c r="ALZ11" s="351"/>
      <c r="AMA11" s="351"/>
      <c r="AMB11" s="351"/>
      <c r="AMC11" s="351"/>
      <c r="AMD11" s="351"/>
      <c r="AME11" s="351"/>
      <c r="AMF11" s="351"/>
      <c r="AMG11" s="351"/>
      <c r="AMH11" s="351"/>
      <c r="AMI11" s="351"/>
      <c r="AMJ11" s="351"/>
      <c r="AMK11" s="351"/>
      <c r="AML11" s="351"/>
      <c r="AMM11" s="351"/>
      <c r="AMN11" s="351"/>
      <c r="AMO11" s="351"/>
      <c r="AMP11" s="351"/>
      <c r="AMQ11" s="351"/>
      <c r="AMR11" s="351"/>
      <c r="AMS11" s="351"/>
      <c r="AMT11" s="351"/>
      <c r="AMU11" s="351"/>
      <c r="AMV11" s="351"/>
      <c r="AMW11" s="351"/>
      <c r="AMX11" s="351"/>
      <c r="AMY11" s="351"/>
      <c r="AMZ11" s="351"/>
      <c r="ANA11" s="351"/>
      <c r="ANB11" s="351"/>
      <c r="ANC11" s="351"/>
      <c r="AND11" s="351"/>
      <c r="ANE11" s="351"/>
      <c r="ANF11" s="351"/>
      <c r="ANG11" s="351"/>
      <c r="ANH11" s="351"/>
      <c r="ANI11" s="351"/>
      <c r="ANJ11" s="351"/>
      <c r="ANK11" s="351"/>
      <c r="ANL11" s="351"/>
      <c r="ANM11" s="351"/>
      <c r="ANN11" s="351"/>
      <c r="ANO11" s="351"/>
      <c r="ANP11" s="351"/>
      <c r="ANQ11" s="351"/>
      <c r="ANR11" s="351"/>
      <c r="ANS11" s="351"/>
      <c r="ANT11" s="351"/>
      <c r="ANU11" s="351"/>
      <c r="ANV11" s="351"/>
      <c r="ANW11" s="351"/>
      <c r="ANX11" s="351"/>
      <c r="ANY11" s="351"/>
      <c r="ANZ11" s="351"/>
      <c r="AOA11" s="351"/>
      <c r="AOB11" s="351"/>
      <c r="AOC11" s="351"/>
      <c r="AOD11" s="351"/>
      <c r="AOE11" s="351"/>
      <c r="AOF11" s="351"/>
      <c r="AOG11" s="351"/>
      <c r="AOH11" s="351"/>
      <c r="AOI11" s="351"/>
      <c r="AOJ11" s="351"/>
      <c r="AOK11" s="351"/>
      <c r="AOL11" s="351"/>
      <c r="AOM11" s="351"/>
      <c r="AON11" s="351"/>
      <c r="AOO11" s="351"/>
      <c r="AOP11" s="351"/>
      <c r="AOQ11" s="351"/>
      <c r="AOR11" s="351"/>
      <c r="AOS11" s="351"/>
      <c r="AOT11" s="351"/>
      <c r="AOU11" s="351"/>
      <c r="AOV11" s="351"/>
      <c r="AOW11" s="351"/>
      <c r="AOX11" s="351"/>
      <c r="AOY11" s="351"/>
      <c r="AOZ11" s="351"/>
      <c r="APA11" s="351"/>
      <c r="APB11" s="351"/>
      <c r="APC11" s="351"/>
      <c r="APD11" s="351"/>
      <c r="APE11" s="351"/>
      <c r="APF11" s="351"/>
      <c r="APG11" s="351"/>
      <c r="APH11" s="351"/>
      <c r="API11" s="351"/>
      <c r="APJ11" s="351"/>
      <c r="APK11" s="351"/>
      <c r="APL11" s="351"/>
      <c r="APM11" s="351"/>
      <c r="APN11" s="351"/>
      <c r="APO11" s="351"/>
      <c r="APP11" s="351"/>
      <c r="APQ11" s="351"/>
      <c r="APR11" s="351"/>
      <c r="APS11" s="351"/>
      <c r="APT11" s="351"/>
      <c r="APU11" s="351"/>
      <c r="APV11" s="351"/>
      <c r="APW11" s="351"/>
      <c r="APX11" s="351"/>
      <c r="APY11" s="351"/>
      <c r="APZ11" s="351"/>
      <c r="AQA11" s="351"/>
      <c r="AQB11" s="351"/>
      <c r="AQC11" s="351"/>
      <c r="AQD11" s="351"/>
      <c r="AQE11" s="351"/>
      <c r="AQF11" s="351"/>
      <c r="AQG11" s="351"/>
      <c r="AQH11" s="351"/>
      <c r="AQI11" s="351"/>
      <c r="AQJ11" s="351"/>
      <c r="AQK11" s="351"/>
      <c r="AQL11" s="351"/>
      <c r="AQM11" s="351"/>
      <c r="AQN11" s="351"/>
      <c r="AQO11" s="351"/>
      <c r="AQP11" s="351"/>
      <c r="AQQ11" s="351"/>
      <c r="AQR11" s="351"/>
      <c r="AQS11" s="351"/>
      <c r="AQT11" s="351"/>
      <c r="AQU11" s="351"/>
      <c r="AQV11" s="351"/>
      <c r="AQW11" s="351"/>
      <c r="AQX11" s="351"/>
      <c r="AQY11" s="351"/>
      <c r="AQZ11" s="351"/>
      <c r="ARA11" s="351"/>
      <c r="ARB11" s="351"/>
      <c r="ARC11" s="351"/>
      <c r="ARD11" s="351"/>
      <c r="ARE11" s="351"/>
      <c r="ARF11" s="351"/>
      <c r="ARG11" s="351"/>
      <c r="ARH11" s="351"/>
      <c r="ARI11" s="351"/>
      <c r="ARJ11" s="351"/>
      <c r="ARK11" s="351"/>
      <c r="ARL11" s="351"/>
      <c r="ARM11" s="351"/>
      <c r="ARN11" s="351"/>
      <c r="ARO11" s="351"/>
      <c r="ARP11" s="351"/>
      <c r="ARQ11" s="351"/>
      <c r="ARR11" s="351"/>
      <c r="ARS11" s="351"/>
      <c r="ART11" s="351"/>
      <c r="ARU11" s="351"/>
      <c r="ARV11" s="351"/>
      <c r="ARW11" s="351"/>
      <c r="ARX11" s="351"/>
      <c r="ARY11" s="351"/>
      <c r="ARZ11" s="351"/>
      <c r="ASA11" s="351"/>
      <c r="ASB11" s="351"/>
      <c r="ASC11" s="351"/>
      <c r="ASD11" s="351"/>
      <c r="ASE11" s="351"/>
      <c r="ASF11" s="351"/>
      <c r="ASG11" s="351"/>
      <c r="ASH11" s="351"/>
      <c r="ASI11" s="351"/>
      <c r="ASJ11" s="351"/>
      <c r="ASK11" s="351"/>
      <c r="ASL11" s="351"/>
      <c r="ASM11" s="351"/>
      <c r="ASN11" s="351"/>
      <c r="ASO11" s="351"/>
      <c r="ASP11" s="351"/>
      <c r="ASQ11" s="351"/>
      <c r="ASR11" s="351"/>
      <c r="ASS11" s="351"/>
      <c r="AST11" s="351"/>
      <c r="ASU11" s="351"/>
      <c r="ASV11" s="351"/>
      <c r="ASW11" s="351"/>
      <c r="ASX11" s="351"/>
      <c r="ASY11" s="351"/>
      <c r="ASZ11" s="351"/>
      <c r="ATA11" s="351"/>
      <c r="ATB11" s="351"/>
      <c r="ATC11" s="351"/>
      <c r="ATD11" s="351"/>
      <c r="ATE11" s="351"/>
      <c r="ATF11" s="351"/>
      <c r="ATG11" s="351"/>
      <c r="ATH11" s="351"/>
      <c r="ATI11" s="351"/>
      <c r="ATJ11" s="351"/>
      <c r="ATK11" s="351"/>
      <c r="ATL11" s="351"/>
      <c r="ATM11" s="351"/>
      <c r="ATN11" s="351"/>
      <c r="ATO11" s="351"/>
      <c r="ATP11" s="351"/>
      <c r="ATQ11" s="351"/>
      <c r="ATR11" s="351"/>
      <c r="ATS11" s="351"/>
      <c r="ATT11" s="351"/>
      <c r="ATU11" s="351"/>
      <c r="ATV11" s="351"/>
      <c r="ATW11" s="351"/>
      <c r="ATX11" s="351"/>
      <c r="ATY11" s="351"/>
      <c r="ATZ11" s="351"/>
      <c r="AUA11" s="351"/>
      <c r="AUB11" s="351"/>
      <c r="AUC11" s="351"/>
      <c r="AUD11" s="351"/>
      <c r="AUE11" s="351"/>
      <c r="AUF11" s="351"/>
      <c r="AUG11" s="351"/>
      <c r="AUH11" s="351"/>
      <c r="AUI11" s="351"/>
      <c r="AUJ11" s="351"/>
      <c r="AUK11" s="351"/>
      <c r="AUL11" s="351"/>
      <c r="AUM11" s="351"/>
      <c r="AUN11" s="351"/>
      <c r="AUO11" s="351"/>
      <c r="AUP11" s="351"/>
      <c r="AUQ11" s="351"/>
      <c r="AUR11" s="351"/>
      <c r="AUS11" s="351"/>
      <c r="AUT11" s="351"/>
      <c r="AUU11" s="351"/>
      <c r="AUV11" s="351"/>
      <c r="AUW11" s="351"/>
      <c r="AUX11" s="351"/>
      <c r="AUY11" s="351"/>
      <c r="AUZ11" s="351"/>
      <c r="AVA11" s="351"/>
      <c r="AVB11" s="351"/>
      <c r="AVC11" s="351"/>
      <c r="AVD11" s="351"/>
      <c r="AVE11" s="351"/>
      <c r="AVF11" s="351"/>
      <c r="AVG11" s="351"/>
      <c r="AVH11" s="351"/>
      <c r="AVI11" s="351"/>
      <c r="AVJ11" s="351"/>
      <c r="AVK11" s="351"/>
      <c r="AVL11" s="351"/>
      <c r="AVM11" s="351"/>
      <c r="AVN11" s="351"/>
      <c r="AVO11" s="351"/>
      <c r="AVP11" s="351"/>
      <c r="AVQ11" s="351"/>
      <c r="AVR11" s="351"/>
      <c r="AVS11" s="351"/>
      <c r="AVT11" s="351"/>
      <c r="AVU11" s="351"/>
      <c r="AVV11" s="351"/>
      <c r="AVW11" s="351"/>
      <c r="AVX11" s="351"/>
      <c r="AVY11" s="351"/>
      <c r="AVZ11" s="351"/>
      <c r="AWA11" s="351"/>
      <c r="AWB11" s="351"/>
      <c r="AWC11" s="351"/>
      <c r="AWD11" s="351"/>
      <c r="AWE11" s="351"/>
      <c r="AWF11" s="351"/>
      <c r="AWG11" s="351"/>
      <c r="AWH11" s="351"/>
      <c r="AWI11" s="351"/>
      <c r="AWJ11" s="351"/>
      <c r="AWK11" s="351"/>
      <c r="AWL11" s="351"/>
      <c r="AWM11" s="351"/>
      <c r="AWN11" s="351"/>
      <c r="AWO11" s="351"/>
      <c r="AWP11" s="351"/>
      <c r="AWQ11" s="351"/>
      <c r="AWR11" s="351"/>
      <c r="AWS11" s="351"/>
      <c r="AWT11" s="351"/>
      <c r="AWU11" s="351"/>
      <c r="AWV11" s="351"/>
      <c r="AWW11" s="351"/>
      <c r="AWX11" s="351"/>
      <c r="AWY11" s="351"/>
      <c r="AWZ11" s="351"/>
      <c r="AXA11" s="351"/>
      <c r="AXB11" s="351"/>
      <c r="AXC11" s="351"/>
      <c r="AXD11" s="351"/>
      <c r="AXE11" s="351"/>
      <c r="AXF11" s="351"/>
      <c r="AXG11" s="351"/>
      <c r="AXH11" s="351"/>
      <c r="AXI11" s="351"/>
      <c r="AXJ11" s="351"/>
      <c r="AXK11" s="351"/>
      <c r="AXL11" s="351"/>
      <c r="AXM11" s="351"/>
      <c r="AXN11" s="351"/>
      <c r="AXO11" s="351"/>
      <c r="AXP11" s="351"/>
      <c r="AXQ11" s="351"/>
      <c r="AXR11" s="351"/>
      <c r="AXS11" s="351"/>
      <c r="AXT11" s="351"/>
      <c r="AXU11" s="351"/>
      <c r="AXV11" s="351"/>
      <c r="AXW11" s="351"/>
      <c r="AXX11" s="351"/>
      <c r="AXY11" s="351"/>
      <c r="AXZ11" s="351"/>
      <c r="AYA11" s="351"/>
      <c r="AYB11" s="351"/>
      <c r="AYC11" s="351"/>
      <c r="AYD11" s="351"/>
      <c r="AYE11" s="351"/>
      <c r="AYF11" s="351"/>
      <c r="AYG11" s="351"/>
      <c r="AYH11" s="351"/>
      <c r="AYI11" s="351"/>
      <c r="AYJ11" s="351"/>
      <c r="AYK11" s="351"/>
      <c r="AYL11" s="351"/>
      <c r="AYM11" s="351"/>
      <c r="AYN11" s="351"/>
      <c r="AYO11" s="351"/>
      <c r="AYP11" s="351"/>
      <c r="AYQ11" s="351"/>
      <c r="AYR11" s="351"/>
      <c r="AYS11" s="351"/>
      <c r="AYT11" s="351"/>
      <c r="AYU11" s="351"/>
      <c r="AYV11" s="351"/>
      <c r="AYW11" s="351"/>
      <c r="AYX11" s="351"/>
      <c r="AYY11" s="351"/>
      <c r="AYZ11" s="351"/>
      <c r="AZA11" s="351"/>
      <c r="AZB11" s="351"/>
      <c r="AZC11" s="351"/>
      <c r="AZD11" s="351"/>
      <c r="AZE11" s="351"/>
      <c r="AZF11" s="351"/>
      <c r="AZG11" s="351"/>
      <c r="AZH11" s="351"/>
      <c r="AZI11" s="351"/>
      <c r="AZJ11" s="351"/>
      <c r="AZK11" s="351"/>
      <c r="AZL11" s="351"/>
      <c r="AZM11" s="351"/>
      <c r="AZN11" s="351"/>
      <c r="AZO11" s="351"/>
      <c r="AZP11" s="351"/>
      <c r="AZQ11" s="351"/>
      <c r="AZR11" s="351"/>
      <c r="AZS11" s="351"/>
      <c r="AZT11" s="351"/>
      <c r="AZU11" s="351"/>
      <c r="AZV11" s="351"/>
      <c r="AZW11" s="351"/>
      <c r="AZX11" s="351"/>
      <c r="AZY11" s="351"/>
      <c r="AZZ11" s="351"/>
      <c r="BAA11" s="351"/>
      <c r="BAB11" s="351"/>
      <c r="BAC11" s="351"/>
      <c r="BAD11" s="351"/>
      <c r="BAE11" s="351"/>
      <c r="BAF11" s="351"/>
      <c r="BAG11" s="351"/>
      <c r="BAH11" s="351"/>
      <c r="BAI11" s="351"/>
      <c r="BAJ11" s="351"/>
      <c r="BAK11" s="351"/>
      <c r="BAL11" s="351"/>
      <c r="BAM11" s="351"/>
      <c r="BAN11" s="351"/>
      <c r="BAO11" s="351"/>
      <c r="BAP11" s="351"/>
      <c r="BAQ11" s="351"/>
      <c r="BAR11" s="351"/>
      <c r="BAS11" s="351"/>
      <c r="BAT11" s="351"/>
      <c r="BAU11" s="351"/>
      <c r="BAV11" s="351"/>
      <c r="BAW11" s="351"/>
      <c r="BAX11" s="351"/>
      <c r="BAY11" s="351"/>
      <c r="BAZ11" s="351"/>
      <c r="BBA11" s="351"/>
      <c r="BBB11" s="351"/>
      <c r="BBC11" s="351"/>
      <c r="BBD11" s="351"/>
      <c r="BBE11" s="351"/>
      <c r="BBF11" s="351"/>
      <c r="BBG11" s="351"/>
      <c r="BBH11" s="351"/>
      <c r="BBI11" s="351"/>
      <c r="BBJ11" s="351"/>
      <c r="BBK11" s="351"/>
      <c r="BBL11" s="351"/>
      <c r="BBM11" s="351"/>
      <c r="BBN11" s="351"/>
      <c r="BBO11" s="351"/>
      <c r="BBP11" s="351"/>
      <c r="BBQ11" s="351"/>
      <c r="BBR11" s="351"/>
      <c r="BBS11" s="351"/>
      <c r="BBT11" s="351"/>
      <c r="BBU11" s="351"/>
      <c r="BBV11" s="351"/>
      <c r="BBW11" s="351"/>
      <c r="BBX11" s="351"/>
      <c r="BBY11" s="351"/>
      <c r="BBZ11" s="351"/>
      <c r="BCA11" s="351"/>
      <c r="BCB11" s="351"/>
      <c r="BCC11" s="351"/>
      <c r="BCD11" s="351"/>
      <c r="BCE11" s="351"/>
      <c r="BCF11" s="351"/>
      <c r="BCG11" s="351"/>
      <c r="BCH11" s="351"/>
      <c r="BCI11" s="351"/>
      <c r="BCJ11" s="351"/>
      <c r="BCK11" s="351"/>
      <c r="BCL11" s="351"/>
      <c r="BCM11" s="351"/>
      <c r="BCN11" s="351"/>
      <c r="BCO11" s="351"/>
      <c r="BCP11" s="351"/>
      <c r="BCQ11" s="351"/>
      <c r="BCR11" s="351"/>
      <c r="BCS11" s="351"/>
      <c r="BCT11" s="351"/>
      <c r="BCU11" s="351"/>
      <c r="BCV11" s="351"/>
      <c r="BCW11" s="351"/>
      <c r="BCX11" s="351"/>
      <c r="BCY11" s="351"/>
      <c r="BCZ11" s="351"/>
      <c r="BDA11" s="351"/>
      <c r="BDB11" s="351"/>
      <c r="BDC11" s="351"/>
      <c r="BDD11" s="351"/>
      <c r="BDE11" s="351"/>
      <c r="BDF11" s="351"/>
      <c r="BDG11" s="351"/>
      <c r="BDH11" s="351"/>
      <c r="BDI11" s="351"/>
      <c r="BDJ11" s="351"/>
      <c r="BDK11" s="351"/>
      <c r="BDL11" s="351"/>
      <c r="BDM11" s="351"/>
      <c r="BDN11" s="351"/>
      <c r="BDO11" s="351"/>
      <c r="BDP11" s="351"/>
      <c r="BDQ11" s="351"/>
      <c r="BDR11" s="351"/>
      <c r="BDS11" s="351"/>
      <c r="BDT11" s="351"/>
      <c r="BDU11" s="351"/>
      <c r="BDV11" s="351"/>
      <c r="BDW11" s="351"/>
      <c r="BDX11" s="351"/>
      <c r="BDY11" s="351"/>
      <c r="BDZ11" s="351"/>
      <c r="BEA11" s="351"/>
      <c r="BEB11" s="351"/>
      <c r="BEC11" s="351"/>
      <c r="BED11" s="351"/>
      <c r="BEE11" s="351"/>
      <c r="BEF11" s="351"/>
      <c r="BEG11" s="351"/>
      <c r="BEH11" s="351"/>
      <c r="BEI11" s="351"/>
      <c r="BEJ11" s="351"/>
      <c r="BEK11" s="351"/>
      <c r="BEL11" s="351"/>
      <c r="BEM11" s="351"/>
      <c r="BEN11" s="351"/>
      <c r="BEO11" s="351"/>
      <c r="BEP11" s="351"/>
      <c r="BEQ11" s="351"/>
      <c r="BER11" s="351"/>
      <c r="BES11" s="351"/>
      <c r="BET11" s="351"/>
      <c r="BEU11" s="351"/>
      <c r="BEV11" s="351"/>
      <c r="BEW11" s="351"/>
      <c r="BEX11" s="351"/>
      <c r="BEY11" s="351"/>
      <c r="BEZ11" s="351"/>
      <c r="BFA11" s="351"/>
      <c r="BFB11" s="351"/>
      <c r="BFC11" s="351"/>
      <c r="BFD11" s="351"/>
      <c r="BFE11" s="351"/>
      <c r="BFF11" s="351"/>
      <c r="BFG11" s="351"/>
      <c r="BFH11" s="351"/>
      <c r="BFI11" s="351"/>
      <c r="BFJ11" s="351"/>
      <c r="BFK11" s="351"/>
      <c r="BFL11" s="351"/>
      <c r="BFM11" s="351"/>
      <c r="BFN11" s="351"/>
      <c r="BFO11" s="351"/>
      <c r="BFP11" s="351"/>
      <c r="BFQ11" s="351"/>
      <c r="BFR11" s="351"/>
      <c r="BFS11" s="351"/>
      <c r="BFT11" s="351"/>
      <c r="BFU11" s="351"/>
      <c r="BFV11" s="351"/>
      <c r="BFW11" s="351"/>
      <c r="BFX11" s="351"/>
      <c r="BFY11" s="351"/>
      <c r="BFZ11" s="351"/>
      <c r="BGA11" s="351"/>
      <c r="BGB11" s="351"/>
      <c r="BGC11" s="351"/>
      <c r="BGD11" s="351"/>
      <c r="BGE11" s="351"/>
      <c r="BGF11" s="351"/>
      <c r="BGG11" s="351"/>
      <c r="BGH11" s="351"/>
      <c r="BGI11" s="351"/>
      <c r="BGJ11" s="351"/>
      <c r="BGK11" s="351"/>
      <c r="BGL11" s="351"/>
      <c r="BGM11" s="351"/>
      <c r="BGN11" s="351"/>
      <c r="BGO11" s="351"/>
      <c r="BGP11" s="351"/>
      <c r="BGQ11" s="351"/>
      <c r="BGR11" s="351"/>
      <c r="BGS11" s="351"/>
      <c r="BGT11" s="351"/>
      <c r="BGU11" s="351"/>
      <c r="BGV11" s="351"/>
      <c r="BGW11" s="351"/>
      <c r="BGX11" s="351"/>
      <c r="BGY11" s="351"/>
      <c r="BGZ11" s="351"/>
      <c r="BHA11" s="351"/>
      <c r="BHB11" s="351"/>
      <c r="BHC11" s="351"/>
      <c r="BHD11" s="351"/>
      <c r="BHE11" s="351"/>
      <c r="BHF11" s="351"/>
      <c r="BHG11" s="351"/>
      <c r="BHH11" s="351"/>
      <c r="BHI11" s="351"/>
      <c r="BHJ11" s="351"/>
      <c r="BHK11" s="351"/>
      <c r="BHL11" s="351"/>
      <c r="BHM11" s="351"/>
      <c r="BHN11" s="351"/>
      <c r="BHO11" s="351"/>
      <c r="BHP11" s="351"/>
      <c r="BHQ11" s="351"/>
      <c r="BHR11" s="351"/>
      <c r="BHS11" s="351"/>
      <c r="BHT11" s="351"/>
      <c r="BHU11" s="351"/>
      <c r="BHV11" s="351"/>
      <c r="BHW11" s="351"/>
      <c r="BHX11" s="351"/>
      <c r="BHY11" s="351"/>
      <c r="BHZ11" s="351"/>
      <c r="BIA11" s="351"/>
      <c r="BIB11" s="351"/>
      <c r="BIC11" s="351"/>
      <c r="BID11" s="351"/>
      <c r="BIE11" s="351"/>
      <c r="BIF11" s="351"/>
      <c r="BIG11" s="351"/>
      <c r="BIH11" s="351"/>
      <c r="BII11" s="351"/>
      <c r="BIJ11" s="351"/>
      <c r="BIK11" s="351"/>
      <c r="BIL11" s="351"/>
      <c r="BIM11" s="351"/>
      <c r="BIN11" s="351"/>
      <c r="BIO11" s="351"/>
      <c r="BIP11" s="351"/>
      <c r="BIQ11" s="351"/>
      <c r="BIR11" s="351"/>
      <c r="BIS11" s="351"/>
      <c r="BIT11" s="351"/>
      <c r="BIU11" s="351"/>
      <c r="BIV11" s="351"/>
      <c r="BIW11" s="351"/>
      <c r="BIX11" s="351"/>
      <c r="BIY11" s="351"/>
      <c r="BIZ11" s="351"/>
      <c r="BJA11" s="351"/>
      <c r="BJB11" s="351"/>
      <c r="BJC11" s="351"/>
      <c r="BJD11" s="351"/>
      <c r="BJE11" s="351"/>
      <c r="BJF11" s="351"/>
      <c r="BJG11" s="351"/>
      <c r="BJH11" s="351"/>
      <c r="BJI11" s="351"/>
      <c r="BJJ11" s="351"/>
      <c r="BJK11" s="351"/>
      <c r="BJL11" s="351"/>
      <c r="BJM11" s="351"/>
      <c r="BJN11" s="351"/>
      <c r="BJO11" s="351"/>
      <c r="BJP11" s="351"/>
      <c r="BJQ11" s="351"/>
      <c r="BJR11" s="351"/>
      <c r="BJS11" s="351"/>
      <c r="BJT11" s="351"/>
      <c r="BJU11" s="351"/>
      <c r="BJV11" s="351"/>
      <c r="BJW11" s="351"/>
      <c r="BJX11" s="351"/>
      <c r="BJY11" s="351"/>
      <c r="BJZ11" s="351"/>
      <c r="BKA11" s="351"/>
      <c r="BKB11" s="351"/>
      <c r="BKC11" s="351"/>
      <c r="BKD11" s="351"/>
      <c r="BKE11" s="351"/>
      <c r="BKF11" s="351"/>
      <c r="BKG11" s="351"/>
      <c r="BKH11" s="351"/>
      <c r="BKI11" s="351"/>
      <c r="BKJ11" s="351"/>
      <c r="BKK11" s="351"/>
      <c r="BKL11" s="351"/>
      <c r="BKM11" s="351"/>
      <c r="BKN11" s="351"/>
      <c r="BKO11" s="351"/>
      <c r="BKP11" s="351"/>
      <c r="BKQ11" s="351"/>
      <c r="BKR11" s="351"/>
      <c r="BKS11" s="351"/>
      <c r="BKT11" s="351"/>
      <c r="BKU11" s="351"/>
      <c r="BKV11" s="351"/>
      <c r="BKW11" s="351"/>
      <c r="BKX11" s="351"/>
      <c r="BKY11" s="351"/>
      <c r="BKZ11" s="351"/>
      <c r="BLA11" s="351"/>
      <c r="BLB11" s="351"/>
      <c r="BLC11" s="351"/>
      <c r="BLD11" s="351"/>
      <c r="BLE11" s="351"/>
      <c r="BLF11" s="351"/>
      <c r="BLG11" s="351"/>
      <c r="BLH11" s="351"/>
      <c r="BLI11" s="351"/>
      <c r="BLJ11" s="351"/>
      <c r="BLK11" s="351"/>
      <c r="BLL11" s="351"/>
      <c r="BLM11" s="351"/>
      <c r="BLN11" s="351"/>
      <c r="BLO11" s="351"/>
      <c r="BLP11" s="351"/>
      <c r="BLQ11" s="351"/>
      <c r="BLR11" s="351"/>
      <c r="BLS11" s="351"/>
      <c r="BLT11" s="351"/>
      <c r="BLU11" s="351"/>
      <c r="BLV11" s="351"/>
      <c r="BLW11" s="351"/>
      <c r="BLX11" s="351"/>
      <c r="BLY11" s="351"/>
      <c r="BLZ11" s="351"/>
      <c r="BMA11" s="351"/>
      <c r="BMB11" s="351"/>
      <c r="BMC11" s="351"/>
      <c r="BMD11" s="351"/>
      <c r="BME11" s="351"/>
      <c r="BMF11" s="351"/>
      <c r="BMG11" s="351"/>
      <c r="BMH11" s="351"/>
      <c r="BMI11" s="351"/>
      <c r="BMJ11" s="351"/>
      <c r="BMK11" s="351"/>
      <c r="BML11" s="351"/>
      <c r="BMM11" s="351"/>
      <c r="BMN11" s="351"/>
      <c r="BMO11" s="351"/>
      <c r="BMP11" s="351"/>
      <c r="BMQ11" s="351"/>
      <c r="BMR11" s="351"/>
      <c r="BMS11" s="351"/>
      <c r="BMT11" s="351"/>
      <c r="BMU11" s="351"/>
      <c r="BMV11" s="351"/>
      <c r="BMW11" s="351"/>
      <c r="BMX11" s="351"/>
      <c r="BMY11" s="351"/>
      <c r="BMZ11" s="351"/>
      <c r="BNA11" s="351"/>
      <c r="BNB11" s="351"/>
      <c r="BNC11" s="351"/>
      <c r="BND11" s="351"/>
      <c r="BNE11" s="351"/>
      <c r="BNF11" s="351"/>
      <c r="BNG11" s="351"/>
      <c r="BNH11" s="351"/>
      <c r="BNI11" s="351"/>
      <c r="BNJ11" s="351"/>
      <c r="BNK11" s="351"/>
      <c r="BNL11" s="351"/>
      <c r="BNM11" s="351"/>
      <c r="BNN11" s="351"/>
      <c r="BNO11" s="351"/>
      <c r="BNP11" s="351"/>
      <c r="BNQ11" s="351"/>
      <c r="BNR11" s="351"/>
      <c r="BNS11" s="351"/>
      <c r="BNT11" s="351"/>
      <c r="BNU11" s="351"/>
      <c r="BNV11" s="351"/>
      <c r="BNW11" s="351"/>
      <c r="BNX11" s="351"/>
      <c r="BNY11" s="351"/>
      <c r="BNZ11" s="351"/>
      <c r="BOA11" s="351"/>
      <c r="BOB11" s="351"/>
      <c r="BOC11" s="351"/>
      <c r="BOD11" s="351"/>
      <c r="BOE11" s="351"/>
      <c r="BOF11" s="351"/>
      <c r="BOG11" s="351"/>
      <c r="BOH11" s="351"/>
      <c r="BOI11" s="351"/>
      <c r="BOJ11" s="351"/>
      <c r="BOK11" s="351"/>
      <c r="BOL11" s="351"/>
      <c r="BOM11" s="351"/>
      <c r="BON11" s="351"/>
      <c r="BOO11" s="351"/>
      <c r="BOP11" s="351"/>
      <c r="BOQ11" s="351"/>
      <c r="BOR11" s="351"/>
      <c r="BOS11" s="351"/>
      <c r="BOT11" s="351"/>
      <c r="BOU11" s="351"/>
      <c r="BOV11" s="351"/>
      <c r="BOW11" s="351"/>
      <c r="BOX11" s="351"/>
      <c r="BOY11" s="351"/>
      <c r="BOZ11" s="351"/>
      <c r="BPA11" s="351"/>
      <c r="BPB11" s="351"/>
      <c r="BPC11" s="351"/>
      <c r="BPD11" s="351"/>
      <c r="BPE11" s="351"/>
      <c r="BPF11" s="351"/>
      <c r="BPG11" s="351"/>
      <c r="BPH11" s="351"/>
      <c r="BPI11" s="351"/>
      <c r="BPJ11" s="351"/>
      <c r="BPK11" s="351"/>
      <c r="BPL11" s="351"/>
      <c r="BPM11" s="351"/>
      <c r="BPN11" s="351"/>
      <c r="BPO11" s="351"/>
      <c r="BPP11" s="351"/>
      <c r="BPQ11" s="351"/>
      <c r="BPR11" s="351"/>
      <c r="BPS11" s="351"/>
      <c r="BPT11" s="351"/>
      <c r="BPU11" s="351"/>
      <c r="BPV11" s="351"/>
      <c r="BPW11" s="351"/>
      <c r="BPX11" s="351"/>
      <c r="BPY11" s="351"/>
      <c r="BPZ11" s="351"/>
      <c r="BQA11" s="351"/>
      <c r="BQB11" s="351"/>
      <c r="BQC11" s="351"/>
      <c r="BQD11" s="351"/>
      <c r="BQE11" s="351"/>
      <c r="BQF11" s="351"/>
      <c r="BQG11" s="351"/>
      <c r="BQH11" s="351"/>
      <c r="BQI11" s="351"/>
      <c r="BQJ11" s="351"/>
      <c r="BQK11" s="351"/>
      <c r="BQL11" s="351"/>
      <c r="BQM11" s="351"/>
      <c r="BQN11" s="351"/>
      <c r="BQO11" s="351"/>
      <c r="BQP11" s="351"/>
      <c r="BQQ11" s="351"/>
      <c r="BQR11" s="351"/>
      <c r="BQS11" s="351"/>
      <c r="BQT11" s="351"/>
      <c r="BQU11" s="351"/>
      <c r="BQV11" s="351"/>
      <c r="BQW11" s="351"/>
      <c r="BQX11" s="351"/>
      <c r="BQY11" s="351"/>
      <c r="BQZ11" s="351"/>
      <c r="BRA11" s="351"/>
      <c r="BRB11" s="351"/>
      <c r="BRC11" s="351"/>
      <c r="BRD11" s="351"/>
      <c r="BRE11" s="351"/>
      <c r="BRF11" s="351"/>
      <c r="BRG11" s="351"/>
      <c r="BRH11" s="351"/>
      <c r="BRI11" s="351"/>
      <c r="BRJ11" s="351"/>
      <c r="BRK11" s="351"/>
      <c r="BRL11" s="351"/>
      <c r="BRM11" s="351"/>
      <c r="BRN11" s="351"/>
      <c r="BRO11" s="351"/>
      <c r="BRP11" s="351"/>
      <c r="BRQ11" s="351"/>
      <c r="BRR11" s="351"/>
      <c r="BRS11" s="351"/>
      <c r="BRT11" s="351"/>
      <c r="BRU11" s="351"/>
      <c r="BRV11" s="351"/>
      <c r="BRW11" s="351"/>
      <c r="BRX11" s="351"/>
      <c r="BRY11" s="351"/>
      <c r="BRZ11" s="351"/>
      <c r="BSA11" s="351"/>
      <c r="BSB11" s="351"/>
      <c r="BSC11" s="351"/>
      <c r="BSD11" s="351"/>
      <c r="BSE11" s="351"/>
      <c r="BSF11" s="351"/>
      <c r="BSG11" s="351"/>
      <c r="BSH11" s="351"/>
      <c r="BSI11" s="351"/>
      <c r="BSJ11" s="351"/>
      <c r="BSK11" s="351"/>
      <c r="BSL11" s="351"/>
      <c r="BSM11" s="351"/>
      <c r="BSN11" s="351"/>
      <c r="BSO11" s="351"/>
      <c r="BSP11" s="351"/>
      <c r="BSQ11" s="351"/>
      <c r="BSR11" s="351"/>
      <c r="BSS11" s="351"/>
      <c r="BST11" s="351"/>
      <c r="BSU11" s="351"/>
      <c r="BSV11" s="351"/>
      <c r="BSW11" s="351"/>
      <c r="BSX11" s="351"/>
      <c r="BSY11" s="351"/>
      <c r="BSZ11" s="351"/>
      <c r="BTA11" s="351"/>
      <c r="BTB11" s="351"/>
      <c r="BTC11" s="351"/>
      <c r="BTD11" s="351"/>
      <c r="BTE11" s="351"/>
      <c r="BTF11" s="351"/>
      <c r="BTG11" s="351"/>
      <c r="BTH11" s="351"/>
      <c r="BTI11" s="351"/>
      <c r="BTJ11" s="351"/>
      <c r="BTK11" s="351"/>
      <c r="BTL11" s="351"/>
      <c r="BTM11" s="351"/>
      <c r="BTN11" s="351"/>
      <c r="BTO11" s="351"/>
      <c r="BTP11" s="351"/>
      <c r="BTQ11" s="351"/>
      <c r="BTR11" s="351"/>
      <c r="BTS11" s="351"/>
      <c r="BTT11" s="351"/>
      <c r="BTU11" s="351"/>
      <c r="BTV11" s="351"/>
      <c r="BTW11" s="351"/>
      <c r="BTX11" s="351"/>
      <c r="BTY11" s="351"/>
      <c r="BTZ11" s="351"/>
      <c r="BUA11" s="351"/>
      <c r="BUB11" s="351"/>
      <c r="BUC11" s="351"/>
      <c r="BUD11" s="351"/>
      <c r="BUE11" s="351"/>
      <c r="BUF11" s="351"/>
      <c r="BUG11" s="351"/>
      <c r="BUH11" s="351"/>
      <c r="BUI11" s="351"/>
      <c r="BUJ11" s="351"/>
      <c r="BUK11" s="351"/>
      <c r="BUL11" s="351"/>
      <c r="BUM11" s="351"/>
      <c r="BUN11" s="351"/>
      <c r="BUO11" s="351"/>
      <c r="BUP11" s="351"/>
      <c r="BUQ11" s="351"/>
      <c r="BUR11" s="351"/>
      <c r="BUS11" s="351"/>
      <c r="BUT11" s="351"/>
      <c r="BUU11" s="351"/>
      <c r="BUV11" s="351"/>
      <c r="BUW11" s="351"/>
      <c r="BUX11" s="351"/>
      <c r="BUY11" s="351"/>
      <c r="BUZ11" s="351"/>
      <c r="BVA11" s="351"/>
      <c r="BVB11" s="351"/>
      <c r="BVC11" s="351"/>
      <c r="BVD11" s="351"/>
      <c r="BVE11" s="351"/>
      <c r="BVF11" s="351"/>
      <c r="BVG11" s="351"/>
      <c r="BVH11" s="351"/>
      <c r="BVI11" s="351"/>
      <c r="BVJ11" s="351"/>
      <c r="BVK11" s="351"/>
      <c r="BVL11" s="351"/>
      <c r="BVM11" s="351"/>
      <c r="BVN11" s="351"/>
      <c r="BVO11" s="351"/>
      <c r="BVP11" s="351"/>
      <c r="BVQ11" s="351"/>
      <c r="BVR11" s="351"/>
      <c r="BVS11" s="351"/>
      <c r="BVT11" s="351"/>
      <c r="BVU11" s="351"/>
      <c r="BVV11" s="351"/>
      <c r="BVW11" s="351"/>
      <c r="BVX11" s="351"/>
      <c r="BVY11" s="351"/>
      <c r="BVZ11" s="351"/>
      <c r="BWA11" s="351"/>
      <c r="BWB11" s="351"/>
      <c r="BWC11" s="351"/>
      <c r="BWD11" s="351"/>
    </row>
    <row r="12" spans="1:1954" ht="16.5" x14ac:dyDescent="0.3">
      <c r="A12" s="450" t="s">
        <v>531</v>
      </c>
      <c r="B12" s="451">
        <v>13195.775559882386</v>
      </c>
      <c r="C12" s="451">
        <v>6823.6774657163642</v>
      </c>
      <c r="D12" s="451">
        <v>20019.453025598748</v>
      </c>
      <c r="E12" s="351"/>
      <c r="F12" s="456"/>
      <c r="G12" s="448"/>
      <c r="H12" s="456"/>
      <c r="I12" s="351"/>
      <c r="J12" s="449"/>
      <c r="K12" s="449"/>
      <c r="L12" s="449"/>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X12" s="351"/>
      <c r="GY12" s="351"/>
      <c r="GZ12" s="351"/>
      <c r="HA12" s="351"/>
      <c r="HB12" s="351"/>
      <c r="HC12" s="351"/>
      <c r="HD12" s="351"/>
      <c r="HE12" s="351"/>
      <c r="HF12" s="351"/>
      <c r="HG12" s="351"/>
      <c r="HH12" s="351"/>
      <c r="HI12" s="351"/>
      <c r="HJ12" s="351"/>
      <c r="HK12" s="351"/>
      <c r="HL12" s="351"/>
      <c r="HM12" s="351"/>
      <c r="HN12" s="351"/>
      <c r="HO12" s="351"/>
      <c r="HP12" s="351"/>
      <c r="HQ12" s="351"/>
      <c r="HR12" s="351"/>
      <c r="HS12" s="351"/>
      <c r="HT12" s="351"/>
      <c r="HU12" s="351"/>
      <c r="HV12" s="351"/>
      <c r="HW12" s="351"/>
      <c r="HX12" s="351"/>
      <c r="HY12" s="351"/>
      <c r="HZ12" s="351"/>
      <c r="IA12" s="351"/>
      <c r="IB12" s="351"/>
      <c r="IC12" s="351"/>
      <c r="ID12" s="351"/>
      <c r="IE12" s="351"/>
      <c r="IF12" s="351"/>
      <c r="IG12" s="351"/>
      <c r="IH12" s="351"/>
      <c r="II12" s="351"/>
      <c r="IJ12" s="351"/>
      <c r="IK12" s="351"/>
      <c r="IL12" s="351"/>
      <c r="IM12" s="351"/>
      <c r="IN12" s="351"/>
      <c r="IO12" s="351"/>
      <c r="IP12" s="351"/>
      <c r="IQ12" s="351"/>
      <c r="IR12" s="351"/>
      <c r="IS12" s="351"/>
      <c r="IT12" s="351"/>
      <c r="IU12" s="351"/>
      <c r="IV12" s="351"/>
      <c r="IW12" s="351"/>
      <c r="IX12" s="351"/>
      <c r="IY12" s="351"/>
      <c r="IZ12" s="351"/>
      <c r="JA12" s="351"/>
      <c r="JB12" s="351"/>
      <c r="JC12" s="351"/>
      <c r="JD12" s="351"/>
      <c r="JE12" s="351"/>
      <c r="JF12" s="351"/>
      <c r="JG12" s="351"/>
      <c r="JH12" s="351"/>
      <c r="JI12" s="351"/>
      <c r="JJ12" s="351"/>
      <c r="JK12" s="351"/>
      <c r="JL12" s="351"/>
      <c r="JM12" s="351"/>
      <c r="JN12" s="351"/>
      <c r="JO12" s="351"/>
      <c r="JP12" s="351"/>
      <c r="JQ12" s="351"/>
      <c r="JR12" s="351"/>
      <c r="JS12" s="351"/>
      <c r="JT12" s="351"/>
      <c r="JU12" s="351"/>
      <c r="JV12" s="351"/>
      <c r="JW12" s="351"/>
      <c r="JX12" s="351"/>
      <c r="JY12" s="351"/>
      <c r="JZ12" s="351"/>
      <c r="KA12" s="351"/>
      <c r="KB12" s="351"/>
      <c r="KC12" s="351"/>
      <c r="KD12" s="351"/>
      <c r="KE12" s="351"/>
      <c r="KF12" s="351"/>
      <c r="KG12" s="351"/>
      <c r="KH12" s="351"/>
      <c r="KI12" s="351"/>
      <c r="KJ12" s="351"/>
      <c r="KK12" s="351"/>
      <c r="KL12" s="351"/>
      <c r="KM12" s="351"/>
      <c r="KN12" s="351"/>
      <c r="KO12" s="351"/>
      <c r="KP12" s="351"/>
      <c r="KQ12" s="351"/>
      <c r="KR12" s="351"/>
      <c r="KS12" s="351"/>
      <c r="KT12" s="351"/>
      <c r="KU12" s="351"/>
      <c r="KV12" s="351"/>
      <c r="KW12" s="351"/>
      <c r="KX12" s="351"/>
      <c r="KY12" s="351"/>
      <c r="KZ12" s="351"/>
      <c r="LA12" s="351"/>
      <c r="LB12" s="351"/>
      <c r="LC12" s="351"/>
      <c r="LD12" s="351"/>
      <c r="LE12" s="351"/>
      <c r="LF12" s="351"/>
      <c r="LG12" s="351"/>
      <c r="LH12" s="351"/>
      <c r="LI12" s="351"/>
      <c r="LJ12" s="351"/>
      <c r="LK12" s="351"/>
      <c r="LL12" s="351"/>
      <c r="LM12" s="351"/>
      <c r="LN12" s="351"/>
      <c r="LO12" s="351"/>
      <c r="LP12" s="351"/>
      <c r="LQ12" s="351"/>
      <c r="LR12" s="351"/>
      <c r="LS12" s="351"/>
      <c r="LT12" s="351"/>
      <c r="LU12" s="351"/>
      <c r="LV12" s="351"/>
      <c r="LW12" s="351"/>
      <c r="LX12" s="351"/>
      <c r="LY12" s="351"/>
      <c r="LZ12" s="351"/>
      <c r="MA12" s="351"/>
      <c r="MB12" s="351"/>
      <c r="MC12" s="351"/>
      <c r="MD12" s="351"/>
      <c r="ME12" s="351"/>
      <c r="MF12" s="351"/>
      <c r="MG12" s="351"/>
      <c r="MH12" s="351"/>
      <c r="MI12" s="351"/>
      <c r="MJ12" s="351"/>
      <c r="MK12" s="351"/>
      <c r="ML12" s="351"/>
      <c r="MM12" s="351"/>
      <c r="MN12" s="351"/>
      <c r="MO12" s="351"/>
      <c r="MP12" s="351"/>
      <c r="MQ12" s="351"/>
      <c r="MR12" s="351"/>
      <c r="MS12" s="351"/>
      <c r="MT12" s="351"/>
      <c r="MU12" s="351"/>
      <c r="MV12" s="351"/>
      <c r="MW12" s="351"/>
      <c r="MX12" s="351"/>
      <c r="MY12" s="351"/>
      <c r="MZ12" s="351"/>
      <c r="NA12" s="351"/>
      <c r="NB12" s="351"/>
      <c r="NC12" s="351"/>
      <c r="ND12" s="351"/>
      <c r="NE12" s="351"/>
      <c r="NF12" s="351"/>
      <c r="NG12" s="351"/>
      <c r="NH12" s="351"/>
      <c r="NI12" s="351"/>
      <c r="NJ12" s="351"/>
      <c r="NK12" s="351"/>
      <c r="NL12" s="351"/>
      <c r="NM12" s="351"/>
      <c r="NN12" s="351"/>
      <c r="NO12" s="351"/>
      <c r="NP12" s="351"/>
      <c r="NQ12" s="351"/>
      <c r="NR12" s="351"/>
      <c r="NS12" s="351"/>
      <c r="NT12" s="351"/>
      <c r="NU12" s="351"/>
      <c r="NV12" s="351"/>
      <c r="NW12" s="351"/>
      <c r="NX12" s="351"/>
      <c r="NY12" s="351"/>
      <c r="NZ12" s="351"/>
      <c r="OA12" s="351"/>
      <c r="OB12" s="351"/>
      <c r="OC12" s="351"/>
      <c r="OD12" s="351"/>
      <c r="OE12" s="351"/>
      <c r="OF12" s="351"/>
      <c r="OG12" s="351"/>
      <c r="OH12" s="351"/>
      <c r="OI12" s="351"/>
      <c r="OJ12" s="351"/>
      <c r="OK12" s="351"/>
      <c r="OL12" s="351"/>
      <c r="OM12" s="351"/>
      <c r="ON12" s="351"/>
      <c r="OO12" s="351"/>
      <c r="OP12" s="351"/>
      <c r="OQ12" s="351"/>
      <c r="OR12" s="351"/>
      <c r="OS12" s="351"/>
      <c r="OT12" s="351"/>
      <c r="OU12" s="351"/>
      <c r="OV12" s="351"/>
      <c r="OW12" s="351"/>
      <c r="OX12" s="351"/>
      <c r="OY12" s="351"/>
      <c r="OZ12" s="351"/>
      <c r="PA12" s="351"/>
      <c r="PB12" s="351"/>
      <c r="PC12" s="351"/>
      <c r="PD12" s="351"/>
      <c r="PE12" s="351"/>
      <c r="PF12" s="351"/>
      <c r="PG12" s="351"/>
      <c r="PH12" s="351"/>
      <c r="PI12" s="351"/>
      <c r="PJ12" s="351"/>
      <c r="PK12" s="351"/>
      <c r="PL12" s="351"/>
      <c r="PM12" s="351"/>
      <c r="PN12" s="351"/>
      <c r="PO12" s="351"/>
      <c r="PP12" s="351"/>
      <c r="PQ12" s="351"/>
      <c r="PR12" s="351"/>
      <c r="PS12" s="351"/>
      <c r="PT12" s="351"/>
      <c r="PU12" s="351"/>
      <c r="PV12" s="351"/>
      <c r="PW12" s="351"/>
      <c r="PX12" s="351"/>
      <c r="PY12" s="351"/>
      <c r="PZ12" s="351"/>
      <c r="QA12" s="351"/>
      <c r="QB12" s="351"/>
      <c r="QC12" s="351"/>
      <c r="QD12" s="351"/>
      <c r="QE12" s="351"/>
      <c r="QF12" s="351"/>
      <c r="QG12" s="351"/>
      <c r="QH12" s="351"/>
      <c r="QI12" s="351"/>
      <c r="QJ12" s="351"/>
      <c r="QK12" s="351"/>
      <c r="QL12" s="351"/>
      <c r="QM12" s="351"/>
      <c r="QN12" s="351"/>
      <c r="QO12" s="351"/>
      <c r="QP12" s="351"/>
      <c r="QQ12" s="351"/>
      <c r="QR12" s="351"/>
      <c r="QS12" s="351"/>
      <c r="QT12" s="351"/>
      <c r="QU12" s="351"/>
      <c r="QV12" s="351"/>
      <c r="QW12" s="351"/>
      <c r="QX12" s="351"/>
      <c r="QY12" s="351"/>
      <c r="QZ12" s="351"/>
      <c r="RA12" s="351"/>
      <c r="RB12" s="351"/>
      <c r="RC12" s="351"/>
      <c r="RD12" s="351"/>
      <c r="RE12" s="351"/>
      <c r="RF12" s="351"/>
      <c r="RG12" s="351"/>
      <c r="RH12" s="351"/>
      <c r="RI12" s="351"/>
      <c r="RJ12" s="351"/>
      <c r="RK12" s="351"/>
      <c r="RL12" s="351"/>
      <c r="RM12" s="351"/>
      <c r="RN12" s="351"/>
      <c r="RO12" s="351"/>
      <c r="RP12" s="351"/>
      <c r="RQ12" s="351"/>
      <c r="RR12" s="351"/>
      <c r="RS12" s="351"/>
      <c r="RT12" s="351"/>
      <c r="RU12" s="351"/>
      <c r="RV12" s="351"/>
      <c r="RW12" s="351"/>
      <c r="RX12" s="351"/>
      <c r="RY12" s="351"/>
      <c r="RZ12" s="351"/>
      <c r="SA12" s="351"/>
      <c r="SB12" s="351"/>
      <c r="SC12" s="351"/>
      <c r="SD12" s="351"/>
      <c r="SE12" s="351"/>
      <c r="SF12" s="351"/>
      <c r="SG12" s="351"/>
      <c r="SH12" s="351"/>
      <c r="SI12" s="351"/>
      <c r="SJ12" s="351"/>
      <c r="SK12" s="351"/>
      <c r="SL12" s="351"/>
      <c r="SM12" s="351"/>
      <c r="SN12" s="351"/>
      <c r="SO12" s="351"/>
      <c r="SP12" s="351"/>
      <c r="SQ12" s="351"/>
      <c r="SR12" s="351"/>
      <c r="SS12" s="351"/>
      <c r="ST12" s="351"/>
      <c r="SU12" s="351"/>
      <c r="SV12" s="351"/>
      <c r="SW12" s="351"/>
      <c r="SX12" s="351"/>
      <c r="SY12" s="351"/>
      <c r="SZ12" s="351"/>
      <c r="TA12" s="351"/>
      <c r="TB12" s="351"/>
      <c r="TC12" s="351"/>
      <c r="TD12" s="351"/>
      <c r="TE12" s="351"/>
      <c r="TF12" s="351"/>
      <c r="TG12" s="351"/>
      <c r="TH12" s="351"/>
      <c r="TI12" s="351"/>
      <c r="TJ12" s="351"/>
      <c r="TK12" s="351"/>
      <c r="TL12" s="351"/>
      <c r="TM12" s="351"/>
      <c r="TN12" s="351"/>
      <c r="TO12" s="351"/>
      <c r="TP12" s="351"/>
      <c r="TQ12" s="351"/>
      <c r="TR12" s="351"/>
      <c r="TS12" s="351"/>
      <c r="TT12" s="351"/>
      <c r="TU12" s="351"/>
      <c r="TV12" s="351"/>
      <c r="TW12" s="351"/>
      <c r="TX12" s="351"/>
      <c r="TY12" s="351"/>
      <c r="TZ12" s="351"/>
      <c r="UA12" s="351"/>
      <c r="UB12" s="351"/>
      <c r="UC12" s="351"/>
      <c r="UD12" s="351"/>
      <c r="UE12" s="351"/>
      <c r="UF12" s="351"/>
      <c r="UG12" s="351"/>
      <c r="UH12" s="351"/>
      <c r="UI12" s="351"/>
      <c r="UJ12" s="351"/>
      <c r="UK12" s="351"/>
      <c r="UL12" s="351"/>
      <c r="UM12" s="351"/>
      <c r="UN12" s="351"/>
      <c r="UO12" s="351"/>
      <c r="UP12" s="351"/>
      <c r="UQ12" s="351"/>
      <c r="UR12" s="351"/>
      <c r="US12" s="351"/>
      <c r="UT12" s="351"/>
      <c r="UU12" s="351"/>
      <c r="UV12" s="351"/>
      <c r="UW12" s="351"/>
      <c r="UX12" s="351"/>
      <c r="UY12" s="351"/>
      <c r="UZ12" s="351"/>
      <c r="VA12" s="351"/>
      <c r="VB12" s="351"/>
      <c r="VC12" s="351"/>
      <c r="VD12" s="351"/>
      <c r="VE12" s="351"/>
      <c r="VF12" s="351"/>
      <c r="VG12" s="351"/>
      <c r="VH12" s="351"/>
      <c r="VI12" s="351"/>
      <c r="VJ12" s="351"/>
      <c r="VK12" s="351"/>
      <c r="VL12" s="351"/>
      <c r="VM12" s="351"/>
      <c r="VN12" s="351"/>
      <c r="VO12" s="351"/>
      <c r="VP12" s="351"/>
      <c r="VQ12" s="351"/>
      <c r="VR12" s="351"/>
      <c r="VS12" s="351"/>
      <c r="VT12" s="351"/>
      <c r="VU12" s="351"/>
      <c r="VV12" s="351"/>
      <c r="VW12" s="351"/>
      <c r="VX12" s="351"/>
      <c r="VY12" s="351"/>
      <c r="VZ12" s="351"/>
      <c r="WA12" s="351"/>
      <c r="WB12" s="351"/>
      <c r="WC12" s="351"/>
      <c r="WD12" s="351"/>
      <c r="WE12" s="351"/>
      <c r="WF12" s="351"/>
      <c r="WG12" s="351"/>
      <c r="WH12" s="351"/>
      <c r="WI12" s="351"/>
      <c r="WJ12" s="351"/>
      <c r="WK12" s="351"/>
      <c r="WL12" s="351"/>
      <c r="WM12" s="351"/>
      <c r="WN12" s="351"/>
      <c r="WO12" s="351"/>
      <c r="WP12" s="351"/>
      <c r="WQ12" s="351"/>
      <c r="WR12" s="351"/>
      <c r="WS12" s="351"/>
      <c r="WT12" s="351"/>
      <c r="WU12" s="351"/>
      <c r="WV12" s="351"/>
      <c r="WW12" s="351"/>
      <c r="WX12" s="351"/>
      <c r="WY12" s="351"/>
      <c r="WZ12" s="351"/>
      <c r="XA12" s="351"/>
      <c r="XB12" s="351"/>
      <c r="XC12" s="351"/>
      <c r="XD12" s="351"/>
      <c r="XE12" s="351"/>
      <c r="XF12" s="351"/>
      <c r="XG12" s="351"/>
      <c r="XH12" s="351"/>
      <c r="XI12" s="351"/>
      <c r="XJ12" s="351"/>
      <c r="XK12" s="351"/>
      <c r="XL12" s="351"/>
      <c r="XM12" s="351"/>
      <c r="XN12" s="351"/>
      <c r="XO12" s="351"/>
      <c r="XP12" s="351"/>
      <c r="XQ12" s="351"/>
      <c r="XR12" s="351"/>
      <c r="XS12" s="351"/>
      <c r="XT12" s="351"/>
      <c r="XU12" s="351"/>
      <c r="XV12" s="351"/>
      <c r="XW12" s="351"/>
      <c r="XX12" s="351"/>
      <c r="XY12" s="351"/>
      <c r="XZ12" s="351"/>
      <c r="YA12" s="351"/>
      <c r="YB12" s="351"/>
      <c r="YC12" s="351"/>
      <c r="YD12" s="351"/>
      <c r="YE12" s="351"/>
      <c r="YF12" s="351"/>
      <c r="YG12" s="351"/>
      <c r="YH12" s="351"/>
      <c r="YI12" s="351"/>
      <c r="YJ12" s="351"/>
      <c r="YK12" s="351"/>
      <c r="YL12" s="351"/>
      <c r="YM12" s="351"/>
      <c r="YN12" s="351"/>
      <c r="YO12" s="351"/>
      <c r="YP12" s="351"/>
      <c r="YQ12" s="351"/>
      <c r="YR12" s="351"/>
      <c r="YS12" s="351"/>
      <c r="YT12" s="351"/>
      <c r="YU12" s="351"/>
      <c r="YV12" s="351"/>
      <c r="YW12" s="351"/>
      <c r="YX12" s="351"/>
      <c r="YY12" s="351"/>
      <c r="YZ12" s="351"/>
      <c r="ZA12" s="351"/>
      <c r="ZB12" s="351"/>
      <c r="ZC12" s="351"/>
      <c r="ZD12" s="351"/>
      <c r="ZE12" s="351"/>
      <c r="ZF12" s="351"/>
      <c r="ZG12" s="351"/>
      <c r="ZH12" s="351"/>
      <c r="ZI12" s="351"/>
      <c r="ZJ12" s="351"/>
      <c r="ZK12" s="351"/>
      <c r="ZL12" s="351"/>
      <c r="ZM12" s="351"/>
      <c r="ZN12" s="351"/>
      <c r="ZO12" s="351"/>
      <c r="ZP12" s="351"/>
      <c r="ZQ12" s="351"/>
      <c r="ZR12" s="351"/>
      <c r="ZS12" s="351"/>
      <c r="ZT12" s="351"/>
      <c r="ZU12" s="351"/>
      <c r="ZV12" s="351"/>
      <c r="ZW12" s="351"/>
      <c r="ZX12" s="351"/>
      <c r="ZY12" s="351"/>
      <c r="ZZ12" s="351"/>
      <c r="AAA12" s="351"/>
      <c r="AAB12" s="351"/>
      <c r="AAC12" s="351"/>
      <c r="AAD12" s="351"/>
      <c r="AAE12" s="351"/>
      <c r="AAF12" s="351"/>
      <c r="AAG12" s="351"/>
      <c r="AAH12" s="351"/>
      <c r="AAI12" s="351"/>
      <c r="AAJ12" s="351"/>
      <c r="AAK12" s="351"/>
      <c r="AAL12" s="351"/>
      <c r="AAM12" s="351"/>
      <c r="AAN12" s="351"/>
      <c r="AAO12" s="351"/>
      <c r="AAP12" s="351"/>
      <c r="AAQ12" s="351"/>
      <c r="AAR12" s="351"/>
      <c r="AAS12" s="351"/>
      <c r="AAT12" s="351"/>
      <c r="AAU12" s="351"/>
      <c r="AAV12" s="351"/>
      <c r="AAW12" s="351"/>
      <c r="AAX12" s="351"/>
      <c r="AAY12" s="351"/>
      <c r="AAZ12" s="351"/>
      <c r="ABA12" s="351"/>
      <c r="ABB12" s="351"/>
      <c r="ABC12" s="351"/>
      <c r="ABD12" s="351"/>
      <c r="ABE12" s="351"/>
      <c r="ABF12" s="351"/>
      <c r="ABG12" s="351"/>
      <c r="ABH12" s="351"/>
      <c r="ABI12" s="351"/>
      <c r="ABJ12" s="351"/>
      <c r="ABK12" s="351"/>
      <c r="ABL12" s="351"/>
      <c r="ABM12" s="351"/>
      <c r="ABN12" s="351"/>
      <c r="ABO12" s="351"/>
      <c r="ABP12" s="351"/>
      <c r="ABQ12" s="351"/>
      <c r="ABR12" s="351"/>
      <c r="ABS12" s="351"/>
      <c r="ABT12" s="351"/>
      <c r="ABU12" s="351"/>
      <c r="ABV12" s="351"/>
      <c r="ABW12" s="351"/>
      <c r="ABX12" s="351"/>
      <c r="ABY12" s="351"/>
      <c r="ABZ12" s="351"/>
      <c r="ACA12" s="351"/>
      <c r="ACB12" s="351"/>
      <c r="ACC12" s="351"/>
      <c r="ACD12" s="351"/>
      <c r="ACE12" s="351"/>
      <c r="ACF12" s="351"/>
      <c r="ACG12" s="351"/>
      <c r="ACH12" s="351"/>
      <c r="ACI12" s="351"/>
      <c r="ACJ12" s="351"/>
      <c r="ACK12" s="351"/>
      <c r="ACL12" s="351"/>
      <c r="ACM12" s="351"/>
      <c r="ACN12" s="351"/>
      <c r="ACO12" s="351"/>
      <c r="ACP12" s="351"/>
      <c r="ACQ12" s="351"/>
      <c r="ACR12" s="351"/>
      <c r="ACS12" s="351"/>
      <c r="ACT12" s="351"/>
      <c r="ACU12" s="351"/>
      <c r="ACV12" s="351"/>
      <c r="ACW12" s="351"/>
      <c r="ACX12" s="351"/>
      <c r="ACY12" s="351"/>
      <c r="ACZ12" s="351"/>
      <c r="ADA12" s="351"/>
      <c r="ADB12" s="351"/>
      <c r="ADC12" s="351"/>
      <c r="ADD12" s="351"/>
      <c r="ADE12" s="351"/>
      <c r="ADF12" s="351"/>
      <c r="ADG12" s="351"/>
      <c r="ADH12" s="351"/>
      <c r="ADI12" s="351"/>
      <c r="ADJ12" s="351"/>
      <c r="ADK12" s="351"/>
      <c r="ADL12" s="351"/>
      <c r="ADM12" s="351"/>
      <c r="ADN12" s="351"/>
      <c r="ADO12" s="351"/>
      <c r="ADP12" s="351"/>
      <c r="ADQ12" s="351"/>
      <c r="ADR12" s="351"/>
      <c r="ADS12" s="351"/>
      <c r="ADT12" s="351"/>
      <c r="ADU12" s="351"/>
      <c r="ADV12" s="351"/>
      <c r="ADW12" s="351"/>
      <c r="ADX12" s="351"/>
      <c r="ADY12" s="351"/>
      <c r="ADZ12" s="351"/>
      <c r="AEA12" s="351"/>
      <c r="AEB12" s="351"/>
      <c r="AEC12" s="351"/>
      <c r="AED12" s="351"/>
      <c r="AEE12" s="351"/>
      <c r="AEF12" s="351"/>
      <c r="AEG12" s="351"/>
      <c r="AEH12" s="351"/>
      <c r="AEI12" s="351"/>
      <c r="AEJ12" s="351"/>
      <c r="AEK12" s="351"/>
      <c r="AEL12" s="351"/>
      <c r="AEM12" s="351"/>
      <c r="AEN12" s="351"/>
      <c r="AEO12" s="351"/>
      <c r="AEP12" s="351"/>
      <c r="AEQ12" s="351"/>
      <c r="AER12" s="351"/>
      <c r="AES12" s="351"/>
      <c r="AET12" s="351"/>
      <c r="AEU12" s="351"/>
      <c r="AEV12" s="351"/>
      <c r="AEW12" s="351"/>
      <c r="AEX12" s="351"/>
      <c r="AEY12" s="351"/>
      <c r="AEZ12" s="351"/>
      <c r="AFA12" s="351"/>
      <c r="AFB12" s="351"/>
      <c r="AFC12" s="351"/>
      <c r="AFD12" s="351"/>
      <c r="AFE12" s="351"/>
      <c r="AFF12" s="351"/>
      <c r="AFG12" s="351"/>
      <c r="AFH12" s="351"/>
      <c r="AFI12" s="351"/>
      <c r="AFJ12" s="351"/>
      <c r="AFK12" s="351"/>
      <c r="AFL12" s="351"/>
      <c r="AFM12" s="351"/>
      <c r="AFN12" s="351"/>
      <c r="AFO12" s="351"/>
      <c r="AFP12" s="351"/>
      <c r="AFQ12" s="351"/>
      <c r="AFR12" s="351"/>
      <c r="AFS12" s="351"/>
      <c r="AFT12" s="351"/>
      <c r="AFU12" s="351"/>
      <c r="AFV12" s="351"/>
      <c r="AFW12" s="351"/>
      <c r="AFX12" s="351"/>
      <c r="AFY12" s="351"/>
      <c r="AFZ12" s="351"/>
      <c r="AGA12" s="351"/>
      <c r="AGB12" s="351"/>
      <c r="AGC12" s="351"/>
      <c r="AGD12" s="351"/>
      <c r="AGE12" s="351"/>
      <c r="AGF12" s="351"/>
      <c r="AGG12" s="351"/>
      <c r="AGH12" s="351"/>
      <c r="AGI12" s="351"/>
      <c r="AGJ12" s="351"/>
      <c r="AGK12" s="351"/>
      <c r="AGL12" s="351"/>
      <c r="AGM12" s="351"/>
      <c r="AGN12" s="351"/>
      <c r="AGO12" s="351"/>
      <c r="AGP12" s="351"/>
      <c r="AGQ12" s="351"/>
      <c r="AGR12" s="351"/>
      <c r="AGS12" s="351"/>
      <c r="AGT12" s="351"/>
      <c r="AGU12" s="351"/>
      <c r="AGV12" s="351"/>
      <c r="AGW12" s="351"/>
      <c r="AGX12" s="351"/>
      <c r="AGY12" s="351"/>
      <c r="AGZ12" s="351"/>
      <c r="AHA12" s="351"/>
      <c r="AHB12" s="351"/>
      <c r="AHC12" s="351"/>
      <c r="AHD12" s="351"/>
      <c r="AHE12" s="351"/>
      <c r="AHF12" s="351"/>
      <c r="AHG12" s="351"/>
      <c r="AHH12" s="351"/>
      <c r="AHI12" s="351"/>
      <c r="AHJ12" s="351"/>
      <c r="AHK12" s="351"/>
      <c r="AHL12" s="351"/>
      <c r="AHM12" s="351"/>
      <c r="AHN12" s="351"/>
      <c r="AHO12" s="351"/>
      <c r="AHP12" s="351"/>
      <c r="AHQ12" s="351"/>
      <c r="AHR12" s="351"/>
      <c r="AHS12" s="351"/>
      <c r="AHT12" s="351"/>
      <c r="AHU12" s="351"/>
      <c r="AHV12" s="351"/>
      <c r="AHW12" s="351"/>
      <c r="AHX12" s="351"/>
      <c r="AHY12" s="351"/>
      <c r="AHZ12" s="351"/>
      <c r="AIA12" s="351"/>
      <c r="AIB12" s="351"/>
      <c r="AIC12" s="351"/>
      <c r="AID12" s="351"/>
      <c r="AIE12" s="351"/>
      <c r="AIF12" s="351"/>
      <c r="AIG12" s="351"/>
      <c r="AIH12" s="351"/>
      <c r="AII12" s="351"/>
      <c r="AIJ12" s="351"/>
      <c r="AIK12" s="351"/>
      <c r="AIL12" s="351"/>
      <c r="AIM12" s="351"/>
      <c r="AIN12" s="351"/>
      <c r="AIO12" s="351"/>
      <c r="AIP12" s="351"/>
      <c r="AIQ12" s="351"/>
      <c r="AIR12" s="351"/>
      <c r="AIS12" s="351"/>
      <c r="AIT12" s="351"/>
      <c r="AIU12" s="351"/>
      <c r="AIV12" s="351"/>
      <c r="AIW12" s="351"/>
      <c r="AIX12" s="351"/>
      <c r="AIY12" s="351"/>
      <c r="AIZ12" s="351"/>
      <c r="AJA12" s="351"/>
      <c r="AJB12" s="351"/>
      <c r="AJC12" s="351"/>
      <c r="AJD12" s="351"/>
      <c r="AJE12" s="351"/>
      <c r="AJF12" s="351"/>
      <c r="AJG12" s="351"/>
      <c r="AJH12" s="351"/>
      <c r="AJI12" s="351"/>
      <c r="AJJ12" s="351"/>
      <c r="AJK12" s="351"/>
      <c r="AJL12" s="351"/>
      <c r="AJM12" s="351"/>
      <c r="AJN12" s="351"/>
      <c r="AJO12" s="351"/>
      <c r="AJP12" s="351"/>
      <c r="AJQ12" s="351"/>
      <c r="AJR12" s="351"/>
      <c r="AJS12" s="351"/>
      <c r="AJT12" s="351"/>
      <c r="AJU12" s="351"/>
      <c r="AJV12" s="351"/>
      <c r="AJW12" s="351"/>
      <c r="AJX12" s="351"/>
      <c r="AJY12" s="351"/>
      <c r="AJZ12" s="351"/>
      <c r="AKA12" s="351"/>
      <c r="AKB12" s="351"/>
      <c r="AKC12" s="351"/>
      <c r="AKD12" s="351"/>
      <c r="AKE12" s="351"/>
      <c r="AKF12" s="351"/>
      <c r="AKG12" s="351"/>
      <c r="AKH12" s="351"/>
      <c r="AKI12" s="351"/>
      <c r="AKJ12" s="351"/>
      <c r="AKK12" s="351"/>
      <c r="AKL12" s="351"/>
      <c r="AKM12" s="351"/>
      <c r="AKN12" s="351"/>
      <c r="AKO12" s="351"/>
      <c r="AKP12" s="351"/>
      <c r="AKQ12" s="351"/>
      <c r="AKR12" s="351"/>
      <c r="AKS12" s="351"/>
      <c r="AKT12" s="351"/>
      <c r="AKU12" s="351"/>
      <c r="AKV12" s="351"/>
      <c r="AKW12" s="351"/>
      <c r="AKX12" s="351"/>
      <c r="AKY12" s="351"/>
      <c r="AKZ12" s="351"/>
      <c r="ALA12" s="351"/>
      <c r="ALB12" s="351"/>
      <c r="ALC12" s="351"/>
      <c r="ALD12" s="351"/>
      <c r="ALE12" s="351"/>
      <c r="ALF12" s="351"/>
      <c r="ALG12" s="351"/>
      <c r="ALH12" s="351"/>
      <c r="ALI12" s="351"/>
      <c r="ALJ12" s="351"/>
      <c r="ALK12" s="351"/>
      <c r="ALL12" s="351"/>
      <c r="ALM12" s="351"/>
      <c r="ALN12" s="351"/>
      <c r="ALO12" s="351"/>
      <c r="ALP12" s="351"/>
      <c r="ALQ12" s="351"/>
      <c r="ALR12" s="351"/>
      <c r="ALS12" s="351"/>
      <c r="ALT12" s="351"/>
      <c r="ALU12" s="351"/>
      <c r="ALV12" s="351"/>
      <c r="ALW12" s="351"/>
      <c r="ALX12" s="351"/>
      <c r="ALY12" s="351"/>
      <c r="ALZ12" s="351"/>
      <c r="AMA12" s="351"/>
      <c r="AMB12" s="351"/>
      <c r="AMC12" s="351"/>
      <c r="AMD12" s="351"/>
      <c r="AME12" s="351"/>
      <c r="AMF12" s="351"/>
      <c r="AMG12" s="351"/>
      <c r="AMH12" s="351"/>
      <c r="AMI12" s="351"/>
      <c r="AMJ12" s="351"/>
      <c r="AMK12" s="351"/>
      <c r="AML12" s="351"/>
      <c r="AMM12" s="351"/>
      <c r="AMN12" s="351"/>
      <c r="AMO12" s="351"/>
      <c r="AMP12" s="351"/>
      <c r="AMQ12" s="351"/>
      <c r="AMR12" s="351"/>
      <c r="AMS12" s="351"/>
      <c r="AMT12" s="351"/>
      <c r="AMU12" s="351"/>
      <c r="AMV12" s="351"/>
      <c r="AMW12" s="351"/>
      <c r="AMX12" s="351"/>
      <c r="AMY12" s="351"/>
      <c r="AMZ12" s="351"/>
      <c r="ANA12" s="351"/>
      <c r="ANB12" s="351"/>
      <c r="ANC12" s="351"/>
      <c r="AND12" s="351"/>
      <c r="ANE12" s="351"/>
      <c r="ANF12" s="351"/>
      <c r="ANG12" s="351"/>
      <c r="ANH12" s="351"/>
      <c r="ANI12" s="351"/>
      <c r="ANJ12" s="351"/>
      <c r="ANK12" s="351"/>
      <c r="ANL12" s="351"/>
      <c r="ANM12" s="351"/>
      <c r="ANN12" s="351"/>
      <c r="ANO12" s="351"/>
      <c r="ANP12" s="351"/>
      <c r="ANQ12" s="351"/>
      <c r="ANR12" s="351"/>
      <c r="ANS12" s="351"/>
      <c r="ANT12" s="351"/>
      <c r="ANU12" s="351"/>
      <c r="ANV12" s="351"/>
      <c r="ANW12" s="351"/>
      <c r="ANX12" s="351"/>
      <c r="ANY12" s="351"/>
      <c r="ANZ12" s="351"/>
      <c r="AOA12" s="351"/>
      <c r="AOB12" s="351"/>
      <c r="AOC12" s="351"/>
      <c r="AOD12" s="351"/>
      <c r="AOE12" s="351"/>
      <c r="AOF12" s="351"/>
      <c r="AOG12" s="351"/>
      <c r="AOH12" s="351"/>
      <c r="AOI12" s="351"/>
      <c r="AOJ12" s="351"/>
      <c r="AOK12" s="351"/>
      <c r="AOL12" s="351"/>
      <c r="AOM12" s="351"/>
      <c r="AON12" s="351"/>
      <c r="AOO12" s="351"/>
      <c r="AOP12" s="351"/>
      <c r="AOQ12" s="351"/>
      <c r="AOR12" s="351"/>
      <c r="AOS12" s="351"/>
      <c r="AOT12" s="351"/>
      <c r="AOU12" s="351"/>
      <c r="AOV12" s="351"/>
      <c r="AOW12" s="351"/>
      <c r="AOX12" s="351"/>
      <c r="AOY12" s="351"/>
      <c r="AOZ12" s="351"/>
      <c r="APA12" s="351"/>
      <c r="APB12" s="351"/>
      <c r="APC12" s="351"/>
      <c r="APD12" s="351"/>
      <c r="APE12" s="351"/>
      <c r="APF12" s="351"/>
      <c r="APG12" s="351"/>
      <c r="APH12" s="351"/>
      <c r="API12" s="351"/>
      <c r="APJ12" s="351"/>
      <c r="APK12" s="351"/>
      <c r="APL12" s="351"/>
      <c r="APM12" s="351"/>
      <c r="APN12" s="351"/>
      <c r="APO12" s="351"/>
      <c r="APP12" s="351"/>
      <c r="APQ12" s="351"/>
      <c r="APR12" s="351"/>
      <c r="APS12" s="351"/>
      <c r="APT12" s="351"/>
      <c r="APU12" s="351"/>
      <c r="APV12" s="351"/>
      <c r="APW12" s="351"/>
      <c r="APX12" s="351"/>
      <c r="APY12" s="351"/>
      <c r="APZ12" s="351"/>
      <c r="AQA12" s="351"/>
      <c r="AQB12" s="351"/>
      <c r="AQC12" s="351"/>
      <c r="AQD12" s="351"/>
      <c r="AQE12" s="351"/>
      <c r="AQF12" s="351"/>
      <c r="AQG12" s="351"/>
      <c r="AQH12" s="351"/>
      <c r="AQI12" s="351"/>
      <c r="AQJ12" s="351"/>
      <c r="AQK12" s="351"/>
      <c r="AQL12" s="351"/>
      <c r="AQM12" s="351"/>
      <c r="AQN12" s="351"/>
      <c r="AQO12" s="351"/>
      <c r="AQP12" s="351"/>
      <c r="AQQ12" s="351"/>
      <c r="AQR12" s="351"/>
      <c r="AQS12" s="351"/>
      <c r="AQT12" s="351"/>
      <c r="AQU12" s="351"/>
      <c r="AQV12" s="351"/>
      <c r="AQW12" s="351"/>
      <c r="AQX12" s="351"/>
      <c r="AQY12" s="351"/>
      <c r="AQZ12" s="351"/>
      <c r="ARA12" s="351"/>
      <c r="ARB12" s="351"/>
      <c r="ARC12" s="351"/>
      <c r="ARD12" s="351"/>
      <c r="ARE12" s="351"/>
      <c r="ARF12" s="351"/>
      <c r="ARG12" s="351"/>
      <c r="ARH12" s="351"/>
      <c r="ARI12" s="351"/>
      <c r="ARJ12" s="351"/>
      <c r="ARK12" s="351"/>
      <c r="ARL12" s="351"/>
      <c r="ARM12" s="351"/>
      <c r="ARN12" s="351"/>
      <c r="ARO12" s="351"/>
      <c r="ARP12" s="351"/>
      <c r="ARQ12" s="351"/>
      <c r="ARR12" s="351"/>
      <c r="ARS12" s="351"/>
      <c r="ART12" s="351"/>
      <c r="ARU12" s="351"/>
      <c r="ARV12" s="351"/>
      <c r="ARW12" s="351"/>
      <c r="ARX12" s="351"/>
      <c r="ARY12" s="351"/>
      <c r="ARZ12" s="351"/>
      <c r="ASA12" s="351"/>
      <c r="ASB12" s="351"/>
      <c r="ASC12" s="351"/>
      <c r="ASD12" s="351"/>
      <c r="ASE12" s="351"/>
      <c r="ASF12" s="351"/>
      <c r="ASG12" s="351"/>
      <c r="ASH12" s="351"/>
      <c r="ASI12" s="351"/>
      <c r="ASJ12" s="351"/>
      <c r="ASK12" s="351"/>
      <c r="ASL12" s="351"/>
      <c r="ASM12" s="351"/>
      <c r="ASN12" s="351"/>
      <c r="ASO12" s="351"/>
      <c r="ASP12" s="351"/>
      <c r="ASQ12" s="351"/>
      <c r="ASR12" s="351"/>
      <c r="ASS12" s="351"/>
      <c r="AST12" s="351"/>
      <c r="ASU12" s="351"/>
      <c r="ASV12" s="351"/>
      <c r="ASW12" s="351"/>
      <c r="ASX12" s="351"/>
      <c r="ASY12" s="351"/>
      <c r="ASZ12" s="351"/>
      <c r="ATA12" s="351"/>
      <c r="ATB12" s="351"/>
      <c r="ATC12" s="351"/>
      <c r="ATD12" s="351"/>
      <c r="ATE12" s="351"/>
      <c r="ATF12" s="351"/>
      <c r="ATG12" s="351"/>
      <c r="ATH12" s="351"/>
      <c r="ATI12" s="351"/>
      <c r="ATJ12" s="351"/>
      <c r="ATK12" s="351"/>
      <c r="ATL12" s="351"/>
      <c r="ATM12" s="351"/>
      <c r="ATN12" s="351"/>
      <c r="ATO12" s="351"/>
      <c r="ATP12" s="351"/>
      <c r="ATQ12" s="351"/>
      <c r="ATR12" s="351"/>
      <c r="ATS12" s="351"/>
      <c r="ATT12" s="351"/>
      <c r="ATU12" s="351"/>
      <c r="ATV12" s="351"/>
      <c r="ATW12" s="351"/>
      <c r="ATX12" s="351"/>
      <c r="ATY12" s="351"/>
      <c r="ATZ12" s="351"/>
      <c r="AUA12" s="351"/>
      <c r="AUB12" s="351"/>
      <c r="AUC12" s="351"/>
      <c r="AUD12" s="351"/>
      <c r="AUE12" s="351"/>
      <c r="AUF12" s="351"/>
      <c r="AUG12" s="351"/>
      <c r="AUH12" s="351"/>
      <c r="AUI12" s="351"/>
      <c r="AUJ12" s="351"/>
      <c r="AUK12" s="351"/>
      <c r="AUL12" s="351"/>
      <c r="AUM12" s="351"/>
      <c r="AUN12" s="351"/>
      <c r="AUO12" s="351"/>
      <c r="AUP12" s="351"/>
      <c r="AUQ12" s="351"/>
      <c r="AUR12" s="351"/>
      <c r="AUS12" s="351"/>
      <c r="AUT12" s="351"/>
      <c r="AUU12" s="351"/>
      <c r="AUV12" s="351"/>
      <c r="AUW12" s="351"/>
      <c r="AUX12" s="351"/>
      <c r="AUY12" s="351"/>
      <c r="AUZ12" s="351"/>
      <c r="AVA12" s="351"/>
      <c r="AVB12" s="351"/>
      <c r="AVC12" s="351"/>
      <c r="AVD12" s="351"/>
      <c r="AVE12" s="351"/>
      <c r="AVF12" s="351"/>
      <c r="AVG12" s="351"/>
      <c r="AVH12" s="351"/>
      <c r="AVI12" s="351"/>
      <c r="AVJ12" s="351"/>
      <c r="AVK12" s="351"/>
      <c r="AVL12" s="351"/>
      <c r="AVM12" s="351"/>
      <c r="AVN12" s="351"/>
      <c r="AVO12" s="351"/>
      <c r="AVP12" s="351"/>
      <c r="AVQ12" s="351"/>
      <c r="AVR12" s="351"/>
      <c r="AVS12" s="351"/>
      <c r="AVT12" s="351"/>
      <c r="AVU12" s="351"/>
      <c r="AVV12" s="351"/>
      <c r="AVW12" s="351"/>
      <c r="AVX12" s="351"/>
      <c r="AVY12" s="351"/>
      <c r="AVZ12" s="351"/>
      <c r="AWA12" s="351"/>
      <c r="AWB12" s="351"/>
      <c r="AWC12" s="351"/>
      <c r="AWD12" s="351"/>
      <c r="AWE12" s="351"/>
      <c r="AWF12" s="351"/>
      <c r="AWG12" s="351"/>
      <c r="AWH12" s="351"/>
      <c r="AWI12" s="351"/>
      <c r="AWJ12" s="351"/>
      <c r="AWK12" s="351"/>
      <c r="AWL12" s="351"/>
      <c r="AWM12" s="351"/>
      <c r="AWN12" s="351"/>
      <c r="AWO12" s="351"/>
      <c r="AWP12" s="351"/>
      <c r="AWQ12" s="351"/>
      <c r="AWR12" s="351"/>
      <c r="AWS12" s="351"/>
      <c r="AWT12" s="351"/>
      <c r="AWU12" s="351"/>
      <c r="AWV12" s="351"/>
      <c r="AWW12" s="351"/>
      <c r="AWX12" s="351"/>
      <c r="AWY12" s="351"/>
      <c r="AWZ12" s="351"/>
      <c r="AXA12" s="351"/>
      <c r="AXB12" s="351"/>
      <c r="AXC12" s="351"/>
      <c r="AXD12" s="351"/>
      <c r="AXE12" s="351"/>
      <c r="AXF12" s="351"/>
      <c r="AXG12" s="351"/>
      <c r="AXH12" s="351"/>
      <c r="AXI12" s="351"/>
      <c r="AXJ12" s="351"/>
      <c r="AXK12" s="351"/>
      <c r="AXL12" s="351"/>
      <c r="AXM12" s="351"/>
      <c r="AXN12" s="351"/>
      <c r="AXO12" s="351"/>
      <c r="AXP12" s="351"/>
      <c r="AXQ12" s="351"/>
      <c r="AXR12" s="351"/>
      <c r="AXS12" s="351"/>
      <c r="AXT12" s="351"/>
      <c r="AXU12" s="351"/>
      <c r="AXV12" s="351"/>
      <c r="AXW12" s="351"/>
      <c r="AXX12" s="351"/>
      <c r="AXY12" s="351"/>
      <c r="AXZ12" s="351"/>
      <c r="AYA12" s="351"/>
      <c r="AYB12" s="351"/>
      <c r="AYC12" s="351"/>
      <c r="AYD12" s="351"/>
      <c r="AYE12" s="351"/>
      <c r="AYF12" s="351"/>
      <c r="AYG12" s="351"/>
      <c r="AYH12" s="351"/>
      <c r="AYI12" s="351"/>
      <c r="AYJ12" s="351"/>
      <c r="AYK12" s="351"/>
      <c r="AYL12" s="351"/>
      <c r="AYM12" s="351"/>
      <c r="AYN12" s="351"/>
      <c r="AYO12" s="351"/>
      <c r="AYP12" s="351"/>
      <c r="AYQ12" s="351"/>
      <c r="AYR12" s="351"/>
      <c r="AYS12" s="351"/>
      <c r="AYT12" s="351"/>
      <c r="AYU12" s="351"/>
      <c r="AYV12" s="351"/>
      <c r="AYW12" s="351"/>
      <c r="AYX12" s="351"/>
      <c r="AYY12" s="351"/>
      <c r="AYZ12" s="351"/>
      <c r="AZA12" s="351"/>
      <c r="AZB12" s="351"/>
      <c r="AZC12" s="351"/>
      <c r="AZD12" s="351"/>
      <c r="AZE12" s="351"/>
      <c r="AZF12" s="351"/>
      <c r="AZG12" s="351"/>
      <c r="AZH12" s="351"/>
      <c r="AZI12" s="351"/>
      <c r="AZJ12" s="351"/>
      <c r="AZK12" s="351"/>
      <c r="AZL12" s="351"/>
      <c r="AZM12" s="351"/>
      <c r="AZN12" s="351"/>
      <c r="AZO12" s="351"/>
      <c r="AZP12" s="351"/>
      <c r="AZQ12" s="351"/>
      <c r="AZR12" s="351"/>
      <c r="AZS12" s="351"/>
      <c r="AZT12" s="351"/>
      <c r="AZU12" s="351"/>
      <c r="AZV12" s="351"/>
      <c r="AZW12" s="351"/>
      <c r="AZX12" s="351"/>
      <c r="AZY12" s="351"/>
      <c r="AZZ12" s="351"/>
      <c r="BAA12" s="351"/>
      <c r="BAB12" s="351"/>
      <c r="BAC12" s="351"/>
      <c r="BAD12" s="351"/>
      <c r="BAE12" s="351"/>
      <c r="BAF12" s="351"/>
      <c r="BAG12" s="351"/>
      <c r="BAH12" s="351"/>
      <c r="BAI12" s="351"/>
      <c r="BAJ12" s="351"/>
      <c r="BAK12" s="351"/>
      <c r="BAL12" s="351"/>
      <c r="BAM12" s="351"/>
      <c r="BAN12" s="351"/>
      <c r="BAO12" s="351"/>
      <c r="BAP12" s="351"/>
      <c r="BAQ12" s="351"/>
      <c r="BAR12" s="351"/>
      <c r="BAS12" s="351"/>
      <c r="BAT12" s="351"/>
      <c r="BAU12" s="351"/>
      <c r="BAV12" s="351"/>
      <c r="BAW12" s="351"/>
      <c r="BAX12" s="351"/>
      <c r="BAY12" s="351"/>
      <c r="BAZ12" s="351"/>
      <c r="BBA12" s="351"/>
      <c r="BBB12" s="351"/>
      <c r="BBC12" s="351"/>
      <c r="BBD12" s="351"/>
      <c r="BBE12" s="351"/>
      <c r="BBF12" s="351"/>
      <c r="BBG12" s="351"/>
      <c r="BBH12" s="351"/>
      <c r="BBI12" s="351"/>
      <c r="BBJ12" s="351"/>
      <c r="BBK12" s="351"/>
      <c r="BBL12" s="351"/>
      <c r="BBM12" s="351"/>
      <c r="BBN12" s="351"/>
      <c r="BBO12" s="351"/>
      <c r="BBP12" s="351"/>
      <c r="BBQ12" s="351"/>
      <c r="BBR12" s="351"/>
      <c r="BBS12" s="351"/>
      <c r="BBT12" s="351"/>
      <c r="BBU12" s="351"/>
      <c r="BBV12" s="351"/>
      <c r="BBW12" s="351"/>
      <c r="BBX12" s="351"/>
      <c r="BBY12" s="351"/>
      <c r="BBZ12" s="351"/>
      <c r="BCA12" s="351"/>
      <c r="BCB12" s="351"/>
      <c r="BCC12" s="351"/>
      <c r="BCD12" s="351"/>
      <c r="BCE12" s="351"/>
      <c r="BCF12" s="351"/>
      <c r="BCG12" s="351"/>
      <c r="BCH12" s="351"/>
      <c r="BCI12" s="351"/>
      <c r="BCJ12" s="351"/>
      <c r="BCK12" s="351"/>
      <c r="BCL12" s="351"/>
      <c r="BCM12" s="351"/>
      <c r="BCN12" s="351"/>
      <c r="BCO12" s="351"/>
      <c r="BCP12" s="351"/>
      <c r="BCQ12" s="351"/>
      <c r="BCR12" s="351"/>
      <c r="BCS12" s="351"/>
      <c r="BCT12" s="351"/>
      <c r="BCU12" s="351"/>
      <c r="BCV12" s="351"/>
      <c r="BCW12" s="351"/>
      <c r="BCX12" s="351"/>
      <c r="BCY12" s="351"/>
      <c r="BCZ12" s="351"/>
      <c r="BDA12" s="351"/>
      <c r="BDB12" s="351"/>
      <c r="BDC12" s="351"/>
      <c r="BDD12" s="351"/>
      <c r="BDE12" s="351"/>
      <c r="BDF12" s="351"/>
      <c r="BDG12" s="351"/>
      <c r="BDH12" s="351"/>
      <c r="BDI12" s="351"/>
      <c r="BDJ12" s="351"/>
      <c r="BDK12" s="351"/>
      <c r="BDL12" s="351"/>
      <c r="BDM12" s="351"/>
      <c r="BDN12" s="351"/>
      <c r="BDO12" s="351"/>
      <c r="BDP12" s="351"/>
      <c r="BDQ12" s="351"/>
      <c r="BDR12" s="351"/>
      <c r="BDS12" s="351"/>
      <c r="BDT12" s="351"/>
      <c r="BDU12" s="351"/>
      <c r="BDV12" s="351"/>
      <c r="BDW12" s="351"/>
      <c r="BDX12" s="351"/>
      <c r="BDY12" s="351"/>
      <c r="BDZ12" s="351"/>
      <c r="BEA12" s="351"/>
      <c r="BEB12" s="351"/>
      <c r="BEC12" s="351"/>
      <c r="BED12" s="351"/>
      <c r="BEE12" s="351"/>
      <c r="BEF12" s="351"/>
      <c r="BEG12" s="351"/>
      <c r="BEH12" s="351"/>
      <c r="BEI12" s="351"/>
      <c r="BEJ12" s="351"/>
      <c r="BEK12" s="351"/>
      <c r="BEL12" s="351"/>
      <c r="BEM12" s="351"/>
      <c r="BEN12" s="351"/>
      <c r="BEO12" s="351"/>
      <c r="BEP12" s="351"/>
      <c r="BEQ12" s="351"/>
      <c r="BER12" s="351"/>
      <c r="BES12" s="351"/>
      <c r="BET12" s="351"/>
      <c r="BEU12" s="351"/>
      <c r="BEV12" s="351"/>
      <c r="BEW12" s="351"/>
      <c r="BEX12" s="351"/>
      <c r="BEY12" s="351"/>
      <c r="BEZ12" s="351"/>
      <c r="BFA12" s="351"/>
      <c r="BFB12" s="351"/>
      <c r="BFC12" s="351"/>
      <c r="BFD12" s="351"/>
      <c r="BFE12" s="351"/>
      <c r="BFF12" s="351"/>
      <c r="BFG12" s="351"/>
      <c r="BFH12" s="351"/>
      <c r="BFI12" s="351"/>
      <c r="BFJ12" s="351"/>
      <c r="BFK12" s="351"/>
      <c r="BFL12" s="351"/>
      <c r="BFM12" s="351"/>
      <c r="BFN12" s="351"/>
      <c r="BFO12" s="351"/>
      <c r="BFP12" s="351"/>
      <c r="BFQ12" s="351"/>
      <c r="BFR12" s="351"/>
      <c r="BFS12" s="351"/>
      <c r="BFT12" s="351"/>
      <c r="BFU12" s="351"/>
      <c r="BFV12" s="351"/>
      <c r="BFW12" s="351"/>
      <c r="BFX12" s="351"/>
      <c r="BFY12" s="351"/>
      <c r="BFZ12" s="351"/>
      <c r="BGA12" s="351"/>
      <c r="BGB12" s="351"/>
      <c r="BGC12" s="351"/>
      <c r="BGD12" s="351"/>
      <c r="BGE12" s="351"/>
      <c r="BGF12" s="351"/>
      <c r="BGG12" s="351"/>
      <c r="BGH12" s="351"/>
      <c r="BGI12" s="351"/>
      <c r="BGJ12" s="351"/>
      <c r="BGK12" s="351"/>
      <c r="BGL12" s="351"/>
      <c r="BGM12" s="351"/>
      <c r="BGN12" s="351"/>
      <c r="BGO12" s="351"/>
      <c r="BGP12" s="351"/>
      <c r="BGQ12" s="351"/>
      <c r="BGR12" s="351"/>
      <c r="BGS12" s="351"/>
      <c r="BGT12" s="351"/>
      <c r="BGU12" s="351"/>
      <c r="BGV12" s="351"/>
      <c r="BGW12" s="351"/>
      <c r="BGX12" s="351"/>
      <c r="BGY12" s="351"/>
      <c r="BGZ12" s="351"/>
      <c r="BHA12" s="351"/>
      <c r="BHB12" s="351"/>
      <c r="BHC12" s="351"/>
      <c r="BHD12" s="351"/>
      <c r="BHE12" s="351"/>
      <c r="BHF12" s="351"/>
      <c r="BHG12" s="351"/>
      <c r="BHH12" s="351"/>
      <c r="BHI12" s="351"/>
      <c r="BHJ12" s="351"/>
      <c r="BHK12" s="351"/>
      <c r="BHL12" s="351"/>
      <c r="BHM12" s="351"/>
      <c r="BHN12" s="351"/>
      <c r="BHO12" s="351"/>
      <c r="BHP12" s="351"/>
      <c r="BHQ12" s="351"/>
      <c r="BHR12" s="351"/>
      <c r="BHS12" s="351"/>
      <c r="BHT12" s="351"/>
      <c r="BHU12" s="351"/>
      <c r="BHV12" s="351"/>
      <c r="BHW12" s="351"/>
      <c r="BHX12" s="351"/>
      <c r="BHY12" s="351"/>
      <c r="BHZ12" s="351"/>
      <c r="BIA12" s="351"/>
      <c r="BIB12" s="351"/>
      <c r="BIC12" s="351"/>
      <c r="BID12" s="351"/>
      <c r="BIE12" s="351"/>
      <c r="BIF12" s="351"/>
      <c r="BIG12" s="351"/>
      <c r="BIH12" s="351"/>
      <c r="BII12" s="351"/>
      <c r="BIJ12" s="351"/>
      <c r="BIK12" s="351"/>
      <c r="BIL12" s="351"/>
      <c r="BIM12" s="351"/>
      <c r="BIN12" s="351"/>
      <c r="BIO12" s="351"/>
      <c r="BIP12" s="351"/>
      <c r="BIQ12" s="351"/>
      <c r="BIR12" s="351"/>
      <c r="BIS12" s="351"/>
      <c r="BIT12" s="351"/>
      <c r="BIU12" s="351"/>
      <c r="BIV12" s="351"/>
      <c r="BIW12" s="351"/>
      <c r="BIX12" s="351"/>
      <c r="BIY12" s="351"/>
      <c r="BIZ12" s="351"/>
      <c r="BJA12" s="351"/>
      <c r="BJB12" s="351"/>
      <c r="BJC12" s="351"/>
      <c r="BJD12" s="351"/>
      <c r="BJE12" s="351"/>
      <c r="BJF12" s="351"/>
      <c r="BJG12" s="351"/>
      <c r="BJH12" s="351"/>
      <c r="BJI12" s="351"/>
      <c r="BJJ12" s="351"/>
      <c r="BJK12" s="351"/>
      <c r="BJL12" s="351"/>
      <c r="BJM12" s="351"/>
      <c r="BJN12" s="351"/>
      <c r="BJO12" s="351"/>
      <c r="BJP12" s="351"/>
      <c r="BJQ12" s="351"/>
      <c r="BJR12" s="351"/>
      <c r="BJS12" s="351"/>
      <c r="BJT12" s="351"/>
      <c r="BJU12" s="351"/>
      <c r="BJV12" s="351"/>
      <c r="BJW12" s="351"/>
      <c r="BJX12" s="351"/>
      <c r="BJY12" s="351"/>
      <c r="BJZ12" s="351"/>
      <c r="BKA12" s="351"/>
      <c r="BKB12" s="351"/>
      <c r="BKC12" s="351"/>
      <c r="BKD12" s="351"/>
      <c r="BKE12" s="351"/>
      <c r="BKF12" s="351"/>
      <c r="BKG12" s="351"/>
      <c r="BKH12" s="351"/>
      <c r="BKI12" s="351"/>
      <c r="BKJ12" s="351"/>
      <c r="BKK12" s="351"/>
      <c r="BKL12" s="351"/>
      <c r="BKM12" s="351"/>
      <c r="BKN12" s="351"/>
      <c r="BKO12" s="351"/>
      <c r="BKP12" s="351"/>
      <c r="BKQ12" s="351"/>
      <c r="BKR12" s="351"/>
      <c r="BKS12" s="351"/>
      <c r="BKT12" s="351"/>
      <c r="BKU12" s="351"/>
      <c r="BKV12" s="351"/>
      <c r="BKW12" s="351"/>
      <c r="BKX12" s="351"/>
      <c r="BKY12" s="351"/>
      <c r="BKZ12" s="351"/>
      <c r="BLA12" s="351"/>
      <c r="BLB12" s="351"/>
      <c r="BLC12" s="351"/>
      <c r="BLD12" s="351"/>
      <c r="BLE12" s="351"/>
      <c r="BLF12" s="351"/>
      <c r="BLG12" s="351"/>
      <c r="BLH12" s="351"/>
      <c r="BLI12" s="351"/>
      <c r="BLJ12" s="351"/>
      <c r="BLK12" s="351"/>
      <c r="BLL12" s="351"/>
      <c r="BLM12" s="351"/>
      <c r="BLN12" s="351"/>
      <c r="BLO12" s="351"/>
      <c r="BLP12" s="351"/>
      <c r="BLQ12" s="351"/>
      <c r="BLR12" s="351"/>
      <c r="BLS12" s="351"/>
      <c r="BLT12" s="351"/>
      <c r="BLU12" s="351"/>
      <c r="BLV12" s="351"/>
      <c r="BLW12" s="351"/>
      <c r="BLX12" s="351"/>
      <c r="BLY12" s="351"/>
      <c r="BLZ12" s="351"/>
      <c r="BMA12" s="351"/>
      <c r="BMB12" s="351"/>
      <c r="BMC12" s="351"/>
      <c r="BMD12" s="351"/>
      <c r="BME12" s="351"/>
      <c r="BMF12" s="351"/>
      <c r="BMG12" s="351"/>
      <c r="BMH12" s="351"/>
      <c r="BMI12" s="351"/>
      <c r="BMJ12" s="351"/>
      <c r="BMK12" s="351"/>
      <c r="BML12" s="351"/>
      <c r="BMM12" s="351"/>
      <c r="BMN12" s="351"/>
      <c r="BMO12" s="351"/>
      <c r="BMP12" s="351"/>
      <c r="BMQ12" s="351"/>
      <c r="BMR12" s="351"/>
      <c r="BMS12" s="351"/>
      <c r="BMT12" s="351"/>
      <c r="BMU12" s="351"/>
      <c r="BMV12" s="351"/>
      <c r="BMW12" s="351"/>
      <c r="BMX12" s="351"/>
      <c r="BMY12" s="351"/>
      <c r="BMZ12" s="351"/>
      <c r="BNA12" s="351"/>
      <c r="BNB12" s="351"/>
      <c r="BNC12" s="351"/>
      <c r="BND12" s="351"/>
      <c r="BNE12" s="351"/>
      <c r="BNF12" s="351"/>
      <c r="BNG12" s="351"/>
      <c r="BNH12" s="351"/>
      <c r="BNI12" s="351"/>
      <c r="BNJ12" s="351"/>
      <c r="BNK12" s="351"/>
      <c r="BNL12" s="351"/>
      <c r="BNM12" s="351"/>
      <c r="BNN12" s="351"/>
      <c r="BNO12" s="351"/>
      <c r="BNP12" s="351"/>
      <c r="BNQ12" s="351"/>
      <c r="BNR12" s="351"/>
      <c r="BNS12" s="351"/>
      <c r="BNT12" s="351"/>
      <c r="BNU12" s="351"/>
      <c r="BNV12" s="351"/>
      <c r="BNW12" s="351"/>
      <c r="BNX12" s="351"/>
      <c r="BNY12" s="351"/>
      <c r="BNZ12" s="351"/>
      <c r="BOA12" s="351"/>
      <c r="BOB12" s="351"/>
      <c r="BOC12" s="351"/>
      <c r="BOD12" s="351"/>
      <c r="BOE12" s="351"/>
      <c r="BOF12" s="351"/>
      <c r="BOG12" s="351"/>
      <c r="BOH12" s="351"/>
      <c r="BOI12" s="351"/>
      <c r="BOJ12" s="351"/>
      <c r="BOK12" s="351"/>
      <c r="BOL12" s="351"/>
      <c r="BOM12" s="351"/>
      <c r="BON12" s="351"/>
      <c r="BOO12" s="351"/>
      <c r="BOP12" s="351"/>
      <c r="BOQ12" s="351"/>
      <c r="BOR12" s="351"/>
      <c r="BOS12" s="351"/>
      <c r="BOT12" s="351"/>
      <c r="BOU12" s="351"/>
      <c r="BOV12" s="351"/>
      <c r="BOW12" s="351"/>
      <c r="BOX12" s="351"/>
      <c r="BOY12" s="351"/>
      <c r="BOZ12" s="351"/>
      <c r="BPA12" s="351"/>
      <c r="BPB12" s="351"/>
      <c r="BPC12" s="351"/>
      <c r="BPD12" s="351"/>
      <c r="BPE12" s="351"/>
      <c r="BPF12" s="351"/>
      <c r="BPG12" s="351"/>
      <c r="BPH12" s="351"/>
      <c r="BPI12" s="351"/>
      <c r="BPJ12" s="351"/>
      <c r="BPK12" s="351"/>
      <c r="BPL12" s="351"/>
      <c r="BPM12" s="351"/>
      <c r="BPN12" s="351"/>
      <c r="BPO12" s="351"/>
      <c r="BPP12" s="351"/>
      <c r="BPQ12" s="351"/>
      <c r="BPR12" s="351"/>
      <c r="BPS12" s="351"/>
      <c r="BPT12" s="351"/>
      <c r="BPU12" s="351"/>
      <c r="BPV12" s="351"/>
      <c r="BPW12" s="351"/>
      <c r="BPX12" s="351"/>
      <c r="BPY12" s="351"/>
      <c r="BPZ12" s="351"/>
      <c r="BQA12" s="351"/>
      <c r="BQB12" s="351"/>
      <c r="BQC12" s="351"/>
      <c r="BQD12" s="351"/>
      <c r="BQE12" s="351"/>
      <c r="BQF12" s="351"/>
      <c r="BQG12" s="351"/>
      <c r="BQH12" s="351"/>
      <c r="BQI12" s="351"/>
      <c r="BQJ12" s="351"/>
      <c r="BQK12" s="351"/>
      <c r="BQL12" s="351"/>
      <c r="BQM12" s="351"/>
      <c r="BQN12" s="351"/>
      <c r="BQO12" s="351"/>
      <c r="BQP12" s="351"/>
      <c r="BQQ12" s="351"/>
      <c r="BQR12" s="351"/>
      <c r="BQS12" s="351"/>
      <c r="BQT12" s="351"/>
      <c r="BQU12" s="351"/>
      <c r="BQV12" s="351"/>
      <c r="BQW12" s="351"/>
      <c r="BQX12" s="351"/>
      <c r="BQY12" s="351"/>
      <c r="BQZ12" s="351"/>
      <c r="BRA12" s="351"/>
      <c r="BRB12" s="351"/>
      <c r="BRC12" s="351"/>
      <c r="BRD12" s="351"/>
      <c r="BRE12" s="351"/>
      <c r="BRF12" s="351"/>
      <c r="BRG12" s="351"/>
      <c r="BRH12" s="351"/>
      <c r="BRI12" s="351"/>
      <c r="BRJ12" s="351"/>
      <c r="BRK12" s="351"/>
      <c r="BRL12" s="351"/>
      <c r="BRM12" s="351"/>
      <c r="BRN12" s="351"/>
      <c r="BRO12" s="351"/>
      <c r="BRP12" s="351"/>
      <c r="BRQ12" s="351"/>
      <c r="BRR12" s="351"/>
      <c r="BRS12" s="351"/>
      <c r="BRT12" s="351"/>
      <c r="BRU12" s="351"/>
      <c r="BRV12" s="351"/>
      <c r="BRW12" s="351"/>
      <c r="BRX12" s="351"/>
      <c r="BRY12" s="351"/>
      <c r="BRZ12" s="351"/>
      <c r="BSA12" s="351"/>
      <c r="BSB12" s="351"/>
      <c r="BSC12" s="351"/>
      <c r="BSD12" s="351"/>
      <c r="BSE12" s="351"/>
      <c r="BSF12" s="351"/>
      <c r="BSG12" s="351"/>
      <c r="BSH12" s="351"/>
      <c r="BSI12" s="351"/>
      <c r="BSJ12" s="351"/>
      <c r="BSK12" s="351"/>
      <c r="BSL12" s="351"/>
      <c r="BSM12" s="351"/>
      <c r="BSN12" s="351"/>
      <c r="BSO12" s="351"/>
      <c r="BSP12" s="351"/>
      <c r="BSQ12" s="351"/>
      <c r="BSR12" s="351"/>
      <c r="BSS12" s="351"/>
      <c r="BST12" s="351"/>
      <c r="BSU12" s="351"/>
      <c r="BSV12" s="351"/>
      <c r="BSW12" s="351"/>
      <c r="BSX12" s="351"/>
      <c r="BSY12" s="351"/>
      <c r="BSZ12" s="351"/>
      <c r="BTA12" s="351"/>
      <c r="BTB12" s="351"/>
      <c r="BTC12" s="351"/>
      <c r="BTD12" s="351"/>
      <c r="BTE12" s="351"/>
      <c r="BTF12" s="351"/>
      <c r="BTG12" s="351"/>
      <c r="BTH12" s="351"/>
      <c r="BTI12" s="351"/>
      <c r="BTJ12" s="351"/>
      <c r="BTK12" s="351"/>
      <c r="BTL12" s="351"/>
      <c r="BTM12" s="351"/>
      <c r="BTN12" s="351"/>
      <c r="BTO12" s="351"/>
      <c r="BTP12" s="351"/>
      <c r="BTQ12" s="351"/>
      <c r="BTR12" s="351"/>
      <c r="BTS12" s="351"/>
      <c r="BTT12" s="351"/>
      <c r="BTU12" s="351"/>
      <c r="BTV12" s="351"/>
      <c r="BTW12" s="351"/>
      <c r="BTX12" s="351"/>
      <c r="BTY12" s="351"/>
      <c r="BTZ12" s="351"/>
      <c r="BUA12" s="351"/>
      <c r="BUB12" s="351"/>
      <c r="BUC12" s="351"/>
      <c r="BUD12" s="351"/>
      <c r="BUE12" s="351"/>
      <c r="BUF12" s="351"/>
      <c r="BUG12" s="351"/>
      <c r="BUH12" s="351"/>
      <c r="BUI12" s="351"/>
      <c r="BUJ12" s="351"/>
      <c r="BUK12" s="351"/>
      <c r="BUL12" s="351"/>
      <c r="BUM12" s="351"/>
      <c r="BUN12" s="351"/>
      <c r="BUO12" s="351"/>
      <c r="BUP12" s="351"/>
      <c r="BUQ12" s="351"/>
      <c r="BUR12" s="351"/>
      <c r="BUS12" s="351"/>
      <c r="BUT12" s="351"/>
      <c r="BUU12" s="351"/>
      <c r="BUV12" s="351"/>
      <c r="BUW12" s="351"/>
      <c r="BUX12" s="351"/>
      <c r="BUY12" s="351"/>
      <c r="BUZ12" s="351"/>
      <c r="BVA12" s="351"/>
      <c r="BVB12" s="351"/>
      <c r="BVC12" s="351"/>
      <c r="BVD12" s="351"/>
      <c r="BVE12" s="351"/>
      <c r="BVF12" s="351"/>
      <c r="BVG12" s="351"/>
      <c r="BVH12" s="351"/>
      <c r="BVI12" s="351"/>
      <c r="BVJ12" s="351"/>
      <c r="BVK12" s="351"/>
      <c r="BVL12" s="351"/>
      <c r="BVM12" s="351"/>
      <c r="BVN12" s="351"/>
      <c r="BVO12" s="351"/>
      <c r="BVP12" s="351"/>
      <c r="BVQ12" s="351"/>
      <c r="BVR12" s="351"/>
      <c r="BVS12" s="351"/>
      <c r="BVT12" s="351"/>
      <c r="BVU12" s="351"/>
      <c r="BVV12" s="351"/>
      <c r="BVW12" s="351"/>
      <c r="BVX12" s="351"/>
      <c r="BVY12" s="351"/>
      <c r="BVZ12" s="351"/>
      <c r="BWA12" s="351"/>
      <c r="BWB12" s="351"/>
      <c r="BWC12" s="351"/>
      <c r="BWD12" s="351"/>
    </row>
    <row r="13" spans="1:1954" ht="16.5" x14ac:dyDescent="0.3">
      <c r="A13" s="452" t="s">
        <v>532</v>
      </c>
      <c r="B13" s="453">
        <v>2540.4254977588162</v>
      </c>
      <c r="C13" s="453">
        <v>1561.88595637</v>
      </c>
      <c r="D13" s="453">
        <v>4102.311454128816</v>
      </c>
      <c r="F13" s="448"/>
      <c r="G13" s="448"/>
      <c r="H13" s="448"/>
      <c r="J13" s="449"/>
      <c r="K13" s="449"/>
      <c r="L13" s="449"/>
      <c r="O13" s="325">
        <v>2.5</v>
      </c>
    </row>
    <row r="14" spans="1:1954" ht="16.5" x14ac:dyDescent="0.3">
      <c r="A14" s="454" t="s">
        <v>533</v>
      </c>
      <c r="B14" s="455">
        <v>98.032779250483202</v>
      </c>
      <c r="C14" s="455">
        <v>1145.2485244500001</v>
      </c>
      <c r="D14" s="455">
        <v>1243.2813037004832</v>
      </c>
      <c r="F14" s="448"/>
      <c r="G14" s="448"/>
      <c r="H14" s="448"/>
      <c r="J14" s="449"/>
      <c r="K14" s="449"/>
      <c r="L14" s="449"/>
    </row>
    <row r="15" spans="1:1954" ht="16.5" x14ac:dyDescent="0.3">
      <c r="A15" s="454" t="s">
        <v>534</v>
      </c>
      <c r="B15" s="455">
        <v>474.69026988000002</v>
      </c>
      <c r="C15" s="455">
        <v>49.107737560000004</v>
      </c>
      <c r="D15" s="455">
        <v>523.79800743999999</v>
      </c>
      <c r="F15" s="448"/>
      <c r="G15" s="448"/>
      <c r="H15" s="448"/>
      <c r="J15" s="449"/>
      <c r="K15" s="449"/>
      <c r="L15" s="449"/>
    </row>
    <row r="16" spans="1:1954" ht="16.5" x14ac:dyDescent="0.3">
      <c r="A16" s="454" t="s">
        <v>535</v>
      </c>
      <c r="B16" s="455">
        <v>1967.7024486283326</v>
      </c>
      <c r="C16" s="455">
        <v>367.52969435999995</v>
      </c>
      <c r="D16" s="455">
        <v>2335.2321429883327</v>
      </c>
      <c r="F16" s="448"/>
      <c r="G16" s="448"/>
      <c r="H16" s="448"/>
      <c r="J16" s="449"/>
      <c r="K16" s="449"/>
      <c r="L16" s="449"/>
    </row>
    <row r="17" spans="1:1954" ht="16.5" x14ac:dyDescent="0.3">
      <c r="A17" s="452" t="s">
        <v>536</v>
      </c>
      <c r="B17" s="453">
        <v>827.17328793000001</v>
      </c>
      <c r="C17" s="453">
        <v>241.37884142999997</v>
      </c>
      <c r="D17" s="453">
        <v>1068.55212936</v>
      </c>
      <c r="F17" s="448"/>
      <c r="G17" s="448"/>
      <c r="H17" s="448"/>
      <c r="J17" s="449"/>
      <c r="K17" s="449"/>
      <c r="L17" s="449"/>
    </row>
    <row r="18" spans="1:1954" ht="16.5" x14ac:dyDescent="0.3">
      <c r="A18" s="452" t="s">
        <v>537</v>
      </c>
      <c r="B18" s="453">
        <v>1879.65200929</v>
      </c>
      <c r="C18" s="453">
        <v>2856.1824632080438</v>
      </c>
      <c r="D18" s="453">
        <v>4735.8344724980443</v>
      </c>
      <c r="F18" s="448"/>
      <c r="G18" s="448"/>
      <c r="H18" s="448"/>
      <c r="J18" s="449"/>
      <c r="K18" s="449"/>
      <c r="L18" s="449"/>
    </row>
    <row r="19" spans="1:1954" ht="16.5" x14ac:dyDescent="0.3">
      <c r="A19" s="452" t="s">
        <v>538</v>
      </c>
      <c r="B19" s="453">
        <v>2079.4938602523926</v>
      </c>
      <c r="C19" s="453">
        <v>646.48607728038644</v>
      </c>
      <c r="D19" s="453">
        <v>2725.9799375327789</v>
      </c>
      <c r="F19" s="448"/>
      <c r="G19" s="448"/>
      <c r="H19" s="448"/>
      <c r="J19" s="449"/>
      <c r="K19" s="449"/>
      <c r="L19" s="449"/>
    </row>
    <row r="20" spans="1:1954" ht="16.5" x14ac:dyDescent="0.3">
      <c r="A20" s="452" t="s">
        <v>539</v>
      </c>
      <c r="B20" s="453">
        <v>72.433331916507598</v>
      </c>
      <c r="C20" s="453">
        <v>22.812786547932799</v>
      </c>
      <c r="D20" s="453">
        <v>95.2461184644404</v>
      </c>
      <c r="F20" s="448"/>
      <c r="G20" s="448"/>
      <c r="H20" s="448"/>
      <c r="J20" s="449"/>
      <c r="K20" s="449"/>
      <c r="L20" s="449"/>
    </row>
    <row r="21" spans="1:1954" ht="16.5" x14ac:dyDescent="0.3">
      <c r="A21" s="452" t="s">
        <v>540</v>
      </c>
      <c r="B21" s="453">
        <v>520.68570178999994</v>
      </c>
      <c r="C21" s="453">
        <v>150.79577703999999</v>
      </c>
      <c r="D21" s="453">
        <v>671.4814788299999</v>
      </c>
      <c r="F21" s="448"/>
      <c r="G21" s="448"/>
      <c r="H21" s="448"/>
      <c r="J21" s="449"/>
      <c r="K21" s="449"/>
      <c r="L21" s="449"/>
    </row>
    <row r="22" spans="1:1954" ht="16.5" x14ac:dyDescent="0.3">
      <c r="A22" s="452" t="s">
        <v>541</v>
      </c>
      <c r="B22" s="453">
        <v>353.44033748000004</v>
      </c>
      <c r="C22" s="453">
        <v>5.8951556500000004</v>
      </c>
      <c r="D22" s="3331">
        <v>359.33549312999997</v>
      </c>
      <c r="E22" s="2579"/>
      <c r="F22" s="3332"/>
      <c r="G22" s="3332"/>
      <c r="H22" s="3332"/>
      <c r="J22" s="449"/>
      <c r="K22" s="449"/>
      <c r="L22" s="449"/>
    </row>
    <row r="23" spans="1:1954" ht="16.5" x14ac:dyDescent="0.3">
      <c r="A23" s="452" t="s">
        <v>542</v>
      </c>
      <c r="B23" s="453">
        <v>714.89993284999991</v>
      </c>
      <c r="C23" s="453">
        <v>324.41713597</v>
      </c>
      <c r="D23" s="453">
        <v>1039.31706882</v>
      </c>
      <c r="F23" s="448"/>
      <c r="G23" s="448"/>
      <c r="H23" s="448"/>
      <c r="J23" s="449"/>
      <c r="K23" s="449"/>
      <c r="L23" s="449"/>
    </row>
    <row r="24" spans="1:1954" ht="16.5" x14ac:dyDescent="0.3">
      <c r="A24" s="452" t="s">
        <v>543</v>
      </c>
      <c r="B24" s="453">
        <v>260.52949104999999</v>
      </c>
      <c r="C24" s="453">
        <v>9.4439400000000014E-3</v>
      </c>
      <c r="D24" s="453">
        <v>260.53893498999997</v>
      </c>
      <c r="F24" s="448"/>
      <c r="G24" s="448"/>
      <c r="H24" s="448"/>
      <c r="J24" s="449"/>
      <c r="K24" s="449"/>
      <c r="L24" s="449"/>
    </row>
    <row r="25" spans="1:1954" ht="16.5" x14ac:dyDescent="0.3">
      <c r="A25" s="452" t="s">
        <v>544</v>
      </c>
      <c r="B25" s="453">
        <v>294.76011369765479</v>
      </c>
      <c r="C25" s="453">
        <v>90.842376070000014</v>
      </c>
      <c r="D25" s="453">
        <v>385.60248976765479</v>
      </c>
      <c r="F25" s="448"/>
      <c r="G25" s="448"/>
      <c r="H25" s="448"/>
      <c r="J25" s="449"/>
      <c r="K25" s="449"/>
      <c r="L25" s="449"/>
    </row>
    <row r="26" spans="1:1954" ht="16.5" x14ac:dyDescent="0.3">
      <c r="A26" s="452" t="s">
        <v>545</v>
      </c>
      <c r="B26" s="453">
        <v>266.84032026</v>
      </c>
      <c r="C26" s="453">
        <v>381.04434260000005</v>
      </c>
      <c r="D26" s="453">
        <v>647.88466286000005</v>
      </c>
      <c r="F26" s="448"/>
      <c r="G26" s="448"/>
      <c r="H26" s="448"/>
      <c r="J26" s="449"/>
      <c r="K26" s="449"/>
      <c r="L26" s="449"/>
    </row>
    <row r="27" spans="1:1954" ht="16.5" x14ac:dyDescent="0.3">
      <c r="A27" s="452" t="s">
        <v>546</v>
      </c>
      <c r="B27" s="453">
        <v>808.42556489415642</v>
      </c>
      <c r="C27" s="453">
        <v>173.06987377999997</v>
      </c>
      <c r="D27" s="453">
        <v>981.49543867415639</v>
      </c>
      <c r="F27" s="448"/>
      <c r="G27" s="448"/>
      <c r="H27" s="448"/>
      <c r="J27" s="449"/>
      <c r="K27" s="449"/>
      <c r="L27" s="449"/>
    </row>
    <row r="28" spans="1:1954" ht="16.5" x14ac:dyDescent="0.3">
      <c r="A28" s="452" t="s">
        <v>547</v>
      </c>
      <c r="B28" s="453">
        <v>39.623338859999997</v>
      </c>
      <c r="C28" s="453">
        <v>134.98423518000001</v>
      </c>
      <c r="D28" s="453">
        <v>174.60757404</v>
      </c>
      <c r="F28" s="448"/>
      <c r="G28" s="448"/>
      <c r="H28" s="448"/>
      <c r="J28" s="449"/>
      <c r="K28" s="449"/>
      <c r="L28" s="449"/>
    </row>
    <row r="29" spans="1:1954" ht="16.5" x14ac:dyDescent="0.3">
      <c r="A29" s="452" t="s">
        <v>548</v>
      </c>
      <c r="B29" s="453">
        <v>302.51217969999999</v>
      </c>
      <c r="C29" s="453">
        <v>8.0483800000000008E-3</v>
      </c>
      <c r="D29" s="453">
        <v>302.52022807999998</v>
      </c>
      <c r="F29" s="448"/>
      <c r="G29" s="448"/>
      <c r="H29" s="448"/>
      <c r="J29" s="449"/>
      <c r="K29" s="449"/>
      <c r="L29" s="449"/>
    </row>
    <row r="30" spans="1:1954" ht="16.5" x14ac:dyDescent="0.3">
      <c r="A30" s="452" t="s">
        <v>549</v>
      </c>
      <c r="B30" s="453">
        <v>208.88971914820397</v>
      </c>
      <c r="C30" s="453">
        <v>4.2061099999999999E-3</v>
      </c>
      <c r="D30" s="453">
        <v>208.89392525820398</v>
      </c>
      <c r="F30" s="448"/>
      <c r="G30" s="448"/>
      <c r="H30" s="448"/>
      <c r="J30" s="449"/>
      <c r="K30" s="449"/>
      <c r="L30" s="449"/>
    </row>
    <row r="31" spans="1:1954" ht="16.5" x14ac:dyDescent="0.3">
      <c r="A31" s="452" t="s">
        <v>550</v>
      </c>
      <c r="B31" s="453">
        <v>1861.5709824187443</v>
      </c>
      <c r="C31" s="453">
        <v>227.31483469</v>
      </c>
      <c r="D31" s="453">
        <v>2088.8858171087445</v>
      </c>
      <c r="F31" s="448"/>
      <c r="G31" s="448"/>
      <c r="H31" s="448"/>
      <c r="J31" s="449"/>
      <c r="K31" s="449"/>
      <c r="L31" s="449"/>
    </row>
    <row r="32" spans="1:1954" ht="16.5" x14ac:dyDescent="0.3">
      <c r="A32" s="454" t="s">
        <v>551</v>
      </c>
      <c r="B32" s="455">
        <v>112.60279992999999</v>
      </c>
      <c r="C32" s="455">
        <v>7.8081453700000001</v>
      </c>
      <c r="D32" s="455">
        <v>120.41094529999999</v>
      </c>
      <c r="E32" s="322"/>
      <c r="F32" s="457"/>
      <c r="G32" s="448"/>
      <c r="H32" s="457"/>
      <c r="I32" s="322"/>
      <c r="J32" s="449"/>
      <c r="K32" s="449"/>
      <c r="L32" s="449"/>
      <c r="M32" s="322"/>
      <c r="N32" s="322"/>
      <c r="O32" s="322"/>
      <c r="P32" s="322"/>
      <c r="Q32" s="322"/>
      <c r="R32" s="322"/>
      <c r="S32" s="322"/>
      <c r="T32" s="322"/>
      <c r="U32" s="322"/>
      <c r="V32" s="322"/>
      <c r="W32" s="322"/>
      <c r="X32" s="322"/>
      <c r="Y32" s="322"/>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32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322"/>
      <c r="ED32" s="322"/>
      <c r="EE32" s="322"/>
      <c r="EF32" s="322"/>
      <c r="EG32" s="322"/>
      <c r="EH32" s="322"/>
      <c r="EI32" s="322"/>
      <c r="EJ32" s="322"/>
      <c r="EK32" s="322"/>
      <c r="EL32" s="322"/>
      <c r="EM32" s="322"/>
      <c r="EN32" s="322"/>
      <c r="EO32" s="322"/>
      <c r="EP32" s="322"/>
      <c r="EQ32" s="322"/>
      <c r="ER32" s="322"/>
      <c r="ES32" s="322"/>
      <c r="ET32" s="322"/>
      <c r="EU32" s="322"/>
      <c r="EV32" s="322"/>
      <c r="EW32" s="322"/>
      <c r="EX32" s="322"/>
      <c r="EY32" s="322"/>
      <c r="EZ32" s="322"/>
      <c r="FA32" s="322"/>
      <c r="FB32" s="322"/>
      <c r="FC32" s="322"/>
      <c r="FD32" s="322"/>
      <c r="FE32" s="322"/>
      <c r="FF32" s="322"/>
      <c r="FG32" s="322"/>
      <c r="FH32" s="322"/>
      <c r="FI32" s="322"/>
      <c r="FJ32" s="322"/>
      <c r="FK32" s="322"/>
      <c r="FL32" s="322"/>
      <c r="FM32" s="322"/>
      <c r="FN32" s="322"/>
      <c r="FO32" s="322"/>
      <c r="FP32" s="322"/>
      <c r="FQ32" s="322"/>
      <c r="FR32" s="322"/>
      <c r="FS32" s="322"/>
      <c r="FT32" s="322"/>
      <c r="FU32" s="322"/>
      <c r="FV32" s="322"/>
      <c r="FW32" s="322"/>
      <c r="FX32" s="322"/>
      <c r="FY32" s="322"/>
      <c r="FZ32" s="322"/>
      <c r="GA32" s="322"/>
      <c r="GB32" s="322"/>
      <c r="GC32" s="322"/>
      <c r="GD32" s="322"/>
      <c r="GE32" s="322"/>
      <c r="GF32" s="322"/>
      <c r="GG32" s="322"/>
      <c r="GH32" s="322"/>
      <c r="GI32" s="322"/>
      <c r="GJ32" s="322"/>
      <c r="GK32" s="322"/>
      <c r="GL32" s="322"/>
      <c r="GM32" s="322"/>
      <c r="GN32" s="322"/>
      <c r="GO32" s="322"/>
      <c r="GP32" s="322"/>
      <c r="GQ32" s="322"/>
      <c r="GR32" s="322"/>
      <c r="GS32" s="322"/>
      <c r="GT32" s="322"/>
      <c r="GU32" s="322"/>
      <c r="GV32" s="322"/>
      <c r="GW32" s="322"/>
      <c r="GX32" s="322"/>
      <c r="GY32" s="322"/>
      <c r="GZ32" s="322"/>
      <c r="HA32" s="322"/>
      <c r="HB32" s="322"/>
      <c r="HC32" s="322"/>
      <c r="HD32" s="322"/>
      <c r="HE32" s="322"/>
      <c r="HF32" s="322"/>
      <c r="HG32" s="322"/>
      <c r="HH32" s="322"/>
      <c r="HI32" s="322"/>
      <c r="HJ32" s="322"/>
      <c r="HK32" s="322"/>
      <c r="HL32" s="322"/>
      <c r="HM32" s="322"/>
      <c r="HN32" s="322"/>
      <c r="HO32" s="322"/>
      <c r="HP32" s="322"/>
      <c r="HQ32" s="322"/>
      <c r="HR32" s="322"/>
      <c r="HS32" s="322"/>
      <c r="HT32" s="322"/>
      <c r="HU32" s="322"/>
      <c r="HV32" s="322"/>
      <c r="HW32" s="322"/>
      <c r="HX32" s="322"/>
      <c r="HY32" s="322"/>
      <c r="HZ32" s="322"/>
      <c r="IA32" s="322"/>
      <c r="IB32" s="322"/>
      <c r="IC32" s="322"/>
      <c r="ID32" s="322"/>
      <c r="IE32" s="322"/>
      <c r="IF32" s="322"/>
      <c r="IG32" s="322"/>
      <c r="IH32" s="322"/>
      <c r="II32" s="322"/>
      <c r="IJ32" s="322"/>
      <c r="IK32" s="322"/>
      <c r="IL32" s="322"/>
      <c r="IM32" s="322"/>
      <c r="IN32" s="322"/>
      <c r="IO32" s="322"/>
      <c r="IP32" s="322"/>
      <c r="IQ32" s="322"/>
      <c r="IR32" s="322"/>
      <c r="IS32" s="322"/>
      <c r="IT32" s="322"/>
      <c r="IU32" s="322"/>
      <c r="IV32" s="322"/>
      <c r="IW32" s="322"/>
      <c r="IX32" s="322"/>
      <c r="IY32" s="322"/>
      <c r="IZ32" s="322"/>
      <c r="JA32" s="322"/>
      <c r="JB32" s="322"/>
      <c r="JC32" s="322"/>
      <c r="JD32" s="322"/>
      <c r="JE32" s="322"/>
      <c r="JF32" s="322"/>
      <c r="JG32" s="322"/>
      <c r="JH32" s="322"/>
      <c r="JI32" s="322"/>
      <c r="JJ32" s="322"/>
      <c r="JK32" s="322"/>
      <c r="JL32" s="322"/>
      <c r="JM32" s="322"/>
      <c r="JN32" s="322"/>
      <c r="JO32" s="322"/>
      <c r="JP32" s="322"/>
      <c r="JQ32" s="322"/>
      <c r="JR32" s="322"/>
      <c r="JS32" s="322"/>
      <c r="JT32" s="322"/>
      <c r="JU32" s="322"/>
      <c r="JV32" s="322"/>
      <c r="JW32" s="322"/>
      <c r="JX32" s="322"/>
      <c r="JY32" s="322"/>
      <c r="JZ32" s="322"/>
      <c r="KA32" s="322"/>
      <c r="KB32" s="322"/>
      <c r="KC32" s="322"/>
      <c r="KD32" s="322"/>
      <c r="KE32" s="322"/>
      <c r="KF32" s="322"/>
      <c r="KG32" s="322"/>
      <c r="KH32" s="322"/>
      <c r="KI32" s="322"/>
      <c r="KJ32" s="322"/>
      <c r="KK32" s="322"/>
      <c r="KL32" s="322"/>
      <c r="KM32" s="322"/>
      <c r="KN32" s="322"/>
      <c r="KO32" s="322"/>
      <c r="KP32" s="322"/>
      <c r="KQ32" s="322"/>
      <c r="KR32" s="322"/>
      <c r="KS32" s="322"/>
      <c r="KT32" s="322"/>
      <c r="KU32" s="322"/>
      <c r="KV32" s="322"/>
      <c r="KW32" s="322"/>
      <c r="KX32" s="322"/>
      <c r="KY32" s="322"/>
      <c r="KZ32" s="322"/>
      <c r="LA32" s="322"/>
      <c r="LB32" s="322"/>
      <c r="LC32" s="322"/>
      <c r="LD32" s="322"/>
      <c r="LE32" s="322"/>
      <c r="LF32" s="322"/>
      <c r="LG32" s="322"/>
      <c r="LH32" s="322"/>
      <c r="LI32" s="322"/>
      <c r="LJ32" s="322"/>
      <c r="LK32" s="322"/>
      <c r="LL32" s="322"/>
      <c r="LM32" s="322"/>
      <c r="LN32" s="322"/>
      <c r="LO32" s="322"/>
      <c r="LP32" s="322"/>
      <c r="LQ32" s="322"/>
      <c r="LR32" s="322"/>
      <c r="LS32" s="322"/>
      <c r="LT32" s="322"/>
      <c r="LU32" s="322"/>
      <c r="LV32" s="322"/>
      <c r="LW32" s="322"/>
      <c r="LX32" s="322"/>
      <c r="LY32" s="322"/>
      <c r="LZ32" s="322"/>
      <c r="MA32" s="322"/>
      <c r="MB32" s="322"/>
      <c r="MC32" s="322"/>
      <c r="MD32" s="322"/>
      <c r="ME32" s="322"/>
      <c r="MF32" s="322"/>
      <c r="MG32" s="322"/>
      <c r="MH32" s="322"/>
      <c r="MI32" s="322"/>
      <c r="MJ32" s="322"/>
      <c r="MK32" s="322"/>
      <c r="ML32" s="322"/>
      <c r="MM32" s="322"/>
      <c r="MN32" s="322"/>
      <c r="MO32" s="322"/>
      <c r="MP32" s="322"/>
      <c r="MQ32" s="322"/>
      <c r="MR32" s="322"/>
      <c r="MS32" s="322"/>
      <c r="MT32" s="322"/>
      <c r="MU32" s="322"/>
      <c r="MV32" s="322"/>
      <c r="MW32" s="322"/>
      <c r="MX32" s="322"/>
      <c r="MY32" s="322"/>
      <c r="MZ32" s="322"/>
      <c r="NA32" s="322"/>
      <c r="NB32" s="322"/>
      <c r="NC32" s="322"/>
      <c r="ND32" s="322"/>
      <c r="NE32" s="322"/>
      <c r="NF32" s="322"/>
      <c r="NG32" s="322"/>
      <c r="NH32" s="322"/>
      <c r="NI32" s="322"/>
      <c r="NJ32" s="322"/>
      <c r="NK32" s="322"/>
      <c r="NL32" s="322"/>
      <c r="NM32" s="322"/>
      <c r="NN32" s="322"/>
      <c r="NO32" s="322"/>
      <c r="NP32" s="322"/>
      <c r="NQ32" s="322"/>
      <c r="NR32" s="322"/>
      <c r="NS32" s="322"/>
      <c r="NT32" s="322"/>
      <c r="NU32" s="322"/>
      <c r="NV32" s="322"/>
      <c r="NW32" s="322"/>
      <c r="NX32" s="322"/>
      <c r="NY32" s="322"/>
      <c r="NZ32" s="322"/>
      <c r="OA32" s="322"/>
      <c r="OB32" s="322"/>
      <c r="OC32" s="322"/>
      <c r="OD32" s="322"/>
      <c r="OE32" s="322"/>
      <c r="OF32" s="322"/>
      <c r="OG32" s="322"/>
      <c r="OH32" s="322"/>
      <c r="OI32" s="322"/>
      <c r="OJ32" s="322"/>
      <c r="OK32" s="322"/>
      <c r="OL32" s="322"/>
      <c r="OM32" s="322"/>
      <c r="ON32" s="322"/>
      <c r="OO32" s="322"/>
      <c r="OP32" s="322"/>
      <c r="OQ32" s="322"/>
      <c r="OR32" s="322"/>
      <c r="OS32" s="322"/>
      <c r="OT32" s="322"/>
      <c r="OU32" s="322"/>
      <c r="OV32" s="322"/>
      <c r="OW32" s="322"/>
      <c r="OX32" s="322"/>
      <c r="OY32" s="322"/>
      <c r="OZ32" s="322"/>
      <c r="PA32" s="322"/>
      <c r="PB32" s="322"/>
      <c r="PC32" s="322"/>
      <c r="PD32" s="322"/>
      <c r="PE32" s="322"/>
      <c r="PF32" s="322"/>
      <c r="PG32" s="322"/>
      <c r="PH32" s="322"/>
      <c r="PI32" s="322"/>
      <c r="PJ32" s="322"/>
      <c r="PK32" s="322"/>
      <c r="PL32" s="322"/>
      <c r="PM32" s="322"/>
      <c r="PN32" s="322"/>
      <c r="PO32" s="322"/>
      <c r="PP32" s="322"/>
      <c r="PQ32" s="322"/>
      <c r="PR32" s="322"/>
      <c r="PS32" s="322"/>
      <c r="PT32" s="322"/>
      <c r="PU32" s="322"/>
      <c r="PV32" s="322"/>
      <c r="PW32" s="322"/>
      <c r="PX32" s="322"/>
      <c r="PY32" s="322"/>
      <c r="PZ32" s="322"/>
      <c r="QA32" s="322"/>
      <c r="QB32" s="322"/>
      <c r="QC32" s="322"/>
      <c r="QD32" s="322"/>
      <c r="QE32" s="322"/>
      <c r="QF32" s="322"/>
      <c r="QG32" s="322"/>
      <c r="QH32" s="322"/>
      <c r="QI32" s="322"/>
      <c r="QJ32" s="322"/>
      <c r="QK32" s="322"/>
      <c r="QL32" s="322"/>
      <c r="QM32" s="322"/>
      <c r="QN32" s="322"/>
      <c r="QO32" s="322"/>
      <c r="QP32" s="322"/>
      <c r="QQ32" s="322"/>
      <c r="QR32" s="322"/>
      <c r="QS32" s="322"/>
      <c r="QT32" s="322"/>
      <c r="QU32" s="322"/>
      <c r="QV32" s="322"/>
      <c r="QW32" s="322"/>
      <c r="QX32" s="322"/>
      <c r="QY32" s="322"/>
      <c r="QZ32" s="322"/>
      <c r="RA32" s="322"/>
      <c r="RB32" s="322"/>
      <c r="RC32" s="322"/>
      <c r="RD32" s="322"/>
      <c r="RE32" s="322"/>
      <c r="RF32" s="322"/>
      <c r="RG32" s="322"/>
      <c r="RH32" s="322"/>
      <c r="RI32" s="322"/>
      <c r="RJ32" s="322"/>
      <c r="RK32" s="322"/>
      <c r="RL32" s="322"/>
      <c r="RM32" s="322"/>
      <c r="RN32" s="322"/>
      <c r="RO32" s="322"/>
      <c r="RP32" s="322"/>
      <c r="RQ32" s="322"/>
      <c r="RR32" s="322"/>
      <c r="RS32" s="322"/>
      <c r="RT32" s="322"/>
      <c r="RU32" s="322"/>
      <c r="RV32" s="322"/>
      <c r="RW32" s="322"/>
      <c r="RX32" s="322"/>
      <c r="RY32" s="322"/>
      <c r="RZ32" s="322"/>
      <c r="SA32" s="322"/>
      <c r="SB32" s="322"/>
      <c r="SC32" s="322"/>
      <c r="SD32" s="322"/>
      <c r="SE32" s="322"/>
      <c r="SF32" s="322"/>
      <c r="SG32" s="322"/>
      <c r="SH32" s="322"/>
      <c r="SI32" s="322"/>
      <c r="SJ32" s="322"/>
      <c r="SK32" s="322"/>
      <c r="SL32" s="322"/>
      <c r="SM32" s="322"/>
      <c r="SN32" s="322"/>
      <c r="SO32" s="322"/>
      <c r="SP32" s="322"/>
      <c r="SQ32" s="322"/>
      <c r="SR32" s="322"/>
      <c r="SS32" s="322"/>
      <c r="ST32" s="322"/>
      <c r="SU32" s="322"/>
      <c r="SV32" s="322"/>
      <c r="SW32" s="322"/>
      <c r="SX32" s="322"/>
      <c r="SY32" s="322"/>
      <c r="SZ32" s="322"/>
      <c r="TA32" s="322"/>
      <c r="TB32" s="322"/>
      <c r="TC32" s="322"/>
      <c r="TD32" s="322"/>
      <c r="TE32" s="322"/>
      <c r="TF32" s="322"/>
      <c r="TG32" s="322"/>
      <c r="TH32" s="322"/>
      <c r="TI32" s="322"/>
      <c r="TJ32" s="322"/>
      <c r="TK32" s="322"/>
      <c r="TL32" s="322"/>
      <c r="TM32" s="322"/>
      <c r="TN32" s="322"/>
      <c r="TO32" s="322"/>
      <c r="TP32" s="322"/>
      <c r="TQ32" s="322"/>
      <c r="TR32" s="322"/>
      <c r="TS32" s="322"/>
      <c r="TT32" s="322"/>
      <c r="TU32" s="322"/>
      <c r="TV32" s="322"/>
      <c r="TW32" s="322"/>
      <c r="TX32" s="322"/>
      <c r="TY32" s="322"/>
      <c r="TZ32" s="322"/>
      <c r="UA32" s="322"/>
      <c r="UB32" s="322"/>
      <c r="UC32" s="322"/>
      <c r="UD32" s="322"/>
      <c r="UE32" s="322"/>
      <c r="UF32" s="322"/>
      <c r="UG32" s="322"/>
      <c r="UH32" s="322"/>
      <c r="UI32" s="322"/>
      <c r="UJ32" s="322"/>
      <c r="UK32" s="322"/>
      <c r="UL32" s="322"/>
      <c r="UM32" s="322"/>
      <c r="UN32" s="322"/>
      <c r="UO32" s="322"/>
      <c r="UP32" s="322"/>
      <c r="UQ32" s="322"/>
      <c r="UR32" s="322"/>
      <c r="US32" s="322"/>
      <c r="UT32" s="322"/>
      <c r="UU32" s="322"/>
      <c r="UV32" s="322"/>
      <c r="UW32" s="322"/>
      <c r="UX32" s="322"/>
      <c r="UY32" s="322"/>
      <c r="UZ32" s="322"/>
      <c r="VA32" s="322"/>
      <c r="VB32" s="322"/>
      <c r="VC32" s="322"/>
      <c r="VD32" s="322"/>
      <c r="VE32" s="322"/>
      <c r="VF32" s="322"/>
      <c r="VG32" s="322"/>
      <c r="VH32" s="322"/>
      <c r="VI32" s="322"/>
      <c r="VJ32" s="322"/>
      <c r="VK32" s="322"/>
      <c r="VL32" s="322"/>
      <c r="VM32" s="322"/>
      <c r="VN32" s="322"/>
      <c r="VO32" s="322"/>
      <c r="VP32" s="322"/>
      <c r="VQ32" s="322"/>
      <c r="VR32" s="322"/>
      <c r="VS32" s="322"/>
      <c r="VT32" s="322"/>
      <c r="VU32" s="322"/>
      <c r="VV32" s="322"/>
      <c r="VW32" s="322"/>
      <c r="VX32" s="322"/>
      <c r="VY32" s="322"/>
      <c r="VZ32" s="322"/>
      <c r="WA32" s="322"/>
      <c r="WB32" s="322"/>
      <c r="WC32" s="322"/>
      <c r="WD32" s="322"/>
      <c r="WE32" s="322"/>
      <c r="WF32" s="322"/>
      <c r="WG32" s="322"/>
      <c r="WH32" s="322"/>
      <c r="WI32" s="322"/>
      <c r="WJ32" s="322"/>
      <c r="WK32" s="322"/>
      <c r="WL32" s="322"/>
      <c r="WM32" s="322"/>
      <c r="WN32" s="322"/>
      <c r="WO32" s="322"/>
      <c r="WP32" s="322"/>
      <c r="WQ32" s="322"/>
      <c r="WR32" s="322"/>
      <c r="WS32" s="322"/>
      <c r="WT32" s="322"/>
      <c r="WU32" s="322"/>
      <c r="WV32" s="322"/>
      <c r="WW32" s="322"/>
      <c r="WX32" s="322"/>
      <c r="WY32" s="322"/>
      <c r="WZ32" s="322"/>
      <c r="XA32" s="322"/>
      <c r="XB32" s="322"/>
      <c r="XC32" s="322"/>
      <c r="XD32" s="322"/>
      <c r="XE32" s="322"/>
      <c r="XF32" s="322"/>
      <c r="XG32" s="322"/>
      <c r="XH32" s="322"/>
      <c r="XI32" s="322"/>
      <c r="XJ32" s="322"/>
      <c r="XK32" s="322"/>
      <c r="XL32" s="322"/>
      <c r="XM32" s="322"/>
      <c r="XN32" s="322"/>
      <c r="XO32" s="322"/>
      <c r="XP32" s="322"/>
      <c r="XQ32" s="322"/>
      <c r="XR32" s="322"/>
      <c r="XS32" s="322"/>
      <c r="XT32" s="322"/>
      <c r="XU32" s="322"/>
      <c r="XV32" s="322"/>
      <c r="XW32" s="322"/>
      <c r="XX32" s="322"/>
      <c r="XY32" s="322"/>
      <c r="XZ32" s="322"/>
      <c r="YA32" s="322"/>
      <c r="YB32" s="322"/>
      <c r="YC32" s="322"/>
      <c r="YD32" s="322"/>
      <c r="YE32" s="322"/>
      <c r="YF32" s="322"/>
      <c r="YG32" s="322"/>
      <c r="YH32" s="322"/>
      <c r="YI32" s="322"/>
      <c r="YJ32" s="322"/>
      <c r="YK32" s="322"/>
      <c r="YL32" s="322"/>
      <c r="YM32" s="322"/>
      <c r="YN32" s="322"/>
      <c r="YO32" s="322"/>
      <c r="YP32" s="322"/>
      <c r="YQ32" s="322"/>
      <c r="YR32" s="322"/>
      <c r="YS32" s="322"/>
      <c r="YT32" s="322"/>
      <c r="YU32" s="322"/>
      <c r="YV32" s="322"/>
      <c r="YW32" s="322"/>
      <c r="YX32" s="322"/>
      <c r="YY32" s="322"/>
      <c r="YZ32" s="322"/>
      <c r="ZA32" s="322"/>
      <c r="ZB32" s="322"/>
      <c r="ZC32" s="322"/>
      <c r="ZD32" s="322"/>
      <c r="ZE32" s="322"/>
      <c r="ZF32" s="322"/>
      <c r="ZG32" s="322"/>
      <c r="ZH32" s="322"/>
      <c r="ZI32" s="322"/>
      <c r="ZJ32" s="322"/>
      <c r="ZK32" s="322"/>
      <c r="ZL32" s="322"/>
      <c r="ZM32" s="322"/>
      <c r="ZN32" s="322"/>
      <c r="ZO32" s="322"/>
      <c r="ZP32" s="322"/>
      <c r="ZQ32" s="322"/>
      <c r="ZR32" s="322"/>
      <c r="ZS32" s="322"/>
      <c r="ZT32" s="322"/>
      <c r="ZU32" s="322"/>
      <c r="ZV32" s="322"/>
      <c r="ZW32" s="322"/>
      <c r="ZX32" s="322"/>
      <c r="ZY32" s="322"/>
      <c r="ZZ32" s="322"/>
      <c r="AAA32" s="322"/>
      <c r="AAB32" s="322"/>
      <c r="AAC32" s="322"/>
      <c r="AAD32" s="322"/>
      <c r="AAE32" s="322"/>
      <c r="AAF32" s="322"/>
      <c r="AAG32" s="322"/>
      <c r="AAH32" s="322"/>
      <c r="AAI32" s="322"/>
      <c r="AAJ32" s="322"/>
      <c r="AAK32" s="322"/>
      <c r="AAL32" s="322"/>
      <c r="AAM32" s="322"/>
      <c r="AAN32" s="322"/>
      <c r="AAO32" s="322"/>
      <c r="AAP32" s="322"/>
      <c r="AAQ32" s="322"/>
      <c r="AAR32" s="322"/>
      <c r="AAS32" s="322"/>
      <c r="AAT32" s="322"/>
      <c r="AAU32" s="322"/>
      <c r="AAV32" s="322"/>
      <c r="AAW32" s="322"/>
      <c r="AAX32" s="322"/>
      <c r="AAY32" s="322"/>
      <c r="AAZ32" s="322"/>
      <c r="ABA32" s="322"/>
      <c r="ABB32" s="322"/>
      <c r="ABC32" s="322"/>
      <c r="ABD32" s="322"/>
      <c r="ABE32" s="322"/>
      <c r="ABF32" s="322"/>
      <c r="ABG32" s="322"/>
      <c r="ABH32" s="322"/>
      <c r="ABI32" s="322"/>
      <c r="ABJ32" s="322"/>
      <c r="ABK32" s="322"/>
      <c r="ABL32" s="322"/>
      <c r="ABM32" s="322"/>
      <c r="ABN32" s="322"/>
      <c r="ABO32" s="322"/>
      <c r="ABP32" s="322"/>
      <c r="ABQ32" s="322"/>
      <c r="ABR32" s="322"/>
      <c r="ABS32" s="322"/>
      <c r="ABT32" s="322"/>
      <c r="ABU32" s="322"/>
      <c r="ABV32" s="322"/>
      <c r="ABW32" s="322"/>
      <c r="ABX32" s="322"/>
      <c r="ABY32" s="322"/>
      <c r="ABZ32" s="322"/>
      <c r="ACA32" s="322"/>
      <c r="ACB32" s="322"/>
      <c r="ACC32" s="322"/>
      <c r="ACD32" s="322"/>
      <c r="ACE32" s="322"/>
      <c r="ACF32" s="322"/>
      <c r="ACG32" s="322"/>
      <c r="ACH32" s="322"/>
      <c r="ACI32" s="322"/>
      <c r="ACJ32" s="322"/>
      <c r="ACK32" s="322"/>
      <c r="ACL32" s="322"/>
      <c r="ACM32" s="322"/>
      <c r="ACN32" s="322"/>
      <c r="ACO32" s="322"/>
      <c r="ACP32" s="322"/>
      <c r="ACQ32" s="322"/>
      <c r="ACR32" s="322"/>
      <c r="ACS32" s="322"/>
      <c r="ACT32" s="322"/>
      <c r="ACU32" s="322"/>
      <c r="ACV32" s="322"/>
      <c r="ACW32" s="322"/>
      <c r="ACX32" s="322"/>
      <c r="ACY32" s="322"/>
      <c r="ACZ32" s="322"/>
      <c r="ADA32" s="322"/>
      <c r="ADB32" s="322"/>
      <c r="ADC32" s="322"/>
      <c r="ADD32" s="322"/>
      <c r="ADE32" s="322"/>
      <c r="ADF32" s="322"/>
      <c r="ADG32" s="322"/>
      <c r="ADH32" s="322"/>
      <c r="ADI32" s="322"/>
      <c r="ADJ32" s="322"/>
      <c r="ADK32" s="322"/>
      <c r="ADL32" s="322"/>
      <c r="ADM32" s="322"/>
      <c r="ADN32" s="322"/>
      <c r="ADO32" s="322"/>
      <c r="ADP32" s="322"/>
      <c r="ADQ32" s="322"/>
      <c r="ADR32" s="322"/>
      <c r="ADS32" s="322"/>
      <c r="ADT32" s="322"/>
      <c r="ADU32" s="322"/>
      <c r="ADV32" s="322"/>
      <c r="ADW32" s="322"/>
      <c r="ADX32" s="322"/>
      <c r="ADY32" s="322"/>
      <c r="ADZ32" s="322"/>
      <c r="AEA32" s="322"/>
      <c r="AEB32" s="322"/>
      <c r="AEC32" s="322"/>
      <c r="AED32" s="322"/>
      <c r="AEE32" s="322"/>
      <c r="AEF32" s="322"/>
      <c r="AEG32" s="322"/>
      <c r="AEH32" s="322"/>
      <c r="AEI32" s="322"/>
      <c r="AEJ32" s="322"/>
      <c r="AEK32" s="322"/>
      <c r="AEL32" s="322"/>
      <c r="AEM32" s="322"/>
      <c r="AEN32" s="322"/>
      <c r="AEO32" s="322"/>
      <c r="AEP32" s="322"/>
      <c r="AEQ32" s="322"/>
      <c r="AER32" s="322"/>
      <c r="AES32" s="322"/>
      <c r="AET32" s="322"/>
      <c r="AEU32" s="322"/>
      <c r="AEV32" s="322"/>
      <c r="AEW32" s="322"/>
      <c r="AEX32" s="322"/>
      <c r="AEY32" s="322"/>
      <c r="AEZ32" s="322"/>
      <c r="AFA32" s="322"/>
      <c r="AFB32" s="322"/>
      <c r="AFC32" s="322"/>
      <c r="AFD32" s="322"/>
      <c r="AFE32" s="322"/>
      <c r="AFF32" s="322"/>
      <c r="AFG32" s="322"/>
      <c r="AFH32" s="322"/>
      <c r="AFI32" s="322"/>
      <c r="AFJ32" s="322"/>
      <c r="AFK32" s="322"/>
      <c r="AFL32" s="322"/>
      <c r="AFM32" s="322"/>
      <c r="AFN32" s="322"/>
      <c r="AFO32" s="322"/>
      <c r="AFP32" s="322"/>
      <c r="AFQ32" s="322"/>
      <c r="AFR32" s="322"/>
      <c r="AFS32" s="322"/>
      <c r="AFT32" s="322"/>
      <c r="AFU32" s="322"/>
      <c r="AFV32" s="322"/>
      <c r="AFW32" s="322"/>
      <c r="AFX32" s="322"/>
      <c r="AFY32" s="322"/>
      <c r="AFZ32" s="322"/>
      <c r="AGA32" s="322"/>
      <c r="AGB32" s="322"/>
      <c r="AGC32" s="322"/>
      <c r="AGD32" s="322"/>
      <c r="AGE32" s="322"/>
      <c r="AGF32" s="322"/>
      <c r="AGG32" s="322"/>
      <c r="AGH32" s="322"/>
      <c r="AGI32" s="322"/>
      <c r="AGJ32" s="322"/>
      <c r="AGK32" s="322"/>
      <c r="AGL32" s="322"/>
      <c r="AGM32" s="322"/>
      <c r="AGN32" s="322"/>
      <c r="AGO32" s="322"/>
      <c r="AGP32" s="322"/>
      <c r="AGQ32" s="322"/>
      <c r="AGR32" s="322"/>
      <c r="AGS32" s="322"/>
      <c r="AGT32" s="322"/>
      <c r="AGU32" s="322"/>
      <c r="AGV32" s="322"/>
      <c r="AGW32" s="322"/>
      <c r="AGX32" s="322"/>
      <c r="AGY32" s="322"/>
      <c r="AGZ32" s="322"/>
      <c r="AHA32" s="322"/>
      <c r="AHB32" s="322"/>
      <c r="AHC32" s="322"/>
      <c r="AHD32" s="322"/>
      <c r="AHE32" s="322"/>
      <c r="AHF32" s="322"/>
      <c r="AHG32" s="322"/>
      <c r="AHH32" s="322"/>
      <c r="AHI32" s="322"/>
      <c r="AHJ32" s="322"/>
      <c r="AHK32" s="322"/>
      <c r="AHL32" s="322"/>
      <c r="AHM32" s="322"/>
      <c r="AHN32" s="322"/>
      <c r="AHO32" s="322"/>
      <c r="AHP32" s="322"/>
      <c r="AHQ32" s="322"/>
      <c r="AHR32" s="322"/>
      <c r="AHS32" s="322"/>
      <c r="AHT32" s="322"/>
      <c r="AHU32" s="322"/>
      <c r="AHV32" s="322"/>
      <c r="AHW32" s="322"/>
      <c r="AHX32" s="322"/>
      <c r="AHY32" s="322"/>
      <c r="AHZ32" s="322"/>
      <c r="AIA32" s="322"/>
      <c r="AIB32" s="322"/>
      <c r="AIC32" s="322"/>
      <c r="AID32" s="322"/>
      <c r="AIE32" s="322"/>
      <c r="AIF32" s="322"/>
      <c r="AIG32" s="322"/>
      <c r="AIH32" s="322"/>
      <c r="AII32" s="322"/>
      <c r="AIJ32" s="322"/>
      <c r="AIK32" s="322"/>
      <c r="AIL32" s="322"/>
      <c r="AIM32" s="322"/>
      <c r="AIN32" s="322"/>
      <c r="AIO32" s="322"/>
      <c r="AIP32" s="322"/>
      <c r="AIQ32" s="322"/>
      <c r="AIR32" s="322"/>
      <c r="AIS32" s="322"/>
      <c r="AIT32" s="322"/>
      <c r="AIU32" s="322"/>
      <c r="AIV32" s="322"/>
      <c r="AIW32" s="322"/>
      <c r="AIX32" s="322"/>
      <c r="AIY32" s="322"/>
      <c r="AIZ32" s="322"/>
      <c r="AJA32" s="322"/>
      <c r="AJB32" s="322"/>
      <c r="AJC32" s="322"/>
      <c r="AJD32" s="322"/>
      <c r="AJE32" s="322"/>
      <c r="AJF32" s="322"/>
      <c r="AJG32" s="322"/>
      <c r="AJH32" s="322"/>
      <c r="AJI32" s="322"/>
      <c r="AJJ32" s="322"/>
      <c r="AJK32" s="322"/>
      <c r="AJL32" s="322"/>
      <c r="AJM32" s="322"/>
      <c r="AJN32" s="322"/>
      <c r="AJO32" s="322"/>
      <c r="AJP32" s="322"/>
      <c r="AJQ32" s="322"/>
      <c r="AJR32" s="322"/>
      <c r="AJS32" s="322"/>
      <c r="AJT32" s="322"/>
      <c r="AJU32" s="322"/>
      <c r="AJV32" s="322"/>
      <c r="AJW32" s="322"/>
      <c r="AJX32" s="322"/>
      <c r="AJY32" s="322"/>
      <c r="AJZ32" s="322"/>
      <c r="AKA32" s="322"/>
      <c r="AKB32" s="322"/>
      <c r="AKC32" s="322"/>
      <c r="AKD32" s="322"/>
      <c r="AKE32" s="322"/>
      <c r="AKF32" s="322"/>
      <c r="AKG32" s="322"/>
      <c r="AKH32" s="322"/>
      <c r="AKI32" s="322"/>
      <c r="AKJ32" s="322"/>
      <c r="AKK32" s="322"/>
      <c r="AKL32" s="322"/>
      <c r="AKM32" s="322"/>
      <c r="AKN32" s="322"/>
      <c r="AKO32" s="322"/>
      <c r="AKP32" s="322"/>
      <c r="AKQ32" s="322"/>
      <c r="AKR32" s="322"/>
      <c r="AKS32" s="322"/>
      <c r="AKT32" s="322"/>
      <c r="AKU32" s="322"/>
      <c r="AKV32" s="322"/>
      <c r="AKW32" s="322"/>
      <c r="AKX32" s="322"/>
      <c r="AKY32" s="322"/>
      <c r="AKZ32" s="322"/>
      <c r="ALA32" s="322"/>
      <c r="ALB32" s="322"/>
      <c r="ALC32" s="322"/>
      <c r="ALD32" s="322"/>
      <c r="ALE32" s="322"/>
      <c r="ALF32" s="322"/>
      <c r="ALG32" s="322"/>
      <c r="ALH32" s="322"/>
      <c r="ALI32" s="322"/>
      <c r="ALJ32" s="322"/>
      <c r="ALK32" s="322"/>
      <c r="ALL32" s="322"/>
      <c r="ALM32" s="322"/>
      <c r="ALN32" s="322"/>
      <c r="ALO32" s="322"/>
      <c r="ALP32" s="322"/>
      <c r="ALQ32" s="322"/>
      <c r="ALR32" s="322"/>
      <c r="ALS32" s="322"/>
      <c r="ALT32" s="322"/>
      <c r="ALU32" s="322"/>
      <c r="ALV32" s="322"/>
      <c r="ALW32" s="322"/>
      <c r="ALX32" s="322"/>
      <c r="ALY32" s="322"/>
      <c r="ALZ32" s="322"/>
      <c r="AMA32" s="322"/>
      <c r="AMB32" s="322"/>
      <c r="AMC32" s="322"/>
      <c r="AMD32" s="322"/>
      <c r="AME32" s="322"/>
      <c r="AMF32" s="322"/>
      <c r="AMG32" s="322"/>
      <c r="AMH32" s="322"/>
      <c r="AMI32" s="322"/>
      <c r="AMJ32" s="322"/>
      <c r="AMK32" s="322"/>
      <c r="AML32" s="322"/>
      <c r="AMM32" s="322"/>
      <c r="AMN32" s="322"/>
      <c r="AMO32" s="322"/>
      <c r="AMP32" s="322"/>
      <c r="AMQ32" s="322"/>
      <c r="AMR32" s="322"/>
      <c r="AMS32" s="322"/>
      <c r="AMT32" s="322"/>
      <c r="AMU32" s="322"/>
      <c r="AMV32" s="322"/>
      <c r="AMW32" s="322"/>
      <c r="AMX32" s="322"/>
      <c r="AMY32" s="322"/>
      <c r="AMZ32" s="322"/>
      <c r="ANA32" s="322"/>
      <c r="ANB32" s="322"/>
      <c r="ANC32" s="322"/>
      <c r="AND32" s="322"/>
      <c r="ANE32" s="322"/>
      <c r="ANF32" s="322"/>
      <c r="ANG32" s="322"/>
      <c r="ANH32" s="322"/>
      <c r="ANI32" s="322"/>
      <c r="ANJ32" s="322"/>
      <c r="ANK32" s="322"/>
      <c r="ANL32" s="322"/>
      <c r="ANM32" s="322"/>
      <c r="ANN32" s="322"/>
      <c r="ANO32" s="322"/>
      <c r="ANP32" s="322"/>
      <c r="ANQ32" s="322"/>
      <c r="ANR32" s="322"/>
      <c r="ANS32" s="322"/>
      <c r="ANT32" s="322"/>
      <c r="ANU32" s="322"/>
      <c r="ANV32" s="322"/>
      <c r="ANW32" s="322"/>
      <c r="ANX32" s="322"/>
      <c r="ANY32" s="322"/>
      <c r="ANZ32" s="322"/>
      <c r="AOA32" s="322"/>
      <c r="AOB32" s="322"/>
      <c r="AOC32" s="322"/>
      <c r="AOD32" s="322"/>
      <c r="AOE32" s="322"/>
      <c r="AOF32" s="322"/>
      <c r="AOG32" s="322"/>
      <c r="AOH32" s="322"/>
      <c r="AOI32" s="322"/>
      <c r="AOJ32" s="322"/>
      <c r="AOK32" s="322"/>
      <c r="AOL32" s="322"/>
      <c r="AOM32" s="322"/>
      <c r="AON32" s="322"/>
      <c r="AOO32" s="322"/>
      <c r="AOP32" s="322"/>
      <c r="AOQ32" s="322"/>
      <c r="AOR32" s="322"/>
      <c r="AOS32" s="322"/>
      <c r="AOT32" s="322"/>
      <c r="AOU32" s="322"/>
      <c r="AOV32" s="322"/>
      <c r="AOW32" s="322"/>
      <c r="AOX32" s="322"/>
      <c r="AOY32" s="322"/>
      <c r="AOZ32" s="322"/>
      <c r="APA32" s="322"/>
      <c r="APB32" s="322"/>
      <c r="APC32" s="322"/>
      <c r="APD32" s="322"/>
      <c r="APE32" s="322"/>
      <c r="APF32" s="322"/>
      <c r="APG32" s="322"/>
      <c r="APH32" s="322"/>
      <c r="API32" s="322"/>
      <c r="APJ32" s="322"/>
      <c r="APK32" s="322"/>
      <c r="APL32" s="322"/>
      <c r="APM32" s="322"/>
      <c r="APN32" s="322"/>
      <c r="APO32" s="322"/>
      <c r="APP32" s="322"/>
      <c r="APQ32" s="322"/>
      <c r="APR32" s="322"/>
      <c r="APS32" s="322"/>
      <c r="APT32" s="322"/>
      <c r="APU32" s="322"/>
      <c r="APV32" s="322"/>
      <c r="APW32" s="322"/>
      <c r="APX32" s="322"/>
      <c r="APY32" s="322"/>
      <c r="APZ32" s="322"/>
      <c r="AQA32" s="322"/>
      <c r="AQB32" s="322"/>
      <c r="AQC32" s="322"/>
      <c r="AQD32" s="322"/>
      <c r="AQE32" s="322"/>
      <c r="AQF32" s="322"/>
      <c r="AQG32" s="322"/>
      <c r="AQH32" s="322"/>
      <c r="AQI32" s="322"/>
      <c r="AQJ32" s="322"/>
      <c r="AQK32" s="322"/>
      <c r="AQL32" s="322"/>
      <c r="AQM32" s="322"/>
      <c r="AQN32" s="322"/>
      <c r="AQO32" s="322"/>
      <c r="AQP32" s="322"/>
      <c r="AQQ32" s="322"/>
      <c r="AQR32" s="322"/>
      <c r="AQS32" s="322"/>
      <c r="AQT32" s="322"/>
      <c r="AQU32" s="322"/>
      <c r="AQV32" s="322"/>
      <c r="AQW32" s="322"/>
      <c r="AQX32" s="322"/>
      <c r="AQY32" s="322"/>
      <c r="AQZ32" s="322"/>
      <c r="ARA32" s="322"/>
      <c r="ARB32" s="322"/>
      <c r="ARC32" s="322"/>
      <c r="ARD32" s="322"/>
      <c r="ARE32" s="322"/>
      <c r="ARF32" s="322"/>
      <c r="ARG32" s="322"/>
      <c r="ARH32" s="322"/>
      <c r="ARI32" s="322"/>
      <c r="ARJ32" s="322"/>
      <c r="ARK32" s="322"/>
      <c r="ARL32" s="322"/>
      <c r="ARM32" s="322"/>
      <c r="ARN32" s="322"/>
      <c r="ARO32" s="322"/>
      <c r="ARP32" s="322"/>
      <c r="ARQ32" s="322"/>
      <c r="ARR32" s="322"/>
      <c r="ARS32" s="322"/>
      <c r="ART32" s="322"/>
      <c r="ARU32" s="322"/>
      <c r="ARV32" s="322"/>
      <c r="ARW32" s="322"/>
      <c r="ARX32" s="322"/>
      <c r="ARY32" s="322"/>
      <c r="ARZ32" s="322"/>
      <c r="ASA32" s="322"/>
      <c r="ASB32" s="322"/>
      <c r="ASC32" s="322"/>
      <c r="ASD32" s="322"/>
      <c r="ASE32" s="322"/>
      <c r="ASF32" s="322"/>
      <c r="ASG32" s="322"/>
      <c r="ASH32" s="322"/>
      <c r="ASI32" s="322"/>
      <c r="ASJ32" s="322"/>
      <c r="ASK32" s="322"/>
      <c r="ASL32" s="322"/>
      <c r="ASM32" s="322"/>
      <c r="ASN32" s="322"/>
      <c r="ASO32" s="322"/>
      <c r="ASP32" s="322"/>
      <c r="ASQ32" s="322"/>
      <c r="ASR32" s="322"/>
      <c r="ASS32" s="322"/>
      <c r="AST32" s="322"/>
      <c r="ASU32" s="322"/>
      <c r="ASV32" s="322"/>
      <c r="ASW32" s="322"/>
      <c r="ASX32" s="322"/>
      <c r="ASY32" s="322"/>
      <c r="ASZ32" s="322"/>
      <c r="ATA32" s="322"/>
      <c r="ATB32" s="322"/>
      <c r="ATC32" s="322"/>
      <c r="ATD32" s="322"/>
      <c r="ATE32" s="322"/>
      <c r="ATF32" s="322"/>
      <c r="ATG32" s="322"/>
      <c r="ATH32" s="322"/>
      <c r="ATI32" s="322"/>
      <c r="ATJ32" s="322"/>
      <c r="ATK32" s="322"/>
      <c r="ATL32" s="322"/>
      <c r="ATM32" s="322"/>
      <c r="ATN32" s="322"/>
      <c r="ATO32" s="322"/>
      <c r="ATP32" s="322"/>
      <c r="ATQ32" s="322"/>
      <c r="ATR32" s="322"/>
      <c r="ATS32" s="322"/>
      <c r="ATT32" s="322"/>
      <c r="ATU32" s="322"/>
      <c r="ATV32" s="322"/>
      <c r="ATW32" s="322"/>
      <c r="ATX32" s="322"/>
      <c r="ATY32" s="322"/>
      <c r="ATZ32" s="322"/>
      <c r="AUA32" s="322"/>
      <c r="AUB32" s="322"/>
      <c r="AUC32" s="322"/>
      <c r="AUD32" s="322"/>
      <c r="AUE32" s="322"/>
      <c r="AUF32" s="322"/>
      <c r="AUG32" s="322"/>
      <c r="AUH32" s="322"/>
      <c r="AUI32" s="322"/>
      <c r="AUJ32" s="322"/>
      <c r="AUK32" s="322"/>
      <c r="AUL32" s="322"/>
      <c r="AUM32" s="322"/>
      <c r="AUN32" s="322"/>
      <c r="AUO32" s="322"/>
      <c r="AUP32" s="322"/>
      <c r="AUQ32" s="322"/>
      <c r="AUR32" s="322"/>
      <c r="AUS32" s="322"/>
      <c r="AUT32" s="322"/>
      <c r="AUU32" s="322"/>
      <c r="AUV32" s="322"/>
      <c r="AUW32" s="322"/>
      <c r="AUX32" s="322"/>
      <c r="AUY32" s="322"/>
      <c r="AUZ32" s="322"/>
      <c r="AVA32" s="322"/>
      <c r="AVB32" s="322"/>
      <c r="AVC32" s="322"/>
      <c r="AVD32" s="322"/>
      <c r="AVE32" s="322"/>
      <c r="AVF32" s="322"/>
      <c r="AVG32" s="322"/>
      <c r="AVH32" s="322"/>
      <c r="AVI32" s="322"/>
      <c r="AVJ32" s="322"/>
      <c r="AVK32" s="322"/>
      <c r="AVL32" s="322"/>
      <c r="AVM32" s="322"/>
      <c r="AVN32" s="322"/>
      <c r="AVO32" s="322"/>
      <c r="AVP32" s="322"/>
      <c r="AVQ32" s="322"/>
      <c r="AVR32" s="322"/>
      <c r="AVS32" s="322"/>
      <c r="AVT32" s="322"/>
      <c r="AVU32" s="322"/>
      <c r="AVV32" s="322"/>
      <c r="AVW32" s="322"/>
      <c r="AVX32" s="322"/>
      <c r="AVY32" s="322"/>
      <c r="AVZ32" s="322"/>
      <c r="AWA32" s="322"/>
      <c r="AWB32" s="322"/>
      <c r="AWC32" s="322"/>
      <c r="AWD32" s="322"/>
      <c r="AWE32" s="322"/>
      <c r="AWF32" s="322"/>
      <c r="AWG32" s="322"/>
      <c r="AWH32" s="322"/>
      <c r="AWI32" s="322"/>
      <c r="AWJ32" s="322"/>
      <c r="AWK32" s="322"/>
      <c r="AWL32" s="322"/>
      <c r="AWM32" s="322"/>
      <c r="AWN32" s="322"/>
      <c r="AWO32" s="322"/>
      <c r="AWP32" s="322"/>
      <c r="AWQ32" s="322"/>
      <c r="AWR32" s="322"/>
      <c r="AWS32" s="322"/>
      <c r="AWT32" s="322"/>
      <c r="AWU32" s="322"/>
      <c r="AWV32" s="322"/>
      <c r="AWW32" s="322"/>
      <c r="AWX32" s="322"/>
      <c r="AWY32" s="322"/>
      <c r="AWZ32" s="322"/>
      <c r="AXA32" s="322"/>
      <c r="AXB32" s="322"/>
      <c r="AXC32" s="322"/>
      <c r="AXD32" s="322"/>
      <c r="AXE32" s="322"/>
      <c r="AXF32" s="322"/>
      <c r="AXG32" s="322"/>
      <c r="AXH32" s="322"/>
      <c r="AXI32" s="322"/>
      <c r="AXJ32" s="322"/>
      <c r="AXK32" s="322"/>
      <c r="AXL32" s="322"/>
      <c r="AXM32" s="322"/>
      <c r="AXN32" s="322"/>
      <c r="AXO32" s="322"/>
      <c r="AXP32" s="322"/>
      <c r="AXQ32" s="322"/>
      <c r="AXR32" s="322"/>
      <c r="AXS32" s="322"/>
      <c r="AXT32" s="322"/>
      <c r="AXU32" s="322"/>
      <c r="AXV32" s="322"/>
      <c r="AXW32" s="322"/>
      <c r="AXX32" s="322"/>
      <c r="AXY32" s="322"/>
      <c r="AXZ32" s="322"/>
      <c r="AYA32" s="322"/>
      <c r="AYB32" s="322"/>
      <c r="AYC32" s="322"/>
      <c r="AYD32" s="322"/>
      <c r="AYE32" s="322"/>
      <c r="AYF32" s="322"/>
      <c r="AYG32" s="322"/>
      <c r="AYH32" s="322"/>
      <c r="AYI32" s="322"/>
      <c r="AYJ32" s="322"/>
      <c r="AYK32" s="322"/>
      <c r="AYL32" s="322"/>
      <c r="AYM32" s="322"/>
      <c r="AYN32" s="322"/>
      <c r="AYO32" s="322"/>
      <c r="AYP32" s="322"/>
      <c r="AYQ32" s="322"/>
      <c r="AYR32" s="322"/>
      <c r="AYS32" s="322"/>
      <c r="AYT32" s="322"/>
      <c r="AYU32" s="322"/>
      <c r="AYV32" s="322"/>
      <c r="AYW32" s="322"/>
      <c r="AYX32" s="322"/>
      <c r="AYY32" s="322"/>
      <c r="AYZ32" s="322"/>
      <c r="AZA32" s="322"/>
      <c r="AZB32" s="322"/>
      <c r="AZC32" s="322"/>
      <c r="AZD32" s="322"/>
      <c r="AZE32" s="322"/>
      <c r="AZF32" s="322"/>
      <c r="AZG32" s="322"/>
      <c r="AZH32" s="322"/>
      <c r="AZI32" s="322"/>
      <c r="AZJ32" s="322"/>
      <c r="AZK32" s="322"/>
      <c r="AZL32" s="322"/>
      <c r="AZM32" s="322"/>
      <c r="AZN32" s="322"/>
      <c r="AZO32" s="322"/>
      <c r="AZP32" s="322"/>
      <c r="AZQ32" s="322"/>
      <c r="AZR32" s="322"/>
      <c r="AZS32" s="322"/>
      <c r="AZT32" s="322"/>
      <c r="AZU32" s="322"/>
      <c r="AZV32" s="322"/>
      <c r="AZW32" s="322"/>
      <c r="AZX32" s="322"/>
      <c r="AZY32" s="322"/>
      <c r="AZZ32" s="322"/>
      <c r="BAA32" s="322"/>
      <c r="BAB32" s="322"/>
      <c r="BAC32" s="322"/>
      <c r="BAD32" s="322"/>
      <c r="BAE32" s="322"/>
      <c r="BAF32" s="322"/>
      <c r="BAG32" s="322"/>
      <c r="BAH32" s="322"/>
      <c r="BAI32" s="322"/>
      <c r="BAJ32" s="322"/>
      <c r="BAK32" s="322"/>
      <c r="BAL32" s="322"/>
      <c r="BAM32" s="322"/>
      <c r="BAN32" s="322"/>
      <c r="BAO32" s="322"/>
      <c r="BAP32" s="322"/>
      <c r="BAQ32" s="322"/>
      <c r="BAR32" s="322"/>
      <c r="BAS32" s="322"/>
      <c r="BAT32" s="322"/>
      <c r="BAU32" s="322"/>
      <c r="BAV32" s="322"/>
      <c r="BAW32" s="322"/>
      <c r="BAX32" s="322"/>
      <c r="BAY32" s="322"/>
      <c r="BAZ32" s="322"/>
      <c r="BBA32" s="322"/>
      <c r="BBB32" s="322"/>
      <c r="BBC32" s="322"/>
      <c r="BBD32" s="322"/>
      <c r="BBE32" s="322"/>
      <c r="BBF32" s="322"/>
      <c r="BBG32" s="322"/>
      <c r="BBH32" s="322"/>
      <c r="BBI32" s="322"/>
      <c r="BBJ32" s="322"/>
      <c r="BBK32" s="322"/>
      <c r="BBL32" s="322"/>
      <c r="BBM32" s="322"/>
      <c r="BBN32" s="322"/>
      <c r="BBO32" s="322"/>
      <c r="BBP32" s="322"/>
      <c r="BBQ32" s="322"/>
      <c r="BBR32" s="322"/>
      <c r="BBS32" s="322"/>
      <c r="BBT32" s="322"/>
      <c r="BBU32" s="322"/>
      <c r="BBV32" s="322"/>
      <c r="BBW32" s="322"/>
      <c r="BBX32" s="322"/>
      <c r="BBY32" s="322"/>
      <c r="BBZ32" s="322"/>
      <c r="BCA32" s="322"/>
      <c r="BCB32" s="322"/>
      <c r="BCC32" s="322"/>
      <c r="BCD32" s="322"/>
      <c r="BCE32" s="322"/>
      <c r="BCF32" s="322"/>
      <c r="BCG32" s="322"/>
      <c r="BCH32" s="322"/>
      <c r="BCI32" s="322"/>
      <c r="BCJ32" s="322"/>
      <c r="BCK32" s="322"/>
      <c r="BCL32" s="322"/>
      <c r="BCM32" s="322"/>
      <c r="BCN32" s="322"/>
      <c r="BCO32" s="322"/>
      <c r="BCP32" s="322"/>
      <c r="BCQ32" s="322"/>
      <c r="BCR32" s="322"/>
      <c r="BCS32" s="322"/>
      <c r="BCT32" s="322"/>
      <c r="BCU32" s="322"/>
      <c r="BCV32" s="322"/>
      <c r="BCW32" s="322"/>
      <c r="BCX32" s="322"/>
      <c r="BCY32" s="322"/>
      <c r="BCZ32" s="322"/>
      <c r="BDA32" s="322"/>
      <c r="BDB32" s="322"/>
      <c r="BDC32" s="322"/>
      <c r="BDD32" s="322"/>
      <c r="BDE32" s="322"/>
      <c r="BDF32" s="322"/>
      <c r="BDG32" s="322"/>
      <c r="BDH32" s="322"/>
      <c r="BDI32" s="322"/>
      <c r="BDJ32" s="322"/>
      <c r="BDK32" s="322"/>
      <c r="BDL32" s="322"/>
      <c r="BDM32" s="322"/>
      <c r="BDN32" s="322"/>
      <c r="BDO32" s="322"/>
      <c r="BDP32" s="322"/>
      <c r="BDQ32" s="322"/>
      <c r="BDR32" s="322"/>
      <c r="BDS32" s="322"/>
      <c r="BDT32" s="322"/>
      <c r="BDU32" s="322"/>
      <c r="BDV32" s="322"/>
      <c r="BDW32" s="322"/>
      <c r="BDX32" s="322"/>
      <c r="BDY32" s="322"/>
      <c r="BDZ32" s="322"/>
      <c r="BEA32" s="322"/>
      <c r="BEB32" s="322"/>
      <c r="BEC32" s="322"/>
      <c r="BED32" s="322"/>
      <c r="BEE32" s="322"/>
      <c r="BEF32" s="322"/>
      <c r="BEG32" s="322"/>
      <c r="BEH32" s="322"/>
      <c r="BEI32" s="322"/>
      <c r="BEJ32" s="322"/>
      <c r="BEK32" s="322"/>
      <c r="BEL32" s="322"/>
      <c r="BEM32" s="322"/>
      <c r="BEN32" s="322"/>
      <c r="BEO32" s="322"/>
      <c r="BEP32" s="322"/>
      <c r="BEQ32" s="322"/>
      <c r="BER32" s="322"/>
      <c r="BES32" s="322"/>
      <c r="BET32" s="322"/>
      <c r="BEU32" s="322"/>
      <c r="BEV32" s="322"/>
      <c r="BEW32" s="322"/>
      <c r="BEX32" s="322"/>
      <c r="BEY32" s="322"/>
      <c r="BEZ32" s="322"/>
      <c r="BFA32" s="322"/>
      <c r="BFB32" s="322"/>
      <c r="BFC32" s="322"/>
      <c r="BFD32" s="322"/>
      <c r="BFE32" s="322"/>
      <c r="BFF32" s="322"/>
      <c r="BFG32" s="322"/>
      <c r="BFH32" s="322"/>
      <c r="BFI32" s="322"/>
      <c r="BFJ32" s="322"/>
      <c r="BFK32" s="322"/>
      <c r="BFL32" s="322"/>
      <c r="BFM32" s="322"/>
      <c r="BFN32" s="322"/>
      <c r="BFO32" s="322"/>
      <c r="BFP32" s="322"/>
      <c r="BFQ32" s="322"/>
      <c r="BFR32" s="322"/>
      <c r="BFS32" s="322"/>
      <c r="BFT32" s="322"/>
      <c r="BFU32" s="322"/>
      <c r="BFV32" s="322"/>
      <c r="BFW32" s="322"/>
      <c r="BFX32" s="322"/>
      <c r="BFY32" s="322"/>
      <c r="BFZ32" s="322"/>
      <c r="BGA32" s="322"/>
      <c r="BGB32" s="322"/>
      <c r="BGC32" s="322"/>
      <c r="BGD32" s="322"/>
      <c r="BGE32" s="322"/>
      <c r="BGF32" s="322"/>
      <c r="BGG32" s="322"/>
      <c r="BGH32" s="322"/>
      <c r="BGI32" s="322"/>
      <c r="BGJ32" s="322"/>
      <c r="BGK32" s="322"/>
      <c r="BGL32" s="322"/>
      <c r="BGM32" s="322"/>
      <c r="BGN32" s="322"/>
      <c r="BGO32" s="322"/>
      <c r="BGP32" s="322"/>
      <c r="BGQ32" s="322"/>
      <c r="BGR32" s="322"/>
      <c r="BGS32" s="322"/>
      <c r="BGT32" s="322"/>
      <c r="BGU32" s="322"/>
      <c r="BGV32" s="322"/>
      <c r="BGW32" s="322"/>
      <c r="BGX32" s="322"/>
      <c r="BGY32" s="322"/>
      <c r="BGZ32" s="322"/>
      <c r="BHA32" s="322"/>
      <c r="BHB32" s="322"/>
      <c r="BHC32" s="322"/>
      <c r="BHD32" s="322"/>
      <c r="BHE32" s="322"/>
      <c r="BHF32" s="322"/>
      <c r="BHG32" s="322"/>
      <c r="BHH32" s="322"/>
      <c r="BHI32" s="322"/>
      <c r="BHJ32" s="322"/>
      <c r="BHK32" s="322"/>
      <c r="BHL32" s="322"/>
      <c r="BHM32" s="322"/>
      <c r="BHN32" s="322"/>
      <c r="BHO32" s="322"/>
      <c r="BHP32" s="322"/>
      <c r="BHQ32" s="322"/>
      <c r="BHR32" s="322"/>
      <c r="BHS32" s="322"/>
      <c r="BHT32" s="322"/>
      <c r="BHU32" s="322"/>
      <c r="BHV32" s="322"/>
      <c r="BHW32" s="322"/>
      <c r="BHX32" s="322"/>
      <c r="BHY32" s="322"/>
      <c r="BHZ32" s="322"/>
      <c r="BIA32" s="322"/>
      <c r="BIB32" s="322"/>
      <c r="BIC32" s="322"/>
      <c r="BID32" s="322"/>
      <c r="BIE32" s="322"/>
      <c r="BIF32" s="322"/>
      <c r="BIG32" s="322"/>
      <c r="BIH32" s="322"/>
      <c r="BII32" s="322"/>
      <c r="BIJ32" s="322"/>
      <c r="BIK32" s="322"/>
      <c r="BIL32" s="322"/>
      <c r="BIM32" s="322"/>
      <c r="BIN32" s="322"/>
      <c r="BIO32" s="322"/>
      <c r="BIP32" s="322"/>
      <c r="BIQ32" s="322"/>
      <c r="BIR32" s="322"/>
      <c r="BIS32" s="322"/>
      <c r="BIT32" s="322"/>
      <c r="BIU32" s="322"/>
      <c r="BIV32" s="322"/>
      <c r="BIW32" s="322"/>
      <c r="BIX32" s="322"/>
      <c r="BIY32" s="322"/>
      <c r="BIZ32" s="322"/>
      <c r="BJA32" s="322"/>
      <c r="BJB32" s="322"/>
      <c r="BJC32" s="322"/>
      <c r="BJD32" s="322"/>
      <c r="BJE32" s="322"/>
      <c r="BJF32" s="322"/>
      <c r="BJG32" s="322"/>
      <c r="BJH32" s="322"/>
      <c r="BJI32" s="322"/>
      <c r="BJJ32" s="322"/>
      <c r="BJK32" s="322"/>
      <c r="BJL32" s="322"/>
      <c r="BJM32" s="322"/>
      <c r="BJN32" s="322"/>
      <c r="BJO32" s="322"/>
      <c r="BJP32" s="322"/>
      <c r="BJQ32" s="322"/>
      <c r="BJR32" s="322"/>
      <c r="BJS32" s="322"/>
      <c r="BJT32" s="322"/>
      <c r="BJU32" s="322"/>
      <c r="BJV32" s="322"/>
      <c r="BJW32" s="322"/>
      <c r="BJX32" s="322"/>
      <c r="BJY32" s="322"/>
      <c r="BJZ32" s="322"/>
      <c r="BKA32" s="322"/>
      <c r="BKB32" s="322"/>
      <c r="BKC32" s="322"/>
      <c r="BKD32" s="322"/>
      <c r="BKE32" s="322"/>
      <c r="BKF32" s="322"/>
      <c r="BKG32" s="322"/>
      <c r="BKH32" s="322"/>
      <c r="BKI32" s="322"/>
      <c r="BKJ32" s="322"/>
      <c r="BKK32" s="322"/>
      <c r="BKL32" s="322"/>
      <c r="BKM32" s="322"/>
      <c r="BKN32" s="322"/>
      <c r="BKO32" s="322"/>
      <c r="BKP32" s="322"/>
      <c r="BKQ32" s="322"/>
      <c r="BKR32" s="322"/>
      <c r="BKS32" s="322"/>
      <c r="BKT32" s="322"/>
      <c r="BKU32" s="322"/>
      <c r="BKV32" s="322"/>
      <c r="BKW32" s="322"/>
      <c r="BKX32" s="322"/>
      <c r="BKY32" s="322"/>
      <c r="BKZ32" s="322"/>
      <c r="BLA32" s="322"/>
      <c r="BLB32" s="322"/>
      <c r="BLC32" s="322"/>
      <c r="BLD32" s="322"/>
      <c r="BLE32" s="322"/>
      <c r="BLF32" s="322"/>
      <c r="BLG32" s="322"/>
      <c r="BLH32" s="322"/>
      <c r="BLI32" s="322"/>
      <c r="BLJ32" s="322"/>
      <c r="BLK32" s="322"/>
      <c r="BLL32" s="322"/>
      <c r="BLM32" s="322"/>
      <c r="BLN32" s="322"/>
      <c r="BLO32" s="322"/>
      <c r="BLP32" s="322"/>
      <c r="BLQ32" s="322"/>
      <c r="BLR32" s="322"/>
      <c r="BLS32" s="322"/>
      <c r="BLT32" s="322"/>
      <c r="BLU32" s="322"/>
      <c r="BLV32" s="322"/>
      <c r="BLW32" s="322"/>
      <c r="BLX32" s="322"/>
      <c r="BLY32" s="322"/>
      <c r="BLZ32" s="322"/>
      <c r="BMA32" s="322"/>
      <c r="BMB32" s="322"/>
      <c r="BMC32" s="322"/>
      <c r="BMD32" s="322"/>
      <c r="BME32" s="322"/>
      <c r="BMF32" s="322"/>
      <c r="BMG32" s="322"/>
      <c r="BMH32" s="322"/>
      <c r="BMI32" s="322"/>
      <c r="BMJ32" s="322"/>
      <c r="BMK32" s="322"/>
      <c r="BML32" s="322"/>
      <c r="BMM32" s="322"/>
      <c r="BMN32" s="322"/>
      <c r="BMO32" s="322"/>
      <c r="BMP32" s="322"/>
      <c r="BMQ32" s="322"/>
      <c r="BMR32" s="322"/>
      <c r="BMS32" s="322"/>
      <c r="BMT32" s="322"/>
      <c r="BMU32" s="322"/>
      <c r="BMV32" s="322"/>
      <c r="BMW32" s="322"/>
      <c r="BMX32" s="322"/>
      <c r="BMY32" s="322"/>
      <c r="BMZ32" s="322"/>
      <c r="BNA32" s="322"/>
      <c r="BNB32" s="322"/>
      <c r="BNC32" s="322"/>
      <c r="BND32" s="322"/>
      <c r="BNE32" s="322"/>
      <c r="BNF32" s="322"/>
      <c r="BNG32" s="322"/>
      <c r="BNH32" s="322"/>
      <c r="BNI32" s="322"/>
      <c r="BNJ32" s="322"/>
      <c r="BNK32" s="322"/>
      <c r="BNL32" s="322"/>
      <c r="BNM32" s="322"/>
      <c r="BNN32" s="322"/>
      <c r="BNO32" s="322"/>
      <c r="BNP32" s="322"/>
      <c r="BNQ32" s="322"/>
      <c r="BNR32" s="322"/>
      <c r="BNS32" s="322"/>
      <c r="BNT32" s="322"/>
      <c r="BNU32" s="322"/>
      <c r="BNV32" s="322"/>
      <c r="BNW32" s="322"/>
      <c r="BNX32" s="322"/>
      <c r="BNY32" s="322"/>
      <c r="BNZ32" s="322"/>
      <c r="BOA32" s="322"/>
      <c r="BOB32" s="322"/>
      <c r="BOC32" s="322"/>
      <c r="BOD32" s="322"/>
      <c r="BOE32" s="322"/>
      <c r="BOF32" s="322"/>
      <c r="BOG32" s="322"/>
      <c r="BOH32" s="322"/>
      <c r="BOI32" s="322"/>
      <c r="BOJ32" s="322"/>
      <c r="BOK32" s="322"/>
      <c r="BOL32" s="322"/>
      <c r="BOM32" s="322"/>
      <c r="BON32" s="322"/>
      <c r="BOO32" s="322"/>
      <c r="BOP32" s="322"/>
      <c r="BOQ32" s="322"/>
      <c r="BOR32" s="322"/>
      <c r="BOS32" s="322"/>
      <c r="BOT32" s="322"/>
      <c r="BOU32" s="322"/>
      <c r="BOV32" s="322"/>
      <c r="BOW32" s="322"/>
      <c r="BOX32" s="322"/>
      <c r="BOY32" s="322"/>
      <c r="BOZ32" s="322"/>
      <c r="BPA32" s="322"/>
      <c r="BPB32" s="322"/>
      <c r="BPC32" s="322"/>
      <c r="BPD32" s="322"/>
      <c r="BPE32" s="322"/>
      <c r="BPF32" s="322"/>
      <c r="BPG32" s="322"/>
      <c r="BPH32" s="322"/>
      <c r="BPI32" s="322"/>
      <c r="BPJ32" s="322"/>
      <c r="BPK32" s="322"/>
      <c r="BPL32" s="322"/>
      <c r="BPM32" s="322"/>
      <c r="BPN32" s="322"/>
      <c r="BPO32" s="322"/>
      <c r="BPP32" s="322"/>
      <c r="BPQ32" s="322"/>
      <c r="BPR32" s="322"/>
      <c r="BPS32" s="322"/>
      <c r="BPT32" s="322"/>
      <c r="BPU32" s="322"/>
      <c r="BPV32" s="322"/>
      <c r="BPW32" s="322"/>
      <c r="BPX32" s="322"/>
      <c r="BPY32" s="322"/>
      <c r="BPZ32" s="322"/>
      <c r="BQA32" s="322"/>
      <c r="BQB32" s="322"/>
      <c r="BQC32" s="322"/>
      <c r="BQD32" s="322"/>
      <c r="BQE32" s="322"/>
      <c r="BQF32" s="322"/>
      <c r="BQG32" s="322"/>
      <c r="BQH32" s="322"/>
      <c r="BQI32" s="322"/>
      <c r="BQJ32" s="322"/>
      <c r="BQK32" s="322"/>
      <c r="BQL32" s="322"/>
      <c r="BQM32" s="322"/>
      <c r="BQN32" s="322"/>
      <c r="BQO32" s="322"/>
      <c r="BQP32" s="322"/>
      <c r="BQQ32" s="322"/>
      <c r="BQR32" s="322"/>
      <c r="BQS32" s="322"/>
      <c r="BQT32" s="322"/>
      <c r="BQU32" s="322"/>
      <c r="BQV32" s="322"/>
      <c r="BQW32" s="322"/>
      <c r="BQX32" s="322"/>
      <c r="BQY32" s="322"/>
      <c r="BQZ32" s="322"/>
      <c r="BRA32" s="322"/>
      <c r="BRB32" s="322"/>
      <c r="BRC32" s="322"/>
      <c r="BRD32" s="322"/>
      <c r="BRE32" s="322"/>
      <c r="BRF32" s="322"/>
      <c r="BRG32" s="322"/>
      <c r="BRH32" s="322"/>
      <c r="BRI32" s="322"/>
      <c r="BRJ32" s="322"/>
      <c r="BRK32" s="322"/>
      <c r="BRL32" s="322"/>
      <c r="BRM32" s="322"/>
      <c r="BRN32" s="322"/>
      <c r="BRO32" s="322"/>
      <c r="BRP32" s="322"/>
      <c r="BRQ32" s="322"/>
      <c r="BRR32" s="322"/>
      <c r="BRS32" s="322"/>
      <c r="BRT32" s="322"/>
      <c r="BRU32" s="322"/>
      <c r="BRV32" s="322"/>
      <c r="BRW32" s="322"/>
      <c r="BRX32" s="322"/>
      <c r="BRY32" s="322"/>
      <c r="BRZ32" s="322"/>
      <c r="BSA32" s="322"/>
      <c r="BSB32" s="322"/>
      <c r="BSC32" s="322"/>
      <c r="BSD32" s="322"/>
      <c r="BSE32" s="322"/>
      <c r="BSF32" s="322"/>
      <c r="BSG32" s="322"/>
      <c r="BSH32" s="322"/>
      <c r="BSI32" s="322"/>
      <c r="BSJ32" s="322"/>
      <c r="BSK32" s="322"/>
      <c r="BSL32" s="322"/>
      <c r="BSM32" s="322"/>
      <c r="BSN32" s="322"/>
      <c r="BSO32" s="322"/>
      <c r="BSP32" s="322"/>
      <c r="BSQ32" s="322"/>
      <c r="BSR32" s="322"/>
      <c r="BSS32" s="322"/>
      <c r="BST32" s="322"/>
      <c r="BSU32" s="322"/>
      <c r="BSV32" s="322"/>
      <c r="BSW32" s="322"/>
      <c r="BSX32" s="322"/>
      <c r="BSY32" s="322"/>
      <c r="BSZ32" s="322"/>
      <c r="BTA32" s="322"/>
      <c r="BTB32" s="322"/>
      <c r="BTC32" s="322"/>
      <c r="BTD32" s="322"/>
      <c r="BTE32" s="322"/>
      <c r="BTF32" s="322"/>
      <c r="BTG32" s="322"/>
      <c r="BTH32" s="322"/>
      <c r="BTI32" s="322"/>
      <c r="BTJ32" s="322"/>
      <c r="BTK32" s="322"/>
      <c r="BTL32" s="322"/>
      <c r="BTM32" s="322"/>
      <c r="BTN32" s="322"/>
      <c r="BTO32" s="322"/>
      <c r="BTP32" s="322"/>
      <c r="BTQ32" s="322"/>
      <c r="BTR32" s="322"/>
      <c r="BTS32" s="322"/>
      <c r="BTT32" s="322"/>
      <c r="BTU32" s="322"/>
      <c r="BTV32" s="322"/>
      <c r="BTW32" s="322"/>
      <c r="BTX32" s="322"/>
      <c r="BTY32" s="322"/>
      <c r="BTZ32" s="322"/>
      <c r="BUA32" s="322"/>
      <c r="BUB32" s="322"/>
      <c r="BUC32" s="322"/>
      <c r="BUD32" s="322"/>
      <c r="BUE32" s="322"/>
      <c r="BUF32" s="322"/>
      <c r="BUG32" s="322"/>
      <c r="BUH32" s="322"/>
      <c r="BUI32" s="322"/>
      <c r="BUJ32" s="322"/>
      <c r="BUK32" s="322"/>
      <c r="BUL32" s="322"/>
      <c r="BUM32" s="322"/>
      <c r="BUN32" s="322"/>
      <c r="BUO32" s="322"/>
      <c r="BUP32" s="322"/>
      <c r="BUQ32" s="322"/>
      <c r="BUR32" s="322"/>
      <c r="BUS32" s="322"/>
      <c r="BUT32" s="322"/>
      <c r="BUU32" s="322"/>
      <c r="BUV32" s="322"/>
      <c r="BUW32" s="322"/>
      <c r="BUX32" s="322"/>
      <c r="BUY32" s="322"/>
      <c r="BUZ32" s="322"/>
      <c r="BVA32" s="322"/>
      <c r="BVB32" s="322"/>
      <c r="BVC32" s="322"/>
      <c r="BVD32" s="322"/>
      <c r="BVE32" s="322"/>
      <c r="BVF32" s="322"/>
      <c r="BVG32" s="322"/>
      <c r="BVH32" s="322"/>
      <c r="BVI32" s="322"/>
      <c r="BVJ32" s="322"/>
      <c r="BVK32" s="322"/>
      <c r="BVL32" s="322"/>
      <c r="BVM32" s="322"/>
      <c r="BVN32" s="322"/>
      <c r="BVO32" s="322"/>
      <c r="BVP32" s="322"/>
      <c r="BVQ32" s="322"/>
      <c r="BVR32" s="322"/>
      <c r="BVS32" s="322"/>
      <c r="BVT32" s="322"/>
      <c r="BVU32" s="322"/>
      <c r="BVV32" s="322"/>
      <c r="BVW32" s="322"/>
      <c r="BVX32" s="322"/>
      <c r="BVY32" s="322"/>
      <c r="BVZ32" s="322"/>
      <c r="BWA32" s="322"/>
      <c r="BWB32" s="322"/>
      <c r="BWC32" s="322"/>
      <c r="BWD32" s="322"/>
    </row>
    <row r="33" spans="1:1954" ht="16.5" x14ac:dyDescent="0.3">
      <c r="A33" s="454" t="s">
        <v>552</v>
      </c>
      <c r="B33" s="455">
        <v>1748.9681824887443</v>
      </c>
      <c r="C33" s="455">
        <v>219.50668932000002</v>
      </c>
      <c r="D33" s="455">
        <v>1968.4748718087444</v>
      </c>
      <c r="E33" s="322"/>
      <c r="F33" s="457"/>
      <c r="G33" s="448"/>
      <c r="H33" s="457"/>
      <c r="I33" s="322"/>
      <c r="J33" s="449"/>
      <c r="K33" s="449"/>
      <c r="L33" s="449"/>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2"/>
      <c r="FV33" s="322"/>
      <c r="FW33" s="322"/>
      <c r="FX33" s="322"/>
      <c r="FY33" s="322"/>
      <c r="FZ33" s="322"/>
      <c r="GA33" s="322"/>
      <c r="GB33" s="322"/>
      <c r="GC33" s="322"/>
      <c r="GD33" s="322"/>
      <c r="GE33" s="322"/>
      <c r="GF33" s="322"/>
      <c r="GG33" s="322"/>
      <c r="GH33" s="322"/>
      <c r="GI33" s="322"/>
      <c r="GJ33" s="322"/>
      <c r="GK33" s="322"/>
      <c r="GL33" s="322"/>
      <c r="GM33" s="322"/>
      <c r="GN33" s="322"/>
      <c r="GO33" s="322"/>
      <c r="GP33" s="322"/>
      <c r="GQ33" s="322"/>
      <c r="GR33" s="322"/>
      <c r="GS33" s="322"/>
      <c r="GT33" s="322"/>
      <c r="GU33" s="322"/>
      <c r="GV33" s="322"/>
      <c r="GW33" s="322"/>
      <c r="GX33" s="322"/>
      <c r="GY33" s="322"/>
      <c r="GZ33" s="322"/>
      <c r="HA33" s="322"/>
      <c r="HB33" s="322"/>
      <c r="HC33" s="322"/>
      <c r="HD33" s="322"/>
      <c r="HE33" s="322"/>
      <c r="HF33" s="322"/>
      <c r="HG33" s="322"/>
      <c r="HH33" s="322"/>
      <c r="HI33" s="322"/>
      <c r="HJ33" s="322"/>
      <c r="HK33" s="322"/>
      <c r="HL33" s="322"/>
      <c r="HM33" s="322"/>
      <c r="HN33" s="322"/>
      <c r="HO33" s="322"/>
      <c r="HP33" s="322"/>
      <c r="HQ33" s="322"/>
      <c r="HR33" s="322"/>
      <c r="HS33" s="322"/>
      <c r="HT33" s="322"/>
      <c r="HU33" s="322"/>
      <c r="HV33" s="322"/>
      <c r="HW33" s="322"/>
      <c r="HX33" s="322"/>
      <c r="HY33" s="322"/>
      <c r="HZ33" s="322"/>
      <c r="IA33" s="322"/>
      <c r="IB33" s="322"/>
      <c r="IC33" s="322"/>
      <c r="ID33" s="322"/>
      <c r="IE33" s="322"/>
      <c r="IF33" s="322"/>
      <c r="IG33" s="322"/>
      <c r="IH33" s="322"/>
      <c r="II33" s="322"/>
      <c r="IJ33" s="322"/>
      <c r="IK33" s="322"/>
      <c r="IL33" s="322"/>
      <c r="IM33" s="322"/>
      <c r="IN33" s="322"/>
      <c r="IO33" s="322"/>
      <c r="IP33" s="322"/>
      <c r="IQ33" s="322"/>
      <c r="IR33" s="322"/>
      <c r="IS33" s="322"/>
      <c r="IT33" s="322"/>
      <c r="IU33" s="322"/>
      <c r="IV33" s="322"/>
      <c r="IW33" s="322"/>
      <c r="IX33" s="322"/>
      <c r="IY33" s="322"/>
      <c r="IZ33" s="322"/>
      <c r="JA33" s="322"/>
      <c r="JB33" s="322"/>
      <c r="JC33" s="322"/>
      <c r="JD33" s="322"/>
      <c r="JE33" s="322"/>
      <c r="JF33" s="322"/>
      <c r="JG33" s="322"/>
      <c r="JH33" s="322"/>
      <c r="JI33" s="322"/>
      <c r="JJ33" s="322"/>
      <c r="JK33" s="322"/>
      <c r="JL33" s="322"/>
      <c r="JM33" s="322"/>
      <c r="JN33" s="322"/>
      <c r="JO33" s="322"/>
      <c r="JP33" s="322"/>
      <c r="JQ33" s="322"/>
      <c r="JR33" s="322"/>
      <c r="JS33" s="322"/>
      <c r="JT33" s="322"/>
      <c r="JU33" s="322"/>
      <c r="JV33" s="322"/>
      <c r="JW33" s="322"/>
      <c r="JX33" s="322"/>
      <c r="JY33" s="322"/>
      <c r="JZ33" s="322"/>
      <c r="KA33" s="322"/>
      <c r="KB33" s="322"/>
      <c r="KC33" s="322"/>
      <c r="KD33" s="322"/>
      <c r="KE33" s="322"/>
      <c r="KF33" s="322"/>
      <c r="KG33" s="322"/>
      <c r="KH33" s="322"/>
      <c r="KI33" s="322"/>
      <c r="KJ33" s="322"/>
      <c r="KK33" s="322"/>
      <c r="KL33" s="322"/>
      <c r="KM33" s="322"/>
      <c r="KN33" s="322"/>
      <c r="KO33" s="322"/>
      <c r="KP33" s="322"/>
      <c r="KQ33" s="322"/>
      <c r="KR33" s="322"/>
      <c r="KS33" s="322"/>
      <c r="KT33" s="322"/>
      <c r="KU33" s="322"/>
      <c r="KV33" s="322"/>
      <c r="KW33" s="322"/>
      <c r="KX33" s="322"/>
      <c r="KY33" s="322"/>
      <c r="KZ33" s="322"/>
      <c r="LA33" s="322"/>
      <c r="LB33" s="322"/>
      <c r="LC33" s="322"/>
      <c r="LD33" s="322"/>
      <c r="LE33" s="322"/>
      <c r="LF33" s="322"/>
      <c r="LG33" s="322"/>
      <c r="LH33" s="322"/>
      <c r="LI33" s="322"/>
      <c r="LJ33" s="322"/>
      <c r="LK33" s="322"/>
      <c r="LL33" s="322"/>
      <c r="LM33" s="322"/>
      <c r="LN33" s="322"/>
      <c r="LO33" s="322"/>
      <c r="LP33" s="322"/>
      <c r="LQ33" s="322"/>
      <c r="LR33" s="322"/>
      <c r="LS33" s="322"/>
      <c r="LT33" s="322"/>
      <c r="LU33" s="322"/>
      <c r="LV33" s="322"/>
      <c r="LW33" s="322"/>
      <c r="LX33" s="322"/>
      <c r="LY33" s="322"/>
      <c r="LZ33" s="322"/>
      <c r="MA33" s="322"/>
      <c r="MB33" s="322"/>
      <c r="MC33" s="322"/>
      <c r="MD33" s="322"/>
      <c r="ME33" s="322"/>
      <c r="MF33" s="322"/>
      <c r="MG33" s="322"/>
      <c r="MH33" s="322"/>
      <c r="MI33" s="322"/>
      <c r="MJ33" s="322"/>
      <c r="MK33" s="322"/>
      <c r="ML33" s="322"/>
      <c r="MM33" s="322"/>
      <c r="MN33" s="322"/>
      <c r="MO33" s="322"/>
      <c r="MP33" s="322"/>
      <c r="MQ33" s="322"/>
      <c r="MR33" s="322"/>
      <c r="MS33" s="322"/>
      <c r="MT33" s="322"/>
      <c r="MU33" s="322"/>
      <c r="MV33" s="322"/>
      <c r="MW33" s="322"/>
      <c r="MX33" s="322"/>
      <c r="MY33" s="322"/>
      <c r="MZ33" s="322"/>
      <c r="NA33" s="322"/>
      <c r="NB33" s="322"/>
      <c r="NC33" s="322"/>
      <c r="ND33" s="322"/>
      <c r="NE33" s="322"/>
      <c r="NF33" s="322"/>
      <c r="NG33" s="322"/>
      <c r="NH33" s="322"/>
      <c r="NI33" s="322"/>
      <c r="NJ33" s="322"/>
      <c r="NK33" s="322"/>
      <c r="NL33" s="322"/>
      <c r="NM33" s="322"/>
      <c r="NN33" s="322"/>
      <c r="NO33" s="322"/>
      <c r="NP33" s="322"/>
      <c r="NQ33" s="322"/>
      <c r="NR33" s="322"/>
      <c r="NS33" s="322"/>
      <c r="NT33" s="322"/>
      <c r="NU33" s="322"/>
      <c r="NV33" s="322"/>
      <c r="NW33" s="322"/>
      <c r="NX33" s="322"/>
      <c r="NY33" s="322"/>
      <c r="NZ33" s="322"/>
      <c r="OA33" s="322"/>
      <c r="OB33" s="322"/>
      <c r="OC33" s="322"/>
      <c r="OD33" s="322"/>
      <c r="OE33" s="322"/>
      <c r="OF33" s="322"/>
      <c r="OG33" s="322"/>
      <c r="OH33" s="322"/>
      <c r="OI33" s="322"/>
      <c r="OJ33" s="322"/>
      <c r="OK33" s="322"/>
      <c r="OL33" s="322"/>
      <c r="OM33" s="322"/>
      <c r="ON33" s="322"/>
      <c r="OO33" s="322"/>
      <c r="OP33" s="322"/>
      <c r="OQ33" s="322"/>
      <c r="OR33" s="322"/>
      <c r="OS33" s="322"/>
      <c r="OT33" s="322"/>
      <c r="OU33" s="322"/>
      <c r="OV33" s="322"/>
      <c r="OW33" s="322"/>
      <c r="OX33" s="322"/>
      <c r="OY33" s="322"/>
      <c r="OZ33" s="322"/>
      <c r="PA33" s="322"/>
      <c r="PB33" s="322"/>
      <c r="PC33" s="322"/>
      <c r="PD33" s="322"/>
      <c r="PE33" s="322"/>
      <c r="PF33" s="322"/>
      <c r="PG33" s="322"/>
      <c r="PH33" s="322"/>
      <c r="PI33" s="322"/>
      <c r="PJ33" s="322"/>
      <c r="PK33" s="322"/>
      <c r="PL33" s="322"/>
      <c r="PM33" s="322"/>
      <c r="PN33" s="322"/>
      <c r="PO33" s="322"/>
      <c r="PP33" s="322"/>
      <c r="PQ33" s="322"/>
      <c r="PR33" s="322"/>
      <c r="PS33" s="322"/>
      <c r="PT33" s="322"/>
      <c r="PU33" s="322"/>
      <c r="PV33" s="322"/>
      <c r="PW33" s="322"/>
      <c r="PX33" s="322"/>
      <c r="PY33" s="322"/>
      <c r="PZ33" s="322"/>
      <c r="QA33" s="322"/>
      <c r="QB33" s="322"/>
      <c r="QC33" s="322"/>
      <c r="QD33" s="322"/>
      <c r="QE33" s="322"/>
      <c r="QF33" s="322"/>
      <c r="QG33" s="322"/>
      <c r="QH33" s="322"/>
      <c r="QI33" s="322"/>
      <c r="QJ33" s="322"/>
      <c r="QK33" s="322"/>
      <c r="QL33" s="322"/>
      <c r="QM33" s="322"/>
      <c r="QN33" s="322"/>
      <c r="QO33" s="322"/>
      <c r="QP33" s="322"/>
      <c r="QQ33" s="322"/>
      <c r="QR33" s="322"/>
      <c r="QS33" s="322"/>
      <c r="QT33" s="322"/>
      <c r="QU33" s="322"/>
      <c r="QV33" s="322"/>
      <c r="QW33" s="322"/>
      <c r="QX33" s="322"/>
      <c r="QY33" s="322"/>
      <c r="QZ33" s="322"/>
      <c r="RA33" s="322"/>
      <c r="RB33" s="322"/>
      <c r="RC33" s="322"/>
      <c r="RD33" s="322"/>
      <c r="RE33" s="322"/>
      <c r="RF33" s="322"/>
      <c r="RG33" s="322"/>
      <c r="RH33" s="322"/>
      <c r="RI33" s="322"/>
      <c r="RJ33" s="322"/>
      <c r="RK33" s="322"/>
      <c r="RL33" s="322"/>
      <c r="RM33" s="322"/>
      <c r="RN33" s="322"/>
      <c r="RO33" s="322"/>
      <c r="RP33" s="322"/>
      <c r="RQ33" s="322"/>
      <c r="RR33" s="322"/>
      <c r="RS33" s="322"/>
      <c r="RT33" s="322"/>
      <c r="RU33" s="322"/>
      <c r="RV33" s="322"/>
      <c r="RW33" s="322"/>
      <c r="RX33" s="322"/>
      <c r="RY33" s="322"/>
      <c r="RZ33" s="322"/>
      <c r="SA33" s="322"/>
      <c r="SB33" s="322"/>
      <c r="SC33" s="322"/>
      <c r="SD33" s="322"/>
      <c r="SE33" s="322"/>
      <c r="SF33" s="322"/>
      <c r="SG33" s="322"/>
      <c r="SH33" s="322"/>
      <c r="SI33" s="322"/>
      <c r="SJ33" s="322"/>
      <c r="SK33" s="322"/>
      <c r="SL33" s="322"/>
      <c r="SM33" s="322"/>
      <c r="SN33" s="322"/>
      <c r="SO33" s="322"/>
      <c r="SP33" s="322"/>
      <c r="SQ33" s="322"/>
      <c r="SR33" s="322"/>
      <c r="SS33" s="322"/>
      <c r="ST33" s="322"/>
      <c r="SU33" s="322"/>
      <c r="SV33" s="322"/>
      <c r="SW33" s="322"/>
      <c r="SX33" s="322"/>
      <c r="SY33" s="322"/>
      <c r="SZ33" s="322"/>
      <c r="TA33" s="322"/>
      <c r="TB33" s="322"/>
      <c r="TC33" s="322"/>
      <c r="TD33" s="322"/>
      <c r="TE33" s="322"/>
      <c r="TF33" s="322"/>
      <c r="TG33" s="322"/>
      <c r="TH33" s="322"/>
      <c r="TI33" s="322"/>
      <c r="TJ33" s="322"/>
      <c r="TK33" s="322"/>
      <c r="TL33" s="322"/>
      <c r="TM33" s="322"/>
      <c r="TN33" s="322"/>
      <c r="TO33" s="322"/>
      <c r="TP33" s="322"/>
      <c r="TQ33" s="322"/>
      <c r="TR33" s="322"/>
      <c r="TS33" s="322"/>
      <c r="TT33" s="322"/>
      <c r="TU33" s="322"/>
      <c r="TV33" s="322"/>
      <c r="TW33" s="322"/>
      <c r="TX33" s="322"/>
      <c r="TY33" s="322"/>
      <c r="TZ33" s="322"/>
      <c r="UA33" s="322"/>
      <c r="UB33" s="322"/>
      <c r="UC33" s="322"/>
      <c r="UD33" s="322"/>
      <c r="UE33" s="322"/>
      <c r="UF33" s="322"/>
      <c r="UG33" s="322"/>
      <c r="UH33" s="322"/>
      <c r="UI33" s="322"/>
      <c r="UJ33" s="322"/>
      <c r="UK33" s="322"/>
      <c r="UL33" s="322"/>
      <c r="UM33" s="322"/>
      <c r="UN33" s="322"/>
      <c r="UO33" s="322"/>
      <c r="UP33" s="322"/>
      <c r="UQ33" s="322"/>
      <c r="UR33" s="322"/>
      <c r="US33" s="322"/>
      <c r="UT33" s="322"/>
      <c r="UU33" s="322"/>
      <c r="UV33" s="322"/>
      <c r="UW33" s="322"/>
      <c r="UX33" s="322"/>
      <c r="UY33" s="322"/>
      <c r="UZ33" s="322"/>
      <c r="VA33" s="322"/>
      <c r="VB33" s="322"/>
      <c r="VC33" s="322"/>
      <c r="VD33" s="322"/>
      <c r="VE33" s="322"/>
      <c r="VF33" s="322"/>
      <c r="VG33" s="322"/>
      <c r="VH33" s="322"/>
      <c r="VI33" s="322"/>
      <c r="VJ33" s="322"/>
      <c r="VK33" s="322"/>
      <c r="VL33" s="322"/>
      <c r="VM33" s="322"/>
      <c r="VN33" s="322"/>
      <c r="VO33" s="322"/>
      <c r="VP33" s="322"/>
      <c r="VQ33" s="322"/>
      <c r="VR33" s="322"/>
      <c r="VS33" s="322"/>
      <c r="VT33" s="322"/>
      <c r="VU33" s="322"/>
      <c r="VV33" s="322"/>
      <c r="VW33" s="322"/>
      <c r="VX33" s="322"/>
      <c r="VY33" s="322"/>
      <c r="VZ33" s="322"/>
      <c r="WA33" s="322"/>
      <c r="WB33" s="322"/>
      <c r="WC33" s="322"/>
      <c r="WD33" s="322"/>
      <c r="WE33" s="322"/>
      <c r="WF33" s="322"/>
      <c r="WG33" s="322"/>
      <c r="WH33" s="322"/>
      <c r="WI33" s="322"/>
      <c r="WJ33" s="322"/>
      <c r="WK33" s="322"/>
      <c r="WL33" s="322"/>
      <c r="WM33" s="322"/>
      <c r="WN33" s="322"/>
      <c r="WO33" s="322"/>
      <c r="WP33" s="322"/>
      <c r="WQ33" s="322"/>
      <c r="WR33" s="322"/>
      <c r="WS33" s="322"/>
      <c r="WT33" s="322"/>
      <c r="WU33" s="322"/>
      <c r="WV33" s="322"/>
      <c r="WW33" s="322"/>
      <c r="WX33" s="322"/>
      <c r="WY33" s="322"/>
      <c r="WZ33" s="322"/>
      <c r="XA33" s="322"/>
      <c r="XB33" s="322"/>
      <c r="XC33" s="322"/>
      <c r="XD33" s="322"/>
      <c r="XE33" s="322"/>
      <c r="XF33" s="322"/>
      <c r="XG33" s="322"/>
      <c r="XH33" s="322"/>
      <c r="XI33" s="322"/>
      <c r="XJ33" s="322"/>
      <c r="XK33" s="322"/>
      <c r="XL33" s="322"/>
      <c r="XM33" s="322"/>
      <c r="XN33" s="322"/>
      <c r="XO33" s="322"/>
      <c r="XP33" s="322"/>
      <c r="XQ33" s="322"/>
      <c r="XR33" s="322"/>
      <c r="XS33" s="322"/>
      <c r="XT33" s="322"/>
      <c r="XU33" s="322"/>
      <c r="XV33" s="322"/>
      <c r="XW33" s="322"/>
      <c r="XX33" s="322"/>
      <c r="XY33" s="322"/>
      <c r="XZ33" s="322"/>
      <c r="YA33" s="322"/>
      <c r="YB33" s="322"/>
      <c r="YC33" s="322"/>
      <c r="YD33" s="322"/>
      <c r="YE33" s="322"/>
      <c r="YF33" s="322"/>
      <c r="YG33" s="322"/>
      <c r="YH33" s="322"/>
      <c r="YI33" s="322"/>
      <c r="YJ33" s="322"/>
      <c r="YK33" s="322"/>
      <c r="YL33" s="322"/>
      <c r="YM33" s="322"/>
      <c r="YN33" s="322"/>
      <c r="YO33" s="322"/>
      <c r="YP33" s="322"/>
      <c r="YQ33" s="322"/>
      <c r="YR33" s="322"/>
      <c r="YS33" s="322"/>
      <c r="YT33" s="322"/>
      <c r="YU33" s="322"/>
      <c r="YV33" s="322"/>
      <c r="YW33" s="322"/>
      <c r="YX33" s="322"/>
      <c r="YY33" s="322"/>
      <c r="YZ33" s="322"/>
      <c r="ZA33" s="322"/>
      <c r="ZB33" s="322"/>
      <c r="ZC33" s="322"/>
      <c r="ZD33" s="322"/>
      <c r="ZE33" s="322"/>
      <c r="ZF33" s="322"/>
      <c r="ZG33" s="322"/>
      <c r="ZH33" s="322"/>
      <c r="ZI33" s="322"/>
      <c r="ZJ33" s="322"/>
      <c r="ZK33" s="322"/>
      <c r="ZL33" s="322"/>
      <c r="ZM33" s="322"/>
      <c r="ZN33" s="322"/>
      <c r="ZO33" s="322"/>
      <c r="ZP33" s="322"/>
      <c r="ZQ33" s="322"/>
      <c r="ZR33" s="322"/>
      <c r="ZS33" s="322"/>
      <c r="ZT33" s="322"/>
      <c r="ZU33" s="322"/>
      <c r="ZV33" s="322"/>
      <c r="ZW33" s="322"/>
      <c r="ZX33" s="322"/>
      <c r="ZY33" s="322"/>
      <c r="ZZ33" s="322"/>
      <c r="AAA33" s="322"/>
      <c r="AAB33" s="322"/>
      <c r="AAC33" s="322"/>
      <c r="AAD33" s="322"/>
      <c r="AAE33" s="322"/>
      <c r="AAF33" s="322"/>
      <c r="AAG33" s="322"/>
      <c r="AAH33" s="322"/>
      <c r="AAI33" s="322"/>
      <c r="AAJ33" s="322"/>
      <c r="AAK33" s="322"/>
      <c r="AAL33" s="322"/>
      <c r="AAM33" s="322"/>
      <c r="AAN33" s="322"/>
      <c r="AAO33" s="322"/>
      <c r="AAP33" s="322"/>
      <c r="AAQ33" s="322"/>
      <c r="AAR33" s="322"/>
      <c r="AAS33" s="322"/>
      <c r="AAT33" s="322"/>
      <c r="AAU33" s="322"/>
      <c r="AAV33" s="322"/>
      <c r="AAW33" s="322"/>
      <c r="AAX33" s="322"/>
      <c r="AAY33" s="322"/>
      <c r="AAZ33" s="322"/>
      <c r="ABA33" s="322"/>
      <c r="ABB33" s="322"/>
      <c r="ABC33" s="322"/>
      <c r="ABD33" s="322"/>
      <c r="ABE33" s="322"/>
      <c r="ABF33" s="322"/>
      <c r="ABG33" s="322"/>
      <c r="ABH33" s="322"/>
      <c r="ABI33" s="322"/>
      <c r="ABJ33" s="322"/>
      <c r="ABK33" s="322"/>
      <c r="ABL33" s="322"/>
      <c r="ABM33" s="322"/>
      <c r="ABN33" s="322"/>
      <c r="ABO33" s="322"/>
      <c r="ABP33" s="322"/>
      <c r="ABQ33" s="322"/>
      <c r="ABR33" s="322"/>
      <c r="ABS33" s="322"/>
      <c r="ABT33" s="322"/>
      <c r="ABU33" s="322"/>
      <c r="ABV33" s="322"/>
      <c r="ABW33" s="322"/>
      <c r="ABX33" s="322"/>
      <c r="ABY33" s="322"/>
      <c r="ABZ33" s="322"/>
      <c r="ACA33" s="322"/>
      <c r="ACB33" s="322"/>
      <c r="ACC33" s="322"/>
      <c r="ACD33" s="322"/>
      <c r="ACE33" s="322"/>
      <c r="ACF33" s="322"/>
      <c r="ACG33" s="322"/>
      <c r="ACH33" s="322"/>
      <c r="ACI33" s="322"/>
      <c r="ACJ33" s="322"/>
      <c r="ACK33" s="322"/>
      <c r="ACL33" s="322"/>
      <c r="ACM33" s="322"/>
      <c r="ACN33" s="322"/>
      <c r="ACO33" s="322"/>
      <c r="ACP33" s="322"/>
      <c r="ACQ33" s="322"/>
      <c r="ACR33" s="322"/>
      <c r="ACS33" s="322"/>
      <c r="ACT33" s="322"/>
      <c r="ACU33" s="322"/>
      <c r="ACV33" s="322"/>
      <c r="ACW33" s="322"/>
      <c r="ACX33" s="322"/>
      <c r="ACY33" s="322"/>
      <c r="ACZ33" s="322"/>
      <c r="ADA33" s="322"/>
      <c r="ADB33" s="322"/>
      <c r="ADC33" s="322"/>
      <c r="ADD33" s="322"/>
      <c r="ADE33" s="322"/>
      <c r="ADF33" s="322"/>
      <c r="ADG33" s="322"/>
      <c r="ADH33" s="322"/>
      <c r="ADI33" s="322"/>
      <c r="ADJ33" s="322"/>
      <c r="ADK33" s="322"/>
      <c r="ADL33" s="322"/>
      <c r="ADM33" s="322"/>
      <c r="ADN33" s="322"/>
      <c r="ADO33" s="322"/>
      <c r="ADP33" s="322"/>
      <c r="ADQ33" s="322"/>
      <c r="ADR33" s="322"/>
      <c r="ADS33" s="322"/>
      <c r="ADT33" s="322"/>
      <c r="ADU33" s="322"/>
      <c r="ADV33" s="322"/>
      <c r="ADW33" s="322"/>
      <c r="ADX33" s="322"/>
      <c r="ADY33" s="322"/>
      <c r="ADZ33" s="322"/>
      <c r="AEA33" s="322"/>
      <c r="AEB33" s="322"/>
      <c r="AEC33" s="322"/>
      <c r="AED33" s="322"/>
      <c r="AEE33" s="322"/>
      <c r="AEF33" s="322"/>
      <c r="AEG33" s="322"/>
      <c r="AEH33" s="322"/>
      <c r="AEI33" s="322"/>
      <c r="AEJ33" s="322"/>
      <c r="AEK33" s="322"/>
      <c r="AEL33" s="322"/>
      <c r="AEM33" s="322"/>
      <c r="AEN33" s="322"/>
      <c r="AEO33" s="322"/>
      <c r="AEP33" s="322"/>
      <c r="AEQ33" s="322"/>
      <c r="AER33" s="322"/>
      <c r="AES33" s="322"/>
      <c r="AET33" s="322"/>
      <c r="AEU33" s="322"/>
      <c r="AEV33" s="322"/>
      <c r="AEW33" s="322"/>
      <c r="AEX33" s="322"/>
      <c r="AEY33" s="322"/>
      <c r="AEZ33" s="322"/>
      <c r="AFA33" s="322"/>
      <c r="AFB33" s="322"/>
      <c r="AFC33" s="322"/>
      <c r="AFD33" s="322"/>
      <c r="AFE33" s="322"/>
      <c r="AFF33" s="322"/>
      <c r="AFG33" s="322"/>
      <c r="AFH33" s="322"/>
      <c r="AFI33" s="322"/>
      <c r="AFJ33" s="322"/>
      <c r="AFK33" s="322"/>
      <c r="AFL33" s="322"/>
      <c r="AFM33" s="322"/>
      <c r="AFN33" s="322"/>
      <c r="AFO33" s="322"/>
      <c r="AFP33" s="322"/>
      <c r="AFQ33" s="322"/>
      <c r="AFR33" s="322"/>
      <c r="AFS33" s="322"/>
      <c r="AFT33" s="322"/>
      <c r="AFU33" s="322"/>
      <c r="AFV33" s="322"/>
      <c r="AFW33" s="322"/>
      <c r="AFX33" s="322"/>
      <c r="AFY33" s="322"/>
      <c r="AFZ33" s="322"/>
      <c r="AGA33" s="322"/>
      <c r="AGB33" s="322"/>
      <c r="AGC33" s="322"/>
      <c r="AGD33" s="322"/>
      <c r="AGE33" s="322"/>
      <c r="AGF33" s="322"/>
      <c r="AGG33" s="322"/>
      <c r="AGH33" s="322"/>
      <c r="AGI33" s="322"/>
      <c r="AGJ33" s="322"/>
      <c r="AGK33" s="322"/>
      <c r="AGL33" s="322"/>
      <c r="AGM33" s="322"/>
      <c r="AGN33" s="322"/>
      <c r="AGO33" s="322"/>
      <c r="AGP33" s="322"/>
      <c r="AGQ33" s="322"/>
      <c r="AGR33" s="322"/>
      <c r="AGS33" s="322"/>
      <c r="AGT33" s="322"/>
      <c r="AGU33" s="322"/>
      <c r="AGV33" s="322"/>
      <c r="AGW33" s="322"/>
      <c r="AGX33" s="322"/>
      <c r="AGY33" s="322"/>
      <c r="AGZ33" s="322"/>
      <c r="AHA33" s="322"/>
      <c r="AHB33" s="322"/>
      <c r="AHC33" s="322"/>
      <c r="AHD33" s="322"/>
      <c r="AHE33" s="322"/>
      <c r="AHF33" s="322"/>
      <c r="AHG33" s="322"/>
      <c r="AHH33" s="322"/>
      <c r="AHI33" s="322"/>
      <c r="AHJ33" s="322"/>
      <c r="AHK33" s="322"/>
      <c r="AHL33" s="322"/>
      <c r="AHM33" s="322"/>
      <c r="AHN33" s="322"/>
      <c r="AHO33" s="322"/>
      <c r="AHP33" s="322"/>
      <c r="AHQ33" s="322"/>
      <c r="AHR33" s="322"/>
      <c r="AHS33" s="322"/>
      <c r="AHT33" s="322"/>
      <c r="AHU33" s="322"/>
      <c r="AHV33" s="322"/>
      <c r="AHW33" s="322"/>
      <c r="AHX33" s="322"/>
      <c r="AHY33" s="322"/>
      <c r="AHZ33" s="322"/>
      <c r="AIA33" s="322"/>
      <c r="AIB33" s="322"/>
      <c r="AIC33" s="322"/>
      <c r="AID33" s="322"/>
      <c r="AIE33" s="322"/>
      <c r="AIF33" s="322"/>
      <c r="AIG33" s="322"/>
      <c r="AIH33" s="322"/>
      <c r="AII33" s="322"/>
      <c r="AIJ33" s="322"/>
      <c r="AIK33" s="322"/>
      <c r="AIL33" s="322"/>
      <c r="AIM33" s="322"/>
      <c r="AIN33" s="322"/>
      <c r="AIO33" s="322"/>
      <c r="AIP33" s="322"/>
      <c r="AIQ33" s="322"/>
      <c r="AIR33" s="322"/>
      <c r="AIS33" s="322"/>
      <c r="AIT33" s="322"/>
      <c r="AIU33" s="322"/>
      <c r="AIV33" s="322"/>
      <c r="AIW33" s="322"/>
      <c r="AIX33" s="322"/>
      <c r="AIY33" s="322"/>
      <c r="AIZ33" s="322"/>
      <c r="AJA33" s="322"/>
      <c r="AJB33" s="322"/>
      <c r="AJC33" s="322"/>
      <c r="AJD33" s="322"/>
      <c r="AJE33" s="322"/>
      <c r="AJF33" s="322"/>
      <c r="AJG33" s="322"/>
      <c r="AJH33" s="322"/>
      <c r="AJI33" s="322"/>
      <c r="AJJ33" s="322"/>
      <c r="AJK33" s="322"/>
      <c r="AJL33" s="322"/>
      <c r="AJM33" s="322"/>
      <c r="AJN33" s="322"/>
      <c r="AJO33" s="322"/>
      <c r="AJP33" s="322"/>
      <c r="AJQ33" s="322"/>
      <c r="AJR33" s="322"/>
      <c r="AJS33" s="322"/>
      <c r="AJT33" s="322"/>
      <c r="AJU33" s="322"/>
      <c r="AJV33" s="322"/>
      <c r="AJW33" s="322"/>
      <c r="AJX33" s="322"/>
      <c r="AJY33" s="322"/>
      <c r="AJZ33" s="322"/>
      <c r="AKA33" s="322"/>
      <c r="AKB33" s="322"/>
      <c r="AKC33" s="322"/>
      <c r="AKD33" s="322"/>
      <c r="AKE33" s="322"/>
      <c r="AKF33" s="322"/>
      <c r="AKG33" s="322"/>
      <c r="AKH33" s="322"/>
      <c r="AKI33" s="322"/>
      <c r="AKJ33" s="322"/>
      <c r="AKK33" s="322"/>
      <c r="AKL33" s="322"/>
      <c r="AKM33" s="322"/>
      <c r="AKN33" s="322"/>
      <c r="AKO33" s="322"/>
      <c r="AKP33" s="322"/>
      <c r="AKQ33" s="322"/>
      <c r="AKR33" s="322"/>
      <c r="AKS33" s="322"/>
      <c r="AKT33" s="322"/>
      <c r="AKU33" s="322"/>
      <c r="AKV33" s="322"/>
      <c r="AKW33" s="322"/>
      <c r="AKX33" s="322"/>
      <c r="AKY33" s="322"/>
      <c r="AKZ33" s="322"/>
      <c r="ALA33" s="322"/>
      <c r="ALB33" s="322"/>
      <c r="ALC33" s="322"/>
      <c r="ALD33" s="322"/>
      <c r="ALE33" s="322"/>
      <c r="ALF33" s="322"/>
      <c r="ALG33" s="322"/>
      <c r="ALH33" s="322"/>
      <c r="ALI33" s="322"/>
      <c r="ALJ33" s="322"/>
      <c r="ALK33" s="322"/>
      <c r="ALL33" s="322"/>
      <c r="ALM33" s="322"/>
      <c r="ALN33" s="322"/>
      <c r="ALO33" s="322"/>
      <c r="ALP33" s="322"/>
      <c r="ALQ33" s="322"/>
      <c r="ALR33" s="322"/>
      <c r="ALS33" s="322"/>
      <c r="ALT33" s="322"/>
      <c r="ALU33" s="322"/>
      <c r="ALV33" s="322"/>
      <c r="ALW33" s="322"/>
      <c r="ALX33" s="322"/>
      <c r="ALY33" s="322"/>
      <c r="ALZ33" s="322"/>
      <c r="AMA33" s="322"/>
      <c r="AMB33" s="322"/>
      <c r="AMC33" s="322"/>
      <c r="AMD33" s="322"/>
      <c r="AME33" s="322"/>
      <c r="AMF33" s="322"/>
      <c r="AMG33" s="322"/>
      <c r="AMH33" s="322"/>
      <c r="AMI33" s="322"/>
      <c r="AMJ33" s="322"/>
      <c r="AMK33" s="322"/>
      <c r="AML33" s="322"/>
      <c r="AMM33" s="322"/>
      <c r="AMN33" s="322"/>
      <c r="AMO33" s="322"/>
      <c r="AMP33" s="322"/>
      <c r="AMQ33" s="322"/>
      <c r="AMR33" s="322"/>
      <c r="AMS33" s="322"/>
      <c r="AMT33" s="322"/>
      <c r="AMU33" s="322"/>
      <c r="AMV33" s="322"/>
      <c r="AMW33" s="322"/>
      <c r="AMX33" s="322"/>
      <c r="AMY33" s="322"/>
      <c r="AMZ33" s="322"/>
      <c r="ANA33" s="322"/>
      <c r="ANB33" s="322"/>
      <c r="ANC33" s="322"/>
      <c r="AND33" s="322"/>
      <c r="ANE33" s="322"/>
      <c r="ANF33" s="322"/>
      <c r="ANG33" s="322"/>
      <c r="ANH33" s="322"/>
      <c r="ANI33" s="322"/>
      <c r="ANJ33" s="322"/>
      <c r="ANK33" s="322"/>
      <c r="ANL33" s="322"/>
      <c r="ANM33" s="322"/>
      <c r="ANN33" s="322"/>
      <c r="ANO33" s="322"/>
      <c r="ANP33" s="322"/>
      <c r="ANQ33" s="322"/>
      <c r="ANR33" s="322"/>
      <c r="ANS33" s="322"/>
      <c r="ANT33" s="322"/>
      <c r="ANU33" s="322"/>
      <c r="ANV33" s="322"/>
      <c r="ANW33" s="322"/>
      <c r="ANX33" s="322"/>
      <c r="ANY33" s="322"/>
      <c r="ANZ33" s="322"/>
      <c r="AOA33" s="322"/>
      <c r="AOB33" s="322"/>
      <c r="AOC33" s="322"/>
      <c r="AOD33" s="322"/>
      <c r="AOE33" s="322"/>
      <c r="AOF33" s="322"/>
      <c r="AOG33" s="322"/>
      <c r="AOH33" s="322"/>
      <c r="AOI33" s="322"/>
      <c r="AOJ33" s="322"/>
      <c r="AOK33" s="322"/>
      <c r="AOL33" s="322"/>
      <c r="AOM33" s="322"/>
      <c r="AON33" s="322"/>
      <c r="AOO33" s="322"/>
      <c r="AOP33" s="322"/>
      <c r="AOQ33" s="322"/>
      <c r="AOR33" s="322"/>
      <c r="AOS33" s="322"/>
      <c r="AOT33" s="322"/>
      <c r="AOU33" s="322"/>
      <c r="AOV33" s="322"/>
      <c r="AOW33" s="322"/>
      <c r="AOX33" s="322"/>
      <c r="AOY33" s="322"/>
      <c r="AOZ33" s="322"/>
      <c r="APA33" s="322"/>
      <c r="APB33" s="322"/>
      <c r="APC33" s="322"/>
      <c r="APD33" s="322"/>
      <c r="APE33" s="322"/>
      <c r="APF33" s="322"/>
      <c r="APG33" s="322"/>
      <c r="APH33" s="322"/>
      <c r="API33" s="322"/>
      <c r="APJ33" s="322"/>
      <c r="APK33" s="322"/>
      <c r="APL33" s="322"/>
      <c r="APM33" s="322"/>
      <c r="APN33" s="322"/>
      <c r="APO33" s="322"/>
      <c r="APP33" s="322"/>
      <c r="APQ33" s="322"/>
      <c r="APR33" s="322"/>
      <c r="APS33" s="322"/>
      <c r="APT33" s="322"/>
      <c r="APU33" s="322"/>
      <c r="APV33" s="322"/>
      <c r="APW33" s="322"/>
      <c r="APX33" s="322"/>
      <c r="APY33" s="322"/>
      <c r="APZ33" s="322"/>
      <c r="AQA33" s="322"/>
      <c r="AQB33" s="322"/>
      <c r="AQC33" s="322"/>
      <c r="AQD33" s="322"/>
      <c r="AQE33" s="322"/>
      <c r="AQF33" s="322"/>
      <c r="AQG33" s="322"/>
      <c r="AQH33" s="322"/>
      <c r="AQI33" s="322"/>
      <c r="AQJ33" s="322"/>
      <c r="AQK33" s="322"/>
      <c r="AQL33" s="322"/>
      <c r="AQM33" s="322"/>
      <c r="AQN33" s="322"/>
      <c r="AQO33" s="322"/>
      <c r="AQP33" s="322"/>
      <c r="AQQ33" s="322"/>
      <c r="AQR33" s="322"/>
      <c r="AQS33" s="322"/>
      <c r="AQT33" s="322"/>
      <c r="AQU33" s="322"/>
      <c r="AQV33" s="322"/>
      <c r="AQW33" s="322"/>
      <c r="AQX33" s="322"/>
      <c r="AQY33" s="322"/>
      <c r="AQZ33" s="322"/>
      <c r="ARA33" s="322"/>
      <c r="ARB33" s="322"/>
      <c r="ARC33" s="322"/>
      <c r="ARD33" s="322"/>
      <c r="ARE33" s="322"/>
      <c r="ARF33" s="322"/>
      <c r="ARG33" s="322"/>
      <c r="ARH33" s="322"/>
      <c r="ARI33" s="322"/>
      <c r="ARJ33" s="322"/>
      <c r="ARK33" s="322"/>
      <c r="ARL33" s="322"/>
      <c r="ARM33" s="322"/>
      <c r="ARN33" s="322"/>
      <c r="ARO33" s="322"/>
      <c r="ARP33" s="322"/>
      <c r="ARQ33" s="322"/>
      <c r="ARR33" s="322"/>
      <c r="ARS33" s="322"/>
      <c r="ART33" s="322"/>
      <c r="ARU33" s="322"/>
      <c r="ARV33" s="322"/>
      <c r="ARW33" s="322"/>
      <c r="ARX33" s="322"/>
      <c r="ARY33" s="322"/>
      <c r="ARZ33" s="322"/>
      <c r="ASA33" s="322"/>
      <c r="ASB33" s="322"/>
      <c r="ASC33" s="322"/>
      <c r="ASD33" s="322"/>
      <c r="ASE33" s="322"/>
      <c r="ASF33" s="322"/>
      <c r="ASG33" s="322"/>
      <c r="ASH33" s="322"/>
      <c r="ASI33" s="322"/>
      <c r="ASJ33" s="322"/>
      <c r="ASK33" s="322"/>
      <c r="ASL33" s="322"/>
      <c r="ASM33" s="322"/>
      <c r="ASN33" s="322"/>
      <c r="ASO33" s="322"/>
      <c r="ASP33" s="322"/>
      <c r="ASQ33" s="322"/>
      <c r="ASR33" s="322"/>
      <c r="ASS33" s="322"/>
      <c r="AST33" s="322"/>
      <c r="ASU33" s="322"/>
      <c r="ASV33" s="322"/>
      <c r="ASW33" s="322"/>
      <c r="ASX33" s="322"/>
      <c r="ASY33" s="322"/>
      <c r="ASZ33" s="322"/>
      <c r="ATA33" s="322"/>
      <c r="ATB33" s="322"/>
      <c r="ATC33" s="322"/>
      <c r="ATD33" s="322"/>
      <c r="ATE33" s="322"/>
      <c r="ATF33" s="322"/>
      <c r="ATG33" s="322"/>
      <c r="ATH33" s="322"/>
      <c r="ATI33" s="322"/>
      <c r="ATJ33" s="322"/>
      <c r="ATK33" s="322"/>
      <c r="ATL33" s="322"/>
      <c r="ATM33" s="322"/>
      <c r="ATN33" s="322"/>
      <c r="ATO33" s="322"/>
      <c r="ATP33" s="322"/>
      <c r="ATQ33" s="322"/>
      <c r="ATR33" s="322"/>
      <c r="ATS33" s="322"/>
      <c r="ATT33" s="322"/>
      <c r="ATU33" s="322"/>
      <c r="ATV33" s="322"/>
      <c r="ATW33" s="322"/>
      <c r="ATX33" s="322"/>
      <c r="ATY33" s="322"/>
      <c r="ATZ33" s="322"/>
      <c r="AUA33" s="322"/>
      <c r="AUB33" s="322"/>
      <c r="AUC33" s="322"/>
      <c r="AUD33" s="322"/>
      <c r="AUE33" s="322"/>
      <c r="AUF33" s="322"/>
      <c r="AUG33" s="322"/>
      <c r="AUH33" s="322"/>
      <c r="AUI33" s="322"/>
      <c r="AUJ33" s="322"/>
      <c r="AUK33" s="322"/>
      <c r="AUL33" s="322"/>
      <c r="AUM33" s="322"/>
      <c r="AUN33" s="322"/>
      <c r="AUO33" s="322"/>
      <c r="AUP33" s="322"/>
      <c r="AUQ33" s="322"/>
      <c r="AUR33" s="322"/>
      <c r="AUS33" s="322"/>
      <c r="AUT33" s="322"/>
      <c r="AUU33" s="322"/>
      <c r="AUV33" s="322"/>
      <c r="AUW33" s="322"/>
      <c r="AUX33" s="322"/>
      <c r="AUY33" s="322"/>
      <c r="AUZ33" s="322"/>
      <c r="AVA33" s="322"/>
      <c r="AVB33" s="322"/>
      <c r="AVC33" s="322"/>
      <c r="AVD33" s="322"/>
      <c r="AVE33" s="322"/>
      <c r="AVF33" s="322"/>
      <c r="AVG33" s="322"/>
      <c r="AVH33" s="322"/>
      <c r="AVI33" s="322"/>
      <c r="AVJ33" s="322"/>
      <c r="AVK33" s="322"/>
      <c r="AVL33" s="322"/>
      <c r="AVM33" s="322"/>
      <c r="AVN33" s="322"/>
      <c r="AVO33" s="322"/>
      <c r="AVP33" s="322"/>
      <c r="AVQ33" s="322"/>
      <c r="AVR33" s="322"/>
      <c r="AVS33" s="322"/>
      <c r="AVT33" s="322"/>
      <c r="AVU33" s="322"/>
      <c r="AVV33" s="322"/>
      <c r="AVW33" s="322"/>
      <c r="AVX33" s="322"/>
      <c r="AVY33" s="322"/>
      <c r="AVZ33" s="322"/>
      <c r="AWA33" s="322"/>
      <c r="AWB33" s="322"/>
      <c r="AWC33" s="322"/>
      <c r="AWD33" s="322"/>
      <c r="AWE33" s="322"/>
      <c r="AWF33" s="322"/>
      <c r="AWG33" s="322"/>
      <c r="AWH33" s="322"/>
      <c r="AWI33" s="322"/>
      <c r="AWJ33" s="322"/>
      <c r="AWK33" s="322"/>
      <c r="AWL33" s="322"/>
      <c r="AWM33" s="322"/>
      <c r="AWN33" s="322"/>
      <c r="AWO33" s="322"/>
      <c r="AWP33" s="322"/>
      <c r="AWQ33" s="322"/>
      <c r="AWR33" s="322"/>
      <c r="AWS33" s="322"/>
      <c r="AWT33" s="322"/>
      <c r="AWU33" s="322"/>
      <c r="AWV33" s="322"/>
      <c r="AWW33" s="322"/>
      <c r="AWX33" s="322"/>
      <c r="AWY33" s="322"/>
      <c r="AWZ33" s="322"/>
      <c r="AXA33" s="322"/>
      <c r="AXB33" s="322"/>
      <c r="AXC33" s="322"/>
      <c r="AXD33" s="322"/>
      <c r="AXE33" s="322"/>
      <c r="AXF33" s="322"/>
      <c r="AXG33" s="322"/>
      <c r="AXH33" s="322"/>
      <c r="AXI33" s="322"/>
      <c r="AXJ33" s="322"/>
      <c r="AXK33" s="322"/>
      <c r="AXL33" s="322"/>
      <c r="AXM33" s="322"/>
      <c r="AXN33" s="322"/>
      <c r="AXO33" s="322"/>
      <c r="AXP33" s="322"/>
      <c r="AXQ33" s="322"/>
      <c r="AXR33" s="322"/>
      <c r="AXS33" s="322"/>
      <c r="AXT33" s="322"/>
      <c r="AXU33" s="322"/>
      <c r="AXV33" s="322"/>
      <c r="AXW33" s="322"/>
      <c r="AXX33" s="322"/>
      <c r="AXY33" s="322"/>
      <c r="AXZ33" s="322"/>
      <c r="AYA33" s="322"/>
      <c r="AYB33" s="322"/>
      <c r="AYC33" s="322"/>
      <c r="AYD33" s="322"/>
      <c r="AYE33" s="322"/>
      <c r="AYF33" s="322"/>
      <c r="AYG33" s="322"/>
      <c r="AYH33" s="322"/>
      <c r="AYI33" s="322"/>
      <c r="AYJ33" s="322"/>
      <c r="AYK33" s="322"/>
      <c r="AYL33" s="322"/>
      <c r="AYM33" s="322"/>
      <c r="AYN33" s="322"/>
      <c r="AYO33" s="322"/>
      <c r="AYP33" s="322"/>
      <c r="AYQ33" s="322"/>
      <c r="AYR33" s="322"/>
      <c r="AYS33" s="322"/>
      <c r="AYT33" s="322"/>
      <c r="AYU33" s="322"/>
      <c r="AYV33" s="322"/>
      <c r="AYW33" s="322"/>
      <c r="AYX33" s="322"/>
      <c r="AYY33" s="322"/>
      <c r="AYZ33" s="322"/>
      <c r="AZA33" s="322"/>
      <c r="AZB33" s="322"/>
      <c r="AZC33" s="322"/>
      <c r="AZD33" s="322"/>
      <c r="AZE33" s="322"/>
      <c r="AZF33" s="322"/>
      <c r="AZG33" s="322"/>
      <c r="AZH33" s="322"/>
      <c r="AZI33" s="322"/>
      <c r="AZJ33" s="322"/>
      <c r="AZK33" s="322"/>
      <c r="AZL33" s="322"/>
      <c r="AZM33" s="322"/>
      <c r="AZN33" s="322"/>
      <c r="AZO33" s="322"/>
      <c r="AZP33" s="322"/>
      <c r="AZQ33" s="322"/>
      <c r="AZR33" s="322"/>
      <c r="AZS33" s="322"/>
      <c r="AZT33" s="322"/>
      <c r="AZU33" s="322"/>
      <c r="AZV33" s="322"/>
      <c r="AZW33" s="322"/>
      <c r="AZX33" s="322"/>
      <c r="AZY33" s="322"/>
      <c r="AZZ33" s="322"/>
      <c r="BAA33" s="322"/>
      <c r="BAB33" s="322"/>
      <c r="BAC33" s="322"/>
      <c r="BAD33" s="322"/>
      <c r="BAE33" s="322"/>
      <c r="BAF33" s="322"/>
      <c r="BAG33" s="322"/>
      <c r="BAH33" s="322"/>
      <c r="BAI33" s="322"/>
      <c r="BAJ33" s="322"/>
      <c r="BAK33" s="322"/>
      <c r="BAL33" s="322"/>
      <c r="BAM33" s="322"/>
      <c r="BAN33" s="322"/>
      <c r="BAO33" s="322"/>
      <c r="BAP33" s="322"/>
      <c r="BAQ33" s="322"/>
      <c r="BAR33" s="322"/>
      <c r="BAS33" s="322"/>
      <c r="BAT33" s="322"/>
      <c r="BAU33" s="322"/>
      <c r="BAV33" s="322"/>
      <c r="BAW33" s="322"/>
      <c r="BAX33" s="322"/>
      <c r="BAY33" s="322"/>
      <c r="BAZ33" s="322"/>
      <c r="BBA33" s="322"/>
      <c r="BBB33" s="322"/>
      <c r="BBC33" s="322"/>
      <c r="BBD33" s="322"/>
      <c r="BBE33" s="322"/>
      <c r="BBF33" s="322"/>
      <c r="BBG33" s="322"/>
      <c r="BBH33" s="322"/>
      <c r="BBI33" s="322"/>
      <c r="BBJ33" s="322"/>
      <c r="BBK33" s="322"/>
      <c r="BBL33" s="322"/>
      <c r="BBM33" s="322"/>
      <c r="BBN33" s="322"/>
      <c r="BBO33" s="322"/>
      <c r="BBP33" s="322"/>
      <c r="BBQ33" s="322"/>
      <c r="BBR33" s="322"/>
      <c r="BBS33" s="322"/>
      <c r="BBT33" s="322"/>
      <c r="BBU33" s="322"/>
      <c r="BBV33" s="322"/>
      <c r="BBW33" s="322"/>
      <c r="BBX33" s="322"/>
      <c r="BBY33" s="322"/>
      <c r="BBZ33" s="322"/>
      <c r="BCA33" s="322"/>
      <c r="BCB33" s="322"/>
      <c r="BCC33" s="322"/>
      <c r="BCD33" s="322"/>
      <c r="BCE33" s="322"/>
      <c r="BCF33" s="322"/>
      <c r="BCG33" s="322"/>
      <c r="BCH33" s="322"/>
      <c r="BCI33" s="322"/>
      <c r="BCJ33" s="322"/>
      <c r="BCK33" s="322"/>
      <c r="BCL33" s="322"/>
      <c r="BCM33" s="322"/>
      <c r="BCN33" s="322"/>
      <c r="BCO33" s="322"/>
      <c r="BCP33" s="322"/>
      <c r="BCQ33" s="322"/>
      <c r="BCR33" s="322"/>
      <c r="BCS33" s="322"/>
      <c r="BCT33" s="322"/>
      <c r="BCU33" s="322"/>
      <c r="BCV33" s="322"/>
      <c r="BCW33" s="322"/>
      <c r="BCX33" s="322"/>
      <c r="BCY33" s="322"/>
      <c r="BCZ33" s="322"/>
      <c r="BDA33" s="322"/>
      <c r="BDB33" s="322"/>
      <c r="BDC33" s="322"/>
      <c r="BDD33" s="322"/>
      <c r="BDE33" s="322"/>
      <c r="BDF33" s="322"/>
      <c r="BDG33" s="322"/>
      <c r="BDH33" s="322"/>
      <c r="BDI33" s="322"/>
      <c r="BDJ33" s="322"/>
      <c r="BDK33" s="322"/>
      <c r="BDL33" s="322"/>
      <c r="BDM33" s="322"/>
      <c r="BDN33" s="322"/>
      <c r="BDO33" s="322"/>
      <c r="BDP33" s="322"/>
      <c r="BDQ33" s="322"/>
      <c r="BDR33" s="322"/>
      <c r="BDS33" s="322"/>
      <c r="BDT33" s="322"/>
      <c r="BDU33" s="322"/>
      <c r="BDV33" s="322"/>
      <c r="BDW33" s="322"/>
      <c r="BDX33" s="322"/>
      <c r="BDY33" s="322"/>
      <c r="BDZ33" s="322"/>
      <c r="BEA33" s="322"/>
      <c r="BEB33" s="322"/>
      <c r="BEC33" s="322"/>
      <c r="BED33" s="322"/>
      <c r="BEE33" s="322"/>
      <c r="BEF33" s="322"/>
      <c r="BEG33" s="322"/>
      <c r="BEH33" s="322"/>
      <c r="BEI33" s="322"/>
      <c r="BEJ33" s="322"/>
      <c r="BEK33" s="322"/>
      <c r="BEL33" s="322"/>
      <c r="BEM33" s="322"/>
      <c r="BEN33" s="322"/>
      <c r="BEO33" s="322"/>
      <c r="BEP33" s="322"/>
      <c r="BEQ33" s="322"/>
      <c r="BER33" s="322"/>
      <c r="BES33" s="322"/>
      <c r="BET33" s="322"/>
      <c r="BEU33" s="322"/>
      <c r="BEV33" s="322"/>
      <c r="BEW33" s="322"/>
      <c r="BEX33" s="322"/>
      <c r="BEY33" s="322"/>
      <c r="BEZ33" s="322"/>
      <c r="BFA33" s="322"/>
      <c r="BFB33" s="322"/>
      <c r="BFC33" s="322"/>
      <c r="BFD33" s="322"/>
      <c r="BFE33" s="322"/>
      <c r="BFF33" s="322"/>
      <c r="BFG33" s="322"/>
      <c r="BFH33" s="322"/>
      <c r="BFI33" s="322"/>
      <c r="BFJ33" s="322"/>
      <c r="BFK33" s="322"/>
      <c r="BFL33" s="322"/>
      <c r="BFM33" s="322"/>
      <c r="BFN33" s="322"/>
      <c r="BFO33" s="322"/>
      <c r="BFP33" s="322"/>
      <c r="BFQ33" s="322"/>
      <c r="BFR33" s="322"/>
      <c r="BFS33" s="322"/>
      <c r="BFT33" s="322"/>
      <c r="BFU33" s="322"/>
      <c r="BFV33" s="322"/>
      <c r="BFW33" s="322"/>
      <c r="BFX33" s="322"/>
      <c r="BFY33" s="322"/>
      <c r="BFZ33" s="322"/>
      <c r="BGA33" s="322"/>
      <c r="BGB33" s="322"/>
      <c r="BGC33" s="322"/>
      <c r="BGD33" s="322"/>
      <c r="BGE33" s="322"/>
      <c r="BGF33" s="322"/>
      <c r="BGG33" s="322"/>
      <c r="BGH33" s="322"/>
      <c r="BGI33" s="322"/>
      <c r="BGJ33" s="322"/>
      <c r="BGK33" s="322"/>
      <c r="BGL33" s="322"/>
      <c r="BGM33" s="322"/>
      <c r="BGN33" s="322"/>
      <c r="BGO33" s="322"/>
      <c r="BGP33" s="322"/>
      <c r="BGQ33" s="322"/>
      <c r="BGR33" s="322"/>
      <c r="BGS33" s="322"/>
      <c r="BGT33" s="322"/>
      <c r="BGU33" s="322"/>
      <c r="BGV33" s="322"/>
      <c r="BGW33" s="322"/>
      <c r="BGX33" s="322"/>
      <c r="BGY33" s="322"/>
      <c r="BGZ33" s="322"/>
      <c r="BHA33" s="322"/>
      <c r="BHB33" s="322"/>
      <c r="BHC33" s="322"/>
      <c r="BHD33" s="322"/>
      <c r="BHE33" s="322"/>
      <c r="BHF33" s="322"/>
      <c r="BHG33" s="322"/>
      <c r="BHH33" s="322"/>
      <c r="BHI33" s="322"/>
      <c r="BHJ33" s="322"/>
      <c r="BHK33" s="322"/>
      <c r="BHL33" s="322"/>
      <c r="BHM33" s="322"/>
      <c r="BHN33" s="322"/>
      <c r="BHO33" s="322"/>
      <c r="BHP33" s="322"/>
      <c r="BHQ33" s="322"/>
      <c r="BHR33" s="322"/>
      <c r="BHS33" s="322"/>
      <c r="BHT33" s="322"/>
      <c r="BHU33" s="322"/>
      <c r="BHV33" s="322"/>
      <c r="BHW33" s="322"/>
      <c r="BHX33" s="322"/>
      <c r="BHY33" s="322"/>
      <c r="BHZ33" s="322"/>
      <c r="BIA33" s="322"/>
      <c r="BIB33" s="322"/>
      <c r="BIC33" s="322"/>
      <c r="BID33" s="322"/>
      <c r="BIE33" s="322"/>
      <c r="BIF33" s="322"/>
      <c r="BIG33" s="322"/>
      <c r="BIH33" s="322"/>
      <c r="BII33" s="322"/>
      <c r="BIJ33" s="322"/>
      <c r="BIK33" s="322"/>
      <c r="BIL33" s="322"/>
      <c r="BIM33" s="322"/>
      <c r="BIN33" s="322"/>
      <c r="BIO33" s="322"/>
      <c r="BIP33" s="322"/>
      <c r="BIQ33" s="322"/>
      <c r="BIR33" s="322"/>
      <c r="BIS33" s="322"/>
      <c r="BIT33" s="322"/>
      <c r="BIU33" s="322"/>
      <c r="BIV33" s="322"/>
      <c r="BIW33" s="322"/>
      <c r="BIX33" s="322"/>
      <c r="BIY33" s="322"/>
      <c r="BIZ33" s="322"/>
      <c r="BJA33" s="322"/>
      <c r="BJB33" s="322"/>
      <c r="BJC33" s="322"/>
      <c r="BJD33" s="322"/>
      <c r="BJE33" s="322"/>
      <c r="BJF33" s="322"/>
      <c r="BJG33" s="322"/>
      <c r="BJH33" s="322"/>
      <c r="BJI33" s="322"/>
      <c r="BJJ33" s="322"/>
      <c r="BJK33" s="322"/>
      <c r="BJL33" s="322"/>
      <c r="BJM33" s="322"/>
      <c r="BJN33" s="322"/>
      <c r="BJO33" s="322"/>
      <c r="BJP33" s="322"/>
      <c r="BJQ33" s="322"/>
      <c r="BJR33" s="322"/>
      <c r="BJS33" s="322"/>
      <c r="BJT33" s="322"/>
      <c r="BJU33" s="322"/>
      <c r="BJV33" s="322"/>
      <c r="BJW33" s="322"/>
      <c r="BJX33" s="322"/>
      <c r="BJY33" s="322"/>
      <c r="BJZ33" s="322"/>
      <c r="BKA33" s="322"/>
      <c r="BKB33" s="322"/>
      <c r="BKC33" s="322"/>
      <c r="BKD33" s="322"/>
      <c r="BKE33" s="322"/>
      <c r="BKF33" s="322"/>
      <c r="BKG33" s="322"/>
      <c r="BKH33" s="322"/>
      <c r="BKI33" s="322"/>
      <c r="BKJ33" s="322"/>
      <c r="BKK33" s="322"/>
      <c r="BKL33" s="322"/>
      <c r="BKM33" s="322"/>
      <c r="BKN33" s="322"/>
      <c r="BKO33" s="322"/>
      <c r="BKP33" s="322"/>
      <c r="BKQ33" s="322"/>
      <c r="BKR33" s="322"/>
      <c r="BKS33" s="322"/>
      <c r="BKT33" s="322"/>
      <c r="BKU33" s="322"/>
      <c r="BKV33" s="322"/>
      <c r="BKW33" s="322"/>
      <c r="BKX33" s="322"/>
      <c r="BKY33" s="322"/>
      <c r="BKZ33" s="322"/>
      <c r="BLA33" s="322"/>
      <c r="BLB33" s="322"/>
      <c r="BLC33" s="322"/>
      <c r="BLD33" s="322"/>
      <c r="BLE33" s="322"/>
      <c r="BLF33" s="322"/>
      <c r="BLG33" s="322"/>
      <c r="BLH33" s="322"/>
      <c r="BLI33" s="322"/>
      <c r="BLJ33" s="322"/>
      <c r="BLK33" s="322"/>
      <c r="BLL33" s="322"/>
      <c r="BLM33" s="322"/>
      <c r="BLN33" s="322"/>
      <c r="BLO33" s="322"/>
      <c r="BLP33" s="322"/>
      <c r="BLQ33" s="322"/>
      <c r="BLR33" s="322"/>
      <c r="BLS33" s="322"/>
      <c r="BLT33" s="322"/>
      <c r="BLU33" s="322"/>
      <c r="BLV33" s="322"/>
      <c r="BLW33" s="322"/>
      <c r="BLX33" s="322"/>
      <c r="BLY33" s="322"/>
      <c r="BLZ33" s="322"/>
      <c r="BMA33" s="322"/>
      <c r="BMB33" s="322"/>
      <c r="BMC33" s="322"/>
      <c r="BMD33" s="322"/>
      <c r="BME33" s="322"/>
      <c r="BMF33" s="322"/>
      <c r="BMG33" s="322"/>
      <c r="BMH33" s="322"/>
      <c r="BMI33" s="322"/>
      <c r="BMJ33" s="322"/>
      <c r="BMK33" s="322"/>
      <c r="BML33" s="322"/>
      <c r="BMM33" s="322"/>
      <c r="BMN33" s="322"/>
      <c r="BMO33" s="322"/>
      <c r="BMP33" s="322"/>
      <c r="BMQ33" s="322"/>
      <c r="BMR33" s="322"/>
      <c r="BMS33" s="322"/>
      <c r="BMT33" s="322"/>
      <c r="BMU33" s="322"/>
      <c r="BMV33" s="322"/>
      <c r="BMW33" s="322"/>
      <c r="BMX33" s="322"/>
      <c r="BMY33" s="322"/>
      <c r="BMZ33" s="322"/>
      <c r="BNA33" s="322"/>
      <c r="BNB33" s="322"/>
      <c r="BNC33" s="322"/>
      <c r="BND33" s="322"/>
      <c r="BNE33" s="322"/>
      <c r="BNF33" s="322"/>
      <c r="BNG33" s="322"/>
      <c r="BNH33" s="322"/>
      <c r="BNI33" s="322"/>
      <c r="BNJ33" s="322"/>
      <c r="BNK33" s="322"/>
      <c r="BNL33" s="322"/>
      <c r="BNM33" s="322"/>
      <c r="BNN33" s="322"/>
      <c r="BNO33" s="322"/>
      <c r="BNP33" s="322"/>
      <c r="BNQ33" s="322"/>
      <c r="BNR33" s="322"/>
      <c r="BNS33" s="322"/>
      <c r="BNT33" s="322"/>
      <c r="BNU33" s="322"/>
      <c r="BNV33" s="322"/>
      <c r="BNW33" s="322"/>
      <c r="BNX33" s="322"/>
      <c r="BNY33" s="322"/>
      <c r="BNZ33" s="322"/>
      <c r="BOA33" s="322"/>
      <c r="BOB33" s="322"/>
      <c r="BOC33" s="322"/>
      <c r="BOD33" s="322"/>
      <c r="BOE33" s="322"/>
      <c r="BOF33" s="322"/>
      <c r="BOG33" s="322"/>
      <c r="BOH33" s="322"/>
      <c r="BOI33" s="322"/>
      <c r="BOJ33" s="322"/>
      <c r="BOK33" s="322"/>
      <c r="BOL33" s="322"/>
      <c r="BOM33" s="322"/>
      <c r="BON33" s="322"/>
      <c r="BOO33" s="322"/>
      <c r="BOP33" s="322"/>
      <c r="BOQ33" s="322"/>
      <c r="BOR33" s="322"/>
      <c r="BOS33" s="322"/>
      <c r="BOT33" s="322"/>
      <c r="BOU33" s="322"/>
      <c r="BOV33" s="322"/>
      <c r="BOW33" s="322"/>
      <c r="BOX33" s="322"/>
      <c r="BOY33" s="322"/>
      <c r="BOZ33" s="322"/>
      <c r="BPA33" s="322"/>
      <c r="BPB33" s="322"/>
      <c r="BPC33" s="322"/>
      <c r="BPD33" s="322"/>
      <c r="BPE33" s="322"/>
      <c r="BPF33" s="322"/>
      <c r="BPG33" s="322"/>
      <c r="BPH33" s="322"/>
      <c r="BPI33" s="322"/>
      <c r="BPJ33" s="322"/>
      <c r="BPK33" s="322"/>
      <c r="BPL33" s="322"/>
      <c r="BPM33" s="322"/>
      <c r="BPN33" s="322"/>
      <c r="BPO33" s="322"/>
      <c r="BPP33" s="322"/>
      <c r="BPQ33" s="322"/>
      <c r="BPR33" s="322"/>
      <c r="BPS33" s="322"/>
      <c r="BPT33" s="322"/>
      <c r="BPU33" s="322"/>
      <c r="BPV33" s="322"/>
      <c r="BPW33" s="322"/>
      <c r="BPX33" s="322"/>
      <c r="BPY33" s="322"/>
      <c r="BPZ33" s="322"/>
      <c r="BQA33" s="322"/>
      <c r="BQB33" s="322"/>
      <c r="BQC33" s="322"/>
      <c r="BQD33" s="322"/>
      <c r="BQE33" s="322"/>
      <c r="BQF33" s="322"/>
      <c r="BQG33" s="322"/>
      <c r="BQH33" s="322"/>
      <c r="BQI33" s="322"/>
      <c r="BQJ33" s="322"/>
      <c r="BQK33" s="322"/>
      <c r="BQL33" s="322"/>
      <c r="BQM33" s="322"/>
      <c r="BQN33" s="322"/>
      <c r="BQO33" s="322"/>
      <c r="BQP33" s="322"/>
      <c r="BQQ33" s="322"/>
      <c r="BQR33" s="322"/>
      <c r="BQS33" s="322"/>
      <c r="BQT33" s="322"/>
      <c r="BQU33" s="322"/>
      <c r="BQV33" s="322"/>
      <c r="BQW33" s="322"/>
      <c r="BQX33" s="322"/>
      <c r="BQY33" s="322"/>
      <c r="BQZ33" s="322"/>
      <c r="BRA33" s="322"/>
      <c r="BRB33" s="322"/>
      <c r="BRC33" s="322"/>
      <c r="BRD33" s="322"/>
      <c r="BRE33" s="322"/>
      <c r="BRF33" s="322"/>
      <c r="BRG33" s="322"/>
      <c r="BRH33" s="322"/>
      <c r="BRI33" s="322"/>
      <c r="BRJ33" s="322"/>
      <c r="BRK33" s="322"/>
      <c r="BRL33" s="322"/>
      <c r="BRM33" s="322"/>
      <c r="BRN33" s="322"/>
      <c r="BRO33" s="322"/>
      <c r="BRP33" s="322"/>
      <c r="BRQ33" s="322"/>
      <c r="BRR33" s="322"/>
      <c r="BRS33" s="322"/>
      <c r="BRT33" s="322"/>
      <c r="BRU33" s="322"/>
      <c r="BRV33" s="322"/>
      <c r="BRW33" s="322"/>
      <c r="BRX33" s="322"/>
      <c r="BRY33" s="322"/>
      <c r="BRZ33" s="322"/>
      <c r="BSA33" s="322"/>
      <c r="BSB33" s="322"/>
      <c r="BSC33" s="322"/>
      <c r="BSD33" s="322"/>
      <c r="BSE33" s="322"/>
      <c r="BSF33" s="322"/>
      <c r="BSG33" s="322"/>
      <c r="BSH33" s="322"/>
      <c r="BSI33" s="322"/>
      <c r="BSJ33" s="322"/>
      <c r="BSK33" s="322"/>
      <c r="BSL33" s="322"/>
      <c r="BSM33" s="322"/>
      <c r="BSN33" s="322"/>
      <c r="BSO33" s="322"/>
      <c r="BSP33" s="322"/>
      <c r="BSQ33" s="322"/>
      <c r="BSR33" s="322"/>
      <c r="BSS33" s="322"/>
      <c r="BST33" s="322"/>
      <c r="BSU33" s="322"/>
      <c r="BSV33" s="322"/>
      <c r="BSW33" s="322"/>
      <c r="BSX33" s="322"/>
      <c r="BSY33" s="322"/>
      <c r="BSZ33" s="322"/>
      <c r="BTA33" s="322"/>
      <c r="BTB33" s="322"/>
      <c r="BTC33" s="322"/>
      <c r="BTD33" s="322"/>
      <c r="BTE33" s="322"/>
      <c r="BTF33" s="322"/>
      <c r="BTG33" s="322"/>
      <c r="BTH33" s="322"/>
      <c r="BTI33" s="322"/>
      <c r="BTJ33" s="322"/>
      <c r="BTK33" s="322"/>
      <c r="BTL33" s="322"/>
      <c r="BTM33" s="322"/>
      <c r="BTN33" s="322"/>
      <c r="BTO33" s="322"/>
      <c r="BTP33" s="322"/>
      <c r="BTQ33" s="322"/>
      <c r="BTR33" s="322"/>
      <c r="BTS33" s="322"/>
      <c r="BTT33" s="322"/>
      <c r="BTU33" s="322"/>
      <c r="BTV33" s="322"/>
      <c r="BTW33" s="322"/>
      <c r="BTX33" s="322"/>
      <c r="BTY33" s="322"/>
      <c r="BTZ33" s="322"/>
      <c r="BUA33" s="322"/>
      <c r="BUB33" s="322"/>
      <c r="BUC33" s="322"/>
      <c r="BUD33" s="322"/>
      <c r="BUE33" s="322"/>
      <c r="BUF33" s="322"/>
      <c r="BUG33" s="322"/>
      <c r="BUH33" s="322"/>
      <c r="BUI33" s="322"/>
      <c r="BUJ33" s="322"/>
      <c r="BUK33" s="322"/>
      <c r="BUL33" s="322"/>
      <c r="BUM33" s="322"/>
      <c r="BUN33" s="322"/>
      <c r="BUO33" s="322"/>
      <c r="BUP33" s="322"/>
      <c r="BUQ33" s="322"/>
      <c r="BUR33" s="322"/>
      <c r="BUS33" s="322"/>
      <c r="BUT33" s="322"/>
      <c r="BUU33" s="322"/>
      <c r="BUV33" s="322"/>
      <c r="BUW33" s="322"/>
      <c r="BUX33" s="322"/>
      <c r="BUY33" s="322"/>
      <c r="BUZ33" s="322"/>
      <c r="BVA33" s="322"/>
      <c r="BVB33" s="322"/>
      <c r="BVC33" s="322"/>
      <c r="BVD33" s="322"/>
      <c r="BVE33" s="322"/>
      <c r="BVF33" s="322"/>
      <c r="BVG33" s="322"/>
      <c r="BVH33" s="322"/>
      <c r="BVI33" s="322"/>
      <c r="BVJ33" s="322"/>
      <c r="BVK33" s="322"/>
      <c r="BVL33" s="322"/>
      <c r="BVM33" s="322"/>
      <c r="BVN33" s="322"/>
      <c r="BVO33" s="322"/>
      <c r="BVP33" s="322"/>
      <c r="BVQ33" s="322"/>
      <c r="BVR33" s="322"/>
      <c r="BVS33" s="322"/>
      <c r="BVT33" s="322"/>
      <c r="BVU33" s="322"/>
      <c r="BVV33" s="322"/>
      <c r="BVW33" s="322"/>
      <c r="BVX33" s="322"/>
      <c r="BVY33" s="322"/>
      <c r="BVZ33" s="322"/>
      <c r="BWA33" s="322"/>
      <c r="BWB33" s="322"/>
      <c r="BWC33" s="322"/>
      <c r="BWD33" s="322"/>
    </row>
    <row r="34" spans="1:1954" ht="16.5" x14ac:dyDescent="0.3">
      <c r="A34" s="452" t="s">
        <v>553</v>
      </c>
      <c r="B34" s="453">
        <v>164.41989058590838</v>
      </c>
      <c r="C34" s="453">
        <v>6.5459114700000001</v>
      </c>
      <c r="D34" s="453">
        <v>170.96580205590837</v>
      </c>
      <c r="F34" s="448"/>
      <c r="G34" s="448"/>
      <c r="H34" s="448"/>
      <c r="J34" s="449"/>
      <c r="K34" s="449"/>
      <c r="L34" s="449"/>
    </row>
    <row r="35" spans="1:1954" ht="16.5" x14ac:dyDescent="0.3">
      <c r="A35" s="450" t="s">
        <v>554</v>
      </c>
      <c r="B35" s="451">
        <v>730.19685458999993</v>
      </c>
      <c r="C35" s="451">
        <v>3462.2488444299997</v>
      </c>
      <c r="D35" s="451">
        <v>4192.4456990199997</v>
      </c>
      <c r="E35" s="351"/>
      <c r="F35" s="456"/>
      <c r="G35" s="448"/>
      <c r="H35" s="456"/>
      <c r="I35" s="351"/>
      <c r="J35" s="449"/>
      <c r="K35" s="449"/>
      <c r="L35" s="449"/>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c r="BT35" s="351"/>
      <c r="BU35" s="351"/>
      <c r="BV35" s="351"/>
      <c r="BW35" s="351"/>
      <c r="BX35" s="351"/>
      <c r="BY35" s="351"/>
      <c r="BZ35" s="351"/>
      <c r="CA35" s="351"/>
      <c r="CB35" s="351"/>
      <c r="CC35" s="351"/>
      <c r="CD35" s="351"/>
      <c r="CE35" s="351"/>
      <c r="CF35" s="351"/>
      <c r="CG35" s="351"/>
      <c r="CH35" s="351"/>
      <c r="CI35" s="351"/>
      <c r="CJ35" s="351"/>
      <c r="CK35" s="351"/>
      <c r="CL35" s="351"/>
      <c r="CM35" s="351"/>
      <c r="CN35" s="351"/>
      <c r="CO35" s="351"/>
      <c r="CP35" s="351"/>
      <c r="CQ35" s="351"/>
      <c r="CR35" s="351"/>
      <c r="CS35" s="351"/>
      <c r="CT35" s="351"/>
      <c r="CU35" s="351"/>
      <c r="CV35" s="351"/>
      <c r="CW35" s="351"/>
      <c r="CX35" s="351"/>
      <c r="CY35" s="351"/>
      <c r="CZ35" s="351"/>
      <c r="DA35" s="351"/>
      <c r="DB35" s="351"/>
      <c r="DC35" s="351"/>
      <c r="DD35" s="351"/>
      <c r="DE35" s="351"/>
      <c r="DF35" s="351"/>
      <c r="DG35" s="351"/>
      <c r="DH35" s="351"/>
      <c r="DI35" s="351"/>
      <c r="DJ35" s="351"/>
      <c r="DK35" s="351"/>
      <c r="DL35" s="351"/>
      <c r="DM35" s="351"/>
      <c r="DN35" s="351"/>
      <c r="DO35" s="351"/>
      <c r="DP35" s="351"/>
      <c r="DQ35" s="351"/>
      <c r="DR35" s="351"/>
      <c r="DS35" s="351"/>
      <c r="DT35" s="351"/>
      <c r="DU35" s="351"/>
      <c r="DV35" s="351"/>
      <c r="DW35" s="351"/>
      <c r="DX35" s="351"/>
      <c r="DY35" s="351"/>
      <c r="DZ35" s="351"/>
      <c r="EA35" s="351"/>
      <c r="EB35" s="351"/>
      <c r="EC35" s="351"/>
      <c r="ED35" s="351"/>
      <c r="EE35" s="351"/>
      <c r="EF35" s="351"/>
      <c r="EG35" s="351"/>
      <c r="EH35" s="351"/>
      <c r="EI35" s="351"/>
      <c r="EJ35" s="351"/>
      <c r="EK35" s="351"/>
      <c r="EL35" s="351"/>
      <c r="EM35" s="351"/>
      <c r="EN35" s="351"/>
      <c r="EO35" s="351"/>
      <c r="EP35" s="351"/>
      <c r="EQ35" s="351"/>
      <c r="ER35" s="351"/>
      <c r="ES35" s="351"/>
      <c r="ET35" s="351"/>
      <c r="EU35" s="351"/>
      <c r="EV35" s="351"/>
      <c r="EW35" s="351"/>
      <c r="EX35" s="351"/>
      <c r="EY35" s="351"/>
      <c r="EZ35" s="351"/>
      <c r="FA35" s="351"/>
      <c r="FB35" s="351"/>
      <c r="FC35" s="351"/>
      <c r="FD35" s="351"/>
      <c r="FE35" s="351"/>
      <c r="FF35" s="351"/>
      <c r="FG35" s="351"/>
      <c r="FH35" s="351"/>
      <c r="FI35" s="351"/>
      <c r="FJ35" s="351"/>
      <c r="FK35" s="351"/>
      <c r="FL35" s="351"/>
      <c r="FM35" s="351"/>
      <c r="FN35" s="351"/>
      <c r="FO35" s="351"/>
      <c r="FP35" s="351"/>
      <c r="FQ35" s="351"/>
      <c r="FR35" s="351"/>
      <c r="FS35" s="351"/>
      <c r="FT35" s="351"/>
      <c r="FU35" s="351"/>
      <c r="FV35" s="351"/>
      <c r="FW35" s="351"/>
      <c r="FX35" s="351"/>
      <c r="FY35" s="351"/>
      <c r="FZ35" s="351"/>
      <c r="GA35" s="351"/>
      <c r="GB35" s="351"/>
      <c r="GC35" s="351"/>
      <c r="GD35" s="351"/>
      <c r="GE35" s="351"/>
      <c r="GF35" s="351"/>
      <c r="GG35" s="351"/>
      <c r="GH35" s="351"/>
      <c r="GI35" s="351"/>
      <c r="GJ35" s="351"/>
      <c r="GK35" s="351"/>
      <c r="GL35" s="351"/>
      <c r="GM35" s="351"/>
      <c r="GN35" s="351"/>
      <c r="GO35" s="351"/>
      <c r="GP35" s="351"/>
      <c r="GQ35" s="351"/>
      <c r="GR35" s="351"/>
      <c r="GS35" s="351"/>
      <c r="GT35" s="351"/>
      <c r="GU35" s="351"/>
      <c r="GV35" s="351"/>
      <c r="GW35" s="351"/>
      <c r="GX35" s="351"/>
      <c r="GY35" s="351"/>
      <c r="GZ35" s="351"/>
      <c r="HA35" s="351"/>
      <c r="HB35" s="351"/>
      <c r="HC35" s="351"/>
      <c r="HD35" s="351"/>
      <c r="HE35" s="351"/>
      <c r="HF35" s="351"/>
      <c r="HG35" s="351"/>
      <c r="HH35" s="351"/>
      <c r="HI35" s="351"/>
      <c r="HJ35" s="351"/>
      <c r="HK35" s="351"/>
      <c r="HL35" s="351"/>
      <c r="HM35" s="351"/>
      <c r="HN35" s="351"/>
      <c r="HO35" s="351"/>
      <c r="HP35" s="351"/>
      <c r="HQ35" s="351"/>
      <c r="HR35" s="351"/>
      <c r="HS35" s="351"/>
      <c r="HT35" s="351"/>
      <c r="HU35" s="351"/>
      <c r="HV35" s="351"/>
      <c r="HW35" s="351"/>
      <c r="HX35" s="351"/>
      <c r="HY35" s="351"/>
      <c r="HZ35" s="351"/>
      <c r="IA35" s="351"/>
      <c r="IB35" s="351"/>
      <c r="IC35" s="351"/>
      <c r="ID35" s="351"/>
      <c r="IE35" s="351"/>
      <c r="IF35" s="351"/>
      <c r="IG35" s="351"/>
      <c r="IH35" s="351"/>
      <c r="II35" s="351"/>
      <c r="IJ35" s="351"/>
      <c r="IK35" s="351"/>
      <c r="IL35" s="351"/>
      <c r="IM35" s="351"/>
      <c r="IN35" s="351"/>
      <c r="IO35" s="351"/>
      <c r="IP35" s="351"/>
      <c r="IQ35" s="351"/>
      <c r="IR35" s="351"/>
      <c r="IS35" s="351"/>
      <c r="IT35" s="351"/>
      <c r="IU35" s="351"/>
      <c r="IV35" s="351"/>
      <c r="IW35" s="351"/>
      <c r="IX35" s="351"/>
      <c r="IY35" s="351"/>
      <c r="IZ35" s="351"/>
      <c r="JA35" s="351"/>
      <c r="JB35" s="351"/>
      <c r="JC35" s="351"/>
      <c r="JD35" s="351"/>
      <c r="JE35" s="351"/>
      <c r="JF35" s="351"/>
      <c r="JG35" s="351"/>
      <c r="JH35" s="351"/>
      <c r="JI35" s="351"/>
      <c r="JJ35" s="351"/>
      <c r="JK35" s="351"/>
      <c r="JL35" s="351"/>
      <c r="JM35" s="351"/>
      <c r="JN35" s="351"/>
      <c r="JO35" s="351"/>
      <c r="JP35" s="351"/>
      <c r="JQ35" s="351"/>
      <c r="JR35" s="351"/>
      <c r="JS35" s="351"/>
      <c r="JT35" s="351"/>
      <c r="JU35" s="351"/>
      <c r="JV35" s="351"/>
      <c r="JW35" s="351"/>
      <c r="JX35" s="351"/>
      <c r="JY35" s="351"/>
      <c r="JZ35" s="351"/>
      <c r="KA35" s="351"/>
      <c r="KB35" s="351"/>
      <c r="KC35" s="351"/>
      <c r="KD35" s="351"/>
      <c r="KE35" s="351"/>
      <c r="KF35" s="351"/>
      <c r="KG35" s="351"/>
      <c r="KH35" s="351"/>
      <c r="KI35" s="351"/>
      <c r="KJ35" s="351"/>
      <c r="KK35" s="351"/>
      <c r="KL35" s="351"/>
      <c r="KM35" s="351"/>
      <c r="KN35" s="351"/>
      <c r="KO35" s="351"/>
      <c r="KP35" s="351"/>
      <c r="KQ35" s="351"/>
      <c r="KR35" s="351"/>
      <c r="KS35" s="351"/>
      <c r="KT35" s="351"/>
      <c r="KU35" s="351"/>
      <c r="KV35" s="351"/>
      <c r="KW35" s="351"/>
      <c r="KX35" s="351"/>
      <c r="KY35" s="351"/>
      <c r="KZ35" s="351"/>
      <c r="LA35" s="351"/>
      <c r="LB35" s="351"/>
      <c r="LC35" s="351"/>
      <c r="LD35" s="351"/>
      <c r="LE35" s="351"/>
      <c r="LF35" s="351"/>
      <c r="LG35" s="351"/>
      <c r="LH35" s="351"/>
      <c r="LI35" s="351"/>
      <c r="LJ35" s="351"/>
      <c r="LK35" s="351"/>
      <c r="LL35" s="351"/>
      <c r="LM35" s="351"/>
      <c r="LN35" s="351"/>
      <c r="LO35" s="351"/>
      <c r="LP35" s="351"/>
      <c r="LQ35" s="351"/>
      <c r="LR35" s="351"/>
      <c r="LS35" s="351"/>
      <c r="LT35" s="351"/>
      <c r="LU35" s="351"/>
      <c r="LV35" s="351"/>
      <c r="LW35" s="351"/>
      <c r="LX35" s="351"/>
      <c r="LY35" s="351"/>
      <c r="LZ35" s="351"/>
      <c r="MA35" s="351"/>
      <c r="MB35" s="351"/>
      <c r="MC35" s="351"/>
      <c r="MD35" s="351"/>
      <c r="ME35" s="351"/>
      <c r="MF35" s="351"/>
      <c r="MG35" s="351"/>
      <c r="MH35" s="351"/>
      <c r="MI35" s="351"/>
      <c r="MJ35" s="351"/>
      <c r="MK35" s="351"/>
      <c r="ML35" s="351"/>
      <c r="MM35" s="351"/>
      <c r="MN35" s="351"/>
      <c r="MO35" s="351"/>
      <c r="MP35" s="351"/>
      <c r="MQ35" s="351"/>
      <c r="MR35" s="351"/>
      <c r="MS35" s="351"/>
      <c r="MT35" s="351"/>
      <c r="MU35" s="351"/>
      <c r="MV35" s="351"/>
      <c r="MW35" s="351"/>
      <c r="MX35" s="351"/>
      <c r="MY35" s="351"/>
      <c r="MZ35" s="351"/>
      <c r="NA35" s="351"/>
      <c r="NB35" s="351"/>
      <c r="NC35" s="351"/>
      <c r="ND35" s="351"/>
      <c r="NE35" s="351"/>
      <c r="NF35" s="351"/>
      <c r="NG35" s="351"/>
      <c r="NH35" s="351"/>
      <c r="NI35" s="351"/>
      <c r="NJ35" s="351"/>
      <c r="NK35" s="351"/>
      <c r="NL35" s="351"/>
      <c r="NM35" s="351"/>
      <c r="NN35" s="351"/>
      <c r="NO35" s="351"/>
      <c r="NP35" s="351"/>
      <c r="NQ35" s="351"/>
      <c r="NR35" s="351"/>
      <c r="NS35" s="351"/>
      <c r="NT35" s="351"/>
      <c r="NU35" s="351"/>
      <c r="NV35" s="351"/>
      <c r="NW35" s="351"/>
      <c r="NX35" s="351"/>
      <c r="NY35" s="351"/>
      <c r="NZ35" s="351"/>
      <c r="OA35" s="351"/>
      <c r="OB35" s="351"/>
      <c r="OC35" s="351"/>
      <c r="OD35" s="351"/>
      <c r="OE35" s="351"/>
      <c r="OF35" s="351"/>
      <c r="OG35" s="351"/>
      <c r="OH35" s="351"/>
      <c r="OI35" s="351"/>
      <c r="OJ35" s="351"/>
      <c r="OK35" s="351"/>
      <c r="OL35" s="351"/>
      <c r="OM35" s="351"/>
      <c r="ON35" s="351"/>
      <c r="OO35" s="351"/>
      <c r="OP35" s="351"/>
      <c r="OQ35" s="351"/>
      <c r="OR35" s="351"/>
      <c r="OS35" s="351"/>
      <c r="OT35" s="351"/>
      <c r="OU35" s="351"/>
      <c r="OV35" s="351"/>
      <c r="OW35" s="351"/>
      <c r="OX35" s="351"/>
      <c r="OY35" s="351"/>
      <c r="OZ35" s="351"/>
      <c r="PA35" s="351"/>
      <c r="PB35" s="351"/>
      <c r="PC35" s="351"/>
      <c r="PD35" s="351"/>
      <c r="PE35" s="351"/>
      <c r="PF35" s="351"/>
      <c r="PG35" s="351"/>
      <c r="PH35" s="351"/>
      <c r="PI35" s="351"/>
      <c r="PJ35" s="351"/>
      <c r="PK35" s="351"/>
      <c r="PL35" s="351"/>
      <c r="PM35" s="351"/>
      <c r="PN35" s="351"/>
      <c r="PO35" s="351"/>
      <c r="PP35" s="351"/>
      <c r="PQ35" s="351"/>
      <c r="PR35" s="351"/>
      <c r="PS35" s="351"/>
      <c r="PT35" s="351"/>
      <c r="PU35" s="351"/>
      <c r="PV35" s="351"/>
      <c r="PW35" s="351"/>
      <c r="PX35" s="351"/>
      <c r="PY35" s="351"/>
      <c r="PZ35" s="351"/>
      <c r="QA35" s="351"/>
      <c r="QB35" s="351"/>
      <c r="QC35" s="351"/>
      <c r="QD35" s="351"/>
      <c r="QE35" s="351"/>
      <c r="QF35" s="351"/>
      <c r="QG35" s="351"/>
      <c r="QH35" s="351"/>
      <c r="QI35" s="351"/>
      <c r="QJ35" s="351"/>
      <c r="QK35" s="351"/>
      <c r="QL35" s="351"/>
      <c r="QM35" s="351"/>
      <c r="QN35" s="351"/>
      <c r="QO35" s="351"/>
      <c r="QP35" s="351"/>
      <c r="QQ35" s="351"/>
      <c r="QR35" s="351"/>
      <c r="QS35" s="351"/>
      <c r="QT35" s="351"/>
      <c r="QU35" s="351"/>
      <c r="QV35" s="351"/>
      <c r="QW35" s="351"/>
      <c r="QX35" s="351"/>
      <c r="QY35" s="351"/>
      <c r="QZ35" s="351"/>
      <c r="RA35" s="351"/>
      <c r="RB35" s="351"/>
      <c r="RC35" s="351"/>
      <c r="RD35" s="351"/>
      <c r="RE35" s="351"/>
      <c r="RF35" s="351"/>
      <c r="RG35" s="351"/>
      <c r="RH35" s="351"/>
      <c r="RI35" s="351"/>
      <c r="RJ35" s="351"/>
      <c r="RK35" s="351"/>
      <c r="RL35" s="351"/>
      <c r="RM35" s="351"/>
      <c r="RN35" s="351"/>
      <c r="RO35" s="351"/>
      <c r="RP35" s="351"/>
      <c r="RQ35" s="351"/>
      <c r="RR35" s="351"/>
      <c r="RS35" s="351"/>
      <c r="RT35" s="351"/>
      <c r="RU35" s="351"/>
      <c r="RV35" s="351"/>
      <c r="RW35" s="351"/>
      <c r="RX35" s="351"/>
      <c r="RY35" s="351"/>
      <c r="RZ35" s="351"/>
      <c r="SA35" s="351"/>
      <c r="SB35" s="351"/>
      <c r="SC35" s="351"/>
      <c r="SD35" s="351"/>
      <c r="SE35" s="351"/>
      <c r="SF35" s="351"/>
      <c r="SG35" s="351"/>
      <c r="SH35" s="351"/>
      <c r="SI35" s="351"/>
      <c r="SJ35" s="351"/>
      <c r="SK35" s="351"/>
      <c r="SL35" s="351"/>
      <c r="SM35" s="351"/>
      <c r="SN35" s="351"/>
      <c r="SO35" s="351"/>
      <c r="SP35" s="351"/>
      <c r="SQ35" s="351"/>
      <c r="SR35" s="351"/>
      <c r="SS35" s="351"/>
      <c r="ST35" s="351"/>
      <c r="SU35" s="351"/>
      <c r="SV35" s="351"/>
      <c r="SW35" s="351"/>
      <c r="SX35" s="351"/>
      <c r="SY35" s="351"/>
      <c r="SZ35" s="351"/>
      <c r="TA35" s="351"/>
      <c r="TB35" s="351"/>
      <c r="TC35" s="351"/>
      <c r="TD35" s="351"/>
      <c r="TE35" s="351"/>
      <c r="TF35" s="351"/>
      <c r="TG35" s="351"/>
      <c r="TH35" s="351"/>
      <c r="TI35" s="351"/>
      <c r="TJ35" s="351"/>
      <c r="TK35" s="351"/>
      <c r="TL35" s="351"/>
      <c r="TM35" s="351"/>
      <c r="TN35" s="351"/>
      <c r="TO35" s="351"/>
      <c r="TP35" s="351"/>
      <c r="TQ35" s="351"/>
      <c r="TR35" s="351"/>
      <c r="TS35" s="351"/>
      <c r="TT35" s="351"/>
      <c r="TU35" s="351"/>
      <c r="TV35" s="351"/>
      <c r="TW35" s="351"/>
      <c r="TX35" s="351"/>
      <c r="TY35" s="351"/>
      <c r="TZ35" s="351"/>
      <c r="UA35" s="351"/>
      <c r="UB35" s="351"/>
      <c r="UC35" s="351"/>
      <c r="UD35" s="351"/>
      <c r="UE35" s="351"/>
      <c r="UF35" s="351"/>
      <c r="UG35" s="351"/>
      <c r="UH35" s="351"/>
      <c r="UI35" s="351"/>
      <c r="UJ35" s="351"/>
      <c r="UK35" s="351"/>
      <c r="UL35" s="351"/>
      <c r="UM35" s="351"/>
      <c r="UN35" s="351"/>
      <c r="UO35" s="351"/>
      <c r="UP35" s="351"/>
      <c r="UQ35" s="351"/>
      <c r="UR35" s="351"/>
      <c r="US35" s="351"/>
      <c r="UT35" s="351"/>
      <c r="UU35" s="351"/>
      <c r="UV35" s="351"/>
      <c r="UW35" s="351"/>
      <c r="UX35" s="351"/>
      <c r="UY35" s="351"/>
      <c r="UZ35" s="351"/>
      <c r="VA35" s="351"/>
      <c r="VB35" s="351"/>
      <c r="VC35" s="351"/>
      <c r="VD35" s="351"/>
      <c r="VE35" s="351"/>
      <c r="VF35" s="351"/>
      <c r="VG35" s="351"/>
      <c r="VH35" s="351"/>
      <c r="VI35" s="351"/>
      <c r="VJ35" s="351"/>
      <c r="VK35" s="351"/>
      <c r="VL35" s="351"/>
      <c r="VM35" s="351"/>
      <c r="VN35" s="351"/>
      <c r="VO35" s="351"/>
      <c r="VP35" s="351"/>
      <c r="VQ35" s="351"/>
      <c r="VR35" s="351"/>
      <c r="VS35" s="351"/>
      <c r="VT35" s="351"/>
      <c r="VU35" s="351"/>
      <c r="VV35" s="351"/>
      <c r="VW35" s="351"/>
      <c r="VX35" s="351"/>
      <c r="VY35" s="351"/>
      <c r="VZ35" s="351"/>
      <c r="WA35" s="351"/>
      <c r="WB35" s="351"/>
      <c r="WC35" s="351"/>
      <c r="WD35" s="351"/>
      <c r="WE35" s="351"/>
      <c r="WF35" s="351"/>
      <c r="WG35" s="351"/>
      <c r="WH35" s="351"/>
      <c r="WI35" s="351"/>
      <c r="WJ35" s="351"/>
      <c r="WK35" s="351"/>
      <c r="WL35" s="351"/>
      <c r="WM35" s="351"/>
      <c r="WN35" s="351"/>
      <c r="WO35" s="351"/>
      <c r="WP35" s="351"/>
      <c r="WQ35" s="351"/>
      <c r="WR35" s="351"/>
      <c r="WS35" s="351"/>
      <c r="WT35" s="351"/>
      <c r="WU35" s="351"/>
      <c r="WV35" s="351"/>
      <c r="WW35" s="351"/>
      <c r="WX35" s="351"/>
      <c r="WY35" s="351"/>
      <c r="WZ35" s="351"/>
      <c r="XA35" s="351"/>
      <c r="XB35" s="351"/>
      <c r="XC35" s="351"/>
      <c r="XD35" s="351"/>
      <c r="XE35" s="351"/>
      <c r="XF35" s="351"/>
      <c r="XG35" s="351"/>
      <c r="XH35" s="351"/>
      <c r="XI35" s="351"/>
      <c r="XJ35" s="351"/>
      <c r="XK35" s="351"/>
      <c r="XL35" s="351"/>
      <c r="XM35" s="351"/>
      <c r="XN35" s="351"/>
      <c r="XO35" s="351"/>
      <c r="XP35" s="351"/>
      <c r="XQ35" s="351"/>
      <c r="XR35" s="351"/>
      <c r="XS35" s="351"/>
      <c r="XT35" s="351"/>
      <c r="XU35" s="351"/>
      <c r="XV35" s="351"/>
      <c r="XW35" s="351"/>
      <c r="XX35" s="351"/>
      <c r="XY35" s="351"/>
      <c r="XZ35" s="351"/>
      <c r="YA35" s="351"/>
      <c r="YB35" s="351"/>
      <c r="YC35" s="351"/>
      <c r="YD35" s="351"/>
      <c r="YE35" s="351"/>
      <c r="YF35" s="351"/>
      <c r="YG35" s="351"/>
      <c r="YH35" s="351"/>
      <c r="YI35" s="351"/>
      <c r="YJ35" s="351"/>
      <c r="YK35" s="351"/>
      <c r="YL35" s="351"/>
      <c r="YM35" s="351"/>
      <c r="YN35" s="351"/>
      <c r="YO35" s="351"/>
      <c r="YP35" s="351"/>
      <c r="YQ35" s="351"/>
      <c r="YR35" s="351"/>
      <c r="YS35" s="351"/>
      <c r="YT35" s="351"/>
      <c r="YU35" s="351"/>
      <c r="YV35" s="351"/>
      <c r="YW35" s="351"/>
      <c r="YX35" s="351"/>
      <c r="YY35" s="351"/>
      <c r="YZ35" s="351"/>
      <c r="ZA35" s="351"/>
      <c r="ZB35" s="351"/>
      <c r="ZC35" s="351"/>
      <c r="ZD35" s="351"/>
      <c r="ZE35" s="351"/>
      <c r="ZF35" s="351"/>
      <c r="ZG35" s="351"/>
      <c r="ZH35" s="351"/>
      <c r="ZI35" s="351"/>
      <c r="ZJ35" s="351"/>
      <c r="ZK35" s="351"/>
      <c r="ZL35" s="351"/>
      <c r="ZM35" s="351"/>
      <c r="ZN35" s="351"/>
      <c r="ZO35" s="351"/>
      <c r="ZP35" s="351"/>
      <c r="ZQ35" s="351"/>
      <c r="ZR35" s="351"/>
      <c r="ZS35" s="351"/>
      <c r="ZT35" s="351"/>
      <c r="ZU35" s="351"/>
      <c r="ZV35" s="351"/>
      <c r="ZW35" s="351"/>
      <c r="ZX35" s="351"/>
      <c r="ZY35" s="351"/>
      <c r="ZZ35" s="351"/>
      <c r="AAA35" s="351"/>
      <c r="AAB35" s="351"/>
      <c r="AAC35" s="351"/>
      <c r="AAD35" s="351"/>
      <c r="AAE35" s="351"/>
      <c r="AAF35" s="351"/>
      <c r="AAG35" s="351"/>
      <c r="AAH35" s="351"/>
      <c r="AAI35" s="351"/>
      <c r="AAJ35" s="351"/>
      <c r="AAK35" s="351"/>
      <c r="AAL35" s="351"/>
      <c r="AAM35" s="351"/>
      <c r="AAN35" s="351"/>
      <c r="AAO35" s="351"/>
      <c r="AAP35" s="351"/>
      <c r="AAQ35" s="351"/>
      <c r="AAR35" s="351"/>
      <c r="AAS35" s="351"/>
      <c r="AAT35" s="351"/>
      <c r="AAU35" s="351"/>
      <c r="AAV35" s="351"/>
      <c r="AAW35" s="351"/>
      <c r="AAX35" s="351"/>
      <c r="AAY35" s="351"/>
      <c r="AAZ35" s="351"/>
      <c r="ABA35" s="351"/>
      <c r="ABB35" s="351"/>
      <c r="ABC35" s="351"/>
      <c r="ABD35" s="351"/>
      <c r="ABE35" s="351"/>
      <c r="ABF35" s="351"/>
      <c r="ABG35" s="351"/>
      <c r="ABH35" s="351"/>
      <c r="ABI35" s="351"/>
      <c r="ABJ35" s="351"/>
      <c r="ABK35" s="351"/>
      <c r="ABL35" s="351"/>
      <c r="ABM35" s="351"/>
      <c r="ABN35" s="351"/>
      <c r="ABO35" s="351"/>
      <c r="ABP35" s="351"/>
      <c r="ABQ35" s="351"/>
      <c r="ABR35" s="351"/>
      <c r="ABS35" s="351"/>
      <c r="ABT35" s="351"/>
      <c r="ABU35" s="351"/>
      <c r="ABV35" s="351"/>
      <c r="ABW35" s="351"/>
      <c r="ABX35" s="351"/>
      <c r="ABY35" s="351"/>
      <c r="ABZ35" s="351"/>
      <c r="ACA35" s="351"/>
      <c r="ACB35" s="351"/>
      <c r="ACC35" s="351"/>
      <c r="ACD35" s="351"/>
      <c r="ACE35" s="351"/>
      <c r="ACF35" s="351"/>
      <c r="ACG35" s="351"/>
      <c r="ACH35" s="351"/>
      <c r="ACI35" s="351"/>
      <c r="ACJ35" s="351"/>
      <c r="ACK35" s="351"/>
      <c r="ACL35" s="351"/>
      <c r="ACM35" s="351"/>
      <c r="ACN35" s="351"/>
      <c r="ACO35" s="351"/>
      <c r="ACP35" s="351"/>
      <c r="ACQ35" s="351"/>
      <c r="ACR35" s="351"/>
      <c r="ACS35" s="351"/>
      <c r="ACT35" s="351"/>
      <c r="ACU35" s="351"/>
      <c r="ACV35" s="351"/>
      <c r="ACW35" s="351"/>
      <c r="ACX35" s="351"/>
      <c r="ACY35" s="351"/>
      <c r="ACZ35" s="351"/>
      <c r="ADA35" s="351"/>
      <c r="ADB35" s="351"/>
      <c r="ADC35" s="351"/>
      <c r="ADD35" s="351"/>
      <c r="ADE35" s="351"/>
      <c r="ADF35" s="351"/>
      <c r="ADG35" s="351"/>
      <c r="ADH35" s="351"/>
      <c r="ADI35" s="351"/>
      <c r="ADJ35" s="351"/>
      <c r="ADK35" s="351"/>
      <c r="ADL35" s="351"/>
      <c r="ADM35" s="351"/>
      <c r="ADN35" s="351"/>
      <c r="ADO35" s="351"/>
      <c r="ADP35" s="351"/>
      <c r="ADQ35" s="351"/>
      <c r="ADR35" s="351"/>
      <c r="ADS35" s="351"/>
      <c r="ADT35" s="351"/>
      <c r="ADU35" s="351"/>
      <c r="ADV35" s="351"/>
      <c r="ADW35" s="351"/>
      <c r="ADX35" s="351"/>
      <c r="ADY35" s="351"/>
      <c r="ADZ35" s="351"/>
      <c r="AEA35" s="351"/>
      <c r="AEB35" s="351"/>
      <c r="AEC35" s="351"/>
      <c r="AED35" s="351"/>
      <c r="AEE35" s="351"/>
      <c r="AEF35" s="351"/>
      <c r="AEG35" s="351"/>
      <c r="AEH35" s="351"/>
      <c r="AEI35" s="351"/>
      <c r="AEJ35" s="351"/>
      <c r="AEK35" s="351"/>
      <c r="AEL35" s="351"/>
      <c r="AEM35" s="351"/>
      <c r="AEN35" s="351"/>
      <c r="AEO35" s="351"/>
      <c r="AEP35" s="351"/>
      <c r="AEQ35" s="351"/>
      <c r="AER35" s="351"/>
      <c r="AES35" s="351"/>
      <c r="AET35" s="351"/>
      <c r="AEU35" s="351"/>
      <c r="AEV35" s="351"/>
      <c r="AEW35" s="351"/>
      <c r="AEX35" s="351"/>
      <c r="AEY35" s="351"/>
      <c r="AEZ35" s="351"/>
      <c r="AFA35" s="351"/>
      <c r="AFB35" s="351"/>
      <c r="AFC35" s="351"/>
      <c r="AFD35" s="351"/>
      <c r="AFE35" s="351"/>
      <c r="AFF35" s="351"/>
      <c r="AFG35" s="351"/>
      <c r="AFH35" s="351"/>
      <c r="AFI35" s="351"/>
      <c r="AFJ35" s="351"/>
      <c r="AFK35" s="351"/>
      <c r="AFL35" s="351"/>
      <c r="AFM35" s="351"/>
      <c r="AFN35" s="351"/>
      <c r="AFO35" s="351"/>
      <c r="AFP35" s="351"/>
      <c r="AFQ35" s="351"/>
      <c r="AFR35" s="351"/>
      <c r="AFS35" s="351"/>
      <c r="AFT35" s="351"/>
      <c r="AFU35" s="351"/>
      <c r="AFV35" s="351"/>
      <c r="AFW35" s="351"/>
      <c r="AFX35" s="351"/>
      <c r="AFY35" s="351"/>
      <c r="AFZ35" s="351"/>
      <c r="AGA35" s="351"/>
      <c r="AGB35" s="351"/>
      <c r="AGC35" s="351"/>
      <c r="AGD35" s="351"/>
      <c r="AGE35" s="351"/>
      <c r="AGF35" s="351"/>
      <c r="AGG35" s="351"/>
      <c r="AGH35" s="351"/>
      <c r="AGI35" s="351"/>
      <c r="AGJ35" s="351"/>
      <c r="AGK35" s="351"/>
      <c r="AGL35" s="351"/>
      <c r="AGM35" s="351"/>
      <c r="AGN35" s="351"/>
      <c r="AGO35" s="351"/>
      <c r="AGP35" s="351"/>
      <c r="AGQ35" s="351"/>
      <c r="AGR35" s="351"/>
      <c r="AGS35" s="351"/>
      <c r="AGT35" s="351"/>
      <c r="AGU35" s="351"/>
      <c r="AGV35" s="351"/>
      <c r="AGW35" s="351"/>
      <c r="AGX35" s="351"/>
      <c r="AGY35" s="351"/>
      <c r="AGZ35" s="351"/>
      <c r="AHA35" s="351"/>
      <c r="AHB35" s="351"/>
      <c r="AHC35" s="351"/>
      <c r="AHD35" s="351"/>
      <c r="AHE35" s="351"/>
      <c r="AHF35" s="351"/>
      <c r="AHG35" s="351"/>
      <c r="AHH35" s="351"/>
      <c r="AHI35" s="351"/>
      <c r="AHJ35" s="351"/>
      <c r="AHK35" s="351"/>
      <c r="AHL35" s="351"/>
      <c r="AHM35" s="351"/>
      <c r="AHN35" s="351"/>
      <c r="AHO35" s="351"/>
      <c r="AHP35" s="351"/>
      <c r="AHQ35" s="351"/>
      <c r="AHR35" s="351"/>
      <c r="AHS35" s="351"/>
      <c r="AHT35" s="351"/>
      <c r="AHU35" s="351"/>
      <c r="AHV35" s="351"/>
      <c r="AHW35" s="351"/>
      <c r="AHX35" s="351"/>
      <c r="AHY35" s="351"/>
      <c r="AHZ35" s="351"/>
      <c r="AIA35" s="351"/>
      <c r="AIB35" s="351"/>
      <c r="AIC35" s="351"/>
      <c r="AID35" s="351"/>
      <c r="AIE35" s="351"/>
      <c r="AIF35" s="351"/>
      <c r="AIG35" s="351"/>
      <c r="AIH35" s="351"/>
      <c r="AII35" s="351"/>
      <c r="AIJ35" s="351"/>
      <c r="AIK35" s="351"/>
      <c r="AIL35" s="351"/>
      <c r="AIM35" s="351"/>
      <c r="AIN35" s="351"/>
      <c r="AIO35" s="351"/>
      <c r="AIP35" s="351"/>
      <c r="AIQ35" s="351"/>
      <c r="AIR35" s="351"/>
      <c r="AIS35" s="351"/>
      <c r="AIT35" s="351"/>
      <c r="AIU35" s="351"/>
      <c r="AIV35" s="351"/>
      <c r="AIW35" s="351"/>
      <c r="AIX35" s="351"/>
      <c r="AIY35" s="351"/>
      <c r="AIZ35" s="351"/>
      <c r="AJA35" s="351"/>
      <c r="AJB35" s="351"/>
      <c r="AJC35" s="351"/>
      <c r="AJD35" s="351"/>
      <c r="AJE35" s="351"/>
      <c r="AJF35" s="351"/>
      <c r="AJG35" s="351"/>
      <c r="AJH35" s="351"/>
      <c r="AJI35" s="351"/>
      <c r="AJJ35" s="351"/>
      <c r="AJK35" s="351"/>
      <c r="AJL35" s="351"/>
      <c r="AJM35" s="351"/>
      <c r="AJN35" s="351"/>
      <c r="AJO35" s="351"/>
      <c r="AJP35" s="351"/>
      <c r="AJQ35" s="351"/>
      <c r="AJR35" s="351"/>
      <c r="AJS35" s="351"/>
      <c r="AJT35" s="351"/>
      <c r="AJU35" s="351"/>
      <c r="AJV35" s="351"/>
      <c r="AJW35" s="351"/>
      <c r="AJX35" s="351"/>
      <c r="AJY35" s="351"/>
      <c r="AJZ35" s="351"/>
      <c r="AKA35" s="351"/>
      <c r="AKB35" s="351"/>
      <c r="AKC35" s="351"/>
      <c r="AKD35" s="351"/>
      <c r="AKE35" s="351"/>
      <c r="AKF35" s="351"/>
      <c r="AKG35" s="351"/>
      <c r="AKH35" s="351"/>
      <c r="AKI35" s="351"/>
      <c r="AKJ35" s="351"/>
      <c r="AKK35" s="351"/>
      <c r="AKL35" s="351"/>
      <c r="AKM35" s="351"/>
      <c r="AKN35" s="351"/>
      <c r="AKO35" s="351"/>
      <c r="AKP35" s="351"/>
      <c r="AKQ35" s="351"/>
      <c r="AKR35" s="351"/>
      <c r="AKS35" s="351"/>
      <c r="AKT35" s="351"/>
      <c r="AKU35" s="351"/>
      <c r="AKV35" s="351"/>
      <c r="AKW35" s="351"/>
      <c r="AKX35" s="351"/>
      <c r="AKY35" s="351"/>
      <c r="AKZ35" s="351"/>
      <c r="ALA35" s="351"/>
      <c r="ALB35" s="351"/>
      <c r="ALC35" s="351"/>
      <c r="ALD35" s="351"/>
      <c r="ALE35" s="351"/>
      <c r="ALF35" s="351"/>
      <c r="ALG35" s="351"/>
      <c r="ALH35" s="351"/>
      <c r="ALI35" s="351"/>
      <c r="ALJ35" s="351"/>
      <c r="ALK35" s="351"/>
      <c r="ALL35" s="351"/>
      <c r="ALM35" s="351"/>
      <c r="ALN35" s="351"/>
      <c r="ALO35" s="351"/>
      <c r="ALP35" s="351"/>
      <c r="ALQ35" s="351"/>
      <c r="ALR35" s="351"/>
      <c r="ALS35" s="351"/>
      <c r="ALT35" s="351"/>
      <c r="ALU35" s="351"/>
      <c r="ALV35" s="351"/>
      <c r="ALW35" s="351"/>
      <c r="ALX35" s="351"/>
      <c r="ALY35" s="351"/>
      <c r="ALZ35" s="351"/>
      <c r="AMA35" s="351"/>
      <c r="AMB35" s="351"/>
      <c r="AMC35" s="351"/>
      <c r="AMD35" s="351"/>
      <c r="AME35" s="351"/>
      <c r="AMF35" s="351"/>
      <c r="AMG35" s="351"/>
      <c r="AMH35" s="351"/>
      <c r="AMI35" s="351"/>
      <c r="AMJ35" s="351"/>
      <c r="AMK35" s="351"/>
      <c r="AML35" s="351"/>
      <c r="AMM35" s="351"/>
      <c r="AMN35" s="351"/>
      <c r="AMO35" s="351"/>
      <c r="AMP35" s="351"/>
      <c r="AMQ35" s="351"/>
      <c r="AMR35" s="351"/>
      <c r="AMS35" s="351"/>
      <c r="AMT35" s="351"/>
      <c r="AMU35" s="351"/>
      <c r="AMV35" s="351"/>
      <c r="AMW35" s="351"/>
      <c r="AMX35" s="351"/>
      <c r="AMY35" s="351"/>
      <c r="AMZ35" s="351"/>
      <c r="ANA35" s="351"/>
      <c r="ANB35" s="351"/>
      <c r="ANC35" s="351"/>
      <c r="AND35" s="351"/>
      <c r="ANE35" s="351"/>
      <c r="ANF35" s="351"/>
      <c r="ANG35" s="351"/>
      <c r="ANH35" s="351"/>
      <c r="ANI35" s="351"/>
      <c r="ANJ35" s="351"/>
      <c r="ANK35" s="351"/>
      <c r="ANL35" s="351"/>
      <c r="ANM35" s="351"/>
      <c r="ANN35" s="351"/>
      <c r="ANO35" s="351"/>
      <c r="ANP35" s="351"/>
      <c r="ANQ35" s="351"/>
      <c r="ANR35" s="351"/>
      <c r="ANS35" s="351"/>
      <c r="ANT35" s="351"/>
      <c r="ANU35" s="351"/>
      <c r="ANV35" s="351"/>
      <c r="ANW35" s="351"/>
      <c r="ANX35" s="351"/>
      <c r="ANY35" s="351"/>
      <c r="ANZ35" s="351"/>
      <c r="AOA35" s="351"/>
      <c r="AOB35" s="351"/>
      <c r="AOC35" s="351"/>
      <c r="AOD35" s="351"/>
      <c r="AOE35" s="351"/>
      <c r="AOF35" s="351"/>
      <c r="AOG35" s="351"/>
      <c r="AOH35" s="351"/>
      <c r="AOI35" s="351"/>
      <c r="AOJ35" s="351"/>
      <c r="AOK35" s="351"/>
      <c r="AOL35" s="351"/>
      <c r="AOM35" s="351"/>
      <c r="AON35" s="351"/>
      <c r="AOO35" s="351"/>
      <c r="AOP35" s="351"/>
      <c r="AOQ35" s="351"/>
      <c r="AOR35" s="351"/>
      <c r="AOS35" s="351"/>
      <c r="AOT35" s="351"/>
      <c r="AOU35" s="351"/>
      <c r="AOV35" s="351"/>
      <c r="AOW35" s="351"/>
      <c r="AOX35" s="351"/>
      <c r="AOY35" s="351"/>
      <c r="AOZ35" s="351"/>
      <c r="APA35" s="351"/>
      <c r="APB35" s="351"/>
      <c r="APC35" s="351"/>
      <c r="APD35" s="351"/>
      <c r="APE35" s="351"/>
      <c r="APF35" s="351"/>
      <c r="APG35" s="351"/>
      <c r="APH35" s="351"/>
      <c r="API35" s="351"/>
      <c r="APJ35" s="351"/>
      <c r="APK35" s="351"/>
      <c r="APL35" s="351"/>
      <c r="APM35" s="351"/>
      <c r="APN35" s="351"/>
      <c r="APO35" s="351"/>
      <c r="APP35" s="351"/>
      <c r="APQ35" s="351"/>
      <c r="APR35" s="351"/>
      <c r="APS35" s="351"/>
      <c r="APT35" s="351"/>
      <c r="APU35" s="351"/>
      <c r="APV35" s="351"/>
      <c r="APW35" s="351"/>
      <c r="APX35" s="351"/>
      <c r="APY35" s="351"/>
      <c r="APZ35" s="351"/>
      <c r="AQA35" s="351"/>
      <c r="AQB35" s="351"/>
      <c r="AQC35" s="351"/>
      <c r="AQD35" s="351"/>
      <c r="AQE35" s="351"/>
      <c r="AQF35" s="351"/>
      <c r="AQG35" s="351"/>
      <c r="AQH35" s="351"/>
      <c r="AQI35" s="351"/>
      <c r="AQJ35" s="351"/>
      <c r="AQK35" s="351"/>
      <c r="AQL35" s="351"/>
      <c r="AQM35" s="351"/>
      <c r="AQN35" s="351"/>
      <c r="AQO35" s="351"/>
      <c r="AQP35" s="351"/>
      <c r="AQQ35" s="351"/>
      <c r="AQR35" s="351"/>
      <c r="AQS35" s="351"/>
      <c r="AQT35" s="351"/>
      <c r="AQU35" s="351"/>
      <c r="AQV35" s="351"/>
      <c r="AQW35" s="351"/>
      <c r="AQX35" s="351"/>
      <c r="AQY35" s="351"/>
      <c r="AQZ35" s="351"/>
      <c r="ARA35" s="351"/>
      <c r="ARB35" s="351"/>
      <c r="ARC35" s="351"/>
      <c r="ARD35" s="351"/>
      <c r="ARE35" s="351"/>
      <c r="ARF35" s="351"/>
      <c r="ARG35" s="351"/>
      <c r="ARH35" s="351"/>
      <c r="ARI35" s="351"/>
      <c r="ARJ35" s="351"/>
      <c r="ARK35" s="351"/>
      <c r="ARL35" s="351"/>
      <c r="ARM35" s="351"/>
      <c r="ARN35" s="351"/>
      <c r="ARO35" s="351"/>
      <c r="ARP35" s="351"/>
      <c r="ARQ35" s="351"/>
      <c r="ARR35" s="351"/>
      <c r="ARS35" s="351"/>
      <c r="ART35" s="351"/>
      <c r="ARU35" s="351"/>
      <c r="ARV35" s="351"/>
      <c r="ARW35" s="351"/>
      <c r="ARX35" s="351"/>
      <c r="ARY35" s="351"/>
      <c r="ARZ35" s="351"/>
      <c r="ASA35" s="351"/>
      <c r="ASB35" s="351"/>
      <c r="ASC35" s="351"/>
      <c r="ASD35" s="351"/>
      <c r="ASE35" s="351"/>
      <c r="ASF35" s="351"/>
      <c r="ASG35" s="351"/>
      <c r="ASH35" s="351"/>
      <c r="ASI35" s="351"/>
      <c r="ASJ35" s="351"/>
      <c r="ASK35" s="351"/>
      <c r="ASL35" s="351"/>
      <c r="ASM35" s="351"/>
      <c r="ASN35" s="351"/>
      <c r="ASO35" s="351"/>
      <c r="ASP35" s="351"/>
      <c r="ASQ35" s="351"/>
      <c r="ASR35" s="351"/>
      <c r="ASS35" s="351"/>
      <c r="AST35" s="351"/>
      <c r="ASU35" s="351"/>
      <c r="ASV35" s="351"/>
      <c r="ASW35" s="351"/>
      <c r="ASX35" s="351"/>
      <c r="ASY35" s="351"/>
      <c r="ASZ35" s="351"/>
      <c r="ATA35" s="351"/>
      <c r="ATB35" s="351"/>
      <c r="ATC35" s="351"/>
      <c r="ATD35" s="351"/>
      <c r="ATE35" s="351"/>
      <c r="ATF35" s="351"/>
      <c r="ATG35" s="351"/>
      <c r="ATH35" s="351"/>
      <c r="ATI35" s="351"/>
      <c r="ATJ35" s="351"/>
      <c r="ATK35" s="351"/>
      <c r="ATL35" s="351"/>
      <c r="ATM35" s="351"/>
      <c r="ATN35" s="351"/>
      <c r="ATO35" s="351"/>
      <c r="ATP35" s="351"/>
      <c r="ATQ35" s="351"/>
      <c r="ATR35" s="351"/>
      <c r="ATS35" s="351"/>
      <c r="ATT35" s="351"/>
      <c r="ATU35" s="351"/>
      <c r="ATV35" s="351"/>
      <c r="ATW35" s="351"/>
      <c r="ATX35" s="351"/>
      <c r="ATY35" s="351"/>
      <c r="ATZ35" s="351"/>
      <c r="AUA35" s="351"/>
      <c r="AUB35" s="351"/>
      <c r="AUC35" s="351"/>
      <c r="AUD35" s="351"/>
      <c r="AUE35" s="351"/>
      <c r="AUF35" s="351"/>
      <c r="AUG35" s="351"/>
      <c r="AUH35" s="351"/>
      <c r="AUI35" s="351"/>
      <c r="AUJ35" s="351"/>
      <c r="AUK35" s="351"/>
      <c r="AUL35" s="351"/>
      <c r="AUM35" s="351"/>
      <c r="AUN35" s="351"/>
      <c r="AUO35" s="351"/>
      <c r="AUP35" s="351"/>
      <c r="AUQ35" s="351"/>
      <c r="AUR35" s="351"/>
      <c r="AUS35" s="351"/>
      <c r="AUT35" s="351"/>
      <c r="AUU35" s="351"/>
      <c r="AUV35" s="351"/>
      <c r="AUW35" s="351"/>
      <c r="AUX35" s="351"/>
      <c r="AUY35" s="351"/>
      <c r="AUZ35" s="351"/>
      <c r="AVA35" s="351"/>
      <c r="AVB35" s="351"/>
      <c r="AVC35" s="351"/>
      <c r="AVD35" s="351"/>
      <c r="AVE35" s="351"/>
      <c r="AVF35" s="351"/>
      <c r="AVG35" s="351"/>
      <c r="AVH35" s="351"/>
      <c r="AVI35" s="351"/>
      <c r="AVJ35" s="351"/>
      <c r="AVK35" s="351"/>
      <c r="AVL35" s="351"/>
      <c r="AVM35" s="351"/>
      <c r="AVN35" s="351"/>
      <c r="AVO35" s="351"/>
      <c r="AVP35" s="351"/>
      <c r="AVQ35" s="351"/>
      <c r="AVR35" s="351"/>
      <c r="AVS35" s="351"/>
      <c r="AVT35" s="351"/>
      <c r="AVU35" s="351"/>
      <c r="AVV35" s="351"/>
      <c r="AVW35" s="351"/>
      <c r="AVX35" s="351"/>
      <c r="AVY35" s="351"/>
      <c r="AVZ35" s="351"/>
      <c r="AWA35" s="351"/>
      <c r="AWB35" s="351"/>
      <c r="AWC35" s="351"/>
      <c r="AWD35" s="351"/>
      <c r="AWE35" s="351"/>
      <c r="AWF35" s="351"/>
      <c r="AWG35" s="351"/>
      <c r="AWH35" s="351"/>
      <c r="AWI35" s="351"/>
      <c r="AWJ35" s="351"/>
      <c r="AWK35" s="351"/>
      <c r="AWL35" s="351"/>
      <c r="AWM35" s="351"/>
      <c r="AWN35" s="351"/>
      <c r="AWO35" s="351"/>
      <c r="AWP35" s="351"/>
      <c r="AWQ35" s="351"/>
      <c r="AWR35" s="351"/>
      <c r="AWS35" s="351"/>
      <c r="AWT35" s="351"/>
      <c r="AWU35" s="351"/>
      <c r="AWV35" s="351"/>
      <c r="AWW35" s="351"/>
      <c r="AWX35" s="351"/>
      <c r="AWY35" s="351"/>
      <c r="AWZ35" s="351"/>
      <c r="AXA35" s="351"/>
      <c r="AXB35" s="351"/>
      <c r="AXC35" s="351"/>
      <c r="AXD35" s="351"/>
      <c r="AXE35" s="351"/>
      <c r="AXF35" s="351"/>
      <c r="AXG35" s="351"/>
      <c r="AXH35" s="351"/>
      <c r="AXI35" s="351"/>
      <c r="AXJ35" s="351"/>
      <c r="AXK35" s="351"/>
      <c r="AXL35" s="351"/>
      <c r="AXM35" s="351"/>
      <c r="AXN35" s="351"/>
      <c r="AXO35" s="351"/>
      <c r="AXP35" s="351"/>
      <c r="AXQ35" s="351"/>
      <c r="AXR35" s="351"/>
      <c r="AXS35" s="351"/>
      <c r="AXT35" s="351"/>
      <c r="AXU35" s="351"/>
      <c r="AXV35" s="351"/>
      <c r="AXW35" s="351"/>
      <c r="AXX35" s="351"/>
      <c r="AXY35" s="351"/>
      <c r="AXZ35" s="351"/>
      <c r="AYA35" s="351"/>
      <c r="AYB35" s="351"/>
      <c r="AYC35" s="351"/>
      <c r="AYD35" s="351"/>
      <c r="AYE35" s="351"/>
      <c r="AYF35" s="351"/>
      <c r="AYG35" s="351"/>
      <c r="AYH35" s="351"/>
      <c r="AYI35" s="351"/>
      <c r="AYJ35" s="351"/>
      <c r="AYK35" s="351"/>
      <c r="AYL35" s="351"/>
      <c r="AYM35" s="351"/>
      <c r="AYN35" s="351"/>
      <c r="AYO35" s="351"/>
      <c r="AYP35" s="351"/>
      <c r="AYQ35" s="351"/>
      <c r="AYR35" s="351"/>
      <c r="AYS35" s="351"/>
      <c r="AYT35" s="351"/>
      <c r="AYU35" s="351"/>
      <c r="AYV35" s="351"/>
      <c r="AYW35" s="351"/>
      <c r="AYX35" s="351"/>
      <c r="AYY35" s="351"/>
      <c r="AYZ35" s="351"/>
      <c r="AZA35" s="351"/>
      <c r="AZB35" s="351"/>
      <c r="AZC35" s="351"/>
      <c r="AZD35" s="351"/>
      <c r="AZE35" s="351"/>
      <c r="AZF35" s="351"/>
      <c r="AZG35" s="351"/>
      <c r="AZH35" s="351"/>
      <c r="AZI35" s="351"/>
      <c r="AZJ35" s="351"/>
      <c r="AZK35" s="351"/>
      <c r="AZL35" s="351"/>
      <c r="AZM35" s="351"/>
      <c r="AZN35" s="351"/>
      <c r="AZO35" s="351"/>
      <c r="AZP35" s="351"/>
      <c r="AZQ35" s="351"/>
      <c r="AZR35" s="351"/>
      <c r="AZS35" s="351"/>
      <c r="AZT35" s="351"/>
      <c r="AZU35" s="351"/>
      <c r="AZV35" s="351"/>
      <c r="AZW35" s="351"/>
      <c r="AZX35" s="351"/>
      <c r="AZY35" s="351"/>
      <c r="AZZ35" s="351"/>
      <c r="BAA35" s="351"/>
      <c r="BAB35" s="351"/>
      <c r="BAC35" s="351"/>
      <c r="BAD35" s="351"/>
      <c r="BAE35" s="351"/>
      <c r="BAF35" s="351"/>
      <c r="BAG35" s="351"/>
      <c r="BAH35" s="351"/>
      <c r="BAI35" s="351"/>
      <c r="BAJ35" s="351"/>
      <c r="BAK35" s="351"/>
      <c r="BAL35" s="351"/>
      <c r="BAM35" s="351"/>
      <c r="BAN35" s="351"/>
      <c r="BAO35" s="351"/>
      <c r="BAP35" s="351"/>
      <c r="BAQ35" s="351"/>
      <c r="BAR35" s="351"/>
      <c r="BAS35" s="351"/>
      <c r="BAT35" s="351"/>
      <c r="BAU35" s="351"/>
      <c r="BAV35" s="351"/>
      <c r="BAW35" s="351"/>
      <c r="BAX35" s="351"/>
      <c r="BAY35" s="351"/>
      <c r="BAZ35" s="351"/>
      <c r="BBA35" s="351"/>
      <c r="BBB35" s="351"/>
      <c r="BBC35" s="351"/>
      <c r="BBD35" s="351"/>
      <c r="BBE35" s="351"/>
      <c r="BBF35" s="351"/>
      <c r="BBG35" s="351"/>
      <c r="BBH35" s="351"/>
      <c r="BBI35" s="351"/>
      <c r="BBJ35" s="351"/>
      <c r="BBK35" s="351"/>
      <c r="BBL35" s="351"/>
      <c r="BBM35" s="351"/>
      <c r="BBN35" s="351"/>
      <c r="BBO35" s="351"/>
      <c r="BBP35" s="351"/>
      <c r="BBQ35" s="351"/>
      <c r="BBR35" s="351"/>
      <c r="BBS35" s="351"/>
      <c r="BBT35" s="351"/>
      <c r="BBU35" s="351"/>
      <c r="BBV35" s="351"/>
      <c r="BBW35" s="351"/>
      <c r="BBX35" s="351"/>
      <c r="BBY35" s="351"/>
      <c r="BBZ35" s="351"/>
      <c r="BCA35" s="351"/>
      <c r="BCB35" s="351"/>
      <c r="BCC35" s="351"/>
      <c r="BCD35" s="351"/>
      <c r="BCE35" s="351"/>
      <c r="BCF35" s="351"/>
      <c r="BCG35" s="351"/>
      <c r="BCH35" s="351"/>
      <c r="BCI35" s="351"/>
      <c r="BCJ35" s="351"/>
      <c r="BCK35" s="351"/>
      <c r="BCL35" s="351"/>
      <c r="BCM35" s="351"/>
      <c r="BCN35" s="351"/>
      <c r="BCO35" s="351"/>
      <c r="BCP35" s="351"/>
      <c r="BCQ35" s="351"/>
      <c r="BCR35" s="351"/>
      <c r="BCS35" s="351"/>
      <c r="BCT35" s="351"/>
      <c r="BCU35" s="351"/>
      <c r="BCV35" s="351"/>
      <c r="BCW35" s="351"/>
      <c r="BCX35" s="351"/>
      <c r="BCY35" s="351"/>
      <c r="BCZ35" s="351"/>
      <c r="BDA35" s="351"/>
      <c r="BDB35" s="351"/>
      <c r="BDC35" s="351"/>
      <c r="BDD35" s="351"/>
      <c r="BDE35" s="351"/>
      <c r="BDF35" s="351"/>
      <c r="BDG35" s="351"/>
      <c r="BDH35" s="351"/>
      <c r="BDI35" s="351"/>
      <c r="BDJ35" s="351"/>
      <c r="BDK35" s="351"/>
      <c r="BDL35" s="351"/>
      <c r="BDM35" s="351"/>
      <c r="BDN35" s="351"/>
      <c r="BDO35" s="351"/>
      <c r="BDP35" s="351"/>
      <c r="BDQ35" s="351"/>
      <c r="BDR35" s="351"/>
      <c r="BDS35" s="351"/>
      <c r="BDT35" s="351"/>
      <c r="BDU35" s="351"/>
      <c r="BDV35" s="351"/>
      <c r="BDW35" s="351"/>
      <c r="BDX35" s="351"/>
      <c r="BDY35" s="351"/>
      <c r="BDZ35" s="351"/>
      <c r="BEA35" s="351"/>
      <c r="BEB35" s="351"/>
      <c r="BEC35" s="351"/>
      <c r="BED35" s="351"/>
      <c r="BEE35" s="351"/>
      <c r="BEF35" s="351"/>
      <c r="BEG35" s="351"/>
      <c r="BEH35" s="351"/>
      <c r="BEI35" s="351"/>
      <c r="BEJ35" s="351"/>
      <c r="BEK35" s="351"/>
      <c r="BEL35" s="351"/>
      <c r="BEM35" s="351"/>
      <c r="BEN35" s="351"/>
      <c r="BEO35" s="351"/>
      <c r="BEP35" s="351"/>
      <c r="BEQ35" s="351"/>
      <c r="BER35" s="351"/>
      <c r="BES35" s="351"/>
      <c r="BET35" s="351"/>
      <c r="BEU35" s="351"/>
      <c r="BEV35" s="351"/>
      <c r="BEW35" s="351"/>
      <c r="BEX35" s="351"/>
      <c r="BEY35" s="351"/>
      <c r="BEZ35" s="351"/>
      <c r="BFA35" s="351"/>
      <c r="BFB35" s="351"/>
      <c r="BFC35" s="351"/>
      <c r="BFD35" s="351"/>
      <c r="BFE35" s="351"/>
      <c r="BFF35" s="351"/>
      <c r="BFG35" s="351"/>
      <c r="BFH35" s="351"/>
      <c r="BFI35" s="351"/>
      <c r="BFJ35" s="351"/>
      <c r="BFK35" s="351"/>
      <c r="BFL35" s="351"/>
      <c r="BFM35" s="351"/>
      <c r="BFN35" s="351"/>
      <c r="BFO35" s="351"/>
      <c r="BFP35" s="351"/>
      <c r="BFQ35" s="351"/>
      <c r="BFR35" s="351"/>
      <c r="BFS35" s="351"/>
      <c r="BFT35" s="351"/>
      <c r="BFU35" s="351"/>
      <c r="BFV35" s="351"/>
      <c r="BFW35" s="351"/>
      <c r="BFX35" s="351"/>
      <c r="BFY35" s="351"/>
      <c r="BFZ35" s="351"/>
      <c r="BGA35" s="351"/>
      <c r="BGB35" s="351"/>
      <c r="BGC35" s="351"/>
      <c r="BGD35" s="351"/>
      <c r="BGE35" s="351"/>
      <c r="BGF35" s="351"/>
      <c r="BGG35" s="351"/>
      <c r="BGH35" s="351"/>
      <c r="BGI35" s="351"/>
      <c r="BGJ35" s="351"/>
      <c r="BGK35" s="351"/>
      <c r="BGL35" s="351"/>
      <c r="BGM35" s="351"/>
      <c r="BGN35" s="351"/>
      <c r="BGO35" s="351"/>
      <c r="BGP35" s="351"/>
      <c r="BGQ35" s="351"/>
      <c r="BGR35" s="351"/>
      <c r="BGS35" s="351"/>
      <c r="BGT35" s="351"/>
      <c r="BGU35" s="351"/>
      <c r="BGV35" s="351"/>
      <c r="BGW35" s="351"/>
      <c r="BGX35" s="351"/>
      <c r="BGY35" s="351"/>
      <c r="BGZ35" s="351"/>
      <c r="BHA35" s="351"/>
      <c r="BHB35" s="351"/>
      <c r="BHC35" s="351"/>
      <c r="BHD35" s="351"/>
      <c r="BHE35" s="351"/>
      <c r="BHF35" s="351"/>
      <c r="BHG35" s="351"/>
      <c r="BHH35" s="351"/>
      <c r="BHI35" s="351"/>
      <c r="BHJ35" s="351"/>
      <c r="BHK35" s="351"/>
      <c r="BHL35" s="351"/>
      <c r="BHM35" s="351"/>
      <c r="BHN35" s="351"/>
      <c r="BHO35" s="351"/>
      <c r="BHP35" s="351"/>
      <c r="BHQ35" s="351"/>
      <c r="BHR35" s="351"/>
      <c r="BHS35" s="351"/>
      <c r="BHT35" s="351"/>
      <c r="BHU35" s="351"/>
      <c r="BHV35" s="351"/>
      <c r="BHW35" s="351"/>
      <c r="BHX35" s="351"/>
      <c r="BHY35" s="351"/>
      <c r="BHZ35" s="351"/>
      <c r="BIA35" s="351"/>
      <c r="BIB35" s="351"/>
      <c r="BIC35" s="351"/>
      <c r="BID35" s="351"/>
      <c r="BIE35" s="351"/>
      <c r="BIF35" s="351"/>
      <c r="BIG35" s="351"/>
      <c r="BIH35" s="351"/>
      <c r="BII35" s="351"/>
      <c r="BIJ35" s="351"/>
      <c r="BIK35" s="351"/>
      <c r="BIL35" s="351"/>
      <c r="BIM35" s="351"/>
      <c r="BIN35" s="351"/>
      <c r="BIO35" s="351"/>
      <c r="BIP35" s="351"/>
      <c r="BIQ35" s="351"/>
      <c r="BIR35" s="351"/>
      <c r="BIS35" s="351"/>
      <c r="BIT35" s="351"/>
      <c r="BIU35" s="351"/>
      <c r="BIV35" s="351"/>
      <c r="BIW35" s="351"/>
      <c r="BIX35" s="351"/>
      <c r="BIY35" s="351"/>
      <c r="BIZ35" s="351"/>
      <c r="BJA35" s="351"/>
      <c r="BJB35" s="351"/>
      <c r="BJC35" s="351"/>
      <c r="BJD35" s="351"/>
      <c r="BJE35" s="351"/>
      <c r="BJF35" s="351"/>
      <c r="BJG35" s="351"/>
      <c r="BJH35" s="351"/>
      <c r="BJI35" s="351"/>
      <c r="BJJ35" s="351"/>
      <c r="BJK35" s="351"/>
      <c r="BJL35" s="351"/>
      <c r="BJM35" s="351"/>
      <c r="BJN35" s="351"/>
      <c r="BJO35" s="351"/>
      <c r="BJP35" s="351"/>
      <c r="BJQ35" s="351"/>
      <c r="BJR35" s="351"/>
      <c r="BJS35" s="351"/>
      <c r="BJT35" s="351"/>
      <c r="BJU35" s="351"/>
      <c r="BJV35" s="351"/>
      <c r="BJW35" s="351"/>
      <c r="BJX35" s="351"/>
      <c r="BJY35" s="351"/>
      <c r="BJZ35" s="351"/>
      <c r="BKA35" s="351"/>
      <c r="BKB35" s="351"/>
      <c r="BKC35" s="351"/>
      <c r="BKD35" s="351"/>
      <c r="BKE35" s="351"/>
      <c r="BKF35" s="351"/>
      <c r="BKG35" s="351"/>
      <c r="BKH35" s="351"/>
      <c r="BKI35" s="351"/>
      <c r="BKJ35" s="351"/>
      <c r="BKK35" s="351"/>
      <c r="BKL35" s="351"/>
      <c r="BKM35" s="351"/>
      <c r="BKN35" s="351"/>
      <c r="BKO35" s="351"/>
      <c r="BKP35" s="351"/>
      <c r="BKQ35" s="351"/>
      <c r="BKR35" s="351"/>
      <c r="BKS35" s="351"/>
      <c r="BKT35" s="351"/>
      <c r="BKU35" s="351"/>
      <c r="BKV35" s="351"/>
      <c r="BKW35" s="351"/>
      <c r="BKX35" s="351"/>
      <c r="BKY35" s="351"/>
      <c r="BKZ35" s="351"/>
      <c r="BLA35" s="351"/>
      <c r="BLB35" s="351"/>
      <c r="BLC35" s="351"/>
      <c r="BLD35" s="351"/>
      <c r="BLE35" s="351"/>
      <c r="BLF35" s="351"/>
      <c r="BLG35" s="351"/>
      <c r="BLH35" s="351"/>
      <c r="BLI35" s="351"/>
      <c r="BLJ35" s="351"/>
      <c r="BLK35" s="351"/>
      <c r="BLL35" s="351"/>
      <c r="BLM35" s="351"/>
      <c r="BLN35" s="351"/>
      <c r="BLO35" s="351"/>
      <c r="BLP35" s="351"/>
      <c r="BLQ35" s="351"/>
      <c r="BLR35" s="351"/>
      <c r="BLS35" s="351"/>
      <c r="BLT35" s="351"/>
      <c r="BLU35" s="351"/>
      <c r="BLV35" s="351"/>
      <c r="BLW35" s="351"/>
      <c r="BLX35" s="351"/>
      <c r="BLY35" s="351"/>
      <c r="BLZ35" s="351"/>
      <c r="BMA35" s="351"/>
      <c r="BMB35" s="351"/>
      <c r="BMC35" s="351"/>
      <c r="BMD35" s="351"/>
      <c r="BME35" s="351"/>
      <c r="BMF35" s="351"/>
      <c r="BMG35" s="351"/>
      <c r="BMH35" s="351"/>
      <c r="BMI35" s="351"/>
      <c r="BMJ35" s="351"/>
      <c r="BMK35" s="351"/>
      <c r="BML35" s="351"/>
      <c r="BMM35" s="351"/>
      <c r="BMN35" s="351"/>
      <c r="BMO35" s="351"/>
      <c r="BMP35" s="351"/>
      <c r="BMQ35" s="351"/>
      <c r="BMR35" s="351"/>
      <c r="BMS35" s="351"/>
      <c r="BMT35" s="351"/>
      <c r="BMU35" s="351"/>
      <c r="BMV35" s="351"/>
      <c r="BMW35" s="351"/>
      <c r="BMX35" s="351"/>
      <c r="BMY35" s="351"/>
      <c r="BMZ35" s="351"/>
      <c r="BNA35" s="351"/>
      <c r="BNB35" s="351"/>
      <c r="BNC35" s="351"/>
      <c r="BND35" s="351"/>
      <c r="BNE35" s="351"/>
      <c r="BNF35" s="351"/>
      <c r="BNG35" s="351"/>
      <c r="BNH35" s="351"/>
      <c r="BNI35" s="351"/>
      <c r="BNJ35" s="351"/>
      <c r="BNK35" s="351"/>
      <c r="BNL35" s="351"/>
      <c r="BNM35" s="351"/>
      <c r="BNN35" s="351"/>
      <c r="BNO35" s="351"/>
      <c r="BNP35" s="351"/>
      <c r="BNQ35" s="351"/>
      <c r="BNR35" s="351"/>
      <c r="BNS35" s="351"/>
      <c r="BNT35" s="351"/>
      <c r="BNU35" s="351"/>
      <c r="BNV35" s="351"/>
      <c r="BNW35" s="351"/>
      <c r="BNX35" s="351"/>
      <c r="BNY35" s="351"/>
      <c r="BNZ35" s="351"/>
      <c r="BOA35" s="351"/>
      <c r="BOB35" s="351"/>
      <c r="BOC35" s="351"/>
      <c r="BOD35" s="351"/>
      <c r="BOE35" s="351"/>
      <c r="BOF35" s="351"/>
      <c r="BOG35" s="351"/>
      <c r="BOH35" s="351"/>
      <c r="BOI35" s="351"/>
      <c r="BOJ35" s="351"/>
      <c r="BOK35" s="351"/>
      <c r="BOL35" s="351"/>
      <c r="BOM35" s="351"/>
      <c r="BON35" s="351"/>
      <c r="BOO35" s="351"/>
      <c r="BOP35" s="351"/>
      <c r="BOQ35" s="351"/>
      <c r="BOR35" s="351"/>
      <c r="BOS35" s="351"/>
      <c r="BOT35" s="351"/>
      <c r="BOU35" s="351"/>
      <c r="BOV35" s="351"/>
      <c r="BOW35" s="351"/>
      <c r="BOX35" s="351"/>
      <c r="BOY35" s="351"/>
      <c r="BOZ35" s="351"/>
      <c r="BPA35" s="351"/>
      <c r="BPB35" s="351"/>
      <c r="BPC35" s="351"/>
      <c r="BPD35" s="351"/>
      <c r="BPE35" s="351"/>
      <c r="BPF35" s="351"/>
      <c r="BPG35" s="351"/>
      <c r="BPH35" s="351"/>
      <c r="BPI35" s="351"/>
      <c r="BPJ35" s="351"/>
      <c r="BPK35" s="351"/>
      <c r="BPL35" s="351"/>
      <c r="BPM35" s="351"/>
      <c r="BPN35" s="351"/>
      <c r="BPO35" s="351"/>
      <c r="BPP35" s="351"/>
      <c r="BPQ35" s="351"/>
      <c r="BPR35" s="351"/>
      <c r="BPS35" s="351"/>
      <c r="BPT35" s="351"/>
      <c r="BPU35" s="351"/>
      <c r="BPV35" s="351"/>
      <c r="BPW35" s="351"/>
      <c r="BPX35" s="351"/>
      <c r="BPY35" s="351"/>
      <c r="BPZ35" s="351"/>
      <c r="BQA35" s="351"/>
      <c r="BQB35" s="351"/>
      <c r="BQC35" s="351"/>
      <c r="BQD35" s="351"/>
      <c r="BQE35" s="351"/>
      <c r="BQF35" s="351"/>
      <c r="BQG35" s="351"/>
      <c r="BQH35" s="351"/>
      <c r="BQI35" s="351"/>
      <c r="BQJ35" s="351"/>
      <c r="BQK35" s="351"/>
      <c r="BQL35" s="351"/>
      <c r="BQM35" s="351"/>
      <c r="BQN35" s="351"/>
      <c r="BQO35" s="351"/>
      <c r="BQP35" s="351"/>
      <c r="BQQ35" s="351"/>
      <c r="BQR35" s="351"/>
      <c r="BQS35" s="351"/>
      <c r="BQT35" s="351"/>
      <c r="BQU35" s="351"/>
      <c r="BQV35" s="351"/>
      <c r="BQW35" s="351"/>
      <c r="BQX35" s="351"/>
      <c r="BQY35" s="351"/>
      <c r="BQZ35" s="351"/>
      <c r="BRA35" s="351"/>
      <c r="BRB35" s="351"/>
      <c r="BRC35" s="351"/>
      <c r="BRD35" s="351"/>
      <c r="BRE35" s="351"/>
      <c r="BRF35" s="351"/>
      <c r="BRG35" s="351"/>
      <c r="BRH35" s="351"/>
      <c r="BRI35" s="351"/>
      <c r="BRJ35" s="351"/>
      <c r="BRK35" s="351"/>
      <c r="BRL35" s="351"/>
      <c r="BRM35" s="351"/>
      <c r="BRN35" s="351"/>
      <c r="BRO35" s="351"/>
      <c r="BRP35" s="351"/>
      <c r="BRQ35" s="351"/>
      <c r="BRR35" s="351"/>
      <c r="BRS35" s="351"/>
      <c r="BRT35" s="351"/>
      <c r="BRU35" s="351"/>
      <c r="BRV35" s="351"/>
      <c r="BRW35" s="351"/>
      <c r="BRX35" s="351"/>
      <c r="BRY35" s="351"/>
      <c r="BRZ35" s="351"/>
      <c r="BSA35" s="351"/>
      <c r="BSB35" s="351"/>
      <c r="BSC35" s="351"/>
      <c r="BSD35" s="351"/>
      <c r="BSE35" s="351"/>
      <c r="BSF35" s="351"/>
      <c r="BSG35" s="351"/>
      <c r="BSH35" s="351"/>
      <c r="BSI35" s="351"/>
      <c r="BSJ35" s="351"/>
      <c r="BSK35" s="351"/>
      <c r="BSL35" s="351"/>
      <c r="BSM35" s="351"/>
      <c r="BSN35" s="351"/>
      <c r="BSO35" s="351"/>
      <c r="BSP35" s="351"/>
      <c r="BSQ35" s="351"/>
      <c r="BSR35" s="351"/>
      <c r="BSS35" s="351"/>
      <c r="BST35" s="351"/>
      <c r="BSU35" s="351"/>
      <c r="BSV35" s="351"/>
      <c r="BSW35" s="351"/>
      <c r="BSX35" s="351"/>
      <c r="BSY35" s="351"/>
      <c r="BSZ35" s="351"/>
      <c r="BTA35" s="351"/>
      <c r="BTB35" s="351"/>
      <c r="BTC35" s="351"/>
      <c r="BTD35" s="351"/>
      <c r="BTE35" s="351"/>
      <c r="BTF35" s="351"/>
      <c r="BTG35" s="351"/>
      <c r="BTH35" s="351"/>
      <c r="BTI35" s="351"/>
      <c r="BTJ35" s="351"/>
      <c r="BTK35" s="351"/>
      <c r="BTL35" s="351"/>
      <c r="BTM35" s="351"/>
      <c r="BTN35" s="351"/>
      <c r="BTO35" s="351"/>
      <c r="BTP35" s="351"/>
      <c r="BTQ35" s="351"/>
      <c r="BTR35" s="351"/>
      <c r="BTS35" s="351"/>
      <c r="BTT35" s="351"/>
      <c r="BTU35" s="351"/>
      <c r="BTV35" s="351"/>
      <c r="BTW35" s="351"/>
      <c r="BTX35" s="351"/>
      <c r="BTY35" s="351"/>
      <c r="BTZ35" s="351"/>
      <c r="BUA35" s="351"/>
      <c r="BUB35" s="351"/>
      <c r="BUC35" s="351"/>
      <c r="BUD35" s="351"/>
      <c r="BUE35" s="351"/>
      <c r="BUF35" s="351"/>
      <c r="BUG35" s="351"/>
      <c r="BUH35" s="351"/>
      <c r="BUI35" s="351"/>
      <c r="BUJ35" s="351"/>
      <c r="BUK35" s="351"/>
      <c r="BUL35" s="351"/>
      <c r="BUM35" s="351"/>
      <c r="BUN35" s="351"/>
      <c r="BUO35" s="351"/>
      <c r="BUP35" s="351"/>
      <c r="BUQ35" s="351"/>
      <c r="BUR35" s="351"/>
      <c r="BUS35" s="351"/>
      <c r="BUT35" s="351"/>
      <c r="BUU35" s="351"/>
      <c r="BUV35" s="351"/>
      <c r="BUW35" s="351"/>
      <c r="BUX35" s="351"/>
      <c r="BUY35" s="351"/>
      <c r="BUZ35" s="351"/>
      <c r="BVA35" s="351"/>
      <c r="BVB35" s="351"/>
      <c r="BVC35" s="351"/>
      <c r="BVD35" s="351"/>
      <c r="BVE35" s="351"/>
      <c r="BVF35" s="351"/>
      <c r="BVG35" s="351"/>
      <c r="BVH35" s="351"/>
      <c r="BVI35" s="351"/>
      <c r="BVJ35" s="351"/>
      <c r="BVK35" s="351"/>
      <c r="BVL35" s="351"/>
      <c r="BVM35" s="351"/>
      <c r="BVN35" s="351"/>
      <c r="BVO35" s="351"/>
      <c r="BVP35" s="351"/>
      <c r="BVQ35" s="351"/>
      <c r="BVR35" s="351"/>
      <c r="BVS35" s="351"/>
      <c r="BVT35" s="351"/>
      <c r="BVU35" s="351"/>
      <c r="BVV35" s="351"/>
      <c r="BVW35" s="351"/>
      <c r="BVX35" s="351"/>
      <c r="BVY35" s="351"/>
      <c r="BVZ35" s="351"/>
      <c r="BWA35" s="351"/>
      <c r="BWB35" s="351"/>
      <c r="BWC35" s="351"/>
      <c r="BWD35" s="351"/>
    </row>
    <row r="36" spans="1:1954" ht="16.5" x14ac:dyDescent="0.3">
      <c r="A36" s="450" t="s">
        <v>555</v>
      </c>
      <c r="B36" s="451">
        <v>100.34881184999999</v>
      </c>
      <c r="C36" s="451">
        <v>222.20306122</v>
      </c>
      <c r="D36" s="451">
        <v>322.55187307</v>
      </c>
      <c r="E36" s="351"/>
      <c r="F36" s="456"/>
      <c r="G36" s="448"/>
      <c r="H36" s="456"/>
      <c r="I36" s="351"/>
      <c r="J36" s="449"/>
      <c r="K36" s="449"/>
      <c r="L36" s="449"/>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c r="BS36" s="351"/>
      <c r="BT36" s="351"/>
      <c r="BU36" s="351"/>
      <c r="BV36" s="351"/>
      <c r="BW36" s="351"/>
      <c r="BX36" s="351"/>
      <c r="BY36" s="351"/>
      <c r="BZ36" s="351"/>
      <c r="CA36" s="351"/>
      <c r="CB36" s="351"/>
      <c r="CC36" s="351"/>
      <c r="CD36" s="351"/>
      <c r="CE36" s="351"/>
      <c r="CF36" s="351"/>
      <c r="CG36" s="351"/>
      <c r="CH36" s="351"/>
      <c r="CI36" s="351"/>
      <c r="CJ36" s="351"/>
      <c r="CK36" s="351"/>
      <c r="CL36" s="351"/>
      <c r="CM36" s="351"/>
      <c r="CN36" s="351"/>
      <c r="CO36" s="351"/>
      <c r="CP36" s="351"/>
      <c r="CQ36" s="351"/>
      <c r="CR36" s="351"/>
      <c r="CS36" s="351"/>
      <c r="CT36" s="351"/>
      <c r="CU36" s="351"/>
      <c r="CV36" s="351"/>
      <c r="CW36" s="351"/>
      <c r="CX36" s="351"/>
      <c r="CY36" s="351"/>
      <c r="CZ36" s="351"/>
      <c r="DA36" s="351"/>
      <c r="DB36" s="351"/>
      <c r="DC36" s="351"/>
      <c r="DD36" s="351"/>
      <c r="DE36" s="351"/>
      <c r="DF36" s="351"/>
      <c r="DG36" s="351"/>
      <c r="DH36" s="351"/>
      <c r="DI36" s="351"/>
      <c r="DJ36" s="351"/>
      <c r="DK36" s="351"/>
      <c r="DL36" s="351"/>
      <c r="DM36" s="351"/>
      <c r="DN36" s="351"/>
      <c r="DO36" s="351"/>
      <c r="DP36" s="351"/>
      <c r="DQ36" s="351"/>
      <c r="DR36" s="351"/>
      <c r="DS36" s="351"/>
      <c r="DT36" s="351"/>
      <c r="DU36" s="351"/>
      <c r="DV36" s="351"/>
      <c r="DW36" s="351"/>
      <c r="DX36" s="351"/>
      <c r="DY36" s="351"/>
      <c r="DZ36" s="351"/>
      <c r="EA36" s="351"/>
      <c r="EB36" s="351"/>
      <c r="EC36" s="351"/>
      <c r="ED36" s="351"/>
      <c r="EE36" s="351"/>
      <c r="EF36" s="351"/>
      <c r="EG36" s="351"/>
      <c r="EH36" s="351"/>
      <c r="EI36" s="351"/>
      <c r="EJ36" s="351"/>
      <c r="EK36" s="351"/>
      <c r="EL36" s="351"/>
      <c r="EM36" s="351"/>
      <c r="EN36" s="351"/>
      <c r="EO36" s="351"/>
      <c r="EP36" s="351"/>
      <c r="EQ36" s="351"/>
      <c r="ER36" s="351"/>
      <c r="ES36" s="351"/>
      <c r="ET36" s="351"/>
      <c r="EU36" s="351"/>
      <c r="EV36" s="351"/>
      <c r="EW36" s="351"/>
      <c r="EX36" s="351"/>
      <c r="EY36" s="351"/>
      <c r="EZ36" s="351"/>
      <c r="FA36" s="351"/>
      <c r="FB36" s="351"/>
      <c r="FC36" s="351"/>
      <c r="FD36" s="351"/>
      <c r="FE36" s="351"/>
      <c r="FF36" s="351"/>
      <c r="FG36" s="351"/>
      <c r="FH36" s="351"/>
      <c r="FI36" s="351"/>
      <c r="FJ36" s="351"/>
      <c r="FK36" s="351"/>
      <c r="FL36" s="351"/>
      <c r="FM36" s="351"/>
      <c r="FN36" s="351"/>
      <c r="FO36" s="351"/>
      <c r="FP36" s="351"/>
      <c r="FQ36" s="351"/>
      <c r="FR36" s="351"/>
      <c r="FS36" s="351"/>
      <c r="FT36" s="351"/>
      <c r="FU36" s="351"/>
      <c r="FV36" s="351"/>
      <c r="FW36" s="351"/>
      <c r="FX36" s="351"/>
      <c r="FY36" s="351"/>
      <c r="FZ36" s="351"/>
      <c r="GA36" s="351"/>
      <c r="GB36" s="351"/>
      <c r="GC36" s="351"/>
      <c r="GD36" s="351"/>
      <c r="GE36" s="351"/>
      <c r="GF36" s="351"/>
      <c r="GG36" s="351"/>
      <c r="GH36" s="351"/>
      <c r="GI36" s="351"/>
      <c r="GJ36" s="351"/>
      <c r="GK36" s="351"/>
      <c r="GL36" s="351"/>
      <c r="GM36" s="351"/>
      <c r="GN36" s="351"/>
      <c r="GO36" s="351"/>
      <c r="GP36" s="351"/>
      <c r="GQ36" s="351"/>
      <c r="GR36" s="351"/>
      <c r="GS36" s="351"/>
      <c r="GT36" s="351"/>
      <c r="GU36" s="351"/>
      <c r="GV36" s="351"/>
      <c r="GW36" s="351"/>
      <c r="GX36" s="351"/>
      <c r="GY36" s="351"/>
      <c r="GZ36" s="351"/>
      <c r="HA36" s="351"/>
      <c r="HB36" s="351"/>
      <c r="HC36" s="351"/>
      <c r="HD36" s="351"/>
      <c r="HE36" s="351"/>
      <c r="HF36" s="351"/>
      <c r="HG36" s="351"/>
      <c r="HH36" s="351"/>
      <c r="HI36" s="351"/>
      <c r="HJ36" s="351"/>
      <c r="HK36" s="351"/>
      <c r="HL36" s="351"/>
      <c r="HM36" s="351"/>
      <c r="HN36" s="351"/>
      <c r="HO36" s="351"/>
      <c r="HP36" s="351"/>
      <c r="HQ36" s="351"/>
      <c r="HR36" s="351"/>
      <c r="HS36" s="351"/>
      <c r="HT36" s="351"/>
      <c r="HU36" s="351"/>
      <c r="HV36" s="351"/>
      <c r="HW36" s="351"/>
      <c r="HX36" s="351"/>
      <c r="HY36" s="351"/>
      <c r="HZ36" s="351"/>
      <c r="IA36" s="351"/>
      <c r="IB36" s="351"/>
      <c r="IC36" s="351"/>
      <c r="ID36" s="351"/>
      <c r="IE36" s="351"/>
      <c r="IF36" s="351"/>
      <c r="IG36" s="351"/>
      <c r="IH36" s="351"/>
      <c r="II36" s="351"/>
      <c r="IJ36" s="351"/>
      <c r="IK36" s="351"/>
      <c r="IL36" s="351"/>
      <c r="IM36" s="351"/>
      <c r="IN36" s="351"/>
      <c r="IO36" s="351"/>
      <c r="IP36" s="351"/>
      <c r="IQ36" s="351"/>
      <c r="IR36" s="351"/>
      <c r="IS36" s="351"/>
      <c r="IT36" s="351"/>
      <c r="IU36" s="351"/>
      <c r="IV36" s="351"/>
      <c r="IW36" s="351"/>
      <c r="IX36" s="351"/>
      <c r="IY36" s="351"/>
      <c r="IZ36" s="351"/>
      <c r="JA36" s="351"/>
      <c r="JB36" s="351"/>
      <c r="JC36" s="351"/>
      <c r="JD36" s="351"/>
      <c r="JE36" s="351"/>
      <c r="JF36" s="351"/>
      <c r="JG36" s="351"/>
      <c r="JH36" s="351"/>
      <c r="JI36" s="351"/>
      <c r="JJ36" s="351"/>
      <c r="JK36" s="351"/>
      <c r="JL36" s="351"/>
      <c r="JM36" s="351"/>
      <c r="JN36" s="351"/>
      <c r="JO36" s="351"/>
      <c r="JP36" s="351"/>
      <c r="JQ36" s="351"/>
      <c r="JR36" s="351"/>
      <c r="JS36" s="351"/>
      <c r="JT36" s="351"/>
      <c r="JU36" s="351"/>
      <c r="JV36" s="351"/>
      <c r="JW36" s="351"/>
      <c r="JX36" s="351"/>
      <c r="JY36" s="351"/>
      <c r="JZ36" s="351"/>
      <c r="KA36" s="351"/>
      <c r="KB36" s="351"/>
      <c r="KC36" s="351"/>
      <c r="KD36" s="351"/>
      <c r="KE36" s="351"/>
      <c r="KF36" s="351"/>
      <c r="KG36" s="351"/>
      <c r="KH36" s="351"/>
      <c r="KI36" s="351"/>
      <c r="KJ36" s="351"/>
      <c r="KK36" s="351"/>
      <c r="KL36" s="351"/>
      <c r="KM36" s="351"/>
      <c r="KN36" s="351"/>
      <c r="KO36" s="351"/>
      <c r="KP36" s="351"/>
      <c r="KQ36" s="351"/>
      <c r="KR36" s="351"/>
      <c r="KS36" s="351"/>
      <c r="KT36" s="351"/>
      <c r="KU36" s="351"/>
      <c r="KV36" s="351"/>
      <c r="KW36" s="351"/>
      <c r="KX36" s="351"/>
      <c r="KY36" s="351"/>
      <c r="KZ36" s="351"/>
      <c r="LA36" s="351"/>
      <c r="LB36" s="351"/>
      <c r="LC36" s="351"/>
      <c r="LD36" s="351"/>
      <c r="LE36" s="351"/>
      <c r="LF36" s="351"/>
      <c r="LG36" s="351"/>
      <c r="LH36" s="351"/>
      <c r="LI36" s="351"/>
      <c r="LJ36" s="351"/>
      <c r="LK36" s="351"/>
      <c r="LL36" s="351"/>
      <c r="LM36" s="351"/>
      <c r="LN36" s="351"/>
      <c r="LO36" s="351"/>
      <c r="LP36" s="351"/>
      <c r="LQ36" s="351"/>
      <c r="LR36" s="351"/>
      <c r="LS36" s="351"/>
      <c r="LT36" s="351"/>
      <c r="LU36" s="351"/>
      <c r="LV36" s="351"/>
      <c r="LW36" s="351"/>
      <c r="LX36" s="351"/>
      <c r="LY36" s="351"/>
      <c r="LZ36" s="351"/>
      <c r="MA36" s="351"/>
      <c r="MB36" s="351"/>
      <c r="MC36" s="351"/>
      <c r="MD36" s="351"/>
      <c r="ME36" s="351"/>
      <c r="MF36" s="351"/>
      <c r="MG36" s="351"/>
      <c r="MH36" s="351"/>
      <c r="MI36" s="351"/>
      <c r="MJ36" s="351"/>
      <c r="MK36" s="351"/>
      <c r="ML36" s="351"/>
      <c r="MM36" s="351"/>
      <c r="MN36" s="351"/>
      <c r="MO36" s="351"/>
      <c r="MP36" s="351"/>
      <c r="MQ36" s="351"/>
      <c r="MR36" s="351"/>
      <c r="MS36" s="351"/>
      <c r="MT36" s="351"/>
      <c r="MU36" s="351"/>
      <c r="MV36" s="351"/>
      <c r="MW36" s="351"/>
      <c r="MX36" s="351"/>
      <c r="MY36" s="351"/>
      <c r="MZ36" s="351"/>
      <c r="NA36" s="351"/>
      <c r="NB36" s="351"/>
      <c r="NC36" s="351"/>
      <c r="ND36" s="351"/>
      <c r="NE36" s="351"/>
      <c r="NF36" s="351"/>
      <c r="NG36" s="351"/>
      <c r="NH36" s="351"/>
      <c r="NI36" s="351"/>
      <c r="NJ36" s="351"/>
      <c r="NK36" s="351"/>
      <c r="NL36" s="351"/>
      <c r="NM36" s="351"/>
      <c r="NN36" s="351"/>
      <c r="NO36" s="351"/>
      <c r="NP36" s="351"/>
      <c r="NQ36" s="351"/>
      <c r="NR36" s="351"/>
      <c r="NS36" s="351"/>
      <c r="NT36" s="351"/>
      <c r="NU36" s="351"/>
      <c r="NV36" s="351"/>
      <c r="NW36" s="351"/>
      <c r="NX36" s="351"/>
      <c r="NY36" s="351"/>
      <c r="NZ36" s="351"/>
      <c r="OA36" s="351"/>
      <c r="OB36" s="351"/>
      <c r="OC36" s="351"/>
      <c r="OD36" s="351"/>
      <c r="OE36" s="351"/>
      <c r="OF36" s="351"/>
      <c r="OG36" s="351"/>
      <c r="OH36" s="351"/>
      <c r="OI36" s="351"/>
      <c r="OJ36" s="351"/>
      <c r="OK36" s="351"/>
      <c r="OL36" s="351"/>
      <c r="OM36" s="351"/>
      <c r="ON36" s="351"/>
      <c r="OO36" s="351"/>
      <c r="OP36" s="351"/>
      <c r="OQ36" s="351"/>
      <c r="OR36" s="351"/>
      <c r="OS36" s="351"/>
      <c r="OT36" s="351"/>
      <c r="OU36" s="351"/>
      <c r="OV36" s="351"/>
      <c r="OW36" s="351"/>
      <c r="OX36" s="351"/>
      <c r="OY36" s="351"/>
      <c r="OZ36" s="351"/>
      <c r="PA36" s="351"/>
      <c r="PB36" s="351"/>
      <c r="PC36" s="351"/>
      <c r="PD36" s="351"/>
      <c r="PE36" s="351"/>
      <c r="PF36" s="351"/>
      <c r="PG36" s="351"/>
      <c r="PH36" s="351"/>
      <c r="PI36" s="351"/>
      <c r="PJ36" s="351"/>
      <c r="PK36" s="351"/>
      <c r="PL36" s="351"/>
      <c r="PM36" s="351"/>
      <c r="PN36" s="351"/>
      <c r="PO36" s="351"/>
      <c r="PP36" s="351"/>
      <c r="PQ36" s="351"/>
      <c r="PR36" s="351"/>
      <c r="PS36" s="351"/>
      <c r="PT36" s="351"/>
      <c r="PU36" s="351"/>
      <c r="PV36" s="351"/>
      <c r="PW36" s="351"/>
      <c r="PX36" s="351"/>
      <c r="PY36" s="351"/>
      <c r="PZ36" s="351"/>
      <c r="QA36" s="351"/>
      <c r="QB36" s="351"/>
      <c r="QC36" s="351"/>
      <c r="QD36" s="351"/>
      <c r="QE36" s="351"/>
      <c r="QF36" s="351"/>
      <c r="QG36" s="351"/>
      <c r="QH36" s="351"/>
      <c r="QI36" s="351"/>
      <c r="QJ36" s="351"/>
      <c r="QK36" s="351"/>
      <c r="QL36" s="351"/>
      <c r="QM36" s="351"/>
      <c r="QN36" s="351"/>
      <c r="QO36" s="351"/>
      <c r="QP36" s="351"/>
      <c r="QQ36" s="351"/>
      <c r="QR36" s="351"/>
      <c r="QS36" s="351"/>
      <c r="QT36" s="351"/>
      <c r="QU36" s="351"/>
      <c r="QV36" s="351"/>
      <c r="QW36" s="351"/>
      <c r="QX36" s="351"/>
      <c r="QY36" s="351"/>
      <c r="QZ36" s="351"/>
      <c r="RA36" s="351"/>
      <c r="RB36" s="351"/>
      <c r="RC36" s="351"/>
      <c r="RD36" s="351"/>
      <c r="RE36" s="351"/>
      <c r="RF36" s="351"/>
      <c r="RG36" s="351"/>
      <c r="RH36" s="351"/>
      <c r="RI36" s="351"/>
      <c r="RJ36" s="351"/>
      <c r="RK36" s="351"/>
      <c r="RL36" s="351"/>
      <c r="RM36" s="351"/>
      <c r="RN36" s="351"/>
      <c r="RO36" s="351"/>
      <c r="RP36" s="351"/>
      <c r="RQ36" s="351"/>
      <c r="RR36" s="351"/>
      <c r="RS36" s="351"/>
      <c r="RT36" s="351"/>
      <c r="RU36" s="351"/>
      <c r="RV36" s="351"/>
      <c r="RW36" s="351"/>
      <c r="RX36" s="351"/>
      <c r="RY36" s="351"/>
      <c r="RZ36" s="351"/>
      <c r="SA36" s="351"/>
      <c r="SB36" s="351"/>
      <c r="SC36" s="351"/>
      <c r="SD36" s="351"/>
      <c r="SE36" s="351"/>
      <c r="SF36" s="351"/>
      <c r="SG36" s="351"/>
      <c r="SH36" s="351"/>
      <c r="SI36" s="351"/>
      <c r="SJ36" s="351"/>
      <c r="SK36" s="351"/>
      <c r="SL36" s="351"/>
      <c r="SM36" s="351"/>
      <c r="SN36" s="351"/>
      <c r="SO36" s="351"/>
      <c r="SP36" s="351"/>
      <c r="SQ36" s="351"/>
      <c r="SR36" s="351"/>
      <c r="SS36" s="351"/>
      <c r="ST36" s="351"/>
      <c r="SU36" s="351"/>
      <c r="SV36" s="351"/>
      <c r="SW36" s="351"/>
      <c r="SX36" s="351"/>
      <c r="SY36" s="351"/>
      <c r="SZ36" s="351"/>
      <c r="TA36" s="351"/>
      <c r="TB36" s="351"/>
      <c r="TC36" s="351"/>
      <c r="TD36" s="351"/>
      <c r="TE36" s="351"/>
      <c r="TF36" s="351"/>
      <c r="TG36" s="351"/>
      <c r="TH36" s="351"/>
      <c r="TI36" s="351"/>
      <c r="TJ36" s="351"/>
      <c r="TK36" s="351"/>
      <c r="TL36" s="351"/>
      <c r="TM36" s="351"/>
      <c r="TN36" s="351"/>
      <c r="TO36" s="351"/>
      <c r="TP36" s="351"/>
      <c r="TQ36" s="351"/>
      <c r="TR36" s="351"/>
      <c r="TS36" s="351"/>
      <c r="TT36" s="351"/>
      <c r="TU36" s="351"/>
      <c r="TV36" s="351"/>
      <c r="TW36" s="351"/>
      <c r="TX36" s="351"/>
      <c r="TY36" s="351"/>
      <c r="TZ36" s="351"/>
      <c r="UA36" s="351"/>
      <c r="UB36" s="351"/>
      <c r="UC36" s="351"/>
      <c r="UD36" s="351"/>
      <c r="UE36" s="351"/>
      <c r="UF36" s="351"/>
      <c r="UG36" s="351"/>
      <c r="UH36" s="351"/>
      <c r="UI36" s="351"/>
      <c r="UJ36" s="351"/>
      <c r="UK36" s="351"/>
      <c r="UL36" s="351"/>
      <c r="UM36" s="351"/>
      <c r="UN36" s="351"/>
      <c r="UO36" s="351"/>
      <c r="UP36" s="351"/>
      <c r="UQ36" s="351"/>
      <c r="UR36" s="351"/>
      <c r="US36" s="351"/>
      <c r="UT36" s="351"/>
      <c r="UU36" s="351"/>
      <c r="UV36" s="351"/>
      <c r="UW36" s="351"/>
      <c r="UX36" s="351"/>
      <c r="UY36" s="351"/>
      <c r="UZ36" s="351"/>
      <c r="VA36" s="351"/>
      <c r="VB36" s="351"/>
      <c r="VC36" s="351"/>
      <c r="VD36" s="351"/>
      <c r="VE36" s="351"/>
      <c r="VF36" s="351"/>
      <c r="VG36" s="351"/>
      <c r="VH36" s="351"/>
      <c r="VI36" s="351"/>
      <c r="VJ36" s="351"/>
      <c r="VK36" s="351"/>
      <c r="VL36" s="351"/>
      <c r="VM36" s="351"/>
      <c r="VN36" s="351"/>
      <c r="VO36" s="351"/>
      <c r="VP36" s="351"/>
      <c r="VQ36" s="351"/>
      <c r="VR36" s="351"/>
      <c r="VS36" s="351"/>
      <c r="VT36" s="351"/>
      <c r="VU36" s="351"/>
      <c r="VV36" s="351"/>
      <c r="VW36" s="351"/>
      <c r="VX36" s="351"/>
      <c r="VY36" s="351"/>
      <c r="VZ36" s="351"/>
      <c r="WA36" s="351"/>
      <c r="WB36" s="351"/>
      <c r="WC36" s="351"/>
      <c r="WD36" s="351"/>
      <c r="WE36" s="351"/>
      <c r="WF36" s="351"/>
      <c r="WG36" s="351"/>
      <c r="WH36" s="351"/>
      <c r="WI36" s="351"/>
      <c r="WJ36" s="351"/>
      <c r="WK36" s="351"/>
      <c r="WL36" s="351"/>
      <c r="WM36" s="351"/>
      <c r="WN36" s="351"/>
      <c r="WO36" s="351"/>
      <c r="WP36" s="351"/>
      <c r="WQ36" s="351"/>
      <c r="WR36" s="351"/>
      <c r="WS36" s="351"/>
      <c r="WT36" s="351"/>
      <c r="WU36" s="351"/>
      <c r="WV36" s="351"/>
      <c r="WW36" s="351"/>
      <c r="WX36" s="351"/>
      <c r="WY36" s="351"/>
      <c r="WZ36" s="351"/>
      <c r="XA36" s="351"/>
      <c r="XB36" s="351"/>
      <c r="XC36" s="351"/>
      <c r="XD36" s="351"/>
      <c r="XE36" s="351"/>
      <c r="XF36" s="351"/>
      <c r="XG36" s="351"/>
      <c r="XH36" s="351"/>
      <c r="XI36" s="351"/>
      <c r="XJ36" s="351"/>
      <c r="XK36" s="351"/>
      <c r="XL36" s="351"/>
      <c r="XM36" s="351"/>
      <c r="XN36" s="351"/>
      <c r="XO36" s="351"/>
      <c r="XP36" s="351"/>
      <c r="XQ36" s="351"/>
      <c r="XR36" s="351"/>
      <c r="XS36" s="351"/>
      <c r="XT36" s="351"/>
      <c r="XU36" s="351"/>
      <c r="XV36" s="351"/>
      <c r="XW36" s="351"/>
      <c r="XX36" s="351"/>
      <c r="XY36" s="351"/>
      <c r="XZ36" s="351"/>
      <c r="YA36" s="351"/>
      <c r="YB36" s="351"/>
      <c r="YC36" s="351"/>
      <c r="YD36" s="351"/>
      <c r="YE36" s="351"/>
      <c r="YF36" s="351"/>
      <c r="YG36" s="351"/>
      <c r="YH36" s="351"/>
      <c r="YI36" s="351"/>
      <c r="YJ36" s="351"/>
      <c r="YK36" s="351"/>
      <c r="YL36" s="351"/>
      <c r="YM36" s="351"/>
      <c r="YN36" s="351"/>
      <c r="YO36" s="351"/>
      <c r="YP36" s="351"/>
      <c r="YQ36" s="351"/>
      <c r="YR36" s="351"/>
      <c r="YS36" s="351"/>
      <c r="YT36" s="351"/>
      <c r="YU36" s="351"/>
      <c r="YV36" s="351"/>
      <c r="YW36" s="351"/>
      <c r="YX36" s="351"/>
      <c r="YY36" s="351"/>
      <c r="YZ36" s="351"/>
      <c r="ZA36" s="351"/>
      <c r="ZB36" s="351"/>
      <c r="ZC36" s="351"/>
      <c r="ZD36" s="351"/>
      <c r="ZE36" s="351"/>
      <c r="ZF36" s="351"/>
      <c r="ZG36" s="351"/>
      <c r="ZH36" s="351"/>
      <c r="ZI36" s="351"/>
      <c r="ZJ36" s="351"/>
      <c r="ZK36" s="351"/>
      <c r="ZL36" s="351"/>
      <c r="ZM36" s="351"/>
      <c r="ZN36" s="351"/>
      <c r="ZO36" s="351"/>
      <c r="ZP36" s="351"/>
      <c r="ZQ36" s="351"/>
      <c r="ZR36" s="351"/>
      <c r="ZS36" s="351"/>
      <c r="ZT36" s="351"/>
      <c r="ZU36" s="351"/>
      <c r="ZV36" s="351"/>
      <c r="ZW36" s="351"/>
      <c r="ZX36" s="351"/>
      <c r="ZY36" s="351"/>
      <c r="ZZ36" s="351"/>
      <c r="AAA36" s="351"/>
      <c r="AAB36" s="351"/>
      <c r="AAC36" s="351"/>
      <c r="AAD36" s="351"/>
      <c r="AAE36" s="351"/>
      <c r="AAF36" s="351"/>
      <c r="AAG36" s="351"/>
      <c r="AAH36" s="351"/>
      <c r="AAI36" s="351"/>
      <c r="AAJ36" s="351"/>
      <c r="AAK36" s="351"/>
      <c r="AAL36" s="351"/>
      <c r="AAM36" s="351"/>
      <c r="AAN36" s="351"/>
      <c r="AAO36" s="351"/>
      <c r="AAP36" s="351"/>
      <c r="AAQ36" s="351"/>
      <c r="AAR36" s="351"/>
      <c r="AAS36" s="351"/>
      <c r="AAT36" s="351"/>
      <c r="AAU36" s="351"/>
      <c r="AAV36" s="351"/>
      <c r="AAW36" s="351"/>
      <c r="AAX36" s="351"/>
      <c r="AAY36" s="351"/>
      <c r="AAZ36" s="351"/>
      <c r="ABA36" s="351"/>
      <c r="ABB36" s="351"/>
      <c r="ABC36" s="351"/>
      <c r="ABD36" s="351"/>
      <c r="ABE36" s="351"/>
      <c r="ABF36" s="351"/>
      <c r="ABG36" s="351"/>
      <c r="ABH36" s="351"/>
      <c r="ABI36" s="351"/>
      <c r="ABJ36" s="351"/>
      <c r="ABK36" s="351"/>
      <c r="ABL36" s="351"/>
      <c r="ABM36" s="351"/>
      <c r="ABN36" s="351"/>
      <c r="ABO36" s="351"/>
      <c r="ABP36" s="351"/>
      <c r="ABQ36" s="351"/>
      <c r="ABR36" s="351"/>
      <c r="ABS36" s="351"/>
      <c r="ABT36" s="351"/>
      <c r="ABU36" s="351"/>
      <c r="ABV36" s="351"/>
      <c r="ABW36" s="351"/>
      <c r="ABX36" s="351"/>
      <c r="ABY36" s="351"/>
      <c r="ABZ36" s="351"/>
      <c r="ACA36" s="351"/>
      <c r="ACB36" s="351"/>
      <c r="ACC36" s="351"/>
      <c r="ACD36" s="351"/>
      <c r="ACE36" s="351"/>
      <c r="ACF36" s="351"/>
      <c r="ACG36" s="351"/>
      <c r="ACH36" s="351"/>
      <c r="ACI36" s="351"/>
      <c r="ACJ36" s="351"/>
      <c r="ACK36" s="351"/>
      <c r="ACL36" s="351"/>
      <c r="ACM36" s="351"/>
      <c r="ACN36" s="351"/>
      <c r="ACO36" s="351"/>
      <c r="ACP36" s="351"/>
      <c r="ACQ36" s="351"/>
      <c r="ACR36" s="351"/>
      <c r="ACS36" s="351"/>
      <c r="ACT36" s="351"/>
      <c r="ACU36" s="351"/>
      <c r="ACV36" s="351"/>
      <c r="ACW36" s="351"/>
      <c r="ACX36" s="351"/>
      <c r="ACY36" s="351"/>
      <c r="ACZ36" s="351"/>
      <c r="ADA36" s="351"/>
      <c r="ADB36" s="351"/>
      <c r="ADC36" s="351"/>
      <c r="ADD36" s="351"/>
      <c r="ADE36" s="351"/>
      <c r="ADF36" s="351"/>
      <c r="ADG36" s="351"/>
      <c r="ADH36" s="351"/>
      <c r="ADI36" s="351"/>
      <c r="ADJ36" s="351"/>
      <c r="ADK36" s="351"/>
      <c r="ADL36" s="351"/>
      <c r="ADM36" s="351"/>
      <c r="ADN36" s="351"/>
      <c r="ADO36" s="351"/>
      <c r="ADP36" s="351"/>
      <c r="ADQ36" s="351"/>
      <c r="ADR36" s="351"/>
      <c r="ADS36" s="351"/>
      <c r="ADT36" s="351"/>
      <c r="ADU36" s="351"/>
      <c r="ADV36" s="351"/>
      <c r="ADW36" s="351"/>
      <c r="ADX36" s="351"/>
      <c r="ADY36" s="351"/>
      <c r="ADZ36" s="351"/>
      <c r="AEA36" s="351"/>
      <c r="AEB36" s="351"/>
      <c r="AEC36" s="351"/>
      <c r="AED36" s="351"/>
      <c r="AEE36" s="351"/>
      <c r="AEF36" s="351"/>
      <c r="AEG36" s="351"/>
      <c r="AEH36" s="351"/>
      <c r="AEI36" s="351"/>
      <c r="AEJ36" s="351"/>
      <c r="AEK36" s="351"/>
      <c r="AEL36" s="351"/>
      <c r="AEM36" s="351"/>
      <c r="AEN36" s="351"/>
      <c r="AEO36" s="351"/>
      <c r="AEP36" s="351"/>
      <c r="AEQ36" s="351"/>
      <c r="AER36" s="351"/>
      <c r="AES36" s="351"/>
      <c r="AET36" s="351"/>
      <c r="AEU36" s="351"/>
      <c r="AEV36" s="351"/>
      <c r="AEW36" s="351"/>
      <c r="AEX36" s="351"/>
      <c r="AEY36" s="351"/>
      <c r="AEZ36" s="351"/>
      <c r="AFA36" s="351"/>
      <c r="AFB36" s="351"/>
      <c r="AFC36" s="351"/>
      <c r="AFD36" s="351"/>
      <c r="AFE36" s="351"/>
      <c r="AFF36" s="351"/>
      <c r="AFG36" s="351"/>
      <c r="AFH36" s="351"/>
      <c r="AFI36" s="351"/>
      <c r="AFJ36" s="351"/>
      <c r="AFK36" s="351"/>
      <c r="AFL36" s="351"/>
      <c r="AFM36" s="351"/>
      <c r="AFN36" s="351"/>
      <c r="AFO36" s="351"/>
      <c r="AFP36" s="351"/>
      <c r="AFQ36" s="351"/>
      <c r="AFR36" s="351"/>
      <c r="AFS36" s="351"/>
      <c r="AFT36" s="351"/>
      <c r="AFU36" s="351"/>
      <c r="AFV36" s="351"/>
      <c r="AFW36" s="351"/>
      <c r="AFX36" s="351"/>
      <c r="AFY36" s="351"/>
      <c r="AFZ36" s="351"/>
      <c r="AGA36" s="351"/>
      <c r="AGB36" s="351"/>
      <c r="AGC36" s="351"/>
      <c r="AGD36" s="351"/>
      <c r="AGE36" s="351"/>
      <c r="AGF36" s="351"/>
      <c r="AGG36" s="351"/>
      <c r="AGH36" s="351"/>
      <c r="AGI36" s="351"/>
      <c r="AGJ36" s="351"/>
      <c r="AGK36" s="351"/>
      <c r="AGL36" s="351"/>
      <c r="AGM36" s="351"/>
      <c r="AGN36" s="351"/>
      <c r="AGO36" s="351"/>
      <c r="AGP36" s="351"/>
      <c r="AGQ36" s="351"/>
      <c r="AGR36" s="351"/>
      <c r="AGS36" s="351"/>
      <c r="AGT36" s="351"/>
      <c r="AGU36" s="351"/>
      <c r="AGV36" s="351"/>
      <c r="AGW36" s="351"/>
      <c r="AGX36" s="351"/>
      <c r="AGY36" s="351"/>
      <c r="AGZ36" s="351"/>
      <c r="AHA36" s="351"/>
      <c r="AHB36" s="351"/>
      <c r="AHC36" s="351"/>
      <c r="AHD36" s="351"/>
      <c r="AHE36" s="351"/>
      <c r="AHF36" s="351"/>
      <c r="AHG36" s="351"/>
      <c r="AHH36" s="351"/>
      <c r="AHI36" s="351"/>
      <c r="AHJ36" s="351"/>
      <c r="AHK36" s="351"/>
      <c r="AHL36" s="351"/>
      <c r="AHM36" s="351"/>
      <c r="AHN36" s="351"/>
      <c r="AHO36" s="351"/>
      <c r="AHP36" s="351"/>
      <c r="AHQ36" s="351"/>
      <c r="AHR36" s="351"/>
      <c r="AHS36" s="351"/>
      <c r="AHT36" s="351"/>
      <c r="AHU36" s="351"/>
      <c r="AHV36" s="351"/>
      <c r="AHW36" s="351"/>
      <c r="AHX36" s="351"/>
      <c r="AHY36" s="351"/>
      <c r="AHZ36" s="351"/>
      <c r="AIA36" s="351"/>
      <c r="AIB36" s="351"/>
      <c r="AIC36" s="351"/>
      <c r="AID36" s="351"/>
      <c r="AIE36" s="351"/>
      <c r="AIF36" s="351"/>
      <c r="AIG36" s="351"/>
      <c r="AIH36" s="351"/>
      <c r="AII36" s="351"/>
      <c r="AIJ36" s="351"/>
      <c r="AIK36" s="351"/>
      <c r="AIL36" s="351"/>
      <c r="AIM36" s="351"/>
      <c r="AIN36" s="351"/>
      <c r="AIO36" s="351"/>
      <c r="AIP36" s="351"/>
      <c r="AIQ36" s="351"/>
      <c r="AIR36" s="351"/>
      <c r="AIS36" s="351"/>
      <c r="AIT36" s="351"/>
      <c r="AIU36" s="351"/>
      <c r="AIV36" s="351"/>
      <c r="AIW36" s="351"/>
      <c r="AIX36" s="351"/>
      <c r="AIY36" s="351"/>
      <c r="AIZ36" s="351"/>
      <c r="AJA36" s="351"/>
      <c r="AJB36" s="351"/>
      <c r="AJC36" s="351"/>
      <c r="AJD36" s="351"/>
      <c r="AJE36" s="351"/>
      <c r="AJF36" s="351"/>
      <c r="AJG36" s="351"/>
      <c r="AJH36" s="351"/>
      <c r="AJI36" s="351"/>
      <c r="AJJ36" s="351"/>
      <c r="AJK36" s="351"/>
      <c r="AJL36" s="351"/>
      <c r="AJM36" s="351"/>
      <c r="AJN36" s="351"/>
      <c r="AJO36" s="351"/>
      <c r="AJP36" s="351"/>
      <c r="AJQ36" s="351"/>
      <c r="AJR36" s="351"/>
      <c r="AJS36" s="351"/>
      <c r="AJT36" s="351"/>
      <c r="AJU36" s="351"/>
      <c r="AJV36" s="351"/>
      <c r="AJW36" s="351"/>
      <c r="AJX36" s="351"/>
      <c r="AJY36" s="351"/>
      <c r="AJZ36" s="351"/>
      <c r="AKA36" s="351"/>
      <c r="AKB36" s="351"/>
      <c r="AKC36" s="351"/>
      <c r="AKD36" s="351"/>
      <c r="AKE36" s="351"/>
      <c r="AKF36" s="351"/>
      <c r="AKG36" s="351"/>
      <c r="AKH36" s="351"/>
      <c r="AKI36" s="351"/>
      <c r="AKJ36" s="351"/>
      <c r="AKK36" s="351"/>
      <c r="AKL36" s="351"/>
      <c r="AKM36" s="351"/>
      <c r="AKN36" s="351"/>
      <c r="AKO36" s="351"/>
      <c r="AKP36" s="351"/>
      <c r="AKQ36" s="351"/>
      <c r="AKR36" s="351"/>
      <c r="AKS36" s="351"/>
      <c r="AKT36" s="351"/>
      <c r="AKU36" s="351"/>
      <c r="AKV36" s="351"/>
      <c r="AKW36" s="351"/>
      <c r="AKX36" s="351"/>
      <c r="AKY36" s="351"/>
      <c r="AKZ36" s="351"/>
      <c r="ALA36" s="351"/>
      <c r="ALB36" s="351"/>
      <c r="ALC36" s="351"/>
      <c r="ALD36" s="351"/>
      <c r="ALE36" s="351"/>
      <c r="ALF36" s="351"/>
      <c r="ALG36" s="351"/>
      <c r="ALH36" s="351"/>
      <c r="ALI36" s="351"/>
      <c r="ALJ36" s="351"/>
      <c r="ALK36" s="351"/>
      <c r="ALL36" s="351"/>
      <c r="ALM36" s="351"/>
      <c r="ALN36" s="351"/>
      <c r="ALO36" s="351"/>
      <c r="ALP36" s="351"/>
      <c r="ALQ36" s="351"/>
      <c r="ALR36" s="351"/>
      <c r="ALS36" s="351"/>
      <c r="ALT36" s="351"/>
      <c r="ALU36" s="351"/>
      <c r="ALV36" s="351"/>
      <c r="ALW36" s="351"/>
      <c r="ALX36" s="351"/>
      <c r="ALY36" s="351"/>
      <c r="ALZ36" s="351"/>
      <c r="AMA36" s="351"/>
      <c r="AMB36" s="351"/>
      <c r="AMC36" s="351"/>
      <c r="AMD36" s="351"/>
      <c r="AME36" s="351"/>
      <c r="AMF36" s="351"/>
      <c r="AMG36" s="351"/>
      <c r="AMH36" s="351"/>
      <c r="AMI36" s="351"/>
      <c r="AMJ36" s="351"/>
      <c r="AMK36" s="351"/>
      <c r="AML36" s="351"/>
      <c r="AMM36" s="351"/>
      <c r="AMN36" s="351"/>
      <c r="AMO36" s="351"/>
      <c r="AMP36" s="351"/>
      <c r="AMQ36" s="351"/>
      <c r="AMR36" s="351"/>
      <c r="AMS36" s="351"/>
      <c r="AMT36" s="351"/>
      <c r="AMU36" s="351"/>
      <c r="AMV36" s="351"/>
      <c r="AMW36" s="351"/>
      <c r="AMX36" s="351"/>
      <c r="AMY36" s="351"/>
      <c r="AMZ36" s="351"/>
      <c r="ANA36" s="351"/>
      <c r="ANB36" s="351"/>
      <c r="ANC36" s="351"/>
      <c r="AND36" s="351"/>
      <c r="ANE36" s="351"/>
      <c r="ANF36" s="351"/>
      <c r="ANG36" s="351"/>
      <c r="ANH36" s="351"/>
      <c r="ANI36" s="351"/>
      <c r="ANJ36" s="351"/>
      <c r="ANK36" s="351"/>
      <c r="ANL36" s="351"/>
      <c r="ANM36" s="351"/>
      <c r="ANN36" s="351"/>
      <c r="ANO36" s="351"/>
      <c r="ANP36" s="351"/>
      <c r="ANQ36" s="351"/>
      <c r="ANR36" s="351"/>
      <c r="ANS36" s="351"/>
      <c r="ANT36" s="351"/>
      <c r="ANU36" s="351"/>
      <c r="ANV36" s="351"/>
      <c r="ANW36" s="351"/>
      <c r="ANX36" s="351"/>
      <c r="ANY36" s="351"/>
      <c r="ANZ36" s="351"/>
      <c r="AOA36" s="351"/>
      <c r="AOB36" s="351"/>
      <c r="AOC36" s="351"/>
      <c r="AOD36" s="351"/>
      <c r="AOE36" s="351"/>
      <c r="AOF36" s="351"/>
      <c r="AOG36" s="351"/>
      <c r="AOH36" s="351"/>
      <c r="AOI36" s="351"/>
      <c r="AOJ36" s="351"/>
      <c r="AOK36" s="351"/>
      <c r="AOL36" s="351"/>
      <c r="AOM36" s="351"/>
      <c r="AON36" s="351"/>
      <c r="AOO36" s="351"/>
      <c r="AOP36" s="351"/>
      <c r="AOQ36" s="351"/>
      <c r="AOR36" s="351"/>
      <c r="AOS36" s="351"/>
      <c r="AOT36" s="351"/>
      <c r="AOU36" s="351"/>
      <c r="AOV36" s="351"/>
      <c r="AOW36" s="351"/>
      <c r="AOX36" s="351"/>
      <c r="AOY36" s="351"/>
      <c r="AOZ36" s="351"/>
      <c r="APA36" s="351"/>
      <c r="APB36" s="351"/>
      <c r="APC36" s="351"/>
      <c r="APD36" s="351"/>
      <c r="APE36" s="351"/>
      <c r="APF36" s="351"/>
      <c r="APG36" s="351"/>
      <c r="APH36" s="351"/>
      <c r="API36" s="351"/>
      <c r="APJ36" s="351"/>
      <c r="APK36" s="351"/>
      <c r="APL36" s="351"/>
      <c r="APM36" s="351"/>
      <c r="APN36" s="351"/>
      <c r="APO36" s="351"/>
      <c r="APP36" s="351"/>
      <c r="APQ36" s="351"/>
      <c r="APR36" s="351"/>
      <c r="APS36" s="351"/>
      <c r="APT36" s="351"/>
      <c r="APU36" s="351"/>
      <c r="APV36" s="351"/>
      <c r="APW36" s="351"/>
      <c r="APX36" s="351"/>
      <c r="APY36" s="351"/>
      <c r="APZ36" s="351"/>
      <c r="AQA36" s="351"/>
      <c r="AQB36" s="351"/>
      <c r="AQC36" s="351"/>
      <c r="AQD36" s="351"/>
      <c r="AQE36" s="351"/>
      <c r="AQF36" s="351"/>
      <c r="AQG36" s="351"/>
      <c r="AQH36" s="351"/>
      <c r="AQI36" s="351"/>
      <c r="AQJ36" s="351"/>
      <c r="AQK36" s="351"/>
      <c r="AQL36" s="351"/>
      <c r="AQM36" s="351"/>
      <c r="AQN36" s="351"/>
      <c r="AQO36" s="351"/>
      <c r="AQP36" s="351"/>
      <c r="AQQ36" s="351"/>
      <c r="AQR36" s="351"/>
      <c r="AQS36" s="351"/>
      <c r="AQT36" s="351"/>
      <c r="AQU36" s="351"/>
      <c r="AQV36" s="351"/>
      <c r="AQW36" s="351"/>
      <c r="AQX36" s="351"/>
      <c r="AQY36" s="351"/>
      <c r="AQZ36" s="351"/>
      <c r="ARA36" s="351"/>
      <c r="ARB36" s="351"/>
      <c r="ARC36" s="351"/>
      <c r="ARD36" s="351"/>
      <c r="ARE36" s="351"/>
      <c r="ARF36" s="351"/>
      <c r="ARG36" s="351"/>
      <c r="ARH36" s="351"/>
      <c r="ARI36" s="351"/>
      <c r="ARJ36" s="351"/>
      <c r="ARK36" s="351"/>
      <c r="ARL36" s="351"/>
      <c r="ARM36" s="351"/>
      <c r="ARN36" s="351"/>
      <c r="ARO36" s="351"/>
      <c r="ARP36" s="351"/>
      <c r="ARQ36" s="351"/>
      <c r="ARR36" s="351"/>
      <c r="ARS36" s="351"/>
      <c r="ART36" s="351"/>
      <c r="ARU36" s="351"/>
      <c r="ARV36" s="351"/>
      <c r="ARW36" s="351"/>
      <c r="ARX36" s="351"/>
      <c r="ARY36" s="351"/>
      <c r="ARZ36" s="351"/>
      <c r="ASA36" s="351"/>
      <c r="ASB36" s="351"/>
      <c r="ASC36" s="351"/>
      <c r="ASD36" s="351"/>
      <c r="ASE36" s="351"/>
      <c r="ASF36" s="351"/>
      <c r="ASG36" s="351"/>
      <c r="ASH36" s="351"/>
      <c r="ASI36" s="351"/>
      <c r="ASJ36" s="351"/>
      <c r="ASK36" s="351"/>
      <c r="ASL36" s="351"/>
      <c r="ASM36" s="351"/>
      <c r="ASN36" s="351"/>
      <c r="ASO36" s="351"/>
      <c r="ASP36" s="351"/>
      <c r="ASQ36" s="351"/>
      <c r="ASR36" s="351"/>
      <c r="ASS36" s="351"/>
      <c r="AST36" s="351"/>
      <c r="ASU36" s="351"/>
      <c r="ASV36" s="351"/>
      <c r="ASW36" s="351"/>
      <c r="ASX36" s="351"/>
      <c r="ASY36" s="351"/>
      <c r="ASZ36" s="351"/>
      <c r="ATA36" s="351"/>
      <c r="ATB36" s="351"/>
      <c r="ATC36" s="351"/>
      <c r="ATD36" s="351"/>
      <c r="ATE36" s="351"/>
      <c r="ATF36" s="351"/>
      <c r="ATG36" s="351"/>
      <c r="ATH36" s="351"/>
      <c r="ATI36" s="351"/>
      <c r="ATJ36" s="351"/>
      <c r="ATK36" s="351"/>
      <c r="ATL36" s="351"/>
      <c r="ATM36" s="351"/>
      <c r="ATN36" s="351"/>
      <c r="ATO36" s="351"/>
      <c r="ATP36" s="351"/>
      <c r="ATQ36" s="351"/>
      <c r="ATR36" s="351"/>
      <c r="ATS36" s="351"/>
      <c r="ATT36" s="351"/>
      <c r="ATU36" s="351"/>
      <c r="ATV36" s="351"/>
      <c r="ATW36" s="351"/>
      <c r="ATX36" s="351"/>
      <c r="ATY36" s="351"/>
      <c r="ATZ36" s="351"/>
      <c r="AUA36" s="351"/>
      <c r="AUB36" s="351"/>
      <c r="AUC36" s="351"/>
      <c r="AUD36" s="351"/>
      <c r="AUE36" s="351"/>
      <c r="AUF36" s="351"/>
      <c r="AUG36" s="351"/>
      <c r="AUH36" s="351"/>
      <c r="AUI36" s="351"/>
      <c r="AUJ36" s="351"/>
      <c r="AUK36" s="351"/>
      <c r="AUL36" s="351"/>
      <c r="AUM36" s="351"/>
      <c r="AUN36" s="351"/>
      <c r="AUO36" s="351"/>
      <c r="AUP36" s="351"/>
      <c r="AUQ36" s="351"/>
      <c r="AUR36" s="351"/>
      <c r="AUS36" s="351"/>
      <c r="AUT36" s="351"/>
      <c r="AUU36" s="351"/>
      <c r="AUV36" s="351"/>
      <c r="AUW36" s="351"/>
      <c r="AUX36" s="351"/>
      <c r="AUY36" s="351"/>
      <c r="AUZ36" s="351"/>
      <c r="AVA36" s="351"/>
      <c r="AVB36" s="351"/>
      <c r="AVC36" s="351"/>
      <c r="AVD36" s="351"/>
      <c r="AVE36" s="351"/>
      <c r="AVF36" s="351"/>
      <c r="AVG36" s="351"/>
      <c r="AVH36" s="351"/>
      <c r="AVI36" s="351"/>
      <c r="AVJ36" s="351"/>
      <c r="AVK36" s="351"/>
      <c r="AVL36" s="351"/>
      <c r="AVM36" s="351"/>
      <c r="AVN36" s="351"/>
      <c r="AVO36" s="351"/>
      <c r="AVP36" s="351"/>
      <c r="AVQ36" s="351"/>
      <c r="AVR36" s="351"/>
      <c r="AVS36" s="351"/>
      <c r="AVT36" s="351"/>
      <c r="AVU36" s="351"/>
      <c r="AVV36" s="351"/>
      <c r="AVW36" s="351"/>
      <c r="AVX36" s="351"/>
      <c r="AVY36" s="351"/>
      <c r="AVZ36" s="351"/>
      <c r="AWA36" s="351"/>
      <c r="AWB36" s="351"/>
      <c r="AWC36" s="351"/>
      <c r="AWD36" s="351"/>
      <c r="AWE36" s="351"/>
      <c r="AWF36" s="351"/>
      <c r="AWG36" s="351"/>
      <c r="AWH36" s="351"/>
      <c r="AWI36" s="351"/>
      <c r="AWJ36" s="351"/>
      <c r="AWK36" s="351"/>
      <c r="AWL36" s="351"/>
      <c r="AWM36" s="351"/>
      <c r="AWN36" s="351"/>
      <c r="AWO36" s="351"/>
      <c r="AWP36" s="351"/>
      <c r="AWQ36" s="351"/>
      <c r="AWR36" s="351"/>
      <c r="AWS36" s="351"/>
      <c r="AWT36" s="351"/>
      <c r="AWU36" s="351"/>
      <c r="AWV36" s="351"/>
      <c r="AWW36" s="351"/>
      <c r="AWX36" s="351"/>
      <c r="AWY36" s="351"/>
      <c r="AWZ36" s="351"/>
      <c r="AXA36" s="351"/>
      <c r="AXB36" s="351"/>
      <c r="AXC36" s="351"/>
      <c r="AXD36" s="351"/>
      <c r="AXE36" s="351"/>
      <c r="AXF36" s="351"/>
      <c r="AXG36" s="351"/>
      <c r="AXH36" s="351"/>
      <c r="AXI36" s="351"/>
      <c r="AXJ36" s="351"/>
      <c r="AXK36" s="351"/>
      <c r="AXL36" s="351"/>
      <c r="AXM36" s="351"/>
      <c r="AXN36" s="351"/>
      <c r="AXO36" s="351"/>
      <c r="AXP36" s="351"/>
      <c r="AXQ36" s="351"/>
      <c r="AXR36" s="351"/>
      <c r="AXS36" s="351"/>
      <c r="AXT36" s="351"/>
      <c r="AXU36" s="351"/>
      <c r="AXV36" s="351"/>
      <c r="AXW36" s="351"/>
      <c r="AXX36" s="351"/>
      <c r="AXY36" s="351"/>
      <c r="AXZ36" s="351"/>
      <c r="AYA36" s="351"/>
      <c r="AYB36" s="351"/>
      <c r="AYC36" s="351"/>
      <c r="AYD36" s="351"/>
      <c r="AYE36" s="351"/>
      <c r="AYF36" s="351"/>
      <c r="AYG36" s="351"/>
      <c r="AYH36" s="351"/>
      <c r="AYI36" s="351"/>
      <c r="AYJ36" s="351"/>
      <c r="AYK36" s="351"/>
      <c r="AYL36" s="351"/>
      <c r="AYM36" s="351"/>
      <c r="AYN36" s="351"/>
      <c r="AYO36" s="351"/>
      <c r="AYP36" s="351"/>
      <c r="AYQ36" s="351"/>
      <c r="AYR36" s="351"/>
      <c r="AYS36" s="351"/>
      <c r="AYT36" s="351"/>
      <c r="AYU36" s="351"/>
      <c r="AYV36" s="351"/>
      <c r="AYW36" s="351"/>
      <c r="AYX36" s="351"/>
      <c r="AYY36" s="351"/>
      <c r="AYZ36" s="351"/>
      <c r="AZA36" s="351"/>
      <c r="AZB36" s="351"/>
      <c r="AZC36" s="351"/>
      <c r="AZD36" s="351"/>
      <c r="AZE36" s="351"/>
      <c r="AZF36" s="351"/>
      <c r="AZG36" s="351"/>
      <c r="AZH36" s="351"/>
      <c r="AZI36" s="351"/>
      <c r="AZJ36" s="351"/>
      <c r="AZK36" s="351"/>
      <c r="AZL36" s="351"/>
      <c r="AZM36" s="351"/>
      <c r="AZN36" s="351"/>
      <c r="AZO36" s="351"/>
      <c r="AZP36" s="351"/>
      <c r="AZQ36" s="351"/>
      <c r="AZR36" s="351"/>
      <c r="AZS36" s="351"/>
      <c r="AZT36" s="351"/>
      <c r="AZU36" s="351"/>
      <c r="AZV36" s="351"/>
      <c r="AZW36" s="351"/>
      <c r="AZX36" s="351"/>
      <c r="AZY36" s="351"/>
      <c r="AZZ36" s="351"/>
      <c r="BAA36" s="351"/>
      <c r="BAB36" s="351"/>
      <c r="BAC36" s="351"/>
      <c r="BAD36" s="351"/>
      <c r="BAE36" s="351"/>
      <c r="BAF36" s="351"/>
      <c r="BAG36" s="351"/>
      <c r="BAH36" s="351"/>
      <c r="BAI36" s="351"/>
      <c r="BAJ36" s="351"/>
      <c r="BAK36" s="351"/>
      <c r="BAL36" s="351"/>
      <c r="BAM36" s="351"/>
      <c r="BAN36" s="351"/>
      <c r="BAO36" s="351"/>
      <c r="BAP36" s="351"/>
      <c r="BAQ36" s="351"/>
      <c r="BAR36" s="351"/>
      <c r="BAS36" s="351"/>
      <c r="BAT36" s="351"/>
      <c r="BAU36" s="351"/>
      <c r="BAV36" s="351"/>
      <c r="BAW36" s="351"/>
      <c r="BAX36" s="351"/>
      <c r="BAY36" s="351"/>
      <c r="BAZ36" s="351"/>
      <c r="BBA36" s="351"/>
      <c r="BBB36" s="351"/>
      <c r="BBC36" s="351"/>
      <c r="BBD36" s="351"/>
      <c r="BBE36" s="351"/>
      <c r="BBF36" s="351"/>
      <c r="BBG36" s="351"/>
      <c r="BBH36" s="351"/>
      <c r="BBI36" s="351"/>
      <c r="BBJ36" s="351"/>
      <c r="BBK36" s="351"/>
      <c r="BBL36" s="351"/>
      <c r="BBM36" s="351"/>
      <c r="BBN36" s="351"/>
      <c r="BBO36" s="351"/>
      <c r="BBP36" s="351"/>
      <c r="BBQ36" s="351"/>
      <c r="BBR36" s="351"/>
      <c r="BBS36" s="351"/>
      <c r="BBT36" s="351"/>
      <c r="BBU36" s="351"/>
      <c r="BBV36" s="351"/>
      <c r="BBW36" s="351"/>
      <c r="BBX36" s="351"/>
      <c r="BBY36" s="351"/>
      <c r="BBZ36" s="351"/>
      <c r="BCA36" s="351"/>
      <c r="BCB36" s="351"/>
      <c r="BCC36" s="351"/>
      <c r="BCD36" s="351"/>
      <c r="BCE36" s="351"/>
      <c r="BCF36" s="351"/>
      <c r="BCG36" s="351"/>
      <c r="BCH36" s="351"/>
      <c r="BCI36" s="351"/>
      <c r="BCJ36" s="351"/>
      <c r="BCK36" s="351"/>
      <c r="BCL36" s="351"/>
      <c r="BCM36" s="351"/>
      <c r="BCN36" s="351"/>
      <c r="BCO36" s="351"/>
      <c r="BCP36" s="351"/>
      <c r="BCQ36" s="351"/>
      <c r="BCR36" s="351"/>
      <c r="BCS36" s="351"/>
      <c r="BCT36" s="351"/>
      <c r="BCU36" s="351"/>
      <c r="BCV36" s="351"/>
      <c r="BCW36" s="351"/>
      <c r="BCX36" s="351"/>
      <c r="BCY36" s="351"/>
      <c r="BCZ36" s="351"/>
      <c r="BDA36" s="351"/>
      <c r="BDB36" s="351"/>
      <c r="BDC36" s="351"/>
      <c r="BDD36" s="351"/>
      <c r="BDE36" s="351"/>
      <c r="BDF36" s="351"/>
      <c r="BDG36" s="351"/>
      <c r="BDH36" s="351"/>
      <c r="BDI36" s="351"/>
      <c r="BDJ36" s="351"/>
      <c r="BDK36" s="351"/>
      <c r="BDL36" s="351"/>
      <c r="BDM36" s="351"/>
      <c r="BDN36" s="351"/>
      <c r="BDO36" s="351"/>
      <c r="BDP36" s="351"/>
      <c r="BDQ36" s="351"/>
      <c r="BDR36" s="351"/>
      <c r="BDS36" s="351"/>
      <c r="BDT36" s="351"/>
      <c r="BDU36" s="351"/>
      <c r="BDV36" s="351"/>
      <c r="BDW36" s="351"/>
      <c r="BDX36" s="351"/>
      <c r="BDY36" s="351"/>
      <c r="BDZ36" s="351"/>
      <c r="BEA36" s="351"/>
      <c r="BEB36" s="351"/>
      <c r="BEC36" s="351"/>
      <c r="BED36" s="351"/>
      <c r="BEE36" s="351"/>
      <c r="BEF36" s="351"/>
      <c r="BEG36" s="351"/>
      <c r="BEH36" s="351"/>
      <c r="BEI36" s="351"/>
      <c r="BEJ36" s="351"/>
      <c r="BEK36" s="351"/>
      <c r="BEL36" s="351"/>
      <c r="BEM36" s="351"/>
      <c r="BEN36" s="351"/>
      <c r="BEO36" s="351"/>
      <c r="BEP36" s="351"/>
      <c r="BEQ36" s="351"/>
      <c r="BER36" s="351"/>
      <c r="BES36" s="351"/>
      <c r="BET36" s="351"/>
      <c r="BEU36" s="351"/>
      <c r="BEV36" s="351"/>
      <c r="BEW36" s="351"/>
      <c r="BEX36" s="351"/>
      <c r="BEY36" s="351"/>
      <c r="BEZ36" s="351"/>
      <c r="BFA36" s="351"/>
      <c r="BFB36" s="351"/>
      <c r="BFC36" s="351"/>
      <c r="BFD36" s="351"/>
      <c r="BFE36" s="351"/>
      <c r="BFF36" s="351"/>
      <c r="BFG36" s="351"/>
      <c r="BFH36" s="351"/>
      <c r="BFI36" s="351"/>
      <c r="BFJ36" s="351"/>
      <c r="BFK36" s="351"/>
      <c r="BFL36" s="351"/>
      <c r="BFM36" s="351"/>
      <c r="BFN36" s="351"/>
      <c r="BFO36" s="351"/>
      <c r="BFP36" s="351"/>
      <c r="BFQ36" s="351"/>
      <c r="BFR36" s="351"/>
      <c r="BFS36" s="351"/>
      <c r="BFT36" s="351"/>
      <c r="BFU36" s="351"/>
      <c r="BFV36" s="351"/>
      <c r="BFW36" s="351"/>
      <c r="BFX36" s="351"/>
      <c r="BFY36" s="351"/>
      <c r="BFZ36" s="351"/>
      <c r="BGA36" s="351"/>
      <c r="BGB36" s="351"/>
      <c r="BGC36" s="351"/>
      <c r="BGD36" s="351"/>
      <c r="BGE36" s="351"/>
      <c r="BGF36" s="351"/>
      <c r="BGG36" s="351"/>
      <c r="BGH36" s="351"/>
      <c r="BGI36" s="351"/>
      <c r="BGJ36" s="351"/>
      <c r="BGK36" s="351"/>
      <c r="BGL36" s="351"/>
      <c r="BGM36" s="351"/>
      <c r="BGN36" s="351"/>
      <c r="BGO36" s="351"/>
      <c r="BGP36" s="351"/>
      <c r="BGQ36" s="351"/>
      <c r="BGR36" s="351"/>
      <c r="BGS36" s="351"/>
      <c r="BGT36" s="351"/>
      <c r="BGU36" s="351"/>
      <c r="BGV36" s="351"/>
      <c r="BGW36" s="351"/>
      <c r="BGX36" s="351"/>
      <c r="BGY36" s="351"/>
      <c r="BGZ36" s="351"/>
      <c r="BHA36" s="351"/>
      <c r="BHB36" s="351"/>
      <c r="BHC36" s="351"/>
      <c r="BHD36" s="351"/>
      <c r="BHE36" s="351"/>
      <c r="BHF36" s="351"/>
      <c r="BHG36" s="351"/>
      <c r="BHH36" s="351"/>
      <c r="BHI36" s="351"/>
      <c r="BHJ36" s="351"/>
      <c r="BHK36" s="351"/>
      <c r="BHL36" s="351"/>
      <c r="BHM36" s="351"/>
      <c r="BHN36" s="351"/>
      <c r="BHO36" s="351"/>
      <c r="BHP36" s="351"/>
      <c r="BHQ36" s="351"/>
      <c r="BHR36" s="351"/>
      <c r="BHS36" s="351"/>
      <c r="BHT36" s="351"/>
      <c r="BHU36" s="351"/>
      <c r="BHV36" s="351"/>
      <c r="BHW36" s="351"/>
      <c r="BHX36" s="351"/>
      <c r="BHY36" s="351"/>
      <c r="BHZ36" s="351"/>
      <c r="BIA36" s="351"/>
      <c r="BIB36" s="351"/>
      <c r="BIC36" s="351"/>
      <c r="BID36" s="351"/>
      <c r="BIE36" s="351"/>
      <c r="BIF36" s="351"/>
      <c r="BIG36" s="351"/>
      <c r="BIH36" s="351"/>
      <c r="BII36" s="351"/>
      <c r="BIJ36" s="351"/>
      <c r="BIK36" s="351"/>
      <c r="BIL36" s="351"/>
      <c r="BIM36" s="351"/>
      <c r="BIN36" s="351"/>
      <c r="BIO36" s="351"/>
      <c r="BIP36" s="351"/>
      <c r="BIQ36" s="351"/>
      <c r="BIR36" s="351"/>
      <c r="BIS36" s="351"/>
      <c r="BIT36" s="351"/>
      <c r="BIU36" s="351"/>
      <c r="BIV36" s="351"/>
      <c r="BIW36" s="351"/>
      <c r="BIX36" s="351"/>
      <c r="BIY36" s="351"/>
      <c r="BIZ36" s="351"/>
      <c r="BJA36" s="351"/>
      <c r="BJB36" s="351"/>
      <c r="BJC36" s="351"/>
      <c r="BJD36" s="351"/>
      <c r="BJE36" s="351"/>
      <c r="BJF36" s="351"/>
      <c r="BJG36" s="351"/>
      <c r="BJH36" s="351"/>
      <c r="BJI36" s="351"/>
      <c r="BJJ36" s="351"/>
      <c r="BJK36" s="351"/>
      <c r="BJL36" s="351"/>
      <c r="BJM36" s="351"/>
      <c r="BJN36" s="351"/>
      <c r="BJO36" s="351"/>
      <c r="BJP36" s="351"/>
      <c r="BJQ36" s="351"/>
      <c r="BJR36" s="351"/>
      <c r="BJS36" s="351"/>
      <c r="BJT36" s="351"/>
      <c r="BJU36" s="351"/>
      <c r="BJV36" s="351"/>
      <c r="BJW36" s="351"/>
      <c r="BJX36" s="351"/>
      <c r="BJY36" s="351"/>
      <c r="BJZ36" s="351"/>
      <c r="BKA36" s="351"/>
      <c r="BKB36" s="351"/>
      <c r="BKC36" s="351"/>
      <c r="BKD36" s="351"/>
      <c r="BKE36" s="351"/>
      <c r="BKF36" s="351"/>
      <c r="BKG36" s="351"/>
      <c r="BKH36" s="351"/>
      <c r="BKI36" s="351"/>
      <c r="BKJ36" s="351"/>
      <c r="BKK36" s="351"/>
      <c r="BKL36" s="351"/>
      <c r="BKM36" s="351"/>
      <c r="BKN36" s="351"/>
      <c r="BKO36" s="351"/>
      <c r="BKP36" s="351"/>
      <c r="BKQ36" s="351"/>
      <c r="BKR36" s="351"/>
      <c r="BKS36" s="351"/>
      <c r="BKT36" s="351"/>
      <c r="BKU36" s="351"/>
      <c r="BKV36" s="351"/>
      <c r="BKW36" s="351"/>
      <c r="BKX36" s="351"/>
      <c r="BKY36" s="351"/>
      <c r="BKZ36" s="351"/>
      <c r="BLA36" s="351"/>
      <c r="BLB36" s="351"/>
      <c r="BLC36" s="351"/>
      <c r="BLD36" s="351"/>
      <c r="BLE36" s="351"/>
      <c r="BLF36" s="351"/>
      <c r="BLG36" s="351"/>
      <c r="BLH36" s="351"/>
      <c r="BLI36" s="351"/>
      <c r="BLJ36" s="351"/>
      <c r="BLK36" s="351"/>
      <c r="BLL36" s="351"/>
      <c r="BLM36" s="351"/>
      <c r="BLN36" s="351"/>
      <c r="BLO36" s="351"/>
      <c r="BLP36" s="351"/>
      <c r="BLQ36" s="351"/>
      <c r="BLR36" s="351"/>
      <c r="BLS36" s="351"/>
      <c r="BLT36" s="351"/>
      <c r="BLU36" s="351"/>
      <c r="BLV36" s="351"/>
      <c r="BLW36" s="351"/>
      <c r="BLX36" s="351"/>
      <c r="BLY36" s="351"/>
      <c r="BLZ36" s="351"/>
      <c r="BMA36" s="351"/>
      <c r="BMB36" s="351"/>
      <c r="BMC36" s="351"/>
      <c r="BMD36" s="351"/>
      <c r="BME36" s="351"/>
      <c r="BMF36" s="351"/>
      <c r="BMG36" s="351"/>
      <c r="BMH36" s="351"/>
      <c r="BMI36" s="351"/>
      <c r="BMJ36" s="351"/>
      <c r="BMK36" s="351"/>
      <c r="BML36" s="351"/>
      <c r="BMM36" s="351"/>
      <c r="BMN36" s="351"/>
      <c r="BMO36" s="351"/>
      <c r="BMP36" s="351"/>
      <c r="BMQ36" s="351"/>
      <c r="BMR36" s="351"/>
      <c r="BMS36" s="351"/>
      <c r="BMT36" s="351"/>
      <c r="BMU36" s="351"/>
      <c r="BMV36" s="351"/>
      <c r="BMW36" s="351"/>
      <c r="BMX36" s="351"/>
      <c r="BMY36" s="351"/>
      <c r="BMZ36" s="351"/>
      <c r="BNA36" s="351"/>
      <c r="BNB36" s="351"/>
      <c r="BNC36" s="351"/>
      <c r="BND36" s="351"/>
      <c r="BNE36" s="351"/>
      <c r="BNF36" s="351"/>
      <c r="BNG36" s="351"/>
      <c r="BNH36" s="351"/>
      <c r="BNI36" s="351"/>
      <c r="BNJ36" s="351"/>
      <c r="BNK36" s="351"/>
      <c r="BNL36" s="351"/>
      <c r="BNM36" s="351"/>
      <c r="BNN36" s="351"/>
      <c r="BNO36" s="351"/>
      <c r="BNP36" s="351"/>
      <c r="BNQ36" s="351"/>
      <c r="BNR36" s="351"/>
      <c r="BNS36" s="351"/>
      <c r="BNT36" s="351"/>
      <c r="BNU36" s="351"/>
      <c r="BNV36" s="351"/>
      <c r="BNW36" s="351"/>
      <c r="BNX36" s="351"/>
      <c r="BNY36" s="351"/>
      <c r="BNZ36" s="351"/>
      <c r="BOA36" s="351"/>
      <c r="BOB36" s="351"/>
      <c r="BOC36" s="351"/>
      <c r="BOD36" s="351"/>
      <c r="BOE36" s="351"/>
      <c r="BOF36" s="351"/>
      <c r="BOG36" s="351"/>
      <c r="BOH36" s="351"/>
      <c r="BOI36" s="351"/>
      <c r="BOJ36" s="351"/>
      <c r="BOK36" s="351"/>
      <c r="BOL36" s="351"/>
      <c r="BOM36" s="351"/>
      <c r="BON36" s="351"/>
      <c r="BOO36" s="351"/>
      <c r="BOP36" s="351"/>
      <c r="BOQ36" s="351"/>
      <c r="BOR36" s="351"/>
      <c r="BOS36" s="351"/>
      <c r="BOT36" s="351"/>
      <c r="BOU36" s="351"/>
      <c r="BOV36" s="351"/>
      <c r="BOW36" s="351"/>
      <c r="BOX36" s="351"/>
      <c r="BOY36" s="351"/>
      <c r="BOZ36" s="351"/>
      <c r="BPA36" s="351"/>
      <c r="BPB36" s="351"/>
      <c r="BPC36" s="351"/>
      <c r="BPD36" s="351"/>
      <c r="BPE36" s="351"/>
      <c r="BPF36" s="351"/>
      <c r="BPG36" s="351"/>
      <c r="BPH36" s="351"/>
      <c r="BPI36" s="351"/>
      <c r="BPJ36" s="351"/>
      <c r="BPK36" s="351"/>
      <c r="BPL36" s="351"/>
      <c r="BPM36" s="351"/>
      <c r="BPN36" s="351"/>
      <c r="BPO36" s="351"/>
      <c r="BPP36" s="351"/>
      <c r="BPQ36" s="351"/>
      <c r="BPR36" s="351"/>
      <c r="BPS36" s="351"/>
      <c r="BPT36" s="351"/>
      <c r="BPU36" s="351"/>
      <c r="BPV36" s="351"/>
      <c r="BPW36" s="351"/>
      <c r="BPX36" s="351"/>
      <c r="BPY36" s="351"/>
      <c r="BPZ36" s="351"/>
      <c r="BQA36" s="351"/>
      <c r="BQB36" s="351"/>
      <c r="BQC36" s="351"/>
      <c r="BQD36" s="351"/>
      <c r="BQE36" s="351"/>
      <c r="BQF36" s="351"/>
      <c r="BQG36" s="351"/>
      <c r="BQH36" s="351"/>
      <c r="BQI36" s="351"/>
      <c r="BQJ36" s="351"/>
      <c r="BQK36" s="351"/>
      <c r="BQL36" s="351"/>
      <c r="BQM36" s="351"/>
      <c r="BQN36" s="351"/>
      <c r="BQO36" s="351"/>
      <c r="BQP36" s="351"/>
      <c r="BQQ36" s="351"/>
      <c r="BQR36" s="351"/>
      <c r="BQS36" s="351"/>
      <c r="BQT36" s="351"/>
      <c r="BQU36" s="351"/>
      <c r="BQV36" s="351"/>
      <c r="BQW36" s="351"/>
      <c r="BQX36" s="351"/>
      <c r="BQY36" s="351"/>
      <c r="BQZ36" s="351"/>
      <c r="BRA36" s="351"/>
      <c r="BRB36" s="351"/>
      <c r="BRC36" s="351"/>
      <c r="BRD36" s="351"/>
      <c r="BRE36" s="351"/>
      <c r="BRF36" s="351"/>
      <c r="BRG36" s="351"/>
      <c r="BRH36" s="351"/>
      <c r="BRI36" s="351"/>
      <c r="BRJ36" s="351"/>
      <c r="BRK36" s="351"/>
      <c r="BRL36" s="351"/>
      <c r="BRM36" s="351"/>
      <c r="BRN36" s="351"/>
      <c r="BRO36" s="351"/>
      <c r="BRP36" s="351"/>
      <c r="BRQ36" s="351"/>
      <c r="BRR36" s="351"/>
      <c r="BRS36" s="351"/>
      <c r="BRT36" s="351"/>
      <c r="BRU36" s="351"/>
      <c r="BRV36" s="351"/>
      <c r="BRW36" s="351"/>
      <c r="BRX36" s="351"/>
      <c r="BRY36" s="351"/>
      <c r="BRZ36" s="351"/>
      <c r="BSA36" s="351"/>
      <c r="BSB36" s="351"/>
      <c r="BSC36" s="351"/>
      <c r="BSD36" s="351"/>
      <c r="BSE36" s="351"/>
      <c r="BSF36" s="351"/>
      <c r="BSG36" s="351"/>
      <c r="BSH36" s="351"/>
      <c r="BSI36" s="351"/>
      <c r="BSJ36" s="351"/>
      <c r="BSK36" s="351"/>
      <c r="BSL36" s="351"/>
      <c r="BSM36" s="351"/>
      <c r="BSN36" s="351"/>
      <c r="BSO36" s="351"/>
      <c r="BSP36" s="351"/>
      <c r="BSQ36" s="351"/>
      <c r="BSR36" s="351"/>
      <c r="BSS36" s="351"/>
      <c r="BST36" s="351"/>
      <c r="BSU36" s="351"/>
      <c r="BSV36" s="351"/>
      <c r="BSW36" s="351"/>
      <c r="BSX36" s="351"/>
      <c r="BSY36" s="351"/>
      <c r="BSZ36" s="351"/>
      <c r="BTA36" s="351"/>
      <c r="BTB36" s="351"/>
      <c r="BTC36" s="351"/>
      <c r="BTD36" s="351"/>
      <c r="BTE36" s="351"/>
      <c r="BTF36" s="351"/>
      <c r="BTG36" s="351"/>
      <c r="BTH36" s="351"/>
      <c r="BTI36" s="351"/>
      <c r="BTJ36" s="351"/>
      <c r="BTK36" s="351"/>
      <c r="BTL36" s="351"/>
      <c r="BTM36" s="351"/>
      <c r="BTN36" s="351"/>
      <c r="BTO36" s="351"/>
      <c r="BTP36" s="351"/>
      <c r="BTQ36" s="351"/>
      <c r="BTR36" s="351"/>
      <c r="BTS36" s="351"/>
      <c r="BTT36" s="351"/>
      <c r="BTU36" s="351"/>
      <c r="BTV36" s="351"/>
      <c r="BTW36" s="351"/>
      <c r="BTX36" s="351"/>
      <c r="BTY36" s="351"/>
      <c r="BTZ36" s="351"/>
      <c r="BUA36" s="351"/>
      <c r="BUB36" s="351"/>
      <c r="BUC36" s="351"/>
      <c r="BUD36" s="351"/>
      <c r="BUE36" s="351"/>
      <c r="BUF36" s="351"/>
      <c r="BUG36" s="351"/>
      <c r="BUH36" s="351"/>
      <c r="BUI36" s="351"/>
      <c r="BUJ36" s="351"/>
      <c r="BUK36" s="351"/>
      <c r="BUL36" s="351"/>
      <c r="BUM36" s="351"/>
      <c r="BUN36" s="351"/>
      <c r="BUO36" s="351"/>
      <c r="BUP36" s="351"/>
      <c r="BUQ36" s="351"/>
      <c r="BUR36" s="351"/>
      <c r="BUS36" s="351"/>
      <c r="BUT36" s="351"/>
      <c r="BUU36" s="351"/>
      <c r="BUV36" s="351"/>
      <c r="BUW36" s="351"/>
      <c r="BUX36" s="351"/>
      <c r="BUY36" s="351"/>
      <c r="BUZ36" s="351"/>
      <c r="BVA36" s="351"/>
      <c r="BVB36" s="351"/>
      <c r="BVC36" s="351"/>
      <c r="BVD36" s="351"/>
      <c r="BVE36" s="351"/>
      <c r="BVF36" s="351"/>
      <c r="BVG36" s="351"/>
      <c r="BVH36" s="351"/>
      <c r="BVI36" s="351"/>
      <c r="BVJ36" s="351"/>
      <c r="BVK36" s="351"/>
      <c r="BVL36" s="351"/>
      <c r="BVM36" s="351"/>
      <c r="BVN36" s="351"/>
      <c r="BVO36" s="351"/>
      <c r="BVP36" s="351"/>
      <c r="BVQ36" s="351"/>
      <c r="BVR36" s="351"/>
      <c r="BVS36" s="351"/>
      <c r="BVT36" s="351"/>
      <c r="BVU36" s="351"/>
      <c r="BVV36" s="351"/>
      <c r="BVW36" s="351"/>
      <c r="BVX36" s="351"/>
      <c r="BVY36" s="351"/>
      <c r="BVZ36" s="351"/>
      <c r="BWA36" s="351"/>
      <c r="BWB36" s="351"/>
      <c r="BWC36" s="351"/>
      <c r="BWD36" s="351"/>
    </row>
    <row r="37" spans="1:1954" ht="16.5" x14ac:dyDescent="0.3">
      <c r="A37" s="450" t="s">
        <v>556</v>
      </c>
      <c r="B37" s="451">
        <v>13877.701514725917</v>
      </c>
      <c r="C37" s="451">
        <v>2477.8590176396801</v>
      </c>
      <c r="D37" s="451">
        <v>16355.560532365596</v>
      </c>
      <c r="F37" s="448"/>
      <c r="G37" s="448"/>
      <c r="H37" s="448"/>
      <c r="J37" s="449"/>
      <c r="K37" s="449"/>
      <c r="L37" s="449"/>
    </row>
    <row r="38" spans="1:1954" ht="16.5" x14ac:dyDescent="0.3">
      <c r="A38" s="452" t="s">
        <v>557</v>
      </c>
      <c r="B38" s="453">
        <v>10668.316882429761</v>
      </c>
      <c r="C38" s="453">
        <v>2273.3161810896804</v>
      </c>
      <c r="D38" s="453">
        <v>12941.633063519439</v>
      </c>
      <c r="F38" s="448"/>
      <c r="G38" s="448"/>
      <c r="H38" s="448"/>
      <c r="J38" s="449"/>
      <c r="K38" s="449"/>
      <c r="L38" s="449"/>
    </row>
    <row r="39" spans="1:1954" ht="16.5" x14ac:dyDescent="0.3">
      <c r="A39" s="454" t="s">
        <v>558</v>
      </c>
      <c r="B39" s="455">
        <v>3185.8855931493645</v>
      </c>
      <c r="C39" s="455">
        <v>2231.5552139896804</v>
      </c>
      <c r="D39" s="455">
        <v>5417.4408071390444</v>
      </c>
      <c r="F39" s="448"/>
      <c r="G39" s="448"/>
      <c r="H39" s="448"/>
      <c r="J39" s="449"/>
      <c r="K39" s="449"/>
      <c r="L39" s="449"/>
    </row>
    <row r="40" spans="1:1954" ht="16.5" x14ac:dyDescent="0.3">
      <c r="A40" s="454" t="s">
        <v>559</v>
      </c>
      <c r="B40" s="455">
        <v>7482.4312892803955</v>
      </c>
      <c r="C40" s="455">
        <v>41.760967100000002</v>
      </c>
      <c r="D40" s="455">
        <v>7524.1922563803955</v>
      </c>
      <c r="F40" s="448"/>
      <c r="G40" s="448"/>
      <c r="H40" s="448"/>
      <c r="J40" s="449"/>
      <c r="K40" s="449"/>
      <c r="L40" s="449"/>
    </row>
    <row r="41" spans="1:1954" ht="16.5" x14ac:dyDescent="0.3">
      <c r="A41" s="454" t="s">
        <v>560</v>
      </c>
      <c r="B41" s="455">
        <v>178.37290791000004</v>
      </c>
      <c r="C41" s="455">
        <v>7.7925553000000001</v>
      </c>
      <c r="D41" s="455">
        <v>186.16546321000001</v>
      </c>
      <c r="F41" s="448"/>
      <c r="G41" s="448"/>
      <c r="H41" s="448"/>
      <c r="J41" s="449"/>
      <c r="K41" s="449"/>
      <c r="L41" s="449"/>
    </row>
    <row r="42" spans="1:1954" ht="16.5" x14ac:dyDescent="0.3">
      <c r="A42" s="454" t="s">
        <v>561</v>
      </c>
      <c r="B42" s="455">
        <v>539.35319621039491</v>
      </c>
      <c r="C42" s="455">
        <v>14.89107864</v>
      </c>
      <c r="D42" s="455">
        <v>554.24427485039473</v>
      </c>
      <c r="F42" s="448"/>
      <c r="G42" s="448"/>
      <c r="H42" s="448"/>
      <c r="J42" s="449"/>
      <c r="K42" s="449"/>
      <c r="L42" s="449"/>
    </row>
    <row r="43" spans="1:1954" ht="16.5" x14ac:dyDescent="0.3">
      <c r="A43" s="454" t="s">
        <v>562</v>
      </c>
      <c r="B43" s="455">
        <v>4495.5932090999995</v>
      </c>
      <c r="C43" s="455">
        <v>16.620388830000003</v>
      </c>
      <c r="D43" s="455">
        <v>4512.2135979299992</v>
      </c>
      <c r="F43" s="448"/>
      <c r="G43" s="448"/>
      <c r="H43" s="448"/>
      <c r="J43" s="449"/>
      <c r="K43" s="449"/>
      <c r="L43" s="449"/>
    </row>
    <row r="44" spans="1:1954" ht="16.5" x14ac:dyDescent="0.3">
      <c r="A44" s="454" t="s">
        <v>563</v>
      </c>
      <c r="B44" s="455">
        <v>2269.11197606</v>
      </c>
      <c r="C44" s="455">
        <v>2.4569443300000002</v>
      </c>
      <c r="D44" s="455">
        <v>2271.5689203900001</v>
      </c>
      <c r="F44" s="448"/>
      <c r="G44" s="448"/>
      <c r="H44" s="448"/>
      <c r="J44" s="449"/>
      <c r="K44" s="449"/>
      <c r="L44" s="449"/>
    </row>
    <row r="45" spans="1:1954" ht="16.5" x14ac:dyDescent="0.3">
      <c r="A45" s="452" t="s">
        <v>564</v>
      </c>
      <c r="B45" s="453">
        <v>1310.8862971668798</v>
      </c>
      <c r="C45" s="453">
        <v>9.4543130000000003E-2</v>
      </c>
      <c r="D45" s="453">
        <v>1310.9808402968797</v>
      </c>
      <c r="F45" s="448"/>
      <c r="G45" s="448"/>
      <c r="H45" s="448"/>
      <c r="J45" s="449"/>
      <c r="K45" s="449"/>
      <c r="L45" s="449"/>
    </row>
    <row r="46" spans="1:1954" ht="16.5" x14ac:dyDescent="0.3">
      <c r="A46" s="452" t="s">
        <v>565</v>
      </c>
      <c r="B46" s="453">
        <v>1898.4983351292778</v>
      </c>
      <c r="C46" s="453">
        <v>204.44829342000003</v>
      </c>
      <c r="D46" s="453">
        <v>2102.9466285492781</v>
      </c>
      <c r="F46" s="448"/>
      <c r="G46" s="448"/>
      <c r="H46" s="448"/>
      <c r="J46" s="449"/>
      <c r="K46" s="449"/>
      <c r="L46" s="449"/>
    </row>
    <row r="47" spans="1:1954" ht="16.5" x14ac:dyDescent="0.3">
      <c r="A47" s="450" t="s">
        <v>566</v>
      </c>
      <c r="B47" s="451">
        <v>19572.142590080301</v>
      </c>
      <c r="C47" s="451">
        <v>2603.8947529992583</v>
      </c>
      <c r="D47" s="451">
        <v>22176.037343079563</v>
      </c>
      <c r="F47" s="448"/>
      <c r="G47" s="448"/>
      <c r="H47" s="448"/>
      <c r="J47" s="449"/>
      <c r="K47" s="449"/>
      <c r="L47" s="449"/>
    </row>
    <row r="48" spans="1:1954" ht="16.5" x14ac:dyDescent="0.3">
      <c r="A48" s="452" t="s">
        <v>567</v>
      </c>
      <c r="B48" s="453">
        <v>2936.6464717469917</v>
      </c>
      <c r="C48" s="453">
        <v>214.22173615</v>
      </c>
      <c r="D48" s="453">
        <v>3150.8682078969923</v>
      </c>
      <c r="F48" s="448"/>
      <c r="G48" s="448"/>
      <c r="H48" s="448"/>
      <c r="J48" s="449"/>
      <c r="K48" s="449"/>
      <c r="L48" s="449"/>
    </row>
    <row r="49" spans="1:1954" ht="16.5" x14ac:dyDescent="0.3">
      <c r="A49" s="452" t="s">
        <v>568</v>
      </c>
      <c r="B49" s="453">
        <v>9679.198747031116</v>
      </c>
      <c r="C49" s="453">
        <v>2118.2299997283385</v>
      </c>
      <c r="D49" s="453">
        <v>11797.428746759455</v>
      </c>
      <c r="F49" s="448"/>
      <c r="G49" s="448"/>
      <c r="H49" s="448"/>
      <c r="J49" s="449"/>
      <c r="K49" s="449"/>
      <c r="L49" s="449"/>
    </row>
    <row r="50" spans="1:1954" ht="16.5" x14ac:dyDescent="0.3">
      <c r="A50" s="452" t="s">
        <v>569</v>
      </c>
      <c r="B50" s="453">
        <v>6956.2973713021929</v>
      </c>
      <c r="C50" s="453">
        <v>271.44301712091959</v>
      </c>
      <c r="D50" s="453">
        <v>7227.7403884231126</v>
      </c>
      <c r="F50" s="448"/>
      <c r="G50" s="448"/>
      <c r="H50" s="448"/>
      <c r="J50" s="449"/>
      <c r="K50" s="449"/>
      <c r="L50" s="449"/>
    </row>
    <row r="51" spans="1:1954" ht="16.5" x14ac:dyDescent="0.3">
      <c r="A51" s="450" t="s">
        <v>570</v>
      </c>
      <c r="B51" s="451">
        <v>3871.9898919400462</v>
      </c>
      <c r="C51" s="451">
        <v>780.53651208000008</v>
      </c>
      <c r="D51" s="451">
        <v>4652.5264040200464</v>
      </c>
      <c r="F51" s="448"/>
      <c r="G51" s="448"/>
      <c r="H51" s="448"/>
      <c r="J51" s="449"/>
      <c r="K51" s="449"/>
      <c r="L51" s="449"/>
    </row>
    <row r="52" spans="1:1954" ht="16.5" x14ac:dyDescent="0.3">
      <c r="A52" s="452" t="s">
        <v>571</v>
      </c>
      <c r="B52" s="453">
        <v>882.51196031865311</v>
      </c>
      <c r="C52" s="453">
        <v>46.946598860000002</v>
      </c>
      <c r="D52" s="453">
        <v>929.45855917865322</v>
      </c>
      <c r="F52" s="448"/>
      <c r="G52" s="448"/>
      <c r="H52" s="448"/>
      <c r="J52" s="449"/>
      <c r="K52" s="449"/>
      <c r="L52" s="449"/>
    </row>
    <row r="53" spans="1:1954" ht="16.5" x14ac:dyDescent="0.3">
      <c r="A53" s="452" t="s">
        <v>572</v>
      </c>
      <c r="B53" s="453">
        <v>53.338737595706405</v>
      </c>
      <c r="C53" s="453">
        <v>170.60280409999999</v>
      </c>
      <c r="D53" s="453">
        <v>223.94154169570641</v>
      </c>
      <c r="F53" s="448"/>
      <c r="G53" s="448"/>
      <c r="H53" s="448"/>
      <c r="J53" s="449"/>
      <c r="K53" s="449"/>
      <c r="L53" s="449"/>
    </row>
    <row r="54" spans="1:1954" ht="16.5" x14ac:dyDescent="0.3">
      <c r="A54" s="452" t="s">
        <v>573</v>
      </c>
      <c r="B54" s="453">
        <v>8.5655289299999993</v>
      </c>
      <c r="C54" s="453">
        <v>4.3045072599999994</v>
      </c>
      <c r="D54" s="453">
        <v>12.870036189999999</v>
      </c>
      <c r="F54" s="448"/>
      <c r="G54" s="448"/>
      <c r="H54" s="448"/>
      <c r="J54" s="449"/>
      <c r="K54" s="449"/>
      <c r="L54" s="449"/>
    </row>
    <row r="55" spans="1:1954" ht="16.5" x14ac:dyDescent="0.3">
      <c r="A55" s="452" t="s">
        <v>574</v>
      </c>
      <c r="B55" s="453">
        <v>2926.0145269656864</v>
      </c>
      <c r="C55" s="453">
        <v>558.66859899999997</v>
      </c>
      <c r="D55" s="453">
        <v>3484.6831259656869</v>
      </c>
      <c r="F55" s="448"/>
      <c r="G55" s="448"/>
      <c r="H55" s="448"/>
      <c r="J55" s="449"/>
      <c r="K55" s="449"/>
      <c r="L55" s="449"/>
    </row>
    <row r="56" spans="1:1954" ht="16.5" x14ac:dyDescent="0.3">
      <c r="A56" s="452" t="s">
        <v>575</v>
      </c>
      <c r="B56" s="453">
        <v>1.55913813</v>
      </c>
      <c r="C56" s="453">
        <v>1.4002860000000001E-2</v>
      </c>
      <c r="D56" s="453">
        <v>1.5731409900000002</v>
      </c>
      <c r="F56" s="448"/>
      <c r="G56" s="448"/>
      <c r="H56" s="448"/>
      <c r="J56" s="449"/>
      <c r="K56" s="449"/>
      <c r="L56" s="449"/>
    </row>
    <row r="57" spans="1:1954" ht="16.5" x14ac:dyDescent="0.3">
      <c r="A57" s="450" t="s">
        <v>576</v>
      </c>
      <c r="B57" s="451">
        <v>21546.005618132986</v>
      </c>
      <c r="C57" s="451">
        <v>33228.979885482076</v>
      </c>
      <c r="D57" s="451">
        <v>54774.985503615069</v>
      </c>
      <c r="F57" s="448"/>
      <c r="G57" s="448"/>
      <c r="H57" s="448"/>
      <c r="J57" s="449"/>
      <c r="K57" s="449"/>
      <c r="L57" s="449"/>
    </row>
    <row r="58" spans="1:1954" ht="16.5" x14ac:dyDescent="0.3">
      <c r="A58" s="452" t="s">
        <v>577</v>
      </c>
      <c r="B58" s="453">
        <v>20457.384938276795</v>
      </c>
      <c r="C58" s="453">
        <v>33224.128440042077</v>
      </c>
      <c r="D58" s="453">
        <v>53681.513378318879</v>
      </c>
      <c r="F58" s="448"/>
      <c r="G58" s="448"/>
      <c r="H58" s="448"/>
      <c r="J58" s="449"/>
      <c r="K58" s="449"/>
      <c r="L58" s="449"/>
    </row>
    <row r="59" spans="1:1954" ht="16.5" x14ac:dyDescent="0.3">
      <c r="A59" s="454" t="s">
        <v>578</v>
      </c>
      <c r="B59" s="455">
        <v>17834.483156371978</v>
      </c>
      <c r="C59" s="455">
        <v>29599.53395206208</v>
      </c>
      <c r="D59" s="455">
        <v>47434.017108434069</v>
      </c>
      <c r="F59" s="448"/>
      <c r="G59" s="448"/>
      <c r="H59" s="448"/>
      <c r="J59" s="449"/>
      <c r="K59" s="449"/>
      <c r="L59" s="449"/>
    </row>
    <row r="60" spans="1:1954" ht="16.5" x14ac:dyDescent="0.3">
      <c r="A60" s="454" t="s">
        <v>579</v>
      </c>
      <c r="B60" s="455">
        <v>2205.155490231577</v>
      </c>
      <c r="C60" s="455">
        <v>3361.3480601399997</v>
      </c>
      <c r="D60" s="455">
        <v>5566.5035503715762</v>
      </c>
      <c r="E60" s="458"/>
      <c r="F60" s="459"/>
      <c r="G60" s="448"/>
      <c r="H60" s="459"/>
      <c r="I60" s="458"/>
      <c r="J60" s="449"/>
      <c r="K60" s="449"/>
      <c r="L60" s="449"/>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c r="AS60" s="458"/>
      <c r="AT60" s="458"/>
      <c r="AU60" s="458"/>
      <c r="AV60" s="458"/>
      <c r="AW60" s="458"/>
      <c r="AX60" s="458"/>
      <c r="AY60" s="458"/>
      <c r="AZ60" s="458"/>
      <c r="BA60" s="458"/>
      <c r="BB60" s="458"/>
      <c r="BC60" s="458"/>
      <c r="BD60" s="458"/>
      <c r="BE60" s="458"/>
      <c r="BF60" s="458"/>
      <c r="BG60" s="458"/>
      <c r="BH60" s="458"/>
      <c r="BI60" s="458"/>
      <c r="BJ60" s="458"/>
      <c r="BK60" s="458"/>
      <c r="BL60" s="458"/>
      <c r="BM60" s="458"/>
      <c r="BN60" s="458"/>
      <c r="BO60" s="458"/>
      <c r="BP60" s="458"/>
      <c r="BQ60" s="458"/>
      <c r="BR60" s="458"/>
      <c r="BS60" s="458"/>
      <c r="BT60" s="458"/>
      <c r="BU60" s="458"/>
      <c r="BV60" s="458"/>
      <c r="BW60" s="458"/>
      <c r="BX60" s="458"/>
      <c r="BY60" s="458"/>
      <c r="BZ60" s="458"/>
      <c r="CA60" s="458"/>
      <c r="CB60" s="458"/>
      <c r="CC60" s="458"/>
      <c r="CD60" s="458"/>
      <c r="CE60" s="458"/>
      <c r="CF60" s="458"/>
      <c r="CG60" s="458"/>
      <c r="CH60" s="458"/>
      <c r="CI60" s="458"/>
      <c r="CJ60" s="458"/>
      <c r="CK60" s="458"/>
      <c r="CL60" s="458"/>
      <c r="CM60" s="458"/>
      <c r="CN60" s="458"/>
      <c r="CO60" s="458"/>
      <c r="CP60" s="458"/>
      <c r="CQ60" s="458"/>
      <c r="CR60" s="458"/>
      <c r="CS60" s="458"/>
      <c r="CT60" s="458"/>
      <c r="CU60" s="458"/>
      <c r="CV60" s="458"/>
      <c r="CW60" s="458"/>
      <c r="CX60" s="458"/>
      <c r="CY60" s="458"/>
      <c r="CZ60" s="458"/>
      <c r="DA60" s="458"/>
      <c r="DB60" s="458"/>
      <c r="DC60" s="458"/>
      <c r="DD60" s="458"/>
      <c r="DE60" s="458"/>
      <c r="DF60" s="458"/>
      <c r="DG60" s="458"/>
      <c r="DH60" s="458"/>
      <c r="DI60" s="458"/>
      <c r="DJ60" s="458"/>
      <c r="DK60" s="458"/>
      <c r="DL60" s="458"/>
      <c r="DM60" s="458"/>
      <c r="DN60" s="458"/>
      <c r="DO60" s="458"/>
      <c r="DP60" s="458"/>
      <c r="DQ60" s="458"/>
      <c r="DR60" s="458"/>
      <c r="DS60" s="458"/>
      <c r="DT60" s="458"/>
      <c r="DU60" s="458"/>
      <c r="DV60" s="458"/>
      <c r="DW60" s="458"/>
      <c r="DX60" s="458"/>
      <c r="DY60" s="458"/>
      <c r="DZ60" s="458"/>
      <c r="EA60" s="458"/>
      <c r="EB60" s="458"/>
      <c r="EC60" s="458"/>
      <c r="ED60" s="458"/>
      <c r="EE60" s="458"/>
      <c r="EF60" s="458"/>
      <c r="EG60" s="458"/>
      <c r="EH60" s="458"/>
      <c r="EI60" s="458"/>
      <c r="EJ60" s="458"/>
      <c r="EK60" s="458"/>
      <c r="EL60" s="458"/>
      <c r="EM60" s="458"/>
      <c r="EN60" s="458"/>
      <c r="EO60" s="458"/>
      <c r="EP60" s="458"/>
      <c r="EQ60" s="458"/>
      <c r="ER60" s="458"/>
      <c r="ES60" s="458"/>
      <c r="ET60" s="458"/>
      <c r="EU60" s="458"/>
      <c r="EV60" s="458"/>
      <c r="EW60" s="458"/>
      <c r="EX60" s="458"/>
      <c r="EY60" s="458"/>
      <c r="EZ60" s="458"/>
      <c r="FA60" s="458"/>
      <c r="FB60" s="458"/>
      <c r="FC60" s="458"/>
      <c r="FD60" s="458"/>
      <c r="FE60" s="458"/>
      <c r="FF60" s="458"/>
      <c r="FG60" s="458"/>
      <c r="FH60" s="458"/>
      <c r="FI60" s="458"/>
      <c r="FJ60" s="458"/>
      <c r="FK60" s="458"/>
      <c r="FL60" s="458"/>
      <c r="FM60" s="458"/>
      <c r="FN60" s="458"/>
      <c r="FO60" s="458"/>
      <c r="FP60" s="458"/>
      <c r="FQ60" s="458"/>
      <c r="FR60" s="458"/>
      <c r="FS60" s="458"/>
      <c r="FT60" s="458"/>
      <c r="FU60" s="458"/>
      <c r="FV60" s="458"/>
      <c r="FW60" s="458"/>
      <c r="FX60" s="458"/>
      <c r="FY60" s="458"/>
      <c r="FZ60" s="458"/>
      <c r="GA60" s="458"/>
      <c r="GB60" s="458"/>
      <c r="GC60" s="458"/>
      <c r="GD60" s="458"/>
      <c r="GE60" s="458"/>
      <c r="GF60" s="458"/>
      <c r="GG60" s="458"/>
      <c r="GH60" s="458"/>
      <c r="GI60" s="458"/>
      <c r="GJ60" s="458"/>
      <c r="GK60" s="458"/>
      <c r="GL60" s="458"/>
      <c r="GM60" s="458"/>
      <c r="GN60" s="458"/>
      <c r="GO60" s="458"/>
      <c r="GP60" s="458"/>
      <c r="GQ60" s="458"/>
      <c r="GR60" s="458"/>
      <c r="GS60" s="458"/>
      <c r="GT60" s="458"/>
      <c r="GU60" s="458"/>
      <c r="GV60" s="458"/>
      <c r="GW60" s="458"/>
      <c r="GX60" s="458"/>
      <c r="GY60" s="458"/>
      <c r="GZ60" s="458"/>
      <c r="HA60" s="458"/>
      <c r="HB60" s="458"/>
      <c r="HC60" s="458"/>
      <c r="HD60" s="458"/>
      <c r="HE60" s="458"/>
      <c r="HF60" s="458"/>
      <c r="HG60" s="458"/>
      <c r="HH60" s="458"/>
      <c r="HI60" s="458"/>
      <c r="HJ60" s="458"/>
      <c r="HK60" s="458"/>
      <c r="HL60" s="458"/>
      <c r="HM60" s="458"/>
      <c r="HN60" s="458"/>
      <c r="HO60" s="458"/>
      <c r="HP60" s="458"/>
      <c r="HQ60" s="458"/>
      <c r="HR60" s="458"/>
      <c r="HS60" s="458"/>
      <c r="HT60" s="458"/>
      <c r="HU60" s="458"/>
      <c r="HV60" s="458"/>
      <c r="HW60" s="458"/>
      <c r="HX60" s="458"/>
      <c r="HY60" s="458"/>
      <c r="HZ60" s="458"/>
      <c r="IA60" s="458"/>
      <c r="IB60" s="458"/>
      <c r="IC60" s="458"/>
      <c r="ID60" s="458"/>
      <c r="IE60" s="458"/>
      <c r="IF60" s="458"/>
      <c r="IG60" s="458"/>
      <c r="IH60" s="458"/>
      <c r="II60" s="458"/>
      <c r="IJ60" s="458"/>
      <c r="IK60" s="458"/>
      <c r="IL60" s="458"/>
      <c r="IM60" s="458"/>
      <c r="IN60" s="458"/>
      <c r="IO60" s="458"/>
      <c r="IP60" s="458"/>
      <c r="IQ60" s="458"/>
      <c r="IR60" s="458"/>
      <c r="IS60" s="458"/>
      <c r="IT60" s="458"/>
      <c r="IU60" s="458"/>
      <c r="IV60" s="458"/>
      <c r="IW60" s="458"/>
      <c r="IX60" s="458"/>
      <c r="IY60" s="458"/>
      <c r="IZ60" s="458"/>
      <c r="JA60" s="458"/>
      <c r="JB60" s="458"/>
      <c r="JC60" s="458"/>
      <c r="JD60" s="458"/>
      <c r="JE60" s="458"/>
      <c r="JF60" s="458"/>
      <c r="JG60" s="458"/>
      <c r="JH60" s="458"/>
      <c r="JI60" s="458"/>
      <c r="JJ60" s="458"/>
      <c r="JK60" s="458"/>
      <c r="JL60" s="458"/>
      <c r="JM60" s="458"/>
      <c r="JN60" s="458"/>
      <c r="JO60" s="458"/>
      <c r="JP60" s="458"/>
      <c r="JQ60" s="458"/>
      <c r="JR60" s="458"/>
      <c r="JS60" s="458"/>
      <c r="JT60" s="458"/>
      <c r="JU60" s="458"/>
      <c r="JV60" s="458"/>
      <c r="JW60" s="458"/>
      <c r="JX60" s="458"/>
      <c r="JY60" s="458"/>
      <c r="JZ60" s="458"/>
      <c r="KA60" s="458"/>
      <c r="KB60" s="458"/>
      <c r="KC60" s="458"/>
      <c r="KD60" s="458"/>
      <c r="KE60" s="458"/>
      <c r="KF60" s="458"/>
      <c r="KG60" s="458"/>
      <c r="KH60" s="458"/>
      <c r="KI60" s="458"/>
      <c r="KJ60" s="458"/>
      <c r="KK60" s="458"/>
      <c r="KL60" s="458"/>
      <c r="KM60" s="458"/>
      <c r="KN60" s="458"/>
      <c r="KO60" s="458"/>
      <c r="KP60" s="458"/>
      <c r="KQ60" s="458"/>
      <c r="KR60" s="458"/>
      <c r="KS60" s="458"/>
      <c r="KT60" s="458"/>
      <c r="KU60" s="458"/>
      <c r="KV60" s="458"/>
      <c r="KW60" s="458"/>
      <c r="KX60" s="458"/>
      <c r="KY60" s="458"/>
      <c r="KZ60" s="458"/>
      <c r="LA60" s="458"/>
      <c r="LB60" s="458"/>
      <c r="LC60" s="458"/>
      <c r="LD60" s="458"/>
      <c r="LE60" s="458"/>
      <c r="LF60" s="458"/>
      <c r="LG60" s="458"/>
      <c r="LH60" s="458"/>
      <c r="LI60" s="458"/>
      <c r="LJ60" s="458"/>
      <c r="LK60" s="458"/>
      <c r="LL60" s="458"/>
      <c r="LM60" s="458"/>
      <c r="LN60" s="458"/>
      <c r="LO60" s="458"/>
      <c r="LP60" s="458"/>
      <c r="LQ60" s="458"/>
      <c r="LR60" s="458"/>
      <c r="LS60" s="458"/>
      <c r="LT60" s="458"/>
      <c r="LU60" s="458"/>
      <c r="LV60" s="458"/>
      <c r="LW60" s="458"/>
      <c r="LX60" s="458"/>
      <c r="LY60" s="458"/>
      <c r="LZ60" s="458"/>
      <c r="MA60" s="458"/>
      <c r="MB60" s="458"/>
      <c r="MC60" s="458"/>
      <c r="MD60" s="458"/>
      <c r="ME60" s="458"/>
      <c r="MF60" s="458"/>
      <c r="MG60" s="458"/>
      <c r="MH60" s="458"/>
      <c r="MI60" s="458"/>
      <c r="MJ60" s="458"/>
      <c r="MK60" s="458"/>
      <c r="ML60" s="458"/>
      <c r="MM60" s="458"/>
      <c r="MN60" s="458"/>
      <c r="MO60" s="458"/>
      <c r="MP60" s="458"/>
      <c r="MQ60" s="458"/>
      <c r="MR60" s="458"/>
      <c r="MS60" s="458"/>
      <c r="MT60" s="458"/>
      <c r="MU60" s="458"/>
      <c r="MV60" s="458"/>
      <c r="MW60" s="458"/>
      <c r="MX60" s="458"/>
      <c r="MY60" s="458"/>
      <c r="MZ60" s="458"/>
      <c r="NA60" s="458"/>
      <c r="NB60" s="458"/>
      <c r="NC60" s="458"/>
      <c r="ND60" s="458"/>
      <c r="NE60" s="458"/>
      <c r="NF60" s="458"/>
      <c r="NG60" s="458"/>
      <c r="NH60" s="458"/>
      <c r="NI60" s="458"/>
      <c r="NJ60" s="458"/>
      <c r="NK60" s="458"/>
      <c r="NL60" s="458"/>
      <c r="NM60" s="458"/>
      <c r="NN60" s="458"/>
      <c r="NO60" s="458"/>
      <c r="NP60" s="458"/>
      <c r="NQ60" s="458"/>
      <c r="NR60" s="458"/>
      <c r="NS60" s="458"/>
      <c r="NT60" s="458"/>
      <c r="NU60" s="458"/>
      <c r="NV60" s="458"/>
      <c r="NW60" s="458"/>
      <c r="NX60" s="458"/>
      <c r="NY60" s="458"/>
      <c r="NZ60" s="458"/>
      <c r="OA60" s="458"/>
      <c r="OB60" s="458"/>
      <c r="OC60" s="458"/>
      <c r="OD60" s="458"/>
      <c r="OE60" s="458"/>
      <c r="OF60" s="458"/>
      <c r="OG60" s="458"/>
      <c r="OH60" s="458"/>
      <c r="OI60" s="458"/>
      <c r="OJ60" s="458"/>
      <c r="OK60" s="458"/>
      <c r="OL60" s="458"/>
      <c r="OM60" s="458"/>
      <c r="ON60" s="458"/>
      <c r="OO60" s="458"/>
      <c r="OP60" s="458"/>
      <c r="OQ60" s="458"/>
      <c r="OR60" s="458"/>
      <c r="OS60" s="458"/>
      <c r="OT60" s="458"/>
      <c r="OU60" s="458"/>
      <c r="OV60" s="458"/>
      <c r="OW60" s="458"/>
      <c r="OX60" s="458"/>
      <c r="OY60" s="458"/>
      <c r="OZ60" s="458"/>
      <c r="PA60" s="458"/>
      <c r="PB60" s="458"/>
      <c r="PC60" s="458"/>
      <c r="PD60" s="458"/>
      <c r="PE60" s="458"/>
      <c r="PF60" s="458"/>
      <c r="PG60" s="458"/>
      <c r="PH60" s="458"/>
      <c r="PI60" s="458"/>
      <c r="PJ60" s="458"/>
      <c r="PK60" s="458"/>
      <c r="PL60" s="458"/>
      <c r="PM60" s="458"/>
      <c r="PN60" s="458"/>
      <c r="PO60" s="458"/>
      <c r="PP60" s="458"/>
      <c r="PQ60" s="458"/>
      <c r="PR60" s="458"/>
      <c r="PS60" s="458"/>
      <c r="PT60" s="458"/>
      <c r="PU60" s="458"/>
      <c r="PV60" s="458"/>
      <c r="PW60" s="458"/>
      <c r="PX60" s="458"/>
      <c r="PY60" s="458"/>
      <c r="PZ60" s="458"/>
      <c r="QA60" s="458"/>
      <c r="QB60" s="458"/>
      <c r="QC60" s="458"/>
      <c r="QD60" s="458"/>
      <c r="QE60" s="458"/>
      <c r="QF60" s="458"/>
      <c r="QG60" s="458"/>
      <c r="QH60" s="458"/>
      <c r="QI60" s="458"/>
      <c r="QJ60" s="458"/>
      <c r="QK60" s="458"/>
      <c r="QL60" s="458"/>
      <c r="QM60" s="458"/>
      <c r="QN60" s="458"/>
      <c r="QO60" s="458"/>
      <c r="QP60" s="458"/>
      <c r="QQ60" s="458"/>
      <c r="QR60" s="458"/>
      <c r="QS60" s="458"/>
      <c r="QT60" s="458"/>
      <c r="QU60" s="458"/>
      <c r="QV60" s="458"/>
      <c r="QW60" s="458"/>
      <c r="QX60" s="458"/>
      <c r="QY60" s="458"/>
      <c r="QZ60" s="458"/>
      <c r="RA60" s="458"/>
      <c r="RB60" s="458"/>
      <c r="RC60" s="458"/>
      <c r="RD60" s="458"/>
      <c r="RE60" s="458"/>
      <c r="RF60" s="458"/>
      <c r="RG60" s="458"/>
      <c r="RH60" s="458"/>
      <c r="RI60" s="458"/>
      <c r="RJ60" s="458"/>
      <c r="RK60" s="458"/>
      <c r="RL60" s="458"/>
      <c r="RM60" s="458"/>
      <c r="RN60" s="458"/>
      <c r="RO60" s="458"/>
      <c r="RP60" s="458"/>
      <c r="RQ60" s="458"/>
      <c r="RR60" s="458"/>
      <c r="RS60" s="458"/>
      <c r="RT60" s="458"/>
      <c r="RU60" s="458"/>
      <c r="RV60" s="458"/>
      <c r="RW60" s="458"/>
      <c r="RX60" s="458"/>
      <c r="RY60" s="458"/>
      <c r="RZ60" s="458"/>
      <c r="SA60" s="458"/>
      <c r="SB60" s="458"/>
      <c r="SC60" s="458"/>
      <c r="SD60" s="458"/>
      <c r="SE60" s="458"/>
      <c r="SF60" s="458"/>
      <c r="SG60" s="458"/>
      <c r="SH60" s="458"/>
      <c r="SI60" s="458"/>
      <c r="SJ60" s="458"/>
      <c r="SK60" s="458"/>
      <c r="SL60" s="458"/>
      <c r="SM60" s="458"/>
      <c r="SN60" s="458"/>
      <c r="SO60" s="458"/>
      <c r="SP60" s="458"/>
      <c r="SQ60" s="458"/>
      <c r="SR60" s="458"/>
      <c r="SS60" s="458"/>
      <c r="ST60" s="458"/>
      <c r="SU60" s="458"/>
      <c r="SV60" s="458"/>
      <c r="SW60" s="458"/>
      <c r="SX60" s="458"/>
      <c r="SY60" s="458"/>
      <c r="SZ60" s="458"/>
      <c r="TA60" s="458"/>
      <c r="TB60" s="458"/>
      <c r="TC60" s="458"/>
      <c r="TD60" s="458"/>
      <c r="TE60" s="458"/>
      <c r="TF60" s="458"/>
      <c r="TG60" s="458"/>
      <c r="TH60" s="458"/>
      <c r="TI60" s="458"/>
      <c r="TJ60" s="458"/>
      <c r="TK60" s="458"/>
      <c r="TL60" s="458"/>
      <c r="TM60" s="458"/>
      <c r="TN60" s="458"/>
      <c r="TO60" s="458"/>
      <c r="TP60" s="458"/>
      <c r="TQ60" s="458"/>
      <c r="TR60" s="458"/>
      <c r="TS60" s="458"/>
      <c r="TT60" s="458"/>
      <c r="TU60" s="458"/>
      <c r="TV60" s="458"/>
      <c r="TW60" s="458"/>
      <c r="TX60" s="458"/>
      <c r="TY60" s="458"/>
      <c r="TZ60" s="458"/>
      <c r="UA60" s="458"/>
      <c r="UB60" s="458"/>
      <c r="UC60" s="458"/>
      <c r="UD60" s="458"/>
      <c r="UE60" s="458"/>
      <c r="UF60" s="458"/>
      <c r="UG60" s="458"/>
      <c r="UH60" s="458"/>
      <c r="UI60" s="458"/>
      <c r="UJ60" s="458"/>
      <c r="UK60" s="458"/>
      <c r="UL60" s="458"/>
      <c r="UM60" s="458"/>
      <c r="UN60" s="458"/>
      <c r="UO60" s="458"/>
      <c r="UP60" s="458"/>
      <c r="UQ60" s="458"/>
      <c r="UR60" s="458"/>
      <c r="US60" s="458"/>
      <c r="UT60" s="458"/>
      <c r="UU60" s="458"/>
      <c r="UV60" s="458"/>
      <c r="UW60" s="458"/>
      <c r="UX60" s="458"/>
      <c r="UY60" s="458"/>
      <c r="UZ60" s="458"/>
      <c r="VA60" s="458"/>
      <c r="VB60" s="458"/>
      <c r="VC60" s="458"/>
      <c r="VD60" s="458"/>
      <c r="VE60" s="458"/>
      <c r="VF60" s="458"/>
      <c r="VG60" s="458"/>
      <c r="VH60" s="458"/>
      <c r="VI60" s="458"/>
      <c r="VJ60" s="458"/>
      <c r="VK60" s="458"/>
      <c r="VL60" s="458"/>
      <c r="VM60" s="458"/>
      <c r="VN60" s="458"/>
      <c r="VO60" s="458"/>
      <c r="VP60" s="458"/>
      <c r="VQ60" s="458"/>
      <c r="VR60" s="458"/>
      <c r="VS60" s="458"/>
      <c r="VT60" s="458"/>
      <c r="VU60" s="458"/>
      <c r="VV60" s="458"/>
      <c r="VW60" s="458"/>
      <c r="VX60" s="458"/>
      <c r="VY60" s="458"/>
      <c r="VZ60" s="458"/>
      <c r="WA60" s="458"/>
      <c r="WB60" s="458"/>
      <c r="WC60" s="458"/>
      <c r="WD60" s="458"/>
      <c r="WE60" s="458"/>
      <c r="WF60" s="458"/>
      <c r="WG60" s="458"/>
      <c r="WH60" s="458"/>
      <c r="WI60" s="458"/>
      <c r="WJ60" s="458"/>
      <c r="WK60" s="458"/>
      <c r="WL60" s="458"/>
      <c r="WM60" s="458"/>
      <c r="WN60" s="458"/>
      <c r="WO60" s="458"/>
      <c r="WP60" s="458"/>
      <c r="WQ60" s="458"/>
      <c r="WR60" s="458"/>
      <c r="WS60" s="458"/>
      <c r="WT60" s="458"/>
      <c r="WU60" s="458"/>
      <c r="WV60" s="458"/>
      <c r="WW60" s="458"/>
      <c r="WX60" s="458"/>
      <c r="WY60" s="458"/>
      <c r="WZ60" s="458"/>
      <c r="XA60" s="458"/>
      <c r="XB60" s="458"/>
      <c r="XC60" s="458"/>
      <c r="XD60" s="458"/>
      <c r="XE60" s="458"/>
      <c r="XF60" s="458"/>
      <c r="XG60" s="458"/>
      <c r="XH60" s="458"/>
      <c r="XI60" s="458"/>
      <c r="XJ60" s="458"/>
      <c r="XK60" s="458"/>
      <c r="XL60" s="458"/>
      <c r="XM60" s="458"/>
      <c r="XN60" s="458"/>
      <c r="XO60" s="458"/>
      <c r="XP60" s="458"/>
      <c r="XQ60" s="458"/>
      <c r="XR60" s="458"/>
      <c r="XS60" s="458"/>
      <c r="XT60" s="458"/>
      <c r="XU60" s="458"/>
      <c r="XV60" s="458"/>
      <c r="XW60" s="458"/>
      <c r="XX60" s="458"/>
      <c r="XY60" s="458"/>
      <c r="XZ60" s="458"/>
      <c r="YA60" s="458"/>
      <c r="YB60" s="458"/>
      <c r="YC60" s="458"/>
      <c r="YD60" s="458"/>
      <c r="YE60" s="458"/>
      <c r="YF60" s="458"/>
      <c r="YG60" s="458"/>
      <c r="YH60" s="458"/>
      <c r="YI60" s="458"/>
      <c r="YJ60" s="458"/>
      <c r="YK60" s="458"/>
      <c r="YL60" s="458"/>
      <c r="YM60" s="458"/>
      <c r="YN60" s="458"/>
      <c r="YO60" s="458"/>
      <c r="YP60" s="458"/>
      <c r="YQ60" s="458"/>
      <c r="YR60" s="458"/>
      <c r="YS60" s="458"/>
      <c r="YT60" s="458"/>
      <c r="YU60" s="458"/>
      <c r="YV60" s="458"/>
      <c r="YW60" s="458"/>
      <c r="YX60" s="458"/>
      <c r="YY60" s="458"/>
      <c r="YZ60" s="458"/>
      <c r="ZA60" s="458"/>
      <c r="ZB60" s="458"/>
      <c r="ZC60" s="458"/>
      <c r="ZD60" s="458"/>
      <c r="ZE60" s="458"/>
      <c r="ZF60" s="458"/>
      <c r="ZG60" s="458"/>
      <c r="ZH60" s="458"/>
      <c r="ZI60" s="458"/>
      <c r="ZJ60" s="458"/>
      <c r="ZK60" s="458"/>
      <c r="ZL60" s="458"/>
      <c r="ZM60" s="458"/>
      <c r="ZN60" s="458"/>
      <c r="ZO60" s="458"/>
      <c r="ZP60" s="458"/>
      <c r="ZQ60" s="458"/>
      <c r="ZR60" s="458"/>
      <c r="ZS60" s="458"/>
      <c r="ZT60" s="458"/>
      <c r="ZU60" s="458"/>
      <c r="ZV60" s="458"/>
      <c r="ZW60" s="458"/>
      <c r="ZX60" s="458"/>
      <c r="ZY60" s="458"/>
      <c r="ZZ60" s="458"/>
      <c r="AAA60" s="458"/>
      <c r="AAB60" s="458"/>
      <c r="AAC60" s="458"/>
      <c r="AAD60" s="458"/>
      <c r="AAE60" s="458"/>
      <c r="AAF60" s="458"/>
      <c r="AAG60" s="458"/>
      <c r="AAH60" s="458"/>
      <c r="AAI60" s="458"/>
      <c r="AAJ60" s="458"/>
      <c r="AAK60" s="458"/>
      <c r="AAL60" s="458"/>
      <c r="AAM60" s="458"/>
      <c r="AAN60" s="458"/>
      <c r="AAO60" s="458"/>
      <c r="AAP60" s="458"/>
      <c r="AAQ60" s="458"/>
      <c r="AAR60" s="458"/>
      <c r="AAS60" s="458"/>
      <c r="AAT60" s="458"/>
      <c r="AAU60" s="458"/>
      <c r="AAV60" s="458"/>
      <c r="AAW60" s="458"/>
      <c r="AAX60" s="458"/>
      <c r="AAY60" s="458"/>
      <c r="AAZ60" s="458"/>
      <c r="ABA60" s="458"/>
      <c r="ABB60" s="458"/>
      <c r="ABC60" s="458"/>
      <c r="ABD60" s="458"/>
      <c r="ABE60" s="458"/>
      <c r="ABF60" s="458"/>
      <c r="ABG60" s="458"/>
      <c r="ABH60" s="458"/>
      <c r="ABI60" s="458"/>
      <c r="ABJ60" s="458"/>
      <c r="ABK60" s="458"/>
      <c r="ABL60" s="458"/>
      <c r="ABM60" s="458"/>
      <c r="ABN60" s="458"/>
      <c r="ABO60" s="458"/>
      <c r="ABP60" s="458"/>
      <c r="ABQ60" s="458"/>
      <c r="ABR60" s="458"/>
      <c r="ABS60" s="458"/>
      <c r="ABT60" s="458"/>
      <c r="ABU60" s="458"/>
      <c r="ABV60" s="458"/>
      <c r="ABW60" s="458"/>
      <c r="ABX60" s="458"/>
      <c r="ABY60" s="458"/>
      <c r="ABZ60" s="458"/>
      <c r="ACA60" s="458"/>
      <c r="ACB60" s="458"/>
      <c r="ACC60" s="458"/>
      <c r="ACD60" s="458"/>
      <c r="ACE60" s="458"/>
      <c r="ACF60" s="458"/>
      <c r="ACG60" s="458"/>
      <c r="ACH60" s="458"/>
      <c r="ACI60" s="458"/>
      <c r="ACJ60" s="458"/>
      <c r="ACK60" s="458"/>
      <c r="ACL60" s="458"/>
      <c r="ACM60" s="458"/>
      <c r="ACN60" s="458"/>
      <c r="ACO60" s="458"/>
      <c r="ACP60" s="458"/>
      <c r="ACQ60" s="458"/>
      <c r="ACR60" s="458"/>
      <c r="ACS60" s="458"/>
      <c r="ACT60" s="458"/>
      <c r="ACU60" s="458"/>
      <c r="ACV60" s="458"/>
      <c r="ACW60" s="458"/>
      <c r="ACX60" s="458"/>
      <c r="ACY60" s="458"/>
      <c r="ACZ60" s="458"/>
      <c r="ADA60" s="458"/>
      <c r="ADB60" s="458"/>
      <c r="ADC60" s="458"/>
      <c r="ADD60" s="458"/>
      <c r="ADE60" s="458"/>
      <c r="ADF60" s="458"/>
      <c r="ADG60" s="458"/>
      <c r="ADH60" s="458"/>
      <c r="ADI60" s="458"/>
      <c r="ADJ60" s="458"/>
      <c r="ADK60" s="458"/>
      <c r="ADL60" s="458"/>
      <c r="ADM60" s="458"/>
      <c r="ADN60" s="458"/>
      <c r="ADO60" s="458"/>
      <c r="ADP60" s="458"/>
      <c r="ADQ60" s="458"/>
      <c r="ADR60" s="458"/>
      <c r="ADS60" s="458"/>
      <c r="ADT60" s="458"/>
      <c r="ADU60" s="458"/>
      <c r="ADV60" s="458"/>
      <c r="ADW60" s="458"/>
      <c r="ADX60" s="458"/>
      <c r="ADY60" s="458"/>
      <c r="ADZ60" s="458"/>
      <c r="AEA60" s="458"/>
      <c r="AEB60" s="458"/>
      <c r="AEC60" s="458"/>
      <c r="AED60" s="458"/>
      <c r="AEE60" s="458"/>
      <c r="AEF60" s="458"/>
      <c r="AEG60" s="458"/>
      <c r="AEH60" s="458"/>
      <c r="AEI60" s="458"/>
      <c r="AEJ60" s="458"/>
      <c r="AEK60" s="458"/>
      <c r="AEL60" s="458"/>
      <c r="AEM60" s="458"/>
      <c r="AEN60" s="458"/>
      <c r="AEO60" s="458"/>
      <c r="AEP60" s="458"/>
      <c r="AEQ60" s="458"/>
      <c r="AER60" s="458"/>
      <c r="AES60" s="458"/>
      <c r="AET60" s="458"/>
      <c r="AEU60" s="458"/>
      <c r="AEV60" s="458"/>
      <c r="AEW60" s="458"/>
      <c r="AEX60" s="458"/>
      <c r="AEY60" s="458"/>
      <c r="AEZ60" s="458"/>
      <c r="AFA60" s="458"/>
      <c r="AFB60" s="458"/>
      <c r="AFC60" s="458"/>
      <c r="AFD60" s="458"/>
      <c r="AFE60" s="458"/>
      <c r="AFF60" s="458"/>
      <c r="AFG60" s="458"/>
      <c r="AFH60" s="458"/>
      <c r="AFI60" s="458"/>
      <c r="AFJ60" s="458"/>
      <c r="AFK60" s="458"/>
      <c r="AFL60" s="458"/>
      <c r="AFM60" s="458"/>
      <c r="AFN60" s="458"/>
      <c r="AFO60" s="458"/>
      <c r="AFP60" s="458"/>
      <c r="AFQ60" s="458"/>
      <c r="AFR60" s="458"/>
      <c r="AFS60" s="458"/>
      <c r="AFT60" s="458"/>
      <c r="AFU60" s="458"/>
      <c r="AFV60" s="458"/>
      <c r="AFW60" s="458"/>
      <c r="AFX60" s="458"/>
      <c r="AFY60" s="458"/>
      <c r="AFZ60" s="458"/>
      <c r="AGA60" s="458"/>
      <c r="AGB60" s="458"/>
      <c r="AGC60" s="458"/>
      <c r="AGD60" s="458"/>
      <c r="AGE60" s="458"/>
      <c r="AGF60" s="458"/>
      <c r="AGG60" s="458"/>
      <c r="AGH60" s="458"/>
      <c r="AGI60" s="458"/>
      <c r="AGJ60" s="458"/>
      <c r="AGK60" s="458"/>
      <c r="AGL60" s="458"/>
      <c r="AGM60" s="458"/>
      <c r="AGN60" s="458"/>
      <c r="AGO60" s="458"/>
      <c r="AGP60" s="458"/>
      <c r="AGQ60" s="458"/>
      <c r="AGR60" s="458"/>
      <c r="AGS60" s="458"/>
      <c r="AGT60" s="458"/>
      <c r="AGU60" s="458"/>
      <c r="AGV60" s="458"/>
      <c r="AGW60" s="458"/>
      <c r="AGX60" s="458"/>
      <c r="AGY60" s="458"/>
      <c r="AGZ60" s="458"/>
      <c r="AHA60" s="458"/>
      <c r="AHB60" s="458"/>
      <c r="AHC60" s="458"/>
      <c r="AHD60" s="458"/>
      <c r="AHE60" s="458"/>
      <c r="AHF60" s="458"/>
      <c r="AHG60" s="458"/>
      <c r="AHH60" s="458"/>
      <c r="AHI60" s="458"/>
      <c r="AHJ60" s="458"/>
      <c r="AHK60" s="458"/>
      <c r="AHL60" s="458"/>
      <c r="AHM60" s="458"/>
      <c r="AHN60" s="458"/>
      <c r="AHO60" s="458"/>
      <c r="AHP60" s="458"/>
      <c r="AHQ60" s="458"/>
      <c r="AHR60" s="458"/>
      <c r="AHS60" s="458"/>
      <c r="AHT60" s="458"/>
      <c r="AHU60" s="458"/>
      <c r="AHV60" s="458"/>
      <c r="AHW60" s="458"/>
      <c r="AHX60" s="458"/>
      <c r="AHY60" s="458"/>
      <c r="AHZ60" s="458"/>
      <c r="AIA60" s="458"/>
      <c r="AIB60" s="458"/>
      <c r="AIC60" s="458"/>
      <c r="AID60" s="458"/>
      <c r="AIE60" s="458"/>
      <c r="AIF60" s="458"/>
      <c r="AIG60" s="458"/>
      <c r="AIH60" s="458"/>
      <c r="AII60" s="458"/>
      <c r="AIJ60" s="458"/>
      <c r="AIK60" s="458"/>
      <c r="AIL60" s="458"/>
      <c r="AIM60" s="458"/>
      <c r="AIN60" s="458"/>
      <c r="AIO60" s="458"/>
      <c r="AIP60" s="458"/>
      <c r="AIQ60" s="458"/>
      <c r="AIR60" s="458"/>
      <c r="AIS60" s="458"/>
      <c r="AIT60" s="458"/>
      <c r="AIU60" s="458"/>
      <c r="AIV60" s="458"/>
      <c r="AIW60" s="458"/>
      <c r="AIX60" s="458"/>
      <c r="AIY60" s="458"/>
      <c r="AIZ60" s="458"/>
      <c r="AJA60" s="458"/>
      <c r="AJB60" s="458"/>
      <c r="AJC60" s="458"/>
      <c r="AJD60" s="458"/>
      <c r="AJE60" s="458"/>
      <c r="AJF60" s="458"/>
      <c r="AJG60" s="458"/>
      <c r="AJH60" s="458"/>
      <c r="AJI60" s="458"/>
      <c r="AJJ60" s="458"/>
      <c r="AJK60" s="458"/>
      <c r="AJL60" s="458"/>
      <c r="AJM60" s="458"/>
      <c r="AJN60" s="458"/>
      <c r="AJO60" s="458"/>
      <c r="AJP60" s="458"/>
      <c r="AJQ60" s="458"/>
      <c r="AJR60" s="458"/>
      <c r="AJS60" s="458"/>
      <c r="AJT60" s="458"/>
      <c r="AJU60" s="458"/>
      <c r="AJV60" s="458"/>
      <c r="AJW60" s="458"/>
      <c r="AJX60" s="458"/>
      <c r="AJY60" s="458"/>
      <c r="AJZ60" s="458"/>
      <c r="AKA60" s="458"/>
      <c r="AKB60" s="458"/>
      <c r="AKC60" s="458"/>
      <c r="AKD60" s="458"/>
      <c r="AKE60" s="458"/>
      <c r="AKF60" s="458"/>
      <c r="AKG60" s="458"/>
      <c r="AKH60" s="458"/>
      <c r="AKI60" s="458"/>
      <c r="AKJ60" s="458"/>
      <c r="AKK60" s="458"/>
      <c r="AKL60" s="458"/>
      <c r="AKM60" s="458"/>
      <c r="AKN60" s="458"/>
      <c r="AKO60" s="458"/>
      <c r="AKP60" s="458"/>
      <c r="AKQ60" s="458"/>
      <c r="AKR60" s="458"/>
      <c r="AKS60" s="458"/>
      <c r="AKT60" s="458"/>
      <c r="AKU60" s="458"/>
      <c r="AKV60" s="458"/>
      <c r="AKW60" s="458"/>
      <c r="AKX60" s="458"/>
      <c r="AKY60" s="458"/>
      <c r="AKZ60" s="458"/>
      <c r="ALA60" s="458"/>
      <c r="ALB60" s="458"/>
      <c r="ALC60" s="458"/>
      <c r="ALD60" s="458"/>
      <c r="ALE60" s="458"/>
      <c r="ALF60" s="458"/>
      <c r="ALG60" s="458"/>
      <c r="ALH60" s="458"/>
      <c r="ALI60" s="458"/>
      <c r="ALJ60" s="458"/>
      <c r="ALK60" s="458"/>
      <c r="ALL60" s="458"/>
      <c r="ALM60" s="458"/>
      <c r="ALN60" s="458"/>
      <c r="ALO60" s="458"/>
      <c r="ALP60" s="458"/>
      <c r="ALQ60" s="458"/>
      <c r="ALR60" s="458"/>
      <c r="ALS60" s="458"/>
      <c r="ALT60" s="458"/>
      <c r="ALU60" s="458"/>
      <c r="ALV60" s="458"/>
      <c r="ALW60" s="458"/>
      <c r="ALX60" s="458"/>
      <c r="ALY60" s="458"/>
      <c r="ALZ60" s="458"/>
      <c r="AMA60" s="458"/>
      <c r="AMB60" s="458"/>
      <c r="AMC60" s="458"/>
      <c r="AMD60" s="458"/>
      <c r="AME60" s="458"/>
      <c r="AMF60" s="458"/>
      <c r="AMG60" s="458"/>
      <c r="AMH60" s="458"/>
      <c r="AMI60" s="458"/>
      <c r="AMJ60" s="458"/>
      <c r="AMK60" s="458"/>
      <c r="AML60" s="458"/>
      <c r="AMM60" s="458"/>
      <c r="AMN60" s="458"/>
      <c r="AMO60" s="458"/>
      <c r="AMP60" s="458"/>
      <c r="AMQ60" s="458"/>
      <c r="AMR60" s="458"/>
      <c r="AMS60" s="458"/>
      <c r="AMT60" s="458"/>
      <c r="AMU60" s="458"/>
      <c r="AMV60" s="458"/>
      <c r="AMW60" s="458"/>
      <c r="AMX60" s="458"/>
      <c r="AMY60" s="458"/>
      <c r="AMZ60" s="458"/>
      <c r="ANA60" s="458"/>
      <c r="ANB60" s="458"/>
      <c r="ANC60" s="458"/>
      <c r="AND60" s="458"/>
      <c r="ANE60" s="458"/>
      <c r="ANF60" s="458"/>
      <c r="ANG60" s="458"/>
      <c r="ANH60" s="458"/>
      <c r="ANI60" s="458"/>
      <c r="ANJ60" s="458"/>
      <c r="ANK60" s="458"/>
      <c r="ANL60" s="458"/>
      <c r="ANM60" s="458"/>
      <c r="ANN60" s="458"/>
      <c r="ANO60" s="458"/>
      <c r="ANP60" s="458"/>
      <c r="ANQ60" s="458"/>
      <c r="ANR60" s="458"/>
      <c r="ANS60" s="458"/>
      <c r="ANT60" s="458"/>
      <c r="ANU60" s="458"/>
      <c r="ANV60" s="458"/>
      <c r="ANW60" s="458"/>
      <c r="ANX60" s="458"/>
      <c r="ANY60" s="458"/>
      <c r="ANZ60" s="458"/>
      <c r="AOA60" s="458"/>
      <c r="AOB60" s="458"/>
      <c r="AOC60" s="458"/>
      <c r="AOD60" s="458"/>
      <c r="AOE60" s="458"/>
      <c r="AOF60" s="458"/>
      <c r="AOG60" s="458"/>
      <c r="AOH60" s="458"/>
      <c r="AOI60" s="458"/>
      <c r="AOJ60" s="458"/>
      <c r="AOK60" s="458"/>
      <c r="AOL60" s="458"/>
      <c r="AOM60" s="458"/>
      <c r="AON60" s="458"/>
      <c r="AOO60" s="458"/>
      <c r="AOP60" s="458"/>
      <c r="AOQ60" s="458"/>
      <c r="AOR60" s="458"/>
      <c r="AOS60" s="458"/>
      <c r="AOT60" s="458"/>
      <c r="AOU60" s="458"/>
      <c r="AOV60" s="458"/>
      <c r="AOW60" s="458"/>
      <c r="AOX60" s="458"/>
      <c r="AOY60" s="458"/>
      <c r="AOZ60" s="458"/>
      <c r="APA60" s="458"/>
      <c r="APB60" s="458"/>
      <c r="APC60" s="458"/>
      <c r="APD60" s="458"/>
      <c r="APE60" s="458"/>
      <c r="APF60" s="458"/>
      <c r="APG60" s="458"/>
      <c r="APH60" s="458"/>
      <c r="API60" s="458"/>
      <c r="APJ60" s="458"/>
      <c r="APK60" s="458"/>
      <c r="APL60" s="458"/>
      <c r="APM60" s="458"/>
      <c r="APN60" s="458"/>
      <c r="APO60" s="458"/>
      <c r="APP60" s="458"/>
      <c r="APQ60" s="458"/>
      <c r="APR60" s="458"/>
      <c r="APS60" s="458"/>
      <c r="APT60" s="458"/>
      <c r="APU60" s="458"/>
      <c r="APV60" s="458"/>
      <c r="APW60" s="458"/>
      <c r="APX60" s="458"/>
      <c r="APY60" s="458"/>
      <c r="APZ60" s="458"/>
      <c r="AQA60" s="458"/>
      <c r="AQB60" s="458"/>
      <c r="AQC60" s="458"/>
      <c r="AQD60" s="458"/>
      <c r="AQE60" s="458"/>
      <c r="AQF60" s="458"/>
      <c r="AQG60" s="458"/>
      <c r="AQH60" s="458"/>
      <c r="AQI60" s="458"/>
      <c r="AQJ60" s="458"/>
      <c r="AQK60" s="458"/>
      <c r="AQL60" s="458"/>
      <c r="AQM60" s="458"/>
      <c r="AQN60" s="458"/>
      <c r="AQO60" s="458"/>
      <c r="AQP60" s="458"/>
      <c r="AQQ60" s="458"/>
      <c r="AQR60" s="458"/>
      <c r="AQS60" s="458"/>
      <c r="AQT60" s="458"/>
      <c r="AQU60" s="458"/>
      <c r="AQV60" s="458"/>
      <c r="AQW60" s="458"/>
      <c r="AQX60" s="458"/>
      <c r="AQY60" s="458"/>
      <c r="AQZ60" s="458"/>
      <c r="ARA60" s="458"/>
      <c r="ARB60" s="458"/>
      <c r="ARC60" s="458"/>
      <c r="ARD60" s="458"/>
      <c r="ARE60" s="458"/>
      <c r="ARF60" s="458"/>
      <c r="ARG60" s="458"/>
      <c r="ARH60" s="458"/>
      <c r="ARI60" s="458"/>
      <c r="ARJ60" s="458"/>
      <c r="ARK60" s="458"/>
      <c r="ARL60" s="458"/>
      <c r="ARM60" s="458"/>
      <c r="ARN60" s="458"/>
      <c r="ARO60" s="458"/>
      <c r="ARP60" s="458"/>
      <c r="ARQ60" s="458"/>
      <c r="ARR60" s="458"/>
      <c r="ARS60" s="458"/>
      <c r="ART60" s="458"/>
      <c r="ARU60" s="458"/>
      <c r="ARV60" s="458"/>
      <c r="ARW60" s="458"/>
      <c r="ARX60" s="458"/>
      <c r="ARY60" s="458"/>
      <c r="ARZ60" s="458"/>
      <c r="ASA60" s="458"/>
      <c r="ASB60" s="458"/>
      <c r="ASC60" s="458"/>
      <c r="ASD60" s="458"/>
      <c r="ASE60" s="458"/>
      <c r="ASF60" s="458"/>
      <c r="ASG60" s="458"/>
      <c r="ASH60" s="458"/>
      <c r="ASI60" s="458"/>
      <c r="ASJ60" s="458"/>
      <c r="ASK60" s="458"/>
      <c r="ASL60" s="458"/>
      <c r="ASM60" s="458"/>
      <c r="ASN60" s="458"/>
      <c r="ASO60" s="458"/>
      <c r="ASP60" s="458"/>
      <c r="ASQ60" s="458"/>
      <c r="ASR60" s="458"/>
      <c r="ASS60" s="458"/>
      <c r="AST60" s="458"/>
      <c r="ASU60" s="458"/>
      <c r="ASV60" s="458"/>
      <c r="ASW60" s="458"/>
      <c r="ASX60" s="458"/>
      <c r="ASY60" s="458"/>
      <c r="ASZ60" s="458"/>
      <c r="ATA60" s="458"/>
      <c r="ATB60" s="458"/>
      <c r="ATC60" s="458"/>
      <c r="ATD60" s="458"/>
      <c r="ATE60" s="458"/>
      <c r="ATF60" s="458"/>
      <c r="ATG60" s="458"/>
      <c r="ATH60" s="458"/>
      <c r="ATI60" s="458"/>
      <c r="ATJ60" s="458"/>
      <c r="ATK60" s="458"/>
      <c r="ATL60" s="458"/>
      <c r="ATM60" s="458"/>
      <c r="ATN60" s="458"/>
      <c r="ATO60" s="458"/>
      <c r="ATP60" s="458"/>
      <c r="ATQ60" s="458"/>
      <c r="ATR60" s="458"/>
      <c r="ATS60" s="458"/>
      <c r="ATT60" s="458"/>
      <c r="ATU60" s="458"/>
      <c r="ATV60" s="458"/>
      <c r="ATW60" s="458"/>
      <c r="ATX60" s="458"/>
      <c r="ATY60" s="458"/>
      <c r="ATZ60" s="458"/>
      <c r="AUA60" s="458"/>
      <c r="AUB60" s="458"/>
      <c r="AUC60" s="458"/>
      <c r="AUD60" s="458"/>
      <c r="AUE60" s="458"/>
      <c r="AUF60" s="458"/>
      <c r="AUG60" s="458"/>
      <c r="AUH60" s="458"/>
      <c r="AUI60" s="458"/>
      <c r="AUJ60" s="458"/>
      <c r="AUK60" s="458"/>
      <c r="AUL60" s="458"/>
      <c r="AUM60" s="458"/>
      <c r="AUN60" s="458"/>
      <c r="AUO60" s="458"/>
      <c r="AUP60" s="458"/>
      <c r="AUQ60" s="458"/>
      <c r="AUR60" s="458"/>
      <c r="AUS60" s="458"/>
      <c r="AUT60" s="458"/>
      <c r="AUU60" s="458"/>
      <c r="AUV60" s="458"/>
      <c r="AUW60" s="458"/>
      <c r="AUX60" s="458"/>
      <c r="AUY60" s="458"/>
      <c r="AUZ60" s="458"/>
      <c r="AVA60" s="458"/>
      <c r="AVB60" s="458"/>
      <c r="AVC60" s="458"/>
      <c r="AVD60" s="458"/>
      <c r="AVE60" s="458"/>
      <c r="AVF60" s="458"/>
      <c r="AVG60" s="458"/>
      <c r="AVH60" s="458"/>
      <c r="AVI60" s="458"/>
      <c r="AVJ60" s="458"/>
      <c r="AVK60" s="458"/>
      <c r="AVL60" s="458"/>
      <c r="AVM60" s="458"/>
      <c r="AVN60" s="458"/>
      <c r="AVO60" s="458"/>
      <c r="AVP60" s="458"/>
      <c r="AVQ60" s="458"/>
      <c r="AVR60" s="458"/>
      <c r="AVS60" s="458"/>
      <c r="AVT60" s="458"/>
      <c r="AVU60" s="458"/>
      <c r="AVV60" s="458"/>
      <c r="AVW60" s="458"/>
      <c r="AVX60" s="458"/>
      <c r="AVY60" s="458"/>
      <c r="AVZ60" s="458"/>
      <c r="AWA60" s="458"/>
      <c r="AWB60" s="458"/>
      <c r="AWC60" s="458"/>
      <c r="AWD60" s="458"/>
      <c r="AWE60" s="458"/>
      <c r="AWF60" s="458"/>
      <c r="AWG60" s="458"/>
      <c r="AWH60" s="458"/>
      <c r="AWI60" s="458"/>
      <c r="AWJ60" s="458"/>
      <c r="AWK60" s="458"/>
      <c r="AWL60" s="458"/>
      <c r="AWM60" s="458"/>
      <c r="AWN60" s="458"/>
      <c r="AWO60" s="458"/>
      <c r="AWP60" s="458"/>
      <c r="AWQ60" s="458"/>
      <c r="AWR60" s="458"/>
      <c r="AWS60" s="458"/>
      <c r="AWT60" s="458"/>
      <c r="AWU60" s="458"/>
      <c r="AWV60" s="458"/>
      <c r="AWW60" s="458"/>
      <c r="AWX60" s="458"/>
      <c r="AWY60" s="458"/>
      <c r="AWZ60" s="458"/>
      <c r="AXA60" s="458"/>
      <c r="AXB60" s="458"/>
      <c r="AXC60" s="458"/>
      <c r="AXD60" s="458"/>
      <c r="AXE60" s="458"/>
      <c r="AXF60" s="458"/>
      <c r="AXG60" s="458"/>
      <c r="AXH60" s="458"/>
      <c r="AXI60" s="458"/>
      <c r="AXJ60" s="458"/>
      <c r="AXK60" s="458"/>
      <c r="AXL60" s="458"/>
      <c r="AXM60" s="458"/>
      <c r="AXN60" s="458"/>
      <c r="AXO60" s="458"/>
      <c r="AXP60" s="458"/>
      <c r="AXQ60" s="458"/>
      <c r="AXR60" s="458"/>
      <c r="AXS60" s="458"/>
      <c r="AXT60" s="458"/>
      <c r="AXU60" s="458"/>
      <c r="AXV60" s="458"/>
      <c r="AXW60" s="458"/>
      <c r="AXX60" s="458"/>
      <c r="AXY60" s="458"/>
      <c r="AXZ60" s="458"/>
      <c r="AYA60" s="458"/>
      <c r="AYB60" s="458"/>
      <c r="AYC60" s="458"/>
      <c r="AYD60" s="458"/>
      <c r="AYE60" s="458"/>
      <c r="AYF60" s="458"/>
      <c r="AYG60" s="458"/>
      <c r="AYH60" s="458"/>
      <c r="AYI60" s="458"/>
      <c r="AYJ60" s="458"/>
      <c r="AYK60" s="458"/>
      <c r="AYL60" s="458"/>
      <c r="AYM60" s="458"/>
      <c r="AYN60" s="458"/>
      <c r="AYO60" s="458"/>
      <c r="AYP60" s="458"/>
      <c r="AYQ60" s="458"/>
      <c r="AYR60" s="458"/>
      <c r="AYS60" s="458"/>
      <c r="AYT60" s="458"/>
      <c r="AYU60" s="458"/>
      <c r="AYV60" s="458"/>
      <c r="AYW60" s="458"/>
      <c r="AYX60" s="458"/>
      <c r="AYY60" s="458"/>
      <c r="AYZ60" s="458"/>
      <c r="AZA60" s="458"/>
      <c r="AZB60" s="458"/>
      <c r="AZC60" s="458"/>
      <c r="AZD60" s="458"/>
      <c r="AZE60" s="458"/>
      <c r="AZF60" s="458"/>
      <c r="AZG60" s="458"/>
      <c r="AZH60" s="458"/>
      <c r="AZI60" s="458"/>
      <c r="AZJ60" s="458"/>
      <c r="AZK60" s="458"/>
      <c r="AZL60" s="458"/>
      <c r="AZM60" s="458"/>
      <c r="AZN60" s="458"/>
      <c r="AZO60" s="458"/>
      <c r="AZP60" s="458"/>
      <c r="AZQ60" s="458"/>
      <c r="AZR60" s="458"/>
      <c r="AZS60" s="458"/>
      <c r="AZT60" s="458"/>
      <c r="AZU60" s="458"/>
      <c r="AZV60" s="458"/>
      <c r="AZW60" s="458"/>
      <c r="AZX60" s="458"/>
      <c r="AZY60" s="458"/>
      <c r="AZZ60" s="458"/>
      <c r="BAA60" s="458"/>
      <c r="BAB60" s="458"/>
      <c r="BAC60" s="458"/>
      <c r="BAD60" s="458"/>
      <c r="BAE60" s="458"/>
      <c r="BAF60" s="458"/>
      <c r="BAG60" s="458"/>
      <c r="BAH60" s="458"/>
      <c r="BAI60" s="458"/>
      <c r="BAJ60" s="458"/>
      <c r="BAK60" s="458"/>
      <c r="BAL60" s="458"/>
      <c r="BAM60" s="458"/>
      <c r="BAN60" s="458"/>
      <c r="BAO60" s="458"/>
      <c r="BAP60" s="458"/>
      <c r="BAQ60" s="458"/>
      <c r="BAR60" s="458"/>
      <c r="BAS60" s="458"/>
      <c r="BAT60" s="458"/>
      <c r="BAU60" s="458"/>
      <c r="BAV60" s="458"/>
      <c r="BAW60" s="458"/>
      <c r="BAX60" s="458"/>
      <c r="BAY60" s="458"/>
      <c r="BAZ60" s="458"/>
      <c r="BBA60" s="458"/>
      <c r="BBB60" s="458"/>
      <c r="BBC60" s="458"/>
      <c r="BBD60" s="458"/>
      <c r="BBE60" s="458"/>
      <c r="BBF60" s="458"/>
      <c r="BBG60" s="458"/>
      <c r="BBH60" s="458"/>
      <c r="BBI60" s="458"/>
      <c r="BBJ60" s="458"/>
      <c r="BBK60" s="458"/>
      <c r="BBL60" s="458"/>
      <c r="BBM60" s="458"/>
      <c r="BBN60" s="458"/>
      <c r="BBO60" s="458"/>
      <c r="BBP60" s="458"/>
      <c r="BBQ60" s="458"/>
      <c r="BBR60" s="458"/>
      <c r="BBS60" s="458"/>
      <c r="BBT60" s="458"/>
      <c r="BBU60" s="458"/>
      <c r="BBV60" s="458"/>
      <c r="BBW60" s="458"/>
      <c r="BBX60" s="458"/>
      <c r="BBY60" s="458"/>
      <c r="BBZ60" s="458"/>
      <c r="BCA60" s="458"/>
      <c r="BCB60" s="458"/>
      <c r="BCC60" s="458"/>
      <c r="BCD60" s="458"/>
      <c r="BCE60" s="458"/>
      <c r="BCF60" s="458"/>
      <c r="BCG60" s="458"/>
      <c r="BCH60" s="458"/>
      <c r="BCI60" s="458"/>
      <c r="BCJ60" s="458"/>
      <c r="BCK60" s="458"/>
      <c r="BCL60" s="458"/>
      <c r="BCM60" s="458"/>
      <c r="BCN60" s="458"/>
      <c r="BCO60" s="458"/>
      <c r="BCP60" s="458"/>
      <c r="BCQ60" s="458"/>
      <c r="BCR60" s="458"/>
      <c r="BCS60" s="458"/>
      <c r="BCT60" s="458"/>
      <c r="BCU60" s="458"/>
      <c r="BCV60" s="458"/>
      <c r="BCW60" s="458"/>
      <c r="BCX60" s="458"/>
      <c r="BCY60" s="458"/>
      <c r="BCZ60" s="458"/>
      <c r="BDA60" s="458"/>
      <c r="BDB60" s="458"/>
      <c r="BDC60" s="458"/>
      <c r="BDD60" s="458"/>
      <c r="BDE60" s="458"/>
      <c r="BDF60" s="458"/>
      <c r="BDG60" s="458"/>
      <c r="BDH60" s="458"/>
      <c r="BDI60" s="458"/>
      <c r="BDJ60" s="458"/>
      <c r="BDK60" s="458"/>
      <c r="BDL60" s="458"/>
      <c r="BDM60" s="458"/>
      <c r="BDN60" s="458"/>
      <c r="BDO60" s="458"/>
      <c r="BDP60" s="458"/>
      <c r="BDQ60" s="458"/>
      <c r="BDR60" s="458"/>
      <c r="BDS60" s="458"/>
      <c r="BDT60" s="458"/>
      <c r="BDU60" s="458"/>
      <c r="BDV60" s="458"/>
      <c r="BDW60" s="458"/>
      <c r="BDX60" s="458"/>
      <c r="BDY60" s="458"/>
      <c r="BDZ60" s="458"/>
      <c r="BEA60" s="458"/>
      <c r="BEB60" s="458"/>
      <c r="BEC60" s="458"/>
      <c r="BED60" s="458"/>
      <c r="BEE60" s="458"/>
      <c r="BEF60" s="458"/>
      <c r="BEG60" s="458"/>
      <c r="BEH60" s="458"/>
      <c r="BEI60" s="458"/>
      <c r="BEJ60" s="458"/>
      <c r="BEK60" s="458"/>
      <c r="BEL60" s="458"/>
      <c r="BEM60" s="458"/>
      <c r="BEN60" s="458"/>
      <c r="BEO60" s="458"/>
      <c r="BEP60" s="458"/>
      <c r="BEQ60" s="458"/>
      <c r="BER60" s="458"/>
      <c r="BES60" s="458"/>
      <c r="BET60" s="458"/>
      <c r="BEU60" s="458"/>
      <c r="BEV60" s="458"/>
      <c r="BEW60" s="458"/>
      <c r="BEX60" s="458"/>
      <c r="BEY60" s="458"/>
      <c r="BEZ60" s="458"/>
      <c r="BFA60" s="458"/>
      <c r="BFB60" s="458"/>
      <c r="BFC60" s="458"/>
      <c r="BFD60" s="458"/>
      <c r="BFE60" s="458"/>
      <c r="BFF60" s="458"/>
      <c r="BFG60" s="458"/>
      <c r="BFH60" s="458"/>
      <c r="BFI60" s="458"/>
      <c r="BFJ60" s="458"/>
      <c r="BFK60" s="458"/>
      <c r="BFL60" s="458"/>
      <c r="BFM60" s="458"/>
      <c r="BFN60" s="458"/>
      <c r="BFO60" s="458"/>
      <c r="BFP60" s="458"/>
      <c r="BFQ60" s="458"/>
      <c r="BFR60" s="458"/>
      <c r="BFS60" s="458"/>
      <c r="BFT60" s="458"/>
      <c r="BFU60" s="458"/>
      <c r="BFV60" s="458"/>
      <c r="BFW60" s="458"/>
      <c r="BFX60" s="458"/>
      <c r="BFY60" s="458"/>
      <c r="BFZ60" s="458"/>
      <c r="BGA60" s="458"/>
      <c r="BGB60" s="458"/>
      <c r="BGC60" s="458"/>
      <c r="BGD60" s="458"/>
      <c r="BGE60" s="458"/>
      <c r="BGF60" s="458"/>
      <c r="BGG60" s="458"/>
      <c r="BGH60" s="458"/>
      <c r="BGI60" s="458"/>
      <c r="BGJ60" s="458"/>
      <c r="BGK60" s="458"/>
      <c r="BGL60" s="458"/>
      <c r="BGM60" s="458"/>
      <c r="BGN60" s="458"/>
      <c r="BGO60" s="458"/>
      <c r="BGP60" s="458"/>
      <c r="BGQ60" s="458"/>
      <c r="BGR60" s="458"/>
      <c r="BGS60" s="458"/>
      <c r="BGT60" s="458"/>
      <c r="BGU60" s="458"/>
      <c r="BGV60" s="458"/>
      <c r="BGW60" s="458"/>
      <c r="BGX60" s="458"/>
      <c r="BGY60" s="458"/>
      <c r="BGZ60" s="458"/>
      <c r="BHA60" s="458"/>
      <c r="BHB60" s="458"/>
      <c r="BHC60" s="458"/>
      <c r="BHD60" s="458"/>
      <c r="BHE60" s="458"/>
      <c r="BHF60" s="458"/>
      <c r="BHG60" s="458"/>
      <c r="BHH60" s="458"/>
      <c r="BHI60" s="458"/>
      <c r="BHJ60" s="458"/>
      <c r="BHK60" s="458"/>
      <c r="BHL60" s="458"/>
      <c r="BHM60" s="458"/>
      <c r="BHN60" s="458"/>
      <c r="BHO60" s="458"/>
      <c r="BHP60" s="458"/>
      <c r="BHQ60" s="458"/>
      <c r="BHR60" s="458"/>
      <c r="BHS60" s="458"/>
      <c r="BHT60" s="458"/>
      <c r="BHU60" s="458"/>
      <c r="BHV60" s="458"/>
      <c r="BHW60" s="458"/>
      <c r="BHX60" s="458"/>
      <c r="BHY60" s="458"/>
      <c r="BHZ60" s="458"/>
      <c r="BIA60" s="458"/>
      <c r="BIB60" s="458"/>
      <c r="BIC60" s="458"/>
      <c r="BID60" s="458"/>
      <c r="BIE60" s="458"/>
      <c r="BIF60" s="458"/>
      <c r="BIG60" s="458"/>
      <c r="BIH60" s="458"/>
      <c r="BII60" s="458"/>
      <c r="BIJ60" s="458"/>
      <c r="BIK60" s="458"/>
      <c r="BIL60" s="458"/>
      <c r="BIM60" s="458"/>
      <c r="BIN60" s="458"/>
      <c r="BIO60" s="458"/>
      <c r="BIP60" s="458"/>
      <c r="BIQ60" s="458"/>
      <c r="BIR60" s="458"/>
      <c r="BIS60" s="458"/>
      <c r="BIT60" s="458"/>
      <c r="BIU60" s="458"/>
      <c r="BIV60" s="458"/>
      <c r="BIW60" s="458"/>
      <c r="BIX60" s="458"/>
      <c r="BIY60" s="458"/>
      <c r="BIZ60" s="458"/>
      <c r="BJA60" s="458"/>
      <c r="BJB60" s="458"/>
      <c r="BJC60" s="458"/>
      <c r="BJD60" s="458"/>
      <c r="BJE60" s="458"/>
      <c r="BJF60" s="458"/>
      <c r="BJG60" s="458"/>
      <c r="BJH60" s="458"/>
      <c r="BJI60" s="458"/>
      <c r="BJJ60" s="458"/>
      <c r="BJK60" s="458"/>
      <c r="BJL60" s="458"/>
      <c r="BJM60" s="458"/>
      <c r="BJN60" s="458"/>
      <c r="BJO60" s="458"/>
      <c r="BJP60" s="458"/>
      <c r="BJQ60" s="458"/>
      <c r="BJR60" s="458"/>
      <c r="BJS60" s="458"/>
      <c r="BJT60" s="458"/>
      <c r="BJU60" s="458"/>
      <c r="BJV60" s="458"/>
      <c r="BJW60" s="458"/>
      <c r="BJX60" s="458"/>
      <c r="BJY60" s="458"/>
      <c r="BJZ60" s="458"/>
      <c r="BKA60" s="458"/>
      <c r="BKB60" s="458"/>
      <c r="BKC60" s="458"/>
      <c r="BKD60" s="458"/>
      <c r="BKE60" s="458"/>
      <c r="BKF60" s="458"/>
      <c r="BKG60" s="458"/>
      <c r="BKH60" s="458"/>
      <c r="BKI60" s="458"/>
      <c r="BKJ60" s="458"/>
      <c r="BKK60" s="458"/>
      <c r="BKL60" s="458"/>
      <c r="BKM60" s="458"/>
      <c r="BKN60" s="458"/>
      <c r="BKO60" s="458"/>
      <c r="BKP60" s="458"/>
      <c r="BKQ60" s="458"/>
      <c r="BKR60" s="458"/>
      <c r="BKS60" s="458"/>
      <c r="BKT60" s="458"/>
      <c r="BKU60" s="458"/>
      <c r="BKV60" s="458"/>
      <c r="BKW60" s="458"/>
      <c r="BKX60" s="458"/>
      <c r="BKY60" s="458"/>
      <c r="BKZ60" s="458"/>
      <c r="BLA60" s="458"/>
      <c r="BLB60" s="458"/>
      <c r="BLC60" s="458"/>
      <c r="BLD60" s="458"/>
      <c r="BLE60" s="458"/>
      <c r="BLF60" s="458"/>
      <c r="BLG60" s="458"/>
      <c r="BLH60" s="458"/>
      <c r="BLI60" s="458"/>
      <c r="BLJ60" s="458"/>
      <c r="BLK60" s="458"/>
      <c r="BLL60" s="458"/>
      <c r="BLM60" s="458"/>
      <c r="BLN60" s="458"/>
      <c r="BLO60" s="458"/>
      <c r="BLP60" s="458"/>
      <c r="BLQ60" s="458"/>
      <c r="BLR60" s="458"/>
      <c r="BLS60" s="458"/>
      <c r="BLT60" s="458"/>
      <c r="BLU60" s="458"/>
      <c r="BLV60" s="458"/>
      <c r="BLW60" s="458"/>
      <c r="BLX60" s="458"/>
      <c r="BLY60" s="458"/>
      <c r="BLZ60" s="458"/>
      <c r="BMA60" s="458"/>
      <c r="BMB60" s="458"/>
      <c r="BMC60" s="458"/>
      <c r="BMD60" s="458"/>
      <c r="BME60" s="458"/>
      <c r="BMF60" s="458"/>
      <c r="BMG60" s="458"/>
      <c r="BMH60" s="458"/>
      <c r="BMI60" s="458"/>
      <c r="BMJ60" s="458"/>
      <c r="BMK60" s="458"/>
      <c r="BML60" s="458"/>
      <c r="BMM60" s="458"/>
      <c r="BMN60" s="458"/>
      <c r="BMO60" s="458"/>
      <c r="BMP60" s="458"/>
      <c r="BMQ60" s="458"/>
      <c r="BMR60" s="458"/>
      <c r="BMS60" s="458"/>
      <c r="BMT60" s="458"/>
      <c r="BMU60" s="458"/>
      <c r="BMV60" s="458"/>
      <c r="BMW60" s="458"/>
      <c r="BMX60" s="458"/>
      <c r="BMY60" s="458"/>
      <c r="BMZ60" s="458"/>
      <c r="BNA60" s="458"/>
      <c r="BNB60" s="458"/>
      <c r="BNC60" s="458"/>
      <c r="BND60" s="458"/>
      <c r="BNE60" s="458"/>
      <c r="BNF60" s="458"/>
      <c r="BNG60" s="458"/>
      <c r="BNH60" s="458"/>
      <c r="BNI60" s="458"/>
      <c r="BNJ60" s="458"/>
      <c r="BNK60" s="458"/>
      <c r="BNL60" s="458"/>
      <c r="BNM60" s="458"/>
      <c r="BNN60" s="458"/>
      <c r="BNO60" s="458"/>
      <c r="BNP60" s="458"/>
      <c r="BNQ60" s="458"/>
      <c r="BNR60" s="458"/>
      <c r="BNS60" s="458"/>
      <c r="BNT60" s="458"/>
      <c r="BNU60" s="458"/>
      <c r="BNV60" s="458"/>
      <c r="BNW60" s="458"/>
      <c r="BNX60" s="458"/>
      <c r="BNY60" s="458"/>
      <c r="BNZ60" s="458"/>
      <c r="BOA60" s="458"/>
      <c r="BOB60" s="458"/>
      <c r="BOC60" s="458"/>
      <c r="BOD60" s="458"/>
      <c r="BOE60" s="458"/>
      <c r="BOF60" s="458"/>
      <c r="BOG60" s="458"/>
      <c r="BOH60" s="458"/>
      <c r="BOI60" s="458"/>
      <c r="BOJ60" s="458"/>
      <c r="BOK60" s="458"/>
      <c r="BOL60" s="458"/>
      <c r="BOM60" s="458"/>
      <c r="BON60" s="458"/>
      <c r="BOO60" s="458"/>
      <c r="BOP60" s="458"/>
      <c r="BOQ60" s="458"/>
      <c r="BOR60" s="458"/>
      <c r="BOS60" s="458"/>
      <c r="BOT60" s="458"/>
      <c r="BOU60" s="458"/>
      <c r="BOV60" s="458"/>
      <c r="BOW60" s="458"/>
      <c r="BOX60" s="458"/>
      <c r="BOY60" s="458"/>
      <c r="BOZ60" s="458"/>
      <c r="BPA60" s="458"/>
      <c r="BPB60" s="458"/>
      <c r="BPC60" s="458"/>
      <c r="BPD60" s="458"/>
      <c r="BPE60" s="458"/>
      <c r="BPF60" s="458"/>
      <c r="BPG60" s="458"/>
      <c r="BPH60" s="458"/>
      <c r="BPI60" s="458"/>
      <c r="BPJ60" s="458"/>
      <c r="BPK60" s="458"/>
      <c r="BPL60" s="458"/>
      <c r="BPM60" s="458"/>
      <c r="BPN60" s="458"/>
      <c r="BPO60" s="458"/>
      <c r="BPP60" s="458"/>
      <c r="BPQ60" s="458"/>
      <c r="BPR60" s="458"/>
      <c r="BPS60" s="458"/>
      <c r="BPT60" s="458"/>
      <c r="BPU60" s="458"/>
      <c r="BPV60" s="458"/>
      <c r="BPW60" s="458"/>
      <c r="BPX60" s="458"/>
      <c r="BPY60" s="458"/>
      <c r="BPZ60" s="458"/>
      <c r="BQA60" s="458"/>
      <c r="BQB60" s="458"/>
      <c r="BQC60" s="458"/>
      <c r="BQD60" s="458"/>
      <c r="BQE60" s="458"/>
      <c r="BQF60" s="458"/>
      <c r="BQG60" s="458"/>
      <c r="BQH60" s="458"/>
      <c r="BQI60" s="458"/>
      <c r="BQJ60" s="458"/>
      <c r="BQK60" s="458"/>
      <c r="BQL60" s="458"/>
      <c r="BQM60" s="458"/>
      <c r="BQN60" s="458"/>
      <c r="BQO60" s="458"/>
      <c r="BQP60" s="458"/>
      <c r="BQQ60" s="458"/>
      <c r="BQR60" s="458"/>
      <c r="BQS60" s="458"/>
      <c r="BQT60" s="458"/>
      <c r="BQU60" s="458"/>
      <c r="BQV60" s="458"/>
      <c r="BQW60" s="458"/>
      <c r="BQX60" s="458"/>
      <c r="BQY60" s="458"/>
      <c r="BQZ60" s="458"/>
      <c r="BRA60" s="458"/>
      <c r="BRB60" s="458"/>
      <c r="BRC60" s="458"/>
      <c r="BRD60" s="458"/>
      <c r="BRE60" s="458"/>
      <c r="BRF60" s="458"/>
      <c r="BRG60" s="458"/>
      <c r="BRH60" s="458"/>
      <c r="BRI60" s="458"/>
      <c r="BRJ60" s="458"/>
      <c r="BRK60" s="458"/>
      <c r="BRL60" s="458"/>
      <c r="BRM60" s="458"/>
      <c r="BRN60" s="458"/>
      <c r="BRO60" s="458"/>
      <c r="BRP60" s="458"/>
      <c r="BRQ60" s="458"/>
      <c r="BRR60" s="458"/>
      <c r="BRS60" s="458"/>
      <c r="BRT60" s="458"/>
      <c r="BRU60" s="458"/>
      <c r="BRV60" s="458"/>
      <c r="BRW60" s="458"/>
      <c r="BRX60" s="458"/>
      <c r="BRY60" s="458"/>
      <c r="BRZ60" s="458"/>
      <c r="BSA60" s="458"/>
      <c r="BSB60" s="458"/>
      <c r="BSC60" s="458"/>
      <c r="BSD60" s="458"/>
      <c r="BSE60" s="458"/>
      <c r="BSF60" s="458"/>
      <c r="BSG60" s="458"/>
      <c r="BSH60" s="458"/>
      <c r="BSI60" s="458"/>
      <c r="BSJ60" s="458"/>
      <c r="BSK60" s="458"/>
      <c r="BSL60" s="458"/>
      <c r="BSM60" s="458"/>
      <c r="BSN60" s="458"/>
      <c r="BSO60" s="458"/>
      <c r="BSP60" s="458"/>
      <c r="BSQ60" s="458"/>
      <c r="BSR60" s="458"/>
      <c r="BSS60" s="458"/>
      <c r="BST60" s="458"/>
      <c r="BSU60" s="458"/>
      <c r="BSV60" s="458"/>
      <c r="BSW60" s="458"/>
      <c r="BSX60" s="458"/>
      <c r="BSY60" s="458"/>
      <c r="BSZ60" s="458"/>
      <c r="BTA60" s="458"/>
      <c r="BTB60" s="458"/>
      <c r="BTC60" s="458"/>
      <c r="BTD60" s="458"/>
      <c r="BTE60" s="458"/>
      <c r="BTF60" s="458"/>
      <c r="BTG60" s="458"/>
      <c r="BTH60" s="458"/>
      <c r="BTI60" s="458"/>
      <c r="BTJ60" s="458"/>
      <c r="BTK60" s="458"/>
      <c r="BTL60" s="458"/>
      <c r="BTM60" s="458"/>
      <c r="BTN60" s="458"/>
      <c r="BTO60" s="458"/>
      <c r="BTP60" s="458"/>
      <c r="BTQ60" s="458"/>
      <c r="BTR60" s="458"/>
      <c r="BTS60" s="458"/>
      <c r="BTT60" s="458"/>
      <c r="BTU60" s="458"/>
      <c r="BTV60" s="458"/>
      <c r="BTW60" s="458"/>
      <c r="BTX60" s="458"/>
      <c r="BTY60" s="458"/>
      <c r="BTZ60" s="458"/>
      <c r="BUA60" s="458"/>
      <c r="BUB60" s="458"/>
      <c r="BUC60" s="458"/>
      <c r="BUD60" s="458"/>
      <c r="BUE60" s="458"/>
      <c r="BUF60" s="458"/>
      <c r="BUG60" s="458"/>
      <c r="BUH60" s="458"/>
      <c r="BUI60" s="458"/>
      <c r="BUJ60" s="458"/>
      <c r="BUK60" s="458"/>
      <c r="BUL60" s="458"/>
      <c r="BUM60" s="458"/>
      <c r="BUN60" s="458"/>
      <c r="BUO60" s="458"/>
      <c r="BUP60" s="458"/>
      <c r="BUQ60" s="458"/>
      <c r="BUR60" s="458"/>
      <c r="BUS60" s="458"/>
      <c r="BUT60" s="458"/>
      <c r="BUU60" s="458"/>
      <c r="BUV60" s="458"/>
      <c r="BUW60" s="458"/>
      <c r="BUX60" s="458"/>
      <c r="BUY60" s="458"/>
      <c r="BUZ60" s="458"/>
      <c r="BVA60" s="458"/>
      <c r="BVB60" s="458"/>
      <c r="BVC60" s="458"/>
      <c r="BVD60" s="458"/>
      <c r="BVE60" s="458"/>
      <c r="BVF60" s="458"/>
      <c r="BVG60" s="458"/>
      <c r="BVH60" s="458"/>
      <c r="BVI60" s="458"/>
      <c r="BVJ60" s="458"/>
      <c r="BVK60" s="458"/>
      <c r="BVL60" s="458"/>
      <c r="BVM60" s="458"/>
      <c r="BVN60" s="458"/>
      <c r="BVO60" s="458"/>
      <c r="BVP60" s="458"/>
      <c r="BVQ60" s="458"/>
      <c r="BVR60" s="458"/>
      <c r="BVS60" s="458"/>
      <c r="BVT60" s="458"/>
      <c r="BVU60" s="458"/>
      <c r="BVV60" s="458"/>
      <c r="BVW60" s="458"/>
      <c r="BVX60" s="458"/>
      <c r="BVY60" s="458"/>
      <c r="BVZ60" s="458"/>
      <c r="BWA60" s="458"/>
      <c r="BWB60" s="458"/>
      <c r="BWC60" s="458"/>
      <c r="BWD60" s="458"/>
    </row>
    <row r="61" spans="1:1954" ht="16.5" x14ac:dyDescent="0.3">
      <c r="A61" s="454" t="s">
        <v>580</v>
      </c>
      <c r="B61" s="455">
        <v>106.73831421999999</v>
      </c>
      <c r="C61" s="455">
        <v>5.56525187</v>
      </c>
      <c r="D61" s="455">
        <v>112.30356609</v>
      </c>
      <c r="E61" s="458"/>
      <c r="F61" s="459"/>
      <c r="G61" s="448"/>
      <c r="H61" s="459"/>
      <c r="I61" s="458"/>
      <c r="J61" s="449"/>
      <c r="K61" s="449"/>
      <c r="L61" s="449"/>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c r="AS61" s="458"/>
      <c r="AT61" s="458"/>
      <c r="AU61" s="458"/>
      <c r="AV61" s="458"/>
      <c r="AW61" s="458"/>
      <c r="AX61" s="458"/>
      <c r="AY61" s="458"/>
      <c r="AZ61" s="458"/>
      <c r="BA61" s="458"/>
      <c r="BB61" s="458"/>
      <c r="BC61" s="458"/>
      <c r="BD61" s="458"/>
      <c r="BE61" s="458"/>
      <c r="BF61" s="458"/>
      <c r="BG61" s="458"/>
      <c r="BH61" s="458"/>
      <c r="BI61" s="458"/>
      <c r="BJ61" s="458"/>
      <c r="BK61" s="458"/>
      <c r="BL61" s="458"/>
      <c r="BM61" s="458"/>
      <c r="BN61" s="458"/>
      <c r="BO61" s="458"/>
      <c r="BP61" s="458"/>
      <c r="BQ61" s="458"/>
      <c r="BR61" s="458"/>
      <c r="BS61" s="458"/>
      <c r="BT61" s="458"/>
      <c r="BU61" s="458"/>
      <c r="BV61" s="458"/>
      <c r="BW61" s="458"/>
      <c r="BX61" s="458"/>
      <c r="BY61" s="458"/>
      <c r="BZ61" s="458"/>
      <c r="CA61" s="458"/>
      <c r="CB61" s="458"/>
      <c r="CC61" s="458"/>
      <c r="CD61" s="458"/>
      <c r="CE61" s="458"/>
      <c r="CF61" s="458"/>
      <c r="CG61" s="458"/>
      <c r="CH61" s="458"/>
      <c r="CI61" s="458"/>
      <c r="CJ61" s="458"/>
      <c r="CK61" s="458"/>
      <c r="CL61" s="458"/>
      <c r="CM61" s="458"/>
      <c r="CN61" s="458"/>
      <c r="CO61" s="458"/>
      <c r="CP61" s="458"/>
      <c r="CQ61" s="458"/>
      <c r="CR61" s="458"/>
      <c r="CS61" s="458"/>
      <c r="CT61" s="458"/>
      <c r="CU61" s="458"/>
      <c r="CV61" s="458"/>
      <c r="CW61" s="458"/>
      <c r="CX61" s="458"/>
      <c r="CY61" s="458"/>
      <c r="CZ61" s="458"/>
      <c r="DA61" s="458"/>
      <c r="DB61" s="458"/>
      <c r="DC61" s="458"/>
      <c r="DD61" s="458"/>
      <c r="DE61" s="458"/>
      <c r="DF61" s="458"/>
      <c r="DG61" s="458"/>
      <c r="DH61" s="458"/>
      <c r="DI61" s="458"/>
      <c r="DJ61" s="458"/>
      <c r="DK61" s="458"/>
      <c r="DL61" s="458"/>
      <c r="DM61" s="458"/>
      <c r="DN61" s="458"/>
      <c r="DO61" s="458"/>
      <c r="DP61" s="458"/>
      <c r="DQ61" s="458"/>
      <c r="DR61" s="458"/>
      <c r="DS61" s="458"/>
      <c r="DT61" s="458"/>
      <c r="DU61" s="458"/>
      <c r="DV61" s="458"/>
      <c r="DW61" s="458"/>
      <c r="DX61" s="458"/>
      <c r="DY61" s="458"/>
      <c r="DZ61" s="458"/>
      <c r="EA61" s="458"/>
      <c r="EB61" s="458"/>
      <c r="EC61" s="458"/>
      <c r="ED61" s="458"/>
      <c r="EE61" s="458"/>
      <c r="EF61" s="458"/>
      <c r="EG61" s="458"/>
      <c r="EH61" s="458"/>
      <c r="EI61" s="458"/>
      <c r="EJ61" s="458"/>
      <c r="EK61" s="458"/>
      <c r="EL61" s="458"/>
      <c r="EM61" s="458"/>
      <c r="EN61" s="458"/>
      <c r="EO61" s="458"/>
      <c r="EP61" s="458"/>
      <c r="EQ61" s="458"/>
      <c r="ER61" s="458"/>
      <c r="ES61" s="458"/>
      <c r="ET61" s="458"/>
      <c r="EU61" s="458"/>
      <c r="EV61" s="458"/>
      <c r="EW61" s="458"/>
      <c r="EX61" s="458"/>
      <c r="EY61" s="458"/>
      <c r="EZ61" s="458"/>
      <c r="FA61" s="458"/>
      <c r="FB61" s="458"/>
      <c r="FC61" s="458"/>
      <c r="FD61" s="458"/>
      <c r="FE61" s="458"/>
      <c r="FF61" s="458"/>
      <c r="FG61" s="458"/>
      <c r="FH61" s="458"/>
      <c r="FI61" s="458"/>
      <c r="FJ61" s="458"/>
      <c r="FK61" s="458"/>
      <c r="FL61" s="458"/>
      <c r="FM61" s="458"/>
      <c r="FN61" s="458"/>
      <c r="FO61" s="458"/>
      <c r="FP61" s="458"/>
      <c r="FQ61" s="458"/>
      <c r="FR61" s="458"/>
      <c r="FS61" s="458"/>
      <c r="FT61" s="458"/>
      <c r="FU61" s="458"/>
      <c r="FV61" s="458"/>
      <c r="FW61" s="458"/>
      <c r="FX61" s="458"/>
      <c r="FY61" s="458"/>
      <c r="FZ61" s="458"/>
      <c r="GA61" s="458"/>
      <c r="GB61" s="458"/>
      <c r="GC61" s="458"/>
      <c r="GD61" s="458"/>
      <c r="GE61" s="458"/>
      <c r="GF61" s="458"/>
      <c r="GG61" s="458"/>
      <c r="GH61" s="458"/>
      <c r="GI61" s="458"/>
      <c r="GJ61" s="458"/>
      <c r="GK61" s="458"/>
      <c r="GL61" s="458"/>
      <c r="GM61" s="458"/>
      <c r="GN61" s="458"/>
      <c r="GO61" s="458"/>
      <c r="GP61" s="458"/>
      <c r="GQ61" s="458"/>
      <c r="GR61" s="458"/>
      <c r="GS61" s="458"/>
      <c r="GT61" s="458"/>
      <c r="GU61" s="458"/>
      <c r="GV61" s="458"/>
      <c r="GW61" s="458"/>
      <c r="GX61" s="458"/>
      <c r="GY61" s="458"/>
      <c r="GZ61" s="458"/>
      <c r="HA61" s="458"/>
      <c r="HB61" s="458"/>
      <c r="HC61" s="458"/>
      <c r="HD61" s="458"/>
      <c r="HE61" s="458"/>
      <c r="HF61" s="458"/>
      <c r="HG61" s="458"/>
      <c r="HH61" s="458"/>
      <c r="HI61" s="458"/>
      <c r="HJ61" s="458"/>
      <c r="HK61" s="458"/>
      <c r="HL61" s="458"/>
      <c r="HM61" s="458"/>
      <c r="HN61" s="458"/>
      <c r="HO61" s="458"/>
      <c r="HP61" s="458"/>
      <c r="HQ61" s="458"/>
      <c r="HR61" s="458"/>
      <c r="HS61" s="458"/>
      <c r="HT61" s="458"/>
      <c r="HU61" s="458"/>
      <c r="HV61" s="458"/>
      <c r="HW61" s="458"/>
      <c r="HX61" s="458"/>
      <c r="HY61" s="458"/>
      <c r="HZ61" s="458"/>
      <c r="IA61" s="458"/>
      <c r="IB61" s="458"/>
      <c r="IC61" s="458"/>
      <c r="ID61" s="458"/>
      <c r="IE61" s="458"/>
      <c r="IF61" s="458"/>
      <c r="IG61" s="458"/>
      <c r="IH61" s="458"/>
      <c r="II61" s="458"/>
      <c r="IJ61" s="458"/>
      <c r="IK61" s="458"/>
      <c r="IL61" s="458"/>
      <c r="IM61" s="458"/>
      <c r="IN61" s="458"/>
      <c r="IO61" s="458"/>
      <c r="IP61" s="458"/>
      <c r="IQ61" s="458"/>
      <c r="IR61" s="458"/>
      <c r="IS61" s="458"/>
      <c r="IT61" s="458"/>
      <c r="IU61" s="458"/>
      <c r="IV61" s="458"/>
      <c r="IW61" s="458"/>
      <c r="IX61" s="458"/>
      <c r="IY61" s="458"/>
      <c r="IZ61" s="458"/>
      <c r="JA61" s="458"/>
      <c r="JB61" s="458"/>
      <c r="JC61" s="458"/>
      <c r="JD61" s="458"/>
      <c r="JE61" s="458"/>
      <c r="JF61" s="458"/>
      <c r="JG61" s="458"/>
      <c r="JH61" s="458"/>
      <c r="JI61" s="458"/>
      <c r="JJ61" s="458"/>
      <c r="JK61" s="458"/>
      <c r="JL61" s="458"/>
      <c r="JM61" s="458"/>
      <c r="JN61" s="458"/>
      <c r="JO61" s="458"/>
      <c r="JP61" s="458"/>
      <c r="JQ61" s="458"/>
      <c r="JR61" s="458"/>
      <c r="JS61" s="458"/>
      <c r="JT61" s="458"/>
      <c r="JU61" s="458"/>
      <c r="JV61" s="458"/>
      <c r="JW61" s="458"/>
      <c r="JX61" s="458"/>
      <c r="JY61" s="458"/>
      <c r="JZ61" s="458"/>
      <c r="KA61" s="458"/>
      <c r="KB61" s="458"/>
      <c r="KC61" s="458"/>
      <c r="KD61" s="458"/>
      <c r="KE61" s="458"/>
      <c r="KF61" s="458"/>
      <c r="KG61" s="458"/>
      <c r="KH61" s="458"/>
      <c r="KI61" s="458"/>
      <c r="KJ61" s="458"/>
      <c r="KK61" s="458"/>
      <c r="KL61" s="458"/>
      <c r="KM61" s="458"/>
      <c r="KN61" s="458"/>
      <c r="KO61" s="458"/>
      <c r="KP61" s="458"/>
      <c r="KQ61" s="458"/>
      <c r="KR61" s="458"/>
      <c r="KS61" s="458"/>
      <c r="KT61" s="458"/>
      <c r="KU61" s="458"/>
      <c r="KV61" s="458"/>
      <c r="KW61" s="458"/>
      <c r="KX61" s="458"/>
      <c r="KY61" s="458"/>
      <c r="KZ61" s="458"/>
      <c r="LA61" s="458"/>
      <c r="LB61" s="458"/>
      <c r="LC61" s="458"/>
      <c r="LD61" s="458"/>
      <c r="LE61" s="458"/>
      <c r="LF61" s="458"/>
      <c r="LG61" s="458"/>
      <c r="LH61" s="458"/>
      <c r="LI61" s="458"/>
      <c r="LJ61" s="458"/>
      <c r="LK61" s="458"/>
      <c r="LL61" s="458"/>
      <c r="LM61" s="458"/>
      <c r="LN61" s="458"/>
      <c r="LO61" s="458"/>
      <c r="LP61" s="458"/>
      <c r="LQ61" s="458"/>
      <c r="LR61" s="458"/>
      <c r="LS61" s="458"/>
      <c r="LT61" s="458"/>
      <c r="LU61" s="458"/>
      <c r="LV61" s="458"/>
      <c r="LW61" s="458"/>
      <c r="LX61" s="458"/>
      <c r="LY61" s="458"/>
      <c r="LZ61" s="458"/>
      <c r="MA61" s="458"/>
      <c r="MB61" s="458"/>
      <c r="MC61" s="458"/>
      <c r="MD61" s="458"/>
      <c r="ME61" s="458"/>
      <c r="MF61" s="458"/>
      <c r="MG61" s="458"/>
      <c r="MH61" s="458"/>
      <c r="MI61" s="458"/>
      <c r="MJ61" s="458"/>
      <c r="MK61" s="458"/>
      <c r="ML61" s="458"/>
      <c r="MM61" s="458"/>
      <c r="MN61" s="458"/>
      <c r="MO61" s="458"/>
      <c r="MP61" s="458"/>
      <c r="MQ61" s="458"/>
      <c r="MR61" s="458"/>
      <c r="MS61" s="458"/>
      <c r="MT61" s="458"/>
      <c r="MU61" s="458"/>
      <c r="MV61" s="458"/>
      <c r="MW61" s="458"/>
      <c r="MX61" s="458"/>
      <c r="MY61" s="458"/>
      <c r="MZ61" s="458"/>
      <c r="NA61" s="458"/>
      <c r="NB61" s="458"/>
      <c r="NC61" s="458"/>
      <c r="ND61" s="458"/>
      <c r="NE61" s="458"/>
      <c r="NF61" s="458"/>
      <c r="NG61" s="458"/>
      <c r="NH61" s="458"/>
      <c r="NI61" s="458"/>
      <c r="NJ61" s="458"/>
      <c r="NK61" s="458"/>
      <c r="NL61" s="458"/>
      <c r="NM61" s="458"/>
      <c r="NN61" s="458"/>
      <c r="NO61" s="458"/>
      <c r="NP61" s="458"/>
      <c r="NQ61" s="458"/>
      <c r="NR61" s="458"/>
      <c r="NS61" s="458"/>
      <c r="NT61" s="458"/>
      <c r="NU61" s="458"/>
      <c r="NV61" s="458"/>
      <c r="NW61" s="458"/>
      <c r="NX61" s="458"/>
      <c r="NY61" s="458"/>
      <c r="NZ61" s="458"/>
      <c r="OA61" s="458"/>
      <c r="OB61" s="458"/>
      <c r="OC61" s="458"/>
      <c r="OD61" s="458"/>
      <c r="OE61" s="458"/>
      <c r="OF61" s="458"/>
      <c r="OG61" s="458"/>
      <c r="OH61" s="458"/>
      <c r="OI61" s="458"/>
      <c r="OJ61" s="458"/>
      <c r="OK61" s="458"/>
      <c r="OL61" s="458"/>
      <c r="OM61" s="458"/>
      <c r="ON61" s="458"/>
      <c r="OO61" s="458"/>
      <c r="OP61" s="458"/>
      <c r="OQ61" s="458"/>
      <c r="OR61" s="458"/>
      <c r="OS61" s="458"/>
      <c r="OT61" s="458"/>
      <c r="OU61" s="458"/>
      <c r="OV61" s="458"/>
      <c r="OW61" s="458"/>
      <c r="OX61" s="458"/>
      <c r="OY61" s="458"/>
      <c r="OZ61" s="458"/>
      <c r="PA61" s="458"/>
      <c r="PB61" s="458"/>
      <c r="PC61" s="458"/>
      <c r="PD61" s="458"/>
      <c r="PE61" s="458"/>
      <c r="PF61" s="458"/>
      <c r="PG61" s="458"/>
      <c r="PH61" s="458"/>
      <c r="PI61" s="458"/>
      <c r="PJ61" s="458"/>
      <c r="PK61" s="458"/>
      <c r="PL61" s="458"/>
      <c r="PM61" s="458"/>
      <c r="PN61" s="458"/>
      <c r="PO61" s="458"/>
      <c r="PP61" s="458"/>
      <c r="PQ61" s="458"/>
      <c r="PR61" s="458"/>
      <c r="PS61" s="458"/>
      <c r="PT61" s="458"/>
      <c r="PU61" s="458"/>
      <c r="PV61" s="458"/>
      <c r="PW61" s="458"/>
      <c r="PX61" s="458"/>
      <c r="PY61" s="458"/>
      <c r="PZ61" s="458"/>
      <c r="QA61" s="458"/>
      <c r="QB61" s="458"/>
      <c r="QC61" s="458"/>
      <c r="QD61" s="458"/>
      <c r="QE61" s="458"/>
      <c r="QF61" s="458"/>
      <c r="QG61" s="458"/>
      <c r="QH61" s="458"/>
      <c r="QI61" s="458"/>
      <c r="QJ61" s="458"/>
      <c r="QK61" s="458"/>
      <c r="QL61" s="458"/>
      <c r="QM61" s="458"/>
      <c r="QN61" s="458"/>
      <c r="QO61" s="458"/>
      <c r="QP61" s="458"/>
      <c r="QQ61" s="458"/>
      <c r="QR61" s="458"/>
      <c r="QS61" s="458"/>
      <c r="QT61" s="458"/>
      <c r="QU61" s="458"/>
      <c r="QV61" s="458"/>
      <c r="QW61" s="458"/>
      <c r="QX61" s="458"/>
      <c r="QY61" s="458"/>
      <c r="QZ61" s="458"/>
      <c r="RA61" s="458"/>
      <c r="RB61" s="458"/>
      <c r="RC61" s="458"/>
      <c r="RD61" s="458"/>
      <c r="RE61" s="458"/>
      <c r="RF61" s="458"/>
      <c r="RG61" s="458"/>
      <c r="RH61" s="458"/>
      <c r="RI61" s="458"/>
      <c r="RJ61" s="458"/>
      <c r="RK61" s="458"/>
      <c r="RL61" s="458"/>
      <c r="RM61" s="458"/>
      <c r="RN61" s="458"/>
      <c r="RO61" s="458"/>
      <c r="RP61" s="458"/>
      <c r="RQ61" s="458"/>
      <c r="RR61" s="458"/>
      <c r="RS61" s="458"/>
      <c r="RT61" s="458"/>
      <c r="RU61" s="458"/>
      <c r="RV61" s="458"/>
      <c r="RW61" s="458"/>
      <c r="RX61" s="458"/>
      <c r="RY61" s="458"/>
      <c r="RZ61" s="458"/>
      <c r="SA61" s="458"/>
      <c r="SB61" s="458"/>
      <c r="SC61" s="458"/>
      <c r="SD61" s="458"/>
      <c r="SE61" s="458"/>
      <c r="SF61" s="458"/>
      <c r="SG61" s="458"/>
      <c r="SH61" s="458"/>
      <c r="SI61" s="458"/>
      <c r="SJ61" s="458"/>
      <c r="SK61" s="458"/>
      <c r="SL61" s="458"/>
      <c r="SM61" s="458"/>
      <c r="SN61" s="458"/>
      <c r="SO61" s="458"/>
      <c r="SP61" s="458"/>
      <c r="SQ61" s="458"/>
      <c r="SR61" s="458"/>
      <c r="SS61" s="458"/>
      <c r="ST61" s="458"/>
      <c r="SU61" s="458"/>
      <c r="SV61" s="458"/>
      <c r="SW61" s="458"/>
      <c r="SX61" s="458"/>
      <c r="SY61" s="458"/>
      <c r="SZ61" s="458"/>
      <c r="TA61" s="458"/>
      <c r="TB61" s="458"/>
      <c r="TC61" s="458"/>
      <c r="TD61" s="458"/>
      <c r="TE61" s="458"/>
      <c r="TF61" s="458"/>
      <c r="TG61" s="458"/>
      <c r="TH61" s="458"/>
      <c r="TI61" s="458"/>
      <c r="TJ61" s="458"/>
      <c r="TK61" s="458"/>
      <c r="TL61" s="458"/>
      <c r="TM61" s="458"/>
      <c r="TN61" s="458"/>
      <c r="TO61" s="458"/>
      <c r="TP61" s="458"/>
      <c r="TQ61" s="458"/>
      <c r="TR61" s="458"/>
      <c r="TS61" s="458"/>
      <c r="TT61" s="458"/>
      <c r="TU61" s="458"/>
      <c r="TV61" s="458"/>
      <c r="TW61" s="458"/>
      <c r="TX61" s="458"/>
      <c r="TY61" s="458"/>
      <c r="TZ61" s="458"/>
      <c r="UA61" s="458"/>
      <c r="UB61" s="458"/>
      <c r="UC61" s="458"/>
      <c r="UD61" s="458"/>
      <c r="UE61" s="458"/>
      <c r="UF61" s="458"/>
      <c r="UG61" s="458"/>
      <c r="UH61" s="458"/>
      <c r="UI61" s="458"/>
      <c r="UJ61" s="458"/>
      <c r="UK61" s="458"/>
      <c r="UL61" s="458"/>
      <c r="UM61" s="458"/>
      <c r="UN61" s="458"/>
      <c r="UO61" s="458"/>
      <c r="UP61" s="458"/>
      <c r="UQ61" s="458"/>
      <c r="UR61" s="458"/>
      <c r="US61" s="458"/>
      <c r="UT61" s="458"/>
      <c r="UU61" s="458"/>
      <c r="UV61" s="458"/>
      <c r="UW61" s="458"/>
      <c r="UX61" s="458"/>
      <c r="UY61" s="458"/>
      <c r="UZ61" s="458"/>
      <c r="VA61" s="458"/>
      <c r="VB61" s="458"/>
      <c r="VC61" s="458"/>
      <c r="VD61" s="458"/>
      <c r="VE61" s="458"/>
      <c r="VF61" s="458"/>
      <c r="VG61" s="458"/>
      <c r="VH61" s="458"/>
      <c r="VI61" s="458"/>
      <c r="VJ61" s="458"/>
      <c r="VK61" s="458"/>
      <c r="VL61" s="458"/>
      <c r="VM61" s="458"/>
      <c r="VN61" s="458"/>
      <c r="VO61" s="458"/>
      <c r="VP61" s="458"/>
      <c r="VQ61" s="458"/>
      <c r="VR61" s="458"/>
      <c r="VS61" s="458"/>
      <c r="VT61" s="458"/>
      <c r="VU61" s="458"/>
      <c r="VV61" s="458"/>
      <c r="VW61" s="458"/>
      <c r="VX61" s="458"/>
      <c r="VY61" s="458"/>
      <c r="VZ61" s="458"/>
      <c r="WA61" s="458"/>
      <c r="WB61" s="458"/>
      <c r="WC61" s="458"/>
      <c r="WD61" s="458"/>
      <c r="WE61" s="458"/>
      <c r="WF61" s="458"/>
      <c r="WG61" s="458"/>
      <c r="WH61" s="458"/>
      <c r="WI61" s="458"/>
      <c r="WJ61" s="458"/>
      <c r="WK61" s="458"/>
      <c r="WL61" s="458"/>
      <c r="WM61" s="458"/>
      <c r="WN61" s="458"/>
      <c r="WO61" s="458"/>
      <c r="WP61" s="458"/>
      <c r="WQ61" s="458"/>
      <c r="WR61" s="458"/>
      <c r="WS61" s="458"/>
      <c r="WT61" s="458"/>
      <c r="WU61" s="458"/>
      <c r="WV61" s="458"/>
      <c r="WW61" s="458"/>
      <c r="WX61" s="458"/>
      <c r="WY61" s="458"/>
      <c r="WZ61" s="458"/>
      <c r="XA61" s="458"/>
      <c r="XB61" s="458"/>
      <c r="XC61" s="458"/>
      <c r="XD61" s="458"/>
      <c r="XE61" s="458"/>
      <c r="XF61" s="458"/>
      <c r="XG61" s="458"/>
      <c r="XH61" s="458"/>
      <c r="XI61" s="458"/>
      <c r="XJ61" s="458"/>
      <c r="XK61" s="458"/>
      <c r="XL61" s="458"/>
      <c r="XM61" s="458"/>
      <c r="XN61" s="458"/>
      <c r="XO61" s="458"/>
      <c r="XP61" s="458"/>
      <c r="XQ61" s="458"/>
      <c r="XR61" s="458"/>
      <c r="XS61" s="458"/>
      <c r="XT61" s="458"/>
      <c r="XU61" s="458"/>
      <c r="XV61" s="458"/>
      <c r="XW61" s="458"/>
      <c r="XX61" s="458"/>
      <c r="XY61" s="458"/>
      <c r="XZ61" s="458"/>
      <c r="YA61" s="458"/>
      <c r="YB61" s="458"/>
      <c r="YC61" s="458"/>
      <c r="YD61" s="458"/>
      <c r="YE61" s="458"/>
      <c r="YF61" s="458"/>
      <c r="YG61" s="458"/>
      <c r="YH61" s="458"/>
      <c r="YI61" s="458"/>
      <c r="YJ61" s="458"/>
      <c r="YK61" s="458"/>
      <c r="YL61" s="458"/>
      <c r="YM61" s="458"/>
      <c r="YN61" s="458"/>
      <c r="YO61" s="458"/>
      <c r="YP61" s="458"/>
      <c r="YQ61" s="458"/>
      <c r="YR61" s="458"/>
      <c r="YS61" s="458"/>
      <c r="YT61" s="458"/>
      <c r="YU61" s="458"/>
      <c r="YV61" s="458"/>
      <c r="YW61" s="458"/>
      <c r="YX61" s="458"/>
      <c r="YY61" s="458"/>
      <c r="YZ61" s="458"/>
      <c r="ZA61" s="458"/>
      <c r="ZB61" s="458"/>
      <c r="ZC61" s="458"/>
      <c r="ZD61" s="458"/>
      <c r="ZE61" s="458"/>
      <c r="ZF61" s="458"/>
      <c r="ZG61" s="458"/>
      <c r="ZH61" s="458"/>
      <c r="ZI61" s="458"/>
      <c r="ZJ61" s="458"/>
      <c r="ZK61" s="458"/>
      <c r="ZL61" s="458"/>
      <c r="ZM61" s="458"/>
      <c r="ZN61" s="458"/>
      <c r="ZO61" s="458"/>
      <c r="ZP61" s="458"/>
      <c r="ZQ61" s="458"/>
      <c r="ZR61" s="458"/>
      <c r="ZS61" s="458"/>
      <c r="ZT61" s="458"/>
      <c r="ZU61" s="458"/>
      <c r="ZV61" s="458"/>
      <c r="ZW61" s="458"/>
      <c r="ZX61" s="458"/>
      <c r="ZY61" s="458"/>
      <c r="ZZ61" s="458"/>
      <c r="AAA61" s="458"/>
      <c r="AAB61" s="458"/>
      <c r="AAC61" s="458"/>
      <c r="AAD61" s="458"/>
      <c r="AAE61" s="458"/>
      <c r="AAF61" s="458"/>
      <c r="AAG61" s="458"/>
      <c r="AAH61" s="458"/>
      <c r="AAI61" s="458"/>
      <c r="AAJ61" s="458"/>
      <c r="AAK61" s="458"/>
      <c r="AAL61" s="458"/>
      <c r="AAM61" s="458"/>
      <c r="AAN61" s="458"/>
      <c r="AAO61" s="458"/>
      <c r="AAP61" s="458"/>
      <c r="AAQ61" s="458"/>
      <c r="AAR61" s="458"/>
      <c r="AAS61" s="458"/>
      <c r="AAT61" s="458"/>
      <c r="AAU61" s="458"/>
      <c r="AAV61" s="458"/>
      <c r="AAW61" s="458"/>
      <c r="AAX61" s="458"/>
      <c r="AAY61" s="458"/>
      <c r="AAZ61" s="458"/>
      <c r="ABA61" s="458"/>
      <c r="ABB61" s="458"/>
      <c r="ABC61" s="458"/>
      <c r="ABD61" s="458"/>
      <c r="ABE61" s="458"/>
      <c r="ABF61" s="458"/>
      <c r="ABG61" s="458"/>
      <c r="ABH61" s="458"/>
      <c r="ABI61" s="458"/>
      <c r="ABJ61" s="458"/>
      <c r="ABK61" s="458"/>
      <c r="ABL61" s="458"/>
      <c r="ABM61" s="458"/>
      <c r="ABN61" s="458"/>
      <c r="ABO61" s="458"/>
      <c r="ABP61" s="458"/>
      <c r="ABQ61" s="458"/>
      <c r="ABR61" s="458"/>
      <c r="ABS61" s="458"/>
      <c r="ABT61" s="458"/>
      <c r="ABU61" s="458"/>
      <c r="ABV61" s="458"/>
      <c r="ABW61" s="458"/>
      <c r="ABX61" s="458"/>
      <c r="ABY61" s="458"/>
      <c r="ABZ61" s="458"/>
      <c r="ACA61" s="458"/>
      <c r="ACB61" s="458"/>
      <c r="ACC61" s="458"/>
      <c r="ACD61" s="458"/>
      <c r="ACE61" s="458"/>
      <c r="ACF61" s="458"/>
      <c r="ACG61" s="458"/>
      <c r="ACH61" s="458"/>
      <c r="ACI61" s="458"/>
      <c r="ACJ61" s="458"/>
      <c r="ACK61" s="458"/>
      <c r="ACL61" s="458"/>
      <c r="ACM61" s="458"/>
      <c r="ACN61" s="458"/>
      <c r="ACO61" s="458"/>
      <c r="ACP61" s="458"/>
      <c r="ACQ61" s="458"/>
      <c r="ACR61" s="458"/>
      <c r="ACS61" s="458"/>
      <c r="ACT61" s="458"/>
      <c r="ACU61" s="458"/>
      <c r="ACV61" s="458"/>
      <c r="ACW61" s="458"/>
      <c r="ACX61" s="458"/>
      <c r="ACY61" s="458"/>
      <c r="ACZ61" s="458"/>
      <c r="ADA61" s="458"/>
      <c r="ADB61" s="458"/>
      <c r="ADC61" s="458"/>
      <c r="ADD61" s="458"/>
      <c r="ADE61" s="458"/>
      <c r="ADF61" s="458"/>
      <c r="ADG61" s="458"/>
      <c r="ADH61" s="458"/>
      <c r="ADI61" s="458"/>
      <c r="ADJ61" s="458"/>
      <c r="ADK61" s="458"/>
      <c r="ADL61" s="458"/>
      <c r="ADM61" s="458"/>
      <c r="ADN61" s="458"/>
      <c r="ADO61" s="458"/>
      <c r="ADP61" s="458"/>
      <c r="ADQ61" s="458"/>
      <c r="ADR61" s="458"/>
      <c r="ADS61" s="458"/>
      <c r="ADT61" s="458"/>
      <c r="ADU61" s="458"/>
      <c r="ADV61" s="458"/>
      <c r="ADW61" s="458"/>
      <c r="ADX61" s="458"/>
      <c r="ADY61" s="458"/>
      <c r="ADZ61" s="458"/>
      <c r="AEA61" s="458"/>
      <c r="AEB61" s="458"/>
      <c r="AEC61" s="458"/>
      <c r="AED61" s="458"/>
      <c r="AEE61" s="458"/>
      <c r="AEF61" s="458"/>
      <c r="AEG61" s="458"/>
      <c r="AEH61" s="458"/>
      <c r="AEI61" s="458"/>
      <c r="AEJ61" s="458"/>
      <c r="AEK61" s="458"/>
      <c r="AEL61" s="458"/>
      <c r="AEM61" s="458"/>
      <c r="AEN61" s="458"/>
      <c r="AEO61" s="458"/>
      <c r="AEP61" s="458"/>
      <c r="AEQ61" s="458"/>
      <c r="AER61" s="458"/>
      <c r="AES61" s="458"/>
      <c r="AET61" s="458"/>
      <c r="AEU61" s="458"/>
      <c r="AEV61" s="458"/>
      <c r="AEW61" s="458"/>
      <c r="AEX61" s="458"/>
      <c r="AEY61" s="458"/>
      <c r="AEZ61" s="458"/>
      <c r="AFA61" s="458"/>
      <c r="AFB61" s="458"/>
      <c r="AFC61" s="458"/>
      <c r="AFD61" s="458"/>
      <c r="AFE61" s="458"/>
      <c r="AFF61" s="458"/>
      <c r="AFG61" s="458"/>
      <c r="AFH61" s="458"/>
      <c r="AFI61" s="458"/>
      <c r="AFJ61" s="458"/>
      <c r="AFK61" s="458"/>
      <c r="AFL61" s="458"/>
      <c r="AFM61" s="458"/>
      <c r="AFN61" s="458"/>
      <c r="AFO61" s="458"/>
      <c r="AFP61" s="458"/>
      <c r="AFQ61" s="458"/>
      <c r="AFR61" s="458"/>
      <c r="AFS61" s="458"/>
      <c r="AFT61" s="458"/>
      <c r="AFU61" s="458"/>
      <c r="AFV61" s="458"/>
      <c r="AFW61" s="458"/>
      <c r="AFX61" s="458"/>
      <c r="AFY61" s="458"/>
      <c r="AFZ61" s="458"/>
      <c r="AGA61" s="458"/>
      <c r="AGB61" s="458"/>
      <c r="AGC61" s="458"/>
      <c r="AGD61" s="458"/>
      <c r="AGE61" s="458"/>
      <c r="AGF61" s="458"/>
      <c r="AGG61" s="458"/>
      <c r="AGH61" s="458"/>
      <c r="AGI61" s="458"/>
      <c r="AGJ61" s="458"/>
      <c r="AGK61" s="458"/>
      <c r="AGL61" s="458"/>
      <c r="AGM61" s="458"/>
      <c r="AGN61" s="458"/>
      <c r="AGO61" s="458"/>
      <c r="AGP61" s="458"/>
      <c r="AGQ61" s="458"/>
      <c r="AGR61" s="458"/>
      <c r="AGS61" s="458"/>
      <c r="AGT61" s="458"/>
      <c r="AGU61" s="458"/>
      <c r="AGV61" s="458"/>
      <c r="AGW61" s="458"/>
      <c r="AGX61" s="458"/>
      <c r="AGY61" s="458"/>
      <c r="AGZ61" s="458"/>
      <c r="AHA61" s="458"/>
      <c r="AHB61" s="458"/>
      <c r="AHC61" s="458"/>
      <c r="AHD61" s="458"/>
      <c r="AHE61" s="458"/>
      <c r="AHF61" s="458"/>
      <c r="AHG61" s="458"/>
      <c r="AHH61" s="458"/>
      <c r="AHI61" s="458"/>
      <c r="AHJ61" s="458"/>
      <c r="AHK61" s="458"/>
      <c r="AHL61" s="458"/>
      <c r="AHM61" s="458"/>
      <c r="AHN61" s="458"/>
      <c r="AHO61" s="458"/>
      <c r="AHP61" s="458"/>
      <c r="AHQ61" s="458"/>
      <c r="AHR61" s="458"/>
      <c r="AHS61" s="458"/>
      <c r="AHT61" s="458"/>
      <c r="AHU61" s="458"/>
      <c r="AHV61" s="458"/>
      <c r="AHW61" s="458"/>
      <c r="AHX61" s="458"/>
      <c r="AHY61" s="458"/>
      <c r="AHZ61" s="458"/>
      <c r="AIA61" s="458"/>
      <c r="AIB61" s="458"/>
      <c r="AIC61" s="458"/>
      <c r="AID61" s="458"/>
      <c r="AIE61" s="458"/>
      <c r="AIF61" s="458"/>
      <c r="AIG61" s="458"/>
      <c r="AIH61" s="458"/>
      <c r="AII61" s="458"/>
      <c r="AIJ61" s="458"/>
      <c r="AIK61" s="458"/>
      <c r="AIL61" s="458"/>
      <c r="AIM61" s="458"/>
      <c r="AIN61" s="458"/>
      <c r="AIO61" s="458"/>
      <c r="AIP61" s="458"/>
      <c r="AIQ61" s="458"/>
      <c r="AIR61" s="458"/>
      <c r="AIS61" s="458"/>
      <c r="AIT61" s="458"/>
      <c r="AIU61" s="458"/>
      <c r="AIV61" s="458"/>
      <c r="AIW61" s="458"/>
      <c r="AIX61" s="458"/>
      <c r="AIY61" s="458"/>
      <c r="AIZ61" s="458"/>
      <c r="AJA61" s="458"/>
      <c r="AJB61" s="458"/>
      <c r="AJC61" s="458"/>
      <c r="AJD61" s="458"/>
      <c r="AJE61" s="458"/>
      <c r="AJF61" s="458"/>
      <c r="AJG61" s="458"/>
      <c r="AJH61" s="458"/>
      <c r="AJI61" s="458"/>
      <c r="AJJ61" s="458"/>
      <c r="AJK61" s="458"/>
      <c r="AJL61" s="458"/>
      <c r="AJM61" s="458"/>
      <c r="AJN61" s="458"/>
      <c r="AJO61" s="458"/>
      <c r="AJP61" s="458"/>
      <c r="AJQ61" s="458"/>
      <c r="AJR61" s="458"/>
      <c r="AJS61" s="458"/>
      <c r="AJT61" s="458"/>
      <c r="AJU61" s="458"/>
      <c r="AJV61" s="458"/>
      <c r="AJW61" s="458"/>
      <c r="AJX61" s="458"/>
      <c r="AJY61" s="458"/>
      <c r="AJZ61" s="458"/>
      <c r="AKA61" s="458"/>
      <c r="AKB61" s="458"/>
      <c r="AKC61" s="458"/>
      <c r="AKD61" s="458"/>
      <c r="AKE61" s="458"/>
      <c r="AKF61" s="458"/>
      <c r="AKG61" s="458"/>
      <c r="AKH61" s="458"/>
      <c r="AKI61" s="458"/>
      <c r="AKJ61" s="458"/>
      <c r="AKK61" s="458"/>
      <c r="AKL61" s="458"/>
      <c r="AKM61" s="458"/>
      <c r="AKN61" s="458"/>
      <c r="AKO61" s="458"/>
      <c r="AKP61" s="458"/>
      <c r="AKQ61" s="458"/>
      <c r="AKR61" s="458"/>
      <c r="AKS61" s="458"/>
      <c r="AKT61" s="458"/>
      <c r="AKU61" s="458"/>
      <c r="AKV61" s="458"/>
      <c r="AKW61" s="458"/>
      <c r="AKX61" s="458"/>
      <c r="AKY61" s="458"/>
      <c r="AKZ61" s="458"/>
      <c r="ALA61" s="458"/>
      <c r="ALB61" s="458"/>
      <c r="ALC61" s="458"/>
      <c r="ALD61" s="458"/>
      <c r="ALE61" s="458"/>
      <c r="ALF61" s="458"/>
      <c r="ALG61" s="458"/>
      <c r="ALH61" s="458"/>
      <c r="ALI61" s="458"/>
      <c r="ALJ61" s="458"/>
      <c r="ALK61" s="458"/>
      <c r="ALL61" s="458"/>
      <c r="ALM61" s="458"/>
      <c r="ALN61" s="458"/>
      <c r="ALO61" s="458"/>
      <c r="ALP61" s="458"/>
      <c r="ALQ61" s="458"/>
      <c r="ALR61" s="458"/>
      <c r="ALS61" s="458"/>
      <c r="ALT61" s="458"/>
      <c r="ALU61" s="458"/>
      <c r="ALV61" s="458"/>
      <c r="ALW61" s="458"/>
      <c r="ALX61" s="458"/>
      <c r="ALY61" s="458"/>
      <c r="ALZ61" s="458"/>
      <c r="AMA61" s="458"/>
      <c r="AMB61" s="458"/>
      <c r="AMC61" s="458"/>
      <c r="AMD61" s="458"/>
      <c r="AME61" s="458"/>
      <c r="AMF61" s="458"/>
      <c r="AMG61" s="458"/>
      <c r="AMH61" s="458"/>
      <c r="AMI61" s="458"/>
      <c r="AMJ61" s="458"/>
      <c r="AMK61" s="458"/>
      <c r="AML61" s="458"/>
      <c r="AMM61" s="458"/>
      <c r="AMN61" s="458"/>
      <c r="AMO61" s="458"/>
      <c r="AMP61" s="458"/>
      <c r="AMQ61" s="458"/>
      <c r="AMR61" s="458"/>
      <c r="AMS61" s="458"/>
      <c r="AMT61" s="458"/>
      <c r="AMU61" s="458"/>
      <c r="AMV61" s="458"/>
      <c r="AMW61" s="458"/>
      <c r="AMX61" s="458"/>
      <c r="AMY61" s="458"/>
      <c r="AMZ61" s="458"/>
      <c r="ANA61" s="458"/>
      <c r="ANB61" s="458"/>
      <c r="ANC61" s="458"/>
      <c r="AND61" s="458"/>
      <c r="ANE61" s="458"/>
      <c r="ANF61" s="458"/>
      <c r="ANG61" s="458"/>
      <c r="ANH61" s="458"/>
      <c r="ANI61" s="458"/>
      <c r="ANJ61" s="458"/>
      <c r="ANK61" s="458"/>
      <c r="ANL61" s="458"/>
      <c r="ANM61" s="458"/>
      <c r="ANN61" s="458"/>
      <c r="ANO61" s="458"/>
      <c r="ANP61" s="458"/>
      <c r="ANQ61" s="458"/>
      <c r="ANR61" s="458"/>
      <c r="ANS61" s="458"/>
      <c r="ANT61" s="458"/>
      <c r="ANU61" s="458"/>
      <c r="ANV61" s="458"/>
      <c r="ANW61" s="458"/>
      <c r="ANX61" s="458"/>
      <c r="ANY61" s="458"/>
      <c r="ANZ61" s="458"/>
      <c r="AOA61" s="458"/>
      <c r="AOB61" s="458"/>
      <c r="AOC61" s="458"/>
      <c r="AOD61" s="458"/>
      <c r="AOE61" s="458"/>
      <c r="AOF61" s="458"/>
      <c r="AOG61" s="458"/>
      <c r="AOH61" s="458"/>
      <c r="AOI61" s="458"/>
      <c r="AOJ61" s="458"/>
      <c r="AOK61" s="458"/>
      <c r="AOL61" s="458"/>
      <c r="AOM61" s="458"/>
      <c r="AON61" s="458"/>
      <c r="AOO61" s="458"/>
      <c r="AOP61" s="458"/>
      <c r="AOQ61" s="458"/>
      <c r="AOR61" s="458"/>
      <c r="AOS61" s="458"/>
      <c r="AOT61" s="458"/>
      <c r="AOU61" s="458"/>
      <c r="AOV61" s="458"/>
      <c r="AOW61" s="458"/>
      <c r="AOX61" s="458"/>
      <c r="AOY61" s="458"/>
      <c r="AOZ61" s="458"/>
      <c r="APA61" s="458"/>
      <c r="APB61" s="458"/>
      <c r="APC61" s="458"/>
      <c r="APD61" s="458"/>
      <c r="APE61" s="458"/>
      <c r="APF61" s="458"/>
      <c r="APG61" s="458"/>
      <c r="APH61" s="458"/>
      <c r="API61" s="458"/>
      <c r="APJ61" s="458"/>
      <c r="APK61" s="458"/>
      <c r="APL61" s="458"/>
      <c r="APM61" s="458"/>
      <c r="APN61" s="458"/>
      <c r="APO61" s="458"/>
      <c r="APP61" s="458"/>
      <c r="APQ61" s="458"/>
      <c r="APR61" s="458"/>
      <c r="APS61" s="458"/>
      <c r="APT61" s="458"/>
      <c r="APU61" s="458"/>
      <c r="APV61" s="458"/>
      <c r="APW61" s="458"/>
      <c r="APX61" s="458"/>
      <c r="APY61" s="458"/>
      <c r="APZ61" s="458"/>
      <c r="AQA61" s="458"/>
      <c r="AQB61" s="458"/>
      <c r="AQC61" s="458"/>
      <c r="AQD61" s="458"/>
      <c r="AQE61" s="458"/>
      <c r="AQF61" s="458"/>
      <c r="AQG61" s="458"/>
      <c r="AQH61" s="458"/>
      <c r="AQI61" s="458"/>
      <c r="AQJ61" s="458"/>
      <c r="AQK61" s="458"/>
      <c r="AQL61" s="458"/>
      <c r="AQM61" s="458"/>
      <c r="AQN61" s="458"/>
      <c r="AQO61" s="458"/>
      <c r="AQP61" s="458"/>
      <c r="AQQ61" s="458"/>
      <c r="AQR61" s="458"/>
      <c r="AQS61" s="458"/>
      <c r="AQT61" s="458"/>
      <c r="AQU61" s="458"/>
      <c r="AQV61" s="458"/>
      <c r="AQW61" s="458"/>
      <c r="AQX61" s="458"/>
      <c r="AQY61" s="458"/>
      <c r="AQZ61" s="458"/>
      <c r="ARA61" s="458"/>
      <c r="ARB61" s="458"/>
      <c r="ARC61" s="458"/>
      <c r="ARD61" s="458"/>
      <c r="ARE61" s="458"/>
      <c r="ARF61" s="458"/>
      <c r="ARG61" s="458"/>
      <c r="ARH61" s="458"/>
      <c r="ARI61" s="458"/>
      <c r="ARJ61" s="458"/>
      <c r="ARK61" s="458"/>
      <c r="ARL61" s="458"/>
      <c r="ARM61" s="458"/>
      <c r="ARN61" s="458"/>
      <c r="ARO61" s="458"/>
      <c r="ARP61" s="458"/>
      <c r="ARQ61" s="458"/>
      <c r="ARR61" s="458"/>
      <c r="ARS61" s="458"/>
      <c r="ART61" s="458"/>
      <c r="ARU61" s="458"/>
      <c r="ARV61" s="458"/>
      <c r="ARW61" s="458"/>
      <c r="ARX61" s="458"/>
      <c r="ARY61" s="458"/>
      <c r="ARZ61" s="458"/>
      <c r="ASA61" s="458"/>
      <c r="ASB61" s="458"/>
      <c r="ASC61" s="458"/>
      <c r="ASD61" s="458"/>
      <c r="ASE61" s="458"/>
      <c r="ASF61" s="458"/>
      <c r="ASG61" s="458"/>
      <c r="ASH61" s="458"/>
      <c r="ASI61" s="458"/>
      <c r="ASJ61" s="458"/>
      <c r="ASK61" s="458"/>
      <c r="ASL61" s="458"/>
      <c r="ASM61" s="458"/>
      <c r="ASN61" s="458"/>
      <c r="ASO61" s="458"/>
      <c r="ASP61" s="458"/>
      <c r="ASQ61" s="458"/>
      <c r="ASR61" s="458"/>
      <c r="ASS61" s="458"/>
      <c r="AST61" s="458"/>
      <c r="ASU61" s="458"/>
      <c r="ASV61" s="458"/>
      <c r="ASW61" s="458"/>
      <c r="ASX61" s="458"/>
      <c r="ASY61" s="458"/>
      <c r="ASZ61" s="458"/>
      <c r="ATA61" s="458"/>
      <c r="ATB61" s="458"/>
      <c r="ATC61" s="458"/>
      <c r="ATD61" s="458"/>
      <c r="ATE61" s="458"/>
      <c r="ATF61" s="458"/>
      <c r="ATG61" s="458"/>
      <c r="ATH61" s="458"/>
      <c r="ATI61" s="458"/>
      <c r="ATJ61" s="458"/>
      <c r="ATK61" s="458"/>
      <c r="ATL61" s="458"/>
      <c r="ATM61" s="458"/>
      <c r="ATN61" s="458"/>
      <c r="ATO61" s="458"/>
      <c r="ATP61" s="458"/>
      <c r="ATQ61" s="458"/>
      <c r="ATR61" s="458"/>
      <c r="ATS61" s="458"/>
      <c r="ATT61" s="458"/>
      <c r="ATU61" s="458"/>
      <c r="ATV61" s="458"/>
      <c r="ATW61" s="458"/>
      <c r="ATX61" s="458"/>
      <c r="ATY61" s="458"/>
      <c r="ATZ61" s="458"/>
      <c r="AUA61" s="458"/>
      <c r="AUB61" s="458"/>
      <c r="AUC61" s="458"/>
      <c r="AUD61" s="458"/>
      <c r="AUE61" s="458"/>
      <c r="AUF61" s="458"/>
      <c r="AUG61" s="458"/>
      <c r="AUH61" s="458"/>
      <c r="AUI61" s="458"/>
      <c r="AUJ61" s="458"/>
      <c r="AUK61" s="458"/>
      <c r="AUL61" s="458"/>
      <c r="AUM61" s="458"/>
      <c r="AUN61" s="458"/>
      <c r="AUO61" s="458"/>
      <c r="AUP61" s="458"/>
      <c r="AUQ61" s="458"/>
      <c r="AUR61" s="458"/>
      <c r="AUS61" s="458"/>
      <c r="AUT61" s="458"/>
      <c r="AUU61" s="458"/>
      <c r="AUV61" s="458"/>
      <c r="AUW61" s="458"/>
      <c r="AUX61" s="458"/>
      <c r="AUY61" s="458"/>
      <c r="AUZ61" s="458"/>
      <c r="AVA61" s="458"/>
      <c r="AVB61" s="458"/>
      <c r="AVC61" s="458"/>
      <c r="AVD61" s="458"/>
      <c r="AVE61" s="458"/>
      <c r="AVF61" s="458"/>
      <c r="AVG61" s="458"/>
      <c r="AVH61" s="458"/>
      <c r="AVI61" s="458"/>
      <c r="AVJ61" s="458"/>
      <c r="AVK61" s="458"/>
      <c r="AVL61" s="458"/>
      <c r="AVM61" s="458"/>
      <c r="AVN61" s="458"/>
      <c r="AVO61" s="458"/>
      <c r="AVP61" s="458"/>
      <c r="AVQ61" s="458"/>
      <c r="AVR61" s="458"/>
      <c r="AVS61" s="458"/>
      <c r="AVT61" s="458"/>
      <c r="AVU61" s="458"/>
      <c r="AVV61" s="458"/>
      <c r="AVW61" s="458"/>
      <c r="AVX61" s="458"/>
      <c r="AVY61" s="458"/>
      <c r="AVZ61" s="458"/>
      <c r="AWA61" s="458"/>
      <c r="AWB61" s="458"/>
      <c r="AWC61" s="458"/>
      <c r="AWD61" s="458"/>
      <c r="AWE61" s="458"/>
      <c r="AWF61" s="458"/>
      <c r="AWG61" s="458"/>
      <c r="AWH61" s="458"/>
      <c r="AWI61" s="458"/>
      <c r="AWJ61" s="458"/>
      <c r="AWK61" s="458"/>
      <c r="AWL61" s="458"/>
      <c r="AWM61" s="458"/>
      <c r="AWN61" s="458"/>
      <c r="AWO61" s="458"/>
      <c r="AWP61" s="458"/>
      <c r="AWQ61" s="458"/>
      <c r="AWR61" s="458"/>
      <c r="AWS61" s="458"/>
      <c r="AWT61" s="458"/>
      <c r="AWU61" s="458"/>
      <c r="AWV61" s="458"/>
      <c r="AWW61" s="458"/>
      <c r="AWX61" s="458"/>
      <c r="AWY61" s="458"/>
      <c r="AWZ61" s="458"/>
      <c r="AXA61" s="458"/>
      <c r="AXB61" s="458"/>
      <c r="AXC61" s="458"/>
      <c r="AXD61" s="458"/>
      <c r="AXE61" s="458"/>
      <c r="AXF61" s="458"/>
      <c r="AXG61" s="458"/>
      <c r="AXH61" s="458"/>
      <c r="AXI61" s="458"/>
      <c r="AXJ61" s="458"/>
      <c r="AXK61" s="458"/>
      <c r="AXL61" s="458"/>
      <c r="AXM61" s="458"/>
      <c r="AXN61" s="458"/>
      <c r="AXO61" s="458"/>
      <c r="AXP61" s="458"/>
      <c r="AXQ61" s="458"/>
      <c r="AXR61" s="458"/>
      <c r="AXS61" s="458"/>
      <c r="AXT61" s="458"/>
      <c r="AXU61" s="458"/>
      <c r="AXV61" s="458"/>
      <c r="AXW61" s="458"/>
      <c r="AXX61" s="458"/>
      <c r="AXY61" s="458"/>
      <c r="AXZ61" s="458"/>
      <c r="AYA61" s="458"/>
      <c r="AYB61" s="458"/>
      <c r="AYC61" s="458"/>
      <c r="AYD61" s="458"/>
      <c r="AYE61" s="458"/>
      <c r="AYF61" s="458"/>
      <c r="AYG61" s="458"/>
      <c r="AYH61" s="458"/>
      <c r="AYI61" s="458"/>
      <c r="AYJ61" s="458"/>
      <c r="AYK61" s="458"/>
      <c r="AYL61" s="458"/>
      <c r="AYM61" s="458"/>
      <c r="AYN61" s="458"/>
      <c r="AYO61" s="458"/>
      <c r="AYP61" s="458"/>
      <c r="AYQ61" s="458"/>
      <c r="AYR61" s="458"/>
      <c r="AYS61" s="458"/>
      <c r="AYT61" s="458"/>
      <c r="AYU61" s="458"/>
      <c r="AYV61" s="458"/>
      <c r="AYW61" s="458"/>
      <c r="AYX61" s="458"/>
      <c r="AYY61" s="458"/>
      <c r="AYZ61" s="458"/>
      <c r="AZA61" s="458"/>
      <c r="AZB61" s="458"/>
      <c r="AZC61" s="458"/>
      <c r="AZD61" s="458"/>
      <c r="AZE61" s="458"/>
      <c r="AZF61" s="458"/>
      <c r="AZG61" s="458"/>
      <c r="AZH61" s="458"/>
      <c r="AZI61" s="458"/>
      <c r="AZJ61" s="458"/>
      <c r="AZK61" s="458"/>
      <c r="AZL61" s="458"/>
      <c r="AZM61" s="458"/>
      <c r="AZN61" s="458"/>
      <c r="AZO61" s="458"/>
      <c r="AZP61" s="458"/>
      <c r="AZQ61" s="458"/>
      <c r="AZR61" s="458"/>
      <c r="AZS61" s="458"/>
      <c r="AZT61" s="458"/>
      <c r="AZU61" s="458"/>
      <c r="AZV61" s="458"/>
      <c r="AZW61" s="458"/>
      <c r="AZX61" s="458"/>
      <c r="AZY61" s="458"/>
      <c r="AZZ61" s="458"/>
      <c r="BAA61" s="458"/>
      <c r="BAB61" s="458"/>
      <c r="BAC61" s="458"/>
      <c r="BAD61" s="458"/>
      <c r="BAE61" s="458"/>
      <c r="BAF61" s="458"/>
      <c r="BAG61" s="458"/>
      <c r="BAH61" s="458"/>
      <c r="BAI61" s="458"/>
      <c r="BAJ61" s="458"/>
      <c r="BAK61" s="458"/>
      <c r="BAL61" s="458"/>
      <c r="BAM61" s="458"/>
      <c r="BAN61" s="458"/>
      <c r="BAO61" s="458"/>
      <c r="BAP61" s="458"/>
      <c r="BAQ61" s="458"/>
      <c r="BAR61" s="458"/>
      <c r="BAS61" s="458"/>
      <c r="BAT61" s="458"/>
      <c r="BAU61" s="458"/>
      <c r="BAV61" s="458"/>
      <c r="BAW61" s="458"/>
      <c r="BAX61" s="458"/>
      <c r="BAY61" s="458"/>
      <c r="BAZ61" s="458"/>
      <c r="BBA61" s="458"/>
      <c r="BBB61" s="458"/>
      <c r="BBC61" s="458"/>
      <c r="BBD61" s="458"/>
      <c r="BBE61" s="458"/>
      <c r="BBF61" s="458"/>
      <c r="BBG61" s="458"/>
      <c r="BBH61" s="458"/>
      <c r="BBI61" s="458"/>
      <c r="BBJ61" s="458"/>
      <c r="BBK61" s="458"/>
      <c r="BBL61" s="458"/>
      <c r="BBM61" s="458"/>
      <c r="BBN61" s="458"/>
      <c r="BBO61" s="458"/>
      <c r="BBP61" s="458"/>
      <c r="BBQ61" s="458"/>
      <c r="BBR61" s="458"/>
      <c r="BBS61" s="458"/>
      <c r="BBT61" s="458"/>
      <c r="BBU61" s="458"/>
      <c r="BBV61" s="458"/>
      <c r="BBW61" s="458"/>
      <c r="BBX61" s="458"/>
      <c r="BBY61" s="458"/>
      <c r="BBZ61" s="458"/>
      <c r="BCA61" s="458"/>
      <c r="BCB61" s="458"/>
      <c r="BCC61" s="458"/>
      <c r="BCD61" s="458"/>
      <c r="BCE61" s="458"/>
      <c r="BCF61" s="458"/>
      <c r="BCG61" s="458"/>
      <c r="BCH61" s="458"/>
      <c r="BCI61" s="458"/>
      <c r="BCJ61" s="458"/>
      <c r="BCK61" s="458"/>
      <c r="BCL61" s="458"/>
      <c r="BCM61" s="458"/>
      <c r="BCN61" s="458"/>
      <c r="BCO61" s="458"/>
      <c r="BCP61" s="458"/>
      <c r="BCQ61" s="458"/>
      <c r="BCR61" s="458"/>
      <c r="BCS61" s="458"/>
      <c r="BCT61" s="458"/>
      <c r="BCU61" s="458"/>
      <c r="BCV61" s="458"/>
      <c r="BCW61" s="458"/>
      <c r="BCX61" s="458"/>
      <c r="BCY61" s="458"/>
      <c r="BCZ61" s="458"/>
      <c r="BDA61" s="458"/>
      <c r="BDB61" s="458"/>
      <c r="BDC61" s="458"/>
      <c r="BDD61" s="458"/>
      <c r="BDE61" s="458"/>
      <c r="BDF61" s="458"/>
      <c r="BDG61" s="458"/>
      <c r="BDH61" s="458"/>
      <c r="BDI61" s="458"/>
      <c r="BDJ61" s="458"/>
      <c r="BDK61" s="458"/>
      <c r="BDL61" s="458"/>
      <c r="BDM61" s="458"/>
      <c r="BDN61" s="458"/>
      <c r="BDO61" s="458"/>
      <c r="BDP61" s="458"/>
      <c r="BDQ61" s="458"/>
      <c r="BDR61" s="458"/>
      <c r="BDS61" s="458"/>
      <c r="BDT61" s="458"/>
      <c r="BDU61" s="458"/>
      <c r="BDV61" s="458"/>
      <c r="BDW61" s="458"/>
      <c r="BDX61" s="458"/>
      <c r="BDY61" s="458"/>
      <c r="BDZ61" s="458"/>
      <c r="BEA61" s="458"/>
      <c r="BEB61" s="458"/>
      <c r="BEC61" s="458"/>
      <c r="BED61" s="458"/>
      <c r="BEE61" s="458"/>
      <c r="BEF61" s="458"/>
      <c r="BEG61" s="458"/>
      <c r="BEH61" s="458"/>
      <c r="BEI61" s="458"/>
      <c r="BEJ61" s="458"/>
      <c r="BEK61" s="458"/>
      <c r="BEL61" s="458"/>
      <c r="BEM61" s="458"/>
      <c r="BEN61" s="458"/>
      <c r="BEO61" s="458"/>
      <c r="BEP61" s="458"/>
      <c r="BEQ61" s="458"/>
      <c r="BER61" s="458"/>
      <c r="BES61" s="458"/>
      <c r="BET61" s="458"/>
      <c r="BEU61" s="458"/>
      <c r="BEV61" s="458"/>
      <c r="BEW61" s="458"/>
      <c r="BEX61" s="458"/>
      <c r="BEY61" s="458"/>
      <c r="BEZ61" s="458"/>
      <c r="BFA61" s="458"/>
      <c r="BFB61" s="458"/>
      <c r="BFC61" s="458"/>
      <c r="BFD61" s="458"/>
      <c r="BFE61" s="458"/>
      <c r="BFF61" s="458"/>
      <c r="BFG61" s="458"/>
      <c r="BFH61" s="458"/>
      <c r="BFI61" s="458"/>
      <c r="BFJ61" s="458"/>
      <c r="BFK61" s="458"/>
      <c r="BFL61" s="458"/>
      <c r="BFM61" s="458"/>
      <c r="BFN61" s="458"/>
      <c r="BFO61" s="458"/>
      <c r="BFP61" s="458"/>
      <c r="BFQ61" s="458"/>
      <c r="BFR61" s="458"/>
      <c r="BFS61" s="458"/>
      <c r="BFT61" s="458"/>
      <c r="BFU61" s="458"/>
      <c r="BFV61" s="458"/>
      <c r="BFW61" s="458"/>
      <c r="BFX61" s="458"/>
      <c r="BFY61" s="458"/>
      <c r="BFZ61" s="458"/>
      <c r="BGA61" s="458"/>
      <c r="BGB61" s="458"/>
      <c r="BGC61" s="458"/>
      <c r="BGD61" s="458"/>
      <c r="BGE61" s="458"/>
      <c r="BGF61" s="458"/>
      <c r="BGG61" s="458"/>
      <c r="BGH61" s="458"/>
      <c r="BGI61" s="458"/>
      <c r="BGJ61" s="458"/>
      <c r="BGK61" s="458"/>
      <c r="BGL61" s="458"/>
      <c r="BGM61" s="458"/>
      <c r="BGN61" s="458"/>
      <c r="BGO61" s="458"/>
      <c r="BGP61" s="458"/>
      <c r="BGQ61" s="458"/>
      <c r="BGR61" s="458"/>
      <c r="BGS61" s="458"/>
      <c r="BGT61" s="458"/>
      <c r="BGU61" s="458"/>
      <c r="BGV61" s="458"/>
      <c r="BGW61" s="458"/>
      <c r="BGX61" s="458"/>
      <c r="BGY61" s="458"/>
      <c r="BGZ61" s="458"/>
      <c r="BHA61" s="458"/>
      <c r="BHB61" s="458"/>
      <c r="BHC61" s="458"/>
      <c r="BHD61" s="458"/>
      <c r="BHE61" s="458"/>
      <c r="BHF61" s="458"/>
      <c r="BHG61" s="458"/>
      <c r="BHH61" s="458"/>
      <c r="BHI61" s="458"/>
      <c r="BHJ61" s="458"/>
      <c r="BHK61" s="458"/>
      <c r="BHL61" s="458"/>
      <c r="BHM61" s="458"/>
      <c r="BHN61" s="458"/>
      <c r="BHO61" s="458"/>
      <c r="BHP61" s="458"/>
      <c r="BHQ61" s="458"/>
      <c r="BHR61" s="458"/>
      <c r="BHS61" s="458"/>
      <c r="BHT61" s="458"/>
      <c r="BHU61" s="458"/>
      <c r="BHV61" s="458"/>
      <c r="BHW61" s="458"/>
      <c r="BHX61" s="458"/>
      <c r="BHY61" s="458"/>
      <c r="BHZ61" s="458"/>
      <c r="BIA61" s="458"/>
      <c r="BIB61" s="458"/>
      <c r="BIC61" s="458"/>
      <c r="BID61" s="458"/>
      <c r="BIE61" s="458"/>
      <c r="BIF61" s="458"/>
      <c r="BIG61" s="458"/>
      <c r="BIH61" s="458"/>
      <c r="BII61" s="458"/>
      <c r="BIJ61" s="458"/>
      <c r="BIK61" s="458"/>
      <c r="BIL61" s="458"/>
      <c r="BIM61" s="458"/>
      <c r="BIN61" s="458"/>
      <c r="BIO61" s="458"/>
      <c r="BIP61" s="458"/>
      <c r="BIQ61" s="458"/>
      <c r="BIR61" s="458"/>
      <c r="BIS61" s="458"/>
      <c r="BIT61" s="458"/>
      <c r="BIU61" s="458"/>
      <c r="BIV61" s="458"/>
      <c r="BIW61" s="458"/>
      <c r="BIX61" s="458"/>
      <c r="BIY61" s="458"/>
      <c r="BIZ61" s="458"/>
      <c r="BJA61" s="458"/>
      <c r="BJB61" s="458"/>
      <c r="BJC61" s="458"/>
      <c r="BJD61" s="458"/>
      <c r="BJE61" s="458"/>
      <c r="BJF61" s="458"/>
      <c r="BJG61" s="458"/>
      <c r="BJH61" s="458"/>
      <c r="BJI61" s="458"/>
      <c r="BJJ61" s="458"/>
      <c r="BJK61" s="458"/>
      <c r="BJL61" s="458"/>
      <c r="BJM61" s="458"/>
      <c r="BJN61" s="458"/>
      <c r="BJO61" s="458"/>
      <c r="BJP61" s="458"/>
      <c r="BJQ61" s="458"/>
      <c r="BJR61" s="458"/>
      <c r="BJS61" s="458"/>
      <c r="BJT61" s="458"/>
      <c r="BJU61" s="458"/>
      <c r="BJV61" s="458"/>
      <c r="BJW61" s="458"/>
      <c r="BJX61" s="458"/>
      <c r="BJY61" s="458"/>
      <c r="BJZ61" s="458"/>
      <c r="BKA61" s="458"/>
      <c r="BKB61" s="458"/>
      <c r="BKC61" s="458"/>
      <c r="BKD61" s="458"/>
      <c r="BKE61" s="458"/>
      <c r="BKF61" s="458"/>
      <c r="BKG61" s="458"/>
      <c r="BKH61" s="458"/>
      <c r="BKI61" s="458"/>
      <c r="BKJ61" s="458"/>
      <c r="BKK61" s="458"/>
      <c r="BKL61" s="458"/>
      <c r="BKM61" s="458"/>
      <c r="BKN61" s="458"/>
      <c r="BKO61" s="458"/>
      <c r="BKP61" s="458"/>
      <c r="BKQ61" s="458"/>
      <c r="BKR61" s="458"/>
      <c r="BKS61" s="458"/>
      <c r="BKT61" s="458"/>
      <c r="BKU61" s="458"/>
      <c r="BKV61" s="458"/>
      <c r="BKW61" s="458"/>
      <c r="BKX61" s="458"/>
      <c r="BKY61" s="458"/>
      <c r="BKZ61" s="458"/>
      <c r="BLA61" s="458"/>
      <c r="BLB61" s="458"/>
      <c r="BLC61" s="458"/>
      <c r="BLD61" s="458"/>
      <c r="BLE61" s="458"/>
      <c r="BLF61" s="458"/>
      <c r="BLG61" s="458"/>
      <c r="BLH61" s="458"/>
      <c r="BLI61" s="458"/>
      <c r="BLJ61" s="458"/>
      <c r="BLK61" s="458"/>
      <c r="BLL61" s="458"/>
      <c r="BLM61" s="458"/>
      <c r="BLN61" s="458"/>
      <c r="BLO61" s="458"/>
      <c r="BLP61" s="458"/>
      <c r="BLQ61" s="458"/>
      <c r="BLR61" s="458"/>
      <c r="BLS61" s="458"/>
      <c r="BLT61" s="458"/>
      <c r="BLU61" s="458"/>
      <c r="BLV61" s="458"/>
      <c r="BLW61" s="458"/>
      <c r="BLX61" s="458"/>
      <c r="BLY61" s="458"/>
      <c r="BLZ61" s="458"/>
      <c r="BMA61" s="458"/>
      <c r="BMB61" s="458"/>
      <c r="BMC61" s="458"/>
      <c r="BMD61" s="458"/>
      <c r="BME61" s="458"/>
      <c r="BMF61" s="458"/>
      <c r="BMG61" s="458"/>
      <c r="BMH61" s="458"/>
      <c r="BMI61" s="458"/>
      <c r="BMJ61" s="458"/>
      <c r="BMK61" s="458"/>
      <c r="BML61" s="458"/>
      <c r="BMM61" s="458"/>
      <c r="BMN61" s="458"/>
      <c r="BMO61" s="458"/>
      <c r="BMP61" s="458"/>
      <c r="BMQ61" s="458"/>
      <c r="BMR61" s="458"/>
      <c r="BMS61" s="458"/>
      <c r="BMT61" s="458"/>
      <c r="BMU61" s="458"/>
      <c r="BMV61" s="458"/>
      <c r="BMW61" s="458"/>
      <c r="BMX61" s="458"/>
      <c r="BMY61" s="458"/>
      <c r="BMZ61" s="458"/>
      <c r="BNA61" s="458"/>
      <c r="BNB61" s="458"/>
      <c r="BNC61" s="458"/>
      <c r="BND61" s="458"/>
      <c r="BNE61" s="458"/>
      <c r="BNF61" s="458"/>
      <c r="BNG61" s="458"/>
      <c r="BNH61" s="458"/>
      <c r="BNI61" s="458"/>
      <c r="BNJ61" s="458"/>
      <c r="BNK61" s="458"/>
      <c r="BNL61" s="458"/>
      <c r="BNM61" s="458"/>
      <c r="BNN61" s="458"/>
      <c r="BNO61" s="458"/>
      <c r="BNP61" s="458"/>
      <c r="BNQ61" s="458"/>
      <c r="BNR61" s="458"/>
      <c r="BNS61" s="458"/>
      <c r="BNT61" s="458"/>
      <c r="BNU61" s="458"/>
      <c r="BNV61" s="458"/>
      <c r="BNW61" s="458"/>
      <c r="BNX61" s="458"/>
      <c r="BNY61" s="458"/>
      <c r="BNZ61" s="458"/>
      <c r="BOA61" s="458"/>
      <c r="BOB61" s="458"/>
      <c r="BOC61" s="458"/>
      <c r="BOD61" s="458"/>
      <c r="BOE61" s="458"/>
      <c r="BOF61" s="458"/>
      <c r="BOG61" s="458"/>
      <c r="BOH61" s="458"/>
      <c r="BOI61" s="458"/>
      <c r="BOJ61" s="458"/>
      <c r="BOK61" s="458"/>
      <c r="BOL61" s="458"/>
      <c r="BOM61" s="458"/>
      <c r="BON61" s="458"/>
      <c r="BOO61" s="458"/>
      <c r="BOP61" s="458"/>
      <c r="BOQ61" s="458"/>
      <c r="BOR61" s="458"/>
      <c r="BOS61" s="458"/>
      <c r="BOT61" s="458"/>
      <c r="BOU61" s="458"/>
      <c r="BOV61" s="458"/>
      <c r="BOW61" s="458"/>
      <c r="BOX61" s="458"/>
      <c r="BOY61" s="458"/>
      <c r="BOZ61" s="458"/>
      <c r="BPA61" s="458"/>
      <c r="BPB61" s="458"/>
      <c r="BPC61" s="458"/>
      <c r="BPD61" s="458"/>
      <c r="BPE61" s="458"/>
      <c r="BPF61" s="458"/>
      <c r="BPG61" s="458"/>
      <c r="BPH61" s="458"/>
      <c r="BPI61" s="458"/>
      <c r="BPJ61" s="458"/>
      <c r="BPK61" s="458"/>
      <c r="BPL61" s="458"/>
      <c r="BPM61" s="458"/>
      <c r="BPN61" s="458"/>
      <c r="BPO61" s="458"/>
      <c r="BPP61" s="458"/>
      <c r="BPQ61" s="458"/>
      <c r="BPR61" s="458"/>
      <c r="BPS61" s="458"/>
      <c r="BPT61" s="458"/>
      <c r="BPU61" s="458"/>
      <c r="BPV61" s="458"/>
      <c r="BPW61" s="458"/>
      <c r="BPX61" s="458"/>
      <c r="BPY61" s="458"/>
      <c r="BPZ61" s="458"/>
      <c r="BQA61" s="458"/>
      <c r="BQB61" s="458"/>
      <c r="BQC61" s="458"/>
      <c r="BQD61" s="458"/>
      <c r="BQE61" s="458"/>
      <c r="BQF61" s="458"/>
      <c r="BQG61" s="458"/>
      <c r="BQH61" s="458"/>
      <c r="BQI61" s="458"/>
      <c r="BQJ61" s="458"/>
      <c r="BQK61" s="458"/>
      <c r="BQL61" s="458"/>
      <c r="BQM61" s="458"/>
      <c r="BQN61" s="458"/>
      <c r="BQO61" s="458"/>
      <c r="BQP61" s="458"/>
      <c r="BQQ61" s="458"/>
      <c r="BQR61" s="458"/>
      <c r="BQS61" s="458"/>
      <c r="BQT61" s="458"/>
      <c r="BQU61" s="458"/>
      <c r="BQV61" s="458"/>
      <c r="BQW61" s="458"/>
      <c r="BQX61" s="458"/>
      <c r="BQY61" s="458"/>
      <c r="BQZ61" s="458"/>
      <c r="BRA61" s="458"/>
      <c r="BRB61" s="458"/>
      <c r="BRC61" s="458"/>
      <c r="BRD61" s="458"/>
      <c r="BRE61" s="458"/>
      <c r="BRF61" s="458"/>
      <c r="BRG61" s="458"/>
      <c r="BRH61" s="458"/>
      <c r="BRI61" s="458"/>
      <c r="BRJ61" s="458"/>
      <c r="BRK61" s="458"/>
      <c r="BRL61" s="458"/>
      <c r="BRM61" s="458"/>
      <c r="BRN61" s="458"/>
      <c r="BRO61" s="458"/>
      <c r="BRP61" s="458"/>
      <c r="BRQ61" s="458"/>
      <c r="BRR61" s="458"/>
      <c r="BRS61" s="458"/>
      <c r="BRT61" s="458"/>
      <c r="BRU61" s="458"/>
      <c r="BRV61" s="458"/>
      <c r="BRW61" s="458"/>
      <c r="BRX61" s="458"/>
      <c r="BRY61" s="458"/>
      <c r="BRZ61" s="458"/>
      <c r="BSA61" s="458"/>
      <c r="BSB61" s="458"/>
      <c r="BSC61" s="458"/>
      <c r="BSD61" s="458"/>
      <c r="BSE61" s="458"/>
      <c r="BSF61" s="458"/>
      <c r="BSG61" s="458"/>
      <c r="BSH61" s="458"/>
      <c r="BSI61" s="458"/>
      <c r="BSJ61" s="458"/>
      <c r="BSK61" s="458"/>
      <c r="BSL61" s="458"/>
      <c r="BSM61" s="458"/>
      <c r="BSN61" s="458"/>
      <c r="BSO61" s="458"/>
      <c r="BSP61" s="458"/>
      <c r="BSQ61" s="458"/>
      <c r="BSR61" s="458"/>
      <c r="BSS61" s="458"/>
      <c r="BST61" s="458"/>
      <c r="BSU61" s="458"/>
      <c r="BSV61" s="458"/>
      <c r="BSW61" s="458"/>
      <c r="BSX61" s="458"/>
      <c r="BSY61" s="458"/>
      <c r="BSZ61" s="458"/>
      <c r="BTA61" s="458"/>
      <c r="BTB61" s="458"/>
      <c r="BTC61" s="458"/>
      <c r="BTD61" s="458"/>
      <c r="BTE61" s="458"/>
      <c r="BTF61" s="458"/>
      <c r="BTG61" s="458"/>
      <c r="BTH61" s="458"/>
      <c r="BTI61" s="458"/>
      <c r="BTJ61" s="458"/>
      <c r="BTK61" s="458"/>
      <c r="BTL61" s="458"/>
      <c r="BTM61" s="458"/>
      <c r="BTN61" s="458"/>
      <c r="BTO61" s="458"/>
      <c r="BTP61" s="458"/>
      <c r="BTQ61" s="458"/>
      <c r="BTR61" s="458"/>
      <c r="BTS61" s="458"/>
      <c r="BTT61" s="458"/>
      <c r="BTU61" s="458"/>
      <c r="BTV61" s="458"/>
      <c r="BTW61" s="458"/>
      <c r="BTX61" s="458"/>
      <c r="BTY61" s="458"/>
      <c r="BTZ61" s="458"/>
      <c r="BUA61" s="458"/>
      <c r="BUB61" s="458"/>
      <c r="BUC61" s="458"/>
      <c r="BUD61" s="458"/>
      <c r="BUE61" s="458"/>
      <c r="BUF61" s="458"/>
      <c r="BUG61" s="458"/>
      <c r="BUH61" s="458"/>
      <c r="BUI61" s="458"/>
      <c r="BUJ61" s="458"/>
      <c r="BUK61" s="458"/>
      <c r="BUL61" s="458"/>
      <c r="BUM61" s="458"/>
      <c r="BUN61" s="458"/>
      <c r="BUO61" s="458"/>
      <c r="BUP61" s="458"/>
      <c r="BUQ61" s="458"/>
      <c r="BUR61" s="458"/>
      <c r="BUS61" s="458"/>
      <c r="BUT61" s="458"/>
      <c r="BUU61" s="458"/>
      <c r="BUV61" s="458"/>
      <c r="BUW61" s="458"/>
      <c r="BUX61" s="458"/>
      <c r="BUY61" s="458"/>
      <c r="BUZ61" s="458"/>
      <c r="BVA61" s="458"/>
      <c r="BVB61" s="458"/>
      <c r="BVC61" s="458"/>
      <c r="BVD61" s="458"/>
      <c r="BVE61" s="458"/>
      <c r="BVF61" s="458"/>
      <c r="BVG61" s="458"/>
      <c r="BVH61" s="458"/>
      <c r="BVI61" s="458"/>
      <c r="BVJ61" s="458"/>
      <c r="BVK61" s="458"/>
      <c r="BVL61" s="458"/>
      <c r="BVM61" s="458"/>
      <c r="BVN61" s="458"/>
      <c r="BVO61" s="458"/>
      <c r="BVP61" s="458"/>
      <c r="BVQ61" s="458"/>
      <c r="BVR61" s="458"/>
      <c r="BVS61" s="458"/>
      <c r="BVT61" s="458"/>
      <c r="BVU61" s="458"/>
      <c r="BVV61" s="458"/>
      <c r="BVW61" s="458"/>
      <c r="BVX61" s="458"/>
      <c r="BVY61" s="458"/>
      <c r="BVZ61" s="458"/>
      <c r="BWA61" s="458"/>
      <c r="BWB61" s="458"/>
      <c r="BWC61" s="458"/>
      <c r="BWD61" s="458"/>
    </row>
    <row r="62" spans="1:1954" ht="16.5" x14ac:dyDescent="0.3">
      <c r="A62" s="454" t="s">
        <v>581</v>
      </c>
      <c r="B62" s="455">
        <v>178.3195833232364</v>
      </c>
      <c r="C62" s="455">
        <v>126.98182512999999</v>
      </c>
      <c r="D62" s="455">
        <v>305.30140845323638</v>
      </c>
      <c r="F62" s="448"/>
      <c r="G62" s="448"/>
      <c r="H62" s="448"/>
      <c r="J62" s="449"/>
      <c r="K62" s="449"/>
      <c r="L62" s="449"/>
    </row>
    <row r="63" spans="1:1954" ht="16.5" x14ac:dyDescent="0.3">
      <c r="A63" s="454" t="s">
        <v>582</v>
      </c>
      <c r="B63" s="455">
        <v>28.327892540000001</v>
      </c>
      <c r="C63" s="455">
        <v>30.18484831</v>
      </c>
      <c r="D63" s="455">
        <v>58.512740849999993</v>
      </c>
      <c r="F63" s="448"/>
      <c r="G63" s="448"/>
      <c r="H63" s="448"/>
      <c r="J63" s="449"/>
      <c r="K63" s="449"/>
      <c r="L63" s="449"/>
    </row>
    <row r="64" spans="1:1954" ht="16.5" x14ac:dyDescent="0.3">
      <c r="A64" s="454" t="s">
        <v>583</v>
      </c>
      <c r="B64" s="455">
        <v>104.36050159</v>
      </c>
      <c r="C64" s="455">
        <v>100.51450253</v>
      </c>
      <c r="D64" s="455">
        <v>204.87500412</v>
      </c>
      <c r="F64" s="448"/>
      <c r="G64" s="448"/>
      <c r="H64" s="448"/>
      <c r="J64" s="449"/>
      <c r="K64" s="449"/>
      <c r="L64" s="449"/>
    </row>
    <row r="65" spans="1:12" ht="17.25" thickBot="1" x14ac:dyDescent="0.35">
      <c r="A65" s="460" t="s">
        <v>584</v>
      </c>
      <c r="B65" s="461">
        <v>1088.6206798561932</v>
      </c>
      <c r="C65" s="461">
        <v>4.85144544</v>
      </c>
      <c r="D65" s="461">
        <v>1093.4721252961931</v>
      </c>
      <c r="F65" s="448"/>
      <c r="G65" s="448"/>
      <c r="H65" s="448"/>
      <c r="J65" s="449"/>
      <c r="K65" s="449"/>
      <c r="L65" s="449"/>
    </row>
    <row r="66" spans="1:12" ht="15.75" thickTop="1" x14ac:dyDescent="0.25">
      <c r="A66" s="462" t="s">
        <v>585</v>
      </c>
      <c r="B66" s="463"/>
      <c r="C66" s="463"/>
      <c r="D66" s="463"/>
      <c r="J66" s="449"/>
      <c r="K66" s="449"/>
      <c r="L66" s="449"/>
    </row>
    <row r="67" spans="1:12" ht="15.75" thickBot="1" x14ac:dyDescent="0.3">
      <c r="A67" s="464"/>
      <c r="B67" s="463"/>
      <c r="C67" s="463"/>
      <c r="D67" s="289" t="s">
        <v>519</v>
      </c>
      <c r="J67" s="449"/>
      <c r="K67" s="449"/>
      <c r="L67" s="449"/>
    </row>
    <row r="68" spans="1:12" ht="18.75" thickTop="1" thickBot="1" x14ac:dyDescent="0.35">
      <c r="A68" s="465" t="s">
        <v>586</v>
      </c>
      <c r="B68" s="293" t="s">
        <v>520</v>
      </c>
      <c r="C68" s="293" t="s">
        <v>521</v>
      </c>
      <c r="D68" s="293" t="s">
        <v>522</v>
      </c>
      <c r="J68" s="449"/>
      <c r="K68" s="449"/>
      <c r="L68" s="449"/>
    </row>
    <row r="69" spans="1:12" ht="17.25" thickTop="1" x14ac:dyDescent="0.3">
      <c r="A69" s="450" t="s">
        <v>587</v>
      </c>
      <c r="B69" s="466">
        <v>1718.2906422327824</v>
      </c>
      <c r="C69" s="466">
        <v>326.29935217000002</v>
      </c>
      <c r="D69" s="466">
        <v>2044.5899944027826</v>
      </c>
      <c r="F69" s="448"/>
      <c r="G69" s="467"/>
      <c r="H69" s="459"/>
      <c r="J69" s="449"/>
      <c r="K69" s="449"/>
      <c r="L69" s="449"/>
    </row>
    <row r="70" spans="1:12" ht="16.5" x14ac:dyDescent="0.3">
      <c r="A70" s="452" t="s">
        <v>588</v>
      </c>
      <c r="B70" s="468">
        <v>440.07385749999997</v>
      </c>
      <c r="C70" s="468">
        <v>159.47169605000002</v>
      </c>
      <c r="D70" s="468">
        <v>599.54555355000002</v>
      </c>
      <c r="F70" s="448"/>
      <c r="G70" s="467"/>
      <c r="H70" s="459"/>
      <c r="J70" s="449"/>
      <c r="K70" s="449"/>
      <c r="L70" s="449"/>
    </row>
    <row r="71" spans="1:12" ht="16.5" x14ac:dyDescent="0.3">
      <c r="A71" s="452" t="s">
        <v>589</v>
      </c>
      <c r="B71" s="468">
        <v>186.36130892000003</v>
      </c>
      <c r="C71" s="468">
        <v>3.633629E-2</v>
      </c>
      <c r="D71" s="468">
        <v>186.39764521000004</v>
      </c>
      <c r="F71" s="448"/>
      <c r="G71" s="467"/>
      <c r="H71" s="459"/>
      <c r="J71" s="449"/>
      <c r="K71" s="449"/>
      <c r="L71" s="449"/>
    </row>
    <row r="72" spans="1:12" ht="16.5" x14ac:dyDescent="0.3">
      <c r="A72" s="452" t="s">
        <v>590</v>
      </c>
      <c r="B72" s="468">
        <v>208.76275988</v>
      </c>
      <c r="C72" s="468">
        <v>0</v>
      </c>
      <c r="D72" s="468">
        <v>208.76275988</v>
      </c>
      <c r="F72" s="448"/>
      <c r="G72" s="467"/>
      <c r="H72" s="459"/>
      <c r="J72" s="449"/>
      <c r="K72" s="449"/>
      <c r="L72" s="449"/>
    </row>
    <row r="73" spans="1:12" ht="16.5" x14ac:dyDescent="0.3">
      <c r="A73" s="452" t="s">
        <v>591</v>
      </c>
      <c r="B73" s="468">
        <v>546.71302244638844</v>
      </c>
      <c r="C73" s="468">
        <v>50.422790259999999</v>
      </c>
      <c r="D73" s="468">
        <v>597.13581270638849</v>
      </c>
      <c r="F73" s="448"/>
      <c r="G73" s="467"/>
      <c r="H73" s="459"/>
      <c r="J73" s="449"/>
      <c r="K73" s="449"/>
      <c r="L73" s="449"/>
    </row>
    <row r="74" spans="1:12" ht="16.5" x14ac:dyDescent="0.3">
      <c r="A74" s="452" t="s">
        <v>592</v>
      </c>
      <c r="B74" s="468">
        <v>288.9534434801588</v>
      </c>
      <c r="C74" s="468">
        <v>8.2547010199999988</v>
      </c>
      <c r="D74" s="468">
        <v>297.20814450015877</v>
      </c>
      <c r="F74" s="448"/>
      <c r="G74" s="467"/>
      <c r="H74" s="459"/>
      <c r="J74" s="449"/>
      <c r="K74" s="449"/>
      <c r="L74" s="449"/>
    </row>
    <row r="75" spans="1:12" ht="16.5" x14ac:dyDescent="0.3">
      <c r="A75" s="452" t="s">
        <v>593</v>
      </c>
      <c r="B75" s="468">
        <v>47.426250006235605</v>
      </c>
      <c r="C75" s="468">
        <v>108.11382854999999</v>
      </c>
      <c r="D75" s="468">
        <v>155.54007855623558</v>
      </c>
      <c r="F75" s="448"/>
      <c r="G75" s="467"/>
      <c r="H75" s="459"/>
      <c r="J75" s="449"/>
      <c r="K75" s="449"/>
      <c r="L75" s="449"/>
    </row>
    <row r="76" spans="1:12" ht="16.5" x14ac:dyDescent="0.3">
      <c r="A76" s="450" t="s">
        <v>594</v>
      </c>
      <c r="B76" s="466">
        <v>19320.605347346871</v>
      </c>
      <c r="C76" s="466">
        <v>4348.0588446552138</v>
      </c>
      <c r="D76" s="466">
        <v>23668.664192002081</v>
      </c>
      <c r="F76" s="448"/>
      <c r="G76" s="467"/>
      <c r="H76" s="459"/>
      <c r="J76" s="449"/>
      <c r="K76" s="449"/>
      <c r="L76" s="449"/>
    </row>
    <row r="77" spans="1:12" ht="16.5" x14ac:dyDescent="0.3">
      <c r="A77" s="450" t="s">
        <v>595</v>
      </c>
      <c r="B77" s="466">
        <v>2004.6805567799997</v>
      </c>
      <c r="C77" s="466">
        <v>308.24206850999997</v>
      </c>
      <c r="D77" s="466">
        <v>2312.9226252899998</v>
      </c>
      <c r="F77" s="448"/>
      <c r="G77" s="467"/>
      <c r="H77" s="459"/>
      <c r="J77" s="449"/>
      <c r="K77" s="449"/>
      <c r="L77" s="449"/>
    </row>
    <row r="78" spans="1:12" ht="16.5" x14ac:dyDescent="0.3">
      <c r="A78" s="452" t="s">
        <v>596</v>
      </c>
      <c r="B78" s="468">
        <v>250.45543743000002</v>
      </c>
      <c r="C78" s="468">
        <v>1.4987918500000001</v>
      </c>
      <c r="D78" s="468">
        <v>251.95422927999996</v>
      </c>
      <c r="F78" s="448"/>
      <c r="G78" s="467"/>
      <c r="H78" s="459"/>
      <c r="J78" s="449"/>
      <c r="K78" s="449"/>
      <c r="L78" s="449"/>
    </row>
    <row r="79" spans="1:12" ht="16.5" x14ac:dyDescent="0.3">
      <c r="A79" s="452" t="s">
        <v>597</v>
      </c>
      <c r="B79" s="468">
        <v>1080.0135058599999</v>
      </c>
      <c r="C79" s="468">
        <v>168.34555775999999</v>
      </c>
      <c r="D79" s="468">
        <v>1248.3590636199999</v>
      </c>
      <c r="F79" s="448"/>
      <c r="G79" s="467"/>
      <c r="H79" s="459"/>
      <c r="J79" s="449"/>
      <c r="K79" s="449"/>
      <c r="L79" s="449"/>
    </row>
    <row r="80" spans="1:12" ht="16.5" x14ac:dyDescent="0.3">
      <c r="A80" s="452" t="s">
        <v>598</v>
      </c>
      <c r="B80" s="468">
        <v>104.25228745</v>
      </c>
      <c r="C80" s="468">
        <v>2.283075E-2</v>
      </c>
      <c r="D80" s="468">
        <v>104.27511820000001</v>
      </c>
      <c r="F80" s="448"/>
      <c r="G80" s="467"/>
      <c r="H80" s="459"/>
      <c r="J80" s="449"/>
      <c r="K80" s="449"/>
      <c r="L80" s="449"/>
    </row>
    <row r="81" spans="1:12" ht="16.5" x14ac:dyDescent="0.3">
      <c r="A81" s="452" t="s">
        <v>599</v>
      </c>
      <c r="B81" s="468">
        <v>23.975844060000004</v>
      </c>
      <c r="C81" s="468">
        <v>6.3798800000000001E-3</v>
      </c>
      <c r="D81" s="468">
        <v>23.982223940000001</v>
      </c>
      <c r="F81" s="448"/>
      <c r="G81" s="467"/>
      <c r="H81" s="459"/>
      <c r="J81" s="449"/>
      <c r="K81" s="449"/>
      <c r="L81" s="449"/>
    </row>
    <row r="82" spans="1:12" ht="16.5" x14ac:dyDescent="0.3">
      <c r="A82" s="452" t="s">
        <v>600</v>
      </c>
      <c r="B82" s="468">
        <v>95.29570179000001</v>
      </c>
      <c r="C82" s="468">
        <v>0.10144428999999999</v>
      </c>
      <c r="D82" s="468">
        <v>95.397146080000013</v>
      </c>
      <c r="F82" s="448"/>
      <c r="G82" s="467"/>
      <c r="H82" s="459"/>
      <c r="J82" s="449"/>
      <c r="K82" s="449"/>
      <c r="L82" s="449"/>
    </row>
    <row r="83" spans="1:12" ht="16.5" x14ac:dyDescent="0.3">
      <c r="A83" s="452" t="s">
        <v>601</v>
      </c>
      <c r="B83" s="468">
        <v>450.68778019000001</v>
      </c>
      <c r="C83" s="468">
        <v>138.26706397999999</v>
      </c>
      <c r="D83" s="468">
        <v>588.95484417000011</v>
      </c>
      <c r="F83" s="448"/>
      <c r="G83" s="467"/>
      <c r="H83" s="459"/>
      <c r="J83" s="449"/>
      <c r="K83" s="449"/>
      <c r="L83" s="449"/>
    </row>
    <row r="84" spans="1:12" ht="16.5" x14ac:dyDescent="0.3">
      <c r="A84" s="450" t="s">
        <v>602</v>
      </c>
      <c r="B84" s="466">
        <v>2240.7367392357405</v>
      </c>
      <c r="C84" s="466">
        <v>135.05383913</v>
      </c>
      <c r="D84" s="466">
        <v>2375.7905783657407</v>
      </c>
      <c r="F84" s="448"/>
      <c r="G84" s="467"/>
      <c r="H84" s="459"/>
      <c r="J84" s="449"/>
      <c r="K84" s="449"/>
      <c r="L84" s="449"/>
    </row>
    <row r="85" spans="1:12" ht="16.5" x14ac:dyDescent="0.3">
      <c r="A85" s="452" t="s">
        <v>603</v>
      </c>
      <c r="B85" s="468">
        <v>960.60925206000002</v>
      </c>
      <c r="C85" s="468">
        <v>46.509412090000005</v>
      </c>
      <c r="D85" s="468">
        <v>1007.11866415</v>
      </c>
      <c r="F85" s="448"/>
      <c r="G85" s="467"/>
      <c r="H85" s="459"/>
      <c r="J85" s="449"/>
      <c r="K85" s="449"/>
      <c r="L85" s="449"/>
    </row>
    <row r="86" spans="1:12" ht="16.5" x14ac:dyDescent="0.3">
      <c r="A86" s="452" t="s">
        <v>604</v>
      </c>
      <c r="B86" s="468">
        <v>1.38367851</v>
      </c>
      <c r="C86" s="468">
        <v>4.1310299999999999E-3</v>
      </c>
      <c r="D86" s="468">
        <v>1.3878095400000001</v>
      </c>
      <c r="F86" s="448"/>
      <c r="G86" s="467"/>
      <c r="H86" s="459"/>
      <c r="J86" s="449"/>
      <c r="K86" s="449"/>
      <c r="L86" s="449"/>
    </row>
    <row r="87" spans="1:12" ht="16.5" x14ac:dyDescent="0.3">
      <c r="A87" s="452" t="s">
        <v>605</v>
      </c>
      <c r="B87" s="468">
        <v>572.96918363889313</v>
      </c>
      <c r="C87" s="468">
        <v>77.282415010000008</v>
      </c>
      <c r="D87" s="468">
        <v>650.25159864889315</v>
      </c>
      <c r="F87" s="448"/>
      <c r="G87" s="467"/>
      <c r="H87" s="459"/>
      <c r="J87" s="449"/>
      <c r="K87" s="449"/>
      <c r="L87" s="449"/>
    </row>
    <row r="88" spans="1:12" ht="16.5" x14ac:dyDescent="0.3">
      <c r="A88" s="452" t="s">
        <v>606</v>
      </c>
      <c r="B88" s="468">
        <v>77.083348009999995</v>
      </c>
      <c r="C88" s="468">
        <v>0</v>
      </c>
      <c r="D88" s="468">
        <v>77.083348009999995</v>
      </c>
      <c r="F88" s="448"/>
      <c r="G88" s="467"/>
      <c r="H88" s="459"/>
      <c r="J88" s="449"/>
      <c r="K88" s="449"/>
      <c r="L88" s="449"/>
    </row>
    <row r="89" spans="1:12" ht="16.5" x14ac:dyDescent="0.3">
      <c r="A89" s="452" t="s">
        <v>607</v>
      </c>
      <c r="B89" s="468">
        <v>140.70323404728359</v>
      </c>
      <c r="C89" s="468">
        <v>4.4952100000000004E-3</v>
      </c>
      <c r="D89" s="468">
        <v>140.70772925728357</v>
      </c>
      <c r="F89" s="448"/>
      <c r="G89" s="467"/>
      <c r="H89" s="459"/>
      <c r="J89" s="449"/>
      <c r="K89" s="449"/>
      <c r="L89" s="449"/>
    </row>
    <row r="90" spans="1:12" ht="16.5" x14ac:dyDescent="0.3">
      <c r="A90" s="452" t="s">
        <v>608</v>
      </c>
      <c r="B90" s="468">
        <v>487.98804296956405</v>
      </c>
      <c r="C90" s="468">
        <v>11.253385789999999</v>
      </c>
      <c r="D90" s="468">
        <v>499.24142875956397</v>
      </c>
      <c r="F90" s="448"/>
      <c r="G90" s="467"/>
      <c r="H90" s="459"/>
      <c r="J90" s="449"/>
      <c r="K90" s="449"/>
      <c r="L90" s="449"/>
    </row>
    <row r="91" spans="1:12" ht="16.5" x14ac:dyDescent="0.3">
      <c r="A91" s="450" t="s">
        <v>609</v>
      </c>
      <c r="B91" s="466">
        <v>787.36746282999991</v>
      </c>
      <c r="C91" s="466">
        <v>268.36962631</v>
      </c>
      <c r="D91" s="466">
        <v>1055.7370891400001</v>
      </c>
      <c r="F91" s="448"/>
      <c r="G91" s="467"/>
      <c r="H91" s="459"/>
      <c r="J91" s="449"/>
      <c r="K91" s="449"/>
      <c r="L91" s="449"/>
    </row>
    <row r="92" spans="1:12" ht="16.5" x14ac:dyDescent="0.3">
      <c r="A92" s="452" t="s">
        <v>610</v>
      </c>
      <c r="B92" s="468">
        <v>191.28679303999999</v>
      </c>
      <c r="C92" s="468">
        <v>0</v>
      </c>
      <c r="D92" s="468">
        <v>191.28679303999999</v>
      </c>
      <c r="F92" s="448"/>
      <c r="G92" s="467"/>
      <c r="H92" s="459"/>
      <c r="J92" s="449"/>
      <c r="K92" s="449"/>
      <c r="L92" s="449"/>
    </row>
    <row r="93" spans="1:12" ht="16.5" x14ac:dyDescent="0.3">
      <c r="A93" s="452" t="s">
        <v>611</v>
      </c>
      <c r="B93" s="468">
        <v>198.50530335000002</v>
      </c>
      <c r="C93" s="468">
        <v>0</v>
      </c>
      <c r="D93" s="468">
        <v>198.50530335000002</v>
      </c>
      <c r="F93" s="448"/>
      <c r="G93" s="467"/>
      <c r="H93" s="459"/>
      <c r="J93" s="449"/>
      <c r="K93" s="449"/>
      <c r="L93" s="449"/>
    </row>
    <row r="94" spans="1:12" ht="16.5" x14ac:dyDescent="0.3">
      <c r="A94" s="452" t="s">
        <v>612</v>
      </c>
      <c r="B94" s="468">
        <v>34.133758749999998</v>
      </c>
      <c r="C94" s="468">
        <v>268.34418980999999</v>
      </c>
      <c r="D94" s="468">
        <v>302.47794856000002</v>
      </c>
      <c r="F94" s="448"/>
      <c r="G94" s="467"/>
      <c r="H94" s="459"/>
      <c r="J94" s="449"/>
      <c r="K94" s="449"/>
      <c r="L94" s="449"/>
    </row>
    <row r="95" spans="1:12" ht="16.5" x14ac:dyDescent="0.3">
      <c r="A95" s="452" t="s">
        <v>613</v>
      </c>
      <c r="B95" s="468">
        <v>255.29938705000001</v>
      </c>
      <c r="C95" s="468">
        <v>2.5436500000000001E-2</v>
      </c>
      <c r="D95" s="468">
        <v>255.32482355000002</v>
      </c>
      <c r="F95" s="448"/>
      <c r="G95" s="467"/>
      <c r="H95" s="459"/>
      <c r="J95" s="449"/>
      <c r="K95" s="449"/>
      <c r="L95" s="449"/>
    </row>
    <row r="96" spans="1:12" ht="16.5" x14ac:dyDescent="0.3">
      <c r="A96" s="452" t="s">
        <v>614</v>
      </c>
      <c r="B96" s="468">
        <v>108.14222064000001</v>
      </c>
      <c r="C96" s="468">
        <v>0</v>
      </c>
      <c r="D96" s="468">
        <v>108.14222064000001</v>
      </c>
      <c r="F96" s="448"/>
      <c r="G96" s="467"/>
      <c r="H96" s="459"/>
      <c r="J96" s="449"/>
      <c r="K96" s="449"/>
      <c r="L96" s="449"/>
    </row>
    <row r="97" spans="1:12" ht="16.5" x14ac:dyDescent="0.3">
      <c r="A97" s="450" t="s">
        <v>615</v>
      </c>
      <c r="B97" s="466">
        <v>1353.5110234599999</v>
      </c>
      <c r="C97" s="466">
        <v>514.04501379999999</v>
      </c>
      <c r="D97" s="466">
        <v>1867.55603726</v>
      </c>
      <c r="F97" s="448"/>
      <c r="G97" s="467"/>
      <c r="H97" s="459"/>
      <c r="J97" s="449"/>
      <c r="K97" s="449"/>
      <c r="L97" s="449"/>
    </row>
    <row r="98" spans="1:12" ht="16.5" x14ac:dyDescent="0.3">
      <c r="A98" s="452" t="s">
        <v>616</v>
      </c>
      <c r="B98" s="468">
        <v>1016.9048551099999</v>
      </c>
      <c r="C98" s="468">
        <v>2.4853050200000002</v>
      </c>
      <c r="D98" s="468">
        <v>1019.3901601299999</v>
      </c>
      <c r="F98" s="448"/>
      <c r="G98" s="467"/>
      <c r="H98" s="459"/>
      <c r="J98" s="449"/>
      <c r="K98" s="449"/>
      <c r="L98" s="449"/>
    </row>
    <row r="99" spans="1:12" ht="16.5" x14ac:dyDescent="0.3">
      <c r="A99" s="452" t="s">
        <v>617</v>
      </c>
      <c r="B99" s="468">
        <v>336.60616834999996</v>
      </c>
      <c r="C99" s="468">
        <v>511.55970877999999</v>
      </c>
      <c r="D99" s="468">
        <v>848.16587713000001</v>
      </c>
      <c r="F99" s="448"/>
      <c r="G99" s="467"/>
      <c r="H99" s="459"/>
      <c r="J99" s="449"/>
      <c r="K99" s="449"/>
      <c r="L99" s="449"/>
    </row>
    <row r="100" spans="1:12" ht="16.5" x14ac:dyDescent="0.3">
      <c r="A100" s="450" t="s">
        <v>618</v>
      </c>
      <c r="B100" s="466">
        <v>1364.0419625900001</v>
      </c>
      <c r="C100" s="466">
        <v>13.510157240010001</v>
      </c>
      <c r="D100" s="466">
        <v>1377.55211983001</v>
      </c>
      <c r="F100" s="448"/>
      <c r="G100" s="467"/>
      <c r="H100" s="459"/>
      <c r="J100" s="449"/>
      <c r="K100" s="449"/>
      <c r="L100" s="449"/>
    </row>
    <row r="101" spans="1:12" ht="16.5" x14ac:dyDescent="0.3">
      <c r="A101" s="452" t="s">
        <v>619</v>
      </c>
      <c r="B101" s="468">
        <v>290.3969103</v>
      </c>
      <c r="C101" s="468">
        <v>13.47968787001</v>
      </c>
      <c r="D101" s="468">
        <v>303.87659817000997</v>
      </c>
      <c r="F101" s="448"/>
      <c r="G101" s="467"/>
      <c r="H101" s="459"/>
      <c r="J101" s="449"/>
      <c r="K101" s="449"/>
      <c r="L101" s="449"/>
    </row>
    <row r="102" spans="1:12" ht="16.5" x14ac:dyDescent="0.3">
      <c r="A102" s="452" t="s">
        <v>620</v>
      </c>
      <c r="B102" s="468">
        <v>30.831305690000001</v>
      </c>
      <c r="C102" s="468">
        <v>0</v>
      </c>
      <c r="D102" s="468">
        <v>30.831305690000001</v>
      </c>
      <c r="F102" s="448"/>
      <c r="G102" s="467"/>
      <c r="H102" s="459"/>
      <c r="J102" s="449"/>
      <c r="K102" s="449"/>
      <c r="L102" s="449"/>
    </row>
    <row r="103" spans="1:12" ht="16.5" x14ac:dyDescent="0.3">
      <c r="A103" s="452" t="s">
        <v>621</v>
      </c>
      <c r="B103" s="468">
        <v>129.91311163</v>
      </c>
      <c r="C103" s="468">
        <v>1.5489999999999999E-5</v>
      </c>
      <c r="D103" s="468">
        <v>129.91312712000001</v>
      </c>
      <c r="F103" s="448"/>
      <c r="G103" s="467"/>
      <c r="H103" s="459"/>
      <c r="J103" s="449"/>
      <c r="K103" s="449"/>
      <c r="L103" s="449"/>
    </row>
    <row r="104" spans="1:12" ht="16.5" x14ac:dyDescent="0.3">
      <c r="A104" s="452" t="s">
        <v>622</v>
      </c>
      <c r="B104" s="468">
        <v>912.90063497000006</v>
      </c>
      <c r="C104" s="468">
        <v>3.0453880000000003E-2</v>
      </c>
      <c r="D104" s="468">
        <v>912.93108885000004</v>
      </c>
      <c r="F104" s="448"/>
      <c r="G104" s="467"/>
      <c r="H104" s="459"/>
      <c r="J104" s="449"/>
      <c r="K104" s="449"/>
      <c r="L104" s="449"/>
    </row>
    <row r="105" spans="1:12" ht="16.5" x14ac:dyDescent="0.3">
      <c r="A105" s="450" t="s">
        <v>623</v>
      </c>
      <c r="B105" s="466">
        <v>541.91654988141943</v>
      </c>
      <c r="C105" s="466">
        <v>4.0504996200004602</v>
      </c>
      <c r="D105" s="466">
        <v>545.96704950141987</v>
      </c>
      <c r="F105" s="448"/>
      <c r="G105" s="467"/>
      <c r="H105" s="459"/>
      <c r="J105" s="449"/>
      <c r="K105" s="449"/>
      <c r="L105" s="449"/>
    </row>
    <row r="106" spans="1:12" ht="16.5" x14ac:dyDescent="0.3">
      <c r="A106" s="452" t="s">
        <v>624</v>
      </c>
      <c r="B106" s="468">
        <v>54.586254350000004</v>
      </c>
      <c r="C106" s="468">
        <v>3.8687230000000003E-2</v>
      </c>
      <c r="D106" s="468">
        <v>54.624941579999998</v>
      </c>
      <c r="F106" s="448"/>
      <c r="G106" s="467"/>
      <c r="H106" s="459"/>
      <c r="J106" s="449"/>
      <c r="K106" s="449"/>
      <c r="L106" s="449"/>
    </row>
    <row r="107" spans="1:12" ht="16.5" x14ac:dyDescent="0.3">
      <c r="A107" s="452" t="s">
        <v>625</v>
      </c>
      <c r="B107" s="468">
        <v>198.30622580141835</v>
      </c>
      <c r="C107" s="468">
        <v>3.6985559899999996</v>
      </c>
      <c r="D107" s="468">
        <v>202.0047817914184</v>
      </c>
      <c r="F107" s="448"/>
      <c r="G107" s="467"/>
      <c r="H107" s="459"/>
      <c r="J107" s="449"/>
      <c r="K107" s="449"/>
      <c r="L107" s="449"/>
    </row>
    <row r="108" spans="1:12" ht="17.25" thickBot="1" x14ac:dyDescent="0.35">
      <c r="A108" s="452" t="s">
        <v>626</v>
      </c>
      <c r="B108" s="468">
        <v>289.02406973000097</v>
      </c>
      <c r="C108" s="468">
        <v>0.31325640000045996</v>
      </c>
      <c r="D108" s="468">
        <v>289.33732613000143</v>
      </c>
      <c r="F108" s="448"/>
      <c r="G108" s="467"/>
      <c r="H108" s="459"/>
      <c r="J108" s="449"/>
      <c r="K108" s="449"/>
      <c r="L108" s="449"/>
    </row>
    <row r="109" spans="1:12" ht="16.5" x14ac:dyDescent="0.3">
      <c r="A109" s="469" t="s">
        <v>627</v>
      </c>
      <c r="B109" s="470">
        <v>120652.86840823603</v>
      </c>
      <c r="C109" s="471">
        <v>4797.6450420610508</v>
      </c>
      <c r="D109" s="471">
        <v>125450.51345029706</v>
      </c>
      <c r="F109" s="472"/>
      <c r="G109" s="467"/>
      <c r="H109" s="459"/>
      <c r="J109" s="449"/>
      <c r="K109" s="449"/>
      <c r="L109" s="449"/>
    </row>
    <row r="110" spans="1:12" ht="16.5" x14ac:dyDescent="0.3">
      <c r="A110" s="454" t="s">
        <v>628</v>
      </c>
      <c r="B110" s="473">
        <v>82806.414044721882</v>
      </c>
      <c r="C110" s="474">
        <v>1361.88215834424</v>
      </c>
      <c r="D110" s="474">
        <v>84168.296203066129</v>
      </c>
      <c r="F110" s="472"/>
      <c r="G110" s="467"/>
      <c r="H110" s="459"/>
      <c r="J110" s="449"/>
      <c r="K110" s="449"/>
      <c r="L110" s="449"/>
    </row>
    <row r="111" spans="1:12" ht="16.5" x14ac:dyDescent="0.3">
      <c r="A111" s="446" t="s">
        <v>629</v>
      </c>
      <c r="B111" s="475">
        <v>27916.732455382255</v>
      </c>
      <c r="C111" s="476">
        <v>6993.5663128491597</v>
      </c>
      <c r="D111" s="476">
        <v>34910.298768231412</v>
      </c>
      <c r="F111" s="472"/>
      <c r="G111" s="467"/>
      <c r="H111" s="459"/>
      <c r="J111" s="449"/>
      <c r="K111" s="449"/>
      <c r="L111" s="449"/>
    </row>
    <row r="112" spans="1:12" ht="17.25" thickBot="1" x14ac:dyDescent="0.35">
      <c r="A112" s="446" t="s">
        <v>630</v>
      </c>
      <c r="B112" s="475">
        <v>2134.5746984900002</v>
      </c>
      <c r="C112" s="476">
        <v>3717.5170213000001</v>
      </c>
      <c r="D112" s="476">
        <v>5852.0917197899998</v>
      </c>
      <c r="F112" s="472"/>
      <c r="G112" s="467"/>
      <c r="H112" s="459"/>
      <c r="J112" s="449"/>
      <c r="K112" s="449"/>
      <c r="L112" s="449"/>
    </row>
    <row r="113" spans="1:12" ht="16.5" x14ac:dyDescent="0.3">
      <c r="A113" s="477" t="s">
        <v>631</v>
      </c>
      <c r="B113" s="478">
        <v>1006.0690399199999</v>
      </c>
      <c r="C113" s="479">
        <v>32277.526584128347</v>
      </c>
      <c r="D113" s="479">
        <v>33283.595624048343</v>
      </c>
      <c r="F113" s="472"/>
      <c r="G113" s="467"/>
      <c r="H113" s="459"/>
      <c r="J113" s="449"/>
      <c r="K113" s="449"/>
      <c r="L113" s="449"/>
    </row>
    <row r="114" spans="1:12" ht="16.5" x14ac:dyDescent="0.3">
      <c r="A114" s="450" t="s">
        <v>632</v>
      </c>
      <c r="B114" s="475">
        <v>378.66087119027122</v>
      </c>
      <c r="C114" s="476">
        <v>26334.655450434417</v>
      </c>
      <c r="D114" s="476">
        <v>26713.316321624687</v>
      </c>
      <c r="F114" s="472"/>
      <c r="G114" s="467"/>
      <c r="H114" s="459"/>
      <c r="J114" s="449"/>
      <c r="K114" s="449"/>
      <c r="L114" s="449"/>
    </row>
    <row r="115" spans="1:12" ht="17.25" thickBot="1" x14ac:dyDescent="0.35">
      <c r="A115" s="480" t="s">
        <v>633</v>
      </c>
      <c r="B115" s="481">
        <v>9.2279649999999991E-2</v>
      </c>
      <c r="C115" s="482">
        <v>3900.167679373088</v>
      </c>
      <c r="D115" s="482">
        <v>3900.259959023088</v>
      </c>
      <c r="F115" s="472"/>
      <c r="G115" s="467"/>
      <c r="H115" s="459"/>
      <c r="J115" s="449"/>
      <c r="K115" s="449"/>
      <c r="L115" s="449"/>
    </row>
    <row r="116" spans="1:12" ht="18" thickTop="1" thickBot="1" x14ac:dyDescent="0.35">
      <c r="A116" s="483" t="s">
        <v>634</v>
      </c>
      <c r="B116" s="484">
        <v>264165.89721833408</v>
      </c>
      <c r="C116" s="485">
        <v>134772.21119264068</v>
      </c>
      <c r="D116" s="485">
        <v>398938.10841097479</v>
      </c>
      <c r="F116" s="459"/>
      <c r="G116" s="467"/>
      <c r="H116" s="459"/>
      <c r="J116" s="449"/>
      <c r="K116" s="449"/>
      <c r="L116" s="449"/>
    </row>
    <row r="117" spans="1:12" ht="21" customHeight="1" thickTop="1" thickBot="1" x14ac:dyDescent="0.35">
      <c r="A117" s="483" t="s">
        <v>635</v>
      </c>
      <c r="B117" s="484">
        <v>262781.07502757385</v>
      </c>
      <c r="C117" s="485">
        <v>72259.861478704814</v>
      </c>
      <c r="D117" s="485">
        <v>335040.9365062787</v>
      </c>
      <c r="F117" s="459"/>
      <c r="G117" s="467"/>
      <c r="H117" s="459"/>
      <c r="J117" s="449"/>
      <c r="K117" s="449"/>
      <c r="L117" s="449"/>
    </row>
    <row r="118" spans="1:12" ht="17.25" customHeight="1" thickTop="1" x14ac:dyDescent="0.25">
      <c r="A118" s="3469" t="s">
        <v>386</v>
      </c>
      <c r="B118" s="3469"/>
      <c r="C118" s="3469"/>
      <c r="D118" s="3469"/>
    </row>
    <row r="119" spans="1:12" ht="74.25" customHeight="1" x14ac:dyDescent="0.25">
      <c r="A119" s="3469" t="s">
        <v>636</v>
      </c>
      <c r="B119" s="3469"/>
      <c r="C119" s="3469"/>
      <c r="D119" s="3469"/>
    </row>
    <row r="120" spans="1:12" ht="29.45" customHeight="1" x14ac:dyDescent="0.25">
      <c r="A120" s="3469" t="s">
        <v>637</v>
      </c>
      <c r="B120" s="3469"/>
      <c r="C120" s="3469"/>
      <c r="D120" s="3469"/>
    </row>
    <row r="121" spans="1:12" ht="20.25" customHeight="1" x14ac:dyDescent="0.25">
      <c r="A121" s="322" t="s">
        <v>638</v>
      </c>
      <c r="B121" s="322"/>
      <c r="C121" s="322"/>
      <c r="D121" s="322"/>
    </row>
    <row r="122" spans="1:12" ht="15" customHeight="1" x14ac:dyDescent="0.25">
      <c r="A122" s="487" t="s">
        <v>639</v>
      </c>
      <c r="B122" s="322"/>
      <c r="C122" s="322"/>
      <c r="D122" s="322"/>
    </row>
    <row r="123" spans="1:12" ht="15" customHeight="1" x14ac:dyDescent="0.25">
      <c r="A123" s="487" t="s">
        <v>640</v>
      </c>
      <c r="B123" s="322"/>
      <c r="C123" s="322"/>
      <c r="D123" s="322"/>
    </row>
    <row r="124" spans="1:12" x14ac:dyDescent="0.25">
      <c r="A124" s="324" t="s">
        <v>359</v>
      </c>
      <c r="B124" s="322"/>
      <c r="C124" s="322"/>
      <c r="D124" s="322"/>
    </row>
    <row r="128" spans="1:12" x14ac:dyDescent="0.25">
      <c r="D128" s="488"/>
    </row>
    <row r="129" spans="4:4" x14ac:dyDescent="0.25">
      <c r="D129" s="488"/>
    </row>
  </sheetData>
  <mergeCells count="4">
    <mergeCell ref="A1:D1"/>
    <mergeCell ref="A118:D118"/>
    <mergeCell ref="A119:D119"/>
    <mergeCell ref="A120:D120"/>
  </mergeCells>
  <pageMargins left="0.75" right="0.75" top="0.75" bottom="0.75" header="0.3" footer="0"/>
  <pageSetup paperSize="9" scale="56" fitToHeight="0" orientation="portrait" r:id="rId1"/>
  <headerFooter alignWithMargins="0"/>
  <rowBreaks count="1" manualBreakCount="1">
    <brk id="6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YH128"/>
  <sheetViews>
    <sheetView zoomScale="85" zoomScaleNormal="85" zoomScaleSheetLayoutView="70" workbookViewId="0">
      <pane xSplit="25" ySplit="3" topLeftCell="Z4" activePane="bottomRight" state="frozen"/>
      <selection activeCell="D33" sqref="D33"/>
      <selection pane="topRight" activeCell="D33" sqref="D33"/>
      <selection pane="bottomLeft" activeCell="D33" sqref="D33"/>
      <selection pane="bottomRight" activeCell="D33" sqref="D33"/>
    </sheetView>
  </sheetViews>
  <sheetFormatPr defaultColWidth="74.28515625" defaultRowHeight="14.25" x14ac:dyDescent="0.25"/>
  <cols>
    <col min="1" max="1" width="97.85546875" style="325" customWidth="1"/>
    <col min="2" max="5" width="17.7109375" style="325" hidden="1" customWidth="1"/>
    <col min="6" max="6" width="12.7109375" style="325" hidden="1" customWidth="1"/>
    <col min="7" max="7" width="17.7109375" style="325" hidden="1" customWidth="1"/>
    <col min="8" max="8" width="12.140625" style="325" hidden="1" customWidth="1"/>
    <col min="9" max="9" width="9.140625" style="325" hidden="1" customWidth="1"/>
    <col min="10" max="10" width="11.5703125" style="325" hidden="1" customWidth="1"/>
    <col min="11" max="15" width="17.7109375" style="325" hidden="1" customWidth="1"/>
    <col min="16" max="26" width="12.7109375" style="325" hidden="1" customWidth="1"/>
    <col min="27" max="39" width="12.7109375" style="325" customWidth="1"/>
    <col min="40" max="16384" width="74.28515625" style="325"/>
  </cols>
  <sheetData>
    <row r="1" spans="1:39" s="491" customFormat="1" ht="20.45" customHeight="1" x14ac:dyDescent="0.35">
      <c r="A1" s="489" t="s">
        <v>641</v>
      </c>
      <c r="B1" s="490"/>
    </row>
    <row r="2" spans="1:39" ht="15.6" customHeight="1" thickBot="1" x14ac:dyDescent="0.35">
      <c r="A2" s="489"/>
      <c r="B2" s="489"/>
      <c r="C2" s="289"/>
      <c r="D2" s="289"/>
      <c r="E2" s="289"/>
      <c r="F2" s="289"/>
      <c r="G2" s="289"/>
      <c r="H2" s="289"/>
      <c r="I2" s="289"/>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t="s">
        <v>8</v>
      </c>
    </row>
    <row r="3" spans="1:39" s="284" customFormat="1" ht="19.5" customHeight="1" thickTop="1" thickBot="1" x14ac:dyDescent="0.35">
      <c r="A3" s="492"/>
      <c r="B3" s="493">
        <v>43404</v>
      </c>
      <c r="C3" s="493">
        <v>43434</v>
      </c>
      <c r="D3" s="494">
        <v>43465</v>
      </c>
      <c r="E3" s="494" t="s">
        <v>642</v>
      </c>
      <c r="F3" s="494">
        <v>43524</v>
      </c>
      <c r="G3" s="494">
        <v>43555</v>
      </c>
      <c r="H3" s="494">
        <v>43585</v>
      </c>
      <c r="I3" s="494">
        <v>43616</v>
      </c>
      <c r="J3" s="494">
        <v>43646</v>
      </c>
      <c r="K3" s="494">
        <v>43677</v>
      </c>
      <c r="L3" s="494">
        <v>43708</v>
      </c>
      <c r="M3" s="494">
        <v>43738</v>
      </c>
      <c r="N3" s="494">
        <v>43769</v>
      </c>
      <c r="O3" s="494">
        <v>43799</v>
      </c>
      <c r="P3" s="494">
        <v>43830</v>
      </c>
      <c r="Q3" s="494">
        <v>43861</v>
      </c>
      <c r="R3" s="494">
        <v>43890</v>
      </c>
      <c r="S3" s="494">
        <v>43921</v>
      </c>
      <c r="T3" s="494">
        <v>43951</v>
      </c>
      <c r="U3" s="494">
        <v>43982</v>
      </c>
      <c r="V3" s="494">
        <v>44012</v>
      </c>
      <c r="W3" s="494">
        <v>44043</v>
      </c>
      <c r="X3" s="494">
        <v>44074</v>
      </c>
      <c r="Y3" s="494">
        <v>44104</v>
      </c>
      <c r="Z3" s="494">
        <v>44135</v>
      </c>
      <c r="AA3" s="494">
        <v>44165</v>
      </c>
      <c r="AB3" s="494">
        <v>44196</v>
      </c>
      <c r="AC3" s="494">
        <v>44227</v>
      </c>
      <c r="AD3" s="494">
        <v>44255</v>
      </c>
      <c r="AE3" s="494">
        <v>44286</v>
      </c>
      <c r="AF3" s="494">
        <v>44316</v>
      </c>
      <c r="AG3" s="494">
        <v>44347</v>
      </c>
      <c r="AH3" s="494">
        <v>44377</v>
      </c>
      <c r="AI3" s="494">
        <v>44408</v>
      </c>
      <c r="AJ3" s="494">
        <v>44439</v>
      </c>
      <c r="AK3" s="494">
        <v>44469</v>
      </c>
      <c r="AL3" s="494">
        <v>44500</v>
      </c>
      <c r="AM3" s="494">
        <v>44530</v>
      </c>
    </row>
    <row r="4" spans="1:39" s="284" customFormat="1" ht="17.25" x14ac:dyDescent="0.3">
      <c r="A4" s="446" t="s">
        <v>586</v>
      </c>
      <c r="B4" s="495">
        <v>158112.37067189105</v>
      </c>
      <c r="C4" s="496">
        <v>158320.13562407048</v>
      </c>
      <c r="D4" s="497">
        <v>151131.10224633795</v>
      </c>
      <c r="E4" s="497">
        <v>148881.68553278878</v>
      </c>
      <c r="F4" s="497">
        <v>148336.22842182399</v>
      </c>
      <c r="G4" s="497">
        <v>149963.55860127389</v>
      </c>
      <c r="H4" s="497">
        <v>148616.39742200274</v>
      </c>
      <c r="I4" s="497">
        <v>148893.79751813624</v>
      </c>
      <c r="J4" s="497">
        <v>149691.62734699284</v>
      </c>
      <c r="K4" s="497">
        <v>148883.18300449962</v>
      </c>
      <c r="L4" s="497">
        <v>148253.70404718886</v>
      </c>
      <c r="M4" s="497">
        <v>148561.01673122763</v>
      </c>
      <c r="N4" s="497">
        <v>150395.53940851861</v>
      </c>
      <c r="O4" s="497">
        <v>152687.58841738536</v>
      </c>
      <c r="P4" s="497">
        <v>151334.36098302665</v>
      </c>
      <c r="Q4" s="497">
        <v>150905.87884313759</v>
      </c>
      <c r="R4" s="497">
        <v>150058</v>
      </c>
      <c r="S4" s="497">
        <v>152210.45181760873</v>
      </c>
      <c r="T4" s="497">
        <v>153286.94938511332</v>
      </c>
      <c r="U4" s="497">
        <v>154646.96500343311</v>
      </c>
      <c r="V4" s="497">
        <v>157854.04823070139</v>
      </c>
      <c r="W4" s="497">
        <v>159153.37434033523</v>
      </c>
      <c r="X4" s="497">
        <v>160420.64620032659</v>
      </c>
      <c r="Y4" s="497">
        <v>161499.62602871121</v>
      </c>
      <c r="Z4" s="497">
        <v>162486.6830556659</v>
      </c>
      <c r="AA4" s="497">
        <v>167576.00513014413</v>
      </c>
      <c r="AB4" s="497">
        <v>168595.85604853008</v>
      </c>
      <c r="AC4" s="497">
        <v>169837.77760487146</v>
      </c>
      <c r="AD4" s="497">
        <v>172862.86382340864</v>
      </c>
      <c r="AE4" s="497">
        <v>170582.39782994482</v>
      </c>
      <c r="AF4" s="497">
        <v>171384.73097060563</v>
      </c>
      <c r="AG4" s="497">
        <v>172069.08260150393</v>
      </c>
      <c r="AH4" s="497">
        <v>171432.8365547311</v>
      </c>
      <c r="AI4" s="497">
        <v>168650.52178382879</v>
      </c>
      <c r="AJ4" s="497">
        <v>167550.12931619803</v>
      </c>
      <c r="AK4" s="497">
        <v>166201.24173266257</v>
      </c>
      <c r="AL4" s="497">
        <v>168266.85813701063</v>
      </c>
      <c r="AM4" s="497">
        <v>168828.03256796021</v>
      </c>
    </row>
    <row r="5" spans="1:39" s="284" customFormat="1" ht="15.95" customHeight="1" x14ac:dyDescent="0.3">
      <c r="A5" s="450" t="s">
        <v>524</v>
      </c>
      <c r="B5" s="498">
        <v>15576.720441735975</v>
      </c>
      <c r="C5" s="499">
        <v>15540.190394506337</v>
      </c>
      <c r="D5" s="500">
        <v>12608.086206315449</v>
      </c>
      <c r="E5" s="500">
        <v>12610.683690823673</v>
      </c>
      <c r="F5" s="500">
        <v>12925.407147584547</v>
      </c>
      <c r="G5" s="500">
        <v>13487.573664522839</v>
      </c>
      <c r="H5" s="500">
        <v>12700.661383249408</v>
      </c>
      <c r="I5" s="500">
        <v>12031.199488007072</v>
      </c>
      <c r="J5" s="500">
        <v>13679.396906016911</v>
      </c>
      <c r="K5" s="500">
        <v>13332.843052937007</v>
      </c>
      <c r="L5" s="500">
        <v>10781.954731402247</v>
      </c>
      <c r="M5" s="500">
        <v>11003.852303175619</v>
      </c>
      <c r="N5" s="500">
        <v>11245.588278228455</v>
      </c>
      <c r="O5" s="500">
        <v>12022.075158580581</v>
      </c>
      <c r="P5" s="500">
        <v>12715.217938644248</v>
      </c>
      <c r="Q5" s="500">
        <v>12400.767148230645</v>
      </c>
      <c r="R5" s="500">
        <v>11827</v>
      </c>
      <c r="S5" s="500">
        <v>11654.773365073392</v>
      </c>
      <c r="T5" s="500">
        <v>12358.412645208115</v>
      </c>
      <c r="U5" s="500">
        <v>11779.796828219285</v>
      </c>
      <c r="V5" s="500">
        <v>11840.446828736243</v>
      </c>
      <c r="W5" s="500">
        <v>11795.068358482355</v>
      </c>
      <c r="X5" s="500">
        <v>12202.367681125599</v>
      </c>
      <c r="Y5" s="500">
        <v>12810.534010299541</v>
      </c>
      <c r="Z5" s="500">
        <v>13517.592354476701</v>
      </c>
      <c r="AA5" s="500">
        <v>13758.089355246102</v>
      </c>
      <c r="AB5" s="500">
        <v>14294.257467494117</v>
      </c>
      <c r="AC5" s="500">
        <v>14142.478694260764</v>
      </c>
      <c r="AD5" s="500">
        <v>14031.897639671233</v>
      </c>
      <c r="AE5" s="500">
        <v>13866.671178547085</v>
      </c>
      <c r="AF5" s="500">
        <v>12391.305264490837</v>
      </c>
      <c r="AG5" s="500">
        <v>12413.929944406342</v>
      </c>
      <c r="AH5" s="500">
        <v>12211.575252877976</v>
      </c>
      <c r="AI5" s="500">
        <v>12167.640526570003</v>
      </c>
      <c r="AJ5" s="500">
        <v>12010.512480676842</v>
      </c>
      <c r="AK5" s="500">
        <v>11801.987013409016</v>
      </c>
      <c r="AL5" s="500">
        <v>11125.146668282629</v>
      </c>
      <c r="AM5" s="500">
        <v>11083.38443639917</v>
      </c>
    </row>
    <row r="6" spans="1:39" s="284" customFormat="1" ht="14.25" customHeight="1" x14ac:dyDescent="0.3">
      <c r="A6" s="452" t="s">
        <v>525</v>
      </c>
      <c r="B6" s="501">
        <v>15248.908082765975</v>
      </c>
      <c r="C6" s="502">
        <v>15212.300362836339</v>
      </c>
      <c r="D6" s="503">
        <v>12375.72555597545</v>
      </c>
      <c r="E6" s="503">
        <v>12372.025075703674</v>
      </c>
      <c r="F6" s="503">
        <v>12683.155936684547</v>
      </c>
      <c r="G6" s="503">
        <v>13279.036058362839</v>
      </c>
      <c r="H6" s="503">
        <v>12515.745676589408</v>
      </c>
      <c r="I6" s="503">
        <v>11876.128953857073</v>
      </c>
      <c r="J6" s="503">
        <v>13526.16715426691</v>
      </c>
      <c r="K6" s="503">
        <v>13169.09310590701</v>
      </c>
      <c r="L6" s="503">
        <v>10574.215116472247</v>
      </c>
      <c r="M6" s="503">
        <v>10787.08771386562</v>
      </c>
      <c r="N6" s="503">
        <v>11014.361423828455</v>
      </c>
      <c r="O6" s="503">
        <v>11773.844156060581</v>
      </c>
      <c r="P6" s="503">
        <v>12496.177144704247</v>
      </c>
      <c r="Q6" s="503">
        <v>12157.156862200645</v>
      </c>
      <c r="R6" s="503">
        <v>11652</v>
      </c>
      <c r="S6" s="503">
        <v>11421.373264373393</v>
      </c>
      <c r="T6" s="503">
        <v>12113.207947678115</v>
      </c>
      <c r="U6" s="503">
        <v>11518.056444919286</v>
      </c>
      <c r="V6" s="503">
        <v>11612.956607816242</v>
      </c>
      <c r="W6" s="503">
        <v>11514.838624442356</v>
      </c>
      <c r="X6" s="503">
        <v>11918.545530205602</v>
      </c>
      <c r="Y6" s="503">
        <v>12540.429039779541</v>
      </c>
      <c r="Z6" s="503">
        <v>13243.465201396702</v>
      </c>
      <c r="AA6" s="503">
        <v>13492.9116105961</v>
      </c>
      <c r="AB6" s="503">
        <v>14006.312355614116</v>
      </c>
      <c r="AC6" s="503">
        <v>13868.304175930767</v>
      </c>
      <c r="AD6" s="503">
        <v>13746.765890681232</v>
      </c>
      <c r="AE6" s="503">
        <v>13589.047080617087</v>
      </c>
      <c r="AF6" s="503">
        <v>12135.696001110839</v>
      </c>
      <c r="AG6" s="503">
        <v>12180.121267196342</v>
      </c>
      <c r="AH6" s="503">
        <v>11945.851003167976</v>
      </c>
      <c r="AI6" s="503">
        <v>11890.460742210003</v>
      </c>
      <c r="AJ6" s="503">
        <v>11738.634651516842</v>
      </c>
      <c r="AK6" s="503">
        <v>11579.700446059016</v>
      </c>
      <c r="AL6" s="503">
        <v>10888.308292942629</v>
      </c>
      <c r="AM6" s="503">
        <v>10854.97322496917</v>
      </c>
    </row>
    <row r="7" spans="1:39" s="284" customFormat="1" ht="14.25" customHeight="1" x14ac:dyDescent="0.3">
      <c r="A7" s="454" t="s">
        <v>643</v>
      </c>
      <c r="B7" s="504">
        <v>10142.518363032874</v>
      </c>
      <c r="C7" s="505">
        <v>9132.525898003676</v>
      </c>
      <c r="D7" s="506">
        <v>6514.7588661074124</v>
      </c>
      <c r="E7" s="506">
        <v>7104.3473943749559</v>
      </c>
      <c r="F7" s="506">
        <v>7447.9463858439431</v>
      </c>
      <c r="G7" s="506">
        <v>7610.8977286097534</v>
      </c>
      <c r="H7" s="506">
        <v>7559.083962414391</v>
      </c>
      <c r="I7" s="506">
        <v>7472.4793075996195</v>
      </c>
      <c r="J7" s="506">
        <v>9217.4126923283966</v>
      </c>
      <c r="K7" s="506">
        <v>8612.0989339277985</v>
      </c>
      <c r="L7" s="506">
        <v>6736.9022043578034</v>
      </c>
      <c r="M7" s="506">
        <v>7131.4393199056831</v>
      </c>
      <c r="N7" s="506">
        <v>7086.7746024860435</v>
      </c>
      <c r="O7" s="506">
        <v>7347.2397823158035</v>
      </c>
      <c r="P7" s="506">
        <v>7608.6292370237543</v>
      </c>
      <c r="Q7" s="506">
        <v>7388.6737709027193</v>
      </c>
      <c r="R7" s="506">
        <v>7234</v>
      </c>
      <c r="S7" s="506">
        <v>7172.8665835284519</v>
      </c>
      <c r="T7" s="506">
        <v>7522.0749078418148</v>
      </c>
      <c r="U7" s="506">
        <v>7639.0863278819252</v>
      </c>
      <c r="V7" s="506">
        <v>8146.2760868747291</v>
      </c>
      <c r="W7" s="506">
        <v>7930.8638374594257</v>
      </c>
      <c r="X7" s="506">
        <v>7942.5835820172233</v>
      </c>
      <c r="Y7" s="506">
        <v>7988.7346072278297</v>
      </c>
      <c r="Z7" s="506">
        <v>8496.3028302571092</v>
      </c>
      <c r="AA7" s="506">
        <v>8539.3345460747078</v>
      </c>
      <c r="AB7" s="506">
        <v>9177.4575893191522</v>
      </c>
      <c r="AC7" s="506">
        <v>9149.4924704179175</v>
      </c>
      <c r="AD7" s="506">
        <v>9461.2985910816315</v>
      </c>
      <c r="AE7" s="506">
        <v>9503.9642327065922</v>
      </c>
      <c r="AF7" s="506">
        <v>8467.1477880762886</v>
      </c>
      <c r="AG7" s="506">
        <v>8105.378790520138</v>
      </c>
      <c r="AH7" s="506">
        <v>8010.6899953802758</v>
      </c>
      <c r="AI7" s="506">
        <v>7914.8780899093881</v>
      </c>
      <c r="AJ7" s="506">
        <v>7818.3407918050425</v>
      </c>
      <c r="AK7" s="506">
        <v>8285.921462040571</v>
      </c>
      <c r="AL7" s="506">
        <v>8141.7747534168884</v>
      </c>
      <c r="AM7" s="506">
        <v>8086.4012380593213</v>
      </c>
    </row>
    <row r="8" spans="1:39" s="284" customFormat="1" ht="14.25" customHeight="1" x14ac:dyDescent="0.3">
      <c r="A8" s="454" t="s">
        <v>644</v>
      </c>
      <c r="B8" s="504">
        <v>5106.3897197331016</v>
      </c>
      <c r="C8" s="505">
        <v>6079.7744648326607</v>
      </c>
      <c r="D8" s="506">
        <v>5860.966689868038</v>
      </c>
      <c r="E8" s="506">
        <v>5267.6776813287161</v>
      </c>
      <c r="F8" s="506">
        <v>5235.2095508406046</v>
      </c>
      <c r="G8" s="506">
        <v>5668.1383297530865</v>
      </c>
      <c r="H8" s="506">
        <v>4956.6617141750157</v>
      </c>
      <c r="I8" s="506">
        <v>4403.6496462574532</v>
      </c>
      <c r="J8" s="506">
        <v>4308.7544619385135</v>
      </c>
      <c r="K8" s="506">
        <v>4556.9941719792096</v>
      </c>
      <c r="L8" s="506">
        <v>3837.3129121144434</v>
      </c>
      <c r="M8" s="506">
        <v>3655.648393959937</v>
      </c>
      <c r="N8" s="506">
        <v>3927.5868213424092</v>
      </c>
      <c r="O8" s="506">
        <v>4426.604373744779</v>
      </c>
      <c r="P8" s="506">
        <v>4887.5479076804922</v>
      </c>
      <c r="Q8" s="506">
        <v>4768.4830912979232</v>
      </c>
      <c r="R8" s="506">
        <v>4418</v>
      </c>
      <c r="S8" s="506">
        <v>4248.506680844941</v>
      </c>
      <c r="T8" s="506">
        <v>4591.1330398362998</v>
      </c>
      <c r="U8" s="506">
        <v>3878.9701170373605</v>
      </c>
      <c r="V8" s="506">
        <v>3466.680520941512</v>
      </c>
      <c r="W8" s="506">
        <v>3583.9747869829298</v>
      </c>
      <c r="X8" s="506">
        <v>3975.9619481883747</v>
      </c>
      <c r="Y8" s="506">
        <v>4551.6944325517125</v>
      </c>
      <c r="Z8" s="506">
        <v>4747.1623711395932</v>
      </c>
      <c r="AA8" s="506">
        <v>4953.5770645213925</v>
      </c>
      <c r="AB8" s="506">
        <v>4828.8547662949641</v>
      </c>
      <c r="AC8" s="506">
        <v>4718.8117055128496</v>
      </c>
      <c r="AD8" s="506">
        <v>4285.4672995996034</v>
      </c>
      <c r="AE8" s="506">
        <v>4085.0828479104939</v>
      </c>
      <c r="AF8" s="506">
        <v>3668.5482130345476</v>
      </c>
      <c r="AG8" s="506">
        <v>4074.7424766762028</v>
      </c>
      <c r="AH8" s="506">
        <v>3935.1610077877012</v>
      </c>
      <c r="AI8" s="506">
        <v>3975.5826523006135</v>
      </c>
      <c r="AJ8" s="506">
        <v>3920.2938597117991</v>
      </c>
      <c r="AK8" s="506">
        <v>3293.7789840184455</v>
      </c>
      <c r="AL8" s="506">
        <v>2746.5335395257412</v>
      </c>
      <c r="AM8" s="506">
        <v>2768.5719869098484</v>
      </c>
    </row>
    <row r="9" spans="1:39" s="284" customFormat="1" ht="14.25" customHeight="1" x14ac:dyDescent="0.3">
      <c r="A9" s="452" t="s">
        <v>528</v>
      </c>
      <c r="B9" s="501">
        <v>218.81794346000001</v>
      </c>
      <c r="C9" s="502">
        <v>217.00304772999999</v>
      </c>
      <c r="D9" s="503">
        <v>121.86799941</v>
      </c>
      <c r="E9" s="503">
        <v>118.47014707999999</v>
      </c>
      <c r="F9" s="503">
        <v>117.00411534999999</v>
      </c>
      <c r="G9" s="503">
        <v>107.99553382000001</v>
      </c>
      <c r="H9" s="503">
        <v>84.937684050000001</v>
      </c>
      <c r="I9" s="503">
        <v>87.643909960000002</v>
      </c>
      <c r="J9" s="503">
        <v>79.691854429999992</v>
      </c>
      <c r="K9" s="503">
        <v>78.057045410000001</v>
      </c>
      <c r="L9" s="503">
        <v>78.423064319999995</v>
      </c>
      <c r="M9" s="503">
        <v>75.988557029999996</v>
      </c>
      <c r="N9" s="503">
        <v>74.905010779999998</v>
      </c>
      <c r="O9" s="503">
        <v>95.039392509999985</v>
      </c>
      <c r="P9" s="503">
        <v>72.20683004</v>
      </c>
      <c r="Q9" s="503">
        <v>98.372661289999996</v>
      </c>
      <c r="R9" s="503">
        <v>84</v>
      </c>
      <c r="S9" s="503">
        <v>75.715235369999988</v>
      </c>
      <c r="T9" s="503">
        <v>85.978274780000007</v>
      </c>
      <c r="U9" s="503">
        <v>75.415730659999994</v>
      </c>
      <c r="V9" s="503">
        <v>80.726506329999992</v>
      </c>
      <c r="W9" s="503">
        <v>77.974801929999998</v>
      </c>
      <c r="X9" s="503">
        <v>79.990629319999996</v>
      </c>
      <c r="Y9" s="503">
        <v>80.75723318</v>
      </c>
      <c r="Z9" s="503">
        <v>76.001433560000009</v>
      </c>
      <c r="AA9" s="503">
        <v>74.083997789999998</v>
      </c>
      <c r="AB9" s="503">
        <v>81.625961539999992</v>
      </c>
      <c r="AC9" s="503">
        <v>64.441153780000008</v>
      </c>
      <c r="AD9" s="503">
        <v>67.874240629999989</v>
      </c>
      <c r="AE9" s="503">
        <v>72.549834099999998</v>
      </c>
      <c r="AF9" s="503">
        <v>47.861601749999998</v>
      </c>
      <c r="AG9" s="503">
        <v>46.163787149999997</v>
      </c>
      <c r="AH9" s="503">
        <v>39.118973189999998</v>
      </c>
      <c r="AI9" s="503">
        <v>39.528114030000005</v>
      </c>
      <c r="AJ9" s="503">
        <v>42.425547170000002</v>
      </c>
      <c r="AK9" s="503">
        <v>40.698531899999999</v>
      </c>
      <c r="AL9" s="503">
        <v>35.068809719999997</v>
      </c>
      <c r="AM9" s="503">
        <v>35.699707479999994</v>
      </c>
    </row>
    <row r="10" spans="1:39" s="284" customFormat="1" ht="14.25" customHeight="1" x14ac:dyDescent="0.3">
      <c r="A10" s="452" t="s">
        <v>529</v>
      </c>
      <c r="B10" s="501">
        <v>108.99441551000001</v>
      </c>
      <c r="C10" s="502">
        <v>110.88698393999999</v>
      </c>
      <c r="D10" s="503">
        <v>110.49265093</v>
      </c>
      <c r="E10" s="503">
        <v>120.18846804000002</v>
      </c>
      <c r="F10" s="503">
        <v>125.24709555000001</v>
      </c>
      <c r="G10" s="503">
        <v>100.54207234000002</v>
      </c>
      <c r="H10" s="503">
        <v>99.978022609999996</v>
      </c>
      <c r="I10" s="503">
        <v>67.426624189999998</v>
      </c>
      <c r="J10" s="503">
        <v>73.537897319999999</v>
      </c>
      <c r="K10" s="503">
        <v>85.692901620000001</v>
      </c>
      <c r="L10" s="503">
        <v>129.31655061000001</v>
      </c>
      <c r="M10" s="503">
        <v>140.77603228000001</v>
      </c>
      <c r="N10" s="503">
        <v>156.32184362000001</v>
      </c>
      <c r="O10" s="503">
        <v>153.19161000999998</v>
      </c>
      <c r="P10" s="503">
        <v>146.83396390000001</v>
      </c>
      <c r="Q10" s="503">
        <v>145.23762473999997</v>
      </c>
      <c r="R10" s="503">
        <v>91</v>
      </c>
      <c r="S10" s="503">
        <v>157.68486532999998</v>
      </c>
      <c r="T10" s="503">
        <v>159.22642275000001</v>
      </c>
      <c r="U10" s="503">
        <v>186.32465263999998</v>
      </c>
      <c r="V10" s="503">
        <v>146.76371459000001</v>
      </c>
      <c r="W10" s="503">
        <v>202.25493211000003</v>
      </c>
      <c r="X10" s="503">
        <v>203.8315216</v>
      </c>
      <c r="Y10" s="503">
        <v>189.34773733999998</v>
      </c>
      <c r="Z10" s="503">
        <v>198.12571951999999</v>
      </c>
      <c r="AA10" s="503">
        <v>191.09374685999995</v>
      </c>
      <c r="AB10" s="503">
        <v>206.31915033999999</v>
      </c>
      <c r="AC10" s="503">
        <v>209.73336455</v>
      </c>
      <c r="AD10" s="503">
        <v>217.25750835999997</v>
      </c>
      <c r="AE10" s="503">
        <v>205.07426382999998</v>
      </c>
      <c r="AF10" s="503">
        <v>207.74766162999998</v>
      </c>
      <c r="AG10" s="503">
        <v>187.64489005999999</v>
      </c>
      <c r="AH10" s="503">
        <v>226.60527652000002</v>
      </c>
      <c r="AI10" s="503">
        <v>237.65167032999997</v>
      </c>
      <c r="AJ10" s="503">
        <v>229.45228199000002</v>
      </c>
      <c r="AK10" s="503">
        <v>181.58803544999998</v>
      </c>
      <c r="AL10" s="503">
        <v>201.76956562000001</v>
      </c>
      <c r="AM10" s="503">
        <v>192.71150394999998</v>
      </c>
    </row>
    <row r="11" spans="1:39" s="489" customFormat="1" ht="15.95" customHeight="1" x14ac:dyDescent="0.3">
      <c r="A11" s="450" t="s">
        <v>530</v>
      </c>
      <c r="B11" s="498">
        <v>46.78068837</v>
      </c>
      <c r="C11" s="499">
        <v>46.253067969999996</v>
      </c>
      <c r="D11" s="500">
        <v>45.738551770000001</v>
      </c>
      <c r="E11" s="500">
        <v>45.235207109999997</v>
      </c>
      <c r="F11" s="500">
        <v>44.715972039999997</v>
      </c>
      <c r="G11" s="500">
        <v>44.217266020000004</v>
      </c>
      <c r="H11" s="500">
        <v>43.708316170000003</v>
      </c>
      <c r="I11" s="500">
        <v>43.204010420000003</v>
      </c>
      <c r="J11" s="500">
        <v>42.689947739999994</v>
      </c>
      <c r="K11" s="500">
        <v>0.10134737999999999</v>
      </c>
      <c r="L11" s="500">
        <v>1.54262616</v>
      </c>
      <c r="M11" s="500">
        <v>1.3345721199999998</v>
      </c>
      <c r="N11" s="500">
        <v>2.08886818</v>
      </c>
      <c r="O11" s="500">
        <v>1.91670644</v>
      </c>
      <c r="P11" s="500">
        <v>2.1180915599999994</v>
      </c>
      <c r="Q11" s="500">
        <v>1.7728799</v>
      </c>
      <c r="R11" s="500">
        <v>2</v>
      </c>
      <c r="S11" s="500">
        <v>2.1371951199999999</v>
      </c>
      <c r="T11" s="500">
        <v>2.1541849399999999</v>
      </c>
      <c r="U11" s="500">
        <v>2.0021408199999997</v>
      </c>
      <c r="V11" s="500">
        <v>2.11590795</v>
      </c>
      <c r="W11" s="500">
        <v>2.1219770099999997</v>
      </c>
      <c r="X11" s="500">
        <v>2.1363432100000002</v>
      </c>
      <c r="Y11" s="500">
        <v>2.1504089999999998</v>
      </c>
      <c r="Z11" s="500">
        <v>2.1650823099999998</v>
      </c>
      <c r="AA11" s="500">
        <v>2.2737708599999999</v>
      </c>
      <c r="AB11" s="500">
        <v>2.2504919900000004</v>
      </c>
      <c r="AC11" s="500">
        <v>2.2670240000000002</v>
      </c>
      <c r="AD11" s="500">
        <v>2.2869962000000004</v>
      </c>
      <c r="AE11" s="500">
        <v>2.30494332</v>
      </c>
      <c r="AF11" s="500">
        <v>0.81232177000000005</v>
      </c>
      <c r="AG11" s="500">
        <v>1.3217221499999998</v>
      </c>
      <c r="AH11" s="500">
        <v>1.86552451</v>
      </c>
      <c r="AI11" s="500">
        <v>2.2260569100000001</v>
      </c>
      <c r="AJ11" s="500">
        <v>2.3274240600000002</v>
      </c>
      <c r="AK11" s="500">
        <v>2.3436036699999998</v>
      </c>
      <c r="AL11" s="500">
        <v>2.18749086</v>
      </c>
      <c r="AM11" s="500">
        <v>2.308065</v>
      </c>
    </row>
    <row r="12" spans="1:39" s="489" customFormat="1" ht="15.95" customHeight="1" x14ac:dyDescent="0.3">
      <c r="A12" s="450" t="s">
        <v>531</v>
      </c>
      <c r="B12" s="498">
        <v>22876.844872821352</v>
      </c>
      <c r="C12" s="499">
        <v>22906.131681845905</v>
      </c>
      <c r="D12" s="500">
        <v>22717.413743283916</v>
      </c>
      <c r="E12" s="500">
        <v>22783.962305745543</v>
      </c>
      <c r="F12" s="500">
        <v>22035.616435129999</v>
      </c>
      <c r="G12" s="500">
        <v>22810.249160305873</v>
      </c>
      <c r="H12" s="500">
        <v>22491.822245968186</v>
      </c>
      <c r="I12" s="500">
        <v>22994.384426489883</v>
      </c>
      <c r="J12" s="500">
        <v>21316.68678281848</v>
      </c>
      <c r="K12" s="500">
        <v>21475.533027094014</v>
      </c>
      <c r="L12" s="500">
        <v>20800.794300217956</v>
      </c>
      <c r="M12" s="500">
        <v>20379.948837976892</v>
      </c>
      <c r="N12" s="500">
        <v>20377.523695492771</v>
      </c>
      <c r="O12" s="500">
        <v>20474.449334142366</v>
      </c>
      <c r="P12" s="500">
        <v>20769.895746274982</v>
      </c>
      <c r="Q12" s="500">
        <v>21047.005710265115</v>
      </c>
      <c r="R12" s="500">
        <v>20714</v>
      </c>
      <c r="S12" s="500">
        <v>20923.781789139342</v>
      </c>
      <c r="T12" s="500">
        <v>21194.211315989363</v>
      </c>
      <c r="U12" s="500">
        <v>22158.855892786225</v>
      </c>
      <c r="V12" s="500">
        <v>22356.790943245567</v>
      </c>
      <c r="W12" s="500">
        <v>21761.923995715617</v>
      </c>
      <c r="X12" s="500">
        <v>21413.412493664033</v>
      </c>
      <c r="Y12" s="500">
        <v>20327.555801014802</v>
      </c>
      <c r="Z12" s="500">
        <v>20466.218986647262</v>
      </c>
      <c r="AA12" s="500">
        <v>20582.572873174249</v>
      </c>
      <c r="AB12" s="500">
        <v>20485.440475909862</v>
      </c>
      <c r="AC12" s="500">
        <v>21342.512195115847</v>
      </c>
      <c r="AD12" s="500">
        <v>20576.105258317908</v>
      </c>
      <c r="AE12" s="500">
        <v>19826.213305778248</v>
      </c>
      <c r="AF12" s="500">
        <v>19944.956740838621</v>
      </c>
      <c r="AG12" s="500">
        <v>19823.839065634133</v>
      </c>
      <c r="AH12" s="500">
        <v>19930.893898488954</v>
      </c>
      <c r="AI12" s="500">
        <v>19746.782120895154</v>
      </c>
      <c r="AJ12" s="500">
        <v>19626.270139881908</v>
      </c>
      <c r="AK12" s="500">
        <v>19070.717588364379</v>
      </c>
      <c r="AL12" s="500">
        <v>20133.36656696803</v>
      </c>
      <c r="AM12" s="500">
        <v>20019.453025598748</v>
      </c>
    </row>
    <row r="13" spans="1:39" s="284" customFormat="1" ht="14.25" customHeight="1" x14ac:dyDescent="0.3">
      <c r="A13" s="452" t="s">
        <v>532</v>
      </c>
      <c r="B13" s="501">
        <v>6078.6116408922389</v>
      </c>
      <c r="C13" s="502">
        <v>6383.342836509979</v>
      </c>
      <c r="D13" s="503">
        <v>6775.9082574406111</v>
      </c>
      <c r="E13" s="503">
        <v>6132.4288020331314</v>
      </c>
      <c r="F13" s="503">
        <v>6010.2163219069162</v>
      </c>
      <c r="G13" s="503">
        <v>6286.2604282572256</v>
      </c>
      <c r="H13" s="503">
        <v>5656.1059444064849</v>
      </c>
      <c r="I13" s="503">
        <v>5686.0613108936923</v>
      </c>
      <c r="J13" s="503">
        <v>4421.4409081122985</v>
      </c>
      <c r="K13" s="503">
        <v>4411.8598819493118</v>
      </c>
      <c r="L13" s="503">
        <v>4108.5726855317889</v>
      </c>
      <c r="M13" s="503">
        <v>3699.0401551199284</v>
      </c>
      <c r="N13" s="503">
        <v>3948.6478992943134</v>
      </c>
      <c r="O13" s="503">
        <v>2.5</v>
      </c>
      <c r="P13" s="503">
        <v>4206.8079111032339</v>
      </c>
      <c r="Q13" s="503">
        <v>4379.0598858899466</v>
      </c>
      <c r="R13" s="503">
        <v>4130</v>
      </c>
      <c r="S13" s="503">
        <v>4198.9157072211674</v>
      </c>
      <c r="T13" s="503">
        <v>3959.9156203974294</v>
      </c>
      <c r="U13" s="503">
        <v>3925.6137307151175</v>
      </c>
      <c r="V13" s="503">
        <v>4136.7391998347366</v>
      </c>
      <c r="W13" s="503">
        <v>3670.220663352969</v>
      </c>
      <c r="X13" s="503">
        <v>3588.2060598763619</v>
      </c>
      <c r="Y13" s="503">
        <v>3119.1330819948921</v>
      </c>
      <c r="Z13" s="503">
        <v>3496.2799695135363</v>
      </c>
      <c r="AA13" s="503">
        <v>3878.5078825964147</v>
      </c>
      <c r="AB13" s="503">
        <v>3680.8321270041838</v>
      </c>
      <c r="AC13" s="503">
        <v>4307.6608531595666</v>
      </c>
      <c r="AD13" s="503">
        <v>3983.6111208895823</v>
      </c>
      <c r="AE13" s="503">
        <v>3326.3516301685509</v>
      </c>
      <c r="AF13" s="503">
        <v>4058.0882914427848</v>
      </c>
      <c r="AG13" s="503">
        <v>3762.9226344178601</v>
      </c>
      <c r="AH13" s="503">
        <v>3960.6297760774323</v>
      </c>
      <c r="AI13" s="503">
        <v>4085.3132332617693</v>
      </c>
      <c r="AJ13" s="503">
        <v>4123.3007407695877</v>
      </c>
      <c r="AK13" s="503">
        <v>3695.4035907584484</v>
      </c>
      <c r="AL13" s="503">
        <v>4197.0224431519209</v>
      </c>
      <c r="AM13" s="503">
        <v>4102.311454128816</v>
      </c>
    </row>
    <row r="14" spans="1:39" s="284" customFormat="1" ht="14.25" customHeight="1" x14ac:dyDescent="0.3">
      <c r="A14" s="454" t="s">
        <v>645</v>
      </c>
      <c r="B14" s="504">
        <v>1725.0367880000003</v>
      </c>
      <c r="C14" s="505">
        <v>1722.82356682</v>
      </c>
      <c r="D14" s="506">
        <v>1776.88906658</v>
      </c>
      <c r="E14" s="506">
        <v>1790.3594569300001</v>
      </c>
      <c r="F14" s="506">
        <v>1579.6892615100001</v>
      </c>
      <c r="G14" s="506">
        <v>1859.69548545</v>
      </c>
      <c r="H14" s="506">
        <v>1342.5706088100003</v>
      </c>
      <c r="I14" s="506">
        <v>1378.0966122799998</v>
      </c>
      <c r="J14" s="506">
        <v>1584.7408102300001</v>
      </c>
      <c r="K14" s="506">
        <v>1611.2656958945913</v>
      </c>
      <c r="L14" s="506">
        <v>1500.4376187945215</v>
      </c>
      <c r="M14" s="506">
        <v>1438.0123258799999</v>
      </c>
      <c r="N14" s="506">
        <v>1608.6824826813868</v>
      </c>
      <c r="O14" s="506">
        <v>1615.6773392640102</v>
      </c>
      <c r="P14" s="506">
        <v>1475.2839567400001</v>
      </c>
      <c r="Q14" s="506">
        <v>1689.3565262197392</v>
      </c>
      <c r="R14" s="506">
        <v>1498</v>
      </c>
      <c r="S14" s="506">
        <v>1630.4447456788339</v>
      </c>
      <c r="T14" s="506">
        <v>1262.3194005451253</v>
      </c>
      <c r="U14" s="506">
        <v>1202.68203206</v>
      </c>
      <c r="V14" s="506">
        <v>1416.8444053978569</v>
      </c>
      <c r="W14" s="506">
        <v>885.98997534</v>
      </c>
      <c r="X14" s="506">
        <v>1018.1102124499999</v>
      </c>
      <c r="Y14" s="506">
        <v>649.81515833000003</v>
      </c>
      <c r="Z14" s="506">
        <v>982.00521029021013</v>
      </c>
      <c r="AA14" s="506">
        <v>1479.6137718346615</v>
      </c>
      <c r="AB14" s="506">
        <v>1239.22106904</v>
      </c>
      <c r="AC14" s="506">
        <v>1825.8866424431985</v>
      </c>
      <c r="AD14" s="506">
        <v>1428.2243009475346</v>
      </c>
      <c r="AE14" s="506">
        <v>1079.4864690631086</v>
      </c>
      <c r="AF14" s="506">
        <v>1789.1254256732004</v>
      </c>
      <c r="AG14" s="506">
        <v>1457.4911570997649</v>
      </c>
      <c r="AH14" s="506">
        <v>1275.522717782929</v>
      </c>
      <c r="AI14" s="506">
        <v>1190.305741185045</v>
      </c>
      <c r="AJ14" s="506">
        <v>1217.4736689900001</v>
      </c>
      <c r="AK14" s="506">
        <v>925.8458713</v>
      </c>
      <c r="AL14" s="506">
        <v>1170.1691362072506</v>
      </c>
      <c r="AM14" s="506">
        <v>1243.2813037004832</v>
      </c>
    </row>
    <row r="15" spans="1:39" s="284" customFormat="1" ht="14.25" customHeight="1" x14ac:dyDescent="0.3">
      <c r="A15" s="454" t="s">
        <v>646</v>
      </c>
      <c r="B15" s="504">
        <v>3176.0777133534057</v>
      </c>
      <c r="C15" s="505">
        <v>3475.1179721951153</v>
      </c>
      <c r="D15" s="506">
        <v>3566.2145212584096</v>
      </c>
      <c r="E15" s="506">
        <v>3009.11249481</v>
      </c>
      <c r="F15" s="506">
        <v>3042.2449606999999</v>
      </c>
      <c r="G15" s="506">
        <v>3050.9457545699997</v>
      </c>
      <c r="H15" s="506">
        <v>3031.0000445400001</v>
      </c>
      <c r="I15" s="506">
        <v>2842.6563902399998</v>
      </c>
      <c r="J15" s="506">
        <v>1107.8326978499999</v>
      </c>
      <c r="K15" s="506">
        <v>1080.9332879900001</v>
      </c>
      <c r="L15" s="506">
        <v>1072.44033603</v>
      </c>
      <c r="M15" s="506">
        <v>904.35903862999999</v>
      </c>
      <c r="N15" s="506">
        <v>1053.0871796700001</v>
      </c>
      <c r="O15" s="506">
        <v>1154.9171173299999</v>
      </c>
      <c r="P15" s="506">
        <v>1115.0446303199999</v>
      </c>
      <c r="Q15" s="506">
        <v>1130.99991507</v>
      </c>
      <c r="R15" s="506">
        <v>1111</v>
      </c>
      <c r="S15" s="506">
        <v>1144.5932108900001</v>
      </c>
      <c r="T15" s="506">
        <v>1142.4622516400002</v>
      </c>
      <c r="U15" s="506">
        <v>1202.4434004699999</v>
      </c>
      <c r="V15" s="506">
        <v>1227.34561016</v>
      </c>
      <c r="W15" s="506">
        <v>1230.1435072000002</v>
      </c>
      <c r="X15" s="506">
        <v>995.18506174000004</v>
      </c>
      <c r="Y15" s="506">
        <v>986.17920735999996</v>
      </c>
      <c r="Z15" s="506">
        <v>975.62341738999999</v>
      </c>
      <c r="AA15" s="506">
        <v>879.03069530000005</v>
      </c>
      <c r="AB15" s="506">
        <v>817.75854204000007</v>
      </c>
      <c r="AC15" s="506">
        <v>879.5938533499999</v>
      </c>
      <c r="AD15" s="506">
        <v>857.60273500999995</v>
      </c>
      <c r="AE15" s="506">
        <v>849.16135096000005</v>
      </c>
      <c r="AF15" s="506">
        <v>863.54133297999999</v>
      </c>
      <c r="AG15" s="506">
        <v>841.56044501999997</v>
      </c>
      <c r="AH15" s="506">
        <v>863.22616200999983</v>
      </c>
      <c r="AI15" s="506">
        <v>797.47581687000002</v>
      </c>
      <c r="AJ15" s="506">
        <v>785.46847919999993</v>
      </c>
      <c r="AK15" s="506">
        <v>766.86565985000004</v>
      </c>
      <c r="AL15" s="506">
        <v>736.6065671099999</v>
      </c>
      <c r="AM15" s="506">
        <v>523.79800743999999</v>
      </c>
    </row>
    <row r="16" spans="1:39" s="284" customFormat="1" ht="14.25" customHeight="1" x14ac:dyDescent="0.3">
      <c r="A16" s="454" t="s">
        <v>647</v>
      </c>
      <c r="B16" s="504">
        <v>1177.4971395388332</v>
      </c>
      <c r="C16" s="505">
        <v>1185.401297494865</v>
      </c>
      <c r="D16" s="506">
        <v>1432.8046696022006</v>
      </c>
      <c r="E16" s="506">
        <v>1332.9568502931313</v>
      </c>
      <c r="F16" s="506">
        <v>1388.2820996969165</v>
      </c>
      <c r="G16" s="506">
        <v>1375.6191882372257</v>
      </c>
      <c r="H16" s="506">
        <v>1282.5352910564843</v>
      </c>
      <c r="I16" s="506">
        <v>1465.308308373691</v>
      </c>
      <c r="J16" s="506">
        <v>1728.8674000322997</v>
      </c>
      <c r="K16" s="506">
        <v>1719.6608980647213</v>
      </c>
      <c r="L16" s="506">
        <v>1535.6947307072674</v>
      </c>
      <c r="M16" s="506">
        <v>1356.6687906099285</v>
      </c>
      <c r="N16" s="506">
        <v>1286.8782369429268</v>
      </c>
      <c r="O16" s="506">
        <v>1435.7913854839649</v>
      </c>
      <c r="P16" s="506">
        <v>1616.4793240432343</v>
      </c>
      <c r="Q16" s="506">
        <v>1558.7034446002078</v>
      </c>
      <c r="R16" s="506">
        <v>1522</v>
      </c>
      <c r="S16" s="506">
        <v>1423.8777506523338</v>
      </c>
      <c r="T16" s="506">
        <v>1555.1339682123037</v>
      </c>
      <c r="U16" s="506">
        <v>1520.4882981851169</v>
      </c>
      <c r="V16" s="506">
        <v>1492.5491842768797</v>
      </c>
      <c r="W16" s="506">
        <v>1554.0871808129691</v>
      </c>
      <c r="X16" s="506">
        <v>1574.910785686362</v>
      </c>
      <c r="Y16" s="506">
        <v>1483.1387163048921</v>
      </c>
      <c r="Z16" s="506">
        <v>1538.6513418333266</v>
      </c>
      <c r="AA16" s="506">
        <v>1519.8634154617532</v>
      </c>
      <c r="AB16" s="506">
        <v>1623.8525159241838</v>
      </c>
      <c r="AC16" s="506">
        <v>1602.1803573663683</v>
      </c>
      <c r="AD16" s="506">
        <v>1697.7840849320478</v>
      </c>
      <c r="AE16" s="506">
        <v>1397.703810145442</v>
      </c>
      <c r="AF16" s="506">
        <v>1405.4215327895843</v>
      </c>
      <c r="AG16" s="506">
        <v>1463.8710322980949</v>
      </c>
      <c r="AH16" s="506">
        <v>1821.880896284503</v>
      </c>
      <c r="AI16" s="506">
        <v>2097.5316752067247</v>
      </c>
      <c r="AJ16" s="506">
        <v>2120.3585925795878</v>
      </c>
      <c r="AK16" s="506">
        <v>2002.692059608449</v>
      </c>
      <c r="AL16" s="506">
        <v>2290.2467398346707</v>
      </c>
      <c r="AM16" s="506">
        <v>2335.2321429883327</v>
      </c>
    </row>
    <row r="17" spans="1:39" s="284" customFormat="1" ht="14.25" customHeight="1" x14ac:dyDescent="0.3">
      <c r="A17" s="452" t="s">
        <v>536</v>
      </c>
      <c r="B17" s="501">
        <v>1242.3605788899999</v>
      </c>
      <c r="C17" s="502">
        <v>1119.7909658900001</v>
      </c>
      <c r="D17" s="503">
        <v>1219.5887337899999</v>
      </c>
      <c r="E17" s="503">
        <v>1205.0318490299999</v>
      </c>
      <c r="F17" s="503">
        <v>1114.8822148799998</v>
      </c>
      <c r="G17" s="503">
        <v>1022.9489218599999</v>
      </c>
      <c r="H17" s="503">
        <v>963.67748205000009</v>
      </c>
      <c r="I17" s="503">
        <v>994.24992150000003</v>
      </c>
      <c r="J17" s="503">
        <v>995.26922568000009</v>
      </c>
      <c r="K17" s="503">
        <v>967.84829107999997</v>
      </c>
      <c r="L17" s="503">
        <v>1070.1400984100001</v>
      </c>
      <c r="M17" s="503">
        <v>1091.6310350399999</v>
      </c>
      <c r="N17" s="503">
        <v>1018.14515743</v>
      </c>
      <c r="O17" s="503">
        <v>1014.26371525</v>
      </c>
      <c r="P17" s="503">
        <v>1206.4256972599999</v>
      </c>
      <c r="Q17" s="503">
        <v>1142.26866492</v>
      </c>
      <c r="R17" s="503">
        <v>1160</v>
      </c>
      <c r="S17" s="503">
        <v>1132.4526343699999</v>
      </c>
      <c r="T17" s="503">
        <v>1133.9696202800001</v>
      </c>
      <c r="U17" s="503">
        <v>1610.92555967</v>
      </c>
      <c r="V17" s="503">
        <v>1652.4288111300002</v>
      </c>
      <c r="W17" s="503">
        <v>1735.22777455</v>
      </c>
      <c r="X17" s="503">
        <v>1623.5030842900001</v>
      </c>
      <c r="Y17" s="503">
        <v>1612.7692425099997</v>
      </c>
      <c r="Z17" s="503">
        <v>1671.2897117699999</v>
      </c>
      <c r="AA17" s="503">
        <v>1709.3666813299999</v>
      </c>
      <c r="AB17" s="503">
        <v>1771.0809322599998</v>
      </c>
      <c r="AC17" s="503">
        <v>1321.5454435100003</v>
      </c>
      <c r="AD17" s="503">
        <v>1221.1996142799999</v>
      </c>
      <c r="AE17" s="503">
        <v>1194.2932031199998</v>
      </c>
      <c r="AF17" s="503">
        <v>1172.91865424</v>
      </c>
      <c r="AG17" s="503">
        <v>1468.9547484699997</v>
      </c>
      <c r="AH17" s="503">
        <v>1031.4220510499999</v>
      </c>
      <c r="AI17" s="503">
        <v>1212.5969323400002</v>
      </c>
      <c r="AJ17" s="503">
        <v>992.12835749999999</v>
      </c>
      <c r="AK17" s="503">
        <v>997.47270128000002</v>
      </c>
      <c r="AL17" s="503">
        <v>1011.11198998</v>
      </c>
      <c r="AM17" s="503">
        <v>1068.55212936</v>
      </c>
    </row>
    <row r="18" spans="1:39" s="284" customFormat="1" ht="14.25" customHeight="1" x14ac:dyDescent="0.3">
      <c r="A18" s="452" t="s">
        <v>537</v>
      </c>
      <c r="B18" s="501">
        <v>4229.7205462498723</v>
      </c>
      <c r="C18" s="502">
        <v>4455.6878373370328</v>
      </c>
      <c r="D18" s="503">
        <v>4374.3895707233651</v>
      </c>
      <c r="E18" s="503">
        <v>4408.2245502178785</v>
      </c>
      <c r="F18" s="503">
        <v>4138.9636685304858</v>
      </c>
      <c r="G18" s="503">
        <v>4084.3540800230476</v>
      </c>
      <c r="H18" s="503">
        <v>4337.758950214472</v>
      </c>
      <c r="I18" s="503">
        <v>4473.7411919807128</v>
      </c>
      <c r="J18" s="503">
        <v>4654.3956163357207</v>
      </c>
      <c r="K18" s="503">
        <v>4457.1722176075245</v>
      </c>
      <c r="L18" s="503">
        <v>4195.9461102864034</v>
      </c>
      <c r="M18" s="503">
        <v>4394.2962205617278</v>
      </c>
      <c r="N18" s="503">
        <v>4336.2013813324347</v>
      </c>
      <c r="O18" s="503">
        <v>4314.2660385786003</v>
      </c>
      <c r="P18" s="503">
        <v>4329.5444639107609</v>
      </c>
      <c r="Q18" s="503">
        <v>4193.7084447155557</v>
      </c>
      <c r="R18" s="503">
        <v>4221</v>
      </c>
      <c r="S18" s="503">
        <v>4310.6691213025915</v>
      </c>
      <c r="T18" s="503">
        <v>4307.3330999204463</v>
      </c>
      <c r="U18" s="503">
        <v>4424.5394130307905</v>
      </c>
      <c r="V18" s="503">
        <v>5331.1274565806898</v>
      </c>
      <c r="W18" s="503">
        <v>5049.9616380103607</v>
      </c>
      <c r="X18" s="503">
        <v>4876.7150374924431</v>
      </c>
      <c r="Y18" s="503">
        <v>4630.69563299745</v>
      </c>
      <c r="Z18" s="503">
        <v>4510.5822406330417</v>
      </c>
      <c r="AA18" s="503">
        <v>4249.0455094329127</v>
      </c>
      <c r="AB18" s="503">
        <v>4355.4373395983475</v>
      </c>
      <c r="AC18" s="503">
        <v>4652.2998507771372</v>
      </c>
      <c r="AD18" s="503">
        <v>4533.148081154166</v>
      </c>
      <c r="AE18" s="503">
        <v>4339.8679415419283</v>
      </c>
      <c r="AF18" s="503">
        <v>4323.0249599417866</v>
      </c>
      <c r="AG18" s="503">
        <v>4014.8453678888236</v>
      </c>
      <c r="AH18" s="503">
        <v>4885.4995963288648</v>
      </c>
      <c r="AI18" s="503">
        <v>4792.7425410604255</v>
      </c>
      <c r="AJ18" s="503">
        <v>4966.7125939718926</v>
      </c>
      <c r="AK18" s="503">
        <v>4774.4904464140945</v>
      </c>
      <c r="AL18" s="503">
        <v>4781.7678372768032</v>
      </c>
      <c r="AM18" s="503">
        <v>4735.8344724980443</v>
      </c>
    </row>
    <row r="19" spans="1:39" s="284" customFormat="1" ht="14.25" customHeight="1" x14ac:dyDescent="0.3">
      <c r="A19" s="452" t="s">
        <v>538</v>
      </c>
      <c r="B19" s="501">
        <v>3867.1722109085736</v>
      </c>
      <c r="C19" s="502">
        <v>3468.3520114851744</v>
      </c>
      <c r="D19" s="503">
        <v>3845.3640947085337</v>
      </c>
      <c r="E19" s="503">
        <v>4506.3717713640299</v>
      </c>
      <c r="F19" s="503">
        <v>4156.1185299868093</v>
      </c>
      <c r="G19" s="503">
        <v>4874.9489634155716</v>
      </c>
      <c r="H19" s="503">
        <v>5103.767642483378</v>
      </c>
      <c r="I19" s="503">
        <v>5180.0443989327996</v>
      </c>
      <c r="J19" s="503">
        <v>4669.8718503498167</v>
      </c>
      <c r="K19" s="503">
        <v>4648.9491262937026</v>
      </c>
      <c r="L19" s="503">
        <v>4255.9811450746301</v>
      </c>
      <c r="M19" s="503">
        <v>4267.2758404023334</v>
      </c>
      <c r="N19" s="503">
        <v>4306.4053038333077</v>
      </c>
      <c r="O19" s="503">
        <v>4280.2622501001824</v>
      </c>
      <c r="P19" s="503">
        <v>4424.144963899188</v>
      </c>
      <c r="Q19" s="503">
        <v>4576.5304332888345</v>
      </c>
      <c r="R19" s="503">
        <v>4481</v>
      </c>
      <c r="S19" s="503">
        <v>4421.8787081477039</v>
      </c>
      <c r="T19" s="503">
        <v>4505.5874133246571</v>
      </c>
      <c r="U19" s="503">
        <v>4517.5237652070291</v>
      </c>
      <c r="V19" s="503">
        <v>3898.7498491183937</v>
      </c>
      <c r="W19" s="503">
        <v>4260.51095651789</v>
      </c>
      <c r="X19" s="503">
        <v>4183.2092286491934</v>
      </c>
      <c r="Y19" s="503">
        <v>4143.7984874161666</v>
      </c>
      <c r="Z19" s="503">
        <v>3976.5258816251153</v>
      </c>
      <c r="AA19" s="503">
        <v>4083.3867484695534</v>
      </c>
      <c r="AB19" s="503">
        <v>3873.1719450175101</v>
      </c>
      <c r="AC19" s="503">
        <v>3919.1010242315915</v>
      </c>
      <c r="AD19" s="503">
        <v>3772.9752353857057</v>
      </c>
      <c r="AE19" s="503">
        <v>3734.7843278296909</v>
      </c>
      <c r="AF19" s="503">
        <v>3570.6073195487347</v>
      </c>
      <c r="AG19" s="503">
        <v>3648.7141790464057</v>
      </c>
      <c r="AH19" s="503">
        <v>2835.3915778771839</v>
      </c>
      <c r="AI19" s="503">
        <v>2820.7610796331555</v>
      </c>
      <c r="AJ19" s="503">
        <v>2847.0498133671354</v>
      </c>
      <c r="AK19" s="503">
        <v>2677.092414875332</v>
      </c>
      <c r="AL19" s="503">
        <v>2560.9211206113255</v>
      </c>
      <c r="AM19" s="503">
        <v>2725.9799375327789</v>
      </c>
    </row>
    <row r="20" spans="1:39" s="284" customFormat="1" ht="14.25" customHeight="1" x14ac:dyDescent="0.3">
      <c r="A20" s="452" t="s">
        <v>539</v>
      </c>
      <c r="B20" s="501">
        <v>83.196141819999994</v>
      </c>
      <c r="C20" s="502">
        <v>81.037084640000003</v>
      </c>
      <c r="D20" s="503">
        <v>73.032870300000013</v>
      </c>
      <c r="E20" s="503">
        <v>76.869256370000002</v>
      </c>
      <c r="F20" s="503">
        <v>78.956993309999987</v>
      </c>
      <c r="G20" s="503">
        <v>78.850167289999987</v>
      </c>
      <c r="H20" s="503">
        <v>78.151786900000005</v>
      </c>
      <c r="I20" s="503">
        <v>78.386525719999995</v>
      </c>
      <c r="J20" s="503">
        <v>77.506032919999996</v>
      </c>
      <c r="K20" s="503">
        <v>77.08219862</v>
      </c>
      <c r="L20" s="503">
        <v>75.42341424</v>
      </c>
      <c r="M20" s="503">
        <v>91.218464690000005</v>
      </c>
      <c r="N20" s="503">
        <v>87.597761610000006</v>
      </c>
      <c r="O20" s="503">
        <v>86.821140990000004</v>
      </c>
      <c r="P20" s="503">
        <v>79.039404180000005</v>
      </c>
      <c r="Q20" s="503">
        <v>84.24307196985167</v>
      </c>
      <c r="R20" s="503">
        <v>83</v>
      </c>
      <c r="S20" s="503">
        <v>87.196371358703558</v>
      </c>
      <c r="T20" s="503">
        <v>91.441989010591641</v>
      </c>
      <c r="U20" s="503">
        <v>95.817957239242418</v>
      </c>
      <c r="V20" s="503">
        <v>96.250162440261477</v>
      </c>
      <c r="W20" s="503">
        <v>94.083536912562991</v>
      </c>
      <c r="X20" s="503">
        <v>94.120247305293233</v>
      </c>
      <c r="Y20" s="503">
        <v>91.724816472637997</v>
      </c>
      <c r="Z20" s="503">
        <v>89.696599243432757</v>
      </c>
      <c r="AA20" s="503">
        <v>92.674417337510732</v>
      </c>
      <c r="AB20" s="503">
        <v>89.247441594929199</v>
      </c>
      <c r="AC20" s="503">
        <v>90.9309004737961</v>
      </c>
      <c r="AD20" s="503">
        <v>87.649376710249541</v>
      </c>
      <c r="AE20" s="503">
        <v>93.157300471261351</v>
      </c>
      <c r="AF20" s="503">
        <v>92.17474723494044</v>
      </c>
      <c r="AG20" s="503">
        <v>97.641083686941002</v>
      </c>
      <c r="AH20" s="503">
        <v>97.893538970244649</v>
      </c>
      <c r="AI20" s="503">
        <v>102.14207771554791</v>
      </c>
      <c r="AJ20" s="503">
        <v>101.94678032151279</v>
      </c>
      <c r="AK20" s="503">
        <v>98.481262046487387</v>
      </c>
      <c r="AL20" s="503">
        <v>98.467648395230626</v>
      </c>
      <c r="AM20" s="503">
        <v>95.2461184644404</v>
      </c>
    </row>
    <row r="21" spans="1:39" s="284" customFormat="1" ht="14.25" customHeight="1" x14ac:dyDescent="0.3">
      <c r="A21" s="452" t="s">
        <v>540</v>
      </c>
      <c r="B21" s="501">
        <v>400.38090321000004</v>
      </c>
      <c r="C21" s="502">
        <v>410.66323342999999</v>
      </c>
      <c r="D21" s="503">
        <v>392.38208213000001</v>
      </c>
      <c r="E21" s="503">
        <v>387.82736387</v>
      </c>
      <c r="F21" s="503">
        <v>377.62592584999999</v>
      </c>
      <c r="G21" s="503">
        <v>417.83049287</v>
      </c>
      <c r="H21" s="503">
        <v>444.06592860999996</v>
      </c>
      <c r="I21" s="503">
        <v>410.81464686999999</v>
      </c>
      <c r="J21" s="503">
        <v>430.52824489</v>
      </c>
      <c r="K21" s="503">
        <v>421.50478228999998</v>
      </c>
      <c r="L21" s="503">
        <v>391.79311030000002</v>
      </c>
      <c r="M21" s="503">
        <v>376.45245233670443</v>
      </c>
      <c r="N21" s="503">
        <v>393.83915668905638</v>
      </c>
      <c r="O21" s="503">
        <v>387.2275920406197</v>
      </c>
      <c r="P21" s="503">
        <v>392.48585547728908</v>
      </c>
      <c r="Q21" s="503">
        <v>390.82576552999996</v>
      </c>
      <c r="R21" s="503">
        <v>386</v>
      </c>
      <c r="S21" s="503">
        <v>373.16780619000002</v>
      </c>
      <c r="T21" s="503">
        <v>375.91464095999999</v>
      </c>
      <c r="U21" s="503">
        <v>361.63456731999992</v>
      </c>
      <c r="V21" s="503">
        <v>373.21190694000001</v>
      </c>
      <c r="W21" s="503">
        <v>371.62551945463207</v>
      </c>
      <c r="X21" s="503">
        <v>355.26735303000004</v>
      </c>
      <c r="Y21" s="503">
        <v>357.76716299999998</v>
      </c>
      <c r="Z21" s="503">
        <v>350.30581903000001</v>
      </c>
      <c r="AA21" s="503">
        <v>351.68098092000002</v>
      </c>
      <c r="AB21" s="503">
        <v>335.85760622999999</v>
      </c>
      <c r="AC21" s="503">
        <v>334.11758202999999</v>
      </c>
      <c r="AD21" s="503">
        <v>328.34563918999999</v>
      </c>
      <c r="AE21" s="503">
        <v>326.22141292999999</v>
      </c>
      <c r="AF21" s="503">
        <v>323.50019253999994</v>
      </c>
      <c r="AG21" s="503">
        <v>329.13286773000004</v>
      </c>
      <c r="AH21" s="503">
        <v>661.42085534135447</v>
      </c>
      <c r="AI21" s="503">
        <v>637.59048709647925</v>
      </c>
      <c r="AJ21" s="503">
        <v>631.48174343000005</v>
      </c>
      <c r="AK21" s="503">
        <v>644.14985849000004</v>
      </c>
      <c r="AL21" s="503">
        <v>654.35074354999995</v>
      </c>
      <c r="AM21" s="503">
        <v>671.4814788299999</v>
      </c>
    </row>
    <row r="22" spans="1:39" s="284" customFormat="1" ht="14.25" customHeight="1" x14ac:dyDescent="0.3">
      <c r="A22" s="452" t="s">
        <v>541</v>
      </c>
      <c r="B22" s="501">
        <v>333.65016684000005</v>
      </c>
      <c r="C22" s="502">
        <v>324.00079281000001</v>
      </c>
      <c r="D22" s="3330">
        <v>322.00790444</v>
      </c>
      <c r="E22" s="3330">
        <v>334.69484829999993</v>
      </c>
      <c r="F22" s="3330">
        <v>316.44682889999996</v>
      </c>
      <c r="G22" s="3330">
        <v>315.58043707999997</v>
      </c>
      <c r="H22" s="3330">
        <v>300.88405795</v>
      </c>
      <c r="I22" s="503">
        <v>298.10813186000001</v>
      </c>
      <c r="J22" s="503">
        <v>307.09242761000002</v>
      </c>
      <c r="K22" s="503">
        <v>303.30483466999999</v>
      </c>
      <c r="L22" s="503">
        <v>305.15772965999997</v>
      </c>
      <c r="M22" s="503">
        <v>310.01842177999998</v>
      </c>
      <c r="N22" s="503">
        <v>306.04808545000003</v>
      </c>
      <c r="O22" s="503">
        <v>301.94202794000006</v>
      </c>
      <c r="P22" s="503">
        <v>300.31185769000001</v>
      </c>
      <c r="Q22" s="503">
        <v>300.07041323000004</v>
      </c>
      <c r="R22" s="503">
        <v>300</v>
      </c>
      <c r="S22" s="503">
        <v>293.70825810000002</v>
      </c>
      <c r="T22" s="503">
        <v>307.06374877999997</v>
      </c>
      <c r="U22" s="503">
        <v>298.83154076</v>
      </c>
      <c r="V22" s="503">
        <v>304.16911948000001</v>
      </c>
      <c r="W22" s="503">
        <v>302.69976207999997</v>
      </c>
      <c r="X22" s="503">
        <v>308.40265185999999</v>
      </c>
      <c r="Y22" s="503">
        <v>319.09152877999998</v>
      </c>
      <c r="Z22" s="503">
        <v>315.35703437000001</v>
      </c>
      <c r="AA22" s="503">
        <v>332.70589798000003</v>
      </c>
      <c r="AB22" s="503">
        <v>335.59059232999999</v>
      </c>
      <c r="AC22" s="503">
        <v>339.82611185000002</v>
      </c>
      <c r="AD22" s="503">
        <v>334.40456871000004</v>
      </c>
      <c r="AE22" s="503">
        <v>330.77559348</v>
      </c>
      <c r="AF22" s="503">
        <v>334.56168934999994</v>
      </c>
      <c r="AG22" s="503">
        <v>335.77430985000001</v>
      </c>
      <c r="AH22" s="503">
        <v>345.80028882000005</v>
      </c>
      <c r="AI22" s="503">
        <v>337.14226728</v>
      </c>
      <c r="AJ22" s="503">
        <v>355.54694874</v>
      </c>
      <c r="AK22" s="503">
        <v>357.15697901999999</v>
      </c>
      <c r="AL22" s="503">
        <v>351.67910982999996</v>
      </c>
      <c r="AM22" s="503">
        <v>359.33549312999997</v>
      </c>
    </row>
    <row r="23" spans="1:39" s="284" customFormat="1" ht="14.25" customHeight="1" x14ac:dyDescent="0.3">
      <c r="A23" s="452" t="s">
        <v>542</v>
      </c>
      <c r="B23" s="501">
        <v>819.15063880999992</v>
      </c>
      <c r="C23" s="502">
        <v>813.9239457299999</v>
      </c>
      <c r="D23" s="503">
        <v>761.18280902000004</v>
      </c>
      <c r="E23" s="503">
        <v>798.11122834000003</v>
      </c>
      <c r="F23" s="503">
        <v>820.46825586</v>
      </c>
      <c r="G23" s="503">
        <v>809.50641272000007</v>
      </c>
      <c r="H23" s="503">
        <v>952.28130765999992</v>
      </c>
      <c r="I23" s="503">
        <v>1037.2983909000002</v>
      </c>
      <c r="J23" s="503">
        <v>924.7377262</v>
      </c>
      <c r="K23" s="503">
        <v>924.85220308000009</v>
      </c>
      <c r="L23" s="503">
        <v>1068.22160506</v>
      </c>
      <c r="M23" s="503">
        <v>900.77370840999993</v>
      </c>
      <c r="N23" s="503">
        <v>862.55206397000006</v>
      </c>
      <c r="O23" s="503">
        <v>970.22267800999998</v>
      </c>
      <c r="P23" s="503">
        <v>980.01943155999993</v>
      </c>
      <c r="Q23" s="503">
        <v>1027.8606714599998</v>
      </c>
      <c r="R23" s="503">
        <v>1005</v>
      </c>
      <c r="S23" s="503">
        <v>1001.4657449000001</v>
      </c>
      <c r="T23" s="503">
        <v>1026.3092262099999</v>
      </c>
      <c r="U23" s="503">
        <v>997.18161326999996</v>
      </c>
      <c r="V23" s="503">
        <v>1161.6102916</v>
      </c>
      <c r="W23" s="503">
        <v>1208.8139528800002</v>
      </c>
      <c r="X23" s="503">
        <v>1114.8445689800001</v>
      </c>
      <c r="Y23" s="503">
        <v>943.46657939000011</v>
      </c>
      <c r="Z23" s="503">
        <v>923.44903344000011</v>
      </c>
      <c r="AA23" s="503">
        <v>960.70653858000003</v>
      </c>
      <c r="AB23" s="503">
        <v>975.46560435999993</v>
      </c>
      <c r="AC23" s="503">
        <v>962.69443050000007</v>
      </c>
      <c r="AD23" s="503">
        <v>940.17083474000003</v>
      </c>
      <c r="AE23" s="503">
        <v>953.89191760000006</v>
      </c>
      <c r="AF23" s="503">
        <v>849.37232495000001</v>
      </c>
      <c r="AG23" s="503">
        <v>925.61690224000006</v>
      </c>
      <c r="AH23" s="503">
        <v>999.86623367999994</v>
      </c>
      <c r="AI23" s="503">
        <v>999.48607242000003</v>
      </c>
      <c r="AJ23" s="503">
        <v>995.11334878999992</v>
      </c>
      <c r="AK23" s="503">
        <v>961.54633177999995</v>
      </c>
      <c r="AL23" s="503">
        <v>1071.3117358000002</v>
      </c>
      <c r="AM23" s="503">
        <v>1039.31706882</v>
      </c>
    </row>
    <row r="24" spans="1:39" s="284" customFormat="1" ht="14.25" customHeight="1" x14ac:dyDescent="0.3">
      <c r="A24" s="452" t="s">
        <v>543</v>
      </c>
      <c r="B24" s="501">
        <v>316.322108657792</v>
      </c>
      <c r="C24" s="502">
        <v>329.83400566622799</v>
      </c>
      <c r="D24" s="503">
        <v>328.82386541898234</v>
      </c>
      <c r="E24" s="503">
        <v>288.92747685357301</v>
      </c>
      <c r="F24" s="503">
        <v>297.60643552781801</v>
      </c>
      <c r="G24" s="503">
        <v>274.78990367903197</v>
      </c>
      <c r="H24" s="503">
        <v>232.25281177196499</v>
      </c>
      <c r="I24" s="503">
        <v>215.85580234999998</v>
      </c>
      <c r="J24" s="503">
        <v>270.55026740999995</v>
      </c>
      <c r="K24" s="503">
        <v>412.78336480000002</v>
      </c>
      <c r="L24" s="503">
        <v>439.05687697000002</v>
      </c>
      <c r="M24" s="503">
        <v>397.98593277999998</v>
      </c>
      <c r="N24" s="503">
        <v>392.72267174000001</v>
      </c>
      <c r="O24" s="503">
        <v>365.86556158999997</v>
      </c>
      <c r="P24" s="503">
        <v>360.49704569000005</v>
      </c>
      <c r="Q24" s="503">
        <v>333.87989443999999</v>
      </c>
      <c r="R24" s="503">
        <v>265</v>
      </c>
      <c r="S24" s="503">
        <v>233.08548512000002</v>
      </c>
      <c r="T24" s="503">
        <v>233.87251876999997</v>
      </c>
      <c r="U24" s="503">
        <v>246.14880077999996</v>
      </c>
      <c r="V24" s="503">
        <v>274.38839985999999</v>
      </c>
      <c r="W24" s="503">
        <v>269.99899392999998</v>
      </c>
      <c r="X24" s="503">
        <v>308.10617583000004</v>
      </c>
      <c r="Y24" s="503">
        <v>311.73857556000002</v>
      </c>
      <c r="Z24" s="503">
        <v>361.26342997</v>
      </c>
      <c r="AA24" s="503">
        <v>165.45958906000001</v>
      </c>
      <c r="AB24" s="503">
        <v>164.84583219999999</v>
      </c>
      <c r="AC24" s="503">
        <v>169.32376494068401</v>
      </c>
      <c r="AD24" s="503">
        <v>165.25885530000002</v>
      </c>
      <c r="AE24" s="503">
        <v>195.63800273999999</v>
      </c>
      <c r="AF24" s="503">
        <v>120.30267911</v>
      </c>
      <c r="AG24" s="503">
        <v>172.38404954999999</v>
      </c>
      <c r="AH24" s="503">
        <v>216.94805981999997</v>
      </c>
      <c r="AI24" s="503">
        <v>241.85367818</v>
      </c>
      <c r="AJ24" s="503">
        <v>223.57051709999999</v>
      </c>
      <c r="AK24" s="503">
        <v>252.23646149000001</v>
      </c>
      <c r="AL24" s="503">
        <v>274.90490512999997</v>
      </c>
      <c r="AM24" s="503">
        <v>260.53893498999997</v>
      </c>
    </row>
    <row r="25" spans="1:39" s="284" customFormat="1" ht="14.25" customHeight="1" x14ac:dyDescent="0.3">
      <c r="A25" s="452" t="s">
        <v>544</v>
      </c>
      <c r="B25" s="501">
        <v>339.74995690827518</v>
      </c>
      <c r="C25" s="502">
        <v>336.07308984144777</v>
      </c>
      <c r="D25" s="503">
        <v>312.33110838218147</v>
      </c>
      <c r="E25" s="503">
        <v>323.87251306425935</v>
      </c>
      <c r="F25" s="503">
        <v>325.74970419112208</v>
      </c>
      <c r="G25" s="503">
        <v>340.74335615731485</v>
      </c>
      <c r="H25" s="503">
        <v>343.99057994488589</v>
      </c>
      <c r="I25" s="503">
        <v>359.68408638670871</v>
      </c>
      <c r="J25" s="503">
        <v>375.79061612513016</v>
      </c>
      <c r="K25" s="503">
        <v>377.63436830075801</v>
      </c>
      <c r="L25" s="503">
        <v>325.21134568532898</v>
      </c>
      <c r="M25" s="503">
        <v>330.64563557879796</v>
      </c>
      <c r="N25" s="503">
        <v>318.72365983366694</v>
      </c>
      <c r="O25" s="503">
        <v>333.72414783369385</v>
      </c>
      <c r="P25" s="503">
        <v>319.75517576274768</v>
      </c>
      <c r="Q25" s="503">
        <v>364.50889356035066</v>
      </c>
      <c r="R25" s="503">
        <v>361</v>
      </c>
      <c r="S25" s="503">
        <v>388.6810778861672</v>
      </c>
      <c r="T25" s="503">
        <v>392.67018187750637</v>
      </c>
      <c r="U25" s="503">
        <v>403.46613841151265</v>
      </c>
      <c r="V25" s="503">
        <v>415.46652127741356</v>
      </c>
      <c r="W25" s="503">
        <v>392.71105489239608</v>
      </c>
      <c r="X25" s="503">
        <v>391.45674535790943</v>
      </c>
      <c r="Y25" s="503">
        <v>414.68995819974066</v>
      </c>
      <c r="Z25" s="503">
        <v>392.8854775694457</v>
      </c>
      <c r="AA25" s="503">
        <v>407.44487627070794</v>
      </c>
      <c r="AB25" s="503">
        <v>401.13678008144944</v>
      </c>
      <c r="AC25" s="503">
        <v>426.50741612760044</v>
      </c>
      <c r="AD25" s="503">
        <v>410.57825537490515</v>
      </c>
      <c r="AE25" s="503">
        <v>403.1650070702554</v>
      </c>
      <c r="AF25" s="503">
        <v>356.23387488138343</v>
      </c>
      <c r="AG25" s="503">
        <v>358.30955133898698</v>
      </c>
      <c r="AH25" s="503">
        <v>375.14243412391329</v>
      </c>
      <c r="AI25" s="503">
        <v>366.72312385014726</v>
      </c>
      <c r="AJ25" s="503">
        <v>379.24462903049482</v>
      </c>
      <c r="AK25" s="503">
        <v>352.23502938377436</v>
      </c>
      <c r="AL25" s="503">
        <v>378.95402650195859</v>
      </c>
      <c r="AM25" s="503">
        <v>385.60248976765479</v>
      </c>
    </row>
    <row r="26" spans="1:39" s="284" customFormat="1" ht="14.25" customHeight="1" x14ac:dyDescent="0.3">
      <c r="A26" s="452" t="s">
        <v>545</v>
      </c>
      <c r="B26" s="501">
        <v>559.74435507999999</v>
      </c>
      <c r="C26" s="502">
        <v>567.97843852999995</v>
      </c>
      <c r="D26" s="503">
        <v>566.43445328999996</v>
      </c>
      <c r="E26" s="503">
        <v>592.53280693000011</v>
      </c>
      <c r="F26" s="503">
        <v>606.91017834000002</v>
      </c>
      <c r="G26" s="503">
        <v>586.13380057999996</v>
      </c>
      <c r="H26" s="503">
        <v>551.03562126999998</v>
      </c>
      <c r="I26" s="503">
        <v>558.24415569000007</v>
      </c>
      <c r="J26" s="503">
        <v>552.17721347000008</v>
      </c>
      <c r="K26" s="503">
        <v>594.68816377999997</v>
      </c>
      <c r="L26" s="503">
        <v>656.86030676999997</v>
      </c>
      <c r="M26" s="503">
        <v>781.28752398000006</v>
      </c>
      <c r="N26" s="503">
        <v>604.41323811999996</v>
      </c>
      <c r="O26" s="503">
        <v>556.34389186999999</v>
      </c>
      <c r="P26" s="503">
        <v>582.97242534999998</v>
      </c>
      <c r="Q26" s="503">
        <v>560.09235255999999</v>
      </c>
      <c r="R26" s="503">
        <v>550</v>
      </c>
      <c r="S26" s="503">
        <v>567.31413845000009</v>
      </c>
      <c r="T26" s="503">
        <v>605.10463958271987</v>
      </c>
      <c r="U26" s="503">
        <v>732.46142781455808</v>
      </c>
      <c r="V26" s="503">
        <v>261.12719960999999</v>
      </c>
      <c r="W26" s="503">
        <v>149.22425698517483</v>
      </c>
      <c r="X26" s="503">
        <v>180.94108703312861</v>
      </c>
      <c r="Y26" s="503">
        <v>161.14286075000001</v>
      </c>
      <c r="Z26" s="503">
        <v>283.12305816999998</v>
      </c>
      <c r="AA26" s="503">
        <v>217.25296251999998</v>
      </c>
      <c r="AB26" s="503">
        <v>233.38515776</v>
      </c>
      <c r="AC26" s="503">
        <v>198.40357336000002</v>
      </c>
      <c r="AD26" s="503">
        <v>209.25257168000002</v>
      </c>
      <c r="AE26" s="503">
        <v>372.71046114000001</v>
      </c>
      <c r="AF26" s="503">
        <v>373.43279496999997</v>
      </c>
      <c r="AG26" s="503">
        <v>212.49760719999998</v>
      </c>
      <c r="AH26" s="503">
        <v>343.26896398000002</v>
      </c>
      <c r="AI26" s="503">
        <v>206.34698374000001</v>
      </c>
      <c r="AJ26" s="503">
        <v>211.11033025999998</v>
      </c>
      <c r="AK26" s="503">
        <v>289.76077937999997</v>
      </c>
      <c r="AL26" s="503">
        <v>623.60448278999991</v>
      </c>
      <c r="AM26" s="503">
        <v>647.88466286000005</v>
      </c>
    </row>
    <row r="27" spans="1:39" s="284" customFormat="1" ht="14.25" customHeight="1" x14ac:dyDescent="0.3">
      <c r="A27" s="452" t="s">
        <v>546</v>
      </c>
      <c r="B27" s="501">
        <v>833.50649227281542</v>
      </c>
      <c r="C27" s="502">
        <v>841.30422192732647</v>
      </c>
      <c r="D27" s="503">
        <v>691.91160113675335</v>
      </c>
      <c r="E27" s="503">
        <v>656.75944985319143</v>
      </c>
      <c r="F27" s="503">
        <v>648.67455009601258</v>
      </c>
      <c r="G27" s="503">
        <v>609.05982854839101</v>
      </c>
      <c r="H27" s="503">
        <v>628.72422069463391</v>
      </c>
      <c r="I27" s="503">
        <v>648.54890347686558</v>
      </c>
      <c r="J27" s="503">
        <v>690.82715339329422</v>
      </c>
      <c r="K27" s="503">
        <v>692.1521478530384</v>
      </c>
      <c r="L27" s="503">
        <v>674.61966462483667</v>
      </c>
      <c r="M27" s="503">
        <v>617.95525200655982</v>
      </c>
      <c r="N27" s="503">
        <v>635.1178525839498</v>
      </c>
      <c r="O27" s="503">
        <v>657.01031845356158</v>
      </c>
      <c r="P27" s="503">
        <v>615.48075812874504</v>
      </c>
      <c r="Q27" s="503">
        <v>655.14559743774078</v>
      </c>
      <c r="R27" s="503">
        <v>687</v>
      </c>
      <c r="S27" s="503">
        <v>606.89926688964636</v>
      </c>
      <c r="T27" s="503">
        <v>630.18877683260405</v>
      </c>
      <c r="U27" s="503">
        <v>795.4512021760911</v>
      </c>
      <c r="V27" s="503">
        <v>905.10828126677086</v>
      </c>
      <c r="W27" s="503">
        <v>800.97051340460303</v>
      </c>
      <c r="X27" s="503">
        <v>751.78964369388257</v>
      </c>
      <c r="Y27" s="503">
        <v>697.22061565675165</v>
      </c>
      <c r="Z27" s="503">
        <v>678.14773429394484</v>
      </c>
      <c r="AA27" s="503">
        <v>658.3311326716356</v>
      </c>
      <c r="AB27" s="503">
        <v>705.96826520681998</v>
      </c>
      <c r="AC27" s="503">
        <v>817.8514120771847</v>
      </c>
      <c r="AD27" s="503">
        <v>755.46871009748861</v>
      </c>
      <c r="AE27" s="503">
        <v>791.05599208211856</v>
      </c>
      <c r="AF27" s="503">
        <v>831.01006004389978</v>
      </c>
      <c r="AG27" s="503">
        <v>950.0995076153738</v>
      </c>
      <c r="AH27" s="503">
        <v>920.44731534457731</v>
      </c>
      <c r="AI27" s="503">
        <v>825.9657558675151</v>
      </c>
      <c r="AJ27" s="503">
        <v>870.16117069373922</v>
      </c>
      <c r="AK27" s="503">
        <v>1003.2724003259411</v>
      </c>
      <c r="AL27" s="503">
        <v>1025.7521224323418</v>
      </c>
      <c r="AM27" s="503">
        <v>981.49543867415639</v>
      </c>
    </row>
    <row r="28" spans="1:39" s="284" customFormat="1" ht="14.25" customHeight="1" x14ac:dyDescent="0.3">
      <c r="A28" s="452" t="s">
        <v>547</v>
      </c>
      <c r="B28" s="501">
        <v>87.38332321</v>
      </c>
      <c r="C28" s="502">
        <v>92.124331899999987</v>
      </c>
      <c r="D28" s="503">
        <v>123.51049855000001</v>
      </c>
      <c r="E28" s="503">
        <v>137.42891609999998</v>
      </c>
      <c r="F28" s="503">
        <v>152.90128025999999</v>
      </c>
      <c r="G28" s="503">
        <v>149.89991172000001</v>
      </c>
      <c r="H28" s="503">
        <v>157.61707473000001</v>
      </c>
      <c r="I28" s="503">
        <v>156.38652171999999</v>
      </c>
      <c r="J28" s="503">
        <v>128.54908674000001</v>
      </c>
      <c r="K28" s="503">
        <v>156.65959336</v>
      </c>
      <c r="L28" s="503">
        <v>146.58147668000001</v>
      </c>
      <c r="M28" s="503">
        <v>144.49985734000001</v>
      </c>
      <c r="N28" s="503">
        <v>143.60162674</v>
      </c>
      <c r="O28" s="503">
        <v>143.69573987000001</v>
      </c>
      <c r="P28" s="503">
        <v>154.02697394999998</v>
      </c>
      <c r="Q28" s="503">
        <v>152.74422759999999</v>
      </c>
      <c r="R28" s="503">
        <v>153</v>
      </c>
      <c r="S28" s="503">
        <v>144.53948808999999</v>
      </c>
      <c r="T28" s="503">
        <v>184.63162151999998</v>
      </c>
      <c r="U28" s="503">
        <v>181.44145553000001</v>
      </c>
      <c r="V28" s="503">
        <v>181.41013572</v>
      </c>
      <c r="W28" s="503">
        <v>178.62319919999999</v>
      </c>
      <c r="X28" s="503">
        <v>173.54896812000001</v>
      </c>
      <c r="Y28" s="503">
        <v>167.39142636000003</v>
      </c>
      <c r="Z28" s="503">
        <v>165.31401724</v>
      </c>
      <c r="AA28" s="503">
        <v>169.03413457999997</v>
      </c>
      <c r="AB28" s="503">
        <v>172.65960849999999</v>
      </c>
      <c r="AC28" s="503">
        <v>172.13071686000001</v>
      </c>
      <c r="AD28" s="503">
        <v>168.72288069000001</v>
      </c>
      <c r="AE28" s="503">
        <v>166.3534827</v>
      </c>
      <c r="AF28" s="503">
        <v>177.59643699</v>
      </c>
      <c r="AG28" s="503">
        <v>172.43206867000001</v>
      </c>
      <c r="AH28" s="503">
        <v>181.87372097032141</v>
      </c>
      <c r="AI28" s="503">
        <v>172.60999634999999</v>
      </c>
      <c r="AJ28" s="503">
        <v>169.59104705999999</v>
      </c>
      <c r="AK28" s="503">
        <v>167.64337583000002</v>
      </c>
      <c r="AL28" s="503">
        <v>166.95586181000002</v>
      </c>
      <c r="AM28" s="503">
        <v>174.60757404</v>
      </c>
    </row>
    <row r="29" spans="1:39" s="284" customFormat="1" ht="14.25" customHeight="1" x14ac:dyDescent="0.3">
      <c r="A29" s="452" t="s">
        <v>548</v>
      </c>
      <c r="B29" s="501">
        <v>49.351418439999996</v>
      </c>
      <c r="C29" s="502">
        <v>56.968977409999994</v>
      </c>
      <c r="D29" s="503">
        <v>55.254341109999999</v>
      </c>
      <c r="E29" s="503">
        <v>58.532932199999998</v>
      </c>
      <c r="F29" s="503">
        <v>70.874071120000011</v>
      </c>
      <c r="G29" s="503">
        <v>67.71442691</v>
      </c>
      <c r="H29" s="503">
        <v>64.503831890000001</v>
      </c>
      <c r="I29" s="503">
        <v>63.240576920000002</v>
      </c>
      <c r="J29" s="503">
        <v>66.030917549999998</v>
      </c>
      <c r="K29" s="503">
        <v>61.834631810000005</v>
      </c>
      <c r="L29" s="503">
        <v>66.308124120000002</v>
      </c>
      <c r="M29" s="503">
        <v>67.267227429999991</v>
      </c>
      <c r="N29" s="503">
        <v>61.617121299999994</v>
      </c>
      <c r="O29" s="503">
        <v>64.604371010000008</v>
      </c>
      <c r="P29" s="503">
        <v>61.587329759999996</v>
      </c>
      <c r="Q29" s="503">
        <v>65.283209970000001</v>
      </c>
      <c r="R29" s="503">
        <v>66</v>
      </c>
      <c r="S29" s="503">
        <v>66.482621870000003</v>
      </c>
      <c r="T29" s="503">
        <v>66.235029480000009</v>
      </c>
      <c r="U29" s="503">
        <v>80.238375290000008</v>
      </c>
      <c r="V29" s="503">
        <v>74.276867230000008</v>
      </c>
      <c r="W29" s="503">
        <v>76.469721629999995</v>
      </c>
      <c r="X29" s="503">
        <v>73.658043289999995</v>
      </c>
      <c r="Y29" s="503">
        <v>75.088947099999999</v>
      </c>
      <c r="Z29" s="503">
        <v>76.55729101</v>
      </c>
      <c r="AA29" s="503">
        <v>73.233166280000006</v>
      </c>
      <c r="AB29" s="503">
        <v>71.821610030000002</v>
      </c>
      <c r="AC29" s="503">
        <v>177.52053437999999</v>
      </c>
      <c r="AD29" s="503">
        <v>241.43283415999997</v>
      </c>
      <c r="AE29" s="503">
        <v>309.21357705679475</v>
      </c>
      <c r="AF29" s="503">
        <v>307.90707666897697</v>
      </c>
      <c r="AG29" s="503">
        <v>312.82163893339401</v>
      </c>
      <c r="AH29" s="503">
        <v>307.52941555999996</v>
      </c>
      <c r="AI29" s="503">
        <v>311.80534898353221</v>
      </c>
      <c r="AJ29" s="503">
        <v>301.93845750000003</v>
      </c>
      <c r="AK29" s="503">
        <v>302.59338986</v>
      </c>
      <c r="AL29" s="503">
        <v>292.88801311999993</v>
      </c>
      <c r="AM29" s="503">
        <v>302.52022807999998</v>
      </c>
    </row>
    <row r="30" spans="1:39" s="284" customFormat="1" ht="14.25" customHeight="1" x14ac:dyDescent="0.3">
      <c r="A30" s="452" t="s">
        <v>549</v>
      </c>
      <c r="B30" s="501">
        <v>232.24800708402432</v>
      </c>
      <c r="C30" s="502">
        <v>236.89997812657256</v>
      </c>
      <c r="D30" s="503">
        <v>155.33619553566015</v>
      </c>
      <c r="E30" s="503">
        <v>159.02526079782984</v>
      </c>
      <c r="F30" s="503">
        <v>161.0461840571096</v>
      </c>
      <c r="G30" s="503">
        <v>170.0730113944941</v>
      </c>
      <c r="H30" s="503">
        <v>168.69707656795234</v>
      </c>
      <c r="I30" s="503">
        <v>170.31354667525056</v>
      </c>
      <c r="J30" s="503">
        <v>165.72861467651782</v>
      </c>
      <c r="K30" s="503">
        <v>177.32184930055081</v>
      </c>
      <c r="L30" s="503">
        <v>177.21381510315783</v>
      </c>
      <c r="M30" s="503">
        <v>177.76429893965428</v>
      </c>
      <c r="N30" s="503">
        <v>162.76269990384938</v>
      </c>
      <c r="O30" s="503">
        <v>173.74811567376162</v>
      </c>
      <c r="P30" s="503">
        <v>172.3926509571167</v>
      </c>
      <c r="Q30" s="503">
        <v>168.78911487620908</v>
      </c>
      <c r="R30" s="503">
        <v>168</v>
      </c>
      <c r="S30" s="503">
        <v>165.81955963365348</v>
      </c>
      <c r="T30" s="503">
        <v>172.65578083279806</v>
      </c>
      <c r="U30" s="503">
        <v>171.05372096796077</v>
      </c>
      <c r="V30" s="503">
        <v>179.98187521576898</v>
      </c>
      <c r="W30" s="503">
        <v>167.62238342323562</v>
      </c>
      <c r="X30" s="503">
        <v>176.68696670547402</v>
      </c>
      <c r="Y30" s="503">
        <v>177.79855865933601</v>
      </c>
      <c r="Z30" s="503">
        <v>179.02330748105538</v>
      </c>
      <c r="AA30" s="503">
        <v>192.28740082581299</v>
      </c>
      <c r="AB30" s="503">
        <v>195.9906193907417</v>
      </c>
      <c r="AC30" s="503">
        <v>199.80122097419047</v>
      </c>
      <c r="AD30" s="503">
        <v>194.96468683742296</v>
      </c>
      <c r="AE30" s="503">
        <v>199.48986652670206</v>
      </c>
      <c r="AF30" s="503">
        <v>197.37840407987952</v>
      </c>
      <c r="AG30" s="503">
        <v>203.73069087194003</v>
      </c>
      <c r="AH30" s="503">
        <v>211.39668345034417</v>
      </c>
      <c r="AI30" s="503">
        <v>209.56122472892577</v>
      </c>
      <c r="AJ30" s="503">
        <v>215.19602836609727</v>
      </c>
      <c r="AK30" s="503">
        <v>214.45736520250782</v>
      </c>
      <c r="AL30" s="503">
        <v>202.14417244092107</v>
      </c>
      <c r="AM30" s="503">
        <v>208.89392525820398</v>
      </c>
    </row>
    <row r="31" spans="1:39" s="284" customFormat="1" ht="14.25" customHeight="1" x14ac:dyDescent="0.3">
      <c r="A31" s="452" t="s">
        <v>550</v>
      </c>
      <c r="B31" s="501">
        <v>3230.0342495977602</v>
      </c>
      <c r="C31" s="502">
        <v>3218.2046796121431</v>
      </c>
      <c r="D31" s="503">
        <v>2549.733782647832</v>
      </c>
      <c r="E31" s="503">
        <v>2546.2805320916564</v>
      </c>
      <c r="F31" s="503">
        <v>2591.5767472937246</v>
      </c>
      <c r="G31" s="503">
        <v>2555.2174021808</v>
      </c>
      <c r="H31" s="503">
        <v>2341.448229344413</v>
      </c>
      <c r="I31" s="503">
        <v>2495.0202469738551</v>
      </c>
      <c r="J31" s="503">
        <v>2416.4817196857025</v>
      </c>
      <c r="K31" s="503">
        <v>2475.5624878991252</v>
      </c>
      <c r="L31" s="503">
        <v>2553.4547408918083</v>
      </c>
      <c r="M31" s="503">
        <v>2443.2690099611818</v>
      </c>
      <c r="N31" s="503">
        <v>2512.4539900121945</v>
      </c>
      <c r="O31" s="503">
        <v>2334.4046708339729</v>
      </c>
      <c r="P31" s="503">
        <v>2301.7514699758999</v>
      </c>
      <c r="Q31" s="503">
        <v>2371.1760330166267</v>
      </c>
      <c r="R31" s="503">
        <v>2421</v>
      </c>
      <c r="S31" s="503">
        <v>2632.2736654197101</v>
      </c>
      <c r="T31" s="503">
        <v>2893.2568198606136</v>
      </c>
      <c r="U31" s="503">
        <v>3018.6173414539244</v>
      </c>
      <c r="V31" s="503">
        <v>2824.7128540815297</v>
      </c>
      <c r="W31" s="503">
        <v>2752.4154248217947</v>
      </c>
      <c r="X31" s="503">
        <v>2934.1157131203481</v>
      </c>
      <c r="Y31" s="503">
        <v>2826.8698706678297</v>
      </c>
      <c r="Z31" s="503">
        <v>2720.7414304784961</v>
      </c>
      <c r="AA31" s="503">
        <v>2769.119411646388</v>
      </c>
      <c r="AB31" s="503">
        <v>2855.1837544445448</v>
      </c>
      <c r="AC31" s="503">
        <v>2972.858478924602</v>
      </c>
      <c r="AD31" s="503">
        <v>2951.5037959691249</v>
      </c>
      <c r="AE31" s="503">
        <v>2813.8505441023071</v>
      </c>
      <c r="AF31" s="503">
        <v>2584.3250944478195</v>
      </c>
      <c r="AG31" s="503">
        <v>2592.2228062221889</v>
      </c>
      <c r="AH31" s="503">
        <v>2384.0991754347133</v>
      </c>
      <c r="AI31" s="503">
        <v>2249.1538000426985</v>
      </c>
      <c r="AJ31" s="503">
        <v>2066.9297791308941</v>
      </c>
      <c r="AK31" s="503">
        <v>2108.2701385859054</v>
      </c>
      <c r="AL31" s="503">
        <v>2269.5446450636859</v>
      </c>
      <c r="AM31" s="503">
        <v>2088.8858171087445</v>
      </c>
    </row>
    <row r="32" spans="1:39" s="507" customFormat="1" ht="14.25" customHeight="1" x14ac:dyDescent="0.3">
      <c r="A32" s="454" t="s">
        <v>648</v>
      </c>
      <c r="B32" s="504">
        <v>88.875228341647372</v>
      </c>
      <c r="C32" s="505">
        <v>86.649312866544122</v>
      </c>
      <c r="D32" s="506">
        <v>70.236069420571184</v>
      </c>
      <c r="E32" s="506">
        <v>71.702774887692726</v>
      </c>
      <c r="F32" s="506">
        <v>84.990014276098364</v>
      </c>
      <c r="G32" s="506">
        <v>91.589489450657823</v>
      </c>
      <c r="H32" s="506">
        <v>99.257090999422047</v>
      </c>
      <c r="I32" s="506">
        <v>102.71513394557824</v>
      </c>
      <c r="J32" s="506">
        <v>112.05350500484994</v>
      </c>
      <c r="K32" s="506">
        <v>114.98332421343321</v>
      </c>
      <c r="L32" s="506">
        <v>110.78934517029171</v>
      </c>
      <c r="M32" s="506">
        <v>112.2925087541191</v>
      </c>
      <c r="N32" s="506">
        <v>112.67959711964258</v>
      </c>
      <c r="O32" s="506">
        <v>118.50720089942888</v>
      </c>
      <c r="P32" s="506">
        <v>111.58684494304715</v>
      </c>
      <c r="Q32" s="506">
        <v>111.47795916445058</v>
      </c>
      <c r="R32" s="506">
        <v>110</v>
      </c>
      <c r="S32" s="506">
        <v>113.91276786207312</v>
      </c>
      <c r="T32" s="506">
        <v>120.24448197495649</v>
      </c>
      <c r="U32" s="506">
        <v>125.55189421148526</v>
      </c>
      <c r="V32" s="506">
        <v>115.93258462827421</v>
      </c>
      <c r="W32" s="506">
        <v>120.41746014284315</v>
      </c>
      <c r="X32" s="506">
        <v>128.19148324526739</v>
      </c>
      <c r="Y32" s="506">
        <v>132.2572070763355</v>
      </c>
      <c r="Z32" s="506">
        <v>150.43400726715171</v>
      </c>
      <c r="AA32" s="506">
        <v>141.28261079303192</v>
      </c>
      <c r="AB32" s="506">
        <v>126.34783821265708</v>
      </c>
      <c r="AC32" s="506">
        <v>134.12556007000001</v>
      </c>
      <c r="AD32" s="506">
        <v>134.2868876769414</v>
      </c>
      <c r="AE32" s="506">
        <v>132.63945347999999</v>
      </c>
      <c r="AF32" s="506">
        <v>132.92439068000002</v>
      </c>
      <c r="AG32" s="506">
        <v>127.72964743999999</v>
      </c>
      <c r="AH32" s="506">
        <v>131.02673114697473</v>
      </c>
      <c r="AI32" s="506">
        <v>126.98196077999999</v>
      </c>
      <c r="AJ32" s="506">
        <v>122.71478214999999</v>
      </c>
      <c r="AK32" s="506">
        <v>114.74708988999998</v>
      </c>
      <c r="AL32" s="506">
        <v>120.02757892</v>
      </c>
      <c r="AM32" s="506">
        <v>120.41094529999999</v>
      </c>
    </row>
    <row r="33" spans="1:39" s="507" customFormat="1" ht="14.25" customHeight="1" x14ac:dyDescent="0.3">
      <c r="A33" s="454" t="s">
        <v>649</v>
      </c>
      <c r="B33" s="504">
        <v>3141.1590212561132</v>
      </c>
      <c r="C33" s="505">
        <v>3131.5553667455988</v>
      </c>
      <c r="D33" s="506">
        <v>2479.4977132272606</v>
      </c>
      <c r="E33" s="506">
        <v>2474.5777572039633</v>
      </c>
      <c r="F33" s="506">
        <v>2506.5867330176256</v>
      </c>
      <c r="G33" s="506">
        <v>2463.6279127301423</v>
      </c>
      <c r="H33" s="506">
        <v>2242.1911383449906</v>
      </c>
      <c r="I33" s="506">
        <v>2392.3051130282774</v>
      </c>
      <c r="J33" s="506">
        <v>2304.4282146808528</v>
      </c>
      <c r="K33" s="506">
        <v>2360.579163685692</v>
      </c>
      <c r="L33" s="506">
        <v>2442.6653957215167</v>
      </c>
      <c r="M33" s="506">
        <v>2330.9765012070629</v>
      </c>
      <c r="N33" s="506">
        <v>2399.7743928925515</v>
      </c>
      <c r="O33" s="506">
        <v>2215.897469934544</v>
      </c>
      <c r="P33" s="506">
        <v>2190.1646250328531</v>
      </c>
      <c r="Q33" s="506">
        <v>2259.6980738521765</v>
      </c>
      <c r="R33" s="506">
        <v>2311</v>
      </c>
      <c r="S33" s="506">
        <v>2518.3608975576371</v>
      </c>
      <c r="T33" s="506">
        <v>2773.0123378856574</v>
      </c>
      <c r="U33" s="506">
        <v>2893.0654472424385</v>
      </c>
      <c r="V33" s="506">
        <v>2708.7802694532552</v>
      </c>
      <c r="W33" s="506">
        <v>2631.9979646789511</v>
      </c>
      <c r="X33" s="506">
        <v>2805.9242298750801</v>
      </c>
      <c r="Y33" s="506">
        <v>2694.6126635914943</v>
      </c>
      <c r="Z33" s="506">
        <v>2570.3074232113449</v>
      </c>
      <c r="AA33" s="506">
        <v>2627.8368008533562</v>
      </c>
      <c r="AB33" s="506">
        <v>2728.8359162318879</v>
      </c>
      <c r="AC33" s="506">
        <v>2838.7329188546023</v>
      </c>
      <c r="AD33" s="506">
        <v>2817.2169082921828</v>
      </c>
      <c r="AE33" s="506">
        <v>2681.211090622307</v>
      </c>
      <c r="AF33" s="506">
        <v>2451.4007037678193</v>
      </c>
      <c r="AG33" s="506">
        <v>2464.4931587821893</v>
      </c>
      <c r="AH33" s="506">
        <v>2253.072444287739</v>
      </c>
      <c r="AI33" s="506">
        <v>2122.1718392626985</v>
      </c>
      <c r="AJ33" s="506">
        <v>1944.2149969808938</v>
      </c>
      <c r="AK33" s="506">
        <v>1993.5230486959056</v>
      </c>
      <c r="AL33" s="506">
        <v>2149.5170661436864</v>
      </c>
      <c r="AM33" s="506">
        <v>1968.4748718087444</v>
      </c>
    </row>
    <row r="34" spans="1:39" s="284" customFormat="1" ht="14.25" customHeight="1" x14ac:dyDescent="0.3">
      <c r="A34" s="452" t="s">
        <v>553</v>
      </c>
      <c r="B34" s="501">
        <v>174.26213394999999</v>
      </c>
      <c r="C34" s="502">
        <v>169.94525100000001</v>
      </c>
      <c r="D34" s="503">
        <v>170.22157465999999</v>
      </c>
      <c r="E34" s="503">
        <v>171.04274833000002</v>
      </c>
      <c r="F34" s="503">
        <v>166.59854501999996</v>
      </c>
      <c r="G34" s="503">
        <v>166.33761561999998</v>
      </c>
      <c r="H34" s="503">
        <v>166.85969947999999</v>
      </c>
      <c r="I34" s="503">
        <v>168.38606764000002</v>
      </c>
      <c r="J34" s="503">
        <v>169.70916166999999</v>
      </c>
      <c r="K34" s="503">
        <v>314.32288439999996</v>
      </c>
      <c r="L34" s="503">
        <v>290.25205081000001</v>
      </c>
      <c r="M34" s="503">
        <v>288.56780162000001</v>
      </c>
      <c r="N34" s="503">
        <v>286.67402564999998</v>
      </c>
      <c r="O34" s="503">
        <v>283.66123202</v>
      </c>
      <c r="P34" s="503">
        <v>282.65233161999993</v>
      </c>
      <c r="Q34" s="503">
        <v>280.81903579999994</v>
      </c>
      <c r="R34" s="503">
        <v>277</v>
      </c>
      <c r="S34" s="503">
        <v>299.23213419000001</v>
      </c>
      <c r="T34" s="503">
        <v>308.06058834999999</v>
      </c>
      <c r="U34" s="503">
        <v>297.90928314999996</v>
      </c>
      <c r="V34" s="503">
        <v>286.03201186000001</v>
      </c>
      <c r="W34" s="503">
        <v>280.74464366999996</v>
      </c>
      <c r="X34" s="503">
        <v>278.8409190299999</v>
      </c>
      <c r="Y34" s="503">
        <v>277.16845549999999</v>
      </c>
      <c r="Z34" s="503">
        <v>275.6769508091981</v>
      </c>
      <c r="AA34" s="503">
        <v>272.3355426733109</v>
      </c>
      <c r="AB34" s="503">
        <v>267.7652599013345</v>
      </c>
      <c r="AC34" s="503">
        <v>279.93888093949772</v>
      </c>
      <c r="AD34" s="503">
        <v>277.41819714926521</v>
      </c>
      <c r="AE34" s="503">
        <v>275.39304521864005</v>
      </c>
      <c r="AF34" s="503">
        <v>272.5221403984126</v>
      </c>
      <c r="AG34" s="503">
        <v>265.73905190222001</v>
      </c>
      <c r="AH34" s="503">
        <v>172.26421165999997</v>
      </c>
      <c r="AI34" s="503">
        <v>174.9875183449528</v>
      </c>
      <c r="AJ34" s="503">
        <v>175.24785385055617</v>
      </c>
      <c r="AK34" s="503">
        <v>174.45506364188836</v>
      </c>
      <c r="AL34" s="503">
        <v>171.98570908384301</v>
      </c>
      <c r="AM34" s="503">
        <v>170.96580205590837</v>
      </c>
    </row>
    <row r="35" spans="1:39" s="489" customFormat="1" ht="15.95" customHeight="1" x14ac:dyDescent="0.3">
      <c r="A35" s="450" t="s">
        <v>554</v>
      </c>
      <c r="B35" s="498">
        <v>4225.5645835439354</v>
      </c>
      <c r="C35" s="499">
        <v>4432.3012075969773</v>
      </c>
      <c r="D35" s="500">
        <v>4396.7565108091512</v>
      </c>
      <c r="E35" s="500">
        <v>4426.212174799999</v>
      </c>
      <c r="F35" s="500">
        <v>4101.97838916</v>
      </c>
      <c r="G35" s="500">
        <v>4174.1479624354015</v>
      </c>
      <c r="H35" s="500">
        <v>4247.4528030194288</v>
      </c>
      <c r="I35" s="500">
        <v>4320.4216664188079</v>
      </c>
      <c r="J35" s="500">
        <v>4728.7522135699674</v>
      </c>
      <c r="K35" s="500">
        <v>4520.2165262899989</v>
      </c>
      <c r="L35" s="500">
        <v>4546.6219040100004</v>
      </c>
      <c r="M35" s="500">
        <v>4533.70067604</v>
      </c>
      <c r="N35" s="500">
        <v>4590.8406842900004</v>
      </c>
      <c r="O35" s="500">
        <v>4678.4419705953896</v>
      </c>
      <c r="P35" s="500">
        <v>4277.7751985000004</v>
      </c>
      <c r="Q35" s="500">
        <v>4244.1533262900002</v>
      </c>
      <c r="R35" s="500">
        <v>4122</v>
      </c>
      <c r="S35" s="500">
        <v>4232.5560896300003</v>
      </c>
      <c r="T35" s="500">
        <v>4219.01135591</v>
      </c>
      <c r="U35" s="500">
        <v>4281.8670578699994</v>
      </c>
      <c r="V35" s="500">
        <v>4279.0573688999993</v>
      </c>
      <c r="W35" s="500">
        <v>3427.60200132</v>
      </c>
      <c r="X35" s="500">
        <v>3535.21343905</v>
      </c>
      <c r="Y35" s="500">
        <v>3472.0559644599994</v>
      </c>
      <c r="Z35" s="500">
        <v>3497.0838096800003</v>
      </c>
      <c r="AA35" s="500">
        <v>3490.74283943</v>
      </c>
      <c r="AB35" s="500">
        <v>3334.4851762000008</v>
      </c>
      <c r="AC35" s="500">
        <v>3486.9955894</v>
      </c>
      <c r="AD35" s="500">
        <v>3517.0039046500001</v>
      </c>
      <c r="AE35" s="500">
        <v>3407.0515097200005</v>
      </c>
      <c r="AF35" s="500">
        <v>3848.7142355699998</v>
      </c>
      <c r="AG35" s="500">
        <v>3896.2692322899998</v>
      </c>
      <c r="AH35" s="500">
        <v>3805.4816707799996</v>
      </c>
      <c r="AI35" s="500">
        <v>3819.75342525</v>
      </c>
      <c r="AJ35" s="500">
        <v>3895.1905691699994</v>
      </c>
      <c r="AK35" s="500">
        <v>3929.5238174199994</v>
      </c>
      <c r="AL35" s="500">
        <v>4086.1542310699997</v>
      </c>
      <c r="AM35" s="500">
        <v>4192.4456990199997</v>
      </c>
    </row>
    <row r="36" spans="1:39" s="489" customFormat="1" ht="15.95" customHeight="1" x14ac:dyDescent="0.3">
      <c r="A36" s="508" t="s">
        <v>555</v>
      </c>
      <c r="B36" s="498">
        <v>262.93256024999999</v>
      </c>
      <c r="C36" s="499">
        <v>266.0313554</v>
      </c>
      <c r="D36" s="500">
        <v>126.44644856000001</v>
      </c>
      <c r="E36" s="500">
        <v>127.12447191</v>
      </c>
      <c r="F36" s="500">
        <v>136.69527812999999</v>
      </c>
      <c r="G36" s="500">
        <v>123.61457903</v>
      </c>
      <c r="H36" s="500">
        <v>134.44196633999999</v>
      </c>
      <c r="I36" s="500">
        <v>126.76625395000001</v>
      </c>
      <c r="J36" s="500">
        <v>127.03377569</v>
      </c>
      <c r="K36" s="500">
        <v>126.65461569999999</v>
      </c>
      <c r="L36" s="500">
        <v>121.09022164</v>
      </c>
      <c r="M36" s="500">
        <v>122.97682979999999</v>
      </c>
      <c r="N36" s="500">
        <v>128.11106566000001</v>
      </c>
      <c r="O36" s="500">
        <v>121.28410835000001</v>
      </c>
      <c r="P36" s="500">
        <v>130.16506996999999</v>
      </c>
      <c r="Q36" s="500">
        <v>131.93561353999999</v>
      </c>
      <c r="R36" s="500">
        <v>133</v>
      </c>
      <c r="S36" s="500">
        <v>133.77664871000002</v>
      </c>
      <c r="T36" s="500">
        <v>122.9786556</v>
      </c>
      <c r="U36" s="500">
        <v>122.85177211999999</v>
      </c>
      <c r="V36" s="500">
        <v>115.41674755</v>
      </c>
      <c r="W36" s="500">
        <v>122.13057759</v>
      </c>
      <c r="X36" s="500">
        <v>122.73562763000001</v>
      </c>
      <c r="Y36" s="500">
        <v>120.67620619000002</v>
      </c>
      <c r="Z36" s="500">
        <v>121.34374518000001</v>
      </c>
      <c r="AA36" s="500">
        <v>120.62778673000001</v>
      </c>
      <c r="AB36" s="500">
        <v>125.21032073000001</v>
      </c>
      <c r="AC36" s="500">
        <v>128.41911939000002</v>
      </c>
      <c r="AD36" s="500">
        <v>120.02354565</v>
      </c>
      <c r="AE36" s="500">
        <v>119.96826439</v>
      </c>
      <c r="AF36" s="500">
        <v>101.59989892999999</v>
      </c>
      <c r="AG36" s="500">
        <v>102.87450053999999</v>
      </c>
      <c r="AH36" s="500">
        <v>96.403493270000013</v>
      </c>
      <c r="AI36" s="500">
        <v>129.18875383</v>
      </c>
      <c r="AJ36" s="500">
        <v>177.91967253000004</v>
      </c>
      <c r="AK36" s="500">
        <v>231.97110601999998</v>
      </c>
      <c r="AL36" s="500">
        <v>230.77377257999999</v>
      </c>
      <c r="AM36" s="500">
        <v>322.55187307</v>
      </c>
    </row>
    <row r="37" spans="1:39" s="284" customFormat="1" ht="15.95" customHeight="1" x14ac:dyDescent="0.3">
      <c r="A37" s="450" t="s">
        <v>556</v>
      </c>
      <c r="B37" s="498">
        <v>20514.697427252864</v>
      </c>
      <c r="C37" s="499">
        <v>20582.986135484152</v>
      </c>
      <c r="D37" s="500">
        <v>19592.077157690699</v>
      </c>
      <c r="E37" s="500">
        <v>19124.796855768956</v>
      </c>
      <c r="F37" s="500">
        <v>18963.432834036874</v>
      </c>
      <c r="G37" s="500">
        <v>19145.609206298966</v>
      </c>
      <c r="H37" s="500">
        <v>18721.723219670825</v>
      </c>
      <c r="I37" s="500">
        <v>18835.753371323153</v>
      </c>
      <c r="J37" s="500">
        <v>17811.697299219817</v>
      </c>
      <c r="K37" s="500">
        <v>17880.613500888634</v>
      </c>
      <c r="L37" s="500">
        <v>18150.231736064412</v>
      </c>
      <c r="M37" s="500">
        <v>18195.411330878786</v>
      </c>
      <c r="N37" s="500">
        <v>18781.217082907759</v>
      </c>
      <c r="O37" s="500">
        <v>18920.313146261939</v>
      </c>
      <c r="P37" s="500">
        <v>19203.65139726863</v>
      </c>
      <c r="Q37" s="500">
        <v>19157.819770174294</v>
      </c>
      <c r="R37" s="500">
        <v>19053</v>
      </c>
      <c r="S37" s="500">
        <v>18615.932342449494</v>
      </c>
      <c r="T37" s="500">
        <v>18830.840921983632</v>
      </c>
      <c r="U37" s="500">
        <v>18777.247378054926</v>
      </c>
      <c r="V37" s="500">
        <v>19263.663829807563</v>
      </c>
      <c r="W37" s="500">
        <v>19295.925314018899</v>
      </c>
      <c r="X37" s="500">
        <v>19371.84695555257</v>
      </c>
      <c r="Y37" s="500">
        <v>19598.736441756319</v>
      </c>
      <c r="Z37" s="500">
        <v>19248.650015813269</v>
      </c>
      <c r="AA37" s="500">
        <v>19708.938539322367</v>
      </c>
      <c r="AB37" s="500">
        <v>19574.137837698243</v>
      </c>
      <c r="AC37" s="500">
        <v>19761.934965774857</v>
      </c>
      <c r="AD37" s="500">
        <v>20163.914732075787</v>
      </c>
      <c r="AE37" s="500">
        <v>20223.982932000858</v>
      </c>
      <c r="AF37" s="500">
        <v>16257.279474246496</v>
      </c>
      <c r="AG37" s="500">
        <v>16264.649258187288</v>
      </c>
      <c r="AH37" s="500">
        <v>16682.981880455038</v>
      </c>
      <c r="AI37" s="500">
        <v>16116.253419935159</v>
      </c>
      <c r="AJ37" s="500">
        <v>16026.683637511376</v>
      </c>
      <c r="AK37" s="500">
        <v>16065.337943776958</v>
      </c>
      <c r="AL37" s="500">
        <v>16296.708668877414</v>
      </c>
      <c r="AM37" s="500">
        <v>16355.560532365596</v>
      </c>
    </row>
    <row r="38" spans="1:39" s="284" customFormat="1" ht="15.95" customHeight="1" x14ac:dyDescent="0.3">
      <c r="A38" s="452" t="s">
        <v>557</v>
      </c>
      <c r="B38" s="501">
        <v>16926.746389027503</v>
      </c>
      <c r="C38" s="502">
        <v>17086.730593019303</v>
      </c>
      <c r="D38" s="503">
        <v>16824.198223946747</v>
      </c>
      <c r="E38" s="503">
        <v>16391.616807716731</v>
      </c>
      <c r="F38" s="503">
        <v>16173.722264163471</v>
      </c>
      <c r="G38" s="503">
        <v>16320.051185616439</v>
      </c>
      <c r="H38" s="503">
        <v>15761.096158093624</v>
      </c>
      <c r="I38" s="503">
        <v>15863.856278539177</v>
      </c>
      <c r="J38" s="503">
        <v>14824.200528306101</v>
      </c>
      <c r="K38" s="503">
        <v>14934.363876270745</v>
      </c>
      <c r="L38" s="503">
        <v>15160.402095913529</v>
      </c>
      <c r="M38" s="503">
        <v>15188.376263776881</v>
      </c>
      <c r="N38" s="503">
        <v>15581.18162135608</v>
      </c>
      <c r="O38" s="503">
        <v>15725.969213260883</v>
      </c>
      <c r="P38" s="503">
        <v>15916.880657407952</v>
      </c>
      <c r="Q38" s="503">
        <v>15976.086062642604</v>
      </c>
      <c r="R38" s="503">
        <v>15915</v>
      </c>
      <c r="S38" s="503">
        <v>15479.948853297001</v>
      </c>
      <c r="T38" s="503">
        <v>15591.786194870421</v>
      </c>
      <c r="U38" s="503">
        <v>15708.533160753765</v>
      </c>
      <c r="V38" s="503">
        <v>16200.40004454271</v>
      </c>
      <c r="W38" s="503">
        <v>16226.181823167926</v>
      </c>
      <c r="X38" s="503">
        <v>16247.245115736696</v>
      </c>
      <c r="Y38" s="503">
        <v>16414.202209122162</v>
      </c>
      <c r="Z38" s="503">
        <v>16404.738259177979</v>
      </c>
      <c r="AA38" s="503">
        <v>16400.783642513372</v>
      </c>
      <c r="AB38" s="503">
        <v>16393.681439383545</v>
      </c>
      <c r="AC38" s="503">
        <v>16545.676230133748</v>
      </c>
      <c r="AD38" s="503">
        <v>16753.812065550424</v>
      </c>
      <c r="AE38" s="503">
        <v>16770.459570921379</v>
      </c>
      <c r="AF38" s="503">
        <v>13230.925516082492</v>
      </c>
      <c r="AG38" s="503">
        <v>13344.436415691818</v>
      </c>
      <c r="AH38" s="503">
        <v>13728.762079424427</v>
      </c>
      <c r="AI38" s="503">
        <v>13066.619179254589</v>
      </c>
      <c r="AJ38" s="503">
        <v>12806.655832646664</v>
      </c>
      <c r="AK38" s="503">
        <v>12768.060633824985</v>
      </c>
      <c r="AL38" s="503">
        <v>12939.978579005112</v>
      </c>
      <c r="AM38" s="503">
        <v>12941.633063519439</v>
      </c>
    </row>
    <row r="39" spans="1:39" s="284" customFormat="1" ht="15.95" customHeight="1" x14ac:dyDescent="0.3">
      <c r="A39" s="454" t="s">
        <v>650</v>
      </c>
      <c r="B39" s="504">
        <v>5547.6330026325222</v>
      </c>
      <c r="C39" s="505">
        <v>5525.5353169534656</v>
      </c>
      <c r="D39" s="506">
        <v>5545.0787436808378</v>
      </c>
      <c r="E39" s="506">
        <v>5473.2524255038206</v>
      </c>
      <c r="F39" s="506">
        <v>5382.2363842120194</v>
      </c>
      <c r="G39" s="506">
        <v>5366.1213646804927</v>
      </c>
      <c r="H39" s="506">
        <v>5169.7213248716162</v>
      </c>
      <c r="I39" s="506">
        <v>5206.3056006588095</v>
      </c>
      <c r="J39" s="506">
        <v>5031.9307972084189</v>
      </c>
      <c r="K39" s="506">
        <v>5050.8090378503912</v>
      </c>
      <c r="L39" s="506">
        <v>5070.3262172612631</v>
      </c>
      <c r="M39" s="506">
        <v>5033.1747395908242</v>
      </c>
      <c r="N39" s="506">
        <v>5264.5758037586338</v>
      </c>
      <c r="O39" s="506">
        <v>5196.9636420992329</v>
      </c>
      <c r="P39" s="506">
        <v>5329.9421425126484</v>
      </c>
      <c r="Q39" s="506">
        <v>5253.0664618984956</v>
      </c>
      <c r="R39" s="506">
        <v>5275</v>
      </c>
      <c r="S39" s="506">
        <v>5112.177273906681</v>
      </c>
      <c r="T39" s="506">
        <v>5235.867363676979</v>
      </c>
      <c r="U39" s="506">
        <v>5276.6610225893855</v>
      </c>
      <c r="V39" s="506">
        <v>5383.7044889640256</v>
      </c>
      <c r="W39" s="506">
        <v>5493.9111888461712</v>
      </c>
      <c r="X39" s="506">
        <v>5537.4457415982433</v>
      </c>
      <c r="Y39" s="506">
        <v>5552.664864989837</v>
      </c>
      <c r="Z39" s="506">
        <v>5509.1200033650302</v>
      </c>
      <c r="AA39" s="506">
        <v>5647.8616525155767</v>
      </c>
      <c r="AB39" s="506">
        <v>5597.4719777886794</v>
      </c>
      <c r="AC39" s="506">
        <v>5700.528986254797</v>
      </c>
      <c r="AD39" s="506">
        <v>5838.1240978159922</v>
      </c>
      <c r="AE39" s="506">
        <v>5917.0980745434017</v>
      </c>
      <c r="AF39" s="506">
        <v>5382.5595130784304</v>
      </c>
      <c r="AG39" s="506">
        <v>5440.7149972235266</v>
      </c>
      <c r="AH39" s="506">
        <v>5534.3230162324562</v>
      </c>
      <c r="AI39" s="506">
        <v>5459.3853462090374</v>
      </c>
      <c r="AJ39" s="506">
        <v>5467.5479801894589</v>
      </c>
      <c r="AK39" s="506">
        <v>5422.9970116194572</v>
      </c>
      <c r="AL39" s="506">
        <v>5407.9783248354415</v>
      </c>
      <c r="AM39" s="506">
        <v>5417.4408071390444</v>
      </c>
    </row>
    <row r="40" spans="1:39" s="284" customFormat="1" ht="15.95" customHeight="1" x14ac:dyDescent="0.3">
      <c r="A40" s="454" t="s">
        <v>651</v>
      </c>
      <c r="B40" s="504">
        <v>11379.11338639498</v>
      </c>
      <c r="C40" s="505">
        <v>11561.195276065839</v>
      </c>
      <c r="D40" s="506">
        <v>11279.119480265912</v>
      </c>
      <c r="E40" s="506">
        <v>10918.364382212912</v>
      </c>
      <c r="F40" s="506">
        <v>10791.485879951451</v>
      </c>
      <c r="G40" s="506">
        <v>10953.929820935948</v>
      </c>
      <c r="H40" s="506">
        <v>10591.374833222011</v>
      </c>
      <c r="I40" s="506">
        <v>10657.550677880368</v>
      </c>
      <c r="J40" s="506">
        <v>9792.2697310976819</v>
      </c>
      <c r="K40" s="506">
        <v>9883.5548384203503</v>
      </c>
      <c r="L40" s="506">
        <v>10090.075878652266</v>
      </c>
      <c r="M40" s="506">
        <v>10155.201524186055</v>
      </c>
      <c r="N40" s="506">
        <v>10316.605817597447</v>
      </c>
      <c r="O40" s="506">
        <v>10529.005571161651</v>
      </c>
      <c r="P40" s="506">
        <v>10586.938514895304</v>
      </c>
      <c r="Q40" s="506">
        <v>10723.019600744108</v>
      </c>
      <c r="R40" s="506">
        <v>10640</v>
      </c>
      <c r="S40" s="506">
        <v>10367.771579390319</v>
      </c>
      <c r="T40" s="506">
        <v>10355.918831193443</v>
      </c>
      <c r="U40" s="506">
        <v>10431.872138164379</v>
      </c>
      <c r="V40" s="506">
        <v>10816.695555578683</v>
      </c>
      <c r="W40" s="506">
        <v>10732.270634321754</v>
      </c>
      <c r="X40" s="506">
        <v>10709.799374138451</v>
      </c>
      <c r="Y40" s="506">
        <v>10861.537344132325</v>
      </c>
      <c r="Z40" s="506">
        <v>10895.618255812949</v>
      </c>
      <c r="AA40" s="506">
        <v>10752.921989997794</v>
      </c>
      <c r="AB40" s="506">
        <v>10796.209461594864</v>
      </c>
      <c r="AC40" s="506">
        <v>10845.147243878951</v>
      </c>
      <c r="AD40" s="506">
        <v>10915.687967734428</v>
      </c>
      <c r="AE40" s="506">
        <v>10853.361496377978</v>
      </c>
      <c r="AF40" s="506">
        <v>7848.3660030040637</v>
      </c>
      <c r="AG40" s="506">
        <v>7903.7214184682898</v>
      </c>
      <c r="AH40" s="506">
        <v>8194.4390631919705</v>
      </c>
      <c r="AI40" s="506">
        <v>7607.2338330455514</v>
      </c>
      <c r="AJ40" s="506">
        <v>7339.107852457204</v>
      </c>
      <c r="AK40" s="506">
        <v>7345.0636222055282</v>
      </c>
      <c r="AL40" s="506">
        <v>7532.0002541696704</v>
      </c>
      <c r="AM40" s="506">
        <v>7524.1922563803955</v>
      </c>
    </row>
    <row r="41" spans="1:39" s="284" customFormat="1" ht="15.95" customHeight="1" x14ac:dyDescent="0.3">
      <c r="A41" s="454" t="s">
        <v>652</v>
      </c>
      <c r="B41" s="504">
        <v>604.70406859917057</v>
      </c>
      <c r="C41" s="505">
        <v>563.59862104000013</v>
      </c>
      <c r="D41" s="506">
        <v>568.23353265434571</v>
      </c>
      <c r="E41" s="506">
        <v>305.37615929795066</v>
      </c>
      <c r="F41" s="506">
        <v>311.05110519000004</v>
      </c>
      <c r="G41" s="506">
        <v>329.99597535999999</v>
      </c>
      <c r="H41" s="506">
        <v>333.27278352999997</v>
      </c>
      <c r="I41" s="506">
        <v>350.01529484000002</v>
      </c>
      <c r="J41" s="506">
        <v>362.84055194999996</v>
      </c>
      <c r="K41" s="506">
        <v>432.56326203999998</v>
      </c>
      <c r="L41" s="506">
        <v>449.38266777999996</v>
      </c>
      <c r="M41" s="506">
        <v>439.21782592000005</v>
      </c>
      <c r="N41" s="506">
        <v>533.90300703999992</v>
      </c>
      <c r="O41" s="506">
        <v>658.95539973000007</v>
      </c>
      <c r="P41" s="506">
        <v>685.80204063148517</v>
      </c>
      <c r="Q41" s="506">
        <v>795.03191497</v>
      </c>
      <c r="R41" s="506">
        <v>895</v>
      </c>
      <c r="S41" s="506">
        <v>952.21339017000003</v>
      </c>
      <c r="T41" s="506">
        <v>1035.8890396900001</v>
      </c>
      <c r="U41" s="506">
        <v>1046.01588502</v>
      </c>
      <c r="V41" s="506">
        <v>1055.7465982200001</v>
      </c>
      <c r="W41" s="506">
        <v>1061.9708716</v>
      </c>
      <c r="X41" s="506">
        <v>1061.893186886587</v>
      </c>
      <c r="Y41" s="506">
        <v>1050.6443903299999</v>
      </c>
      <c r="Z41" s="506">
        <v>1074.77617725</v>
      </c>
      <c r="AA41" s="506">
        <v>1064.57169118</v>
      </c>
      <c r="AB41" s="506">
        <v>1018.86147976</v>
      </c>
      <c r="AC41" s="506">
        <v>1045.6936880799999</v>
      </c>
      <c r="AD41" s="506">
        <v>1168.5988150000001</v>
      </c>
      <c r="AE41" s="506">
        <v>1140.2712662026768</v>
      </c>
      <c r="AF41" s="506">
        <v>256.70362799082835</v>
      </c>
      <c r="AG41" s="506">
        <v>266.49388824072099</v>
      </c>
      <c r="AH41" s="506">
        <v>223.68704477563793</v>
      </c>
      <c r="AI41" s="506">
        <v>224.56543831272609</v>
      </c>
      <c r="AJ41" s="506">
        <v>194.73453714312834</v>
      </c>
      <c r="AK41" s="506">
        <v>188.56109576</v>
      </c>
      <c r="AL41" s="506">
        <v>179.29573949000002</v>
      </c>
      <c r="AM41" s="506">
        <v>186.16546321000001</v>
      </c>
    </row>
    <row r="42" spans="1:39" s="284" customFormat="1" ht="15.95" customHeight="1" x14ac:dyDescent="0.3">
      <c r="A42" s="454" t="s">
        <v>653</v>
      </c>
      <c r="B42" s="504">
        <v>541.03363950999994</v>
      </c>
      <c r="C42" s="505">
        <v>576.44278122277478</v>
      </c>
      <c r="D42" s="506">
        <v>562.18400341000006</v>
      </c>
      <c r="E42" s="506">
        <v>573.32986420999987</v>
      </c>
      <c r="F42" s="506">
        <v>533.50475608223269</v>
      </c>
      <c r="G42" s="506">
        <v>540.93574581588518</v>
      </c>
      <c r="H42" s="506">
        <v>537.37526410248449</v>
      </c>
      <c r="I42" s="506">
        <v>585.42459783781942</v>
      </c>
      <c r="J42" s="506">
        <v>578.44172612207808</v>
      </c>
      <c r="K42" s="506">
        <v>597.6905099692882</v>
      </c>
      <c r="L42" s="506">
        <v>595.19557956644303</v>
      </c>
      <c r="M42" s="506">
        <v>593.3595501358235</v>
      </c>
      <c r="N42" s="506">
        <v>578.80578683749195</v>
      </c>
      <c r="O42" s="506">
        <v>579.20292626381979</v>
      </c>
      <c r="P42" s="506">
        <v>544.87890609999988</v>
      </c>
      <c r="Q42" s="506">
        <v>520.15817269508602</v>
      </c>
      <c r="R42" s="506">
        <v>519</v>
      </c>
      <c r="S42" s="506">
        <v>519.61132175552552</v>
      </c>
      <c r="T42" s="506">
        <v>518.24605141999996</v>
      </c>
      <c r="U42" s="506">
        <v>519.37279023381211</v>
      </c>
      <c r="V42" s="506">
        <v>518.82724315084556</v>
      </c>
      <c r="W42" s="506">
        <v>515.54428565435342</v>
      </c>
      <c r="X42" s="506">
        <v>506.53341483999998</v>
      </c>
      <c r="Y42" s="506">
        <v>475.34433618950908</v>
      </c>
      <c r="Z42" s="506">
        <v>487.60651655295072</v>
      </c>
      <c r="AA42" s="506">
        <v>475.77608634779659</v>
      </c>
      <c r="AB42" s="506">
        <v>470.57660997486465</v>
      </c>
      <c r="AC42" s="506">
        <v>467.64874115895213</v>
      </c>
      <c r="AD42" s="506">
        <v>477.29435425442881</v>
      </c>
      <c r="AE42" s="506">
        <v>463.62486541530075</v>
      </c>
      <c r="AF42" s="506">
        <v>419.26746592323531</v>
      </c>
      <c r="AG42" s="506">
        <v>415.56385497756901</v>
      </c>
      <c r="AH42" s="506">
        <v>436.19360459633259</v>
      </c>
      <c r="AI42" s="506">
        <v>454.89387326282491</v>
      </c>
      <c r="AJ42" s="506">
        <v>468.86198844407591</v>
      </c>
      <c r="AK42" s="506">
        <v>516.07599448552833</v>
      </c>
      <c r="AL42" s="506">
        <v>543.38321575967041</v>
      </c>
      <c r="AM42" s="506">
        <v>554.24427485039473</v>
      </c>
    </row>
    <row r="43" spans="1:39" s="284" customFormat="1" ht="15.95" customHeight="1" x14ac:dyDescent="0.3">
      <c r="A43" s="454" t="s">
        <v>654</v>
      </c>
      <c r="B43" s="504">
        <v>7644.65529013581</v>
      </c>
      <c r="C43" s="505">
        <v>7859.5540654330625</v>
      </c>
      <c r="D43" s="506">
        <v>8040.4188842915664</v>
      </c>
      <c r="E43" s="506">
        <v>7950.8074390849606</v>
      </c>
      <c r="F43" s="506">
        <v>7791.4703820592204</v>
      </c>
      <c r="G43" s="506">
        <v>7884.5130949300628</v>
      </c>
      <c r="H43" s="506">
        <v>7533.0482422695259</v>
      </c>
      <c r="I43" s="506">
        <v>7474.0907761825501</v>
      </c>
      <c r="J43" s="506">
        <v>6527.1066424556038</v>
      </c>
      <c r="K43" s="506">
        <v>6491.7929509810629</v>
      </c>
      <c r="L43" s="506">
        <v>6609.1405694658224</v>
      </c>
      <c r="M43" s="506">
        <v>6593.6275960802313</v>
      </c>
      <c r="N43" s="506">
        <v>6627.5356670099536</v>
      </c>
      <c r="O43" s="506">
        <v>6663.1363475178305</v>
      </c>
      <c r="P43" s="506">
        <v>6730.1857777038185</v>
      </c>
      <c r="Q43" s="506">
        <v>6693.5800052190225</v>
      </c>
      <c r="R43" s="506">
        <v>6614</v>
      </c>
      <c r="S43" s="506">
        <v>6312.5734521247941</v>
      </c>
      <c r="T43" s="506">
        <v>6290.8405402813714</v>
      </c>
      <c r="U43" s="506">
        <v>6319.9423759805668</v>
      </c>
      <c r="V43" s="506">
        <v>6501.6059078978378</v>
      </c>
      <c r="W43" s="506">
        <v>6283.0373566210574</v>
      </c>
      <c r="X43" s="506">
        <v>6321.2176163318645</v>
      </c>
      <c r="Y43" s="506">
        <v>6569.574184092814</v>
      </c>
      <c r="Z43" s="506">
        <v>6679.3915356000007</v>
      </c>
      <c r="AA43" s="506">
        <v>6531.4101480499994</v>
      </c>
      <c r="AB43" s="506">
        <v>6619.3328580299985</v>
      </c>
      <c r="AC43" s="506">
        <v>6656.8428500699993</v>
      </c>
      <c r="AD43" s="506">
        <v>6558.718665620001</v>
      </c>
      <c r="AE43" s="506">
        <v>6596.2985792999998</v>
      </c>
      <c r="AF43" s="506">
        <v>4795.4408988700006</v>
      </c>
      <c r="AG43" s="506">
        <v>4876.1784608400012</v>
      </c>
      <c r="AH43" s="506">
        <v>5315.1187448700011</v>
      </c>
      <c r="AI43" s="506">
        <v>4693.5676993400002</v>
      </c>
      <c r="AJ43" s="506">
        <v>4336.9613238299999</v>
      </c>
      <c r="AK43" s="506">
        <v>4359.7330052399993</v>
      </c>
      <c r="AL43" s="506">
        <v>4487.7730046799998</v>
      </c>
      <c r="AM43" s="506">
        <v>4512.2135979299992</v>
      </c>
    </row>
    <row r="44" spans="1:39" s="284" customFormat="1" ht="15.95" customHeight="1" x14ac:dyDescent="0.3">
      <c r="A44" s="454" t="s">
        <v>655</v>
      </c>
      <c r="B44" s="504">
        <v>2588.7203881499995</v>
      </c>
      <c r="C44" s="505">
        <v>2561.5998083699997</v>
      </c>
      <c r="D44" s="506">
        <v>2108.2830599099998</v>
      </c>
      <c r="E44" s="506">
        <v>2088.8509196199998</v>
      </c>
      <c r="F44" s="506">
        <v>2155.4596366199999</v>
      </c>
      <c r="G44" s="506">
        <v>2198.48500483</v>
      </c>
      <c r="H44" s="506">
        <v>2187.6785433200002</v>
      </c>
      <c r="I44" s="506">
        <v>2248.0200090200005</v>
      </c>
      <c r="J44" s="506">
        <v>2323.88081057</v>
      </c>
      <c r="K44" s="506">
        <v>2361.5081154299996</v>
      </c>
      <c r="L44" s="506">
        <v>2436.3570618400004</v>
      </c>
      <c r="M44" s="506">
        <v>2528.9965520499995</v>
      </c>
      <c r="N44" s="506">
        <v>2576.3613567100001</v>
      </c>
      <c r="O44" s="506">
        <v>2627.7108976499999</v>
      </c>
      <c r="P44" s="506">
        <v>2626.0717904599996</v>
      </c>
      <c r="Q44" s="506">
        <v>2714.2495078599995</v>
      </c>
      <c r="R44" s="506">
        <v>2613</v>
      </c>
      <c r="S44" s="506">
        <v>2583.3734153399996</v>
      </c>
      <c r="T44" s="506">
        <v>2510.9431998020732</v>
      </c>
      <c r="U44" s="506">
        <v>2546.5410869300003</v>
      </c>
      <c r="V44" s="506">
        <v>2740.5158063099998</v>
      </c>
      <c r="W44" s="506">
        <v>2871.7181204463441</v>
      </c>
      <c r="X44" s="506">
        <v>2820.1551560799999</v>
      </c>
      <c r="Y44" s="506">
        <v>2765.9744335199998</v>
      </c>
      <c r="Z44" s="506">
        <v>2653.84402641</v>
      </c>
      <c r="AA44" s="506">
        <v>2681.1640644200002</v>
      </c>
      <c r="AB44" s="506">
        <v>2687.4385138300004</v>
      </c>
      <c r="AC44" s="506">
        <v>2674.96196457</v>
      </c>
      <c r="AD44" s="506">
        <v>2711.0761328599997</v>
      </c>
      <c r="AE44" s="506">
        <v>2653.16678546</v>
      </c>
      <c r="AF44" s="506">
        <v>2376.9540102199999</v>
      </c>
      <c r="AG44" s="506">
        <v>2345.48521441</v>
      </c>
      <c r="AH44" s="506">
        <v>2219.4396689499999</v>
      </c>
      <c r="AI44" s="506">
        <v>2234.2068221300001</v>
      </c>
      <c r="AJ44" s="506">
        <v>2338.5500030399999</v>
      </c>
      <c r="AK44" s="506">
        <v>2280.6935267199997</v>
      </c>
      <c r="AL44" s="506">
        <v>2321.5482942400004</v>
      </c>
      <c r="AM44" s="506">
        <v>2271.5689203900001</v>
      </c>
    </row>
    <row r="45" spans="1:39" s="284" customFormat="1" ht="15.95" customHeight="1" x14ac:dyDescent="0.3">
      <c r="A45" s="452" t="s">
        <v>564</v>
      </c>
      <c r="B45" s="501">
        <v>1577.3254320911904</v>
      </c>
      <c r="C45" s="502">
        <v>1567.6778143766389</v>
      </c>
      <c r="D45" s="503">
        <v>989.40731985540538</v>
      </c>
      <c r="E45" s="503">
        <v>1014.9886873834777</v>
      </c>
      <c r="F45" s="503">
        <v>1006.6127516360677</v>
      </c>
      <c r="G45" s="503">
        <v>1026.117176043176</v>
      </c>
      <c r="H45" s="503">
        <v>1197.3982447687715</v>
      </c>
      <c r="I45" s="503">
        <v>1209.3480740123662</v>
      </c>
      <c r="J45" s="503">
        <v>1187.4819223591267</v>
      </c>
      <c r="K45" s="503">
        <v>1076.3861449511887</v>
      </c>
      <c r="L45" s="503">
        <v>1075.9430810561782</v>
      </c>
      <c r="M45" s="503">
        <v>938.1763768898993</v>
      </c>
      <c r="N45" s="503">
        <v>1072.8344975321259</v>
      </c>
      <c r="O45" s="503">
        <v>1052.8422423723005</v>
      </c>
      <c r="P45" s="503">
        <v>1169.9335506883444</v>
      </c>
      <c r="Q45" s="503">
        <v>1101.5580602314622</v>
      </c>
      <c r="R45" s="503">
        <v>1154</v>
      </c>
      <c r="S45" s="503">
        <v>1175.0307780293031</v>
      </c>
      <c r="T45" s="503">
        <v>1173.6110045025721</v>
      </c>
      <c r="U45" s="503">
        <v>1110.4309155356725</v>
      </c>
      <c r="V45" s="503">
        <v>1112.409945813014</v>
      </c>
      <c r="W45" s="503">
        <v>1042.4053388891207</v>
      </c>
      <c r="X45" s="503">
        <v>1104.2233279689553</v>
      </c>
      <c r="Y45" s="503">
        <v>1160.0875274910779</v>
      </c>
      <c r="Z45" s="503">
        <v>1084.8258779099249</v>
      </c>
      <c r="AA45" s="503">
        <v>1164.1025963229752</v>
      </c>
      <c r="AB45" s="503">
        <v>1094.7002172899281</v>
      </c>
      <c r="AC45" s="503">
        <v>1058.1601646040829</v>
      </c>
      <c r="AD45" s="503">
        <v>1126.3713257262916</v>
      </c>
      <c r="AE45" s="503">
        <v>1215.0945300966689</v>
      </c>
      <c r="AF45" s="503">
        <v>1289.2457959971543</v>
      </c>
      <c r="AG45" s="503">
        <v>1360.591053880536</v>
      </c>
      <c r="AH45" s="503">
        <v>1182.5473848221727</v>
      </c>
      <c r="AI45" s="503">
        <v>1221.2142806745085</v>
      </c>
      <c r="AJ45" s="503">
        <v>1311.0448016754453</v>
      </c>
      <c r="AK45" s="503">
        <v>1353.6417168407286</v>
      </c>
      <c r="AL45" s="503">
        <v>1377.019582700729</v>
      </c>
      <c r="AM45" s="503">
        <v>1310.9808402968797</v>
      </c>
    </row>
    <row r="46" spans="1:39" s="284" customFormat="1" ht="15.95" customHeight="1" x14ac:dyDescent="0.3">
      <c r="A46" s="452" t="s">
        <v>565</v>
      </c>
      <c r="B46" s="501">
        <v>2010.6256061341708</v>
      </c>
      <c r="C46" s="502">
        <v>1928.5777280882135</v>
      </c>
      <c r="D46" s="503">
        <v>1778.4716138885456</v>
      </c>
      <c r="E46" s="503">
        <v>1718.1913606687465</v>
      </c>
      <c r="F46" s="503">
        <v>1783.0978182373346</v>
      </c>
      <c r="G46" s="503">
        <v>1799.4408446393488</v>
      </c>
      <c r="H46" s="503">
        <v>1763.2288168084287</v>
      </c>
      <c r="I46" s="503">
        <v>1762.5490187716098</v>
      </c>
      <c r="J46" s="503">
        <v>1800.014848554591</v>
      </c>
      <c r="K46" s="503">
        <v>1869.8634796667004</v>
      </c>
      <c r="L46" s="503">
        <v>1913.8865590947046</v>
      </c>
      <c r="M46" s="503">
        <v>2068.8586902120023</v>
      </c>
      <c r="N46" s="503">
        <v>2127.2009640195542</v>
      </c>
      <c r="O46" s="503">
        <v>2141.5016906287542</v>
      </c>
      <c r="P46" s="503">
        <v>2116.8371891723364</v>
      </c>
      <c r="Q46" s="503">
        <v>2080.1756473002297</v>
      </c>
      <c r="R46" s="503">
        <v>1985</v>
      </c>
      <c r="S46" s="503">
        <v>1960.9527111231871</v>
      </c>
      <c r="T46" s="503">
        <v>2065.4437226106361</v>
      </c>
      <c r="U46" s="503">
        <v>1958.2833017654916</v>
      </c>
      <c r="V46" s="503">
        <v>1950.8538394518362</v>
      </c>
      <c r="W46" s="503">
        <v>2027.3381519618492</v>
      </c>
      <c r="X46" s="503">
        <v>2020.3785118469191</v>
      </c>
      <c r="Y46" s="503">
        <v>2024.4467051430759</v>
      </c>
      <c r="Z46" s="503">
        <v>1759.0858787253662</v>
      </c>
      <c r="AA46" s="503">
        <v>2144.0523004860211</v>
      </c>
      <c r="AB46" s="503">
        <v>2085.756181024768</v>
      </c>
      <c r="AC46" s="503">
        <v>2158.0985710370242</v>
      </c>
      <c r="AD46" s="503">
        <v>2283.7313407990755</v>
      </c>
      <c r="AE46" s="503">
        <v>2238.4288309828089</v>
      </c>
      <c r="AF46" s="503">
        <v>1737.1081621668504</v>
      </c>
      <c r="AG46" s="503">
        <v>1559.6217886149341</v>
      </c>
      <c r="AH46" s="503">
        <v>1771.6724162084367</v>
      </c>
      <c r="AI46" s="503">
        <v>1828.4199600060601</v>
      </c>
      <c r="AJ46" s="503">
        <v>1908.9830031892682</v>
      </c>
      <c r="AK46" s="503">
        <v>1943.6355931112457</v>
      </c>
      <c r="AL46" s="503">
        <v>1979.7105071715732</v>
      </c>
      <c r="AM46" s="503">
        <v>2102.9466285492781</v>
      </c>
    </row>
    <row r="47" spans="1:39" s="284" customFormat="1" ht="15.95" customHeight="1" x14ac:dyDescent="0.3">
      <c r="A47" s="450" t="s">
        <v>566</v>
      </c>
      <c r="B47" s="498">
        <v>23962.633695209064</v>
      </c>
      <c r="C47" s="499">
        <v>24253.146530139755</v>
      </c>
      <c r="D47" s="500">
        <v>22800.160001165212</v>
      </c>
      <c r="E47" s="500">
        <v>22621.234766486712</v>
      </c>
      <c r="F47" s="500">
        <v>23389.722091938071</v>
      </c>
      <c r="G47" s="500">
        <v>23346.371980791162</v>
      </c>
      <c r="H47" s="500">
        <v>22817.496019220376</v>
      </c>
      <c r="I47" s="500">
        <v>23178.002699930086</v>
      </c>
      <c r="J47" s="500">
        <v>23971.517592841905</v>
      </c>
      <c r="K47" s="500">
        <v>23284.87831428822</v>
      </c>
      <c r="L47" s="500">
        <v>23802.841502894935</v>
      </c>
      <c r="M47" s="500">
        <v>24760.823204534339</v>
      </c>
      <c r="N47" s="500">
        <v>24801.656489212259</v>
      </c>
      <c r="O47" s="500">
        <v>25174.410240200858</v>
      </c>
      <c r="P47" s="500">
        <v>22318.089768967991</v>
      </c>
      <c r="Q47" s="500">
        <v>22803.325770057323</v>
      </c>
      <c r="R47" s="500">
        <v>23253</v>
      </c>
      <c r="S47" s="500">
        <v>23216.983513130173</v>
      </c>
      <c r="T47" s="500">
        <v>22544.429520658217</v>
      </c>
      <c r="U47" s="500">
        <v>22895.872969374883</v>
      </c>
      <c r="V47" s="500">
        <v>23332.370542887045</v>
      </c>
      <c r="W47" s="500">
        <v>23271.385900812889</v>
      </c>
      <c r="X47" s="500">
        <v>22730.821508621761</v>
      </c>
      <c r="Y47" s="500">
        <v>23575.808224288397</v>
      </c>
      <c r="Z47" s="500">
        <v>22974.972795542497</v>
      </c>
      <c r="AA47" s="500">
        <v>23500.886108985596</v>
      </c>
      <c r="AB47" s="500">
        <v>22845.650407360085</v>
      </c>
      <c r="AC47" s="500">
        <v>23325.926005267804</v>
      </c>
      <c r="AD47" s="500">
        <v>22877.96102159363</v>
      </c>
      <c r="AE47" s="500">
        <v>23115.584469075129</v>
      </c>
      <c r="AF47" s="500">
        <v>23331.805042445496</v>
      </c>
      <c r="AG47" s="500">
        <v>22871.533465243185</v>
      </c>
      <c r="AH47" s="500">
        <v>22526.044200875978</v>
      </c>
      <c r="AI47" s="500">
        <v>21887.639638236327</v>
      </c>
      <c r="AJ47" s="500">
        <v>20885.884153915376</v>
      </c>
      <c r="AK47" s="500">
        <v>20784.534861114036</v>
      </c>
      <c r="AL47" s="500">
        <v>21036.77645414682</v>
      </c>
      <c r="AM47" s="500">
        <v>22176.037343079563</v>
      </c>
    </row>
    <row r="48" spans="1:39" s="284" customFormat="1" ht="14.25" customHeight="1" x14ac:dyDescent="0.3">
      <c r="A48" s="452" t="s">
        <v>567</v>
      </c>
      <c r="B48" s="501">
        <v>3778.0475328846037</v>
      </c>
      <c r="C48" s="502">
        <v>4064.7016525571407</v>
      </c>
      <c r="D48" s="503">
        <v>3713.2344964130989</v>
      </c>
      <c r="E48" s="503">
        <v>3815.747709788589</v>
      </c>
      <c r="F48" s="503">
        <v>3887.0825125679053</v>
      </c>
      <c r="G48" s="503">
        <v>3810.713366604135</v>
      </c>
      <c r="H48" s="503">
        <v>3812.2124472141954</v>
      </c>
      <c r="I48" s="503">
        <v>3738.5891830179071</v>
      </c>
      <c r="J48" s="503">
        <v>3617.3107827808426</v>
      </c>
      <c r="K48" s="503">
        <v>3681.502133249031</v>
      </c>
      <c r="L48" s="503">
        <v>3779.543497020034</v>
      </c>
      <c r="M48" s="503">
        <v>3714.528285114252</v>
      </c>
      <c r="N48" s="503">
        <v>3484.5717649994776</v>
      </c>
      <c r="O48" s="503">
        <v>3753.3973432598509</v>
      </c>
      <c r="P48" s="503">
        <v>3814.1415699260692</v>
      </c>
      <c r="Q48" s="503">
        <v>3918.9055441391852</v>
      </c>
      <c r="R48" s="503">
        <v>4008</v>
      </c>
      <c r="S48" s="503">
        <v>4149.2853312686757</v>
      </c>
      <c r="T48" s="503">
        <v>4355.8316604087013</v>
      </c>
      <c r="U48" s="503">
        <v>4635.3719877647209</v>
      </c>
      <c r="V48" s="503">
        <v>4053.2150431282748</v>
      </c>
      <c r="W48" s="503">
        <v>3986.4212496552295</v>
      </c>
      <c r="X48" s="503">
        <v>3584.7152183370163</v>
      </c>
      <c r="Y48" s="503">
        <v>3694.1439067072897</v>
      </c>
      <c r="Z48" s="503">
        <v>3451.2235143735711</v>
      </c>
      <c r="AA48" s="503">
        <v>3441.3422304398055</v>
      </c>
      <c r="AB48" s="503">
        <v>3514.8360819092013</v>
      </c>
      <c r="AC48" s="503">
        <v>3536.1794166795898</v>
      </c>
      <c r="AD48" s="503">
        <v>3393.1163390955239</v>
      </c>
      <c r="AE48" s="503">
        <v>3673.8412776304808</v>
      </c>
      <c r="AF48" s="503">
        <v>3986.2497655155144</v>
      </c>
      <c r="AG48" s="503">
        <v>3572.4802392227907</v>
      </c>
      <c r="AH48" s="503">
        <v>3515.3768409270401</v>
      </c>
      <c r="AI48" s="503">
        <v>3529.5737354811263</v>
      </c>
      <c r="AJ48" s="503">
        <v>3121.369616430607</v>
      </c>
      <c r="AK48" s="503">
        <v>3064.3155657893685</v>
      </c>
      <c r="AL48" s="503">
        <v>2973.422899182041</v>
      </c>
      <c r="AM48" s="503">
        <v>3150.8682078969923</v>
      </c>
    </row>
    <row r="49" spans="1:39" s="284" customFormat="1" ht="14.25" customHeight="1" x14ac:dyDescent="0.3">
      <c r="A49" s="452" t="s">
        <v>568</v>
      </c>
      <c r="B49" s="501">
        <v>12263.928715429061</v>
      </c>
      <c r="C49" s="502">
        <v>12228.271117473751</v>
      </c>
      <c r="D49" s="503">
        <v>12371.716636078914</v>
      </c>
      <c r="E49" s="503">
        <v>12353.493117937285</v>
      </c>
      <c r="F49" s="503">
        <v>12774.849182351081</v>
      </c>
      <c r="G49" s="503">
        <v>12794.54387487189</v>
      </c>
      <c r="H49" s="503">
        <v>12485.006800516465</v>
      </c>
      <c r="I49" s="503">
        <v>12723.745819182981</v>
      </c>
      <c r="J49" s="503">
        <v>13507.188684761388</v>
      </c>
      <c r="K49" s="503">
        <v>12845.015455620198</v>
      </c>
      <c r="L49" s="503">
        <v>13136.365336421499</v>
      </c>
      <c r="M49" s="503">
        <v>13807.620299238864</v>
      </c>
      <c r="N49" s="503">
        <v>14210.798280712072</v>
      </c>
      <c r="O49" s="503">
        <v>14071.793664156963</v>
      </c>
      <c r="P49" s="503">
        <v>11908.607755565188</v>
      </c>
      <c r="Q49" s="503">
        <v>12507.527912061738</v>
      </c>
      <c r="R49" s="503">
        <v>12539</v>
      </c>
      <c r="S49" s="503">
        <v>12796.362858232404</v>
      </c>
      <c r="T49" s="503">
        <v>11749.916344107991</v>
      </c>
      <c r="U49" s="503">
        <v>11795.534474368897</v>
      </c>
      <c r="V49" s="503">
        <v>12779.425594003713</v>
      </c>
      <c r="W49" s="503">
        <v>12723.125656962784</v>
      </c>
      <c r="X49" s="503">
        <v>12602.487237214076</v>
      </c>
      <c r="Y49" s="503">
        <v>13187.436041511872</v>
      </c>
      <c r="Z49" s="503">
        <v>12797.394517105782</v>
      </c>
      <c r="AA49" s="503">
        <v>13116.2049636011</v>
      </c>
      <c r="AB49" s="503">
        <v>12511.912683659613</v>
      </c>
      <c r="AC49" s="503">
        <v>12868.750130713448</v>
      </c>
      <c r="AD49" s="503">
        <v>12298.072143251817</v>
      </c>
      <c r="AE49" s="503">
        <v>12334.948448863137</v>
      </c>
      <c r="AF49" s="503">
        <v>12248.494450126886</v>
      </c>
      <c r="AG49" s="503">
        <v>12207.502319564059</v>
      </c>
      <c r="AH49" s="503">
        <v>11879.312819921577</v>
      </c>
      <c r="AI49" s="503">
        <v>11287.090532726694</v>
      </c>
      <c r="AJ49" s="503">
        <v>10855.328867471477</v>
      </c>
      <c r="AK49" s="503">
        <v>10634.771546110989</v>
      </c>
      <c r="AL49" s="503">
        <v>10873.975478590884</v>
      </c>
      <c r="AM49" s="503">
        <v>11797.428746759455</v>
      </c>
    </row>
    <row r="50" spans="1:39" s="284" customFormat="1" ht="14.25" customHeight="1" x14ac:dyDescent="0.3">
      <c r="A50" s="452" t="s">
        <v>569</v>
      </c>
      <c r="B50" s="501">
        <v>7920.6574468953968</v>
      </c>
      <c r="C50" s="502">
        <v>7960.1737601088635</v>
      </c>
      <c r="D50" s="503">
        <v>6715.2088686731986</v>
      </c>
      <c r="E50" s="503">
        <v>6451.993938760842</v>
      </c>
      <c r="F50" s="503">
        <v>6727.7903970190791</v>
      </c>
      <c r="G50" s="503">
        <v>6741.1147393151341</v>
      </c>
      <c r="H50" s="503">
        <v>6520.2767714897118</v>
      </c>
      <c r="I50" s="503">
        <v>6715.6676977292027</v>
      </c>
      <c r="J50" s="503">
        <v>6847.0181252996717</v>
      </c>
      <c r="K50" s="503">
        <v>6758.3607254189938</v>
      </c>
      <c r="L50" s="503">
        <v>6886.9326694533984</v>
      </c>
      <c r="M50" s="503">
        <v>7238.6746201812211</v>
      </c>
      <c r="N50" s="503">
        <v>7106.2864435007068</v>
      </c>
      <c r="O50" s="503">
        <v>7349.2192327840448</v>
      </c>
      <c r="P50" s="503">
        <v>6595.3404434767344</v>
      </c>
      <c r="Q50" s="503">
        <v>6376.8923138563996</v>
      </c>
      <c r="R50" s="503">
        <v>6706</v>
      </c>
      <c r="S50" s="503">
        <v>6271.3353236290932</v>
      </c>
      <c r="T50" s="503">
        <v>6438.6815161415288</v>
      </c>
      <c r="U50" s="503">
        <v>6464.9665072412663</v>
      </c>
      <c r="V50" s="503">
        <v>6499.7299057550563</v>
      </c>
      <c r="W50" s="503">
        <v>6561.8389941948717</v>
      </c>
      <c r="X50" s="503">
        <v>6543.6190530706672</v>
      </c>
      <c r="Y50" s="503">
        <v>6694.2282760692369</v>
      </c>
      <c r="Z50" s="503">
        <v>6726.3547640631432</v>
      </c>
      <c r="AA50" s="503">
        <v>6943.3389149446921</v>
      </c>
      <c r="AB50" s="503">
        <v>6818.901641791268</v>
      </c>
      <c r="AC50" s="503">
        <v>6920.9964578747677</v>
      </c>
      <c r="AD50" s="503">
        <v>7186.7725392462953</v>
      </c>
      <c r="AE50" s="503">
        <v>7106.7947425815146</v>
      </c>
      <c r="AF50" s="503">
        <v>7097.0608268030965</v>
      </c>
      <c r="AG50" s="503">
        <v>7091.550906456333</v>
      </c>
      <c r="AH50" s="503">
        <v>7131.3545400273597</v>
      </c>
      <c r="AI50" s="503">
        <v>7070.9753700285091</v>
      </c>
      <c r="AJ50" s="503">
        <v>6909.1856700132903</v>
      </c>
      <c r="AK50" s="503">
        <v>7085.4477492136803</v>
      </c>
      <c r="AL50" s="503">
        <v>7189.378076373896</v>
      </c>
      <c r="AM50" s="503">
        <v>7227.7403884231126</v>
      </c>
    </row>
    <row r="51" spans="1:39" s="284" customFormat="1" ht="15.95" customHeight="1" x14ac:dyDescent="0.3">
      <c r="A51" s="450" t="s">
        <v>570</v>
      </c>
      <c r="B51" s="498">
        <v>3193.6182486182147</v>
      </c>
      <c r="C51" s="499">
        <v>3199.1898550946503</v>
      </c>
      <c r="D51" s="500">
        <v>3064.0438195343104</v>
      </c>
      <c r="E51" s="500">
        <v>3071.7787922107809</v>
      </c>
      <c r="F51" s="500">
        <v>3046.4291142759284</v>
      </c>
      <c r="G51" s="500">
        <v>3099.3553457032644</v>
      </c>
      <c r="H51" s="500">
        <v>3095.0157402864834</v>
      </c>
      <c r="I51" s="500">
        <v>3033.4509475174395</v>
      </c>
      <c r="J51" s="500">
        <v>3042.1115722111017</v>
      </c>
      <c r="K51" s="500">
        <v>3059.8191339619698</v>
      </c>
      <c r="L51" s="500">
        <v>2961.9841797336262</v>
      </c>
      <c r="M51" s="500">
        <v>3166.1356544781488</v>
      </c>
      <c r="N51" s="500">
        <v>3226.1688876011081</v>
      </c>
      <c r="O51" s="500">
        <v>3365.2447596454126</v>
      </c>
      <c r="P51" s="500">
        <v>3070.1268158295575</v>
      </c>
      <c r="Q51" s="500">
        <v>3022.6021884599277</v>
      </c>
      <c r="R51" s="500">
        <v>3068</v>
      </c>
      <c r="S51" s="500">
        <v>3436.9295564398603</v>
      </c>
      <c r="T51" s="500">
        <v>3419.0168021311579</v>
      </c>
      <c r="U51" s="500">
        <v>3434.9386686287125</v>
      </c>
      <c r="V51" s="500">
        <v>4052.0900823642855</v>
      </c>
      <c r="W51" s="500">
        <v>4046.3098990749504</v>
      </c>
      <c r="X51" s="500">
        <v>4214.1137555310333</v>
      </c>
      <c r="Y51" s="500">
        <v>4397.3966398147104</v>
      </c>
      <c r="Z51" s="500">
        <v>4440.5219854017441</v>
      </c>
      <c r="AA51" s="500">
        <v>4374.6212744014529</v>
      </c>
      <c r="AB51" s="500">
        <v>4396.7778437849438</v>
      </c>
      <c r="AC51" s="500">
        <v>4462.0133609771565</v>
      </c>
      <c r="AD51" s="500">
        <v>4463.5963724999028</v>
      </c>
      <c r="AE51" s="500">
        <v>5628.8182832054827</v>
      </c>
      <c r="AF51" s="500">
        <v>5801.0709944900091</v>
      </c>
      <c r="AG51" s="500">
        <v>5909.3444782406159</v>
      </c>
      <c r="AH51" s="500">
        <v>5653.2245831068612</v>
      </c>
      <c r="AI51" s="500">
        <v>4429.6531578178538</v>
      </c>
      <c r="AJ51" s="500">
        <v>4385.1749789104406</v>
      </c>
      <c r="AK51" s="500">
        <v>4381.5008632019099</v>
      </c>
      <c r="AL51" s="500">
        <v>4463.8824727601814</v>
      </c>
      <c r="AM51" s="500">
        <v>4652.5264040200464</v>
      </c>
    </row>
    <row r="52" spans="1:39" s="284" customFormat="1" ht="14.25" customHeight="1" x14ac:dyDescent="0.3">
      <c r="A52" s="452" t="s">
        <v>571</v>
      </c>
      <c r="B52" s="501">
        <v>931.74069313286134</v>
      </c>
      <c r="C52" s="502">
        <v>956.38414498215411</v>
      </c>
      <c r="D52" s="503">
        <v>904.36691607397006</v>
      </c>
      <c r="E52" s="503">
        <v>877.10285545696729</v>
      </c>
      <c r="F52" s="503">
        <v>900.13671493227548</v>
      </c>
      <c r="G52" s="503">
        <v>903.40365967742946</v>
      </c>
      <c r="H52" s="503">
        <v>891.81884526841509</v>
      </c>
      <c r="I52" s="503">
        <v>888.3609584289668</v>
      </c>
      <c r="J52" s="503">
        <v>899.40024615560105</v>
      </c>
      <c r="K52" s="503">
        <v>906.41783080522941</v>
      </c>
      <c r="L52" s="503">
        <v>924.36979917421604</v>
      </c>
      <c r="M52" s="503">
        <v>971.11004101187928</v>
      </c>
      <c r="N52" s="503">
        <v>969.34085172377047</v>
      </c>
      <c r="O52" s="503">
        <v>968.51089699748297</v>
      </c>
      <c r="P52" s="503">
        <v>754.76534295986914</v>
      </c>
      <c r="Q52" s="503">
        <v>756.23571423451961</v>
      </c>
      <c r="R52" s="503">
        <v>765</v>
      </c>
      <c r="S52" s="503">
        <v>799.04656767286986</v>
      </c>
      <c r="T52" s="503">
        <v>797.03063591445164</v>
      </c>
      <c r="U52" s="503">
        <v>796.18205182591078</v>
      </c>
      <c r="V52" s="503">
        <v>804.76959730603619</v>
      </c>
      <c r="W52" s="503">
        <v>809.95964548155939</v>
      </c>
      <c r="X52" s="503">
        <v>827.1854671951578</v>
      </c>
      <c r="Y52" s="503">
        <v>839.55787589723764</v>
      </c>
      <c r="Z52" s="503">
        <v>850.47815099669958</v>
      </c>
      <c r="AA52" s="503">
        <v>831.31688328500218</v>
      </c>
      <c r="AB52" s="503">
        <v>835.58216850195652</v>
      </c>
      <c r="AC52" s="503">
        <v>887.21233198378968</v>
      </c>
      <c r="AD52" s="503">
        <v>876.90425548074768</v>
      </c>
      <c r="AE52" s="503">
        <v>869.19589696581352</v>
      </c>
      <c r="AF52" s="503">
        <v>838.21358359184637</v>
      </c>
      <c r="AG52" s="503">
        <v>830.02942606536294</v>
      </c>
      <c r="AH52" s="503">
        <v>906.21682989214037</v>
      </c>
      <c r="AI52" s="503">
        <v>902.13517097211161</v>
      </c>
      <c r="AJ52" s="503">
        <v>905.54225629405732</v>
      </c>
      <c r="AK52" s="503">
        <v>902.59797970931675</v>
      </c>
      <c r="AL52" s="503">
        <v>897.48423247321898</v>
      </c>
      <c r="AM52" s="503">
        <v>929.45855917865322</v>
      </c>
    </row>
    <row r="53" spans="1:39" s="284" customFormat="1" ht="14.25" customHeight="1" x14ac:dyDescent="0.3">
      <c r="A53" s="452" t="s">
        <v>572</v>
      </c>
      <c r="B53" s="501">
        <v>673.07615951976766</v>
      </c>
      <c r="C53" s="502">
        <v>664.92876795315544</v>
      </c>
      <c r="D53" s="503">
        <v>635.61867838635669</v>
      </c>
      <c r="E53" s="503">
        <v>644.0768055446714</v>
      </c>
      <c r="F53" s="503">
        <v>632.01370877152624</v>
      </c>
      <c r="G53" s="503">
        <v>641.97427811443754</v>
      </c>
      <c r="H53" s="503">
        <v>646.50582361246643</v>
      </c>
      <c r="I53" s="503">
        <v>643.46943274109663</v>
      </c>
      <c r="J53" s="503">
        <v>651.85286605231465</v>
      </c>
      <c r="K53" s="503">
        <v>659.82571557327822</v>
      </c>
      <c r="L53" s="503">
        <v>603.25033425315246</v>
      </c>
      <c r="M53" s="503">
        <v>720.0352246370071</v>
      </c>
      <c r="N53" s="503">
        <v>721.29055107587646</v>
      </c>
      <c r="O53" s="503">
        <v>725.74306001474963</v>
      </c>
      <c r="P53" s="503">
        <v>716.94814714231836</v>
      </c>
      <c r="Q53" s="503">
        <v>724.68100282113937</v>
      </c>
      <c r="R53" s="503">
        <v>742</v>
      </c>
      <c r="S53" s="503">
        <v>744.50525392426277</v>
      </c>
      <c r="T53" s="503">
        <v>747.31269842050051</v>
      </c>
      <c r="U53" s="503">
        <v>732.98168773121779</v>
      </c>
      <c r="V53" s="503">
        <v>745.36967961141215</v>
      </c>
      <c r="W53" s="503">
        <v>730.02005163323906</v>
      </c>
      <c r="X53" s="503">
        <v>718.15130837814343</v>
      </c>
      <c r="Y53" s="503">
        <v>691.7013046138336</v>
      </c>
      <c r="Z53" s="503">
        <v>685.0627606815367</v>
      </c>
      <c r="AA53" s="503">
        <v>681.88988024754042</v>
      </c>
      <c r="AB53" s="503">
        <v>697.61683736661871</v>
      </c>
      <c r="AC53" s="503">
        <v>692.47302946835089</v>
      </c>
      <c r="AD53" s="503">
        <v>677.25192175199129</v>
      </c>
      <c r="AE53" s="503">
        <v>683.72304247071474</v>
      </c>
      <c r="AF53" s="503">
        <v>676.75663200130941</v>
      </c>
      <c r="AG53" s="503">
        <v>674.58605196830501</v>
      </c>
      <c r="AH53" s="503">
        <v>203.78764681485731</v>
      </c>
      <c r="AI53" s="503">
        <v>171.31241867633068</v>
      </c>
      <c r="AJ53" s="503">
        <v>157.15111146233363</v>
      </c>
      <c r="AK53" s="503">
        <v>147.14180489079487</v>
      </c>
      <c r="AL53" s="503">
        <v>126.62928494909323</v>
      </c>
      <c r="AM53" s="503">
        <v>223.94154169570641</v>
      </c>
    </row>
    <row r="54" spans="1:39" s="284" customFormat="1" ht="14.25" customHeight="1" x14ac:dyDescent="0.3">
      <c r="A54" s="452" t="s">
        <v>573</v>
      </c>
      <c r="B54" s="501">
        <v>139.65703707699197</v>
      </c>
      <c r="C54" s="502">
        <v>120.9114110071244</v>
      </c>
      <c r="D54" s="503">
        <v>120.6073428149967</v>
      </c>
      <c r="E54" s="503">
        <v>119.72234537652031</v>
      </c>
      <c r="F54" s="503">
        <v>108.33100608397578</v>
      </c>
      <c r="G54" s="503">
        <v>102.29587852789648</v>
      </c>
      <c r="H54" s="503">
        <v>104.98387100341948</v>
      </c>
      <c r="I54" s="503">
        <v>90.235445539025605</v>
      </c>
      <c r="J54" s="503">
        <v>84.733542670379592</v>
      </c>
      <c r="K54" s="503">
        <v>85.880616461360802</v>
      </c>
      <c r="L54" s="503">
        <v>68.001508737365384</v>
      </c>
      <c r="M54" s="503">
        <v>15.818908462301982</v>
      </c>
      <c r="N54" s="503">
        <v>10.936683393666391</v>
      </c>
      <c r="O54" s="503">
        <v>10.188169602354559</v>
      </c>
      <c r="P54" s="503">
        <v>9.8832286462264403</v>
      </c>
      <c r="Q54" s="503">
        <v>10.15950174950056</v>
      </c>
      <c r="R54" s="503">
        <v>9</v>
      </c>
      <c r="S54" s="503">
        <v>13.55448541</v>
      </c>
      <c r="T54" s="503">
        <v>13.540187450000001</v>
      </c>
      <c r="U54" s="503">
        <v>13.010514179999999</v>
      </c>
      <c r="V54" s="503">
        <v>12.320105330000001</v>
      </c>
      <c r="W54" s="503">
        <v>14.242809110000001</v>
      </c>
      <c r="X54" s="503">
        <v>16.500537510000001</v>
      </c>
      <c r="Y54" s="503">
        <v>16.04048719</v>
      </c>
      <c r="Z54" s="503">
        <v>16.58963236</v>
      </c>
      <c r="AA54" s="503">
        <v>17.080637249999999</v>
      </c>
      <c r="AB54" s="503">
        <v>14.19248617</v>
      </c>
      <c r="AC54" s="503">
        <v>13.42879634</v>
      </c>
      <c r="AD54" s="503">
        <v>13.505448880000001</v>
      </c>
      <c r="AE54" s="503">
        <v>1189.2859798099998</v>
      </c>
      <c r="AF54" s="503">
        <v>1192.36864831</v>
      </c>
      <c r="AG54" s="503">
        <v>1188.6167286099999</v>
      </c>
      <c r="AH54" s="503">
        <v>1221.5165414200001</v>
      </c>
      <c r="AI54" s="503">
        <v>12.619509850000002</v>
      </c>
      <c r="AJ54" s="503">
        <v>12.475425810000003</v>
      </c>
      <c r="AK54" s="503">
        <v>13.107966350000002</v>
      </c>
      <c r="AL54" s="503">
        <v>13.135992129999998</v>
      </c>
      <c r="AM54" s="503">
        <v>12.870036189999999</v>
      </c>
    </row>
    <row r="55" spans="1:39" s="284" customFormat="1" ht="14.25" customHeight="1" x14ac:dyDescent="0.3">
      <c r="A55" s="452" t="s">
        <v>574</v>
      </c>
      <c r="B55" s="501">
        <v>1437.7176323685937</v>
      </c>
      <c r="C55" s="502">
        <v>1446.4975108722165</v>
      </c>
      <c r="D55" s="503">
        <v>1397.9948982689866</v>
      </c>
      <c r="E55" s="503">
        <v>1427.7053431526222</v>
      </c>
      <c r="F55" s="503">
        <v>1402.3395918181502</v>
      </c>
      <c r="G55" s="503">
        <v>1448.5171796035008</v>
      </c>
      <c r="H55" s="503">
        <v>1446.5939971721825</v>
      </c>
      <c r="I55" s="503">
        <v>1408.5941680183503</v>
      </c>
      <c r="J55" s="503">
        <v>1403.1444127628065</v>
      </c>
      <c r="K55" s="503">
        <v>1405.0588653221012</v>
      </c>
      <c r="L55" s="503">
        <v>1363.6750576288928</v>
      </c>
      <c r="M55" s="503">
        <v>1455.5937054469607</v>
      </c>
      <c r="N55" s="503">
        <v>1520.6214259177946</v>
      </c>
      <c r="O55" s="503">
        <v>1656.0148037608255</v>
      </c>
      <c r="P55" s="503">
        <v>1585.7384394811438</v>
      </c>
      <c r="Q55" s="503">
        <v>1528.9532153847681</v>
      </c>
      <c r="R55" s="503">
        <v>1547</v>
      </c>
      <c r="S55" s="503">
        <v>1874.4884151027275</v>
      </c>
      <c r="T55" s="503">
        <v>1847.847536796206</v>
      </c>
      <c r="U55" s="503">
        <v>1882.8610698715843</v>
      </c>
      <c r="V55" s="503">
        <v>2478.9354204068372</v>
      </c>
      <c r="W55" s="503">
        <v>2483.1073268101518</v>
      </c>
      <c r="X55" s="503">
        <v>2643.4664268277329</v>
      </c>
      <c r="Y55" s="503">
        <v>2841.6763496236385</v>
      </c>
      <c r="Z55" s="503">
        <v>2879.5402452835074</v>
      </c>
      <c r="AA55" s="503">
        <v>2842.2757180489098</v>
      </c>
      <c r="AB55" s="503">
        <v>2847.7298031063679</v>
      </c>
      <c r="AC55" s="503">
        <v>2867.5156658050159</v>
      </c>
      <c r="AD55" s="503">
        <v>2893.5350098071631</v>
      </c>
      <c r="AE55" s="503">
        <v>2884.3982391289537</v>
      </c>
      <c r="AF55" s="503">
        <v>3092.2744912168532</v>
      </c>
      <c r="AG55" s="503">
        <v>3214.6302101869478</v>
      </c>
      <c r="AH55" s="503">
        <v>3319.294620839863</v>
      </c>
      <c r="AI55" s="503">
        <v>3342.105100119411</v>
      </c>
      <c r="AJ55" s="503">
        <v>3308.5156358140498</v>
      </c>
      <c r="AK55" s="503">
        <v>3317.1330959517986</v>
      </c>
      <c r="AL55" s="503">
        <v>3425.1143426278686</v>
      </c>
      <c r="AM55" s="503">
        <v>3484.6831259656869</v>
      </c>
    </row>
    <row r="56" spans="1:39" s="284" customFormat="1" ht="14.25" customHeight="1" x14ac:dyDescent="0.3">
      <c r="A56" s="452" t="s">
        <v>575</v>
      </c>
      <c r="B56" s="501">
        <v>11.426726519999999</v>
      </c>
      <c r="C56" s="502">
        <v>10.468020280000001</v>
      </c>
      <c r="D56" s="503">
        <v>5.45598399</v>
      </c>
      <c r="E56" s="503">
        <v>3.1714426800000002</v>
      </c>
      <c r="F56" s="503">
        <v>3.60809267</v>
      </c>
      <c r="G56" s="503">
        <v>3.1643497799999998</v>
      </c>
      <c r="H56" s="503">
        <v>5.1132032300000008</v>
      </c>
      <c r="I56" s="503">
        <v>2.7909427899999999</v>
      </c>
      <c r="J56" s="503">
        <v>2.9805045699999999</v>
      </c>
      <c r="K56" s="503">
        <v>2.6361058000000002</v>
      </c>
      <c r="L56" s="503">
        <v>2.6874799399999998</v>
      </c>
      <c r="M56" s="503">
        <v>3.57777492</v>
      </c>
      <c r="N56" s="503">
        <v>3.9793754899999998</v>
      </c>
      <c r="O56" s="503">
        <v>4.7878292700000005</v>
      </c>
      <c r="P56" s="503">
        <v>2.7916576000000002</v>
      </c>
      <c r="Q56" s="503">
        <v>2.5727542699999999</v>
      </c>
      <c r="R56" s="503">
        <v>4</v>
      </c>
      <c r="S56" s="503">
        <v>5.3348343300000014</v>
      </c>
      <c r="T56" s="503">
        <v>13.285743550000001</v>
      </c>
      <c r="U56" s="503">
        <v>9.9033450199999997</v>
      </c>
      <c r="V56" s="503">
        <v>10.695279710000001</v>
      </c>
      <c r="W56" s="503">
        <v>8.9800660400000005</v>
      </c>
      <c r="X56" s="503">
        <v>8.8100156199999997</v>
      </c>
      <c r="Y56" s="503">
        <v>8.4206224899999995</v>
      </c>
      <c r="Z56" s="503">
        <v>8.8511960799999994</v>
      </c>
      <c r="AA56" s="503">
        <v>2.0581555700000003</v>
      </c>
      <c r="AB56" s="503">
        <v>1.6565486400000002</v>
      </c>
      <c r="AC56" s="503">
        <v>1.3835373800000001</v>
      </c>
      <c r="AD56" s="503">
        <v>2.3997365799999999</v>
      </c>
      <c r="AE56" s="503">
        <v>2.2151248300000002</v>
      </c>
      <c r="AF56" s="503">
        <v>1.4576393700000001</v>
      </c>
      <c r="AG56" s="503">
        <v>1.48206141</v>
      </c>
      <c r="AH56" s="503">
        <v>2.4089441399999996</v>
      </c>
      <c r="AI56" s="503">
        <v>1.4809581999999999</v>
      </c>
      <c r="AJ56" s="503">
        <v>1.49054953</v>
      </c>
      <c r="AK56" s="503">
        <v>1.5200163</v>
      </c>
      <c r="AL56" s="503">
        <v>1.5186205800000001</v>
      </c>
      <c r="AM56" s="503">
        <v>1.5731409900000002</v>
      </c>
    </row>
    <row r="57" spans="1:39" s="284" customFormat="1" ht="15.95" customHeight="1" x14ac:dyDescent="0.3">
      <c r="A57" s="450" t="s">
        <v>576</v>
      </c>
      <c r="B57" s="498">
        <v>38790.150709270143</v>
      </c>
      <c r="C57" s="499">
        <v>38439.363678269285</v>
      </c>
      <c r="D57" s="500">
        <v>38425.15141115641</v>
      </c>
      <c r="E57" s="500">
        <v>37458.873942421837</v>
      </c>
      <c r="F57" s="500">
        <v>37384.294059947548</v>
      </c>
      <c r="G57" s="500">
        <v>37260.823240504069</v>
      </c>
      <c r="H57" s="500">
        <v>37296.186375046404</v>
      </c>
      <c r="I57" s="500">
        <v>37848.702449556651</v>
      </c>
      <c r="J57" s="500">
        <v>37576.815314067702</v>
      </c>
      <c r="K57" s="500">
        <v>37802.894062558211</v>
      </c>
      <c r="L57" s="500">
        <v>38451.151052079018</v>
      </c>
      <c r="M57" s="500">
        <v>37943.771475520036</v>
      </c>
      <c r="N57" s="500">
        <v>38682.93301931017</v>
      </c>
      <c r="O57" s="500">
        <v>38802.894411246547</v>
      </c>
      <c r="P57" s="500">
        <v>39236.836205219035</v>
      </c>
      <c r="Q57" s="500">
        <v>38654.599878715468</v>
      </c>
      <c r="R57" s="500">
        <v>38034</v>
      </c>
      <c r="S57" s="500">
        <v>39195.497280352283</v>
      </c>
      <c r="T57" s="500">
        <v>39885.37547009113</v>
      </c>
      <c r="U57" s="500">
        <v>40837.520229209695</v>
      </c>
      <c r="V57" s="500">
        <v>41818.610427558546</v>
      </c>
      <c r="W57" s="500">
        <v>44108.965633215215</v>
      </c>
      <c r="X57" s="500">
        <v>45252.19514917746</v>
      </c>
      <c r="Y57" s="500">
        <v>46013.467429506396</v>
      </c>
      <c r="Z57" s="500">
        <v>46550.509845701628</v>
      </c>
      <c r="AA57" s="500">
        <v>50069.326890158933</v>
      </c>
      <c r="AB57" s="500">
        <v>51149.231236305932</v>
      </c>
      <c r="AC57" s="500">
        <v>51239.200645928715</v>
      </c>
      <c r="AD57" s="500">
        <v>52154.503054167668</v>
      </c>
      <c r="AE57" s="500">
        <v>52130.46134844159</v>
      </c>
      <c r="AF57" s="500">
        <v>55402.770106956894</v>
      </c>
      <c r="AG57" s="500">
        <v>56963.092427654839</v>
      </c>
      <c r="AH57" s="500">
        <v>56298.783059324312</v>
      </c>
      <c r="AI57" s="500">
        <v>56278.845907392679</v>
      </c>
      <c r="AJ57" s="500">
        <v>55947.347583744522</v>
      </c>
      <c r="AK57" s="500">
        <v>54963.711103650603</v>
      </c>
      <c r="AL57" s="500">
        <v>55634.95685894513</v>
      </c>
      <c r="AM57" s="500">
        <v>54774.985503615069</v>
      </c>
    </row>
    <row r="58" spans="1:39" s="284" customFormat="1" ht="15.95" customHeight="1" x14ac:dyDescent="0.3">
      <c r="A58" s="452" t="s">
        <v>577</v>
      </c>
      <c r="B58" s="501">
        <v>37942.748229120654</v>
      </c>
      <c r="C58" s="502">
        <v>37573.073082295617</v>
      </c>
      <c r="D58" s="503">
        <v>37627.832906042779</v>
      </c>
      <c r="E58" s="503">
        <v>36667.753718648251</v>
      </c>
      <c r="F58" s="503">
        <v>36588.660721203334</v>
      </c>
      <c r="G58" s="503">
        <v>36464.419702185187</v>
      </c>
      <c r="H58" s="503">
        <v>36522.28629161456</v>
      </c>
      <c r="I58" s="503">
        <v>37066.11077454593</v>
      </c>
      <c r="J58" s="503">
        <v>36782.077236660567</v>
      </c>
      <c r="K58" s="503">
        <v>37032.272596530172</v>
      </c>
      <c r="L58" s="503">
        <v>37691.755071905485</v>
      </c>
      <c r="M58" s="503">
        <v>37166.97672109781</v>
      </c>
      <c r="N58" s="503">
        <v>37876.357662039518</v>
      </c>
      <c r="O58" s="503">
        <v>37971.767224939184</v>
      </c>
      <c r="P58" s="503">
        <v>38398.727954893737</v>
      </c>
      <c r="Q58" s="503">
        <v>37868.57710401791</v>
      </c>
      <c r="R58" s="503">
        <v>37230</v>
      </c>
      <c r="S58" s="503">
        <v>38387.537625487457</v>
      </c>
      <c r="T58" s="503">
        <v>38992.61805293239</v>
      </c>
      <c r="U58" s="503">
        <v>39928.218580961257</v>
      </c>
      <c r="V58" s="503">
        <v>40967.941442010022</v>
      </c>
      <c r="W58" s="503">
        <v>43230.539231426956</v>
      </c>
      <c r="X58" s="503">
        <v>44330.401085975114</v>
      </c>
      <c r="Y58" s="503">
        <v>45036.726454541778</v>
      </c>
      <c r="Z58" s="503">
        <v>45569.791467802053</v>
      </c>
      <c r="AA58" s="503">
        <v>49087.529399987579</v>
      </c>
      <c r="AB58" s="503">
        <v>50091.129614651785</v>
      </c>
      <c r="AC58" s="503">
        <v>50170.006206108243</v>
      </c>
      <c r="AD58" s="503">
        <v>51084.543879989353</v>
      </c>
      <c r="AE58" s="503">
        <v>51004.081241595195</v>
      </c>
      <c r="AF58" s="503">
        <v>54290.991234458968</v>
      </c>
      <c r="AG58" s="503">
        <v>55884.637217288771</v>
      </c>
      <c r="AH58" s="503">
        <v>55185.759423670046</v>
      </c>
      <c r="AI58" s="503">
        <v>55229.915176074814</v>
      </c>
      <c r="AJ58" s="503">
        <v>54893.822915217526</v>
      </c>
      <c r="AK58" s="503">
        <v>53922.557002714799</v>
      </c>
      <c r="AL58" s="503">
        <v>54599.148762447061</v>
      </c>
      <c r="AM58" s="503">
        <v>53681.513378318879</v>
      </c>
    </row>
    <row r="59" spans="1:39" s="284" customFormat="1" ht="14.25" customHeight="1" x14ac:dyDescent="0.3">
      <c r="A59" s="454" t="s">
        <v>656</v>
      </c>
      <c r="B59" s="504">
        <v>32563.626778492904</v>
      </c>
      <c r="C59" s="505">
        <v>32169.589062586208</v>
      </c>
      <c r="D59" s="506">
        <v>32315.189260816154</v>
      </c>
      <c r="E59" s="506">
        <v>31458.993750506866</v>
      </c>
      <c r="F59" s="506">
        <v>31371.41715080967</v>
      </c>
      <c r="G59" s="506">
        <v>31371.90847568664</v>
      </c>
      <c r="H59" s="506">
        <v>31420.173784893286</v>
      </c>
      <c r="I59" s="506">
        <v>31661.192400787109</v>
      </c>
      <c r="J59" s="506">
        <v>31881.813088923805</v>
      </c>
      <c r="K59" s="506">
        <v>32149.469728256867</v>
      </c>
      <c r="L59" s="506">
        <v>32720.33581976399</v>
      </c>
      <c r="M59" s="506">
        <v>32128.001168065304</v>
      </c>
      <c r="N59" s="506">
        <v>32808.811969940318</v>
      </c>
      <c r="O59" s="506">
        <v>32920.127830838246</v>
      </c>
      <c r="P59" s="506">
        <v>33238.504580495865</v>
      </c>
      <c r="Q59" s="506">
        <v>33233.507670538202</v>
      </c>
      <c r="R59" s="506">
        <v>32545</v>
      </c>
      <c r="S59" s="506">
        <v>33492.981966193707</v>
      </c>
      <c r="T59" s="506">
        <v>33970.895782680222</v>
      </c>
      <c r="U59" s="506">
        <v>34837.538790905593</v>
      </c>
      <c r="V59" s="506">
        <v>35757.028684142453</v>
      </c>
      <c r="W59" s="506">
        <v>37834.615381906602</v>
      </c>
      <c r="X59" s="506">
        <v>38930.478227132095</v>
      </c>
      <c r="Y59" s="506">
        <v>39612.77394355178</v>
      </c>
      <c r="Z59" s="506">
        <v>40249.967271679765</v>
      </c>
      <c r="AA59" s="506">
        <v>43603.147724212598</v>
      </c>
      <c r="AB59" s="506">
        <v>44741.221968635837</v>
      </c>
      <c r="AC59" s="506">
        <v>44866.072043531691</v>
      </c>
      <c r="AD59" s="506">
        <v>45709.922577010337</v>
      </c>
      <c r="AE59" s="506">
        <v>45636.774759882232</v>
      </c>
      <c r="AF59" s="506">
        <v>48927.602798757383</v>
      </c>
      <c r="AG59" s="506">
        <v>50189.87942189406</v>
      </c>
      <c r="AH59" s="506">
        <v>49012.90204925873</v>
      </c>
      <c r="AI59" s="506">
        <v>48873.106439310781</v>
      </c>
      <c r="AJ59" s="506">
        <v>48447.41069854411</v>
      </c>
      <c r="AK59" s="506">
        <v>47662.80077724826</v>
      </c>
      <c r="AL59" s="506">
        <v>48263.866370968237</v>
      </c>
      <c r="AM59" s="506">
        <v>47434.017108434069</v>
      </c>
    </row>
    <row r="60" spans="1:39" s="315" customFormat="1" ht="14.25" customHeight="1" x14ac:dyDescent="0.3">
      <c r="A60" s="454" t="s">
        <v>657</v>
      </c>
      <c r="B60" s="504">
        <v>4091.3265444442704</v>
      </c>
      <c r="C60" s="505">
        <v>4094.8410224426734</v>
      </c>
      <c r="D60" s="506">
        <v>4178.5445180746656</v>
      </c>
      <c r="E60" s="506">
        <v>4059.8245084814512</v>
      </c>
      <c r="F60" s="506">
        <v>4042.5361965900056</v>
      </c>
      <c r="G60" s="506">
        <v>3968.7089165724178</v>
      </c>
      <c r="H60" s="506">
        <v>3946.4214012248708</v>
      </c>
      <c r="I60" s="506">
        <v>4218.7275567465831</v>
      </c>
      <c r="J60" s="506">
        <v>3765.4603284280843</v>
      </c>
      <c r="K60" s="506">
        <v>3756.4534485963936</v>
      </c>
      <c r="L60" s="506">
        <v>3849.7753649237966</v>
      </c>
      <c r="M60" s="506">
        <v>3951.6345083856545</v>
      </c>
      <c r="N60" s="506">
        <v>4019.1359824620868</v>
      </c>
      <c r="O60" s="506">
        <v>4002.9136739227934</v>
      </c>
      <c r="P60" s="506">
        <v>4108.8525092024993</v>
      </c>
      <c r="Q60" s="506">
        <v>3836.7131549344504</v>
      </c>
      <c r="R60" s="506">
        <v>3890</v>
      </c>
      <c r="S60" s="506">
        <v>4088.7023783590444</v>
      </c>
      <c r="T60" s="506">
        <v>4209.179365229018</v>
      </c>
      <c r="U60" s="506">
        <v>4272.9827907280587</v>
      </c>
      <c r="V60" s="506">
        <v>4382.2186662337645</v>
      </c>
      <c r="W60" s="506">
        <v>4554.9830848540296</v>
      </c>
      <c r="X60" s="506">
        <v>4557.9572982158343</v>
      </c>
      <c r="Y60" s="506">
        <v>4583.1894298155385</v>
      </c>
      <c r="Z60" s="506">
        <v>4484.735021896272</v>
      </c>
      <c r="AA60" s="506">
        <v>4639.9698721760706</v>
      </c>
      <c r="AB60" s="506">
        <v>4501.7338889366347</v>
      </c>
      <c r="AC60" s="506">
        <v>4459.4328219289418</v>
      </c>
      <c r="AD60" s="506">
        <v>4525.6962189623318</v>
      </c>
      <c r="AE60" s="506">
        <v>4524.8978818810365</v>
      </c>
      <c r="AF60" s="506">
        <v>4672.8660211370543</v>
      </c>
      <c r="AG60" s="506">
        <v>4987.3766756182094</v>
      </c>
      <c r="AH60" s="506">
        <v>5383.9218563031136</v>
      </c>
      <c r="AI60" s="506">
        <v>5573.2595981844252</v>
      </c>
      <c r="AJ60" s="506">
        <v>5713.837173321228</v>
      </c>
      <c r="AK60" s="506">
        <v>5566.0608872046068</v>
      </c>
      <c r="AL60" s="506">
        <v>5646.701663064845</v>
      </c>
      <c r="AM60" s="506">
        <v>5566.5035503715762</v>
      </c>
    </row>
    <row r="61" spans="1:39" s="315" customFormat="1" ht="14.25" customHeight="1" x14ac:dyDescent="0.3">
      <c r="A61" s="454" t="s">
        <v>658</v>
      </c>
      <c r="B61" s="504">
        <v>446.40088808999997</v>
      </c>
      <c r="C61" s="505">
        <v>442.69404897000004</v>
      </c>
      <c r="D61" s="506">
        <v>417.28972320999998</v>
      </c>
      <c r="E61" s="506">
        <v>415.27088543000002</v>
      </c>
      <c r="F61" s="506">
        <v>400.51761098000003</v>
      </c>
      <c r="G61" s="506">
        <v>370.73095796999996</v>
      </c>
      <c r="H61" s="506">
        <v>371.19765808</v>
      </c>
      <c r="I61" s="506">
        <v>371.54005065999996</v>
      </c>
      <c r="J61" s="506">
        <v>360.06386327000001</v>
      </c>
      <c r="K61" s="506">
        <v>342.38548840999999</v>
      </c>
      <c r="L61" s="506">
        <v>336.58438227000005</v>
      </c>
      <c r="M61" s="506">
        <v>335.47961348000001</v>
      </c>
      <c r="N61" s="506">
        <v>338.68282826999996</v>
      </c>
      <c r="O61" s="506">
        <v>339.22045931999997</v>
      </c>
      <c r="P61" s="506">
        <v>323.40930238999999</v>
      </c>
      <c r="Q61" s="506">
        <v>320.12834788999999</v>
      </c>
      <c r="R61" s="506">
        <v>321</v>
      </c>
      <c r="S61" s="506">
        <v>328.67185695000001</v>
      </c>
      <c r="T61" s="506">
        <v>333.37914519999998</v>
      </c>
      <c r="U61" s="506">
        <v>335.33499198999999</v>
      </c>
      <c r="V61" s="506">
        <v>343.20719116000004</v>
      </c>
      <c r="W61" s="506">
        <v>344.29939209999998</v>
      </c>
      <c r="X61" s="506">
        <v>345.58627528</v>
      </c>
      <c r="Y61" s="506">
        <v>346.61794798</v>
      </c>
      <c r="Z61" s="506">
        <v>344.00177431999998</v>
      </c>
      <c r="AA61" s="506">
        <v>352.35199759999995</v>
      </c>
      <c r="AB61" s="506">
        <v>356.25432298000004</v>
      </c>
      <c r="AC61" s="506">
        <v>355.6671154</v>
      </c>
      <c r="AD61" s="506">
        <v>360.11429085000003</v>
      </c>
      <c r="AE61" s="506">
        <v>363.29069435000002</v>
      </c>
      <c r="AF61" s="506">
        <v>208.36589733</v>
      </c>
      <c r="AG61" s="506">
        <v>207.15191831999999</v>
      </c>
      <c r="AH61" s="506">
        <v>208.52222476</v>
      </c>
      <c r="AI61" s="506">
        <v>207.53720718</v>
      </c>
      <c r="AJ61" s="506">
        <v>95.688558170000007</v>
      </c>
      <c r="AK61" s="506">
        <v>105.83719470999999</v>
      </c>
      <c r="AL61" s="506">
        <v>108.31286138999999</v>
      </c>
      <c r="AM61" s="506">
        <v>112.30356609</v>
      </c>
    </row>
    <row r="62" spans="1:39" s="284" customFormat="1" ht="14.25" customHeight="1" x14ac:dyDescent="0.3">
      <c r="A62" s="454" t="s">
        <v>659</v>
      </c>
      <c r="B62" s="504">
        <v>254.09193336347906</v>
      </c>
      <c r="C62" s="505">
        <v>258.04751187673565</v>
      </c>
      <c r="D62" s="506">
        <v>263.53905661195387</v>
      </c>
      <c r="E62" s="506">
        <v>262.72029219993908</v>
      </c>
      <c r="F62" s="506">
        <v>283.72282319365189</v>
      </c>
      <c r="G62" s="506">
        <v>256.37098233613625</v>
      </c>
      <c r="H62" s="506">
        <v>260.60478383640361</v>
      </c>
      <c r="I62" s="506">
        <v>257.25928732223906</v>
      </c>
      <c r="J62" s="506">
        <v>258.30163045867329</v>
      </c>
      <c r="K62" s="506">
        <v>258.8464993869182</v>
      </c>
      <c r="L62" s="506">
        <v>262.10011084769599</v>
      </c>
      <c r="M62" s="506">
        <v>261.77859388685215</v>
      </c>
      <c r="N62" s="506">
        <v>223.87726388712827</v>
      </c>
      <c r="O62" s="506">
        <v>225.11753823813945</v>
      </c>
      <c r="P62" s="506">
        <v>225.3428865353782</v>
      </c>
      <c r="Q62" s="506">
        <v>223.04373734524944</v>
      </c>
      <c r="R62" s="506">
        <v>221</v>
      </c>
      <c r="S62" s="506">
        <v>223.54349638471018</v>
      </c>
      <c r="T62" s="506">
        <v>225.15408614315399</v>
      </c>
      <c r="U62" s="506">
        <v>228.08340947760612</v>
      </c>
      <c r="V62" s="506">
        <v>230.16335569380286</v>
      </c>
      <c r="W62" s="506">
        <v>234.87010481632132</v>
      </c>
      <c r="X62" s="506">
        <v>235.87197582719224</v>
      </c>
      <c r="Y62" s="506">
        <v>234.811948924456</v>
      </c>
      <c r="Z62" s="506">
        <v>236.09845994601582</v>
      </c>
      <c r="AA62" s="506">
        <v>237.70791748890747</v>
      </c>
      <c r="AB62" s="506">
        <v>241.17135848931554</v>
      </c>
      <c r="AC62" s="506">
        <v>240.87413736761988</v>
      </c>
      <c r="AD62" s="506">
        <v>241.72796507667596</v>
      </c>
      <c r="AE62" s="506">
        <v>239.79887504192146</v>
      </c>
      <c r="AF62" s="506">
        <v>242.25867514452415</v>
      </c>
      <c r="AG62" s="506">
        <v>244.73810918650898</v>
      </c>
      <c r="AH62" s="506">
        <v>266.20154514820643</v>
      </c>
      <c r="AI62" s="506">
        <v>266.12659167960533</v>
      </c>
      <c r="AJ62" s="506">
        <v>314.81762155217967</v>
      </c>
      <c r="AK62" s="506">
        <v>311.9132688719381</v>
      </c>
      <c r="AL62" s="506">
        <v>308.60661598397627</v>
      </c>
      <c r="AM62" s="506">
        <v>305.30140845323638</v>
      </c>
    </row>
    <row r="63" spans="1:39" s="284" customFormat="1" ht="14.25" customHeight="1" x14ac:dyDescent="0.3">
      <c r="A63" s="454" t="s">
        <v>660</v>
      </c>
      <c r="B63" s="504">
        <v>21.52293762</v>
      </c>
      <c r="C63" s="505">
        <v>21.369805700000001</v>
      </c>
      <c r="D63" s="506">
        <v>20.896761630000004</v>
      </c>
      <c r="E63" s="506">
        <v>21.37175813</v>
      </c>
      <c r="F63" s="506">
        <v>20.831184180000001</v>
      </c>
      <c r="G63" s="506">
        <v>20.980346540000003</v>
      </c>
      <c r="H63" s="506">
        <v>21.304462140000002</v>
      </c>
      <c r="I63" s="506">
        <v>20.550004169999998</v>
      </c>
      <c r="J63" s="506">
        <v>20.454626299999997</v>
      </c>
      <c r="K63" s="506">
        <v>20.604630670000002</v>
      </c>
      <c r="L63" s="506">
        <v>20.66010189</v>
      </c>
      <c r="M63" s="506">
        <v>20.980720870000003</v>
      </c>
      <c r="N63" s="506">
        <v>21.575808630000001</v>
      </c>
      <c r="O63" s="506">
        <v>20.834974729999999</v>
      </c>
      <c r="P63" s="506">
        <v>20.494934709999995</v>
      </c>
      <c r="Q63" s="506">
        <v>20.498711910000001</v>
      </c>
      <c r="R63" s="506">
        <v>20</v>
      </c>
      <c r="S63" s="506">
        <v>19.763613299999999</v>
      </c>
      <c r="T63" s="506">
        <v>19.868413659999998</v>
      </c>
      <c r="U63" s="506">
        <v>19.385619290000001</v>
      </c>
      <c r="V63" s="506">
        <v>18.35045525</v>
      </c>
      <c r="W63" s="506">
        <v>17.887568239999997</v>
      </c>
      <c r="X63" s="506">
        <v>17.563406489999998</v>
      </c>
      <c r="Y63" s="506">
        <v>17.751320660000005</v>
      </c>
      <c r="Z63" s="506">
        <v>17.7316012</v>
      </c>
      <c r="AA63" s="506">
        <v>17.207492250000001</v>
      </c>
      <c r="AB63" s="506">
        <v>17.273380539999998</v>
      </c>
      <c r="AC63" s="506">
        <v>17.280191239999997</v>
      </c>
      <c r="AD63" s="506">
        <v>16.704248879999998</v>
      </c>
      <c r="AE63" s="506">
        <v>16.7675059</v>
      </c>
      <c r="AF63" s="506">
        <v>16.79091481</v>
      </c>
      <c r="AG63" s="506">
        <v>33.958814450000006</v>
      </c>
      <c r="AH63" s="506">
        <v>103.28121556000001</v>
      </c>
      <c r="AI63" s="506">
        <v>100.73325128</v>
      </c>
      <c r="AJ63" s="506">
        <v>109.80556734000001</v>
      </c>
      <c r="AK63" s="506">
        <v>64.623414999999994</v>
      </c>
      <c r="AL63" s="506">
        <v>61.368496439999994</v>
      </c>
      <c r="AM63" s="506">
        <v>58.512740849999993</v>
      </c>
    </row>
    <row r="64" spans="1:39" s="284" customFormat="1" ht="15" customHeight="1" x14ac:dyDescent="0.3">
      <c r="A64" s="454" t="s">
        <v>661</v>
      </c>
      <c r="B64" s="504">
        <v>565.77914710999994</v>
      </c>
      <c r="C64" s="505">
        <v>586.53163071999995</v>
      </c>
      <c r="D64" s="506">
        <v>432.37358570000004</v>
      </c>
      <c r="E64" s="506">
        <v>449.57252389999996</v>
      </c>
      <c r="F64" s="506">
        <v>469.63575544999998</v>
      </c>
      <c r="G64" s="506">
        <v>475.72002307999992</v>
      </c>
      <c r="H64" s="506">
        <v>502.58420144000002</v>
      </c>
      <c r="I64" s="506">
        <v>536.84147486000006</v>
      </c>
      <c r="J64" s="506">
        <v>495.98369928</v>
      </c>
      <c r="K64" s="506">
        <v>504.51280120999996</v>
      </c>
      <c r="L64" s="506">
        <v>502.29929220999998</v>
      </c>
      <c r="M64" s="506">
        <v>469.10211640999995</v>
      </c>
      <c r="N64" s="506">
        <v>464.27380885000002</v>
      </c>
      <c r="O64" s="506">
        <v>463.55274788999998</v>
      </c>
      <c r="P64" s="506">
        <v>482.12374155999993</v>
      </c>
      <c r="Q64" s="506">
        <v>234.68548140000001</v>
      </c>
      <c r="R64" s="506">
        <v>232</v>
      </c>
      <c r="S64" s="506">
        <v>233.87431430000001</v>
      </c>
      <c r="T64" s="506">
        <v>234.14126001999998</v>
      </c>
      <c r="U64" s="506">
        <v>234.89297857</v>
      </c>
      <c r="V64" s="506">
        <v>236.97308953000001</v>
      </c>
      <c r="W64" s="506">
        <v>243.88369951000001</v>
      </c>
      <c r="X64" s="506">
        <v>242.94390303000003</v>
      </c>
      <c r="Y64" s="506">
        <v>241.58186361000003</v>
      </c>
      <c r="Z64" s="506">
        <v>237.25733875999998</v>
      </c>
      <c r="AA64" s="506">
        <v>237.14439625999998</v>
      </c>
      <c r="AB64" s="506">
        <v>233.47469507</v>
      </c>
      <c r="AC64" s="506">
        <v>230.67989663999995</v>
      </c>
      <c r="AD64" s="506">
        <v>230.37857921000003</v>
      </c>
      <c r="AE64" s="506">
        <v>222.55152454000003</v>
      </c>
      <c r="AF64" s="506">
        <v>223.10692728000001</v>
      </c>
      <c r="AG64" s="506">
        <v>221.53227781999999</v>
      </c>
      <c r="AH64" s="506">
        <v>210.93053264000002</v>
      </c>
      <c r="AI64" s="506">
        <v>209.15208844000003</v>
      </c>
      <c r="AJ64" s="506">
        <v>212.26329629</v>
      </c>
      <c r="AK64" s="506">
        <v>211.32145968</v>
      </c>
      <c r="AL64" s="506">
        <v>210.29275459999999</v>
      </c>
      <c r="AM64" s="506">
        <v>204.87500412</v>
      </c>
    </row>
    <row r="65" spans="1:39" s="284" customFormat="1" ht="14.25" customHeight="1" thickBot="1" x14ac:dyDescent="0.35">
      <c r="A65" s="460" t="s">
        <v>584</v>
      </c>
      <c r="B65" s="509">
        <v>847.40248014948929</v>
      </c>
      <c r="C65" s="510">
        <v>866.290595973667</v>
      </c>
      <c r="D65" s="511">
        <v>797.31850511363166</v>
      </c>
      <c r="E65" s="511">
        <v>791.12022377357823</v>
      </c>
      <c r="F65" s="511">
        <v>795.63333874421608</v>
      </c>
      <c r="G65" s="511">
        <v>796.40353831888081</v>
      </c>
      <c r="H65" s="511">
        <v>773.900083431844</v>
      </c>
      <c r="I65" s="511">
        <v>782.59167501071829</v>
      </c>
      <c r="J65" s="511">
        <v>794.73807740713903</v>
      </c>
      <c r="K65" s="511">
        <v>770.62146602803659</v>
      </c>
      <c r="L65" s="511">
        <v>759.39598017353114</v>
      </c>
      <c r="M65" s="511">
        <v>776.79475442222497</v>
      </c>
      <c r="N65" s="511">
        <v>806.57535727064601</v>
      </c>
      <c r="O65" s="511">
        <v>831.12718630736492</v>
      </c>
      <c r="P65" s="511">
        <v>838.1082503252909</v>
      </c>
      <c r="Q65" s="511">
        <v>786.02277469756348</v>
      </c>
      <c r="R65" s="511">
        <v>804</v>
      </c>
      <c r="S65" s="511">
        <v>807.95965486482407</v>
      </c>
      <c r="T65" s="511">
        <v>892.75741715873789</v>
      </c>
      <c r="U65" s="511">
        <v>909.30164824843382</v>
      </c>
      <c r="V65" s="511">
        <v>850.66898554852628</v>
      </c>
      <c r="W65" s="511">
        <v>878.4264017882598</v>
      </c>
      <c r="X65" s="511">
        <v>921.79406320234284</v>
      </c>
      <c r="Y65" s="511">
        <v>976.74097496461945</v>
      </c>
      <c r="Z65" s="511">
        <v>980.71837789958261</v>
      </c>
      <c r="AA65" s="511">
        <v>981.79749017135885</v>
      </c>
      <c r="AB65" s="511">
        <v>1058.1016216541464</v>
      </c>
      <c r="AC65" s="511">
        <v>1069.1944398204669</v>
      </c>
      <c r="AD65" s="511">
        <v>1069.9591741783256</v>
      </c>
      <c r="AE65" s="511">
        <v>1126.3801068463974</v>
      </c>
      <c r="AF65" s="511">
        <v>1111.7788724979287</v>
      </c>
      <c r="AG65" s="511">
        <v>1078.4552103660669</v>
      </c>
      <c r="AH65" s="511">
        <v>1113.0236356542664</v>
      </c>
      <c r="AI65" s="511">
        <v>1048.9307313178592</v>
      </c>
      <c r="AJ65" s="511">
        <v>1053.5246685270033</v>
      </c>
      <c r="AK65" s="511">
        <v>1041.1541009357986</v>
      </c>
      <c r="AL65" s="511">
        <v>1035.8080964980668</v>
      </c>
      <c r="AM65" s="511">
        <v>1093.4721252961931</v>
      </c>
    </row>
    <row r="66" spans="1:39" s="284" customFormat="1" ht="18" thickTop="1" x14ac:dyDescent="0.3">
      <c r="A66" s="512" t="s">
        <v>585</v>
      </c>
      <c r="B66" s="513"/>
      <c r="C66" s="513"/>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row>
    <row r="67" spans="1:39" s="284" customFormat="1" ht="18" thickBot="1" x14ac:dyDescent="0.35">
      <c r="A67" s="512"/>
      <c r="B67" s="513"/>
      <c r="C67" s="513"/>
      <c r="D67" s="514"/>
      <c r="E67" s="514"/>
      <c r="F67" s="514"/>
      <c r="G67" s="514"/>
      <c r="H67" s="514"/>
      <c r="I67" s="514"/>
      <c r="J67" s="514"/>
      <c r="K67" s="514"/>
      <c r="L67" s="514"/>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t="s">
        <v>8</v>
      </c>
    </row>
    <row r="68" spans="1:39" s="284" customFormat="1" ht="21" customHeight="1" thickTop="1" thickBot="1" x14ac:dyDescent="0.35">
      <c r="A68" s="515" t="s">
        <v>586</v>
      </c>
      <c r="B68" s="516">
        <v>43404</v>
      </c>
      <c r="C68" s="516">
        <v>43434</v>
      </c>
      <c r="D68" s="517">
        <v>43465</v>
      </c>
      <c r="E68" s="518" t="s">
        <v>642</v>
      </c>
      <c r="F68" s="517">
        <v>43524</v>
      </c>
      <c r="G68" s="517">
        <v>43555</v>
      </c>
      <c r="H68" s="517">
        <v>43585</v>
      </c>
      <c r="I68" s="517">
        <v>43616</v>
      </c>
      <c r="J68" s="518">
        <v>43646</v>
      </c>
      <c r="K68" s="518">
        <v>43677</v>
      </c>
      <c r="L68" s="518">
        <v>43708</v>
      </c>
      <c r="M68" s="518">
        <v>43738</v>
      </c>
      <c r="N68" s="518">
        <v>43769</v>
      </c>
      <c r="O68" s="518">
        <v>43799</v>
      </c>
      <c r="P68" s="518">
        <v>43830</v>
      </c>
      <c r="Q68" s="518">
        <v>43861</v>
      </c>
      <c r="R68" s="519" t="s">
        <v>392</v>
      </c>
      <c r="S68" s="519" t="s">
        <v>292</v>
      </c>
      <c r="T68" s="519" t="s">
        <v>662</v>
      </c>
      <c r="U68" s="519" t="s">
        <v>294</v>
      </c>
      <c r="V68" s="519">
        <v>44012</v>
      </c>
      <c r="W68" s="519">
        <v>44043</v>
      </c>
      <c r="X68" s="519">
        <v>44074</v>
      </c>
      <c r="Y68" s="519">
        <v>44104</v>
      </c>
      <c r="Z68" s="519">
        <v>44135</v>
      </c>
      <c r="AA68" s="519">
        <v>44165</v>
      </c>
      <c r="AB68" s="519">
        <v>44196</v>
      </c>
      <c r="AC68" s="519">
        <v>44227</v>
      </c>
      <c r="AD68" s="519">
        <v>44255</v>
      </c>
      <c r="AE68" s="519">
        <v>44286</v>
      </c>
      <c r="AF68" s="519">
        <v>44316</v>
      </c>
      <c r="AG68" s="519">
        <v>44347</v>
      </c>
      <c r="AH68" s="519">
        <v>44377</v>
      </c>
      <c r="AI68" s="494">
        <v>44408</v>
      </c>
      <c r="AJ68" s="519">
        <v>44439</v>
      </c>
      <c r="AK68" s="494">
        <v>44469</v>
      </c>
      <c r="AL68" s="494">
        <v>44499</v>
      </c>
      <c r="AM68" s="494">
        <v>44530</v>
      </c>
    </row>
    <row r="69" spans="1:39" s="284" customFormat="1" ht="18" thickTop="1" x14ac:dyDescent="0.3">
      <c r="A69" s="450" t="s">
        <v>587</v>
      </c>
      <c r="B69" s="498">
        <v>2768.5121417164846</v>
      </c>
      <c r="C69" s="499">
        <v>2900.2070490928049</v>
      </c>
      <c r="D69" s="500">
        <v>3016.8562111851979</v>
      </c>
      <c r="E69" s="500">
        <v>2948.9768716175536</v>
      </c>
      <c r="F69" s="500">
        <v>2864.5377498028142</v>
      </c>
      <c r="G69" s="500">
        <v>2880.3809256666104</v>
      </c>
      <c r="H69" s="500">
        <v>3564.1434693661004</v>
      </c>
      <c r="I69" s="500">
        <v>3485.8303772557201</v>
      </c>
      <c r="J69" s="500">
        <v>3000.7260748703566</v>
      </c>
      <c r="K69" s="500">
        <v>3172.782385761157</v>
      </c>
      <c r="L69" s="500">
        <v>2856.5097372505261</v>
      </c>
      <c r="M69" s="500">
        <v>3001.7373633614784</v>
      </c>
      <c r="N69" s="500">
        <v>3004.4796035352379</v>
      </c>
      <c r="O69" s="500">
        <v>3239.9103726817361</v>
      </c>
      <c r="P69" s="500">
        <v>3452.1531829052497</v>
      </c>
      <c r="Q69" s="500">
        <v>3261.5227342159196</v>
      </c>
      <c r="R69" s="500">
        <v>3138</v>
      </c>
      <c r="S69" s="500">
        <v>3722.2575140118856</v>
      </c>
      <c r="T69" s="500">
        <v>3270.0816655019212</v>
      </c>
      <c r="U69" s="500">
        <v>2749.2618413770051</v>
      </c>
      <c r="V69" s="500">
        <v>2700.2238497938433</v>
      </c>
      <c r="W69" s="500">
        <v>2722.1665027899458</v>
      </c>
      <c r="X69" s="500">
        <v>2927.4645011685488</v>
      </c>
      <c r="Y69" s="500">
        <v>2325.5364759644654</v>
      </c>
      <c r="Z69" s="500">
        <v>2391.6102913618033</v>
      </c>
      <c r="AA69" s="500">
        <v>2425.9925858510219</v>
      </c>
      <c r="AB69" s="500">
        <v>2410.224351236292</v>
      </c>
      <c r="AC69" s="500">
        <v>2338.330496450666</v>
      </c>
      <c r="AD69" s="500">
        <v>2343.1582609658922</v>
      </c>
      <c r="AE69" s="500">
        <v>2365.2609550168695</v>
      </c>
      <c r="AF69" s="500">
        <v>2328.5503083919607</v>
      </c>
      <c r="AG69" s="500">
        <v>2221.0189459199746</v>
      </c>
      <c r="AH69" s="500">
        <v>2152.8634960419417</v>
      </c>
      <c r="AI69" s="500">
        <v>2100.0447607174337</v>
      </c>
      <c r="AJ69" s="500">
        <v>2007.510215958562</v>
      </c>
      <c r="AK69" s="500">
        <v>2048.3335590976185</v>
      </c>
      <c r="AL69" s="500">
        <v>1966.4120530933537</v>
      </c>
      <c r="AM69" s="500">
        <v>2044.5899944027826</v>
      </c>
    </row>
    <row r="70" spans="1:39" s="284" customFormat="1" ht="15.75" customHeight="1" x14ac:dyDescent="0.3">
      <c r="A70" s="452" t="s">
        <v>588</v>
      </c>
      <c r="B70" s="501">
        <v>775.61798527999997</v>
      </c>
      <c r="C70" s="502">
        <v>775.1922413100001</v>
      </c>
      <c r="D70" s="503">
        <v>777.40931433000003</v>
      </c>
      <c r="E70" s="503">
        <v>767.22818126000004</v>
      </c>
      <c r="F70" s="503">
        <v>753.93314114999998</v>
      </c>
      <c r="G70" s="503">
        <v>754.63944513000001</v>
      </c>
      <c r="H70" s="503">
        <v>812.90443923999999</v>
      </c>
      <c r="I70" s="503">
        <v>807.12868035999998</v>
      </c>
      <c r="J70" s="503">
        <v>823.64883978</v>
      </c>
      <c r="K70" s="503">
        <v>859.83854622000001</v>
      </c>
      <c r="L70" s="503">
        <v>846.63696895999999</v>
      </c>
      <c r="M70" s="503">
        <v>851.21896079999999</v>
      </c>
      <c r="N70" s="503">
        <v>922.92527984999992</v>
      </c>
      <c r="O70" s="503">
        <v>923.49960835000013</v>
      </c>
      <c r="P70" s="503">
        <v>927.36373035999998</v>
      </c>
      <c r="Q70" s="503">
        <v>936.65212425000004</v>
      </c>
      <c r="R70" s="503">
        <v>938</v>
      </c>
      <c r="S70" s="503">
        <v>956.89488877999997</v>
      </c>
      <c r="T70" s="503">
        <v>969.04638056999988</v>
      </c>
      <c r="U70" s="503">
        <v>935.28331177000007</v>
      </c>
      <c r="V70" s="503">
        <v>944.80694749999998</v>
      </c>
      <c r="W70" s="503">
        <v>969.80502476000004</v>
      </c>
      <c r="X70" s="503">
        <v>976.10490385999992</v>
      </c>
      <c r="Y70" s="503">
        <v>967.20038748000002</v>
      </c>
      <c r="Z70" s="503">
        <v>925.29982473999996</v>
      </c>
      <c r="AA70" s="503">
        <v>913.79471250999995</v>
      </c>
      <c r="AB70" s="503">
        <v>920.85854840000013</v>
      </c>
      <c r="AC70" s="503">
        <v>911.88043506999998</v>
      </c>
      <c r="AD70" s="503">
        <v>901.02560799000003</v>
      </c>
      <c r="AE70" s="503">
        <v>895.25044114000002</v>
      </c>
      <c r="AF70" s="503">
        <v>890.16681334999998</v>
      </c>
      <c r="AG70" s="503">
        <v>897.86527916</v>
      </c>
      <c r="AH70" s="503">
        <v>614.26932185999988</v>
      </c>
      <c r="AI70" s="503">
        <v>621.35029468999994</v>
      </c>
      <c r="AJ70" s="503">
        <v>617.00869372</v>
      </c>
      <c r="AK70" s="503">
        <v>614.57169998000006</v>
      </c>
      <c r="AL70" s="503">
        <v>598.73539582000001</v>
      </c>
      <c r="AM70" s="503">
        <v>599.54555355000002</v>
      </c>
    </row>
    <row r="71" spans="1:39" s="284" customFormat="1" ht="15.75" customHeight="1" x14ac:dyDescent="0.3">
      <c r="A71" s="520" t="s">
        <v>589</v>
      </c>
      <c r="B71" s="501">
        <v>250.5124572</v>
      </c>
      <c r="C71" s="502">
        <v>256.28397602999996</v>
      </c>
      <c r="D71" s="503">
        <v>236.71544947000001</v>
      </c>
      <c r="E71" s="503">
        <v>260.73204059</v>
      </c>
      <c r="F71" s="503">
        <v>263.65285599000003</v>
      </c>
      <c r="G71" s="503">
        <v>265.99052308999995</v>
      </c>
      <c r="H71" s="503">
        <v>271.45901932999999</v>
      </c>
      <c r="I71" s="503">
        <v>274.52494490999999</v>
      </c>
      <c r="J71" s="503">
        <v>270.72897452000007</v>
      </c>
      <c r="K71" s="503">
        <v>201.84693806000001</v>
      </c>
      <c r="L71" s="503">
        <v>208.49066536999999</v>
      </c>
      <c r="M71" s="503">
        <v>223.49361134999995</v>
      </c>
      <c r="N71" s="503">
        <v>226.54096943999997</v>
      </c>
      <c r="O71" s="503">
        <v>227.26395092999996</v>
      </c>
      <c r="P71" s="503">
        <v>207.46484647</v>
      </c>
      <c r="Q71" s="503">
        <v>207.170467</v>
      </c>
      <c r="R71" s="503">
        <v>209</v>
      </c>
      <c r="S71" s="503">
        <v>208.47990227</v>
      </c>
      <c r="T71" s="503">
        <v>208.97890383999999</v>
      </c>
      <c r="U71" s="503">
        <v>210.05846843999998</v>
      </c>
      <c r="V71" s="503">
        <v>211.92540763</v>
      </c>
      <c r="W71" s="503">
        <v>212.31438685999998</v>
      </c>
      <c r="X71" s="503">
        <v>214.15910960999994</v>
      </c>
      <c r="Y71" s="503">
        <v>209.35079618999995</v>
      </c>
      <c r="Z71" s="503">
        <v>212.48142607</v>
      </c>
      <c r="AA71" s="503">
        <v>212.87600277000001</v>
      </c>
      <c r="AB71" s="503">
        <v>211.02562740000002</v>
      </c>
      <c r="AC71" s="503">
        <v>211.64275679999997</v>
      </c>
      <c r="AD71" s="503">
        <v>210.13429385999999</v>
      </c>
      <c r="AE71" s="503">
        <v>207.88267201000002</v>
      </c>
      <c r="AF71" s="503">
        <v>208.10559496000002</v>
      </c>
      <c r="AG71" s="503">
        <v>200.28839649</v>
      </c>
      <c r="AH71" s="503">
        <v>201.75356842000002</v>
      </c>
      <c r="AI71" s="503">
        <v>191.72796161000005</v>
      </c>
      <c r="AJ71" s="503">
        <v>192.10137184000001</v>
      </c>
      <c r="AK71" s="503">
        <v>193.01374610000002</v>
      </c>
      <c r="AL71" s="503">
        <v>189.64093025</v>
      </c>
      <c r="AM71" s="503">
        <v>186.39764521000004</v>
      </c>
    </row>
    <row r="72" spans="1:39" s="284" customFormat="1" ht="15.75" customHeight="1" x14ac:dyDescent="0.3">
      <c r="A72" s="452" t="s">
        <v>590</v>
      </c>
      <c r="B72" s="501">
        <v>16.73095519</v>
      </c>
      <c r="C72" s="502">
        <v>15.930482289999999</v>
      </c>
      <c r="D72" s="503">
        <v>15.904865060000001</v>
      </c>
      <c r="E72" s="503">
        <v>16.30869461</v>
      </c>
      <c r="F72" s="503">
        <v>16.558436789999998</v>
      </c>
      <c r="G72" s="503">
        <v>15.022977979999999</v>
      </c>
      <c r="H72" s="503">
        <v>14.706792650000002</v>
      </c>
      <c r="I72" s="503">
        <v>11.691440319999998</v>
      </c>
      <c r="J72" s="503">
        <v>11.593181269999999</v>
      </c>
      <c r="K72" s="503">
        <v>10.346237350000001</v>
      </c>
      <c r="L72" s="503">
        <v>10.11654311</v>
      </c>
      <c r="M72" s="503">
        <v>10.726471310000001</v>
      </c>
      <c r="N72" s="503">
        <v>9.0316912799999987</v>
      </c>
      <c r="O72" s="503">
        <v>7.2547528200000002</v>
      </c>
      <c r="P72" s="503">
        <v>133.54397635999999</v>
      </c>
      <c r="Q72" s="503">
        <v>157.0260907</v>
      </c>
      <c r="R72" s="503">
        <v>88</v>
      </c>
      <c r="S72" s="503">
        <v>72.947123330000011</v>
      </c>
      <c r="T72" s="503">
        <v>73.399406690000006</v>
      </c>
      <c r="U72" s="503">
        <v>4.7239749800000004</v>
      </c>
      <c r="V72" s="503">
        <v>10.214740599999999</v>
      </c>
      <c r="W72" s="503">
        <v>4.7047030199999993</v>
      </c>
      <c r="X72" s="503">
        <v>99.288502940000001</v>
      </c>
      <c r="Y72" s="503">
        <v>90.023444549999994</v>
      </c>
      <c r="Z72" s="503">
        <v>113.68741107</v>
      </c>
      <c r="AA72" s="503">
        <v>65.221567880000009</v>
      </c>
      <c r="AB72" s="503">
        <v>83.493815730000009</v>
      </c>
      <c r="AC72" s="503">
        <v>132.79299082</v>
      </c>
      <c r="AD72" s="503">
        <v>133.13688956999999</v>
      </c>
      <c r="AE72" s="503">
        <v>132.54700377</v>
      </c>
      <c r="AF72" s="503">
        <v>135.32533310999997</v>
      </c>
      <c r="AG72" s="503">
        <v>135.79928240000001</v>
      </c>
      <c r="AH72" s="503">
        <v>205.69837826000003</v>
      </c>
      <c r="AI72" s="503">
        <v>206.96890458000001</v>
      </c>
      <c r="AJ72" s="503">
        <v>206.72152426</v>
      </c>
      <c r="AK72" s="503">
        <v>204.97181610999999</v>
      </c>
      <c r="AL72" s="503">
        <v>207.03401165</v>
      </c>
      <c r="AM72" s="503">
        <v>208.76275988</v>
      </c>
    </row>
    <row r="73" spans="1:39" s="284" customFormat="1" ht="15.75" customHeight="1" x14ac:dyDescent="0.3">
      <c r="A73" s="452" t="s">
        <v>591</v>
      </c>
      <c r="B73" s="501">
        <v>1230.9719081264843</v>
      </c>
      <c r="C73" s="502">
        <v>1237.5294444928049</v>
      </c>
      <c r="D73" s="503">
        <v>1443.7463754851981</v>
      </c>
      <c r="E73" s="503">
        <v>1374.7540298675538</v>
      </c>
      <c r="F73" s="503">
        <v>1284.1143380018973</v>
      </c>
      <c r="G73" s="503">
        <v>1278.6448935763235</v>
      </c>
      <c r="H73" s="503">
        <v>1320.5760173671995</v>
      </c>
      <c r="I73" s="503">
        <v>1233.1072665344554</v>
      </c>
      <c r="J73" s="503">
        <v>749.72287513429274</v>
      </c>
      <c r="K73" s="503">
        <v>965.48654654876452</v>
      </c>
      <c r="L73" s="503">
        <v>657.48240753681819</v>
      </c>
      <c r="M73" s="503">
        <v>791.763493759737</v>
      </c>
      <c r="N73" s="503">
        <v>706.32270960896426</v>
      </c>
      <c r="O73" s="503">
        <v>948.90263712276248</v>
      </c>
      <c r="P73" s="503">
        <v>1081.3183266424242</v>
      </c>
      <c r="Q73" s="503">
        <v>839.04314464839501</v>
      </c>
      <c r="R73" s="503">
        <v>751</v>
      </c>
      <c r="S73" s="503">
        <v>1303.4179735844784</v>
      </c>
      <c r="T73" s="503">
        <v>821.54091733659925</v>
      </c>
      <c r="U73" s="503">
        <v>407.05192002302624</v>
      </c>
      <c r="V73" s="503">
        <v>357.90057310793372</v>
      </c>
      <c r="W73" s="503">
        <v>344.02252206205941</v>
      </c>
      <c r="X73" s="503">
        <v>439.37120655332683</v>
      </c>
      <c r="Y73" s="503">
        <v>474.64055937649454</v>
      </c>
      <c r="Z73" s="503">
        <v>558.63969656531901</v>
      </c>
      <c r="AA73" s="503">
        <v>640.37252082274426</v>
      </c>
      <c r="AB73" s="503">
        <v>610.98343291747904</v>
      </c>
      <c r="AC73" s="503">
        <v>508.93171907846232</v>
      </c>
      <c r="AD73" s="503">
        <v>525.394377722066</v>
      </c>
      <c r="AE73" s="503">
        <v>688.66723014471165</v>
      </c>
      <c r="AF73" s="503">
        <v>646.97636073491788</v>
      </c>
      <c r="AG73" s="503">
        <v>537.88429022172295</v>
      </c>
      <c r="AH73" s="503">
        <v>678.9634257845496</v>
      </c>
      <c r="AI73" s="503">
        <v>619.63505933131739</v>
      </c>
      <c r="AJ73" s="503">
        <v>569.34044641069443</v>
      </c>
      <c r="AK73" s="503">
        <v>618.70053233387478</v>
      </c>
      <c r="AL73" s="503">
        <v>561.78058718078648</v>
      </c>
      <c r="AM73" s="503">
        <v>597.13581270638849</v>
      </c>
    </row>
    <row r="74" spans="1:39" s="284" customFormat="1" ht="15.75" customHeight="1" x14ac:dyDescent="0.3">
      <c r="A74" s="452" t="s">
        <v>592</v>
      </c>
      <c r="B74" s="501">
        <v>403.84955013999996</v>
      </c>
      <c r="C74" s="502">
        <v>411.70845238999999</v>
      </c>
      <c r="D74" s="503">
        <v>348.26765365</v>
      </c>
      <c r="E74" s="503">
        <v>338.16866047000002</v>
      </c>
      <c r="F74" s="503">
        <v>348.11914607999904</v>
      </c>
      <c r="G74" s="503">
        <v>360.68007355999998</v>
      </c>
      <c r="H74" s="503">
        <v>939.17504153999994</v>
      </c>
      <c r="I74" s="503">
        <v>951.83037141000011</v>
      </c>
      <c r="J74" s="503">
        <v>954.10243352000009</v>
      </c>
      <c r="K74" s="503">
        <v>974.79302808</v>
      </c>
      <c r="L74" s="503">
        <v>973.4222116799998</v>
      </c>
      <c r="M74" s="503">
        <v>955.12761432000013</v>
      </c>
      <c r="N74" s="503">
        <v>969.61226958999987</v>
      </c>
      <c r="O74" s="503">
        <v>962.05729120000001</v>
      </c>
      <c r="P74" s="503">
        <v>931.48849087999997</v>
      </c>
      <c r="Q74" s="503">
        <v>946.77371268000002</v>
      </c>
      <c r="R74" s="503">
        <v>975</v>
      </c>
      <c r="S74" s="503">
        <v>1004.6872676600001</v>
      </c>
      <c r="T74" s="503">
        <v>1016.25949337</v>
      </c>
      <c r="U74" s="503">
        <v>1012.4168901499999</v>
      </c>
      <c r="V74" s="503">
        <v>1006.7512443200001</v>
      </c>
      <c r="W74" s="503">
        <v>1029.28300657</v>
      </c>
      <c r="X74" s="503">
        <v>1038.8996598799999</v>
      </c>
      <c r="Y74" s="503">
        <v>424.57077001000005</v>
      </c>
      <c r="Z74" s="503">
        <v>407.02997682904339</v>
      </c>
      <c r="AA74" s="503">
        <v>419.30891600991032</v>
      </c>
      <c r="AB74" s="503">
        <v>414.448663021242</v>
      </c>
      <c r="AC74" s="503">
        <v>405.6793076693678</v>
      </c>
      <c r="AD74" s="503">
        <v>405.16453012167204</v>
      </c>
      <c r="AE74" s="503">
        <v>334.36166676215828</v>
      </c>
      <c r="AF74" s="503">
        <v>283.58345293704258</v>
      </c>
      <c r="AG74" s="503">
        <v>282.268639338252</v>
      </c>
      <c r="AH74" s="503">
        <v>281.47121635739234</v>
      </c>
      <c r="AI74" s="503">
        <v>288.56478582233621</v>
      </c>
      <c r="AJ74" s="503">
        <v>270.54376480991999</v>
      </c>
      <c r="AK74" s="503">
        <v>260.85097160376472</v>
      </c>
      <c r="AL74" s="503">
        <v>252.79911169133308</v>
      </c>
      <c r="AM74" s="503">
        <v>297.20814450015877</v>
      </c>
    </row>
    <row r="75" spans="1:39" s="284" customFormat="1" ht="15.75" customHeight="1" x14ac:dyDescent="0.3">
      <c r="A75" s="452" t="s">
        <v>593</v>
      </c>
      <c r="B75" s="501">
        <v>90.829285780000006</v>
      </c>
      <c r="C75" s="502">
        <v>203.56245257999998</v>
      </c>
      <c r="D75" s="503">
        <v>194.81255318999999</v>
      </c>
      <c r="E75" s="503">
        <v>191.78526481999998</v>
      </c>
      <c r="F75" s="503">
        <v>198.15983179091756</v>
      </c>
      <c r="G75" s="503">
        <v>205.40301233028697</v>
      </c>
      <c r="H75" s="503">
        <v>205.32215923890095</v>
      </c>
      <c r="I75" s="503">
        <v>207.5476737212646</v>
      </c>
      <c r="J75" s="503">
        <v>190.92977064606393</v>
      </c>
      <c r="K75" s="503">
        <v>160.4710895023922</v>
      </c>
      <c r="L75" s="503">
        <v>160.36094059370765</v>
      </c>
      <c r="M75" s="503">
        <v>169.4072118217411</v>
      </c>
      <c r="N75" s="503">
        <v>170.0466837662741</v>
      </c>
      <c r="O75" s="503">
        <v>170.93213225897333</v>
      </c>
      <c r="P75" s="503">
        <v>170.97381219282576</v>
      </c>
      <c r="Q75" s="503">
        <v>174.85719493752455</v>
      </c>
      <c r="R75" s="503">
        <v>177</v>
      </c>
      <c r="S75" s="503">
        <v>175.83035838740659</v>
      </c>
      <c r="T75" s="503">
        <v>180.85656369532182</v>
      </c>
      <c r="U75" s="503">
        <v>179.72727601397821</v>
      </c>
      <c r="V75" s="503">
        <v>168.62493663590971</v>
      </c>
      <c r="W75" s="503">
        <v>162.03685951788643</v>
      </c>
      <c r="X75" s="503">
        <v>159.64111832522244</v>
      </c>
      <c r="Y75" s="503">
        <v>159.75051835797021</v>
      </c>
      <c r="Z75" s="503">
        <v>174.47195608744127</v>
      </c>
      <c r="AA75" s="503">
        <v>174.41886585836721</v>
      </c>
      <c r="AB75" s="503">
        <v>169.41426376757073</v>
      </c>
      <c r="AC75" s="503">
        <v>167.40328701283622</v>
      </c>
      <c r="AD75" s="503">
        <v>168.30256170215455</v>
      </c>
      <c r="AE75" s="503">
        <v>106.55194118999999</v>
      </c>
      <c r="AF75" s="503">
        <v>164.39275329999998</v>
      </c>
      <c r="AG75" s="503">
        <v>166.91305831</v>
      </c>
      <c r="AH75" s="503">
        <v>170.70758536</v>
      </c>
      <c r="AI75" s="503">
        <v>171.79775468377974</v>
      </c>
      <c r="AJ75" s="503">
        <v>151.79441491794736</v>
      </c>
      <c r="AK75" s="503">
        <v>156.22479296997844</v>
      </c>
      <c r="AL75" s="503">
        <v>156.42201650123414</v>
      </c>
      <c r="AM75" s="503">
        <v>155.54007855623558</v>
      </c>
    </row>
    <row r="76" spans="1:39" s="284" customFormat="1" ht="17.25" x14ac:dyDescent="0.3">
      <c r="A76" s="450" t="s">
        <v>594</v>
      </c>
      <c r="B76" s="521">
        <v>14016.483559145596</v>
      </c>
      <c r="C76" s="499">
        <v>13832.027679637218</v>
      </c>
      <c r="D76" s="500">
        <v>13054.165974237629</v>
      </c>
      <c r="E76" s="500">
        <v>12917.141639846024</v>
      </c>
      <c r="F76" s="500">
        <v>13493.708766612968</v>
      </c>
      <c r="G76" s="500">
        <v>13709.306785392579</v>
      </c>
      <c r="H76" s="500">
        <v>13387.453674932174</v>
      </c>
      <c r="I76" s="500">
        <v>13012.443493798475</v>
      </c>
      <c r="J76" s="500">
        <v>14542.993504490509</v>
      </c>
      <c r="K76" s="500">
        <v>14436.146967468307</v>
      </c>
      <c r="L76" s="500">
        <v>15641.227005508003</v>
      </c>
      <c r="M76" s="500">
        <v>15829.892703301246</v>
      </c>
      <c r="N76" s="500">
        <v>15931.26108158297</v>
      </c>
      <c r="O76" s="500">
        <v>16184.484829059378</v>
      </c>
      <c r="P76" s="500">
        <v>16271.864887986461</v>
      </c>
      <c r="Q76" s="500">
        <v>16314.31687421447</v>
      </c>
      <c r="R76" s="500">
        <v>16440</v>
      </c>
      <c r="S76" s="500">
        <v>16636.659172444968</v>
      </c>
      <c r="T76" s="500">
        <v>16844.975627926055</v>
      </c>
      <c r="U76" s="500">
        <v>16965.942705476169</v>
      </c>
      <c r="V76" s="500">
        <v>16968.417968745809</v>
      </c>
      <c r="W76" s="500">
        <v>17539.534458460559</v>
      </c>
      <c r="X76" s="500">
        <v>17649.898101594979</v>
      </c>
      <c r="Y76" s="500">
        <v>17826.183958267837</v>
      </c>
      <c r="Z76" s="500">
        <v>18082.529356959356</v>
      </c>
      <c r="AA76" s="500">
        <v>18222.323639940132</v>
      </c>
      <c r="AB76" s="500">
        <v>18524.224251554497</v>
      </c>
      <c r="AC76" s="500">
        <v>18431.175342205766</v>
      </c>
      <c r="AD76" s="500">
        <v>19071.831907100335</v>
      </c>
      <c r="AE76" s="500">
        <v>18880.962756097968</v>
      </c>
      <c r="AF76" s="500">
        <v>22755.045510936543</v>
      </c>
      <c r="AG76" s="500">
        <v>22772.414998467619</v>
      </c>
      <c r="AH76" s="500">
        <v>23006.543453143742</v>
      </c>
      <c r="AI76" s="500">
        <v>22930.158500632457</v>
      </c>
      <c r="AJ76" s="500">
        <v>23421.38901315803</v>
      </c>
      <c r="AK76" s="500">
        <v>23668.910627510573</v>
      </c>
      <c r="AL76" s="500">
        <v>23881.128765563008</v>
      </c>
      <c r="AM76" s="500">
        <v>23668.664192002081</v>
      </c>
    </row>
    <row r="77" spans="1:39" s="284" customFormat="1" ht="17.25" x14ac:dyDescent="0.3">
      <c r="A77" s="450" t="s">
        <v>595</v>
      </c>
      <c r="B77" s="498">
        <v>3622.1856756967504</v>
      </c>
      <c r="C77" s="499">
        <v>3555.1045294714127</v>
      </c>
      <c r="D77" s="500">
        <v>3320.50109802103</v>
      </c>
      <c r="E77" s="500">
        <v>2950.9880445655831</v>
      </c>
      <c r="F77" s="500">
        <v>2395.6724086259837</v>
      </c>
      <c r="G77" s="500">
        <v>2253.7108650298223</v>
      </c>
      <c r="H77" s="500">
        <v>1916.3822133040233</v>
      </c>
      <c r="I77" s="500">
        <v>2010.9160564582783</v>
      </c>
      <c r="J77" s="500">
        <v>1890.0014816514674</v>
      </c>
      <c r="K77" s="500">
        <v>1780.9903104423838</v>
      </c>
      <c r="L77" s="500">
        <v>2091.173266460577</v>
      </c>
      <c r="M77" s="500">
        <v>1586.4483151318484</v>
      </c>
      <c r="N77" s="500">
        <v>1644.8618107349585</v>
      </c>
      <c r="O77" s="500">
        <v>1720.3215620571032</v>
      </c>
      <c r="P77" s="500">
        <v>1851.7628743980026</v>
      </c>
      <c r="Q77" s="500">
        <v>1833.1452465303403</v>
      </c>
      <c r="R77" s="500">
        <v>2019</v>
      </c>
      <c r="S77" s="500">
        <v>2034.9744039831678</v>
      </c>
      <c r="T77" s="500">
        <v>2117.933259885021</v>
      </c>
      <c r="U77" s="500">
        <v>2181.911456249989</v>
      </c>
      <c r="V77" s="500">
        <v>2489.5301849900006</v>
      </c>
      <c r="W77" s="500">
        <v>2482.6699483700017</v>
      </c>
      <c r="X77" s="500">
        <v>2373.5546708699999</v>
      </c>
      <c r="Y77" s="500">
        <v>2372.3978858407204</v>
      </c>
      <c r="Z77" s="500">
        <v>2524.1552849034756</v>
      </c>
      <c r="AA77" s="500">
        <v>2549.9535353864849</v>
      </c>
      <c r="AB77" s="500">
        <v>2586.8472115756244</v>
      </c>
      <c r="AC77" s="500">
        <v>2443.6403013104382</v>
      </c>
      <c r="AD77" s="500">
        <v>2391.0481770798319</v>
      </c>
      <c r="AE77" s="500">
        <v>2520.9265303365632</v>
      </c>
      <c r="AF77" s="500">
        <v>1947.6464616576957</v>
      </c>
      <c r="AG77" s="500">
        <v>1899.9359757000011</v>
      </c>
      <c r="AH77" s="500">
        <v>1915.916892417689</v>
      </c>
      <c r="AI77" s="500">
        <v>1916.2078814222646</v>
      </c>
      <c r="AJ77" s="500">
        <v>2010.4502142706524</v>
      </c>
      <c r="AK77" s="500">
        <v>2030.6399773734063</v>
      </c>
      <c r="AL77" s="500">
        <v>2202.565390646937</v>
      </c>
      <c r="AM77" s="500">
        <v>2312.9226252899998</v>
      </c>
    </row>
    <row r="78" spans="1:39" s="284" customFormat="1" ht="17.25" x14ac:dyDescent="0.3">
      <c r="A78" s="452" t="s">
        <v>596</v>
      </c>
      <c r="B78" s="501">
        <v>231.01043298472894</v>
      </c>
      <c r="C78" s="502">
        <v>225.70717548470395</v>
      </c>
      <c r="D78" s="503">
        <v>228.27805297346137</v>
      </c>
      <c r="E78" s="503">
        <v>218.22555775561975</v>
      </c>
      <c r="F78" s="503">
        <v>251.05843959939892</v>
      </c>
      <c r="G78" s="503">
        <v>221.78688512952795</v>
      </c>
      <c r="H78" s="503">
        <v>370.71592675001142</v>
      </c>
      <c r="I78" s="503">
        <v>363.67530641606368</v>
      </c>
      <c r="J78" s="503">
        <v>361.05799170420983</v>
      </c>
      <c r="K78" s="503">
        <v>360.05030492434503</v>
      </c>
      <c r="L78" s="503">
        <v>358.84567154980601</v>
      </c>
      <c r="M78" s="503">
        <v>351.68800431095013</v>
      </c>
      <c r="N78" s="503">
        <v>340.92063920582518</v>
      </c>
      <c r="O78" s="503">
        <v>308.51626544419349</v>
      </c>
      <c r="P78" s="503">
        <v>321.25809224132172</v>
      </c>
      <c r="Q78" s="503">
        <v>327.48673714</v>
      </c>
      <c r="R78" s="503">
        <v>321</v>
      </c>
      <c r="S78" s="503">
        <v>315.60201279</v>
      </c>
      <c r="T78" s="503">
        <v>336.51630920999997</v>
      </c>
      <c r="U78" s="503">
        <v>327.53006358998999</v>
      </c>
      <c r="V78" s="503">
        <v>345.06032173000102</v>
      </c>
      <c r="W78" s="503">
        <v>359.07169764000201</v>
      </c>
      <c r="X78" s="503">
        <v>337.61051436000002</v>
      </c>
      <c r="Y78" s="503">
        <v>369.89224394999997</v>
      </c>
      <c r="Z78" s="503">
        <v>346.35795651000001</v>
      </c>
      <c r="AA78" s="503">
        <v>362.61148300999997</v>
      </c>
      <c r="AB78" s="503">
        <v>359.24243548000004</v>
      </c>
      <c r="AC78" s="503">
        <v>356.72122623000001</v>
      </c>
      <c r="AD78" s="503">
        <v>351.58536650000002</v>
      </c>
      <c r="AE78" s="503">
        <v>354.34890711999998</v>
      </c>
      <c r="AF78" s="503">
        <v>251.76661433999999</v>
      </c>
      <c r="AG78" s="503">
        <v>251.02053764000001</v>
      </c>
      <c r="AH78" s="503">
        <v>166.84467018999999</v>
      </c>
      <c r="AI78" s="503">
        <v>149.68791571</v>
      </c>
      <c r="AJ78" s="503">
        <v>171.55820148000001</v>
      </c>
      <c r="AK78" s="503">
        <v>280.49428579999994</v>
      </c>
      <c r="AL78" s="503">
        <v>243.17127213000001</v>
      </c>
      <c r="AM78" s="503">
        <v>251.95422927999996</v>
      </c>
    </row>
    <row r="79" spans="1:39" s="284" customFormat="1" ht="17.25" x14ac:dyDescent="0.3">
      <c r="A79" s="452" t="s">
        <v>597</v>
      </c>
      <c r="B79" s="501">
        <v>2622.6922096520216</v>
      </c>
      <c r="C79" s="502">
        <v>2574.2388773567086</v>
      </c>
      <c r="D79" s="503">
        <v>2339.5853679675688</v>
      </c>
      <c r="E79" s="503">
        <v>1973.0899729699631</v>
      </c>
      <c r="F79" s="503">
        <v>1410.8610342865843</v>
      </c>
      <c r="G79" s="503">
        <v>1282.3625598002945</v>
      </c>
      <c r="H79" s="503">
        <v>1239.3539231040118</v>
      </c>
      <c r="I79" s="503">
        <v>1354.1566438222144</v>
      </c>
      <c r="J79" s="503">
        <v>1234.717400327258</v>
      </c>
      <c r="K79" s="503">
        <v>1113.9868535980386</v>
      </c>
      <c r="L79" s="503">
        <v>1413.1827343007706</v>
      </c>
      <c r="M79" s="503">
        <v>875.61388999089809</v>
      </c>
      <c r="N79" s="503">
        <v>930.61212002913305</v>
      </c>
      <c r="O79" s="503">
        <v>902.29623207290967</v>
      </c>
      <c r="P79" s="503">
        <v>1016.9366556266809</v>
      </c>
      <c r="Q79" s="503">
        <v>989.54171890034013</v>
      </c>
      <c r="R79" s="503">
        <v>1151</v>
      </c>
      <c r="S79" s="503">
        <v>1155.416708603168</v>
      </c>
      <c r="T79" s="503">
        <v>1213.6573697550209</v>
      </c>
      <c r="U79" s="503">
        <v>1199.5232335399999</v>
      </c>
      <c r="V79" s="503">
        <v>1458.9375791500001</v>
      </c>
      <c r="W79" s="503">
        <v>1430.5841434200001</v>
      </c>
      <c r="X79" s="503">
        <v>1387.5310737699999</v>
      </c>
      <c r="Y79" s="503">
        <v>1331.1593113507199</v>
      </c>
      <c r="Z79" s="503">
        <v>1510.4629502434757</v>
      </c>
      <c r="AA79" s="503">
        <v>1504.1377655364849</v>
      </c>
      <c r="AB79" s="503">
        <v>1523.6840246356248</v>
      </c>
      <c r="AC79" s="503">
        <v>1380.5523921704378</v>
      </c>
      <c r="AD79" s="503">
        <v>1398.7424254898322</v>
      </c>
      <c r="AE79" s="503">
        <v>1489.6391870865621</v>
      </c>
      <c r="AF79" s="503">
        <v>1289.6177639676951</v>
      </c>
      <c r="AG79" s="503">
        <v>1231.7581910700001</v>
      </c>
      <c r="AH79" s="503">
        <v>1209.4821566176888</v>
      </c>
      <c r="AI79" s="503">
        <v>1197.9029469722648</v>
      </c>
      <c r="AJ79" s="503">
        <v>1131.8968080406523</v>
      </c>
      <c r="AK79" s="503">
        <v>1163.6512664734066</v>
      </c>
      <c r="AL79" s="503">
        <v>1298.3762415669366</v>
      </c>
      <c r="AM79" s="503">
        <v>1248.3590636199999</v>
      </c>
    </row>
    <row r="80" spans="1:39" s="284" customFormat="1" ht="17.25" x14ac:dyDescent="0.3">
      <c r="A80" s="452" t="s">
        <v>598</v>
      </c>
      <c r="B80" s="501">
        <v>73.214730750000001</v>
      </c>
      <c r="C80" s="502">
        <v>52.620925160000006</v>
      </c>
      <c r="D80" s="503">
        <v>39.429345579999996</v>
      </c>
      <c r="E80" s="503">
        <v>40.77997079</v>
      </c>
      <c r="F80" s="503">
        <v>37.810613269999997</v>
      </c>
      <c r="G80" s="503">
        <v>53.708851609999996</v>
      </c>
      <c r="H80" s="503">
        <v>60.242617689999996</v>
      </c>
      <c r="I80" s="503">
        <v>57.767559649999995</v>
      </c>
      <c r="J80" s="503">
        <v>56.936301299999997</v>
      </c>
      <c r="K80" s="503">
        <v>52.897202150000005</v>
      </c>
      <c r="L80" s="503">
        <v>55.882452999999998</v>
      </c>
      <c r="M80" s="503">
        <v>50.552567159999995</v>
      </c>
      <c r="N80" s="503">
        <v>46.8322973</v>
      </c>
      <c r="O80" s="503">
        <v>48.286218679999998</v>
      </c>
      <c r="P80" s="503">
        <v>50.461594609999999</v>
      </c>
      <c r="Q80" s="503">
        <v>53.183537369999996</v>
      </c>
      <c r="R80" s="503">
        <v>61</v>
      </c>
      <c r="S80" s="503">
        <v>57.879829560000005</v>
      </c>
      <c r="T80" s="503">
        <v>64.041388389999995</v>
      </c>
      <c r="U80" s="503">
        <v>56.520673850000001</v>
      </c>
      <c r="V80" s="503">
        <v>62.630106600000005</v>
      </c>
      <c r="W80" s="503">
        <v>65.281049909999993</v>
      </c>
      <c r="X80" s="503">
        <v>65.37957415000001</v>
      </c>
      <c r="Y80" s="503">
        <v>67.460428329999999</v>
      </c>
      <c r="Z80" s="503">
        <v>59.823382869999996</v>
      </c>
      <c r="AA80" s="503">
        <v>67.943731070000013</v>
      </c>
      <c r="AB80" s="503">
        <v>64.565927279999997</v>
      </c>
      <c r="AC80" s="503">
        <v>63.522195549999999</v>
      </c>
      <c r="AD80" s="503">
        <v>62.420495290000005</v>
      </c>
      <c r="AE80" s="503">
        <v>65.230707409999994</v>
      </c>
      <c r="AF80" s="503">
        <v>61.087996689999997</v>
      </c>
      <c r="AG80" s="503">
        <v>68.932322150000005</v>
      </c>
      <c r="AH80" s="503">
        <v>105.05773098</v>
      </c>
      <c r="AI80" s="503">
        <v>104.1070776</v>
      </c>
      <c r="AJ80" s="503">
        <v>100.04255466999999</v>
      </c>
      <c r="AK80" s="503">
        <v>103.84309423000001</v>
      </c>
      <c r="AL80" s="503">
        <v>98.149475409999994</v>
      </c>
      <c r="AM80" s="503">
        <v>104.27511820000001</v>
      </c>
    </row>
    <row r="81" spans="1:39" s="284" customFormat="1" ht="17.25" x14ac:dyDescent="0.3">
      <c r="A81" s="452" t="s">
        <v>599</v>
      </c>
      <c r="B81" s="501">
        <v>14.007833300000001</v>
      </c>
      <c r="C81" s="502">
        <v>14.670040419999998</v>
      </c>
      <c r="D81" s="503">
        <v>14.86773691</v>
      </c>
      <c r="E81" s="503">
        <v>13.50231393</v>
      </c>
      <c r="F81" s="503">
        <v>6.8043196500000001</v>
      </c>
      <c r="G81" s="503">
        <v>7.5746905600000005</v>
      </c>
      <c r="H81" s="503">
        <v>10.389419629999999</v>
      </c>
      <c r="I81" s="503">
        <v>8.524747060000001</v>
      </c>
      <c r="J81" s="503">
        <v>9.70926358</v>
      </c>
      <c r="K81" s="503">
        <v>8.8257014600000012</v>
      </c>
      <c r="L81" s="503">
        <v>9.1846387899999993</v>
      </c>
      <c r="M81" s="503">
        <v>9.0058675099999999</v>
      </c>
      <c r="N81" s="503">
        <v>6.5386222500000004</v>
      </c>
      <c r="O81" s="503">
        <v>5.1807066899999992</v>
      </c>
      <c r="P81" s="503">
        <v>8.3106228200000007</v>
      </c>
      <c r="Q81" s="503">
        <v>9.4594420699999997</v>
      </c>
      <c r="R81" s="503">
        <v>9</v>
      </c>
      <c r="S81" s="503">
        <v>10.775588490000001</v>
      </c>
      <c r="T81" s="503">
        <v>6.5230652100000004</v>
      </c>
      <c r="U81" s="503">
        <v>7.1049174500000003</v>
      </c>
      <c r="V81" s="503">
        <v>10.17810798</v>
      </c>
      <c r="W81" s="503">
        <v>10.870148940000002</v>
      </c>
      <c r="X81" s="503">
        <v>8.2667677899999994</v>
      </c>
      <c r="Y81" s="503">
        <v>4.4771826799999994</v>
      </c>
      <c r="Z81" s="503">
        <v>6.9531605000000001</v>
      </c>
      <c r="AA81" s="503">
        <v>5.7700131099999998</v>
      </c>
      <c r="AB81" s="503">
        <v>10.21300963</v>
      </c>
      <c r="AC81" s="503">
        <v>9.1596789899999997</v>
      </c>
      <c r="AD81" s="503">
        <v>6.8922611400000005</v>
      </c>
      <c r="AE81" s="503">
        <v>4.2879523800000001</v>
      </c>
      <c r="AF81" s="503">
        <v>7.22719983</v>
      </c>
      <c r="AG81" s="503">
        <v>5.4293217499999997</v>
      </c>
      <c r="AH81" s="503">
        <v>5.7631681700000001</v>
      </c>
      <c r="AI81" s="503">
        <v>5.0585945800000003</v>
      </c>
      <c r="AJ81" s="503">
        <v>5.2838437799999998</v>
      </c>
      <c r="AK81" s="503">
        <v>5.0581292500000004</v>
      </c>
      <c r="AL81" s="503">
        <v>13.122542629999998</v>
      </c>
      <c r="AM81" s="503">
        <v>23.982223940000001</v>
      </c>
    </row>
    <row r="82" spans="1:39" s="284" customFormat="1" ht="17.25" x14ac:dyDescent="0.3">
      <c r="A82" s="452" t="s">
        <v>600</v>
      </c>
      <c r="B82" s="501">
        <v>97.387107669999992</v>
      </c>
      <c r="C82" s="502">
        <v>90.277790120000006</v>
      </c>
      <c r="D82" s="503">
        <v>88.267082079999994</v>
      </c>
      <c r="E82" s="503">
        <v>91.098502819999993</v>
      </c>
      <c r="F82" s="503">
        <v>93.654553710000002</v>
      </c>
      <c r="G82" s="503">
        <v>92.479294870000004</v>
      </c>
      <c r="H82" s="503">
        <v>89.566909429999995</v>
      </c>
      <c r="I82" s="503">
        <v>91.146370079999997</v>
      </c>
      <c r="J82" s="503">
        <v>91.66910652</v>
      </c>
      <c r="K82" s="503">
        <v>96.310288909999997</v>
      </c>
      <c r="L82" s="503">
        <v>100.77097921000001</v>
      </c>
      <c r="M82" s="503">
        <v>100.19883498999999</v>
      </c>
      <c r="N82" s="503">
        <v>99.982802219999996</v>
      </c>
      <c r="O82" s="503">
        <v>93.321811690000004</v>
      </c>
      <c r="P82" s="503">
        <v>97.898222779999998</v>
      </c>
      <c r="Q82" s="503">
        <v>92.663571289999993</v>
      </c>
      <c r="R82" s="503">
        <v>89</v>
      </c>
      <c r="S82" s="503">
        <v>91.811482369999993</v>
      </c>
      <c r="T82" s="503">
        <v>88.294088119999998</v>
      </c>
      <c r="U82" s="503">
        <v>87.889925469999994</v>
      </c>
      <c r="V82" s="503">
        <v>81.835896050000002</v>
      </c>
      <c r="W82" s="503">
        <v>84.12332416000001</v>
      </c>
      <c r="X82" s="503">
        <v>86.241870480000003</v>
      </c>
      <c r="Y82" s="503">
        <v>85.781006120000001</v>
      </c>
      <c r="Z82" s="503">
        <v>82.486207960000002</v>
      </c>
      <c r="AA82" s="503">
        <v>81.276999539999991</v>
      </c>
      <c r="AB82" s="503">
        <v>83.902402850000016</v>
      </c>
      <c r="AC82" s="503">
        <v>82.627824230000002</v>
      </c>
      <c r="AD82" s="503">
        <v>87.478991950000008</v>
      </c>
      <c r="AE82" s="503">
        <v>85.940461219999989</v>
      </c>
      <c r="AF82" s="503">
        <v>84.587141479999985</v>
      </c>
      <c r="AG82" s="503">
        <v>90.322992249999999</v>
      </c>
      <c r="AH82" s="503">
        <v>86.684825200000006</v>
      </c>
      <c r="AI82" s="503">
        <v>84.383928520000012</v>
      </c>
      <c r="AJ82" s="503">
        <v>82.952794460000007</v>
      </c>
      <c r="AK82" s="503">
        <v>83.915497770000002</v>
      </c>
      <c r="AL82" s="503">
        <v>92.226962239999992</v>
      </c>
      <c r="AM82" s="503">
        <v>95.397146080000013</v>
      </c>
    </row>
    <row r="83" spans="1:39" s="284" customFormat="1" ht="17.25" x14ac:dyDescent="0.3">
      <c r="A83" s="452" t="s">
        <v>601</v>
      </c>
      <c r="B83" s="501">
        <v>583.87336134000009</v>
      </c>
      <c r="C83" s="502">
        <v>597.58972093000011</v>
      </c>
      <c r="D83" s="503">
        <v>610.07351251</v>
      </c>
      <c r="E83" s="503">
        <v>614.29172630000005</v>
      </c>
      <c r="F83" s="503">
        <v>595.48344811000004</v>
      </c>
      <c r="G83" s="503">
        <v>595.79858306000006</v>
      </c>
      <c r="H83" s="503">
        <v>146.11341669999999</v>
      </c>
      <c r="I83" s="503">
        <v>135.64542943000001</v>
      </c>
      <c r="J83" s="503">
        <v>135.91141821999898</v>
      </c>
      <c r="K83" s="503">
        <v>148.91995940000001</v>
      </c>
      <c r="L83" s="503">
        <v>153.30678960999998</v>
      </c>
      <c r="M83" s="503">
        <v>199.38915117000002</v>
      </c>
      <c r="N83" s="503">
        <v>219.97532973</v>
      </c>
      <c r="O83" s="503">
        <v>362.72032748000004</v>
      </c>
      <c r="P83" s="503">
        <v>356.89768631999999</v>
      </c>
      <c r="Q83" s="503">
        <v>360.81023976</v>
      </c>
      <c r="R83" s="503">
        <v>387</v>
      </c>
      <c r="S83" s="503">
        <v>403.48878216999998</v>
      </c>
      <c r="T83" s="503">
        <v>408.90103920000001</v>
      </c>
      <c r="U83" s="503">
        <v>503.34264234999893</v>
      </c>
      <c r="V83" s="503">
        <v>530.88817347999998</v>
      </c>
      <c r="W83" s="503">
        <v>532.73958430000005</v>
      </c>
      <c r="X83" s="503">
        <v>488.52487031999999</v>
      </c>
      <c r="Y83" s="503">
        <v>513.62771340999996</v>
      </c>
      <c r="Z83" s="503">
        <v>518.07162682000001</v>
      </c>
      <c r="AA83" s="503">
        <v>528.21354312000005</v>
      </c>
      <c r="AB83" s="503">
        <v>545.23941170000001</v>
      </c>
      <c r="AC83" s="503">
        <v>551.05698413999983</v>
      </c>
      <c r="AD83" s="503">
        <v>483.92863670999998</v>
      </c>
      <c r="AE83" s="503">
        <v>521.47931512000093</v>
      </c>
      <c r="AF83" s="503">
        <v>253.35974535000102</v>
      </c>
      <c r="AG83" s="503">
        <v>252.47261084000101</v>
      </c>
      <c r="AH83" s="503">
        <v>342.08434126000003</v>
      </c>
      <c r="AI83" s="503">
        <v>375.06741803999995</v>
      </c>
      <c r="AJ83" s="503">
        <v>518.71601184000008</v>
      </c>
      <c r="AK83" s="503">
        <v>393.67770384999994</v>
      </c>
      <c r="AL83" s="503">
        <v>457.51889667</v>
      </c>
      <c r="AM83" s="503">
        <v>588.95484417000011</v>
      </c>
    </row>
    <row r="84" spans="1:39" s="284" customFormat="1" ht="17.25" x14ac:dyDescent="0.3">
      <c r="A84" s="450" t="s">
        <v>602</v>
      </c>
      <c r="B84" s="498">
        <v>4750.8290667585643</v>
      </c>
      <c r="C84" s="499">
        <v>4831.7400407947416</v>
      </c>
      <c r="D84" s="500">
        <v>4735.6540993549061</v>
      </c>
      <c r="E84" s="500">
        <v>4585.674603561577</v>
      </c>
      <c r="F84" s="500">
        <v>4376.527378809762</v>
      </c>
      <c r="G84" s="500">
        <v>4430.7842093904255</v>
      </c>
      <c r="H84" s="500">
        <v>4354.7073448039109</v>
      </c>
      <c r="I84" s="500">
        <v>4399.8219113006762</v>
      </c>
      <c r="J84" s="500">
        <v>4415.2162853766877</v>
      </c>
      <c r="K84" s="500">
        <v>4416.3779241202756</v>
      </c>
      <c r="L84" s="500">
        <v>4460.767777686754</v>
      </c>
      <c r="M84" s="500">
        <v>4512.1174207604699</v>
      </c>
      <c r="N84" s="500">
        <v>4429.6594329756699</v>
      </c>
      <c r="O84" s="500">
        <v>4364.210422825382</v>
      </c>
      <c r="P84" s="500">
        <v>4394.0427824351282</v>
      </c>
      <c r="Q84" s="500">
        <v>4443.5970413757932</v>
      </c>
      <c r="R84" s="500">
        <v>4645</v>
      </c>
      <c r="S84" s="500">
        <v>4655.7270097857081</v>
      </c>
      <c r="T84" s="500">
        <v>4690.941049906417</v>
      </c>
      <c r="U84" s="500">
        <v>4699.4606518831006</v>
      </c>
      <c r="V84" s="500">
        <v>4919.1803682813079</v>
      </c>
      <c r="W84" s="500">
        <v>4877.6031592052213</v>
      </c>
      <c r="X84" s="500">
        <v>4967.3395627003329</v>
      </c>
      <c r="Y84" s="500">
        <v>4963.2101042374443</v>
      </c>
      <c r="Z84" s="500">
        <v>4902.4168744752187</v>
      </c>
      <c r="AA84" s="500">
        <v>4974.9858572523117</v>
      </c>
      <c r="AB84" s="500">
        <v>5024.9421323928482</v>
      </c>
      <c r="AC84" s="500">
        <v>4900.8671665660986</v>
      </c>
      <c r="AD84" s="500">
        <v>7180.5948444919568</v>
      </c>
      <c r="AE84" s="500">
        <v>4468.8579578013732</v>
      </c>
      <c r="AF84" s="500">
        <v>2725.5668727500952</v>
      </c>
      <c r="AG84" s="500">
        <v>2408.6953841782797</v>
      </c>
      <c r="AH84" s="500">
        <v>2519.8500406022977</v>
      </c>
      <c r="AI84" s="500">
        <v>2428.3630749788281</v>
      </c>
      <c r="AJ84" s="500">
        <v>2425.9680385486695</v>
      </c>
      <c r="AK84" s="500">
        <v>2419.4820434462526</v>
      </c>
      <c r="AL84" s="500">
        <v>2412.5799685071661</v>
      </c>
      <c r="AM84" s="500">
        <v>2375.7905783657407</v>
      </c>
    </row>
    <row r="85" spans="1:39" s="284" customFormat="1" ht="17.25" x14ac:dyDescent="0.3">
      <c r="A85" s="452" t="s">
        <v>603</v>
      </c>
      <c r="B85" s="501">
        <v>897.78639792000013</v>
      </c>
      <c r="C85" s="502">
        <v>917.90160922000007</v>
      </c>
      <c r="D85" s="503">
        <v>929.12326751000012</v>
      </c>
      <c r="E85" s="503">
        <v>884.44455290999997</v>
      </c>
      <c r="F85" s="503">
        <v>939.11635990000002</v>
      </c>
      <c r="G85" s="503">
        <v>931.02090552999994</v>
      </c>
      <c r="H85" s="503">
        <v>926.35888463000003</v>
      </c>
      <c r="I85" s="503">
        <v>964.44093307999992</v>
      </c>
      <c r="J85" s="503">
        <v>940.29080826000006</v>
      </c>
      <c r="K85" s="503">
        <v>1048.7294110799999</v>
      </c>
      <c r="L85" s="503">
        <v>1079.9360459700001</v>
      </c>
      <c r="M85" s="503">
        <v>1123.3115463299998</v>
      </c>
      <c r="N85" s="503">
        <v>1074.6192702499991</v>
      </c>
      <c r="O85" s="503">
        <v>1110.1525378400002</v>
      </c>
      <c r="P85" s="503">
        <v>1081.49816319</v>
      </c>
      <c r="Q85" s="503">
        <v>1076.6237138299998</v>
      </c>
      <c r="R85" s="503">
        <v>1218</v>
      </c>
      <c r="S85" s="503">
        <v>1222.39263082</v>
      </c>
      <c r="T85" s="503">
        <v>1195.5583256800001</v>
      </c>
      <c r="U85" s="503">
        <v>1196.19824722</v>
      </c>
      <c r="V85" s="503">
        <v>1376.1112304600001</v>
      </c>
      <c r="W85" s="503">
        <v>1193.3328509400001</v>
      </c>
      <c r="X85" s="503">
        <v>1186.94073149</v>
      </c>
      <c r="Y85" s="503">
        <v>1190.9892231299998</v>
      </c>
      <c r="Z85" s="503">
        <v>1165.1530920499999</v>
      </c>
      <c r="AA85" s="503">
        <v>1162.12527591</v>
      </c>
      <c r="AB85" s="503">
        <v>1157.8905846800001</v>
      </c>
      <c r="AC85" s="503">
        <v>1145.88509552</v>
      </c>
      <c r="AD85" s="503">
        <v>1127.1320921999998</v>
      </c>
      <c r="AE85" s="503">
        <v>1126.6541293399998</v>
      </c>
      <c r="AF85" s="503">
        <v>978.02667348</v>
      </c>
      <c r="AG85" s="503">
        <v>965.89013484999998</v>
      </c>
      <c r="AH85" s="503">
        <v>1088.1556843699998</v>
      </c>
      <c r="AI85" s="503">
        <v>1089.59411374</v>
      </c>
      <c r="AJ85" s="503">
        <v>1084.8842535899998</v>
      </c>
      <c r="AK85" s="503">
        <v>1070.4721039799999</v>
      </c>
      <c r="AL85" s="503">
        <v>1067.9183433999999</v>
      </c>
      <c r="AM85" s="503">
        <v>1007.11866415</v>
      </c>
    </row>
    <row r="86" spans="1:39" s="284" customFormat="1" ht="17.25" x14ac:dyDescent="0.3">
      <c r="A86" s="452" t="s">
        <v>604</v>
      </c>
      <c r="B86" s="501">
        <v>2.0391060699999999</v>
      </c>
      <c r="C86" s="502">
        <v>1.9495328399999998</v>
      </c>
      <c r="D86" s="503">
        <v>0.60937330000000001</v>
      </c>
      <c r="E86" s="503">
        <v>0.24278323000000002</v>
      </c>
      <c r="F86" s="503">
        <v>2.4378461200000001</v>
      </c>
      <c r="G86" s="503">
        <v>3.3579647299999995</v>
      </c>
      <c r="H86" s="503">
        <v>8.2406152600000002</v>
      </c>
      <c r="I86" s="503">
        <v>8.2135818699999987</v>
      </c>
      <c r="J86" s="503">
        <v>8.3241847999999994</v>
      </c>
      <c r="K86" s="503">
        <v>8.0739075099999997</v>
      </c>
      <c r="L86" s="503">
        <v>9.6505650500000009</v>
      </c>
      <c r="M86" s="503">
        <v>9.3797539499999996</v>
      </c>
      <c r="N86" s="503">
        <v>8.9407027100000001</v>
      </c>
      <c r="O86" s="503">
        <v>9.4153176599999995</v>
      </c>
      <c r="P86" s="503">
        <v>9.292908409999999</v>
      </c>
      <c r="Q86" s="503">
        <v>8.1952424100000005</v>
      </c>
      <c r="R86" s="503">
        <v>8</v>
      </c>
      <c r="S86" s="503">
        <v>7.7903841299999996</v>
      </c>
      <c r="T86" s="503">
        <v>8.170227370000001</v>
      </c>
      <c r="U86" s="503">
        <v>14.542499293411861</v>
      </c>
      <c r="V86" s="503">
        <v>13.58480957154778</v>
      </c>
      <c r="W86" s="503">
        <v>12.315196642884242</v>
      </c>
      <c r="X86" s="503">
        <v>11.552343434893411</v>
      </c>
      <c r="Y86" s="503">
        <v>10.8861371004704</v>
      </c>
      <c r="Z86" s="503">
        <v>9.4495369962717994</v>
      </c>
      <c r="AA86" s="503">
        <v>11.074076604701519</v>
      </c>
      <c r="AB86" s="503">
        <v>12.65968279067687</v>
      </c>
      <c r="AC86" s="503">
        <v>13.387519397334469</v>
      </c>
      <c r="AD86" s="503">
        <v>12.71391927265423</v>
      </c>
      <c r="AE86" s="503">
        <v>13.198311873263201</v>
      </c>
      <c r="AF86" s="503">
        <v>12.1830712358105</v>
      </c>
      <c r="AG86" s="503">
        <v>13.819734206644</v>
      </c>
      <c r="AH86" s="503">
        <v>9.0492012063391982</v>
      </c>
      <c r="AI86" s="503">
        <v>6.7143628955683408</v>
      </c>
      <c r="AJ86" s="503">
        <v>6.036554390154719</v>
      </c>
      <c r="AK86" s="503">
        <v>5.1594601145867598</v>
      </c>
      <c r="AL86" s="503">
        <v>2.2323079849225</v>
      </c>
      <c r="AM86" s="503">
        <v>1.3878095400000001</v>
      </c>
    </row>
    <row r="87" spans="1:39" s="284" customFormat="1" ht="17.25" x14ac:dyDescent="0.3">
      <c r="A87" s="452" t="s">
        <v>605</v>
      </c>
      <c r="B87" s="501">
        <v>707.36644527516864</v>
      </c>
      <c r="C87" s="502">
        <v>706.38003038496788</v>
      </c>
      <c r="D87" s="503">
        <v>699.18219595781102</v>
      </c>
      <c r="E87" s="503">
        <v>708.25280252663447</v>
      </c>
      <c r="F87" s="503">
        <v>456.89657968487762</v>
      </c>
      <c r="G87" s="503">
        <v>498.33067586753617</v>
      </c>
      <c r="H87" s="503">
        <v>433.0787094978262</v>
      </c>
      <c r="I87" s="503">
        <v>423.1654711910694</v>
      </c>
      <c r="J87" s="503">
        <v>428.4874636661707</v>
      </c>
      <c r="K87" s="503">
        <v>446.82778394838755</v>
      </c>
      <c r="L87" s="503">
        <v>432.76092661352033</v>
      </c>
      <c r="M87" s="503">
        <v>492.6050031945166</v>
      </c>
      <c r="N87" s="503">
        <v>413.99019712431567</v>
      </c>
      <c r="O87" s="503">
        <v>441.57848155735502</v>
      </c>
      <c r="P87" s="503">
        <v>462.4409699676267</v>
      </c>
      <c r="Q87" s="503">
        <v>478.34758616889172</v>
      </c>
      <c r="R87" s="503">
        <v>546</v>
      </c>
      <c r="S87" s="503">
        <v>595.33012119353941</v>
      </c>
      <c r="T87" s="503">
        <v>610.28073278052818</v>
      </c>
      <c r="U87" s="503">
        <v>608.01989650011001</v>
      </c>
      <c r="V87" s="503">
        <v>618.09235725204155</v>
      </c>
      <c r="W87" s="503">
        <v>632.61129047695567</v>
      </c>
      <c r="X87" s="503">
        <v>652.0580201764102</v>
      </c>
      <c r="Y87" s="503">
        <v>666.65363553291729</v>
      </c>
      <c r="Z87" s="503">
        <v>655.30250948392825</v>
      </c>
      <c r="AA87" s="503">
        <v>673.48121987082459</v>
      </c>
      <c r="AB87" s="503">
        <v>662.05491978533576</v>
      </c>
      <c r="AC87" s="503">
        <v>670.94200959674845</v>
      </c>
      <c r="AD87" s="503">
        <v>706.37301738191024</v>
      </c>
      <c r="AE87" s="503">
        <v>608.59577606033758</v>
      </c>
      <c r="AF87" s="503">
        <v>598.20317988900081</v>
      </c>
      <c r="AG87" s="503">
        <v>610.204797459975</v>
      </c>
      <c r="AH87" s="503">
        <v>653.33077623755571</v>
      </c>
      <c r="AI87" s="503">
        <v>642.9209389981462</v>
      </c>
      <c r="AJ87" s="503">
        <v>630.48950121385826</v>
      </c>
      <c r="AK87" s="503">
        <v>638.01227439558511</v>
      </c>
      <c r="AL87" s="503">
        <v>636.91749784936258</v>
      </c>
      <c r="AM87" s="503">
        <v>650.25159864889315</v>
      </c>
    </row>
    <row r="88" spans="1:39" s="284" customFormat="1" ht="17.25" x14ac:dyDescent="0.3">
      <c r="A88" s="452" t="s">
        <v>606</v>
      </c>
      <c r="B88" s="501">
        <v>116.5242267</v>
      </c>
      <c r="C88" s="502">
        <v>111.94069625</v>
      </c>
      <c r="D88" s="503">
        <v>42.945483719999999</v>
      </c>
      <c r="E88" s="503">
        <v>41.503882060000002</v>
      </c>
      <c r="F88" s="503">
        <v>43.331386649999999</v>
      </c>
      <c r="G88" s="503">
        <v>39.139712029999998</v>
      </c>
      <c r="H88" s="503">
        <v>44.465784530000001</v>
      </c>
      <c r="I88" s="503">
        <v>34.77216301</v>
      </c>
      <c r="J88" s="503">
        <v>41.871732649999998</v>
      </c>
      <c r="K88" s="503">
        <v>40.050147010000003</v>
      </c>
      <c r="L88" s="503">
        <v>34.53631506</v>
      </c>
      <c r="M88" s="503">
        <v>30.986262670000002</v>
      </c>
      <c r="N88" s="503">
        <v>29.090104380000003</v>
      </c>
      <c r="O88" s="503">
        <v>37.642404509999999</v>
      </c>
      <c r="P88" s="503">
        <v>32.667780919999998</v>
      </c>
      <c r="Q88" s="503">
        <v>40.186201830000002</v>
      </c>
      <c r="R88" s="503">
        <v>36</v>
      </c>
      <c r="S88" s="503">
        <v>45.235719100000004</v>
      </c>
      <c r="T88" s="503">
        <v>34.938905720000001</v>
      </c>
      <c r="U88" s="503">
        <v>31.304904060000002</v>
      </c>
      <c r="V88" s="503">
        <v>32.392677059999997</v>
      </c>
      <c r="W88" s="503">
        <v>26.851128469999999</v>
      </c>
      <c r="X88" s="503">
        <v>24.319345529999996</v>
      </c>
      <c r="Y88" s="503">
        <v>28.003286929999998</v>
      </c>
      <c r="Z88" s="503">
        <v>28.96787011</v>
      </c>
      <c r="AA88" s="503">
        <v>33.995688350000002</v>
      </c>
      <c r="AB88" s="503">
        <v>47.240680670000003</v>
      </c>
      <c r="AC88" s="503">
        <v>41.672618499999999</v>
      </c>
      <c r="AD88" s="503">
        <v>39.068093399999995</v>
      </c>
      <c r="AE88" s="503">
        <v>40.715877879999994</v>
      </c>
      <c r="AF88" s="503">
        <v>39.51570692</v>
      </c>
      <c r="AG88" s="503">
        <v>62.474407819999996</v>
      </c>
      <c r="AH88" s="503">
        <v>71.251757569999995</v>
      </c>
      <c r="AI88" s="503">
        <v>60.608093279999999</v>
      </c>
      <c r="AJ88" s="503">
        <v>76.473867030000008</v>
      </c>
      <c r="AK88" s="503">
        <v>75.771479589999998</v>
      </c>
      <c r="AL88" s="503">
        <v>74.253463170000003</v>
      </c>
      <c r="AM88" s="503">
        <v>77.083348009999995</v>
      </c>
    </row>
    <row r="89" spans="1:39" s="284" customFormat="1" ht="17.25" x14ac:dyDescent="0.3">
      <c r="A89" s="452" t="s">
        <v>607</v>
      </c>
      <c r="B89" s="501">
        <v>84.029160139999988</v>
      </c>
      <c r="C89" s="502">
        <v>83.32705464</v>
      </c>
      <c r="D89" s="503">
        <v>68.371613060000001</v>
      </c>
      <c r="E89" s="503">
        <v>63.012376400000008</v>
      </c>
      <c r="F89" s="503">
        <v>60.658251840000005</v>
      </c>
      <c r="G89" s="503">
        <v>63.684182999999997</v>
      </c>
      <c r="H89" s="503">
        <v>65.1529089</v>
      </c>
      <c r="I89" s="503">
        <v>63.831390180000007</v>
      </c>
      <c r="J89" s="503">
        <v>64.10505929</v>
      </c>
      <c r="K89" s="503">
        <v>67.850538880000002</v>
      </c>
      <c r="L89" s="503">
        <v>66.582431470000003</v>
      </c>
      <c r="M89" s="503">
        <v>65.568573709999995</v>
      </c>
      <c r="N89" s="503">
        <v>69.197873670000007</v>
      </c>
      <c r="O89" s="503">
        <v>65.24837488</v>
      </c>
      <c r="P89" s="503">
        <v>67.540155549999994</v>
      </c>
      <c r="Q89" s="503">
        <v>67.253084162788895</v>
      </c>
      <c r="R89" s="503">
        <v>78</v>
      </c>
      <c r="S89" s="503">
        <v>81.453596055754375</v>
      </c>
      <c r="T89" s="503">
        <v>81.485748376841514</v>
      </c>
      <c r="U89" s="503">
        <v>82.963411550539121</v>
      </c>
      <c r="V89" s="503">
        <v>82.302767367229748</v>
      </c>
      <c r="W89" s="503">
        <v>90.878742088772071</v>
      </c>
      <c r="X89" s="503">
        <v>94.821014312508083</v>
      </c>
      <c r="Y89" s="503">
        <v>93.170602958385814</v>
      </c>
      <c r="Z89" s="503">
        <v>99.327185150712339</v>
      </c>
      <c r="AA89" s="503">
        <v>105.3395488814552</v>
      </c>
      <c r="AB89" s="503">
        <v>97.391507345739754</v>
      </c>
      <c r="AC89" s="503">
        <v>95.412130496209883</v>
      </c>
      <c r="AD89" s="503">
        <v>106.7013291613605</v>
      </c>
      <c r="AE89" s="503">
        <v>99.764113206354878</v>
      </c>
      <c r="AF89" s="503">
        <v>86.877425859649662</v>
      </c>
      <c r="AG89" s="503">
        <v>86.184957540747007</v>
      </c>
      <c r="AH89" s="503">
        <v>121.98770000143314</v>
      </c>
      <c r="AI89" s="503">
        <v>123.2493751799345</v>
      </c>
      <c r="AJ89" s="503">
        <v>121.70624881227118</v>
      </c>
      <c r="AK89" s="503">
        <v>117.23869888801428</v>
      </c>
      <c r="AL89" s="503">
        <v>113.56958549274492</v>
      </c>
      <c r="AM89" s="503">
        <v>140.70772925728357</v>
      </c>
    </row>
    <row r="90" spans="1:39" s="284" customFormat="1" ht="17.25" x14ac:dyDescent="0.3">
      <c r="A90" s="452" t="s">
        <v>608</v>
      </c>
      <c r="B90" s="501">
        <v>2943.0837306533949</v>
      </c>
      <c r="C90" s="502">
        <v>3010.2411174597742</v>
      </c>
      <c r="D90" s="503">
        <v>2995.4221658070951</v>
      </c>
      <c r="E90" s="503">
        <v>2888.2182064349427</v>
      </c>
      <c r="F90" s="503">
        <v>2874.0869546148842</v>
      </c>
      <c r="G90" s="503">
        <v>2895.2507682328892</v>
      </c>
      <c r="H90" s="503">
        <v>2877.4104419860851</v>
      </c>
      <c r="I90" s="503">
        <v>2905.3983719696075</v>
      </c>
      <c r="J90" s="503">
        <v>2932.1370367105169</v>
      </c>
      <c r="K90" s="503">
        <v>2804.8461356918879</v>
      </c>
      <c r="L90" s="503">
        <v>2837.3014935232341</v>
      </c>
      <c r="M90" s="503">
        <v>2790.2662809059534</v>
      </c>
      <c r="N90" s="503">
        <v>2833.8212848413555</v>
      </c>
      <c r="O90" s="503">
        <v>2700.173306378028</v>
      </c>
      <c r="P90" s="503">
        <v>2740.6028043975016</v>
      </c>
      <c r="Q90" s="503">
        <v>2772.9912129741128</v>
      </c>
      <c r="R90" s="503">
        <v>2760</v>
      </c>
      <c r="S90" s="503">
        <v>2703.5245584864142</v>
      </c>
      <c r="T90" s="503">
        <v>2760.5071099790466</v>
      </c>
      <c r="U90" s="503">
        <v>2766.43169325904</v>
      </c>
      <c r="V90" s="503">
        <v>2796.6965265704894</v>
      </c>
      <c r="W90" s="503">
        <v>2921.6139505866086</v>
      </c>
      <c r="X90" s="503">
        <v>2997.6481077565209</v>
      </c>
      <c r="Y90" s="503">
        <v>2973.5072185856707</v>
      </c>
      <c r="Z90" s="503">
        <v>2944.2166806843061</v>
      </c>
      <c r="AA90" s="503">
        <v>2988.9700476353305</v>
      </c>
      <c r="AB90" s="503">
        <v>3047.7047571210951</v>
      </c>
      <c r="AC90" s="503">
        <v>2933.5677930558054</v>
      </c>
      <c r="AD90" s="503">
        <v>5188.606393076032</v>
      </c>
      <c r="AE90" s="503">
        <v>2579.9297494414177</v>
      </c>
      <c r="AF90" s="503">
        <v>1010.7608153656348</v>
      </c>
      <c r="AG90" s="503">
        <v>670.12135230091405</v>
      </c>
      <c r="AH90" s="503">
        <v>576.07492121697021</v>
      </c>
      <c r="AI90" s="503">
        <v>505.27619088517895</v>
      </c>
      <c r="AJ90" s="503">
        <v>506.37761351238527</v>
      </c>
      <c r="AK90" s="503">
        <v>512.82802647806636</v>
      </c>
      <c r="AL90" s="503">
        <v>517.68877061013552</v>
      </c>
      <c r="AM90" s="503">
        <v>499.24142875956397</v>
      </c>
    </row>
    <row r="91" spans="1:39" s="284" customFormat="1" ht="17.25" x14ac:dyDescent="0.3">
      <c r="A91" s="450" t="s">
        <v>609</v>
      </c>
      <c r="B91" s="498">
        <v>1198.9722477481389</v>
      </c>
      <c r="C91" s="499">
        <v>1206.7208284166536</v>
      </c>
      <c r="D91" s="500">
        <v>1242.0332390300002</v>
      </c>
      <c r="E91" s="500">
        <v>1220.4205975299999</v>
      </c>
      <c r="F91" s="500">
        <v>1212.8522091799998</v>
      </c>
      <c r="G91" s="500">
        <v>1207.3114739099999</v>
      </c>
      <c r="H91" s="500">
        <v>1173.5182279600001</v>
      </c>
      <c r="I91" s="500">
        <v>1177.01094644</v>
      </c>
      <c r="J91" s="500">
        <v>1183.61637952</v>
      </c>
      <c r="K91" s="500">
        <v>1191.7840735999998</v>
      </c>
      <c r="L91" s="500">
        <v>1173.4994562899999</v>
      </c>
      <c r="M91" s="500">
        <v>1162.0022747200001</v>
      </c>
      <c r="N91" s="500">
        <v>1172.1327933699999</v>
      </c>
      <c r="O91" s="500">
        <v>1161.0589610900001</v>
      </c>
      <c r="P91" s="500">
        <v>1172.8917102400001</v>
      </c>
      <c r="Q91" s="500">
        <v>1149.87555202</v>
      </c>
      <c r="R91" s="500">
        <v>1175</v>
      </c>
      <c r="S91" s="500">
        <v>1191.98213573</v>
      </c>
      <c r="T91" s="500">
        <v>1185.24509646</v>
      </c>
      <c r="U91" s="500">
        <v>1182.8907609300002</v>
      </c>
      <c r="V91" s="500">
        <v>1121.7663914000002</v>
      </c>
      <c r="W91" s="500">
        <v>1118.0905055200001</v>
      </c>
      <c r="X91" s="500">
        <v>1118.57693735</v>
      </c>
      <c r="Y91" s="500">
        <v>1122.9791891399998</v>
      </c>
      <c r="Z91" s="500">
        <v>1116.2918105199999</v>
      </c>
      <c r="AA91" s="500">
        <v>1112.4926204099997</v>
      </c>
      <c r="AB91" s="500">
        <v>1120.3092196800001</v>
      </c>
      <c r="AC91" s="500">
        <v>1100.92073813</v>
      </c>
      <c r="AD91" s="500">
        <v>1132.3158338500002</v>
      </c>
      <c r="AE91" s="500">
        <v>1139.2509441200002</v>
      </c>
      <c r="AF91" s="500">
        <v>1125.1119416199999</v>
      </c>
      <c r="AG91" s="500">
        <v>1128.0793008700002</v>
      </c>
      <c r="AH91" s="500">
        <v>1093.3292602399999</v>
      </c>
      <c r="AI91" s="500">
        <v>1075.56898252</v>
      </c>
      <c r="AJ91" s="500">
        <v>1059.2305144800002</v>
      </c>
      <c r="AK91" s="500">
        <v>1071.5258337999999</v>
      </c>
      <c r="AL91" s="500">
        <v>1054.0853758999999</v>
      </c>
      <c r="AM91" s="500">
        <v>1055.7370891400001</v>
      </c>
    </row>
    <row r="92" spans="1:39" s="284" customFormat="1" ht="17.25" x14ac:dyDescent="0.3">
      <c r="A92" s="452" t="s">
        <v>610</v>
      </c>
      <c r="B92" s="501">
        <v>115.27252138</v>
      </c>
      <c r="C92" s="502">
        <v>124.42809394</v>
      </c>
      <c r="D92" s="503">
        <v>112.00596852</v>
      </c>
      <c r="E92" s="503">
        <v>121.29385818</v>
      </c>
      <c r="F92" s="503">
        <v>120.70950309999999</v>
      </c>
      <c r="G92" s="503">
        <v>127.98534345</v>
      </c>
      <c r="H92" s="503">
        <v>127.03370808</v>
      </c>
      <c r="I92" s="503">
        <v>127.51675046</v>
      </c>
      <c r="J92" s="503">
        <v>128.25556170000002</v>
      </c>
      <c r="K92" s="503">
        <v>132.51207950999998</v>
      </c>
      <c r="L92" s="503">
        <v>131.72863250999998</v>
      </c>
      <c r="M92" s="503">
        <v>119.27840032</v>
      </c>
      <c r="N92" s="503">
        <v>119.68321983</v>
      </c>
      <c r="O92" s="503">
        <v>132.8970727</v>
      </c>
      <c r="P92" s="503">
        <v>133.23064553</v>
      </c>
      <c r="Q92" s="503">
        <v>131.40027744</v>
      </c>
      <c r="R92" s="503">
        <v>130</v>
      </c>
      <c r="S92" s="503">
        <v>129.70001532999999</v>
      </c>
      <c r="T92" s="503">
        <v>129.07231254000001</v>
      </c>
      <c r="U92" s="503">
        <v>127.47674846000001</v>
      </c>
      <c r="V92" s="503">
        <v>136.20900207</v>
      </c>
      <c r="W92" s="503">
        <v>139.3569641</v>
      </c>
      <c r="X92" s="503">
        <v>137.35504935</v>
      </c>
      <c r="Y92" s="503">
        <v>137.53980372999999</v>
      </c>
      <c r="Z92" s="503">
        <v>135.78806968999999</v>
      </c>
      <c r="AA92" s="503">
        <v>134.12795410999999</v>
      </c>
      <c r="AB92" s="503">
        <v>135.42150240999999</v>
      </c>
      <c r="AC92" s="503">
        <v>133.98294858</v>
      </c>
      <c r="AD92" s="503">
        <v>132.58466200999999</v>
      </c>
      <c r="AE92" s="503">
        <v>143.39203412999998</v>
      </c>
      <c r="AF92" s="503">
        <v>142.14169509000001</v>
      </c>
      <c r="AG92" s="503">
        <v>141.31797324000001</v>
      </c>
      <c r="AH92" s="503">
        <v>141.29891526</v>
      </c>
      <c r="AI92" s="503">
        <v>139.53314968000001</v>
      </c>
      <c r="AJ92" s="503">
        <v>189.20864974</v>
      </c>
      <c r="AK92" s="503">
        <v>189.77674894999998</v>
      </c>
      <c r="AL92" s="503">
        <v>192.54897285000001</v>
      </c>
      <c r="AM92" s="503">
        <v>191.28679303999999</v>
      </c>
    </row>
    <row r="93" spans="1:39" s="284" customFormat="1" ht="17.25" x14ac:dyDescent="0.3">
      <c r="A93" s="452" t="s">
        <v>611</v>
      </c>
      <c r="B93" s="501">
        <v>180.67773067813889</v>
      </c>
      <c r="C93" s="502">
        <v>179.99926637665379</v>
      </c>
      <c r="D93" s="503">
        <v>203.84719863999999</v>
      </c>
      <c r="E93" s="503">
        <v>202.59770900000001</v>
      </c>
      <c r="F93" s="503">
        <v>200.85179880000001</v>
      </c>
      <c r="G93" s="503">
        <v>201.35907596999999</v>
      </c>
      <c r="H93" s="503">
        <v>200.1232143</v>
      </c>
      <c r="I93" s="503">
        <v>200.18041590999999</v>
      </c>
      <c r="J93" s="503">
        <v>199.89508910000001</v>
      </c>
      <c r="K93" s="503">
        <v>210.54515116000002</v>
      </c>
      <c r="L93" s="503">
        <v>208.25001987000002</v>
      </c>
      <c r="M93" s="503">
        <v>216.24837832999998</v>
      </c>
      <c r="N93" s="503">
        <v>229.04212312000001</v>
      </c>
      <c r="O93" s="503">
        <v>226.24812668999999</v>
      </c>
      <c r="P93" s="503">
        <v>230.65142306000001</v>
      </c>
      <c r="Q93" s="503">
        <v>193.47472622000001</v>
      </c>
      <c r="R93" s="503">
        <v>203</v>
      </c>
      <c r="S93" s="503">
        <v>211.93967125</v>
      </c>
      <c r="T93" s="503">
        <v>212.3912239</v>
      </c>
      <c r="U93" s="503">
        <v>211.93224819</v>
      </c>
      <c r="V93" s="503">
        <v>210.87296698000003</v>
      </c>
      <c r="W93" s="503">
        <v>215.06362045</v>
      </c>
      <c r="X93" s="503">
        <v>207.71581815000002</v>
      </c>
      <c r="Y93" s="503">
        <v>207.71991863</v>
      </c>
      <c r="Z93" s="503">
        <v>205.90324040000002</v>
      </c>
      <c r="AA93" s="503">
        <v>202.96397052</v>
      </c>
      <c r="AB93" s="503">
        <v>206.35035854000003</v>
      </c>
      <c r="AC93" s="503">
        <v>214.01311914999999</v>
      </c>
      <c r="AD93" s="503">
        <v>211.65633120999999</v>
      </c>
      <c r="AE93" s="503">
        <v>213.51127359999998</v>
      </c>
      <c r="AF93" s="503">
        <v>210.34707935</v>
      </c>
      <c r="AG93" s="503">
        <v>208.92850467</v>
      </c>
      <c r="AH93" s="503">
        <v>206.33295270999997</v>
      </c>
      <c r="AI93" s="503">
        <v>204.97511222999998</v>
      </c>
      <c r="AJ93" s="503">
        <v>202.36424918</v>
      </c>
      <c r="AK93" s="503">
        <v>200.84546708000002</v>
      </c>
      <c r="AL93" s="503">
        <v>199.54841553999998</v>
      </c>
      <c r="AM93" s="503">
        <v>198.50530335000002</v>
      </c>
    </row>
    <row r="94" spans="1:39" s="284" customFormat="1" ht="17.25" x14ac:dyDescent="0.3">
      <c r="A94" s="452" t="s">
        <v>612</v>
      </c>
      <c r="B94" s="501">
        <v>601.0366318099999</v>
      </c>
      <c r="C94" s="502">
        <v>596.56513855999992</v>
      </c>
      <c r="D94" s="503">
        <v>603.03403987000002</v>
      </c>
      <c r="E94" s="503">
        <v>597.81503897000005</v>
      </c>
      <c r="F94" s="503">
        <v>596.96874378999996</v>
      </c>
      <c r="G94" s="503">
        <v>599.47326662</v>
      </c>
      <c r="H94" s="503">
        <v>564.21523355999989</v>
      </c>
      <c r="I94" s="503">
        <v>561.88215632000004</v>
      </c>
      <c r="J94" s="503">
        <v>560.85747159999994</v>
      </c>
      <c r="K94" s="503">
        <v>557.85522730999992</v>
      </c>
      <c r="L94" s="503">
        <v>547.69432147999999</v>
      </c>
      <c r="M94" s="503">
        <v>549.52636900999994</v>
      </c>
      <c r="N94" s="503">
        <v>537.68327481999995</v>
      </c>
      <c r="O94" s="503">
        <v>505.84393560999996</v>
      </c>
      <c r="P94" s="503">
        <v>504.73322657</v>
      </c>
      <c r="Q94" s="503">
        <v>494.19538882999996</v>
      </c>
      <c r="R94" s="503">
        <v>500</v>
      </c>
      <c r="S94" s="503">
        <v>515.77646691999996</v>
      </c>
      <c r="T94" s="503">
        <v>509.95039658000002</v>
      </c>
      <c r="U94" s="503">
        <v>514.53670518000001</v>
      </c>
      <c r="V94" s="503">
        <v>437.40131772000001</v>
      </c>
      <c r="W94" s="503">
        <v>423.66925272000003</v>
      </c>
      <c r="X94" s="503">
        <v>424.61905292999995</v>
      </c>
      <c r="Y94" s="503">
        <v>425.82399248000002</v>
      </c>
      <c r="Z94" s="503">
        <v>416.04315413</v>
      </c>
      <c r="AA94" s="503">
        <v>414.50075373000004</v>
      </c>
      <c r="AB94" s="503">
        <v>412.14656841999999</v>
      </c>
      <c r="AC94" s="503">
        <v>399.87705648999997</v>
      </c>
      <c r="AD94" s="503">
        <v>397.27758842999998</v>
      </c>
      <c r="AE94" s="503">
        <v>397.62400686000001</v>
      </c>
      <c r="AF94" s="503">
        <v>388.42959319000005</v>
      </c>
      <c r="AG94" s="503">
        <v>390.07531412999998</v>
      </c>
      <c r="AH94" s="503">
        <v>357.67640828999998</v>
      </c>
      <c r="AI94" s="503">
        <v>326.76654150000002</v>
      </c>
      <c r="AJ94" s="503">
        <v>308.92400558000003</v>
      </c>
      <c r="AK94" s="503">
        <v>322.22582369999998</v>
      </c>
      <c r="AL94" s="503">
        <v>309.44235176000001</v>
      </c>
      <c r="AM94" s="503">
        <v>302.47794856000002</v>
      </c>
    </row>
    <row r="95" spans="1:39" s="284" customFormat="1" ht="17.25" x14ac:dyDescent="0.3">
      <c r="A95" s="452" t="s">
        <v>613</v>
      </c>
      <c r="B95" s="501">
        <v>254.99875416999996</v>
      </c>
      <c r="C95" s="502">
        <v>257.80863546</v>
      </c>
      <c r="D95" s="503">
        <v>252.28236833</v>
      </c>
      <c r="E95" s="503">
        <v>228.89098423999997</v>
      </c>
      <c r="F95" s="503">
        <v>225.10205770000002</v>
      </c>
      <c r="G95" s="503">
        <v>215.33380713</v>
      </c>
      <c r="H95" s="503">
        <v>219.57987753999998</v>
      </c>
      <c r="I95" s="503">
        <v>226.34401070000001</v>
      </c>
      <c r="J95" s="503">
        <v>232.90834913</v>
      </c>
      <c r="K95" s="503">
        <v>238.18888127999998</v>
      </c>
      <c r="L95" s="503">
        <v>232.36095010999998</v>
      </c>
      <c r="M95" s="503">
        <v>228.60931556</v>
      </c>
      <c r="N95" s="503">
        <v>235.13968419</v>
      </c>
      <c r="O95" s="503">
        <v>242.9619653</v>
      </c>
      <c r="P95" s="503">
        <v>251.59415559000001</v>
      </c>
      <c r="Q95" s="503">
        <v>243.92323575</v>
      </c>
      <c r="R95" s="503">
        <v>255</v>
      </c>
      <c r="S95" s="503">
        <v>248.00359700000001</v>
      </c>
      <c r="T95" s="503">
        <v>247.59032933999998</v>
      </c>
      <c r="U95" s="503">
        <v>239.92320131</v>
      </c>
      <c r="V95" s="503">
        <v>246.49111336000001</v>
      </c>
      <c r="W95" s="503">
        <v>249.24390212</v>
      </c>
      <c r="X95" s="503">
        <v>254.66402196000001</v>
      </c>
      <c r="Y95" s="503">
        <v>257.88521825999999</v>
      </c>
      <c r="Z95" s="503">
        <v>265.03558929000002</v>
      </c>
      <c r="AA95" s="503">
        <v>267.94706818000003</v>
      </c>
      <c r="AB95" s="503">
        <v>273.80471265000006</v>
      </c>
      <c r="AC95" s="503">
        <v>262.06457383000003</v>
      </c>
      <c r="AD95" s="503">
        <v>301.71252272000004</v>
      </c>
      <c r="AE95" s="503">
        <v>295.76698894999998</v>
      </c>
      <c r="AF95" s="503">
        <v>291.36943772000001</v>
      </c>
      <c r="AG95" s="503">
        <v>294.01260641000005</v>
      </c>
      <c r="AH95" s="503">
        <v>294.55202133</v>
      </c>
      <c r="AI95" s="503">
        <v>311.66000241999996</v>
      </c>
      <c r="AJ95" s="503">
        <v>258.19566000999998</v>
      </c>
      <c r="AK95" s="503">
        <v>258.40260731000001</v>
      </c>
      <c r="AL95" s="503">
        <v>254.00232077999999</v>
      </c>
      <c r="AM95" s="503">
        <v>255.32482355000002</v>
      </c>
    </row>
    <row r="96" spans="1:39" s="284" customFormat="1" ht="17.25" x14ac:dyDescent="0.3">
      <c r="A96" s="452" t="s">
        <v>614</v>
      </c>
      <c r="B96" s="501">
        <v>46.986609709999996</v>
      </c>
      <c r="C96" s="502">
        <v>47.919694079999999</v>
      </c>
      <c r="D96" s="503">
        <v>70.863663670000008</v>
      </c>
      <c r="E96" s="503">
        <v>69.823007140000001</v>
      </c>
      <c r="F96" s="503">
        <v>69.220105790000005</v>
      </c>
      <c r="G96" s="503">
        <v>63.159980740000002</v>
      </c>
      <c r="H96" s="503">
        <v>62.56619448</v>
      </c>
      <c r="I96" s="503">
        <v>61.087613049999995</v>
      </c>
      <c r="J96" s="503">
        <v>61.699907989999993</v>
      </c>
      <c r="K96" s="503">
        <v>52.682734339999996</v>
      </c>
      <c r="L96" s="503">
        <v>53.465532320000001</v>
      </c>
      <c r="M96" s="503">
        <v>48.339811500000003</v>
      </c>
      <c r="N96" s="503">
        <v>50.584491410000005</v>
      </c>
      <c r="O96" s="503">
        <v>53.107860790000004</v>
      </c>
      <c r="P96" s="503">
        <v>52.68225949</v>
      </c>
      <c r="Q96" s="503">
        <v>86.88192377999998</v>
      </c>
      <c r="R96" s="503">
        <v>86</v>
      </c>
      <c r="S96" s="503">
        <v>86.56238522999999</v>
      </c>
      <c r="T96" s="503">
        <v>86.240834100000001</v>
      </c>
      <c r="U96" s="503">
        <v>89.021857789999999</v>
      </c>
      <c r="V96" s="503">
        <v>90.791991269999997</v>
      </c>
      <c r="W96" s="503">
        <v>90.756766129999988</v>
      </c>
      <c r="X96" s="503">
        <v>94.222994959999994</v>
      </c>
      <c r="Y96" s="503">
        <v>94.010256039999987</v>
      </c>
      <c r="Z96" s="503">
        <v>93.521757010000002</v>
      </c>
      <c r="AA96" s="503">
        <v>92.952873870000005</v>
      </c>
      <c r="AB96" s="503">
        <v>92.586077660000001</v>
      </c>
      <c r="AC96" s="503">
        <v>90.983040079999995</v>
      </c>
      <c r="AD96" s="503">
        <v>89.084729479999993</v>
      </c>
      <c r="AE96" s="503">
        <v>88.956640580000013</v>
      </c>
      <c r="AF96" s="503">
        <v>92.824136269999997</v>
      </c>
      <c r="AG96" s="503">
        <v>93.744902420000003</v>
      </c>
      <c r="AH96" s="503">
        <v>93.468962650000009</v>
      </c>
      <c r="AI96" s="503">
        <v>92.634176690000004</v>
      </c>
      <c r="AJ96" s="503">
        <v>100.53794997</v>
      </c>
      <c r="AK96" s="503">
        <v>100.27518676000001</v>
      </c>
      <c r="AL96" s="503">
        <v>98.543314969999997</v>
      </c>
      <c r="AM96" s="503">
        <v>108.14222064000001</v>
      </c>
    </row>
    <row r="97" spans="1:2010" s="284" customFormat="1" ht="17.25" x14ac:dyDescent="0.3">
      <c r="A97" s="450" t="s">
        <v>615</v>
      </c>
      <c r="B97" s="498">
        <v>304.69558275000003</v>
      </c>
      <c r="C97" s="499">
        <v>300.37714884000002</v>
      </c>
      <c r="D97" s="500">
        <v>332.88160106999999</v>
      </c>
      <c r="E97" s="500">
        <v>319.64084076999995</v>
      </c>
      <c r="F97" s="500">
        <v>277.95334107999997</v>
      </c>
      <c r="G97" s="500">
        <v>308.66915324000001</v>
      </c>
      <c r="H97" s="500">
        <v>731.32644420000008</v>
      </c>
      <c r="I97" s="500">
        <v>730.29076631000021</v>
      </c>
      <c r="J97" s="500">
        <v>723.30159024999989</v>
      </c>
      <c r="K97" s="500">
        <v>738.39291130999993</v>
      </c>
      <c r="L97" s="500">
        <v>753.05859494000003</v>
      </c>
      <c r="M97" s="500">
        <v>730.62024424000094</v>
      </c>
      <c r="N97" s="500">
        <v>751.78762297999992</v>
      </c>
      <c r="O97" s="500">
        <v>806.84337547999996</v>
      </c>
      <c r="P97" s="500">
        <v>817.84299290000001</v>
      </c>
      <c r="Q97" s="500">
        <v>813.32287893000012</v>
      </c>
      <c r="R97" s="500">
        <v>846</v>
      </c>
      <c r="S97" s="500">
        <v>876.61261027999797</v>
      </c>
      <c r="T97" s="500">
        <v>887.51210380999999</v>
      </c>
      <c r="U97" s="500">
        <v>899.44059964999997</v>
      </c>
      <c r="V97" s="500">
        <v>912.60302328</v>
      </c>
      <c r="W97" s="500">
        <v>931.27013339999996</v>
      </c>
      <c r="X97" s="500">
        <v>940.91422799999998</v>
      </c>
      <c r="Y97" s="500">
        <v>935.83959533000007</v>
      </c>
      <c r="Z97" s="500">
        <v>1014.73653348</v>
      </c>
      <c r="AA97" s="500">
        <v>1067.1250059700001</v>
      </c>
      <c r="AB97" s="500">
        <v>1124.98194339</v>
      </c>
      <c r="AC97" s="500">
        <v>1124.0055019200001</v>
      </c>
      <c r="AD97" s="500">
        <v>1228.5926582100001</v>
      </c>
      <c r="AE97" s="500">
        <v>1242.5902098900001</v>
      </c>
      <c r="AF97" s="500">
        <v>1271.9247596100001</v>
      </c>
      <c r="AG97" s="500">
        <v>1297.7704063799999</v>
      </c>
      <c r="AH97" s="500">
        <v>1609.0216872299998</v>
      </c>
      <c r="AI97" s="500">
        <v>1721.0440534800002</v>
      </c>
      <c r="AJ97" s="500">
        <v>1676.3710573600001</v>
      </c>
      <c r="AK97" s="500">
        <v>1687.6388842599999</v>
      </c>
      <c r="AL97" s="500">
        <v>1819.1079010399981</v>
      </c>
      <c r="AM97" s="500">
        <v>1867.55603726</v>
      </c>
    </row>
    <row r="98" spans="1:2010" s="284" customFormat="1" ht="17.25" x14ac:dyDescent="0.3">
      <c r="A98" s="452" t="s">
        <v>616</v>
      </c>
      <c r="B98" s="501">
        <v>279.48106758000006</v>
      </c>
      <c r="C98" s="502">
        <v>273.99688928</v>
      </c>
      <c r="D98" s="503">
        <v>276.79939337000002</v>
      </c>
      <c r="E98" s="503">
        <v>264.61982850999999</v>
      </c>
      <c r="F98" s="503">
        <v>256.72105005000003</v>
      </c>
      <c r="G98" s="503">
        <v>282.05754899999999</v>
      </c>
      <c r="H98" s="503">
        <v>704.55506718999982</v>
      </c>
      <c r="I98" s="503">
        <v>708.22447202000012</v>
      </c>
      <c r="J98" s="503">
        <v>697.51944897999988</v>
      </c>
      <c r="K98" s="503">
        <v>706.57764734999989</v>
      </c>
      <c r="L98" s="503">
        <v>729.94084442999997</v>
      </c>
      <c r="M98" s="503">
        <v>710.2349762900011</v>
      </c>
      <c r="N98" s="503">
        <v>723.5777425</v>
      </c>
      <c r="O98" s="503">
        <v>726.63339428000006</v>
      </c>
      <c r="P98" s="503">
        <v>708.66899586999989</v>
      </c>
      <c r="Q98" s="503">
        <v>708.56145293000009</v>
      </c>
      <c r="R98" s="503">
        <v>706</v>
      </c>
      <c r="S98" s="503">
        <v>725.48496748999787</v>
      </c>
      <c r="T98" s="503">
        <v>723.10605453000005</v>
      </c>
      <c r="U98" s="503">
        <v>727.91141333999997</v>
      </c>
      <c r="V98" s="503">
        <v>716.15697751000005</v>
      </c>
      <c r="W98" s="503">
        <v>725.23768406000011</v>
      </c>
      <c r="X98" s="503">
        <v>702.26976203999993</v>
      </c>
      <c r="Y98" s="503">
        <v>697.32065585000009</v>
      </c>
      <c r="Z98" s="503">
        <v>752.66048079999996</v>
      </c>
      <c r="AA98" s="503">
        <v>783.77687105000007</v>
      </c>
      <c r="AB98" s="503">
        <v>808.21633487999986</v>
      </c>
      <c r="AC98" s="503">
        <v>803.66646782999987</v>
      </c>
      <c r="AD98" s="503">
        <v>820.65511430999993</v>
      </c>
      <c r="AE98" s="503">
        <v>807.4667569500001</v>
      </c>
      <c r="AF98" s="503">
        <v>806.2797477900001</v>
      </c>
      <c r="AG98" s="503">
        <v>801.09182963000001</v>
      </c>
      <c r="AH98" s="503">
        <v>1052.2638878</v>
      </c>
      <c r="AI98" s="503">
        <v>1052.6972165300001</v>
      </c>
      <c r="AJ98" s="503">
        <v>987.78573400999994</v>
      </c>
      <c r="AK98" s="503">
        <v>986.42115735000004</v>
      </c>
      <c r="AL98" s="503">
        <v>1006.7470219499979</v>
      </c>
      <c r="AM98" s="503">
        <v>1019.3901601299999</v>
      </c>
    </row>
    <row r="99" spans="1:2010" s="284" customFormat="1" ht="17.25" x14ac:dyDescent="0.3">
      <c r="A99" s="452" t="s">
        <v>617</v>
      </c>
      <c r="B99" s="501">
        <v>25.214515170000002</v>
      </c>
      <c r="C99" s="502">
        <v>26.380259559999999</v>
      </c>
      <c r="D99" s="503">
        <v>56.082207700000005</v>
      </c>
      <c r="E99" s="503">
        <v>55.021012259999999</v>
      </c>
      <c r="F99" s="503">
        <v>21.232291029999999</v>
      </c>
      <c r="G99" s="503">
        <v>26.611604240000002</v>
      </c>
      <c r="H99" s="503">
        <v>26.771377009999998</v>
      </c>
      <c r="I99" s="503">
        <v>22.066294289999998</v>
      </c>
      <c r="J99" s="503">
        <v>25.782141270000004</v>
      </c>
      <c r="K99" s="503">
        <v>31.815263959999999</v>
      </c>
      <c r="L99" s="503">
        <v>23.117750509999997</v>
      </c>
      <c r="M99" s="503">
        <v>20.385267950000003</v>
      </c>
      <c r="N99" s="503">
        <v>28.209880479999999</v>
      </c>
      <c r="O99" s="503">
        <v>80.209981200000001</v>
      </c>
      <c r="P99" s="503">
        <v>109.17399703</v>
      </c>
      <c r="Q99" s="503">
        <v>104.761426</v>
      </c>
      <c r="R99" s="503">
        <v>139</v>
      </c>
      <c r="S99" s="503">
        <v>151.12764279000001</v>
      </c>
      <c r="T99" s="503">
        <v>164.40604928000002</v>
      </c>
      <c r="U99" s="503">
        <v>171.52918631</v>
      </c>
      <c r="V99" s="503">
        <v>196.44604576999998</v>
      </c>
      <c r="W99" s="503">
        <v>206.03244934</v>
      </c>
      <c r="X99" s="503">
        <v>238.64446595999999</v>
      </c>
      <c r="Y99" s="503">
        <v>238.51893948000003</v>
      </c>
      <c r="Z99" s="503">
        <v>262.07605267999998</v>
      </c>
      <c r="AA99" s="503">
        <v>283.34813492000001</v>
      </c>
      <c r="AB99" s="503">
        <v>316.76560851000005</v>
      </c>
      <c r="AC99" s="503">
        <v>320.33903408999998</v>
      </c>
      <c r="AD99" s="503">
        <v>407.93754390000004</v>
      </c>
      <c r="AE99" s="503">
        <v>435.12345294000005</v>
      </c>
      <c r="AF99" s="503">
        <v>465.64501181999998</v>
      </c>
      <c r="AG99" s="503">
        <v>496.67857674999993</v>
      </c>
      <c r="AH99" s="503">
        <v>556.75779943000009</v>
      </c>
      <c r="AI99" s="503">
        <v>668.3468369499999</v>
      </c>
      <c r="AJ99" s="503">
        <v>688.58532335000007</v>
      </c>
      <c r="AK99" s="503">
        <v>701.21772691000012</v>
      </c>
      <c r="AL99" s="503">
        <v>812.36087908999991</v>
      </c>
      <c r="AM99" s="503">
        <v>848.16587713000001</v>
      </c>
    </row>
    <row r="100" spans="1:2010" s="284" customFormat="1" ht="17.25" x14ac:dyDescent="0.3">
      <c r="A100" s="450" t="s">
        <v>618</v>
      </c>
      <c r="B100" s="498">
        <v>835.29775215000006</v>
      </c>
      <c r="C100" s="499">
        <v>812.35333787000013</v>
      </c>
      <c r="D100" s="500">
        <v>752.56871347000003</v>
      </c>
      <c r="E100" s="500">
        <v>786.68442192999998</v>
      </c>
      <c r="F100" s="500">
        <v>814.79923051000003</v>
      </c>
      <c r="G100" s="500">
        <v>803.95136647000004</v>
      </c>
      <c r="H100" s="500">
        <v>799.82639061999987</v>
      </c>
      <c r="I100" s="500">
        <v>790.25253862999796</v>
      </c>
      <c r="J100" s="500">
        <v>801.59003049</v>
      </c>
      <c r="K100" s="500">
        <v>752.73845382999787</v>
      </c>
      <c r="L100" s="500">
        <v>730.24842722999813</v>
      </c>
      <c r="M100" s="500">
        <v>753.004274479998</v>
      </c>
      <c r="N100" s="500">
        <v>751.50463206999996</v>
      </c>
      <c r="O100" s="500">
        <v>763.69488651999688</v>
      </c>
      <c r="P100" s="500">
        <v>781.24142451000012</v>
      </c>
      <c r="Q100" s="500">
        <v>770.59227351000004</v>
      </c>
      <c r="R100" s="500">
        <v>789</v>
      </c>
      <c r="S100" s="500">
        <v>823.07404320999808</v>
      </c>
      <c r="T100" s="500">
        <v>843.63391014000013</v>
      </c>
      <c r="U100" s="500">
        <v>827.72904607999999</v>
      </c>
      <c r="V100" s="500">
        <v>864.43540826999993</v>
      </c>
      <c r="W100" s="500">
        <v>836.56136473000004</v>
      </c>
      <c r="X100" s="500">
        <v>828.55314572999998</v>
      </c>
      <c r="Y100" s="500">
        <v>828.40094221000004</v>
      </c>
      <c r="Z100" s="500">
        <v>833.84795466999992</v>
      </c>
      <c r="AA100" s="500">
        <v>839.19487748000006</v>
      </c>
      <c r="AB100" s="500">
        <v>821.90183944</v>
      </c>
      <c r="AC100" s="500">
        <v>818.03174001000002</v>
      </c>
      <c r="AD100" s="500">
        <v>811.20157073999997</v>
      </c>
      <c r="AE100" s="500">
        <v>826.82049061999908</v>
      </c>
      <c r="AF100" s="500">
        <v>1156.1143723099999</v>
      </c>
      <c r="AG100" s="500">
        <v>1353.2239458999998</v>
      </c>
      <c r="AH100" s="500">
        <v>1367.600164010001</v>
      </c>
      <c r="AI100" s="500">
        <v>1370.8443302900009</v>
      </c>
      <c r="AJ100" s="500">
        <v>1379.3936833700002</v>
      </c>
      <c r="AK100" s="500">
        <v>1437.099666579998</v>
      </c>
      <c r="AL100" s="500">
        <v>1384.213328230001</v>
      </c>
      <c r="AM100" s="500">
        <v>1377.55211983001</v>
      </c>
    </row>
    <row r="101" spans="1:2010" s="284" customFormat="1" ht="17.25" x14ac:dyDescent="0.3">
      <c r="A101" s="452" t="s">
        <v>619</v>
      </c>
      <c r="B101" s="501">
        <v>165.16120190000001</v>
      </c>
      <c r="C101" s="502">
        <v>146.22229801</v>
      </c>
      <c r="D101" s="503">
        <v>104.623650010001</v>
      </c>
      <c r="E101" s="503">
        <v>119.19377007999998</v>
      </c>
      <c r="F101" s="503">
        <v>133.26626752999999</v>
      </c>
      <c r="G101" s="503">
        <v>139.81103347000001</v>
      </c>
      <c r="H101" s="503">
        <v>137.90591399000002</v>
      </c>
      <c r="I101" s="503">
        <v>136.235443119998</v>
      </c>
      <c r="J101" s="503">
        <v>140.19505695999999</v>
      </c>
      <c r="K101" s="503">
        <v>137.20547023999802</v>
      </c>
      <c r="L101" s="503">
        <v>135.00425435999801</v>
      </c>
      <c r="M101" s="503">
        <v>148.47166233999801</v>
      </c>
      <c r="N101" s="503">
        <v>167.37461604000003</v>
      </c>
      <c r="O101" s="503">
        <v>179.837641209997</v>
      </c>
      <c r="P101" s="503">
        <v>188.57867988999999</v>
      </c>
      <c r="Q101" s="503">
        <v>183.00739590999999</v>
      </c>
      <c r="R101" s="503">
        <v>191</v>
      </c>
      <c r="S101" s="503">
        <v>202.99926724999801</v>
      </c>
      <c r="T101" s="503">
        <v>205.73774771999999</v>
      </c>
      <c r="U101" s="503">
        <v>203.67102519999997</v>
      </c>
      <c r="V101" s="503">
        <v>218.04534312000001</v>
      </c>
      <c r="W101" s="503">
        <v>218.12773569999999</v>
      </c>
      <c r="X101" s="503">
        <v>206.65255389000001</v>
      </c>
      <c r="Y101" s="503">
        <v>205.46024401</v>
      </c>
      <c r="Z101" s="503">
        <v>205.97520069999999</v>
      </c>
      <c r="AA101" s="503">
        <v>205.00048243000001</v>
      </c>
      <c r="AB101" s="503">
        <v>203.08415210999999</v>
      </c>
      <c r="AC101" s="503">
        <v>202.45907591000002</v>
      </c>
      <c r="AD101" s="503">
        <v>204.21699333999999</v>
      </c>
      <c r="AE101" s="503">
        <v>209.86834300000001</v>
      </c>
      <c r="AF101" s="503">
        <v>263.60019756000003</v>
      </c>
      <c r="AG101" s="503">
        <v>300.17008546000005</v>
      </c>
      <c r="AH101" s="503">
        <v>302.60765708000099</v>
      </c>
      <c r="AI101" s="503">
        <v>298.07229785000095</v>
      </c>
      <c r="AJ101" s="503">
        <v>286.60224836999998</v>
      </c>
      <c r="AK101" s="503">
        <v>293.027257179998</v>
      </c>
      <c r="AL101" s="503">
        <v>300.43674713999997</v>
      </c>
      <c r="AM101" s="503">
        <v>303.87659817000997</v>
      </c>
    </row>
    <row r="102" spans="1:2010" s="284" customFormat="1" ht="17.25" x14ac:dyDescent="0.3">
      <c r="A102" s="452" t="s">
        <v>620</v>
      </c>
      <c r="B102" s="501">
        <v>0.12551682</v>
      </c>
      <c r="C102" s="502">
        <v>0.12708405</v>
      </c>
      <c r="D102" s="503">
        <v>0.13283904000000002</v>
      </c>
      <c r="E102" s="503">
        <v>0.14987702</v>
      </c>
      <c r="F102" s="503">
        <v>0.12929682000000001</v>
      </c>
      <c r="G102" s="503">
        <v>0.12806745</v>
      </c>
      <c r="H102" s="503">
        <v>9.9450320000000009E-2</v>
      </c>
      <c r="I102" s="503">
        <v>0.13173287</v>
      </c>
      <c r="J102" s="503">
        <v>0.48726587999999993</v>
      </c>
      <c r="K102" s="503">
        <v>0.51146448</v>
      </c>
      <c r="L102" s="503">
        <v>0.81406307999999994</v>
      </c>
      <c r="M102" s="503">
        <v>1.47160603</v>
      </c>
      <c r="N102" s="503">
        <v>0.98125980000000002</v>
      </c>
      <c r="O102" s="503">
        <v>0.77953059999999996</v>
      </c>
      <c r="P102" s="503">
        <v>1.68442589</v>
      </c>
      <c r="Q102" s="503">
        <v>3.4493045499999999</v>
      </c>
      <c r="R102" s="503">
        <v>3</v>
      </c>
      <c r="S102" s="503">
        <v>3.3573702000000001</v>
      </c>
      <c r="T102" s="503">
        <v>3.29133546</v>
      </c>
      <c r="U102" s="503">
        <v>3.6563031600000002</v>
      </c>
      <c r="V102" s="503">
        <v>3.7617874900000001</v>
      </c>
      <c r="W102" s="503">
        <v>3.32400166</v>
      </c>
      <c r="X102" s="503">
        <v>3.6836168300000001</v>
      </c>
      <c r="Y102" s="503">
        <v>3.8405797000000002</v>
      </c>
      <c r="Z102" s="503">
        <v>3.77156738</v>
      </c>
      <c r="AA102" s="503">
        <v>3.6347839300000002</v>
      </c>
      <c r="AB102" s="503">
        <v>3.7877809300000003</v>
      </c>
      <c r="AC102" s="503">
        <v>3.0684849700000001</v>
      </c>
      <c r="AD102" s="503">
        <v>3.2121997000000002</v>
      </c>
      <c r="AE102" s="503">
        <v>3.26140461</v>
      </c>
      <c r="AF102" s="503">
        <v>6.1295883499999997</v>
      </c>
      <c r="AG102" s="503">
        <v>13.30148724</v>
      </c>
      <c r="AH102" s="503">
        <v>20.724422130000001</v>
      </c>
      <c r="AI102" s="503">
        <v>20.595963279999999</v>
      </c>
      <c r="AJ102" s="503">
        <v>20.717217859999998</v>
      </c>
      <c r="AK102" s="503">
        <v>30.621552699999999</v>
      </c>
      <c r="AL102" s="503">
        <v>30.67816247</v>
      </c>
      <c r="AM102" s="503">
        <v>30.831305690000001</v>
      </c>
    </row>
    <row r="103" spans="1:2010" s="284" customFormat="1" ht="17.25" x14ac:dyDescent="0.3">
      <c r="A103" s="452" t="s">
        <v>621</v>
      </c>
      <c r="B103" s="501">
        <v>25.082215999999999</v>
      </c>
      <c r="C103" s="502">
        <v>24.348019689999997</v>
      </c>
      <c r="D103" s="503">
        <v>20.850048260000001</v>
      </c>
      <c r="E103" s="503">
        <v>20.83768431</v>
      </c>
      <c r="F103" s="503">
        <v>20.075001329999999</v>
      </c>
      <c r="G103" s="503">
        <v>19.494366289999999</v>
      </c>
      <c r="H103" s="503">
        <v>18.823532059999998</v>
      </c>
      <c r="I103" s="503">
        <v>18.39818721</v>
      </c>
      <c r="J103" s="503">
        <v>17.638744989999999</v>
      </c>
      <c r="K103" s="503">
        <v>16.975998329999999</v>
      </c>
      <c r="L103" s="503">
        <v>18.866716359999998</v>
      </c>
      <c r="M103" s="503">
        <v>21.208298489999997</v>
      </c>
      <c r="N103" s="503">
        <v>21.378376969999998</v>
      </c>
      <c r="O103" s="503">
        <v>22.12118272</v>
      </c>
      <c r="P103" s="503">
        <v>27.01073057</v>
      </c>
      <c r="Q103" s="503">
        <v>31.484494319999996</v>
      </c>
      <c r="R103" s="503">
        <v>32</v>
      </c>
      <c r="S103" s="503">
        <v>32.648077719999996</v>
      </c>
      <c r="T103" s="503">
        <v>39.811742209999998</v>
      </c>
      <c r="U103" s="503">
        <v>40.441799480000007</v>
      </c>
      <c r="V103" s="503">
        <v>44.944974729999998</v>
      </c>
      <c r="W103" s="503">
        <v>41.639250879999999</v>
      </c>
      <c r="X103" s="503">
        <v>40.435885030000001</v>
      </c>
      <c r="Y103" s="503">
        <v>44.906091549999999</v>
      </c>
      <c r="Z103" s="503">
        <v>41.892061989999995</v>
      </c>
      <c r="AA103" s="503">
        <v>50.244650139999997</v>
      </c>
      <c r="AB103" s="503">
        <v>40.726439710000001</v>
      </c>
      <c r="AC103" s="503">
        <v>38.521549690000001</v>
      </c>
      <c r="AD103" s="503">
        <v>35.590662430000002</v>
      </c>
      <c r="AE103" s="503">
        <v>31.518717139999996</v>
      </c>
      <c r="AF103" s="503">
        <v>44.5716611</v>
      </c>
      <c r="AG103" s="503">
        <v>69.42756086</v>
      </c>
      <c r="AH103" s="503">
        <v>77.192818900000006</v>
      </c>
      <c r="AI103" s="503">
        <v>92.504653869999999</v>
      </c>
      <c r="AJ103" s="503">
        <v>94.777807469999985</v>
      </c>
      <c r="AK103" s="503">
        <v>129.83820908999999</v>
      </c>
      <c r="AL103" s="503">
        <v>130.91279005999999</v>
      </c>
      <c r="AM103" s="503">
        <v>129.91312712000001</v>
      </c>
    </row>
    <row r="104" spans="1:2010" s="284" customFormat="1" ht="17.25" x14ac:dyDescent="0.3">
      <c r="A104" s="452" t="s">
        <v>622</v>
      </c>
      <c r="B104" s="501">
        <v>644.92881743000009</v>
      </c>
      <c r="C104" s="502">
        <v>641.65593611999998</v>
      </c>
      <c r="D104" s="503">
        <v>626.96217615999899</v>
      </c>
      <c r="E104" s="503">
        <v>646.50309051999989</v>
      </c>
      <c r="F104" s="503">
        <v>661.32866483000009</v>
      </c>
      <c r="G104" s="503">
        <v>644.51789926000004</v>
      </c>
      <c r="H104" s="503">
        <v>642.99749425000005</v>
      </c>
      <c r="I104" s="503">
        <v>635.48717542999998</v>
      </c>
      <c r="J104" s="503">
        <v>643.26896266000006</v>
      </c>
      <c r="K104" s="503">
        <v>598.04552077999995</v>
      </c>
      <c r="L104" s="503">
        <v>575.56339343000002</v>
      </c>
      <c r="M104" s="503">
        <v>581.85270762000005</v>
      </c>
      <c r="N104" s="503">
        <v>561.77037926000003</v>
      </c>
      <c r="O104" s="503">
        <v>560.95653199000003</v>
      </c>
      <c r="P104" s="503">
        <v>563.9675881600001</v>
      </c>
      <c r="Q104" s="503">
        <v>552.65107872999999</v>
      </c>
      <c r="R104" s="503">
        <v>563</v>
      </c>
      <c r="S104" s="503">
        <v>584.06932803999996</v>
      </c>
      <c r="T104" s="503">
        <v>594.79308475000005</v>
      </c>
      <c r="U104" s="503">
        <v>579.95991823999998</v>
      </c>
      <c r="V104" s="503">
        <v>597.68330293000008</v>
      </c>
      <c r="W104" s="503">
        <v>573.47037649000004</v>
      </c>
      <c r="X104" s="503">
        <v>577.78108998000005</v>
      </c>
      <c r="Y104" s="503">
        <v>574.19402694999997</v>
      </c>
      <c r="Z104" s="503">
        <v>582.2091246</v>
      </c>
      <c r="AA104" s="503">
        <v>580.31496098000002</v>
      </c>
      <c r="AB104" s="503">
        <v>574.30346669000005</v>
      </c>
      <c r="AC104" s="503">
        <v>573.9826294400001</v>
      </c>
      <c r="AD104" s="503">
        <v>568.18171526999993</v>
      </c>
      <c r="AE104" s="503">
        <v>582.17202586999895</v>
      </c>
      <c r="AF104" s="503">
        <v>841.81292530000007</v>
      </c>
      <c r="AG104" s="503">
        <v>970.32481233999988</v>
      </c>
      <c r="AH104" s="503">
        <v>967.07526589999998</v>
      </c>
      <c r="AI104" s="503">
        <v>959.67141528999991</v>
      </c>
      <c r="AJ104" s="503">
        <v>977.29640967</v>
      </c>
      <c r="AK104" s="503">
        <v>983.61264761000007</v>
      </c>
      <c r="AL104" s="503">
        <v>922.18562856000096</v>
      </c>
      <c r="AM104" s="503">
        <v>912.93108885000004</v>
      </c>
    </row>
    <row r="105" spans="1:2010" s="284" customFormat="1" ht="17.25" x14ac:dyDescent="0.3">
      <c r="A105" s="450" t="s">
        <v>623</v>
      </c>
      <c r="B105" s="498">
        <v>1165.4514188539367</v>
      </c>
      <c r="C105" s="499">
        <v>1216.0111036406001</v>
      </c>
      <c r="D105" s="500">
        <v>900.56745968404528</v>
      </c>
      <c r="E105" s="500">
        <v>882.25630569052203</v>
      </c>
      <c r="F105" s="500">
        <v>871.88601495949968</v>
      </c>
      <c r="G105" s="500">
        <v>877.48141656286566</v>
      </c>
      <c r="H105" s="500">
        <v>1140.5315878454251</v>
      </c>
      <c r="I105" s="500">
        <v>875.34611432997178</v>
      </c>
      <c r="J105" s="500">
        <v>837.48059616792227</v>
      </c>
      <c r="K105" s="500">
        <v>910.41639686944814</v>
      </c>
      <c r="L105" s="500">
        <v>929.00752762078093</v>
      </c>
      <c r="M105" s="500">
        <v>877.23925070873577</v>
      </c>
      <c r="N105" s="500">
        <v>873.72436038728983</v>
      </c>
      <c r="O105" s="500">
        <v>886.03417220865322</v>
      </c>
      <c r="P105" s="500">
        <v>868.68489541737688</v>
      </c>
      <c r="Q105" s="500">
        <v>855.52395670832425</v>
      </c>
      <c r="R105" s="500">
        <v>801</v>
      </c>
      <c r="S105" s="500">
        <v>856.79714811845679</v>
      </c>
      <c r="T105" s="500">
        <v>870.19579897226151</v>
      </c>
      <c r="U105" s="500">
        <v>849.37500470313785</v>
      </c>
      <c r="V105" s="500">
        <v>817.32835694117523</v>
      </c>
      <c r="W105" s="500">
        <v>814.04461061958125</v>
      </c>
      <c r="X105" s="500">
        <v>769.50209935028181</v>
      </c>
      <c r="Y105" s="500">
        <v>806.69675139054812</v>
      </c>
      <c r="Z105" s="500">
        <v>802.0363285429122</v>
      </c>
      <c r="AA105" s="500">
        <v>775.8575695454897</v>
      </c>
      <c r="AB105" s="500">
        <v>774.98384178762785</v>
      </c>
      <c r="AC105" s="500">
        <v>789.0587181633706</v>
      </c>
      <c r="AD105" s="500">
        <v>796.8280461445047</v>
      </c>
      <c r="AE105" s="500">
        <v>816.67175158365274</v>
      </c>
      <c r="AF105" s="500">
        <v>994.4566635910021</v>
      </c>
      <c r="AG105" s="500">
        <v>741.08954974160679</v>
      </c>
      <c r="AH105" s="500">
        <v>560.45799735630783</v>
      </c>
      <c r="AI105" s="500">
        <v>530.30719295066683</v>
      </c>
      <c r="AJ105" s="500">
        <v>612.50593865168094</v>
      </c>
      <c r="AK105" s="500">
        <v>605.98323996780994</v>
      </c>
      <c r="AL105" s="500">
        <v>536.81216953998944</v>
      </c>
      <c r="AM105" s="500">
        <v>545.96704950141987</v>
      </c>
    </row>
    <row r="106" spans="1:2010" s="284" customFormat="1" ht="17.25" x14ac:dyDescent="0.3">
      <c r="A106" s="452" t="s">
        <v>624</v>
      </c>
      <c r="B106" s="501">
        <v>83.49382688999998</v>
      </c>
      <c r="C106" s="502">
        <v>83.750169050000011</v>
      </c>
      <c r="D106" s="503">
        <v>56.644757870000007</v>
      </c>
      <c r="E106" s="503">
        <v>56.589147089999997</v>
      </c>
      <c r="F106" s="503">
        <v>57.274945950000003</v>
      </c>
      <c r="G106" s="503">
        <v>55.837607980000001</v>
      </c>
      <c r="H106" s="503">
        <v>55.408039980000005</v>
      </c>
      <c r="I106" s="503">
        <v>54.496259589999994</v>
      </c>
      <c r="J106" s="503">
        <v>54.584443410000006</v>
      </c>
      <c r="K106" s="503">
        <v>55.377934479999993</v>
      </c>
      <c r="L106" s="503">
        <v>53.42491733</v>
      </c>
      <c r="M106" s="503">
        <v>41.713011109999997</v>
      </c>
      <c r="N106" s="503">
        <v>39.938761400000004</v>
      </c>
      <c r="O106" s="503">
        <v>41.232565280000003</v>
      </c>
      <c r="P106" s="503">
        <v>40.533767599999997</v>
      </c>
      <c r="Q106" s="503">
        <v>39.628145619999998</v>
      </c>
      <c r="R106" s="503">
        <v>41</v>
      </c>
      <c r="S106" s="503">
        <v>38.484270989999999</v>
      </c>
      <c r="T106" s="503">
        <v>39.372916289999999</v>
      </c>
      <c r="U106" s="503">
        <v>39.24032004</v>
      </c>
      <c r="V106" s="503">
        <v>38.878140260000002</v>
      </c>
      <c r="W106" s="503">
        <v>38.256647569999998</v>
      </c>
      <c r="X106" s="503">
        <v>27.404274659999995</v>
      </c>
      <c r="Y106" s="503">
        <v>27.283325600000001</v>
      </c>
      <c r="Z106" s="503">
        <v>26.508295589999999</v>
      </c>
      <c r="AA106" s="503">
        <v>27.150646129999998</v>
      </c>
      <c r="AB106" s="503">
        <v>26.94917994</v>
      </c>
      <c r="AC106" s="503">
        <v>26.267033060000003</v>
      </c>
      <c r="AD106" s="503">
        <v>26.115858429999999</v>
      </c>
      <c r="AE106" s="503">
        <v>25.797168249999999</v>
      </c>
      <c r="AF106" s="503">
        <v>27.092881309999999</v>
      </c>
      <c r="AG106" s="503">
        <v>45.972891570000002</v>
      </c>
      <c r="AH106" s="503">
        <v>47.394859409999995</v>
      </c>
      <c r="AI106" s="503">
        <v>46.934829810000004</v>
      </c>
      <c r="AJ106" s="503">
        <v>55.228607009999998</v>
      </c>
      <c r="AK106" s="503">
        <v>47.250627150000007</v>
      </c>
      <c r="AL106" s="503">
        <v>47.621006649999998</v>
      </c>
      <c r="AM106" s="503">
        <v>54.624941579999998</v>
      </c>
    </row>
    <row r="107" spans="1:2010" s="284" customFormat="1" ht="17.25" x14ac:dyDescent="0.3">
      <c r="A107" s="452" t="s">
        <v>625</v>
      </c>
      <c r="B107" s="501">
        <v>498.06299753391369</v>
      </c>
      <c r="C107" s="502">
        <v>500.69022945060135</v>
      </c>
      <c r="D107" s="503">
        <v>226.98111864404731</v>
      </c>
      <c r="E107" s="503">
        <v>228.66858790052106</v>
      </c>
      <c r="F107" s="503">
        <v>229.62589953949987</v>
      </c>
      <c r="G107" s="503">
        <v>221.98971058286753</v>
      </c>
      <c r="H107" s="503">
        <v>214.4259122054242</v>
      </c>
      <c r="I107" s="503">
        <v>217.00681971997085</v>
      </c>
      <c r="J107" s="503">
        <v>214.21333299792232</v>
      </c>
      <c r="K107" s="503">
        <v>219.70989999944922</v>
      </c>
      <c r="L107" s="503">
        <v>217.38014615078097</v>
      </c>
      <c r="M107" s="503">
        <v>215.76818756873675</v>
      </c>
      <c r="N107" s="503">
        <v>212.76992380729288</v>
      </c>
      <c r="O107" s="503">
        <v>211.99073168865013</v>
      </c>
      <c r="P107" s="503">
        <v>212.89760684737499</v>
      </c>
      <c r="Q107" s="503">
        <v>221.84361746832516</v>
      </c>
      <c r="R107" s="503">
        <v>222</v>
      </c>
      <c r="S107" s="503">
        <v>218.46398277845691</v>
      </c>
      <c r="T107" s="503">
        <v>205.45989203225943</v>
      </c>
      <c r="U107" s="503">
        <v>195.10136199313806</v>
      </c>
      <c r="V107" s="503">
        <v>225.69536855117491</v>
      </c>
      <c r="W107" s="503">
        <v>231.46591397958693</v>
      </c>
      <c r="X107" s="503">
        <v>204.70076538864413</v>
      </c>
      <c r="Y107" s="503">
        <v>221.6368391205481</v>
      </c>
      <c r="Z107" s="503">
        <v>219.5298482729122</v>
      </c>
      <c r="AA107" s="503">
        <v>195.51869464548963</v>
      </c>
      <c r="AB107" s="503">
        <v>180.81893496762785</v>
      </c>
      <c r="AC107" s="503">
        <v>177.44294857337053</v>
      </c>
      <c r="AD107" s="503">
        <v>187.78620094450469</v>
      </c>
      <c r="AE107" s="503">
        <v>192.27599449366028</v>
      </c>
      <c r="AF107" s="503">
        <v>436.83508993100571</v>
      </c>
      <c r="AG107" s="503">
        <v>276.156083821609</v>
      </c>
      <c r="AH107" s="503">
        <v>188.18462552631166</v>
      </c>
      <c r="AI107" s="503">
        <v>189.36016078066584</v>
      </c>
      <c r="AJ107" s="503">
        <v>265.26260299167768</v>
      </c>
      <c r="AK107" s="503">
        <v>265.87575040781002</v>
      </c>
      <c r="AL107" s="503">
        <v>201.95062719998691</v>
      </c>
      <c r="AM107" s="503">
        <v>202.0047817914184</v>
      </c>
    </row>
    <row r="108" spans="1:2010" s="284" customFormat="1" ht="18" thickBot="1" x14ac:dyDescent="0.35">
      <c r="A108" s="452" t="s">
        <v>626</v>
      </c>
      <c r="B108" s="501">
        <v>583.89459443002306</v>
      </c>
      <c r="C108" s="502">
        <v>631.57070513999906</v>
      </c>
      <c r="D108" s="503">
        <v>616.94158316999801</v>
      </c>
      <c r="E108" s="503">
        <v>596.99857070000098</v>
      </c>
      <c r="F108" s="503">
        <v>584.98516946999996</v>
      </c>
      <c r="G108" s="503">
        <v>599.65409799999793</v>
      </c>
      <c r="H108" s="503">
        <v>870.69763566000097</v>
      </c>
      <c r="I108" s="503">
        <v>603.84303502000091</v>
      </c>
      <c r="J108" s="503">
        <v>568.68281976000003</v>
      </c>
      <c r="K108" s="503">
        <v>635.32856238999898</v>
      </c>
      <c r="L108" s="503">
        <v>658.20246413999985</v>
      </c>
      <c r="M108" s="503">
        <v>619.75805202999902</v>
      </c>
      <c r="N108" s="503">
        <v>621.01567517999695</v>
      </c>
      <c r="O108" s="503">
        <v>632.81087524000316</v>
      </c>
      <c r="P108" s="503">
        <v>615.25352097000189</v>
      </c>
      <c r="Q108" s="503">
        <v>594.05219361999889</v>
      </c>
      <c r="R108" s="503">
        <v>538</v>
      </c>
      <c r="S108" s="503">
        <v>599.84889434999991</v>
      </c>
      <c r="T108" s="503">
        <v>625.36299065000208</v>
      </c>
      <c r="U108" s="503">
        <v>615.03332266999996</v>
      </c>
      <c r="V108" s="503">
        <v>552.75484813000025</v>
      </c>
      <c r="W108" s="503">
        <v>544.32204906999448</v>
      </c>
      <c r="X108" s="503">
        <v>537.39705930163768</v>
      </c>
      <c r="Y108" s="503">
        <v>557.77658666999992</v>
      </c>
      <c r="Z108" s="503">
        <v>555.99818467999989</v>
      </c>
      <c r="AA108" s="503">
        <v>553.18822877000014</v>
      </c>
      <c r="AB108" s="503">
        <v>567.21572688000003</v>
      </c>
      <c r="AC108" s="503">
        <v>585.34873653000011</v>
      </c>
      <c r="AD108" s="503">
        <v>582.92598677000001</v>
      </c>
      <c r="AE108" s="503">
        <v>598.59858883999243</v>
      </c>
      <c r="AF108" s="503">
        <v>530.5286923499965</v>
      </c>
      <c r="AG108" s="503">
        <v>418.96057434999784</v>
      </c>
      <c r="AH108" s="503">
        <v>324.87851241999618</v>
      </c>
      <c r="AI108" s="503">
        <v>294.01220236000103</v>
      </c>
      <c r="AJ108" s="503">
        <v>292.01472865000335</v>
      </c>
      <c r="AK108" s="503">
        <v>292.85686240999985</v>
      </c>
      <c r="AL108" s="503">
        <v>287.24053569000256</v>
      </c>
      <c r="AM108" s="503">
        <v>289.33732613000143</v>
      </c>
    </row>
    <row r="109" spans="1:2010" s="284" customFormat="1" ht="17.25" x14ac:dyDescent="0.3">
      <c r="A109" s="469" t="s">
        <v>627</v>
      </c>
      <c r="B109" s="522">
        <v>101827.67731590261</v>
      </c>
      <c r="C109" s="523">
        <v>101566.34279117921</v>
      </c>
      <c r="D109" s="524">
        <v>100690.27895274188</v>
      </c>
      <c r="E109" s="524">
        <v>101155.66818200347</v>
      </c>
      <c r="F109" s="524">
        <v>102191.18482721728</v>
      </c>
      <c r="G109" s="524">
        <v>104013.00916807755</v>
      </c>
      <c r="H109" s="524">
        <v>104911.38732969725</v>
      </c>
      <c r="I109" s="524">
        <v>106184.72026019136</v>
      </c>
      <c r="J109" s="524">
        <v>107533.71357428757</v>
      </c>
      <c r="K109" s="524">
        <v>107751.81712756233</v>
      </c>
      <c r="L109" s="524">
        <v>108527.46633098245</v>
      </c>
      <c r="M109" s="524">
        <v>109795.26413277503</v>
      </c>
      <c r="N109" s="524">
        <v>110601.30367501736</v>
      </c>
      <c r="O109" s="524">
        <v>112098.32566453954</v>
      </c>
      <c r="P109" s="524">
        <v>112119.3569155748</v>
      </c>
      <c r="Q109" s="524">
        <v>112924.51598385395</v>
      </c>
      <c r="R109" s="524">
        <v>113833</v>
      </c>
      <c r="S109" s="524">
        <v>113597.39892824087</v>
      </c>
      <c r="T109" s="524">
        <v>112762.80705982607</v>
      </c>
      <c r="U109" s="524">
        <v>112526.86420953783</v>
      </c>
      <c r="V109" s="524">
        <v>112971.71263527471</v>
      </c>
      <c r="W109" s="524">
        <v>113860.25250365576</v>
      </c>
      <c r="X109" s="524">
        <v>114672.46212670382</v>
      </c>
      <c r="Y109" s="524">
        <v>115466.34448587886</v>
      </c>
      <c r="Z109" s="524">
        <v>116168.04858855253</v>
      </c>
      <c r="AA109" s="524">
        <v>116663.883886929</v>
      </c>
      <c r="AB109" s="524">
        <v>116918.85983055862</v>
      </c>
      <c r="AC109" s="524">
        <v>117606.28767179324</v>
      </c>
      <c r="AD109" s="524">
        <v>117996.72344363194</v>
      </c>
      <c r="AE109" s="524">
        <v>117018.35302388696</v>
      </c>
      <c r="AF109" s="524">
        <v>117224.37572508343</v>
      </c>
      <c r="AG109" s="524">
        <v>118568.32872566361</v>
      </c>
      <c r="AH109" s="524">
        <v>119209.62092707849</v>
      </c>
      <c r="AI109" s="524">
        <v>120133.69810548665</v>
      </c>
      <c r="AJ109" s="524">
        <v>121316.46747991076</v>
      </c>
      <c r="AK109" s="524">
        <v>122723.00360220489</v>
      </c>
      <c r="AL109" s="524">
        <v>125330.47432240806</v>
      </c>
      <c r="AM109" s="524">
        <v>125450.51345029706</v>
      </c>
    </row>
    <row r="110" spans="1:2010" s="284" customFormat="1" ht="17.25" x14ac:dyDescent="0.3">
      <c r="A110" s="454" t="s">
        <v>663</v>
      </c>
      <c r="B110" s="525">
        <v>65454.022924167752</v>
      </c>
      <c r="C110" s="526">
        <v>65819.366004071489</v>
      </c>
      <c r="D110" s="527">
        <v>65721.019359793965</v>
      </c>
      <c r="E110" s="527">
        <v>66172.019291859862</v>
      </c>
      <c r="F110" s="527">
        <v>66587.002342734282</v>
      </c>
      <c r="G110" s="527">
        <v>67205.165347480448</v>
      </c>
      <c r="H110" s="527">
        <v>67742.764730943425</v>
      </c>
      <c r="I110" s="527">
        <v>68467.823421426408</v>
      </c>
      <c r="J110" s="527">
        <v>69082.919850680119</v>
      </c>
      <c r="K110" s="527">
        <v>69627.66103182215</v>
      </c>
      <c r="L110" s="527">
        <v>70225.773570447273</v>
      </c>
      <c r="M110" s="527">
        <v>70772.78217988777</v>
      </c>
      <c r="N110" s="527">
        <v>71530.246731485182</v>
      </c>
      <c r="O110" s="527">
        <v>71968.679674689702</v>
      </c>
      <c r="P110" s="527">
        <v>72564.117397860013</v>
      </c>
      <c r="Q110" s="527">
        <v>73103.844681200833</v>
      </c>
      <c r="R110" s="527">
        <v>73599</v>
      </c>
      <c r="S110" s="527">
        <v>73640.132001444494</v>
      </c>
      <c r="T110" s="527">
        <v>73455.999701780936</v>
      </c>
      <c r="U110" s="527">
        <v>73492.910650964259</v>
      </c>
      <c r="V110" s="527">
        <v>73925.966686795859</v>
      </c>
      <c r="W110" s="527">
        <v>74662.125246537573</v>
      </c>
      <c r="X110" s="527">
        <v>75084.85956544803</v>
      </c>
      <c r="Y110" s="527">
        <v>75684.942947643809</v>
      </c>
      <c r="Z110" s="527">
        <v>76296.857987871466</v>
      </c>
      <c r="AA110" s="527">
        <v>76968.803415005706</v>
      </c>
      <c r="AB110" s="527">
        <v>77468.719801086962</v>
      </c>
      <c r="AC110" s="527">
        <v>77748.299302734769</v>
      </c>
      <c r="AD110" s="527">
        <v>77966.406986151822</v>
      </c>
      <c r="AE110" s="527">
        <v>77970.828201750308</v>
      </c>
      <c r="AF110" s="527">
        <v>78079.099514952963</v>
      </c>
      <c r="AG110" s="527">
        <v>78585.109841408994</v>
      </c>
      <c r="AH110" s="527">
        <v>79716.520630578612</v>
      </c>
      <c r="AI110" s="527">
        <v>80217.054946897828</v>
      </c>
      <c r="AJ110" s="527">
        <v>80466.0914063909</v>
      </c>
      <c r="AK110" s="527">
        <v>82534.118999651837</v>
      </c>
      <c r="AL110" s="527">
        <v>83720.09653353531</v>
      </c>
      <c r="AM110" s="527">
        <v>84168.296203066129</v>
      </c>
    </row>
    <row r="111" spans="1:2010" s="531" customFormat="1" ht="17.25" x14ac:dyDescent="0.3">
      <c r="A111" s="446" t="s">
        <v>629</v>
      </c>
      <c r="B111" s="528">
        <v>37926.15914899081</v>
      </c>
      <c r="C111" s="529">
        <v>38027.62136121199</v>
      </c>
      <c r="D111" s="530">
        <v>41062.730670763878</v>
      </c>
      <c r="E111" s="530">
        <v>40609.504340946616</v>
      </c>
      <c r="F111" s="530">
        <v>41031.122921827264</v>
      </c>
      <c r="G111" s="530">
        <v>40629.291774646044</v>
      </c>
      <c r="H111" s="530">
        <v>42325.239536532063</v>
      </c>
      <c r="I111" s="530">
        <v>41967.419507891565</v>
      </c>
      <c r="J111" s="530">
        <v>43046.445477026762</v>
      </c>
      <c r="K111" s="530">
        <v>42746.324673189629</v>
      </c>
      <c r="L111" s="530">
        <v>44584.86126135532</v>
      </c>
      <c r="M111" s="530">
        <v>46443.514166772125</v>
      </c>
      <c r="N111" s="530">
        <v>42586.718244732881</v>
      </c>
      <c r="O111" s="530">
        <v>42624.547351633671</v>
      </c>
      <c r="P111" s="530">
        <v>41961.010925317125</v>
      </c>
      <c r="Q111" s="530">
        <v>41412.803957008771</v>
      </c>
      <c r="R111" s="530">
        <v>43608</v>
      </c>
      <c r="S111" s="530">
        <v>44597.909221826521</v>
      </c>
      <c r="T111" s="530">
        <v>45280.240078865347</v>
      </c>
      <c r="U111" s="530">
        <v>44306.911873565674</v>
      </c>
      <c r="V111" s="530">
        <v>43520.714937338023</v>
      </c>
      <c r="W111" s="530">
        <v>43296.66099297491</v>
      </c>
      <c r="X111" s="530">
        <v>40973.322533522558</v>
      </c>
      <c r="Y111" s="530">
        <v>32645.855703825717</v>
      </c>
      <c r="Z111" s="530">
        <v>32616.494650579101</v>
      </c>
      <c r="AA111" s="530">
        <v>32853.254421667327</v>
      </c>
      <c r="AB111" s="530">
        <v>32638.816112019726</v>
      </c>
      <c r="AC111" s="530">
        <v>33445.940530395674</v>
      </c>
      <c r="AD111" s="530">
        <v>32647.155405877107</v>
      </c>
      <c r="AE111" s="530">
        <v>31964.101455423872</v>
      </c>
      <c r="AF111" s="530">
        <v>33381.393647742778</v>
      </c>
      <c r="AG111" s="530">
        <v>36683.045817680693</v>
      </c>
      <c r="AH111" s="530">
        <v>34521.596720840847</v>
      </c>
      <c r="AI111" s="530">
        <v>35817.703448725806</v>
      </c>
      <c r="AJ111" s="530">
        <v>34393.914112519793</v>
      </c>
      <c r="AK111" s="530">
        <v>32235.049898481455</v>
      </c>
      <c r="AL111" s="530">
        <v>34640.666105347897</v>
      </c>
      <c r="AM111" s="530">
        <v>34910.298768231412</v>
      </c>
      <c r="AN111" s="284"/>
      <c r="AO111" s="284"/>
      <c r="AP111" s="284"/>
      <c r="AQ111" s="284"/>
      <c r="AR111" s="284"/>
      <c r="AS111" s="284"/>
      <c r="AT111" s="284"/>
      <c r="AU111" s="284"/>
      <c r="AV111" s="284"/>
      <c r="AW111" s="284"/>
      <c r="AX111" s="284"/>
      <c r="AY111" s="284"/>
      <c r="AZ111" s="284"/>
      <c r="BA111" s="284"/>
      <c r="BB111" s="284"/>
      <c r="BC111" s="284"/>
      <c r="BD111" s="284"/>
      <c r="BE111" s="284"/>
      <c r="BF111" s="284"/>
      <c r="BG111" s="284"/>
      <c r="BH111" s="284"/>
      <c r="BI111" s="284"/>
      <c r="BJ111" s="284"/>
      <c r="BK111" s="284"/>
      <c r="BL111" s="284"/>
      <c r="BM111" s="284"/>
      <c r="BN111" s="284"/>
      <c r="BO111" s="284"/>
      <c r="BP111" s="284"/>
      <c r="BQ111" s="284"/>
      <c r="BR111" s="284"/>
      <c r="BS111" s="284"/>
      <c r="BT111" s="284"/>
      <c r="BU111" s="284"/>
      <c r="BV111" s="284"/>
      <c r="BW111" s="284"/>
      <c r="BX111" s="284"/>
      <c r="BY111" s="284"/>
      <c r="BZ111" s="284"/>
      <c r="CA111" s="284"/>
      <c r="CB111" s="284"/>
      <c r="CC111" s="284"/>
      <c r="CD111" s="284"/>
      <c r="CE111" s="284"/>
      <c r="CF111" s="284"/>
      <c r="CG111" s="284"/>
      <c r="CH111" s="284"/>
      <c r="CI111" s="284"/>
      <c r="CJ111" s="284"/>
      <c r="CK111" s="284"/>
      <c r="CL111" s="284"/>
      <c r="CM111" s="284"/>
      <c r="CN111" s="284"/>
      <c r="CO111" s="284"/>
      <c r="CP111" s="284"/>
      <c r="CQ111" s="284"/>
      <c r="CR111" s="284"/>
      <c r="CS111" s="284"/>
      <c r="CT111" s="284"/>
      <c r="CU111" s="284"/>
      <c r="CV111" s="284"/>
      <c r="CW111" s="284"/>
      <c r="CX111" s="284"/>
      <c r="CY111" s="284"/>
      <c r="CZ111" s="284"/>
      <c r="DA111" s="284"/>
      <c r="DB111" s="284"/>
      <c r="DC111" s="284"/>
      <c r="DD111" s="284"/>
      <c r="DE111" s="284"/>
      <c r="DF111" s="284"/>
      <c r="DG111" s="284"/>
      <c r="DH111" s="284"/>
      <c r="DI111" s="284"/>
      <c r="DJ111" s="284"/>
      <c r="DK111" s="284"/>
      <c r="DL111" s="284"/>
      <c r="DM111" s="284"/>
      <c r="DN111" s="284"/>
      <c r="DO111" s="284"/>
      <c r="DP111" s="284"/>
      <c r="DQ111" s="284"/>
      <c r="DR111" s="284"/>
      <c r="DS111" s="284"/>
      <c r="DT111" s="284"/>
      <c r="DU111" s="284"/>
      <c r="DV111" s="284"/>
      <c r="DW111" s="284"/>
      <c r="DX111" s="284"/>
      <c r="DY111" s="284"/>
      <c r="DZ111" s="284"/>
      <c r="EA111" s="284"/>
      <c r="EB111" s="284"/>
      <c r="EC111" s="284"/>
      <c r="ED111" s="284"/>
      <c r="EE111" s="284"/>
      <c r="EF111" s="284"/>
      <c r="EG111" s="284"/>
      <c r="EH111" s="284"/>
      <c r="EI111" s="284"/>
      <c r="EJ111" s="284"/>
      <c r="EK111" s="284"/>
      <c r="EL111" s="284"/>
      <c r="EM111" s="284"/>
      <c r="EN111" s="284"/>
      <c r="EO111" s="284"/>
      <c r="EP111" s="284"/>
      <c r="EQ111" s="284"/>
      <c r="ER111" s="284"/>
      <c r="ES111" s="284"/>
      <c r="ET111" s="284"/>
      <c r="EU111" s="284"/>
      <c r="EV111" s="284"/>
      <c r="EW111" s="284"/>
      <c r="EX111" s="284"/>
      <c r="EY111" s="284"/>
      <c r="EZ111" s="284"/>
      <c r="FA111" s="284"/>
      <c r="FB111" s="284"/>
      <c r="FC111" s="284"/>
      <c r="FD111" s="284"/>
      <c r="FE111" s="284"/>
      <c r="FF111" s="284"/>
      <c r="FG111" s="284"/>
      <c r="FH111" s="284"/>
      <c r="FI111" s="284"/>
      <c r="FJ111" s="284"/>
      <c r="FK111" s="284"/>
      <c r="FL111" s="284"/>
      <c r="FM111" s="284"/>
      <c r="FN111" s="284"/>
      <c r="FO111" s="284"/>
      <c r="FP111" s="284"/>
      <c r="FQ111" s="284"/>
      <c r="FR111" s="284"/>
      <c r="FS111" s="284"/>
      <c r="FT111" s="284"/>
      <c r="FU111" s="284"/>
      <c r="FV111" s="284"/>
      <c r="FW111" s="284"/>
      <c r="FX111" s="284"/>
      <c r="FY111" s="284"/>
      <c r="FZ111" s="284"/>
      <c r="GA111" s="284"/>
      <c r="GB111" s="284"/>
      <c r="GC111" s="284"/>
      <c r="GD111" s="284"/>
      <c r="GE111" s="284"/>
      <c r="GF111" s="284"/>
      <c r="GG111" s="284"/>
      <c r="GH111" s="284"/>
      <c r="GI111" s="284"/>
      <c r="GJ111" s="284"/>
      <c r="GK111" s="284"/>
      <c r="GL111" s="284"/>
      <c r="GM111" s="284"/>
      <c r="GN111" s="284"/>
      <c r="GO111" s="284"/>
      <c r="GP111" s="284"/>
      <c r="GQ111" s="284"/>
      <c r="GR111" s="284"/>
      <c r="GS111" s="284"/>
      <c r="GT111" s="284"/>
      <c r="GU111" s="284"/>
      <c r="GV111" s="284"/>
      <c r="GW111" s="284"/>
      <c r="GX111" s="284"/>
      <c r="GY111" s="284"/>
      <c r="GZ111" s="284"/>
      <c r="HA111" s="284"/>
      <c r="HB111" s="284"/>
      <c r="HC111" s="284"/>
      <c r="HD111" s="284"/>
      <c r="HE111" s="284"/>
      <c r="HF111" s="284"/>
      <c r="HG111" s="284"/>
      <c r="HH111" s="284"/>
      <c r="HI111" s="284"/>
      <c r="HJ111" s="284"/>
      <c r="HK111" s="284"/>
      <c r="HL111" s="284"/>
      <c r="HM111" s="284"/>
      <c r="HN111" s="284"/>
      <c r="HO111" s="284"/>
      <c r="HP111" s="284"/>
      <c r="HQ111" s="284"/>
      <c r="HR111" s="284"/>
      <c r="HS111" s="284"/>
      <c r="HT111" s="284"/>
      <c r="HU111" s="284"/>
      <c r="HV111" s="284"/>
      <c r="HW111" s="284"/>
      <c r="HX111" s="284"/>
      <c r="HY111" s="284"/>
      <c r="HZ111" s="284"/>
      <c r="IA111" s="284"/>
      <c r="IB111" s="284"/>
      <c r="IC111" s="284"/>
      <c r="ID111" s="284"/>
      <c r="IE111" s="284"/>
      <c r="IF111" s="284"/>
      <c r="IG111" s="284"/>
      <c r="IH111" s="284"/>
      <c r="II111" s="284"/>
      <c r="IJ111" s="284"/>
      <c r="IK111" s="284"/>
      <c r="IL111" s="284"/>
      <c r="IM111" s="284"/>
      <c r="IN111" s="284"/>
      <c r="IO111" s="284"/>
      <c r="IP111" s="284"/>
      <c r="IQ111" s="284"/>
      <c r="IR111" s="284"/>
      <c r="IS111" s="284"/>
      <c r="IT111" s="284"/>
      <c r="IU111" s="284"/>
      <c r="IV111" s="284"/>
      <c r="IW111" s="284"/>
      <c r="IX111" s="284"/>
      <c r="IY111" s="284"/>
      <c r="IZ111" s="284"/>
      <c r="JA111" s="284"/>
      <c r="JB111" s="284"/>
      <c r="JC111" s="284"/>
      <c r="JD111" s="284"/>
      <c r="JE111" s="284"/>
      <c r="JF111" s="284"/>
      <c r="JG111" s="284"/>
      <c r="JH111" s="284"/>
      <c r="JI111" s="284"/>
      <c r="JJ111" s="284"/>
      <c r="JK111" s="284"/>
      <c r="JL111" s="284"/>
      <c r="JM111" s="284"/>
      <c r="JN111" s="284"/>
      <c r="JO111" s="284"/>
      <c r="JP111" s="284"/>
      <c r="JQ111" s="284"/>
      <c r="JR111" s="284"/>
      <c r="JS111" s="284"/>
      <c r="JT111" s="284"/>
      <c r="JU111" s="284"/>
      <c r="JV111" s="284"/>
      <c r="JW111" s="284"/>
      <c r="JX111" s="284"/>
      <c r="JY111" s="284"/>
      <c r="JZ111" s="284"/>
      <c r="KA111" s="284"/>
      <c r="KB111" s="284"/>
      <c r="KC111" s="284"/>
      <c r="KD111" s="284"/>
      <c r="KE111" s="284"/>
      <c r="KF111" s="284"/>
      <c r="KG111" s="284"/>
      <c r="KH111" s="284"/>
      <c r="KI111" s="284"/>
      <c r="KJ111" s="284"/>
      <c r="KK111" s="284"/>
      <c r="KL111" s="284"/>
      <c r="KM111" s="284"/>
      <c r="KN111" s="284"/>
      <c r="KO111" s="284"/>
      <c r="KP111" s="284"/>
      <c r="KQ111" s="284"/>
      <c r="KR111" s="284"/>
      <c r="KS111" s="284"/>
      <c r="KT111" s="284"/>
      <c r="KU111" s="284"/>
      <c r="KV111" s="284"/>
      <c r="KW111" s="284"/>
      <c r="KX111" s="284"/>
      <c r="KY111" s="284"/>
      <c r="KZ111" s="284"/>
      <c r="LA111" s="284"/>
      <c r="LB111" s="284"/>
      <c r="LC111" s="284"/>
      <c r="LD111" s="284"/>
      <c r="LE111" s="284"/>
      <c r="LF111" s="284"/>
      <c r="LG111" s="284"/>
      <c r="LH111" s="284"/>
      <c r="LI111" s="284"/>
      <c r="LJ111" s="284"/>
      <c r="LK111" s="284"/>
      <c r="LL111" s="284"/>
      <c r="LM111" s="284"/>
      <c r="LN111" s="284"/>
      <c r="LO111" s="284"/>
      <c r="LP111" s="284"/>
      <c r="LQ111" s="284"/>
      <c r="LR111" s="284"/>
      <c r="LS111" s="284"/>
      <c r="LT111" s="284"/>
      <c r="LU111" s="284"/>
      <c r="LV111" s="284"/>
      <c r="LW111" s="284"/>
      <c r="LX111" s="284"/>
      <c r="LY111" s="284"/>
      <c r="LZ111" s="284"/>
      <c r="MA111" s="284"/>
      <c r="MB111" s="284"/>
      <c r="MC111" s="284"/>
      <c r="MD111" s="284"/>
      <c r="ME111" s="284"/>
      <c r="MF111" s="284"/>
      <c r="MG111" s="284"/>
      <c r="MH111" s="284"/>
      <c r="MI111" s="284"/>
      <c r="MJ111" s="284"/>
      <c r="MK111" s="284"/>
      <c r="ML111" s="284"/>
      <c r="MM111" s="284"/>
      <c r="MN111" s="284"/>
      <c r="MO111" s="284"/>
      <c r="MP111" s="284"/>
      <c r="MQ111" s="284"/>
      <c r="MR111" s="284"/>
      <c r="MS111" s="284"/>
      <c r="MT111" s="284"/>
      <c r="MU111" s="284"/>
      <c r="MV111" s="284"/>
      <c r="MW111" s="284"/>
      <c r="MX111" s="284"/>
      <c r="MY111" s="284"/>
      <c r="MZ111" s="284"/>
      <c r="NA111" s="284"/>
      <c r="NB111" s="284"/>
      <c r="NC111" s="284"/>
      <c r="ND111" s="284"/>
      <c r="NE111" s="284"/>
      <c r="NF111" s="284"/>
      <c r="NG111" s="284"/>
      <c r="NH111" s="284"/>
      <c r="NI111" s="284"/>
      <c r="NJ111" s="284"/>
      <c r="NK111" s="284"/>
      <c r="NL111" s="284"/>
      <c r="NM111" s="284"/>
      <c r="NN111" s="284"/>
      <c r="NO111" s="284"/>
      <c r="NP111" s="284"/>
      <c r="NQ111" s="284"/>
      <c r="NR111" s="284"/>
      <c r="NS111" s="284"/>
      <c r="NT111" s="284"/>
      <c r="NU111" s="284"/>
      <c r="NV111" s="284"/>
      <c r="NW111" s="284"/>
      <c r="NX111" s="284"/>
      <c r="NY111" s="284"/>
      <c r="NZ111" s="284"/>
      <c r="OA111" s="284"/>
      <c r="OB111" s="284"/>
      <c r="OC111" s="284"/>
      <c r="OD111" s="284"/>
      <c r="OE111" s="284"/>
      <c r="OF111" s="284"/>
      <c r="OG111" s="284"/>
      <c r="OH111" s="284"/>
      <c r="OI111" s="284"/>
      <c r="OJ111" s="284"/>
      <c r="OK111" s="284"/>
      <c r="OL111" s="284"/>
      <c r="OM111" s="284"/>
      <c r="ON111" s="284"/>
      <c r="OO111" s="284"/>
      <c r="OP111" s="284"/>
      <c r="OQ111" s="284"/>
      <c r="OR111" s="284"/>
      <c r="OS111" s="284"/>
      <c r="OT111" s="284"/>
      <c r="OU111" s="284"/>
      <c r="OV111" s="284"/>
      <c r="OW111" s="284"/>
      <c r="OX111" s="284"/>
      <c r="OY111" s="284"/>
      <c r="OZ111" s="284"/>
      <c r="PA111" s="284"/>
      <c r="PB111" s="284"/>
      <c r="PC111" s="284"/>
      <c r="PD111" s="284"/>
      <c r="PE111" s="284"/>
      <c r="PF111" s="284"/>
      <c r="PG111" s="284"/>
      <c r="PH111" s="284"/>
      <c r="PI111" s="284"/>
      <c r="PJ111" s="284"/>
      <c r="PK111" s="284"/>
      <c r="PL111" s="284"/>
      <c r="PM111" s="284"/>
      <c r="PN111" s="284"/>
      <c r="PO111" s="284"/>
      <c r="PP111" s="284"/>
      <c r="PQ111" s="284"/>
      <c r="PR111" s="284"/>
      <c r="PS111" s="284"/>
      <c r="PT111" s="284"/>
      <c r="PU111" s="284"/>
      <c r="PV111" s="284"/>
      <c r="PW111" s="284"/>
      <c r="PX111" s="284"/>
      <c r="PY111" s="284"/>
      <c r="PZ111" s="284"/>
      <c r="QA111" s="284"/>
      <c r="QB111" s="284"/>
      <c r="QC111" s="284"/>
      <c r="QD111" s="284"/>
      <c r="QE111" s="284"/>
      <c r="QF111" s="284"/>
      <c r="QG111" s="284"/>
      <c r="QH111" s="284"/>
      <c r="QI111" s="284"/>
      <c r="QJ111" s="284"/>
      <c r="QK111" s="284"/>
      <c r="QL111" s="284"/>
      <c r="QM111" s="284"/>
      <c r="QN111" s="284"/>
      <c r="QO111" s="284"/>
      <c r="QP111" s="284"/>
      <c r="QQ111" s="284"/>
      <c r="QR111" s="284"/>
      <c r="QS111" s="284"/>
      <c r="QT111" s="284"/>
      <c r="QU111" s="284"/>
      <c r="QV111" s="284"/>
      <c r="QW111" s="284"/>
      <c r="QX111" s="284"/>
      <c r="QY111" s="284"/>
      <c r="QZ111" s="284"/>
      <c r="RA111" s="284"/>
      <c r="RB111" s="284"/>
      <c r="RC111" s="284"/>
      <c r="RD111" s="284"/>
      <c r="RE111" s="284"/>
      <c r="RF111" s="284"/>
      <c r="RG111" s="284"/>
      <c r="RH111" s="284"/>
      <c r="RI111" s="284"/>
      <c r="RJ111" s="284"/>
      <c r="RK111" s="284"/>
      <c r="RL111" s="284"/>
      <c r="RM111" s="284"/>
      <c r="RN111" s="284"/>
      <c r="RO111" s="284"/>
      <c r="RP111" s="284"/>
      <c r="RQ111" s="284"/>
      <c r="RR111" s="284"/>
      <c r="RS111" s="284"/>
      <c r="RT111" s="284"/>
      <c r="RU111" s="284"/>
      <c r="RV111" s="284"/>
      <c r="RW111" s="284"/>
      <c r="RX111" s="284"/>
      <c r="RY111" s="284"/>
      <c r="RZ111" s="284"/>
      <c r="SA111" s="284"/>
      <c r="SB111" s="284"/>
      <c r="SC111" s="284"/>
      <c r="SD111" s="284"/>
      <c r="SE111" s="284"/>
      <c r="SF111" s="284"/>
      <c r="SG111" s="284"/>
      <c r="SH111" s="284"/>
      <c r="SI111" s="284"/>
      <c r="SJ111" s="284"/>
      <c r="SK111" s="284"/>
      <c r="SL111" s="284"/>
      <c r="SM111" s="284"/>
      <c r="SN111" s="284"/>
      <c r="SO111" s="284"/>
      <c r="SP111" s="284"/>
      <c r="SQ111" s="284"/>
      <c r="SR111" s="284"/>
      <c r="SS111" s="284"/>
      <c r="ST111" s="284"/>
      <c r="SU111" s="284"/>
      <c r="SV111" s="284"/>
      <c r="SW111" s="284"/>
      <c r="SX111" s="284"/>
      <c r="SY111" s="284"/>
      <c r="SZ111" s="284"/>
      <c r="TA111" s="284"/>
      <c r="TB111" s="284"/>
      <c r="TC111" s="284"/>
      <c r="TD111" s="284"/>
      <c r="TE111" s="284"/>
      <c r="TF111" s="284"/>
      <c r="TG111" s="284"/>
      <c r="TH111" s="284"/>
      <c r="TI111" s="284"/>
      <c r="TJ111" s="284"/>
      <c r="TK111" s="284"/>
      <c r="TL111" s="284"/>
      <c r="TM111" s="284"/>
      <c r="TN111" s="284"/>
      <c r="TO111" s="284"/>
      <c r="TP111" s="284"/>
      <c r="TQ111" s="284"/>
      <c r="TR111" s="284"/>
      <c r="TS111" s="284"/>
      <c r="TT111" s="284"/>
      <c r="TU111" s="284"/>
      <c r="TV111" s="284"/>
      <c r="TW111" s="284"/>
      <c r="TX111" s="284"/>
      <c r="TY111" s="284"/>
      <c r="TZ111" s="284"/>
      <c r="UA111" s="284"/>
      <c r="UB111" s="284"/>
      <c r="UC111" s="284"/>
      <c r="UD111" s="284"/>
      <c r="UE111" s="284"/>
      <c r="UF111" s="284"/>
      <c r="UG111" s="284"/>
      <c r="UH111" s="284"/>
      <c r="UI111" s="284"/>
      <c r="UJ111" s="284"/>
      <c r="UK111" s="284"/>
      <c r="UL111" s="284"/>
      <c r="UM111" s="284"/>
      <c r="UN111" s="284"/>
      <c r="UO111" s="284"/>
      <c r="UP111" s="284"/>
      <c r="UQ111" s="284"/>
      <c r="UR111" s="284"/>
      <c r="US111" s="284"/>
      <c r="UT111" s="284"/>
      <c r="UU111" s="284"/>
      <c r="UV111" s="284"/>
      <c r="UW111" s="284"/>
      <c r="UX111" s="284"/>
      <c r="UY111" s="284"/>
      <c r="UZ111" s="284"/>
      <c r="VA111" s="284"/>
      <c r="VB111" s="284"/>
      <c r="VC111" s="284"/>
      <c r="VD111" s="284"/>
      <c r="VE111" s="284"/>
      <c r="VF111" s="284"/>
      <c r="VG111" s="284"/>
      <c r="VH111" s="284"/>
      <c r="VI111" s="284"/>
      <c r="VJ111" s="284"/>
      <c r="VK111" s="284"/>
      <c r="VL111" s="284"/>
      <c r="VM111" s="284"/>
      <c r="VN111" s="284"/>
      <c r="VO111" s="284"/>
      <c r="VP111" s="284"/>
      <c r="VQ111" s="284"/>
      <c r="VR111" s="284"/>
      <c r="VS111" s="284"/>
      <c r="VT111" s="284"/>
      <c r="VU111" s="284"/>
      <c r="VV111" s="284"/>
      <c r="VW111" s="284"/>
      <c r="VX111" s="284"/>
      <c r="VY111" s="284"/>
      <c r="VZ111" s="284"/>
      <c r="WA111" s="284"/>
      <c r="WB111" s="284"/>
      <c r="WC111" s="284"/>
      <c r="WD111" s="284"/>
      <c r="WE111" s="284"/>
      <c r="WF111" s="284"/>
      <c r="WG111" s="284"/>
      <c r="WH111" s="284"/>
      <c r="WI111" s="284"/>
      <c r="WJ111" s="284"/>
      <c r="WK111" s="284"/>
      <c r="WL111" s="284"/>
      <c r="WM111" s="284"/>
      <c r="WN111" s="284"/>
      <c r="WO111" s="284"/>
      <c r="WP111" s="284"/>
      <c r="WQ111" s="284"/>
      <c r="WR111" s="284"/>
      <c r="WS111" s="284"/>
      <c r="WT111" s="284"/>
      <c r="WU111" s="284"/>
      <c r="WV111" s="284"/>
      <c r="WW111" s="284"/>
      <c r="WX111" s="284"/>
      <c r="WY111" s="284"/>
      <c r="WZ111" s="284"/>
      <c r="XA111" s="284"/>
      <c r="XB111" s="284"/>
      <c r="XC111" s="284"/>
      <c r="XD111" s="284"/>
      <c r="XE111" s="284"/>
      <c r="XF111" s="284"/>
      <c r="XG111" s="284"/>
      <c r="XH111" s="284"/>
      <c r="XI111" s="284"/>
      <c r="XJ111" s="284"/>
      <c r="XK111" s="284"/>
      <c r="XL111" s="284"/>
      <c r="XM111" s="284"/>
      <c r="XN111" s="284"/>
      <c r="XO111" s="284"/>
      <c r="XP111" s="284"/>
      <c r="XQ111" s="284"/>
      <c r="XR111" s="284"/>
      <c r="XS111" s="284"/>
      <c r="XT111" s="284"/>
      <c r="XU111" s="284"/>
      <c r="XV111" s="284"/>
      <c r="XW111" s="284"/>
      <c r="XX111" s="284"/>
      <c r="XY111" s="284"/>
      <c r="XZ111" s="284"/>
      <c r="YA111" s="284"/>
      <c r="YB111" s="284"/>
      <c r="YC111" s="284"/>
      <c r="YD111" s="284"/>
      <c r="YE111" s="284"/>
      <c r="YF111" s="284"/>
      <c r="YG111" s="284"/>
      <c r="YH111" s="284"/>
      <c r="YI111" s="284"/>
      <c r="YJ111" s="284"/>
      <c r="YK111" s="284"/>
      <c r="YL111" s="284"/>
      <c r="YM111" s="284"/>
      <c r="YN111" s="284"/>
      <c r="YO111" s="284"/>
      <c r="YP111" s="284"/>
      <c r="YQ111" s="284"/>
      <c r="YR111" s="284"/>
      <c r="YS111" s="284"/>
      <c r="YT111" s="284"/>
      <c r="YU111" s="284"/>
      <c r="YV111" s="284"/>
      <c r="YW111" s="284"/>
      <c r="YX111" s="284"/>
      <c r="YY111" s="284"/>
      <c r="YZ111" s="284"/>
      <c r="ZA111" s="284"/>
      <c r="ZB111" s="284"/>
      <c r="ZC111" s="284"/>
      <c r="ZD111" s="284"/>
      <c r="ZE111" s="284"/>
      <c r="ZF111" s="284"/>
      <c r="ZG111" s="284"/>
      <c r="ZH111" s="284"/>
      <c r="ZI111" s="284"/>
      <c r="ZJ111" s="284"/>
      <c r="ZK111" s="284"/>
      <c r="ZL111" s="284"/>
      <c r="ZM111" s="284"/>
      <c r="ZN111" s="284"/>
      <c r="ZO111" s="284"/>
      <c r="ZP111" s="284"/>
      <c r="ZQ111" s="284"/>
      <c r="ZR111" s="284"/>
      <c r="ZS111" s="284"/>
      <c r="ZT111" s="284"/>
      <c r="ZU111" s="284"/>
      <c r="ZV111" s="284"/>
      <c r="ZW111" s="284"/>
      <c r="ZX111" s="284"/>
      <c r="ZY111" s="284"/>
      <c r="ZZ111" s="284"/>
      <c r="AAA111" s="284"/>
      <c r="AAB111" s="284"/>
      <c r="AAC111" s="284"/>
      <c r="AAD111" s="284"/>
      <c r="AAE111" s="284"/>
      <c r="AAF111" s="284"/>
      <c r="AAG111" s="284"/>
      <c r="AAH111" s="284"/>
      <c r="AAI111" s="284"/>
      <c r="AAJ111" s="284"/>
      <c r="AAK111" s="284"/>
      <c r="AAL111" s="284"/>
      <c r="AAM111" s="284"/>
      <c r="AAN111" s="284"/>
      <c r="AAO111" s="284"/>
      <c r="AAP111" s="284"/>
      <c r="AAQ111" s="284"/>
      <c r="AAR111" s="284"/>
      <c r="AAS111" s="284"/>
      <c r="AAT111" s="284"/>
      <c r="AAU111" s="284"/>
      <c r="AAV111" s="284"/>
      <c r="AAW111" s="284"/>
      <c r="AAX111" s="284"/>
      <c r="AAY111" s="284"/>
      <c r="AAZ111" s="284"/>
      <c r="ABA111" s="284"/>
      <c r="ABB111" s="284"/>
      <c r="ABC111" s="284"/>
      <c r="ABD111" s="284"/>
      <c r="ABE111" s="284"/>
      <c r="ABF111" s="284"/>
      <c r="ABG111" s="284"/>
      <c r="ABH111" s="284"/>
      <c r="ABI111" s="284"/>
      <c r="ABJ111" s="284"/>
      <c r="ABK111" s="284"/>
      <c r="ABL111" s="284"/>
      <c r="ABM111" s="284"/>
      <c r="ABN111" s="284"/>
      <c r="ABO111" s="284"/>
      <c r="ABP111" s="284"/>
      <c r="ABQ111" s="284"/>
      <c r="ABR111" s="284"/>
      <c r="ABS111" s="284"/>
      <c r="ABT111" s="284"/>
      <c r="ABU111" s="284"/>
      <c r="ABV111" s="284"/>
      <c r="ABW111" s="284"/>
      <c r="ABX111" s="284"/>
      <c r="ABY111" s="284"/>
      <c r="ABZ111" s="284"/>
      <c r="ACA111" s="284"/>
      <c r="ACB111" s="284"/>
      <c r="ACC111" s="284"/>
      <c r="ACD111" s="284"/>
      <c r="ACE111" s="284"/>
      <c r="ACF111" s="284"/>
      <c r="ACG111" s="284"/>
      <c r="ACH111" s="284"/>
      <c r="ACI111" s="284"/>
      <c r="ACJ111" s="284"/>
      <c r="ACK111" s="284"/>
      <c r="ACL111" s="284"/>
      <c r="ACM111" s="284"/>
      <c r="ACN111" s="284"/>
      <c r="ACO111" s="284"/>
      <c r="ACP111" s="284"/>
      <c r="ACQ111" s="284"/>
      <c r="ACR111" s="284"/>
      <c r="ACS111" s="284"/>
      <c r="ACT111" s="284"/>
      <c r="ACU111" s="284"/>
      <c r="ACV111" s="284"/>
      <c r="ACW111" s="284"/>
      <c r="ACX111" s="284"/>
      <c r="ACY111" s="284"/>
      <c r="ACZ111" s="284"/>
      <c r="ADA111" s="284"/>
      <c r="ADB111" s="284"/>
      <c r="ADC111" s="284"/>
      <c r="ADD111" s="284"/>
      <c r="ADE111" s="284"/>
      <c r="ADF111" s="284"/>
      <c r="ADG111" s="284"/>
      <c r="ADH111" s="284"/>
      <c r="ADI111" s="284"/>
      <c r="ADJ111" s="284"/>
      <c r="ADK111" s="284"/>
      <c r="ADL111" s="284"/>
      <c r="ADM111" s="284"/>
      <c r="ADN111" s="284"/>
      <c r="ADO111" s="284"/>
      <c r="ADP111" s="284"/>
      <c r="ADQ111" s="284"/>
      <c r="ADR111" s="284"/>
      <c r="ADS111" s="284"/>
      <c r="ADT111" s="284"/>
      <c r="ADU111" s="284"/>
      <c r="ADV111" s="284"/>
      <c r="ADW111" s="284"/>
      <c r="ADX111" s="284"/>
      <c r="ADY111" s="284"/>
      <c r="ADZ111" s="284"/>
      <c r="AEA111" s="284"/>
      <c r="AEB111" s="284"/>
      <c r="AEC111" s="284"/>
      <c r="AED111" s="284"/>
      <c r="AEE111" s="284"/>
      <c r="AEF111" s="284"/>
      <c r="AEG111" s="284"/>
      <c r="AEH111" s="284"/>
      <c r="AEI111" s="284"/>
      <c r="AEJ111" s="284"/>
      <c r="AEK111" s="284"/>
      <c r="AEL111" s="284"/>
      <c r="AEM111" s="284"/>
      <c r="AEN111" s="284"/>
      <c r="AEO111" s="284"/>
      <c r="AEP111" s="284"/>
      <c r="AEQ111" s="284"/>
      <c r="AER111" s="284"/>
      <c r="AES111" s="284"/>
      <c r="AET111" s="284"/>
      <c r="AEU111" s="284"/>
      <c r="AEV111" s="284"/>
      <c r="AEW111" s="284"/>
      <c r="AEX111" s="284"/>
      <c r="AEY111" s="284"/>
      <c r="AEZ111" s="284"/>
      <c r="AFA111" s="284"/>
      <c r="AFB111" s="284"/>
      <c r="AFC111" s="284"/>
      <c r="AFD111" s="284"/>
      <c r="AFE111" s="284"/>
      <c r="AFF111" s="284"/>
      <c r="AFG111" s="284"/>
      <c r="AFH111" s="284"/>
      <c r="AFI111" s="284"/>
      <c r="AFJ111" s="284"/>
      <c r="AFK111" s="284"/>
      <c r="AFL111" s="284"/>
      <c r="AFM111" s="284"/>
      <c r="AFN111" s="284"/>
      <c r="AFO111" s="284"/>
      <c r="AFP111" s="284"/>
      <c r="AFQ111" s="284"/>
      <c r="AFR111" s="284"/>
      <c r="AFS111" s="284"/>
      <c r="AFT111" s="284"/>
      <c r="AFU111" s="284"/>
      <c r="AFV111" s="284"/>
      <c r="AFW111" s="284"/>
      <c r="AFX111" s="284"/>
      <c r="AFY111" s="284"/>
      <c r="AFZ111" s="284"/>
      <c r="AGA111" s="284"/>
      <c r="AGB111" s="284"/>
      <c r="AGC111" s="284"/>
      <c r="AGD111" s="284"/>
      <c r="AGE111" s="284"/>
      <c r="AGF111" s="284"/>
      <c r="AGG111" s="284"/>
      <c r="AGH111" s="284"/>
      <c r="AGI111" s="284"/>
      <c r="AGJ111" s="284"/>
      <c r="AGK111" s="284"/>
      <c r="AGL111" s="284"/>
      <c r="AGM111" s="284"/>
      <c r="AGN111" s="284"/>
      <c r="AGO111" s="284"/>
      <c r="AGP111" s="284"/>
      <c r="AGQ111" s="284"/>
      <c r="AGR111" s="284"/>
      <c r="AGS111" s="284"/>
      <c r="AGT111" s="284"/>
      <c r="AGU111" s="284"/>
      <c r="AGV111" s="284"/>
      <c r="AGW111" s="284"/>
      <c r="AGX111" s="284"/>
      <c r="AGY111" s="284"/>
      <c r="AGZ111" s="284"/>
      <c r="AHA111" s="284"/>
      <c r="AHB111" s="284"/>
      <c r="AHC111" s="284"/>
      <c r="AHD111" s="284"/>
      <c r="AHE111" s="284"/>
      <c r="AHF111" s="284"/>
      <c r="AHG111" s="284"/>
      <c r="AHH111" s="284"/>
      <c r="AHI111" s="284"/>
      <c r="AHJ111" s="284"/>
      <c r="AHK111" s="284"/>
      <c r="AHL111" s="284"/>
      <c r="AHM111" s="284"/>
      <c r="AHN111" s="284"/>
      <c r="AHO111" s="284"/>
      <c r="AHP111" s="284"/>
      <c r="AHQ111" s="284"/>
      <c r="AHR111" s="284"/>
      <c r="AHS111" s="284"/>
      <c r="AHT111" s="284"/>
      <c r="AHU111" s="284"/>
      <c r="AHV111" s="284"/>
      <c r="AHW111" s="284"/>
      <c r="AHX111" s="284"/>
      <c r="AHY111" s="284"/>
      <c r="AHZ111" s="284"/>
      <c r="AIA111" s="284"/>
      <c r="AIB111" s="284"/>
      <c r="AIC111" s="284"/>
      <c r="AID111" s="284"/>
      <c r="AIE111" s="284"/>
      <c r="AIF111" s="284"/>
      <c r="AIG111" s="284"/>
      <c r="AIH111" s="284"/>
      <c r="AII111" s="284"/>
      <c r="AIJ111" s="284"/>
      <c r="AIK111" s="284"/>
      <c r="AIL111" s="284"/>
      <c r="AIM111" s="284"/>
      <c r="AIN111" s="284"/>
      <c r="AIO111" s="284"/>
      <c r="AIP111" s="284"/>
      <c r="AIQ111" s="284"/>
      <c r="AIR111" s="284"/>
      <c r="AIS111" s="284"/>
      <c r="AIT111" s="284"/>
      <c r="AIU111" s="284"/>
      <c r="AIV111" s="284"/>
      <c r="AIW111" s="284"/>
      <c r="AIX111" s="284"/>
      <c r="AIY111" s="284"/>
      <c r="AIZ111" s="284"/>
      <c r="AJA111" s="284"/>
      <c r="AJB111" s="284"/>
      <c r="AJC111" s="284"/>
      <c r="AJD111" s="284"/>
      <c r="AJE111" s="284"/>
      <c r="AJF111" s="284"/>
      <c r="AJG111" s="284"/>
      <c r="AJH111" s="284"/>
      <c r="AJI111" s="284"/>
      <c r="AJJ111" s="284"/>
      <c r="AJK111" s="284"/>
      <c r="AJL111" s="284"/>
      <c r="AJM111" s="284"/>
      <c r="AJN111" s="284"/>
      <c r="AJO111" s="284"/>
      <c r="AJP111" s="284"/>
      <c r="AJQ111" s="284"/>
      <c r="AJR111" s="284"/>
      <c r="AJS111" s="284"/>
      <c r="AJT111" s="284"/>
      <c r="AJU111" s="284"/>
      <c r="AJV111" s="284"/>
      <c r="AJW111" s="284"/>
      <c r="AJX111" s="284"/>
      <c r="AJY111" s="284"/>
      <c r="AJZ111" s="284"/>
      <c r="AKA111" s="284"/>
      <c r="AKB111" s="284"/>
      <c r="AKC111" s="284"/>
      <c r="AKD111" s="284"/>
      <c r="AKE111" s="284"/>
      <c r="AKF111" s="284"/>
      <c r="AKG111" s="284"/>
      <c r="AKH111" s="284"/>
      <c r="AKI111" s="284"/>
      <c r="AKJ111" s="284"/>
      <c r="AKK111" s="284"/>
      <c r="AKL111" s="284"/>
      <c r="AKM111" s="284"/>
      <c r="AKN111" s="284"/>
      <c r="AKO111" s="284"/>
      <c r="AKP111" s="284"/>
      <c r="AKQ111" s="284"/>
      <c r="AKR111" s="284"/>
      <c r="AKS111" s="284"/>
      <c r="AKT111" s="284"/>
      <c r="AKU111" s="284"/>
      <c r="AKV111" s="284"/>
      <c r="AKW111" s="284"/>
      <c r="AKX111" s="284"/>
      <c r="AKY111" s="284"/>
      <c r="AKZ111" s="284"/>
      <c r="ALA111" s="284"/>
      <c r="ALB111" s="284"/>
      <c r="ALC111" s="284"/>
      <c r="ALD111" s="284"/>
      <c r="ALE111" s="284"/>
      <c r="ALF111" s="284"/>
      <c r="ALG111" s="284"/>
      <c r="ALH111" s="284"/>
      <c r="ALI111" s="284"/>
      <c r="ALJ111" s="284"/>
      <c r="ALK111" s="284"/>
      <c r="ALL111" s="284"/>
      <c r="ALM111" s="284"/>
      <c r="ALN111" s="284"/>
      <c r="ALO111" s="284"/>
      <c r="ALP111" s="284"/>
      <c r="ALQ111" s="284"/>
      <c r="ALR111" s="284"/>
      <c r="ALS111" s="284"/>
      <c r="ALT111" s="284"/>
      <c r="ALU111" s="284"/>
      <c r="ALV111" s="284"/>
      <c r="ALW111" s="284"/>
      <c r="ALX111" s="284"/>
      <c r="ALY111" s="284"/>
      <c r="ALZ111" s="284"/>
      <c r="AMA111" s="284"/>
      <c r="AMB111" s="284"/>
      <c r="AMC111" s="284"/>
      <c r="AMD111" s="284"/>
      <c r="AME111" s="284"/>
      <c r="AMF111" s="284"/>
      <c r="AMG111" s="284"/>
      <c r="AMH111" s="284"/>
      <c r="AMI111" s="284"/>
      <c r="AMJ111" s="284"/>
      <c r="AMK111" s="284"/>
      <c r="AML111" s="284"/>
      <c r="AMM111" s="284"/>
      <c r="AMN111" s="284"/>
      <c r="AMO111" s="284"/>
      <c r="AMP111" s="284"/>
      <c r="AMQ111" s="284"/>
      <c r="AMR111" s="284"/>
      <c r="AMS111" s="284"/>
      <c r="AMT111" s="284"/>
      <c r="AMU111" s="284"/>
      <c r="AMV111" s="284"/>
      <c r="AMW111" s="284"/>
      <c r="AMX111" s="284"/>
      <c r="AMY111" s="284"/>
      <c r="AMZ111" s="284"/>
      <c r="ANA111" s="284"/>
      <c r="ANB111" s="284"/>
      <c r="ANC111" s="284"/>
      <c r="AND111" s="284"/>
      <c r="ANE111" s="284"/>
      <c r="ANF111" s="284"/>
      <c r="ANG111" s="284"/>
      <c r="ANH111" s="284"/>
      <c r="ANI111" s="284"/>
      <c r="ANJ111" s="284"/>
      <c r="ANK111" s="284"/>
      <c r="ANL111" s="284"/>
      <c r="ANM111" s="284"/>
      <c r="ANN111" s="284"/>
      <c r="ANO111" s="284"/>
      <c r="ANP111" s="284"/>
      <c r="ANQ111" s="284"/>
      <c r="ANR111" s="284"/>
      <c r="ANS111" s="284"/>
      <c r="ANT111" s="284"/>
      <c r="ANU111" s="284"/>
      <c r="ANV111" s="284"/>
      <c r="ANW111" s="284"/>
      <c r="ANX111" s="284"/>
      <c r="ANY111" s="284"/>
      <c r="ANZ111" s="284"/>
      <c r="AOA111" s="284"/>
      <c r="AOB111" s="284"/>
      <c r="AOC111" s="284"/>
      <c r="AOD111" s="284"/>
      <c r="AOE111" s="284"/>
      <c r="AOF111" s="284"/>
      <c r="AOG111" s="284"/>
      <c r="AOH111" s="284"/>
      <c r="AOI111" s="284"/>
      <c r="AOJ111" s="284"/>
      <c r="AOK111" s="284"/>
      <c r="AOL111" s="284"/>
      <c r="AOM111" s="284"/>
      <c r="AON111" s="284"/>
      <c r="AOO111" s="284"/>
      <c r="AOP111" s="284"/>
      <c r="AOQ111" s="284"/>
      <c r="AOR111" s="284"/>
      <c r="AOS111" s="284"/>
      <c r="AOT111" s="284"/>
      <c r="AOU111" s="284"/>
      <c r="AOV111" s="284"/>
      <c r="AOW111" s="284"/>
      <c r="AOX111" s="284"/>
      <c r="AOY111" s="284"/>
      <c r="AOZ111" s="284"/>
      <c r="APA111" s="284"/>
      <c r="APB111" s="284"/>
      <c r="APC111" s="284"/>
      <c r="APD111" s="284"/>
      <c r="APE111" s="284"/>
      <c r="APF111" s="284"/>
      <c r="APG111" s="284"/>
      <c r="APH111" s="284"/>
      <c r="API111" s="284"/>
      <c r="APJ111" s="284"/>
      <c r="APK111" s="284"/>
      <c r="APL111" s="284"/>
      <c r="APM111" s="284"/>
      <c r="APN111" s="284"/>
      <c r="APO111" s="284"/>
      <c r="APP111" s="284"/>
      <c r="APQ111" s="284"/>
      <c r="APR111" s="284"/>
      <c r="APS111" s="284"/>
      <c r="APT111" s="284"/>
      <c r="APU111" s="284"/>
      <c r="APV111" s="284"/>
      <c r="APW111" s="284"/>
      <c r="APX111" s="284"/>
      <c r="APY111" s="284"/>
      <c r="APZ111" s="284"/>
      <c r="AQA111" s="284"/>
      <c r="AQB111" s="284"/>
      <c r="AQC111" s="284"/>
      <c r="AQD111" s="284"/>
      <c r="AQE111" s="284"/>
      <c r="AQF111" s="284"/>
      <c r="AQG111" s="284"/>
      <c r="AQH111" s="284"/>
      <c r="AQI111" s="284"/>
      <c r="AQJ111" s="284"/>
      <c r="AQK111" s="284"/>
      <c r="AQL111" s="284"/>
      <c r="AQM111" s="284"/>
      <c r="AQN111" s="284"/>
      <c r="AQO111" s="284"/>
      <c r="AQP111" s="284"/>
      <c r="AQQ111" s="284"/>
      <c r="AQR111" s="284"/>
      <c r="AQS111" s="284"/>
      <c r="AQT111" s="284"/>
      <c r="AQU111" s="284"/>
      <c r="AQV111" s="284"/>
      <c r="AQW111" s="284"/>
      <c r="AQX111" s="284"/>
      <c r="AQY111" s="284"/>
      <c r="AQZ111" s="284"/>
      <c r="ARA111" s="284"/>
      <c r="ARB111" s="284"/>
      <c r="ARC111" s="284"/>
      <c r="ARD111" s="284"/>
      <c r="ARE111" s="284"/>
      <c r="ARF111" s="284"/>
      <c r="ARG111" s="284"/>
      <c r="ARH111" s="284"/>
      <c r="ARI111" s="284"/>
      <c r="ARJ111" s="284"/>
      <c r="ARK111" s="284"/>
      <c r="ARL111" s="284"/>
      <c r="ARM111" s="284"/>
      <c r="ARN111" s="284"/>
      <c r="ARO111" s="284"/>
      <c r="ARP111" s="284"/>
      <c r="ARQ111" s="284"/>
      <c r="ARR111" s="284"/>
      <c r="ARS111" s="284"/>
      <c r="ART111" s="284"/>
      <c r="ARU111" s="284"/>
      <c r="ARV111" s="284"/>
      <c r="ARW111" s="284"/>
      <c r="ARX111" s="284"/>
      <c r="ARY111" s="284"/>
      <c r="ARZ111" s="284"/>
      <c r="ASA111" s="284"/>
      <c r="ASB111" s="284"/>
      <c r="ASC111" s="284"/>
      <c r="ASD111" s="284"/>
      <c r="ASE111" s="284"/>
      <c r="ASF111" s="284"/>
      <c r="ASG111" s="284"/>
      <c r="ASH111" s="284"/>
      <c r="ASI111" s="284"/>
      <c r="ASJ111" s="284"/>
      <c r="ASK111" s="284"/>
      <c r="ASL111" s="284"/>
      <c r="ASM111" s="284"/>
      <c r="ASN111" s="284"/>
      <c r="ASO111" s="284"/>
      <c r="ASP111" s="284"/>
      <c r="ASQ111" s="284"/>
      <c r="ASR111" s="284"/>
      <c r="ASS111" s="284"/>
      <c r="AST111" s="284"/>
      <c r="ASU111" s="284"/>
      <c r="ASV111" s="284"/>
      <c r="ASW111" s="284"/>
      <c r="ASX111" s="284"/>
      <c r="ASY111" s="284"/>
      <c r="ASZ111" s="284"/>
      <c r="ATA111" s="284"/>
      <c r="ATB111" s="284"/>
      <c r="ATC111" s="284"/>
      <c r="ATD111" s="284"/>
      <c r="ATE111" s="284"/>
      <c r="ATF111" s="284"/>
      <c r="ATG111" s="284"/>
      <c r="ATH111" s="284"/>
      <c r="ATI111" s="284"/>
      <c r="ATJ111" s="284"/>
      <c r="ATK111" s="284"/>
      <c r="ATL111" s="284"/>
      <c r="ATM111" s="284"/>
      <c r="ATN111" s="284"/>
      <c r="ATO111" s="284"/>
      <c r="ATP111" s="284"/>
      <c r="ATQ111" s="284"/>
      <c r="ATR111" s="284"/>
      <c r="ATS111" s="284"/>
      <c r="ATT111" s="284"/>
      <c r="ATU111" s="284"/>
      <c r="ATV111" s="284"/>
      <c r="ATW111" s="284"/>
      <c r="ATX111" s="284"/>
      <c r="ATY111" s="284"/>
      <c r="ATZ111" s="284"/>
      <c r="AUA111" s="284"/>
      <c r="AUB111" s="284"/>
      <c r="AUC111" s="284"/>
      <c r="AUD111" s="284"/>
      <c r="AUE111" s="284"/>
      <c r="AUF111" s="284"/>
      <c r="AUG111" s="284"/>
      <c r="AUH111" s="284"/>
      <c r="AUI111" s="284"/>
      <c r="AUJ111" s="284"/>
      <c r="AUK111" s="284"/>
      <c r="AUL111" s="284"/>
      <c r="AUM111" s="284"/>
      <c r="AUN111" s="284"/>
      <c r="AUO111" s="284"/>
      <c r="AUP111" s="284"/>
      <c r="AUQ111" s="284"/>
      <c r="AUR111" s="284"/>
      <c r="AUS111" s="284"/>
      <c r="AUT111" s="284"/>
      <c r="AUU111" s="284"/>
      <c r="AUV111" s="284"/>
      <c r="AUW111" s="284"/>
      <c r="AUX111" s="284"/>
      <c r="AUY111" s="284"/>
      <c r="AUZ111" s="284"/>
      <c r="AVA111" s="284"/>
      <c r="AVB111" s="284"/>
      <c r="AVC111" s="284"/>
      <c r="AVD111" s="284"/>
      <c r="AVE111" s="284"/>
      <c r="AVF111" s="284"/>
      <c r="AVG111" s="284"/>
      <c r="AVH111" s="284"/>
      <c r="AVI111" s="284"/>
      <c r="AVJ111" s="284"/>
      <c r="AVK111" s="284"/>
      <c r="AVL111" s="284"/>
      <c r="AVM111" s="284"/>
      <c r="AVN111" s="284"/>
      <c r="AVO111" s="284"/>
      <c r="AVP111" s="284"/>
      <c r="AVQ111" s="284"/>
      <c r="AVR111" s="284"/>
      <c r="AVS111" s="284"/>
      <c r="AVT111" s="284"/>
      <c r="AVU111" s="284"/>
      <c r="AVV111" s="284"/>
      <c r="AVW111" s="284"/>
      <c r="AVX111" s="284"/>
      <c r="AVY111" s="284"/>
      <c r="AVZ111" s="284"/>
      <c r="AWA111" s="284"/>
      <c r="AWB111" s="284"/>
      <c r="AWC111" s="284"/>
      <c r="AWD111" s="284"/>
      <c r="AWE111" s="284"/>
      <c r="AWF111" s="284"/>
      <c r="AWG111" s="284"/>
      <c r="AWH111" s="284"/>
      <c r="AWI111" s="284"/>
      <c r="AWJ111" s="284"/>
      <c r="AWK111" s="284"/>
      <c r="AWL111" s="284"/>
      <c r="AWM111" s="284"/>
      <c r="AWN111" s="284"/>
      <c r="AWO111" s="284"/>
      <c r="AWP111" s="284"/>
      <c r="AWQ111" s="284"/>
      <c r="AWR111" s="284"/>
      <c r="AWS111" s="284"/>
      <c r="AWT111" s="284"/>
      <c r="AWU111" s="284"/>
      <c r="AWV111" s="284"/>
      <c r="AWW111" s="284"/>
      <c r="AWX111" s="284"/>
      <c r="AWY111" s="284"/>
      <c r="AWZ111" s="284"/>
      <c r="AXA111" s="284"/>
      <c r="AXB111" s="284"/>
      <c r="AXC111" s="284"/>
      <c r="AXD111" s="284"/>
      <c r="AXE111" s="284"/>
      <c r="AXF111" s="284"/>
      <c r="AXG111" s="284"/>
      <c r="AXH111" s="284"/>
      <c r="AXI111" s="284"/>
      <c r="AXJ111" s="284"/>
      <c r="AXK111" s="284"/>
      <c r="AXL111" s="284"/>
      <c r="AXM111" s="284"/>
      <c r="AXN111" s="284"/>
      <c r="AXO111" s="284"/>
      <c r="AXP111" s="284"/>
      <c r="AXQ111" s="284"/>
      <c r="AXR111" s="284"/>
      <c r="AXS111" s="284"/>
      <c r="AXT111" s="284"/>
      <c r="AXU111" s="284"/>
      <c r="AXV111" s="284"/>
      <c r="AXW111" s="284"/>
      <c r="AXX111" s="284"/>
      <c r="AXY111" s="284"/>
      <c r="AXZ111" s="284"/>
      <c r="AYA111" s="284"/>
      <c r="AYB111" s="284"/>
      <c r="AYC111" s="284"/>
      <c r="AYD111" s="284"/>
      <c r="AYE111" s="284"/>
      <c r="AYF111" s="284"/>
      <c r="AYG111" s="284"/>
      <c r="AYH111" s="284"/>
      <c r="AYI111" s="284"/>
      <c r="AYJ111" s="284"/>
      <c r="AYK111" s="284"/>
      <c r="AYL111" s="284"/>
      <c r="AYM111" s="284"/>
      <c r="AYN111" s="284"/>
      <c r="AYO111" s="284"/>
      <c r="AYP111" s="284"/>
      <c r="AYQ111" s="284"/>
      <c r="AYR111" s="284"/>
      <c r="AYS111" s="284"/>
      <c r="AYT111" s="284"/>
      <c r="AYU111" s="284"/>
      <c r="AYV111" s="284"/>
      <c r="AYW111" s="284"/>
      <c r="AYX111" s="284"/>
      <c r="AYY111" s="284"/>
      <c r="AYZ111" s="284"/>
      <c r="AZA111" s="284"/>
      <c r="AZB111" s="284"/>
      <c r="AZC111" s="284"/>
      <c r="AZD111" s="284"/>
      <c r="AZE111" s="284"/>
      <c r="AZF111" s="284"/>
      <c r="AZG111" s="284"/>
      <c r="AZH111" s="284"/>
      <c r="AZI111" s="284"/>
      <c r="AZJ111" s="284"/>
      <c r="AZK111" s="284"/>
      <c r="AZL111" s="284"/>
      <c r="AZM111" s="284"/>
      <c r="AZN111" s="284"/>
      <c r="AZO111" s="284"/>
      <c r="AZP111" s="284"/>
      <c r="AZQ111" s="284"/>
      <c r="AZR111" s="284"/>
      <c r="AZS111" s="284"/>
      <c r="AZT111" s="284"/>
      <c r="AZU111" s="284"/>
      <c r="AZV111" s="284"/>
      <c r="AZW111" s="284"/>
      <c r="AZX111" s="284"/>
      <c r="AZY111" s="284"/>
      <c r="AZZ111" s="284"/>
      <c r="BAA111" s="284"/>
      <c r="BAB111" s="284"/>
      <c r="BAC111" s="284"/>
      <c r="BAD111" s="284"/>
      <c r="BAE111" s="284"/>
      <c r="BAF111" s="284"/>
      <c r="BAG111" s="284"/>
      <c r="BAH111" s="284"/>
      <c r="BAI111" s="284"/>
      <c r="BAJ111" s="284"/>
      <c r="BAK111" s="284"/>
      <c r="BAL111" s="284"/>
      <c r="BAM111" s="284"/>
      <c r="BAN111" s="284"/>
      <c r="BAO111" s="284"/>
      <c r="BAP111" s="284"/>
      <c r="BAQ111" s="284"/>
      <c r="BAR111" s="284"/>
      <c r="BAS111" s="284"/>
      <c r="BAT111" s="284"/>
      <c r="BAU111" s="284"/>
      <c r="BAV111" s="284"/>
      <c r="BAW111" s="284"/>
      <c r="BAX111" s="284"/>
      <c r="BAY111" s="284"/>
      <c r="BAZ111" s="284"/>
      <c r="BBA111" s="284"/>
      <c r="BBB111" s="284"/>
      <c r="BBC111" s="284"/>
      <c r="BBD111" s="284"/>
      <c r="BBE111" s="284"/>
      <c r="BBF111" s="284"/>
      <c r="BBG111" s="284"/>
      <c r="BBH111" s="284"/>
      <c r="BBI111" s="284"/>
      <c r="BBJ111" s="284"/>
      <c r="BBK111" s="284"/>
      <c r="BBL111" s="284"/>
      <c r="BBM111" s="284"/>
      <c r="BBN111" s="284"/>
      <c r="BBO111" s="284"/>
      <c r="BBP111" s="284"/>
      <c r="BBQ111" s="284"/>
      <c r="BBR111" s="284"/>
      <c r="BBS111" s="284"/>
      <c r="BBT111" s="284"/>
      <c r="BBU111" s="284"/>
      <c r="BBV111" s="284"/>
      <c r="BBW111" s="284"/>
      <c r="BBX111" s="284"/>
      <c r="BBY111" s="284"/>
      <c r="BBZ111" s="284"/>
      <c r="BCA111" s="284"/>
      <c r="BCB111" s="284"/>
      <c r="BCC111" s="284"/>
      <c r="BCD111" s="284"/>
      <c r="BCE111" s="284"/>
      <c r="BCF111" s="284"/>
      <c r="BCG111" s="284"/>
      <c r="BCH111" s="284"/>
      <c r="BCI111" s="284"/>
      <c r="BCJ111" s="284"/>
      <c r="BCK111" s="284"/>
      <c r="BCL111" s="284"/>
      <c r="BCM111" s="284"/>
      <c r="BCN111" s="284"/>
      <c r="BCO111" s="284"/>
      <c r="BCP111" s="284"/>
      <c r="BCQ111" s="284"/>
      <c r="BCR111" s="284"/>
      <c r="BCS111" s="284"/>
      <c r="BCT111" s="284"/>
      <c r="BCU111" s="284"/>
      <c r="BCV111" s="284"/>
      <c r="BCW111" s="284"/>
      <c r="BCX111" s="284"/>
      <c r="BCY111" s="284"/>
      <c r="BCZ111" s="284"/>
      <c r="BDA111" s="284"/>
      <c r="BDB111" s="284"/>
      <c r="BDC111" s="284"/>
      <c r="BDD111" s="284"/>
      <c r="BDE111" s="284"/>
      <c r="BDF111" s="284"/>
      <c r="BDG111" s="284"/>
      <c r="BDH111" s="284"/>
      <c r="BDI111" s="284"/>
      <c r="BDJ111" s="284"/>
      <c r="BDK111" s="284"/>
      <c r="BDL111" s="284"/>
      <c r="BDM111" s="284"/>
      <c r="BDN111" s="284"/>
      <c r="BDO111" s="284"/>
      <c r="BDP111" s="284"/>
      <c r="BDQ111" s="284"/>
      <c r="BDR111" s="284"/>
      <c r="BDS111" s="284"/>
      <c r="BDT111" s="284"/>
      <c r="BDU111" s="284"/>
      <c r="BDV111" s="284"/>
      <c r="BDW111" s="284"/>
      <c r="BDX111" s="284"/>
      <c r="BDY111" s="284"/>
      <c r="BDZ111" s="284"/>
      <c r="BEA111" s="284"/>
      <c r="BEB111" s="284"/>
      <c r="BEC111" s="284"/>
      <c r="BED111" s="284"/>
      <c r="BEE111" s="284"/>
      <c r="BEF111" s="284"/>
      <c r="BEG111" s="284"/>
      <c r="BEH111" s="284"/>
      <c r="BEI111" s="284"/>
      <c r="BEJ111" s="284"/>
      <c r="BEK111" s="284"/>
      <c r="BEL111" s="284"/>
      <c r="BEM111" s="284"/>
      <c r="BEN111" s="284"/>
      <c r="BEO111" s="284"/>
      <c r="BEP111" s="284"/>
      <c r="BEQ111" s="284"/>
      <c r="BER111" s="284"/>
      <c r="BES111" s="284"/>
      <c r="BET111" s="284"/>
      <c r="BEU111" s="284"/>
      <c r="BEV111" s="284"/>
      <c r="BEW111" s="284"/>
      <c r="BEX111" s="284"/>
      <c r="BEY111" s="284"/>
      <c r="BEZ111" s="284"/>
      <c r="BFA111" s="284"/>
      <c r="BFB111" s="284"/>
      <c r="BFC111" s="284"/>
      <c r="BFD111" s="284"/>
      <c r="BFE111" s="284"/>
      <c r="BFF111" s="284"/>
      <c r="BFG111" s="284"/>
      <c r="BFH111" s="284"/>
      <c r="BFI111" s="284"/>
      <c r="BFJ111" s="284"/>
      <c r="BFK111" s="284"/>
      <c r="BFL111" s="284"/>
      <c r="BFM111" s="284"/>
      <c r="BFN111" s="284"/>
      <c r="BFO111" s="284"/>
      <c r="BFP111" s="284"/>
      <c r="BFQ111" s="284"/>
      <c r="BFR111" s="284"/>
      <c r="BFS111" s="284"/>
      <c r="BFT111" s="284"/>
      <c r="BFU111" s="284"/>
      <c r="BFV111" s="284"/>
      <c r="BFW111" s="284"/>
      <c r="BFX111" s="284"/>
      <c r="BFY111" s="284"/>
      <c r="BFZ111" s="284"/>
      <c r="BGA111" s="284"/>
      <c r="BGB111" s="284"/>
      <c r="BGC111" s="284"/>
      <c r="BGD111" s="284"/>
      <c r="BGE111" s="284"/>
      <c r="BGF111" s="284"/>
      <c r="BGG111" s="284"/>
      <c r="BGH111" s="284"/>
      <c r="BGI111" s="284"/>
      <c r="BGJ111" s="284"/>
      <c r="BGK111" s="284"/>
      <c r="BGL111" s="284"/>
      <c r="BGM111" s="284"/>
      <c r="BGN111" s="284"/>
      <c r="BGO111" s="284"/>
      <c r="BGP111" s="284"/>
      <c r="BGQ111" s="284"/>
      <c r="BGR111" s="284"/>
      <c r="BGS111" s="284"/>
      <c r="BGT111" s="284"/>
      <c r="BGU111" s="284"/>
      <c r="BGV111" s="284"/>
      <c r="BGW111" s="284"/>
      <c r="BGX111" s="284"/>
      <c r="BGY111" s="284"/>
      <c r="BGZ111" s="284"/>
      <c r="BHA111" s="284"/>
      <c r="BHB111" s="284"/>
      <c r="BHC111" s="284"/>
      <c r="BHD111" s="284"/>
      <c r="BHE111" s="284"/>
      <c r="BHF111" s="284"/>
      <c r="BHG111" s="284"/>
      <c r="BHH111" s="284"/>
      <c r="BHI111" s="284"/>
      <c r="BHJ111" s="284"/>
      <c r="BHK111" s="284"/>
      <c r="BHL111" s="284"/>
      <c r="BHM111" s="284"/>
      <c r="BHN111" s="284"/>
      <c r="BHO111" s="284"/>
      <c r="BHP111" s="284"/>
      <c r="BHQ111" s="284"/>
      <c r="BHR111" s="284"/>
      <c r="BHS111" s="284"/>
      <c r="BHT111" s="284"/>
      <c r="BHU111" s="284"/>
      <c r="BHV111" s="284"/>
      <c r="BHW111" s="284"/>
      <c r="BHX111" s="284"/>
      <c r="BHY111" s="284"/>
      <c r="BHZ111" s="284"/>
      <c r="BIA111" s="284"/>
      <c r="BIB111" s="284"/>
      <c r="BIC111" s="284"/>
      <c r="BID111" s="284"/>
      <c r="BIE111" s="284"/>
      <c r="BIF111" s="284"/>
      <c r="BIG111" s="284"/>
      <c r="BIH111" s="284"/>
      <c r="BII111" s="284"/>
      <c r="BIJ111" s="284"/>
      <c r="BIK111" s="284"/>
      <c r="BIL111" s="284"/>
      <c r="BIM111" s="284"/>
      <c r="BIN111" s="284"/>
      <c r="BIO111" s="284"/>
      <c r="BIP111" s="284"/>
      <c r="BIQ111" s="284"/>
      <c r="BIR111" s="284"/>
      <c r="BIS111" s="284"/>
      <c r="BIT111" s="284"/>
      <c r="BIU111" s="284"/>
      <c r="BIV111" s="284"/>
      <c r="BIW111" s="284"/>
      <c r="BIX111" s="284"/>
      <c r="BIY111" s="284"/>
      <c r="BIZ111" s="284"/>
      <c r="BJA111" s="284"/>
      <c r="BJB111" s="284"/>
      <c r="BJC111" s="284"/>
      <c r="BJD111" s="284"/>
      <c r="BJE111" s="284"/>
      <c r="BJF111" s="284"/>
      <c r="BJG111" s="284"/>
      <c r="BJH111" s="284"/>
      <c r="BJI111" s="284"/>
      <c r="BJJ111" s="284"/>
      <c r="BJK111" s="284"/>
      <c r="BJL111" s="284"/>
      <c r="BJM111" s="284"/>
      <c r="BJN111" s="284"/>
      <c r="BJO111" s="284"/>
      <c r="BJP111" s="284"/>
      <c r="BJQ111" s="284"/>
      <c r="BJR111" s="284"/>
      <c r="BJS111" s="284"/>
      <c r="BJT111" s="284"/>
      <c r="BJU111" s="284"/>
      <c r="BJV111" s="284"/>
      <c r="BJW111" s="284"/>
      <c r="BJX111" s="284"/>
      <c r="BJY111" s="284"/>
      <c r="BJZ111" s="284"/>
      <c r="BKA111" s="284"/>
      <c r="BKB111" s="284"/>
      <c r="BKC111" s="284"/>
      <c r="BKD111" s="284"/>
      <c r="BKE111" s="284"/>
      <c r="BKF111" s="284"/>
      <c r="BKG111" s="284"/>
      <c r="BKH111" s="284"/>
      <c r="BKI111" s="284"/>
      <c r="BKJ111" s="284"/>
      <c r="BKK111" s="284"/>
      <c r="BKL111" s="284"/>
      <c r="BKM111" s="284"/>
      <c r="BKN111" s="284"/>
      <c r="BKO111" s="284"/>
      <c r="BKP111" s="284"/>
      <c r="BKQ111" s="284"/>
      <c r="BKR111" s="284"/>
      <c r="BKS111" s="284"/>
      <c r="BKT111" s="284"/>
      <c r="BKU111" s="284"/>
      <c r="BKV111" s="284"/>
      <c r="BKW111" s="284"/>
      <c r="BKX111" s="284"/>
      <c r="BKY111" s="284"/>
      <c r="BKZ111" s="284"/>
      <c r="BLA111" s="284"/>
      <c r="BLB111" s="284"/>
      <c r="BLC111" s="284"/>
      <c r="BLD111" s="284"/>
      <c r="BLE111" s="284"/>
      <c r="BLF111" s="284"/>
      <c r="BLG111" s="284"/>
      <c r="BLH111" s="284"/>
      <c r="BLI111" s="284"/>
      <c r="BLJ111" s="284"/>
      <c r="BLK111" s="284"/>
      <c r="BLL111" s="284"/>
      <c r="BLM111" s="284"/>
      <c r="BLN111" s="284"/>
      <c r="BLO111" s="284"/>
      <c r="BLP111" s="284"/>
      <c r="BLQ111" s="284"/>
      <c r="BLR111" s="284"/>
      <c r="BLS111" s="284"/>
      <c r="BLT111" s="284"/>
      <c r="BLU111" s="284"/>
      <c r="BLV111" s="284"/>
      <c r="BLW111" s="284"/>
      <c r="BLX111" s="284"/>
      <c r="BLY111" s="284"/>
      <c r="BLZ111" s="284"/>
      <c r="BMA111" s="284"/>
      <c r="BMB111" s="284"/>
      <c r="BMC111" s="284"/>
      <c r="BMD111" s="284"/>
      <c r="BME111" s="284"/>
      <c r="BMF111" s="284"/>
      <c r="BMG111" s="284"/>
      <c r="BMH111" s="284"/>
      <c r="BMI111" s="284"/>
      <c r="BMJ111" s="284"/>
      <c r="BMK111" s="284"/>
      <c r="BML111" s="284"/>
      <c r="BMM111" s="284"/>
      <c r="BMN111" s="284"/>
      <c r="BMO111" s="284"/>
      <c r="BMP111" s="284"/>
      <c r="BMQ111" s="284"/>
      <c r="BMR111" s="284"/>
      <c r="BMS111" s="284"/>
      <c r="BMT111" s="284"/>
      <c r="BMU111" s="284"/>
      <c r="BMV111" s="284"/>
      <c r="BMW111" s="284"/>
      <c r="BMX111" s="284"/>
      <c r="BMY111" s="284"/>
      <c r="BMZ111" s="284"/>
      <c r="BNA111" s="284"/>
      <c r="BNB111" s="284"/>
      <c r="BNC111" s="284"/>
      <c r="BND111" s="284"/>
      <c r="BNE111" s="284"/>
      <c r="BNF111" s="284"/>
      <c r="BNG111" s="284"/>
      <c r="BNH111" s="284"/>
      <c r="BNI111" s="284"/>
      <c r="BNJ111" s="284"/>
      <c r="BNK111" s="284"/>
      <c r="BNL111" s="284"/>
      <c r="BNM111" s="284"/>
      <c r="BNN111" s="284"/>
      <c r="BNO111" s="284"/>
      <c r="BNP111" s="284"/>
      <c r="BNQ111" s="284"/>
      <c r="BNR111" s="284"/>
      <c r="BNS111" s="284"/>
      <c r="BNT111" s="284"/>
      <c r="BNU111" s="284"/>
      <c r="BNV111" s="284"/>
      <c r="BNW111" s="284"/>
      <c r="BNX111" s="284"/>
      <c r="BNY111" s="284"/>
      <c r="BNZ111" s="284"/>
      <c r="BOA111" s="284"/>
      <c r="BOB111" s="284"/>
      <c r="BOC111" s="284"/>
      <c r="BOD111" s="284"/>
      <c r="BOE111" s="284"/>
      <c r="BOF111" s="284"/>
      <c r="BOG111" s="284"/>
      <c r="BOH111" s="284"/>
      <c r="BOI111" s="284"/>
      <c r="BOJ111" s="284"/>
      <c r="BOK111" s="284"/>
      <c r="BOL111" s="284"/>
      <c r="BOM111" s="284"/>
      <c r="BON111" s="284"/>
      <c r="BOO111" s="284"/>
      <c r="BOP111" s="284"/>
      <c r="BOQ111" s="284"/>
      <c r="BOR111" s="284"/>
      <c r="BOS111" s="284"/>
      <c r="BOT111" s="284"/>
      <c r="BOU111" s="284"/>
      <c r="BOV111" s="284"/>
      <c r="BOW111" s="284"/>
      <c r="BOX111" s="284"/>
      <c r="BOY111" s="284"/>
      <c r="BOZ111" s="284"/>
      <c r="BPA111" s="284"/>
      <c r="BPB111" s="284"/>
      <c r="BPC111" s="284"/>
      <c r="BPD111" s="284"/>
      <c r="BPE111" s="284"/>
      <c r="BPF111" s="284"/>
      <c r="BPG111" s="284"/>
      <c r="BPH111" s="284"/>
      <c r="BPI111" s="284"/>
      <c r="BPJ111" s="284"/>
      <c r="BPK111" s="284"/>
      <c r="BPL111" s="284"/>
      <c r="BPM111" s="284"/>
      <c r="BPN111" s="284"/>
      <c r="BPO111" s="284"/>
      <c r="BPP111" s="284"/>
      <c r="BPQ111" s="284"/>
      <c r="BPR111" s="284"/>
      <c r="BPS111" s="284"/>
      <c r="BPT111" s="284"/>
      <c r="BPU111" s="284"/>
      <c r="BPV111" s="284"/>
      <c r="BPW111" s="284"/>
      <c r="BPX111" s="284"/>
      <c r="BPY111" s="284"/>
      <c r="BPZ111" s="284"/>
      <c r="BQA111" s="284"/>
      <c r="BQB111" s="284"/>
      <c r="BQC111" s="284"/>
      <c r="BQD111" s="284"/>
      <c r="BQE111" s="284"/>
      <c r="BQF111" s="284"/>
      <c r="BQG111" s="284"/>
      <c r="BQH111" s="284"/>
      <c r="BQI111" s="284"/>
      <c r="BQJ111" s="284"/>
      <c r="BQK111" s="284"/>
      <c r="BQL111" s="284"/>
      <c r="BQM111" s="284"/>
      <c r="BQN111" s="284"/>
      <c r="BQO111" s="284"/>
      <c r="BQP111" s="284"/>
      <c r="BQQ111" s="284"/>
      <c r="BQR111" s="284"/>
      <c r="BQS111" s="284"/>
      <c r="BQT111" s="284"/>
      <c r="BQU111" s="284"/>
      <c r="BQV111" s="284"/>
      <c r="BQW111" s="284"/>
      <c r="BQX111" s="284"/>
      <c r="BQY111" s="284"/>
      <c r="BQZ111" s="284"/>
      <c r="BRA111" s="284"/>
      <c r="BRB111" s="284"/>
      <c r="BRC111" s="284"/>
      <c r="BRD111" s="284"/>
      <c r="BRE111" s="284"/>
      <c r="BRF111" s="284"/>
      <c r="BRG111" s="284"/>
      <c r="BRH111" s="284"/>
      <c r="BRI111" s="284"/>
      <c r="BRJ111" s="284"/>
      <c r="BRK111" s="284"/>
      <c r="BRL111" s="284"/>
      <c r="BRM111" s="284"/>
      <c r="BRN111" s="284"/>
      <c r="BRO111" s="284"/>
      <c r="BRP111" s="284"/>
      <c r="BRQ111" s="284"/>
      <c r="BRR111" s="284"/>
      <c r="BRS111" s="284"/>
      <c r="BRT111" s="284"/>
      <c r="BRU111" s="284"/>
      <c r="BRV111" s="284"/>
      <c r="BRW111" s="284"/>
      <c r="BRX111" s="284"/>
      <c r="BRY111" s="284"/>
      <c r="BRZ111" s="284"/>
      <c r="BSA111" s="284"/>
      <c r="BSB111" s="284"/>
      <c r="BSC111" s="284"/>
      <c r="BSD111" s="284"/>
      <c r="BSE111" s="284"/>
      <c r="BSF111" s="284"/>
      <c r="BSG111" s="284"/>
      <c r="BSH111" s="284"/>
      <c r="BSI111" s="284"/>
      <c r="BSJ111" s="284"/>
      <c r="BSK111" s="284"/>
      <c r="BSL111" s="284"/>
      <c r="BSM111" s="284"/>
      <c r="BSN111" s="284"/>
      <c r="BSO111" s="284"/>
      <c r="BSP111" s="284"/>
      <c r="BSQ111" s="284"/>
      <c r="BSR111" s="284"/>
      <c r="BSS111" s="284"/>
      <c r="BST111" s="284"/>
      <c r="BSU111" s="284"/>
      <c r="BSV111" s="284"/>
      <c r="BSW111" s="284"/>
      <c r="BSX111" s="284"/>
      <c r="BSY111" s="284"/>
      <c r="BSZ111" s="284"/>
      <c r="BTA111" s="284"/>
      <c r="BTB111" s="284"/>
      <c r="BTC111" s="284"/>
      <c r="BTD111" s="284"/>
      <c r="BTE111" s="284"/>
      <c r="BTF111" s="284"/>
      <c r="BTG111" s="284"/>
      <c r="BTH111" s="284"/>
      <c r="BTI111" s="284"/>
      <c r="BTJ111" s="284"/>
      <c r="BTK111" s="284"/>
      <c r="BTL111" s="284"/>
      <c r="BTM111" s="284"/>
      <c r="BTN111" s="284"/>
      <c r="BTO111" s="284"/>
      <c r="BTP111" s="284"/>
      <c r="BTQ111" s="284"/>
      <c r="BTR111" s="284"/>
      <c r="BTS111" s="284"/>
      <c r="BTT111" s="284"/>
      <c r="BTU111" s="284"/>
      <c r="BTV111" s="284"/>
      <c r="BTW111" s="284"/>
      <c r="BTX111" s="284"/>
      <c r="BTY111" s="284"/>
      <c r="BTZ111" s="284"/>
      <c r="BUA111" s="284"/>
      <c r="BUB111" s="284"/>
      <c r="BUC111" s="284"/>
      <c r="BUD111" s="284"/>
      <c r="BUE111" s="284"/>
      <c r="BUF111" s="284"/>
      <c r="BUG111" s="284"/>
      <c r="BUH111" s="284"/>
      <c r="BUI111" s="284"/>
      <c r="BUJ111" s="284"/>
      <c r="BUK111" s="284"/>
      <c r="BUL111" s="284"/>
      <c r="BUM111" s="284"/>
      <c r="BUN111" s="284"/>
      <c r="BUO111" s="284"/>
      <c r="BUP111" s="284"/>
      <c r="BUQ111" s="284"/>
      <c r="BUR111" s="284"/>
      <c r="BUS111" s="284"/>
      <c r="BUT111" s="284"/>
      <c r="BUU111" s="284"/>
      <c r="BUV111" s="284"/>
      <c r="BUW111" s="284"/>
      <c r="BUX111" s="284"/>
      <c r="BUY111" s="284"/>
      <c r="BUZ111" s="284"/>
      <c r="BVA111" s="284"/>
      <c r="BVB111" s="284"/>
      <c r="BVC111" s="284"/>
      <c r="BVD111" s="284"/>
      <c r="BVE111" s="284"/>
      <c r="BVF111" s="284"/>
      <c r="BVG111" s="284"/>
      <c r="BVH111" s="284"/>
      <c r="BVI111" s="284"/>
      <c r="BVJ111" s="284"/>
      <c r="BVK111" s="284"/>
      <c r="BVL111" s="284"/>
      <c r="BVM111" s="284"/>
      <c r="BVN111" s="284"/>
      <c r="BVO111" s="284"/>
      <c r="BVP111" s="284"/>
      <c r="BVQ111" s="284"/>
      <c r="BVR111" s="284"/>
      <c r="BVS111" s="284"/>
      <c r="BVT111" s="284"/>
      <c r="BVU111" s="284"/>
      <c r="BVV111" s="284"/>
      <c r="BVW111" s="284"/>
      <c r="BVX111" s="284"/>
      <c r="BVY111" s="284"/>
      <c r="BVZ111" s="284"/>
      <c r="BWA111" s="284"/>
      <c r="BWB111" s="284"/>
      <c r="BWC111" s="284"/>
      <c r="BWD111" s="284"/>
      <c r="BWE111" s="284"/>
      <c r="BWF111" s="284"/>
      <c r="BWG111" s="284"/>
      <c r="BWH111" s="284"/>
      <c r="BWI111" s="284"/>
      <c r="BWJ111" s="284"/>
      <c r="BWK111" s="284"/>
      <c r="BWL111" s="284"/>
      <c r="BWM111" s="284"/>
      <c r="BWN111" s="284"/>
      <c r="BWO111" s="284"/>
      <c r="BWP111" s="284"/>
      <c r="BWQ111" s="284"/>
      <c r="BWR111" s="284"/>
      <c r="BWS111" s="284"/>
      <c r="BWT111" s="284"/>
      <c r="BWU111" s="284"/>
      <c r="BWV111" s="284"/>
      <c r="BWW111" s="284"/>
      <c r="BWX111" s="284"/>
      <c r="BWY111" s="284"/>
      <c r="BWZ111" s="284"/>
      <c r="BXA111" s="284"/>
      <c r="BXB111" s="284"/>
      <c r="BXC111" s="284"/>
      <c r="BXD111" s="284"/>
      <c r="BXE111" s="284"/>
      <c r="BXF111" s="284"/>
      <c r="BXG111" s="284"/>
      <c r="BXH111" s="284"/>
      <c r="BXI111" s="284"/>
      <c r="BXJ111" s="284"/>
      <c r="BXK111" s="284"/>
      <c r="BXL111" s="284"/>
      <c r="BXM111" s="284"/>
      <c r="BXN111" s="284"/>
      <c r="BXO111" s="284"/>
      <c r="BXP111" s="284"/>
      <c r="BXQ111" s="284"/>
      <c r="BXR111" s="284"/>
      <c r="BXS111" s="284"/>
      <c r="BXT111" s="284"/>
      <c r="BXU111" s="284"/>
      <c r="BXV111" s="284"/>
      <c r="BXW111" s="284"/>
      <c r="BXX111" s="284"/>
      <c r="BXY111" s="284"/>
      <c r="BXZ111" s="284"/>
      <c r="BYA111" s="284"/>
      <c r="BYB111" s="284"/>
      <c r="BYC111" s="284"/>
      <c r="BYD111" s="284"/>
      <c r="BYE111" s="284"/>
      <c r="BYF111" s="284"/>
      <c r="BYG111" s="284"/>
      <c r="BYH111" s="284"/>
    </row>
    <row r="112" spans="1:2010" s="532" customFormat="1" ht="18" thickBot="1" x14ac:dyDescent="0.35">
      <c r="A112" s="446" t="s">
        <v>664</v>
      </c>
      <c r="B112" s="528">
        <v>3532.9128512415114</v>
      </c>
      <c r="C112" s="529">
        <v>2748.9086945940776</v>
      </c>
      <c r="D112" s="530">
        <v>5008.3768700009841</v>
      </c>
      <c r="E112" s="530">
        <v>4361.3121378660799</v>
      </c>
      <c r="F112" s="530">
        <v>4419.7145969376297</v>
      </c>
      <c r="G112" s="530">
        <v>4455.061519959836</v>
      </c>
      <c r="H112" s="530">
        <v>4478.858752216076</v>
      </c>
      <c r="I112" s="530">
        <v>4728.3188478540005</v>
      </c>
      <c r="J112" s="530">
        <v>4260.6765690576894</v>
      </c>
      <c r="K112" s="530">
        <v>4441.562533897888</v>
      </c>
      <c r="L112" s="530">
        <v>4716.5937168909541</v>
      </c>
      <c r="M112" s="530">
        <v>4493.918329979002</v>
      </c>
      <c r="N112" s="530">
        <v>4739.2467788456452</v>
      </c>
      <c r="O112" s="530">
        <v>4212.4425018320599</v>
      </c>
      <c r="P112" s="530">
        <v>3011.8232440220172</v>
      </c>
      <c r="Q112" s="530">
        <v>2877.7070391999996</v>
      </c>
      <c r="R112" s="530">
        <v>3237</v>
      </c>
      <c r="S112" s="530">
        <v>3341.4843172599999</v>
      </c>
      <c r="T112" s="530">
        <v>3646.2824010499999</v>
      </c>
      <c r="U112" s="530">
        <v>2639.4629274499998</v>
      </c>
      <c r="V112" s="530">
        <v>2505.6514496399996</v>
      </c>
      <c r="W112" s="530">
        <v>3084.4440691099999</v>
      </c>
      <c r="X112" s="530">
        <v>2764.9529319000003</v>
      </c>
      <c r="Y112" s="530">
        <v>2481.4023879800002</v>
      </c>
      <c r="Z112" s="530">
        <v>2470.0378223300004</v>
      </c>
      <c r="AA112" s="530">
        <v>2624.8461178700004</v>
      </c>
      <c r="AB112" s="530">
        <v>2587.1946217599998</v>
      </c>
      <c r="AC112" s="530">
        <v>2972.6673074200007</v>
      </c>
      <c r="AD112" s="530">
        <v>2658.9261905299995</v>
      </c>
      <c r="AE112" s="530">
        <v>2920.2991184399998</v>
      </c>
      <c r="AF112" s="530">
        <v>3878.3389604000004</v>
      </c>
      <c r="AG112" s="530">
        <v>2980.3911409100001</v>
      </c>
      <c r="AH112" s="530">
        <v>2968.3595149499997</v>
      </c>
      <c r="AI112" s="530">
        <v>4175.8540520999995</v>
      </c>
      <c r="AJ112" s="530">
        <v>6068.1720909000005</v>
      </c>
      <c r="AK112" s="530">
        <v>4646.8072660499993</v>
      </c>
      <c r="AL112" s="530">
        <v>5827.5380574499995</v>
      </c>
      <c r="AM112" s="530">
        <v>5852.0917197899998</v>
      </c>
      <c r="AN112" s="284"/>
      <c r="AO112" s="284"/>
      <c r="AP112" s="284"/>
      <c r="AQ112" s="284"/>
      <c r="AR112" s="284"/>
      <c r="AS112" s="284"/>
      <c r="AT112" s="284"/>
      <c r="AU112" s="284"/>
      <c r="AV112" s="284"/>
      <c r="AW112" s="284"/>
      <c r="AX112" s="284"/>
      <c r="AY112" s="284"/>
      <c r="AZ112" s="284"/>
      <c r="BA112" s="284"/>
      <c r="BB112" s="284"/>
      <c r="BC112" s="284"/>
      <c r="BD112" s="284"/>
      <c r="BE112" s="284"/>
      <c r="BF112" s="284"/>
      <c r="BG112" s="284"/>
      <c r="BH112" s="284"/>
      <c r="BI112" s="284"/>
      <c r="BJ112" s="284"/>
      <c r="BK112" s="284"/>
      <c r="BL112" s="284"/>
      <c r="BM112" s="284"/>
      <c r="BN112" s="284"/>
      <c r="BO112" s="284"/>
      <c r="BP112" s="284"/>
      <c r="BQ112" s="284"/>
      <c r="BR112" s="284"/>
      <c r="BS112" s="284"/>
      <c r="BT112" s="284"/>
      <c r="BU112" s="284"/>
      <c r="BV112" s="284"/>
      <c r="BW112" s="284"/>
      <c r="BX112" s="284"/>
      <c r="BY112" s="284"/>
      <c r="BZ112" s="284"/>
      <c r="CA112" s="284"/>
      <c r="CB112" s="284"/>
      <c r="CC112" s="284"/>
      <c r="CD112" s="284"/>
      <c r="CE112" s="284"/>
      <c r="CF112" s="284"/>
      <c r="CG112" s="284"/>
      <c r="CH112" s="284"/>
      <c r="CI112" s="284"/>
      <c r="CJ112" s="284"/>
      <c r="CK112" s="284"/>
      <c r="CL112" s="284"/>
      <c r="CM112" s="284"/>
      <c r="CN112" s="284"/>
      <c r="CO112" s="284"/>
      <c r="CP112" s="284"/>
      <c r="CQ112" s="284"/>
      <c r="CR112" s="284"/>
      <c r="CS112" s="284"/>
      <c r="CT112" s="284"/>
      <c r="CU112" s="284"/>
      <c r="CV112" s="284"/>
      <c r="CW112" s="284"/>
      <c r="CX112" s="284"/>
      <c r="CY112" s="284"/>
      <c r="CZ112" s="284"/>
      <c r="DA112" s="284"/>
      <c r="DB112" s="284"/>
      <c r="DC112" s="284"/>
      <c r="DD112" s="284"/>
      <c r="DE112" s="284"/>
      <c r="DF112" s="284"/>
      <c r="DG112" s="284"/>
      <c r="DH112" s="284"/>
      <c r="DI112" s="284"/>
      <c r="DJ112" s="284"/>
      <c r="DK112" s="284"/>
      <c r="DL112" s="284"/>
      <c r="DM112" s="284"/>
      <c r="DN112" s="284"/>
      <c r="DO112" s="284"/>
      <c r="DP112" s="284"/>
      <c r="DQ112" s="284"/>
      <c r="DR112" s="284"/>
      <c r="DS112" s="284"/>
      <c r="DT112" s="284"/>
      <c r="DU112" s="284"/>
      <c r="DV112" s="284"/>
      <c r="DW112" s="284"/>
      <c r="DX112" s="284"/>
      <c r="DY112" s="284"/>
      <c r="DZ112" s="284"/>
      <c r="EA112" s="284"/>
      <c r="EB112" s="284"/>
      <c r="EC112" s="284"/>
      <c r="ED112" s="284"/>
      <c r="EE112" s="284"/>
      <c r="EF112" s="284"/>
      <c r="EG112" s="284"/>
      <c r="EH112" s="284"/>
      <c r="EI112" s="284"/>
      <c r="EJ112" s="284"/>
      <c r="EK112" s="284"/>
      <c r="EL112" s="284"/>
      <c r="EM112" s="284"/>
      <c r="EN112" s="284"/>
      <c r="EO112" s="284"/>
      <c r="EP112" s="284"/>
      <c r="EQ112" s="284"/>
      <c r="ER112" s="284"/>
      <c r="ES112" s="284"/>
      <c r="ET112" s="284"/>
      <c r="EU112" s="284"/>
      <c r="EV112" s="284"/>
      <c r="EW112" s="284"/>
      <c r="EX112" s="284"/>
      <c r="EY112" s="284"/>
      <c r="EZ112" s="284"/>
      <c r="FA112" s="284"/>
      <c r="FB112" s="284"/>
      <c r="FC112" s="284"/>
      <c r="FD112" s="284"/>
      <c r="FE112" s="284"/>
      <c r="FF112" s="284"/>
      <c r="FG112" s="284"/>
      <c r="FH112" s="284"/>
      <c r="FI112" s="284"/>
      <c r="FJ112" s="284"/>
      <c r="FK112" s="284"/>
      <c r="FL112" s="284"/>
      <c r="FM112" s="284"/>
      <c r="FN112" s="284"/>
      <c r="FO112" s="284"/>
      <c r="FP112" s="284"/>
      <c r="FQ112" s="284"/>
      <c r="FR112" s="284"/>
      <c r="FS112" s="284"/>
      <c r="FT112" s="284"/>
      <c r="FU112" s="284"/>
      <c r="FV112" s="284"/>
      <c r="FW112" s="284"/>
      <c r="FX112" s="284"/>
      <c r="FY112" s="284"/>
      <c r="FZ112" s="284"/>
      <c r="GA112" s="284"/>
      <c r="GB112" s="284"/>
      <c r="GC112" s="284"/>
      <c r="GD112" s="284"/>
      <c r="GE112" s="284"/>
      <c r="GF112" s="284"/>
      <c r="GG112" s="284"/>
      <c r="GH112" s="284"/>
      <c r="GI112" s="284"/>
      <c r="GJ112" s="284"/>
      <c r="GK112" s="284"/>
      <c r="GL112" s="284"/>
      <c r="GM112" s="284"/>
      <c r="GN112" s="284"/>
      <c r="GO112" s="284"/>
      <c r="GP112" s="284"/>
      <c r="GQ112" s="284"/>
      <c r="GR112" s="284"/>
      <c r="GS112" s="284"/>
      <c r="GT112" s="284"/>
      <c r="GU112" s="284"/>
      <c r="GV112" s="284"/>
      <c r="GW112" s="284"/>
      <c r="GX112" s="284"/>
      <c r="GY112" s="284"/>
      <c r="GZ112" s="284"/>
      <c r="HA112" s="284"/>
      <c r="HB112" s="284"/>
      <c r="HC112" s="284"/>
      <c r="HD112" s="284"/>
      <c r="HE112" s="284"/>
      <c r="HF112" s="284"/>
      <c r="HG112" s="284"/>
      <c r="HH112" s="284"/>
      <c r="HI112" s="284"/>
      <c r="HJ112" s="284"/>
      <c r="HK112" s="284"/>
      <c r="HL112" s="284"/>
      <c r="HM112" s="284"/>
      <c r="HN112" s="284"/>
      <c r="HO112" s="284"/>
      <c r="HP112" s="284"/>
      <c r="HQ112" s="284"/>
      <c r="HR112" s="284"/>
      <c r="HS112" s="284"/>
      <c r="HT112" s="284"/>
      <c r="HU112" s="284"/>
      <c r="HV112" s="284"/>
      <c r="HW112" s="284"/>
      <c r="HX112" s="284"/>
      <c r="HY112" s="284"/>
      <c r="HZ112" s="284"/>
      <c r="IA112" s="284"/>
      <c r="IB112" s="284"/>
      <c r="IC112" s="284"/>
      <c r="ID112" s="284"/>
      <c r="IE112" s="284"/>
      <c r="IF112" s="284"/>
      <c r="IG112" s="284"/>
      <c r="IH112" s="284"/>
      <c r="II112" s="284"/>
      <c r="IJ112" s="284"/>
      <c r="IK112" s="284"/>
      <c r="IL112" s="284"/>
      <c r="IM112" s="284"/>
      <c r="IN112" s="284"/>
      <c r="IO112" s="284"/>
      <c r="IP112" s="284"/>
      <c r="IQ112" s="284"/>
      <c r="IR112" s="284"/>
      <c r="IS112" s="284"/>
      <c r="IT112" s="284"/>
      <c r="IU112" s="284"/>
      <c r="IV112" s="284"/>
      <c r="IW112" s="284"/>
      <c r="IX112" s="284"/>
      <c r="IY112" s="284"/>
      <c r="IZ112" s="284"/>
      <c r="JA112" s="284"/>
      <c r="JB112" s="284"/>
      <c r="JC112" s="284"/>
      <c r="JD112" s="284"/>
      <c r="JE112" s="284"/>
      <c r="JF112" s="284"/>
      <c r="JG112" s="284"/>
      <c r="JH112" s="284"/>
      <c r="JI112" s="284"/>
      <c r="JJ112" s="284"/>
      <c r="JK112" s="284"/>
      <c r="JL112" s="284"/>
      <c r="JM112" s="284"/>
      <c r="JN112" s="284"/>
      <c r="JO112" s="284"/>
      <c r="JP112" s="284"/>
      <c r="JQ112" s="284"/>
      <c r="JR112" s="284"/>
      <c r="JS112" s="284"/>
      <c r="JT112" s="284"/>
      <c r="JU112" s="284"/>
      <c r="JV112" s="284"/>
      <c r="JW112" s="284"/>
      <c r="JX112" s="284"/>
      <c r="JY112" s="284"/>
      <c r="JZ112" s="284"/>
      <c r="KA112" s="284"/>
      <c r="KB112" s="284"/>
      <c r="KC112" s="284"/>
      <c r="KD112" s="284"/>
      <c r="KE112" s="284"/>
      <c r="KF112" s="284"/>
      <c r="KG112" s="284"/>
      <c r="KH112" s="284"/>
      <c r="KI112" s="284"/>
      <c r="KJ112" s="284"/>
      <c r="KK112" s="284"/>
      <c r="KL112" s="284"/>
      <c r="KM112" s="284"/>
      <c r="KN112" s="284"/>
      <c r="KO112" s="284"/>
      <c r="KP112" s="284"/>
      <c r="KQ112" s="284"/>
      <c r="KR112" s="284"/>
      <c r="KS112" s="284"/>
      <c r="KT112" s="284"/>
      <c r="KU112" s="284"/>
      <c r="KV112" s="284"/>
      <c r="KW112" s="284"/>
      <c r="KX112" s="284"/>
      <c r="KY112" s="284"/>
      <c r="KZ112" s="284"/>
      <c r="LA112" s="284"/>
      <c r="LB112" s="284"/>
      <c r="LC112" s="284"/>
      <c r="LD112" s="284"/>
      <c r="LE112" s="284"/>
      <c r="LF112" s="284"/>
      <c r="LG112" s="284"/>
      <c r="LH112" s="284"/>
      <c r="LI112" s="284"/>
      <c r="LJ112" s="284"/>
      <c r="LK112" s="284"/>
      <c r="LL112" s="284"/>
      <c r="LM112" s="284"/>
      <c r="LN112" s="284"/>
      <c r="LO112" s="284"/>
      <c r="LP112" s="284"/>
      <c r="LQ112" s="284"/>
      <c r="LR112" s="284"/>
      <c r="LS112" s="284"/>
      <c r="LT112" s="284"/>
      <c r="LU112" s="284"/>
      <c r="LV112" s="284"/>
      <c r="LW112" s="284"/>
      <c r="LX112" s="284"/>
      <c r="LY112" s="284"/>
      <c r="LZ112" s="284"/>
      <c r="MA112" s="284"/>
      <c r="MB112" s="284"/>
      <c r="MC112" s="284"/>
      <c r="MD112" s="284"/>
      <c r="ME112" s="284"/>
      <c r="MF112" s="284"/>
      <c r="MG112" s="284"/>
      <c r="MH112" s="284"/>
      <c r="MI112" s="284"/>
      <c r="MJ112" s="284"/>
      <c r="MK112" s="284"/>
      <c r="ML112" s="284"/>
      <c r="MM112" s="284"/>
      <c r="MN112" s="284"/>
      <c r="MO112" s="284"/>
      <c r="MP112" s="284"/>
      <c r="MQ112" s="284"/>
      <c r="MR112" s="284"/>
      <c r="MS112" s="284"/>
      <c r="MT112" s="284"/>
      <c r="MU112" s="284"/>
      <c r="MV112" s="284"/>
      <c r="MW112" s="284"/>
      <c r="MX112" s="284"/>
      <c r="MY112" s="284"/>
      <c r="MZ112" s="284"/>
      <c r="NA112" s="284"/>
      <c r="NB112" s="284"/>
      <c r="NC112" s="284"/>
      <c r="ND112" s="284"/>
      <c r="NE112" s="284"/>
      <c r="NF112" s="284"/>
      <c r="NG112" s="284"/>
      <c r="NH112" s="284"/>
      <c r="NI112" s="284"/>
      <c r="NJ112" s="284"/>
      <c r="NK112" s="284"/>
      <c r="NL112" s="284"/>
      <c r="NM112" s="284"/>
      <c r="NN112" s="284"/>
      <c r="NO112" s="284"/>
      <c r="NP112" s="284"/>
      <c r="NQ112" s="284"/>
      <c r="NR112" s="284"/>
      <c r="NS112" s="284"/>
      <c r="NT112" s="284"/>
      <c r="NU112" s="284"/>
      <c r="NV112" s="284"/>
      <c r="NW112" s="284"/>
      <c r="NX112" s="284"/>
      <c r="NY112" s="284"/>
      <c r="NZ112" s="284"/>
      <c r="OA112" s="284"/>
      <c r="OB112" s="284"/>
      <c r="OC112" s="284"/>
      <c r="OD112" s="284"/>
      <c r="OE112" s="284"/>
      <c r="OF112" s="284"/>
      <c r="OG112" s="284"/>
      <c r="OH112" s="284"/>
      <c r="OI112" s="284"/>
      <c r="OJ112" s="284"/>
      <c r="OK112" s="284"/>
      <c r="OL112" s="284"/>
      <c r="OM112" s="284"/>
      <c r="ON112" s="284"/>
      <c r="OO112" s="284"/>
      <c r="OP112" s="284"/>
      <c r="OQ112" s="284"/>
      <c r="OR112" s="284"/>
      <c r="OS112" s="284"/>
      <c r="OT112" s="284"/>
      <c r="OU112" s="284"/>
      <c r="OV112" s="284"/>
      <c r="OW112" s="284"/>
      <c r="OX112" s="284"/>
      <c r="OY112" s="284"/>
      <c r="OZ112" s="284"/>
      <c r="PA112" s="284"/>
      <c r="PB112" s="284"/>
      <c r="PC112" s="284"/>
      <c r="PD112" s="284"/>
      <c r="PE112" s="284"/>
      <c r="PF112" s="284"/>
      <c r="PG112" s="284"/>
      <c r="PH112" s="284"/>
      <c r="PI112" s="284"/>
      <c r="PJ112" s="284"/>
      <c r="PK112" s="284"/>
      <c r="PL112" s="284"/>
      <c r="PM112" s="284"/>
      <c r="PN112" s="284"/>
      <c r="PO112" s="284"/>
      <c r="PP112" s="284"/>
      <c r="PQ112" s="284"/>
      <c r="PR112" s="284"/>
      <c r="PS112" s="284"/>
      <c r="PT112" s="284"/>
      <c r="PU112" s="284"/>
      <c r="PV112" s="284"/>
      <c r="PW112" s="284"/>
      <c r="PX112" s="284"/>
      <c r="PY112" s="284"/>
      <c r="PZ112" s="284"/>
      <c r="QA112" s="284"/>
      <c r="QB112" s="284"/>
      <c r="QC112" s="284"/>
      <c r="QD112" s="284"/>
      <c r="QE112" s="284"/>
      <c r="QF112" s="284"/>
      <c r="QG112" s="284"/>
      <c r="QH112" s="284"/>
      <c r="QI112" s="284"/>
      <c r="QJ112" s="284"/>
      <c r="QK112" s="284"/>
      <c r="QL112" s="284"/>
      <c r="QM112" s="284"/>
      <c r="QN112" s="284"/>
      <c r="QO112" s="284"/>
      <c r="QP112" s="284"/>
      <c r="QQ112" s="284"/>
      <c r="QR112" s="284"/>
      <c r="QS112" s="284"/>
      <c r="QT112" s="284"/>
      <c r="QU112" s="284"/>
      <c r="QV112" s="284"/>
      <c r="QW112" s="284"/>
      <c r="QX112" s="284"/>
      <c r="QY112" s="284"/>
      <c r="QZ112" s="284"/>
      <c r="RA112" s="284"/>
      <c r="RB112" s="284"/>
      <c r="RC112" s="284"/>
      <c r="RD112" s="284"/>
      <c r="RE112" s="284"/>
      <c r="RF112" s="284"/>
      <c r="RG112" s="284"/>
      <c r="RH112" s="284"/>
      <c r="RI112" s="284"/>
      <c r="RJ112" s="284"/>
      <c r="RK112" s="284"/>
      <c r="RL112" s="284"/>
      <c r="RM112" s="284"/>
      <c r="RN112" s="284"/>
      <c r="RO112" s="284"/>
      <c r="RP112" s="284"/>
      <c r="RQ112" s="284"/>
      <c r="RR112" s="284"/>
      <c r="RS112" s="284"/>
      <c r="RT112" s="284"/>
      <c r="RU112" s="284"/>
      <c r="RV112" s="284"/>
      <c r="RW112" s="284"/>
      <c r="RX112" s="284"/>
      <c r="RY112" s="284"/>
      <c r="RZ112" s="284"/>
      <c r="SA112" s="284"/>
      <c r="SB112" s="284"/>
      <c r="SC112" s="284"/>
      <c r="SD112" s="284"/>
      <c r="SE112" s="284"/>
      <c r="SF112" s="284"/>
      <c r="SG112" s="284"/>
      <c r="SH112" s="284"/>
      <c r="SI112" s="284"/>
      <c r="SJ112" s="284"/>
      <c r="SK112" s="284"/>
      <c r="SL112" s="284"/>
      <c r="SM112" s="284"/>
      <c r="SN112" s="284"/>
      <c r="SO112" s="284"/>
      <c r="SP112" s="284"/>
      <c r="SQ112" s="284"/>
      <c r="SR112" s="284"/>
      <c r="SS112" s="284"/>
      <c r="ST112" s="284"/>
      <c r="SU112" s="284"/>
      <c r="SV112" s="284"/>
      <c r="SW112" s="284"/>
      <c r="SX112" s="284"/>
      <c r="SY112" s="284"/>
      <c r="SZ112" s="284"/>
      <c r="TA112" s="284"/>
      <c r="TB112" s="284"/>
      <c r="TC112" s="284"/>
      <c r="TD112" s="284"/>
      <c r="TE112" s="284"/>
      <c r="TF112" s="284"/>
      <c r="TG112" s="284"/>
      <c r="TH112" s="284"/>
      <c r="TI112" s="284"/>
      <c r="TJ112" s="284"/>
      <c r="TK112" s="284"/>
      <c r="TL112" s="284"/>
      <c r="TM112" s="284"/>
      <c r="TN112" s="284"/>
      <c r="TO112" s="284"/>
      <c r="TP112" s="284"/>
      <c r="TQ112" s="284"/>
      <c r="TR112" s="284"/>
      <c r="TS112" s="284"/>
      <c r="TT112" s="284"/>
      <c r="TU112" s="284"/>
      <c r="TV112" s="284"/>
      <c r="TW112" s="284"/>
      <c r="TX112" s="284"/>
      <c r="TY112" s="284"/>
      <c r="TZ112" s="284"/>
      <c r="UA112" s="284"/>
      <c r="UB112" s="284"/>
      <c r="UC112" s="284"/>
      <c r="UD112" s="284"/>
      <c r="UE112" s="284"/>
      <c r="UF112" s="284"/>
      <c r="UG112" s="284"/>
      <c r="UH112" s="284"/>
      <c r="UI112" s="284"/>
      <c r="UJ112" s="284"/>
      <c r="UK112" s="284"/>
      <c r="UL112" s="284"/>
      <c r="UM112" s="284"/>
      <c r="UN112" s="284"/>
      <c r="UO112" s="284"/>
      <c r="UP112" s="284"/>
      <c r="UQ112" s="284"/>
      <c r="UR112" s="284"/>
      <c r="US112" s="284"/>
      <c r="UT112" s="284"/>
      <c r="UU112" s="284"/>
      <c r="UV112" s="284"/>
      <c r="UW112" s="284"/>
      <c r="UX112" s="284"/>
      <c r="UY112" s="284"/>
      <c r="UZ112" s="284"/>
      <c r="VA112" s="284"/>
      <c r="VB112" s="284"/>
      <c r="VC112" s="284"/>
      <c r="VD112" s="284"/>
      <c r="VE112" s="284"/>
      <c r="VF112" s="284"/>
      <c r="VG112" s="284"/>
      <c r="VH112" s="284"/>
      <c r="VI112" s="284"/>
      <c r="VJ112" s="284"/>
      <c r="VK112" s="284"/>
      <c r="VL112" s="284"/>
      <c r="VM112" s="284"/>
      <c r="VN112" s="284"/>
      <c r="VO112" s="284"/>
      <c r="VP112" s="284"/>
      <c r="VQ112" s="284"/>
      <c r="VR112" s="284"/>
      <c r="VS112" s="284"/>
      <c r="VT112" s="284"/>
      <c r="VU112" s="284"/>
      <c r="VV112" s="284"/>
      <c r="VW112" s="284"/>
      <c r="VX112" s="284"/>
      <c r="VY112" s="284"/>
      <c r="VZ112" s="284"/>
      <c r="WA112" s="284"/>
      <c r="WB112" s="284"/>
      <c r="WC112" s="284"/>
      <c r="WD112" s="284"/>
      <c r="WE112" s="284"/>
      <c r="WF112" s="284"/>
      <c r="WG112" s="284"/>
      <c r="WH112" s="284"/>
      <c r="WI112" s="284"/>
      <c r="WJ112" s="284"/>
      <c r="WK112" s="284"/>
      <c r="WL112" s="284"/>
      <c r="WM112" s="284"/>
      <c r="WN112" s="284"/>
      <c r="WO112" s="284"/>
      <c r="WP112" s="284"/>
      <c r="WQ112" s="284"/>
      <c r="WR112" s="284"/>
      <c r="WS112" s="284"/>
      <c r="WT112" s="284"/>
      <c r="WU112" s="284"/>
      <c r="WV112" s="284"/>
      <c r="WW112" s="284"/>
      <c r="WX112" s="284"/>
      <c r="WY112" s="284"/>
      <c r="WZ112" s="284"/>
      <c r="XA112" s="284"/>
      <c r="XB112" s="284"/>
      <c r="XC112" s="284"/>
      <c r="XD112" s="284"/>
      <c r="XE112" s="284"/>
      <c r="XF112" s="284"/>
      <c r="XG112" s="284"/>
      <c r="XH112" s="284"/>
      <c r="XI112" s="284"/>
      <c r="XJ112" s="284"/>
      <c r="XK112" s="284"/>
      <c r="XL112" s="284"/>
      <c r="XM112" s="284"/>
      <c r="XN112" s="284"/>
      <c r="XO112" s="284"/>
      <c r="XP112" s="284"/>
      <c r="XQ112" s="284"/>
      <c r="XR112" s="284"/>
      <c r="XS112" s="284"/>
      <c r="XT112" s="284"/>
      <c r="XU112" s="284"/>
      <c r="XV112" s="284"/>
      <c r="XW112" s="284"/>
      <c r="XX112" s="284"/>
      <c r="XY112" s="284"/>
      <c r="XZ112" s="284"/>
      <c r="YA112" s="284"/>
      <c r="YB112" s="284"/>
      <c r="YC112" s="284"/>
      <c r="YD112" s="284"/>
      <c r="YE112" s="284"/>
      <c r="YF112" s="284"/>
      <c r="YG112" s="284"/>
      <c r="YH112" s="284"/>
      <c r="YI112" s="284"/>
      <c r="YJ112" s="284"/>
      <c r="YK112" s="284"/>
      <c r="YL112" s="284"/>
      <c r="YM112" s="284"/>
      <c r="YN112" s="284"/>
      <c r="YO112" s="284"/>
      <c r="YP112" s="284"/>
      <c r="YQ112" s="284"/>
      <c r="YR112" s="284"/>
      <c r="YS112" s="284"/>
      <c r="YT112" s="284"/>
      <c r="YU112" s="284"/>
      <c r="YV112" s="284"/>
      <c r="YW112" s="284"/>
      <c r="YX112" s="284"/>
      <c r="YY112" s="284"/>
      <c r="YZ112" s="284"/>
      <c r="ZA112" s="284"/>
      <c r="ZB112" s="284"/>
      <c r="ZC112" s="284"/>
      <c r="ZD112" s="284"/>
      <c r="ZE112" s="284"/>
      <c r="ZF112" s="284"/>
      <c r="ZG112" s="284"/>
      <c r="ZH112" s="284"/>
      <c r="ZI112" s="284"/>
      <c r="ZJ112" s="284"/>
      <c r="ZK112" s="284"/>
      <c r="ZL112" s="284"/>
      <c r="ZM112" s="284"/>
      <c r="ZN112" s="284"/>
      <c r="ZO112" s="284"/>
      <c r="ZP112" s="284"/>
      <c r="ZQ112" s="284"/>
      <c r="ZR112" s="284"/>
      <c r="ZS112" s="284"/>
      <c r="ZT112" s="284"/>
      <c r="ZU112" s="284"/>
      <c r="ZV112" s="284"/>
      <c r="ZW112" s="284"/>
      <c r="ZX112" s="284"/>
      <c r="ZY112" s="284"/>
      <c r="ZZ112" s="284"/>
      <c r="AAA112" s="284"/>
      <c r="AAB112" s="284"/>
      <c r="AAC112" s="284"/>
      <c r="AAD112" s="284"/>
      <c r="AAE112" s="284"/>
      <c r="AAF112" s="284"/>
      <c r="AAG112" s="284"/>
      <c r="AAH112" s="284"/>
      <c r="AAI112" s="284"/>
      <c r="AAJ112" s="284"/>
      <c r="AAK112" s="284"/>
      <c r="AAL112" s="284"/>
      <c r="AAM112" s="284"/>
      <c r="AAN112" s="284"/>
      <c r="AAO112" s="284"/>
      <c r="AAP112" s="284"/>
      <c r="AAQ112" s="284"/>
      <c r="AAR112" s="284"/>
      <c r="AAS112" s="284"/>
      <c r="AAT112" s="284"/>
      <c r="AAU112" s="284"/>
      <c r="AAV112" s="284"/>
      <c r="AAW112" s="284"/>
      <c r="AAX112" s="284"/>
      <c r="AAY112" s="284"/>
      <c r="AAZ112" s="284"/>
      <c r="ABA112" s="284"/>
      <c r="ABB112" s="284"/>
      <c r="ABC112" s="284"/>
      <c r="ABD112" s="284"/>
      <c r="ABE112" s="284"/>
      <c r="ABF112" s="284"/>
      <c r="ABG112" s="284"/>
      <c r="ABH112" s="284"/>
      <c r="ABI112" s="284"/>
      <c r="ABJ112" s="284"/>
      <c r="ABK112" s="284"/>
      <c r="ABL112" s="284"/>
      <c r="ABM112" s="284"/>
      <c r="ABN112" s="284"/>
      <c r="ABO112" s="284"/>
      <c r="ABP112" s="284"/>
      <c r="ABQ112" s="284"/>
      <c r="ABR112" s="284"/>
      <c r="ABS112" s="284"/>
      <c r="ABT112" s="284"/>
      <c r="ABU112" s="284"/>
      <c r="ABV112" s="284"/>
      <c r="ABW112" s="284"/>
      <c r="ABX112" s="284"/>
      <c r="ABY112" s="284"/>
      <c r="ABZ112" s="284"/>
      <c r="ACA112" s="284"/>
      <c r="ACB112" s="284"/>
      <c r="ACC112" s="284"/>
      <c r="ACD112" s="284"/>
      <c r="ACE112" s="284"/>
      <c r="ACF112" s="284"/>
      <c r="ACG112" s="284"/>
      <c r="ACH112" s="284"/>
      <c r="ACI112" s="284"/>
      <c r="ACJ112" s="284"/>
      <c r="ACK112" s="284"/>
      <c r="ACL112" s="284"/>
      <c r="ACM112" s="284"/>
      <c r="ACN112" s="284"/>
      <c r="ACO112" s="284"/>
      <c r="ACP112" s="284"/>
      <c r="ACQ112" s="284"/>
      <c r="ACR112" s="284"/>
      <c r="ACS112" s="284"/>
      <c r="ACT112" s="284"/>
      <c r="ACU112" s="284"/>
      <c r="ACV112" s="284"/>
      <c r="ACW112" s="284"/>
      <c r="ACX112" s="284"/>
      <c r="ACY112" s="284"/>
      <c r="ACZ112" s="284"/>
      <c r="ADA112" s="284"/>
      <c r="ADB112" s="284"/>
      <c r="ADC112" s="284"/>
      <c r="ADD112" s="284"/>
      <c r="ADE112" s="284"/>
      <c r="ADF112" s="284"/>
      <c r="ADG112" s="284"/>
      <c r="ADH112" s="284"/>
      <c r="ADI112" s="284"/>
      <c r="ADJ112" s="284"/>
      <c r="ADK112" s="284"/>
      <c r="ADL112" s="284"/>
      <c r="ADM112" s="284"/>
      <c r="ADN112" s="284"/>
      <c r="ADO112" s="284"/>
      <c r="ADP112" s="284"/>
      <c r="ADQ112" s="284"/>
      <c r="ADR112" s="284"/>
      <c r="ADS112" s="284"/>
      <c r="ADT112" s="284"/>
      <c r="ADU112" s="284"/>
      <c r="ADV112" s="284"/>
      <c r="ADW112" s="284"/>
      <c r="ADX112" s="284"/>
      <c r="ADY112" s="284"/>
      <c r="ADZ112" s="284"/>
      <c r="AEA112" s="284"/>
      <c r="AEB112" s="284"/>
      <c r="AEC112" s="284"/>
      <c r="AED112" s="284"/>
      <c r="AEE112" s="284"/>
      <c r="AEF112" s="284"/>
      <c r="AEG112" s="284"/>
      <c r="AEH112" s="284"/>
      <c r="AEI112" s="284"/>
      <c r="AEJ112" s="284"/>
      <c r="AEK112" s="284"/>
      <c r="AEL112" s="284"/>
      <c r="AEM112" s="284"/>
      <c r="AEN112" s="284"/>
      <c r="AEO112" s="284"/>
      <c r="AEP112" s="284"/>
      <c r="AEQ112" s="284"/>
      <c r="AER112" s="284"/>
      <c r="AES112" s="284"/>
      <c r="AET112" s="284"/>
      <c r="AEU112" s="284"/>
      <c r="AEV112" s="284"/>
      <c r="AEW112" s="284"/>
      <c r="AEX112" s="284"/>
      <c r="AEY112" s="284"/>
      <c r="AEZ112" s="284"/>
      <c r="AFA112" s="284"/>
      <c r="AFB112" s="284"/>
      <c r="AFC112" s="284"/>
      <c r="AFD112" s="284"/>
      <c r="AFE112" s="284"/>
      <c r="AFF112" s="284"/>
      <c r="AFG112" s="284"/>
      <c r="AFH112" s="284"/>
      <c r="AFI112" s="284"/>
      <c r="AFJ112" s="284"/>
      <c r="AFK112" s="284"/>
      <c r="AFL112" s="284"/>
      <c r="AFM112" s="284"/>
      <c r="AFN112" s="284"/>
      <c r="AFO112" s="284"/>
      <c r="AFP112" s="284"/>
      <c r="AFQ112" s="284"/>
      <c r="AFR112" s="284"/>
      <c r="AFS112" s="284"/>
      <c r="AFT112" s="284"/>
      <c r="AFU112" s="284"/>
      <c r="AFV112" s="284"/>
      <c r="AFW112" s="284"/>
      <c r="AFX112" s="284"/>
      <c r="AFY112" s="284"/>
      <c r="AFZ112" s="284"/>
      <c r="AGA112" s="284"/>
      <c r="AGB112" s="284"/>
      <c r="AGC112" s="284"/>
      <c r="AGD112" s="284"/>
      <c r="AGE112" s="284"/>
      <c r="AGF112" s="284"/>
      <c r="AGG112" s="284"/>
      <c r="AGH112" s="284"/>
      <c r="AGI112" s="284"/>
      <c r="AGJ112" s="284"/>
      <c r="AGK112" s="284"/>
      <c r="AGL112" s="284"/>
      <c r="AGM112" s="284"/>
      <c r="AGN112" s="284"/>
      <c r="AGO112" s="284"/>
      <c r="AGP112" s="284"/>
      <c r="AGQ112" s="284"/>
      <c r="AGR112" s="284"/>
      <c r="AGS112" s="284"/>
      <c r="AGT112" s="284"/>
      <c r="AGU112" s="284"/>
      <c r="AGV112" s="284"/>
      <c r="AGW112" s="284"/>
      <c r="AGX112" s="284"/>
      <c r="AGY112" s="284"/>
      <c r="AGZ112" s="284"/>
      <c r="AHA112" s="284"/>
      <c r="AHB112" s="284"/>
      <c r="AHC112" s="284"/>
      <c r="AHD112" s="284"/>
      <c r="AHE112" s="284"/>
      <c r="AHF112" s="284"/>
      <c r="AHG112" s="284"/>
      <c r="AHH112" s="284"/>
      <c r="AHI112" s="284"/>
      <c r="AHJ112" s="284"/>
      <c r="AHK112" s="284"/>
      <c r="AHL112" s="284"/>
      <c r="AHM112" s="284"/>
      <c r="AHN112" s="284"/>
      <c r="AHO112" s="284"/>
      <c r="AHP112" s="284"/>
      <c r="AHQ112" s="284"/>
      <c r="AHR112" s="284"/>
      <c r="AHS112" s="284"/>
      <c r="AHT112" s="284"/>
      <c r="AHU112" s="284"/>
      <c r="AHV112" s="284"/>
      <c r="AHW112" s="284"/>
      <c r="AHX112" s="284"/>
      <c r="AHY112" s="284"/>
      <c r="AHZ112" s="284"/>
      <c r="AIA112" s="284"/>
      <c r="AIB112" s="284"/>
      <c r="AIC112" s="284"/>
      <c r="AID112" s="284"/>
      <c r="AIE112" s="284"/>
      <c r="AIF112" s="284"/>
      <c r="AIG112" s="284"/>
      <c r="AIH112" s="284"/>
      <c r="AII112" s="284"/>
      <c r="AIJ112" s="284"/>
      <c r="AIK112" s="284"/>
      <c r="AIL112" s="284"/>
      <c r="AIM112" s="284"/>
      <c r="AIN112" s="284"/>
      <c r="AIO112" s="284"/>
      <c r="AIP112" s="284"/>
      <c r="AIQ112" s="284"/>
      <c r="AIR112" s="284"/>
      <c r="AIS112" s="284"/>
      <c r="AIT112" s="284"/>
      <c r="AIU112" s="284"/>
      <c r="AIV112" s="284"/>
      <c r="AIW112" s="284"/>
      <c r="AIX112" s="284"/>
      <c r="AIY112" s="284"/>
      <c r="AIZ112" s="284"/>
      <c r="AJA112" s="284"/>
      <c r="AJB112" s="284"/>
      <c r="AJC112" s="284"/>
      <c r="AJD112" s="284"/>
      <c r="AJE112" s="284"/>
      <c r="AJF112" s="284"/>
      <c r="AJG112" s="284"/>
      <c r="AJH112" s="284"/>
      <c r="AJI112" s="284"/>
      <c r="AJJ112" s="284"/>
      <c r="AJK112" s="284"/>
      <c r="AJL112" s="284"/>
      <c r="AJM112" s="284"/>
      <c r="AJN112" s="284"/>
      <c r="AJO112" s="284"/>
      <c r="AJP112" s="284"/>
      <c r="AJQ112" s="284"/>
      <c r="AJR112" s="284"/>
      <c r="AJS112" s="284"/>
      <c r="AJT112" s="284"/>
      <c r="AJU112" s="284"/>
      <c r="AJV112" s="284"/>
      <c r="AJW112" s="284"/>
      <c r="AJX112" s="284"/>
      <c r="AJY112" s="284"/>
      <c r="AJZ112" s="284"/>
      <c r="AKA112" s="284"/>
      <c r="AKB112" s="284"/>
      <c r="AKC112" s="284"/>
      <c r="AKD112" s="284"/>
      <c r="AKE112" s="284"/>
      <c r="AKF112" s="284"/>
      <c r="AKG112" s="284"/>
      <c r="AKH112" s="284"/>
      <c r="AKI112" s="284"/>
      <c r="AKJ112" s="284"/>
      <c r="AKK112" s="284"/>
      <c r="AKL112" s="284"/>
      <c r="AKM112" s="284"/>
      <c r="AKN112" s="284"/>
      <c r="AKO112" s="284"/>
      <c r="AKP112" s="284"/>
      <c r="AKQ112" s="284"/>
      <c r="AKR112" s="284"/>
      <c r="AKS112" s="284"/>
      <c r="AKT112" s="284"/>
      <c r="AKU112" s="284"/>
      <c r="AKV112" s="284"/>
      <c r="AKW112" s="284"/>
      <c r="AKX112" s="284"/>
      <c r="AKY112" s="284"/>
      <c r="AKZ112" s="284"/>
      <c r="ALA112" s="284"/>
      <c r="ALB112" s="284"/>
      <c r="ALC112" s="284"/>
      <c r="ALD112" s="284"/>
      <c r="ALE112" s="284"/>
      <c r="ALF112" s="284"/>
      <c r="ALG112" s="284"/>
      <c r="ALH112" s="284"/>
      <c r="ALI112" s="284"/>
      <c r="ALJ112" s="284"/>
      <c r="ALK112" s="284"/>
      <c r="ALL112" s="284"/>
      <c r="ALM112" s="284"/>
      <c r="ALN112" s="284"/>
      <c r="ALO112" s="284"/>
      <c r="ALP112" s="284"/>
      <c r="ALQ112" s="284"/>
      <c r="ALR112" s="284"/>
      <c r="ALS112" s="284"/>
      <c r="ALT112" s="284"/>
      <c r="ALU112" s="284"/>
      <c r="ALV112" s="284"/>
      <c r="ALW112" s="284"/>
      <c r="ALX112" s="284"/>
      <c r="ALY112" s="284"/>
      <c r="ALZ112" s="284"/>
      <c r="AMA112" s="284"/>
      <c r="AMB112" s="284"/>
      <c r="AMC112" s="284"/>
      <c r="AMD112" s="284"/>
      <c r="AME112" s="284"/>
      <c r="AMF112" s="284"/>
      <c r="AMG112" s="284"/>
      <c r="AMH112" s="284"/>
      <c r="AMI112" s="284"/>
      <c r="AMJ112" s="284"/>
      <c r="AMK112" s="284"/>
      <c r="AML112" s="284"/>
      <c r="AMM112" s="284"/>
      <c r="AMN112" s="284"/>
      <c r="AMO112" s="284"/>
      <c r="AMP112" s="284"/>
      <c r="AMQ112" s="284"/>
      <c r="AMR112" s="284"/>
      <c r="AMS112" s="284"/>
      <c r="AMT112" s="284"/>
      <c r="AMU112" s="284"/>
      <c r="AMV112" s="284"/>
      <c r="AMW112" s="284"/>
      <c r="AMX112" s="284"/>
      <c r="AMY112" s="284"/>
      <c r="AMZ112" s="284"/>
      <c r="ANA112" s="284"/>
      <c r="ANB112" s="284"/>
      <c r="ANC112" s="284"/>
      <c r="AND112" s="284"/>
      <c r="ANE112" s="284"/>
      <c r="ANF112" s="284"/>
      <c r="ANG112" s="284"/>
      <c r="ANH112" s="284"/>
      <c r="ANI112" s="284"/>
      <c r="ANJ112" s="284"/>
      <c r="ANK112" s="284"/>
      <c r="ANL112" s="284"/>
      <c r="ANM112" s="284"/>
      <c r="ANN112" s="284"/>
      <c r="ANO112" s="284"/>
      <c r="ANP112" s="284"/>
      <c r="ANQ112" s="284"/>
      <c r="ANR112" s="284"/>
      <c r="ANS112" s="284"/>
      <c r="ANT112" s="284"/>
      <c r="ANU112" s="284"/>
      <c r="ANV112" s="284"/>
      <c r="ANW112" s="284"/>
      <c r="ANX112" s="284"/>
      <c r="ANY112" s="284"/>
      <c r="ANZ112" s="284"/>
      <c r="AOA112" s="284"/>
      <c r="AOB112" s="284"/>
      <c r="AOC112" s="284"/>
      <c r="AOD112" s="284"/>
      <c r="AOE112" s="284"/>
      <c r="AOF112" s="284"/>
      <c r="AOG112" s="284"/>
      <c r="AOH112" s="284"/>
      <c r="AOI112" s="284"/>
      <c r="AOJ112" s="284"/>
      <c r="AOK112" s="284"/>
      <c r="AOL112" s="284"/>
      <c r="AOM112" s="284"/>
      <c r="AON112" s="284"/>
      <c r="AOO112" s="284"/>
      <c r="AOP112" s="284"/>
      <c r="AOQ112" s="284"/>
      <c r="AOR112" s="284"/>
      <c r="AOS112" s="284"/>
      <c r="AOT112" s="284"/>
      <c r="AOU112" s="284"/>
      <c r="AOV112" s="284"/>
      <c r="AOW112" s="284"/>
      <c r="AOX112" s="284"/>
      <c r="AOY112" s="284"/>
      <c r="AOZ112" s="284"/>
      <c r="APA112" s="284"/>
      <c r="APB112" s="284"/>
      <c r="APC112" s="284"/>
      <c r="APD112" s="284"/>
      <c r="APE112" s="284"/>
      <c r="APF112" s="284"/>
      <c r="APG112" s="284"/>
      <c r="APH112" s="284"/>
      <c r="API112" s="284"/>
      <c r="APJ112" s="284"/>
      <c r="APK112" s="284"/>
      <c r="APL112" s="284"/>
      <c r="APM112" s="284"/>
      <c r="APN112" s="284"/>
      <c r="APO112" s="284"/>
      <c r="APP112" s="284"/>
      <c r="APQ112" s="284"/>
      <c r="APR112" s="284"/>
      <c r="APS112" s="284"/>
      <c r="APT112" s="284"/>
      <c r="APU112" s="284"/>
      <c r="APV112" s="284"/>
      <c r="APW112" s="284"/>
      <c r="APX112" s="284"/>
      <c r="APY112" s="284"/>
      <c r="APZ112" s="284"/>
      <c r="AQA112" s="284"/>
      <c r="AQB112" s="284"/>
      <c r="AQC112" s="284"/>
      <c r="AQD112" s="284"/>
      <c r="AQE112" s="284"/>
      <c r="AQF112" s="284"/>
      <c r="AQG112" s="284"/>
      <c r="AQH112" s="284"/>
      <c r="AQI112" s="284"/>
      <c r="AQJ112" s="284"/>
      <c r="AQK112" s="284"/>
      <c r="AQL112" s="284"/>
      <c r="AQM112" s="284"/>
      <c r="AQN112" s="284"/>
      <c r="AQO112" s="284"/>
      <c r="AQP112" s="284"/>
      <c r="AQQ112" s="284"/>
      <c r="AQR112" s="284"/>
      <c r="AQS112" s="284"/>
      <c r="AQT112" s="284"/>
      <c r="AQU112" s="284"/>
      <c r="AQV112" s="284"/>
      <c r="AQW112" s="284"/>
      <c r="AQX112" s="284"/>
      <c r="AQY112" s="284"/>
      <c r="AQZ112" s="284"/>
      <c r="ARA112" s="284"/>
      <c r="ARB112" s="284"/>
      <c r="ARC112" s="284"/>
      <c r="ARD112" s="284"/>
      <c r="ARE112" s="284"/>
      <c r="ARF112" s="284"/>
      <c r="ARG112" s="284"/>
      <c r="ARH112" s="284"/>
      <c r="ARI112" s="284"/>
      <c r="ARJ112" s="284"/>
      <c r="ARK112" s="284"/>
      <c r="ARL112" s="284"/>
      <c r="ARM112" s="284"/>
      <c r="ARN112" s="284"/>
      <c r="ARO112" s="284"/>
      <c r="ARP112" s="284"/>
      <c r="ARQ112" s="284"/>
      <c r="ARR112" s="284"/>
      <c r="ARS112" s="284"/>
      <c r="ART112" s="284"/>
      <c r="ARU112" s="284"/>
      <c r="ARV112" s="284"/>
      <c r="ARW112" s="284"/>
      <c r="ARX112" s="284"/>
      <c r="ARY112" s="284"/>
      <c r="ARZ112" s="284"/>
      <c r="ASA112" s="284"/>
      <c r="ASB112" s="284"/>
      <c r="ASC112" s="284"/>
      <c r="ASD112" s="284"/>
      <c r="ASE112" s="284"/>
      <c r="ASF112" s="284"/>
      <c r="ASG112" s="284"/>
      <c r="ASH112" s="284"/>
      <c r="ASI112" s="284"/>
      <c r="ASJ112" s="284"/>
      <c r="ASK112" s="284"/>
      <c r="ASL112" s="284"/>
      <c r="ASM112" s="284"/>
      <c r="ASN112" s="284"/>
      <c r="ASO112" s="284"/>
      <c r="ASP112" s="284"/>
      <c r="ASQ112" s="284"/>
      <c r="ASR112" s="284"/>
      <c r="ASS112" s="284"/>
      <c r="AST112" s="284"/>
      <c r="ASU112" s="284"/>
      <c r="ASV112" s="284"/>
      <c r="ASW112" s="284"/>
      <c r="ASX112" s="284"/>
      <c r="ASY112" s="284"/>
      <c r="ASZ112" s="284"/>
      <c r="ATA112" s="284"/>
      <c r="ATB112" s="284"/>
      <c r="ATC112" s="284"/>
      <c r="ATD112" s="284"/>
      <c r="ATE112" s="284"/>
      <c r="ATF112" s="284"/>
      <c r="ATG112" s="284"/>
      <c r="ATH112" s="284"/>
      <c r="ATI112" s="284"/>
      <c r="ATJ112" s="284"/>
      <c r="ATK112" s="284"/>
      <c r="ATL112" s="284"/>
      <c r="ATM112" s="284"/>
      <c r="ATN112" s="284"/>
      <c r="ATO112" s="284"/>
      <c r="ATP112" s="284"/>
      <c r="ATQ112" s="284"/>
      <c r="ATR112" s="284"/>
      <c r="ATS112" s="284"/>
      <c r="ATT112" s="284"/>
      <c r="ATU112" s="284"/>
      <c r="ATV112" s="284"/>
      <c r="ATW112" s="284"/>
      <c r="ATX112" s="284"/>
      <c r="ATY112" s="284"/>
      <c r="ATZ112" s="284"/>
      <c r="AUA112" s="284"/>
      <c r="AUB112" s="284"/>
      <c r="AUC112" s="284"/>
      <c r="AUD112" s="284"/>
      <c r="AUE112" s="284"/>
      <c r="AUF112" s="284"/>
      <c r="AUG112" s="284"/>
      <c r="AUH112" s="284"/>
      <c r="AUI112" s="284"/>
      <c r="AUJ112" s="284"/>
      <c r="AUK112" s="284"/>
      <c r="AUL112" s="284"/>
      <c r="AUM112" s="284"/>
      <c r="AUN112" s="284"/>
      <c r="AUO112" s="284"/>
      <c r="AUP112" s="284"/>
      <c r="AUQ112" s="284"/>
      <c r="AUR112" s="284"/>
      <c r="AUS112" s="284"/>
      <c r="AUT112" s="284"/>
      <c r="AUU112" s="284"/>
      <c r="AUV112" s="284"/>
      <c r="AUW112" s="284"/>
      <c r="AUX112" s="284"/>
      <c r="AUY112" s="284"/>
      <c r="AUZ112" s="284"/>
      <c r="AVA112" s="284"/>
      <c r="AVB112" s="284"/>
      <c r="AVC112" s="284"/>
      <c r="AVD112" s="284"/>
      <c r="AVE112" s="284"/>
      <c r="AVF112" s="284"/>
      <c r="AVG112" s="284"/>
      <c r="AVH112" s="284"/>
      <c r="AVI112" s="284"/>
      <c r="AVJ112" s="284"/>
      <c r="AVK112" s="284"/>
      <c r="AVL112" s="284"/>
      <c r="AVM112" s="284"/>
      <c r="AVN112" s="284"/>
      <c r="AVO112" s="284"/>
      <c r="AVP112" s="284"/>
      <c r="AVQ112" s="284"/>
      <c r="AVR112" s="284"/>
      <c r="AVS112" s="284"/>
      <c r="AVT112" s="284"/>
      <c r="AVU112" s="284"/>
      <c r="AVV112" s="284"/>
      <c r="AVW112" s="284"/>
      <c r="AVX112" s="284"/>
      <c r="AVY112" s="284"/>
      <c r="AVZ112" s="284"/>
      <c r="AWA112" s="284"/>
      <c r="AWB112" s="284"/>
      <c r="AWC112" s="284"/>
      <c r="AWD112" s="284"/>
      <c r="AWE112" s="284"/>
      <c r="AWF112" s="284"/>
      <c r="AWG112" s="284"/>
      <c r="AWH112" s="284"/>
      <c r="AWI112" s="284"/>
      <c r="AWJ112" s="284"/>
      <c r="AWK112" s="284"/>
      <c r="AWL112" s="284"/>
      <c r="AWM112" s="284"/>
      <c r="AWN112" s="284"/>
      <c r="AWO112" s="284"/>
      <c r="AWP112" s="284"/>
      <c r="AWQ112" s="284"/>
      <c r="AWR112" s="284"/>
      <c r="AWS112" s="284"/>
      <c r="AWT112" s="284"/>
      <c r="AWU112" s="284"/>
      <c r="AWV112" s="284"/>
      <c r="AWW112" s="284"/>
      <c r="AWX112" s="284"/>
      <c r="AWY112" s="284"/>
      <c r="AWZ112" s="284"/>
      <c r="AXA112" s="284"/>
      <c r="AXB112" s="284"/>
      <c r="AXC112" s="284"/>
      <c r="AXD112" s="284"/>
      <c r="AXE112" s="284"/>
      <c r="AXF112" s="284"/>
      <c r="AXG112" s="284"/>
      <c r="AXH112" s="284"/>
      <c r="AXI112" s="284"/>
      <c r="AXJ112" s="284"/>
      <c r="AXK112" s="284"/>
      <c r="AXL112" s="284"/>
      <c r="AXM112" s="284"/>
      <c r="AXN112" s="284"/>
      <c r="AXO112" s="284"/>
      <c r="AXP112" s="284"/>
      <c r="AXQ112" s="284"/>
      <c r="AXR112" s="284"/>
      <c r="AXS112" s="284"/>
      <c r="AXT112" s="284"/>
      <c r="AXU112" s="284"/>
      <c r="AXV112" s="284"/>
      <c r="AXW112" s="284"/>
      <c r="AXX112" s="284"/>
      <c r="AXY112" s="284"/>
      <c r="AXZ112" s="284"/>
      <c r="AYA112" s="284"/>
      <c r="AYB112" s="284"/>
      <c r="AYC112" s="284"/>
      <c r="AYD112" s="284"/>
      <c r="AYE112" s="284"/>
      <c r="AYF112" s="284"/>
      <c r="AYG112" s="284"/>
      <c r="AYH112" s="284"/>
      <c r="AYI112" s="284"/>
      <c r="AYJ112" s="284"/>
      <c r="AYK112" s="284"/>
      <c r="AYL112" s="284"/>
      <c r="AYM112" s="284"/>
      <c r="AYN112" s="284"/>
      <c r="AYO112" s="284"/>
      <c r="AYP112" s="284"/>
      <c r="AYQ112" s="284"/>
      <c r="AYR112" s="284"/>
      <c r="AYS112" s="284"/>
      <c r="AYT112" s="284"/>
      <c r="AYU112" s="284"/>
      <c r="AYV112" s="284"/>
      <c r="AYW112" s="284"/>
      <c r="AYX112" s="284"/>
      <c r="AYY112" s="284"/>
      <c r="AYZ112" s="284"/>
      <c r="AZA112" s="284"/>
      <c r="AZB112" s="284"/>
      <c r="AZC112" s="284"/>
      <c r="AZD112" s="284"/>
      <c r="AZE112" s="284"/>
      <c r="AZF112" s="284"/>
      <c r="AZG112" s="284"/>
      <c r="AZH112" s="284"/>
      <c r="AZI112" s="284"/>
      <c r="AZJ112" s="284"/>
      <c r="AZK112" s="284"/>
      <c r="AZL112" s="284"/>
      <c r="AZM112" s="284"/>
      <c r="AZN112" s="284"/>
      <c r="AZO112" s="284"/>
      <c r="AZP112" s="284"/>
      <c r="AZQ112" s="284"/>
      <c r="AZR112" s="284"/>
      <c r="AZS112" s="284"/>
      <c r="AZT112" s="284"/>
      <c r="AZU112" s="284"/>
      <c r="AZV112" s="284"/>
      <c r="AZW112" s="284"/>
      <c r="AZX112" s="284"/>
      <c r="AZY112" s="284"/>
      <c r="AZZ112" s="284"/>
      <c r="BAA112" s="284"/>
      <c r="BAB112" s="284"/>
      <c r="BAC112" s="284"/>
      <c r="BAD112" s="284"/>
      <c r="BAE112" s="284"/>
      <c r="BAF112" s="284"/>
      <c r="BAG112" s="284"/>
      <c r="BAH112" s="284"/>
      <c r="BAI112" s="284"/>
      <c r="BAJ112" s="284"/>
      <c r="BAK112" s="284"/>
      <c r="BAL112" s="284"/>
      <c r="BAM112" s="284"/>
      <c r="BAN112" s="284"/>
      <c r="BAO112" s="284"/>
      <c r="BAP112" s="284"/>
      <c r="BAQ112" s="284"/>
      <c r="BAR112" s="284"/>
      <c r="BAS112" s="284"/>
      <c r="BAT112" s="284"/>
      <c r="BAU112" s="284"/>
      <c r="BAV112" s="284"/>
      <c r="BAW112" s="284"/>
      <c r="BAX112" s="284"/>
      <c r="BAY112" s="284"/>
      <c r="BAZ112" s="284"/>
      <c r="BBA112" s="284"/>
      <c r="BBB112" s="284"/>
      <c r="BBC112" s="284"/>
      <c r="BBD112" s="284"/>
      <c r="BBE112" s="284"/>
      <c r="BBF112" s="284"/>
      <c r="BBG112" s="284"/>
      <c r="BBH112" s="284"/>
      <c r="BBI112" s="284"/>
      <c r="BBJ112" s="284"/>
      <c r="BBK112" s="284"/>
      <c r="BBL112" s="284"/>
      <c r="BBM112" s="284"/>
      <c r="BBN112" s="284"/>
      <c r="BBO112" s="284"/>
      <c r="BBP112" s="284"/>
      <c r="BBQ112" s="284"/>
      <c r="BBR112" s="284"/>
      <c r="BBS112" s="284"/>
      <c r="BBT112" s="284"/>
      <c r="BBU112" s="284"/>
      <c r="BBV112" s="284"/>
      <c r="BBW112" s="284"/>
      <c r="BBX112" s="284"/>
      <c r="BBY112" s="284"/>
      <c r="BBZ112" s="284"/>
      <c r="BCA112" s="284"/>
      <c r="BCB112" s="284"/>
      <c r="BCC112" s="284"/>
      <c r="BCD112" s="284"/>
      <c r="BCE112" s="284"/>
      <c r="BCF112" s="284"/>
      <c r="BCG112" s="284"/>
      <c r="BCH112" s="284"/>
      <c r="BCI112" s="284"/>
      <c r="BCJ112" s="284"/>
      <c r="BCK112" s="284"/>
      <c r="BCL112" s="284"/>
      <c r="BCM112" s="284"/>
      <c r="BCN112" s="284"/>
      <c r="BCO112" s="284"/>
      <c r="BCP112" s="284"/>
      <c r="BCQ112" s="284"/>
      <c r="BCR112" s="284"/>
      <c r="BCS112" s="284"/>
      <c r="BCT112" s="284"/>
      <c r="BCU112" s="284"/>
      <c r="BCV112" s="284"/>
      <c r="BCW112" s="284"/>
      <c r="BCX112" s="284"/>
      <c r="BCY112" s="284"/>
      <c r="BCZ112" s="284"/>
      <c r="BDA112" s="284"/>
      <c r="BDB112" s="284"/>
      <c r="BDC112" s="284"/>
      <c r="BDD112" s="284"/>
      <c r="BDE112" s="284"/>
      <c r="BDF112" s="284"/>
      <c r="BDG112" s="284"/>
      <c r="BDH112" s="284"/>
      <c r="BDI112" s="284"/>
      <c r="BDJ112" s="284"/>
      <c r="BDK112" s="284"/>
      <c r="BDL112" s="284"/>
      <c r="BDM112" s="284"/>
      <c r="BDN112" s="284"/>
      <c r="BDO112" s="284"/>
      <c r="BDP112" s="284"/>
      <c r="BDQ112" s="284"/>
      <c r="BDR112" s="284"/>
      <c r="BDS112" s="284"/>
      <c r="BDT112" s="284"/>
      <c r="BDU112" s="284"/>
      <c r="BDV112" s="284"/>
      <c r="BDW112" s="284"/>
      <c r="BDX112" s="284"/>
      <c r="BDY112" s="284"/>
      <c r="BDZ112" s="284"/>
      <c r="BEA112" s="284"/>
      <c r="BEB112" s="284"/>
      <c r="BEC112" s="284"/>
      <c r="BED112" s="284"/>
      <c r="BEE112" s="284"/>
      <c r="BEF112" s="284"/>
      <c r="BEG112" s="284"/>
      <c r="BEH112" s="284"/>
      <c r="BEI112" s="284"/>
      <c r="BEJ112" s="284"/>
      <c r="BEK112" s="284"/>
      <c r="BEL112" s="284"/>
      <c r="BEM112" s="284"/>
      <c r="BEN112" s="284"/>
      <c r="BEO112" s="284"/>
      <c r="BEP112" s="284"/>
      <c r="BEQ112" s="284"/>
      <c r="BER112" s="284"/>
      <c r="BES112" s="284"/>
      <c r="BET112" s="284"/>
      <c r="BEU112" s="284"/>
      <c r="BEV112" s="284"/>
      <c r="BEW112" s="284"/>
      <c r="BEX112" s="284"/>
      <c r="BEY112" s="284"/>
      <c r="BEZ112" s="284"/>
      <c r="BFA112" s="284"/>
      <c r="BFB112" s="284"/>
      <c r="BFC112" s="284"/>
      <c r="BFD112" s="284"/>
      <c r="BFE112" s="284"/>
      <c r="BFF112" s="284"/>
      <c r="BFG112" s="284"/>
      <c r="BFH112" s="284"/>
      <c r="BFI112" s="284"/>
      <c r="BFJ112" s="284"/>
      <c r="BFK112" s="284"/>
      <c r="BFL112" s="284"/>
      <c r="BFM112" s="284"/>
      <c r="BFN112" s="284"/>
      <c r="BFO112" s="284"/>
      <c r="BFP112" s="284"/>
      <c r="BFQ112" s="284"/>
      <c r="BFR112" s="284"/>
      <c r="BFS112" s="284"/>
      <c r="BFT112" s="284"/>
      <c r="BFU112" s="284"/>
      <c r="BFV112" s="284"/>
      <c r="BFW112" s="284"/>
      <c r="BFX112" s="284"/>
      <c r="BFY112" s="284"/>
      <c r="BFZ112" s="284"/>
      <c r="BGA112" s="284"/>
      <c r="BGB112" s="284"/>
      <c r="BGC112" s="284"/>
      <c r="BGD112" s="284"/>
      <c r="BGE112" s="284"/>
      <c r="BGF112" s="284"/>
      <c r="BGG112" s="284"/>
      <c r="BGH112" s="284"/>
      <c r="BGI112" s="284"/>
      <c r="BGJ112" s="284"/>
      <c r="BGK112" s="284"/>
      <c r="BGL112" s="284"/>
      <c r="BGM112" s="284"/>
      <c r="BGN112" s="284"/>
      <c r="BGO112" s="284"/>
      <c r="BGP112" s="284"/>
      <c r="BGQ112" s="284"/>
      <c r="BGR112" s="284"/>
      <c r="BGS112" s="284"/>
      <c r="BGT112" s="284"/>
      <c r="BGU112" s="284"/>
      <c r="BGV112" s="284"/>
      <c r="BGW112" s="284"/>
      <c r="BGX112" s="284"/>
      <c r="BGY112" s="284"/>
      <c r="BGZ112" s="284"/>
      <c r="BHA112" s="284"/>
      <c r="BHB112" s="284"/>
      <c r="BHC112" s="284"/>
      <c r="BHD112" s="284"/>
      <c r="BHE112" s="284"/>
      <c r="BHF112" s="284"/>
      <c r="BHG112" s="284"/>
      <c r="BHH112" s="284"/>
      <c r="BHI112" s="284"/>
      <c r="BHJ112" s="284"/>
      <c r="BHK112" s="284"/>
      <c r="BHL112" s="284"/>
      <c r="BHM112" s="284"/>
      <c r="BHN112" s="284"/>
      <c r="BHO112" s="284"/>
      <c r="BHP112" s="284"/>
      <c r="BHQ112" s="284"/>
      <c r="BHR112" s="284"/>
      <c r="BHS112" s="284"/>
      <c r="BHT112" s="284"/>
      <c r="BHU112" s="284"/>
      <c r="BHV112" s="284"/>
      <c r="BHW112" s="284"/>
      <c r="BHX112" s="284"/>
      <c r="BHY112" s="284"/>
      <c r="BHZ112" s="284"/>
      <c r="BIA112" s="284"/>
      <c r="BIB112" s="284"/>
      <c r="BIC112" s="284"/>
      <c r="BID112" s="284"/>
      <c r="BIE112" s="284"/>
      <c r="BIF112" s="284"/>
      <c r="BIG112" s="284"/>
      <c r="BIH112" s="284"/>
      <c r="BII112" s="284"/>
      <c r="BIJ112" s="284"/>
      <c r="BIK112" s="284"/>
      <c r="BIL112" s="284"/>
      <c r="BIM112" s="284"/>
      <c r="BIN112" s="284"/>
      <c r="BIO112" s="284"/>
      <c r="BIP112" s="284"/>
      <c r="BIQ112" s="284"/>
      <c r="BIR112" s="284"/>
      <c r="BIS112" s="284"/>
      <c r="BIT112" s="284"/>
      <c r="BIU112" s="284"/>
      <c r="BIV112" s="284"/>
      <c r="BIW112" s="284"/>
      <c r="BIX112" s="284"/>
      <c r="BIY112" s="284"/>
      <c r="BIZ112" s="284"/>
      <c r="BJA112" s="284"/>
      <c r="BJB112" s="284"/>
      <c r="BJC112" s="284"/>
      <c r="BJD112" s="284"/>
      <c r="BJE112" s="284"/>
      <c r="BJF112" s="284"/>
      <c r="BJG112" s="284"/>
      <c r="BJH112" s="284"/>
      <c r="BJI112" s="284"/>
      <c r="BJJ112" s="284"/>
      <c r="BJK112" s="284"/>
      <c r="BJL112" s="284"/>
      <c r="BJM112" s="284"/>
      <c r="BJN112" s="284"/>
      <c r="BJO112" s="284"/>
      <c r="BJP112" s="284"/>
      <c r="BJQ112" s="284"/>
      <c r="BJR112" s="284"/>
      <c r="BJS112" s="284"/>
      <c r="BJT112" s="284"/>
      <c r="BJU112" s="284"/>
      <c r="BJV112" s="284"/>
      <c r="BJW112" s="284"/>
      <c r="BJX112" s="284"/>
      <c r="BJY112" s="284"/>
      <c r="BJZ112" s="284"/>
      <c r="BKA112" s="284"/>
      <c r="BKB112" s="284"/>
      <c r="BKC112" s="284"/>
      <c r="BKD112" s="284"/>
      <c r="BKE112" s="284"/>
      <c r="BKF112" s="284"/>
      <c r="BKG112" s="284"/>
      <c r="BKH112" s="284"/>
      <c r="BKI112" s="284"/>
      <c r="BKJ112" s="284"/>
      <c r="BKK112" s="284"/>
      <c r="BKL112" s="284"/>
      <c r="BKM112" s="284"/>
      <c r="BKN112" s="284"/>
      <c r="BKO112" s="284"/>
      <c r="BKP112" s="284"/>
      <c r="BKQ112" s="284"/>
      <c r="BKR112" s="284"/>
      <c r="BKS112" s="284"/>
      <c r="BKT112" s="284"/>
      <c r="BKU112" s="284"/>
      <c r="BKV112" s="284"/>
      <c r="BKW112" s="284"/>
      <c r="BKX112" s="284"/>
      <c r="BKY112" s="284"/>
      <c r="BKZ112" s="284"/>
      <c r="BLA112" s="284"/>
      <c r="BLB112" s="284"/>
      <c r="BLC112" s="284"/>
      <c r="BLD112" s="284"/>
      <c r="BLE112" s="284"/>
      <c r="BLF112" s="284"/>
      <c r="BLG112" s="284"/>
      <c r="BLH112" s="284"/>
      <c r="BLI112" s="284"/>
      <c r="BLJ112" s="284"/>
      <c r="BLK112" s="284"/>
      <c r="BLL112" s="284"/>
      <c r="BLM112" s="284"/>
      <c r="BLN112" s="284"/>
      <c r="BLO112" s="284"/>
      <c r="BLP112" s="284"/>
      <c r="BLQ112" s="284"/>
      <c r="BLR112" s="284"/>
      <c r="BLS112" s="284"/>
      <c r="BLT112" s="284"/>
      <c r="BLU112" s="284"/>
      <c r="BLV112" s="284"/>
      <c r="BLW112" s="284"/>
      <c r="BLX112" s="284"/>
      <c r="BLY112" s="284"/>
      <c r="BLZ112" s="284"/>
      <c r="BMA112" s="284"/>
      <c r="BMB112" s="284"/>
      <c r="BMC112" s="284"/>
      <c r="BMD112" s="284"/>
      <c r="BME112" s="284"/>
      <c r="BMF112" s="284"/>
      <c r="BMG112" s="284"/>
      <c r="BMH112" s="284"/>
      <c r="BMI112" s="284"/>
      <c r="BMJ112" s="284"/>
      <c r="BMK112" s="284"/>
      <c r="BML112" s="284"/>
      <c r="BMM112" s="284"/>
      <c r="BMN112" s="284"/>
      <c r="BMO112" s="284"/>
      <c r="BMP112" s="284"/>
      <c r="BMQ112" s="284"/>
      <c r="BMR112" s="284"/>
      <c r="BMS112" s="284"/>
      <c r="BMT112" s="284"/>
      <c r="BMU112" s="284"/>
      <c r="BMV112" s="284"/>
      <c r="BMW112" s="284"/>
      <c r="BMX112" s="284"/>
      <c r="BMY112" s="284"/>
      <c r="BMZ112" s="284"/>
      <c r="BNA112" s="284"/>
      <c r="BNB112" s="284"/>
      <c r="BNC112" s="284"/>
      <c r="BND112" s="284"/>
      <c r="BNE112" s="284"/>
      <c r="BNF112" s="284"/>
      <c r="BNG112" s="284"/>
      <c r="BNH112" s="284"/>
      <c r="BNI112" s="284"/>
      <c r="BNJ112" s="284"/>
      <c r="BNK112" s="284"/>
      <c r="BNL112" s="284"/>
      <c r="BNM112" s="284"/>
      <c r="BNN112" s="284"/>
      <c r="BNO112" s="284"/>
      <c r="BNP112" s="284"/>
      <c r="BNQ112" s="284"/>
      <c r="BNR112" s="284"/>
      <c r="BNS112" s="284"/>
      <c r="BNT112" s="284"/>
      <c r="BNU112" s="284"/>
      <c r="BNV112" s="284"/>
      <c r="BNW112" s="284"/>
      <c r="BNX112" s="284"/>
      <c r="BNY112" s="284"/>
      <c r="BNZ112" s="284"/>
      <c r="BOA112" s="284"/>
      <c r="BOB112" s="284"/>
      <c r="BOC112" s="284"/>
      <c r="BOD112" s="284"/>
      <c r="BOE112" s="284"/>
      <c r="BOF112" s="284"/>
      <c r="BOG112" s="284"/>
      <c r="BOH112" s="284"/>
      <c r="BOI112" s="284"/>
      <c r="BOJ112" s="284"/>
      <c r="BOK112" s="284"/>
      <c r="BOL112" s="284"/>
      <c r="BOM112" s="284"/>
      <c r="BON112" s="284"/>
      <c r="BOO112" s="284"/>
      <c r="BOP112" s="284"/>
      <c r="BOQ112" s="284"/>
      <c r="BOR112" s="284"/>
      <c r="BOS112" s="284"/>
      <c r="BOT112" s="284"/>
      <c r="BOU112" s="284"/>
      <c r="BOV112" s="284"/>
      <c r="BOW112" s="284"/>
      <c r="BOX112" s="284"/>
      <c r="BOY112" s="284"/>
      <c r="BOZ112" s="284"/>
      <c r="BPA112" s="284"/>
      <c r="BPB112" s="284"/>
      <c r="BPC112" s="284"/>
      <c r="BPD112" s="284"/>
      <c r="BPE112" s="284"/>
      <c r="BPF112" s="284"/>
      <c r="BPG112" s="284"/>
      <c r="BPH112" s="284"/>
      <c r="BPI112" s="284"/>
      <c r="BPJ112" s="284"/>
      <c r="BPK112" s="284"/>
      <c r="BPL112" s="284"/>
      <c r="BPM112" s="284"/>
      <c r="BPN112" s="284"/>
      <c r="BPO112" s="284"/>
      <c r="BPP112" s="284"/>
      <c r="BPQ112" s="284"/>
      <c r="BPR112" s="284"/>
      <c r="BPS112" s="284"/>
      <c r="BPT112" s="284"/>
      <c r="BPU112" s="284"/>
      <c r="BPV112" s="284"/>
      <c r="BPW112" s="284"/>
      <c r="BPX112" s="284"/>
      <c r="BPY112" s="284"/>
      <c r="BPZ112" s="284"/>
      <c r="BQA112" s="284"/>
      <c r="BQB112" s="284"/>
      <c r="BQC112" s="284"/>
      <c r="BQD112" s="284"/>
      <c r="BQE112" s="284"/>
      <c r="BQF112" s="284"/>
      <c r="BQG112" s="284"/>
      <c r="BQH112" s="284"/>
      <c r="BQI112" s="284"/>
      <c r="BQJ112" s="284"/>
      <c r="BQK112" s="284"/>
      <c r="BQL112" s="284"/>
      <c r="BQM112" s="284"/>
      <c r="BQN112" s="284"/>
      <c r="BQO112" s="284"/>
      <c r="BQP112" s="284"/>
      <c r="BQQ112" s="284"/>
      <c r="BQR112" s="284"/>
      <c r="BQS112" s="284"/>
      <c r="BQT112" s="284"/>
      <c r="BQU112" s="284"/>
      <c r="BQV112" s="284"/>
      <c r="BQW112" s="284"/>
      <c r="BQX112" s="284"/>
      <c r="BQY112" s="284"/>
      <c r="BQZ112" s="284"/>
      <c r="BRA112" s="284"/>
      <c r="BRB112" s="284"/>
      <c r="BRC112" s="284"/>
      <c r="BRD112" s="284"/>
      <c r="BRE112" s="284"/>
      <c r="BRF112" s="284"/>
      <c r="BRG112" s="284"/>
      <c r="BRH112" s="284"/>
      <c r="BRI112" s="284"/>
      <c r="BRJ112" s="284"/>
      <c r="BRK112" s="284"/>
      <c r="BRL112" s="284"/>
      <c r="BRM112" s="284"/>
      <c r="BRN112" s="284"/>
      <c r="BRO112" s="284"/>
      <c r="BRP112" s="284"/>
      <c r="BRQ112" s="284"/>
      <c r="BRR112" s="284"/>
      <c r="BRS112" s="284"/>
      <c r="BRT112" s="284"/>
      <c r="BRU112" s="284"/>
      <c r="BRV112" s="284"/>
      <c r="BRW112" s="284"/>
      <c r="BRX112" s="284"/>
      <c r="BRY112" s="284"/>
      <c r="BRZ112" s="284"/>
      <c r="BSA112" s="284"/>
      <c r="BSB112" s="284"/>
      <c r="BSC112" s="284"/>
      <c r="BSD112" s="284"/>
      <c r="BSE112" s="284"/>
      <c r="BSF112" s="284"/>
      <c r="BSG112" s="284"/>
      <c r="BSH112" s="284"/>
      <c r="BSI112" s="284"/>
      <c r="BSJ112" s="284"/>
      <c r="BSK112" s="284"/>
      <c r="BSL112" s="284"/>
      <c r="BSM112" s="284"/>
      <c r="BSN112" s="284"/>
      <c r="BSO112" s="284"/>
      <c r="BSP112" s="284"/>
      <c r="BSQ112" s="284"/>
      <c r="BSR112" s="284"/>
      <c r="BSS112" s="284"/>
      <c r="BST112" s="284"/>
      <c r="BSU112" s="284"/>
      <c r="BSV112" s="284"/>
      <c r="BSW112" s="284"/>
      <c r="BSX112" s="284"/>
      <c r="BSY112" s="284"/>
      <c r="BSZ112" s="284"/>
      <c r="BTA112" s="284"/>
      <c r="BTB112" s="284"/>
      <c r="BTC112" s="284"/>
      <c r="BTD112" s="284"/>
      <c r="BTE112" s="284"/>
      <c r="BTF112" s="284"/>
      <c r="BTG112" s="284"/>
      <c r="BTH112" s="284"/>
      <c r="BTI112" s="284"/>
      <c r="BTJ112" s="284"/>
      <c r="BTK112" s="284"/>
      <c r="BTL112" s="284"/>
      <c r="BTM112" s="284"/>
      <c r="BTN112" s="284"/>
      <c r="BTO112" s="284"/>
      <c r="BTP112" s="284"/>
      <c r="BTQ112" s="284"/>
      <c r="BTR112" s="284"/>
      <c r="BTS112" s="284"/>
      <c r="BTT112" s="284"/>
      <c r="BTU112" s="284"/>
      <c r="BTV112" s="284"/>
      <c r="BTW112" s="284"/>
      <c r="BTX112" s="284"/>
      <c r="BTY112" s="284"/>
      <c r="BTZ112" s="284"/>
      <c r="BUA112" s="284"/>
      <c r="BUB112" s="284"/>
      <c r="BUC112" s="284"/>
      <c r="BUD112" s="284"/>
      <c r="BUE112" s="284"/>
      <c r="BUF112" s="284"/>
      <c r="BUG112" s="284"/>
      <c r="BUH112" s="284"/>
      <c r="BUI112" s="284"/>
      <c r="BUJ112" s="284"/>
      <c r="BUK112" s="284"/>
      <c r="BUL112" s="284"/>
      <c r="BUM112" s="284"/>
      <c r="BUN112" s="284"/>
      <c r="BUO112" s="284"/>
      <c r="BUP112" s="284"/>
      <c r="BUQ112" s="284"/>
      <c r="BUR112" s="284"/>
      <c r="BUS112" s="284"/>
      <c r="BUT112" s="284"/>
      <c r="BUU112" s="284"/>
      <c r="BUV112" s="284"/>
      <c r="BUW112" s="284"/>
      <c r="BUX112" s="284"/>
      <c r="BUY112" s="284"/>
      <c r="BUZ112" s="284"/>
      <c r="BVA112" s="284"/>
      <c r="BVB112" s="284"/>
      <c r="BVC112" s="284"/>
      <c r="BVD112" s="284"/>
      <c r="BVE112" s="284"/>
      <c r="BVF112" s="284"/>
      <c r="BVG112" s="284"/>
      <c r="BVH112" s="284"/>
      <c r="BVI112" s="284"/>
      <c r="BVJ112" s="284"/>
      <c r="BVK112" s="284"/>
      <c r="BVL112" s="284"/>
      <c r="BVM112" s="284"/>
      <c r="BVN112" s="284"/>
      <c r="BVO112" s="284"/>
      <c r="BVP112" s="284"/>
      <c r="BVQ112" s="284"/>
      <c r="BVR112" s="284"/>
      <c r="BVS112" s="284"/>
      <c r="BVT112" s="284"/>
      <c r="BVU112" s="284"/>
      <c r="BVV112" s="284"/>
      <c r="BVW112" s="284"/>
      <c r="BVX112" s="284"/>
      <c r="BVY112" s="284"/>
      <c r="BVZ112" s="284"/>
      <c r="BWA112" s="284"/>
      <c r="BWB112" s="284"/>
      <c r="BWC112" s="284"/>
      <c r="BWD112" s="284"/>
      <c r="BWE112" s="284"/>
      <c r="BWF112" s="284"/>
      <c r="BWG112" s="284"/>
      <c r="BWH112" s="284"/>
      <c r="BWI112" s="284"/>
      <c r="BWJ112" s="284"/>
      <c r="BWK112" s="284"/>
      <c r="BWL112" s="284"/>
      <c r="BWM112" s="284"/>
      <c r="BWN112" s="284"/>
      <c r="BWO112" s="284"/>
      <c r="BWP112" s="284"/>
      <c r="BWQ112" s="284"/>
      <c r="BWR112" s="284"/>
      <c r="BWS112" s="284"/>
      <c r="BWT112" s="284"/>
      <c r="BWU112" s="284"/>
      <c r="BWV112" s="284"/>
      <c r="BWW112" s="284"/>
      <c r="BWX112" s="284"/>
      <c r="BWY112" s="284"/>
      <c r="BWZ112" s="284"/>
      <c r="BXA112" s="284"/>
      <c r="BXB112" s="284"/>
      <c r="BXC112" s="284"/>
      <c r="BXD112" s="284"/>
      <c r="BXE112" s="284"/>
      <c r="BXF112" s="284"/>
      <c r="BXG112" s="284"/>
      <c r="BXH112" s="284"/>
      <c r="BXI112" s="284"/>
      <c r="BXJ112" s="284"/>
      <c r="BXK112" s="284"/>
      <c r="BXL112" s="284"/>
      <c r="BXM112" s="284"/>
      <c r="BXN112" s="284"/>
      <c r="BXO112" s="284"/>
      <c r="BXP112" s="284"/>
      <c r="BXQ112" s="284"/>
      <c r="BXR112" s="284"/>
      <c r="BXS112" s="284"/>
      <c r="BXT112" s="284"/>
      <c r="BXU112" s="284"/>
      <c r="BXV112" s="284"/>
      <c r="BXW112" s="284"/>
      <c r="BXX112" s="284"/>
      <c r="BXY112" s="284"/>
      <c r="BXZ112" s="284"/>
      <c r="BYA112" s="284"/>
      <c r="BYB112" s="284"/>
      <c r="BYC112" s="284"/>
      <c r="BYD112" s="284"/>
      <c r="BYE112" s="284"/>
      <c r="BYF112" s="284"/>
      <c r="BYG112" s="284"/>
      <c r="BYH112" s="284"/>
    </row>
    <row r="113" spans="1:39" s="284" customFormat="1" ht="17.25" x14ac:dyDescent="0.3">
      <c r="A113" s="477" t="s">
        <v>631</v>
      </c>
      <c r="B113" s="533">
        <v>25452.098162304133</v>
      </c>
      <c r="C113" s="534">
        <v>26392.334263106917</v>
      </c>
      <c r="D113" s="535">
        <v>27879.821988639636</v>
      </c>
      <c r="E113" s="535">
        <v>30461.363556380435</v>
      </c>
      <c r="F113" s="535">
        <v>33206.556370015569</v>
      </c>
      <c r="G113" s="535">
        <v>27417.435279189565</v>
      </c>
      <c r="H113" s="535">
        <v>33314.539733917103</v>
      </c>
      <c r="I113" s="535">
        <v>34221.138220452791</v>
      </c>
      <c r="J113" s="535">
        <v>32796.841142713507</v>
      </c>
      <c r="K113" s="535">
        <v>36082.555985653657</v>
      </c>
      <c r="L113" s="535">
        <v>34186.378429714605</v>
      </c>
      <c r="M113" s="535">
        <v>35614.153169986115</v>
      </c>
      <c r="N113" s="535">
        <v>35814.208349307824</v>
      </c>
      <c r="O113" s="535">
        <v>36521.832872494888</v>
      </c>
      <c r="P113" s="535">
        <v>35811.819813221009</v>
      </c>
      <c r="Q113" s="535">
        <v>36231.420948894694</v>
      </c>
      <c r="R113" s="535">
        <v>41395</v>
      </c>
      <c r="S113" s="535">
        <v>38229.582101186337</v>
      </c>
      <c r="T113" s="535">
        <v>37665.309773291941</v>
      </c>
      <c r="U113" s="535">
        <v>37602.634743461647</v>
      </c>
      <c r="V113" s="535">
        <v>36031.892833520331</v>
      </c>
      <c r="W113" s="535">
        <v>36100.225848013804</v>
      </c>
      <c r="X113" s="535">
        <v>32574.326303997186</v>
      </c>
      <c r="Y113" s="535">
        <v>32130.058220190858</v>
      </c>
      <c r="Z113" s="535">
        <v>32423.860959801914</v>
      </c>
      <c r="AA113" s="535">
        <v>30809.930446247727</v>
      </c>
      <c r="AB113" s="535">
        <v>30721.750365527219</v>
      </c>
      <c r="AC113" s="535">
        <v>37375.954663755409</v>
      </c>
      <c r="AD113" s="535">
        <v>28839.093697141045</v>
      </c>
      <c r="AE113" s="535">
        <v>28537.707641981237</v>
      </c>
      <c r="AF113" s="535">
        <v>32819.983648696165</v>
      </c>
      <c r="AG113" s="535">
        <v>33231.399067193328</v>
      </c>
      <c r="AH113" s="535">
        <v>35425.699890329961</v>
      </c>
      <c r="AI113" s="535">
        <v>36914.535373067571</v>
      </c>
      <c r="AJ113" s="535">
        <v>34090.992304696971</v>
      </c>
      <c r="AK113" s="535">
        <v>32901.768176080339</v>
      </c>
      <c r="AL113" s="535">
        <v>39598.657466262957</v>
      </c>
      <c r="AM113" s="535">
        <v>33283.595624048343</v>
      </c>
    </row>
    <row r="114" spans="1:39" s="284" customFormat="1" ht="17.25" x14ac:dyDescent="0.3">
      <c r="A114" s="450" t="s">
        <v>665</v>
      </c>
      <c r="B114" s="528">
        <v>24255.435208248742</v>
      </c>
      <c r="C114" s="529">
        <v>24909.341108679931</v>
      </c>
      <c r="D114" s="530">
        <v>25822.464193973603</v>
      </c>
      <c r="E114" s="530">
        <v>24497.074800354119</v>
      </c>
      <c r="F114" s="530">
        <v>25389.339255708241</v>
      </c>
      <c r="G114" s="530">
        <v>27624.690030171449</v>
      </c>
      <c r="H114" s="530">
        <v>26262.570966939977</v>
      </c>
      <c r="I114" s="530">
        <v>25661.436773562436</v>
      </c>
      <c r="J114" s="530">
        <v>25416.033621111725</v>
      </c>
      <c r="K114" s="530">
        <v>25055.740865629581</v>
      </c>
      <c r="L114" s="530">
        <v>28936.836933392286</v>
      </c>
      <c r="M114" s="530">
        <v>29040.394491347808</v>
      </c>
      <c r="N114" s="530">
        <v>30206.752635290501</v>
      </c>
      <c r="O114" s="530">
        <v>26613.023146541807</v>
      </c>
      <c r="P114" s="530">
        <v>30913.775075286903</v>
      </c>
      <c r="Q114" s="530">
        <v>31625.52033900157</v>
      </c>
      <c r="R114" s="530">
        <v>31061</v>
      </c>
      <c r="S114" s="530">
        <v>34031.846301889695</v>
      </c>
      <c r="T114" s="530">
        <v>40404.298701752785</v>
      </c>
      <c r="U114" s="530">
        <v>39683.892261024783</v>
      </c>
      <c r="V114" s="530">
        <v>40632.205824751181</v>
      </c>
      <c r="W114" s="530">
        <v>38729.454275623757</v>
      </c>
      <c r="X114" s="530">
        <v>38676.413872999474</v>
      </c>
      <c r="Y114" s="530">
        <v>38251.096890463632</v>
      </c>
      <c r="Z114" s="530">
        <v>35662.056777422251</v>
      </c>
      <c r="AA114" s="530">
        <v>32699.903638561413</v>
      </c>
      <c r="AB114" s="530">
        <v>30507.163362972027</v>
      </c>
      <c r="AC114" s="530">
        <v>29705.895120775658</v>
      </c>
      <c r="AD114" s="530">
        <v>27014.125952761944</v>
      </c>
      <c r="AE114" s="530">
        <v>24745.498201615545</v>
      </c>
      <c r="AF114" s="530">
        <v>26281.243859083221</v>
      </c>
      <c r="AG114" s="530">
        <v>26360.414546800872</v>
      </c>
      <c r="AH114" s="530">
        <v>24241.266431307398</v>
      </c>
      <c r="AI114" s="530">
        <v>24010.254440021628</v>
      </c>
      <c r="AJ114" s="530">
        <v>28272.814878883644</v>
      </c>
      <c r="AK114" s="530">
        <v>28047.028292453695</v>
      </c>
      <c r="AL114" s="530">
        <v>29293.880749957083</v>
      </c>
      <c r="AM114" s="530">
        <v>26713.316321624687</v>
      </c>
    </row>
    <row r="115" spans="1:39" s="284" customFormat="1" ht="18" thickBot="1" x14ac:dyDescent="0.35">
      <c r="A115" s="480" t="s">
        <v>633</v>
      </c>
      <c r="B115" s="536">
        <v>9001.918931740167</v>
      </c>
      <c r="C115" s="537">
        <v>9220.0853788232034</v>
      </c>
      <c r="D115" s="538">
        <v>8066.5292533628299</v>
      </c>
      <c r="E115" s="538">
        <v>7844.9024899280539</v>
      </c>
      <c r="F115" s="538">
        <v>8345.0833143569525</v>
      </c>
      <c r="G115" s="538">
        <v>7043.3582612301689</v>
      </c>
      <c r="H115" s="538">
        <v>6488.9626685234362</v>
      </c>
      <c r="I115" s="538">
        <v>6494.1338326819014</v>
      </c>
      <c r="J115" s="538">
        <v>6835.3512236725137</v>
      </c>
      <c r="K115" s="538">
        <v>6802.8645135440938</v>
      </c>
      <c r="L115" s="538">
        <v>6387.6472653385799</v>
      </c>
      <c r="M115" s="538">
        <v>6243.5951531516057</v>
      </c>
      <c r="N115" s="538">
        <v>6329.13518730122</v>
      </c>
      <c r="O115" s="538">
        <v>6364.2378972829438</v>
      </c>
      <c r="P115" s="538">
        <v>5912.8337150957932</v>
      </c>
      <c r="Q115" s="538">
        <v>5653.6435636303031</v>
      </c>
      <c r="R115" s="538">
        <v>5598</v>
      </c>
      <c r="S115" s="538">
        <v>6303.2022011372655</v>
      </c>
      <c r="T115" s="538">
        <v>6659.5224278027836</v>
      </c>
      <c r="U115" s="538">
        <v>6623.4979409365942</v>
      </c>
      <c r="V115" s="538">
        <v>6054.6220464448988</v>
      </c>
      <c r="W115" s="538">
        <v>6059.3199136642424</v>
      </c>
      <c r="X115" s="538">
        <v>6466.2170134953703</v>
      </c>
      <c r="Y115" s="538">
        <v>6248.7916776727725</v>
      </c>
      <c r="Z115" s="538">
        <v>6275.5752936009994</v>
      </c>
      <c r="AA115" s="538">
        <v>6465.44678993453</v>
      </c>
      <c r="AB115" s="538">
        <v>6147.0161129987282</v>
      </c>
      <c r="AC115" s="538">
        <v>5827.7037859241254</v>
      </c>
      <c r="AD115" s="538">
        <v>5611.5918583078483</v>
      </c>
      <c r="AE115" s="538">
        <v>5078.9683253890425</v>
      </c>
      <c r="AF115" s="538">
        <v>4664.5524579250878</v>
      </c>
      <c r="AG115" s="538">
        <v>4700.3103085897746</v>
      </c>
      <c r="AH115" s="538">
        <v>4664.0064833478646</v>
      </c>
      <c r="AI115" s="538">
        <v>6687.8032304480612</v>
      </c>
      <c r="AJ115" s="538">
        <v>5213.4299335988026</v>
      </c>
      <c r="AK115" s="538">
        <v>4735.5949235415655</v>
      </c>
      <c r="AL115" s="538">
        <v>3646.4089196673808</v>
      </c>
      <c r="AM115" s="538">
        <v>3900.259959023088</v>
      </c>
    </row>
    <row r="116" spans="1:39" s="284" customFormat="1" ht="18.75" thickTop="1" thickBot="1" x14ac:dyDescent="0.35">
      <c r="A116" s="483" t="s">
        <v>634</v>
      </c>
      <c r="B116" s="539">
        <v>360108.57229031902</v>
      </c>
      <c r="C116" s="540">
        <v>361184.7692216658</v>
      </c>
      <c r="D116" s="541">
        <v>359661.30417582073</v>
      </c>
      <c r="E116" s="541">
        <v>357811.51104026759</v>
      </c>
      <c r="F116" s="541">
        <v>362919.22970788693</v>
      </c>
      <c r="G116" s="541">
        <v>361146.40463454847</v>
      </c>
      <c r="H116" s="541">
        <v>366397.95640982868</v>
      </c>
      <c r="I116" s="541">
        <v>368150.96496077033</v>
      </c>
      <c r="J116" s="541">
        <v>369580.68895486259</v>
      </c>
      <c r="K116" s="541">
        <v>371764.04870397673</v>
      </c>
      <c r="L116" s="541">
        <v>375593.48798486305</v>
      </c>
      <c r="M116" s="541">
        <v>380191.85617523931</v>
      </c>
      <c r="N116" s="541">
        <v>380672.90427901404</v>
      </c>
      <c r="O116" s="541">
        <v>381121.99785171018</v>
      </c>
      <c r="P116" s="541">
        <v>381064.98067154427</v>
      </c>
      <c r="Q116" s="541">
        <v>381631.49067472684</v>
      </c>
      <c r="R116" s="541">
        <v>388790</v>
      </c>
      <c r="S116" s="541">
        <v>392311.87488914939</v>
      </c>
      <c r="T116" s="541">
        <v>399705.40982770221</v>
      </c>
      <c r="U116" s="541">
        <v>398030.22895940964</v>
      </c>
      <c r="V116" s="541">
        <v>399570.84795767051</v>
      </c>
      <c r="W116" s="541">
        <v>400283.7319433777</v>
      </c>
      <c r="X116" s="541">
        <v>396548.34098294505</v>
      </c>
      <c r="Y116" s="541">
        <v>388723.17539472302</v>
      </c>
      <c r="Z116" s="541">
        <v>388102.7571479528</v>
      </c>
      <c r="AA116" s="541">
        <v>389693.27043135418</v>
      </c>
      <c r="AB116" s="541">
        <v>388116.6564543664</v>
      </c>
      <c r="AC116" s="541">
        <v>396772.22668493557</v>
      </c>
      <c r="AD116" s="541">
        <v>387630.48037165852</v>
      </c>
      <c r="AE116" s="541">
        <v>380847.32559668145</v>
      </c>
      <c r="AF116" s="541">
        <v>389634.61926953634</v>
      </c>
      <c r="AG116" s="541">
        <v>394592.97220834222</v>
      </c>
      <c r="AH116" s="541">
        <v>392463.3865225857</v>
      </c>
      <c r="AI116" s="541">
        <v>396390.37043367844</v>
      </c>
      <c r="AJ116" s="541">
        <v>396905.92011670803</v>
      </c>
      <c r="AK116" s="541">
        <v>391490.49389147456</v>
      </c>
      <c r="AL116" s="541">
        <v>406604.48375810392</v>
      </c>
      <c r="AM116" s="541">
        <v>398938.10841097479</v>
      </c>
    </row>
    <row r="117" spans="1:39" s="284" customFormat="1" ht="18.75" thickTop="1" thickBot="1" x14ac:dyDescent="0.35">
      <c r="A117" s="483" t="s">
        <v>635</v>
      </c>
      <c r="B117" s="539">
        <v>301399.11998802598</v>
      </c>
      <c r="C117" s="540">
        <v>300663.00847105571</v>
      </c>
      <c r="D117" s="541">
        <v>297892.48873984459</v>
      </c>
      <c r="E117" s="541">
        <v>295008.17019360495</v>
      </c>
      <c r="F117" s="541">
        <v>295978.2507678062</v>
      </c>
      <c r="G117" s="541">
        <v>299060.92106395727</v>
      </c>
      <c r="H117" s="541">
        <v>300331.88304044819</v>
      </c>
      <c r="I117" s="541">
        <v>301774.25613407313</v>
      </c>
      <c r="J117" s="541">
        <v>304532.46296736487</v>
      </c>
      <c r="K117" s="541">
        <v>303822.88733914943</v>
      </c>
      <c r="L117" s="541">
        <v>306082.62535641761</v>
      </c>
      <c r="M117" s="541">
        <v>309293.71336075378</v>
      </c>
      <c r="N117" s="541">
        <v>308322.80810711451</v>
      </c>
      <c r="O117" s="541">
        <v>311622.90393539058</v>
      </c>
      <c r="P117" s="541">
        <v>308426.55206794059</v>
      </c>
      <c r="Q117" s="541">
        <v>308120.9058232003</v>
      </c>
      <c r="R117" s="541">
        <v>310736</v>
      </c>
      <c r="S117" s="541">
        <v>313747.24428493611</v>
      </c>
      <c r="T117" s="541">
        <v>314976.27892485471</v>
      </c>
      <c r="U117" s="541">
        <v>314120.20401398663</v>
      </c>
      <c r="V117" s="541">
        <v>316852.12725295412</v>
      </c>
      <c r="W117" s="541">
        <v>319394.73190607585</v>
      </c>
      <c r="X117" s="541">
        <v>318831.38379245298</v>
      </c>
      <c r="Y117" s="541">
        <v>312093.22860639577</v>
      </c>
      <c r="Z117" s="541">
        <v>313741.26411712758</v>
      </c>
      <c r="AA117" s="541">
        <v>319717.98955661047</v>
      </c>
      <c r="AB117" s="541">
        <v>320740.72661286843</v>
      </c>
      <c r="AC117" s="541">
        <v>323862.67311448033</v>
      </c>
      <c r="AD117" s="541">
        <v>326165.66886344767</v>
      </c>
      <c r="AE117" s="541">
        <v>322485.15142769564</v>
      </c>
      <c r="AF117" s="541">
        <v>325868.83930383186</v>
      </c>
      <c r="AG117" s="541">
        <v>330300.84828575823</v>
      </c>
      <c r="AH117" s="541">
        <v>328132.41371760046</v>
      </c>
      <c r="AI117" s="541">
        <v>328777.77739014121</v>
      </c>
      <c r="AJ117" s="541">
        <v>329328.6829995286</v>
      </c>
      <c r="AK117" s="541">
        <v>325806.10249939898</v>
      </c>
      <c r="AL117" s="541">
        <v>334065.53662221658</v>
      </c>
      <c r="AM117" s="541">
        <v>335040.9365062787</v>
      </c>
    </row>
    <row r="118" spans="1:39" s="402" customFormat="1" ht="16.5" customHeight="1" thickTop="1" x14ac:dyDescent="0.2">
      <c r="A118" s="542" t="s">
        <v>386</v>
      </c>
      <c r="B118" s="543"/>
      <c r="C118" s="544"/>
      <c r="D118" s="544"/>
      <c r="E118" s="544"/>
      <c r="F118" s="544"/>
      <c r="G118" s="544"/>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c r="AH118" s="544"/>
      <c r="AI118" s="544"/>
      <c r="AJ118" s="544"/>
      <c r="AK118" s="544"/>
      <c r="AL118" s="544"/>
      <c r="AM118" s="544"/>
    </row>
    <row r="119" spans="1:39" s="546" customFormat="1" ht="42" customHeight="1" x14ac:dyDescent="0.2">
      <c r="A119" s="3470" t="s">
        <v>666</v>
      </c>
      <c r="B119" s="3470"/>
      <c r="C119" s="3470"/>
      <c r="D119" s="3470"/>
      <c r="E119" s="3470"/>
      <c r="F119" s="3470"/>
      <c r="G119" s="3470"/>
      <c r="H119" s="3470"/>
      <c r="I119" s="3470"/>
      <c r="J119" s="3470"/>
      <c r="K119" s="3470"/>
      <c r="L119" s="3470"/>
      <c r="M119" s="3470"/>
      <c r="N119" s="3470"/>
      <c r="O119" s="3470"/>
      <c r="P119" s="3470"/>
      <c r="Q119" s="3470"/>
      <c r="R119" s="3470"/>
      <c r="S119" s="3470"/>
      <c r="T119" s="3470"/>
      <c r="U119" s="3470"/>
      <c r="V119" s="3470"/>
      <c r="W119" s="3470"/>
      <c r="X119" s="3470"/>
      <c r="Y119" s="3470"/>
      <c r="Z119" s="3470"/>
      <c r="AA119" s="3470"/>
      <c r="AB119" s="3470"/>
      <c r="AC119" s="3470"/>
      <c r="AD119" s="3470"/>
      <c r="AE119" s="3470"/>
      <c r="AF119" s="3470"/>
      <c r="AG119" s="545"/>
      <c r="AH119" s="545"/>
      <c r="AI119" s="545"/>
      <c r="AJ119" s="545"/>
      <c r="AK119" s="545"/>
      <c r="AL119" s="545"/>
      <c r="AM119" s="545"/>
    </row>
    <row r="120" spans="1:39" s="546" customFormat="1" ht="12" x14ac:dyDescent="0.2">
      <c r="A120" s="547" t="s">
        <v>667</v>
      </c>
      <c r="B120" s="547"/>
      <c r="C120" s="547"/>
      <c r="D120" s="547"/>
      <c r="E120" s="547"/>
      <c r="F120" s="547"/>
      <c r="G120" s="547"/>
      <c r="H120" s="547"/>
      <c r="I120" s="547"/>
      <c r="J120" s="547"/>
      <c r="K120" s="547"/>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8"/>
      <c r="AH120" s="548"/>
      <c r="AI120" s="548"/>
      <c r="AJ120" s="548"/>
      <c r="AK120" s="548"/>
      <c r="AL120" s="548"/>
      <c r="AM120" s="548"/>
    </row>
    <row r="121" spans="1:39" s="546" customFormat="1" ht="12" x14ac:dyDescent="0.2">
      <c r="A121" s="549" t="s">
        <v>668</v>
      </c>
    </row>
    <row r="122" spans="1:39" s="402" customFormat="1" ht="12" x14ac:dyDescent="0.2">
      <c r="A122" s="550" t="s">
        <v>669</v>
      </c>
    </row>
    <row r="123" spans="1:39" s="546" customFormat="1" x14ac:dyDescent="0.2">
      <c r="A123" s="549" t="s">
        <v>670</v>
      </c>
      <c r="B123" s="549"/>
      <c r="C123" s="549"/>
      <c r="D123" s="549"/>
      <c r="E123" s="549"/>
      <c r="F123" s="549"/>
      <c r="G123" s="549"/>
      <c r="H123" s="549"/>
      <c r="I123" s="549"/>
      <c r="J123" s="549"/>
      <c r="K123" s="549"/>
      <c r="L123" s="551"/>
      <c r="M123" s="551"/>
      <c r="N123" s="551"/>
      <c r="O123" s="551"/>
      <c r="P123" s="551"/>
      <c r="Q123" s="551"/>
      <c r="R123" s="551"/>
      <c r="S123" s="551"/>
      <c r="T123" s="551"/>
      <c r="U123" s="551"/>
      <c r="V123" s="551"/>
      <c r="W123" s="551"/>
      <c r="X123" s="551"/>
      <c r="Y123" s="551"/>
      <c r="Z123" s="551"/>
      <c r="AA123" s="551"/>
      <c r="AB123" s="551"/>
      <c r="AC123" s="551"/>
      <c r="AD123" s="551"/>
      <c r="AE123" s="551"/>
      <c r="AF123" s="551"/>
      <c r="AG123" s="551"/>
      <c r="AH123" s="551"/>
      <c r="AI123" s="551"/>
      <c r="AJ123" s="551"/>
      <c r="AK123" s="551"/>
      <c r="AL123" s="551"/>
      <c r="AM123" s="551"/>
    </row>
    <row r="124" spans="1:39" s="546" customFormat="1" ht="12" x14ac:dyDescent="0.2">
      <c r="A124" s="552" t="s">
        <v>359</v>
      </c>
      <c r="B124" s="402"/>
    </row>
    <row r="127" spans="1:39" x14ac:dyDescent="0.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row>
    <row r="128" spans="1:39" x14ac:dyDescent="0.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row>
  </sheetData>
  <mergeCells count="1">
    <mergeCell ref="A119:AF119"/>
  </mergeCells>
  <hyperlinks>
    <hyperlink ref="A122" r:id="rId1" display="https://www.bom.mu/publications-statistics/statistics/monthly-statistical-bulletin/monthly-statistical-bulletin-february-2021" xr:uid="{00000000-0004-0000-1000-000000000000}"/>
  </hyperlinks>
  <pageMargins left="0.75" right="0.75" top="0.75" bottom="0.75" header="0.3" footer="0"/>
  <pageSetup paperSize="9" scale="49" fitToHeight="0" orientation="landscape" r:id="rId2"/>
  <rowBreaks count="1" manualBreakCount="1">
    <brk id="66" max="38"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Q33"/>
  <sheetViews>
    <sheetView showGridLines="0" zoomScale="80" zoomScaleNormal="80" zoomScaleSheetLayoutView="80" workbookViewId="0">
      <pane xSplit="1" topLeftCell="GD1" activePane="topRight" state="frozen"/>
      <selection activeCell="D33" sqref="D33"/>
      <selection pane="topRight" sqref="A1:GP22"/>
    </sheetView>
  </sheetViews>
  <sheetFormatPr defaultRowHeight="16.5" x14ac:dyDescent="0.3"/>
  <cols>
    <col min="1" max="1" width="49.140625" style="554" customWidth="1"/>
    <col min="2" max="6" width="13.5703125" style="554" hidden="1" customWidth="1"/>
    <col min="7" max="15" width="14.140625" style="554" hidden="1" customWidth="1"/>
    <col min="16" max="33" width="15.140625" style="554" hidden="1" customWidth="1"/>
    <col min="34" max="34" width="14.7109375" style="554" hidden="1" customWidth="1"/>
    <col min="35" max="43" width="15.140625" style="554" hidden="1" customWidth="1"/>
    <col min="44" max="44" width="14" style="554" hidden="1" customWidth="1"/>
    <col min="45" max="45" width="15.140625" style="554" hidden="1" customWidth="1"/>
    <col min="46" max="46" width="14.140625" style="554" hidden="1" customWidth="1"/>
    <col min="47" max="50" width="13.5703125" style="554" hidden="1" customWidth="1"/>
    <col min="51" max="52" width="14.140625" style="554" hidden="1" customWidth="1"/>
    <col min="53" max="53" width="13.5703125" style="554" hidden="1" customWidth="1"/>
    <col min="54" max="54" width="13.7109375" style="554" hidden="1" customWidth="1"/>
    <col min="55" max="58" width="13.5703125" style="554" hidden="1" customWidth="1"/>
    <col min="59" max="61" width="14.140625" style="554" hidden="1" customWidth="1"/>
    <col min="62" max="68" width="13.5703125" style="554" hidden="1" customWidth="1"/>
    <col min="69" max="78" width="14.140625" style="554" hidden="1" customWidth="1"/>
    <col min="79" max="83" width="13.5703125" style="554" hidden="1" customWidth="1"/>
    <col min="84" max="84" width="14.140625" style="554" hidden="1" customWidth="1"/>
    <col min="85" max="85" width="14.28515625" style="554" hidden="1" customWidth="1"/>
    <col min="86" max="94" width="13.5703125" style="554" hidden="1" customWidth="1"/>
    <col min="95" max="106" width="12.5703125" style="554" hidden="1" customWidth="1"/>
    <col min="107" max="107" width="12.5703125" style="555" hidden="1" customWidth="1"/>
    <col min="108" max="110" width="13.42578125" style="555" hidden="1" customWidth="1"/>
    <col min="111" max="127" width="12.5703125" style="555" hidden="1" customWidth="1"/>
    <col min="128" max="128" width="12.28515625" style="555" hidden="1" customWidth="1"/>
    <col min="129" max="129" width="12.5703125" style="555" hidden="1" customWidth="1"/>
    <col min="130" max="130" width="12" style="555" hidden="1" customWidth="1"/>
    <col min="131" max="134" width="12.5703125" style="555" hidden="1" customWidth="1"/>
    <col min="135" max="138" width="12.5703125" style="554" hidden="1" customWidth="1"/>
    <col min="139" max="139" width="14.140625" style="554" hidden="1" customWidth="1"/>
    <col min="140" max="140" width="14.5703125" style="554" hidden="1" customWidth="1"/>
    <col min="141" max="141" width="13.5703125" style="554" hidden="1" customWidth="1"/>
    <col min="142" max="142" width="20.7109375" style="554" hidden="1" customWidth="1"/>
    <col min="143" max="143" width="17.5703125" style="554" hidden="1" customWidth="1"/>
    <col min="144" max="148" width="20.7109375" style="554" hidden="1" customWidth="1"/>
    <col min="149" max="159" width="14.7109375" style="628" hidden="1" customWidth="1"/>
    <col min="160" max="160" width="11.42578125" style="628" hidden="1" customWidth="1"/>
    <col min="161" max="178" width="13.140625" style="628" hidden="1" customWidth="1"/>
    <col min="179" max="179" width="13.5703125" style="628" hidden="1" customWidth="1"/>
    <col min="180" max="183" width="13.140625" style="628" hidden="1" customWidth="1"/>
    <col min="184" max="185" width="13.28515625" style="628" hidden="1" customWidth="1"/>
    <col min="186" max="198" width="13.28515625" style="628" customWidth="1"/>
    <col min="199" max="199" width="9.140625" style="554"/>
    <col min="200" max="200" width="7.85546875" style="554" customWidth="1"/>
    <col min="201" max="278" width="9.140625" style="554"/>
    <col min="279" max="279" width="55.7109375" style="554" customWidth="1"/>
    <col min="280" max="371" width="9.140625" style="554" customWidth="1"/>
    <col min="372" max="373" width="9.28515625" style="554" customWidth="1"/>
    <col min="374" max="384" width="10.28515625" style="554" customWidth="1"/>
    <col min="385" max="534" width="9.140625" style="554"/>
    <col min="535" max="535" width="55.7109375" style="554" customWidth="1"/>
    <col min="536" max="627" width="9.140625" style="554" customWidth="1"/>
    <col min="628" max="629" width="9.28515625" style="554" customWidth="1"/>
    <col min="630" max="640" width="10.28515625" style="554" customWidth="1"/>
    <col min="641" max="790" width="9.140625" style="554"/>
    <col min="791" max="791" width="55.7109375" style="554" customWidth="1"/>
    <col min="792" max="883" width="9.140625" style="554" customWidth="1"/>
    <col min="884" max="885" width="9.28515625" style="554" customWidth="1"/>
    <col min="886" max="896" width="10.28515625" style="554" customWidth="1"/>
    <col min="897" max="1046" width="9.140625" style="554"/>
    <col min="1047" max="1047" width="55.7109375" style="554" customWidth="1"/>
    <col min="1048" max="1139" width="9.140625" style="554" customWidth="1"/>
    <col min="1140" max="1141" width="9.28515625" style="554" customWidth="1"/>
    <col min="1142" max="1152" width="10.28515625" style="554" customWidth="1"/>
    <col min="1153" max="1302" width="9.140625" style="554"/>
    <col min="1303" max="1303" width="55.7109375" style="554" customWidth="1"/>
    <col min="1304" max="1395" width="9.140625" style="554" customWidth="1"/>
    <col min="1396" max="1397" width="9.28515625" style="554" customWidth="1"/>
    <col min="1398" max="1408" width="10.28515625" style="554" customWidth="1"/>
    <col min="1409" max="1558" width="9.140625" style="554"/>
    <col min="1559" max="1559" width="55.7109375" style="554" customWidth="1"/>
    <col min="1560" max="1651" width="9.140625" style="554" customWidth="1"/>
    <col min="1652" max="1653" width="9.28515625" style="554" customWidth="1"/>
    <col min="1654" max="1664" width="10.28515625" style="554" customWidth="1"/>
    <col min="1665" max="1814" width="9.140625" style="554"/>
    <col min="1815" max="1815" width="55.7109375" style="554" customWidth="1"/>
    <col min="1816" max="1907" width="9.140625" style="554" customWidth="1"/>
    <col min="1908" max="1909" width="9.28515625" style="554" customWidth="1"/>
    <col min="1910" max="1920" width="10.28515625" style="554" customWidth="1"/>
    <col min="1921" max="2070" width="9.140625" style="554"/>
    <col min="2071" max="2071" width="55.7109375" style="554" customWidth="1"/>
    <col min="2072" max="2163" width="9.140625" style="554" customWidth="1"/>
    <col min="2164" max="2165" width="9.28515625" style="554" customWidth="1"/>
    <col min="2166" max="2176" width="10.28515625" style="554" customWidth="1"/>
    <col min="2177" max="2326" width="9.140625" style="554"/>
    <col min="2327" max="2327" width="55.7109375" style="554" customWidth="1"/>
    <col min="2328" max="2419" width="9.140625" style="554" customWidth="1"/>
    <col min="2420" max="2421" width="9.28515625" style="554" customWidth="1"/>
    <col min="2422" max="2432" width="10.28515625" style="554" customWidth="1"/>
    <col min="2433" max="2582" width="9.140625" style="554"/>
    <col min="2583" max="2583" width="55.7109375" style="554" customWidth="1"/>
    <col min="2584" max="2675" width="9.140625" style="554" customWidth="1"/>
    <col min="2676" max="2677" width="9.28515625" style="554" customWidth="1"/>
    <col min="2678" max="2688" width="10.28515625" style="554" customWidth="1"/>
    <col min="2689" max="2838" width="9.140625" style="554"/>
    <col min="2839" max="2839" width="55.7109375" style="554" customWidth="1"/>
    <col min="2840" max="2931" width="9.140625" style="554" customWidth="1"/>
    <col min="2932" max="2933" width="9.28515625" style="554" customWidth="1"/>
    <col min="2934" max="2944" width="10.28515625" style="554" customWidth="1"/>
    <col min="2945" max="3094" width="9.140625" style="554"/>
    <col min="3095" max="3095" width="55.7109375" style="554" customWidth="1"/>
    <col min="3096" max="3187" width="9.140625" style="554" customWidth="1"/>
    <col min="3188" max="3189" width="9.28515625" style="554" customWidth="1"/>
    <col min="3190" max="3200" width="10.28515625" style="554" customWidth="1"/>
    <col min="3201" max="3350" width="9.140625" style="554"/>
    <col min="3351" max="3351" width="55.7109375" style="554" customWidth="1"/>
    <col min="3352" max="3443" width="9.140625" style="554" customWidth="1"/>
    <col min="3444" max="3445" width="9.28515625" style="554" customWidth="1"/>
    <col min="3446" max="3456" width="10.28515625" style="554" customWidth="1"/>
    <col min="3457" max="3606" width="9.140625" style="554"/>
    <col min="3607" max="3607" width="55.7109375" style="554" customWidth="1"/>
    <col min="3608" max="3699" width="9.140625" style="554" customWidth="1"/>
    <col min="3700" max="3701" width="9.28515625" style="554" customWidth="1"/>
    <col min="3702" max="3712" width="10.28515625" style="554" customWidth="1"/>
    <col min="3713" max="3862" width="9.140625" style="554"/>
    <col min="3863" max="3863" width="55.7109375" style="554" customWidth="1"/>
    <col min="3864" max="3955" width="9.140625" style="554" customWidth="1"/>
    <col min="3956" max="3957" width="9.28515625" style="554" customWidth="1"/>
    <col min="3958" max="3968" width="10.28515625" style="554" customWidth="1"/>
    <col min="3969" max="4118" width="9.140625" style="554"/>
    <col min="4119" max="4119" width="55.7109375" style="554" customWidth="1"/>
    <col min="4120" max="4211" width="9.140625" style="554" customWidth="1"/>
    <col min="4212" max="4213" width="9.28515625" style="554" customWidth="1"/>
    <col min="4214" max="4224" width="10.28515625" style="554" customWidth="1"/>
    <col min="4225" max="4374" width="9.140625" style="554"/>
    <col min="4375" max="4375" width="55.7109375" style="554" customWidth="1"/>
    <col min="4376" max="4467" width="9.140625" style="554" customWidth="1"/>
    <col min="4468" max="4469" width="9.28515625" style="554" customWidth="1"/>
    <col min="4470" max="4480" width="10.28515625" style="554" customWidth="1"/>
    <col min="4481" max="4630" width="9.140625" style="554"/>
    <col min="4631" max="4631" width="55.7109375" style="554" customWidth="1"/>
    <col min="4632" max="4723" width="9.140625" style="554" customWidth="1"/>
    <col min="4724" max="4725" width="9.28515625" style="554" customWidth="1"/>
    <col min="4726" max="4736" width="10.28515625" style="554" customWidth="1"/>
    <col min="4737" max="4886" width="9.140625" style="554"/>
    <col min="4887" max="4887" width="55.7109375" style="554" customWidth="1"/>
    <col min="4888" max="4979" width="9.140625" style="554" customWidth="1"/>
    <col min="4980" max="4981" width="9.28515625" style="554" customWidth="1"/>
    <col min="4982" max="4992" width="10.28515625" style="554" customWidth="1"/>
    <col min="4993" max="5142" width="9.140625" style="554"/>
    <col min="5143" max="5143" width="55.7109375" style="554" customWidth="1"/>
    <col min="5144" max="5235" width="9.140625" style="554" customWidth="1"/>
    <col min="5236" max="5237" width="9.28515625" style="554" customWidth="1"/>
    <col min="5238" max="5248" width="10.28515625" style="554" customWidth="1"/>
    <col min="5249" max="5398" width="9.140625" style="554"/>
    <col min="5399" max="5399" width="55.7109375" style="554" customWidth="1"/>
    <col min="5400" max="5491" width="9.140625" style="554" customWidth="1"/>
    <col min="5492" max="5493" width="9.28515625" style="554" customWidth="1"/>
    <col min="5494" max="5504" width="10.28515625" style="554" customWidth="1"/>
    <col min="5505" max="5654" width="9.140625" style="554"/>
    <col min="5655" max="5655" width="55.7109375" style="554" customWidth="1"/>
    <col min="5656" max="5747" width="9.140625" style="554" customWidth="1"/>
    <col min="5748" max="5749" width="9.28515625" style="554" customWidth="1"/>
    <col min="5750" max="5760" width="10.28515625" style="554" customWidth="1"/>
    <col min="5761" max="5910" width="9.140625" style="554"/>
    <col min="5911" max="5911" width="55.7109375" style="554" customWidth="1"/>
    <col min="5912" max="6003" width="9.140625" style="554" customWidth="1"/>
    <col min="6004" max="6005" width="9.28515625" style="554" customWidth="1"/>
    <col min="6006" max="6016" width="10.28515625" style="554" customWidth="1"/>
    <col min="6017" max="6166" width="9.140625" style="554"/>
    <col min="6167" max="6167" width="55.7109375" style="554" customWidth="1"/>
    <col min="6168" max="6259" width="9.140625" style="554" customWidth="1"/>
    <col min="6260" max="6261" width="9.28515625" style="554" customWidth="1"/>
    <col min="6262" max="6272" width="10.28515625" style="554" customWidth="1"/>
    <col min="6273" max="6422" width="9.140625" style="554"/>
    <col min="6423" max="6423" width="55.7109375" style="554" customWidth="1"/>
    <col min="6424" max="6515" width="9.140625" style="554" customWidth="1"/>
    <col min="6516" max="6517" width="9.28515625" style="554" customWidth="1"/>
    <col min="6518" max="6528" width="10.28515625" style="554" customWidth="1"/>
    <col min="6529" max="6678" width="9.140625" style="554"/>
    <col min="6679" max="6679" width="55.7109375" style="554" customWidth="1"/>
    <col min="6680" max="6771" width="9.140625" style="554" customWidth="1"/>
    <col min="6772" max="6773" width="9.28515625" style="554" customWidth="1"/>
    <col min="6774" max="6784" width="10.28515625" style="554" customWidth="1"/>
    <col min="6785" max="6934" width="9.140625" style="554"/>
    <col min="6935" max="6935" width="55.7109375" style="554" customWidth="1"/>
    <col min="6936" max="7027" width="9.140625" style="554" customWidth="1"/>
    <col min="7028" max="7029" width="9.28515625" style="554" customWidth="1"/>
    <col min="7030" max="7040" width="10.28515625" style="554" customWidth="1"/>
    <col min="7041" max="7190" width="9.140625" style="554"/>
    <col min="7191" max="7191" width="55.7109375" style="554" customWidth="1"/>
    <col min="7192" max="7283" width="9.140625" style="554" customWidth="1"/>
    <col min="7284" max="7285" width="9.28515625" style="554" customWidth="1"/>
    <col min="7286" max="7296" width="10.28515625" style="554" customWidth="1"/>
    <col min="7297" max="7446" width="9.140625" style="554"/>
    <col min="7447" max="7447" width="55.7109375" style="554" customWidth="1"/>
    <col min="7448" max="7539" width="9.140625" style="554" customWidth="1"/>
    <col min="7540" max="7541" width="9.28515625" style="554" customWidth="1"/>
    <col min="7542" max="7552" width="10.28515625" style="554" customWidth="1"/>
    <col min="7553" max="7702" width="9.140625" style="554"/>
    <col min="7703" max="7703" width="55.7109375" style="554" customWidth="1"/>
    <col min="7704" max="7795" width="9.140625" style="554" customWidth="1"/>
    <col min="7796" max="7797" width="9.28515625" style="554" customWidth="1"/>
    <col min="7798" max="7808" width="10.28515625" style="554" customWidth="1"/>
    <col min="7809" max="7958" width="9.140625" style="554"/>
    <col min="7959" max="7959" width="55.7109375" style="554" customWidth="1"/>
    <col min="7960" max="8051" width="9.140625" style="554" customWidth="1"/>
    <col min="8052" max="8053" width="9.28515625" style="554" customWidth="1"/>
    <col min="8054" max="8064" width="10.28515625" style="554" customWidth="1"/>
    <col min="8065" max="8214" width="9.140625" style="554"/>
    <col min="8215" max="8215" width="55.7109375" style="554" customWidth="1"/>
    <col min="8216" max="8307" width="9.140625" style="554" customWidth="1"/>
    <col min="8308" max="8309" width="9.28515625" style="554" customWidth="1"/>
    <col min="8310" max="8320" width="10.28515625" style="554" customWidth="1"/>
    <col min="8321" max="8470" width="9.140625" style="554"/>
    <col min="8471" max="8471" width="55.7109375" style="554" customWidth="1"/>
    <col min="8472" max="8563" width="9.140625" style="554" customWidth="1"/>
    <col min="8564" max="8565" width="9.28515625" style="554" customWidth="1"/>
    <col min="8566" max="8576" width="10.28515625" style="554" customWidth="1"/>
    <col min="8577" max="8726" width="9.140625" style="554"/>
    <col min="8727" max="8727" width="55.7109375" style="554" customWidth="1"/>
    <col min="8728" max="8819" width="9.140625" style="554" customWidth="1"/>
    <col min="8820" max="8821" width="9.28515625" style="554" customWidth="1"/>
    <col min="8822" max="8832" width="10.28515625" style="554" customWidth="1"/>
    <col min="8833" max="8982" width="9.140625" style="554"/>
    <col min="8983" max="8983" width="55.7109375" style="554" customWidth="1"/>
    <col min="8984" max="9075" width="9.140625" style="554" customWidth="1"/>
    <col min="9076" max="9077" width="9.28515625" style="554" customWidth="1"/>
    <col min="9078" max="9088" width="10.28515625" style="554" customWidth="1"/>
    <col min="9089" max="9238" width="9.140625" style="554"/>
    <col min="9239" max="9239" width="55.7109375" style="554" customWidth="1"/>
    <col min="9240" max="9331" width="9.140625" style="554" customWidth="1"/>
    <col min="9332" max="9333" width="9.28515625" style="554" customWidth="1"/>
    <col min="9334" max="9344" width="10.28515625" style="554" customWidth="1"/>
    <col min="9345" max="9494" width="9.140625" style="554"/>
    <col min="9495" max="9495" width="55.7109375" style="554" customWidth="1"/>
    <col min="9496" max="9587" width="9.140625" style="554" customWidth="1"/>
    <col min="9588" max="9589" width="9.28515625" style="554" customWidth="1"/>
    <col min="9590" max="9600" width="10.28515625" style="554" customWidth="1"/>
    <col min="9601" max="9750" width="9.140625" style="554"/>
    <col min="9751" max="9751" width="55.7109375" style="554" customWidth="1"/>
    <col min="9752" max="9843" width="9.140625" style="554" customWidth="1"/>
    <col min="9844" max="9845" width="9.28515625" style="554" customWidth="1"/>
    <col min="9846" max="9856" width="10.28515625" style="554" customWidth="1"/>
    <col min="9857" max="10006" width="9.140625" style="554"/>
    <col min="10007" max="10007" width="55.7109375" style="554" customWidth="1"/>
    <col min="10008" max="10099" width="9.140625" style="554" customWidth="1"/>
    <col min="10100" max="10101" width="9.28515625" style="554" customWidth="1"/>
    <col min="10102" max="10112" width="10.28515625" style="554" customWidth="1"/>
    <col min="10113" max="10262" width="9.140625" style="554"/>
    <col min="10263" max="10263" width="55.7109375" style="554" customWidth="1"/>
    <col min="10264" max="10355" width="9.140625" style="554" customWidth="1"/>
    <col min="10356" max="10357" width="9.28515625" style="554" customWidth="1"/>
    <col min="10358" max="10368" width="10.28515625" style="554" customWidth="1"/>
    <col min="10369" max="10518" width="9.140625" style="554"/>
    <col min="10519" max="10519" width="55.7109375" style="554" customWidth="1"/>
    <col min="10520" max="10611" width="9.140625" style="554" customWidth="1"/>
    <col min="10612" max="10613" width="9.28515625" style="554" customWidth="1"/>
    <col min="10614" max="10624" width="10.28515625" style="554" customWidth="1"/>
    <col min="10625" max="10774" width="9.140625" style="554"/>
    <col min="10775" max="10775" width="55.7109375" style="554" customWidth="1"/>
    <col min="10776" max="10867" width="9.140625" style="554" customWidth="1"/>
    <col min="10868" max="10869" width="9.28515625" style="554" customWidth="1"/>
    <col min="10870" max="10880" width="10.28515625" style="554" customWidth="1"/>
    <col min="10881" max="11030" width="9.140625" style="554"/>
    <col min="11031" max="11031" width="55.7109375" style="554" customWidth="1"/>
    <col min="11032" max="11123" width="9.140625" style="554" customWidth="1"/>
    <col min="11124" max="11125" width="9.28515625" style="554" customWidth="1"/>
    <col min="11126" max="11136" width="10.28515625" style="554" customWidth="1"/>
    <col min="11137" max="11286" width="9.140625" style="554"/>
    <col min="11287" max="11287" width="55.7109375" style="554" customWidth="1"/>
    <col min="11288" max="11379" width="9.140625" style="554" customWidth="1"/>
    <col min="11380" max="11381" width="9.28515625" style="554" customWidth="1"/>
    <col min="11382" max="11392" width="10.28515625" style="554" customWidth="1"/>
    <col min="11393" max="11542" width="9.140625" style="554"/>
    <col min="11543" max="11543" width="55.7109375" style="554" customWidth="1"/>
    <col min="11544" max="11635" width="9.140625" style="554" customWidth="1"/>
    <col min="11636" max="11637" width="9.28515625" style="554" customWidth="1"/>
    <col min="11638" max="11648" width="10.28515625" style="554" customWidth="1"/>
    <col min="11649" max="11798" width="9.140625" style="554"/>
    <col min="11799" max="11799" width="55.7109375" style="554" customWidth="1"/>
    <col min="11800" max="11891" width="9.140625" style="554" customWidth="1"/>
    <col min="11892" max="11893" width="9.28515625" style="554" customWidth="1"/>
    <col min="11894" max="11904" width="10.28515625" style="554" customWidth="1"/>
    <col min="11905" max="12054" width="9.140625" style="554"/>
    <col min="12055" max="12055" width="55.7109375" style="554" customWidth="1"/>
    <col min="12056" max="12147" width="9.140625" style="554" customWidth="1"/>
    <col min="12148" max="12149" width="9.28515625" style="554" customWidth="1"/>
    <col min="12150" max="12160" width="10.28515625" style="554" customWidth="1"/>
    <col min="12161" max="12310" width="9.140625" style="554"/>
    <col min="12311" max="12311" width="55.7109375" style="554" customWidth="1"/>
    <col min="12312" max="12403" width="9.140625" style="554" customWidth="1"/>
    <col min="12404" max="12405" width="9.28515625" style="554" customWidth="1"/>
    <col min="12406" max="12416" width="10.28515625" style="554" customWidth="1"/>
    <col min="12417" max="12566" width="9.140625" style="554"/>
    <col min="12567" max="12567" width="55.7109375" style="554" customWidth="1"/>
    <col min="12568" max="12659" width="9.140625" style="554" customWidth="1"/>
    <col min="12660" max="12661" width="9.28515625" style="554" customWidth="1"/>
    <col min="12662" max="12672" width="10.28515625" style="554" customWidth="1"/>
    <col min="12673" max="12822" width="9.140625" style="554"/>
    <col min="12823" max="12823" width="55.7109375" style="554" customWidth="1"/>
    <col min="12824" max="12915" width="9.140625" style="554" customWidth="1"/>
    <col min="12916" max="12917" width="9.28515625" style="554" customWidth="1"/>
    <col min="12918" max="12928" width="10.28515625" style="554" customWidth="1"/>
    <col min="12929" max="13078" width="9.140625" style="554"/>
    <col min="13079" max="13079" width="55.7109375" style="554" customWidth="1"/>
    <col min="13080" max="13171" width="9.140625" style="554" customWidth="1"/>
    <col min="13172" max="13173" width="9.28515625" style="554" customWidth="1"/>
    <col min="13174" max="13184" width="10.28515625" style="554" customWidth="1"/>
    <col min="13185" max="13334" width="9.140625" style="554"/>
    <col min="13335" max="13335" width="55.7109375" style="554" customWidth="1"/>
    <col min="13336" max="13427" width="9.140625" style="554" customWidth="1"/>
    <col min="13428" max="13429" width="9.28515625" style="554" customWidth="1"/>
    <col min="13430" max="13440" width="10.28515625" style="554" customWidth="1"/>
    <col min="13441" max="13590" width="9.140625" style="554"/>
    <col min="13591" max="13591" width="55.7109375" style="554" customWidth="1"/>
    <col min="13592" max="13683" width="9.140625" style="554" customWidth="1"/>
    <col min="13684" max="13685" width="9.28515625" style="554" customWidth="1"/>
    <col min="13686" max="13696" width="10.28515625" style="554" customWidth="1"/>
    <col min="13697" max="13846" width="9.140625" style="554"/>
    <col min="13847" max="13847" width="55.7109375" style="554" customWidth="1"/>
    <col min="13848" max="13939" width="9.140625" style="554" customWidth="1"/>
    <col min="13940" max="13941" width="9.28515625" style="554" customWidth="1"/>
    <col min="13942" max="13952" width="10.28515625" style="554" customWidth="1"/>
    <col min="13953" max="14102" width="9.140625" style="554"/>
    <col min="14103" max="14103" width="55.7109375" style="554" customWidth="1"/>
    <col min="14104" max="14195" width="9.140625" style="554" customWidth="1"/>
    <col min="14196" max="14197" width="9.28515625" style="554" customWidth="1"/>
    <col min="14198" max="14208" width="10.28515625" style="554" customWidth="1"/>
    <col min="14209" max="14358" width="9.140625" style="554"/>
    <col min="14359" max="14359" width="55.7109375" style="554" customWidth="1"/>
    <col min="14360" max="14451" width="9.140625" style="554" customWidth="1"/>
    <col min="14452" max="14453" width="9.28515625" style="554" customWidth="1"/>
    <col min="14454" max="14464" width="10.28515625" style="554" customWidth="1"/>
    <col min="14465" max="14614" width="9.140625" style="554"/>
    <col min="14615" max="14615" width="55.7109375" style="554" customWidth="1"/>
    <col min="14616" max="14707" width="9.140625" style="554" customWidth="1"/>
    <col min="14708" max="14709" width="9.28515625" style="554" customWidth="1"/>
    <col min="14710" max="14720" width="10.28515625" style="554" customWidth="1"/>
    <col min="14721" max="14870" width="9.140625" style="554"/>
    <col min="14871" max="14871" width="55.7109375" style="554" customWidth="1"/>
    <col min="14872" max="14963" width="9.140625" style="554" customWidth="1"/>
    <col min="14964" max="14965" width="9.28515625" style="554" customWidth="1"/>
    <col min="14966" max="14976" width="10.28515625" style="554" customWidth="1"/>
    <col min="14977" max="15126" width="9.140625" style="554"/>
    <col min="15127" max="15127" width="55.7109375" style="554" customWidth="1"/>
    <col min="15128" max="15219" width="9.140625" style="554" customWidth="1"/>
    <col min="15220" max="15221" width="9.28515625" style="554" customWidth="1"/>
    <col min="15222" max="15232" width="10.28515625" style="554" customWidth="1"/>
    <col min="15233" max="15382" width="9.140625" style="554"/>
    <col min="15383" max="15383" width="55.7109375" style="554" customWidth="1"/>
    <col min="15384" max="15475" width="9.140625" style="554" customWidth="1"/>
    <col min="15476" max="15477" width="9.28515625" style="554" customWidth="1"/>
    <col min="15478" max="15488" width="10.28515625" style="554" customWidth="1"/>
    <col min="15489" max="15638" width="9.140625" style="554"/>
    <col min="15639" max="15639" width="55.7109375" style="554" customWidth="1"/>
    <col min="15640" max="15731" width="9.140625" style="554" customWidth="1"/>
    <col min="15732" max="15733" width="9.28515625" style="554" customWidth="1"/>
    <col min="15734" max="15744" width="10.28515625" style="554" customWidth="1"/>
    <col min="15745" max="15894" width="9.140625" style="554"/>
    <col min="15895" max="15895" width="55.7109375" style="554" customWidth="1"/>
    <col min="15896" max="15987" width="9.140625" style="554" customWidth="1"/>
    <col min="15988" max="15989" width="9.28515625" style="554" customWidth="1"/>
    <col min="15990" max="16000" width="10.28515625" style="554" customWidth="1"/>
    <col min="16001" max="16150" width="9.140625" style="554"/>
    <col min="16151" max="16151" width="55.7109375" style="554" customWidth="1"/>
    <col min="16152" max="16243" width="9.140625" style="554" customWidth="1"/>
    <col min="16244" max="16245" width="9.28515625" style="554" customWidth="1"/>
    <col min="16246" max="16256" width="10.28515625" style="554" customWidth="1"/>
    <col min="16257" max="16384" width="9.140625" style="554"/>
  </cols>
  <sheetData>
    <row r="1" spans="1:199" ht="23.25" customHeight="1" x14ac:dyDescent="0.3">
      <c r="A1" s="553" t="s">
        <v>671</v>
      </c>
      <c r="EL1" s="556"/>
      <c r="EM1" s="556"/>
      <c r="EN1" s="556"/>
      <c r="EO1" s="556"/>
      <c r="EP1" s="556"/>
      <c r="EQ1" s="556"/>
      <c r="ER1" s="556"/>
      <c r="ES1" s="557"/>
      <c r="ET1" s="557"/>
      <c r="EU1" s="557"/>
      <c r="EV1" s="557"/>
      <c r="EW1" s="557"/>
      <c r="EX1" s="557"/>
      <c r="EY1" s="557"/>
      <c r="EZ1" s="557"/>
      <c r="FA1" s="557"/>
      <c r="FB1" s="557"/>
      <c r="FC1" s="557"/>
      <c r="FD1" s="557"/>
      <c r="FE1" s="557"/>
      <c r="FF1" s="557"/>
      <c r="FG1" s="557"/>
      <c r="FH1" s="557"/>
      <c r="FI1" s="557"/>
      <c r="FJ1" s="557"/>
      <c r="FK1" s="557"/>
      <c r="FL1" s="557"/>
      <c r="FM1" s="557"/>
      <c r="FN1" s="557"/>
      <c r="FO1" s="557"/>
      <c r="FP1" s="557"/>
      <c r="FQ1" s="557"/>
      <c r="FR1" s="557"/>
      <c r="FS1" s="557"/>
      <c r="FT1" s="557"/>
      <c r="FU1" s="557"/>
      <c r="FV1" s="557"/>
      <c r="FW1" s="557"/>
      <c r="FX1" s="557"/>
      <c r="FY1" s="557"/>
      <c r="FZ1" s="557"/>
      <c r="GA1" s="557"/>
      <c r="GB1" s="557"/>
      <c r="GC1" s="557"/>
      <c r="GD1" s="557"/>
      <c r="GE1" s="557"/>
      <c r="GF1" s="557"/>
      <c r="GG1" s="557"/>
      <c r="GH1" s="557"/>
      <c r="GI1" s="557"/>
      <c r="GJ1" s="557"/>
      <c r="GK1" s="557"/>
      <c r="GL1" s="557"/>
      <c r="GM1" s="557"/>
      <c r="GN1" s="557"/>
      <c r="GO1" s="557"/>
      <c r="GP1" s="557"/>
    </row>
    <row r="2" spans="1:199" ht="15.75" customHeight="1" thickBot="1" x14ac:dyDescent="0.35">
      <c r="A2" s="558"/>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F2" s="443"/>
      <c r="AH2" s="443"/>
      <c r="AI2" s="443"/>
      <c r="AL2" s="560"/>
      <c r="AM2" s="560"/>
      <c r="AO2" s="560"/>
      <c r="AP2" s="560"/>
      <c r="AQ2" s="560"/>
      <c r="AR2" s="560"/>
      <c r="AS2" s="560"/>
      <c r="AT2" s="560"/>
      <c r="AU2" s="559"/>
      <c r="AV2" s="559"/>
      <c r="AW2" s="559"/>
      <c r="AX2" s="559"/>
      <c r="AY2" s="559"/>
      <c r="AZ2" s="559"/>
      <c r="BA2" s="559"/>
      <c r="BB2" s="559"/>
      <c r="BC2" s="560"/>
      <c r="BD2" s="560"/>
      <c r="BE2" s="560"/>
      <c r="BF2" s="560"/>
      <c r="BG2" s="560"/>
      <c r="BH2" s="560"/>
      <c r="BI2" s="560"/>
      <c r="BJ2" s="560"/>
      <c r="BK2" s="560"/>
      <c r="BL2" s="560"/>
      <c r="BM2" s="560"/>
      <c r="BO2" s="560"/>
      <c r="BP2" s="559"/>
      <c r="BQ2" s="559"/>
      <c r="BR2" s="560"/>
      <c r="BS2" s="560"/>
      <c r="CG2" s="560"/>
      <c r="DY2" s="561"/>
      <c r="DZ2" s="562"/>
      <c r="EA2" s="562"/>
      <c r="EB2" s="562"/>
      <c r="EC2" s="562"/>
      <c r="EE2" s="562"/>
      <c r="EF2" s="562"/>
      <c r="EG2" s="562"/>
      <c r="EH2" s="562"/>
      <c r="EI2" s="562"/>
      <c r="EJ2" s="562"/>
      <c r="EK2" s="562"/>
      <c r="EL2" s="562"/>
      <c r="EM2" s="562"/>
      <c r="EN2" s="562"/>
      <c r="EO2" s="562"/>
      <c r="EP2" s="562"/>
      <c r="EQ2" s="562"/>
      <c r="ER2" s="562"/>
      <c r="ES2" s="563"/>
      <c r="ET2" s="563"/>
      <c r="EU2" s="563"/>
      <c r="EV2" s="563"/>
      <c r="EW2" s="563"/>
      <c r="EX2" s="563"/>
      <c r="EY2" s="563"/>
      <c r="EZ2" s="563"/>
      <c r="FA2" s="563"/>
      <c r="FB2" s="563"/>
      <c r="FC2" s="563"/>
      <c r="FD2" s="563"/>
      <c r="FE2" s="562"/>
      <c r="FF2" s="562"/>
      <c r="FG2" s="562"/>
      <c r="FH2" s="562"/>
      <c r="FI2" s="562"/>
      <c r="FJ2" s="562"/>
      <c r="FK2" s="562"/>
      <c r="FL2" s="562"/>
      <c r="FM2" s="562"/>
      <c r="FN2" s="564"/>
      <c r="FO2" s="564"/>
      <c r="FP2" s="564"/>
      <c r="FQ2" s="564"/>
      <c r="FR2" s="564"/>
      <c r="FS2" s="564"/>
      <c r="FT2" s="564"/>
      <c r="FU2" s="564"/>
      <c r="FV2" s="564"/>
      <c r="FW2" s="564"/>
      <c r="FX2" s="564"/>
      <c r="FY2" s="564"/>
      <c r="FZ2" s="564"/>
      <c r="GA2" s="564"/>
      <c r="GB2" s="564"/>
      <c r="GC2" s="564"/>
      <c r="GD2" s="564"/>
      <c r="GE2" s="564"/>
      <c r="GF2" s="564"/>
      <c r="GG2" s="564"/>
      <c r="GH2" s="564"/>
      <c r="GI2" s="564"/>
      <c r="GJ2" s="564"/>
      <c r="GK2" s="564"/>
      <c r="GL2" s="564"/>
      <c r="GM2" s="564"/>
      <c r="GN2" s="564"/>
      <c r="GO2" s="564"/>
      <c r="GP2" s="564" t="s">
        <v>672</v>
      </c>
      <c r="GQ2" s="565"/>
    </row>
    <row r="3" spans="1:199" s="565" customFormat="1" ht="26.25" customHeight="1" thickTop="1" thickBot="1" x14ac:dyDescent="0.35">
      <c r="A3" s="566"/>
      <c r="B3" s="567">
        <v>38534</v>
      </c>
      <c r="C3" s="568">
        <v>38565</v>
      </c>
      <c r="D3" s="568">
        <v>38596</v>
      </c>
      <c r="E3" s="568">
        <v>38626</v>
      </c>
      <c r="F3" s="567">
        <v>38657</v>
      </c>
      <c r="G3" s="568">
        <v>38687</v>
      </c>
      <c r="H3" s="568">
        <v>38718</v>
      </c>
      <c r="I3" s="568">
        <v>38749</v>
      </c>
      <c r="J3" s="568">
        <v>38777</v>
      </c>
      <c r="K3" s="568">
        <v>38808</v>
      </c>
      <c r="L3" s="568">
        <v>38838</v>
      </c>
      <c r="M3" s="568">
        <v>38869</v>
      </c>
      <c r="N3" s="567">
        <v>38899</v>
      </c>
      <c r="O3" s="568">
        <v>38930</v>
      </c>
      <c r="P3" s="568">
        <v>38961</v>
      </c>
      <c r="Q3" s="567">
        <v>38991</v>
      </c>
      <c r="R3" s="568">
        <v>39022</v>
      </c>
      <c r="S3" s="568">
        <v>39052</v>
      </c>
      <c r="T3" s="569">
        <v>39083</v>
      </c>
      <c r="U3" s="569">
        <v>39114</v>
      </c>
      <c r="V3" s="569">
        <v>39142</v>
      </c>
      <c r="W3" s="569">
        <v>39173</v>
      </c>
      <c r="X3" s="569">
        <v>39203</v>
      </c>
      <c r="Y3" s="569">
        <v>39234</v>
      </c>
      <c r="Z3" s="569">
        <v>39264</v>
      </c>
      <c r="AA3" s="569">
        <v>39295</v>
      </c>
      <c r="AB3" s="569">
        <v>39326</v>
      </c>
      <c r="AC3" s="569">
        <v>39356</v>
      </c>
      <c r="AD3" s="569">
        <v>39387</v>
      </c>
      <c r="AE3" s="569">
        <v>39417</v>
      </c>
      <c r="AF3" s="569">
        <v>39455</v>
      </c>
      <c r="AG3" s="569">
        <v>39486</v>
      </c>
      <c r="AH3" s="569">
        <v>39515</v>
      </c>
      <c r="AI3" s="569">
        <v>39546</v>
      </c>
      <c r="AJ3" s="569">
        <v>39576</v>
      </c>
      <c r="AK3" s="569">
        <v>39607</v>
      </c>
      <c r="AL3" s="569">
        <v>39637</v>
      </c>
      <c r="AM3" s="569">
        <v>39668</v>
      </c>
      <c r="AN3" s="569">
        <v>39699</v>
      </c>
      <c r="AO3" s="569">
        <v>39729</v>
      </c>
      <c r="AP3" s="569">
        <v>39760</v>
      </c>
      <c r="AQ3" s="569">
        <v>39790</v>
      </c>
      <c r="AR3" s="569">
        <v>39821</v>
      </c>
      <c r="AS3" s="569">
        <v>39852</v>
      </c>
      <c r="AT3" s="569">
        <v>39880</v>
      </c>
      <c r="AU3" s="569">
        <v>39911</v>
      </c>
      <c r="AV3" s="569">
        <v>39941</v>
      </c>
      <c r="AW3" s="569">
        <v>39972</v>
      </c>
      <c r="AX3" s="569">
        <v>40002</v>
      </c>
      <c r="AY3" s="569">
        <v>40033</v>
      </c>
      <c r="AZ3" s="569">
        <v>40064</v>
      </c>
      <c r="BA3" s="569">
        <v>40094</v>
      </c>
      <c r="BB3" s="569">
        <v>40125</v>
      </c>
      <c r="BC3" s="569">
        <v>40155</v>
      </c>
      <c r="BD3" s="569">
        <v>40186</v>
      </c>
      <c r="BE3" s="569">
        <v>40217</v>
      </c>
      <c r="BF3" s="569">
        <v>40245</v>
      </c>
      <c r="BG3" s="569">
        <v>40276</v>
      </c>
      <c r="BH3" s="569">
        <v>40306</v>
      </c>
      <c r="BI3" s="569">
        <v>40337</v>
      </c>
      <c r="BJ3" s="569">
        <v>40367</v>
      </c>
      <c r="BK3" s="569">
        <v>40398</v>
      </c>
      <c r="BL3" s="569">
        <v>40429</v>
      </c>
      <c r="BM3" s="570" t="s">
        <v>673</v>
      </c>
      <c r="BN3" s="570" t="s">
        <v>674</v>
      </c>
      <c r="BO3" s="570" t="s">
        <v>675</v>
      </c>
      <c r="BP3" s="570" t="s">
        <v>676</v>
      </c>
      <c r="BQ3" s="570" t="s">
        <v>677</v>
      </c>
      <c r="BR3" s="570" t="s">
        <v>678</v>
      </c>
      <c r="BS3" s="570" t="s">
        <v>679</v>
      </c>
      <c r="BT3" s="570">
        <v>40664</v>
      </c>
      <c r="BU3" s="570">
        <v>40695</v>
      </c>
      <c r="BV3" s="570">
        <v>40725</v>
      </c>
      <c r="BW3" s="570" t="s">
        <v>680</v>
      </c>
      <c r="BX3" s="570" t="s">
        <v>681</v>
      </c>
      <c r="BY3" s="570" t="s">
        <v>682</v>
      </c>
      <c r="BZ3" s="571" t="s">
        <v>683</v>
      </c>
      <c r="CA3" s="570" t="s">
        <v>684</v>
      </c>
      <c r="CB3" s="570" t="s">
        <v>685</v>
      </c>
      <c r="CC3" s="570" t="s">
        <v>686</v>
      </c>
      <c r="CD3" s="570" t="s">
        <v>687</v>
      </c>
      <c r="CE3" s="570" t="s">
        <v>688</v>
      </c>
      <c r="CF3" s="570" t="s">
        <v>689</v>
      </c>
      <c r="CG3" s="570" t="s">
        <v>690</v>
      </c>
      <c r="CH3" s="570" t="s">
        <v>691</v>
      </c>
      <c r="CI3" s="570" t="s">
        <v>692</v>
      </c>
      <c r="CJ3" s="570" t="s">
        <v>693</v>
      </c>
      <c r="CK3" s="570" t="s">
        <v>694</v>
      </c>
      <c r="CL3" s="570" t="s">
        <v>695</v>
      </c>
      <c r="CM3" s="570" t="s">
        <v>696</v>
      </c>
      <c r="CN3" s="570" t="s">
        <v>697</v>
      </c>
      <c r="CO3" s="570" t="s">
        <v>698</v>
      </c>
      <c r="CP3" s="570" t="s">
        <v>699</v>
      </c>
      <c r="CQ3" s="570" t="s">
        <v>700</v>
      </c>
      <c r="CR3" s="570" t="s">
        <v>701</v>
      </c>
      <c r="CS3" s="570" t="s">
        <v>702</v>
      </c>
      <c r="CT3" s="570" t="s">
        <v>703</v>
      </c>
      <c r="CU3" s="570" t="s">
        <v>704</v>
      </c>
      <c r="CV3" s="570" t="s">
        <v>705</v>
      </c>
      <c r="CW3" s="570" t="s">
        <v>706</v>
      </c>
      <c r="CX3" s="570" t="s">
        <v>707</v>
      </c>
      <c r="CY3" s="570" t="s">
        <v>708</v>
      </c>
      <c r="CZ3" s="570" t="s">
        <v>709</v>
      </c>
      <c r="DA3" s="570" t="s">
        <v>710</v>
      </c>
      <c r="DB3" s="570" t="s">
        <v>711</v>
      </c>
      <c r="DC3" s="570" t="s">
        <v>712</v>
      </c>
      <c r="DD3" s="570" t="s">
        <v>713</v>
      </c>
      <c r="DE3" s="570" t="s">
        <v>714</v>
      </c>
      <c r="DF3" s="570" t="s">
        <v>715</v>
      </c>
      <c r="DG3" s="570" t="s">
        <v>716</v>
      </c>
      <c r="DH3" s="570" t="s">
        <v>717</v>
      </c>
      <c r="DI3" s="570" t="s">
        <v>718</v>
      </c>
      <c r="DJ3" s="570" t="s">
        <v>719</v>
      </c>
      <c r="DK3" s="570" t="s">
        <v>720</v>
      </c>
      <c r="DL3" s="570" t="s">
        <v>721</v>
      </c>
      <c r="DM3" s="570" t="s">
        <v>722</v>
      </c>
      <c r="DN3" s="570" t="s">
        <v>723</v>
      </c>
      <c r="DO3" s="570" t="s">
        <v>724</v>
      </c>
      <c r="DP3" s="570" t="s">
        <v>725</v>
      </c>
      <c r="DQ3" s="570" t="s">
        <v>726</v>
      </c>
      <c r="DR3" s="572" t="s">
        <v>727</v>
      </c>
      <c r="DS3" s="573" t="s">
        <v>728</v>
      </c>
      <c r="DT3" s="573" t="s">
        <v>729</v>
      </c>
      <c r="DU3" s="573" t="s">
        <v>730</v>
      </c>
      <c r="DV3" s="573" t="s">
        <v>731</v>
      </c>
      <c r="DW3" s="573" t="s">
        <v>732</v>
      </c>
      <c r="DX3" s="573" t="s">
        <v>733</v>
      </c>
      <c r="DY3" s="573" t="s">
        <v>734</v>
      </c>
      <c r="DZ3" s="573" t="s">
        <v>735</v>
      </c>
      <c r="EA3" s="573" t="s">
        <v>736</v>
      </c>
      <c r="EB3" s="573" t="s">
        <v>737</v>
      </c>
      <c r="EC3" s="573" t="s">
        <v>738</v>
      </c>
      <c r="ED3" s="573" t="s">
        <v>739</v>
      </c>
      <c r="EE3" s="573" t="s">
        <v>740</v>
      </c>
      <c r="EF3" s="573">
        <v>42614</v>
      </c>
      <c r="EG3" s="573">
        <v>42644</v>
      </c>
      <c r="EH3" s="573">
        <v>42675</v>
      </c>
      <c r="EI3" s="573">
        <v>42705</v>
      </c>
      <c r="EJ3" s="573" t="s">
        <v>741</v>
      </c>
      <c r="EK3" s="573" t="s">
        <v>742</v>
      </c>
      <c r="EL3" s="573" t="s">
        <v>743</v>
      </c>
      <c r="EM3" s="573" t="s">
        <v>744</v>
      </c>
      <c r="EN3" s="573" t="s">
        <v>745</v>
      </c>
      <c r="EO3" s="573" t="s">
        <v>746</v>
      </c>
      <c r="EP3" s="573" t="s">
        <v>747</v>
      </c>
      <c r="EQ3" s="573" t="s">
        <v>748</v>
      </c>
      <c r="ER3" s="573" t="s">
        <v>749</v>
      </c>
      <c r="ES3" s="574" t="s">
        <v>750</v>
      </c>
      <c r="ET3" s="575" t="s">
        <v>751</v>
      </c>
      <c r="EU3" s="575" t="s">
        <v>752</v>
      </c>
      <c r="EV3" s="575" t="s">
        <v>753</v>
      </c>
      <c r="EW3" s="575" t="s">
        <v>754</v>
      </c>
      <c r="EX3" s="575" t="s">
        <v>755</v>
      </c>
      <c r="EY3" s="575" t="s">
        <v>756</v>
      </c>
      <c r="EZ3" s="575" t="s">
        <v>757</v>
      </c>
      <c r="FA3" s="575" t="s">
        <v>758</v>
      </c>
      <c r="FB3" s="575">
        <v>43282</v>
      </c>
      <c r="FC3" s="575">
        <v>43313</v>
      </c>
      <c r="FD3" s="575">
        <v>43344</v>
      </c>
      <c r="FE3" s="576">
        <v>43374</v>
      </c>
      <c r="FF3" s="576">
        <v>43405</v>
      </c>
      <c r="FG3" s="576">
        <v>43435</v>
      </c>
      <c r="FH3" s="576">
        <v>43466</v>
      </c>
      <c r="FI3" s="576">
        <v>43497</v>
      </c>
      <c r="FJ3" s="576">
        <v>43525</v>
      </c>
      <c r="FK3" s="576">
        <v>43556</v>
      </c>
      <c r="FL3" s="576">
        <v>43586</v>
      </c>
      <c r="FM3" s="576">
        <v>43617</v>
      </c>
      <c r="FN3" s="576">
        <v>43647</v>
      </c>
      <c r="FO3" s="576">
        <v>43678</v>
      </c>
      <c r="FP3" s="576">
        <v>43709</v>
      </c>
      <c r="FQ3" s="576">
        <v>43739</v>
      </c>
      <c r="FR3" s="576">
        <v>43770</v>
      </c>
      <c r="FS3" s="576">
        <v>43800</v>
      </c>
      <c r="FT3" s="576">
        <v>43831</v>
      </c>
      <c r="FU3" s="576">
        <v>43862</v>
      </c>
      <c r="FV3" s="576">
        <v>43891</v>
      </c>
      <c r="FW3" s="576">
        <v>43922</v>
      </c>
      <c r="FX3" s="576">
        <v>43952</v>
      </c>
      <c r="FY3" s="576">
        <v>43983</v>
      </c>
      <c r="FZ3" s="576">
        <v>44013</v>
      </c>
      <c r="GA3" s="576">
        <v>44044</v>
      </c>
      <c r="GB3" s="576">
        <v>44075</v>
      </c>
      <c r="GC3" s="576">
        <v>44105</v>
      </c>
      <c r="GD3" s="576">
        <v>44136</v>
      </c>
      <c r="GE3" s="576">
        <v>44166</v>
      </c>
      <c r="GF3" s="576">
        <v>44197</v>
      </c>
      <c r="GG3" s="576">
        <v>44228</v>
      </c>
      <c r="GH3" s="576">
        <v>44256</v>
      </c>
      <c r="GI3" s="576">
        <v>44287</v>
      </c>
      <c r="GJ3" s="576">
        <v>44317</v>
      </c>
      <c r="GK3" s="576">
        <v>44348</v>
      </c>
      <c r="GL3" s="576">
        <v>44378</v>
      </c>
      <c r="GM3" s="576">
        <v>44409</v>
      </c>
      <c r="GN3" s="576">
        <v>44440</v>
      </c>
      <c r="GO3" s="576">
        <v>44470</v>
      </c>
      <c r="GP3" s="576">
        <v>44501</v>
      </c>
    </row>
    <row r="4" spans="1:199" s="565" customFormat="1" ht="20.100000000000001" customHeight="1" x14ac:dyDescent="0.3">
      <c r="A4" s="577" t="s">
        <v>759</v>
      </c>
      <c r="C4" s="578"/>
      <c r="D4" s="578"/>
      <c r="E4" s="578"/>
      <c r="G4" s="578"/>
      <c r="H4" s="578"/>
      <c r="I4" s="578"/>
      <c r="J4" s="578"/>
      <c r="K4" s="578"/>
      <c r="L4" s="578"/>
      <c r="M4" s="578"/>
      <c r="O4" s="578"/>
      <c r="P4" s="578"/>
      <c r="R4" s="578"/>
      <c r="S4" s="578"/>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79"/>
      <c r="BD4" s="579"/>
      <c r="BE4" s="579"/>
      <c r="BF4" s="579"/>
      <c r="BG4" s="579"/>
      <c r="BH4" s="579"/>
      <c r="BI4" s="579"/>
      <c r="BJ4" s="579"/>
      <c r="BK4" s="579"/>
      <c r="BL4" s="579"/>
      <c r="BM4" s="579"/>
      <c r="BN4" s="579"/>
      <c r="BO4" s="579"/>
      <c r="BP4" s="579"/>
      <c r="BQ4" s="579"/>
      <c r="BR4" s="579"/>
      <c r="BS4" s="579"/>
      <c r="BT4" s="579"/>
      <c r="BU4" s="579"/>
      <c r="BV4" s="579"/>
      <c r="BW4" s="579"/>
      <c r="BX4" s="579"/>
      <c r="BY4" s="579"/>
      <c r="BZ4" s="580"/>
      <c r="CA4" s="579"/>
      <c r="CB4" s="579"/>
      <c r="CC4" s="579"/>
      <c r="CD4" s="579"/>
      <c r="CE4" s="579"/>
      <c r="CF4" s="579"/>
      <c r="CG4" s="579"/>
      <c r="CH4" s="579"/>
      <c r="CI4" s="579"/>
      <c r="CJ4" s="579"/>
      <c r="CK4" s="579"/>
      <c r="CL4" s="579"/>
      <c r="CM4" s="579"/>
      <c r="CN4" s="579"/>
      <c r="CO4" s="579"/>
      <c r="CP4" s="579"/>
      <c r="CQ4" s="580"/>
      <c r="CR4" s="579"/>
      <c r="CS4" s="579"/>
      <c r="CT4" s="579"/>
      <c r="CU4" s="579"/>
      <c r="CV4" s="579"/>
      <c r="CW4" s="579"/>
      <c r="CX4" s="579"/>
      <c r="CY4" s="579"/>
      <c r="CZ4" s="579"/>
      <c r="DA4" s="579"/>
      <c r="DB4" s="579"/>
      <c r="DC4" s="581"/>
      <c r="DD4" s="581"/>
      <c r="DE4" s="581"/>
      <c r="DF4" s="581"/>
      <c r="DG4" s="581"/>
      <c r="DH4" s="581"/>
      <c r="DI4" s="581"/>
      <c r="DJ4" s="581"/>
      <c r="DK4" s="581"/>
      <c r="DL4" s="581"/>
      <c r="DM4" s="581"/>
      <c r="DN4" s="581"/>
      <c r="DO4" s="581"/>
      <c r="DP4" s="581"/>
      <c r="DQ4" s="581"/>
      <c r="DR4" s="582"/>
      <c r="DS4" s="583"/>
      <c r="DT4" s="583"/>
      <c r="DU4" s="583"/>
      <c r="DV4" s="583"/>
      <c r="DW4" s="583"/>
      <c r="DX4" s="583"/>
      <c r="DY4" s="583"/>
      <c r="DZ4" s="583"/>
      <c r="EA4" s="583"/>
      <c r="EB4" s="583"/>
      <c r="EC4" s="583"/>
      <c r="ED4" s="584"/>
      <c r="EE4" s="584"/>
      <c r="EF4" s="584"/>
      <c r="EG4" s="584"/>
      <c r="EH4" s="584"/>
      <c r="EI4" s="584"/>
      <c r="EJ4" s="584"/>
      <c r="EK4" s="584"/>
      <c r="EL4" s="584"/>
      <c r="EM4" s="584"/>
      <c r="EN4" s="584"/>
      <c r="EO4" s="584"/>
      <c r="EP4" s="584"/>
      <c r="EQ4" s="584"/>
      <c r="ER4" s="584"/>
      <c r="ES4" s="585"/>
      <c r="ET4" s="586"/>
      <c r="EU4" s="586"/>
      <c r="EV4" s="586"/>
      <c r="EW4" s="586"/>
      <c r="EX4" s="586"/>
      <c r="EY4" s="586"/>
      <c r="EZ4" s="586"/>
      <c r="FA4" s="586"/>
      <c r="FB4" s="586"/>
      <c r="FC4" s="586"/>
      <c r="FD4" s="587"/>
      <c r="FE4" s="588"/>
      <c r="FF4" s="588"/>
      <c r="FG4" s="588"/>
      <c r="FH4" s="588"/>
      <c r="FI4" s="588"/>
      <c r="FJ4" s="588"/>
      <c r="FK4" s="588"/>
      <c r="FL4" s="588"/>
      <c r="FM4" s="588"/>
      <c r="FN4" s="588"/>
      <c r="FO4" s="588"/>
      <c r="FP4" s="588"/>
      <c r="FQ4" s="588"/>
      <c r="FR4" s="588"/>
      <c r="FS4" s="588"/>
      <c r="FT4" s="588"/>
      <c r="FU4" s="588"/>
      <c r="FV4" s="588"/>
      <c r="FW4" s="588"/>
      <c r="FX4" s="588"/>
      <c r="FY4" s="588"/>
      <c r="FZ4" s="588"/>
      <c r="GA4" s="588"/>
      <c r="GB4" s="588"/>
      <c r="GC4" s="588"/>
      <c r="GD4" s="588"/>
      <c r="GE4" s="588"/>
      <c r="GF4" s="588"/>
      <c r="GG4" s="588"/>
      <c r="GH4" s="588"/>
      <c r="GI4" s="588"/>
      <c r="GJ4" s="588"/>
      <c r="GK4" s="588"/>
      <c r="GL4" s="588"/>
      <c r="GM4" s="588"/>
      <c r="GN4" s="588"/>
      <c r="GO4" s="588"/>
      <c r="GP4" s="588"/>
    </row>
    <row r="5" spans="1:199" s="565" customFormat="1" ht="20.100000000000001" customHeight="1" x14ac:dyDescent="0.3">
      <c r="A5" s="589" t="s">
        <v>760</v>
      </c>
      <c r="B5" s="590" t="s">
        <v>761</v>
      </c>
      <c r="C5" s="591">
        <v>5</v>
      </c>
      <c r="D5" s="591">
        <v>5</v>
      </c>
      <c r="E5" s="591">
        <v>5</v>
      </c>
      <c r="F5" s="590">
        <v>5</v>
      </c>
      <c r="G5" s="591" t="s">
        <v>762</v>
      </c>
      <c r="H5" s="591" t="s">
        <v>762</v>
      </c>
      <c r="I5" s="591" t="s">
        <v>762</v>
      </c>
      <c r="J5" s="591" t="s">
        <v>762</v>
      </c>
      <c r="K5" s="591" t="s">
        <v>762</v>
      </c>
      <c r="L5" s="591" t="s">
        <v>762</v>
      </c>
      <c r="M5" s="591" t="s">
        <v>762</v>
      </c>
      <c r="N5" s="590" t="s">
        <v>763</v>
      </c>
      <c r="O5" s="591" t="s">
        <v>763</v>
      </c>
      <c r="P5" s="591" t="s">
        <v>764</v>
      </c>
      <c r="Q5" s="590" t="s">
        <v>764</v>
      </c>
      <c r="R5" s="591" t="s">
        <v>764</v>
      </c>
      <c r="S5" s="591" t="s">
        <v>764</v>
      </c>
      <c r="T5" s="592" t="s">
        <v>764</v>
      </c>
      <c r="U5" s="592" t="s">
        <v>764</v>
      </c>
      <c r="V5" s="592" t="s">
        <v>764</v>
      </c>
      <c r="W5" s="592" t="s">
        <v>764</v>
      </c>
      <c r="X5" s="592" t="s">
        <v>764</v>
      </c>
      <c r="Y5" s="592" t="s">
        <v>764</v>
      </c>
      <c r="Z5" s="592" t="s">
        <v>765</v>
      </c>
      <c r="AA5" s="592" t="s">
        <v>765</v>
      </c>
      <c r="AB5" s="592" t="s">
        <v>765</v>
      </c>
      <c r="AC5" s="592" t="s">
        <v>765</v>
      </c>
      <c r="AD5" s="592" t="s">
        <v>765</v>
      </c>
      <c r="AE5" s="592" t="s">
        <v>765</v>
      </c>
      <c r="AF5" s="592" t="s">
        <v>765</v>
      </c>
      <c r="AG5" s="592" t="s">
        <v>766</v>
      </c>
      <c r="AH5" s="592" t="s">
        <v>767</v>
      </c>
      <c r="AI5" s="592" t="s">
        <v>768</v>
      </c>
      <c r="AJ5" s="592" t="s">
        <v>769</v>
      </c>
      <c r="AK5" s="592" t="s">
        <v>769</v>
      </c>
      <c r="AL5" s="592" t="s">
        <v>770</v>
      </c>
      <c r="AM5" s="592" t="s">
        <v>770</v>
      </c>
      <c r="AN5" s="592" t="s">
        <v>770</v>
      </c>
      <c r="AO5" s="592" t="s">
        <v>770</v>
      </c>
      <c r="AP5" s="592" t="s">
        <v>771</v>
      </c>
      <c r="AQ5" s="592" t="s">
        <v>772</v>
      </c>
      <c r="AR5" s="592" t="s">
        <v>772</v>
      </c>
      <c r="AS5" s="592" t="s">
        <v>772</v>
      </c>
      <c r="AT5" s="592" t="s">
        <v>773</v>
      </c>
      <c r="AU5" s="592" t="s">
        <v>774</v>
      </c>
      <c r="AV5" s="592" t="s">
        <v>774</v>
      </c>
      <c r="AW5" s="592" t="s">
        <v>774</v>
      </c>
      <c r="AX5" s="592" t="s">
        <v>774</v>
      </c>
      <c r="AY5" s="592" t="s">
        <v>774</v>
      </c>
      <c r="AZ5" s="592" t="s">
        <v>774</v>
      </c>
      <c r="BA5" s="592" t="s">
        <v>774</v>
      </c>
      <c r="BB5" s="592" t="s">
        <v>774</v>
      </c>
      <c r="BC5" s="592" t="s">
        <v>774</v>
      </c>
      <c r="BD5" s="592" t="s">
        <v>774</v>
      </c>
      <c r="BE5" s="592" t="s">
        <v>774</v>
      </c>
      <c r="BF5" s="592" t="s">
        <v>774</v>
      </c>
      <c r="BG5" s="592" t="s">
        <v>774</v>
      </c>
      <c r="BH5" s="592" t="s">
        <v>774</v>
      </c>
      <c r="BI5" s="592" t="s">
        <v>774</v>
      </c>
      <c r="BJ5" s="592" t="s">
        <v>774</v>
      </c>
      <c r="BK5" s="592" t="s">
        <v>774</v>
      </c>
      <c r="BL5" s="592" t="s">
        <v>775</v>
      </c>
      <c r="BM5" s="592" t="s">
        <v>776</v>
      </c>
      <c r="BN5" s="592" t="s">
        <v>776</v>
      </c>
      <c r="BO5" s="592" t="s">
        <v>776</v>
      </c>
      <c r="BP5" s="592" t="s">
        <v>776</v>
      </c>
      <c r="BQ5" s="592" t="s">
        <v>776</v>
      </c>
      <c r="BR5" s="592" t="s">
        <v>776</v>
      </c>
      <c r="BS5" s="592" t="s">
        <v>776</v>
      </c>
      <c r="BT5" s="592" t="s">
        <v>776</v>
      </c>
      <c r="BU5" s="592" t="s">
        <v>777</v>
      </c>
      <c r="BV5" s="592" t="s">
        <v>777</v>
      </c>
      <c r="BW5" s="592" t="s">
        <v>777</v>
      </c>
      <c r="BX5" s="592" t="s">
        <v>777</v>
      </c>
      <c r="BY5" s="592" t="s">
        <v>777</v>
      </c>
      <c r="BZ5" s="593" t="s">
        <v>777</v>
      </c>
      <c r="CA5" s="592" t="s">
        <v>777</v>
      </c>
      <c r="CB5" s="592" t="s">
        <v>777</v>
      </c>
      <c r="CC5" s="592" t="s">
        <v>777</v>
      </c>
      <c r="CD5" s="592" t="s">
        <v>778</v>
      </c>
      <c r="CE5" s="592" t="s">
        <v>779</v>
      </c>
      <c r="CF5" s="592" t="s">
        <v>779</v>
      </c>
      <c r="CG5" s="592" t="s">
        <v>779</v>
      </c>
      <c r="CH5" s="592" t="s">
        <v>779</v>
      </c>
      <c r="CI5" s="592" t="s">
        <v>779</v>
      </c>
      <c r="CJ5" s="592" t="s">
        <v>779</v>
      </c>
      <c r="CK5" s="592" t="s">
        <v>779</v>
      </c>
      <c r="CL5" s="592" t="s">
        <v>779</v>
      </c>
      <c r="CM5" s="592" t="s">
        <v>779</v>
      </c>
      <c r="CN5" s="592" t="s">
        <v>779</v>
      </c>
      <c r="CO5" s="592" t="s">
        <v>779</v>
      </c>
      <c r="CP5" s="592" t="s">
        <v>779</v>
      </c>
      <c r="CQ5" s="593" t="s">
        <v>779</v>
      </c>
      <c r="CR5" s="592" t="s">
        <v>779</v>
      </c>
      <c r="CS5" s="592" t="s">
        <v>780</v>
      </c>
      <c r="CT5" s="592" t="s">
        <v>781</v>
      </c>
      <c r="CU5" s="592" t="s">
        <v>781</v>
      </c>
      <c r="CV5" s="592" t="s">
        <v>781</v>
      </c>
      <c r="CW5" s="592" t="s">
        <v>782</v>
      </c>
      <c r="CX5" s="592" t="s">
        <v>782</v>
      </c>
      <c r="CY5" s="592" t="s">
        <v>782</v>
      </c>
      <c r="CZ5" s="592" t="s">
        <v>782</v>
      </c>
      <c r="DA5" s="592" t="s">
        <v>782</v>
      </c>
      <c r="DB5" s="592" t="s">
        <v>783</v>
      </c>
      <c r="DC5" s="592" t="s">
        <v>783</v>
      </c>
      <c r="DD5" s="592" t="s">
        <v>783</v>
      </c>
      <c r="DE5" s="592" t="s">
        <v>783</v>
      </c>
      <c r="DF5" s="592" t="s">
        <v>783</v>
      </c>
      <c r="DG5" s="592" t="s">
        <v>783</v>
      </c>
      <c r="DH5" s="592" t="s">
        <v>783</v>
      </c>
      <c r="DI5" s="592" t="s">
        <v>783</v>
      </c>
      <c r="DJ5" s="592" t="s">
        <v>783</v>
      </c>
      <c r="DK5" s="592" t="s">
        <v>784</v>
      </c>
      <c r="DL5" s="592" t="s">
        <v>785</v>
      </c>
      <c r="DM5" s="592" t="s">
        <v>785</v>
      </c>
      <c r="DN5" s="592" t="s">
        <v>785</v>
      </c>
      <c r="DO5" s="592" t="s">
        <v>785</v>
      </c>
      <c r="DP5" s="592" t="s">
        <v>785</v>
      </c>
      <c r="DQ5" s="592" t="s">
        <v>785</v>
      </c>
      <c r="DR5" s="594" t="s">
        <v>785</v>
      </c>
      <c r="DS5" s="595" t="s">
        <v>785</v>
      </c>
      <c r="DT5" s="595" t="s">
        <v>785</v>
      </c>
      <c r="DU5" s="595" t="s">
        <v>785</v>
      </c>
      <c r="DV5" s="595" t="s">
        <v>785</v>
      </c>
      <c r="DW5" s="595" t="s">
        <v>785</v>
      </c>
      <c r="DX5" s="595" t="s">
        <v>785</v>
      </c>
      <c r="DY5" s="595" t="s">
        <v>785</v>
      </c>
      <c r="DZ5" s="595" t="s">
        <v>785</v>
      </c>
      <c r="EA5" s="595" t="s">
        <v>785</v>
      </c>
      <c r="EB5" s="595" t="s">
        <v>785</v>
      </c>
      <c r="EC5" s="595" t="s">
        <v>785</v>
      </c>
      <c r="ED5" s="595" t="s">
        <v>785</v>
      </c>
      <c r="EE5" s="595" t="s">
        <v>786</v>
      </c>
      <c r="EF5" s="595" t="s">
        <v>786</v>
      </c>
      <c r="EG5" s="595" t="s">
        <v>787</v>
      </c>
      <c r="EH5" s="595" t="s">
        <v>787</v>
      </c>
      <c r="EI5" s="595" t="s">
        <v>787</v>
      </c>
      <c r="EJ5" s="595" t="s">
        <v>787</v>
      </c>
      <c r="EK5" s="595" t="s">
        <v>787</v>
      </c>
      <c r="EL5" s="595" t="s">
        <v>787</v>
      </c>
      <c r="EM5" s="595" t="s">
        <v>787</v>
      </c>
      <c r="EN5" s="595" t="s">
        <v>787</v>
      </c>
      <c r="EO5" s="595" t="s">
        <v>787</v>
      </c>
      <c r="EP5" s="595" t="s">
        <v>788</v>
      </c>
      <c r="EQ5" s="595" t="s">
        <v>789</v>
      </c>
      <c r="ER5" s="595" t="s">
        <v>790</v>
      </c>
      <c r="ES5" s="596" t="s">
        <v>791</v>
      </c>
      <c r="ET5" s="597" t="s">
        <v>791</v>
      </c>
      <c r="EU5" s="597" t="s">
        <v>791</v>
      </c>
      <c r="EV5" s="597" t="s">
        <v>791</v>
      </c>
      <c r="EW5" s="597" t="s">
        <v>791</v>
      </c>
      <c r="EX5" s="597" t="s">
        <v>791</v>
      </c>
      <c r="EY5" s="597" t="s">
        <v>791</v>
      </c>
      <c r="EZ5" s="597" t="s">
        <v>791</v>
      </c>
      <c r="FA5" s="597" t="s">
        <v>791</v>
      </c>
      <c r="FB5" s="597" t="s">
        <v>791</v>
      </c>
      <c r="FC5" s="597" t="s">
        <v>792</v>
      </c>
      <c r="FD5" s="597" t="s">
        <v>793</v>
      </c>
      <c r="FE5" s="598" t="s">
        <v>793</v>
      </c>
      <c r="FF5" s="598" t="s">
        <v>793</v>
      </c>
      <c r="FG5" s="598" t="s">
        <v>793</v>
      </c>
      <c r="FH5" s="598" t="s">
        <v>793</v>
      </c>
      <c r="FI5" s="598" t="s">
        <v>793</v>
      </c>
      <c r="FJ5" s="598" t="s">
        <v>793</v>
      </c>
      <c r="FK5" s="598" t="s">
        <v>793</v>
      </c>
      <c r="FL5" s="598" t="s">
        <v>793</v>
      </c>
      <c r="FM5" s="598" t="s">
        <v>793</v>
      </c>
      <c r="FN5" s="598" t="s">
        <v>793</v>
      </c>
      <c r="FO5" s="598" t="s">
        <v>792</v>
      </c>
      <c r="FP5" s="598" t="s">
        <v>791</v>
      </c>
      <c r="FQ5" s="598" t="s">
        <v>794</v>
      </c>
      <c r="FR5" s="598" t="s">
        <v>794</v>
      </c>
      <c r="FS5" s="598" t="s">
        <v>794</v>
      </c>
      <c r="FT5" s="598" t="s">
        <v>794</v>
      </c>
      <c r="FU5" s="598" t="s">
        <v>794</v>
      </c>
      <c r="FV5" s="598" t="s">
        <v>795</v>
      </c>
      <c r="FW5" s="598" t="s">
        <v>796</v>
      </c>
      <c r="FX5" s="598" t="s">
        <v>797</v>
      </c>
      <c r="FY5" s="598" t="s">
        <v>797</v>
      </c>
      <c r="FZ5" s="598" t="s">
        <v>797</v>
      </c>
      <c r="GA5" s="598" t="s">
        <v>797</v>
      </c>
      <c r="GB5" s="598" t="s">
        <v>797</v>
      </c>
      <c r="GC5" s="598" t="s">
        <v>797</v>
      </c>
      <c r="GD5" s="598" t="s">
        <v>797</v>
      </c>
      <c r="GE5" s="598" t="s">
        <v>797</v>
      </c>
      <c r="GF5" s="598" t="s">
        <v>797</v>
      </c>
      <c r="GG5" s="598" t="s">
        <v>797</v>
      </c>
      <c r="GH5" s="598" t="s">
        <v>797</v>
      </c>
      <c r="GI5" s="598" t="s">
        <v>797</v>
      </c>
      <c r="GJ5" s="598" t="s">
        <v>797</v>
      </c>
      <c r="GK5" s="598" t="s">
        <v>797</v>
      </c>
      <c r="GL5" s="598" t="s">
        <v>797</v>
      </c>
      <c r="GM5" s="598" t="s">
        <v>797</v>
      </c>
      <c r="GN5" s="598" t="s">
        <v>797</v>
      </c>
      <c r="GO5" s="598" t="s">
        <v>797</v>
      </c>
      <c r="GP5" s="598" t="s">
        <v>797</v>
      </c>
    </row>
    <row r="6" spans="1:199" s="565" customFormat="1" ht="20.100000000000001" customHeight="1" x14ac:dyDescent="0.3">
      <c r="A6" s="589" t="s">
        <v>798</v>
      </c>
      <c r="C6" s="578"/>
      <c r="D6" s="578"/>
      <c r="E6" s="578"/>
      <c r="G6" s="578"/>
      <c r="H6" s="578"/>
      <c r="I6" s="578"/>
      <c r="J6" s="578"/>
      <c r="K6" s="578"/>
      <c r="L6" s="578"/>
      <c r="M6" s="578"/>
      <c r="O6" s="578"/>
      <c r="P6" s="578"/>
      <c r="R6" s="578"/>
      <c r="S6" s="578"/>
      <c r="T6" s="579"/>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c r="AT6" s="579"/>
      <c r="AU6" s="579"/>
      <c r="AV6" s="579"/>
      <c r="AW6" s="579"/>
      <c r="AX6" s="579"/>
      <c r="AY6" s="579"/>
      <c r="AZ6" s="579"/>
      <c r="BA6" s="579"/>
      <c r="BB6" s="579"/>
      <c r="BC6" s="579"/>
      <c r="BD6" s="579"/>
      <c r="BE6" s="579"/>
      <c r="BF6" s="579"/>
      <c r="BG6" s="579"/>
      <c r="BH6" s="579"/>
      <c r="BI6" s="579"/>
      <c r="BJ6" s="579"/>
      <c r="BK6" s="579"/>
      <c r="BL6" s="579"/>
      <c r="BM6" s="579"/>
      <c r="BN6" s="579"/>
      <c r="BO6" s="579"/>
      <c r="BP6" s="579"/>
      <c r="BQ6" s="579"/>
      <c r="BR6" s="579"/>
      <c r="BS6" s="579"/>
      <c r="BT6" s="579"/>
      <c r="BU6" s="579"/>
      <c r="BV6" s="579"/>
      <c r="BW6" s="579"/>
      <c r="BX6" s="579"/>
      <c r="BY6" s="579"/>
      <c r="BZ6" s="580"/>
      <c r="CA6" s="579"/>
      <c r="CB6" s="579"/>
      <c r="CC6" s="579"/>
      <c r="CD6" s="579"/>
      <c r="CE6" s="579"/>
      <c r="CF6" s="579"/>
      <c r="CG6" s="579"/>
      <c r="CH6" s="579"/>
      <c r="CI6" s="579"/>
      <c r="CJ6" s="579"/>
      <c r="CK6" s="579"/>
      <c r="CL6" s="579"/>
      <c r="CM6" s="579"/>
      <c r="CN6" s="579"/>
      <c r="CO6" s="579"/>
      <c r="CP6" s="579"/>
      <c r="CQ6" s="580"/>
      <c r="CR6" s="579"/>
      <c r="CS6" s="579"/>
      <c r="CT6" s="579"/>
      <c r="CU6" s="579"/>
      <c r="CV6" s="579"/>
      <c r="CW6" s="579"/>
      <c r="CX6" s="579"/>
      <c r="CY6" s="579"/>
      <c r="CZ6" s="579"/>
      <c r="DA6" s="579"/>
      <c r="DB6" s="579"/>
      <c r="DC6" s="581"/>
      <c r="DD6" s="581"/>
      <c r="DE6" s="581"/>
      <c r="DF6" s="581"/>
      <c r="DG6" s="581"/>
      <c r="DH6" s="581"/>
      <c r="DI6" s="581"/>
      <c r="DJ6" s="581"/>
      <c r="DK6" s="581"/>
      <c r="DL6" s="581"/>
      <c r="DM6" s="581"/>
      <c r="DN6" s="581"/>
      <c r="DO6" s="581"/>
      <c r="DP6" s="581"/>
      <c r="DQ6" s="581"/>
      <c r="DR6" s="582"/>
      <c r="DS6" s="583"/>
      <c r="DT6" s="583"/>
      <c r="DU6" s="583"/>
      <c r="DV6" s="583"/>
      <c r="DW6" s="583"/>
      <c r="DX6" s="583"/>
      <c r="DY6" s="583"/>
      <c r="DZ6" s="583"/>
      <c r="EA6" s="583"/>
      <c r="EB6" s="583"/>
      <c r="EC6" s="583"/>
      <c r="ED6" s="584"/>
      <c r="EE6" s="584"/>
      <c r="EF6" s="584"/>
      <c r="EG6" s="584"/>
      <c r="EH6" s="584"/>
      <c r="EI6" s="584"/>
      <c r="EJ6" s="584"/>
      <c r="EK6" s="584"/>
      <c r="EL6" s="584"/>
      <c r="EM6" s="584"/>
      <c r="EN6" s="584"/>
      <c r="EO6" s="584"/>
      <c r="EP6" s="584"/>
      <c r="EQ6" s="584"/>
      <c r="ER6" s="584"/>
      <c r="ES6" s="585"/>
      <c r="ET6" s="586"/>
      <c r="EU6" s="586"/>
      <c r="EV6" s="599"/>
      <c r="EW6" s="599"/>
      <c r="EX6" s="599"/>
      <c r="EY6" s="599"/>
      <c r="EZ6" s="599"/>
      <c r="FA6" s="599"/>
      <c r="FB6" s="599"/>
      <c r="FC6" s="599"/>
      <c r="FD6" s="599"/>
      <c r="FE6" s="600"/>
      <c r="FF6" s="600"/>
      <c r="FG6" s="600"/>
      <c r="FH6" s="600"/>
      <c r="FI6" s="600"/>
      <c r="FJ6" s="600"/>
      <c r="FK6" s="600"/>
      <c r="FL6" s="600"/>
      <c r="FM6" s="600"/>
      <c r="FN6" s="600"/>
      <c r="FO6" s="600"/>
      <c r="FP6" s="600"/>
      <c r="FQ6" s="600"/>
      <c r="FR6" s="600"/>
      <c r="FS6" s="600"/>
      <c r="FT6" s="600"/>
      <c r="FU6" s="600"/>
      <c r="FV6" s="600"/>
      <c r="FW6" s="600"/>
      <c r="FX6" s="600"/>
      <c r="FY6" s="600"/>
      <c r="FZ6" s="600"/>
      <c r="GA6" s="600"/>
      <c r="GB6" s="600"/>
      <c r="GC6" s="600"/>
      <c r="GD6" s="600"/>
      <c r="GE6" s="600"/>
      <c r="GF6" s="600"/>
      <c r="GG6" s="600"/>
      <c r="GH6" s="600"/>
      <c r="GI6" s="600"/>
      <c r="GJ6" s="600"/>
      <c r="GK6" s="600"/>
      <c r="GL6" s="600"/>
      <c r="GM6" s="600"/>
      <c r="GN6" s="600"/>
      <c r="GO6" s="600"/>
      <c r="GP6" s="600"/>
    </row>
    <row r="7" spans="1:199" s="565" customFormat="1" ht="20.100000000000001" customHeight="1" x14ac:dyDescent="0.3">
      <c r="A7" s="601" t="s">
        <v>799</v>
      </c>
      <c r="B7" s="602" t="s">
        <v>800</v>
      </c>
      <c r="C7" s="603" t="s">
        <v>801</v>
      </c>
      <c r="D7" s="603" t="s">
        <v>802</v>
      </c>
      <c r="E7" s="603" t="s">
        <v>802</v>
      </c>
      <c r="F7" s="602" t="s">
        <v>802</v>
      </c>
      <c r="G7" s="603" t="s">
        <v>803</v>
      </c>
      <c r="H7" s="603" t="s">
        <v>804</v>
      </c>
      <c r="I7" s="603" t="s">
        <v>804</v>
      </c>
      <c r="J7" s="603" t="s">
        <v>805</v>
      </c>
      <c r="K7" s="603" t="s">
        <v>805</v>
      </c>
      <c r="L7" s="603" t="s">
        <v>804</v>
      </c>
      <c r="M7" s="603" t="s">
        <v>806</v>
      </c>
      <c r="N7" s="602" t="s">
        <v>807</v>
      </c>
      <c r="O7" s="603" t="s">
        <v>807</v>
      </c>
      <c r="P7" s="603" t="s">
        <v>808</v>
      </c>
      <c r="Q7" s="602" t="s">
        <v>808</v>
      </c>
      <c r="R7" s="603" t="s">
        <v>808</v>
      </c>
      <c r="S7" s="603" t="s">
        <v>808</v>
      </c>
      <c r="T7" s="604" t="s">
        <v>808</v>
      </c>
      <c r="U7" s="604" t="s">
        <v>808</v>
      </c>
      <c r="V7" s="604" t="s">
        <v>808</v>
      </c>
      <c r="W7" s="604" t="s">
        <v>808</v>
      </c>
      <c r="X7" s="604" t="s">
        <v>809</v>
      </c>
      <c r="Y7" s="604" t="s">
        <v>809</v>
      </c>
      <c r="Z7" s="604" t="s">
        <v>810</v>
      </c>
      <c r="AA7" s="604" t="s">
        <v>810</v>
      </c>
      <c r="AB7" s="604" t="s">
        <v>810</v>
      </c>
      <c r="AC7" s="604" t="s">
        <v>810</v>
      </c>
      <c r="AD7" s="604" t="s">
        <v>810</v>
      </c>
      <c r="AE7" s="604" t="s">
        <v>810</v>
      </c>
      <c r="AF7" s="604" t="s">
        <v>810</v>
      </c>
      <c r="AG7" s="604" t="s">
        <v>811</v>
      </c>
      <c r="AH7" s="604" t="s">
        <v>770</v>
      </c>
      <c r="AI7" s="604" t="s">
        <v>812</v>
      </c>
      <c r="AJ7" s="604" t="s">
        <v>813</v>
      </c>
      <c r="AK7" s="604" t="s">
        <v>813</v>
      </c>
      <c r="AL7" s="604" t="s">
        <v>814</v>
      </c>
      <c r="AM7" s="604" t="s">
        <v>815</v>
      </c>
      <c r="AN7" s="604" t="s">
        <v>815</v>
      </c>
      <c r="AO7" s="604">
        <v>6</v>
      </c>
      <c r="AP7" s="604">
        <v>6</v>
      </c>
      <c r="AQ7" s="604">
        <v>6</v>
      </c>
      <c r="AR7" s="604">
        <v>6</v>
      </c>
      <c r="AS7" s="604">
        <v>6</v>
      </c>
      <c r="AT7" s="604">
        <v>6</v>
      </c>
      <c r="AU7" s="604">
        <v>2.5</v>
      </c>
      <c r="AV7" s="604">
        <v>2.5</v>
      </c>
      <c r="AW7" s="604" t="s">
        <v>816</v>
      </c>
      <c r="AX7" s="604" t="s">
        <v>816</v>
      </c>
      <c r="AY7" s="604" t="s">
        <v>817</v>
      </c>
      <c r="AZ7" s="604">
        <v>2.5</v>
      </c>
      <c r="BA7" s="604">
        <v>2.5</v>
      </c>
      <c r="BB7" s="604">
        <v>2.5</v>
      </c>
      <c r="BC7" s="604">
        <v>2.5</v>
      </c>
      <c r="BD7" s="604" t="s">
        <v>818</v>
      </c>
      <c r="BE7" s="604" t="s">
        <v>818</v>
      </c>
      <c r="BF7" s="604" t="s">
        <v>818</v>
      </c>
      <c r="BG7" s="604" t="s">
        <v>818</v>
      </c>
      <c r="BH7" s="604" t="s">
        <v>818</v>
      </c>
      <c r="BI7" s="604" t="s">
        <v>818</v>
      </c>
      <c r="BJ7" s="604" t="s">
        <v>819</v>
      </c>
      <c r="BK7" s="604" t="s">
        <v>819</v>
      </c>
      <c r="BL7" s="604" t="s">
        <v>819</v>
      </c>
      <c r="BM7" s="604">
        <v>2.5</v>
      </c>
      <c r="BN7" s="604" t="s">
        <v>816</v>
      </c>
      <c r="BO7" s="604" t="s">
        <v>816</v>
      </c>
      <c r="BP7" s="604">
        <v>2.5</v>
      </c>
      <c r="BQ7" s="604">
        <v>2.5</v>
      </c>
      <c r="BR7" s="604">
        <v>2.5</v>
      </c>
      <c r="BS7" s="604">
        <v>2.5</v>
      </c>
      <c r="BT7" s="604">
        <v>2.5</v>
      </c>
      <c r="BU7" s="604">
        <v>2.5</v>
      </c>
      <c r="BV7" s="604">
        <v>2.5</v>
      </c>
      <c r="BW7" s="604" t="s">
        <v>820</v>
      </c>
      <c r="BX7" s="604" t="s">
        <v>820</v>
      </c>
      <c r="BY7" s="604" t="s">
        <v>820</v>
      </c>
      <c r="BZ7" s="605" t="s">
        <v>820</v>
      </c>
      <c r="CA7" s="604" t="s">
        <v>821</v>
      </c>
      <c r="CB7" s="604" t="s">
        <v>822</v>
      </c>
      <c r="CC7" s="604" t="s">
        <v>822</v>
      </c>
      <c r="CD7" s="604" t="s">
        <v>823</v>
      </c>
      <c r="CE7" s="604" t="s">
        <v>824</v>
      </c>
      <c r="CF7" s="604" t="s">
        <v>825</v>
      </c>
      <c r="CG7" s="604" t="s">
        <v>825</v>
      </c>
      <c r="CH7" s="604" t="s">
        <v>826</v>
      </c>
      <c r="CI7" s="604" t="s">
        <v>826</v>
      </c>
      <c r="CJ7" s="604" t="s">
        <v>826</v>
      </c>
      <c r="CK7" s="604" t="s">
        <v>827</v>
      </c>
      <c r="CL7" s="604" t="s">
        <v>828</v>
      </c>
      <c r="CM7" s="604" t="s">
        <v>829</v>
      </c>
      <c r="CN7" s="604" t="s">
        <v>829</v>
      </c>
      <c r="CO7" s="604" t="s">
        <v>829</v>
      </c>
      <c r="CP7" s="604" t="s">
        <v>830</v>
      </c>
      <c r="CQ7" s="605" t="s">
        <v>831</v>
      </c>
      <c r="CR7" s="604" t="s">
        <v>832</v>
      </c>
      <c r="CS7" s="604" t="s">
        <v>833</v>
      </c>
      <c r="CT7" s="604" t="s">
        <v>833</v>
      </c>
      <c r="CU7" s="604" t="s">
        <v>834</v>
      </c>
      <c r="CV7" s="604" t="s">
        <v>835</v>
      </c>
      <c r="CW7" s="604" t="s">
        <v>835</v>
      </c>
      <c r="CX7" s="604" t="s">
        <v>835</v>
      </c>
      <c r="CY7" s="604" t="s">
        <v>835</v>
      </c>
      <c r="CZ7" s="604" t="s">
        <v>835</v>
      </c>
      <c r="DA7" s="604" t="s">
        <v>835</v>
      </c>
      <c r="DB7" s="604" t="s">
        <v>835</v>
      </c>
      <c r="DC7" s="606" t="s">
        <v>835</v>
      </c>
      <c r="DD7" s="606" t="s">
        <v>835</v>
      </c>
      <c r="DE7" s="606" t="s">
        <v>836</v>
      </c>
      <c r="DF7" s="606" t="s">
        <v>836</v>
      </c>
      <c r="DG7" s="606" t="s">
        <v>836</v>
      </c>
      <c r="DH7" s="606" t="s">
        <v>836</v>
      </c>
      <c r="DI7" s="606" t="s">
        <v>836</v>
      </c>
      <c r="DJ7" s="606" t="s">
        <v>836</v>
      </c>
      <c r="DK7" s="606" t="s">
        <v>837</v>
      </c>
      <c r="DL7" s="606" t="s">
        <v>837</v>
      </c>
      <c r="DM7" s="606" t="s">
        <v>836</v>
      </c>
      <c r="DN7" s="606" t="s">
        <v>836</v>
      </c>
      <c r="DO7" s="606" t="s">
        <v>836</v>
      </c>
      <c r="DP7" s="606" t="s">
        <v>838</v>
      </c>
      <c r="DQ7" s="606" t="s">
        <v>838</v>
      </c>
      <c r="DR7" s="607" t="s">
        <v>838</v>
      </c>
      <c r="DS7" s="608" t="s">
        <v>838</v>
      </c>
      <c r="DT7" s="608" t="s">
        <v>838</v>
      </c>
      <c r="DU7" s="608" t="s">
        <v>838</v>
      </c>
      <c r="DV7" s="608" t="s">
        <v>839</v>
      </c>
      <c r="DW7" s="608" t="s">
        <v>839</v>
      </c>
      <c r="DX7" s="608" t="s">
        <v>839</v>
      </c>
      <c r="DY7" s="608" t="s">
        <v>839</v>
      </c>
      <c r="DZ7" s="608" t="s">
        <v>839</v>
      </c>
      <c r="EA7" s="609">
        <v>2.75</v>
      </c>
      <c r="EB7" s="609">
        <v>2.75</v>
      </c>
      <c r="EC7" s="609">
        <v>2.75</v>
      </c>
      <c r="ED7" s="609">
        <v>2.75</v>
      </c>
      <c r="EE7" s="609">
        <v>2.2999999999999998</v>
      </c>
      <c r="EF7" s="609">
        <v>2.2999999999999998</v>
      </c>
      <c r="EG7" s="608" t="s">
        <v>840</v>
      </c>
      <c r="EH7" s="608" t="s">
        <v>840</v>
      </c>
      <c r="EI7" s="608" t="s">
        <v>840</v>
      </c>
      <c r="EJ7" s="608" t="s">
        <v>841</v>
      </c>
      <c r="EK7" s="608" t="s">
        <v>841</v>
      </c>
      <c r="EL7" s="608" t="s">
        <v>841</v>
      </c>
      <c r="EM7" s="608" t="s">
        <v>842</v>
      </c>
      <c r="EN7" s="608" t="s">
        <v>841</v>
      </c>
      <c r="EO7" s="608">
        <v>0</v>
      </c>
      <c r="EP7" s="608" t="s">
        <v>843</v>
      </c>
      <c r="EQ7" s="608" t="s">
        <v>844</v>
      </c>
      <c r="ER7" s="608" t="s">
        <v>845</v>
      </c>
      <c r="ES7" s="610">
        <v>0</v>
      </c>
      <c r="ET7" s="599">
        <v>0</v>
      </c>
      <c r="EU7" s="599">
        <v>0</v>
      </c>
      <c r="EV7" s="599">
        <v>0</v>
      </c>
      <c r="EW7" s="599">
        <v>0</v>
      </c>
      <c r="EX7" s="599">
        <v>0</v>
      </c>
      <c r="EY7" s="599">
        <v>0.15</v>
      </c>
      <c r="EZ7" s="599">
        <v>0.85</v>
      </c>
      <c r="FA7" s="599">
        <v>0</v>
      </c>
      <c r="FB7" s="599">
        <v>0</v>
      </c>
      <c r="FC7" s="599">
        <v>0</v>
      </c>
      <c r="FD7" s="599" t="s">
        <v>191</v>
      </c>
      <c r="FE7" s="600" t="s">
        <v>191</v>
      </c>
      <c r="FF7" s="600" t="s">
        <v>191</v>
      </c>
      <c r="FG7" s="600" t="s">
        <v>191</v>
      </c>
      <c r="FH7" s="600" t="s">
        <v>191</v>
      </c>
      <c r="FI7" s="600">
        <v>2.2999999999999998</v>
      </c>
      <c r="FJ7" s="600" t="s">
        <v>191</v>
      </c>
      <c r="FK7" s="600" t="s">
        <v>191</v>
      </c>
      <c r="FL7" s="600">
        <v>0.15</v>
      </c>
      <c r="FM7" s="600" t="s">
        <v>191</v>
      </c>
      <c r="FN7" s="600" t="s">
        <v>191</v>
      </c>
      <c r="FO7" s="600" t="s">
        <v>191</v>
      </c>
      <c r="FP7" s="600" t="s">
        <v>191</v>
      </c>
      <c r="FQ7" s="600" t="s">
        <v>191</v>
      </c>
      <c r="FR7" s="600" t="s">
        <v>191</v>
      </c>
      <c r="FS7" s="600" t="s">
        <v>191</v>
      </c>
      <c r="FT7" s="600" t="s">
        <v>191</v>
      </c>
      <c r="FU7" s="600" t="s">
        <v>191</v>
      </c>
      <c r="FV7" s="600" t="s">
        <v>191</v>
      </c>
      <c r="FW7" s="600" t="s">
        <v>191</v>
      </c>
      <c r="FX7" s="600" t="s">
        <v>191</v>
      </c>
      <c r="FY7" s="600" t="s">
        <v>191</v>
      </c>
      <c r="FZ7" s="600" t="s">
        <v>191</v>
      </c>
      <c r="GA7" s="600" t="s">
        <v>191</v>
      </c>
      <c r="GB7" s="600" t="s">
        <v>191</v>
      </c>
      <c r="GC7" s="600" t="s">
        <v>191</v>
      </c>
      <c r="GD7" s="600" t="s">
        <v>191</v>
      </c>
      <c r="GE7" s="600" t="s">
        <v>191</v>
      </c>
      <c r="GF7" s="600">
        <v>0</v>
      </c>
      <c r="GG7" s="600">
        <v>0</v>
      </c>
      <c r="GH7" s="600" t="s">
        <v>191</v>
      </c>
      <c r="GI7" s="600" t="s">
        <v>191</v>
      </c>
      <c r="GJ7" s="600">
        <v>0</v>
      </c>
      <c r="GK7" s="600">
        <v>0</v>
      </c>
      <c r="GL7" s="600" t="s">
        <v>191</v>
      </c>
      <c r="GM7" s="600">
        <v>0</v>
      </c>
      <c r="GN7" s="600">
        <v>0</v>
      </c>
      <c r="GO7" s="600" t="s">
        <v>191</v>
      </c>
      <c r="GP7" s="600" t="s">
        <v>191</v>
      </c>
    </row>
    <row r="8" spans="1:199" s="565" customFormat="1" ht="20.100000000000001" customHeight="1" x14ac:dyDescent="0.3">
      <c r="A8" s="601" t="s">
        <v>846</v>
      </c>
      <c r="B8" s="602" t="s">
        <v>847</v>
      </c>
      <c r="C8" s="603" t="s">
        <v>848</v>
      </c>
      <c r="D8" s="603" t="s">
        <v>848</v>
      </c>
      <c r="E8" s="603" t="s">
        <v>848</v>
      </c>
      <c r="F8" s="602" t="s">
        <v>848</v>
      </c>
      <c r="G8" s="603" t="s">
        <v>849</v>
      </c>
      <c r="H8" s="603" t="s">
        <v>849</v>
      </c>
      <c r="I8" s="603" t="s">
        <v>849</v>
      </c>
      <c r="J8" s="603" t="s">
        <v>849</v>
      </c>
      <c r="K8" s="603" t="s">
        <v>849</v>
      </c>
      <c r="L8" s="603" t="s">
        <v>849</v>
      </c>
      <c r="M8" s="603" t="s">
        <v>849</v>
      </c>
      <c r="N8" s="602" t="s">
        <v>850</v>
      </c>
      <c r="O8" s="603" t="s">
        <v>850</v>
      </c>
      <c r="P8" s="603" t="s">
        <v>851</v>
      </c>
      <c r="Q8" s="602" t="s">
        <v>852</v>
      </c>
      <c r="R8" s="603" t="s">
        <v>852</v>
      </c>
      <c r="S8" s="603" t="s">
        <v>852</v>
      </c>
      <c r="T8" s="604" t="s">
        <v>853</v>
      </c>
      <c r="U8" s="604" t="s">
        <v>853</v>
      </c>
      <c r="V8" s="604" t="s">
        <v>854</v>
      </c>
      <c r="W8" s="604" t="s">
        <v>855</v>
      </c>
      <c r="X8" s="604" t="s">
        <v>852</v>
      </c>
      <c r="Y8" s="604" t="s">
        <v>856</v>
      </c>
      <c r="Z8" s="604" t="s">
        <v>857</v>
      </c>
      <c r="AA8" s="604" t="s">
        <v>858</v>
      </c>
      <c r="AB8" s="604" t="s">
        <v>858</v>
      </c>
      <c r="AC8" s="604" t="s">
        <v>858</v>
      </c>
      <c r="AD8" s="604" t="s">
        <v>858</v>
      </c>
      <c r="AE8" s="604" t="s">
        <v>858</v>
      </c>
      <c r="AF8" s="604" t="s">
        <v>858</v>
      </c>
      <c r="AG8" s="604" t="s">
        <v>859</v>
      </c>
      <c r="AH8" s="604" t="s">
        <v>860</v>
      </c>
      <c r="AI8" s="604" t="s">
        <v>860</v>
      </c>
      <c r="AJ8" s="604" t="s">
        <v>861</v>
      </c>
      <c r="AK8" s="604" t="s">
        <v>862</v>
      </c>
      <c r="AL8" s="604" t="s">
        <v>863</v>
      </c>
      <c r="AM8" s="604" t="s">
        <v>864</v>
      </c>
      <c r="AN8" s="604" t="s">
        <v>864</v>
      </c>
      <c r="AO8" s="604" t="s">
        <v>864</v>
      </c>
      <c r="AP8" s="604" t="s">
        <v>865</v>
      </c>
      <c r="AQ8" s="604" t="s">
        <v>866</v>
      </c>
      <c r="AR8" s="604" t="s">
        <v>867</v>
      </c>
      <c r="AS8" s="604" t="s">
        <v>867</v>
      </c>
      <c r="AT8" s="604" t="s">
        <v>868</v>
      </c>
      <c r="AU8" s="604" t="s">
        <v>868</v>
      </c>
      <c r="AV8" s="604" t="s">
        <v>868</v>
      </c>
      <c r="AW8" s="604" t="s">
        <v>868</v>
      </c>
      <c r="AX8" s="604" t="s">
        <v>868</v>
      </c>
      <c r="AY8" s="604" t="s">
        <v>868</v>
      </c>
      <c r="AZ8" s="604" t="s">
        <v>868</v>
      </c>
      <c r="BA8" s="604" t="s">
        <v>868</v>
      </c>
      <c r="BB8" s="604" t="s">
        <v>868</v>
      </c>
      <c r="BC8" s="604" t="s">
        <v>868</v>
      </c>
      <c r="BD8" s="604" t="s">
        <v>868</v>
      </c>
      <c r="BE8" s="604" t="s">
        <v>869</v>
      </c>
      <c r="BF8" s="604" t="s">
        <v>869</v>
      </c>
      <c r="BG8" s="604" t="s">
        <v>869</v>
      </c>
      <c r="BH8" s="604" t="s">
        <v>870</v>
      </c>
      <c r="BI8" s="604" t="s">
        <v>871</v>
      </c>
      <c r="BJ8" s="604" t="s">
        <v>871</v>
      </c>
      <c r="BK8" s="604" t="s">
        <v>871</v>
      </c>
      <c r="BL8" s="604" t="s">
        <v>871</v>
      </c>
      <c r="BM8" s="604" t="s">
        <v>872</v>
      </c>
      <c r="BN8" s="604" t="s">
        <v>873</v>
      </c>
      <c r="BO8" s="604" t="s">
        <v>874</v>
      </c>
      <c r="BP8" s="604" t="s">
        <v>874</v>
      </c>
      <c r="BQ8" s="604" t="s">
        <v>875</v>
      </c>
      <c r="BR8" s="604" t="s">
        <v>875</v>
      </c>
      <c r="BS8" s="604" t="s">
        <v>876</v>
      </c>
      <c r="BT8" s="604" t="s">
        <v>876</v>
      </c>
      <c r="BU8" s="604" t="s">
        <v>877</v>
      </c>
      <c r="BV8" s="604" t="s">
        <v>877</v>
      </c>
      <c r="BW8" s="604" t="s">
        <v>877</v>
      </c>
      <c r="BX8" s="604" t="s">
        <v>877</v>
      </c>
      <c r="BY8" s="604" t="s">
        <v>877</v>
      </c>
      <c r="BZ8" s="605" t="s">
        <v>877</v>
      </c>
      <c r="CA8" s="604" t="s">
        <v>877</v>
      </c>
      <c r="CB8" s="604" t="s">
        <v>878</v>
      </c>
      <c r="CC8" s="604" t="s">
        <v>878</v>
      </c>
      <c r="CD8" s="604" t="s">
        <v>879</v>
      </c>
      <c r="CE8" s="604" t="s">
        <v>879</v>
      </c>
      <c r="CF8" s="604" t="s">
        <v>879</v>
      </c>
      <c r="CG8" s="604" t="s">
        <v>879</v>
      </c>
      <c r="CH8" s="604" t="s">
        <v>879</v>
      </c>
      <c r="CI8" s="604" t="s">
        <v>879</v>
      </c>
      <c r="CJ8" s="604" t="s">
        <v>880</v>
      </c>
      <c r="CK8" s="604" t="s">
        <v>879</v>
      </c>
      <c r="CL8" s="604" t="s">
        <v>879</v>
      </c>
      <c r="CM8" s="604" t="s">
        <v>879</v>
      </c>
      <c r="CN8" s="604" t="s">
        <v>879</v>
      </c>
      <c r="CO8" s="604" t="s">
        <v>879</v>
      </c>
      <c r="CP8" s="604" t="s">
        <v>879</v>
      </c>
      <c r="CQ8" s="605" t="s">
        <v>881</v>
      </c>
      <c r="CR8" s="604" t="s">
        <v>882</v>
      </c>
      <c r="CS8" s="604" t="s">
        <v>883</v>
      </c>
      <c r="CT8" s="604" t="s">
        <v>884</v>
      </c>
      <c r="CU8" s="604" t="s">
        <v>885</v>
      </c>
      <c r="CV8" s="604" t="s">
        <v>885</v>
      </c>
      <c r="CW8" s="604" t="s">
        <v>885</v>
      </c>
      <c r="CX8" s="604" t="s">
        <v>886</v>
      </c>
      <c r="CY8" s="604" t="s">
        <v>885</v>
      </c>
      <c r="CZ8" s="604" t="s">
        <v>885</v>
      </c>
      <c r="DA8" s="604" t="s">
        <v>884</v>
      </c>
      <c r="DB8" s="604" t="s">
        <v>884</v>
      </c>
      <c r="DC8" s="606" t="s">
        <v>887</v>
      </c>
      <c r="DD8" s="606" t="s">
        <v>884</v>
      </c>
      <c r="DE8" s="606" t="s">
        <v>888</v>
      </c>
      <c r="DF8" s="606" t="s">
        <v>889</v>
      </c>
      <c r="DG8" s="606" t="s">
        <v>890</v>
      </c>
      <c r="DH8" s="606" t="s">
        <v>890</v>
      </c>
      <c r="DI8" s="606" t="s">
        <v>890</v>
      </c>
      <c r="DJ8" s="606" t="s">
        <v>890</v>
      </c>
      <c r="DK8" s="606" t="s">
        <v>891</v>
      </c>
      <c r="DL8" s="606" t="s">
        <v>890</v>
      </c>
      <c r="DM8" s="606" t="s">
        <v>890</v>
      </c>
      <c r="DN8" s="606" t="s">
        <v>890</v>
      </c>
      <c r="DO8" s="606" t="s">
        <v>890</v>
      </c>
      <c r="DP8" s="606" t="s">
        <v>892</v>
      </c>
      <c r="DQ8" s="606" t="s">
        <v>892</v>
      </c>
      <c r="DR8" s="607" t="s">
        <v>892</v>
      </c>
      <c r="DS8" s="608" t="s">
        <v>892</v>
      </c>
      <c r="DT8" s="608" t="s">
        <v>892</v>
      </c>
      <c r="DU8" s="608" t="s">
        <v>892</v>
      </c>
      <c r="DV8" s="608" t="s">
        <v>893</v>
      </c>
      <c r="DW8" s="608" t="s">
        <v>893</v>
      </c>
      <c r="DX8" s="608" t="s">
        <v>893</v>
      </c>
      <c r="DY8" s="608" t="s">
        <v>893</v>
      </c>
      <c r="DZ8" s="608" t="s">
        <v>893</v>
      </c>
      <c r="EA8" s="608" t="s">
        <v>893</v>
      </c>
      <c r="EB8" s="608" t="s">
        <v>893</v>
      </c>
      <c r="EC8" s="608" t="s">
        <v>893</v>
      </c>
      <c r="ED8" s="608" t="s">
        <v>893</v>
      </c>
      <c r="EE8" s="608" t="s">
        <v>894</v>
      </c>
      <c r="EF8" s="608" t="s">
        <v>894</v>
      </c>
      <c r="EG8" s="608" t="s">
        <v>894</v>
      </c>
      <c r="EH8" s="608" t="s">
        <v>894</v>
      </c>
      <c r="EI8" s="608" t="s">
        <v>895</v>
      </c>
      <c r="EJ8" s="608" t="s">
        <v>896</v>
      </c>
      <c r="EK8" s="608" t="s">
        <v>897</v>
      </c>
      <c r="EL8" s="608" t="s">
        <v>896</v>
      </c>
      <c r="EM8" s="608" t="s">
        <v>896</v>
      </c>
      <c r="EN8" s="608" t="s">
        <v>897</v>
      </c>
      <c r="EO8" s="608" t="s">
        <v>897</v>
      </c>
      <c r="EP8" s="608" t="s">
        <v>897</v>
      </c>
      <c r="EQ8" s="608" t="s">
        <v>897</v>
      </c>
      <c r="ER8" s="608" t="s">
        <v>898</v>
      </c>
      <c r="ES8" s="610" t="s">
        <v>898</v>
      </c>
      <c r="ET8" s="599" t="s">
        <v>898</v>
      </c>
      <c r="EU8" s="599" t="s">
        <v>896</v>
      </c>
      <c r="EV8" s="599">
        <v>0.4</v>
      </c>
      <c r="EW8" s="599" t="s">
        <v>898</v>
      </c>
      <c r="EX8" s="599" t="s">
        <v>898</v>
      </c>
      <c r="EY8" s="599" t="s">
        <v>896</v>
      </c>
      <c r="EZ8" s="599" t="s">
        <v>899</v>
      </c>
      <c r="FA8" s="599" t="s">
        <v>898</v>
      </c>
      <c r="FB8" s="599" t="s">
        <v>900</v>
      </c>
      <c r="FC8" s="599" t="s">
        <v>901</v>
      </c>
      <c r="FD8" s="599" t="s">
        <v>902</v>
      </c>
      <c r="FE8" s="600">
        <v>0.4</v>
      </c>
      <c r="FF8" s="600" t="s">
        <v>903</v>
      </c>
      <c r="FG8" s="600" t="s">
        <v>904</v>
      </c>
      <c r="FH8" s="600" t="s">
        <v>905</v>
      </c>
      <c r="FI8" s="600" t="s">
        <v>906</v>
      </c>
      <c r="FJ8" s="600" t="s">
        <v>907</v>
      </c>
      <c r="FK8" s="600" t="s">
        <v>908</v>
      </c>
      <c r="FL8" s="600" t="s">
        <v>907</v>
      </c>
      <c r="FM8" s="600" t="s">
        <v>903</v>
      </c>
      <c r="FN8" s="600" t="s">
        <v>909</v>
      </c>
      <c r="FO8" s="600" t="s">
        <v>910</v>
      </c>
      <c r="FP8" s="600" t="s">
        <v>910</v>
      </c>
      <c r="FQ8" s="600" t="s">
        <v>898</v>
      </c>
      <c r="FR8" s="600" t="s">
        <v>910</v>
      </c>
      <c r="FS8" s="600" t="s">
        <v>910</v>
      </c>
      <c r="FT8" s="600" t="s">
        <v>911</v>
      </c>
      <c r="FU8" s="600" t="s">
        <v>912</v>
      </c>
      <c r="FV8" s="600" t="s">
        <v>913</v>
      </c>
      <c r="FW8" s="600" t="s">
        <v>914</v>
      </c>
      <c r="FX8" s="600" t="s">
        <v>915</v>
      </c>
      <c r="FY8" s="600" t="s">
        <v>913</v>
      </c>
      <c r="FZ8" s="600" t="s">
        <v>916</v>
      </c>
      <c r="GA8" s="600" t="s">
        <v>913</v>
      </c>
      <c r="GB8" s="600" t="s">
        <v>845</v>
      </c>
      <c r="GC8" s="600">
        <v>0.05</v>
      </c>
      <c r="GD8" s="600">
        <v>0.05</v>
      </c>
      <c r="GE8" s="600" t="s">
        <v>845</v>
      </c>
      <c r="GF8" s="600">
        <v>0.1</v>
      </c>
      <c r="GG8" s="600" t="s">
        <v>845</v>
      </c>
      <c r="GH8" s="600" t="s">
        <v>845</v>
      </c>
      <c r="GI8" s="600" t="s">
        <v>917</v>
      </c>
      <c r="GJ8" s="600" t="s">
        <v>845</v>
      </c>
      <c r="GK8" s="600" t="s">
        <v>917</v>
      </c>
      <c r="GL8" s="600" t="s">
        <v>917</v>
      </c>
      <c r="GM8" s="600">
        <v>0.05</v>
      </c>
      <c r="GN8" s="600" t="s">
        <v>917</v>
      </c>
      <c r="GO8" s="600">
        <v>0</v>
      </c>
      <c r="GP8" s="600">
        <v>0</v>
      </c>
    </row>
    <row r="9" spans="1:199" s="565" customFormat="1" ht="20.100000000000001" customHeight="1" x14ac:dyDescent="0.3">
      <c r="A9" s="601" t="s">
        <v>918</v>
      </c>
      <c r="B9" s="602" t="s">
        <v>919</v>
      </c>
      <c r="C9" s="603" t="s">
        <v>920</v>
      </c>
      <c r="D9" s="603" t="s">
        <v>921</v>
      </c>
      <c r="E9" s="603" t="s">
        <v>922</v>
      </c>
      <c r="F9" s="602" t="s">
        <v>923</v>
      </c>
      <c r="G9" s="603" t="s">
        <v>924</v>
      </c>
      <c r="H9" s="603" t="s">
        <v>925</v>
      </c>
      <c r="I9" s="603" t="s">
        <v>926</v>
      </c>
      <c r="J9" s="603" t="s">
        <v>926</v>
      </c>
      <c r="K9" s="603" t="s">
        <v>927</v>
      </c>
      <c r="L9" s="603" t="s">
        <v>927</v>
      </c>
      <c r="M9" s="603" t="s">
        <v>925</v>
      </c>
      <c r="N9" s="602" t="s">
        <v>928</v>
      </c>
      <c r="O9" s="603" t="s">
        <v>929</v>
      </c>
      <c r="P9" s="603" t="s">
        <v>930</v>
      </c>
      <c r="Q9" s="602" t="s">
        <v>854</v>
      </c>
      <c r="R9" s="603" t="s">
        <v>854</v>
      </c>
      <c r="S9" s="603" t="s">
        <v>931</v>
      </c>
      <c r="T9" s="604" t="s">
        <v>932</v>
      </c>
      <c r="U9" s="604" t="s">
        <v>933</v>
      </c>
      <c r="V9" s="604" t="s">
        <v>934</v>
      </c>
      <c r="W9" s="604" t="s">
        <v>933</v>
      </c>
      <c r="X9" s="604" t="s">
        <v>932</v>
      </c>
      <c r="Y9" s="604" t="s">
        <v>933</v>
      </c>
      <c r="Z9" s="604" t="s">
        <v>935</v>
      </c>
      <c r="AA9" s="604" t="s">
        <v>936</v>
      </c>
      <c r="AB9" s="604" t="s">
        <v>937</v>
      </c>
      <c r="AC9" s="604" t="s">
        <v>938</v>
      </c>
      <c r="AD9" s="604" t="s">
        <v>938</v>
      </c>
      <c r="AE9" s="604" t="s">
        <v>938</v>
      </c>
      <c r="AF9" s="604" t="s">
        <v>935</v>
      </c>
      <c r="AG9" s="604" t="s">
        <v>939</v>
      </c>
      <c r="AH9" s="604" t="s">
        <v>940</v>
      </c>
      <c r="AI9" s="604" t="s">
        <v>940</v>
      </c>
      <c r="AJ9" s="604" t="s">
        <v>811</v>
      </c>
      <c r="AK9" s="604" t="s">
        <v>941</v>
      </c>
      <c r="AL9" s="604" t="s">
        <v>942</v>
      </c>
      <c r="AM9" s="604" t="s">
        <v>942</v>
      </c>
      <c r="AN9" s="604" t="s">
        <v>942</v>
      </c>
      <c r="AO9" s="604" t="s">
        <v>943</v>
      </c>
      <c r="AP9" s="604" t="s">
        <v>944</v>
      </c>
      <c r="AQ9" s="604" t="s">
        <v>945</v>
      </c>
      <c r="AR9" s="604" t="s">
        <v>945</v>
      </c>
      <c r="AS9" s="604" t="s">
        <v>946</v>
      </c>
      <c r="AT9" s="604" t="s">
        <v>947</v>
      </c>
      <c r="AU9" s="604" t="s">
        <v>948</v>
      </c>
      <c r="AV9" s="604" t="s">
        <v>949</v>
      </c>
      <c r="AW9" s="604" t="s">
        <v>949</v>
      </c>
      <c r="AX9" s="604" t="s">
        <v>949</v>
      </c>
      <c r="AY9" s="604" t="s">
        <v>949</v>
      </c>
      <c r="AZ9" s="604" t="s">
        <v>950</v>
      </c>
      <c r="BA9" s="604" t="s">
        <v>951</v>
      </c>
      <c r="BB9" s="604" t="s">
        <v>951</v>
      </c>
      <c r="BC9" s="604" t="s">
        <v>952</v>
      </c>
      <c r="BD9" s="604" t="s">
        <v>952</v>
      </c>
      <c r="BE9" s="604" t="s">
        <v>952</v>
      </c>
      <c r="BF9" s="604" t="s">
        <v>952</v>
      </c>
      <c r="BG9" s="604" t="s">
        <v>952</v>
      </c>
      <c r="BH9" s="604" t="s">
        <v>952</v>
      </c>
      <c r="BI9" s="604" t="s">
        <v>952</v>
      </c>
      <c r="BJ9" s="604" t="s">
        <v>952</v>
      </c>
      <c r="BK9" s="604" t="s">
        <v>952</v>
      </c>
      <c r="BL9" s="604" t="s">
        <v>952</v>
      </c>
      <c r="BM9" s="604" t="s">
        <v>953</v>
      </c>
      <c r="BN9" s="604" t="s">
        <v>953</v>
      </c>
      <c r="BO9" s="604" t="s">
        <v>953</v>
      </c>
      <c r="BP9" s="604" t="s">
        <v>953</v>
      </c>
      <c r="BQ9" s="604" t="s">
        <v>953</v>
      </c>
      <c r="BR9" s="604" t="s">
        <v>953</v>
      </c>
      <c r="BS9" s="604" t="s">
        <v>954</v>
      </c>
      <c r="BT9" s="604" t="s">
        <v>954</v>
      </c>
      <c r="BU9" s="604" t="s">
        <v>955</v>
      </c>
      <c r="BV9" s="604" t="s">
        <v>955</v>
      </c>
      <c r="BW9" s="604" t="s">
        <v>955</v>
      </c>
      <c r="BX9" s="604" t="s">
        <v>956</v>
      </c>
      <c r="BY9" s="604" t="s">
        <v>957</v>
      </c>
      <c r="BZ9" s="605" t="s">
        <v>958</v>
      </c>
      <c r="CA9" s="604" t="s">
        <v>959</v>
      </c>
      <c r="CB9" s="604" t="s">
        <v>959</v>
      </c>
      <c r="CC9" s="604" t="s">
        <v>960</v>
      </c>
      <c r="CD9" s="604" t="s">
        <v>961</v>
      </c>
      <c r="CE9" s="604" t="s">
        <v>962</v>
      </c>
      <c r="CF9" s="604" t="s">
        <v>963</v>
      </c>
      <c r="CG9" s="604" t="s">
        <v>963</v>
      </c>
      <c r="CH9" s="604" t="s">
        <v>964</v>
      </c>
      <c r="CI9" s="604" t="s">
        <v>965</v>
      </c>
      <c r="CJ9" s="604" t="s">
        <v>965</v>
      </c>
      <c r="CK9" s="604" t="s">
        <v>965</v>
      </c>
      <c r="CL9" s="604" t="s">
        <v>966</v>
      </c>
      <c r="CM9" s="604" t="s">
        <v>966</v>
      </c>
      <c r="CN9" s="604" t="s">
        <v>963</v>
      </c>
      <c r="CO9" s="604" t="s">
        <v>967</v>
      </c>
      <c r="CP9" s="604" t="s">
        <v>968</v>
      </c>
      <c r="CQ9" s="605" t="s">
        <v>969</v>
      </c>
      <c r="CR9" s="604" t="s">
        <v>970</v>
      </c>
      <c r="CS9" s="604" t="s">
        <v>971</v>
      </c>
      <c r="CT9" s="604" t="s">
        <v>972</v>
      </c>
      <c r="CU9" s="604" t="s">
        <v>973</v>
      </c>
      <c r="CV9" s="604" t="s">
        <v>970</v>
      </c>
      <c r="CW9" s="604" t="s">
        <v>974</v>
      </c>
      <c r="CX9" s="604" t="s">
        <v>975</v>
      </c>
      <c r="CY9" s="604" t="s">
        <v>976</v>
      </c>
      <c r="CZ9" s="604" t="s">
        <v>976</v>
      </c>
      <c r="DA9" s="604" t="s">
        <v>976</v>
      </c>
      <c r="DB9" s="604" t="s">
        <v>977</v>
      </c>
      <c r="DC9" s="606" t="s">
        <v>970</v>
      </c>
      <c r="DD9" s="606" t="s">
        <v>978</v>
      </c>
      <c r="DE9" s="606" t="s">
        <v>970</v>
      </c>
      <c r="DF9" s="606" t="s">
        <v>979</v>
      </c>
      <c r="DG9" s="606" t="s">
        <v>980</v>
      </c>
      <c r="DH9" s="606" t="s">
        <v>981</v>
      </c>
      <c r="DI9" s="606" t="s">
        <v>982</v>
      </c>
      <c r="DJ9" s="606" t="s">
        <v>983</v>
      </c>
      <c r="DK9" s="606" t="s">
        <v>984</v>
      </c>
      <c r="DL9" s="606" t="s">
        <v>985</v>
      </c>
      <c r="DM9" s="606" t="s">
        <v>986</v>
      </c>
      <c r="DN9" s="606" t="s">
        <v>987</v>
      </c>
      <c r="DO9" s="606" t="s">
        <v>988</v>
      </c>
      <c r="DP9" s="606" t="s">
        <v>989</v>
      </c>
      <c r="DQ9" s="606" t="s">
        <v>990</v>
      </c>
      <c r="DR9" s="607" t="s">
        <v>991</v>
      </c>
      <c r="DS9" s="608" t="s">
        <v>992</v>
      </c>
      <c r="DT9" s="608" t="s">
        <v>993</v>
      </c>
      <c r="DU9" s="608" t="s">
        <v>994</v>
      </c>
      <c r="DV9" s="608" t="s">
        <v>994</v>
      </c>
      <c r="DW9" s="608" t="s">
        <v>995</v>
      </c>
      <c r="DX9" s="608" t="s">
        <v>996</v>
      </c>
      <c r="DY9" s="608" t="s">
        <v>997</v>
      </c>
      <c r="DZ9" s="608" t="s">
        <v>998</v>
      </c>
      <c r="EA9" s="608" t="s">
        <v>998</v>
      </c>
      <c r="EB9" s="608" t="s">
        <v>998</v>
      </c>
      <c r="EC9" s="608" t="s">
        <v>998</v>
      </c>
      <c r="ED9" s="608" t="s">
        <v>999</v>
      </c>
      <c r="EE9" s="608" t="s">
        <v>897</v>
      </c>
      <c r="EF9" s="608" t="s">
        <v>1000</v>
      </c>
      <c r="EG9" s="608" t="s">
        <v>1001</v>
      </c>
      <c r="EH9" s="608" t="s">
        <v>1002</v>
      </c>
      <c r="EI9" s="608" t="s">
        <v>1003</v>
      </c>
      <c r="EJ9" s="608" t="s">
        <v>1001</v>
      </c>
      <c r="EK9" s="608" t="s">
        <v>1004</v>
      </c>
      <c r="EL9" s="608" t="s">
        <v>1005</v>
      </c>
      <c r="EM9" s="608" t="s">
        <v>1006</v>
      </c>
      <c r="EN9" s="608" t="s">
        <v>1007</v>
      </c>
      <c r="EO9" s="608" t="s">
        <v>1008</v>
      </c>
      <c r="EP9" s="608" t="s">
        <v>1007</v>
      </c>
      <c r="EQ9" s="608" t="s">
        <v>1009</v>
      </c>
      <c r="ER9" s="608" t="s">
        <v>1009</v>
      </c>
      <c r="ES9" s="610" t="s">
        <v>906</v>
      </c>
      <c r="ET9" s="599" t="s">
        <v>1010</v>
      </c>
      <c r="EU9" s="599" t="s">
        <v>1011</v>
      </c>
      <c r="EV9" s="599" t="s">
        <v>1012</v>
      </c>
      <c r="EW9" s="599" t="s">
        <v>1011</v>
      </c>
      <c r="EX9" s="599" t="s">
        <v>1013</v>
      </c>
      <c r="EY9" s="599" t="s">
        <v>1014</v>
      </c>
      <c r="EZ9" s="599" t="s">
        <v>1015</v>
      </c>
      <c r="FA9" s="599" t="s">
        <v>1016</v>
      </c>
      <c r="FB9" s="599" t="s">
        <v>1017</v>
      </c>
      <c r="FC9" s="599" t="s">
        <v>1018</v>
      </c>
      <c r="FD9" s="599" t="s">
        <v>1019</v>
      </c>
      <c r="FE9" s="600" t="s">
        <v>1020</v>
      </c>
      <c r="FF9" s="600" t="s">
        <v>1021</v>
      </c>
      <c r="FG9" s="600" t="s">
        <v>1022</v>
      </c>
      <c r="FH9" s="600" t="s">
        <v>1023</v>
      </c>
      <c r="FI9" s="600" t="s">
        <v>1024</v>
      </c>
      <c r="FJ9" s="600" t="s">
        <v>1024</v>
      </c>
      <c r="FK9" s="600" t="s">
        <v>1024</v>
      </c>
      <c r="FL9" s="600" t="s">
        <v>1025</v>
      </c>
      <c r="FM9" s="600" t="s">
        <v>1026</v>
      </c>
      <c r="FN9" s="600" t="s">
        <v>1027</v>
      </c>
      <c r="FO9" s="600" t="s">
        <v>1020</v>
      </c>
      <c r="FP9" s="600" t="s">
        <v>1026</v>
      </c>
      <c r="FQ9" s="600" t="s">
        <v>1028</v>
      </c>
      <c r="FR9" s="600" t="s">
        <v>1029</v>
      </c>
      <c r="FS9" s="600" t="s">
        <v>1030</v>
      </c>
      <c r="FT9" s="600" t="s">
        <v>1029</v>
      </c>
      <c r="FU9" s="600" t="s">
        <v>1031</v>
      </c>
      <c r="FV9" s="600" t="s">
        <v>1032</v>
      </c>
      <c r="FW9" s="600" t="s">
        <v>1033</v>
      </c>
      <c r="FX9" s="600" t="s">
        <v>1034</v>
      </c>
      <c r="FY9" s="600" t="s">
        <v>1035</v>
      </c>
      <c r="FZ9" s="600" t="s">
        <v>1036</v>
      </c>
      <c r="GA9" s="600" t="s">
        <v>1037</v>
      </c>
      <c r="GB9" s="600" t="s">
        <v>1037</v>
      </c>
      <c r="GC9" s="600" t="s">
        <v>1037</v>
      </c>
      <c r="GD9" s="600" t="s">
        <v>1038</v>
      </c>
      <c r="GE9" s="600" t="s">
        <v>1039</v>
      </c>
      <c r="GF9" s="600" t="s">
        <v>1040</v>
      </c>
      <c r="GG9" s="600">
        <v>0.25</v>
      </c>
      <c r="GH9" s="600" t="s">
        <v>1041</v>
      </c>
      <c r="GI9" s="600" t="s">
        <v>1042</v>
      </c>
      <c r="GJ9" s="600" t="s">
        <v>1043</v>
      </c>
      <c r="GK9" s="600" t="s">
        <v>1044</v>
      </c>
      <c r="GL9" s="600" t="s">
        <v>1045</v>
      </c>
      <c r="GM9" s="600" t="s">
        <v>1046</v>
      </c>
      <c r="GN9" s="600" t="s">
        <v>1046</v>
      </c>
      <c r="GO9" s="600" t="s">
        <v>1047</v>
      </c>
      <c r="GP9" s="600" t="s">
        <v>1048</v>
      </c>
    </row>
    <row r="10" spans="1:199" s="565" customFormat="1" ht="20.100000000000001" customHeight="1" x14ac:dyDescent="0.3">
      <c r="A10" s="601" t="s">
        <v>1049</v>
      </c>
      <c r="B10" s="602" t="s">
        <v>1050</v>
      </c>
      <c r="C10" s="603" t="s">
        <v>1051</v>
      </c>
      <c r="D10" s="603" t="s">
        <v>1052</v>
      </c>
      <c r="E10" s="603" t="s">
        <v>1052</v>
      </c>
      <c r="F10" s="602" t="s">
        <v>1053</v>
      </c>
      <c r="G10" s="603" t="s">
        <v>1054</v>
      </c>
      <c r="H10" s="603" t="s">
        <v>945</v>
      </c>
      <c r="I10" s="603" t="s">
        <v>1054</v>
      </c>
      <c r="J10" s="603" t="s">
        <v>1054</v>
      </c>
      <c r="K10" s="603" t="s">
        <v>1054</v>
      </c>
      <c r="L10" s="603" t="s">
        <v>1054</v>
      </c>
      <c r="M10" s="603" t="s">
        <v>1055</v>
      </c>
      <c r="N10" s="602" t="s">
        <v>1056</v>
      </c>
      <c r="O10" s="603" t="s">
        <v>1057</v>
      </c>
      <c r="P10" s="603" t="s">
        <v>1058</v>
      </c>
      <c r="Q10" s="602" t="s">
        <v>1059</v>
      </c>
      <c r="R10" s="603" t="s">
        <v>1060</v>
      </c>
      <c r="S10" s="603" t="s">
        <v>1061</v>
      </c>
      <c r="T10" s="604" t="s">
        <v>933</v>
      </c>
      <c r="U10" s="604" t="s">
        <v>1062</v>
      </c>
      <c r="V10" s="604" t="s">
        <v>1063</v>
      </c>
      <c r="W10" s="604" t="s">
        <v>1064</v>
      </c>
      <c r="X10" s="604" t="s">
        <v>933</v>
      </c>
      <c r="Y10" s="604" t="s">
        <v>1065</v>
      </c>
      <c r="Z10" s="604" t="s">
        <v>1066</v>
      </c>
      <c r="AA10" s="604" t="s">
        <v>1067</v>
      </c>
      <c r="AB10" s="604" t="s">
        <v>1068</v>
      </c>
      <c r="AC10" s="604" t="s">
        <v>1068</v>
      </c>
      <c r="AD10" s="604" t="s">
        <v>935</v>
      </c>
      <c r="AE10" s="604" t="s">
        <v>935</v>
      </c>
      <c r="AF10" s="604" t="s">
        <v>1069</v>
      </c>
      <c r="AG10" s="604" t="s">
        <v>1070</v>
      </c>
      <c r="AH10" s="604" t="s">
        <v>1071</v>
      </c>
      <c r="AI10" s="604" t="s">
        <v>1072</v>
      </c>
      <c r="AJ10" s="604" t="s">
        <v>1073</v>
      </c>
      <c r="AK10" s="604" t="s">
        <v>1073</v>
      </c>
      <c r="AL10" s="604" t="s">
        <v>1074</v>
      </c>
      <c r="AM10" s="604" t="s">
        <v>1074</v>
      </c>
      <c r="AN10" s="604" t="s">
        <v>1075</v>
      </c>
      <c r="AO10" s="604" t="s">
        <v>1076</v>
      </c>
      <c r="AP10" s="604" t="s">
        <v>1077</v>
      </c>
      <c r="AQ10" s="604" t="s">
        <v>1078</v>
      </c>
      <c r="AR10" s="604" t="s">
        <v>1079</v>
      </c>
      <c r="AS10" s="604" t="s">
        <v>947</v>
      </c>
      <c r="AT10" s="604" t="s">
        <v>1080</v>
      </c>
      <c r="AU10" s="604" t="s">
        <v>951</v>
      </c>
      <c r="AV10" s="604" t="s">
        <v>951</v>
      </c>
      <c r="AW10" s="604" t="s">
        <v>951</v>
      </c>
      <c r="AX10" s="604" t="s">
        <v>951</v>
      </c>
      <c r="AY10" s="604" t="s">
        <v>951</v>
      </c>
      <c r="AZ10" s="604" t="s">
        <v>1081</v>
      </c>
      <c r="BA10" s="604" t="s">
        <v>951</v>
      </c>
      <c r="BB10" s="604" t="s">
        <v>951</v>
      </c>
      <c r="BC10" s="604" t="s">
        <v>951</v>
      </c>
      <c r="BD10" s="604" t="s">
        <v>951</v>
      </c>
      <c r="BE10" s="604" t="s">
        <v>951</v>
      </c>
      <c r="BF10" s="604" t="s">
        <v>951</v>
      </c>
      <c r="BG10" s="604" t="s">
        <v>951</v>
      </c>
      <c r="BH10" s="604" t="s">
        <v>951</v>
      </c>
      <c r="BI10" s="604" t="s">
        <v>951</v>
      </c>
      <c r="BJ10" s="604" t="s">
        <v>951</v>
      </c>
      <c r="BK10" s="604" t="s">
        <v>951</v>
      </c>
      <c r="BL10" s="604" t="s">
        <v>951</v>
      </c>
      <c r="BM10" s="604" t="s">
        <v>953</v>
      </c>
      <c r="BN10" s="604" t="s">
        <v>1082</v>
      </c>
      <c r="BO10" s="604" t="s">
        <v>1082</v>
      </c>
      <c r="BP10" s="604" t="s">
        <v>1082</v>
      </c>
      <c r="BQ10" s="604" t="s">
        <v>1082</v>
      </c>
      <c r="BR10" s="604" t="s">
        <v>1082</v>
      </c>
      <c r="BS10" s="604" t="s">
        <v>1083</v>
      </c>
      <c r="BT10" s="604" t="s">
        <v>1083</v>
      </c>
      <c r="BU10" s="604" t="s">
        <v>1084</v>
      </c>
      <c r="BV10" s="604" t="s">
        <v>1085</v>
      </c>
      <c r="BW10" s="604" t="s">
        <v>1086</v>
      </c>
      <c r="BX10" s="604" t="s">
        <v>1087</v>
      </c>
      <c r="BY10" s="604" t="s">
        <v>1088</v>
      </c>
      <c r="BZ10" s="605" t="s">
        <v>1088</v>
      </c>
      <c r="CA10" s="604" t="s">
        <v>1089</v>
      </c>
      <c r="CB10" s="604" t="s">
        <v>1090</v>
      </c>
      <c r="CC10" s="604" t="s">
        <v>919</v>
      </c>
      <c r="CD10" s="604" t="s">
        <v>1091</v>
      </c>
      <c r="CE10" s="604" t="s">
        <v>1092</v>
      </c>
      <c r="CF10" s="604" t="s">
        <v>1093</v>
      </c>
      <c r="CG10" s="604" t="s">
        <v>1093</v>
      </c>
      <c r="CH10" s="604" t="s">
        <v>1094</v>
      </c>
      <c r="CI10" s="604" t="s">
        <v>874</v>
      </c>
      <c r="CJ10" s="604" t="s">
        <v>874</v>
      </c>
      <c r="CK10" s="604" t="s">
        <v>1095</v>
      </c>
      <c r="CL10" s="604" t="s">
        <v>1096</v>
      </c>
      <c r="CM10" s="604" t="s">
        <v>874</v>
      </c>
      <c r="CN10" s="604" t="s">
        <v>874</v>
      </c>
      <c r="CO10" s="604" t="s">
        <v>874</v>
      </c>
      <c r="CP10" s="604" t="s">
        <v>1097</v>
      </c>
      <c r="CQ10" s="605" t="s">
        <v>1098</v>
      </c>
      <c r="CR10" s="604" t="s">
        <v>1099</v>
      </c>
      <c r="CS10" s="604" t="s">
        <v>1099</v>
      </c>
      <c r="CT10" s="604" t="s">
        <v>1100</v>
      </c>
      <c r="CU10" s="604" t="s">
        <v>1101</v>
      </c>
      <c r="CV10" s="604" t="s">
        <v>1102</v>
      </c>
      <c r="CW10" s="604" t="s">
        <v>1103</v>
      </c>
      <c r="CX10" s="604" t="s">
        <v>976</v>
      </c>
      <c r="CY10" s="604" t="s">
        <v>976</v>
      </c>
      <c r="CZ10" s="604" t="s">
        <v>976</v>
      </c>
      <c r="DA10" s="604" t="s">
        <v>1103</v>
      </c>
      <c r="DB10" s="604" t="s">
        <v>978</v>
      </c>
      <c r="DC10" s="606" t="s">
        <v>978</v>
      </c>
      <c r="DD10" s="606" t="s">
        <v>1104</v>
      </c>
      <c r="DE10" s="606" t="s">
        <v>1105</v>
      </c>
      <c r="DF10" s="606" t="s">
        <v>1106</v>
      </c>
      <c r="DG10" s="606" t="s">
        <v>1107</v>
      </c>
      <c r="DH10" s="606" t="s">
        <v>1108</v>
      </c>
      <c r="DI10" s="606" t="s">
        <v>1109</v>
      </c>
      <c r="DJ10" s="606" t="s">
        <v>1109</v>
      </c>
      <c r="DK10" s="606" t="s">
        <v>1110</v>
      </c>
      <c r="DL10" s="606" t="s">
        <v>1110</v>
      </c>
      <c r="DM10" s="606" t="s">
        <v>1111</v>
      </c>
      <c r="DN10" s="606" t="s">
        <v>1112</v>
      </c>
      <c r="DO10" s="606" t="s">
        <v>1112</v>
      </c>
      <c r="DP10" s="606" t="s">
        <v>1113</v>
      </c>
      <c r="DQ10" s="606" t="s">
        <v>1114</v>
      </c>
      <c r="DR10" s="607" t="s">
        <v>993</v>
      </c>
      <c r="DS10" s="608" t="s">
        <v>1115</v>
      </c>
      <c r="DT10" s="608" t="s">
        <v>1115</v>
      </c>
      <c r="DU10" s="608" t="s">
        <v>1115</v>
      </c>
      <c r="DV10" s="608" t="s">
        <v>1115</v>
      </c>
      <c r="DW10" s="608" t="s">
        <v>1116</v>
      </c>
      <c r="DX10" s="608" t="s">
        <v>1117</v>
      </c>
      <c r="DY10" s="608" t="s">
        <v>1118</v>
      </c>
      <c r="DZ10" s="608" t="s">
        <v>1119</v>
      </c>
      <c r="EA10" s="608" t="s">
        <v>995</v>
      </c>
      <c r="EB10" s="608" t="s">
        <v>995</v>
      </c>
      <c r="EC10" s="608" t="s">
        <v>1120</v>
      </c>
      <c r="ED10" s="608" t="s">
        <v>1121</v>
      </c>
      <c r="EE10" s="608" t="s">
        <v>1122</v>
      </c>
      <c r="EF10" s="608" t="s">
        <v>1123</v>
      </c>
      <c r="EG10" s="608" t="s">
        <v>1124</v>
      </c>
      <c r="EH10" s="608" t="s">
        <v>1125</v>
      </c>
      <c r="EI10" s="608" t="s">
        <v>1003</v>
      </c>
      <c r="EJ10" s="608" t="s">
        <v>1126</v>
      </c>
      <c r="EK10" s="608" t="s">
        <v>1126</v>
      </c>
      <c r="EL10" s="608" t="s">
        <v>1127</v>
      </c>
      <c r="EM10" s="608" t="s">
        <v>1128</v>
      </c>
      <c r="EN10" s="608" t="s">
        <v>1129</v>
      </c>
      <c r="EO10" s="608" t="s">
        <v>1130</v>
      </c>
      <c r="EP10" s="608" t="s">
        <v>1131</v>
      </c>
      <c r="EQ10" s="608" t="s">
        <v>1132</v>
      </c>
      <c r="ER10" s="608" t="s">
        <v>1133</v>
      </c>
      <c r="ES10" s="610" t="s">
        <v>1007</v>
      </c>
      <c r="ET10" s="599" t="s">
        <v>1134</v>
      </c>
      <c r="EU10" s="599" t="s">
        <v>1007</v>
      </c>
      <c r="EV10" s="599" t="s">
        <v>1135</v>
      </c>
      <c r="EW10" s="599" t="s">
        <v>1136</v>
      </c>
      <c r="EX10" s="599" t="s">
        <v>1137</v>
      </c>
      <c r="EY10" s="599" t="s">
        <v>1138</v>
      </c>
      <c r="EZ10" s="599" t="s">
        <v>1138</v>
      </c>
      <c r="FA10" s="599" t="s">
        <v>1139</v>
      </c>
      <c r="FB10" s="599" t="s">
        <v>1120</v>
      </c>
      <c r="FC10" s="599" t="s">
        <v>1140</v>
      </c>
      <c r="FD10" s="599" t="s">
        <v>1141</v>
      </c>
      <c r="FE10" s="600" t="s">
        <v>1142</v>
      </c>
      <c r="FF10" s="600" t="s">
        <v>1143</v>
      </c>
      <c r="FG10" s="600" t="s">
        <v>1141</v>
      </c>
      <c r="FH10" s="600" t="s">
        <v>1144</v>
      </c>
      <c r="FI10" s="600" t="s">
        <v>1145</v>
      </c>
      <c r="FJ10" s="600" t="s">
        <v>1146</v>
      </c>
      <c r="FK10" s="600" t="s">
        <v>1120</v>
      </c>
      <c r="FL10" s="600" t="s">
        <v>1146</v>
      </c>
      <c r="FM10" s="600" t="s">
        <v>1147</v>
      </c>
      <c r="FN10" s="600" t="s">
        <v>1148</v>
      </c>
      <c r="FO10" s="600" t="s">
        <v>1149</v>
      </c>
      <c r="FP10" s="600" t="s">
        <v>1141</v>
      </c>
      <c r="FQ10" s="600" t="s">
        <v>1149</v>
      </c>
      <c r="FR10" s="600" t="s">
        <v>1144</v>
      </c>
      <c r="FS10" s="600" t="s">
        <v>1136</v>
      </c>
      <c r="FT10" s="600" t="s">
        <v>1150</v>
      </c>
      <c r="FU10" s="600" t="s">
        <v>1150</v>
      </c>
      <c r="FV10" s="600" t="s">
        <v>1136</v>
      </c>
      <c r="FW10" s="600" t="s">
        <v>1151</v>
      </c>
      <c r="FX10" s="600" t="s">
        <v>1152</v>
      </c>
      <c r="FY10" s="600" t="s">
        <v>1153</v>
      </c>
      <c r="FZ10" s="600" t="s">
        <v>1154</v>
      </c>
      <c r="GA10" s="600" t="s">
        <v>1155</v>
      </c>
      <c r="GB10" s="600" t="s">
        <v>1156</v>
      </c>
      <c r="GC10" s="600" t="s">
        <v>1152</v>
      </c>
      <c r="GD10" s="600" t="s">
        <v>1157</v>
      </c>
      <c r="GE10" s="600" t="s">
        <v>909</v>
      </c>
      <c r="GF10" s="600" t="s">
        <v>1152</v>
      </c>
      <c r="GG10" s="600" t="s">
        <v>1158</v>
      </c>
      <c r="GH10" s="600" t="s">
        <v>1159</v>
      </c>
      <c r="GI10" s="600" t="s">
        <v>1160</v>
      </c>
      <c r="GJ10" s="600" t="s">
        <v>1034</v>
      </c>
      <c r="GK10" s="600" t="s">
        <v>909</v>
      </c>
      <c r="GL10" s="600" t="s">
        <v>1161</v>
      </c>
      <c r="GM10" s="600" t="s">
        <v>1162</v>
      </c>
      <c r="GN10" s="600" t="s">
        <v>1163</v>
      </c>
      <c r="GO10" s="600" t="s">
        <v>1164</v>
      </c>
      <c r="GP10" s="600" t="s">
        <v>1165</v>
      </c>
    </row>
    <row r="11" spans="1:199" s="565" customFormat="1" ht="20.100000000000001" customHeight="1" x14ac:dyDescent="0.3">
      <c r="A11" s="601" t="s">
        <v>1166</v>
      </c>
      <c r="B11" s="602" t="s">
        <v>1167</v>
      </c>
      <c r="C11" s="603" t="s">
        <v>1168</v>
      </c>
      <c r="D11" s="603" t="s">
        <v>922</v>
      </c>
      <c r="E11" s="603" t="s">
        <v>922</v>
      </c>
      <c r="F11" s="602" t="s">
        <v>922</v>
      </c>
      <c r="G11" s="603" t="s">
        <v>1169</v>
      </c>
      <c r="H11" s="603" t="s">
        <v>1170</v>
      </c>
      <c r="I11" s="603" t="s">
        <v>1171</v>
      </c>
      <c r="J11" s="603" t="s">
        <v>1171</v>
      </c>
      <c r="K11" s="603" t="s">
        <v>1169</v>
      </c>
      <c r="L11" s="603" t="s">
        <v>1169</v>
      </c>
      <c r="M11" s="603" t="s">
        <v>1172</v>
      </c>
      <c r="N11" s="602" t="s">
        <v>1173</v>
      </c>
      <c r="O11" s="603" t="s">
        <v>1173</v>
      </c>
      <c r="P11" s="603" t="s">
        <v>1174</v>
      </c>
      <c r="Q11" s="602" t="s">
        <v>1175</v>
      </c>
      <c r="R11" s="603" t="s">
        <v>1175</v>
      </c>
      <c r="S11" s="603" t="s">
        <v>1176</v>
      </c>
      <c r="T11" s="604" t="s">
        <v>1177</v>
      </c>
      <c r="U11" s="604" t="s">
        <v>1178</v>
      </c>
      <c r="V11" s="604" t="s">
        <v>1179</v>
      </c>
      <c r="W11" s="604" t="s">
        <v>1180</v>
      </c>
      <c r="X11" s="604" t="s">
        <v>1180</v>
      </c>
      <c r="Y11" s="604" t="s">
        <v>1181</v>
      </c>
      <c r="Z11" s="604" t="s">
        <v>1182</v>
      </c>
      <c r="AA11" s="604" t="s">
        <v>1183</v>
      </c>
      <c r="AB11" s="604" t="s">
        <v>1184</v>
      </c>
      <c r="AC11" s="604" t="s">
        <v>1184</v>
      </c>
      <c r="AD11" s="604" t="s">
        <v>1184</v>
      </c>
      <c r="AE11" s="604" t="s">
        <v>1185</v>
      </c>
      <c r="AF11" s="604" t="s">
        <v>1185</v>
      </c>
      <c r="AG11" s="604" t="s">
        <v>1185</v>
      </c>
      <c r="AH11" s="604" t="s">
        <v>1185</v>
      </c>
      <c r="AI11" s="604" t="s">
        <v>1185</v>
      </c>
      <c r="AJ11" s="604" t="s">
        <v>1186</v>
      </c>
      <c r="AK11" s="604" t="s">
        <v>1187</v>
      </c>
      <c r="AL11" s="604" t="s">
        <v>1187</v>
      </c>
      <c r="AM11" s="604" t="s">
        <v>1188</v>
      </c>
      <c r="AN11" s="604" t="s">
        <v>1189</v>
      </c>
      <c r="AO11" s="604" t="s">
        <v>1189</v>
      </c>
      <c r="AP11" s="604" t="s">
        <v>1190</v>
      </c>
      <c r="AQ11" s="604" t="s">
        <v>1190</v>
      </c>
      <c r="AR11" s="604" t="s">
        <v>1191</v>
      </c>
      <c r="AS11" s="604" t="s">
        <v>1191</v>
      </c>
      <c r="AT11" s="604" t="s">
        <v>1191</v>
      </c>
      <c r="AU11" s="604" t="s">
        <v>1192</v>
      </c>
      <c r="AV11" s="604" t="s">
        <v>1193</v>
      </c>
      <c r="AW11" s="604" t="s">
        <v>1193</v>
      </c>
      <c r="AX11" s="604" t="s">
        <v>1193</v>
      </c>
      <c r="AY11" s="604" t="s">
        <v>951</v>
      </c>
      <c r="AZ11" s="604" t="s">
        <v>951</v>
      </c>
      <c r="BA11" s="604" t="s">
        <v>951</v>
      </c>
      <c r="BB11" s="604" t="s">
        <v>951</v>
      </c>
      <c r="BC11" s="604" t="s">
        <v>951</v>
      </c>
      <c r="BD11" s="604" t="s">
        <v>1194</v>
      </c>
      <c r="BE11" s="604" t="s">
        <v>951</v>
      </c>
      <c r="BF11" s="604" t="s">
        <v>951</v>
      </c>
      <c r="BG11" s="604" t="s">
        <v>951</v>
      </c>
      <c r="BH11" s="604" t="s">
        <v>951</v>
      </c>
      <c r="BI11" s="604" t="s">
        <v>1194</v>
      </c>
      <c r="BJ11" s="604" t="s">
        <v>1194</v>
      </c>
      <c r="BK11" s="604" t="s">
        <v>951</v>
      </c>
      <c r="BL11" s="604" t="s">
        <v>1195</v>
      </c>
      <c r="BM11" s="604" t="s">
        <v>1196</v>
      </c>
      <c r="BN11" s="604" t="s">
        <v>1197</v>
      </c>
      <c r="BO11" s="604" t="s">
        <v>1197</v>
      </c>
      <c r="BP11" s="604" t="s">
        <v>1197</v>
      </c>
      <c r="BQ11" s="604" t="s">
        <v>1197</v>
      </c>
      <c r="BR11" s="604" t="s">
        <v>1197</v>
      </c>
      <c r="BS11" s="604" t="s">
        <v>1198</v>
      </c>
      <c r="BT11" s="604" t="s">
        <v>1198</v>
      </c>
      <c r="BU11" s="604" t="s">
        <v>1198</v>
      </c>
      <c r="BV11" s="604" t="s">
        <v>1198</v>
      </c>
      <c r="BW11" s="604" t="s">
        <v>1199</v>
      </c>
      <c r="BX11" s="604" t="s">
        <v>1200</v>
      </c>
      <c r="BY11" s="604" t="s">
        <v>1201</v>
      </c>
      <c r="BZ11" s="605" t="s">
        <v>1201</v>
      </c>
      <c r="CA11" s="604" t="s">
        <v>1201</v>
      </c>
      <c r="CB11" s="604" t="s">
        <v>1201</v>
      </c>
      <c r="CC11" s="604" t="s">
        <v>1201</v>
      </c>
      <c r="CD11" s="604" t="s">
        <v>1202</v>
      </c>
      <c r="CE11" s="604" t="s">
        <v>1203</v>
      </c>
      <c r="CF11" s="604" t="s">
        <v>1203</v>
      </c>
      <c r="CG11" s="604" t="s">
        <v>1203</v>
      </c>
      <c r="CH11" s="604" t="s">
        <v>1204</v>
      </c>
      <c r="CI11" s="604" t="s">
        <v>1205</v>
      </c>
      <c r="CJ11" s="604" t="s">
        <v>1206</v>
      </c>
      <c r="CK11" s="604" t="s">
        <v>1207</v>
      </c>
      <c r="CL11" s="604" t="s">
        <v>1096</v>
      </c>
      <c r="CM11" s="604" t="s">
        <v>873</v>
      </c>
      <c r="CN11" s="604" t="s">
        <v>1208</v>
      </c>
      <c r="CO11" s="604" t="s">
        <v>1209</v>
      </c>
      <c r="CP11" s="604" t="s">
        <v>1210</v>
      </c>
      <c r="CQ11" s="605" t="s">
        <v>1211</v>
      </c>
      <c r="CR11" s="604" t="s">
        <v>1212</v>
      </c>
      <c r="CS11" s="604" t="s">
        <v>1213</v>
      </c>
      <c r="CT11" s="604" t="s">
        <v>1214</v>
      </c>
      <c r="CU11" s="604" t="s">
        <v>1215</v>
      </c>
      <c r="CV11" s="604" t="s">
        <v>976</v>
      </c>
      <c r="CW11" s="604" t="s">
        <v>1216</v>
      </c>
      <c r="CX11" s="604" t="s">
        <v>1216</v>
      </c>
      <c r="CY11" s="604" t="s">
        <v>1103</v>
      </c>
      <c r="CZ11" s="604" t="s">
        <v>1103</v>
      </c>
      <c r="DA11" s="604" t="s">
        <v>1217</v>
      </c>
      <c r="DB11" s="604" t="s">
        <v>1218</v>
      </c>
      <c r="DC11" s="606" t="s">
        <v>1219</v>
      </c>
      <c r="DD11" s="606" t="s">
        <v>1220</v>
      </c>
      <c r="DE11" s="606" t="s">
        <v>1221</v>
      </c>
      <c r="DF11" s="606" t="s">
        <v>1222</v>
      </c>
      <c r="DG11" s="606" t="s">
        <v>1223</v>
      </c>
      <c r="DH11" s="606" t="s">
        <v>1224</v>
      </c>
      <c r="DI11" s="606" t="s">
        <v>1225</v>
      </c>
      <c r="DJ11" s="606" t="s">
        <v>1226</v>
      </c>
      <c r="DK11" s="606" t="s">
        <v>1227</v>
      </c>
      <c r="DL11" s="606" t="s">
        <v>1228</v>
      </c>
      <c r="DM11" s="606" t="s">
        <v>1229</v>
      </c>
      <c r="DN11" s="606" t="s">
        <v>1230</v>
      </c>
      <c r="DO11" s="606" t="s">
        <v>1231</v>
      </c>
      <c r="DP11" s="606" t="s">
        <v>1232</v>
      </c>
      <c r="DQ11" s="606" t="s">
        <v>1233</v>
      </c>
      <c r="DR11" s="607" t="s">
        <v>1234</v>
      </c>
      <c r="DS11" s="608" t="s">
        <v>1234</v>
      </c>
      <c r="DT11" s="608" t="s">
        <v>1235</v>
      </c>
      <c r="DU11" s="608" t="s">
        <v>1235</v>
      </c>
      <c r="DV11" s="608" t="s">
        <v>1236</v>
      </c>
      <c r="DW11" s="608" t="s">
        <v>1237</v>
      </c>
      <c r="DX11" s="608" t="s">
        <v>993</v>
      </c>
      <c r="DY11" s="608" t="s">
        <v>993</v>
      </c>
      <c r="DZ11" s="608" t="s">
        <v>1238</v>
      </c>
      <c r="EA11" s="608" t="s">
        <v>1239</v>
      </c>
      <c r="EB11" s="608" t="s">
        <v>1240</v>
      </c>
      <c r="EC11" s="608" t="s">
        <v>1240</v>
      </c>
      <c r="ED11" s="608" t="s">
        <v>1241</v>
      </c>
      <c r="EE11" s="608" t="s">
        <v>1241</v>
      </c>
      <c r="EF11" s="608" t="s">
        <v>1242</v>
      </c>
      <c r="EG11" s="608" t="s">
        <v>1243</v>
      </c>
      <c r="EH11" s="608" t="s">
        <v>1243</v>
      </c>
      <c r="EI11" s="608" t="s">
        <v>1244</v>
      </c>
      <c r="EJ11" s="608" t="s">
        <v>1245</v>
      </c>
      <c r="EK11" s="608" t="s">
        <v>1129</v>
      </c>
      <c r="EL11" s="608" t="s">
        <v>1246</v>
      </c>
      <c r="EM11" s="608" t="s">
        <v>1247</v>
      </c>
      <c r="EN11" s="608" t="s">
        <v>1248</v>
      </c>
      <c r="EO11" s="608" t="s">
        <v>1129</v>
      </c>
      <c r="EP11" s="608" t="s">
        <v>1249</v>
      </c>
      <c r="EQ11" s="608" t="s">
        <v>1129</v>
      </c>
      <c r="ER11" s="608" t="s">
        <v>1250</v>
      </c>
      <c r="ES11" s="610" t="s">
        <v>1251</v>
      </c>
      <c r="ET11" s="599" t="s">
        <v>1252</v>
      </c>
      <c r="EU11" s="599" t="s">
        <v>1253</v>
      </c>
      <c r="EV11" s="599" t="s">
        <v>1254</v>
      </c>
      <c r="EW11" s="599" t="s">
        <v>1255</v>
      </c>
      <c r="EX11" s="599" t="s">
        <v>1140</v>
      </c>
      <c r="EY11" s="599" t="s">
        <v>1256</v>
      </c>
      <c r="EZ11" s="599" t="s">
        <v>1257</v>
      </c>
      <c r="FA11" s="599" t="s">
        <v>1140</v>
      </c>
      <c r="FB11" s="599" t="s">
        <v>1140</v>
      </c>
      <c r="FC11" s="599" t="s">
        <v>1258</v>
      </c>
      <c r="FD11" s="599" t="s">
        <v>1259</v>
      </c>
      <c r="FE11" s="600" t="s">
        <v>989</v>
      </c>
      <c r="FF11" s="600" t="s">
        <v>1260</v>
      </c>
      <c r="FG11" s="600" t="s">
        <v>1260</v>
      </c>
      <c r="FH11" s="600" t="s">
        <v>1261</v>
      </c>
      <c r="FI11" s="600" t="s">
        <v>1262</v>
      </c>
      <c r="FJ11" s="600" t="s">
        <v>1263</v>
      </c>
      <c r="FK11" s="600" t="s">
        <v>1264</v>
      </c>
      <c r="FL11" s="600" t="s">
        <v>1265</v>
      </c>
      <c r="FM11" s="600" t="s">
        <v>1146</v>
      </c>
      <c r="FN11" s="600" t="s">
        <v>1138</v>
      </c>
      <c r="FO11" s="600" t="s">
        <v>1266</v>
      </c>
      <c r="FP11" s="600" t="s">
        <v>1266</v>
      </c>
      <c r="FQ11" s="600" t="s">
        <v>1146</v>
      </c>
      <c r="FR11" s="600" t="s">
        <v>1267</v>
      </c>
      <c r="FS11" s="600" t="s">
        <v>1141</v>
      </c>
      <c r="FT11" s="600" t="s">
        <v>1268</v>
      </c>
      <c r="FU11" s="600" t="s">
        <v>1149</v>
      </c>
      <c r="FV11" s="600" t="s">
        <v>1149</v>
      </c>
      <c r="FW11" s="600" t="s">
        <v>1269</v>
      </c>
      <c r="FX11" s="600" t="s">
        <v>1012</v>
      </c>
      <c r="FY11" s="600" t="s">
        <v>1270</v>
      </c>
      <c r="FZ11" s="600" t="s">
        <v>1271</v>
      </c>
      <c r="GA11" s="600" t="s">
        <v>1012</v>
      </c>
      <c r="GB11" s="600" t="s">
        <v>1272</v>
      </c>
      <c r="GC11" s="600" t="s">
        <v>1273</v>
      </c>
      <c r="GD11" s="600" t="s">
        <v>1165</v>
      </c>
      <c r="GE11" s="600" t="s">
        <v>1157</v>
      </c>
      <c r="GF11" s="600" t="s">
        <v>1274</v>
      </c>
      <c r="GG11" s="600" t="s">
        <v>1275</v>
      </c>
      <c r="GH11" s="600" t="s">
        <v>1276</v>
      </c>
      <c r="GI11" s="600" t="s">
        <v>1277</v>
      </c>
      <c r="GJ11" s="600" t="s">
        <v>1278</v>
      </c>
      <c r="GK11" s="600" t="s">
        <v>1163</v>
      </c>
      <c r="GL11" s="600" t="s">
        <v>1279</v>
      </c>
      <c r="GM11" s="600" t="s">
        <v>1280</v>
      </c>
      <c r="GN11" s="600" t="s">
        <v>1281</v>
      </c>
      <c r="GO11" s="600" t="s">
        <v>1282</v>
      </c>
      <c r="GP11" s="600" t="s">
        <v>1282</v>
      </c>
    </row>
    <row r="12" spans="1:199" s="565" customFormat="1" ht="20.100000000000001" customHeight="1" x14ac:dyDescent="0.3">
      <c r="A12" s="601" t="s">
        <v>1283</v>
      </c>
      <c r="B12" s="602" t="s">
        <v>1284</v>
      </c>
      <c r="C12" s="603" t="s">
        <v>1285</v>
      </c>
      <c r="D12" s="603" t="s">
        <v>1286</v>
      </c>
      <c r="E12" s="603" t="s">
        <v>1287</v>
      </c>
      <c r="F12" s="602" t="s">
        <v>1287</v>
      </c>
      <c r="G12" s="603" t="s">
        <v>1288</v>
      </c>
      <c r="H12" s="603" t="s">
        <v>1289</v>
      </c>
      <c r="I12" s="603" t="s">
        <v>1290</v>
      </c>
      <c r="J12" s="603" t="s">
        <v>1288</v>
      </c>
      <c r="K12" s="603" t="s">
        <v>1288</v>
      </c>
      <c r="L12" s="603" t="s">
        <v>1288</v>
      </c>
      <c r="M12" s="603" t="s">
        <v>1288</v>
      </c>
      <c r="N12" s="602" t="s">
        <v>1286</v>
      </c>
      <c r="O12" s="603" t="s">
        <v>1286</v>
      </c>
      <c r="P12" s="603" t="s">
        <v>1291</v>
      </c>
      <c r="Q12" s="602" t="s">
        <v>1181</v>
      </c>
      <c r="R12" s="603" t="s">
        <v>1181</v>
      </c>
      <c r="S12" s="603" t="s">
        <v>1292</v>
      </c>
      <c r="T12" s="604" t="s">
        <v>1293</v>
      </c>
      <c r="U12" s="604" t="s">
        <v>1184</v>
      </c>
      <c r="V12" s="604" t="s">
        <v>1184</v>
      </c>
      <c r="W12" s="604" t="s">
        <v>1184</v>
      </c>
      <c r="X12" s="604" t="s">
        <v>1184</v>
      </c>
      <c r="Y12" s="604" t="s">
        <v>1184</v>
      </c>
      <c r="Z12" s="604" t="s">
        <v>1184</v>
      </c>
      <c r="AA12" s="604" t="s">
        <v>1294</v>
      </c>
      <c r="AB12" s="604" t="s">
        <v>1182</v>
      </c>
      <c r="AC12" s="604" t="s">
        <v>1182</v>
      </c>
      <c r="AD12" s="604" t="s">
        <v>1182</v>
      </c>
      <c r="AE12" s="604" t="s">
        <v>1292</v>
      </c>
      <c r="AF12" s="604" t="s">
        <v>1292</v>
      </c>
      <c r="AG12" s="604" t="s">
        <v>1292</v>
      </c>
      <c r="AH12" s="604" t="s">
        <v>1292</v>
      </c>
      <c r="AI12" s="604" t="s">
        <v>1292</v>
      </c>
      <c r="AJ12" s="604" t="s">
        <v>1295</v>
      </c>
      <c r="AK12" s="604" t="s">
        <v>1296</v>
      </c>
      <c r="AL12" s="604" t="s">
        <v>1297</v>
      </c>
      <c r="AM12" s="604" t="s">
        <v>1298</v>
      </c>
      <c r="AN12" s="604" t="s">
        <v>1298</v>
      </c>
      <c r="AO12" s="604" t="s">
        <v>1298</v>
      </c>
      <c r="AP12" s="604" t="s">
        <v>1297</v>
      </c>
      <c r="AQ12" s="604" t="s">
        <v>1299</v>
      </c>
      <c r="AR12" s="604" t="s">
        <v>1300</v>
      </c>
      <c r="AS12" s="604" t="s">
        <v>1300</v>
      </c>
      <c r="AT12" s="604" t="s">
        <v>1300</v>
      </c>
      <c r="AU12" s="604" t="s">
        <v>1301</v>
      </c>
      <c r="AV12" s="604" t="s">
        <v>1301</v>
      </c>
      <c r="AW12" s="604" t="s">
        <v>1301</v>
      </c>
      <c r="AX12" s="604" t="s">
        <v>1301</v>
      </c>
      <c r="AY12" s="604" t="s">
        <v>1301</v>
      </c>
      <c r="AZ12" s="604" t="s">
        <v>1301</v>
      </c>
      <c r="BA12" s="604" t="s">
        <v>1301</v>
      </c>
      <c r="BB12" s="604" t="s">
        <v>1301</v>
      </c>
      <c r="BC12" s="604" t="s">
        <v>1301</v>
      </c>
      <c r="BD12" s="604" t="s">
        <v>1301</v>
      </c>
      <c r="BE12" s="604" t="s">
        <v>1302</v>
      </c>
      <c r="BF12" s="604" t="s">
        <v>1302</v>
      </c>
      <c r="BG12" s="604" t="s">
        <v>1303</v>
      </c>
      <c r="BH12" s="604" t="s">
        <v>1303</v>
      </c>
      <c r="BI12" s="604" t="s">
        <v>951</v>
      </c>
      <c r="BJ12" s="604" t="s">
        <v>951</v>
      </c>
      <c r="BK12" s="604" t="s">
        <v>1302</v>
      </c>
      <c r="BL12" s="604" t="s">
        <v>1302</v>
      </c>
      <c r="BM12" s="604" t="s">
        <v>1304</v>
      </c>
      <c r="BN12" s="604" t="s">
        <v>1305</v>
      </c>
      <c r="BO12" s="604" t="s">
        <v>1305</v>
      </c>
      <c r="BP12" s="604" t="s">
        <v>1306</v>
      </c>
      <c r="BQ12" s="604" t="s">
        <v>1307</v>
      </c>
      <c r="BR12" s="604" t="s">
        <v>1307</v>
      </c>
      <c r="BS12" s="604" t="s">
        <v>1307</v>
      </c>
      <c r="BT12" s="604" t="s">
        <v>1307</v>
      </c>
      <c r="BU12" s="604" t="s">
        <v>1304</v>
      </c>
      <c r="BV12" s="604" t="s">
        <v>1304</v>
      </c>
      <c r="BW12" s="604" t="s">
        <v>1308</v>
      </c>
      <c r="BX12" s="604" t="s">
        <v>1308</v>
      </c>
      <c r="BY12" s="604" t="s">
        <v>1308</v>
      </c>
      <c r="BZ12" s="605" t="s">
        <v>1309</v>
      </c>
      <c r="CA12" s="604" t="s">
        <v>953</v>
      </c>
      <c r="CB12" s="604" t="s">
        <v>953</v>
      </c>
      <c r="CC12" s="604" t="s">
        <v>1309</v>
      </c>
      <c r="CD12" s="604" t="s">
        <v>953</v>
      </c>
      <c r="CE12" s="604" t="s">
        <v>1310</v>
      </c>
      <c r="CF12" s="604" t="s">
        <v>1311</v>
      </c>
      <c r="CG12" s="604" t="s">
        <v>1311</v>
      </c>
      <c r="CH12" s="604" t="s">
        <v>1312</v>
      </c>
      <c r="CI12" s="604" t="s">
        <v>1309</v>
      </c>
      <c r="CJ12" s="604" t="s">
        <v>1309</v>
      </c>
      <c r="CK12" s="604" t="s">
        <v>1312</v>
      </c>
      <c r="CL12" s="604" t="s">
        <v>1312</v>
      </c>
      <c r="CM12" s="604" t="s">
        <v>1082</v>
      </c>
      <c r="CN12" s="604" t="s">
        <v>1082</v>
      </c>
      <c r="CO12" s="604" t="s">
        <v>1313</v>
      </c>
      <c r="CP12" s="604" t="s">
        <v>1314</v>
      </c>
      <c r="CQ12" s="605" t="s">
        <v>1314</v>
      </c>
      <c r="CR12" s="604" t="s">
        <v>1315</v>
      </c>
      <c r="CS12" s="604" t="s">
        <v>1316</v>
      </c>
      <c r="CT12" s="604" t="s">
        <v>1317</v>
      </c>
      <c r="CU12" s="604" t="s">
        <v>1318</v>
      </c>
      <c r="CV12" s="604" t="s">
        <v>1319</v>
      </c>
      <c r="CW12" s="604" t="s">
        <v>1319</v>
      </c>
      <c r="CX12" s="604" t="s">
        <v>1319</v>
      </c>
      <c r="CY12" s="604" t="s">
        <v>1320</v>
      </c>
      <c r="CZ12" s="604" t="s">
        <v>1320</v>
      </c>
      <c r="DA12" s="604" t="s">
        <v>1321</v>
      </c>
      <c r="DB12" s="604" t="s">
        <v>1223</v>
      </c>
      <c r="DC12" s="606" t="s">
        <v>1322</v>
      </c>
      <c r="DD12" s="606" t="s">
        <v>1323</v>
      </c>
      <c r="DE12" s="606" t="s">
        <v>1324</v>
      </c>
      <c r="DF12" s="606" t="s">
        <v>1325</v>
      </c>
      <c r="DG12" s="606" t="s">
        <v>1326</v>
      </c>
      <c r="DH12" s="606" t="s">
        <v>1327</v>
      </c>
      <c r="DI12" s="606" t="s">
        <v>1328</v>
      </c>
      <c r="DJ12" s="606" t="s">
        <v>1329</v>
      </c>
      <c r="DK12" s="606" t="s">
        <v>1330</v>
      </c>
      <c r="DL12" s="606" t="s">
        <v>1327</v>
      </c>
      <c r="DM12" s="606" t="s">
        <v>1327</v>
      </c>
      <c r="DN12" s="606" t="s">
        <v>1327</v>
      </c>
      <c r="DO12" s="606" t="s">
        <v>1331</v>
      </c>
      <c r="DP12" s="606" t="s">
        <v>1332</v>
      </c>
      <c r="DQ12" s="606" t="s">
        <v>882</v>
      </c>
      <c r="DR12" s="607" t="s">
        <v>1333</v>
      </c>
      <c r="DS12" s="608" t="s">
        <v>1334</v>
      </c>
      <c r="DT12" s="608" t="s">
        <v>1335</v>
      </c>
      <c r="DU12" s="608" t="s">
        <v>882</v>
      </c>
      <c r="DV12" s="608" t="s">
        <v>882</v>
      </c>
      <c r="DW12" s="608" t="s">
        <v>882</v>
      </c>
      <c r="DX12" s="608" t="s">
        <v>1336</v>
      </c>
      <c r="DY12" s="608" t="s">
        <v>1337</v>
      </c>
      <c r="DZ12" s="608" t="s">
        <v>1338</v>
      </c>
      <c r="EA12" s="608" t="s">
        <v>1338</v>
      </c>
      <c r="EB12" s="608" t="s">
        <v>1338</v>
      </c>
      <c r="EC12" s="608" t="s">
        <v>1338</v>
      </c>
      <c r="ED12" s="608" t="s">
        <v>1339</v>
      </c>
      <c r="EE12" s="608" t="s">
        <v>1337</v>
      </c>
      <c r="EF12" s="608" t="s">
        <v>1340</v>
      </c>
      <c r="EG12" s="608" t="s">
        <v>1340</v>
      </c>
      <c r="EH12" s="608" t="s">
        <v>1340</v>
      </c>
      <c r="EI12" s="608" t="s">
        <v>1340</v>
      </c>
      <c r="EJ12" s="608" t="s">
        <v>1341</v>
      </c>
      <c r="EK12" s="608" t="s">
        <v>1342</v>
      </c>
      <c r="EL12" s="608" t="s">
        <v>1343</v>
      </c>
      <c r="EM12" s="608" t="s">
        <v>1344</v>
      </c>
      <c r="EN12" s="608" t="s">
        <v>1345</v>
      </c>
      <c r="EO12" s="608" t="s">
        <v>1346</v>
      </c>
      <c r="EP12" s="608" t="s">
        <v>1347</v>
      </c>
      <c r="EQ12" s="608" t="s">
        <v>1343</v>
      </c>
      <c r="ER12" s="608" t="s">
        <v>1348</v>
      </c>
      <c r="ES12" s="610" t="s">
        <v>1349</v>
      </c>
      <c r="ET12" s="599" t="s">
        <v>1350</v>
      </c>
      <c r="EU12" s="599" t="s">
        <v>1351</v>
      </c>
      <c r="EV12" s="599" t="s">
        <v>1352</v>
      </c>
      <c r="EW12" s="599" t="s">
        <v>1353</v>
      </c>
      <c r="EX12" s="599" t="s">
        <v>1354</v>
      </c>
      <c r="EY12" s="599" t="s">
        <v>1355</v>
      </c>
      <c r="EZ12" s="599" t="s">
        <v>1356</v>
      </c>
      <c r="FA12" s="599" t="s">
        <v>1357</v>
      </c>
      <c r="FB12" s="599" t="s">
        <v>1358</v>
      </c>
      <c r="FC12" s="599" t="s">
        <v>1359</v>
      </c>
      <c r="FD12" s="599" t="s">
        <v>1360</v>
      </c>
      <c r="FE12" s="600" t="s">
        <v>1361</v>
      </c>
      <c r="FF12" s="600" t="s">
        <v>1362</v>
      </c>
      <c r="FG12" s="600" t="s">
        <v>1363</v>
      </c>
      <c r="FH12" s="600" t="s">
        <v>1364</v>
      </c>
      <c r="FI12" s="600" t="s">
        <v>1365</v>
      </c>
      <c r="FJ12" s="600" t="s">
        <v>1240</v>
      </c>
      <c r="FK12" s="600" t="s">
        <v>1366</v>
      </c>
      <c r="FL12" s="600" t="s">
        <v>1367</v>
      </c>
      <c r="FM12" s="600" t="s">
        <v>1368</v>
      </c>
      <c r="FN12" s="600" t="s">
        <v>1369</v>
      </c>
      <c r="FO12" s="600" t="s">
        <v>1359</v>
      </c>
      <c r="FP12" s="600" t="s">
        <v>1370</v>
      </c>
      <c r="FQ12" s="600" t="s">
        <v>1371</v>
      </c>
      <c r="FR12" s="600" t="s">
        <v>1372</v>
      </c>
      <c r="FS12" s="600" t="s">
        <v>1373</v>
      </c>
      <c r="FT12" s="600" t="s">
        <v>1374</v>
      </c>
      <c r="FU12" s="600" t="s">
        <v>1375</v>
      </c>
      <c r="FV12" s="600" t="s">
        <v>991</v>
      </c>
      <c r="FW12" s="600" t="s">
        <v>1348</v>
      </c>
      <c r="FX12" s="600" t="s">
        <v>902</v>
      </c>
      <c r="FY12" s="600" t="s">
        <v>1376</v>
      </c>
      <c r="FZ12" s="600" t="s">
        <v>1376</v>
      </c>
      <c r="GA12" s="600" t="s">
        <v>1377</v>
      </c>
      <c r="GB12" s="600" t="s">
        <v>1378</v>
      </c>
      <c r="GC12" s="600" t="s">
        <v>999</v>
      </c>
      <c r="GD12" s="600" t="s">
        <v>1379</v>
      </c>
      <c r="GE12" s="600" t="s">
        <v>1380</v>
      </c>
      <c r="GF12" s="600" t="s">
        <v>1380</v>
      </c>
      <c r="GG12" s="600" t="s">
        <v>1381</v>
      </c>
      <c r="GH12" s="600" t="s">
        <v>1379</v>
      </c>
      <c r="GI12" s="600" t="s">
        <v>1382</v>
      </c>
      <c r="GJ12" s="600" t="s">
        <v>1383</v>
      </c>
      <c r="GK12" s="600" t="s">
        <v>1384</v>
      </c>
      <c r="GL12" s="600" t="s">
        <v>910</v>
      </c>
      <c r="GM12" s="600" t="s">
        <v>898</v>
      </c>
      <c r="GN12" s="600" t="s">
        <v>1385</v>
      </c>
      <c r="GO12" s="600" t="s">
        <v>1386</v>
      </c>
      <c r="GP12" s="600" t="s">
        <v>1386</v>
      </c>
    </row>
    <row r="13" spans="1:199" s="565" customFormat="1" ht="20.100000000000001" customHeight="1" x14ac:dyDescent="0.3">
      <c r="A13" s="601" t="s">
        <v>1387</v>
      </c>
      <c r="B13" s="602" t="s">
        <v>1388</v>
      </c>
      <c r="C13" s="603" t="s">
        <v>1388</v>
      </c>
      <c r="D13" s="603" t="s">
        <v>1389</v>
      </c>
      <c r="E13" s="603" t="s">
        <v>1389</v>
      </c>
      <c r="F13" s="602" t="s">
        <v>1389</v>
      </c>
      <c r="G13" s="603" t="s">
        <v>1390</v>
      </c>
      <c r="H13" s="603" t="s">
        <v>1391</v>
      </c>
      <c r="I13" s="603" t="s">
        <v>1191</v>
      </c>
      <c r="J13" s="603" t="s">
        <v>1389</v>
      </c>
      <c r="K13" s="603" t="s">
        <v>1389</v>
      </c>
      <c r="L13" s="603" t="s">
        <v>1389</v>
      </c>
      <c r="M13" s="603" t="s">
        <v>1389</v>
      </c>
      <c r="N13" s="602" t="s">
        <v>1392</v>
      </c>
      <c r="O13" s="603">
        <v>2.5</v>
      </c>
      <c r="P13" s="603" t="s">
        <v>1190</v>
      </c>
      <c r="Q13" s="602" t="s">
        <v>1393</v>
      </c>
      <c r="R13" s="603" t="s">
        <v>1299</v>
      </c>
      <c r="S13" s="603" t="s">
        <v>1394</v>
      </c>
      <c r="T13" s="604" t="s">
        <v>1395</v>
      </c>
      <c r="U13" s="604" t="s">
        <v>1396</v>
      </c>
      <c r="V13" s="604" t="s">
        <v>1396</v>
      </c>
      <c r="W13" s="604" t="s">
        <v>1395</v>
      </c>
      <c r="X13" s="604" t="s">
        <v>1299</v>
      </c>
      <c r="Y13" s="604" t="s">
        <v>1299</v>
      </c>
      <c r="Z13" s="604" t="s">
        <v>1297</v>
      </c>
      <c r="AA13" s="604" t="s">
        <v>1397</v>
      </c>
      <c r="AB13" s="604" t="s">
        <v>1299</v>
      </c>
      <c r="AC13" s="604" t="s">
        <v>1299</v>
      </c>
      <c r="AD13" s="604" t="s">
        <v>1299</v>
      </c>
      <c r="AE13" s="604" t="s">
        <v>1398</v>
      </c>
      <c r="AF13" s="604" t="s">
        <v>1398</v>
      </c>
      <c r="AG13" s="604" t="s">
        <v>1399</v>
      </c>
      <c r="AH13" s="604" t="s">
        <v>1397</v>
      </c>
      <c r="AI13" s="604" t="s">
        <v>1299</v>
      </c>
      <c r="AJ13" s="604" t="s">
        <v>1299</v>
      </c>
      <c r="AK13" s="604" t="s">
        <v>1299</v>
      </c>
      <c r="AL13" s="604" t="s">
        <v>1400</v>
      </c>
      <c r="AM13" s="604" t="s">
        <v>1401</v>
      </c>
      <c r="AN13" s="604" t="s">
        <v>1402</v>
      </c>
      <c r="AO13" s="604" t="s">
        <v>1402</v>
      </c>
      <c r="AP13" s="604" t="s">
        <v>1403</v>
      </c>
      <c r="AQ13" s="604" t="s">
        <v>1296</v>
      </c>
      <c r="AR13" s="604" t="s">
        <v>1296</v>
      </c>
      <c r="AS13" s="604" t="s">
        <v>1404</v>
      </c>
      <c r="AT13" s="604" t="s">
        <v>1389</v>
      </c>
      <c r="AU13" s="604" t="s">
        <v>1405</v>
      </c>
      <c r="AV13" s="604" t="s">
        <v>1406</v>
      </c>
      <c r="AW13" s="604" t="s">
        <v>1406</v>
      </c>
      <c r="AX13" s="604" t="s">
        <v>1406</v>
      </c>
      <c r="AY13" s="604" t="s">
        <v>1406</v>
      </c>
      <c r="AZ13" s="604" t="s">
        <v>1407</v>
      </c>
      <c r="BA13" s="604" t="s">
        <v>1408</v>
      </c>
      <c r="BB13" s="604" t="s">
        <v>1409</v>
      </c>
      <c r="BC13" s="604" t="s">
        <v>1409</v>
      </c>
      <c r="BD13" s="604" t="s">
        <v>1410</v>
      </c>
      <c r="BE13" s="604" t="s">
        <v>1411</v>
      </c>
      <c r="BF13" s="604" t="s">
        <v>1411</v>
      </c>
      <c r="BG13" s="604" t="s">
        <v>1411</v>
      </c>
      <c r="BH13" s="604" t="s">
        <v>1410</v>
      </c>
      <c r="BI13" s="604" t="s">
        <v>1412</v>
      </c>
      <c r="BJ13" s="604" t="s">
        <v>1412</v>
      </c>
      <c r="BK13" s="604" t="s">
        <v>1413</v>
      </c>
      <c r="BL13" s="604" t="s">
        <v>1397</v>
      </c>
      <c r="BM13" s="604" t="s">
        <v>1414</v>
      </c>
      <c r="BN13" s="604" t="s">
        <v>1405</v>
      </c>
      <c r="BO13" s="604" t="s">
        <v>1405</v>
      </c>
      <c r="BP13" s="604" t="s">
        <v>1405</v>
      </c>
      <c r="BQ13" s="604" t="s">
        <v>1405</v>
      </c>
      <c r="BR13" s="604" t="s">
        <v>1405</v>
      </c>
      <c r="BS13" s="604" t="s">
        <v>1405</v>
      </c>
      <c r="BT13" s="604" t="s">
        <v>1405</v>
      </c>
      <c r="BU13" s="604" t="s">
        <v>1405</v>
      </c>
      <c r="BV13" s="604" t="s">
        <v>1405</v>
      </c>
      <c r="BW13" s="604" t="s">
        <v>1415</v>
      </c>
      <c r="BX13" s="604" t="s">
        <v>1415</v>
      </c>
      <c r="BY13" s="604" t="s">
        <v>1415</v>
      </c>
      <c r="BZ13" s="605" t="s">
        <v>1415</v>
      </c>
      <c r="CA13" s="604" t="s">
        <v>1415</v>
      </c>
      <c r="CB13" s="604" t="s">
        <v>1415</v>
      </c>
      <c r="CC13" s="604" t="s">
        <v>1415</v>
      </c>
      <c r="CD13" s="604" t="s">
        <v>1416</v>
      </c>
      <c r="CE13" s="604" t="s">
        <v>1417</v>
      </c>
      <c r="CF13" s="604" t="s">
        <v>1416</v>
      </c>
      <c r="CG13" s="604" t="s">
        <v>1416</v>
      </c>
      <c r="CH13" s="604" t="s">
        <v>1308</v>
      </c>
      <c r="CI13" s="604" t="s">
        <v>1308</v>
      </c>
      <c r="CJ13" s="604" t="s">
        <v>1308</v>
      </c>
      <c r="CK13" s="604" t="s">
        <v>1196</v>
      </c>
      <c r="CL13" s="604" t="s">
        <v>953</v>
      </c>
      <c r="CM13" s="604" t="s">
        <v>1418</v>
      </c>
      <c r="CN13" s="604" t="s">
        <v>1418</v>
      </c>
      <c r="CO13" s="604" t="s">
        <v>1418</v>
      </c>
      <c r="CP13" s="604" t="s">
        <v>1418</v>
      </c>
      <c r="CQ13" s="605" t="s">
        <v>1418</v>
      </c>
      <c r="CR13" s="604" t="s">
        <v>1418</v>
      </c>
      <c r="CS13" s="604" t="s">
        <v>1418</v>
      </c>
      <c r="CT13" s="604" t="s">
        <v>1419</v>
      </c>
      <c r="CU13" s="604" t="s">
        <v>1419</v>
      </c>
      <c r="CV13" s="604" t="s">
        <v>1420</v>
      </c>
      <c r="CW13" s="604" t="s">
        <v>1420</v>
      </c>
      <c r="CX13" s="604" t="s">
        <v>1421</v>
      </c>
      <c r="CY13" s="604" t="s">
        <v>1422</v>
      </c>
      <c r="CZ13" s="604" t="s">
        <v>1422</v>
      </c>
      <c r="DA13" s="604" t="s">
        <v>1422</v>
      </c>
      <c r="DB13" s="604" t="s">
        <v>1422</v>
      </c>
      <c r="DC13" s="606" t="s">
        <v>1423</v>
      </c>
      <c r="DD13" s="606" t="s">
        <v>1424</v>
      </c>
      <c r="DE13" s="606" t="s">
        <v>1425</v>
      </c>
      <c r="DF13" s="606" t="s">
        <v>1426</v>
      </c>
      <c r="DG13" s="606" t="s">
        <v>1426</v>
      </c>
      <c r="DH13" s="606" t="s">
        <v>1427</v>
      </c>
      <c r="DI13" s="606" t="s">
        <v>1428</v>
      </c>
      <c r="DJ13" s="606" t="s">
        <v>1429</v>
      </c>
      <c r="DK13" s="606" t="s">
        <v>1430</v>
      </c>
      <c r="DL13" s="606" t="s">
        <v>1430</v>
      </c>
      <c r="DM13" s="606" t="s">
        <v>1431</v>
      </c>
      <c r="DN13" s="606" t="s">
        <v>1432</v>
      </c>
      <c r="DO13" s="606" t="s">
        <v>1432</v>
      </c>
      <c r="DP13" s="606" t="s">
        <v>1433</v>
      </c>
      <c r="DQ13" s="606" t="s">
        <v>1433</v>
      </c>
      <c r="DR13" s="607" t="s">
        <v>1434</v>
      </c>
      <c r="DS13" s="608" t="s">
        <v>1434</v>
      </c>
      <c r="DT13" s="608" t="s">
        <v>1434</v>
      </c>
      <c r="DU13" s="608" t="s">
        <v>1435</v>
      </c>
      <c r="DV13" s="608" t="s">
        <v>1435</v>
      </c>
      <c r="DW13" s="608" t="s">
        <v>1434</v>
      </c>
      <c r="DX13" s="608" t="s">
        <v>1436</v>
      </c>
      <c r="DY13" s="608" t="s">
        <v>1436</v>
      </c>
      <c r="DZ13" s="608" t="s">
        <v>1437</v>
      </c>
      <c r="EA13" s="608" t="s">
        <v>1437</v>
      </c>
      <c r="EB13" s="608" t="s">
        <v>1438</v>
      </c>
      <c r="EC13" s="608" t="s">
        <v>1438</v>
      </c>
      <c r="ED13" s="608" t="s">
        <v>1439</v>
      </c>
      <c r="EE13" s="608" t="s">
        <v>1440</v>
      </c>
      <c r="EF13" s="608" t="s">
        <v>1372</v>
      </c>
      <c r="EG13" s="608" t="s">
        <v>1441</v>
      </c>
      <c r="EH13" s="608" t="s">
        <v>1442</v>
      </c>
      <c r="EI13" s="608" t="s">
        <v>1442</v>
      </c>
      <c r="EJ13" s="608" t="s">
        <v>1443</v>
      </c>
      <c r="EK13" s="608" t="s">
        <v>1444</v>
      </c>
      <c r="EL13" s="608" t="s">
        <v>1445</v>
      </c>
      <c r="EM13" s="608" t="s">
        <v>1446</v>
      </c>
      <c r="EN13" s="608" t="s">
        <v>1447</v>
      </c>
      <c r="EO13" s="608" t="s">
        <v>1448</v>
      </c>
      <c r="EP13" s="608" t="s">
        <v>1449</v>
      </c>
      <c r="EQ13" s="608" t="s">
        <v>1250</v>
      </c>
      <c r="ER13" s="608" t="s">
        <v>1450</v>
      </c>
      <c r="ES13" s="610" t="s">
        <v>1451</v>
      </c>
      <c r="ET13" s="599" t="s">
        <v>1452</v>
      </c>
      <c r="EU13" s="599" t="s">
        <v>1453</v>
      </c>
      <c r="EV13" s="599" t="s">
        <v>1454</v>
      </c>
      <c r="EW13" s="599" t="s">
        <v>1455</v>
      </c>
      <c r="EX13" s="599">
        <v>2.1</v>
      </c>
      <c r="EY13" s="599" t="s">
        <v>1456</v>
      </c>
      <c r="EZ13" s="599" t="s">
        <v>1002</v>
      </c>
      <c r="FA13" s="599">
        <v>3.15</v>
      </c>
      <c r="FB13" s="599" t="s">
        <v>1457</v>
      </c>
      <c r="FC13" s="599">
        <v>2.1</v>
      </c>
      <c r="FD13" s="599" t="s">
        <v>1458</v>
      </c>
      <c r="FE13" s="600" t="s">
        <v>1459</v>
      </c>
      <c r="FF13" s="600" t="s">
        <v>1460</v>
      </c>
      <c r="FG13" s="600" t="s">
        <v>1458</v>
      </c>
      <c r="FH13" s="600" t="s">
        <v>1461</v>
      </c>
      <c r="FI13" s="600" t="s">
        <v>1459</v>
      </c>
      <c r="FJ13" s="600" t="s">
        <v>1462</v>
      </c>
      <c r="FK13" s="600" t="s">
        <v>1463</v>
      </c>
      <c r="FL13" s="600" t="s">
        <v>1464</v>
      </c>
      <c r="FM13" s="600" t="s">
        <v>1465</v>
      </c>
      <c r="FN13" s="600" t="s">
        <v>1466</v>
      </c>
      <c r="FO13" s="600" t="s">
        <v>1467</v>
      </c>
      <c r="FP13" s="600" t="s">
        <v>1468</v>
      </c>
      <c r="FQ13" s="600" t="s">
        <v>1266</v>
      </c>
      <c r="FR13" s="600" t="s">
        <v>1469</v>
      </c>
      <c r="FS13" s="600" t="s">
        <v>1470</v>
      </c>
      <c r="FT13" s="600" t="s">
        <v>1471</v>
      </c>
      <c r="FU13" s="600" t="s">
        <v>1472</v>
      </c>
      <c r="FV13" s="600" t="s">
        <v>1473</v>
      </c>
      <c r="FW13" s="600" t="s">
        <v>1474</v>
      </c>
      <c r="FX13" s="600" t="s">
        <v>1252</v>
      </c>
      <c r="FY13" s="600" t="s">
        <v>1252</v>
      </c>
      <c r="FZ13" s="600" t="s">
        <v>1252</v>
      </c>
      <c r="GA13" s="600" t="s">
        <v>1252</v>
      </c>
      <c r="GB13" s="600" t="s">
        <v>1475</v>
      </c>
      <c r="GC13" s="600" t="s">
        <v>1476</v>
      </c>
      <c r="GD13" s="600" t="s">
        <v>1252</v>
      </c>
      <c r="GE13" s="600" t="s">
        <v>1476</v>
      </c>
      <c r="GF13" s="600" t="s">
        <v>1477</v>
      </c>
      <c r="GG13" s="600" t="s">
        <v>1478</v>
      </c>
      <c r="GH13" s="600" t="s">
        <v>1479</v>
      </c>
      <c r="GI13" s="600" t="s">
        <v>1010</v>
      </c>
      <c r="GJ13" s="600" t="s">
        <v>1480</v>
      </c>
      <c r="GK13" s="600" t="s">
        <v>1481</v>
      </c>
      <c r="GL13" s="600" t="s">
        <v>1482</v>
      </c>
      <c r="GM13" s="600" t="s">
        <v>1483</v>
      </c>
      <c r="GN13" s="600" t="s">
        <v>1483</v>
      </c>
      <c r="GO13" s="600" t="s">
        <v>1484</v>
      </c>
      <c r="GP13" s="600" t="s">
        <v>1485</v>
      </c>
    </row>
    <row r="14" spans="1:199" s="565" customFormat="1" ht="20.100000000000001" customHeight="1" x14ac:dyDescent="0.3">
      <c r="A14" s="601" t="s">
        <v>1486</v>
      </c>
      <c r="B14" s="602" t="s">
        <v>1487</v>
      </c>
      <c r="C14" s="603" t="s">
        <v>1171</v>
      </c>
      <c r="D14" s="603" t="s">
        <v>1170</v>
      </c>
      <c r="E14" s="603" t="s">
        <v>1191</v>
      </c>
      <c r="F14" s="602" t="s">
        <v>1191</v>
      </c>
      <c r="G14" s="603" t="s">
        <v>1191</v>
      </c>
      <c r="H14" s="603" t="s">
        <v>1488</v>
      </c>
      <c r="I14" s="603" t="s">
        <v>1191</v>
      </c>
      <c r="J14" s="603" t="s">
        <v>1191</v>
      </c>
      <c r="K14" s="603" t="s">
        <v>1191</v>
      </c>
      <c r="L14" s="603" t="s">
        <v>1191</v>
      </c>
      <c r="M14" s="603" t="s">
        <v>1191</v>
      </c>
      <c r="N14" s="602" t="s">
        <v>1191</v>
      </c>
      <c r="O14" s="603" t="s">
        <v>1191</v>
      </c>
      <c r="P14" s="603" t="s">
        <v>1489</v>
      </c>
      <c r="Q14" s="602" t="s">
        <v>1300</v>
      </c>
      <c r="R14" s="603" t="s">
        <v>1300</v>
      </c>
      <c r="S14" s="603" t="s">
        <v>1490</v>
      </c>
      <c r="T14" s="604" t="s">
        <v>1396</v>
      </c>
      <c r="U14" s="604" t="s">
        <v>1491</v>
      </c>
      <c r="V14" s="604" t="s">
        <v>1396</v>
      </c>
      <c r="W14" s="604" t="s">
        <v>1396</v>
      </c>
      <c r="X14" s="604" t="s">
        <v>1396</v>
      </c>
      <c r="Y14" s="604" t="s">
        <v>1492</v>
      </c>
      <c r="Z14" s="604" t="s">
        <v>1493</v>
      </c>
      <c r="AA14" s="604" t="s">
        <v>1494</v>
      </c>
      <c r="AB14" s="604" t="s">
        <v>1494</v>
      </c>
      <c r="AC14" s="604" t="s">
        <v>1494</v>
      </c>
      <c r="AD14" s="604" t="s">
        <v>1494</v>
      </c>
      <c r="AE14" s="604" t="s">
        <v>1395</v>
      </c>
      <c r="AF14" s="604" t="s">
        <v>1395</v>
      </c>
      <c r="AG14" s="604" t="s">
        <v>1399</v>
      </c>
      <c r="AH14" s="604" t="s">
        <v>1399</v>
      </c>
      <c r="AI14" s="604" t="s">
        <v>1078</v>
      </c>
      <c r="AJ14" s="604" t="s">
        <v>1495</v>
      </c>
      <c r="AK14" s="604" t="s">
        <v>1495</v>
      </c>
      <c r="AL14" s="604" t="s">
        <v>1496</v>
      </c>
      <c r="AM14" s="604" t="s">
        <v>1496</v>
      </c>
      <c r="AN14" s="604" t="s">
        <v>1496</v>
      </c>
      <c r="AO14" s="604" t="s">
        <v>1496</v>
      </c>
      <c r="AP14" s="604" t="s">
        <v>1495</v>
      </c>
      <c r="AQ14" s="604" t="s">
        <v>1497</v>
      </c>
      <c r="AR14" s="604" t="s">
        <v>1497</v>
      </c>
      <c r="AS14" s="604" t="s">
        <v>1497</v>
      </c>
      <c r="AT14" s="604" t="s">
        <v>1497</v>
      </c>
      <c r="AU14" s="604" t="s">
        <v>1498</v>
      </c>
      <c r="AV14" s="604" t="s">
        <v>1498</v>
      </c>
      <c r="AW14" s="604" t="s">
        <v>1498</v>
      </c>
      <c r="AX14" s="604" t="s">
        <v>1498</v>
      </c>
      <c r="AY14" s="604" t="s">
        <v>1498</v>
      </c>
      <c r="AZ14" s="604" t="s">
        <v>1499</v>
      </c>
      <c r="BA14" s="604" t="s">
        <v>1499</v>
      </c>
      <c r="BB14" s="604" t="s">
        <v>1499</v>
      </c>
      <c r="BC14" s="604" t="s">
        <v>1499</v>
      </c>
      <c r="BD14" s="604" t="s">
        <v>1499</v>
      </c>
      <c r="BE14" s="604" t="s">
        <v>1192</v>
      </c>
      <c r="BF14" s="604" t="s">
        <v>1192</v>
      </c>
      <c r="BG14" s="604" t="s">
        <v>1192</v>
      </c>
      <c r="BH14" s="604" t="s">
        <v>1500</v>
      </c>
      <c r="BI14" s="604" t="s">
        <v>1501</v>
      </c>
      <c r="BJ14" s="604" t="s">
        <v>945</v>
      </c>
      <c r="BK14" s="604" t="s">
        <v>945</v>
      </c>
      <c r="BL14" s="604" t="s">
        <v>945</v>
      </c>
      <c r="BM14" s="604" t="s">
        <v>1192</v>
      </c>
      <c r="BN14" s="604" t="s">
        <v>945</v>
      </c>
      <c r="BO14" s="604" t="s">
        <v>1502</v>
      </c>
      <c r="BP14" s="604" t="s">
        <v>1503</v>
      </c>
      <c r="BQ14" s="604" t="s">
        <v>1503</v>
      </c>
      <c r="BR14" s="604" t="s">
        <v>1191</v>
      </c>
      <c r="BS14" s="604" t="s">
        <v>1191</v>
      </c>
      <c r="BT14" s="604" t="s">
        <v>1191</v>
      </c>
      <c r="BU14" s="604" t="s">
        <v>1191</v>
      </c>
      <c r="BV14" s="604" t="s">
        <v>1191</v>
      </c>
      <c r="BW14" s="604" t="s">
        <v>1504</v>
      </c>
      <c r="BX14" s="604" t="s">
        <v>1504</v>
      </c>
      <c r="BY14" s="604" t="s">
        <v>1504</v>
      </c>
      <c r="BZ14" s="605" t="s">
        <v>1504</v>
      </c>
      <c r="CA14" s="604" t="s">
        <v>1504</v>
      </c>
      <c r="CB14" s="604" t="s">
        <v>1504</v>
      </c>
      <c r="CC14" s="604" t="s">
        <v>1504</v>
      </c>
      <c r="CD14" s="604" t="s">
        <v>1501</v>
      </c>
      <c r="CE14" s="604" t="s">
        <v>1505</v>
      </c>
      <c r="CF14" s="604" t="s">
        <v>1505</v>
      </c>
      <c r="CG14" s="604" t="s">
        <v>1505</v>
      </c>
      <c r="CH14" s="604" t="s">
        <v>1415</v>
      </c>
      <c r="CI14" s="604" t="s">
        <v>1415</v>
      </c>
      <c r="CJ14" s="604" t="s">
        <v>1415</v>
      </c>
      <c r="CK14" s="604" t="s">
        <v>1197</v>
      </c>
      <c r="CL14" s="604" t="s">
        <v>1506</v>
      </c>
      <c r="CM14" s="604" t="s">
        <v>1507</v>
      </c>
      <c r="CN14" s="604" t="s">
        <v>1508</v>
      </c>
      <c r="CO14" s="604" t="s">
        <v>1509</v>
      </c>
      <c r="CP14" s="604" t="s">
        <v>1508</v>
      </c>
      <c r="CQ14" s="605" t="s">
        <v>1508</v>
      </c>
      <c r="CR14" s="604" t="s">
        <v>1507</v>
      </c>
      <c r="CS14" s="604" t="s">
        <v>1507</v>
      </c>
      <c r="CT14" s="604" t="s">
        <v>1510</v>
      </c>
      <c r="CU14" s="604" t="s">
        <v>1423</v>
      </c>
      <c r="CV14" s="604" t="s">
        <v>1422</v>
      </c>
      <c r="CW14" s="604" t="s">
        <v>1511</v>
      </c>
      <c r="CX14" s="604" t="s">
        <v>1511</v>
      </c>
      <c r="CY14" s="604" t="s">
        <v>1425</v>
      </c>
      <c r="CZ14" s="604" t="s">
        <v>1512</v>
      </c>
      <c r="DA14" s="604" t="s">
        <v>1513</v>
      </c>
      <c r="DB14" s="604" t="s">
        <v>1514</v>
      </c>
      <c r="DC14" s="606" t="s">
        <v>1427</v>
      </c>
      <c r="DD14" s="606" t="s">
        <v>1427</v>
      </c>
      <c r="DE14" s="606" t="s">
        <v>1429</v>
      </c>
      <c r="DF14" s="606" t="s">
        <v>1515</v>
      </c>
      <c r="DG14" s="606" t="s">
        <v>1431</v>
      </c>
      <c r="DH14" s="606" t="s">
        <v>1516</v>
      </c>
      <c r="DI14" s="606" t="s">
        <v>1517</v>
      </c>
      <c r="DJ14" s="606" t="s">
        <v>1431</v>
      </c>
      <c r="DK14" s="606" t="s">
        <v>1518</v>
      </c>
      <c r="DL14" s="606" t="s">
        <v>1519</v>
      </c>
      <c r="DM14" s="606" t="s">
        <v>1520</v>
      </c>
      <c r="DN14" s="606" t="s">
        <v>1521</v>
      </c>
      <c r="DO14" s="606" t="s">
        <v>1522</v>
      </c>
      <c r="DP14" s="606" t="s">
        <v>1523</v>
      </c>
      <c r="DQ14" s="606" t="s">
        <v>1524</v>
      </c>
      <c r="DR14" s="607" t="s">
        <v>1525</v>
      </c>
      <c r="DS14" s="608" t="s">
        <v>1525</v>
      </c>
      <c r="DT14" s="608" t="s">
        <v>1525</v>
      </c>
      <c r="DU14" s="608" t="s">
        <v>1524</v>
      </c>
      <c r="DV14" s="608" t="s">
        <v>1524</v>
      </c>
      <c r="DW14" s="608" t="s">
        <v>1524</v>
      </c>
      <c r="DX14" s="608" t="s">
        <v>1524</v>
      </c>
      <c r="DY14" s="608" t="s">
        <v>1524</v>
      </c>
      <c r="DZ14" s="608" t="s">
        <v>1524</v>
      </c>
      <c r="EA14" s="608" t="s">
        <v>1526</v>
      </c>
      <c r="EB14" s="608" t="s">
        <v>1526</v>
      </c>
      <c r="EC14" s="608" t="s">
        <v>1526</v>
      </c>
      <c r="ED14" s="608" t="s">
        <v>1526</v>
      </c>
      <c r="EE14" s="608" t="s">
        <v>1527</v>
      </c>
      <c r="EF14" s="608" t="s">
        <v>1528</v>
      </c>
      <c r="EG14" s="608" t="s">
        <v>1528</v>
      </c>
      <c r="EH14" s="608" t="s">
        <v>1528</v>
      </c>
      <c r="EI14" s="608" t="s">
        <v>1528</v>
      </c>
      <c r="EJ14" s="608" t="s">
        <v>1529</v>
      </c>
      <c r="EK14" s="608" t="s">
        <v>1530</v>
      </c>
      <c r="EL14" s="608" t="s">
        <v>1531</v>
      </c>
      <c r="EM14" s="608" t="s">
        <v>1532</v>
      </c>
      <c r="EN14" s="608" t="s">
        <v>1533</v>
      </c>
      <c r="EO14" s="608" t="s">
        <v>1534</v>
      </c>
      <c r="EP14" s="608" t="s">
        <v>1120</v>
      </c>
      <c r="EQ14" s="608" t="s">
        <v>1535</v>
      </c>
      <c r="ER14" s="608" t="s">
        <v>1536</v>
      </c>
      <c r="ES14" s="610" t="s">
        <v>1537</v>
      </c>
      <c r="ET14" s="599" t="s">
        <v>1351</v>
      </c>
      <c r="EU14" s="599" t="s">
        <v>1538</v>
      </c>
      <c r="EV14" s="599" t="s">
        <v>1539</v>
      </c>
      <c r="EW14" s="599" t="s">
        <v>1540</v>
      </c>
      <c r="EX14" s="599" t="s">
        <v>1472</v>
      </c>
      <c r="EY14" s="599" t="s">
        <v>1541</v>
      </c>
      <c r="EZ14" s="599" t="s">
        <v>1542</v>
      </c>
      <c r="FA14" s="599" t="s">
        <v>1543</v>
      </c>
      <c r="FB14" s="599" t="s">
        <v>1544</v>
      </c>
      <c r="FC14" s="599" t="s">
        <v>1545</v>
      </c>
      <c r="FD14" s="599" t="s">
        <v>1546</v>
      </c>
      <c r="FE14" s="600" t="s">
        <v>1544</v>
      </c>
      <c r="FF14" s="600" t="s">
        <v>1547</v>
      </c>
      <c r="FG14" s="600" t="s">
        <v>1548</v>
      </c>
      <c r="FH14" s="600" t="s">
        <v>1549</v>
      </c>
      <c r="FI14" s="600" t="s">
        <v>1550</v>
      </c>
      <c r="FJ14" s="600" t="s">
        <v>1551</v>
      </c>
      <c r="FK14" s="600" t="s">
        <v>1552</v>
      </c>
      <c r="FL14" s="600" t="s">
        <v>1553</v>
      </c>
      <c r="FM14" s="600" t="s">
        <v>1554</v>
      </c>
      <c r="FN14" s="600" t="s">
        <v>1555</v>
      </c>
      <c r="FO14" s="600" t="s">
        <v>1556</v>
      </c>
      <c r="FP14" s="600" t="s">
        <v>1557</v>
      </c>
      <c r="FQ14" s="600" t="s">
        <v>1558</v>
      </c>
      <c r="FR14" s="600" t="s">
        <v>1447</v>
      </c>
      <c r="FS14" s="600" t="s">
        <v>1559</v>
      </c>
      <c r="FT14" s="600" t="s">
        <v>1560</v>
      </c>
      <c r="FU14" s="600" t="s">
        <v>1561</v>
      </c>
      <c r="FV14" s="600" t="s">
        <v>1562</v>
      </c>
      <c r="FW14" s="600" t="s">
        <v>1563</v>
      </c>
      <c r="FX14" s="600" t="s">
        <v>1564</v>
      </c>
      <c r="FY14" s="600" t="s">
        <v>1565</v>
      </c>
      <c r="FZ14" s="600" t="s">
        <v>1565</v>
      </c>
      <c r="GA14" s="600" t="s">
        <v>1566</v>
      </c>
      <c r="GB14" s="600" t="s">
        <v>1567</v>
      </c>
      <c r="GC14" s="600" t="s">
        <v>1568</v>
      </c>
      <c r="GD14" s="600" t="s">
        <v>1565</v>
      </c>
      <c r="GE14" s="600" t="s">
        <v>1569</v>
      </c>
      <c r="GF14" s="600" t="s">
        <v>1570</v>
      </c>
      <c r="GG14" s="600" t="s">
        <v>1571</v>
      </c>
      <c r="GH14" s="600" t="s">
        <v>1571</v>
      </c>
      <c r="GI14" s="600" t="s">
        <v>1569</v>
      </c>
      <c r="GJ14" s="600" t="s">
        <v>1572</v>
      </c>
      <c r="GK14" s="600" t="s">
        <v>1573</v>
      </c>
      <c r="GL14" s="600" t="s">
        <v>1568</v>
      </c>
      <c r="GM14" s="600" t="s">
        <v>1484</v>
      </c>
      <c r="GN14" s="600" t="s">
        <v>1573</v>
      </c>
      <c r="GO14" s="600" t="s">
        <v>1573</v>
      </c>
      <c r="GP14" s="600" t="s">
        <v>1270</v>
      </c>
    </row>
    <row r="15" spans="1:199" s="565" customFormat="1" ht="20.100000000000001" customHeight="1" x14ac:dyDescent="0.3">
      <c r="A15" s="601" t="s">
        <v>1574</v>
      </c>
      <c r="B15" s="602" t="s">
        <v>1575</v>
      </c>
      <c r="C15" s="603" t="s">
        <v>1299</v>
      </c>
      <c r="D15" s="603" t="s">
        <v>1576</v>
      </c>
      <c r="E15" s="603" t="s">
        <v>1576</v>
      </c>
      <c r="F15" s="602" t="s">
        <v>1576</v>
      </c>
      <c r="G15" s="603" t="s">
        <v>1398</v>
      </c>
      <c r="H15" s="603" t="s">
        <v>1398</v>
      </c>
      <c r="I15" s="603" t="s">
        <v>1398</v>
      </c>
      <c r="J15" s="603" t="s">
        <v>1398</v>
      </c>
      <c r="K15" s="603" t="s">
        <v>1398</v>
      </c>
      <c r="L15" s="603" t="s">
        <v>1398</v>
      </c>
      <c r="M15" s="603" t="s">
        <v>1398</v>
      </c>
      <c r="N15" s="602" t="s">
        <v>1399</v>
      </c>
      <c r="O15" s="603" t="s">
        <v>1399</v>
      </c>
      <c r="P15" s="603" t="s">
        <v>1298</v>
      </c>
      <c r="Q15" s="602" t="s">
        <v>1298</v>
      </c>
      <c r="R15" s="603" t="s">
        <v>1395</v>
      </c>
      <c r="S15" s="603" t="s">
        <v>1395</v>
      </c>
      <c r="T15" s="604" t="s">
        <v>1577</v>
      </c>
      <c r="U15" s="604" t="s">
        <v>1578</v>
      </c>
      <c r="V15" s="604" t="s">
        <v>1579</v>
      </c>
      <c r="W15" s="604" t="s">
        <v>1579</v>
      </c>
      <c r="X15" s="604" t="s">
        <v>1577</v>
      </c>
      <c r="Y15" s="604" t="s">
        <v>1579</v>
      </c>
      <c r="Z15" s="604" t="s">
        <v>1394</v>
      </c>
      <c r="AA15" s="604" t="s">
        <v>1394</v>
      </c>
      <c r="AB15" s="604" t="s">
        <v>1394</v>
      </c>
      <c r="AC15" s="604" t="s">
        <v>1394</v>
      </c>
      <c r="AD15" s="604" t="s">
        <v>1394</v>
      </c>
      <c r="AE15" s="604" t="s">
        <v>1494</v>
      </c>
      <c r="AF15" s="604" t="s">
        <v>1494</v>
      </c>
      <c r="AG15" s="604" t="s">
        <v>1396</v>
      </c>
      <c r="AH15" s="604" t="s">
        <v>1580</v>
      </c>
      <c r="AI15" s="604" t="s">
        <v>1581</v>
      </c>
      <c r="AJ15" s="604" t="s">
        <v>1582</v>
      </c>
      <c r="AK15" s="604" t="s">
        <v>1582</v>
      </c>
      <c r="AL15" s="604" t="s">
        <v>1583</v>
      </c>
      <c r="AM15" s="604" t="s">
        <v>1583</v>
      </c>
      <c r="AN15" s="604" t="s">
        <v>1583</v>
      </c>
      <c r="AO15" s="604" t="s">
        <v>1583</v>
      </c>
      <c r="AP15" s="604" t="s">
        <v>1584</v>
      </c>
      <c r="AQ15" s="604" t="s">
        <v>1585</v>
      </c>
      <c r="AR15" s="604" t="s">
        <v>1585</v>
      </c>
      <c r="AS15" s="604" t="s">
        <v>1585</v>
      </c>
      <c r="AT15" s="604" t="s">
        <v>1585</v>
      </c>
      <c r="AU15" s="604" t="s">
        <v>1586</v>
      </c>
      <c r="AV15" s="604" t="s">
        <v>1587</v>
      </c>
      <c r="AW15" s="604" t="s">
        <v>1587</v>
      </c>
      <c r="AX15" s="604" t="s">
        <v>1585</v>
      </c>
      <c r="AY15" s="604" t="s">
        <v>1585</v>
      </c>
      <c r="AZ15" s="604" t="s">
        <v>1585</v>
      </c>
      <c r="BA15" s="604" t="s">
        <v>1585</v>
      </c>
      <c r="BB15" s="604" t="s">
        <v>1585</v>
      </c>
      <c r="BC15" s="604" t="s">
        <v>1585</v>
      </c>
      <c r="BD15" s="604" t="s">
        <v>1588</v>
      </c>
      <c r="BE15" s="604" t="s">
        <v>1588</v>
      </c>
      <c r="BF15" s="604" t="s">
        <v>1588</v>
      </c>
      <c r="BG15" s="604" t="s">
        <v>1588</v>
      </c>
      <c r="BH15" s="604" t="s">
        <v>1588</v>
      </c>
      <c r="BI15" s="604" t="s">
        <v>1589</v>
      </c>
      <c r="BJ15" s="604" t="s">
        <v>1588</v>
      </c>
      <c r="BK15" s="604" t="s">
        <v>1588</v>
      </c>
      <c r="BL15" s="604" t="s">
        <v>1588</v>
      </c>
      <c r="BM15" s="604" t="s">
        <v>1590</v>
      </c>
      <c r="BN15" s="604" t="s">
        <v>1590</v>
      </c>
      <c r="BO15" s="604" t="s">
        <v>1591</v>
      </c>
      <c r="BP15" s="604" t="s">
        <v>1591</v>
      </c>
      <c r="BQ15" s="604" t="s">
        <v>1591</v>
      </c>
      <c r="BR15" s="604" t="s">
        <v>1591</v>
      </c>
      <c r="BS15" s="604" t="s">
        <v>1592</v>
      </c>
      <c r="BT15" s="604" t="s">
        <v>1592</v>
      </c>
      <c r="BU15" s="604" t="s">
        <v>1592</v>
      </c>
      <c r="BV15" s="604" t="s">
        <v>1592</v>
      </c>
      <c r="BW15" s="604" t="s">
        <v>1593</v>
      </c>
      <c r="BX15" s="604" t="s">
        <v>1593</v>
      </c>
      <c r="BY15" s="604" t="s">
        <v>1593</v>
      </c>
      <c r="BZ15" s="605" t="s">
        <v>1593</v>
      </c>
      <c r="CA15" s="604" t="s">
        <v>1594</v>
      </c>
      <c r="CB15" s="604" t="s">
        <v>1595</v>
      </c>
      <c r="CC15" s="604" t="s">
        <v>1596</v>
      </c>
      <c r="CD15" s="604" t="s">
        <v>1198</v>
      </c>
      <c r="CE15" s="604" t="s">
        <v>1198</v>
      </c>
      <c r="CF15" s="604" t="s">
        <v>1198</v>
      </c>
      <c r="CG15" s="604" t="s">
        <v>1198</v>
      </c>
      <c r="CH15" s="604" t="s">
        <v>1597</v>
      </c>
      <c r="CI15" s="604" t="s">
        <v>1597</v>
      </c>
      <c r="CJ15" s="604" t="s">
        <v>1597</v>
      </c>
      <c r="CK15" s="604" t="s">
        <v>1597</v>
      </c>
      <c r="CL15" s="604" t="s">
        <v>1597</v>
      </c>
      <c r="CM15" s="604" t="s">
        <v>1597</v>
      </c>
      <c r="CN15" s="604" t="s">
        <v>1597</v>
      </c>
      <c r="CO15" s="604" t="s">
        <v>1598</v>
      </c>
      <c r="CP15" s="604" t="s">
        <v>1598</v>
      </c>
      <c r="CQ15" s="605" t="s">
        <v>1598</v>
      </c>
      <c r="CR15" s="604" t="s">
        <v>1599</v>
      </c>
      <c r="CS15" s="604" t="s">
        <v>1600</v>
      </c>
      <c r="CT15" s="604" t="s">
        <v>1601</v>
      </c>
      <c r="CU15" s="604" t="s">
        <v>1601</v>
      </c>
      <c r="CV15" s="604" t="s">
        <v>1601</v>
      </c>
      <c r="CW15" s="604" t="s">
        <v>1602</v>
      </c>
      <c r="CX15" s="604" t="s">
        <v>1601</v>
      </c>
      <c r="CY15" s="604" t="s">
        <v>1601</v>
      </c>
      <c r="CZ15" s="604" t="s">
        <v>1601</v>
      </c>
      <c r="DA15" s="604" t="s">
        <v>1601</v>
      </c>
      <c r="DB15" s="604" t="s">
        <v>1601</v>
      </c>
      <c r="DC15" s="606" t="s">
        <v>1601</v>
      </c>
      <c r="DD15" s="606" t="s">
        <v>1601</v>
      </c>
      <c r="DE15" s="606" t="s">
        <v>1603</v>
      </c>
      <c r="DF15" s="606" t="s">
        <v>1604</v>
      </c>
      <c r="DG15" s="606" t="s">
        <v>1604</v>
      </c>
      <c r="DH15" s="606" t="s">
        <v>1605</v>
      </c>
      <c r="DI15" s="606" t="s">
        <v>1606</v>
      </c>
      <c r="DJ15" s="606" t="s">
        <v>1606</v>
      </c>
      <c r="DK15" s="606" t="s">
        <v>1607</v>
      </c>
      <c r="DL15" s="606" t="s">
        <v>1608</v>
      </c>
      <c r="DM15" s="606" t="s">
        <v>1608</v>
      </c>
      <c r="DN15" s="606" t="s">
        <v>1608</v>
      </c>
      <c r="DO15" s="606" t="s">
        <v>1609</v>
      </c>
      <c r="DP15" s="606" t="s">
        <v>1610</v>
      </c>
      <c r="DQ15" s="606" t="s">
        <v>1611</v>
      </c>
      <c r="DR15" s="607" t="s">
        <v>1610</v>
      </c>
      <c r="DS15" s="608" t="s">
        <v>1610</v>
      </c>
      <c r="DT15" s="608" t="s">
        <v>1610</v>
      </c>
      <c r="DU15" s="608" t="s">
        <v>1612</v>
      </c>
      <c r="DV15" s="608" t="s">
        <v>1613</v>
      </c>
      <c r="DW15" s="608" t="s">
        <v>1613</v>
      </c>
      <c r="DX15" s="608" t="s">
        <v>1614</v>
      </c>
      <c r="DY15" s="608" t="s">
        <v>1614</v>
      </c>
      <c r="DZ15" s="608" t="s">
        <v>1614</v>
      </c>
      <c r="EA15" s="608" t="s">
        <v>1615</v>
      </c>
      <c r="EB15" s="608" t="s">
        <v>1615</v>
      </c>
      <c r="EC15" s="608" t="s">
        <v>1615</v>
      </c>
      <c r="ED15" s="608" t="s">
        <v>1615</v>
      </c>
      <c r="EE15" s="608" t="s">
        <v>1616</v>
      </c>
      <c r="EF15" s="608" t="s">
        <v>1328</v>
      </c>
      <c r="EG15" s="608" t="s">
        <v>1328</v>
      </c>
      <c r="EH15" s="608" t="s">
        <v>1328</v>
      </c>
      <c r="EI15" s="608" t="s">
        <v>1328</v>
      </c>
      <c r="EJ15" s="608" t="s">
        <v>1617</v>
      </c>
      <c r="EK15" s="608" t="s">
        <v>1618</v>
      </c>
      <c r="EL15" s="608" t="s">
        <v>1619</v>
      </c>
      <c r="EM15" s="608" t="s">
        <v>1617</v>
      </c>
      <c r="EN15" s="608" t="s">
        <v>1620</v>
      </c>
      <c r="EO15" s="608" t="s">
        <v>1621</v>
      </c>
      <c r="EP15" s="608" t="s">
        <v>1622</v>
      </c>
      <c r="EQ15" s="608" t="s">
        <v>1618</v>
      </c>
      <c r="ER15" s="608" t="s">
        <v>1618</v>
      </c>
      <c r="ES15" s="610" t="s">
        <v>1623</v>
      </c>
      <c r="ET15" s="599" t="s">
        <v>1623</v>
      </c>
      <c r="EU15" s="599" t="s">
        <v>1624</v>
      </c>
      <c r="EV15" s="599" t="s">
        <v>1261</v>
      </c>
      <c r="EW15" s="599" t="s">
        <v>1625</v>
      </c>
      <c r="EX15" s="599" t="s">
        <v>1626</v>
      </c>
      <c r="EY15" s="599" t="s">
        <v>1627</v>
      </c>
      <c r="EZ15" s="599" t="s">
        <v>1628</v>
      </c>
      <c r="FA15" s="599" t="s">
        <v>1629</v>
      </c>
      <c r="FB15" s="599" t="s">
        <v>1630</v>
      </c>
      <c r="FC15" s="599" t="s">
        <v>1631</v>
      </c>
      <c r="FD15" s="599" t="s">
        <v>1632</v>
      </c>
      <c r="FE15" s="600" t="s">
        <v>1633</v>
      </c>
      <c r="FF15" s="600" t="s">
        <v>1634</v>
      </c>
      <c r="FG15" s="600" t="s">
        <v>1635</v>
      </c>
      <c r="FH15" s="600" t="s">
        <v>1633</v>
      </c>
      <c r="FI15" s="600" t="s">
        <v>1636</v>
      </c>
      <c r="FJ15" s="600" t="s">
        <v>1637</v>
      </c>
      <c r="FK15" s="600" t="s">
        <v>785</v>
      </c>
      <c r="FL15" s="600" t="s">
        <v>1638</v>
      </c>
      <c r="FM15" s="600" t="s">
        <v>1639</v>
      </c>
      <c r="FN15" s="600" t="s">
        <v>1640</v>
      </c>
      <c r="FO15" s="600" t="s">
        <v>1641</v>
      </c>
      <c r="FP15" s="600" t="s">
        <v>1642</v>
      </c>
      <c r="FQ15" s="600" t="s">
        <v>1542</v>
      </c>
      <c r="FR15" s="600" t="s">
        <v>1619</v>
      </c>
      <c r="FS15" s="600" t="s">
        <v>1643</v>
      </c>
      <c r="FT15" s="600" t="s">
        <v>1644</v>
      </c>
      <c r="FU15" s="600" t="s">
        <v>1645</v>
      </c>
      <c r="FV15" s="600" t="s">
        <v>1646</v>
      </c>
      <c r="FW15" s="600" t="s">
        <v>1647</v>
      </c>
      <c r="FX15" s="600" t="s">
        <v>1569</v>
      </c>
      <c r="FY15" s="600" t="s">
        <v>1648</v>
      </c>
      <c r="FZ15" s="600" t="s">
        <v>1649</v>
      </c>
      <c r="GA15" s="600" t="s">
        <v>1650</v>
      </c>
      <c r="GB15" s="600" t="s">
        <v>1648</v>
      </c>
      <c r="GC15" s="611" t="s">
        <v>1569</v>
      </c>
      <c r="GD15" s="611" t="s">
        <v>1648</v>
      </c>
      <c r="GE15" s="611" t="s">
        <v>1651</v>
      </c>
      <c r="GF15" s="611" t="s">
        <v>1651</v>
      </c>
      <c r="GG15" s="611" t="s">
        <v>1569</v>
      </c>
      <c r="GH15" s="600" t="s">
        <v>1569</v>
      </c>
      <c r="GI15" s="600" t="s">
        <v>1004</v>
      </c>
      <c r="GJ15" s="600" t="s">
        <v>1652</v>
      </c>
      <c r="GK15" s="600" t="s">
        <v>1653</v>
      </c>
      <c r="GL15" s="600" t="s">
        <v>1004</v>
      </c>
      <c r="GM15" s="600" t="s">
        <v>1654</v>
      </c>
      <c r="GN15" s="600" t="s">
        <v>1004</v>
      </c>
      <c r="GO15" s="600" t="s">
        <v>1569</v>
      </c>
      <c r="GP15" s="600" t="s">
        <v>1655</v>
      </c>
    </row>
    <row r="16" spans="1:199" s="565" customFormat="1" ht="20.100000000000001" customHeight="1" x14ac:dyDescent="0.3">
      <c r="A16" s="601" t="s">
        <v>1656</v>
      </c>
      <c r="B16" s="602" t="s">
        <v>1657</v>
      </c>
      <c r="C16" s="603" t="s">
        <v>1658</v>
      </c>
      <c r="D16" s="603" t="s">
        <v>1583</v>
      </c>
      <c r="E16" s="603" t="s">
        <v>1583</v>
      </c>
      <c r="F16" s="602" t="s">
        <v>1583</v>
      </c>
      <c r="G16" s="603" t="s">
        <v>1659</v>
      </c>
      <c r="H16" s="603" t="s">
        <v>1659</v>
      </c>
      <c r="I16" s="603" t="s">
        <v>1659</v>
      </c>
      <c r="J16" s="603" t="s">
        <v>1659</v>
      </c>
      <c r="K16" s="603" t="s">
        <v>1659</v>
      </c>
      <c r="L16" s="603" t="s">
        <v>1659</v>
      </c>
      <c r="M16" s="603" t="s">
        <v>1659</v>
      </c>
      <c r="N16" s="602" t="s">
        <v>1660</v>
      </c>
      <c r="O16" s="603" t="s">
        <v>1660</v>
      </c>
      <c r="P16" s="603" t="s">
        <v>1661</v>
      </c>
      <c r="Q16" s="602" t="s">
        <v>1661</v>
      </c>
      <c r="R16" s="603" t="s">
        <v>1661</v>
      </c>
      <c r="S16" s="603" t="s">
        <v>1661</v>
      </c>
      <c r="T16" s="604" t="s">
        <v>1661</v>
      </c>
      <c r="U16" s="604" t="s">
        <v>1661</v>
      </c>
      <c r="V16" s="604" t="s">
        <v>1661</v>
      </c>
      <c r="W16" s="604" t="s">
        <v>1661</v>
      </c>
      <c r="X16" s="604" t="s">
        <v>1662</v>
      </c>
      <c r="Y16" s="604" t="s">
        <v>1660</v>
      </c>
      <c r="Z16" s="604" t="s">
        <v>1661</v>
      </c>
      <c r="AA16" s="604" t="s">
        <v>1663</v>
      </c>
      <c r="AB16" s="604" t="s">
        <v>1663</v>
      </c>
      <c r="AC16" s="604" t="s">
        <v>1663</v>
      </c>
      <c r="AD16" s="604" t="s">
        <v>1663</v>
      </c>
      <c r="AE16" s="604" t="s">
        <v>1663</v>
      </c>
      <c r="AF16" s="604" t="s">
        <v>1663</v>
      </c>
      <c r="AG16" s="604" t="s">
        <v>1664</v>
      </c>
      <c r="AH16" s="604" t="s">
        <v>1664</v>
      </c>
      <c r="AI16" s="604" t="s">
        <v>1665</v>
      </c>
      <c r="AJ16" s="604" t="s">
        <v>1666</v>
      </c>
      <c r="AK16" s="604" t="s">
        <v>1666</v>
      </c>
      <c r="AL16" s="604" t="s">
        <v>1667</v>
      </c>
      <c r="AM16" s="604" t="s">
        <v>1668</v>
      </c>
      <c r="AN16" s="604" t="s">
        <v>1669</v>
      </c>
      <c r="AO16" s="604" t="s">
        <v>1669</v>
      </c>
      <c r="AP16" s="604" t="s">
        <v>1670</v>
      </c>
      <c r="AQ16" s="604" t="s">
        <v>1671</v>
      </c>
      <c r="AR16" s="604" t="s">
        <v>1672</v>
      </c>
      <c r="AS16" s="604" t="s">
        <v>1673</v>
      </c>
      <c r="AT16" s="604" t="s">
        <v>1674</v>
      </c>
      <c r="AU16" s="604" t="s">
        <v>1579</v>
      </c>
      <c r="AV16" s="604" t="s">
        <v>1675</v>
      </c>
      <c r="AW16" s="604" t="s">
        <v>1675</v>
      </c>
      <c r="AX16" s="604" t="s">
        <v>1676</v>
      </c>
      <c r="AY16" s="604" t="s">
        <v>1677</v>
      </c>
      <c r="AZ16" s="604" t="s">
        <v>1678</v>
      </c>
      <c r="BA16" s="604" t="s">
        <v>1677</v>
      </c>
      <c r="BB16" s="604" t="s">
        <v>1679</v>
      </c>
      <c r="BC16" s="604" t="s">
        <v>1679</v>
      </c>
      <c r="BD16" s="604" t="s">
        <v>1679</v>
      </c>
      <c r="BE16" s="604" t="s">
        <v>1299</v>
      </c>
      <c r="BF16" s="604" t="s">
        <v>1299</v>
      </c>
      <c r="BG16" s="604" t="s">
        <v>1680</v>
      </c>
      <c r="BH16" s="604" t="s">
        <v>1299</v>
      </c>
      <c r="BI16" s="604" t="s">
        <v>1681</v>
      </c>
      <c r="BJ16" s="604" t="s">
        <v>1682</v>
      </c>
      <c r="BK16" s="604" t="s">
        <v>1683</v>
      </c>
      <c r="BL16" s="604" t="s">
        <v>1683</v>
      </c>
      <c r="BM16" s="604" t="s">
        <v>1684</v>
      </c>
      <c r="BN16" s="604" t="s">
        <v>1683</v>
      </c>
      <c r="BO16" s="604" t="s">
        <v>1685</v>
      </c>
      <c r="BP16" s="604" t="s">
        <v>1686</v>
      </c>
      <c r="BQ16" s="604" t="s">
        <v>1687</v>
      </c>
      <c r="BR16" s="604" t="s">
        <v>1687</v>
      </c>
      <c r="BS16" s="604" t="s">
        <v>1688</v>
      </c>
      <c r="BT16" s="604" t="s">
        <v>1688</v>
      </c>
      <c r="BU16" s="604" t="s">
        <v>1689</v>
      </c>
      <c r="BV16" s="604" t="s">
        <v>1689</v>
      </c>
      <c r="BW16" s="604" t="s">
        <v>1690</v>
      </c>
      <c r="BX16" s="604" t="s">
        <v>1691</v>
      </c>
      <c r="BY16" s="604" t="s">
        <v>1691</v>
      </c>
      <c r="BZ16" s="605" t="s">
        <v>1691</v>
      </c>
      <c r="CA16" s="604" t="s">
        <v>1692</v>
      </c>
      <c r="CB16" s="604" t="s">
        <v>1693</v>
      </c>
      <c r="CC16" s="604" t="s">
        <v>1694</v>
      </c>
      <c r="CD16" s="604" t="s">
        <v>1695</v>
      </c>
      <c r="CE16" s="604" t="s">
        <v>1696</v>
      </c>
      <c r="CF16" s="604" t="s">
        <v>1694</v>
      </c>
      <c r="CG16" s="604" t="s">
        <v>1694</v>
      </c>
      <c r="CH16" s="604" t="s">
        <v>1697</v>
      </c>
      <c r="CI16" s="604" t="s">
        <v>1698</v>
      </c>
      <c r="CJ16" s="604" t="s">
        <v>1699</v>
      </c>
      <c r="CK16" s="604" t="s">
        <v>1700</v>
      </c>
      <c r="CL16" s="604" t="s">
        <v>1701</v>
      </c>
      <c r="CM16" s="604" t="s">
        <v>1701</v>
      </c>
      <c r="CN16" s="604" t="s">
        <v>1701</v>
      </c>
      <c r="CO16" s="604" t="s">
        <v>1702</v>
      </c>
      <c r="CP16" s="604" t="s">
        <v>1702</v>
      </c>
      <c r="CQ16" s="605" t="s">
        <v>1702</v>
      </c>
      <c r="CR16" s="604" t="s">
        <v>1703</v>
      </c>
      <c r="CS16" s="604" t="s">
        <v>1198</v>
      </c>
      <c r="CT16" s="604" t="s">
        <v>1704</v>
      </c>
      <c r="CU16" s="604" t="s">
        <v>1705</v>
      </c>
      <c r="CV16" s="604" t="s">
        <v>1705</v>
      </c>
      <c r="CW16" s="604" t="s">
        <v>1706</v>
      </c>
      <c r="CX16" s="604" t="s">
        <v>1705</v>
      </c>
      <c r="CY16" s="604" t="s">
        <v>1705</v>
      </c>
      <c r="CZ16" s="604" t="s">
        <v>1705</v>
      </c>
      <c r="DA16" s="604" t="s">
        <v>1705</v>
      </c>
      <c r="DB16" s="604" t="s">
        <v>1705</v>
      </c>
      <c r="DC16" s="606" t="s">
        <v>1705</v>
      </c>
      <c r="DD16" s="606" t="s">
        <v>1705</v>
      </c>
      <c r="DE16" s="606" t="s">
        <v>1707</v>
      </c>
      <c r="DF16" s="606" t="s">
        <v>1708</v>
      </c>
      <c r="DG16" s="606" t="s">
        <v>1708</v>
      </c>
      <c r="DH16" s="606" t="s">
        <v>1709</v>
      </c>
      <c r="DI16" s="606" t="s">
        <v>1710</v>
      </c>
      <c r="DJ16" s="606" t="s">
        <v>1711</v>
      </c>
      <c r="DK16" s="606" t="s">
        <v>1712</v>
      </c>
      <c r="DL16" s="606" t="s">
        <v>1712</v>
      </c>
      <c r="DM16" s="606" t="s">
        <v>1713</v>
      </c>
      <c r="DN16" s="606" t="s">
        <v>1714</v>
      </c>
      <c r="DO16" s="606" t="s">
        <v>1715</v>
      </c>
      <c r="DP16" s="606" t="s">
        <v>1714</v>
      </c>
      <c r="DQ16" s="606" t="s">
        <v>1714</v>
      </c>
      <c r="DR16" s="607" t="s">
        <v>1714</v>
      </c>
      <c r="DS16" s="608" t="s">
        <v>1714</v>
      </c>
      <c r="DT16" s="608" t="s">
        <v>1714</v>
      </c>
      <c r="DU16" s="608" t="s">
        <v>1714</v>
      </c>
      <c r="DV16" s="608" t="s">
        <v>1716</v>
      </c>
      <c r="DW16" s="608" t="s">
        <v>1716</v>
      </c>
      <c r="DX16" s="608" t="s">
        <v>1717</v>
      </c>
      <c r="DY16" s="608" t="s">
        <v>1717</v>
      </c>
      <c r="DZ16" s="608" t="s">
        <v>1718</v>
      </c>
      <c r="EA16" s="608" t="s">
        <v>1719</v>
      </c>
      <c r="EB16" s="608" t="s">
        <v>1718</v>
      </c>
      <c r="EC16" s="608" t="s">
        <v>1718</v>
      </c>
      <c r="ED16" s="608" t="s">
        <v>1718</v>
      </c>
      <c r="EE16" s="608" t="s">
        <v>1720</v>
      </c>
      <c r="EF16" s="608" t="s">
        <v>1720</v>
      </c>
      <c r="EG16" s="608" t="s">
        <v>1720</v>
      </c>
      <c r="EH16" s="608" t="s">
        <v>1720</v>
      </c>
      <c r="EI16" s="608" t="s">
        <v>1720</v>
      </c>
      <c r="EJ16" s="608" t="s">
        <v>1721</v>
      </c>
      <c r="EK16" s="608" t="s">
        <v>1722</v>
      </c>
      <c r="EL16" s="608" t="s">
        <v>821</v>
      </c>
      <c r="EM16" s="608" t="s">
        <v>1529</v>
      </c>
      <c r="EN16" s="608" t="s">
        <v>1723</v>
      </c>
      <c r="EO16" s="608" t="s">
        <v>1724</v>
      </c>
      <c r="EP16" s="608" t="s">
        <v>1725</v>
      </c>
      <c r="EQ16" s="608" t="s">
        <v>1726</v>
      </c>
      <c r="ER16" s="608" t="s">
        <v>1623</v>
      </c>
      <c r="ES16" s="610" t="s">
        <v>1727</v>
      </c>
      <c r="ET16" s="599" t="s">
        <v>1728</v>
      </c>
      <c r="EU16" s="599" t="s">
        <v>1550</v>
      </c>
      <c r="EV16" s="599" t="s">
        <v>1450</v>
      </c>
      <c r="EW16" s="599" t="s">
        <v>1729</v>
      </c>
      <c r="EX16" s="599" t="s">
        <v>820</v>
      </c>
      <c r="EY16" s="599" t="s">
        <v>1730</v>
      </c>
      <c r="EZ16" s="599" t="s">
        <v>1731</v>
      </c>
      <c r="FA16" s="599" t="s">
        <v>1732</v>
      </c>
      <c r="FB16" s="599" t="s">
        <v>1733</v>
      </c>
      <c r="FC16" s="599" t="s">
        <v>1734</v>
      </c>
      <c r="FD16" s="599" t="s">
        <v>1735</v>
      </c>
      <c r="FE16" s="600" t="s">
        <v>1736</v>
      </c>
      <c r="FF16" s="600" t="s">
        <v>1737</v>
      </c>
      <c r="FG16" s="600" t="s">
        <v>1738</v>
      </c>
      <c r="FH16" s="600" t="s">
        <v>1739</v>
      </c>
      <c r="FI16" s="600" t="s">
        <v>1740</v>
      </c>
      <c r="FJ16" s="600" t="s">
        <v>1741</v>
      </c>
      <c r="FK16" s="600" t="s">
        <v>1742</v>
      </c>
      <c r="FL16" s="600" t="s">
        <v>1743</v>
      </c>
      <c r="FM16" s="600" t="s">
        <v>1744</v>
      </c>
      <c r="FN16" s="600" t="s">
        <v>1745</v>
      </c>
      <c r="FO16" s="600" t="s">
        <v>1746</v>
      </c>
      <c r="FP16" s="600" t="s">
        <v>1747</v>
      </c>
      <c r="FQ16" s="600" t="s">
        <v>1748</v>
      </c>
      <c r="FR16" s="600" t="s">
        <v>1749</v>
      </c>
      <c r="FS16" s="600" t="s">
        <v>1750</v>
      </c>
      <c r="FT16" s="600" t="s">
        <v>1542</v>
      </c>
      <c r="FU16" s="600" t="s">
        <v>1619</v>
      </c>
      <c r="FV16" s="600" t="s">
        <v>1356</v>
      </c>
      <c r="FW16" s="600" t="s">
        <v>1751</v>
      </c>
      <c r="FX16" s="600" t="s">
        <v>1752</v>
      </c>
      <c r="FY16" s="600" t="s">
        <v>1753</v>
      </c>
      <c r="FZ16" s="600" t="s">
        <v>1753</v>
      </c>
      <c r="GA16" s="600" t="s">
        <v>1754</v>
      </c>
      <c r="GB16" s="600" t="s">
        <v>1755</v>
      </c>
      <c r="GC16" s="611" t="s">
        <v>1756</v>
      </c>
      <c r="GD16" s="611" t="s">
        <v>1757</v>
      </c>
      <c r="GE16" s="611" t="s">
        <v>1758</v>
      </c>
      <c r="GF16" s="611" t="s">
        <v>1759</v>
      </c>
      <c r="GG16" s="611" t="s">
        <v>1760</v>
      </c>
      <c r="GH16" s="600" t="s">
        <v>1761</v>
      </c>
      <c r="GI16" s="600" t="s">
        <v>1762</v>
      </c>
      <c r="GJ16" s="600" t="s">
        <v>1763</v>
      </c>
      <c r="GK16" s="600" t="s">
        <v>1764</v>
      </c>
      <c r="GL16" s="600" t="s">
        <v>1765</v>
      </c>
      <c r="GM16" s="600" t="s">
        <v>1766</v>
      </c>
      <c r="GN16" s="600" t="s">
        <v>1767</v>
      </c>
      <c r="GO16" s="600" t="s">
        <v>1768</v>
      </c>
      <c r="GP16" s="600" t="s">
        <v>1769</v>
      </c>
    </row>
    <row r="17" spans="1:198" s="565" customFormat="1" ht="20.100000000000001" customHeight="1" x14ac:dyDescent="0.3">
      <c r="A17" s="601" t="s">
        <v>1770</v>
      </c>
      <c r="B17" s="602" t="s">
        <v>1676</v>
      </c>
      <c r="C17" s="603" t="s">
        <v>1660</v>
      </c>
      <c r="D17" s="603" t="s">
        <v>1660</v>
      </c>
      <c r="E17" s="603" t="s">
        <v>1660</v>
      </c>
      <c r="F17" s="602" t="s">
        <v>1660</v>
      </c>
      <c r="G17" s="603" t="s">
        <v>1660</v>
      </c>
      <c r="H17" s="603" t="s">
        <v>1660</v>
      </c>
      <c r="I17" s="603" t="s">
        <v>1660</v>
      </c>
      <c r="J17" s="603" t="s">
        <v>1660</v>
      </c>
      <c r="K17" s="603" t="s">
        <v>1660</v>
      </c>
      <c r="L17" s="603" t="s">
        <v>1660</v>
      </c>
      <c r="M17" s="603" t="s">
        <v>1660</v>
      </c>
      <c r="N17" s="602" t="s">
        <v>1771</v>
      </c>
      <c r="O17" s="603" t="s">
        <v>1771</v>
      </c>
      <c r="P17" s="603" t="s">
        <v>1772</v>
      </c>
      <c r="Q17" s="602" t="s">
        <v>1772</v>
      </c>
      <c r="R17" s="603" t="s">
        <v>1772</v>
      </c>
      <c r="S17" s="603" t="s">
        <v>1773</v>
      </c>
      <c r="T17" s="604" t="s">
        <v>1773</v>
      </c>
      <c r="U17" s="604" t="s">
        <v>1588</v>
      </c>
      <c r="V17" s="604" t="s">
        <v>1588</v>
      </c>
      <c r="W17" s="604" t="s">
        <v>1588</v>
      </c>
      <c r="X17" s="604" t="s">
        <v>1588</v>
      </c>
      <c r="Y17" s="604" t="s">
        <v>1588</v>
      </c>
      <c r="Z17" s="604" t="s">
        <v>1588</v>
      </c>
      <c r="AA17" s="604" t="s">
        <v>1588</v>
      </c>
      <c r="AB17" s="604" t="s">
        <v>1588</v>
      </c>
      <c r="AC17" s="604" t="s">
        <v>1588</v>
      </c>
      <c r="AD17" s="604" t="s">
        <v>1774</v>
      </c>
      <c r="AE17" s="604" t="s">
        <v>1774</v>
      </c>
      <c r="AF17" s="604" t="s">
        <v>1773</v>
      </c>
      <c r="AG17" s="604" t="s">
        <v>1774</v>
      </c>
      <c r="AH17" s="604" t="s">
        <v>1774</v>
      </c>
      <c r="AI17" s="604" t="s">
        <v>1775</v>
      </c>
      <c r="AJ17" s="604" t="s">
        <v>1775</v>
      </c>
      <c r="AK17" s="604" t="s">
        <v>1775</v>
      </c>
      <c r="AL17" s="604" t="s">
        <v>1775</v>
      </c>
      <c r="AM17" s="604" t="s">
        <v>1776</v>
      </c>
      <c r="AN17" s="604" t="s">
        <v>1776</v>
      </c>
      <c r="AO17" s="604" t="s">
        <v>1776</v>
      </c>
      <c r="AP17" s="604" t="s">
        <v>1777</v>
      </c>
      <c r="AQ17" s="604" t="s">
        <v>1778</v>
      </c>
      <c r="AR17" s="604" t="s">
        <v>1779</v>
      </c>
      <c r="AS17" s="604" t="s">
        <v>1779</v>
      </c>
      <c r="AT17" s="604" t="s">
        <v>1780</v>
      </c>
      <c r="AU17" s="604" t="s">
        <v>1781</v>
      </c>
      <c r="AV17" s="604" t="s">
        <v>1782</v>
      </c>
      <c r="AW17" s="604" t="s">
        <v>1783</v>
      </c>
      <c r="AX17" s="604" t="s">
        <v>1784</v>
      </c>
      <c r="AY17" s="604" t="s">
        <v>1780</v>
      </c>
      <c r="AZ17" s="604" t="s">
        <v>1780</v>
      </c>
      <c r="BA17" s="604" t="s">
        <v>1780</v>
      </c>
      <c r="BB17" s="604" t="s">
        <v>1780</v>
      </c>
      <c r="BC17" s="604" t="s">
        <v>1780</v>
      </c>
      <c r="BD17" s="604" t="s">
        <v>1781</v>
      </c>
      <c r="BE17" s="604" t="s">
        <v>1785</v>
      </c>
      <c r="BF17" s="604" t="s">
        <v>1785</v>
      </c>
      <c r="BG17" s="604" t="s">
        <v>1780</v>
      </c>
      <c r="BH17" s="604" t="s">
        <v>1780</v>
      </c>
      <c r="BI17" s="604" t="s">
        <v>1784</v>
      </c>
      <c r="BJ17" s="604" t="s">
        <v>1784</v>
      </c>
      <c r="BK17" s="604" t="s">
        <v>1786</v>
      </c>
      <c r="BL17" s="604" t="s">
        <v>1786</v>
      </c>
      <c r="BM17" s="604" t="s">
        <v>1787</v>
      </c>
      <c r="BN17" s="604" t="s">
        <v>1787</v>
      </c>
      <c r="BO17" s="604" t="s">
        <v>1788</v>
      </c>
      <c r="BP17" s="604" t="s">
        <v>1788</v>
      </c>
      <c r="BQ17" s="604" t="s">
        <v>1788</v>
      </c>
      <c r="BR17" s="604" t="s">
        <v>1788</v>
      </c>
      <c r="BS17" s="604" t="s">
        <v>1789</v>
      </c>
      <c r="BT17" s="604" t="s">
        <v>1789</v>
      </c>
      <c r="BU17" s="604" t="s">
        <v>1789</v>
      </c>
      <c r="BV17" s="604" t="s">
        <v>1789</v>
      </c>
      <c r="BW17" s="604" t="s">
        <v>1790</v>
      </c>
      <c r="BX17" s="604" t="s">
        <v>1791</v>
      </c>
      <c r="BY17" s="604" t="s">
        <v>1790</v>
      </c>
      <c r="BZ17" s="605" t="s">
        <v>1790</v>
      </c>
      <c r="CA17" s="604" t="s">
        <v>1790</v>
      </c>
      <c r="CB17" s="604" t="s">
        <v>1792</v>
      </c>
      <c r="CC17" s="604" t="s">
        <v>1793</v>
      </c>
      <c r="CD17" s="604" t="s">
        <v>1794</v>
      </c>
      <c r="CE17" s="604" t="s">
        <v>1794</v>
      </c>
      <c r="CF17" s="604" t="s">
        <v>1794</v>
      </c>
      <c r="CG17" s="604" t="s">
        <v>1794</v>
      </c>
      <c r="CH17" s="604" t="s">
        <v>1794</v>
      </c>
      <c r="CI17" s="604" t="s">
        <v>1794</v>
      </c>
      <c r="CJ17" s="604" t="s">
        <v>1794</v>
      </c>
      <c r="CK17" s="604" t="s">
        <v>1794</v>
      </c>
      <c r="CL17" s="604" t="s">
        <v>1795</v>
      </c>
      <c r="CM17" s="604" t="s">
        <v>1796</v>
      </c>
      <c r="CN17" s="604" t="s">
        <v>1796</v>
      </c>
      <c r="CO17" s="604" t="s">
        <v>1797</v>
      </c>
      <c r="CP17" s="604" t="s">
        <v>1798</v>
      </c>
      <c r="CQ17" s="605" t="s">
        <v>1798</v>
      </c>
      <c r="CR17" s="604" t="s">
        <v>1798</v>
      </c>
      <c r="CS17" s="604" t="s">
        <v>1798</v>
      </c>
      <c r="CT17" s="604" t="s">
        <v>1798</v>
      </c>
      <c r="CU17" s="604" t="s">
        <v>1798</v>
      </c>
      <c r="CV17" s="604" t="s">
        <v>1798</v>
      </c>
      <c r="CW17" s="604" t="s">
        <v>1798</v>
      </c>
      <c r="CX17" s="604" t="s">
        <v>1799</v>
      </c>
      <c r="CY17" s="604" t="s">
        <v>1800</v>
      </c>
      <c r="CZ17" s="604" t="s">
        <v>1801</v>
      </c>
      <c r="DA17" s="604" t="s">
        <v>1800</v>
      </c>
      <c r="DB17" s="604" t="s">
        <v>1800</v>
      </c>
      <c r="DC17" s="606" t="s">
        <v>1802</v>
      </c>
      <c r="DD17" s="606" t="s">
        <v>1802</v>
      </c>
      <c r="DE17" s="606" t="s">
        <v>1802</v>
      </c>
      <c r="DF17" s="606" t="s">
        <v>1803</v>
      </c>
      <c r="DG17" s="606" t="s">
        <v>1804</v>
      </c>
      <c r="DH17" s="606" t="s">
        <v>1800</v>
      </c>
      <c r="DI17" s="606" t="s">
        <v>1805</v>
      </c>
      <c r="DJ17" s="606" t="s">
        <v>1806</v>
      </c>
      <c r="DK17" s="606" t="s">
        <v>1807</v>
      </c>
      <c r="DL17" s="606" t="s">
        <v>1808</v>
      </c>
      <c r="DM17" s="606" t="s">
        <v>1809</v>
      </c>
      <c r="DN17" s="606" t="s">
        <v>1810</v>
      </c>
      <c r="DO17" s="606" t="s">
        <v>1810</v>
      </c>
      <c r="DP17" s="606" t="s">
        <v>1811</v>
      </c>
      <c r="DQ17" s="606" t="s">
        <v>1811</v>
      </c>
      <c r="DR17" s="607" t="s">
        <v>1812</v>
      </c>
      <c r="DS17" s="608" t="s">
        <v>1812</v>
      </c>
      <c r="DT17" s="608" t="s">
        <v>1812</v>
      </c>
      <c r="DU17" s="608" t="s">
        <v>1812</v>
      </c>
      <c r="DV17" s="608" t="s">
        <v>1813</v>
      </c>
      <c r="DW17" s="608" t="s">
        <v>1813</v>
      </c>
      <c r="DX17" s="608" t="s">
        <v>1603</v>
      </c>
      <c r="DY17" s="608" t="s">
        <v>1603</v>
      </c>
      <c r="DZ17" s="608" t="s">
        <v>1603</v>
      </c>
      <c r="EA17" s="608" t="s">
        <v>1603</v>
      </c>
      <c r="EB17" s="608" t="s">
        <v>1603</v>
      </c>
      <c r="EC17" s="608" t="s">
        <v>1603</v>
      </c>
      <c r="ED17" s="608" t="s">
        <v>1603</v>
      </c>
      <c r="EE17" s="608" t="s">
        <v>1814</v>
      </c>
      <c r="EF17" s="608" t="s">
        <v>1815</v>
      </c>
      <c r="EG17" s="608" t="s">
        <v>1815</v>
      </c>
      <c r="EH17" s="608" t="s">
        <v>1815</v>
      </c>
      <c r="EI17" s="608" t="s">
        <v>1815</v>
      </c>
      <c r="EJ17" s="608" t="s">
        <v>1816</v>
      </c>
      <c r="EK17" s="608" t="s">
        <v>1817</v>
      </c>
      <c r="EL17" s="608" t="s">
        <v>1818</v>
      </c>
      <c r="EM17" s="608" t="s">
        <v>1819</v>
      </c>
      <c r="EN17" s="608" t="s">
        <v>1820</v>
      </c>
      <c r="EO17" s="608" t="s">
        <v>1821</v>
      </c>
      <c r="EP17" s="608" t="s">
        <v>1822</v>
      </c>
      <c r="EQ17" s="608" t="s">
        <v>1823</v>
      </c>
      <c r="ER17" s="608" t="s">
        <v>1727</v>
      </c>
      <c r="ES17" s="610" t="s">
        <v>1824</v>
      </c>
      <c r="ET17" s="599" t="s">
        <v>962</v>
      </c>
      <c r="EU17" s="599" t="s">
        <v>1825</v>
      </c>
      <c r="EV17" s="599" t="s">
        <v>1826</v>
      </c>
      <c r="EW17" s="599" t="s">
        <v>1827</v>
      </c>
      <c r="EX17" s="599" t="s">
        <v>1828</v>
      </c>
      <c r="EY17" s="599" t="s">
        <v>1829</v>
      </c>
      <c r="EZ17" s="599" t="s">
        <v>1830</v>
      </c>
      <c r="FA17" s="599" t="s">
        <v>1831</v>
      </c>
      <c r="FB17" s="599" t="s">
        <v>1832</v>
      </c>
      <c r="FC17" s="599" t="s">
        <v>1833</v>
      </c>
      <c r="FD17" s="599" t="s">
        <v>1834</v>
      </c>
      <c r="FE17" s="600" t="s">
        <v>1835</v>
      </c>
      <c r="FF17" s="600" t="s">
        <v>1836</v>
      </c>
      <c r="FG17" s="600" t="s">
        <v>1837</v>
      </c>
      <c r="FH17" s="600" t="s">
        <v>1818</v>
      </c>
      <c r="FI17" s="600" t="s">
        <v>1838</v>
      </c>
      <c r="FJ17" s="600" t="s">
        <v>1839</v>
      </c>
      <c r="FK17" s="600" t="s">
        <v>1840</v>
      </c>
      <c r="FL17" s="600" t="s">
        <v>1841</v>
      </c>
      <c r="FM17" s="600" t="s">
        <v>1842</v>
      </c>
      <c r="FN17" s="600" t="s">
        <v>1843</v>
      </c>
      <c r="FO17" s="600" t="s">
        <v>1844</v>
      </c>
      <c r="FP17" s="600" t="s">
        <v>1845</v>
      </c>
      <c r="FQ17" s="600" t="s">
        <v>1846</v>
      </c>
      <c r="FR17" s="600" t="s">
        <v>1819</v>
      </c>
      <c r="FS17" s="600" t="s">
        <v>1847</v>
      </c>
      <c r="FT17" s="600" t="s">
        <v>1848</v>
      </c>
      <c r="FU17" s="600" t="s">
        <v>1849</v>
      </c>
      <c r="FV17" s="600" t="s">
        <v>820</v>
      </c>
      <c r="FW17" s="600" t="s">
        <v>1850</v>
      </c>
      <c r="FX17" s="600" t="s">
        <v>991</v>
      </c>
      <c r="FY17" s="600" t="s">
        <v>1851</v>
      </c>
      <c r="FZ17" s="600" t="s">
        <v>1852</v>
      </c>
      <c r="GA17" s="600" t="s">
        <v>1853</v>
      </c>
      <c r="GB17" s="600" t="s">
        <v>1854</v>
      </c>
      <c r="GC17" s="611" t="s">
        <v>1855</v>
      </c>
      <c r="GD17" s="611" t="s">
        <v>1856</v>
      </c>
      <c r="GE17" s="611" t="s">
        <v>1857</v>
      </c>
      <c r="GF17" s="611" t="s">
        <v>1858</v>
      </c>
      <c r="GG17" s="611" t="s">
        <v>1859</v>
      </c>
      <c r="GH17" s="600" t="s">
        <v>1447</v>
      </c>
      <c r="GI17" s="600" t="s">
        <v>1860</v>
      </c>
      <c r="GJ17" s="600" t="s">
        <v>1861</v>
      </c>
      <c r="GK17" s="600" t="s">
        <v>1862</v>
      </c>
      <c r="GL17" s="600" t="s">
        <v>1863</v>
      </c>
      <c r="GM17" s="600" t="s">
        <v>1765</v>
      </c>
      <c r="GN17" s="600" t="s">
        <v>1864</v>
      </c>
      <c r="GO17" s="600" t="s">
        <v>838</v>
      </c>
      <c r="GP17" s="600" t="s">
        <v>1351</v>
      </c>
    </row>
    <row r="18" spans="1:198" s="565" customFormat="1" ht="20.100000000000001" customHeight="1" x14ac:dyDescent="0.3">
      <c r="A18" s="601" t="s">
        <v>1865</v>
      </c>
      <c r="B18" s="602" t="s">
        <v>1866</v>
      </c>
      <c r="C18" s="603" t="s">
        <v>1867</v>
      </c>
      <c r="D18" s="603" t="s">
        <v>1868</v>
      </c>
      <c r="E18" s="603" t="s">
        <v>930</v>
      </c>
      <c r="F18" s="602" t="s">
        <v>930</v>
      </c>
      <c r="G18" s="603" t="s">
        <v>1869</v>
      </c>
      <c r="H18" s="603" t="s">
        <v>1870</v>
      </c>
      <c r="I18" s="603" t="s">
        <v>1870</v>
      </c>
      <c r="J18" s="603" t="s">
        <v>1870</v>
      </c>
      <c r="K18" s="603" t="s">
        <v>1870</v>
      </c>
      <c r="L18" s="603" t="s">
        <v>1870</v>
      </c>
      <c r="M18" s="603" t="s">
        <v>1870</v>
      </c>
      <c r="N18" s="602" t="s">
        <v>858</v>
      </c>
      <c r="O18" s="603" t="s">
        <v>1871</v>
      </c>
      <c r="P18" s="603" t="s">
        <v>1872</v>
      </c>
      <c r="Q18" s="602" t="s">
        <v>1873</v>
      </c>
      <c r="R18" s="603" t="s">
        <v>1873</v>
      </c>
      <c r="S18" s="603" t="s">
        <v>1874</v>
      </c>
      <c r="T18" s="604" t="s">
        <v>1875</v>
      </c>
      <c r="U18" s="604" t="s">
        <v>1876</v>
      </c>
      <c r="V18" s="604" t="s">
        <v>1877</v>
      </c>
      <c r="W18" s="604" t="s">
        <v>1878</v>
      </c>
      <c r="X18" s="604" t="s">
        <v>1879</v>
      </c>
      <c r="Y18" s="604" t="s">
        <v>1880</v>
      </c>
      <c r="Z18" s="604" t="s">
        <v>1881</v>
      </c>
      <c r="AA18" s="604" t="s">
        <v>1879</v>
      </c>
      <c r="AB18" s="604" t="s">
        <v>1881</v>
      </c>
      <c r="AC18" s="604" t="s">
        <v>1878</v>
      </c>
      <c r="AD18" s="604" t="s">
        <v>1882</v>
      </c>
      <c r="AE18" s="604" t="s">
        <v>1882</v>
      </c>
      <c r="AF18" s="604" t="s">
        <v>1882</v>
      </c>
      <c r="AG18" s="604" t="s">
        <v>1883</v>
      </c>
      <c r="AH18" s="604" t="s">
        <v>1884</v>
      </c>
      <c r="AI18" s="604" t="s">
        <v>1885</v>
      </c>
      <c r="AJ18" s="604" t="s">
        <v>1882</v>
      </c>
      <c r="AK18" s="604" t="s">
        <v>1882</v>
      </c>
      <c r="AL18" s="604" t="s">
        <v>1886</v>
      </c>
      <c r="AM18" s="604" t="s">
        <v>1886</v>
      </c>
      <c r="AN18" s="604" t="s">
        <v>1886</v>
      </c>
      <c r="AO18" s="604" t="s">
        <v>1886</v>
      </c>
      <c r="AP18" s="604" t="s">
        <v>1882</v>
      </c>
      <c r="AQ18" s="604" t="s">
        <v>1887</v>
      </c>
      <c r="AR18" s="604" t="s">
        <v>1887</v>
      </c>
      <c r="AS18" s="604" t="s">
        <v>1887</v>
      </c>
      <c r="AT18" s="604" t="s">
        <v>1887</v>
      </c>
      <c r="AU18" s="604" t="s">
        <v>1888</v>
      </c>
      <c r="AV18" s="604" t="s">
        <v>1888</v>
      </c>
      <c r="AW18" s="604" t="s">
        <v>1888</v>
      </c>
      <c r="AX18" s="604" t="s">
        <v>1889</v>
      </c>
      <c r="AY18" s="604" t="s">
        <v>1890</v>
      </c>
      <c r="AZ18" s="604" t="s">
        <v>1890</v>
      </c>
      <c r="BA18" s="604" t="s">
        <v>1891</v>
      </c>
      <c r="BB18" s="604" t="s">
        <v>1891</v>
      </c>
      <c r="BC18" s="604" t="s">
        <v>1891</v>
      </c>
      <c r="BD18" s="604" t="s">
        <v>1890</v>
      </c>
      <c r="BE18" s="604" t="s">
        <v>1890</v>
      </c>
      <c r="BF18" s="604" t="s">
        <v>1890</v>
      </c>
      <c r="BG18" s="604" t="s">
        <v>1891</v>
      </c>
      <c r="BH18" s="604" t="s">
        <v>1890</v>
      </c>
      <c r="BI18" s="604" t="s">
        <v>1890</v>
      </c>
      <c r="BJ18" s="604" t="s">
        <v>1890</v>
      </c>
      <c r="BK18" s="604" t="s">
        <v>1890</v>
      </c>
      <c r="BL18" s="604" t="s">
        <v>1890</v>
      </c>
      <c r="BM18" s="604" t="s">
        <v>1676</v>
      </c>
      <c r="BN18" s="604" t="s">
        <v>1892</v>
      </c>
      <c r="BO18" s="604" t="s">
        <v>1893</v>
      </c>
      <c r="BP18" s="604" t="s">
        <v>1893</v>
      </c>
      <c r="BQ18" s="604" t="s">
        <v>1893</v>
      </c>
      <c r="BR18" s="604" t="s">
        <v>1893</v>
      </c>
      <c r="BS18" s="604" t="s">
        <v>1894</v>
      </c>
      <c r="BT18" s="604" t="s">
        <v>1894</v>
      </c>
      <c r="BU18" s="604" t="s">
        <v>1895</v>
      </c>
      <c r="BV18" s="604" t="s">
        <v>1895</v>
      </c>
      <c r="BW18" s="604" t="s">
        <v>1895</v>
      </c>
      <c r="BX18" s="604" t="s">
        <v>1895</v>
      </c>
      <c r="BY18" s="604" t="s">
        <v>1895</v>
      </c>
      <c r="BZ18" s="605" t="s">
        <v>1895</v>
      </c>
      <c r="CA18" s="604" t="s">
        <v>1585</v>
      </c>
      <c r="CB18" s="604" t="s">
        <v>1896</v>
      </c>
      <c r="CC18" s="604" t="s">
        <v>1583</v>
      </c>
      <c r="CD18" s="604" t="s">
        <v>1897</v>
      </c>
      <c r="CE18" s="604" t="s">
        <v>1898</v>
      </c>
      <c r="CF18" s="604" t="s">
        <v>1898</v>
      </c>
      <c r="CG18" s="604" t="s">
        <v>1898</v>
      </c>
      <c r="CH18" s="604" t="s">
        <v>1898</v>
      </c>
      <c r="CI18" s="604" t="s">
        <v>1899</v>
      </c>
      <c r="CJ18" s="604" t="s">
        <v>1899</v>
      </c>
      <c r="CK18" s="604" t="s">
        <v>1900</v>
      </c>
      <c r="CL18" s="604" t="s">
        <v>1900</v>
      </c>
      <c r="CM18" s="604" t="s">
        <v>1900</v>
      </c>
      <c r="CN18" s="604" t="s">
        <v>1900</v>
      </c>
      <c r="CO18" s="604" t="s">
        <v>1900</v>
      </c>
      <c r="CP18" s="604" t="s">
        <v>1900</v>
      </c>
      <c r="CQ18" s="605" t="s">
        <v>1901</v>
      </c>
      <c r="CR18" s="604" t="s">
        <v>1900</v>
      </c>
      <c r="CS18" s="604" t="s">
        <v>1900</v>
      </c>
      <c r="CT18" s="604" t="s">
        <v>1902</v>
      </c>
      <c r="CU18" s="604" t="s">
        <v>1902</v>
      </c>
      <c r="CV18" s="604" t="s">
        <v>1903</v>
      </c>
      <c r="CW18" s="604" t="s">
        <v>1904</v>
      </c>
      <c r="CX18" s="604" t="s">
        <v>1904</v>
      </c>
      <c r="CY18" s="604" t="s">
        <v>1904</v>
      </c>
      <c r="CZ18" s="604" t="s">
        <v>1905</v>
      </c>
      <c r="DA18" s="604" t="s">
        <v>1905</v>
      </c>
      <c r="DB18" s="604" t="s">
        <v>1905</v>
      </c>
      <c r="DC18" s="606" t="s">
        <v>1905</v>
      </c>
      <c r="DD18" s="606" t="s">
        <v>1905</v>
      </c>
      <c r="DE18" s="606" t="s">
        <v>1905</v>
      </c>
      <c r="DF18" s="606" t="s">
        <v>1905</v>
      </c>
      <c r="DG18" s="606" t="s">
        <v>1905</v>
      </c>
      <c r="DH18" s="606" t="s">
        <v>1905</v>
      </c>
      <c r="DI18" s="606" t="s">
        <v>1905</v>
      </c>
      <c r="DJ18" s="606" t="s">
        <v>1905</v>
      </c>
      <c r="DK18" s="606" t="s">
        <v>1906</v>
      </c>
      <c r="DL18" s="606" t="s">
        <v>1906</v>
      </c>
      <c r="DM18" s="606" t="s">
        <v>1905</v>
      </c>
      <c r="DN18" s="606" t="s">
        <v>1907</v>
      </c>
      <c r="DO18" s="606" t="s">
        <v>1907</v>
      </c>
      <c r="DP18" s="606" t="s">
        <v>1907</v>
      </c>
      <c r="DQ18" s="606" t="s">
        <v>1907</v>
      </c>
      <c r="DR18" s="607" t="s">
        <v>1907</v>
      </c>
      <c r="DS18" s="608" t="s">
        <v>1908</v>
      </c>
      <c r="DT18" s="608" t="s">
        <v>1908</v>
      </c>
      <c r="DU18" s="608" t="s">
        <v>1909</v>
      </c>
      <c r="DV18" s="608" t="s">
        <v>1909</v>
      </c>
      <c r="DW18" s="608" t="s">
        <v>1909</v>
      </c>
      <c r="DX18" s="608" t="s">
        <v>1909</v>
      </c>
      <c r="DY18" s="608" t="s">
        <v>1909</v>
      </c>
      <c r="DZ18" s="608" t="s">
        <v>1909</v>
      </c>
      <c r="EA18" s="608" t="s">
        <v>1910</v>
      </c>
      <c r="EB18" s="608" t="s">
        <v>1909</v>
      </c>
      <c r="EC18" s="608" t="s">
        <v>1909</v>
      </c>
      <c r="ED18" s="608" t="s">
        <v>1909</v>
      </c>
      <c r="EE18" s="608" t="s">
        <v>1909</v>
      </c>
      <c r="EF18" s="608" t="s">
        <v>1911</v>
      </c>
      <c r="EG18" s="608" t="s">
        <v>1912</v>
      </c>
      <c r="EH18" s="608" t="s">
        <v>1911</v>
      </c>
      <c r="EI18" s="608" t="s">
        <v>1911</v>
      </c>
      <c r="EJ18" s="608" t="s">
        <v>1913</v>
      </c>
      <c r="EK18" s="608" t="s">
        <v>1914</v>
      </c>
      <c r="EL18" s="608" t="s">
        <v>1915</v>
      </c>
      <c r="EM18" s="608" t="s">
        <v>1916</v>
      </c>
      <c r="EN18" s="608" t="s">
        <v>776</v>
      </c>
      <c r="EO18" s="608" t="s">
        <v>1917</v>
      </c>
      <c r="EP18" s="608" t="s">
        <v>1918</v>
      </c>
      <c r="EQ18" s="608" t="s">
        <v>1919</v>
      </c>
      <c r="ER18" s="608" t="s">
        <v>1919</v>
      </c>
      <c r="ES18" s="610" t="s">
        <v>1920</v>
      </c>
      <c r="ET18" s="612" t="s">
        <v>1921</v>
      </c>
      <c r="EU18" s="612" t="s">
        <v>1922</v>
      </c>
      <c r="EV18" s="599" t="s">
        <v>1923</v>
      </c>
      <c r="EW18" s="599" t="s">
        <v>1924</v>
      </c>
      <c r="EX18" s="599" t="s">
        <v>1925</v>
      </c>
      <c r="EY18" s="599" t="s">
        <v>1926</v>
      </c>
      <c r="EZ18" s="599" t="s">
        <v>1927</v>
      </c>
      <c r="FA18" s="599" t="s">
        <v>1928</v>
      </c>
      <c r="FB18" s="599" t="s">
        <v>1929</v>
      </c>
      <c r="FC18" s="599" t="s">
        <v>1930</v>
      </c>
      <c r="FD18" s="599" t="s">
        <v>1931</v>
      </c>
      <c r="FE18" s="600" t="s">
        <v>1932</v>
      </c>
      <c r="FF18" s="600" t="s">
        <v>1933</v>
      </c>
      <c r="FG18" s="600" t="s">
        <v>1934</v>
      </c>
      <c r="FH18" s="600" t="s">
        <v>1935</v>
      </c>
      <c r="FI18" s="600" t="s">
        <v>1936</v>
      </c>
      <c r="FJ18" s="600" t="s">
        <v>1937</v>
      </c>
      <c r="FK18" s="600" t="s">
        <v>1740</v>
      </c>
      <c r="FL18" s="600" t="s">
        <v>1938</v>
      </c>
      <c r="FM18" s="600" t="s">
        <v>1939</v>
      </c>
      <c r="FN18" s="600" t="s">
        <v>1940</v>
      </c>
      <c r="FO18" s="600" t="s">
        <v>1941</v>
      </c>
      <c r="FP18" s="600" t="s">
        <v>1942</v>
      </c>
      <c r="FQ18" s="600" t="s">
        <v>1943</v>
      </c>
      <c r="FR18" s="600" t="s">
        <v>1944</v>
      </c>
      <c r="FS18" s="600" t="s">
        <v>1945</v>
      </c>
      <c r="FT18" s="600" t="s">
        <v>1946</v>
      </c>
      <c r="FU18" s="600" t="s">
        <v>820</v>
      </c>
      <c r="FV18" s="600" t="s">
        <v>1947</v>
      </c>
      <c r="FW18" s="600" t="s">
        <v>1948</v>
      </c>
      <c r="FX18" s="600" t="s">
        <v>1949</v>
      </c>
      <c r="FY18" s="600" t="s">
        <v>1950</v>
      </c>
      <c r="FZ18" s="600" t="s">
        <v>1951</v>
      </c>
      <c r="GA18" s="600" t="s">
        <v>1952</v>
      </c>
      <c r="GB18" s="600" t="s">
        <v>1953</v>
      </c>
      <c r="GC18" s="600" t="s">
        <v>1952</v>
      </c>
      <c r="GD18" s="600" t="s">
        <v>1954</v>
      </c>
      <c r="GE18" s="600" t="s">
        <v>1955</v>
      </c>
      <c r="GF18" s="600" t="s">
        <v>1956</v>
      </c>
      <c r="GG18" s="600" t="s">
        <v>1949</v>
      </c>
      <c r="GH18" s="600" t="s">
        <v>1957</v>
      </c>
      <c r="GI18" s="600" t="s">
        <v>1958</v>
      </c>
      <c r="GJ18" s="600" t="s">
        <v>1957</v>
      </c>
      <c r="GK18" s="600" t="s">
        <v>1959</v>
      </c>
      <c r="GL18" s="600" t="s">
        <v>1960</v>
      </c>
      <c r="GM18" s="600" t="s">
        <v>1961</v>
      </c>
      <c r="GN18" s="600" t="s">
        <v>1962</v>
      </c>
      <c r="GO18" s="600" t="s">
        <v>1963</v>
      </c>
      <c r="GP18" s="600" t="s">
        <v>1964</v>
      </c>
    </row>
    <row r="19" spans="1:198" s="565" customFormat="1" ht="20.100000000000001" customHeight="1" thickBot="1" x14ac:dyDescent="0.35">
      <c r="A19" s="613"/>
      <c r="B19" s="614"/>
      <c r="C19" s="615"/>
      <c r="D19" s="615"/>
      <c r="E19" s="615"/>
      <c r="F19" s="616"/>
      <c r="G19" s="615"/>
      <c r="H19" s="615"/>
      <c r="I19" s="615"/>
      <c r="J19" s="615"/>
      <c r="K19" s="615"/>
      <c r="L19" s="615"/>
      <c r="M19" s="615"/>
      <c r="N19" s="616"/>
      <c r="O19" s="615"/>
      <c r="P19" s="615"/>
      <c r="Q19" s="616"/>
      <c r="R19" s="615"/>
      <c r="S19" s="615"/>
      <c r="T19" s="617"/>
      <c r="U19" s="617"/>
      <c r="V19" s="617"/>
      <c r="W19" s="617"/>
      <c r="X19" s="617"/>
      <c r="Y19" s="617"/>
      <c r="Z19" s="617"/>
      <c r="AA19" s="617"/>
      <c r="AB19" s="617"/>
      <c r="AC19" s="617"/>
      <c r="AD19" s="617"/>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8"/>
      <c r="CD19" s="618"/>
      <c r="CE19" s="618"/>
      <c r="CF19" s="618"/>
      <c r="CG19" s="618"/>
      <c r="CH19" s="619"/>
      <c r="CI19" s="620"/>
      <c r="CJ19" s="618"/>
      <c r="CK19" s="618"/>
      <c r="CL19" s="618"/>
      <c r="CM19" s="618"/>
      <c r="CN19" s="618"/>
      <c r="CO19" s="618"/>
      <c r="CP19" s="618"/>
      <c r="CQ19" s="618"/>
      <c r="CR19" s="618"/>
      <c r="CS19" s="618"/>
      <c r="CT19" s="618"/>
      <c r="CU19" s="618"/>
      <c r="CV19" s="618"/>
      <c r="CW19" s="618"/>
      <c r="CX19" s="618"/>
      <c r="CY19" s="618"/>
      <c r="CZ19" s="618"/>
      <c r="DA19" s="618"/>
      <c r="DB19" s="618"/>
      <c r="DC19" s="621"/>
      <c r="DD19" s="621"/>
      <c r="DE19" s="621"/>
      <c r="DF19" s="621"/>
      <c r="DG19" s="621"/>
      <c r="DH19" s="621"/>
      <c r="DI19" s="621"/>
      <c r="DJ19" s="621"/>
      <c r="DK19" s="621"/>
      <c r="DL19" s="621"/>
      <c r="DM19" s="621"/>
      <c r="DN19" s="621"/>
      <c r="DO19" s="621"/>
      <c r="DP19" s="621"/>
      <c r="DQ19" s="621"/>
      <c r="DR19" s="622"/>
      <c r="DS19" s="623"/>
      <c r="DT19" s="623"/>
      <c r="DU19" s="623"/>
      <c r="DV19" s="623"/>
      <c r="DW19" s="623"/>
      <c r="DX19" s="623"/>
      <c r="DY19" s="623"/>
      <c r="DZ19" s="623"/>
      <c r="EA19" s="623"/>
      <c r="EB19" s="623"/>
      <c r="EC19" s="623"/>
      <c r="ED19" s="624"/>
      <c r="EE19" s="624"/>
      <c r="EF19" s="624"/>
      <c r="EG19" s="624"/>
      <c r="EH19" s="624"/>
      <c r="EI19" s="624"/>
      <c r="EJ19" s="624"/>
      <c r="EK19" s="624"/>
      <c r="EL19" s="624"/>
      <c r="EM19" s="624"/>
      <c r="EN19" s="624"/>
      <c r="EO19" s="624"/>
      <c r="EP19" s="624"/>
      <c r="EQ19" s="624"/>
      <c r="ER19" s="624"/>
      <c r="ES19" s="625"/>
      <c r="ET19" s="626"/>
      <c r="EU19" s="626"/>
      <c r="EV19" s="626"/>
      <c r="EW19" s="626"/>
      <c r="EX19" s="626"/>
      <c r="EY19" s="626"/>
      <c r="EZ19" s="626"/>
      <c r="FA19" s="626"/>
      <c r="FB19" s="626"/>
      <c r="FC19" s="626"/>
      <c r="FD19" s="626"/>
      <c r="FE19" s="627"/>
      <c r="FF19" s="627"/>
      <c r="FG19" s="627"/>
      <c r="FH19" s="627"/>
      <c r="FI19" s="627"/>
      <c r="FJ19" s="627"/>
      <c r="FK19" s="627"/>
      <c r="FL19" s="627"/>
      <c r="FM19" s="627"/>
      <c r="FN19" s="627"/>
      <c r="FO19" s="627"/>
      <c r="FP19" s="627"/>
      <c r="FQ19" s="627"/>
      <c r="FR19" s="627"/>
      <c r="FS19" s="627"/>
      <c r="FT19" s="627"/>
      <c r="FU19" s="627"/>
      <c r="FV19" s="627"/>
      <c r="FW19" s="627"/>
      <c r="FX19" s="627"/>
      <c r="FY19" s="627"/>
      <c r="FZ19" s="627"/>
      <c r="GA19" s="627"/>
      <c r="GB19" s="627"/>
      <c r="GC19" s="627"/>
      <c r="GD19" s="627"/>
      <c r="GE19" s="627"/>
      <c r="GF19" s="627"/>
      <c r="GG19" s="627"/>
      <c r="GH19" s="627"/>
      <c r="GI19" s="627"/>
      <c r="GJ19" s="627"/>
      <c r="GK19" s="627"/>
      <c r="GL19" s="627"/>
      <c r="GM19" s="627"/>
      <c r="GN19" s="627"/>
      <c r="GO19" s="627"/>
      <c r="GP19" s="627"/>
    </row>
    <row r="20" spans="1:198" ht="18.600000000000001" customHeight="1" thickTop="1" x14ac:dyDescent="0.3">
      <c r="A20" s="443"/>
      <c r="DC20" s="554"/>
      <c r="DD20" s="554"/>
      <c r="DE20" s="554"/>
      <c r="DF20" s="554"/>
      <c r="DG20" s="554"/>
      <c r="DH20" s="554"/>
      <c r="DI20" s="554"/>
      <c r="DJ20" s="554"/>
      <c r="DK20" s="554"/>
      <c r="DL20" s="554"/>
      <c r="DM20" s="554"/>
      <c r="DN20" s="554"/>
      <c r="DO20" s="554"/>
      <c r="DP20" s="554"/>
      <c r="DQ20" s="554"/>
      <c r="DR20" s="554"/>
      <c r="DS20" s="554"/>
      <c r="DT20" s="554"/>
      <c r="DU20" s="554"/>
      <c r="DV20" s="554"/>
      <c r="DW20" s="554"/>
      <c r="DX20" s="554"/>
      <c r="DY20" s="554"/>
      <c r="DZ20" s="554"/>
      <c r="EA20" s="554"/>
      <c r="EB20" s="554"/>
      <c r="EC20" s="554"/>
    </row>
    <row r="21" spans="1:198" ht="18.600000000000001" customHeight="1" x14ac:dyDescent="0.3">
      <c r="A21" s="443" t="s">
        <v>1965</v>
      </c>
      <c r="DC21" s="554"/>
      <c r="DD21" s="554"/>
      <c r="DE21" s="554"/>
      <c r="DF21" s="554"/>
      <c r="DG21" s="554"/>
      <c r="DH21" s="554"/>
      <c r="DI21" s="554"/>
      <c r="DJ21" s="554"/>
      <c r="DK21" s="554"/>
      <c r="DL21" s="554"/>
      <c r="DM21" s="554"/>
      <c r="DN21" s="554"/>
      <c r="DO21" s="554"/>
      <c r="DP21" s="554"/>
      <c r="DQ21" s="554"/>
      <c r="DR21" s="554"/>
      <c r="DS21" s="554"/>
      <c r="DT21" s="554"/>
      <c r="DU21" s="554"/>
      <c r="DV21" s="554"/>
      <c r="DW21" s="554"/>
      <c r="DX21" s="554"/>
      <c r="DY21" s="554"/>
      <c r="DZ21" s="554"/>
      <c r="EA21" s="554"/>
      <c r="EB21" s="554"/>
      <c r="EC21" s="554"/>
    </row>
    <row r="22" spans="1:198" ht="18.600000000000001" customHeight="1" x14ac:dyDescent="0.3">
      <c r="A22" s="629" t="s">
        <v>359</v>
      </c>
      <c r="D22" s="3329"/>
      <c r="E22" s="3329"/>
      <c r="F22" s="3329"/>
      <c r="G22" s="3329"/>
      <c r="H22" s="3329"/>
    </row>
    <row r="25" spans="1:198" x14ac:dyDescent="0.3">
      <c r="A25" s="630"/>
    </row>
    <row r="33" spans="128:128" x14ac:dyDescent="0.3">
      <c r="DX33" s="631"/>
    </row>
  </sheetData>
  <pageMargins left="0.75" right="0.75" top="0.75" bottom="0.75" header="0.3" footer="0"/>
  <pageSetup paperSize="9" scale="5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119"/>
  <sheetViews>
    <sheetView showGridLines="0" topLeftCell="A109" zoomScale="60" zoomScaleNormal="60" zoomScaleSheetLayoutView="70" workbookViewId="0"/>
  </sheetViews>
  <sheetFormatPr defaultColWidth="9.140625" defaultRowHeight="17.25" x14ac:dyDescent="0.3"/>
  <cols>
    <col min="1" max="1" width="107" style="668" customWidth="1"/>
    <col min="2" max="33" width="14.28515625" style="669" hidden="1" customWidth="1"/>
    <col min="34" max="34" width="21.140625" style="669" hidden="1" customWidth="1"/>
    <col min="35" max="39" width="21.140625" style="669" customWidth="1"/>
    <col min="40" max="16384" width="9.140625" style="640"/>
  </cols>
  <sheetData>
    <row r="1" spans="1:39" s="635" customFormat="1" ht="20.25" customHeight="1" x14ac:dyDescent="0.35">
      <c r="A1" s="632" t="s">
        <v>1966</v>
      </c>
      <c r="B1" s="633"/>
      <c r="C1" s="633"/>
      <c r="D1" s="633"/>
      <c r="E1" s="633"/>
      <c r="F1" s="633"/>
      <c r="G1" s="633"/>
      <c r="H1" s="633"/>
      <c r="I1" s="633"/>
      <c r="J1" s="633"/>
      <c r="K1" s="633"/>
      <c r="L1" s="633"/>
      <c r="M1" s="633"/>
      <c r="N1" s="633"/>
      <c r="O1" s="633"/>
      <c r="P1" s="633"/>
      <c r="Q1" s="633"/>
      <c r="R1" s="633"/>
      <c r="S1" s="633"/>
      <c r="T1" s="633"/>
      <c r="U1" s="633"/>
      <c r="V1" s="634"/>
      <c r="W1" s="634"/>
      <c r="X1" s="634"/>
      <c r="Y1" s="634"/>
      <c r="Z1" s="634"/>
      <c r="AA1" s="634"/>
      <c r="AB1" s="634"/>
      <c r="AC1" s="634"/>
      <c r="AD1" s="634"/>
      <c r="AE1" s="634"/>
      <c r="AF1" s="634"/>
      <c r="AG1" s="634"/>
      <c r="AH1" s="634"/>
      <c r="AI1" s="634"/>
      <c r="AJ1" s="634"/>
      <c r="AK1" s="634"/>
      <c r="AL1" s="634"/>
      <c r="AM1" s="634"/>
    </row>
    <row r="2" spans="1:39" s="635" customFormat="1" ht="21" customHeight="1" thickBot="1" x14ac:dyDescent="0.35">
      <c r="A2" s="636"/>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t="s">
        <v>672</v>
      </c>
    </row>
    <row r="3" spans="1:39" ht="26.25" customHeight="1" thickTop="1" thickBot="1" x14ac:dyDescent="0.35">
      <c r="A3" s="638"/>
      <c r="B3" s="639">
        <v>43374</v>
      </c>
      <c r="C3" s="639">
        <v>43405</v>
      </c>
      <c r="D3" s="639">
        <v>43435</v>
      </c>
      <c r="E3" s="639">
        <v>43466</v>
      </c>
      <c r="F3" s="639">
        <v>43497</v>
      </c>
      <c r="G3" s="639">
        <v>43525</v>
      </c>
      <c r="H3" s="639">
        <v>43556</v>
      </c>
      <c r="I3" s="639">
        <v>43586</v>
      </c>
      <c r="J3" s="639">
        <v>43617</v>
      </c>
      <c r="K3" s="639">
        <v>43647</v>
      </c>
      <c r="L3" s="639">
        <v>43678</v>
      </c>
      <c r="M3" s="639">
        <v>43709</v>
      </c>
      <c r="N3" s="639">
        <v>43739</v>
      </c>
      <c r="O3" s="639">
        <v>43770</v>
      </c>
      <c r="P3" s="639">
        <v>43800</v>
      </c>
      <c r="Q3" s="639">
        <v>43831</v>
      </c>
      <c r="R3" s="639">
        <v>43862</v>
      </c>
      <c r="S3" s="639">
        <v>43891</v>
      </c>
      <c r="T3" s="639">
        <v>43922</v>
      </c>
      <c r="U3" s="639">
        <v>43952</v>
      </c>
      <c r="V3" s="639">
        <v>43983</v>
      </c>
      <c r="W3" s="639">
        <v>44013</v>
      </c>
      <c r="X3" s="639">
        <v>44044</v>
      </c>
      <c r="Y3" s="639">
        <v>44075</v>
      </c>
      <c r="Z3" s="639">
        <v>44105</v>
      </c>
      <c r="AA3" s="639">
        <v>44136</v>
      </c>
      <c r="AB3" s="639">
        <v>44166</v>
      </c>
      <c r="AC3" s="639">
        <v>44197</v>
      </c>
      <c r="AD3" s="639">
        <v>44228</v>
      </c>
      <c r="AE3" s="639">
        <v>44256</v>
      </c>
      <c r="AF3" s="639">
        <v>44287</v>
      </c>
      <c r="AG3" s="639">
        <v>44317</v>
      </c>
      <c r="AH3" s="639">
        <v>44348</v>
      </c>
      <c r="AI3" s="639">
        <v>44378</v>
      </c>
      <c r="AJ3" s="639">
        <v>44409</v>
      </c>
      <c r="AK3" s="639">
        <v>44440</v>
      </c>
      <c r="AL3" s="639">
        <v>44470</v>
      </c>
      <c r="AM3" s="639">
        <v>44501</v>
      </c>
    </row>
    <row r="4" spans="1:39" ht="18" thickTop="1" x14ac:dyDescent="0.3">
      <c r="A4" s="641" t="s">
        <v>586</v>
      </c>
      <c r="B4" s="642" t="s">
        <v>1967</v>
      </c>
      <c r="C4" s="642" t="s">
        <v>1968</v>
      </c>
      <c r="D4" s="642" t="s">
        <v>1969</v>
      </c>
      <c r="E4" s="642" t="s">
        <v>1969</v>
      </c>
      <c r="F4" s="642" t="s">
        <v>1969</v>
      </c>
      <c r="G4" s="642" t="s">
        <v>1969</v>
      </c>
      <c r="H4" s="642" t="s">
        <v>1970</v>
      </c>
      <c r="I4" s="642" t="s">
        <v>1970</v>
      </c>
      <c r="J4" s="642" t="s">
        <v>1971</v>
      </c>
      <c r="K4" s="642" t="s">
        <v>1969</v>
      </c>
      <c r="L4" s="642" t="s">
        <v>1969</v>
      </c>
      <c r="M4" s="642" t="s">
        <v>1972</v>
      </c>
      <c r="N4" s="642" t="s">
        <v>1972</v>
      </c>
      <c r="O4" s="642" t="s">
        <v>1972</v>
      </c>
      <c r="P4" s="642" t="s">
        <v>1973</v>
      </c>
      <c r="Q4" s="642" t="s">
        <v>1974</v>
      </c>
      <c r="R4" s="642" t="s">
        <v>1975</v>
      </c>
      <c r="S4" s="642" t="s">
        <v>1976</v>
      </c>
      <c r="T4" s="642" t="s">
        <v>1977</v>
      </c>
      <c r="U4" s="642" t="s">
        <v>1977</v>
      </c>
      <c r="V4" s="642" t="s">
        <v>1977</v>
      </c>
      <c r="W4" s="642" t="s">
        <v>1977</v>
      </c>
      <c r="X4" s="642" t="s">
        <v>1978</v>
      </c>
      <c r="Y4" s="642" t="s">
        <v>1978</v>
      </c>
      <c r="Z4" s="642" t="s">
        <v>1978</v>
      </c>
      <c r="AA4" s="642" t="s">
        <v>1978</v>
      </c>
      <c r="AB4" s="642" t="s">
        <v>1977</v>
      </c>
      <c r="AC4" s="642" t="s">
        <v>1978</v>
      </c>
      <c r="AD4" s="642" t="s">
        <v>1979</v>
      </c>
      <c r="AE4" s="642" t="s">
        <v>1980</v>
      </c>
      <c r="AF4" s="642" t="s">
        <v>1979</v>
      </c>
      <c r="AG4" s="642" t="s">
        <v>1979</v>
      </c>
      <c r="AH4" s="642" t="s">
        <v>1979</v>
      </c>
      <c r="AI4" s="642" t="s">
        <v>1979</v>
      </c>
      <c r="AJ4" s="642" t="s">
        <v>1979</v>
      </c>
      <c r="AK4" s="642" t="s">
        <v>1979</v>
      </c>
      <c r="AL4" s="642" t="s">
        <v>1979</v>
      </c>
      <c r="AM4" s="642" t="s">
        <v>1979</v>
      </c>
    </row>
    <row r="5" spans="1:39" s="635" customFormat="1" x14ac:dyDescent="0.3">
      <c r="A5" s="643" t="s">
        <v>524</v>
      </c>
      <c r="B5" s="642" t="s">
        <v>1981</v>
      </c>
      <c r="C5" s="642" t="s">
        <v>1981</v>
      </c>
      <c r="D5" s="642" t="s">
        <v>1982</v>
      </c>
      <c r="E5" s="642" t="s">
        <v>1981</v>
      </c>
      <c r="F5" s="642" t="s">
        <v>1981</v>
      </c>
      <c r="G5" s="642" t="s">
        <v>1981</v>
      </c>
      <c r="H5" s="642" t="s">
        <v>1983</v>
      </c>
      <c r="I5" s="642" t="s">
        <v>1981</v>
      </c>
      <c r="J5" s="642" t="s">
        <v>1984</v>
      </c>
      <c r="K5" s="642" t="s">
        <v>1981</v>
      </c>
      <c r="L5" s="642" t="s">
        <v>1985</v>
      </c>
      <c r="M5" s="642" t="s">
        <v>1986</v>
      </c>
      <c r="N5" s="642" t="s">
        <v>1986</v>
      </c>
      <c r="O5" s="642" t="s">
        <v>1975</v>
      </c>
      <c r="P5" s="642" t="s">
        <v>1986</v>
      </c>
      <c r="Q5" s="642" t="s">
        <v>1986</v>
      </c>
      <c r="R5" s="642" t="s">
        <v>1975</v>
      </c>
      <c r="S5" s="642" t="s">
        <v>1987</v>
      </c>
      <c r="T5" s="642" t="s">
        <v>1988</v>
      </c>
      <c r="U5" s="642" t="s">
        <v>1989</v>
      </c>
      <c r="V5" s="642" t="s">
        <v>1989</v>
      </c>
      <c r="W5" s="642" t="s">
        <v>1989</v>
      </c>
      <c r="X5" s="642" t="s">
        <v>1987</v>
      </c>
      <c r="Y5" s="642" t="s">
        <v>1989</v>
      </c>
      <c r="Z5" s="642" t="s">
        <v>1977</v>
      </c>
      <c r="AA5" s="642" t="s">
        <v>1977</v>
      </c>
      <c r="AB5" s="642" t="s">
        <v>1977</v>
      </c>
      <c r="AC5" s="642" t="s">
        <v>1989</v>
      </c>
      <c r="AD5" s="642" t="s">
        <v>1990</v>
      </c>
      <c r="AE5" s="642" t="s">
        <v>1990</v>
      </c>
      <c r="AF5" s="642" t="s">
        <v>1990</v>
      </c>
      <c r="AG5" s="642" t="s">
        <v>1709</v>
      </c>
      <c r="AH5" s="642" t="s">
        <v>1990</v>
      </c>
      <c r="AI5" s="642" t="s">
        <v>1990</v>
      </c>
      <c r="AJ5" s="642" t="s">
        <v>1990</v>
      </c>
      <c r="AK5" s="642" t="s">
        <v>1991</v>
      </c>
      <c r="AL5" s="642" t="s">
        <v>1990</v>
      </c>
      <c r="AM5" s="642" t="s">
        <v>1992</v>
      </c>
    </row>
    <row r="6" spans="1:39" x14ac:dyDescent="0.3">
      <c r="A6" s="644" t="s">
        <v>525</v>
      </c>
      <c r="B6" s="645" t="s">
        <v>1981</v>
      </c>
      <c r="C6" s="645" t="s">
        <v>1981</v>
      </c>
      <c r="D6" s="645" t="s">
        <v>1982</v>
      </c>
      <c r="E6" s="645" t="s">
        <v>1981</v>
      </c>
      <c r="F6" s="645" t="s">
        <v>1981</v>
      </c>
      <c r="G6" s="645" t="s">
        <v>1981</v>
      </c>
      <c r="H6" s="645" t="s">
        <v>1983</v>
      </c>
      <c r="I6" s="645" t="s">
        <v>1981</v>
      </c>
      <c r="J6" s="645" t="s">
        <v>1984</v>
      </c>
      <c r="K6" s="645" t="s">
        <v>1981</v>
      </c>
      <c r="L6" s="645" t="s">
        <v>1985</v>
      </c>
      <c r="M6" s="645" t="s">
        <v>1986</v>
      </c>
      <c r="N6" s="645" t="s">
        <v>1986</v>
      </c>
      <c r="O6" s="645" t="s">
        <v>1975</v>
      </c>
      <c r="P6" s="645" t="s">
        <v>1986</v>
      </c>
      <c r="Q6" s="645" t="s">
        <v>1986</v>
      </c>
      <c r="R6" s="645" t="s">
        <v>1975</v>
      </c>
      <c r="S6" s="645" t="s">
        <v>1987</v>
      </c>
      <c r="T6" s="645" t="s">
        <v>1988</v>
      </c>
      <c r="U6" s="645" t="s">
        <v>1989</v>
      </c>
      <c r="V6" s="645" t="s">
        <v>1989</v>
      </c>
      <c r="W6" s="645" t="s">
        <v>1989</v>
      </c>
      <c r="X6" s="645" t="s">
        <v>1987</v>
      </c>
      <c r="Y6" s="645" t="s">
        <v>1989</v>
      </c>
      <c r="Z6" s="645" t="s">
        <v>1977</v>
      </c>
      <c r="AA6" s="645" t="s">
        <v>1977</v>
      </c>
      <c r="AB6" s="645" t="s">
        <v>1977</v>
      </c>
      <c r="AC6" s="645" t="s">
        <v>1989</v>
      </c>
      <c r="AD6" s="645" t="s">
        <v>1990</v>
      </c>
      <c r="AE6" s="645" t="s">
        <v>1990</v>
      </c>
      <c r="AF6" s="645" t="s">
        <v>1990</v>
      </c>
      <c r="AG6" s="645" t="s">
        <v>1709</v>
      </c>
      <c r="AH6" s="645" t="s">
        <v>1990</v>
      </c>
      <c r="AI6" s="645" t="s">
        <v>1990</v>
      </c>
      <c r="AJ6" s="645" t="s">
        <v>1990</v>
      </c>
      <c r="AK6" s="645" t="s">
        <v>1991</v>
      </c>
      <c r="AL6" s="645" t="s">
        <v>1990</v>
      </c>
      <c r="AM6" s="645" t="s">
        <v>1992</v>
      </c>
    </row>
    <row r="7" spans="1:39" s="647" customFormat="1" x14ac:dyDescent="0.3">
      <c r="A7" s="646" t="s">
        <v>1993</v>
      </c>
      <c r="B7" s="645" t="s">
        <v>1983</v>
      </c>
      <c r="C7" s="645" t="s">
        <v>1994</v>
      </c>
      <c r="D7" s="645" t="s">
        <v>1995</v>
      </c>
      <c r="E7" s="645" t="s">
        <v>1994</v>
      </c>
      <c r="F7" s="645" t="s">
        <v>1983</v>
      </c>
      <c r="G7" s="645" t="s">
        <v>1983</v>
      </c>
      <c r="H7" s="645" t="s">
        <v>1983</v>
      </c>
      <c r="I7" s="645" t="s">
        <v>1983</v>
      </c>
      <c r="J7" s="645" t="s">
        <v>1983</v>
      </c>
      <c r="K7" s="645" t="s">
        <v>1996</v>
      </c>
      <c r="L7" s="645" t="s">
        <v>1986</v>
      </c>
      <c r="M7" s="645" t="s">
        <v>1996</v>
      </c>
      <c r="N7" s="645" t="s">
        <v>1996</v>
      </c>
      <c r="O7" s="645" t="s">
        <v>1997</v>
      </c>
      <c r="P7" s="645" t="s">
        <v>1983</v>
      </c>
      <c r="Q7" s="645" t="s">
        <v>1983</v>
      </c>
      <c r="R7" s="645" t="s">
        <v>1983</v>
      </c>
      <c r="S7" s="645" t="s">
        <v>1998</v>
      </c>
      <c r="T7" s="645" t="s">
        <v>1988</v>
      </c>
      <c r="U7" s="645" t="s">
        <v>1999</v>
      </c>
      <c r="V7" s="645" t="s">
        <v>1981</v>
      </c>
      <c r="W7" s="645" t="s">
        <v>1981</v>
      </c>
      <c r="X7" s="645" t="s">
        <v>1987</v>
      </c>
      <c r="Y7" s="645" t="s">
        <v>1987</v>
      </c>
      <c r="Z7" s="645" t="s">
        <v>1989</v>
      </c>
      <c r="AA7" s="645" t="s">
        <v>1989</v>
      </c>
      <c r="AB7" s="645" t="s">
        <v>1989</v>
      </c>
      <c r="AC7" s="645" t="s">
        <v>1989</v>
      </c>
      <c r="AD7" s="645" t="s">
        <v>2000</v>
      </c>
      <c r="AE7" s="645" t="s">
        <v>2001</v>
      </c>
      <c r="AF7" s="645" t="s">
        <v>2000</v>
      </c>
      <c r="AG7" s="645" t="s">
        <v>2000</v>
      </c>
      <c r="AH7" s="645" t="s">
        <v>2002</v>
      </c>
      <c r="AI7" s="645" t="s">
        <v>2003</v>
      </c>
      <c r="AJ7" s="645" t="s">
        <v>2001</v>
      </c>
      <c r="AK7" s="645" t="s">
        <v>2004</v>
      </c>
      <c r="AL7" s="645" t="s">
        <v>2000</v>
      </c>
      <c r="AM7" s="645" t="s">
        <v>2001</v>
      </c>
    </row>
    <row r="8" spans="1:39" s="647" customFormat="1" x14ac:dyDescent="0.3">
      <c r="A8" s="646" t="s">
        <v>2005</v>
      </c>
      <c r="B8" s="645" t="s">
        <v>2006</v>
      </c>
      <c r="C8" s="645" t="s">
        <v>2006</v>
      </c>
      <c r="D8" s="645" t="s">
        <v>2007</v>
      </c>
      <c r="E8" s="645" t="s">
        <v>2006</v>
      </c>
      <c r="F8" s="645" t="s">
        <v>2006</v>
      </c>
      <c r="G8" s="645" t="s">
        <v>2006</v>
      </c>
      <c r="H8" s="645" t="s">
        <v>2008</v>
      </c>
      <c r="I8" s="645" t="s">
        <v>2009</v>
      </c>
      <c r="J8" s="645" t="s">
        <v>1984</v>
      </c>
      <c r="K8" s="645" t="s">
        <v>2006</v>
      </c>
      <c r="L8" s="645" t="s">
        <v>1985</v>
      </c>
      <c r="M8" s="645" t="s">
        <v>2010</v>
      </c>
      <c r="N8" s="645" t="s">
        <v>2011</v>
      </c>
      <c r="O8" s="645" t="s">
        <v>1975</v>
      </c>
      <c r="P8" s="645" t="s">
        <v>2012</v>
      </c>
      <c r="Q8" s="645" t="s">
        <v>2010</v>
      </c>
      <c r="R8" s="645" t="s">
        <v>1975</v>
      </c>
      <c r="S8" s="645" t="s">
        <v>2013</v>
      </c>
      <c r="T8" s="645" t="s">
        <v>2014</v>
      </c>
      <c r="U8" s="645" t="s">
        <v>1990</v>
      </c>
      <c r="V8" s="645" t="s">
        <v>1990</v>
      </c>
      <c r="W8" s="645" t="s">
        <v>2015</v>
      </c>
      <c r="X8" s="645" t="s">
        <v>1418</v>
      </c>
      <c r="Y8" s="645" t="s">
        <v>1990</v>
      </c>
      <c r="Z8" s="645" t="s">
        <v>1992</v>
      </c>
      <c r="AA8" s="645" t="s">
        <v>1992</v>
      </c>
      <c r="AB8" s="645" t="s">
        <v>2016</v>
      </c>
      <c r="AC8" s="645" t="s">
        <v>1418</v>
      </c>
      <c r="AD8" s="645" t="s">
        <v>1990</v>
      </c>
      <c r="AE8" s="645" t="s">
        <v>1418</v>
      </c>
      <c r="AF8" s="645" t="s">
        <v>1990</v>
      </c>
      <c r="AG8" s="645" t="s">
        <v>1709</v>
      </c>
      <c r="AH8" s="645" t="s">
        <v>1990</v>
      </c>
      <c r="AI8" s="645" t="s">
        <v>1990</v>
      </c>
      <c r="AJ8" s="645" t="s">
        <v>2017</v>
      </c>
      <c r="AK8" s="645" t="s">
        <v>2018</v>
      </c>
      <c r="AL8" s="645" t="s">
        <v>1990</v>
      </c>
      <c r="AM8" s="645" t="s">
        <v>1992</v>
      </c>
    </row>
    <row r="9" spans="1:39" x14ac:dyDescent="0.3">
      <c r="A9" s="644" t="s">
        <v>528</v>
      </c>
      <c r="B9" s="645" t="s">
        <v>2019</v>
      </c>
      <c r="C9" s="645" t="s">
        <v>1981</v>
      </c>
      <c r="D9" s="645" t="s">
        <v>2020</v>
      </c>
      <c r="E9" s="645" t="s">
        <v>2020</v>
      </c>
      <c r="F9" s="645" t="s">
        <v>2020</v>
      </c>
      <c r="G9" s="645" t="s">
        <v>2020</v>
      </c>
      <c r="H9" s="645" t="s">
        <v>2020</v>
      </c>
      <c r="I9" s="645" t="s">
        <v>2020</v>
      </c>
      <c r="J9" s="645" t="s">
        <v>2020</v>
      </c>
      <c r="K9" s="645" t="s">
        <v>2020</v>
      </c>
      <c r="L9" s="645" t="s">
        <v>2021</v>
      </c>
      <c r="M9" s="645" t="s">
        <v>2022</v>
      </c>
      <c r="N9" s="645" t="s">
        <v>2022</v>
      </c>
      <c r="O9" s="645" t="s">
        <v>2022</v>
      </c>
      <c r="P9" s="645" t="s">
        <v>2021</v>
      </c>
      <c r="Q9" s="645" t="s">
        <v>2022</v>
      </c>
      <c r="R9" s="645" t="s">
        <v>2022</v>
      </c>
      <c r="S9" s="645" t="s">
        <v>2023</v>
      </c>
      <c r="T9" s="645" t="s">
        <v>2024</v>
      </c>
      <c r="U9" s="645" t="s">
        <v>2024</v>
      </c>
      <c r="V9" s="645" t="s">
        <v>2024</v>
      </c>
      <c r="W9" s="645" t="s">
        <v>2024</v>
      </c>
      <c r="X9" s="645" t="s">
        <v>2024</v>
      </c>
      <c r="Y9" s="645" t="s">
        <v>2024</v>
      </c>
      <c r="Z9" s="645" t="s">
        <v>2024</v>
      </c>
      <c r="AA9" s="645" t="s">
        <v>2024</v>
      </c>
      <c r="AB9" s="645" t="s">
        <v>2024</v>
      </c>
      <c r="AC9" s="645" t="s">
        <v>1989</v>
      </c>
      <c r="AD9" s="645" t="s">
        <v>2025</v>
      </c>
      <c r="AE9" s="645" t="s">
        <v>939</v>
      </c>
      <c r="AF9" s="645" t="s">
        <v>939</v>
      </c>
      <c r="AG9" s="645" t="s">
        <v>2025</v>
      </c>
      <c r="AH9" s="645">
        <v>7.85</v>
      </c>
      <c r="AI9" s="645" t="s">
        <v>2025</v>
      </c>
      <c r="AJ9" s="645" t="s">
        <v>2025</v>
      </c>
      <c r="AK9" s="645" t="s">
        <v>2026</v>
      </c>
      <c r="AL9" s="645" t="s">
        <v>2026</v>
      </c>
      <c r="AM9" s="645" t="s">
        <v>2025</v>
      </c>
    </row>
    <row r="10" spans="1:39" x14ac:dyDescent="0.3">
      <c r="A10" s="644" t="s">
        <v>529</v>
      </c>
      <c r="B10" s="645" t="s">
        <v>2027</v>
      </c>
      <c r="C10" s="645" t="s">
        <v>2027</v>
      </c>
      <c r="D10" s="645" t="s">
        <v>2027</v>
      </c>
      <c r="E10" s="645" t="s">
        <v>2027</v>
      </c>
      <c r="F10" s="645" t="s">
        <v>2027</v>
      </c>
      <c r="G10" s="645" t="s">
        <v>2027</v>
      </c>
      <c r="H10" s="645" t="s">
        <v>2027</v>
      </c>
      <c r="I10" s="645" t="s">
        <v>2027</v>
      </c>
      <c r="J10" s="645" t="s">
        <v>2027</v>
      </c>
      <c r="K10" s="645" t="s">
        <v>2027</v>
      </c>
      <c r="L10" s="645" t="s">
        <v>2028</v>
      </c>
      <c r="M10" s="645" t="s">
        <v>2029</v>
      </c>
      <c r="N10" s="645" t="s">
        <v>2029</v>
      </c>
      <c r="O10" s="645" t="s">
        <v>2029</v>
      </c>
      <c r="P10" s="645" t="s">
        <v>2029</v>
      </c>
      <c r="Q10" s="645" t="s">
        <v>2029</v>
      </c>
      <c r="R10" s="645" t="s">
        <v>2029</v>
      </c>
      <c r="S10" s="645" t="s">
        <v>2030</v>
      </c>
      <c r="T10" s="645" t="s">
        <v>2031</v>
      </c>
      <c r="U10" s="645" t="s">
        <v>2032</v>
      </c>
      <c r="V10" s="645" t="s">
        <v>2031</v>
      </c>
      <c r="W10" s="645" t="s">
        <v>2032</v>
      </c>
      <c r="X10" s="645" t="s">
        <v>2031</v>
      </c>
      <c r="Y10" s="645" t="s">
        <v>2031</v>
      </c>
      <c r="Z10" s="645" t="s">
        <v>2031</v>
      </c>
      <c r="AA10" s="645" t="s">
        <v>2031</v>
      </c>
      <c r="AB10" s="645" t="s">
        <v>1989</v>
      </c>
      <c r="AC10" s="645" t="s">
        <v>2031</v>
      </c>
      <c r="AD10" s="645" t="s">
        <v>2033</v>
      </c>
      <c r="AE10" s="645" t="s">
        <v>2000</v>
      </c>
      <c r="AF10" s="645" t="s">
        <v>2000</v>
      </c>
      <c r="AG10" s="645" t="s">
        <v>2000</v>
      </c>
      <c r="AH10" s="645" t="s">
        <v>2000</v>
      </c>
      <c r="AI10" s="645" t="s">
        <v>2033</v>
      </c>
      <c r="AJ10" s="645" t="s">
        <v>2033</v>
      </c>
      <c r="AK10" s="645" t="s">
        <v>2033</v>
      </c>
      <c r="AL10" s="645" t="s">
        <v>2033</v>
      </c>
      <c r="AM10" s="645" t="s">
        <v>2033</v>
      </c>
    </row>
    <row r="11" spans="1:39" s="635" customFormat="1" x14ac:dyDescent="0.3">
      <c r="A11" s="643" t="s">
        <v>530</v>
      </c>
      <c r="B11" s="642" t="s">
        <v>930</v>
      </c>
      <c r="C11" s="642" t="s">
        <v>930</v>
      </c>
      <c r="D11" s="642" t="s">
        <v>930</v>
      </c>
      <c r="E11" s="642" t="s">
        <v>930</v>
      </c>
      <c r="F11" s="642" t="s">
        <v>930</v>
      </c>
      <c r="G11" s="642" t="s">
        <v>930</v>
      </c>
      <c r="H11" s="642" t="s">
        <v>930</v>
      </c>
      <c r="I11" s="642" t="s">
        <v>930</v>
      </c>
      <c r="J11" s="642" t="s">
        <v>930</v>
      </c>
      <c r="K11" s="642" t="s">
        <v>2034</v>
      </c>
      <c r="L11" s="642" t="s">
        <v>2035</v>
      </c>
      <c r="M11" s="642" t="s">
        <v>2035</v>
      </c>
      <c r="N11" s="642" t="s">
        <v>2035</v>
      </c>
      <c r="O11" s="642" t="s">
        <v>2035</v>
      </c>
      <c r="P11" s="642" t="s">
        <v>2035</v>
      </c>
      <c r="Q11" s="642" t="s">
        <v>2035</v>
      </c>
      <c r="R11" s="642" t="s">
        <v>2035</v>
      </c>
      <c r="S11" s="642" t="s">
        <v>2036</v>
      </c>
      <c r="T11" s="642" t="s">
        <v>2037</v>
      </c>
      <c r="U11" s="642" t="s">
        <v>2037</v>
      </c>
      <c r="V11" s="642" t="s">
        <v>2037</v>
      </c>
      <c r="W11" s="642" t="s">
        <v>2037</v>
      </c>
      <c r="X11" s="642" t="s">
        <v>2037</v>
      </c>
      <c r="Y11" s="642" t="s">
        <v>2037</v>
      </c>
      <c r="Z11" s="642" t="s">
        <v>2037</v>
      </c>
      <c r="AA11" s="642" t="s">
        <v>2037</v>
      </c>
      <c r="AB11" s="642" t="s">
        <v>2037</v>
      </c>
      <c r="AC11" s="642" t="s">
        <v>2037</v>
      </c>
      <c r="AD11" s="642" t="s">
        <v>2037</v>
      </c>
      <c r="AE11" s="642" t="s">
        <v>2037</v>
      </c>
      <c r="AF11" s="642" t="s">
        <v>2037</v>
      </c>
      <c r="AG11" s="642" t="s">
        <v>2037</v>
      </c>
      <c r="AH11" s="642" t="s">
        <v>2037</v>
      </c>
      <c r="AI11" s="642" t="s">
        <v>2037</v>
      </c>
      <c r="AJ11" s="642" t="s">
        <v>2037</v>
      </c>
      <c r="AK11" s="642" t="s">
        <v>2037</v>
      </c>
      <c r="AL11" s="642" t="s">
        <v>2037</v>
      </c>
      <c r="AM11" s="642" t="s">
        <v>2037</v>
      </c>
    </row>
    <row r="12" spans="1:39" s="635" customFormat="1" x14ac:dyDescent="0.3">
      <c r="A12" s="643" t="s">
        <v>531</v>
      </c>
      <c r="B12" s="642" t="s">
        <v>1981</v>
      </c>
      <c r="C12" s="642" t="s">
        <v>1981</v>
      </c>
      <c r="D12" s="642" t="s">
        <v>1984</v>
      </c>
      <c r="E12" s="642" t="s">
        <v>1984</v>
      </c>
      <c r="F12" s="642" t="s">
        <v>1981</v>
      </c>
      <c r="G12" s="642" t="s">
        <v>1984</v>
      </c>
      <c r="H12" s="642" t="s">
        <v>1981</v>
      </c>
      <c r="I12" s="642" t="s">
        <v>1984</v>
      </c>
      <c r="J12" s="642" t="s">
        <v>1984</v>
      </c>
      <c r="K12" s="642" t="s">
        <v>1984</v>
      </c>
      <c r="L12" s="642" t="s">
        <v>1985</v>
      </c>
      <c r="M12" s="642" t="s">
        <v>1975</v>
      </c>
      <c r="N12" s="642" t="s">
        <v>1975</v>
      </c>
      <c r="O12" s="642" t="s">
        <v>1975</v>
      </c>
      <c r="P12" s="642" t="s">
        <v>1974</v>
      </c>
      <c r="Q12" s="642" t="s">
        <v>1975</v>
      </c>
      <c r="R12" s="642" t="s">
        <v>1975</v>
      </c>
      <c r="S12" s="642" t="s">
        <v>1976</v>
      </c>
      <c r="T12" s="642" t="s">
        <v>1977</v>
      </c>
      <c r="U12" s="642" t="s">
        <v>1977</v>
      </c>
      <c r="V12" s="642" t="s">
        <v>1977</v>
      </c>
      <c r="W12" s="642" t="s">
        <v>1977</v>
      </c>
      <c r="X12" s="642" t="s">
        <v>1977</v>
      </c>
      <c r="Y12" s="642" t="s">
        <v>1977</v>
      </c>
      <c r="Z12" s="642" t="s">
        <v>1977</v>
      </c>
      <c r="AA12" s="642" t="s">
        <v>1977</v>
      </c>
      <c r="AB12" s="642" t="s">
        <v>1977</v>
      </c>
      <c r="AC12" s="642" t="s">
        <v>1977</v>
      </c>
      <c r="AD12" s="642" t="s">
        <v>2038</v>
      </c>
      <c r="AE12" s="642" t="s">
        <v>2039</v>
      </c>
      <c r="AF12" s="642" t="s">
        <v>1979</v>
      </c>
      <c r="AG12" s="642" t="s">
        <v>1979</v>
      </c>
      <c r="AH12" s="642" t="s">
        <v>2040</v>
      </c>
      <c r="AI12" s="642" t="s">
        <v>2041</v>
      </c>
      <c r="AJ12" s="642" t="s">
        <v>1979</v>
      </c>
      <c r="AK12" s="642" t="s">
        <v>2042</v>
      </c>
      <c r="AL12" s="642" t="s">
        <v>2043</v>
      </c>
      <c r="AM12" s="642" t="s">
        <v>2042</v>
      </c>
    </row>
    <row r="13" spans="1:39" x14ac:dyDescent="0.3">
      <c r="A13" s="644" t="s">
        <v>532</v>
      </c>
      <c r="B13" s="645" t="s">
        <v>1981</v>
      </c>
      <c r="C13" s="645" t="s">
        <v>2019</v>
      </c>
      <c r="D13" s="645" t="s">
        <v>2044</v>
      </c>
      <c r="E13" s="645" t="s">
        <v>1984</v>
      </c>
      <c r="F13" s="645" t="s">
        <v>1983</v>
      </c>
      <c r="G13" s="645" t="s">
        <v>2045</v>
      </c>
      <c r="H13" s="645" t="s">
        <v>1981</v>
      </c>
      <c r="I13" s="645" t="s">
        <v>1981</v>
      </c>
      <c r="J13" s="645" t="s">
        <v>1984</v>
      </c>
      <c r="K13" s="645" t="s">
        <v>1981</v>
      </c>
      <c r="L13" s="645" t="s">
        <v>1986</v>
      </c>
      <c r="M13" s="645" t="s">
        <v>1983</v>
      </c>
      <c r="N13" s="645" t="s">
        <v>2046</v>
      </c>
      <c r="O13" s="645">
        <v>2.5</v>
      </c>
      <c r="P13" s="645" t="s">
        <v>2046</v>
      </c>
      <c r="Q13" s="645" t="s">
        <v>2046</v>
      </c>
      <c r="R13" s="645" t="s">
        <v>1986</v>
      </c>
      <c r="S13" s="645" t="s">
        <v>1983</v>
      </c>
      <c r="T13" s="645" t="s">
        <v>1989</v>
      </c>
      <c r="U13" s="645" t="s">
        <v>1999</v>
      </c>
      <c r="V13" s="645" t="s">
        <v>1989</v>
      </c>
      <c r="W13" s="645" t="s">
        <v>1989</v>
      </c>
      <c r="X13" s="645" t="s">
        <v>1989</v>
      </c>
      <c r="Y13" s="645" t="s">
        <v>1989</v>
      </c>
      <c r="Z13" s="645" t="s">
        <v>1977</v>
      </c>
      <c r="AA13" s="645" t="s">
        <v>1989</v>
      </c>
      <c r="AB13" s="645" t="s">
        <v>1989</v>
      </c>
      <c r="AC13" s="645" t="s">
        <v>1989</v>
      </c>
      <c r="AD13" s="645" t="s">
        <v>2001</v>
      </c>
      <c r="AE13" s="645" t="s">
        <v>2047</v>
      </c>
      <c r="AF13" s="645" t="s">
        <v>2048</v>
      </c>
      <c r="AG13" s="645" t="s">
        <v>2049</v>
      </c>
      <c r="AH13" s="645" t="s">
        <v>2004</v>
      </c>
      <c r="AI13" s="645" t="s">
        <v>2050</v>
      </c>
      <c r="AJ13" s="645" t="s">
        <v>2051</v>
      </c>
      <c r="AK13" s="645" t="s">
        <v>2052</v>
      </c>
      <c r="AL13" s="645" t="s">
        <v>2053</v>
      </c>
      <c r="AM13" s="645" t="s">
        <v>2042</v>
      </c>
    </row>
    <row r="14" spans="1:39" x14ac:dyDescent="0.3">
      <c r="A14" s="646" t="s">
        <v>2054</v>
      </c>
      <c r="B14" s="645" t="s">
        <v>2027</v>
      </c>
      <c r="C14" s="645" t="s">
        <v>2027</v>
      </c>
      <c r="D14" s="645" t="s">
        <v>2055</v>
      </c>
      <c r="E14" s="645" t="s">
        <v>2027</v>
      </c>
      <c r="F14" s="645" t="s">
        <v>2027</v>
      </c>
      <c r="G14" s="645" t="s">
        <v>2027</v>
      </c>
      <c r="H14" s="645" t="s">
        <v>2027</v>
      </c>
      <c r="I14" s="645" t="s">
        <v>2027</v>
      </c>
      <c r="J14" s="645" t="s">
        <v>2027</v>
      </c>
      <c r="K14" s="645" t="s">
        <v>2027</v>
      </c>
      <c r="L14" s="645" t="s">
        <v>2019</v>
      </c>
      <c r="M14" s="645" t="s">
        <v>2029</v>
      </c>
      <c r="N14" s="645" t="s">
        <v>2029</v>
      </c>
      <c r="O14" s="645" t="s">
        <v>2029</v>
      </c>
      <c r="P14" s="645" t="s">
        <v>2021</v>
      </c>
      <c r="Q14" s="645" t="s">
        <v>2029</v>
      </c>
      <c r="R14" s="645" t="s">
        <v>2029</v>
      </c>
      <c r="S14" s="645" t="s">
        <v>2024</v>
      </c>
      <c r="T14" s="645" t="s">
        <v>2031</v>
      </c>
      <c r="U14" s="645" t="s">
        <v>2056</v>
      </c>
      <c r="V14" s="645" t="s">
        <v>2057</v>
      </c>
      <c r="W14" s="645" t="s">
        <v>2031</v>
      </c>
      <c r="X14" s="645" t="s">
        <v>2031</v>
      </c>
      <c r="Y14" s="645" t="s">
        <v>2031</v>
      </c>
      <c r="Z14" s="645" t="s">
        <v>2031</v>
      </c>
      <c r="AA14" s="645" t="s">
        <v>1989</v>
      </c>
      <c r="AB14" s="645" t="s">
        <v>1989</v>
      </c>
      <c r="AC14" s="645" t="s">
        <v>1989</v>
      </c>
      <c r="AD14" s="645" t="s">
        <v>2001</v>
      </c>
      <c r="AE14" s="645" t="s">
        <v>2058</v>
      </c>
      <c r="AF14" s="645" t="s">
        <v>2059</v>
      </c>
      <c r="AG14" s="645" t="s">
        <v>2001</v>
      </c>
      <c r="AH14" s="645" t="s">
        <v>2060</v>
      </c>
      <c r="AI14" s="645" t="s">
        <v>2058</v>
      </c>
      <c r="AJ14" s="645" t="s">
        <v>2000</v>
      </c>
      <c r="AK14" s="645" t="s">
        <v>2000</v>
      </c>
      <c r="AL14" s="645" t="s">
        <v>2000</v>
      </c>
      <c r="AM14" s="645" t="s">
        <v>2060</v>
      </c>
    </row>
    <row r="15" spans="1:39" x14ac:dyDescent="0.3">
      <c r="A15" s="646" t="s">
        <v>2061</v>
      </c>
      <c r="B15" s="645" t="s">
        <v>2027</v>
      </c>
      <c r="C15" s="645" t="s">
        <v>2027</v>
      </c>
      <c r="D15" s="645" t="s">
        <v>2027</v>
      </c>
      <c r="E15" s="645" t="s">
        <v>2027</v>
      </c>
      <c r="F15" s="645" t="s">
        <v>2027</v>
      </c>
      <c r="G15" s="645" t="s">
        <v>2027</v>
      </c>
      <c r="H15" s="645" t="s">
        <v>2027</v>
      </c>
      <c r="I15" s="645" t="s">
        <v>2027</v>
      </c>
      <c r="J15" s="645" t="s">
        <v>2062</v>
      </c>
      <c r="K15" s="645" t="s">
        <v>2027</v>
      </c>
      <c r="L15" s="645" t="s">
        <v>2023</v>
      </c>
      <c r="M15" s="645" t="s">
        <v>2063</v>
      </c>
      <c r="N15" s="645" t="s">
        <v>2023</v>
      </c>
      <c r="O15" s="645" t="s">
        <v>2029</v>
      </c>
      <c r="P15" s="645" t="s">
        <v>2023</v>
      </c>
      <c r="Q15" s="645" t="s">
        <v>2023</v>
      </c>
      <c r="R15" s="645" t="s">
        <v>2063</v>
      </c>
      <c r="S15" s="645" t="s">
        <v>2030</v>
      </c>
      <c r="T15" s="645" t="s">
        <v>1995</v>
      </c>
      <c r="U15" s="645" t="s">
        <v>2031</v>
      </c>
      <c r="V15" s="645" t="s">
        <v>1995</v>
      </c>
      <c r="W15" s="645" t="s">
        <v>1995</v>
      </c>
      <c r="X15" s="645" t="s">
        <v>1995</v>
      </c>
      <c r="Y15" s="645" t="s">
        <v>1995</v>
      </c>
      <c r="Z15" s="645" t="s">
        <v>1995</v>
      </c>
      <c r="AA15" s="645" t="s">
        <v>1995</v>
      </c>
      <c r="AB15" s="645" t="s">
        <v>1995</v>
      </c>
      <c r="AC15" s="645" t="s">
        <v>1995</v>
      </c>
      <c r="AD15" s="645" t="s">
        <v>2064</v>
      </c>
      <c r="AE15" s="645" t="s">
        <v>2064</v>
      </c>
      <c r="AF15" s="645" t="s">
        <v>2025</v>
      </c>
      <c r="AG15" s="645" t="s">
        <v>2025</v>
      </c>
      <c r="AH15" s="645" t="s">
        <v>2000</v>
      </c>
      <c r="AI15" s="645" t="s">
        <v>2025</v>
      </c>
      <c r="AJ15" s="645" t="s">
        <v>2064</v>
      </c>
      <c r="AK15" s="645" t="s">
        <v>2025</v>
      </c>
      <c r="AL15" s="645" t="s">
        <v>2064</v>
      </c>
      <c r="AM15" s="645" t="s">
        <v>2000</v>
      </c>
    </row>
    <row r="16" spans="1:39" x14ac:dyDescent="0.3">
      <c r="A16" s="646" t="s">
        <v>2065</v>
      </c>
      <c r="B16" s="645" t="s">
        <v>1981</v>
      </c>
      <c r="C16" s="645" t="s">
        <v>2019</v>
      </c>
      <c r="D16" s="645" t="s">
        <v>2044</v>
      </c>
      <c r="E16" s="645" t="s">
        <v>1984</v>
      </c>
      <c r="F16" s="645" t="s">
        <v>1983</v>
      </c>
      <c r="G16" s="645" t="s">
        <v>2045</v>
      </c>
      <c r="H16" s="645" t="s">
        <v>1981</v>
      </c>
      <c r="I16" s="645" t="s">
        <v>1981</v>
      </c>
      <c r="J16" s="645" t="s">
        <v>1984</v>
      </c>
      <c r="K16" s="645" t="s">
        <v>1981</v>
      </c>
      <c r="L16" s="645" t="s">
        <v>1986</v>
      </c>
      <c r="M16" s="645" t="s">
        <v>1983</v>
      </c>
      <c r="N16" s="645" t="s">
        <v>2046</v>
      </c>
      <c r="O16" s="645" t="s">
        <v>2046</v>
      </c>
      <c r="P16" s="645" t="s">
        <v>2046</v>
      </c>
      <c r="Q16" s="645" t="s">
        <v>2046</v>
      </c>
      <c r="R16" s="645" t="s">
        <v>1983</v>
      </c>
      <c r="S16" s="645" t="s">
        <v>1983</v>
      </c>
      <c r="T16" s="645" t="s">
        <v>1989</v>
      </c>
      <c r="U16" s="645" t="s">
        <v>1999</v>
      </c>
      <c r="V16" s="645" t="s">
        <v>1989</v>
      </c>
      <c r="W16" s="645" t="s">
        <v>1989</v>
      </c>
      <c r="X16" s="645" t="s">
        <v>1989</v>
      </c>
      <c r="Y16" s="645" t="s">
        <v>1989</v>
      </c>
      <c r="Z16" s="645" t="s">
        <v>1977</v>
      </c>
      <c r="AA16" s="645" t="s">
        <v>1989</v>
      </c>
      <c r="AB16" s="645" t="s">
        <v>1989</v>
      </c>
      <c r="AC16" s="645" t="s">
        <v>1989</v>
      </c>
      <c r="AD16" s="645" t="s">
        <v>2066</v>
      </c>
      <c r="AE16" s="645" t="s">
        <v>2047</v>
      </c>
      <c r="AF16" s="645" t="s">
        <v>2048</v>
      </c>
      <c r="AG16" s="645" t="s">
        <v>2067</v>
      </c>
      <c r="AH16" s="645" t="s">
        <v>2004</v>
      </c>
      <c r="AI16" s="645" t="s">
        <v>2050</v>
      </c>
      <c r="AJ16" s="645" t="s">
        <v>2051</v>
      </c>
      <c r="AK16" s="645" t="s">
        <v>2052</v>
      </c>
      <c r="AL16" s="645" t="s">
        <v>2053</v>
      </c>
      <c r="AM16" s="645" t="s">
        <v>2042</v>
      </c>
    </row>
    <row r="17" spans="1:39" x14ac:dyDescent="0.3">
      <c r="A17" s="644" t="s">
        <v>536</v>
      </c>
      <c r="B17" s="645" t="s">
        <v>2019</v>
      </c>
      <c r="C17" s="645" t="s">
        <v>2068</v>
      </c>
      <c r="D17" s="645" t="s">
        <v>2069</v>
      </c>
      <c r="E17" s="645" t="s">
        <v>2019</v>
      </c>
      <c r="F17" s="645" t="s">
        <v>2070</v>
      </c>
      <c r="G17" s="645" t="s">
        <v>2019</v>
      </c>
      <c r="H17" s="645" t="s">
        <v>1981</v>
      </c>
      <c r="I17" s="645" t="s">
        <v>2068</v>
      </c>
      <c r="J17" s="645" t="s">
        <v>2069</v>
      </c>
      <c r="K17" s="645" t="s">
        <v>2019</v>
      </c>
      <c r="L17" s="645" t="s">
        <v>2021</v>
      </c>
      <c r="M17" s="645" t="s">
        <v>2068</v>
      </c>
      <c r="N17" s="645" t="s">
        <v>2024</v>
      </c>
      <c r="O17" s="645" t="s">
        <v>2021</v>
      </c>
      <c r="P17" s="645" t="s">
        <v>2071</v>
      </c>
      <c r="Q17" s="645" t="s">
        <v>2021</v>
      </c>
      <c r="R17" s="645" t="s">
        <v>2072</v>
      </c>
      <c r="S17" s="645" t="s">
        <v>2024</v>
      </c>
      <c r="T17" s="645" t="s">
        <v>1996</v>
      </c>
      <c r="U17" s="645" t="s">
        <v>2073</v>
      </c>
      <c r="V17" s="645" t="s">
        <v>1996</v>
      </c>
      <c r="W17" s="645" t="s">
        <v>1989</v>
      </c>
      <c r="X17" s="645" t="s">
        <v>1989</v>
      </c>
      <c r="Y17" s="645" t="s">
        <v>1989</v>
      </c>
      <c r="Z17" s="645" t="s">
        <v>1989</v>
      </c>
      <c r="AA17" s="645" t="s">
        <v>1989</v>
      </c>
      <c r="AB17" s="645" t="s">
        <v>1989</v>
      </c>
      <c r="AC17" s="645" t="s">
        <v>1989</v>
      </c>
      <c r="AD17" s="645" t="s">
        <v>2037</v>
      </c>
      <c r="AE17" s="645" t="s">
        <v>2000</v>
      </c>
      <c r="AF17" s="645" t="s">
        <v>2000</v>
      </c>
      <c r="AG17" s="645" t="s">
        <v>2026</v>
      </c>
      <c r="AH17" s="645" t="s">
        <v>2026</v>
      </c>
      <c r="AI17" s="645" t="s">
        <v>2026</v>
      </c>
      <c r="AJ17" s="645" t="s">
        <v>2074</v>
      </c>
      <c r="AK17" s="645" t="s">
        <v>2075</v>
      </c>
      <c r="AL17" s="645" t="s">
        <v>2000</v>
      </c>
      <c r="AM17" s="645" t="s">
        <v>2026</v>
      </c>
    </row>
    <row r="18" spans="1:39" x14ac:dyDescent="0.3">
      <c r="A18" s="644" t="s">
        <v>537</v>
      </c>
      <c r="B18" s="645" t="s">
        <v>1981</v>
      </c>
      <c r="C18" s="645" t="s">
        <v>1981</v>
      </c>
      <c r="D18" s="645" t="s">
        <v>1981</v>
      </c>
      <c r="E18" s="645" t="s">
        <v>1981</v>
      </c>
      <c r="F18" s="645" t="s">
        <v>1981</v>
      </c>
      <c r="G18" s="645" t="s">
        <v>1981</v>
      </c>
      <c r="H18" s="645" t="s">
        <v>1981</v>
      </c>
      <c r="I18" s="645" t="s">
        <v>1981</v>
      </c>
      <c r="J18" s="645" t="s">
        <v>2019</v>
      </c>
      <c r="K18" s="645" t="s">
        <v>2076</v>
      </c>
      <c r="L18" s="645" t="s">
        <v>2021</v>
      </c>
      <c r="M18" s="645" t="s">
        <v>2077</v>
      </c>
      <c r="N18" s="645" t="s">
        <v>2021</v>
      </c>
      <c r="O18" s="645" t="s">
        <v>2021</v>
      </c>
      <c r="P18" s="645" t="s">
        <v>1986</v>
      </c>
      <c r="Q18" s="645" t="s">
        <v>2021</v>
      </c>
      <c r="R18" s="645" t="s">
        <v>1986</v>
      </c>
      <c r="S18" s="645" t="s">
        <v>2073</v>
      </c>
      <c r="T18" s="645" t="s">
        <v>2073</v>
      </c>
      <c r="U18" s="645" t="s">
        <v>1989</v>
      </c>
      <c r="V18" s="645" t="s">
        <v>1989</v>
      </c>
      <c r="W18" s="645" t="s">
        <v>1977</v>
      </c>
      <c r="X18" s="645" t="s">
        <v>1977</v>
      </c>
      <c r="Y18" s="645" t="s">
        <v>1977</v>
      </c>
      <c r="Z18" s="645" t="s">
        <v>1989</v>
      </c>
      <c r="AA18" s="645" t="s">
        <v>1977</v>
      </c>
      <c r="AB18" s="645" t="s">
        <v>1989</v>
      </c>
      <c r="AC18" s="645" t="s">
        <v>1989</v>
      </c>
      <c r="AD18" s="645" t="s">
        <v>2078</v>
      </c>
      <c r="AE18" s="645" t="s">
        <v>2078</v>
      </c>
      <c r="AF18" s="645" t="s">
        <v>2079</v>
      </c>
      <c r="AG18" s="645" t="s">
        <v>2078</v>
      </c>
      <c r="AH18" s="645" t="s">
        <v>2080</v>
      </c>
      <c r="AI18" s="645" t="s">
        <v>2038</v>
      </c>
      <c r="AJ18" s="645" t="s">
        <v>2038</v>
      </c>
      <c r="AK18" s="645" t="s">
        <v>2038</v>
      </c>
      <c r="AL18" s="645" t="s">
        <v>2078</v>
      </c>
      <c r="AM18" s="645" t="s">
        <v>2038</v>
      </c>
    </row>
    <row r="19" spans="1:39" x14ac:dyDescent="0.3">
      <c r="A19" s="644" t="s">
        <v>538</v>
      </c>
      <c r="B19" s="645" t="s">
        <v>2081</v>
      </c>
      <c r="C19" s="645" t="s">
        <v>1981</v>
      </c>
      <c r="D19" s="645" t="s">
        <v>2076</v>
      </c>
      <c r="E19" s="645" t="s">
        <v>2081</v>
      </c>
      <c r="F19" s="645" t="s">
        <v>1981</v>
      </c>
      <c r="G19" s="645" t="s">
        <v>1981</v>
      </c>
      <c r="H19" s="645" t="s">
        <v>1981</v>
      </c>
      <c r="I19" s="645" t="s">
        <v>1981</v>
      </c>
      <c r="J19" s="645" t="s">
        <v>1981</v>
      </c>
      <c r="K19" s="645" t="s">
        <v>1981</v>
      </c>
      <c r="L19" s="645" t="s">
        <v>1986</v>
      </c>
      <c r="M19" s="645" t="s">
        <v>1986</v>
      </c>
      <c r="N19" s="645" t="s">
        <v>1986</v>
      </c>
      <c r="O19" s="645" t="s">
        <v>1986</v>
      </c>
      <c r="P19" s="645" t="s">
        <v>1986</v>
      </c>
      <c r="Q19" s="645" t="s">
        <v>1986</v>
      </c>
      <c r="R19" s="645" t="s">
        <v>1986</v>
      </c>
      <c r="S19" s="645" t="s">
        <v>1987</v>
      </c>
      <c r="T19" s="645" t="s">
        <v>1977</v>
      </c>
      <c r="U19" s="645" t="s">
        <v>1989</v>
      </c>
      <c r="V19" s="645" t="s">
        <v>1977</v>
      </c>
      <c r="W19" s="645" t="s">
        <v>1989</v>
      </c>
      <c r="X19" s="645" t="s">
        <v>1977</v>
      </c>
      <c r="Y19" s="645" t="s">
        <v>1977</v>
      </c>
      <c r="Z19" s="645" t="s">
        <v>1989</v>
      </c>
      <c r="AA19" s="645" t="s">
        <v>1989</v>
      </c>
      <c r="AB19" s="645" t="s">
        <v>1989</v>
      </c>
      <c r="AC19" s="645" t="s">
        <v>1989</v>
      </c>
      <c r="AD19" s="645" t="s">
        <v>2082</v>
      </c>
      <c r="AE19" s="645" t="s">
        <v>2038</v>
      </c>
      <c r="AF19" s="645" t="s">
        <v>2026</v>
      </c>
      <c r="AG19" s="645" t="s">
        <v>2001</v>
      </c>
      <c r="AH19" s="645" t="s">
        <v>2083</v>
      </c>
      <c r="AI19" s="645" t="s">
        <v>2026</v>
      </c>
      <c r="AJ19" s="645" t="s">
        <v>2084</v>
      </c>
      <c r="AK19" s="645" t="s">
        <v>2001</v>
      </c>
      <c r="AL19" s="645" t="s">
        <v>2085</v>
      </c>
      <c r="AM19" s="645" t="s">
        <v>2085</v>
      </c>
    </row>
    <row r="20" spans="1:39" x14ac:dyDescent="0.3">
      <c r="A20" s="644" t="s">
        <v>539</v>
      </c>
      <c r="B20" s="645" t="s">
        <v>2019</v>
      </c>
      <c r="C20" s="645" t="s">
        <v>2019</v>
      </c>
      <c r="D20" s="645" t="s">
        <v>2019</v>
      </c>
      <c r="E20" s="645" t="s">
        <v>2019</v>
      </c>
      <c r="F20" s="645" t="s">
        <v>2019</v>
      </c>
      <c r="G20" s="645" t="s">
        <v>2019</v>
      </c>
      <c r="H20" s="645" t="s">
        <v>2019</v>
      </c>
      <c r="I20" s="645" t="s">
        <v>2019</v>
      </c>
      <c r="J20" s="645" t="s">
        <v>2019</v>
      </c>
      <c r="K20" s="645" t="s">
        <v>2019</v>
      </c>
      <c r="L20" s="645" t="s">
        <v>2021</v>
      </c>
      <c r="M20" s="645" t="s">
        <v>2021</v>
      </c>
      <c r="N20" s="645" t="s">
        <v>2021</v>
      </c>
      <c r="O20" s="645" t="s">
        <v>2021</v>
      </c>
      <c r="P20" s="645" t="s">
        <v>2021</v>
      </c>
      <c r="Q20" s="645" t="s">
        <v>2021</v>
      </c>
      <c r="R20" s="645" t="s">
        <v>2021</v>
      </c>
      <c r="S20" s="645" t="s">
        <v>2024</v>
      </c>
      <c r="T20" s="645" t="s">
        <v>1981</v>
      </c>
      <c r="U20" s="645" t="s">
        <v>2086</v>
      </c>
      <c r="V20" s="645" t="s">
        <v>1996</v>
      </c>
      <c r="W20" s="645" t="s">
        <v>2086</v>
      </c>
      <c r="X20" s="645" t="s">
        <v>1989</v>
      </c>
      <c r="Y20" s="645" t="s">
        <v>1989</v>
      </c>
      <c r="Z20" s="645" t="s">
        <v>1989</v>
      </c>
      <c r="AA20" s="645" t="s">
        <v>1989</v>
      </c>
      <c r="AB20" s="645" t="s">
        <v>1989</v>
      </c>
      <c r="AC20" s="645" t="s">
        <v>1989</v>
      </c>
      <c r="AD20" s="645" t="s">
        <v>2000</v>
      </c>
      <c r="AE20" s="645" t="s">
        <v>2026</v>
      </c>
      <c r="AF20" s="645" t="s">
        <v>2026</v>
      </c>
      <c r="AG20" s="645" t="s">
        <v>2087</v>
      </c>
      <c r="AH20" s="645" t="s">
        <v>2088</v>
      </c>
      <c r="AI20" s="645" t="s">
        <v>2026</v>
      </c>
      <c r="AJ20" s="645" t="s">
        <v>2088</v>
      </c>
      <c r="AK20" s="645" t="s">
        <v>2026</v>
      </c>
      <c r="AL20" s="645" t="s">
        <v>2089</v>
      </c>
      <c r="AM20" s="645" t="s">
        <v>2090</v>
      </c>
    </row>
    <row r="21" spans="1:39" x14ac:dyDescent="0.3">
      <c r="A21" s="644" t="s">
        <v>540</v>
      </c>
      <c r="B21" s="645" t="s">
        <v>2019</v>
      </c>
      <c r="C21" s="645" t="s">
        <v>1981</v>
      </c>
      <c r="D21" s="645" t="s">
        <v>2019</v>
      </c>
      <c r="E21" s="645" t="s">
        <v>2019</v>
      </c>
      <c r="F21" s="645" t="s">
        <v>2019</v>
      </c>
      <c r="G21" s="645" t="s">
        <v>2019</v>
      </c>
      <c r="H21" s="645" t="s">
        <v>2019</v>
      </c>
      <c r="I21" s="645" t="s">
        <v>2019</v>
      </c>
      <c r="J21" s="645" t="s">
        <v>2019</v>
      </c>
      <c r="K21" s="645" t="s">
        <v>2019</v>
      </c>
      <c r="L21" s="645" t="s">
        <v>2021</v>
      </c>
      <c r="M21" s="645" t="s">
        <v>2021</v>
      </c>
      <c r="N21" s="645" t="s">
        <v>2021</v>
      </c>
      <c r="O21" s="645" t="s">
        <v>2021</v>
      </c>
      <c r="P21" s="645" t="s">
        <v>2021</v>
      </c>
      <c r="Q21" s="645" t="s">
        <v>2021</v>
      </c>
      <c r="R21" s="645" t="s">
        <v>2021</v>
      </c>
      <c r="S21" s="645" t="s">
        <v>2024</v>
      </c>
      <c r="T21" s="645" t="s">
        <v>1996</v>
      </c>
      <c r="U21" s="645" t="s">
        <v>1989</v>
      </c>
      <c r="V21" s="645" t="s">
        <v>1996</v>
      </c>
      <c r="W21" s="645" t="s">
        <v>1982</v>
      </c>
      <c r="X21" s="645" t="s">
        <v>1996</v>
      </c>
      <c r="Y21" s="645" t="s">
        <v>1996</v>
      </c>
      <c r="Z21" s="645" t="s">
        <v>1996</v>
      </c>
      <c r="AA21" s="645" t="s">
        <v>1989</v>
      </c>
      <c r="AB21" s="645" t="s">
        <v>1989</v>
      </c>
      <c r="AC21" s="645" t="s">
        <v>1989</v>
      </c>
      <c r="AD21" s="645" t="s">
        <v>2091</v>
      </c>
      <c r="AE21" s="645" t="s">
        <v>2092</v>
      </c>
      <c r="AF21" s="645" t="s">
        <v>2093</v>
      </c>
      <c r="AG21" s="645" t="s">
        <v>2092</v>
      </c>
      <c r="AH21" s="645" t="s">
        <v>2094</v>
      </c>
      <c r="AI21" s="645" t="s">
        <v>2095</v>
      </c>
      <c r="AJ21" s="645" t="s">
        <v>2096</v>
      </c>
      <c r="AK21" s="645" t="s">
        <v>2094</v>
      </c>
      <c r="AL21" s="645" t="s">
        <v>2097</v>
      </c>
      <c r="AM21" s="645" t="s">
        <v>2092</v>
      </c>
    </row>
    <row r="22" spans="1:39" x14ac:dyDescent="0.3">
      <c r="A22" s="644" t="s">
        <v>541</v>
      </c>
      <c r="B22" s="645" t="s">
        <v>2019</v>
      </c>
      <c r="C22" s="645" t="s">
        <v>2019</v>
      </c>
      <c r="D22" s="3328" t="s">
        <v>1981</v>
      </c>
      <c r="E22" s="3328" t="s">
        <v>2098</v>
      </c>
      <c r="F22" s="3328" t="s">
        <v>2019</v>
      </c>
      <c r="G22" s="3328" t="s">
        <v>2019</v>
      </c>
      <c r="H22" s="3328" t="s">
        <v>2019</v>
      </c>
      <c r="I22" s="645" t="s">
        <v>2019</v>
      </c>
      <c r="J22" s="645" t="s">
        <v>2019</v>
      </c>
      <c r="K22" s="645" t="s">
        <v>2019</v>
      </c>
      <c r="L22" s="645" t="s">
        <v>2044</v>
      </c>
      <c r="M22" s="645" t="s">
        <v>2021</v>
      </c>
      <c r="N22" s="645" t="s">
        <v>2021</v>
      </c>
      <c r="O22" s="645" t="s">
        <v>2021</v>
      </c>
      <c r="P22" s="645" t="s">
        <v>2021</v>
      </c>
      <c r="Q22" s="645" t="s">
        <v>2021</v>
      </c>
      <c r="R22" s="645" t="s">
        <v>2021</v>
      </c>
      <c r="S22" s="645" t="s">
        <v>2024</v>
      </c>
      <c r="T22" s="645" t="s">
        <v>1996</v>
      </c>
      <c r="U22" s="645" t="s">
        <v>1989</v>
      </c>
      <c r="V22" s="645" t="s">
        <v>1989</v>
      </c>
      <c r="W22" s="645" t="s">
        <v>1989</v>
      </c>
      <c r="X22" s="645" t="s">
        <v>1989</v>
      </c>
      <c r="Y22" s="645" t="s">
        <v>1989</v>
      </c>
      <c r="Z22" s="645" t="s">
        <v>1989</v>
      </c>
      <c r="AA22" s="645" t="s">
        <v>1989</v>
      </c>
      <c r="AB22" s="645" t="s">
        <v>1989</v>
      </c>
      <c r="AC22" s="645" t="s">
        <v>1989</v>
      </c>
      <c r="AD22" s="645" t="s">
        <v>2014</v>
      </c>
      <c r="AE22" s="645" t="s">
        <v>2014</v>
      </c>
      <c r="AF22" s="645" t="s">
        <v>2026</v>
      </c>
      <c r="AG22" s="645" t="s">
        <v>2014</v>
      </c>
      <c r="AH22" s="645" t="s">
        <v>2078</v>
      </c>
      <c r="AI22" s="645" t="s">
        <v>2014</v>
      </c>
      <c r="AJ22" s="645" t="s">
        <v>2078</v>
      </c>
      <c r="AK22" s="645" t="s">
        <v>2078</v>
      </c>
      <c r="AL22" s="645" t="s">
        <v>2014</v>
      </c>
      <c r="AM22" s="645" t="s">
        <v>2099</v>
      </c>
    </row>
    <row r="23" spans="1:39" x14ac:dyDescent="0.3">
      <c r="A23" s="644" t="s">
        <v>542</v>
      </c>
      <c r="B23" s="645" t="s">
        <v>1996</v>
      </c>
      <c r="C23" s="645" t="s">
        <v>2068</v>
      </c>
      <c r="D23" s="645" t="s">
        <v>2068</v>
      </c>
      <c r="E23" s="645" t="s">
        <v>2100</v>
      </c>
      <c r="F23" s="645" t="s">
        <v>1983</v>
      </c>
      <c r="G23" s="645" t="s">
        <v>1983</v>
      </c>
      <c r="H23" s="645" t="s">
        <v>1983</v>
      </c>
      <c r="I23" s="645" t="s">
        <v>1983</v>
      </c>
      <c r="J23" s="645" t="s">
        <v>1983</v>
      </c>
      <c r="K23" s="645" t="s">
        <v>1983</v>
      </c>
      <c r="L23" s="645" t="s">
        <v>1983</v>
      </c>
      <c r="M23" s="645" t="s">
        <v>1983</v>
      </c>
      <c r="N23" s="645" t="s">
        <v>1983</v>
      </c>
      <c r="O23" s="645" t="s">
        <v>2101</v>
      </c>
      <c r="P23" s="645" t="s">
        <v>2101</v>
      </c>
      <c r="Q23" s="645" t="s">
        <v>2073</v>
      </c>
      <c r="R23" s="645" t="s">
        <v>2102</v>
      </c>
      <c r="S23" s="645" t="s">
        <v>1996</v>
      </c>
      <c r="T23" s="645" t="s">
        <v>1983</v>
      </c>
      <c r="U23" s="645" t="s">
        <v>1989</v>
      </c>
      <c r="V23" s="645" t="s">
        <v>1989</v>
      </c>
      <c r="W23" s="645" t="s">
        <v>2103</v>
      </c>
      <c r="X23" s="645" t="s">
        <v>2103</v>
      </c>
      <c r="Y23" s="645" t="s">
        <v>2103</v>
      </c>
      <c r="Z23" s="645" t="s">
        <v>2103</v>
      </c>
      <c r="AA23" s="645" t="s">
        <v>2103</v>
      </c>
      <c r="AB23" s="645" t="s">
        <v>2103</v>
      </c>
      <c r="AC23" s="645" t="s">
        <v>2103</v>
      </c>
      <c r="AD23" s="645" t="s">
        <v>2104</v>
      </c>
      <c r="AE23" s="645" t="s">
        <v>2104</v>
      </c>
      <c r="AF23" s="645" t="s">
        <v>2104</v>
      </c>
      <c r="AG23" s="645" t="s">
        <v>2104</v>
      </c>
      <c r="AH23" s="645" t="s">
        <v>2001</v>
      </c>
      <c r="AI23" s="645" t="s">
        <v>2105</v>
      </c>
      <c r="AJ23" s="645" t="s">
        <v>2105</v>
      </c>
      <c r="AK23" s="645" t="s">
        <v>2105</v>
      </c>
      <c r="AL23" s="645" t="s">
        <v>2105</v>
      </c>
      <c r="AM23" s="645" t="s">
        <v>2105</v>
      </c>
    </row>
    <row r="24" spans="1:39" x14ac:dyDescent="0.3">
      <c r="A24" s="644" t="s">
        <v>543</v>
      </c>
      <c r="B24" s="645" t="s">
        <v>2020</v>
      </c>
      <c r="C24" s="645" t="s">
        <v>2106</v>
      </c>
      <c r="D24" s="645" t="s">
        <v>1981</v>
      </c>
      <c r="E24" s="645" t="s">
        <v>2106</v>
      </c>
      <c r="F24" s="645" t="s">
        <v>2106</v>
      </c>
      <c r="G24" s="645" t="s">
        <v>2107</v>
      </c>
      <c r="H24" s="645" t="s">
        <v>2106</v>
      </c>
      <c r="I24" s="645" t="s">
        <v>2106</v>
      </c>
      <c r="J24" s="645" t="s">
        <v>2022</v>
      </c>
      <c r="K24" s="645" t="s">
        <v>2108</v>
      </c>
      <c r="L24" s="645" t="s">
        <v>2109</v>
      </c>
      <c r="M24" s="645" t="s">
        <v>2110</v>
      </c>
      <c r="N24" s="645" t="s">
        <v>1996</v>
      </c>
      <c r="O24" s="645" t="s">
        <v>2110</v>
      </c>
      <c r="P24" s="645" t="s">
        <v>2110</v>
      </c>
      <c r="Q24" s="645" t="s">
        <v>2110</v>
      </c>
      <c r="R24" s="645" t="s">
        <v>2110</v>
      </c>
      <c r="S24" s="645" t="s">
        <v>2111</v>
      </c>
      <c r="T24" s="645" t="s">
        <v>2112</v>
      </c>
      <c r="U24" s="645" t="s">
        <v>2019</v>
      </c>
      <c r="V24" s="645" t="s">
        <v>1989</v>
      </c>
      <c r="W24" s="645" t="s">
        <v>1989</v>
      </c>
      <c r="X24" s="645" t="s">
        <v>1989</v>
      </c>
      <c r="Y24" s="645" t="s">
        <v>1989</v>
      </c>
      <c r="Z24" s="645" t="s">
        <v>1989</v>
      </c>
      <c r="AA24" s="645" t="s">
        <v>1989</v>
      </c>
      <c r="AB24" s="645" t="s">
        <v>1989</v>
      </c>
      <c r="AC24" s="645" t="s">
        <v>1989</v>
      </c>
      <c r="AD24" s="645" t="s">
        <v>2018</v>
      </c>
      <c r="AE24" s="645" t="s">
        <v>2113</v>
      </c>
      <c r="AF24" s="645" t="s">
        <v>2114</v>
      </c>
      <c r="AG24" s="645">
        <v>7.85</v>
      </c>
      <c r="AH24" s="645" t="s">
        <v>2115</v>
      </c>
      <c r="AI24" s="645">
        <v>7.85</v>
      </c>
      <c r="AJ24" s="645" t="s">
        <v>939</v>
      </c>
      <c r="AK24" s="645">
        <v>7.85</v>
      </c>
      <c r="AL24" s="645">
        <v>7.85</v>
      </c>
      <c r="AM24" s="645">
        <v>7.85</v>
      </c>
    </row>
    <row r="25" spans="1:39" x14ac:dyDescent="0.3">
      <c r="A25" s="644" t="s">
        <v>544</v>
      </c>
      <c r="B25" s="645" t="s">
        <v>2019</v>
      </c>
      <c r="C25" s="645" t="s">
        <v>2028</v>
      </c>
      <c r="D25" s="645" t="s">
        <v>2019</v>
      </c>
      <c r="E25" s="645" t="s">
        <v>2019</v>
      </c>
      <c r="F25" s="645" t="s">
        <v>2028</v>
      </c>
      <c r="G25" s="645" t="s">
        <v>2019</v>
      </c>
      <c r="H25" s="645" t="s">
        <v>1994</v>
      </c>
      <c r="I25" s="645" t="s">
        <v>2019</v>
      </c>
      <c r="J25" s="645" t="s">
        <v>2019</v>
      </c>
      <c r="K25" s="645" t="s">
        <v>2019</v>
      </c>
      <c r="L25" s="645" t="s">
        <v>2021</v>
      </c>
      <c r="M25" s="645" t="s">
        <v>2021</v>
      </c>
      <c r="N25" s="645" t="s">
        <v>2021</v>
      </c>
      <c r="O25" s="645" t="s">
        <v>2021</v>
      </c>
      <c r="P25" s="645" t="s">
        <v>2021</v>
      </c>
      <c r="Q25" s="645" t="s">
        <v>2021</v>
      </c>
      <c r="R25" s="645" t="s">
        <v>2031</v>
      </c>
      <c r="S25" s="645" t="s">
        <v>2024</v>
      </c>
      <c r="T25" s="645" t="s">
        <v>1996</v>
      </c>
      <c r="U25" s="645" t="s">
        <v>1989</v>
      </c>
      <c r="V25" s="645" t="s">
        <v>1996</v>
      </c>
      <c r="W25" s="645" t="s">
        <v>2116</v>
      </c>
      <c r="X25" s="645" t="s">
        <v>1996</v>
      </c>
      <c r="Y25" s="645" t="s">
        <v>1996</v>
      </c>
      <c r="Z25" s="645" t="s">
        <v>1996</v>
      </c>
      <c r="AA25" s="645" t="s">
        <v>1996</v>
      </c>
      <c r="AB25" s="645" t="s">
        <v>1989</v>
      </c>
      <c r="AC25" s="645" t="s">
        <v>1989</v>
      </c>
      <c r="AD25" s="645" t="s">
        <v>2026</v>
      </c>
      <c r="AE25" s="645" t="s">
        <v>2014</v>
      </c>
      <c r="AF25" s="645" t="s">
        <v>2026</v>
      </c>
      <c r="AG25" s="645" t="s">
        <v>2014</v>
      </c>
      <c r="AH25" s="645" t="s">
        <v>2026</v>
      </c>
      <c r="AI25" s="645" t="s">
        <v>2014</v>
      </c>
      <c r="AJ25" s="645" t="s">
        <v>2026</v>
      </c>
      <c r="AK25" s="645" t="s">
        <v>2117</v>
      </c>
      <c r="AL25" s="645" t="s">
        <v>2026</v>
      </c>
      <c r="AM25" s="645" t="s">
        <v>2026</v>
      </c>
    </row>
    <row r="26" spans="1:39" x14ac:dyDescent="0.3">
      <c r="A26" s="644" t="s">
        <v>545</v>
      </c>
      <c r="B26" s="645" t="s">
        <v>2019</v>
      </c>
      <c r="C26" s="645" t="s">
        <v>2019</v>
      </c>
      <c r="D26" s="645" t="s">
        <v>2019</v>
      </c>
      <c r="E26" s="645" t="s">
        <v>2019</v>
      </c>
      <c r="F26" s="645" t="s">
        <v>2019</v>
      </c>
      <c r="G26" s="645" t="s">
        <v>2019</v>
      </c>
      <c r="H26" s="645" t="s">
        <v>2019</v>
      </c>
      <c r="I26" s="645" t="s">
        <v>2019</v>
      </c>
      <c r="J26" s="645" t="s">
        <v>2019</v>
      </c>
      <c r="K26" s="645" t="s">
        <v>2019</v>
      </c>
      <c r="L26" s="645" t="s">
        <v>2021</v>
      </c>
      <c r="M26" s="645" t="s">
        <v>2021</v>
      </c>
      <c r="N26" s="645" t="s">
        <v>2021</v>
      </c>
      <c r="O26" s="645" t="s">
        <v>2021</v>
      </c>
      <c r="P26" s="645" t="s">
        <v>2021</v>
      </c>
      <c r="Q26" s="645" t="s">
        <v>2021</v>
      </c>
      <c r="R26" s="645" t="s">
        <v>2021</v>
      </c>
      <c r="S26" s="645" t="s">
        <v>2024</v>
      </c>
      <c r="T26" s="645" t="s">
        <v>1996</v>
      </c>
      <c r="U26" s="645" t="s">
        <v>1996</v>
      </c>
      <c r="V26" s="645" t="s">
        <v>1996</v>
      </c>
      <c r="W26" s="645" t="s">
        <v>1996</v>
      </c>
      <c r="X26" s="645" t="s">
        <v>1996</v>
      </c>
      <c r="Y26" s="645" t="s">
        <v>1996</v>
      </c>
      <c r="Z26" s="645" t="s">
        <v>1989</v>
      </c>
      <c r="AA26" s="645" t="s">
        <v>1989</v>
      </c>
      <c r="AB26" s="645" t="s">
        <v>1989</v>
      </c>
      <c r="AC26" s="645" t="s">
        <v>1989</v>
      </c>
      <c r="AD26" s="645" t="s">
        <v>2026</v>
      </c>
      <c r="AE26" s="645" t="s">
        <v>2026</v>
      </c>
      <c r="AF26" s="645" t="s">
        <v>2026</v>
      </c>
      <c r="AG26" s="645" t="s">
        <v>2026</v>
      </c>
      <c r="AH26" s="645" t="s">
        <v>2026</v>
      </c>
      <c r="AI26" s="645" t="s">
        <v>2026</v>
      </c>
      <c r="AJ26" s="645" t="s">
        <v>2118</v>
      </c>
      <c r="AK26" s="645" t="s">
        <v>2026</v>
      </c>
      <c r="AL26" s="645" t="s">
        <v>2037</v>
      </c>
      <c r="AM26" s="645" t="s">
        <v>2026</v>
      </c>
    </row>
    <row r="27" spans="1:39" x14ac:dyDescent="0.3">
      <c r="A27" s="644" t="s">
        <v>546</v>
      </c>
      <c r="B27" s="645" t="s">
        <v>2019</v>
      </c>
      <c r="C27" s="645" t="s">
        <v>2028</v>
      </c>
      <c r="D27" s="645" t="s">
        <v>2019</v>
      </c>
      <c r="E27" s="645" t="s">
        <v>2019</v>
      </c>
      <c r="F27" s="645" t="s">
        <v>2019</v>
      </c>
      <c r="G27" s="645" t="s">
        <v>2098</v>
      </c>
      <c r="H27" s="645" t="s">
        <v>2019</v>
      </c>
      <c r="I27" s="645" t="s">
        <v>2119</v>
      </c>
      <c r="J27" s="645" t="s">
        <v>2098</v>
      </c>
      <c r="K27" s="645" t="s">
        <v>2098</v>
      </c>
      <c r="L27" s="645" t="s">
        <v>2044</v>
      </c>
      <c r="M27" s="645" t="s">
        <v>2120</v>
      </c>
      <c r="N27" s="645" t="s">
        <v>2021</v>
      </c>
      <c r="O27" s="645" t="s">
        <v>2021</v>
      </c>
      <c r="P27" s="645" t="s">
        <v>2121</v>
      </c>
      <c r="Q27" s="645" t="s">
        <v>2021</v>
      </c>
      <c r="R27" s="645" t="s">
        <v>2122</v>
      </c>
      <c r="S27" s="645" t="s">
        <v>2123</v>
      </c>
      <c r="T27" s="645" t="s">
        <v>2124</v>
      </c>
      <c r="U27" s="645" t="s">
        <v>1989</v>
      </c>
      <c r="V27" s="645" t="s">
        <v>1996</v>
      </c>
      <c r="W27" s="645" t="s">
        <v>1989</v>
      </c>
      <c r="X27" s="645" t="s">
        <v>1989</v>
      </c>
      <c r="Y27" s="645" t="s">
        <v>1989</v>
      </c>
      <c r="Z27" s="645" t="s">
        <v>1989</v>
      </c>
      <c r="AA27" s="645" t="s">
        <v>1989</v>
      </c>
      <c r="AB27" s="645" t="s">
        <v>1989</v>
      </c>
      <c r="AC27" s="645" t="s">
        <v>1989</v>
      </c>
      <c r="AD27" s="645" t="s">
        <v>2001</v>
      </c>
      <c r="AE27" s="645" t="s">
        <v>2125</v>
      </c>
      <c r="AF27" s="645" t="s">
        <v>2026</v>
      </c>
      <c r="AG27" s="645" t="s">
        <v>2125</v>
      </c>
      <c r="AH27" s="645" t="s">
        <v>2026</v>
      </c>
      <c r="AI27" s="645" t="s">
        <v>2026</v>
      </c>
      <c r="AJ27" s="645" t="s">
        <v>2026</v>
      </c>
      <c r="AK27" s="645" t="s">
        <v>2026</v>
      </c>
      <c r="AL27" s="645" t="s">
        <v>2001</v>
      </c>
      <c r="AM27" s="645" t="s">
        <v>2026</v>
      </c>
    </row>
    <row r="28" spans="1:39" x14ac:dyDescent="0.3">
      <c r="A28" s="644" t="s">
        <v>547</v>
      </c>
      <c r="B28" s="645" t="s">
        <v>2019</v>
      </c>
      <c r="C28" s="645" t="s">
        <v>1981</v>
      </c>
      <c r="D28" s="645" t="s">
        <v>1981</v>
      </c>
      <c r="E28" s="645" t="s">
        <v>1981</v>
      </c>
      <c r="F28" s="645" t="s">
        <v>1981</v>
      </c>
      <c r="G28" s="645" t="s">
        <v>2019</v>
      </c>
      <c r="H28" s="645" t="s">
        <v>2019</v>
      </c>
      <c r="I28" s="645" t="s">
        <v>2098</v>
      </c>
      <c r="J28" s="645" t="s">
        <v>2019</v>
      </c>
      <c r="K28" s="645" t="s">
        <v>2019</v>
      </c>
      <c r="L28" s="645" t="s">
        <v>2021</v>
      </c>
      <c r="M28" s="645" t="s">
        <v>2021</v>
      </c>
      <c r="N28" s="645" t="s">
        <v>2021</v>
      </c>
      <c r="O28" s="645" t="s">
        <v>2021</v>
      </c>
      <c r="P28" s="645" t="s">
        <v>2021</v>
      </c>
      <c r="Q28" s="645" t="s">
        <v>2021</v>
      </c>
      <c r="R28" s="645" t="s">
        <v>2021</v>
      </c>
      <c r="S28" s="645" t="s">
        <v>2024</v>
      </c>
      <c r="T28" s="645" t="s">
        <v>1996</v>
      </c>
      <c r="U28" s="645" t="s">
        <v>1977</v>
      </c>
      <c r="V28" s="645" t="s">
        <v>1996</v>
      </c>
      <c r="W28" s="645" t="s">
        <v>1996</v>
      </c>
      <c r="X28" s="645" t="s">
        <v>1977</v>
      </c>
      <c r="Y28" s="645" t="s">
        <v>1996</v>
      </c>
      <c r="Z28" s="645" t="s">
        <v>1996</v>
      </c>
      <c r="AA28" s="645" t="s">
        <v>1977</v>
      </c>
      <c r="AB28" s="645" t="s">
        <v>1989</v>
      </c>
      <c r="AC28" s="645" t="s">
        <v>1989</v>
      </c>
      <c r="AD28" s="645" t="s">
        <v>2001</v>
      </c>
      <c r="AE28" s="645" t="s">
        <v>2085</v>
      </c>
      <c r="AF28" s="645" t="s">
        <v>2014</v>
      </c>
      <c r="AG28" s="645" t="s">
        <v>2014</v>
      </c>
      <c r="AH28" s="645" t="s">
        <v>2037</v>
      </c>
      <c r="AI28" s="645" t="s">
        <v>2014</v>
      </c>
      <c r="AJ28" s="645" t="s">
        <v>2000</v>
      </c>
      <c r="AK28" s="645" t="s">
        <v>2085</v>
      </c>
      <c r="AL28" s="645" t="s">
        <v>2014</v>
      </c>
      <c r="AM28" s="645" t="s">
        <v>2085</v>
      </c>
    </row>
    <row r="29" spans="1:39" x14ac:dyDescent="0.3">
      <c r="A29" s="644" t="s">
        <v>548</v>
      </c>
      <c r="B29" s="645" t="s">
        <v>2027</v>
      </c>
      <c r="C29" s="645" t="s">
        <v>2027</v>
      </c>
      <c r="D29" s="645" t="s">
        <v>2027</v>
      </c>
      <c r="E29" s="645" t="s">
        <v>2027</v>
      </c>
      <c r="F29" s="645" t="s">
        <v>2027</v>
      </c>
      <c r="G29" s="645" t="s">
        <v>2027</v>
      </c>
      <c r="H29" s="645" t="s">
        <v>2027</v>
      </c>
      <c r="I29" s="645" t="s">
        <v>2027</v>
      </c>
      <c r="J29" s="645" t="s">
        <v>2027</v>
      </c>
      <c r="K29" s="645" t="s">
        <v>2027</v>
      </c>
      <c r="L29" s="645" t="s">
        <v>2029</v>
      </c>
      <c r="M29" s="645" t="s">
        <v>2029</v>
      </c>
      <c r="N29" s="645" t="s">
        <v>2029</v>
      </c>
      <c r="O29" s="645" t="s">
        <v>2029</v>
      </c>
      <c r="P29" s="645" t="s">
        <v>2029</v>
      </c>
      <c r="Q29" s="645" t="s">
        <v>2029</v>
      </c>
      <c r="R29" s="645" t="s">
        <v>2021</v>
      </c>
      <c r="S29" s="645" t="s">
        <v>2024</v>
      </c>
      <c r="T29" s="645" t="s">
        <v>1996</v>
      </c>
      <c r="U29" s="645" t="s">
        <v>1989</v>
      </c>
      <c r="V29" s="645" t="s">
        <v>1996</v>
      </c>
      <c r="W29" s="645" t="s">
        <v>1996</v>
      </c>
      <c r="X29" s="645" t="s">
        <v>1996</v>
      </c>
      <c r="Y29" s="645" t="s">
        <v>1996</v>
      </c>
      <c r="Z29" s="645" t="s">
        <v>1989</v>
      </c>
      <c r="AA29" s="645" t="s">
        <v>1989</v>
      </c>
      <c r="AB29" s="645" t="s">
        <v>1989</v>
      </c>
      <c r="AC29" s="645" t="s">
        <v>1989</v>
      </c>
      <c r="AD29" s="645" t="s">
        <v>2026</v>
      </c>
      <c r="AE29" s="645" t="s">
        <v>2001</v>
      </c>
      <c r="AF29" s="645" t="s">
        <v>2026</v>
      </c>
      <c r="AG29" s="645" t="s">
        <v>2126</v>
      </c>
      <c r="AH29" s="645" t="s">
        <v>2127</v>
      </c>
      <c r="AI29" s="645" t="s">
        <v>2128</v>
      </c>
      <c r="AJ29" s="645" t="s">
        <v>2001</v>
      </c>
      <c r="AK29" s="645" t="s">
        <v>2026</v>
      </c>
      <c r="AL29" s="645">
        <v>7.85</v>
      </c>
      <c r="AM29" s="645" t="s">
        <v>2037</v>
      </c>
    </row>
    <row r="30" spans="1:39" x14ac:dyDescent="0.3">
      <c r="A30" s="644" t="s">
        <v>549</v>
      </c>
      <c r="B30" s="645" t="s">
        <v>2019</v>
      </c>
      <c r="C30" s="645" t="s">
        <v>1981</v>
      </c>
      <c r="D30" s="645" t="s">
        <v>2019</v>
      </c>
      <c r="E30" s="645" t="s">
        <v>2019</v>
      </c>
      <c r="F30" s="645" t="s">
        <v>2019</v>
      </c>
      <c r="G30" s="645" t="s">
        <v>1983</v>
      </c>
      <c r="H30" s="645" t="s">
        <v>2019</v>
      </c>
      <c r="I30" s="645" t="s">
        <v>2019</v>
      </c>
      <c r="J30" s="645" t="s">
        <v>2019</v>
      </c>
      <c r="K30" s="645" t="s">
        <v>2019</v>
      </c>
      <c r="L30" s="645" t="s">
        <v>2044</v>
      </c>
      <c r="M30" s="645" t="s">
        <v>2021</v>
      </c>
      <c r="N30" s="645" t="s">
        <v>2021</v>
      </c>
      <c r="O30" s="645" t="s">
        <v>2077</v>
      </c>
      <c r="P30" s="645" t="s">
        <v>2021</v>
      </c>
      <c r="Q30" s="645" t="s">
        <v>2021</v>
      </c>
      <c r="R30" s="645" t="s">
        <v>2021</v>
      </c>
      <c r="S30" s="645" t="s">
        <v>2129</v>
      </c>
      <c r="T30" s="645" t="s">
        <v>1989</v>
      </c>
      <c r="U30" s="645" t="s">
        <v>2130</v>
      </c>
      <c r="V30" s="645" t="s">
        <v>1989</v>
      </c>
      <c r="W30" s="645" t="s">
        <v>1989</v>
      </c>
      <c r="X30" s="645" t="s">
        <v>1989</v>
      </c>
      <c r="Y30" s="645" t="s">
        <v>1989</v>
      </c>
      <c r="Z30" s="645" t="s">
        <v>1989</v>
      </c>
      <c r="AA30" s="645" t="s">
        <v>1989</v>
      </c>
      <c r="AB30" s="645" t="s">
        <v>1989</v>
      </c>
      <c r="AC30" s="645" t="s">
        <v>1989</v>
      </c>
      <c r="AD30" s="645" t="s">
        <v>2026</v>
      </c>
      <c r="AE30" s="645" t="s">
        <v>2131</v>
      </c>
      <c r="AF30" s="645" t="s">
        <v>2132</v>
      </c>
      <c r="AG30" s="645" t="s">
        <v>2001</v>
      </c>
      <c r="AH30" s="645" t="s">
        <v>2001</v>
      </c>
      <c r="AI30" s="645" t="s">
        <v>2026</v>
      </c>
      <c r="AJ30" s="645" t="s">
        <v>2133</v>
      </c>
      <c r="AK30" s="645" t="s">
        <v>2001</v>
      </c>
      <c r="AL30" s="645" t="s">
        <v>2026</v>
      </c>
      <c r="AM30" s="645" t="s">
        <v>2026</v>
      </c>
    </row>
    <row r="31" spans="1:39" x14ac:dyDescent="0.3">
      <c r="A31" s="644" t="s">
        <v>550</v>
      </c>
      <c r="B31" s="645" t="s">
        <v>1981</v>
      </c>
      <c r="C31" s="645" t="s">
        <v>1981</v>
      </c>
      <c r="D31" s="645" t="s">
        <v>1981</v>
      </c>
      <c r="E31" s="645" t="s">
        <v>1981</v>
      </c>
      <c r="F31" s="645" t="s">
        <v>1981</v>
      </c>
      <c r="G31" s="645" t="s">
        <v>1981</v>
      </c>
      <c r="H31" s="645" t="s">
        <v>1981</v>
      </c>
      <c r="I31" s="645" t="s">
        <v>1981</v>
      </c>
      <c r="J31" s="645" t="s">
        <v>1981</v>
      </c>
      <c r="K31" s="645" t="s">
        <v>1981</v>
      </c>
      <c r="L31" s="645" t="s">
        <v>1986</v>
      </c>
      <c r="M31" s="645" t="s">
        <v>1986</v>
      </c>
      <c r="N31" s="645" t="s">
        <v>1986</v>
      </c>
      <c r="O31" s="645" t="s">
        <v>1986</v>
      </c>
      <c r="P31" s="645" t="s">
        <v>1986</v>
      </c>
      <c r="Q31" s="645" t="s">
        <v>1986</v>
      </c>
      <c r="R31" s="645" t="s">
        <v>1975</v>
      </c>
      <c r="S31" s="645" t="s">
        <v>1987</v>
      </c>
      <c r="T31" s="645" t="s">
        <v>1977</v>
      </c>
      <c r="U31" s="645" t="s">
        <v>1989</v>
      </c>
      <c r="V31" s="645" t="s">
        <v>1977</v>
      </c>
      <c r="W31" s="645" t="s">
        <v>1977</v>
      </c>
      <c r="X31" s="645" t="s">
        <v>1977</v>
      </c>
      <c r="Y31" s="645" t="s">
        <v>1977</v>
      </c>
      <c r="Z31" s="645" t="s">
        <v>1977</v>
      </c>
      <c r="AA31" s="645" t="s">
        <v>1977</v>
      </c>
      <c r="AB31" s="645" t="s">
        <v>1977</v>
      </c>
      <c r="AC31" s="645" t="s">
        <v>1977</v>
      </c>
      <c r="AD31" s="645" t="s">
        <v>2085</v>
      </c>
      <c r="AE31" s="645" t="s">
        <v>2134</v>
      </c>
      <c r="AF31" s="645" t="s">
        <v>2001</v>
      </c>
      <c r="AG31" s="645" t="s">
        <v>2085</v>
      </c>
      <c r="AH31" s="645" t="s">
        <v>2085</v>
      </c>
      <c r="AI31" s="645" t="s">
        <v>2085</v>
      </c>
      <c r="AJ31" s="645" t="s">
        <v>2085</v>
      </c>
      <c r="AK31" s="645" t="s">
        <v>2084</v>
      </c>
      <c r="AL31" s="645" t="s">
        <v>2085</v>
      </c>
      <c r="AM31" s="645" t="s">
        <v>2085</v>
      </c>
    </row>
    <row r="32" spans="1:39" x14ac:dyDescent="0.3">
      <c r="A32" s="646" t="s">
        <v>2135</v>
      </c>
      <c r="B32" s="645" t="s">
        <v>1981</v>
      </c>
      <c r="C32" s="645" t="s">
        <v>1981</v>
      </c>
      <c r="D32" s="645" t="s">
        <v>2019</v>
      </c>
      <c r="E32" s="645" t="s">
        <v>1981</v>
      </c>
      <c r="F32" s="645" t="s">
        <v>1981</v>
      </c>
      <c r="G32" s="645" t="s">
        <v>1981</v>
      </c>
      <c r="H32" s="645" t="s">
        <v>1981</v>
      </c>
      <c r="I32" s="645" t="s">
        <v>2019</v>
      </c>
      <c r="J32" s="645" t="s">
        <v>2019</v>
      </c>
      <c r="K32" s="645" t="s">
        <v>2019</v>
      </c>
      <c r="L32" s="645" t="s">
        <v>2122</v>
      </c>
      <c r="M32" s="645" t="s">
        <v>2021</v>
      </c>
      <c r="N32" s="645" t="s">
        <v>2136</v>
      </c>
      <c r="O32" s="645" t="s">
        <v>2021</v>
      </c>
      <c r="P32" s="645" t="s">
        <v>2021</v>
      </c>
      <c r="Q32" s="645" t="s">
        <v>2021</v>
      </c>
      <c r="R32" s="645" t="s">
        <v>2021</v>
      </c>
      <c r="S32" s="645" t="s">
        <v>1994</v>
      </c>
      <c r="T32" s="645" t="s">
        <v>2073</v>
      </c>
      <c r="U32" s="645" t="s">
        <v>1996</v>
      </c>
      <c r="V32" s="645" t="s">
        <v>1996</v>
      </c>
      <c r="W32" s="645" t="s">
        <v>1989</v>
      </c>
      <c r="X32" s="645" t="s">
        <v>1989</v>
      </c>
      <c r="Y32" s="645" t="s">
        <v>1989</v>
      </c>
      <c r="Z32" s="645" t="s">
        <v>1989</v>
      </c>
      <c r="AA32" s="645" t="s">
        <v>1989</v>
      </c>
      <c r="AB32" s="645" t="s">
        <v>1989</v>
      </c>
      <c r="AC32" s="645" t="s">
        <v>1989</v>
      </c>
      <c r="AD32" s="645" t="s">
        <v>2026</v>
      </c>
      <c r="AE32" s="645" t="s">
        <v>2026</v>
      </c>
      <c r="AF32" s="645" t="s">
        <v>2001</v>
      </c>
      <c r="AG32" s="645" t="s">
        <v>2001</v>
      </c>
      <c r="AH32" s="645" t="s">
        <v>2137</v>
      </c>
      <c r="AI32" s="645" t="s">
        <v>2138</v>
      </c>
      <c r="AJ32" s="645" t="s">
        <v>2026</v>
      </c>
      <c r="AK32" s="645" t="s">
        <v>2139</v>
      </c>
      <c r="AL32" s="645" t="s">
        <v>2026</v>
      </c>
      <c r="AM32" s="645" t="s">
        <v>2137</v>
      </c>
    </row>
    <row r="33" spans="1:39" x14ac:dyDescent="0.3">
      <c r="A33" s="646" t="s">
        <v>2140</v>
      </c>
      <c r="B33" s="645" t="s">
        <v>2141</v>
      </c>
      <c r="C33" s="645" t="s">
        <v>2142</v>
      </c>
      <c r="D33" s="645" t="s">
        <v>2142</v>
      </c>
      <c r="E33" s="645" t="s">
        <v>2143</v>
      </c>
      <c r="F33" s="645" t="s">
        <v>2144</v>
      </c>
      <c r="G33" s="645" t="s">
        <v>2143</v>
      </c>
      <c r="H33" s="645" t="s">
        <v>2145</v>
      </c>
      <c r="I33" s="645" t="s">
        <v>2146</v>
      </c>
      <c r="J33" s="645" t="s">
        <v>2143</v>
      </c>
      <c r="K33" s="645" t="s">
        <v>2143</v>
      </c>
      <c r="L33" s="645" t="s">
        <v>2012</v>
      </c>
      <c r="M33" s="645" t="s">
        <v>2147</v>
      </c>
      <c r="N33" s="645" t="s">
        <v>2012</v>
      </c>
      <c r="O33" s="645" t="s">
        <v>2148</v>
      </c>
      <c r="P33" s="645" t="s">
        <v>2149</v>
      </c>
      <c r="Q33" s="645" t="s">
        <v>2148</v>
      </c>
      <c r="R33" s="645" t="s">
        <v>1975</v>
      </c>
      <c r="S33" s="645" t="s">
        <v>2150</v>
      </c>
      <c r="T33" s="645" t="s">
        <v>2085</v>
      </c>
      <c r="U33" s="645" t="s">
        <v>2151</v>
      </c>
      <c r="V33" s="645" t="s">
        <v>2085</v>
      </c>
      <c r="W33" s="645" t="s">
        <v>2152</v>
      </c>
      <c r="X33" s="645" t="s">
        <v>2085</v>
      </c>
      <c r="Y33" s="645" t="s">
        <v>2085</v>
      </c>
      <c r="Z33" s="645" t="s">
        <v>2085</v>
      </c>
      <c r="AA33" s="645" t="s">
        <v>2085</v>
      </c>
      <c r="AB33" s="645" t="s">
        <v>2085</v>
      </c>
      <c r="AC33" s="645" t="s">
        <v>2085</v>
      </c>
      <c r="AD33" s="645" t="s">
        <v>2085</v>
      </c>
      <c r="AE33" s="645" t="s">
        <v>2134</v>
      </c>
      <c r="AF33" s="645" t="s">
        <v>2001</v>
      </c>
      <c r="AG33" s="645" t="s">
        <v>2085</v>
      </c>
      <c r="AH33" s="645" t="s">
        <v>2085</v>
      </c>
      <c r="AI33" s="645" t="s">
        <v>2085</v>
      </c>
      <c r="AJ33" s="645" t="s">
        <v>2085</v>
      </c>
      <c r="AK33" s="645" t="s">
        <v>2084</v>
      </c>
      <c r="AL33" s="645" t="s">
        <v>2085</v>
      </c>
      <c r="AM33" s="645" t="s">
        <v>2085</v>
      </c>
    </row>
    <row r="34" spans="1:39" x14ac:dyDescent="0.3">
      <c r="A34" s="644" t="s">
        <v>553</v>
      </c>
      <c r="B34" s="645" t="s">
        <v>2153</v>
      </c>
      <c r="C34" s="645" t="s">
        <v>2153</v>
      </c>
      <c r="D34" s="645" t="s">
        <v>2154</v>
      </c>
      <c r="E34" s="645" t="s">
        <v>2153</v>
      </c>
      <c r="F34" s="645" t="s">
        <v>2153</v>
      </c>
      <c r="G34" s="645" t="s">
        <v>2153</v>
      </c>
      <c r="H34" s="645" t="s">
        <v>2155</v>
      </c>
      <c r="I34" s="645" t="s">
        <v>2153</v>
      </c>
      <c r="J34" s="645" t="s">
        <v>2153</v>
      </c>
      <c r="K34" s="645" t="s">
        <v>2153</v>
      </c>
      <c r="L34" s="645" t="s">
        <v>2156</v>
      </c>
      <c r="M34" s="645" t="s">
        <v>2156</v>
      </c>
      <c r="N34" s="645" t="s">
        <v>2156</v>
      </c>
      <c r="O34" s="645" t="s">
        <v>2156</v>
      </c>
      <c r="P34" s="645" t="s">
        <v>2156</v>
      </c>
      <c r="Q34" s="645" t="s">
        <v>2156</v>
      </c>
      <c r="R34" s="645" t="s">
        <v>2156</v>
      </c>
      <c r="S34" s="645" t="s">
        <v>2157</v>
      </c>
      <c r="T34" s="645" t="s">
        <v>2158</v>
      </c>
      <c r="U34" s="645" t="s">
        <v>2158</v>
      </c>
      <c r="V34" s="645" t="s">
        <v>2158</v>
      </c>
      <c r="W34" s="645" t="s">
        <v>2132</v>
      </c>
      <c r="X34" s="645" t="s">
        <v>2159</v>
      </c>
      <c r="Y34" s="645" t="s">
        <v>2158</v>
      </c>
      <c r="Z34" s="645" t="s">
        <v>2158</v>
      </c>
      <c r="AA34" s="645" t="s">
        <v>2158</v>
      </c>
      <c r="AB34" s="645" t="s">
        <v>2158</v>
      </c>
      <c r="AC34" s="645" t="s">
        <v>1996</v>
      </c>
      <c r="AD34" s="645" t="s">
        <v>2026</v>
      </c>
      <c r="AE34" s="645" t="s">
        <v>2160</v>
      </c>
      <c r="AF34" s="645" t="s">
        <v>2026</v>
      </c>
      <c r="AG34" s="645" t="s">
        <v>2026</v>
      </c>
      <c r="AH34" s="645" t="s">
        <v>2026</v>
      </c>
      <c r="AI34" s="645" t="s">
        <v>2026</v>
      </c>
      <c r="AJ34" s="645" t="s">
        <v>2139</v>
      </c>
      <c r="AK34" s="645" t="s">
        <v>2026</v>
      </c>
      <c r="AL34" s="645" t="s">
        <v>2026</v>
      </c>
      <c r="AM34" s="645" t="s">
        <v>2026</v>
      </c>
    </row>
    <row r="35" spans="1:39" s="635" customFormat="1" x14ac:dyDescent="0.3">
      <c r="A35" s="643" t="s">
        <v>554</v>
      </c>
      <c r="B35" s="642" t="s">
        <v>2076</v>
      </c>
      <c r="C35" s="642" t="s">
        <v>2076</v>
      </c>
      <c r="D35" s="642" t="s">
        <v>2055</v>
      </c>
      <c r="E35" s="642" t="s">
        <v>2027</v>
      </c>
      <c r="F35" s="642" t="s">
        <v>2027</v>
      </c>
      <c r="G35" s="642" t="s">
        <v>2027</v>
      </c>
      <c r="H35" s="642" t="s">
        <v>2055</v>
      </c>
      <c r="I35" s="642" t="s">
        <v>2062</v>
      </c>
      <c r="J35" s="642" t="s">
        <v>2072</v>
      </c>
      <c r="K35" s="642" t="s">
        <v>2055</v>
      </c>
      <c r="L35" s="642" t="s">
        <v>2055</v>
      </c>
      <c r="M35" s="642" t="s">
        <v>2023</v>
      </c>
      <c r="N35" s="642" t="s">
        <v>2161</v>
      </c>
      <c r="O35" s="642" t="s">
        <v>2023</v>
      </c>
      <c r="P35" s="642" t="s">
        <v>2023</v>
      </c>
      <c r="Q35" s="642" t="s">
        <v>2029</v>
      </c>
      <c r="R35" s="642" t="s">
        <v>2019</v>
      </c>
      <c r="S35" s="642" t="s">
        <v>2030</v>
      </c>
      <c r="T35" s="642" t="s">
        <v>2031</v>
      </c>
      <c r="U35" s="642" t="s">
        <v>2057</v>
      </c>
      <c r="V35" s="642" t="s">
        <v>2031</v>
      </c>
      <c r="W35" s="642" t="s">
        <v>1989</v>
      </c>
      <c r="X35" s="642" t="s">
        <v>1989</v>
      </c>
      <c r="Y35" s="642" t="s">
        <v>1989</v>
      </c>
      <c r="Z35" s="642" t="s">
        <v>1989</v>
      </c>
      <c r="AA35" s="642" t="s">
        <v>1989</v>
      </c>
      <c r="AB35" s="642" t="s">
        <v>1989</v>
      </c>
      <c r="AC35" s="642" t="s">
        <v>1989</v>
      </c>
      <c r="AD35" s="642" t="s">
        <v>2000</v>
      </c>
      <c r="AE35" s="642" t="s">
        <v>2037</v>
      </c>
      <c r="AF35" s="642" t="s">
        <v>2000</v>
      </c>
      <c r="AG35" s="642" t="s">
        <v>2037</v>
      </c>
      <c r="AH35" s="642" t="s">
        <v>2000</v>
      </c>
      <c r="AI35" s="642" t="s">
        <v>2162</v>
      </c>
      <c r="AJ35" s="642" t="s">
        <v>2000</v>
      </c>
      <c r="AK35" s="642" t="s">
        <v>2115</v>
      </c>
      <c r="AL35" s="642" t="s">
        <v>2026</v>
      </c>
      <c r="AM35" s="642" t="s">
        <v>2000</v>
      </c>
    </row>
    <row r="36" spans="1:39" s="635" customFormat="1" x14ac:dyDescent="0.3">
      <c r="A36" s="643" t="s">
        <v>555</v>
      </c>
      <c r="B36" s="642" t="s">
        <v>2019</v>
      </c>
      <c r="C36" s="642" t="s">
        <v>2019</v>
      </c>
      <c r="D36" s="642" t="s">
        <v>2019</v>
      </c>
      <c r="E36" s="642" t="s">
        <v>2019</v>
      </c>
      <c r="F36" s="642" t="s">
        <v>2019</v>
      </c>
      <c r="G36" s="642" t="s">
        <v>2019</v>
      </c>
      <c r="H36" s="642" t="s">
        <v>2019</v>
      </c>
      <c r="I36" s="642" t="s">
        <v>2019</v>
      </c>
      <c r="J36" s="642" t="s">
        <v>2019</v>
      </c>
      <c r="K36" s="642" t="s">
        <v>2019</v>
      </c>
      <c r="L36" s="642" t="s">
        <v>2021</v>
      </c>
      <c r="M36" s="642" t="s">
        <v>2021</v>
      </c>
      <c r="N36" s="642" t="s">
        <v>2021</v>
      </c>
      <c r="O36" s="642" t="s">
        <v>2021</v>
      </c>
      <c r="P36" s="642" t="s">
        <v>2021</v>
      </c>
      <c r="Q36" s="642" t="s">
        <v>2077</v>
      </c>
      <c r="R36" s="642" t="s">
        <v>2021</v>
      </c>
      <c r="S36" s="642" t="s">
        <v>2024</v>
      </c>
      <c r="T36" s="642" t="s">
        <v>1996</v>
      </c>
      <c r="U36" s="642" t="s">
        <v>1996</v>
      </c>
      <c r="V36" s="642" t="s">
        <v>1996</v>
      </c>
      <c r="W36" s="642" t="s">
        <v>1996</v>
      </c>
      <c r="X36" s="642" t="s">
        <v>1996</v>
      </c>
      <c r="Y36" s="642" t="s">
        <v>1989</v>
      </c>
      <c r="Z36" s="642" t="s">
        <v>1989</v>
      </c>
      <c r="AA36" s="642" t="s">
        <v>1989</v>
      </c>
      <c r="AB36" s="642" t="s">
        <v>1989</v>
      </c>
      <c r="AC36" s="642" t="s">
        <v>1989</v>
      </c>
      <c r="AD36" s="642" t="s">
        <v>2132</v>
      </c>
      <c r="AE36" s="642" t="s">
        <v>2001</v>
      </c>
      <c r="AF36" s="642" t="s">
        <v>2026</v>
      </c>
      <c r="AG36" s="642" t="s">
        <v>2026</v>
      </c>
      <c r="AH36" s="642" t="s">
        <v>2026</v>
      </c>
      <c r="AI36" s="642" t="s">
        <v>2026</v>
      </c>
      <c r="AJ36" s="642" t="s">
        <v>2026</v>
      </c>
      <c r="AK36" s="642" t="s">
        <v>2026</v>
      </c>
      <c r="AL36" s="642" t="s">
        <v>2026</v>
      </c>
      <c r="AM36" s="642" t="s">
        <v>2026</v>
      </c>
    </row>
    <row r="37" spans="1:39" s="635" customFormat="1" x14ac:dyDescent="0.3">
      <c r="A37" s="643" t="s">
        <v>556</v>
      </c>
      <c r="B37" s="642" t="s">
        <v>1967</v>
      </c>
      <c r="C37" s="642" t="s">
        <v>1967</v>
      </c>
      <c r="D37" s="642" t="s">
        <v>1967</v>
      </c>
      <c r="E37" s="642" t="s">
        <v>2163</v>
      </c>
      <c r="F37" s="642" t="s">
        <v>2163</v>
      </c>
      <c r="G37" s="642" t="s">
        <v>2163</v>
      </c>
      <c r="H37" s="642" t="s">
        <v>2163</v>
      </c>
      <c r="I37" s="642" t="s">
        <v>2164</v>
      </c>
      <c r="J37" s="642" t="s">
        <v>2163</v>
      </c>
      <c r="K37" s="642" t="s">
        <v>2165</v>
      </c>
      <c r="L37" s="642" t="s">
        <v>1996</v>
      </c>
      <c r="M37" s="642" t="s">
        <v>1996</v>
      </c>
      <c r="N37" s="642" t="s">
        <v>1996</v>
      </c>
      <c r="O37" s="642" t="s">
        <v>1996</v>
      </c>
      <c r="P37" s="642" t="s">
        <v>2166</v>
      </c>
      <c r="Q37" s="642" t="s">
        <v>2166</v>
      </c>
      <c r="R37" s="642" t="s">
        <v>2116</v>
      </c>
      <c r="S37" s="642" t="s">
        <v>2167</v>
      </c>
      <c r="T37" s="642" t="s">
        <v>2168</v>
      </c>
      <c r="U37" s="642" t="s">
        <v>1989</v>
      </c>
      <c r="V37" s="642" t="s">
        <v>1989</v>
      </c>
      <c r="W37" s="642" t="s">
        <v>1989</v>
      </c>
      <c r="X37" s="642" t="s">
        <v>1989</v>
      </c>
      <c r="Y37" s="642" t="s">
        <v>1989</v>
      </c>
      <c r="Z37" s="642" t="s">
        <v>1989</v>
      </c>
      <c r="AA37" s="642" t="s">
        <v>1989</v>
      </c>
      <c r="AB37" s="642" t="s">
        <v>1989</v>
      </c>
      <c r="AC37" s="642" t="s">
        <v>1989</v>
      </c>
      <c r="AD37" s="642" t="s">
        <v>2169</v>
      </c>
      <c r="AE37" s="642" t="s">
        <v>2170</v>
      </c>
      <c r="AF37" s="642" t="s">
        <v>2171</v>
      </c>
      <c r="AG37" s="642" t="s">
        <v>2049</v>
      </c>
      <c r="AH37" s="642" t="s">
        <v>2172</v>
      </c>
      <c r="AI37" s="642" t="s">
        <v>2084</v>
      </c>
      <c r="AJ37" s="642" t="s">
        <v>2173</v>
      </c>
      <c r="AK37" s="642" t="s">
        <v>2049</v>
      </c>
      <c r="AL37" s="642" t="s">
        <v>2084</v>
      </c>
      <c r="AM37" s="642" t="s">
        <v>2174</v>
      </c>
    </row>
    <row r="38" spans="1:39" x14ac:dyDescent="0.3">
      <c r="A38" s="644" t="s">
        <v>557</v>
      </c>
      <c r="B38" s="645" t="s">
        <v>1967</v>
      </c>
      <c r="C38" s="645" t="s">
        <v>1967</v>
      </c>
      <c r="D38" s="645" t="s">
        <v>1967</v>
      </c>
      <c r="E38" s="645" t="s">
        <v>2163</v>
      </c>
      <c r="F38" s="645" t="s">
        <v>2163</v>
      </c>
      <c r="G38" s="645" t="s">
        <v>2163</v>
      </c>
      <c r="H38" s="645" t="s">
        <v>2163</v>
      </c>
      <c r="I38" s="645" t="s">
        <v>1967</v>
      </c>
      <c r="J38" s="645" t="s">
        <v>2163</v>
      </c>
      <c r="K38" s="645" t="s">
        <v>2165</v>
      </c>
      <c r="L38" s="645" t="s">
        <v>1996</v>
      </c>
      <c r="M38" s="645" t="s">
        <v>1996</v>
      </c>
      <c r="N38" s="645" t="s">
        <v>1996</v>
      </c>
      <c r="O38" s="645" t="s">
        <v>1996</v>
      </c>
      <c r="P38" s="645" t="s">
        <v>2166</v>
      </c>
      <c r="Q38" s="645" t="s">
        <v>2166</v>
      </c>
      <c r="R38" s="645" t="s">
        <v>2116</v>
      </c>
      <c r="S38" s="645" t="s">
        <v>2167</v>
      </c>
      <c r="T38" s="645" t="s">
        <v>2102</v>
      </c>
      <c r="U38" s="645" t="s">
        <v>1989</v>
      </c>
      <c r="V38" s="645" t="s">
        <v>1989</v>
      </c>
      <c r="W38" s="645" t="s">
        <v>1989</v>
      </c>
      <c r="X38" s="645" t="s">
        <v>1989</v>
      </c>
      <c r="Y38" s="645" t="s">
        <v>1989</v>
      </c>
      <c r="Z38" s="645" t="s">
        <v>1989</v>
      </c>
      <c r="AA38" s="645" t="s">
        <v>1989</v>
      </c>
      <c r="AB38" s="645" t="s">
        <v>1989</v>
      </c>
      <c r="AC38" s="645" t="s">
        <v>1989</v>
      </c>
      <c r="AD38" s="645" t="s">
        <v>2175</v>
      </c>
      <c r="AE38" s="645" t="s">
        <v>2176</v>
      </c>
      <c r="AF38" s="645" t="s">
        <v>2001</v>
      </c>
      <c r="AG38" s="645" t="s">
        <v>2177</v>
      </c>
      <c r="AH38" s="645" t="s">
        <v>2078</v>
      </c>
      <c r="AI38" s="645" t="s">
        <v>2084</v>
      </c>
      <c r="AJ38" s="645" t="s">
        <v>2178</v>
      </c>
      <c r="AK38" s="645" t="s">
        <v>2179</v>
      </c>
      <c r="AL38" s="645" t="s">
        <v>2180</v>
      </c>
      <c r="AM38" s="645" t="s">
        <v>2174</v>
      </c>
    </row>
    <row r="39" spans="1:39" s="647" customFormat="1" x14ac:dyDescent="0.3">
      <c r="A39" s="646" t="s">
        <v>2181</v>
      </c>
      <c r="B39" s="645" t="s">
        <v>2182</v>
      </c>
      <c r="C39" s="645" t="s">
        <v>2183</v>
      </c>
      <c r="D39" s="645" t="s">
        <v>2184</v>
      </c>
      <c r="E39" s="645" t="s">
        <v>2185</v>
      </c>
      <c r="F39" s="645" t="s">
        <v>2184</v>
      </c>
      <c r="G39" s="645" t="s">
        <v>2186</v>
      </c>
      <c r="H39" s="645" t="s">
        <v>2187</v>
      </c>
      <c r="I39" s="645" t="s">
        <v>2188</v>
      </c>
      <c r="J39" s="645" t="s">
        <v>2189</v>
      </c>
      <c r="K39" s="645" t="s">
        <v>2165</v>
      </c>
      <c r="L39" s="645" t="s">
        <v>2190</v>
      </c>
      <c r="M39" s="645" t="s">
        <v>2191</v>
      </c>
      <c r="N39" s="645" t="s">
        <v>2190</v>
      </c>
      <c r="O39" s="645" t="s">
        <v>2192</v>
      </c>
      <c r="P39" s="645" t="s">
        <v>2193</v>
      </c>
      <c r="Q39" s="645" t="s">
        <v>2194</v>
      </c>
      <c r="R39" s="645" t="s">
        <v>2195</v>
      </c>
      <c r="S39" s="645" t="s">
        <v>2196</v>
      </c>
      <c r="T39" s="645" t="s">
        <v>2014</v>
      </c>
      <c r="U39" s="645" t="s">
        <v>2132</v>
      </c>
      <c r="V39" s="645" t="s">
        <v>2078</v>
      </c>
      <c r="W39" s="645" t="s">
        <v>2049</v>
      </c>
      <c r="X39" s="645" t="s">
        <v>2078</v>
      </c>
      <c r="Y39" s="645" t="s">
        <v>2049</v>
      </c>
      <c r="Z39" s="645" t="s">
        <v>2078</v>
      </c>
      <c r="AA39" s="645" t="s">
        <v>2197</v>
      </c>
      <c r="AB39" s="645" t="s">
        <v>1711</v>
      </c>
      <c r="AC39" s="645" t="s">
        <v>2198</v>
      </c>
      <c r="AD39" s="645" t="s">
        <v>2199</v>
      </c>
      <c r="AE39" s="645" t="s">
        <v>1715</v>
      </c>
      <c r="AF39" s="645" t="s">
        <v>2001</v>
      </c>
      <c r="AG39" s="645" t="s">
        <v>2200</v>
      </c>
      <c r="AH39" s="645" t="s">
        <v>2078</v>
      </c>
      <c r="AI39" s="645" t="s">
        <v>2078</v>
      </c>
      <c r="AJ39" s="645" t="s">
        <v>2201</v>
      </c>
      <c r="AK39" s="645" t="s">
        <v>2179</v>
      </c>
      <c r="AL39" s="645" t="s">
        <v>2202</v>
      </c>
      <c r="AM39" s="645" t="s">
        <v>1715</v>
      </c>
    </row>
    <row r="40" spans="1:39" s="647" customFormat="1" x14ac:dyDescent="0.3">
      <c r="A40" s="646" t="s">
        <v>2203</v>
      </c>
      <c r="B40" s="645" t="s">
        <v>1967</v>
      </c>
      <c r="C40" s="645" t="s">
        <v>1967</v>
      </c>
      <c r="D40" s="645" t="s">
        <v>1967</v>
      </c>
      <c r="E40" s="645" t="s">
        <v>1967</v>
      </c>
      <c r="F40" s="645" t="s">
        <v>2163</v>
      </c>
      <c r="G40" s="645" t="s">
        <v>2163</v>
      </c>
      <c r="H40" s="645" t="s">
        <v>2163</v>
      </c>
      <c r="I40" s="645" t="s">
        <v>1967</v>
      </c>
      <c r="J40" s="645" t="s">
        <v>2163</v>
      </c>
      <c r="K40" s="645" t="s">
        <v>2070</v>
      </c>
      <c r="L40" s="645" t="s">
        <v>1996</v>
      </c>
      <c r="M40" s="645" t="s">
        <v>1996</v>
      </c>
      <c r="N40" s="645" t="s">
        <v>1996</v>
      </c>
      <c r="O40" s="645" t="s">
        <v>1996</v>
      </c>
      <c r="P40" s="645" t="s">
        <v>1996</v>
      </c>
      <c r="Q40" s="645" t="s">
        <v>2166</v>
      </c>
      <c r="R40" s="645" t="s">
        <v>1996</v>
      </c>
      <c r="S40" s="645" t="s">
        <v>2167</v>
      </c>
      <c r="T40" s="645" t="s">
        <v>2102</v>
      </c>
      <c r="U40" s="645" t="s">
        <v>1989</v>
      </c>
      <c r="V40" s="645" t="s">
        <v>1989</v>
      </c>
      <c r="W40" s="645" t="s">
        <v>2103</v>
      </c>
      <c r="X40" s="645" t="s">
        <v>1989</v>
      </c>
      <c r="Y40" s="645" t="s">
        <v>2103</v>
      </c>
      <c r="Z40" s="645" t="s">
        <v>1989</v>
      </c>
      <c r="AA40" s="645" t="s">
        <v>1989</v>
      </c>
      <c r="AB40" s="645" t="s">
        <v>1989</v>
      </c>
      <c r="AC40" s="645" t="s">
        <v>1989</v>
      </c>
      <c r="AD40" s="645" t="s">
        <v>2003</v>
      </c>
      <c r="AE40" s="645" t="s">
        <v>2204</v>
      </c>
      <c r="AF40" s="645" t="s">
        <v>2138</v>
      </c>
      <c r="AG40" s="645" t="s">
        <v>2205</v>
      </c>
      <c r="AH40" s="645" t="s">
        <v>2001</v>
      </c>
      <c r="AI40" s="645" t="s">
        <v>2206</v>
      </c>
      <c r="AJ40" s="645" t="s">
        <v>2138</v>
      </c>
      <c r="AK40" s="645" t="s">
        <v>2138</v>
      </c>
      <c r="AL40" s="645" t="s">
        <v>2207</v>
      </c>
      <c r="AM40" s="645" t="s">
        <v>2208</v>
      </c>
    </row>
    <row r="41" spans="1:39" s="649" customFormat="1" x14ac:dyDescent="0.3">
      <c r="A41" s="648" t="s">
        <v>2209</v>
      </c>
      <c r="B41" s="645" t="s">
        <v>2027</v>
      </c>
      <c r="C41" s="645" t="s">
        <v>2027</v>
      </c>
      <c r="D41" s="645" t="s">
        <v>2027</v>
      </c>
      <c r="E41" s="645" t="s">
        <v>2027</v>
      </c>
      <c r="F41" s="645" t="s">
        <v>2027</v>
      </c>
      <c r="G41" s="645" t="s">
        <v>2210</v>
      </c>
      <c r="H41" s="645" t="s">
        <v>2027</v>
      </c>
      <c r="I41" s="645" t="s">
        <v>2027</v>
      </c>
      <c r="J41" s="645" t="s">
        <v>2027</v>
      </c>
      <c r="K41" s="645" t="s">
        <v>2027</v>
      </c>
      <c r="L41" s="645" t="s">
        <v>2029</v>
      </c>
      <c r="M41" s="645" t="s">
        <v>2029</v>
      </c>
      <c r="N41" s="645" t="s">
        <v>2029</v>
      </c>
      <c r="O41" s="645" t="s">
        <v>2029</v>
      </c>
      <c r="P41" s="645" t="s">
        <v>2029</v>
      </c>
      <c r="Q41" s="645" t="s">
        <v>2029</v>
      </c>
      <c r="R41" s="645" t="s">
        <v>2029</v>
      </c>
      <c r="S41" s="645" t="s">
        <v>2167</v>
      </c>
      <c r="T41" s="645" t="s">
        <v>2031</v>
      </c>
      <c r="U41" s="645" t="s">
        <v>1989</v>
      </c>
      <c r="V41" s="645" t="s">
        <v>2031</v>
      </c>
      <c r="W41" s="645" t="s">
        <v>2031</v>
      </c>
      <c r="X41" s="645" t="s">
        <v>2031</v>
      </c>
      <c r="Y41" s="645" t="s">
        <v>2031</v>
      </c>
      <c r="Z41" s="645" t="s">
        <v>2031</v>
      </c>
      <c r="AA41" s="645" t="s">
        <v>2031</v>
      </c>
      <c r="AB41" s="645" t="s">
        <v>2031</v>
      </c>
      <c r="AC41" s="645" t="s">
        <v>1989</v>
      </c>
      <c r="AD41" s="645" t="s">
        <v>2000</v>
      </c>
      <c r="AE41" s="645" t="s">
        <v>2000</v>
      </c>
      <c r="AF41" s="645" t="s">
        <v>2000</v>
      </c>
      <c r="AG41" s="645" t="s">
        <v>2000</v>
      </c>
      <c r="AH41" s="645" t="s">
        <v>2000</v>
      </c>
      <c r="AI41" s="645" t="s">
        <v>2000</v>
      </c>
      <c r="AJ41" s="645" t="s">
        <v>2000</v>
      </c>
      <c r="AK41" s="645" t="s">
        <v>2000</v>
      </c>
      <c r="AL41" s="645" t="s">
        <v>2000</v>
      </c>
      <c r="AM41" s="645" t="s">
        <v>2000</v>
      </c>
    </row>
    <row r="42" spans="1:39" s="649" customFormat="1" x14ac:dyDescent="0.3">
      <c r="A42" s="648" t="s">
        <v>2211</v>
      </c>
      <c r="B42" s="645" t="s">
        <v>2027</v>
      </c>
      <c r="C42" s="645" t="s">
        <v>2027</v>
      </c>
      <c r="D42" s="645" t="s">
        <v>2027</v>
      </c>
      <c r="E42" s="645" t="s">
        <v>2019</v>
      </c>
      <c r="F42" s="645" t="s">
        <v>2019</v>
      </c>
      <c r="G42" s="645" t="s">
        <v>2027</v>
      </c>
      <c r="H42" s="645" t="s">
        <v>2027</v>
      </c>
      <c r="I42" s="645" t="s">
        <v>2212</v>
      </c>
      <c r="J42" s="645" t="s">
        <v>2027</v>
      </c>
      <c r="K42" s="645" t="s">
        <v>2027</v>
      </c>
      <c r="L42" s="645" t="s">
        <v>2029</v>
      </c>
      <c r="M42" s="645" t="s">
        <v>2029</v>
      </c>
      <c r="N42" s="645" t="s">
        <v>2029</v>
      </c>
      <c r="O42" s="645" t="s">
        <v>2029</v>
      </c>
      <c r="P42" s="645" t="s">
        <v>2029</v>
      </c>
      <c r="Q42" s="645" t="s">
        <v>2029</v>
      </c>
      <c r="R42" s="645" t="s">
        <v>2024</v>
      </c>
      <c r="S42" s="645" t="s">
        <v>2030</v>
      </c>
      <c r="T42" s="645" t="s">
        <v>2031</v>
      </c>
      <c r="U42" s="645" t="s">
        <v>2031</v>
      </c>
      <c r="V42" s="645" t="s">
        <v>2073</v>
      </c>
      <c r="W42" s="645" t="s">
        <v>2031</v>
      </c>
      <c r="X42" s="645" t="s">
        <v>2031</v>
      </c>
      <c r="Y42" s="645" t="s">
        <v>2031</v>
      </c>
      <c r="Z42" s="645" t="s">
        <v>2031</v>
      </c>
      <c r="AA42" s="645" t="s">
        <v>1989</v>
      </c>
      <c r="AB42" s="645" t="s">
        <v>1989</v>
      </c>
      <c r="AC42" s="645" t="s">
        <v>1989</v>
      </c>
      <c r="AD42" s="645" t="s">
        <v>2003</v>
      </c>
      <c r="AE42" s="645" t="s">
        <v>2114</v>
      </c>
      <c r="AF42" s="645" t="s">
        <v>2114</v>
      </c>
      <c r="AG42" s="645" t="s">
        <v>2000</v>
      </c>
      <c r="AH42" s="645" t="s">
        <v>2213</v>
      </c>
      <c r="AI42" s="645" t="s">
        <v>2214</v>
      </c>
      <c r="AJ42" s="645" t="s">
        <v>2213</v>
      </c>
      <c r="AK42" s="645" t="s">
        <v>2000</v>
      </c>
      <c r="AL42" s="645" t="s">
        <v>2000</v>
      </c>
      <c r="AM42" s="645" t="s">
        <v>2000</v>
      </c>
    </row>
    <row r="43" spans="1:39" s="649" customFormat="1" x14ac:dyDescent="0.3">
      <c r="A43" s="648" t="s">
        <v>2215</v>
      </c>
      <c r="B43" s="645" t="s">
        <v>1967</v>
      </c>
      <c r="C43" s="645" t="s">
        <v>1967</v>
      </c>
      <c r="D43" s="645" t="s">
        <v>1967</v>
      </c>
      <c r="E43" s="645" t="s">
        <v>1967</v>
      </c>
      <c r="F43" s="645" t="s">
        <v>1967</v>
      </c>
      <c r="G43" s="645" t="s">
        <v>1967</v>
      </c>
      <c r="H43" s="645" t="s">
        <v>1967</v>
      </c>
      <c r="I43" s="645" t="s">
        <v>1967</v>
      </c>
      <c r="J43" s="645" t="s">
        <v>1967</v>
      </c>
      <c r="K43" s="645" t="s">
        <v>2070</v>
      </c>
      <c r="L43" s="645" t="s">
        <v>1996</v>
      </c>
      <c r="M43" s="645" t="s">
        <v>1996</v>
      </c>
      <c r="N43" s="645" t="s">
        <v>1996</v>
      </c>
      <c r="O43" s="645" t="s">
        <v>1996</v>
      </c>
      <c r="P43" s="645" t="s">
        <v>1996</v>
      </c>
      <c r="Q43" s="645" t="s">
        <v>1996</v>
      </c>
      <c r="R43" s="645" t="s">
        <v>1996</v>
      </c>
      <c r="S43" s="645" t="s">
        <v>1996</v>
      </c>
      <c r="T43" s="645" t="s">
        <v>2102</v>
      </c>
      <c r="U43" s="645" t="s">
        <v>2103</v>
      </c>
      <c r="V43" s="645" t="s">
        <v>2103</v>
      </c>
      <c r="W43" s="645" t="s">
        <v>2103</v>
      </c>
      <c r="X43" s="645" t="s">
        <v>2103</v>
      </c>
      <c r="Y43" s="645" t="s">
        <v>2103</v>
      </c>
      <c r="Z43" s="645" t="s">
        <v>1989</v>
      </c>
      <c r="AA43" s="645" t="s">
        <v>1989</v>
      </c>
      <c r="AB43" s="645" t="s">
        <v>1989</v>
      </c>
      <c r="AC43" s="645" t="s">
        <v>1989</v>
      </c>
      <c r="AD43" s="645" t="s">
        <v>2000</v>
      </c>
      <c r="AE43" s="645" t="s">
        <v>2000</v>
      </c>
      <c r="AF43" s="645" t="s">
        <v>2000</v>
      </c>
      <c r="AG43" s="645" t="s">
        <v>2000</v>
      </c>
      <c r="AH43" s="645" t="s">
        <v>2001</v>
      </c>
      <c r="AI43" s="645" t="s">
        <v>2000</v>
      </c>
      <c r="AJ43" s="645" t="s">
        <v>2000</v>
      </c>
      <c r="AK43" s="645" t="s">
        <v>2000</v>
      </c>
      <c r="AL43" s="645" t="s">
        <v>2207</v>
      </c>
      <c r="AM43" s="645" t="s">
        <v>2000</v>
      </c>
    </row>
    <row r="44" spans="1:39" s="649" customFormat="1" x14ac:dyDescent="0.3">
      <c r="A44" s="646" t="s">
        <v>2216</v>
      </c>
      <c r="B44" s="645" t="s">
        <v>2217</v>
      </c>
      <c r="C44" s="645" t="s">
        <v>2218</v>
      </c>
      <c r="D44" s="645" t="s">
        <v>2218</v>
      </c>
      <c r="E44" s="645" t="s">
        <v>2219</v>
      </c>
      <c r="F44" s="645" t="s">
        <v>2220</v>
      </c>
      <c r="G44" s="645" t="s">
        <v>2219</v>
      </c>
      <c r="H44" s="645" t="s">
        <v>2221</v>
      </c>
      <c r="I44" s="645" t="s">
        <v>861</v>
      </c>
      <c r="J44" s="645" t="s">
        <v>2098</v>
      </c>
      <c r="K44" s="645" t="s">
        <v>2217</v>
      </c>
      <c r="L44" s="645" t="s">
        <v>2222</v>
      </c>
      <c r="M44" s="645" t="s">
        <v>2223</v>
      </c>
      <c r="N44" s="645" t="s">
        <v>2224</v>
      </c>
      <c r="O44" s="645" t="s">
        <v>2225</v>
      </c>
      <c r="P44" s="645" t="s">
        <v>2226</v>
      </c>
      <c r="Q44" s="645" t="s">
        <v>2227</v>
      </c>
      <c r="R44" s="645" t="s">
        <v>2228</v>
      </c>
      <c r="S44" s="645" t="s">
        <v>2229</v>
      </c>
      <c r="T44" s="645" t="s">
        <v>2000</v>
      </c>
      <c r="U44" s="645" t="s">
        <v>2001</v>
      </c>
      <c r="V44" s="645" t="s">
        <v>2049</v>
      </c>
      <c r="W44" s="645" t="s">
        <v>2208</v>
      </c>
      <c r="X44" s="645" t="s">
        <v>2001</v>
      </c>
      <c r="Y44" s="645" t="s">
        <v>2000</v>
      </c>
      <c r="Z44" s="645" t="s">
        <v>2172</v>
      </c>
      <c r="AA44" s="645" t="s">
        <v>2205</v>
      </c>
      <c r="AB44" s="645" t="s">
        <v>2138</v>
      </c>
      <c r="AC44" s="645" t="s">
        <v>2000</v>
      </c>
      <c r="AD44" s="645" t="s">
        <v>2138</v>
      </c>
      <c r="AE44" s="645" t="s">
        <v>2204</v>
      </c>
      <c r="AF44" s="645" t="s">
        <v>2138</v>
      </c>
      <c r="AG44" s="645" t="s">
        <v>2205</v>
      </c>
      <c r="AH44" s="645" t="s">
        <v>2138</v>
      </c>
      <c r="AI44" s="645" t="s">
        <v>2206</v>
      </c>
      <c r="AJ44" s="645" t="s">
        <v>2138</v>
      </c>
      <c r="AK44" s="645" t="s">
        <v>2138</v>
      </c>
      <c r="AL44" s="645" t="s">
        <v>2230</v>
      </c>
      <c r="AM44" s="645" t="s">
        <v>2208</v>
      </c>
    </row>
    <row r="45" spans="1:39" x14ac:dyDescent="0.3">
      <c r="A45" s="644" t="s">
        <v>564</v>
      </c>
      <c r="B45" s="645" t="s">
        <v>2019</v>
      </c>
      <c r="C45" s="645" t="s">
        <v>2019</v>
      </c>
      <c r="D45" s="645" t="s">
        <v>2019</v>
      </c>
      <c r="E45" s="645" t="s">
        <v>2019</v>
      </c>
      <c r="F45" s="645" t="s">
        <v>2098</v>
      </c>
      <c r="G45" s="645" t="s">
        <v>2231</v>
      </c>
      <c r="H45" s="645" t="s">
        <v>2076</v>
      </c>
      <c r="I45" s="645" t="s">
        <v>2232</v>
      </c>
      <c r="J45" s="645" t="s">
        <v>2076</v>
      </c>
      <c r="K45" s="645" t="s">
        <v>2019</v>
      </c>
      <c r="L45" s="645" t="s">
        <v>2063</v>
      </c>
      <c r="M45" s="645" t="s">
        <v>2021</v>
      </c>
      <c r="N45" s="645" t="s">
        <v>1995</v>
      </c>
      <c r="O45" s="645" t="s">
        <v>2021</v>
      </c>
      <c r="P45" s="645" t="s">
        <v>1995</v>
      </c>
      <c r="Q45" s="645" t="s">
        <v>1995</v>
      </c>
      <c r="R45" s="645" t="s">
        <v>1995</v>
      </c>
      <c r="S45" s="645" t="s">
        <v>1996</v>
      </c>
      <c r="T45" s="645" t="s">
        <v>2168</v>
      </c>
      <c r="U45" s="645" t="s">
        <v>1989</v>
      </c>
      <c r="V45" s="645" t="s">
        <v>1989</v>
      </c>
      <c r="W45" s="645" t="s">
        <v>1989</v>
      </c>
      <c r="X45" s="645" t="s">
        <v>1989</v>
      </c>
      <c r="Y45" s="645" t="s">
        <v>1989</v>
      </c>
      <c r="Z45" s="645" t="s">
        <v>1989</v>
      </c>
      <c r="AA45" s="645" t="s">
        <v>1989</v>
      </c>
      <c r="AB45" s="645" t="s">
        <v>1989</v>
      </c>
      <c r="AC45" s="645" t="s">
        <v>1989</v>
      </c>
      <c r="AD45" s="645" t="s">
        <v>2001</v>
      </c>
      <c r="AE45" s="645" t="s">
        <v>2001</v>
      </c>
      <c r="AF45" s="645" t="s">
        <v>2001</v>
      </c>
      <c r="AG45" s="645" t="s">
        <v>2118</v>
      </c>
      <c r="AH45" s="645" t="s">
        <v>2082</v>
      </c>
      <c r="AI45" s="645" t="s">
        <v>2026</v>
      </c>
      <c r="AJ45" s="645" t="s">
        <v>2026</v>
      </c>
      <c r="AK45" s="645" t="s">
        <v>2233</v>
      </c>
      <c r="AL45" s="645" t="s">
        <v>2001</v>
      </c>
      <c r="AM45" s="645" t="s">
        <v>2026</v>
      </c>
    </row>
    <row r="46" spans="1:39" x14ac:dyDescent="0.3">
      <c r="A46" s="644" t="s">
        <v>565</v>
      </c>
      <c r="B46" s="645" t="s">
        <v>2069</v>
      </c>
      <c r="C46" s="645" t="s">
        <v>2019</v>
      </c>
      <c r="D46" s="645" t="s">
        <v>2021</v>
      </c>
      <c r="E46" s="645" t="s">
        <v>2019</v>
      </c>
      <c r="F46" s="645" t="s">
        <v>2019</v>
      </c>
      <c r="G46" s="645" t="s">
        <v>2019</v>
      </c>
      <c r="H46" s="645" t="s">
        <v>2069</v>
      </c>
      <c r="I46" s="645" t="s">
        <v>2021</v>
      </c>
      <c r="J46" s="645" t="s">
        <v>2019</v>
      </c>
      <c r="K46" s="645" t="s">
        <v>2019</v>
      </c>
      <c r="L46" s="645" t="s">
        <v>2021</v>
      </c>
      <c r="M46" s="645" t="s">
        <v>2021</v>
      </c>
      <c r="N46" s="645" t="s">
        <v>2068</v>
      </c>
      <c r="O46" s="645" t="s">
        <v>2021</v>
      </c>
      <c r="P46" s="645" t="s">
        <v>2136</v>
      </c>
      <c r="Q46" s="645" t="s">
        <v>2234</v>
      </c>
      <c r="R46" s="645" t="s">
        <v>2021</v>
      </c>
      <c r="S46" s="645" t="s">
        <v>2024</v>
      </c>
      <c r="T46" s="645" t="s">
        <v>2235</v>
      </c>
      <c r="U46" s="645" t="s">
        <v>1996</v>
      </c>
      <c r="V46" s="645" t="s">
        <v>1989</v>
      </c>
      <c r="W46" s="645" t="s">
        <v>1989</v>
      </c>
      <c r="X46" s="645" t="s">
        <v>1989</v>
      </c>
      <c r="Y46" s="645" t="s">
        <v>1989</v>
      </c>
      <c r="Z46" s="645" t="s">
        <v>1989</v>
      </c>
      <c r="AA46" s="645" t="s">
        <v>1989</v>
      </c>
      <c r="AB46" s="645" t="s">
        <v>1989</v>
      </c>
      <c r="AC46" s="645" t="s">
        <v>1989</v>
      </c>
      <c r="AD46" s="645" t="s">
        <v>2026</v>
      </c>
      <c r="AE46" s="645" t="s">
        <v>2026</v>
      </c>
      <c r="AF46" s="645" t="s">
        <v>2236</v>
      </c>
      <c r="AG46" s="645" t="s">
        <v>2084</v>
      </c>
      <c r="AH46" s="645" t="s">
        <v>2172</v>
      </c>
      <c r="AI46" s="645" t="s">
        <v>2001</v>
      </c>
      <c r="AJ46" s="645" t="s">
        <v>2001</v>
      </c>
      <c r="AK46" s="645" t="s">
        <v>2001</v>
      </c>
      <c r="AL46" s="645" t="s">
        <v>2139</v>
      </c>
      <c r="AM46" s="645" t="s">
        <v>2237</v>
      </c>
    </row>
    <row r="47" spans="1:39" s="635" customFormat="1" x14ac:dyDescent="0.3">
      <c r="A47" s="643" t="s">
        <v>566</v>
      </c>
      <c r="B47" s="642" t="s">
        <v>2141</v>
      </c>
      <c r="C47" s="642" t="s">
        <v>2238</v>
      </c>
      <c r="D47" s="642" t="s">
        <v>2239</v>
      </c>
      <c r="E47" s="642" t="s">
        <v>2045</v>
      </c>
      <c r="F47" s="642" t="s">
        <v>2045</v>
      </c>
      <c r="G47" s="642" t="s">
        <v>2045</v>
      </c>
      <c r="H47" s="642" t="s">
        <v>2240</v>
      </c>
      <c r="I47" s="642" t="s">
        <v>2241</v>
      </c>
      <c r="J47" s="642" t="s">
        <v>2242</v>
      </c>
      <c r="K47" s="642" t="s">
        <v>2243</v>
      </c>
      <c r="L47" s="642" t="s">
        <v>2243</v>
      </c>
      <c r="M47" s="642" t="s">
        <v>2244</v>
      </c>
      <c r="N47" s="642" t="s">
        <v>2244</v>
      </c>
      <c r="O47" s="642" t="s">
        <v>2244</v>
      </c>
      <c r="P47" s="642" t="s">
        <v>2245</v>
      </c>
      <c r="Q47" s="642" t="s">
        <v>2246</v>
      </c>
      <c r="R47" s="642" t="s">
        <v>1975</v>
      </c>
      <c r="S47" s="642" t="s">
        <v>1976</v>
      </c>
      <c r="T47" s="642" t="s">
        <v>2247</v>
      </c>
      <c r="U47" s="642" t="s">
        <v>2248</v>
      </c>
      <c r="V47" s="642" t="s">
        <v>2049</v>
      </c>
      <c r="W47" s="642" t="s">
        <v>2248</v>
      </c>
      <c r="X47" s="642" t="s">
        <v>2249</v>
      </c>
      <c r="Y47" s="642" t="s">
        <v>2250</v>
      </c>
      <c r="Z47" s="642" t="s">
        <v>2248</v>
      </c>
      <c r="AA47" s="642" t="s">
        <v>2251</v>
      </c>
      <c r="AB47" s="642" t="s">
        <v>2049</v>
      </c>
      <c r="AC47" s="642" t="s">
        <v>2251</v>
      </c>
      <c r="AD47" s="642" t="s">
        <v>2248</v>
      </c>
      <c r="AE47" s="642" t="s">
        <v>2252</v>
      </c>
      <c r="AF47" s="642" t="s">
        <v>2084</v>
      </c>
      <c r="AG47" s="642" t="s">
        <v>2252</v>
      </c>
      <c r="AH47" s="642" t="s">
        <v>2084</v>
      </c>
      <c r="AI47" s="642" t="s">
        <v>2253</v>
      </c>
      <c r="AJ47" s="642" t="s">
        <v>2248</v>
      </c>
      <c r="AK47" s="642" t="s">
        <v>2248</v>
      </c>
      <c r="AL47" s="642" t="s">
        <v>2254</v>
      </c>
      <c r="AM47" s="642" t="s">
        <v>2255</v>
      </c>
    </row>
    <row r="48" spans="1:39" x14ac:dyDescent="0.3">
      <c r="A48" s="644" t="s">
        <v>567</v>
      </c>
      <c r="B48" s="645" t="s">
        <v>2256</v>
      </c>
      <c r="C48" s="645" t="s">
        <v>2257</v>
      </c>
      <c r="D48" s="645" t="s">
        <v>2258</v>
      </c>
      <c r="E48" s="645" t="s">
        <v>2259</v>
      </c>
      <c r="F48" s="645" t="s">
        <v>2259</v>
      </c>
      <c r="G48" s="645" t="s">
        <v>2260</v>
      </c>
      <c r="H48" s="645" t="s">
        <v>2261</v>
      </c>
      <c r="I48" s="645" t="s">
        <v>2261</v>
      </c>
      <c r="J48" s="645" t="s">
        <v>2262</v>
      </c>
      <c r="K48" s="645" t="s">
        <v>2263</v>
      </c>
      <c r="L48" s="645" t="s">
        <v>1902</v>
      </c>
      <c r="M48" s="645" t="s">
        <v>2264</v>
      </c>
      <c r="N48" s="645" t="s">
        <v>2265</v>
      </c>
      <c r="O48" s="645" t="s">
        <v>2266</v>
      </c>
      <c r="P48" s="645" t="s">
        <v>2266</v>
      </c>
      <c r="Q48" s="645" t="s">
        <v>2267</v>
      </c>
      <c r="R48" s="645" t="s">
        <v>2268</v>
      </c>
      <c r="S48" s="645" t="s">
        <v>2269</v>
      </c>
      <c r="T48" s="645" t="s">
        <v>2270</v>
      </c>
      <c r="U48" s="645" t="s">
        <v>2271</v>
      </c>
      <c r="V48" s="645" t="s">
        <v>2271</v>
      </c>
      <c r="W48" s="645" t="s">
        <v>2271</v>
      </c>
      <c r="X48" s="645" t="s">
        <v>2272</v>
      </c>
      <c r="Y48" s="645" t="s">
        <v>2180</v>
      </c>
      <c r="Z48" s="645" t="s">
        <v>2271</v>
      </c>
      <c r="AA48" s="645" t="s">
        <v>2273</v>
      </c>
      <c r="AB48" s="645" t="s">
        <v>2271</v>
      </c>
      <c r="AC48" s="645" t="s">
        <v>2274</v>
      </c>
      <c r="AD48" s="645" t="s">
        <v>2275</v>
      </c>
      <c r="AE48" s="645" t="s">
        <v>2276</v>
      </c>
      <c r="AF48" s="645" t="s">
        <v>2277</v>
      </c>
      <c r="AG48" s="645" t="s">
        <v>2271</v>
      </c>
      <c r="AH48" s="645" t="s">
        <v>2278</v>
      </c>
      <c r="AI48" s="645" t="s">
        <v>2279</v>
      </c>
      <c r="AJ48" s="645" t="s">
        <v>2084</v>
      </c>
      <c r="AK48" s="645" t="s">
        <v>2277</v>
      </c>
      <c r="AL48" s="645" t="s">
        <v>2273</v>
      </c>
      <c r="AM48" s="645" t="s">
        <v>2271</v>
      </c>
    </row>
    <row r="49" spans="1:39" x14ac:dyDescent="0.3">
      <c r="A49" s="644" t="s">
        <v>568</v>
      </c>
      <c r="B49" s="645" t="s">
        <v>2280</v>
      </c>
      <c r="C49" s="645" t="s">
        <v>2238</v>
      </c>
      <c r="D49" s="645" t="s">
        <v>2045</v>
      </c>
      <c r="E49" s="645" t="s">
        <v>2045</v>
      </c>
      <c r="F49" s="645" t="s">
        <v>2045</v>
      </c>
      <c r="G49" s="645" t="s">
        <v>2281</v>
      </c>
      <c r="H49" s="645" t="s">
        <v>2045</v>
      </c>
      <c r="I49" s="645" t="s">
        <v>2281</v>
      </c>
      <c r="J49" s="645" t="s">
        <v>2239</v>
      </c>
      <c r="K49" s="645" t="s">
        <v>2045</v>
      </c>
      <c r="L49" s="645" t="s">
        <v>2282</v>
      </c>
      <c r="M49" s="645" t="s">
        <v>2283</v>
      </c>
      <c r="N49" s="645" t="s">
        <v>2284</v>
      </c>
      <c r="O49" s="645" t="s">
        <v>2244</v>
      </c>
      <c r="P49" s="645" t="s">
        <v>2285</v>
      </c>
      <c r="Q49" s="645" t="s">
        <v>2246</v>
      </c>
      <c r="R49" s="645" t="s">
        <v>2286</v>
      </c>
      <c r="S49" s="645" t="s">
        <v>2287</v>
      </c>
      <c r="T49" s="645" t="s">
        <v>2288</v>
      </c>
      <c r="U49" s="645" t="s">
        <v>2248</v>
      </c>
      <c r="V49" s="645" t="s">
        <v>2049</v>
      </c>
      <c r="W49" s="645" t="s">
        <v>2248</v>
      </c>
      <c r="X49" s="645" t="s">
        <v>2084</v>
      </c>
      <c r="Y49" s="645" t="s">
        <v>2250</v>
      </c>
      <c r="Z49" s="645" t="s">
        <v>2289</v>
      </c>
      <c r="AA49" s="645" t="s">
        <v>2290</v>
      </c>
      <c r="AB49" s="645" t="s">
        <v>2049</v>
      </c>
      <c r="AC49" s="645" t="s">
        <v>2291</v>
      </c>
      <c r="AD49" s="645" t="s">
        <v>2248</v>
      </c>
      <c r="AE49" s="645" t="s">
        <v>2290</v>
      </c>
      <c r="AF49" s="645" t="s">
        <v>2084</v>
      </c>
      <c r="AG49" s="645" t="s">
        <v>2291</v>
      </c>
      <c r="AH49" s="645" t="s">
        <v>2078</v>
      </c>
      <c r="AI49" s="645" t="s">
        <v>2292</v>
      </c>
      <c r="AJ49" s="645" t="s">
        <v>2248</v>
      </c>
      <c r="AK49" s="645" t="s">
        <v>2288</v>
      </c>
      <c r="AL49" s="645" t="s">
        <v>2254</v>
      </c>
      <c r="AM49" s="645" t="s">
        <v>2290</v>
      </c>
    </row>
    <row r="50" spans="1:39" x14ac:dyDescent="0.3">
      <c r="A50" s="644" t="s">
        <v>569</v>
      </c>
      <c r="B50" s="645" t="s">
        <v>2293</v>
      </c>
      <c r="C50" s="645" t="s">
        <v>2294</v>
      </c>
      <c r="D50" s="645" t="s">
        <v>2189</v>
      </c>
      <c r="E50" s="645" t="s">
        <v>2189</v>
      </c>
      <c r="F50" s="645" t="s">
        <v>2189</v>
      </c>
      <c r="G50" s="645" t="s">
        <v>2295</v>
      </c>
      <c r="H50" s="645" t="s">
        <v>2240</v>
      </c>
      <c r="I50" s="645" t="s">
        <v>2296</v>
      </c>
      <c r="J50" s="645" t="s">
        <v>2297</v>
      </c>
      <c r="K50" s="645" t="s">
        <v>2295</v>
      </c>
      <c r="L50" s="645" t="s">
        <v>2298</v>
      </c>
      <c r="M50" s="645" t="s">
        <v>2046</v>
      </c>
      <c r="N50" s="645" t="s">
        <v>2046</v>
      </c>
      <c r="O50" s="645" t="s">
        <v>2046</v>
      </c>
      <c r="P50" s="645" t="s">
        <v>2245</v>
      </c>
      <c r="Q50" s="645" t="s">
        <v>2299</v>
      </c>
      <c r="R50" s="645" t="s">
        <v>2300</v>
      </c>
      <c r="S50" s="645" t="s">
        <v>2301</v>
      </c>
      <c r="T50" s="645" t="s">
        <v>2302</v>
      </c>
      <c r="U50" s="645" t="s">
        <v>2303</v>
      </c>
      <c r="V50" s="645" t="s">
        <v>2049</v>
      </c>
      <c r="W50" s="645" t="s">
        <v>2049</v>
      </c>
      <c r="X50" s="645" t="s">
        <v>2304</v>
      </c>
      <c r="Y50" s="645" t="s">
        <v>2084</v>
      </c>
      <c r="Z50" s="645" t="s">
        <v>2049</v>
      </c>
      <c r="AA50" s="645" t="s">
        <v>2304</v>
      </c>
      <c r="AB50" s="645" t="s">
        <v>2049</v>
      </c>
      <c r="AC50" s="645" t="s">
        <v>2304</v>
      </c>
      <c r="AD50" s="645" t="s">
        <v>2084</v>
      </c>
      <c r="AE50" s="645" t="s">
        <v>2084</v>
      </c>
      <c r="AF50" s="645" t="s">
        <v>2305</v>
      </c>
      <c r="AG50" s="645" t="s">
        <v>2084</v>
      </c>
      <c r="AH50" s="645" t="s">
        <v>2084</v>
      </c>
      <c r="AI50" s="645" t="s">
        <v>2306</v>
      </c>
      <c r="AJ50" s="645" t="s">
        <v>2084</v>
      </c>
      <c r="AK50" s="645" t="s">
        <v>2049</v>
      </c>
      <c r="AL50" s="645" t="s">
        <v>2254</v>
      </c>
      <c r="AM50" s="645" t="s">
        <v>2273</v>
      </c>
    </row>
    <row r="51" spans="1:39" s="635" customFormat="1" x14ac:dyDescent="0.3">
      <c r="A51" s="643" t="s">
        <v>570</v>
      </c>
      <c r="B51" s="642" t="s">
        <v>2056</v>
      </c>
      <c r="C51" s="642" t="s">
        <v>2019</v>
      </c>
      <c r="D51" s="642" t="s">
        <v>2098</v>
      </c>
      <c r="E51" s="642" t="s">
        <v>2119</v>
      </c>
      <c r="F51" s="642" t="s">
        <v>2019</v>
      </c>
      <c r="G51" s="642" t="s">
        <v>2063</v>
      </c>
      <c r="H51" s="642" t="s">
        <v>2019</v>
      </c>
      <c r="I51" s="642" t="s">
        <v>2019</v>
      </c>
      <c r="J51" s="642" t="s">
        <v>2098</v>
      </c>
      <c r="K51" s="642" t="s">
        <v>2068</v>
      </c>
      <c r="L51" s="642" t="s">
        <v>1983</v>
      </c>
      <c r="M51" s="642" t="s">
        <v>2307</v>
      </c>
      <c r="N51" s="642" t="s">
        <v>2308</v>
      </c>
      <c r="O51" s="642" t="s">
        <v>2309</v>
      </c>
      <c r="P51" s="642" t="s">
        <v>2021</v>
      </c>
      <c r="Q51" s="642" t="s">
        <v>2121</v>
      </c>
      <c r="R51" s="642" t="s">
        <v>2021</v>
      </c>
      <c r="S51" s="642" t="s">
        <v>2024</v>
      </c>
      <c r="T51" s="642" t="s">
        <v>1999</v>
      </c>
      <c r="U51" s="642" t="s">
        <v>1989</v>
      </c>
      <c r="V51" s="642" t="s">
        <v>1989</v>
      </c>
      <c r="W51" s="642" t="s">
        <v>1989</v>
      </c>
      <c r="X51" s="642" t="s">
        <v>1989</v>
      </c>
      <c r="Y51" s="642" t="s">
        <v>1989</v>
      </c>
      <c r="Z51" s="642" t="s">
        <v>1989</v>
      </c>
      <c r="AA51" s="642" t="s">
        <v>1989</v>
      </c>
      <c r="AB51" s="642" t="s">
        <v>1989</v>
      </c>
      <c r="AC51" s="642" t="s">
        <v>1989</v>
      </c>
      <c r="AD51" s="642" t="s">
        <v>2078</v>
      </c>
      <c r="AE51" s="642" t="s">
        <v>2049</v>
      </c>
      <c r="AF51" s="642" t="s">
        <v>2310</v>
      </c>
      <c r="AG51" s="642" t="s">
        <v>2311</v>
      </c>
      <c r="AH51" s="642" t="s">
        <v>2084</v>
      </c>
      <c r="AI51" s="642" t="s">
        <v>2078</v>
      </c>
      <c r="AJ51" s="642" t="s">
        <v>2312</v>
      </c>
      <c r="AK51" s="642" t="s">
        <v>2313</v>
      </c>
      <c r="AL51" s="642" t="s">
        <v>2078</v>
      </c>
      <c r="AM51" s="642" t="s">
        <v>2313</v>
      </c>
    </row>
    <row r="52" spans="1:39" x14ac:dyDescent="0.3">
      <c r="A52" s="644" t="s">
        <v>571</v>
      </c>
      <c r="B52" s="645" t="s">
        <v>2056</v>
      </c>
      <c r="C52" s="645" t="s">
        <v>2019</v>
      </c>
      <c r="D52" s="645" t="s">
        <v>2098</v>
      </c>
      <c r="E52" s="645" t="s">
        <v>2019</v>
      </c>
      <c r="F52" s="645" t="s">
        <v>2019</v>
      </c>
      <c r="G52" s="645" t="s">
        <v>2019</v>
      </c>
      <c r="H52" s="645" t="s">
        <v>2019</v>
      </c>
      <c r="I52" s="645" t="s">
        <v>2019</v>
      </c>
      <c r="J52" s="645" t="s">
        <v>2098</v>
      </c>
      <c r="K52" s="645" t="s">
        <v>2068</v>
      </c>
      <c r="L52" s="645" t="s">
        <v>2021</v>
      </c>
      <c r="M52" s="645" t="s">
        <v>2307</v>
      </c>
      <c r="N52" s="645" t="s">
        <v>2021</v>
      </c>
      <c r="O52" s="645" t="s">
        <v>2308</v>
      </c>
      <c r="P52" s="645" t="s">
        <v>2021</v>
      </c>
      <c r="Q52" s="645" t="s">
        <v>2121</v>
      </c>
      <c r="R52" s="645" t="s">
        <v>2021</v>
      </c>
      <c r="S52" s="645" t="s">
        <v>2024</v>
      </c>
      <c r="T52" s="645" t="s">
        <v>1999</v>
      </c>
      <c r="U52" s="645" t="s">
        <v>1989</v>
      </c>
      <c r="V52" s="645" t="s">
        <v>1989</v>
      </c>
      <c r="W52" s="645" t="s">
        <v>1989</v>
      </c>
      <c r="X52" s="645" t="s">
        <v>1989</v>
      </c>
      <c r="Y52" s="645" t="s">
        <v>1989</v>
      </c>
      <c r="Z52" s="645" t="s">
        <v>1989</v>
      </c>
      <c r="AA52" s="645" t="s">
        <v>1989</v>
      </c>
      <c r="AB52" s="645" t="s">
        <v>1989</v>
      </c>
      <c r="AC52" s="645" t="s">
        <v>1989</v>
      </c>
      <c r="AD52" s="645" t="s">
        <v>2078</v>
      </c>
      <c r="AE52" s="645" t="s">
        <v>2078</v>
      </c>
      <c r="AF52" s="645" t="s">
        <v>2310</v>
      </c>
      <c r="AG52" s="645" t="s">
        <v>2311</v>
      </c>
      <c r="AH52" s="645" t="s">
        <v>2094</v>
      </c>
      <c r="AI52" s="645" t="s">
        <v>2078</v>
      </c>
      <c r="AJ52" s="645" t="s">
        <v>2312</v>
      </c>
      <c r="AK52" s="645" t="s">
        <v>2014</v>
      </c>
      <c r="AL52" s="645" t="s">
        <v>2078</v>
      </c>
      <c r="AM52" s="645" t="s">
        <v>2014</v>
      </c>
    </row>
    <row r="53" spans="1:39" x14ac:dyDescent="0.3">
      <c r="A53" s="644" t="s">
        <v>572</v>
      </c>
      <c r="B53" s="645" t="s">
        <v>2027</v>
      </c>
      <c r="C53" s="645" t="s">
        <v>2314</v>
      </c>
      <c r="D53" s="645" t="s">
        <v>2029</v>
      </c>
      <c r="E53" s="645" t="s">
        <v>2315</v>
      </c>
      <c r="F53" s="645" t="s">
        <v>2029</v>
      </c>
      <c r="G53" s="645" t="s">
        <v>2314</v>
      </c>
      <c r="H53" s="645" t="s">
        <v>2314</v>
      </c>
      <c r="I53" s="645" t="s">
        <v>2316</v>
      </c>
      <c r="J53" s="645" t="s">
        <v>2027</v>
      </c>
      <c r="K53" s="645" t="s">
        <v>2027</v>
      </c>
      <c r="L53" s="645" t="s">
        <v>2029</v>
      </c>
      <c r="M53" s="645" t="s">
        <v>2029</v>
      </c>
      <c r="N53" s="645" t="s">
        <v>2308</v>
      </c>
      <c r="O53" s="645" t="s">
        <v>2029</v>
      </c>
      <c r="P53" s="645" t="s">
        <v>2029</v>
      </c>
      <c r="Q53" s="645" t="s">
        <v>2029</v>
      </c>
      <c r="R53" s="645" t="s">
        <v>2111</v>
      </c>
      <c r="S53" s="645" t="s">
        <v>2030</v>
      </c>
      <c r="T53" s="645" t="s">
        <v>2031</v>
      </c>
      <c r="U53" s="645" t="s">
        <v>2031</v>
      </c>
      <c r="V53" s="645" t="s">
        <v>2031</v>
      </c>
      <c r="W53" s="645" t="s">
        <v>1989</v>
      </c>
      <c r="X53" s="645" t="s">
        <v>1989</v>
      </c>
      <c r="Y53" s="645" t="s">
        <v>1989</v>
      </c>
      <c r="Z53" s="645" t="s">
        <v>1989</v>
      </c>
      <c r="AA53" s="645" t="s">
        <v>1989</v>
      </c>
      <c r="AB53" s="645" t="s">
        <v>1989</v>
      </c>
      <c r="AC53" s="645" t="s">
        <v>1989</v>
      </c>
      <c r="AD53" s="645" t="s">
        <v>2000</v>
      </c>
      <c r="AE53" s="645" t="s">
        <v>2000</v>
      </c>
      <c r="AF53" s="645" t="s">
        <v>2087</v>
      </c>
      <c r="AG53" s="645" t="s">
        <v>2087</v>
      </c>
      <c r="AH53" s="645">
        <v>7.85</v>
      </c>
      <c r="AI53" s="645" t="s">
        <v>2000</v>
      </c>
      <c r="AJ53" s="645" t="s">
        <v>2000</v>
      </c>
      <c r="AK53" s="645" t="s">
        <v>2000</v>
      </c>
      <c r="AL53" s="645" t="s">
        <v>2000</v>
      </c>
      <c r="AM53" s="645" t="s">
        <v>2317</v>
      </c>
    </row>
    <row r="54" spans="1:39" x14ac:dyDescent="0.3">
      <c r="A54" s="644" t="s">
        <v>573</v>
      </c>
      <c r="B54" s="645" t="s">
        <v>2318</v>
      </c>
      <c r="C54" s="645" t="s">
        <v>2319</v>
      </c>
      <c r="D54" s="645" t="s">
        <v>2320</v>
      </c>
      <c r="E54" s="645" t="s">
        <v>2318</v>
      </c>
      <c r="F54" s="645" t="s">
        <v>2321</v>
      </c>
      <c r="G54" s="645" t="s">
        <v>2318</v>
      </c>
      <c r="H54" s="645" t="s">
        <v>2322</v>
      </c>
      <c r="I54" s="645" t="s">
        <v>2321</v>
      </c>
      <c r="J54" s="645" t="s">
        <v>2318</v>
      </c>
      <c r="K54" s="645" t="s">
        <v>2318</v>
      </c>
      <c r="L54" s="645" t="s">
        <v>2323</v>
      </c>
      <c r="M54" s="645" t="s">
        <v>2323</v>
      </c>
      <c r="N54" s="645" t="s">
        <v>2323</v>
      </c>
      <c r="O54" s="645" t="s">
        <v>2324</v>
      </c>
      <c r="P54" s="645" t="s">
        <v>2325</v>
      </c>
      <c r="Q54" s="645" t="s">
        <v>2323</v>
      </c>
      <c r="R54" s="645" t="s">
        <v>2325</v>
      </c>
      <c r="S54" s="645" t="s">
        <v>2326</v>
      </c>
      <c r="T54" s="645" t="s">
        <v>2327</v>
      </c>
      <c r="U54" s="645" t="s">
        <v>2327</v>
      </c>
      <c r="V54" s="645" t="s">
        <v>2327</v>
      </c>
      <c r="W54" s="645" t="s">
        <v>2328</v>
      </c>
      <c r="X54" s="645" t="s">
        <v>2114</v>
      </c>
      <c r="Y54" s="645" t="s">
        <v>2327</v>
      </c>
      <c r="Z54" s="645" t="s">
        <v>2327</v>
      </c>
      <c r="AA54" s="645" t="s">
        <v>2114</v>
      </c>
      <c r="AB54" s="645" t="s">
        <v>2114</v>
      </c>
      <c r="AC54" s="645" t="s">
        <v>2114</v>
      </c>
      <c r="AD54" s="645" t="s">
        <v>2114</v>
      </c>
      <c r="AE54" s="645" t="s">
        <v>2329</v>
      </c>
      <c r="AF54" s="645" t="s">
        <v>2114</v>
      </c>
      <c r="AG54" s="645">
        <v>7.85</v>
      </c>
      <c r="AH54" s="645">
        <v>7.85</v>
      </c>
      <c r="AI54" s="645" t="s">
        <v>2330</v>
      </c>
      <c r="AJ54" s="645">
        <v>7.85</v>
      </c>
      <c r="AK54" s="645" t="s">
        <v>2331</v>
      </c>
      <c r="AL54" s="645">
        <v>7.85</v>
      </c>
      <c r="AM54" s="645">
        <v>7.85</v>
      </c>
    </row>
    <row r="55" spans="1:39" x14ac:dyDescent="0.3">
      <c r="A55" s="644" t="s">
        <v>574</v>
      </c>
      <c r="B55" s="645" t="s">
        <v>2019</v>
      </c>
      <c r="C55" s="645" t="s">
        <v>2019</v>
      </c>
      <c r="D55" s="645" t="s">
        <v>2019</v>
      </c>
      <c r="E55" s="645" t="s">
        <v>2119</v>
      </c>
      <c r="F55" s="645" t="s">
        <v>2019</v>
      </c>
      <c r="G55" s="645" t="s">
        <v>2063</v>
      </c>
      <c r="H55" s="645" t="s">
        <v>2019</v>
      </c>
      <c r="I55" s="645" t="s">
        <v>2019</v>
      </c>
      <c r="J55" s="645" t="s">
        <v>2019</v>
      </c>
      <c r="K55" s="645" t="s">
        <v>2019</v>
      </c>
      <c r="L55" s="645" t="s">
        <v>1983</v>
      </c>
      <c r="M55" s="645" t="s">
        <v>2021</v>
      </c>
      <c r="N55" s="645" t="s">
        <v>2030</v>
      </c>
      <c r="O55" s="645" t="s">
        <v>2309</v>
      </c>
      <c r="P55" s="645" t="s">
        <v>2021</v>
      </c>
      <c r="Q55" s="645" t="s">
        <v>2021</v>
      </c>
      <c r="R55" s="645" t="s">
        <v>2021</v>
      </c>
      <c r="S55" s="645" t="s">
        <v>2024</v>
      </c>
      <c r="T55" s="645" t="s">
        <v>1996</v>
      </c>
      <c r="U55" s="645" t="s">
        <v>1996</v>
      </c>
      <c r="V55" s="645" t="s">
        <v>1989</v>
      </c>
      <c r="W55" s="645" t="s">
        <v>1989</v>
      </c>
      <c r="X55" s="645" t="s">
        <v>1989</v>
      </c>
      <c r="Y55" s="645" t="s">
        <v>1989</v>
      </c>
      <c r="Z55" s="645" t="s">
        <v>1989</v>
      </c>
      <c r="AA55" s="645" t="s">
        <v>1989</v>
      </c>
      <c r="AB55" s="645" t="s">
        <v>1989</v>
      </c>
      <c r="AC55" s="645" t="s">
        <v>1989</v>
      </c>
      <c r="AD55" s="645" t="s">
        <v>2026</v>
      </c>
      <c r="AE55" s="645" t="s">
        <v>2132</v>
      </c>
      <c r="AF55" s="645" t="s">
        <v>2001</v>
      </c>
      <c r="AG55" s="645" t="s">
        <v>2026</v>
      </c>
      <c r="AH55" s="645" t="s">
        <v>2139</v>
      </c>
      <c r="AI55" s="645" t="s">
        <v>2026</v>
      </c>
      <c r="AJ55" s="645" t="s">
        <v>2026</v>
      </c>
      <c r="AK55" s="645" t="s">
        <v>2213</v>
      </c>
      <c r="AL55" s="645" t="s">
        <v>2001</v>
      </c>
      <c r="AM55" s="645" t="s">
        <v>2213</v>
      </c>
    </row>
    <row r="56" spans="1:39" x14ac:dyDescent="0.3">
      <c r="A56" s="644" t="s">
        <v>575</v>
      </c>
      <c r="B56" s="645" t="s">
        <v>2332</v>
      </c>
      <c r="C56" s="645" t="s">
        <v>2315</v>
      </c>
      <c r="D56" s="645" t="s">
        <v>2315</v>
      </c>
      <c r="E56" s="645" t="s">
        <v>2315</v>
      </c>
      <c r="F56" s="645" t="s">
        <v>2315</v>
      </c>
      <c r="G56" s="645" t="s">
        <v>2315</v>
      </c>
      <c r="H56" s="645" t="s">
        <v>2315</v>
      </c>
      <c r="I56" s="645" t="s">
        <v>2315</v>
      </c>
      <c r="J56" s="645" t="s">
        <v>2315</v>
      </c>
      <c r="K56" s="645" t="s">
        <v>2315</v>
      </c>
      <c r="L56" s="645" t="s">
        <v>2111</v>
      </c>
      <c r="M56" s="645" t="s">
        <v>2111</v>
      </c>
      <c r="N56" s="645" t="s">
        <v>2111</v>
      </c>
      <c r="O56" s="645" t="s">
        <v>2111</v>
      </c>
      <c r="P56" s="645" t="s">
        <v>2111</v>
      </c>
      <c r="Q56" s="645" t="s">
        <v>2111</v>
      </c>
      <c r="R56" s="645" t="s">
        <v>2111</v>
      </c>
      <c r="S56" s="645" t="s">
        <v>2333</v>
      </c>
      <c r="T56" s="645" t="s">
        <v>2334</v>
      </c>
      <c r="U56" s="645" t="s">
        <v>2334</v>
      </c>
      <c r="V56" s="645" t="s">
        <v>2334</v>
      </c>
      <c r="W56" s="645" t="s">
        <v>2334</v>
      </c>
      <c r="X56" s="645" t="s">
        <v>2334</v>
      </c>
      <c r="Y56" s="645" t="s">
        <v>2334</v>
      </c>
      <c r="Z56" s="645" t="s">
        <v>2335</v>
      </c>
      <c r="AA56" s="645" t="s">
        <v>2335</v>
      </c>
      <c r="AB56" s="645" t="s">
        <v>2335</v>
      </c>
      <c r="AC56" s="645" t="s">
        <v>2327</v>
      </c>
      <c r="AD56" s="645" t="s">
        <v>2317</v>
      </c>
      <c r="AE56" s="645" t="s">
        <v>2317</v>
      </c>
      <c r="AF56" s="645" t="s">
        <v>2114</v>
      </c>
      <c r="AG56" s="645">
        <v>7.85</v>
      </c>
      <c r="AH56" s="645" t="s">
        <v>2317</v>
      </c>
      <c r="AI56" s="645">
        <v>7.85</v>
      </c>
      <c r="AJ56" s="645">
        <v>7.85</v>
      </c>
      <c r="AK56" s="645">
        <v>7.85</v>
      </c>
      <c r="AL56" s="645">
        <v>7.85</v>
      </c>
      <c r="AM56" s="645">
        <v>7.85</v>
      </c>
    </row>
    <row r="57" spans="1:39" s="635" customFormat="1" x14ac:dyDescent="0.3">
      <c r="A57" s="643" t="s">
        <v>576</v>
      </c>
      <c r="B57" s="642" t="s">
        <v>1983</v>
      </c>
      <c r="C57" s="642" t="s">
        <v>1997</v>
      </c>
      <c r="D57" s="642" t="s">
        <v>1982</v>
      </c>
      <c r="E57" s="642" t="s">
        <v>2336</v>
      </c>
      <c r="F57" s="642" t="s">
        <v>1983</v>
      </c>
      <c r="G57" s="642" t="s">
        <v>1983</v>
      </c>
      <c r="H57" s="642" t="s">
        <v>1983</v>
      </c>
      <c r="I57" s="642" t="s">
        <v>2102</v>
      </c>
      <c r="J57" s="642" t="s">
        <v>2243</v>
      </c>
      <c r="K57" s="642" t="s">
        <v>2032</v>
      </c>
      <c r="L57" s="642" t="s">
        <v>2102</v>
      </c>
      <c r="M57" s="642" t="s">
        <v>2337</v>
      </c>
      <c r="N57" s="642" t="s">
        <v>1983</v>
      </c>
      <c r="O57" s="642" t="s">
        <v>2102</v>
      </c>
      <c r="P57" s="642" t="s">
        <v>1983</v>
      </c>
      <c r="Q57" s="642" t="s">
        <v>1983</v>
      </c>
      <c r="R57" s="642" t="s">
        <v>1983</v>
      </c>
      <c r="S57" s="642" t="s">
        <v>1983</v>
      </c>
      <c r="T57" s="642" t="s">
        <v>2102</v>
      </c>
      <c r="U57" s="642" t="s">
        <v>1989</v>
      </c>
      <c r="V57" s="642" t="s">
        <v>1989</v>
      </c>
      <c r="W57" s="642" t="s">
        <v>1989</v>
      </c>
      <c r="X57" s="642" t="s">
        <v>1989</v>
      </c>
      <c r="Y57" s="642" t="s">
        <v>1989</v>
      </c>
      <c r="Z57" s="642" t="s">
        <v>1989</v>
      </c>
      <c r="AA57" s="642" t="s">
        <v>1989</v>
      </c>
      <c r="AB57" s="642" t="s">
        <v>1989</v>
      </c>
      <c r="AC57" s="642" t="s">
        <v>1989</v>
      </c>
      <c r="AD57" s="642" t="s">
        <v>2049</v>
      </c>
      <c r="AE57" s="642" t="s">
        <v>2180</v>
      </c>
      <c r="AF57" s="642" t="s">
        <v>2001</v>
      </c>
      <c r="AG57" s="642" t="s">
        <v>2001</v>
      </c>
      <c r="AH57" s="642" t="s">
        <v>2338</v>
      </c>
      <c r="AI57" s="642" t="s">
        <v>2001</v>
      </c>
      <c r="AJ57" s="642" t="s">
        <v>2049</v>
      </c>
      <c r="AK57" s="642" t="s">
        <v>2169</v>
      </c>
      <c r="AL57" s="642" t="s">
        <v>2049</v>
      </c>
      <c r="AM57" s="642" t="s">
        <v>2207</v>
      </c>
    </row>
    <row r="58" spans="1:39" x14ac:dyDescent="0.3">
      <c r="A58" s="644" t="s">
        <v>577</v>
      </c>
      <c r="B58" s="645" t="s">
        <v>1983</v>
      </c>
      <c r="C58" s="645" t="s">
        <v>1997</v>
      </c>
      <c r="D58" s="645" t="s">
        <v>1982</v>
      </c>
      <c r="E58" s="645" t="s">
        <v>2336</v>
      </c>
      <c r="F58" s="645" t="s">
        <v>1983</v>
      </c>
      <c r="G58" s="645" t="s">
        <v>1983</v>
      </c>
      <c r="H58" s="645" t="s">
        <v>1983</v>
      </c>
      <c r="I58" s="645" t="s">
        <v>2102</v>
      </c>
      <c r="J58" s="645" t="s">
        <v>2032</v>
      </c>
      <c r="K58" s="645" t="s">
        <v>2032</v>
      </c>
      <c r="L58" s="645" t="s">
        <v>2102</v>
      </c>
      <c r="M58" s="645" t="s">
        <v>2337</v>
      </c>
      <c r="N58" s="645" t="s">
        <v>1983</v>
      </c>
      <c r="O58" s="645" t="s">
        <v>2102</v>
      </c>
      <c r="P58" s="645" t="s">
        <v>1983</v>
      </c>
      <c r="Q58" s="645" t="s">
        <v>1983</v>
      </c>
      <c r="R58" s="645" t="s">
        <v>1983</v>
      </c>
      <c r="S58" s="645" t="s">
        <v>1983</v>
      </c>
      <c r="T58" s="645" t="s">
        <v>2102</v>
      </c>
      <c r="U58" s="645" t="s">
        <v>1989</v>
      </c>
      <c r="V58" s="645" t="s">
        <v>1989</v>
      </c>
      <c r="W58" s="645" t="s">
        <v>1989</v>
      </c>
      <c r="X58" s="645" t="s">
        <v>1989</v>
      </c>
      <c r="Y58" s="645" t="s">
        <v>1989</v>
      </c>
      <c r="Z58" s="645" t="s">
        <v>1989</v>
      </c>
      <c r="AA58" s="645" t="s">
        <v>1989</v>
      </c>
      <c r="AB58" s="645" t="s">
        <v>1989</v>
      </c>
      <c r="AC58" s="645" t="s">
        <v>1989</v>
      </c>
      <c r="AD58" s="645" t="s">
        <v>2049</v>
      </c>
      <c r="AE58" s="645" t="s">
        <v>2180</v>
      </c>
      <c r="AF58" s="645" t="s">
        <v>2001</v>
      </c>
      <c r="AG58" s="645" t="s">
        <v>2001</v>
      </c>
      <c r="AH58" s="645" t="s">
        <v>2339</v>
      </c>
      <c r="AI58" s="645" t="s">
        <v>2001</v>
      </c>
      <c r="AJ58" s="645" t="s">
        <v>2049</v>
      </c>
      <c r="AK58" s="645" t="s">
        <v>2001</v>
      </c>
      <c r="AL58" s="645" t="s">
        <v>2049</v>
      </c>
      <c r="AM58" s="645" t="s">
        <v>2026</v>
      </c>
    </row>
    <row r="59" spans="1:39" s="647" customFormat="1" x14ac:dyDescent="0.3">
      <c r="A59" s="646" t="s">
        <v>2340</v>
      </c>
      <c r="B59" s="645" t="s">
        <v>1983</v>
      </c>
      <c r="C59" s="645" t="s">
        <v>2028</v>
      </c>
      <c r="D59" s="645" t="s">
        <v>1982</v>
      </c>
      <c r="E59" s="645" t="s">
        <v>2028</v>
      </c>
      <c r="F59" s="645" t="s">
        <v>1983</v>
      </c>
      <c r="G59" s="645" t="s">
        <v>1983</v>
      </c>
      <c r="H59" s="645" t="s">
        <v>1983</v>
      </c>
      <c r="I59" s="645" t="s">
        <v>1983</v>
      </c>
      <c r="J59" s="645" t="s">
        <v>1983</v>
      </c>
      <c r="K59" s="645" t="s">
        <v>1983</v>
      </c>
      <c r="L59" s="645" t="s">
        <v>1983</v>
      </c>
      <c r="M59" s="645" t="s">
        <v>2341</v>
      </c>
      <c r="N59" s="645" t="s">
        <v>1983</v>
      </c>
      <c r="O59" s="645" t="s">
        <v>1983</v>
      </c>
      <c r="P59" s="645" t="s">
        <v>1983</v>
      </c>
      <c r="Q59" s="645" t="s">
        <v>1983</v>
      </c>
      <c r="R59" s="645" t="s">
        <v>1983</v>
      </c>
      <c r="S59" s="645" t="s">
        <v>1983</v>
      </c>
      <c r="T59" s="645" t="s">
        <v>1983</v>
      </c>
      <c r="U59" s="645" t="s">
        <v>1989</v>
      </c>
      <c r="V59" s="645" t="s">
        <v>1989</v>
      </c>
      <c r="W59" s="645" t="s">
        <v>1989</v>
      </c>
      <c r="X59" s="645" t="s">
        <v>1989</v>
      </c>
      <c r="Y59" s="645" t="s">
        <v>1989</v>
      </c>
      <c r="Z59" s="645" t="s">
        <v>1989</v>
      </c>
      <c r="AA59" s="645" t="s">
        <v>1989</v>
      </c>
      <c r="AB59" s="645" t="s">
        <v>1989</v>
      </c>
      <c r="AC59" s="645" t="s">
        <v>1989</v>
      </c>
      <c r="AD59" s="645" t="s">
        <v>2001</v>
      </c>
      <c r="AE59" s="645" t="s">
        <v>2180</v>
      </c>
      <c r="AF59" s="645" t="s">
        <v>2001</v>
      </c>
      <c r="AG59" s="645" t="s">
        <v>2001</v>
      </c>
      <c r="AH59" s="645" t="s">
        <v>2001</v>
      </c>
      <c r="AI59" s="645" t="s">
        <v>2001</v>
      </c>
      <c r="AJ59" s="645" t="s">
        <v>2001</v>
      </c>
      <c r="AK59" s="645" t="s">
        <v>2001</v>
      </c>
      <c r="AL59" s="645" t="s">
        <v>2026</v>
      </c>
      <c r="AM59" s="645" t="s">
        <v>2026</v>
      </c>
    </row>
    <row r="60" spans="1:39" s="647" customFormat="1" x14ac:dyDescent="0.3">
      <c r="A60" s="646" t="s">
        <v>2342</v>
      </c>
      <c r="B60" s="645" t="s">
        <v>1997</v>
      </c>
      <c r="C60" s="645" t="s">
        <v>1997</v>
      </c>
      <c r="D60" s="645" t="s">
        <v>1994</v>
      </c>
      <c r="E60" s="645" t="s">
        <v>2336</v>
      </c>
      <c r="F60" s="645" t="s">
        <v>2343</v>
      </c>
      <c r="G60" s="645" t="s">
        <v>2344</v>
      </c>
      <c r="H60" s="645" t="s">
        <v>2336</v>
      </c>
      <c r="I60" s="645" t="s">
        <v>2102</v>
      </c>
      <c r="J60" s="645" t="s">
        <v>2032</v>
      </c>
      <c r="K60" s="645" t="s">
        <v>2032</v>
      </c>
      <c r="L60" s="645" t="s">
        <v>2102</v>
      </c>
      <c r="M60" s="645" t="s">
        <v>2102</v>
      </c>
      <c r="N60" s="645" t="s">
        <v>2336</v>
      </c>
      <c r="O60" s="645" t="s">
        <v>2102</v>
      </c>
      <c r="P60" s="645" t="s">
        <v>2336</v>
      </c>
      <c r="Q60" s="645" t="s">
        <v>2336</v>
      </c>
      <c r="R60" s="645" t="s">
        <v>2336</v>
      </c>
      <c r="S60" s="645" t="s">
        <v>1983</v>
      </c>
      <c r="T60" s="645" t="s">
        <v>2032</v>
      </c>
      <c r="U60" s="645" t="s">
        <v>1983</v>
      </c>
      <c r="V60" s="645" t="s">
        <v>1983</v>
      </c>
      <c r="W60" s="645" t="s">
        <v>1989</v>
      </c>
      <c r="X60" s="645" t="s">
        <v>1989</v>
      </c>
      <c r="Y60" s="645" t="s">
        <v>1989</v>
      </c>
      <c r="Z60" s="645" t="s">
        <v>1989</v>
      </c>
      <c r="AA60" s="645" t="s">
        <v>1989</v>
      </c>
      <c r="AB60" s="645" t="s">
        <v>1989</v>
      </c>
      <c r="AC60" s="645" t="s">
        <v>1989</v>
      </c>
      <c r="AD60" s="645" t="s">
        <v>2049</v>
      </c>
      <c r="AE60" s="645" t="s">
        <v>2001</v>
      </c>
      <c r="AF60" s="645" t="s">
        <v>2001</v>
      </c>
      <c r="AG60" s="645" t="s">
        <v>2001</v>
      </c>
      <c r="AH60" s="645" t="s">
        <v>2339</v>
      </c>
      <c r="AI60" s="645" t="s">
        <v>2001</v>
      </c>
      <c r="AJ60" s="645" t="s">
        <v>2000</v>
      </c>
      <c r="AK60" s="645" t="s">
        <v>2001</v>
      </c>
      <c r="AL60" s="645" t="s">
        <v>2049</v>
      </c>
      <c r="AM60" s="645" t="s">
        <v>2000</v>
      </c>
    </row>
    <row r="61" spans="1:39" s="647" customFormat="1" x14ac:dyDescent="0.3">
      <c r="A61" s="646" t="s">
        <v>2345</v>
      </c>
      <c r="B61" s="645" t="s">
        <v>2070</v>
      </c>
      <c r="C61" s="645" t="s">
        <v>2070</v>
      </c>
      <c r="D61" s="645" t="s">
        <v>2070</v>
      </c>
      <c r="E61" s="645" t="s">
        <v>2070</v>
      </c>
      <c r="F61" s="645" t="s">
        <v>2070</v>
      </c>
      <c r="G61" s="645" t="s">
        <v>2070</v>
      </c>
      <c r="H61" s="645" t="s">
        <v>2070</v>
      </c>
      <c r="I61" s="645" t="s">
        <v>2070</v>
      </c>
      <c r="J61" s="645" t="s">
        <v>2070</v>
      </c>
      <c r="K61" s="645" t="s">
        <v>2070</v>
      </c>
      <c r="L61" s="645" t="s">
        <v>2307</v>
      </c>
      <c r="M61" s="645" t="s">
        <v>2307</v>
      </c>
      <c r="N61" s="645" t="s">
        <v>2307</v>
      </c>
      <c r="O61" s="645" t="s">
        <v>2307</v>
      </c>
      <c r="P61" s="645" t="s">
        <v>2307</v>
      </c>
      <c r="Q61" s="645" t="s">
        <v>2307</v>
      </c>
      <c r="R61" s="645" t="s">
        <v>2307</v>
      </c>
      <c r="S61" s="645" t="s">
        <v>2068</v>
      </c>
      <c r="T61" s="645" t="s">
        <v>2102</v>
      </c>
      <c r="U61" s="645" t="s">
        <v>2102</v>
      </c>
      <c r="V61" s="645" t="s">
        <v>2102</v>
      </c>
      <c r="W61" s="645" t="s">
        <v>1989</v>
      </c>
      <c r="X61" s="645" t="s">
        <v>1989</v>
      </c>
      <c r="Y61" s="645" t="s">
        <v>1989</v>
      </c>
      <c r="Z61" s="645" t="s">
        <v>1989</v>
      </c>
      <c r="AA61" s="645" t="s">
        <v>1989</v>
      </c>
      <c r="AB61" s="645" t="s">
        <v>1989</v>
      </c>
      <c r="AC61" s="645" t="s">
        <v>1989</v>
      </c>
      <c r="AD61" s="645" t="s">
        <v>2026</v>
      </c>
      <c r="AE61" s="645" t="s">
        <v>2001</v>
      </c>
      <c r="AF61" s="645" t="s">
        <v>2001</v>
      </c>
      <c r="AG61" s="645" t="s">
        <v>2001</v>
      </c>
      <c r="AH61" s="645" t="s">
        <v>2000</v>
      </c>
      <c r="AI61" s="645" t="s">
        <v>2000</v>
      </c>
      <c r="AJ61" s="645" t="s">
        <v>2132</v>
      </c>
      <c r="AK61" s="645" t="s">
        <v>2026</v>
      </c>
      <c r="AL61" s="645" t="s">
        <v>2000</v>
      </c>
      <c r="AM61" s="645" t="s">
        <v>2000</v>
      </c>
    </row>
    <row r="62" spans="1:39" s="647" customFormat="1" x14ac:dyDescent="0.3">
      <c r="A62" s="646" t="s">
        <v>2346</v>
      </c>
      <c r="B62" s="645" t="s">
        <v>2019</v>
      </c>
      <c r="C62" s="645" t="s">
        <v>2019</v>
      </c>
      <c r="D62" s="645" t="s">
        <v>2019</v>
      </c>
      <c r="E62" s="645" t="s">
        <v>2019</v>
      </c>
      <c r="F62" s="645" t="s">
        <v>2019</v>
      </c>
      <c r="G62" s="645" t="s">
        <v>2019</v>
      </c>
      <c r="H62" s="645" t="s">
        <v>2019</v>
      </c>
      <c r="I62" s="645" t="s">
        <v>2019</v>
      </c>
      <c r="J62" s="645" t="s">
        <v>2019</v>
      </c>
      <c r="K62" s="645" t="s">
        <v>2019</v>
      </c>
      <c r="L62" s="645" t="s">
        <v>2021</v>
      </c>
      <c r="M62" s="645" t="s">
        <v>2021</v>
      </c>
      <c r="N62" s="645" t="s">
        <v>2021</v>
      </c>
      <c r="O62" s="645" t="s">
        <v>2021</v>
      </c>
      <c r="P62" s="645" t="s">
        <v>2021</v>
      </c>
      <c r="Q62" s="645" t="s">
        <v>2021</v>
      </c>
      <c r="R62" s="645" t="s">
        <v>2021</v>
      </c>
      <c r="S62" s="645" t="s">
        <v>2024</v>
      </c>
      <c r="T62" s="645" t="s">
        <v>1996</v>
      </c>
      <c r="U62" s="645" t="s">
        <v>1996</v>
      </c>
      <c r="V62" s="645" t="s">
        <v>1996</v>
      </c>
      <c r="W62" s="645" t="s">
        <v>1989</v>
      </c>
      <c r="X62" s="645" t="s">
        <v>1989</v>
      </c>
      <c r="Y62" s="645" t="s">
        <v>1989</v>
      </c>
      <c r="Z62" s="645" t="s">
        <v>1989</v>
      </c>
      <c r="AA62" s="645" t="s">
        <v>1989</v>
      </c>
      <c r="AB62" s="645" t="s">
        <v>1989</v>
      </c>
      <c r="AC62" s="645" t="s">
        <v>1989</v>
      </c>
      <c r="AD62" s="645" t="s">
        <v>2000</v>
      </c>
      <c r="AE62" s="645" t="s">
        <v>2000</v>
      </c>
      <c r="AF62" s="645" t="s">
        <v>2000</v>
      </c>
      <c r="AG62" s="645" t="s">
        <v>2000</v>
      </c>
      <c r="AH62" s="645" t="s">
        <v>2000</v>
      </c>
      <c r="AI62" s="645" t="s">
        <v>2347</v>
      </c>
      <c r="AJ62" s="645" t="s">
        <v>2001</v>
      </c>
      <c r="AK62" s="645" t="s">
        <v>2026</v>
      </c>
      <c r="AL62" s="645" t="s">
        <v>2000</v>
      </c>
      <c r="AM62" s="645" t="s">
        <v>2347</v>
      </c>
    </row>
    <row r="63" spans="1:39" s="647" customFormat="1" x14ac:dyDescent="0.3">
      <c r="A63" s="646" t="s">
        <v>2348</v>
      </c>
      <c r="B63" s="645" t="s">
        <v>191</v>
      </c>
      <c r="C63" s="645" t="s">
        <v>2027</v>
      </c>
      <c r="D63" s="645" t="s">
        <v>191</v>
      </c>
      <c r="E63" s="645" t="s">
        <v>2027</v>
      </c>
      <c r="F63" s="645" t="s">
        <v>2027</v>
      </c>
      <c r="G63" s="645" t="s">
        <v>2027</v>
      </c>
      <c r="H63" s="645" t="s">
        <v>2027</v>
      </c>
      <c r="I63" s="645" t="s">
        <v>2027</v>
      </c>
      <c r="J63" s="645" t="s">
        <v>2027</v>
      </c>
      <c r="K63" s="645" t="s">
        <v>2027</v>
      </c>
      <c r="L63" s="645" t="s">
        <v>2029</v>
      </c>
      <c r="M63" s="645" t="s">
        <v>2029</v>
      </c>
      <c r="N63" s="645" t="s">
        <v>2021</v>
      </c>
      <c r="O63" s="645" t="s">
        <v>2029</v>
      </c>
      <c r="P63" s="645" t="s">
        <v>2029</v>
      </c>
      <c r="Q63" s="645" t="s">
        <v>2029</v>
      </c>
      <c r="R63" s="645" t="s">
        <v>2029</v>
      </c>
      <c r="S63" s="645" t="s">
        <v>2030</v>
      </c>
      <c r="T63" s="645" t="s">
        <v>2031</v>
      </c>
      <c r="U63" s="645" t="s">
        <v>2031</v>
      </c>
      <c r="V63" s="645" t="s">
        <v>2031</v>
      </c>
      <c r="W63" s="645" t="s">
        <v>2031</v>
      </c>
      <c r="X63" s="645" t="s">
        <v>2031</v>
      </c>
      <c r="Y63" s="645" t="s">
        <v>2031</v>
      </c>
      <c r="Z63" s="645" t="s">
        <v>2031</v>
      </c>
      <c r="AA63" s="645" t="s">
        <v>2031</v>
      </c>
      <c r="AB63" s="645" t="s">
        <v>2031</v>
      </c>
      <c r="AC63" s="645" t="s">
        <v>2031</v>
      </c>
      <c r="AD63" s="645" t="s">
        <v>2114</v>
      </c>
      <c r="AE63" s="645" t="s">
        <v>2114</v>
      </c>
      <c r="AF63" s="645" t="s">
        <v>2114</v>
      </c>
      <c r="AG63" s="645">
        <v>7.85</v>
      </c>
      <c r="AH63" s="645">
        <v>7.85</v>
      </c>
      <c r="AI63" s="645">
        <v>7.85</v>
      </c>
      <c r="AJ63" s="645" t="s">
        <v>2317</v>
      </c>
      <c r="AK63" s="645" t="s">
        <v>2317</v>
      </c>
      <c r="AL63" s="645" t="s">
        <v>2317</v>
      </c>
      <c r="AM63" s="645">
        <v>7.85</v>
      </c>
    </row>
    <row r="64" spans="1:39" s="647" customFormat="1" x14ac:dyDescent="0.3">
      <c r="A64" s="646" t="s">
        <v>2349</v>
      </c>
      <c r="B64" s="645" t="s">
        <v>2070</v>
      </c>
      <c r="C64" s="645" t="s">
        <v>2070</v>
      </c>
      <c r="D64" s="645" t="s">
        <v>2070</v>
      </c>
      <c r="E64" s="645" t="s">
        <v>2070</v>
      </c>
      <c r="F64" s="645" t="s">
        <v>2070</v>
      </c>
      <c r="G64" s="645" t="s">
        <v>2070</v>
      </c>
      <c r="H64" s="645" t="s">
        <v>1994</v>
      </c>
      <c r="I64" s="645" t="s">
        <v>2070</v>
      </c>
      <c r="J64" s="645" t="s">
        <v>2070</v>
      </c>
      <c r="K64" s="645" t="s">
        <v>2070</v>
      </c>
      <c r="L64" s="645" t="s">
        <v>1996</v>
      </c>
      <c r="M64" s="645" t="s">
        <v>2350</v>
      </c>
      <c r="N64" s="645" t="s">
        <v>2307</v>
      </c>
      <c r="O64" s="645" t="s">
        <v>2307</v>
      </c>
      <c r="P64" s="645" t="s">
        <v>2307</v>
      </c>
      <c r="Q64" s="645" t="s">
        <v>2307</v>
      </c>
      <c r="R64" s="645" t="s">
        <v>2307</v>
      </c>
      <c r="S64" s="645" t="s">
        <v>2068</v>
      </c>
      <c r="T64" s="645" t="s">
        <v>2102</v>
      </c>
      <c r="U64" s="645" t="s">
        <v>2102</v>
      </c>
      <c r="V64" s="645" t="s">
        <v>1989</v>
      </c>
      <c r="W64" s="645" t="s">
        <v>1989</v>
      </c>
      <c r="X64" s="645" t="s">
        <v>1989</v>
      </c>
      <c r="Y64" s="645" t="s">
        <v>1989</v>
      </c>
      <c r="Z64" s="645" t="s">
        <v>1989</v>
      </c>
      <c r="AA64" s="645" t="s">
        <v>1989</v>
      </c>
      <c r="AB64" s="645" t="s">
        <v>1989</v>
      </c>
      <c r="AC64" s="645" t="s">
        <v>1989</v>
      </c>
      <c r="AD64" s="645" t="s">
        <v>2351</v>
      </c>
      <c r="AE64" s="645" t="s">
        <v>2001</v>
      </c>
      <c r="AF64" s="645" t="s">
        <v>2001</v>
      </c>
      <c r="AG64" s="645" t="s">
        <v>2026</v>
      </c>
      <c r="AH64" s="645" t="s">
        <v>2351</v>
      </c>
      <c r="AI64" s="645" t="s">
        <v>2351</v>
      </c>
      <c r="AJ64" s="645" t="s">
        <v>2352</v>
      </c>
      <c r="AK64" s="645" t="s">
        <v>2026</v>
      </c>
      <c r="AL64" s="645" t="s">
        <v>2351</v>
      </c>
      <c r="AM64" s="645" t="s">
        <v>2351</v>
      </c>
    </row>
    <row r="65" spans="1:39" ht="18" thickBot="1" x14ac:dyDescent="0.35">
      <c r="A65" s="650" t="s">
        <v>584</v>
      </c>
      <c r="B65" s="651" t="s">
        <v>2353</v>
      </c>
      <c r="C65" s="651" t="s">
        <v>2354</v>
      </c>
      <c r="D65" s="651" t="s">
        <v>2354</v>
      </c>
      <c r="E65" s="651" t="s">
        <v>2354</v>
      </c>
      <c r="F65" s="651" t="s">
        <v>2354</v>
      </c>
      <c r="G65" s="651" t="s">
        <v>2354</v>
      </c>
      <c r="H65" s="651" t="s">
        <v>2354</v>
      </c>
      <c r="I65" s="651" t="s">
        <v>2355</v>
      </c>
      <c r="J65" s="651" t="s">
        <v>2098</v>
      </c>
      <c r="K65" s="651" t="s">
        <v>2354</v>
      </c>
      <c r="L65" s="651" t="s">
        <v>2192</v>
      </c>
      <c r="M65" s="651" t="s">
        <v>2192</v>
      </c>
      <c r="N65" s="651" t="s">
        <v>2356</v>
      </c>
      <c r="O65" s="651" t="s">
        <v>2357</v>
      </c>
      <c r="P65" s="651" t="s">
        <v>2358</v>
      </c>
      <c r="Q65" s="651" t="s">
        <v>2228</v>
      </c>
      <c r="R65" s="651" t="s">
        <v>2359</v>
      </c>
      <c r="S65" s="651" t="s">
        <v>2229</v>
      </c>
      <c r="T65" s="651" t="s">
        <v>2088</v>
      </c>
      <c r="U65" s="651" t="s">
        <v>2001</v>
      </c>
      <c r="V65" s="651" t="s">
        <v>2207</v>
      </c>
      <c r="W65" s="651" t="s">
        <v>2001</v>
      </c>
      <c r="X65" s="651" t="s">
        <v>2049</v>
      </c>
      <c r="Y65" s="651" t="s">
        <v>2207</v>
      </c>
      <c r="Z65" s="651" t="s">
        <v>2172</v>
      </c>
      <c r="AA65" s="651" t="s">
        <v>2360</v>
      </c>
      <c r="AB65" s="651" t="s">
        <v>2001</v>
      </c>
      <c r="AC65" s="651" t="s">
        <v>2001</v>
      </c>
      <c r="AD65" s="651" t="s">
        <v>2001</v>
      </c>
      <c r="AE65" s="651" t="s">
        <v>2001</v>
      </c>
      <c r="AF65" s="651" t="s">
        <v>2001</v>
      </c>
      <c r="AG65" s="651" t="s">
        <v>2001</v>
      </c>
      <c r="AH65" s="651" t="s">
        <v>2084</v>
      </c>
      <c r="AI65" s="651" t="s">
        <v>2001</v>
      </c>
      <c r="AJ65" s="651" t="s">
        <v>2001</v>
      </c>
      <c r="AK65" s="651" t="s">
        <v>2361</v>
      </c>
      <c r="AL65" s="651" t="s">
        <v>2026</v>
      </c>
      <c r="AM65" s="651" t="s">
        <v>2207</v>
      </c>
    </row>
    <row r="66" spans="1:39" ht="18" thickTop="1" x14ac:dyDescent="0.3">
      <c r="A66" s="652" t="s">
        <v>2362</v>
      </c>
      <c r="B66" s="653"/>
      <c r="C66" s="653"/>
      <c r="D66" s="653"/>
      <c r="E66" s="653"/>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653"/>
      <c r="AK66" s="653"/>
      <c r="AL66" s="653"/>
      <c r="AM66" s="653"/>
    </row>
    <row r="67" spans="1:39" x14ac:dyDescent="0.3">
      <c r="A67" s="654"/>
      <c r="B67" s="653"/>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row>
    <row r="68" spans="1:39" s="635" customFormat="1" ht="18" thickBot="1" x14ac:dyDescent="0.35">
      <c r="A68" s="636"/>
      <c r="B68" s="637"/>
      <c r="C68" s="637"/>
      <c r="D68" s="637"/>
      <c r="E68" s="637"/>
      <c r="F68" s="637"/>
      <c r="G68" s="637"/>
      <c r="H68" s="637"/>
      <c r="I68" s="637"/>
      <c r="J68" s="637"/>
      <c r="K68" s="637"/>
      <c r="L68" s="637"/>
      <c r="M68" s="637"/>
      <c r="N68" s="637"/>
      <c r="O68" s="637"/>
      <c r="P68" s="637"/>
      <c r="Q68" s="637"/>
      <c r="R68" s="637"/>
      <c r="S68" s="637"/>
      <c r="T68" s="637"/>
      <c r="U68" s="637"/>
      <c r="V68" s="637"/>
      <c r="W68" s="637"/>
      <c r="X68" s="637"/>
      <c r="Y68" s="637"/>
      <c r="Z68" s="637"/>
      <c r="AA68" s="637"/>
      <c r="AB68" s="637"/>
      <c r="AC68" s="637"/>
      <c r="AD68" s="637"/>
      <c r="AE68" s="637"/>
      <c r="AF68" s="637"/>
      <c r="AG68" s="637"/>
      <c r="AH68" s="637"/>
      <c r="AI68" s="637"/>
      <c r="AJ68" s="637"/>
      <c r="AK68" s="637"/>
      <c r="AL68" s="637"/>
      <c r="AM68" s="637" t="s">
        <v>672</v>
      </c>
    </row>
    <row r="69" spans="1:39" ht="26.25" customHeight="1" thickTop="1" thickBot="1" x14ac:dyDescent="0.35">
      <c r="A69" s="655" t="s">
        <v>586</v>
      </c>
      <c r="B69" s="639">
        <v>43374</v>
      </c>
      <c r="C69" s="639">
        <v>43405</v>
      </c>
      <c r="D69" s="639">
        <v>43435</v>
      </c>
      <c r="E69" s="639">
        <v>43466</v>
      </c>
      <c r="F69" s="639">
        <v>43497</v>
      </c>
      <c r="G69" s="639">
        <v>43525</v>
      </c>
      <c r="H69" s="639">
        <v>43556</v>
      </c>
      <c r="I69" s="639">
        <v>43586</v>
      </c>
      <c r="J69" s="639">
        <v>43617</v>
      </c>
      <c r="K69" s="639">
        <v>43647</v>
      </c>
      <c r="L69" s="639">
        <v>43678</v>
      </c>
      <c r="M69" s="639">
        <v>43709</v>
      </c>
      <c r="N69" s="639">
        <v>43739</v>
      </c>
      <c r="O69" s="639">
        <v>43770</v>
      </c>
      <c r="P69" s="639">
        <v>43800</v>
      </c>
      <c r="Q69" s="639">
        <v>43831</v>
      </c>
      <c r="R69" s="639">
        <v>43862</v>
      </c>
      <c r="S69" s="639">
        <v>43891</v>
      </c>
      <c r="T69" s="639">
        <v>43922</v>
      </c>
      <c r="U69" s="639">
        <v>43952</v>
      </c>
      <c r="V69" s="639">
        <v>43983</v>
      </c>
      <c r="W69" s="639">
        <v>44013</v>
      </c>
      <c r="X69" s="639">
        <v>44044</v>
      </c>
      <c r="Y69" s="639">
        <v>44075</v>
      </c>
      <c r="Z69" s="639">
        <v>44105</v>
      </c>
      <c r="AA69" s="639">
        <v>44136</v>
      </c>
      <c r="AB69" s="639">
        <v>44166</v>
      </c>
      <c r="AC69" s="639">
        <v>44197</v>
      </c>
      <c r="AD69" s="639">
        <v>44228</v>
      </c>
      <c r="AE69" s="639">
        <v>44256</v>
      </c>
      <c r="AF69" s="639">
        <v>44287</v>
      </c>
      <c r="AG69" s="639">
        <v>44317</v>
      </c>
      <c r="AH69" s="639">
        <v>44348</v>
      </c>
      <c r="AI69" s="639">
        <v>44378</v>
      </c>
      <c r="AJ69" s="639">
        <v>44409</v>
      </c>
      <c r="AK69" s="639">
        <v>44440</v>
      </c>
      <c r="AL69" s="639">
        <v>44470</v>
      </c>
      <c r="AM69" s="639">
        <v>44501</v>
      </c>
    </row>
    <row r="70" spans="1:39" s="635" customFormat="1" ht="18" thickTop="1" x14ac:dyDescent="0.3">
      <c r="A70" s="643" t="s">
        <v>587</v>
      </c>
      <c r="B70" s="642" t="s">
        <v>1981</v>
      </c>
      <c r="C70" s="642" t="s">
        <v>1994</v>
      </c>
      <c r="D70" s="642" t="s">
        <v>2098</v>
      </c>
      <c r="E70" s="642" t="s">
        <v>2044</v>
      </c>
      <c r="F70" s="642" t="s">
        <v>1981</v>
      </c>
      <c r="G70" s="642" t="s">
        <v>1981</v>
      </c>
      <c r="H70" s="642" t="s">
        <v>2045</v>
      </c>
      <c r="I70" s="642" t="s">
        <v>2243</v>
      </c>
      <c r="J70" s="642" t="s">
        <v>2045</v>
      </c>
      <c r="K70" s="642" t="s">
        <v>2243</v>
      </c>
      <c r="L70" s="642" t="s">
        <v>1983</v>
      </c>
      <c r="M70" s="642" t="s">
        <v>2046</v>
      </c>
      <c r="N70" s="642" t="s">
        <v>1983</v>
      </c>
      <c r="O70" s="642" t="s">
        <v>1983</v>
      </c>
      <c r="P70" s="642" t="s">
        <v>1983</v>
      </c>
      <c r="Q70" s="642" t="s">
        <v>1983</v>
      </c>
      <c r="R70" s="642" t="s">
        <v>1986</v>
      </c>
      <c r="S70" s="642" t="s">
        <v>2086</v>
      </c>
      <c r="T70" s="642" t="s">
        <v>1996</v>
      </c>
      <c r="U70" s="642" t="s">
        <v>1989</v>
      </c>
      <c r="V70" s="642" t="s">
        <v>1989</v>
      </c>
      <c r="W70" s="642" t="s">
        <v>2363</v>
      </c>
      <c r="X70" s="642" t="s">
        <v>1989</v>
      </c>
      <c r="Y70" s="642" t="s">
        <v>1989</v>
      </c>
      <c r="Z70" s="642" t="s">
        <v>1989</v>
      </c>
      <c r="AA70" s="642" t="s">
        <v>1989</v>
      </c>
      <c r="AB70" s="642" t="s">
        <v>1989</v>
      </c>
      <c r="AC70" s="642" t="s">
        <v>1989</v>
      </c>
      <c r="AD70" s="642" t="s">
        <v>2078</v>
      </c>
      <c r="AE70" s="642" t="s">
        <v>2207</v>
      </c>
      <c r="AF70" s="642" t="s">
        <v>2049</v>
      </c>
      <c r="AG70" s="642" t="s">
        <v>2049</v>
      </c>
      <c r="AH70" s="642" t="s">
        <v>2078</v>
      </c>
      <c r="AI70" s="642" t="s">
        <v>2084</v>
      </c>
      <c r="AJ70" s="642" t="s">
        <v>2049</v>
      </c>
      <c r="AK70" s="642" t="s">
        <v>2364</v>
      </c>
      <c r="AL70" s="642" t="s">
        <v>2139</v>
      </c>
      <c r="AM70" s="642" t="s">
        <v>1979</v>
      </c>
    </row>
    <row r="71" spans="1:39" x14ac:dyDescent="0.3">
      <c r="A71" s="644" t="s">
        <v>588</v>
      </c>
      <c r="B71" s="645" t="s">
        <v>930</v>
      </c>
      <c r="C71" s="645" t="s">
        <v>2365</v>
      </c>
      <c r="D71" s="645" t="s">
        <v>2365</v>
      </c>
      <c r="E71" s="645" t="s">
        <v>2365</v>
      </c>
      <c r="F71" s="645" t="s">
        <v>2365</v>
      </c>
      <c r="G71" s="645" t="s">
        <v>2365</v>
      </c>
      <c r="H71" s="645" t="s">
        <v>2365</v>
      </c>
      <c r="I71" s="645" t="s">
        <v>930</v>
      </c>
      <c r="J71" s="645" t="s">
        <v>2365</v>
      </c>
      <c r="K71" s="645" t="s">
        <v>930</v>
      </c>
      <c r="L71" s="645" t="s">
        <v>2228</v>
      </c>
      <c r="M71" s="645" t="s">
        <v>2228</v>
      </c>
      <c r="N71" s="645" t="s">
        <v>2228</v>
      </c>
      <c r="O71" s="645" t="s">
        <v>2228</v>
      </c>
      <c r="P71" s="645" t="s">
        <v>2228</v>
      </c>
      <c r="Q71" s="645" t="s">
        <v>2228</v>
      </c>
      <c r="R71" s="645" t="s">
        <v>2366</v>
      </c>
      <c r="S71" s="645" t="s">
        <v>2367</v>
      </c>
      <c r="T71" s="645" t="s">
        <v>2026</v>
      </c>
      <c r="U71" s="645" t="s">
        <v>2074</v>
      </c>
      <c r="V71" s="645" t="s">
        <v>2001</v>
      </c>
      <c r="W71" s="645" t="s">
        <v>2368</v>
      </c>
      <c r="X71" s="645" t="s">
        <v>2369</v>
      </c>
      <c r="Y71" s="645" t="s">
        <v>2370</v>
      </c>
      <c r="Z71" s="645" t="s">
        <v>2026</v>
      </c>
      <c r="AA71" s="645" t="s">
        <v>2026</v>
      </c>
      <c r="AB71" s="645" t="s">
        <v>2026</v>
      </c>
      <c r="AC71" s="645" t="s">
        <v>2001</v>
      </c>
      <c r="AD71" s="645" t="s">
        <v>2026</v>
      </c>
      <c r="AE71" s="645" t="s">
        <v>2026</v>
      </c>
      <c r="AF71" s="645" t="s">
        <v>2074</v>
      </c>
      <c r="AG71" s="645" t="s">
        <v>2026</v>
      </c>
      <c r="AH71" s="645" t="s">
        <v>2026</v>
      </c>
      <c r="AI71" s="645" t="s">
        <v>2026</v>
      </c>
      <c r="AJ71" s="645" t="s">
        <v>2026</v>
      </c>
      <c r="AK71" s="645" t="s">
        <v>2026</v>
      </c>
      <c r="AL71" s="645" t="s">
        <v>2026</v>
      </c>
      <c r="AM71" s="645" t="s">
        <v>2026</v>
      </c>
    </row>
    <row r="72" spans="1:39" x14ac:dyDescent="0.3">
      <c r="A72" s="644" t="s">
        <v>589</v>
      </c>
      <c r="B72" s="645" t="s">
        <v>2028</v>
      </c>
      <c r="C72" s="645" t="s">
        <v>2019</v>
      </c>
      <c r="D72" s="645" t="s">
        <v>2019</v>
      </c>
      <c r="E72" s="645" t="s">
        <v>2019</v>
      </c>
      <c r="F72" s="645" t="s">
        <v>2021</v>
      </c>
      <c r="G72" s="645" t="s">
        <v>2028</v>
      </c>
      <c r="H72" s="645" t="s">
        <v>2019</v>
      </c>
      <c r="I72" s="645" t="s">
        <v>2019</v>
      </c>
      <c r="J72" s="645" t="s">
        <v>2028</v>
      </c>
      <c r="K72" s="645" t="s">
        <v>2307</v>
      </c>
      <c r="L72" s="645" t="s">
        <v>2307</v>
      </c>
      <c r="M72" s="645" t="s">
        <v>2056</v>
      </c>
      <c r="N72" s="645" t="s">
        <v>2056</v>
      </c>
      <c r="O72" s="645" t="s">
        <v>2056</v>
      </c>
      <c r="P72" s="645" t="s">
        <v>2021</v>
      </c>
      <c r="Q72" s="645" t="s">
        <v>2021</v>
      </c>
      <c r="R72" s="645" t="s">
        <v>2021</v>
      </c>
      <c r="S72" s="645" t="s">
        <v>2024</v>
      </c>
      <c r="T72" s="645" t="s">
        <v>1996</v>
      </c>
      <c r="U72" s="645" t="s">
        <v>1996</v>
      </c>
      <c r="V72" s="645" t="s">
        <v>1996</v>
      </c>
      <c r="W72" s="645" t="s">
        <v>1989</v>
      </c>
      <c r="X72" s="645" t="s">
        <v>1989</v>
      </c>
      <c r="Y72" s="645" t="s">
        <v>1989</v>
      </c>
      <c r="Z72" s="645" t="s">
        <v>1989</v>
      </c>
      <c r="AA72" s="645" t="s">
        <v>1989</v>
      </c>
      <c r="AB72" s="645" t="s">
        <v>1989</v>
      </c>
      <c r="AC72" s="645" t="s">
        <v>1989</v>
      </c>
      <c r="AD72" s="645" t="s">
        <v>2026</v>
      </c>
      <c r="AE72" s="645" t="s">
        <v>2000</v>
      </c>
      <c r="AF72" s="645" t="s">
        <v>2000</v>
      </c>
      <c r="AG72" s="645" t="s">
        <v>2026</v>
      </c>
      <c r="AH72" s="645" t="s">
        <v>2026</v>
      </c>
      <c r="AI72" s="645" t="s">
        <v>2139</v>
      </c>
      <c r="AJ72" s="645" t="s">
        <v>2026</v>
      </c>
      <c r="AK72" s="645" t="s">
        <v>2026</v>
      </c>
      <c r="AL72" s="645" t="s">
        <v>2014</v>
      </c>
      <c r="AM72" s="645" t="s">
        <v>2000</v>
      </c>
    </row>
    <row r="73" spans="1:39" x14ac:dyDescent="0.3">
      <c r="A73" s="644" t="s">
        <v>590</v>
      </c>
      <c r="B73" s="645" t="s">
        <v>191</v>
      </c>
      <c r="C73" s="645" t="s">
        <v>2371</v>
      </c>
      <c r="D73" s="645" t="s">
        <v>191</v>
      </c>
      <c r="E73" s="645" t="s">
        <v>191</v>
      </c>
      <c r="F73" s="645" t="s">
        <v>191</v>
      </c>
      <c r="G73" s="645" t="s">
        <v>191</v>
      </c>
      <c r="H73" s="645" t="s">
        <v>191</v>
      </c>
      <c r="I73" s="645" t="s">
        <v>191</v>
      </c>
      <c r="J73" s="645" t="s">
        <v>191</v>
      </c>
      <c r="K73" s="645" t="s">
        <v>2372</v>
      </c>
      <c r="L73" s="645" t="s">
        <v>2373</v>
      </c>
      <c r="M73" s="645" t="s">
        <v>2120</v>
      </c>
      <c r="N73" s="645" t="s">
        <v>2373</v>
      </c>
      <c r="O73" s="645" t="s">
        <v>2373</v>
      </c>
      <c r="P73" s="645" t="s">
        <v>2373</v>
      </c>
      <c r="Q73" s="645" t="s">
        <v>2019</v>
      </c>
      <c r="R73" s="645" t="s">
        <v>2373</v>
      </c>
      <c r="S73" s="645" t="s">
        <v>2374</v>
      </c>
      <c r="T73" s="645" t="s">
        <v>2375</v>
      </c>
      <c r="U73" s="645" t="s">
        <v>2375</v>
      </c>
      <c r="V73" s="645" t="s">
        <v>2376</v>
      </c>
      <c r="W73" s="645" t="s">
        <v>2375</v>
      </c>
      <c r="X73" s="645" t="s">
        <v>2030</v>
      </c>
      <c r="Y73" s="645" t="s">
        <v>2030</v>
      </c>
      <c r="Z73" s="645" t="s">
        <v>2068</v>
      </c>
      <c r="AA73" s="645" t="s">
        <v>2375</v>
      </c>
      <c r="AB73" s="645" t="s">
        <v>2307</v>
      </c>
      <c r="AC73" s="645" t="s">
        <v>2375</v>
      </c>
      <c r="AD73" s="645" t="s">
        <v>2114</v>
      </c>
      <c r="AE73" s="645" t="s">
        <v>2114</v>
      </c>
      <c r="AF73" s="645" t="s">
        <v>2377</v>
      </c>
      <c r="AG73" s="645">
        <v>7.85</v>
      </c>
      <c r="AH73" s="645" t="s">
        <v>191</v>
      </c>
      <c r="AI73" s="645" t="s">
        <v>191</v>
      </c>
      <c r="AJ73" s="645" t="s">
        <v>191</v>
      </c>
      <c r="AK73" s="645" t="s">
        <v>191</v>
      </c>
      <c r="AL73" s="645">
        <v>4.7</v>
      </c>
      <c r="AM73" s="645">
        <v>4.7</v>
      </c>
    </row>
    <row r="74" spans="1:39" x14ac:dyDescent="0.3">
      <c r="A74" s="644" t="s">
        <v>591</v>
      </c>
      <c r="B74" s="645" t="s">
        <v>1983</v>
      </c>
      <c r="C74" s="645" t="s">
        <v>1994</v>
      </c>
      <c r="D74" s="645" t="s">
        <v>2210</v>
      </c>
      <c r="E74" s="645" t="s">
        <v>2044</v>
      </c>
      <c r="F74" s="645" t="s">
        <v>1983</v>
      </c>
      <c r="G74" s="645" t="s">
        <v>1983</v>
      </c>
      <c r="H74" s="645" t="s">
        <v>2045</v>
      </c>
      <c r="I74" s="645" t="s">
        <v>2243</v>
      </c>
      <c r="J74" s="645" t="s">
        <v>1983</v>
      </c>
      <c r="K74" s="645" t="s">
        <v>2032</v>
      </c>
      <c r="L74" s="645" t="s">
        <v>1983</v>
      </c>
      <c r="M74" s="645" t="s">
        <v>2046</v>
      </c>
      <c r="N74" s="645" t="s">
        <v>1983</v>
      </c>
      <c r="O74" s="645" t="s">
        <v>1983</v>
      </c>
      <c r="P74" s="645" t="s">
        <v>1983</v>
      </c>
      <c r="Q74" s="645" t="s">
        <v>1983</v>
      </c>
      <c r="R74" s="645" t="s">
        <v>2019</v>
      </c>
      <c r="S74" s="645" t="s">
        <v>2086</v>
      </c>
      <c r="T74" s="645" t="s">
        <v>2334</v>
      </c>
      <c r="U74" s="645" t="s">
        <v>2334</v>
      </c>
      <c r="V74" s="645" t="s">
        <v>2334</v>
      </c>
      <c r="W74" s="645" t="s">
        <v>2076</v>
      </c>
      <c r="X74" s="645" t="s">
        <v>2378</v>
      </c>
      <c r="Y74" s="645" t="s">
        <v>2378</v>
      </c>
      <c r="Z74" s="645" t="s">
        <v>2378</v>
      </c>
      <c r="AA74" s="645" t="s">
        <v>2378</v>
      </c>
      <c r="AB74" s="645" t="s">
        <v>2378</v>
      </c>
      <c r="AC74" s="645" t="s">
        <v>2378</v>
      </c>
      <c r="AD74" s="645" t="s">
        <v>2317</v>
      </c>
      <c r="AE74" s="645" t="s">
        <v>2379</v>
      </c>
      <c r="AF74" s="645" t="s">
        <v>2115</v>
      </c>
      <c r="AG74" s="645" t="s">
        <v>2380</v>
      </c>
      <c r="AH74" s="645" t="s">
        <v>2075</v>
      </c>
      <c r="AI74" s="645" t="s">
        <v>2380</v>
      </c>
      <c r="AJ74" s="645" t="s">
        <v>2381</v>
      </c>
      <c r="AK74" s="645" t="s">
        <v>2364</v>
      </c>
      <c r="AL74" s="645" t="s">
        <v>2090</v>
      </c>
      <c r="AM74" s="645" t="s">
        <v>2382</v>
      </c>
    </row>
    <row r="75" spans="1:39" x14ac:dyDescent="0.3">
      <c r="A75" s="644" t="s">
        <v>592</v>
      </c>
      <c r="B75" s="645" t="s">
        <v>2019</v>
      </c>
      <c r="C75" s="645" t="s">
        <v>2019</v>
      </c>
      <c r="D75" s="645" t="s">
        <v>2019</v>
      </c>
      <c r="E75" s="645" t="s">
        <v>2019</v>
      </c>
      <c r="F75" s="645" t="s">
        <v>1981</v>
      </c>
      <c r="G75" s="645" t="s">
        <v>2019</v>
      </c>
      <c r="H75" s="645" t="s">
        <v>2019</v>
      </c>
      <c r="I75" s="645" t="s">
        <v>2019</v>
      </c>
      <c r="J75" s="645" t="s">
        <v>2019</v>
      </c>
      <c r="K75" s="645" t="s">
        <v>2019</v>
      </c>
      <c r="L75" s="645" t="s">
        <v>2021</v>
      </c>
      <c r="M75" s="645" t="s">
        <v>2021</v>
      </c>
      <c r="N75" s="645" t="s">
        <v>2021</v>
      </c>
      <c r="O75" s="645" t="s">
        <v>2021</v>
      </c>
      <c r="P75" s="645" t="s">
        <v>2021</v>
      </c>
      <c r="Q75" s="645" t="s">
        <v>2021</v>
      </c>
      <c r="R75" s="645" t="s">
        <v>1986</v>
      </c>
      <c r="S75" s="645" t="s">
        <v>2024</v>
      </c>
      <c r="T75" s="645" t="s">
        <v>1996</v>
      </c>
      <c r="U75" s="645" t="s">
        <v>1996</v>
      </c>
      <c r="V75" s="645" t="s">
        <v>1989</v>
      </c>
      <c r="W75" s="645" t="s">
        <v>1989</v>
      </c>
      <c r="X75" s="645" t="s">
        <v>1989</v>
      </c>
      <c r="Y75" s="645" t="s">
        <v>1989</v>
      </c>
      <c r="Z75" s="645" t="s">
        <v>1989</v>
      </c>
      <c r="AA75" s="645" t="s">
        <v>1989</v>
      </c>
      <c r="AB75" s="645" t="s">
        <v>1989</v>
      </c>
      <c r="AC75" s="645" t="s">
        <v>1989</v>
      </c>
      <c r="AD75" s="645" t="s">
        <v>2078</v>
      </c>
      <c r="AE75" s="645" t="s">
        <v>2026</v>
      </c>
      <c r="AF75" s="645" t="s">
        <v>2126</v>
      </c>
      <c r="AG75" s="645" t="s">
        <v>2014</v>
      </c>
      <c r="AH75" s="645" t="s">
        <v>2078</v>
      </c>
      <c r="AI75" s="645" t="s">
        <v>2078</v>
      </c>
      <c r="AJ75" s="645" t="s">
        <v>2139</v>
      </c>
      <c r="AK75" s="645" t="s">
        <v>2014</v>
      </c>
      <c r="AL75" s="645" t="s">
        <v>2014</v>
      </c>
      <c r="AM75" s="645" t="s">
        <v>2383</v>
      </c>
    </row>
    <row r="76" spans="1:39" x14ac:dyDescent="0.3">
      <c r="A76" s="644" t="s">
        <v>593</v>
      </c>
      <c r="B76" s="645" t="s">
        <v>1981</v>
      </c>
      <c r="C76" s="645" t="s">
        <v>2019</v>
      </c>
      <c r="D76" s="645" t="s">
        <v>2098</v>
      </c>
      <c r="E76" s="645" t="s">
        <v>2019</v>
      </c>
      <c r="F76" s="645" t="s">
        <v>2019</v>
      </c>
      <c r="G76" s="645" t="s">
        <v>1981</v>
      </c>
      <c r="H76" s="645" t="s">
        <v>2019</v>
      </c>
      <c r="I76" s="645" t="s">
        <v>2019</v>
      </c>
      <c r="J76" s="645" t="s">
        <v>2098</v>
      </c>
      <c r="K76" s="645" t="s">
        <v>2098</v>
      </c>
      <c r="L76" s="645" t="s">
        <v>2021</v>
      </c>
      <c r="M76" s="645" t="s">
        <v>2021</v>
      </c>
      <c r="N76" s="645" t="s">
        <v>2021</v>
      </c>
      <c r="O76" s="645" t="s">
        <v>2021</v>
      </c>
      <c r="P76" s="645" t="s">
        <v>2021</v>
      </c>
      <c r="Q76" s="645" t="s">
        <v>2021</v>
      </c>
      <c r="R76" s="645" t="s">
        <v>2021</v>
      </c>
      <c r="S76" s="645" t="s">
        <v>2024</v>
      </c>
      <c r="T76" s="645" t="s">
        <v>2057</v>
      </c>
      <c r="U76" s="645" t="s">
        <v>1989</v>
      </c>
      <c r="V76" s="645" t="s">
        <v>1989</v>
      </c>
      <c r="W76" s="645" t="s">
        <v>1996</v>
      </c>
      <c r="X76" s="645" t="s">
        <v>1996</v>
      </c>
      <c r="Y76" s="645" t="s">
        <v>1996</v>
      </c>
      <c r="Z76" s="645" t="s">
        <v>2024</v>
      </c>
      <c r="AA76" s="645" t="s">
        <v>1989</v>
      </c>
      <c r="AB76" s="645" t="s">
        <v>1989</v>
      </c>
      <c r="AC76" s="645" t="s">
        <v>1989</v>
      </c>
      <c r="AD76" s="645" t="s">
        <v>2037</v>
      </c>
      <c r="AE76" s="645" t="s">
        <v>2001</v>
      </c>
      <c r="AF76" s="645" t="s">
        <v>2049</v>
      </c>
      <c r="AG76" s="645" t="s">
        <v>2049</v>
      </c>
      <c r="AH76" s="645" t="s">
        <v>2078</v>
      </c>
      <c r="AI76" s="645" t="s">
        <v>2001</v>
      </c>
      <c r="AJ76" s="645" t="s">
        <v>2049</v>
      </c>
      <c r="AK76" s="645" t="s">
        <v>2384</v>
      </c>
      <c r="AL76" s="645" t="s">
        <v>2385</v>
      </c>
      <c r="AM76" s="645" t="s">
        <v>1979</v>
      </c>
    </row>
    <row r="77" spans="1:39" s="635" customFormat="1" x14ac:dyDescent="0.3">
      <c r="A77" s="643" t="s">
        <v>594</v>
      </c>
      <c r="B77" s="642" t="s">
        <v>2070</v>
      </c>
      <c r="C77" s="642" t="s">
        <v>2070</v>
      </c>
      <c r="D77" s="642" t="s">
        <v>2070</v>
      </c>
      <c r="E77" s="642" t="s">
        <v>2070</v>
      </c>
      <c r="F77" s="642" t="s">
        <v>1982</v>
      </c>
      <c r="G77" s="642" t="s">
        <v>2070</v>
      </c>
      <c r="H77" s="642" t="s">
        <v>2386</v>
      </c>
      <c r="I77" s="642" t="s">
        <v>2386</v>
      </c>
      <c r="J77" s="642" t="s">
        <v>2070</v>
      </c>
      <c r="K77" s="642" t="s">
        <v>2070</v>
      </c>
      <c r="L77" s="642" t="s">
        <v>2136</v>
      </c>
      <c r="M77" s="642" t="s">
        <v>1983</v>
      </c>
      <c r="N77" s="642" t="s">
        <v>2307</v>
      </c>
      <c r="O77" s="642" t="s">
        <v>2194</v>
      </c>
      <c r="P77" s="642" t="s">
        <v>2307</v>
      </c>
      <c r="Q77" s="642" t="s">
        <v>2307</v>
      </c>
      <c r="R77" s="642" t="s">
        <v>2307</v>
      </c>
      <c r="S77" s="642" t="s">
        <v>2068</v>
      </c>
      <c r="T77" s="642" t="s">
        <v>2102</v>
      </c>
      <c r="U77" s="642" t="s">
        <v>2102</v>
      </c>
      <c r="V77" s="642" t="s">
        <v>1989</v>
      </c>
      <c r="W77" s="642" t="s">
        <v>1989</v>
      </c>
      <c r="X77" s="642" t="s">
        <v>1989</v>
      </c>
      <c r="Y77" s="642" t="s">
        <v>1989</v>
      </c>
      <c r="Z77" s="642" t="s">
        <v>1989</v>
      </c>
      <c r="AA77" s="642" t="s">
        <v>1989</v>
      </c>
      <c r="AB77" s="642" t="s">
        <v>1989</v>
      </c>
      <c r="AC77" s="642" t="s">
        <v>1989</v>
      </c>
      <c r="AD77" s="642" t="s">
        <v>2387</v>
      </c>
      <c r="AE77" s="642" t="s">
        <v>2026</v>
      </c>
      <c r="AF77" s="642" t="s">
        <v>2026</v>
      </c>
      <c r="AG77" s="642" t="s">
        <v>2001</v>
      </c>
      <c r="AH77" s="642" t="s">
        <v>2001</v>
      </c>
      <c r="AI77" s="642" t="s">
        <v>1323</v>
      </c>
      <c r="AJ77" s="642" t="s">
        <v>2001</v>
      </c>
      <c r="AK77" s="642" t="s">
        <v>2088</v>
      </c>
      <c r="AL77" s="642" t="s">
        <v>2088</v>
      </c>
      <c r="AM77" s="642" t="s">
        <v>2001</v>
      </c>
    </row>
    <row r="78" spans="1:39" s="635" customFormat="1" x14ac:dyDescent="0.3">
      <c r="A78" s="643" t="s">
        <v>595</v>
      </c>
      <c r="B78" s="642" t="s">
        <v>1983</v>
      </c>
      <c r="C78" s="642" t="s">
        <v>2021</v>
      </c>
      <c r="D78" s="642" t="s">
        <v>2388</v>
      </c>
      <c r="E78" s="642" t="s">
        <v>2098</v>
      </c>
      <c r="F78" s="642" t="s">
        <v>2045</v>
      </c>
      <c r="G78" s="642" t="s">
        <v>1983</v>
      </c>
      <c r="H78" s="642" t="s">
        <v>2045</v>
      </c>
      <c r="I78" s="642" t="s">
        <v>1983</v>
      </c>
      <c r="J78" s="642" t="s">
        <v>2045</v>
      </c>
      <c r="K78" s="642" t="s">
        <v>2242</v>
      </c>
      <c r="L78" s="642" t="s">
        <v>2102</v>
      </c>
      <c r="M78" s="642" t="s">
        <v>2389</v>
      </c>
      <c r="N78" s="642" t="s">
        <v>2129</v>
      </c>
      <c r="O78" s="642" t="s">
        <v>2390</v>
      </c>
      <c r="P78" s="642" t="s">
        <v>2102</v>
      </c>
      <c r="Q78" s="642" t="s">
        <v>2046</v>
      </c>
      <c r="R78" s="642" t="s">
        <v>1983</v>
      </c>
      <c r="S78" s="642" t="s">
        <v>2046</v>
      </c>
      <c r="T78" s="642" t="s">
        <v>1999</v>
      </c>
      <c r="U78" s="642" t="s">
        <v>1989</v>
      </c>
      <c r="V78" s="642" t="s">
        <v>1989</v>
      </c>
      <c r="W78" s="642" t="s">
        <v>1989</v>
      </c>
      <c r="X78" s="642" t="s">
        <v>1989</v>
      </c>
      <c r="Y78" s="642" t="s">
        <v>1989</v>
      </c>
      <c r="Z78" s="642" t="s">
        <v>1989</v>
      </c>
      <c r="AA78" s="642" t="s">
        <v>1989</v>
      </c>
      <c r="AB78" s="642" t="s">
        <v>1989</v>
      </c>
      <c r="AC78" s="642" t="s">
        <v>1989</v>
      </c>
      <c r="AD78" s="642" t="s">
        <v>2391</v>
      </c>
      <c r="AE78" s="642" t="s">
        <v>2014</v>
      </c>
      <c r="AF78" s="642" t="s">
        <v>2001</v>
      </c>
      <c r="AG78" s="642" t="s">
        <v>1713</v>
      </c>
      <c r="AH78" s="642" t="s">
        <v>2139</v>
      </c>
      <c r="AI78" s="642" t="s">
        <v>2078</v>
      </c>
      <c r="AJ78" s="642" t="s">
        <v>2078</v>
      </c>
      <c r="AK78" s="642" t="s">
        <v>2084</v>
      </c>
      <c r="AL78" s="642" t="s">
        <v>2049</v>
      </c>
      <c r="AM78" s="642" t="s">
        <v>2084</v>
      </c>
    </row>
    <row r="79" spans="1:39" x14ac:dyDescent="0.3">
      <c r="A79" s="644" t="s">
        <v>596</v>
      </c>
      <c r="B79" s="645" t="s">
        <v>1982</v>
      </c>
      <c r="C79" s="645" t="s">
        <v>2019</v>
      </c>
      <c r="D79" s="645" t="s">
        <v>2098</v>
      </c>
      <c r="E79" s="645" t="s">
        <v>2098</v>
      </c>
      <c r="F79" s="645" t="s">
        <v>1982</v>
      </c>
      <c r="G79" s="645" t="s">
        <v>1982</v>
      </c>
      <c r="H79" s="645" t="s">
        <v>2392</v>
      </c>
      <c r="I79" s="645" t="s">
        <v>1982</v>
      </c>
      <c r="J79" s="645" t="s">
        <v>1982</v>
      </c>
      <c r="K79" s="645" t="s">
        <v>2392</v>
      </c>
      <c r="L79" s="645" t="s">
        <v>1983</v>
      </c>
      <c r="M79" s="645" t="s">
        <v>1983</v>
      </c>
      <c r="N79" s="645" t="s">
        <v>1983</v>
      </c>
      <c r="O79" s="645" t="s">
        <v>2046</v>
      </c>
      <c r="P79" s="645" t="s">
        <v>1983</v>
      </c>
      <c r="Q79" s="645" t="s">
        <v>2046</v>
      </c>
      <c r="R79" s="645" t="s">
        <v>1983</v>
      </c>
      <c r="S79" s="645" t="s">
        <v>2046</v>
      </c>
      <c r="T79" s="645" t="s">
        <v>1999</v>
      </c>
      <c r="U79" s="645" t="s">
        <v>1999</v>
      </c>
      <c r="V79" s="645" t="s">
        <v>1989</v>
      </c>
      <c r="W79" s="645" t="s">
        <v>1989</v>
      </c>
      <c r="X79" s="645" t="s">
        <v>1989</v>
      </c>
      <c r="Y79" s="645" t="s">
        <v>1989</v>
      </c>
      <c r="Z79" s="645" t="s">
        <v>1989</v>
      </c>
      <c r="AA79" s="645" t="s">
        <v>1989</v>
      </c>
      <c r="AB79" s="645" t="s">
        <v>1989</v>
      </c>
      <c r="AC79" s="645" t="s">
        <v>1989</v>
      </c>
      <c r="AD79" s="645" t="s">
        <v>2014</v>
      </c>
      <c r="AE79" s="645" t="s">
        <v>2393</v>
      </c>
      <c r="AF79" s="645" t="s">
        <v>2000</v>
      </c>
      <c r="AG79" s="645" t="s">
        <v>2393</v>
      </c>
      <c r="AH79" s="645" t="s">
        <v>2000</v>
      </c>
      <c r="AI79" s="645" t="s">
        <v>2014</v>
      </c>
      <c r="AJ79" s="645" t="s">
        <v>2394</v>
      </c>
      <c r="AK79" s="645" t="s">
        <v>2014</v>
      </c>
      <c r="AL79" s="645" t="s">
        <v>2014</v>
      </c>
      <c r="AM79" s="645" t="s">
        <v>2014</v>
      </c>
    </row>
    <row r="80" spans="1:39" x14ac:dyDescent="0.3">
      <c r="A80" s="644" t="s">
        <v>597</v>
      </c>
      <c r="B80" s="645" t="s">
        <v>1983</v>
      </c>
      <c r="C80" s="645" t="s">
        <v>2021</v>
      </c>
      <c r="D80" s="645" t="s">
        <v>2344</v>
      </c>
      <c r="E80" s="645" t="s">
        <v>2019</v>
      </c>
      <c r="F80" s="645" t="s">
        <v>2045</v>
      </c>
      <c r="G80" s="645" t="s">
        <v>1983</v>
      </c>
      <c r="H80" s="645" t="s">
        <v>1983</v>
      </c>
      <c r="I80" s="645" t="s">
        <v>1983</v>
      </c>
      <c r="J80" s="645" t="s">
        <v>2045</v>
      </c>
      <c r="K80" s="645" t="s">
        <v>2102</v>
      </c>
      <c r="L80" s="645" t="s">
        <v>2102</v>
      </c>
      <c r="M80" s="645" t="s">
        <v>2102</v>
      </c>
      <c r="N80" s="645" t="s">
        <v>2129</v>
      </c>
      <c r="O80" s="645" t="s">
        <v>2129</v>
      </c>
      <c r="P80" s="645" t="s">
        <v>2102</v>
      </c>
      <c r="Q80" s="645" t="s">
        <v>1983</v>
      </c>
      <c r="R80" s="645" t="s">
        <v>1983</v>
      </c>
      <c r="S80" s="645" t="s">
        <v>2024</v>
      </c>
      <c r="T80" s="645" t="s">
        <v>1999</v>
      </c>
      <c r="U80" s="645" t="s">
        <v>1989</v>
      </c>
      <c r="V80" s="645" t="s">
        <v>1989</v>
      </c>
      <c r="W80" s="645" t="s">
        <v>1989</v>
      </c>
      <c r="X80" s="645" t="s">
        <v>1989</v>
      </c>
      <c r="Y80" s="645" t="s">
        <v>1989</v>
      </c>
      <c r="Z80" s="645" t="s">
        <v>1989</v>
      </c>
      <c r="AA80" s="645" t="s">
        <v>1989</v>
      </c>
      <c r="AB80" s="645" t="s">
        <v>1989</v>
      </c>
      <c r="AC80" s="645" t="s">
        <v>1989</v>
      </c>
      <c r="AD80" s="645" t="s">
        <v>2391</v>
      </c>
      <c r="AE80" s="645" t="s">
        <v>2026</v>
      </c>
      <c r="AF80" s="645" t="s">
        <v>2001</v>
      </c>
      <c r="AG80" s="645" t="s">
        <v>2395</v>
      </c>
      <c r="AH80" s="645" t="s">
        <v>2139</v>
      </c>
      <c r="AI80" s="645" t="s">
        <v>2026</v>
      </c>
      <c r="AJ80" s="645" t="s">
        <v>2395</v>
      </c>
      <c r="AK80" s="645" t="s">
        <v>2084</v>
      </c>
      <c r="AL80" s="645" t="s">
        <v>2132</v>
      </c>
      <c r="AM80" s="645" t="s">
        <v>2139</v>
      </c>
    </row>
    <row r="81" spans="1:39" x14ac:dyDescent="0.3">
      <c r="A81" s="644" t="s">
        <v>598</v>
      </c>
      <c r="B81" s="645" t="s">
        <v>2019</v>
      </c>
      <c r="C81" s="645" t="s">
        <v>2019</v>
      </c>
      <c r="D81" s="645" t="s">
        <v>2019</v>
      </c>
      <c r="E81" s="645" t="s">
        <v>2019</v>
      </c>
      <c r="F81" s="645" t="s">
        <v>2019</v>
      </c>
      <c r="G81" s="645" t="s">
        <v>2019</v>
      </c>
      <c r="H81" s="645" t="s">
        <v>2019</v>
      </c>
      <c r="I81" s="645" t="s">
        <v>2019</v>
      </c>
      <c r="J81" s="645" t="s">
        <v>2019</v>
      </c>
      <c r="K81" s="645" t="s">
        <v>2019</v>
      </c>
      <c r="L81" s="645" t="s">
        <v>2021</v>
      </c>
      <c r="M81" s="645" t="s">
        <v>2021</v>
      </c>
      <c r="N81" s="645" t="s">
        <v>2021</v>
      </c>
      <c r="O81" s="645" t="s">
        <v>2021</v>
      </c>
      <c r="P81" s="645" t="s">
        <v>2021</v>
      </c>
      <c r="Q81" s="645" t="s">
        <v>2021</v>
      </c>
      <c r="R81" s="645" t="s">
        <v>2021</v>
      </c>
      <c r="S81" s="645" t="s">
        <v>2081</v>
      </c>
      <c r="T81" s="645" t="s">
        <v>1996</v>
      </c>
      <c r="U81" s="645" t="s">
        <v>1996</v>
      </c>
      <c r="V81" s="645" t="s">
        <v>1996</v>
      </c>
      <c r="W81" s="645" t="s">
        <v>1989</v>
      </c>
      <c r="X81" s="645" t="s">
        <v>1989</v>
      </c>
      <c r="Y81" s="645" t="s">
        <v>1989</v>
      </c>
      <c r="Z81" s="645" t="s">
        <v>1989</v>
      </c>
      <c r="AA81" s="645" t="s">
        <v>1989</v>
      </c>
      <c r="AB81" s="645" t="s">
        <v>1989</v>
      </c>
      <c r="AC81" s="645" t="s">
        <v>1989</v>
      </c>
      <c r="AD81" s="645" t="s">
        <v>2026</v>
      </c>
      <c r="AE81" s="645" t="s">
        <v>2026</v>
      </c>
      <c r="AF81" s="645" t="s">
        <v>2025</v>
      </c>
      <c r="AG81" s="645" t="s">
        <v>2026</v>
      </c>
      <c r="AH81" s="645" t="s">
        <v>2026</v>
      </c>
      <c r="AI81" s="645" t="s">
        <v>2000</v>
      </c>
      <c r="AJ81" s="645" t="s">
        <v>2000</v>
      </c>
      <c r="AK81" s="645" t="s">
        <v>2000</v>
      </c>
      <c r="AL81" s="645" t="s">
        <v>2000</v>
      </c>
      <c r="AM81" s="645" t="s">
        <v>2026</v>
      </c>
    </row>
    <row r="82" spans="1:39" x14ac:dyDescent="0.3">
      <c r="A82" s="644" t="s">
        <v>599</v>
      </c>
      <c r="B82" s="645" t="s">
        <v>2396</v>
      </c>
      <c r="C82" s="645" t="s">
        <v>2396</v>
      </c>
      <c r="D82" s="645" t="s">
        <v>2396</v>
      </c>
      <c r="E82" s="645" t="s">
        <v>2396</v>
      </c>
      <c r="F82" s="645" t="s">
        <v>2396</v>
      </c>
      <c r="G82" s="645" t="s">
        <v>2396</v>
      </c>
      <c r="H82" s="645" t="s">
        <v>2396</v>
      </c>
      <c r="I82" s="645" t="s">
        <v>2396</v>
      </c>
      <c r="J82" s="645" t="s">
        <v>2396</v>
      </c>
      <c r="K82" s="645" t="s">
        <v>2396</v>
      </c>
      <c r="L82" s="645" t="s">
        <v>2308</v>
      </c>
      <c r="M82" s="645" t="s">
        <v>2397</v>
      </c>
      <c r="N82" s="645" t="s">
        <v>2398</v>
      </c>
      <c r="O82" s="645" t="s">
        <v>2397</v>
      </c>
      <c r="P82" s="645" t="s">
        <v>2397</v>
      </c>
      <c r="Q82" s="645" t="s">
        <v>2397</v>
      </c>
      <c r="R82" s="645" t="s">
        <v>2397</v>
      </c>
      <c r="S82" s="645" t="s">
        <v>2399</v>
      </c>
      <c r="T82" s="645" t="s">
        <v>2400</v>
      </c>
      <c r="U82" s="645" t="s">
        <v>2400</v>
      </c>
      <c r="V82" s="645" t="s">
        <v>2400</v>
      </c>
      <c r="W82" s="645" t="s">
        <v>2400</v>
      </c>
      <c r="X82" s="645" t="s">
        <v>2400</v>
      </c>
      <c r="Y82" s="645" t="s">
        <v>2400</v>
      </c>
      <c r="Z82" s="645" t="s">
        <v>2400</v>
      </c>
      <c r="AA82" s="645" t="s">
        <v>2400</v>
      </c>
      <c r="AB82" s="645" t="s">
        <v>2400</v>
      </c>
      <c r="AC82" s="645" t="s">
        <v>2400</v>
      </c>
      <c r="AD82" s="645" t="s">
        <v>2114</v>
      </c>
      <c r="AE82" s="645" t="s">
        <v>2114</v>
      </c>
      <c r="AF82" s="645" t="s">
        <v>2401</v>
      </c>
      <c r="AG82" s="645" t="s">
        <v>2401</v>
      </c>
      <c r="AH82" s="645" t="s">
        <v>2401</v>
      </c>
      <c r="AI82" s="645">
        <v>7.85</v>
      </c>
      <c r="AJ82" s="645" t="s">
        <v>2401</v>
      </c>
      <c r="AK82" s="645">
        <v>7.85</v>
      </c>
      <c r="AL82" s="645" t="s">
        <v>2105</v>
      </c>
      <c r="AM82" s="645" t="s">
        <v>2105</v>
      </c>
    </row>
    <row r="83" spans="1:39" x14ac:dyDescent="0.3">
      <c r="A83" s="644" t="s">
        <v>600</v>
      </c>
      <c r="B83" s="645" t="s">
        <v>2019</v>
      </c>
      <c r="C83" s="645" t="s">
        <v>2019</v>
      </c>
      <c r="D83" s="645" t="s">
        <v>2019</v>
      </c>
      <c r="E83" s="645" t="s">
        <v>2019</v>
      </c>
      <c r="F83" s="645" t="s">
        <v>2019</v>
      </c>
      <c r="G83" s="645" t="s">
        <v>2019</v>
      </c>
      <c r="H83" s="645" t="s">
        <v>2019</v>
      </c>
      <c r="I83" s="645" t="s">
        <v>2019</v>
      </c>
      <c r="J83" s="645" t="s">
        <v>2019</v>
      </c>
      <c r="K83" s="645" t="s">
        <v>2019</v>
      </c>
      <c r="L83" s="645" t="s">
        <v>2021</v>
      </c>
      <c r="M83" s="645" t="s">
        <v>2021</v>
      </c>
      <c r="N83" s="645" t="s">
        <v>2021</v>
      </c>
      <c r="O83" s="645" t="s">
        <v>2021</v>
      </c>
      <c r="P83" s="645" t="s">
        <v>2021</v>
      </c>
      <c r="Q83" s="645" t="s">
        <v>2021</v>
      </c>
      <c r="R83" s="645" t="s">
        <v>2021</v>
      </c>
      <c r="S83" s="645" t="s">
        <v>2024</v>
      </c>
      <c r="T83" s="645" t="s">
        <v>1996</v>
      </c>
      <c r="U83" s="645" t="s">
        <v>1996</v>
      </c>
      <c r="V83" s="645" t="s">
        <v>1989</v>
      </c>
      <c r="W83" s="645" t="s">
        <v>1989</v>
      </c>
      <c r="X83" s="645" t="s">
        <v>1989</v>
      </c>
      <c r="Y83" s="645" t="s">
        <v>1989</v>
      </c>
      <c r="Z83" s="645" t="s">
        <v>1989</v>
      </c>
      <c r="AA83" s="645" t="s">
        <v>1989</v>
      </c>
      <c r="AB83" s="645" t="s">
        <v>1989</v>
      </c>
      <c r="AC83" s="645" t="s">
        <v>1989</v>
      </c>
      <c r="AD83" s="645" t="s">
        <v>2026</v>
      </c>
      <c r="AE83" s="645" t="s">
        <v>2026</v>
      </c>
      <c r="AF83" s="645" t="s">
        <v>2001</v>
      </c>
      <c r="AG83" s="645" t="s">
        <v>2026</v>
      </c>
      <c r="AH83" s="645" t="s">
        <v>2026</v>
      </c>
      <c r="AI83" s="645" t="s">
        <v>2001</v>
      </c>
      <c r="AJ83" s="645" t="s">
        <v>2001</v>
      </c>
      <c r="AK83" s="645" t="s">
        <v>2001</v>
      </c>
      <c r="AL83" s="645" t="s">
        <v>2001</v>
      </c>
      <c r="AM83" s="645" t="s">
        <v>2180</v>
      </c>
    </row>
    <row r="84" spans="1:39" ht="14.25" customHeight="1" x14ac:dyDescent="0.3">
      <c r="A84" s="644" t="s">
        <v>601</v>
      </c>
      <c r="B84" s="645" t="s">
        <v>2219</v>
      </c>
      <c r="C84" s="645" t="s">
        <v>2034</v>
      </c>
      <c r="D84" s="645" t="s">
        <v>2034</v>
      </c>
      <c r="E84" s="645" t="s">
        <v>2402</v>
      </c>
      <c r="F84" s="645" t="s">
        <v>2219</v>
      </c>
      <c r="G84" s="645" t="s">
        <v>2217</v>
      </c>
      <c r="H84" s="645" t="s">
        <v>2281</v>
      </c>
      <c r="I84" s="645" t="s">
        <v>2403</v>
      </c>
      <c r="J84" s="645" t="s">
        <v>2404</v>
      </c>
      <c r="K84" s="645" t="s">
        <v>2405</v>
      </c>
      <c r="L84" s="645" t="s">
        <v>2226</v>
      </c>
      <c r="M84" s="645" t="s">
        <v>2406</v>
      </c>
      <c r="N84" s="645" t="s">
        <v>2228</v>
      </c>
      <c r="O84" s="645" t="s">
        <v>2228</v>
      </c>
      <c r="P84" s="645" t="s">
        <v>2228</v>
      </c>
      <c r="Q84" s="645" t="s">
        <v>2407</v>
      </c>
      <c r="R84" s="645" t="s">
        <v>2408</v>
      </c>
      <c r="S84" s="645" t="s">
        <v>2229</v>
      </c>
      <c r="T84" s="645" t="s">
        <v>2026</v>
      </c>
      <c r="U84" s="645" t="s">
        <v>2001</v>
      </c>
      <c r="V84" s="645" t="s">
        <v>2075</v>
      </c>
      <c r="W84" s="645" t="s">
        <v>2001</v>
      </c>
      <c r="X84" s="645" t="s">
        <v>2000</v>
      </c>
      <c r="Y84" s="645" t="s">
        <v>2132</v>
      </c>
      <c r="Z84" s="645" t="s">
        <v>2001</v>
      </c>
      <c r="AA84" s="645" t="s">
        <v>2026</v>
      </c>
      <c r="AB84" s="645" t="s">
        <v>2026</v>
      </c>
      <c r="AC84" s="645" t="s">
        <v>2026</v>
      </c>
      <c r="AD84" s="645" t="s">
        <v>2409</v>
      </c>
      <c r="AE84" s="645" t="s">
        <v>2000</v>
      </c>
      <c r="AF84" s="645" t="s">
        <v>2026</v>
      </c>
      <c r="AG84" s="645" t="s">
        <v>2000</v>
      </c>
      <c r="AH84" s="645" t="s">
        <v>2026</v>
      </c>
      <c r="AI84" s="645" t="s">
        <v>2410</v>
      </c>
      <c r="AJ84" s="645" t="s">
        <v>2000</v>
      </c>
      <c r="AK84" s="645" t="s">
        <v>2026</v>
      </c>
      <c r="AL84" s="645" t="s">
        <v>2105</v>
      </c>
      <c r="AM84" s="645" t="s">
        <v>2411</v>
      </c>
    </row>
    <row r="85" spans="1:39" s="635" customFormat="1" x14ac:dyDescent="0.3">
      <c r="A85" s="643" t="s">
        <v>602</v>
      </c>
      <c r="B85" s="642" t="s">
        <v>1997</v>
      </c>
      <c r="C85" s="642" t="s">
        <v>1981</v>
      </c>
      <c r="D85" s="642" t="s">
        <v>1981</v>
      </c>
      <c r="E85" s="642" t="s">
        <v>2070</v>
      </c>
      <c r="F85" s="642" t="s">
        <v>2070</v>
      </c>
      <c r="G85" s="642" t="s">
        <v>2019</v>
      </c>
      <c r="H85" s="642" t="s">
        <v>2019</v>
      </c>
      <c r="I85" s="642" t="s">
        <v>2412</v>
      </c>
      <c r="J85" s="642" t="s">
        <v>2098</v>
      </c>
      <c r="K85" s="642" t="s">
        <v>2398</v>
      </c>
      <c r="L85" s="642" t="s">
        <v>2100</v>
      </c>
      <c r="M85" s="642" t="s">
        <v>2028</v>
      </c>
      <c r="N85" s="642" t="s">
        <v>2308</v>
      </c>
      <c r="O85" s="642" t="s">
        <v>2021</v>
      </c>
      <c r="P85" s="642" t="s">
        <v>2021</v>
      </c>
      <c r="Q85" s="642" t="s">
        <v>2028</v>
      </c>
      <c r="R85" s="642" t="s">
        <v>2123</v>
      </c>
      <c r="S85" s="642" t="s">
        <v>2071</v>
      </c>
      <c r="T85" s="642" t="s">
        <v>2086</v>
      </c>
      <c r="U85" s="642" t="s">
        <v>1989</v>
      </c>
      <c r="V85" s="642" t="s">
        <v>1989</v>
      </c>
      <c r="W85" s="642" t="s">
        <v>2247</v>
      </c>
      <c r="X85" s="642" t="s">
        <v>1989</v>
      </c>
      <c r="Y85" s="642" t="s">
        <v>1989</v>
      </c>
      <c r="Z85" s="642" t="s">
        <v>1989</v>
      </c>
      <c r="AA85" s="642" t="s">
        <v>1989</v>
      </c>
      <c r="AB85" s="642" t="s">
        <v>1989</v>
      </c>
      <c r="AC85" s="642" t="s">
        <v>1989</v>
      </c>
      <c r="AD85" s="642" t="s">
        <v>2413</v>
      </c>
      <c r="AE85" s="642" t="s">
        <v>2413</v>
      </c>
      <c r="AF85" s="642" t="s">
        <v>2049</v>
      </c>
      <c r="AG85" s="642" t="s">
        <v>2049</v>
      </c>
      <c r="AH85" s="642" t="s">
        <v>2049</v>
      </c>
      <c r="AI85" s="642" t="s">
        <v>2049</v>
      </c>
      <c r="AJ85" s="642" t="s">
        <v>2413</v>
      </c>
      <c r="AK85" s="642" t="s">
        <v>2413</v>
      </c>
      <c r="AL85" s="642" t="s">
        <v>2172</v>
      </c>
      <c r="AM85" s="642" t="s">
        <v>2413</v>
      </c>
    </row>
    <row r="86" spans="1:39" x14ac:dyDescent="0.3">
      <c r="A86" s="644" t="s">
        <v>603</v>
      </c>
      <c r="B86" s="645" t="s">
        <v>1997</v>
      </c>
      <c r="C86" s="645" t="s">
        <v>2019</v>
      </c>
      <c r="D86" s="645" t="s">
        <v>2398</v>
      </c>
      <c r="E86" s="645" t="s">
        <v>2019</v>
      </c>
      <c r="F86" s="645" t="s">
        <v>2019</v>
      </c>
      <c r="G86" s="645" t="s">
        <v>2019</v>
      </c>
      <c r="H86" s="645" t="s">
        <v>2019</v>
      </c>
      <c r="I86" s="645" t="s">
        <v>2412</v>
      </c>
      <c r="J86" s="645" t="s">
        <v>2098</v>
      </c>
      <c r="K86" s="645" t="s">
        <v>2398</v>
      </c>
      <c r="L86" s="645" t="s">
        <v>2100</v>
      </c>
      <c r="M86" s="645" t="s">
        <v>2028</v>
      </c>
      <c r="N86" s="645" t="s">
        <v>2021</v>
      </c>
      <c r="O86" s="645" t="s">
        <v>2021</v>
      </c>
      <c r="P86" s="645" t="s">
        <v>2021</v>
      </c>
      <c r="Q86" s="645" t="s">
        <v>2028</v>
      </c>
      <c r="R86" s="645" t="s">
        <v>2234</v>
      </c>
      <c r="S86" s="645" t="s">
        <v>2024</v>
      </c>
      <c r="T86" s="645" t="s">
        <v>1996</v>
      </c>
      <c r="U86" s="645" t="s">
        <v>1989</v>
      </c>
      <c r="V86" s="645" t="s">
        <v>1989</v>
      </c>
      <c r="W86" s="645" t="s">
        <v>1989</v>
      </c>
      <c r="X86" s="645" t="s">
        <v>1989</v>
      </c>
      <c r="Y86" s="645" t="s">
        <v>1989</v>
      </c>
      <c r="Z86" s="645" t="s">
        <v>1989</v>
      </c>
      <c r="AA86" s="645" t="s">
        <v>1989</v>
      </c>
      <c r="AB86" s="645" t="s">
        <v>1989</v>
      </c>
      <c r="AC86" s="645" t="s">
        <v>1989</v>
      </c>
      <c r="AD86" s="645" t="s">
        <v>2066</v>
      </c>
      <c r="AE86" s="645" t="s">
        <v>2066</v>
      </c>
      <c r="AF86" s="645" t="s">
        <v>2026</v>
      </c>
      <c r="AG86" s="645" t="s">
        <v>2414</v>
      </c>
      <c r="AH86" s="645" t="s">
        <v>2001</v>
      </c>
      <c r="AI86" s="645" t="s">
        <v>2415</v>
      </c>
      <c r="AJ86" s="645" t="s">
        <v>2083</v>
      </c>
      <c r="AK86" s="645" t="s">
        <v>2026</v>
      </c>
      <c r="AL86" s="645" t="s">
        <v>2094</v>
      </c>
      <c r="AM86" s="645" t="s">
        <v>2026</v>
      </c>
    </row>
    <row r="87" spans="1:39" x14ac:dyDescent="0.3">
      <c r="A87" s="644" t="s">
        <v>604</v>
      </c>
      <c r="B87" s="645" t="s">
        <v>2371</v>
      </c>
      <c r="C87" s="645" t="s">
        <v>2371</v>
      </c>
      <c r="D87" s="645" t="s">
        <v>2371</v>
      </c>
      <c r="E87" s="645" t="s">
        <v>2371</v>
      </c>
      <c r="F87" s="645" t="s">
        <v>2316</v>
      </c>
      <c r="G87" s="645" t="s">
        <v>2019</v>
      </c>
      <c r="H87" s="645" t="s">
        <v>2316</v>
      </c>
      <c r="I87" s="645" t="s">
        <v>2371</v>
      </c>
      <c r="J87" s="645" t="s">
        <v>2371</v>
      </c>
      <c r="K87" s="645" t="s">
        <v>2019</v>
      </c>
      <c r="L87" s="645" t="s">
        <v>2334</v>
      </c>
      <c r="M87" s="645" t="s">
        <v>2373</v>
      </c>
      <c r="N87" s="645" t="s">
        <v>191</v>
      </c>
      <c r="O87" s="645" t="s">
        <v>2373</v>
      </c>
      <c r="P87" s="645" t="s">
        <v>2416</v>
      </c>
      <c r="Q87" s="645" t="s">
        <v>2373</v>
      </c>
      <c r="R87" s="645" t="s">
        <v>2027</v>
      </c>
      <c r="S87" s="645" t="s">
        <v>2374</v>
      </c>
      <c r="T87" s="645" t="s">
        <v>2375</v>
      </c>
      <c r="U87" s="645" t="s">
        <v>2375</v>
      </c>
      <c r="V87" s="645" t="s">
        <v>2375</v>
      </c>
      <c r="W87" s="645" t="s">
        <v>2375</v>
      </c>
      <c r="X87" s="645" t="s">
        <v>2375</v>
      </c>
      <c r="Y87" s="645" t="s">
        <v>2375</v>
      </c>
      <c r="Z87" s="645" t="s">
        <v>2375</v>
      </c>
      <c r="AA87" s="645" t="s">
        <v>2375</v>
      </c>
      <c r="AB87" s="645" t="s">
        <v>1989</v>
      </c>
      <c r="AC87" s="645" t="s">
        <v>2375</v>
      </c>
      <c r="AD87" s="645" t="s">
        <v>2114</v>
      </c>
      <c r="AE87" s="645" t="s">
        <v>2114</v>
      </c>
      <c r="AF87" s="645" t="s">
        <v>2114</v>
      </c>
      <c r="AG87" s="645">
        <v>7.85</v>
      </c>
      <c r="AH87" s="645">
        <v>7.85</v>
      </c>
      <c r="AI87" s="645">
        <v>7.85</v>
      </c>
      <c r="AJ87" s="645">
        <v>7.85</v>
      </c>
      <c r="AK87" s="645">
        <v>7.85</v>
      </c>
      <c r="AL87" s="645">
        <v>7.85</v>
      </c>
      <c r="AM87" s="645">
        <v>7.85</v>
      </c>
    </row>
    <row r="88" spans="1:39" x14ac:dyDescent="0.3">
      <c r="A88" s="644" t="s">
        <v>605</v>
      </c>
      <c r="B88" s="645" t="s">
        <v>2019</v>
      </c>
      <c r="C88" s="645" t="s">
        <v>2019</v>
      </c>
      <c r="D88" s="645" t="s">
        <v>2019</v>
      </c>
      <c r="E88" s="645" t="s">
        <v>2019</v>
      </c>
      <c r="F88" s="645" t="s">
        <v>2019</v>
      </c>
      <c r="G88" s="645" t="s">
        <v>2019</v>
      </c>
      <c r="H88" s="645" t="s">
        <v>2019</v>
      </c>
      <c r="I88" s="645" t="s">
        <v>2019</v>
      </c>
      <c r="J88" s="645" t="s">
        <v>2019</v>
      </c>
      <c r="K88" s="645" t="s">
        <v>2019</v>
      </c>
      <c r="L88" s="645" t="s">
        <v>2021</v>
      </c>
      <c r="M88" s="645" t="s">
        <v>2021</v>
      </c>
      <c r="N88" s="645" t="s">
        <v>2021</v>
      </c>
      <c r="O88" s="645" t="s">
        <v>2021</v>
      </c>
      <c r="P88" s="645" t="s">
        <v>2021</v>
      </c>
      <c r="Q88" s="645" t="s">
        <v>2021</v>
      </c>
      <c r="R88" s="645" t="s">
        <v>2024</v>
      </c>
      <c r="S88" s="645" t="s">
        <v>2071</v>
      </c>
      <c r="T88" s="645" t="s">
        <v>2086</v>
      </c>
      <c r="U88" s="645" t="s">
        <v>1989</v>
      </c>
      <c r="V88" s="645" t="s">
        <v>1989</v>
      </c>
      <c r="W88" s="645" t="s">
        <v>1989</v>
      </c>
      <c r="X88" s="645" t="s">
        <v>1989</v>
      </c>
      <c r="Y88" s="645" t="s">
        <v>1989</v>
      </c>
      <c r="Z88" s="645" t="s">
        <v>1989</v>
      </c>
      <c r="AA88" s="645" t="s">
        <v>1989</v>
      </c>
      <c r="AB88" s="645" t="s">
        <v>1989</v>
      </c>
      <c r="AC88" s="645" t="s">
        <v>1989</v>
      </c>
      <c r="AD88" s="645" t="s">
        <v>2001</v>
      </c>
      <c r="AE88" s="645" t="s">
        <v>2001</v>
      </c>
      <c r="AF88" s="645" t="s">
        <v>2001</v>
      </c>
      <c r="AG88" s="645" t="s">
        <v>2049</v>
      </c>
      <c r="AH88" s="645" t="s">
        <v>2417</v>
      </c>
      <c r="AI88" s="645" t="s">
        <v>2417</v>
      </c>
      <c r="AJ88" s="645" t="s">
        <v>2001</v>
      </c>
      <c r="AK88" s="645" t="s">
        <v>2001</v>
      </c>
      <c r="AL88" s="645" t="s">
        <v>2001</v>
      </c>
      <c r="AM88" s="645" t="s">
        <v>2001</v>
      </c>
    </row>
    <row r="89" spans="1:39" x14ac:dyDescent="0.3">
      <c r="A89" s="644" t="s">
        <v>606</v>
      </c>
      <c r="B89" s="645" t="s">
        <v>2019</v>
      </c>
      <c r="C89" s="645" t="s">
        <v>2019</v>
      </c>
      <c r="D89" s="645" t="s">
        <v>2019</v>
      </c>
      <c r="E89" s="645" t="s">
        <v>2019</v>
      </c>
      <c r="F89" s="645" t="s">
        <v>2019</v>
      </c>
      <c r="G89" s="645" t="s">
        <v>2019</v>
      </c>
      <c r="H89" s="645" t="s">
        <v>2019</v>
      </c>
      <c r="I89" s="645" t="s">
        <v>2019</v>
      </c>
      <c r="J89" s="645" t="s">
        <v>2019</v>
      </c>
      <c r="K89" s="645" t="s">
        <v>2019</v>
      </c>
      <c r="L89" s="645" t="s">
        <v>2021</v>
      </c>
      <c r="M89" s="645" t="s">
        <v>2021</v>
      </c>
      <c r="N89" s="645" t="s">
        <v>2021</v>
      </c>
      <c r="O89" s="645" t="s">
        <v>2021</v>
      </c>
      <c r="P89" s="645" t="s">
        <v>2021</v>
      </c>
      <c r="Q89" s="645" t="s">
        <v>2021</v>
      </c>
      <c r="R89" s="645" t="s">
        <v>2021</v>
      </c>
      <c r="S89" s="645" t="s">
        <v>2024</v>
      </c>
      <c r="T89" s="645" t="s">
        <v>1996</v>
      </c>
      <c r="U89" s="645" t="s">
        <v>1996</v>
      </c>
      <c r="V89" s="645" t="s">
        <v>1996</v>
      </c>
      <c r="W89" s="645" t="s">
        <v>1989</v>
      </c>
      <c r="X89" s="645" t="s">
        <v>1996</v>
      </c>
      <c r="Y89" s="645" t="s">
        <v>1996</v>
      </c>
      <c r="Z89" s="645" t="s">
        <v>1996</v>
      </c>
      <c r="AA89" s="645" t="s">
        <v>1996</v>
      </c>
      <c r="AB89" s="645" t="s">
        <v>1996</v>
      </c>
      <c r="AC89" s="645" t="s">
        <v>1996</v>
      </c>
      <c r="AD89" s="645" t="s">
        <v>2418</v>
      </c>
      <c r="AE89" s="645" t="s">
        <v>2026</v>
      </c>
      <c r="AF89" s="645" t="s">
        <v>2026</v>
      </c>
      <c r="AG89" s="645" t="s">
        <v>2026</v>
      </c>
      <c r="AH89" s="645" t="s">
        <v>2026</v>
      </c>
      <c r="AI89" s="645" t="s">
        <v>2001</v>
      </c>
      <c r="AJ89" s="645" t="s">
        <v>2026</v>
      </c>
      <c r="AK89" s="645" t="s">
        <v>2026</v>
      </c>
      <c r="AL89" s="645" t="s">
        <v>2026</v>
      </c>
      <c r="AM89" s="645" t="s">
        <v>2317</v>
      </c>
    </row>
    <row r="90" spans="1:39" x14ac:dyDescent="0.3">
      <c r="A90" s="644" t="s">
        <v>607</v>
      </c>
      <c r="B90" s="645" t="s">
        <v>2019</v>
      </c>
      <c r="C90" s="645" t="s">
        <v>2019</v>
      </c>
      <c r="D90" s="645" t="s">
        <v>2019</v>
      </c>
      <c r="E90" s="645" t="s">
        <v>2019</v>
      </c>
      <c r="F90" s="645" t="s">
        <v>2019</v>
      </c>
      <c r="G90" s="645" t="s">
        <v>2019</v>
      </c>
      <c r="H90" s="645" t="s">
        <v>2019</v>
      </c>
      <c r="I90" s="645" t="s">
        <v>2019</v>
      </c>
      <c r="J90" s="645" t="s">
        <v>2019</v>
      </c>
      <c r="K90" s="645" t="s">
        <v>2019</v>
      </c>
      <c r="L90" s="645" t="s">
        <v>2120</v>
      </c>
      <c r="M90" s="645" t="s">
        <v>2021</v>
      </c>
      <c r="N90" s="645" t="s">
        <v>2308</v>
      </c>
      <c r="O90" s="645" t="s">
        <v>2021</v>
      </c>
      <c r="P90" s="645" t="s">
        <v>2021</v>
      </c>
      <c r="Q90" s="645" t="s">
        <v>2021</v>
      </c>
      <c r="R90" s="645" t="s">
        <v>2021</v>
      </c>
      <c r="S90" s="645" t="s">
        <v>2024</v>
      </c>
      <c r="T90" s="645" t="s">
        <v>1996</v>
      </c>
      <c r="U90" s="645" t="s">
        <v>1989</v>
      </c>
      <c r="V90" s="645" t="s">
        <v>1989</v>
      </c>
      <c r="W90" s="645" t="s">
        <v>1989</v>
      </c>
      <c r="X90" s="645" t="s">
        <v>1989</v>
      </c>
      <c r="Y90" s="645" t="s">
        <v>1989</v>
      </c>
      <c r="Z90" s="645" t="s">
        <v>1989</v>
      </c>
      <c r="AA90" s="645" t="s">
        <v>1989</v>
      </c>
      <c r="AB90" s="645" t="s">
        <v>1989</v>
      </c>
      <c r="AC90" s="645" t="s">
        <v>1989</v>
      </c>
      <c r="AD90" s="645" t="s">
        <v>2419</v>
      </c>
      <c r="AE90" s="645" t="s">
        <v>2026</v>
      </c>
      <c r="AF90" s="645" t="s">
        <v>2420</v>
      </c>
      <c r="AG90" s="645" t="s">
        <v>2105</v>
      </c>
      <c r="AH90" s="645" t="s">
        <v>2132</v>
      </c>
      <c r="AI90" s="645" t="s">
        <v>1701</v>
      </c>
      <c r="AJ90" s="645" t="s">
        <v>2099</v>
      </c>
      <c r="AK90" s="645" t="s">
        <v>2421</v>
      </c>
      <c r="AL90" s="645" t="s">
        <v>2312</v>
      </c>
      <c r="AM90" s="645" t="s">
        <v>2001</v>
      </c>
    </row>
    <row r="91" spans="1:39" x14ac:dyDescent="0.3">
      <c r="A91" s="644" t="s">
        <v>608</v>
      </c>
      <c r="B91" s="645" t="s">
        <v>2422</v>
      </c>
      <c r="C91" s="645" t="s">
        <v>2280</v>
      </c>
      <c r="D91" s="645" t="s">
        <v>2280</v>
      </c>
      <c r="E91" s="645" t="s">
        <v>2184</v>
      </c>
      <c r="F91" s="645" t="s">
        <v>2184</v>
      </c>
      <c r="G91" s="645" t="s">
        <v>2217</v>
      </c>
      <c r="H91" s="645" t="s">
        <v>2217</v>
      </c>
      <c r="I91" s="645" t="s">
        <v>2423</v>
      </c>
      <c r="J91" s="645" t="s">
        <v>2423</v>
      </c>
      <c r="K91" s="645" t="s">
        <v>2217</v>
      </c>
      <c r="L91" s="645" t="s">
        <v>2424</v>
      </c>
      <c r="M91" s="645" t="s">
        <v>2224</v>
      </c>
      <c r="N91" s="645" t="s">
        <v>2425</v>
      </c>
      <c r="O91" s="645" t="s">
        <v>2224</v>
      </c>
      <c r="P91" s="645" t="s">
        <v>2224</v>
      </c>
      <c r="Q91" s="645" t="s">
        <v>2425</v>
      </c>
      <c r="R91" s="645" t="s">
        <v>2426</v>
      </c>
      <c r="S91" s="645" t="s">
        <v>2427</v>
      </c>
      <c r="T91" s="645" t="s">
        <v>2428</v>
      </c>
      <c r="U91" s="645" t="s">
        <v>2126</v>
      </c>
      <c r="V91" s="645" t="s">
        <v>2413</v>
      </c>
      <c r="W91" s="645" t="s">
        <v>2429</v>
      </c>
      <c r="X91" s="645" t="s">
        <v>2413</v>
      </c>
      <c r="Y91" s="645" t="s">
        <v>2413</v>
      </c>
      <c r="Z91" s="645" t="s">
        <v>2413</v>
      </c>
      <c r="AA91" s="645" t="s">
        <v>2413</v>
      </c>
      <c r="AB91" s="645" t="s">
        <v>2413</v>
      </c>
      <c r="AC91" s="645" t="s">
        <v>2413</v>
      </c>
      <c r="AD91" s="645" t="s">
        <v>2413</v>
      </c>
      <c r="AE91" s="645" t="s">
        <v>2413</v>
      </c>
      <c r="AF91" s="645" t="s">
        <v>2413</v>
      </c>
      <c r="AG91" s="645" t="s">
        <v>2413</v>
      </c>
      <c r="AH91" s="645" t="s">
        <v>2413</v>
      </c>
      <c r="AI91" s="645" t="s">
        <v>2413</v>
      </c>
      <c r="AJ91" s="645" t="s">
        <v>2413</v>
      </c>
      <c r="AK91" s="645" t="s">
        <v>2128</v>
      </c>
      <c r="AL91" s="645" t="s">
        <v>2413</v>
      </c>
      <c r="AM91" s="645" t="s">
        <v>2413</v>
      </c>
    </row>
    <row r="92" spans="1:39" s="635" customFormat="1" ht="16.899999999999999" customHeight="1" x14ac:dyDescent="0.3">
      <c r="A92" s="643" t="s">
        <v>609</v>
      </c>
      <c r="B92" s="642" t="s">
        <v>2019</v>
      </c>
      <c r="C92" s="642" t="s">
        <v>2019</v>
      </c>
      <c r="D92" s="642" t="s">
        <v>2019</v>
      </c>
      <c r="E92" s="642" t="s">
        <v>2019</v>
      </c>
      <c r="F92" s="642" t="s">
        <v>2098</v>
      </c>
      <c r="G92" s="642" t="s">
        <v>2019</v>
      </c>
      <c r="H92" s="642" t="s">
        <v>2232</v>
      </c>
      <c r="I92" s="642" t="s">
        <v>2019</v>
      </c>
      <c r="J92" s="642" t="s">
        <v>2019</v>
      </c>
      <c r="K92" s="642" t="s">
        <v>2019</v>
      </c>
      <c r="L92" s="642" t="s">
        <v>2021</v>
      </c>
      <c r="M92" s="642" t="s">
        <v>2021</v>
      </c>
      <c r="N92" s="642" t="s">
        <v>2021</v>
      </c>
      <c r="O92" s="642" t="s">
        <v>2077</v>
      </c>
      <c r="P92" s="642" t="s">
        <v>2077</v>
      </c>
      <c r="Q92" s="642" t="s">
        <v>2121</v>
      </c>
      <c r="R92" s="642" t="s">
        <v>2063</v>
      </c>
      <c r="S92" s="642" t="s">
        <v>2024</v>
      </c>
      <c r="T92" s="642" t="s">
        <v>1996</v>
      </c>
      <c r="U92" s="642" t="s">
        <v>1989</v>
      </c>
      <c r="V92" s="642" t="s">
        <v>1989</v>
      </c>
      <c r="W92" s="642" t="s">
        <v>1996</v>
      </c>
      <c r="X92" s="642" t="s">
        <v>1996</v>
      </c>
      <c r="Y92" s="642" t="s">
        <v>1996</v>
      </c>
      <c r="Z92" s="642" t="s">
        <v>1977</v>
      </c>
      <c r="AA92" s="642" t="s">
        <v>1989</v>
      </c>
      <c r="AB92" s="642" t="s">
        <v>1989</v>
      </c>
      <c r="AC92" s="642" t="s">
        <v>1996</v>
      </c>
      <c r="AD92" s="642" t="s">
        <v>2132</v>
      </c>
      <c r="AE92" s="642" t="s">
        <v>2026</v>
      </c>
      <c r="AF92" s="642" t="s">
        <v>2026</v>
      </c>
      <c r="AG92" s="642" t="s">
        <v>2105</v>
      </c>
      <c r="AH92" s="642" t="s">
        <v>2026</v>
      </c>
      <c r="AI92" s="642" t="s">
        <v>2026</v>
      </c>
      <c r="AJ92" s="642" t="s">
        <v>2430</v>
      </c>
      <c r="AK92" s="642" t="s">
        <v>2026</v>
      </c>
      <c r="AL92" s="642" t="s">
        <v>2026</v>
      </c>
      <c r="AM92" s="642" t="s">
        <v>2026</v>
      </c>
    </row>
    <row r="93" spans="1:39" x14ac:dyDescent="0.3">
      <c r="A93" s="644" t="s">
        <v>610</v>
      </c>
      <c r="B93" s="645" t="s">
        <v>2019</v>
      </c>
      <c r="C93" s="645" t="s">
        <v>2019</v>
      </c>
      <c r="D93" s="645" t="s">
        <v>2019</v>
      </c>
      <c r="E93" s="645" t="s">
        <v>2019</v>
      </c>
      <c r="F93" s="645" t="s">
        <v>2019</v>
      </c>
      <c r="G93" s="645" t="s">
        <v>2019</v>
      </c>
      <c r="H93" s="645" t="s">
        <v>2019</v>
      </c>
      <c r="I93" s="645" t="s">
        <v>2019</v>
      </c>
      <c r="J93" s="645" t="s">
        <v>2019</v>
      </c>
      <c r="K93" s="645" t="s">
        <v>2019</v>
      </c>
      <c r="L93" s="645" t="s">
        <v>2021</v>
      </c>
      <c r="M93" s="645" t="s">
        <v>2021</v>
      </c>
      <c r="N93" s="645" t="s">
        <v>2021</v>
      </c>
      <c r="O93" s="645" t="s">
        <v>2021</v>
      </c>
      <c r="P93" s="645" t="s">
        <v>2021</v>
      </c>
      <c r="Q93" s="645" t="s">
        <v>2121</v>
      </c>
      <c r="R93" s="645" t="s">
        <v>2021</v>
      </c>
      <c r="S93" s="645" t="s">
        <v>2024</v>
      </c>
      <c r="T93" s="645" t="s">
        <v>1996</v>
      </c>
      <c r="U93" s="645" t="s">
        <v>1996</v>
      </c>
      <c r="V93" s="645" t="s">
        <v>1996</v>
      </c>
      <c r="W93" s="645" t="s">
        <v>1996</v>
      </c>
      <c r="X93" s="645" t="s">
        <v>1996</v>
      </c>
      <c r="Y93" s="645" t="s">
        <v>1996</v>
      </c>
      <c r="Z93" s="645" t="s">
        <v>1996</v>
      </c>
      <c r="AA93" s="645" t="s">
        <v>1996</v>
      </c>
      <c r="AB93" s="645" t="s">
        <v>1996</v>
      </c>
      <c r="AC93" s="645" t="s">
        <v>1996</v>
      </c>
      <c r="AD93" s="645" t="s">
        <v>2026</v>
      </c>
      <c r="AE93" s="645" t="s">
        <v>2026</v>
      </c>
      <c r="AF93" s="645" t="s">
        <v>2026</v>
      </c>
      <c r="AG93" s="645" t="s">
        <v>2026</v>
      </c>
      <c r="AH93" s="645" t="s">
        <v>2000</v>
      </c>
      <c r="AI93" s="645" t="s">
        <v>2074</v>
      </c>
      <c r="AJ93" s="645">
        <v>7.85</v>
      </c>
      <c r="AK93" s="645" t="s">
        <v>2026</v>
      </c>
      <c r="AL93" s="645" t="s">
        <v>2026</v>
      </c>
      <c r="AM93" s="645" t="s">
        <v>2026</v>
      </c>
    </row>
    <row r="94" spans="1:39" x14ac:dyDescent="0.3">
      <c r="A94" s="644" t="s">
        <v>611</v>
      </c>
      <c r="B94" s="645" t="s">
        <v>2019</v>
      </c>
      <c r="C94" s="645" t="s">
        <v>2027</v>
      </c>
      <c r="D94" s="645" t="s">
        <v>2019</v>
      </c>
      <c r="E94" s="645" t="s">
        <v>2019</v>
      </c>
      <c r="F94" s="645" t="s">
        <v>2019</v>
      </c>
      <c r="G94" s="645" t="s">
        <v>2019</v>
      </c>
      <c r="H94" s="645" t="s">
        <v>2019</v>
      </c>
      <c r="I94" s="645" t="s">
        <v>2019</v>
      </c>
      <c r="J94" s="645" t="s">
        <v>2019</v>
      </c>
      <c r="K94" s="645" t="s">
        <v>2019</v>
      </c>
      <c r="L94" s="645" t="s">
        <v>2021</v>
      </c>
      <c r="M94" s="645" t="s">
        <v>2021</v>
      </c>
      <c r="N94" s="645" t="s">
        <v>2021</v>
      </c>
      <c r="O94" s="645" t="s">
        <v>2021</v>
      </c>
      <c r="P94" s="645" t="s">
        <v>2021</v>
      </c>
      <c r="Q94" s="645" t="s">
        <v>191</v>
      </c>
      <c r="R94" s="645" t="s">
        <v>2021</v>
      </c>
      <c r="S94" s="645" t="s">
        <v>2024</v>
      </c>
      <c r="T94" s="645" t="s">
        <v>1996</v>
      </c>
      <c r="U94" s="645" t="s">
        <v>1996</v>
      </c>
      <c r="V94" s="645" t="s">
        <v>1996</v>
      </c>
      <c r="W94" s="645" t="s">
        <v>1996</v>
      </c>
      <c r="X94" s="645" t="s">
        <v>1996</v>
      </c>
      <c r="Y94" s="645" t="s">
        <v>1996</v>
      </c>
      <c r="Z94" s="645" t="s">
        <v>1996</v>
      </c>
      <c r="AA94" s="645" t="s">
        <v>1996</v>
      </c>
      <c r="AB94" s="645" t="s">
        <v>1996</v>
      </c>
      <c r="AC94" s="645" t="s">
        <v>1996</v>
      </c>
      <c r="AD94" s="645" t="s">
        <v>2431</v>
      </c>
      <c r="AE94" s="645" t="s">
        <v>2432</v>
      </c>
      <c r="AF94" s="645" t="s">
        <v>2433</v>
      </c>
      <c r="AG94" s="645" t="s">
        <v>2105</v>
      </c>
      <c r="AH94" s="645" t="s">
        <v>2026</v>
      </c>
      <c r="AI94" s="645" t="s">
        <v>2372</v>
      </c>
      <c r="AJ94" s="645" t="s">
        <v>191</v>
      </c>
      <c r="AK94" s="645">
        <v>4.0999999999999996</v>
      </c>
      <c r="AL94" s="645" t="s">
        <v>2372</v>
      </c>
      <c r="AM94" s="645" t="s">
        <v>2372</v>
      </c>
    </row>
    <row r="95" spans="1:39" x14ac:dyDescent="0.3">
      <c r="A95" s="644" t="s">
        <v>612</v>
      </c>
      <c r="B95" s="645" t="s">
        <v>2027</v>
      </c>
      <c r="C95" s="645" t="s">
        <v>2027</v>
      </c>
      <c r="D95" s="645" t="s">
        <v>2027</v>
      </c>
      <c r="E95" s="645" t="s">
        <v>2027</v>
      </c>
      <c r="F95" s="645" t="s">
        <v>2027</v>
      </c>
      <c r="G95" s="645" t="s">
        <v>2027</v>
      </c>
      <c r="H95" s="645" t="s">
        <v>2027</v>
      </c>
      <c r="I95" s="645" t="s">
        <v>2027</v>
      </c>
      <c r="J95" s="645" t="s">
        <v>2027</v>
      </c>
      <c r="K95" s="645" t="s">
        <v>2027</v>
      </c>
      <c r="L95" s="645" t="s">
        <v>2029</v>
      </c>
      <c r="M95" s="645" t="s">
        <v>2029</v>
      </c>
      <c r="N95" s="645" t="s">
        <v>2029</v>
      </c>
      <c r="O95" s="645" t="s">
        <v>2029</v>
      </c>
      <c r="P95" s="645" t="s">
        <v>2029</v>
      </c>
      <c r="Q95" s="645" t="s">
        <v>2029</v>
      </c>
      <c r="R95" s="645" t="s">
        <v>2029</v>
      </c>
      <c r="S95" s="645" t="s">
        <v>2030</v>
      </c>
      <c r="T95" s="645" t="s">
        <v>2031</v>
      </c>
      <c r="U95" s="645" t="s">
        <v>2031</v>
      </c>
      <c r="V95" s="645" t="s">
        <v>2031</v>
      </c>
      <c r="W95" s="645" t="s">
        <v>2031</v>
      </c>
      <c r="X95" s="645" t="s">
        <v>2031</v>
      </c>
      <c r="Y95" s="645" t="s">
        <v>2031</v>
      </c>
      <c r="Z95" s="645" t="s">
        <v>2031</v>
      </c>
      <c r="AA95" s="645" t="s">
        <v>2031</v>
      </c>
      <c r="AB95" s="645" t="s">
        <v>2031</v>
      </c>
      <c r="AC95" s="645" t="s">
        <v>2031</v>
      </c>
      <c r="AD95" s="645" t="s">
        <v>2000</v>
      </c>
      <c r="AE95" s="645" t="s">
        <v>2000</v>
      </c>
      <c r="AF95" s="645" t="s">
        <v>2434</v>
      </c>
      <c r="AG95" s="645" t="s">
        <v>2000</v>
      </c>
      <c r="AH95" s="645" t="s">
        <v>2000</v>
      </c>
      <c r="AI95" s="645" t="s">
        <v>2114</v>
      </c>
      <c r="AJ95" s="645">
        <v>7.85</v>
      </c>
      <c r="AK95" s="645">
        <v>7.85</v>
      </c>
      <c r="AL95" s="645" t="s">
        <v>2037</v>
      </c>
      <c r="AM95" s="645" t="s">
        <v>2037</v>
      </c>
    </row>
    <row r="96" spans="1:39" x14ac:dyDescent="0.3">
      <c r="A96" s="644" t="s">
        <v>613</v>
      </c>
      <c r="B96" s="645" t="s">
        <v>2365</v>
      </c>
      <c r="C96" s="645" t="s">
        <v>2435</v>
      </c>
      <c r="D96" s="645" t="s">
        <v>2365</v>
      </c>
      <c r="E96" s="645" t="s">
        <v>2365</v>
      </c>
      <c r="F96" s="645" t="s">
        <v>2098</v>
      </c>
      <c r="G96" s="645" t="s">
        <v>2365</v>
      </c>
      <c r="H96" s="645" t="s">
        <v>2219</v>
      </c>
      <c r="I96" s="645" t="s">
        <v>2365</v>
      </c>
      <c r="J96" s="645" t="s">
        <v>2365</v>
      </c>
      <c r="K96" s="645" t="s">
        <v>2365</v>
      </c>
      <c r="L96" s="645" t="s">
        <v>2228</v>
      </c>
      <c r="M96" s="645" t="s">
        <v>2226</v>
      </c>
      <c r="N96" s="645" t="s">
        <v>2228</v>
      </c>
      <c r="O96" s="645" t="s">
        <v>2436</v>
      </c>
      <c r="P96" s="645" t="s">
        <v>2077</v>
      </c>
      <c r="Q96" s="645" t="s">
        <v>2228</v>
      </c>
      <c r="R96" s="645" t="s">
        <v>2437</v>
      </c>
      <c r="S96" s="645" t="s">
        <v>2229</v>
      </c>
      <c r="T96" s="645" t="s">
        <v>2000</v>
      </c>
      <c r="U96" s="645" t="s">
        <v>2001</v>
      </c>
      <c r="V96" s="645" t="s">
        <v>2026</v>
      </c>
      <c r="W96" s="645" t="s">
        <v>2208</v>
      </c>
      <c r="X96" s="645" t="s">
        <v>2026</v>
      </c>
      <c r="Y96" s="645" t="s">
        <v>2000</v>
      </c>
      <c r="Z96" s="645" t="s">
        <v>2085</v>
      </c>
      <c r="AA96" s="645" t="s">
        <v>2001</v>
      </c>
      <c r="AB96" s="645" t="s">
        <v>2001</v>
      </c>
      <c r="AC96" s="645" t="s">
        <v>2026</v>
      </c>
      <c r="AD96" s="645" t="s">
        <v>2026</v>
      </c>
      <c r="AE96" s="645" t="s">
        <v>2026</v>
      </c>
      <c r="AF96" s="645" t="s">
        <v>2026</v>
      </c>
      <c r="AG96" s="645" t="s">
        <v>2026</v>
      </c>
      <c r="AH96" s="645" t="s">
        <v>2026</v>
      </c>
      <c r="AI96" s="645" t="s">
        <v>2026</v>
      </c>
      <c r="AJ96" s="645" t="s">
        <v>2074</v>
      </c>
      <c r="AK96" s="645" t="s">
        <v>2026</v>
      </c>
      <c r="AL96" s="645" t="s">
        <v>2000</v>
      </c>
      <c r="AM96" s="645" t="s">
        <v>2026</v>
      </c>
    </row>
    <row r="97" spans="1:39" x14ac:dyDescent="0.3">
      <c r="A97" s="644" t="s">
        <v>614</v>
      </c>
      <c r="B97" s="645" t="s">
        <v>2438</v>
      </c>
      <c r="C97" s="645" t="s">
        <v>2439</v>
      </c>
      <c r="D97" s="645" t="s">
        <v>191</v>
      </c>
      <c r="E97" s="645" t="s">
        <v>191</v>
      </c>
      <c r="F97" s="645" t="s">
        <v>2440</v>
      </c>
      <c r="G97" s="645" t="s">
        <v>191</v>
      </c>
      <c r="H97" s="645" t="s">
        <v>2441</v>
      </c>
      <c r="I97" s="645" t="s">
        <v>191</v>
      </c>
      <c r="J97" s="645" t="s">
        <v>191</v>
      </c>
      <c r="K97" s="645" t="s">
        <v>191</v>
      </c>
      <c r="L97" s="645" t="s">
        <v>2442</v>
      </c>
      <c r="M97" s="645" t="s">
        <v>191</v>
      </c>
      <c r="N97" s="645" t="s">
        <v>2443</v>
      </c>
      <c r="O97" s="645" t="s">
        <v>2444</v>
      </c>
      <c r="P97" s="645" t="s">
        <v>191</v>
      </c>
      <c r="Q97" s="645" t="s">
        <v>191</v>
      </c>
      <c r="R97" s="645" t="s">
        <v>191</v>
      </c>
      <c r="S97" s="645" t="s">
        <v>191</v>
      </c>
      <c r="T97" s="645" t="s">
        <v>191</v>
      </c>
      <c r="U97" s="645" t="s">
        <v>2445</v>
      </c>
      <c r="V97" s="645" t="s">
        <v>2445</v>
      </c>
      <c r="W97" s="645" t="s">
        <v>2446</v>
      </c>
      <c r="X97" s="645" t="s">
        <v>800</v>
      </c>
      <c r="Y97" s="645" t="s">
        <v>191</v>
      </c>
      <c r="Z97" s="645">
        <v>6.25</v>
      </c>
      <c r="AA97" s="645" t="s">
        <v>2372</v>
      </c>
      <c r="AB97" s="645" t="s">
        <v>2372</v>
      </c>
      <c r="AC97" s="645" t="s">
        <v>2447</v>
      </c>
      <c r="AD97" s="645" t="s">
        <v>2372</v>
      </c>
      <c r="AE97" s="645" t="s">
        <v>2372</v>
      </c>
      <c r="AF97" s="645" t="s">
        <v>2448</v>
      </c>
      <c r="AG97" s="645" t="s">
        <v>2438</v>
      </c>
      <c r="AH97" s="645" t="s">
        <v>191</v>
      </c>
      <c r="AI97" s="645" t="s">
        <v>2446</v>
      </c>
      <c r="AJ97" s="645" t="s">
        <v>2449</v>
      </c>
      <c r="AK97" s="645" t="s">
        <v>191</v>
      </c>
      <c r="AL97" s="645" t="s">
        <v>191</v>
      </c>
      <c r="AM97" s="645">
        <v>6.25</v>
      </c>
    </row>
    <row r="98" spans="1:39" s="635" customFormat="1" x14ac:dyDescent="0.3">
      <c r="A98" s="643" t="s">
        <v>615</v>
      </c>
      <c r="B98" s="642" t="s">
        <v>2019</v>
      </c>
      <c r="C98" s="642" t="s">
        <v>2019</v>
      </c>
      <c r="D98" s="642" t="s">
        <v>2019</v>
      </c>
      <c r="E98" s="642" t="s">
        <v>2019</v>
      </c>
      <c r="F98" s="642" t="s">
        <v>2070</v>
      </c>
      <c r="G98" s="642" t="s">
        <v>2019</v>
      </c>
      <c r="H98" s="642" t="s">
        <v>2019</v>
      </c>
      <c r="I98" s="642" t="s">
        <v>2019</v>
      </c>
      <c r="J98" s="642" t="s">
        <v>2019</v>
      </c>
      <c r="K98" s="642" t="s">
        <v>2019</v>
      </c>
      <c r="L98" s="642" t="s">
        <v>2101</v>
      </c>
      <c r="M98" s="642" t="s">
        <v>2021</v>
      </c>
      <c r="N98" s="642" t="s">
        <v>2021</v>
      </c>
      <c r="O98" s="642" t="s">
        <v>2077</v>
      </c>
      <c r="P98" s="642" t="s">
        <v>2021</v>
      </c>
      <c r="Q98" s="642" t="s">
        <v>2021</v>
      </c>
      <c r="R98" s="642" t="s">
        <v>2021</v>
      </c>
      <c r="S98" s="642" t="s">
        <v>2129</v>
      </c>
      <c r="T98" s="642" t="s">
        <v>2130</v>
      </c>
      <c r="U98" s="642" t="s">
        <v>1989</v>
      </c>
      <c r="V98" s="642" t="s">
        <v>1989</v>
      </c>
      <c r="W98" s="642" t="s">
        <v>1989</v>
      </c>
      <c r="X98" s="642" t="s">
        <v>1989</v>
      </c>
      <c r="Y98" s="642" t="s">
        <v>1989</v>
      </c>
      <c r="Z98" s="642" t="s">
        <v>1989</v>
      </c>
      <c r="AA98" s="642" t="s">
        <v>1989</v>
      </c>
      <c r="AB98" s="642" t="s">
        <v>1989</v>
      </c>
      <c r="AC98" s="642" t="s">
        <v>1989</v>
      </c>
      <c r="AD98" s="642" t="s">
        <v>2001</v>
      </c>
      <c r="AE98" s="642" t="s">
        <v>2450</v>
      </c>
      <c r="AF98" s="642" t="s">
        <v>2026</v>
      </c>
      <c r="AG98" s="642" t="s">
        <v>2000</v>
      </c>
      <c r="AH98" s="642" t="s">
        <v>2026</v>
      </c>
      <c r="AI98" s="642" t="s">
        <v>2003</v>
      </c>
      <c r="AJ98" s="642" t="s">
        <v>2329</v>
      </c>
      <c r="AK98" s="642" t="s">
        <v>2451</v>
      </c>
      <c r="AL98" s="642" t="s">
        <v>2000</v>
      </c>
      <c r="AM98" s="642" t="s">
        <v>2104</v>
      </c>
    </row>
    <row r="99" spans="1:39" x14ac:dyDescent="0.3">
      <c r="A99" s="644" t="s">
        <v>616</v>
      </c>
      <c r="B99" s="645" t="s">
        <v>2019</v>
      </c>
      <c r="C99" s="645" t="s">
        <v>2019</v>
      </c>
      <c r="D99" s="645" t="s">
        <v>2019</v>
      </c>
      <c r="E99" s="645" t="s">
        <v>2019</v>
      </c>
      <c r="F99" s="645" t="s">
        <v>2019</v>
      </c>
      <c r="G99" s="645" t="s">
        <v>2019</v>
      </c>
      <c r="H99" s="645" t="s">
        <v>2019</v>
      </c>
      <c r="I99" s="645" t="s">
        <v>2019</v>
      </c>
      <c r="J99" s="645" t="s">
        <v>2019</v>
      </c>
      <c r="K99" s="645" t="s">
        <v>2019</v>
      </c>
      <c r="L99" s="645" t="s">
        <v>2101</v>
      </c>
      <c r="M99" s="645" t="s">
        <v>2021</v>
      </c>
      <c r="N99" s="645" t="s">
        <v>2101</v>
      </c>
      <c r="O99" s="645" t="s">
        <v>2077</v>
      </c>
      <c r="P99" s="645" t="s">
        <v>2021</v>
      </c>
      <c r="Q99" s="645" t="s">
        <v>2021</v>
      </c>
      <c r="R99" s="645" t="s">
        <v>2021</v>
      </c>
      <c r="S99" s="645" t="s">
        <v>2129</v>
      </c>
      <c r="T99" s="645" t="s">
        <v>2130</v>
      </c>
      <c r="U99" s="645" t="s">
        <v>1989</v>
      </c>
      <c r="V99" s="645" t="s">
        <v>1989</v>
      </c>
      <c r="W99" s="645" t="s">
        <v>1989</v>
      </c>
      <c r="X99" s="645" t="s">
        <v>1989</v>
      </c>
      <c r="Y99" s="645" t="s">
        <v>1989</v>
      </c>
      <c r="Z99" s="645" t="s">
        <v>1989</v>
      </c>
      <c r="AA99" s="645" t="s">
        <v>1989</v>
      </c>
      <c r="AB99" s="645" t="s">
        <v>1989</v>
      </c>
      <c r="AC99" s="645" t="s">
        <v>1989</v>
      </c>
      <c r="AD99" s="645" t="s">
        <v>2001</v>
      </c>
      <c r="AE99" s="645" t="s">
        <v>2450</v>
      </c>
      <c r="AF99" s="645" t="s">
        <v>2026</v>
      </c>
      <c r="AG99" s="645" t="s">
        <v>2000</v>
      </c>
      <c r="AH99" s="645" t="s">
        <v>2026</v>
      </c>
      <c r="AI99" s="645" t="s">
        <v>2003</v>
      </c>
      <c r="AJ99" s="645" t="s">
        <v>2033</v>
      </c>
      <c r="AK99" s="645" t="s">
        <v>2451</v>
      </c>
      <c r="AL99" s="645" t="s">
        <v>2000</v>
      </c>
      <c r="AM99" s="645" t="s">
        <v>2104</v>
      </c>
    </row>
    <row r="100" spans="1:39" x14ac:dyDescent="0.3">
      <c r="A100" s="644" t="s">
        <v>617</v>
      </c>
      <c r="B100" s="645" t="s">
        <v>2219</v>
      </c>
      <c r="C100" s="645" t="s">
        <v>2452</v>
      </c>
      <c r="D100" s="645" t="s">
        <v>2219</v>
      </c>
      <c r="E100" s="645" t="s">
        <v>2219</v>
      </c>
      <c r="F100" s="645" t="s">
        <v>2453</v>
      </c>
      <c r="G100" s="645" t="s">
        <v>2219</v>
      </c>
      <c r="H100" s="645" t="s">
        <v>2219</v>
      </c>
      <c r="I100" s="645" t="s">
        <v>2219</v>
      </c>
      <c r="J100" s="645" t="s">
        <v>2454</v>
      </c>
      <c r="K100" s="645" t="s">
        <v>2219</v>
      </c>
      <c r="L100" s="645" t="s">
        <v>2226</v>
      </c>
      <c r="M100" s="645" t="s">
        <v>2325</v>
      </c>
      <c r="N100" s="645" t="s">
        <v>2226</v>
      </c>
      <c r="O100" s="645" t="s">
        <v>2226</v>
      </c>
      <c r="P100" s="645" t="s">
        <v>2226</v>
      </c>
      <c r="Q100" s="645" t="s">
        <v>2226</v>
      </c>
      <c r="R100" s="645" t="s">
        <v>2455</v>
      </c>
      <c r="S100" s="645" t="s">
        <v>2456</v>
      </c>
      <c r="T100" s="645" t="s">
        <v>2000</v>
      </c>
      <c r="U100" s="645" t="s">
        <v>2114</v>
      </c>
      <c r="V100" s="645" t="s">
        <v>2000</v>
      </c>
      <c r="W100" s="645" t="s">
        <v>2317</v>
      </c>
      <c r="X100" s="645" t="s">
        <v>2457</v>
      </c>
      <c r="Y100" s="645" t="s">
        <v>2000</v>
      </c>
      <c r="Z100" s="645" t="s">
        <v>2025</v>
      </c>
      <c r="AA100" s="645" t="s">
        <v>2114</v>
      </c>
      <c r="AB100" s="645" t="s">
        <v>2458</v>
      </c>
      <c r="AC100" s="645" t="s">
        <v>2114</v>
      </c>
      <c r="AD100" s="645" t="s">
        <v>2000</v>
      </c>
      <c r="AE100" s="645" t="s">
        <v>2114</v>
      </c>
      <c r="AF100" s="645" t="s">
        <v>2000</v>
      </c>
      <c r="AG100" s="645" t="s">
        <v>2114</v>
      </c>
      <c r="AH100" s="645" t="s">
        <v>2000</v>
      </c>
      <c r="AI100" s="645" t="s">
        <v>2000</v>
      </c>
      <c r="AJ100" s="645" t="s">
        <v>2329</v>
      </c>
      <c r="AK100" s="645" t="s">
        <v>2317</v>
      </c>
      <c r="AL100" s="645" t="s">
        <v>2025</v>
      </c>
      <c r="AM100" s="645" t="s">
        <v>2000</v>
      </c>
    </row>
    <row r="101" spans="1:39" s="635" customFormat="1" x14ac:dyDescent="0.3">
      <c r="A101" s="643" t="s">
        <v>618</v>
      </c>
      <c r="B101" s="642" t="s">
        <v>2398</v>
      </c>
      <c r="C101" s="642" t="s">
        <v>2019</v>
      </c>
      <c r="D101" s="642" t="s">
        <v>2120</v>
      </c>
      <c r="E101" s="642" t="s">
        <v>2098</v>
      </c>
      <c r="F101" s="642" t="s">
        <v>2028</v>
      </c>
      <c r="G101" s="642" t="s">
        <v>2098</v>
      </c>
      <c r="H101" s="642" t="s">
        <v>2098</v>
      </c>
      <c r="I101" s="642" t="s">
        <v>2019</v>
      </c>
      <c r="J101" s="642" t="s">
        <v>2019</v>
      </c>
      <c r="K101" s="642" t="s">
        <v>2019</v>
      </c>
      <c r="L101" s="642" t="s">
        <v>2021</v>
      </c>
      <c r="M101" s="642" t="s">
        <v>2021</v>
      </c>
      <c r="N101" s="642" t="s">
        <v>2021</v>
      </c>
      <c r="O101" s="642" t="s">
        <v>2308</v>
      </c>
      <c r="P101" s="642" t="s">
        <v>2030</v>
      </c>
      <c r="Q101" s="642" t="s">
        <v>2030</v>
      </c>
      <c r="R101" s="642" t="s">
        <v>2030</v>
      </c>
      <c r="S101" s="642" t="s">
        <v>2056</v>
      </c>
      <c r="T101" s="642" t="s">
        <v>1983</v>
      </c>
      <c r="U101" s="642" t="s">
        <v>1989</v>
      </c>
      <c r="V101" s="642" t="s">
        <v>1989</v>
      </c>
      <c r="W101" s="642" t="s">
        <v>1982</v>
      </c>
      <c r="X101" s="642" t="s">
        <v>1989</v>
      </c>
      <c r="Y101" s="642" t="s">
        <v>1989</v>
      </c>
      <c r="Z101" s="642" t="s">
        <v>1989</v>
      </c>
      <c r="AA101" s="642" t="s">
        <v>1989</v>
      </c>
      <c r="AB101" s="642" t="s">
        <v>1989</v>
      </c>
      <c r="AC101" s="642" t="s">
        <v>1989</v>
      </c>
      <c r="AD101" s="642" t="s">
        <v>2083</v>
      </c>
      <c r="AE101" s="642" t="s">
        <v>2207</v>
      </c>
      <c r="AF101" s="642" t="s">
        <v>2001</v>
      </c>
      <c r="AG101" s="642" t="s">
        <v>2339</v>
      </c>
      <c r="AH101" s="642" t="s">
        <v>2084</v>
      </c>
      <c r="AI101" s="642" t="s">
        <v>2001</v>
      </c>
      <c r="AJ101" s="642" t="s">
        <v>2001</v>
      </c>
      <c r="AK101" s="642" t="s">
        <v>2459</v>
      </c>
      <c r="AL101" s="642" t="s">
        <v>2084</v>
      </c>
      <c r="AM101" s="642" t="s">
        <v>2088</v>
      </c>
    </row>
    <row r="102" spans="1:39" x14ac:dyDescent="0.3">
      <c r="A102" s="644" t="s">
        <v>619</v>
      </c>
      <c r="B102" s="645" t="s">
        <v>2398</v>
      </c>
      <c r="C102" s="645" t="s">
        <v>2019</v>
      </c>
      <c r="D102" s="645" t="s">
        <v>2019</v>
      </c>
      <c r="E102" s="645" t="s">
        <v>2019</v>
      </c>
      <c r="F102" s="645" t="s">
        <v>2028</v>
      </c>
      <c r="G102" s="645" t="s">
        <v>2019</v>
      </c>
      <c r="H102" s="645" t="s">
        <v>2019</v>
      </c>
      <c r="I102" s="645" t="s">
        <v>2019</v>
      </c>
      <c r="J102" s="645" t="s">
        <v>2019</v>
      </c>
      <c r="K102" s="645" t="s">
        <v>2019</v>
      </c>
      <c r="L102" s="645" t="s">
        <v>2021</v>
      </c>
      <c r="M102" s="645" t="s">
        <v>2021</v>
      </c>
      <c r="N102" s="645" t="s">
        <v>2021</v>
      </c>
      <c r="O102" s="645" t="s">
        <v>2030</v>
      </c>
      <c r="P102" s="645" t="s">
        <v>2030</v>
      </c>
      <c r="Q102" s="645" t="s">
        <v>2030</v>
      </c>
      <c r="R102" s="645" t="s">
        <v>2030</v>
      </c>
      <c r="S102" s="645" t="s">
        <v>2056</v>
      </c>
      <c r="T102" s="645" t="s">
        <v>1982</v>
      </c>
      <c r="U102" s="645" t="s">
        <v>2086</v>
      </c>
      <c r="V102" s="645" t="s">
        <v>1982</v>
      </c>
      <c r="W102" s="645" t="s">
        <v>1982</v>
      </c>
      <c r="X102" s="645" t="s">
        <v>1989</v>
      </c>
      <c r="Y102" s="645" t="s">
        <v>1989</v>
      </c>
      <c r="Z102" s="645" t="s">
        <v>1989</v>
      </c>
      <c r="AA102" s="645" t="s">
        <v>1989</v>
      </c>
      <c r="AB102" s="645" t="s">
        <v>1989</v>
      </c>
      <c r="AC102" s="645" t="s">
        <v>1989</v>
      </c>
      <c r="AD102" s="645" t="s">
        <v>2083</v>
      </c>
      <c r="AE102" s="645" t="s">
        <v>2026</v>
      </c>
      <c r="AF102" s="645" t="s">
        <v>2026</v>
      </c>
      <c r="AG102" s="645" t="s">
        <v>2339</v>
      </c>
      <c r="AH102" s="645" t="s">
        <v>2088</v>
      </c>
      <c r="AI102" s="645" t="s">
        <v>2088</v>
      </c>
      <c r="AJ102" s="645" t="s">
        <v>2001</v>
      </c>
      <c r="AK102" s="645" t="s">
        <v>2460</v>
      </c>
      <c r="AL102" s="645" t="s">
        <v>2088</v>
      </c>
      <c r="AM102" s="645" t="s">
        <v>2088</v>
      </c>
    </row>
    <row r="103" spans="1:39" x14ac:dyDescent="0.3">
      <c r="A103" s="644" t="s">
        <v>620</v>
      </c>
      <c r="B103" s="645" t="s">
        <v>191</v>
      </c>
      <c r="C103" s="645" t="s">
        <v>191</v>
      </c>
      <c r="D103" s="645" t="s">
        <v>191</v>
      </c>
      <c r="E103" s="645" t="s">
        <v>191</v>
      </c>
      <c r="F103" s="645" t="s">
        <v>191</v>
      </c>
      <c r="G103" s="645" t="s">
        <v>191</v>
      </c>
      <c r="H103" s="645" t="s">
        <v>191</v>
      </c>
      <c r="I103" s="645" t="s">
        <v>191</v>
      </c>
      <c r="J103" s="645" t="s">
        <v>2019</v>
      </c>
      <c r="K103" s="645" t="s">
        <v>191</v>
      </c>
      <c r="L103" s="645" t="s">
        <v>2021</v>
      </c>
      <c r="M103" s="645" t="s">
        <v>2021</v>
      </c>
      <c r="N103" s="645" t="s">
        <v>2021</v>
      </c>
      <c r="O103" s="645" t="s">
        <v>2021</v>
      </c>
      <c r="P103" s="645" t="s">
        <v>2021</v>
      </c>
      <c r="Q103" s="645" t="s">
        <v>2021</v>
      </c>
      <c r="R103" s="645" t="s">
        <v>191</v>
      </c>
      <c r="S103" s="645" t="s">
        <v>191</v>
      </c>
      <c r="T103" s="645" t="s">
        <v>191</v>
      </c>
      <c r="U103" s="645" t="s">
        <v>1996</v>
      </c>
      <c r="V103" s="645" t="s">
        <v>1996</v>
      </c>
      <c r="W103" s="645" t="s">
        <v>191</v>
      </c>
      <c r="X103" s="645" t="s">
        <v>1996</v>
      </c>
      <c r="Y103" s="645" t="s">
        <v>1996</v>
      </c>
      <c r="Z103" s="645" t="s">
        <v>1996</v>
      </c>
      <c r="AA103" s="645" t="s">
        <v>1996</v>
      </c>
      <c r="AB103" s="645" t="s">
        <v>1996</v>
      </c>
      <c r="AC103" s="645" t="s">
        <v>2372</v>
      </c>
      <c r="AD103" s="645" t="s">
        <v>2461</v>
      </c>
      <c r="AE103" s="645" t="s">
        <v>2462</v>
      </c>
      <c r="AF103" s="645" t="s">
        <v>2463</v>
      </c>
      <c r="AG103" s="645" t="s">
        <v>2445</v>
      </c>
      <c r="AH103" s="645" t="s">
        <v>2463</v>
      </c>
      <c r="AI103" s="645" t="s">
        <v>2464</v>
      </c>
      <c r="AJ103" s="645">
        <v>4.0999999999999996</v>
      </c>
      <c r="AK103" s="645" t="s">
        <v>2465</v>
      </c>
      <c r="AL103" s="645">
        <v>3.85</v>
      </c>
      <c r="AM103" s="645" t="s">
        <v>2466</v>
      </c>
    </row>
    <row r="104" spans="1:39" x14ac:dyDescent="0.3">
      <c r="A104" s="644" t="s">
        <v>621</v>
      </c>
      <c r="B104" s="645" t="s">
        <v>2107</v>
      </c>
      <c r="C104" s="645" t="s">
        <v>2107</v>
      </c>
      <c r="D104" s="645" t="s">
        <v>2027</v>
      </c>
      <c r="E104" s="645" t="s">
        <v>2027</v>
      </c>
      <c r="F104" s="645" t="s">
        <v>2027</v>
      </c>
      <c r="G104" s="645" t="s">
        <v>2027</v>
      </c>
      <c r="H104" s="645" t="s">
        <v>2027</v>
      </c>
      <c r="I104" s="645" t="s">
        <v>2107</v>
      </c>
      <c r="J104" s="645" t="s">
        <v>2107</v>
      </c>
      <c r="K104" s="645" t="s">
        <v>2107</v>
      </c>
      <c r="L104" s="645" t="s">
        <v>2110</v>
      </c>
      <c r="M104" s="645" t="s">
        <v>2110</v>
      </c>
      <c r="N104" s="645" t="s">
        <v>2110</v>
      </c>
      <c r="O104" s="645" t="s">
        <v>2110</v>
      </c>
      <c r="P104" s="645" t="s">
        <v>2110</v>
      </c>
      <c r="Q104" s="645" t="s">
        <v>2112</v>
      </c>
      <c r="R104" s="645" t="s">
        <v>2112</v>
      </c>
      <c r="S104" s="645" t="s">
        <v>2112</v>
      </c>
      <c r="T104" s="645" t="s">
        <v>2112</v>
      </c>
      <c r="U104" s="645" t="s">
        <v>2307</v>
      </c>
      <c r="V104" s="645" t="s">
        <v>2333</v>
      </c>
      <c r="W104" s="645" t="s">
        <v>2333</v>
      </c>
      <c r="X104" s="645" t="s">
        <v>2333</v>
      </c>
      <c r="Y104" s="645" t="s">
        <v>2307</v>
      </c>
      <c r="Z104" s="645" t="s">
        <v>2375</v>
      </c>
      <c r="AA104" s="645" t="s">
        <v>2307</v>
      </c>
      <c r="AB104" s="645" t="s">
        <v>2333</v>
      </c>
      <c r="AC104" s="645" t="s">
        <v>2333</v>
      </c>
      <c r="AD104" s="645" t="s">
        <v>2114</v>
      </c>
      <c r="AE104" s="645" t="s">
        <v>2001</v>
      </c>
      <c r="AF104" s="645" t="s">
        <v>2115</v>
      </c>
      <c r="AG104" s="645" t="s">
        <v>2467</v>
      </c>
      <c r="AH104" s="645" t="s">
        <v>2430</v>
      </c>
      <c r="AI104" s="645" t="s">
        <v>2467</v>
      </c>
      <c r="AJ104" s="645">
        <v>7.85</v>
      </c>
      <c r="AK104" s="645" t="s">
        <v>2401</v>
      </c>
      <c r="AL104" s="645" t="s">
        <v>2468</v>
      </c>
      <c r="AM104" s="645" t="s">
        <v>2467</v>
      </c>
    </row>
    <row r="105" spans="1:39" x14ac:dyDescent="0.3">
      <c r="A105" s="644" t="s">
        <v>622</v>
      </c>
      <c r="B105" s="645" t="s">
        <v>2019</v>
      </c>
      <c r="C105" s="645" t="s">
        <v>2019</v>
      </c>
      <c r="D105" s="645" t="s">
        <v>2120</v>
      </c>
      <c r="E105" s="645" t="s">
        <v>2098</v>
      </c>
      <c r="F105" s="645" t="s">
        <v>2019</v>
      </c>
      <c r="G105" s="645" t="s">
        <v>2098</v>
      </c>
      <c r="H105" s="645" t="s">
        <v>2098</v>
      </c>
      <c r="I105" s="645" t="s">
        <v>2019</v>
      </c>
      <c r="J105" s="645" t="s">
        <v>2019</v>
      </c>
      <c r="K105" s="645" t="s">
        <v>2019</v>
      </c>
      <c r="L105" s="645" t="s">
        <v>2021</v>
      </c>
      <c r="M105" s="645" t="s">
        <v>2021</v>
      </c>
      <c r="N105" s="645" t="s">
        <v>2021</v>
      </c>
      <c r="O105" s="645" t="s">
        <v>2308</v>
      </c>
      <c r="P105" s="645" t="s">
        <v>2021</v>
      </c>
      <c r="Q105" s="645" t="s">
        <v>2021</v>
      </c>
      <c r="R105" s="645" t="s">
        <v>2021</v>
      </c>
      <c r="S105" s="645" t="s">
        <v>2024</v>
      </c>
      <c r="T105" s="645" t="s">
        <v>1983</v>
      </c>
      <c r="U105" s="645" t="s">
        <v>1989</v>
      </c>
      <c r="V105" s="645" t="s">
        <v>1989</v>
      </c>
      <c r="W105" s="645" t="s">
        <v>1996</v>
      </c>
      <c r="X105" s="645" t="s">
        <v>1989</v>
      </c>
      <c r="Y105" s="645" t="s">
        <v>1989</v>
      </c>
      <c r="Z105" s="645" t="s">
        <v>1989</v>
      </c>
      <c r="AA105" s="645" t="s">
        <v>1989</v>
      </c>
      <c r="AB105" s="645" t="s">
        <v>1989</v>
      </c>
      <c r="AC105" s="645" t="s">
        <v>1989</v>
      </c>
      <c r="AD105" s="645" t="s">
        <v>2000</v>
      </c>
      <c r="AE105" s="645" t="s">
        <v>2207</v>
      </c>
      <c r="AF105" s="645" t="s">
        <v>2001</v>
      </c>
      <c r="AG105" s="645" t="s">
        <v>2026</v>
      </c>
      <c r="AH105" s="645" t="s">
        <v>2026</v>
      </c>
      <c r="AI105" s="645" t="s">
        <v>2001</v>
      </c>
      <c r="AJ105" s="645" t="s">
        <v>2026</v>
      </c>
      <c r="AK105" s="645" t="s">
        <v>2026</v>
      </c>
      <c r="AL105" s="645" t="s">
        <v>2084</v>
      </c>
      <c r="AM105" s="645" t="s">
        <v>2026</v>
      </c>
    </row>
    <row r="106" spans="1:39" s="635" customFormat="1" x14ac:dyDescent="0.3">
      <c r="A106" s="643" t="s">
        <v>623</v>
      </c>
      <c r="B106" s="642" t="s">
        <v>2028</v>
      </c>
      <c r="C106" s="642" t="s">
        <v>2070</v>
      </c>
      <c r="D106" s="642" t="s">
        <v>2469</v>
      </c>
      <c r="E106" s="642" t="s">
        <v>2469</v>
      </c>
      <c r="F106" s="642" t="s">
        <v>2469</v>
      </c>
      <c r="G106" s="642" t="s">
        <v>2469</v>
      </c>
      <c r="H106" s="642" t="s">
        <v>2469</v>
      </c>
      <c r="I106" s="642" t="s">
        <v>1969</v>
      </c>
      <c r="J106" s="642" t="s">
        <v>1971</v>
      </c>
      <c r="K106" s="642" t="s">
        <v>2469</v>
      </c>
      <c r="L106" s="642" t="s">
        <v>2469</v>
      </c>
      <c r="M106" s="642" t="s">
        <v>1972</v>
      </c>
      <c r="N106" s="642" t="s">
        <v>2469</v>
      </c>
      <c r="O106" s="642" t="s">
        <v>2469</v>
      </c>
      <c r="P106" s="642" t="s">
        <v>2307</v>
      </c>
      <c r="Q106" s="642" t="s">
        <v>2307</v>
      </c>
      <c r="R106" s="642" t="s">
        <v>2470</v>
      </c>
      <c r="S106" s="642" t="s">
        <v>2068</v>
      </c>
      <c r="T106" s="642" t="s">
        <v>2124</v>
      </c>
      <c r="U106" s="642" t="s">
        <v>2102</v>
      </c>
      <c r="V106" s="642" t="s">
        <v>1989</v>
      </c>
      <c r="W106" s="642" t="s">
        <v>1989</v>
      </c>
      <c r="X106" s="642" t="s">
        <v>2471</v>
      </c>
      <c r="Y106" s="642" t="s">
        <v>2471</v>
      </c>
      <c r="Z106" s="642" t="s">
        <v>2471</v>
      </c>
      <c r="AA106" s="642" t="s">
        <v>2471</v>
      </c>
      <c r="AB106" s="642" t="s">
        <v>1989</v>
      </c>
      <c r="AC106" s="642" t="s">
        <v>2471</v>
      </c>
      <c r="AD106" s="642" t="s">
        <v>2180</v>
      </c>
      <c r="AE106" s="642" t="s">
        <v>2472</v>
      </c>
      <c r="AF106" s="642" t="s">
        <v>2473</v>
      </c>
      <c r="AG106" s="642" t="s">
        <v>2474</v>
      </c>
      <c r="AH106" s="642" t="s">
        <v>2475</v>
      </c>
      <c r="AI106" s="642" t="s">
        <v>2476</v>
      </c>
      <c r="AJ106" s="642" t="s">
        <v>2474</v>
      </c>
      <c r="AK106" s="642" t="s">
        <v>2474</v>
      </c>
      <c r="AL106" s="642" t="s">
        <v>2474</v>
      </c>
      <c r="AM106" s="642" t="s">
        <v>2477</v>
      </c>
    </row>
    <row r="107" spans="1:39" x14ac:dyDescent="0.3">
      <c r="A107" s="644" t="s">
        <v>624</v>
      </c>
      <c r="B107" s="645" t="s">
        <v>2027</v>
      </c>
      <c r="C107" s="645" t="s">
        <v>2027</v>
      </c>
      <c r="D107" s="645" t="s">
        <v>2027</v>
      </c>
      <c r="E107" s="645" t="s">
        <v>2027</v>
      </c>
      <c r="F107" s="645" t="s">
        <v>2027</v>
      </c>
      <c r="G107" s="645" t="s">
        <v>2027</v>
      </c>
      <c r="H107" s="645" t="s">
        <v>2027</v>
      </c>
      <c r="I107" s="645" t="s">
        <v>2210</v>
      </c>
      <c r="J107" s="645" t="s">
        <v>2027</v>
      </c>
      <c r="K107" s="645" t="s">
        <v>2027</v>
      </c>
      <c r="L107" s="645" t="s">
        <v>2029</v>
      </c>
      <c r="M107" s="645" t="s">
        <v>2478</v>
      </c>
      <c r="N107" s="645" t="s">
        <v>2029</v>
      </c>
      <c r="O107" s="645" t="s">
        <v>2029</v>
      </c>
      <c r="P107" s="645" t="s">
        <v>2029</v>
      </c>
      <c r="Q107" s="645" t="s">
        <v>2029</v>
      </c>
      <c r="R107" s="645" t="s">
        <v>2029</v>
      </c>
      <c r="S107" s="645" t="s">
        <v>2030</v>
      </c>
      <c r="T107" s="645" t="s">
        <v>2031</v>
      </c>
      <c r="U107" s="645" t="s">
        <v>2031</v>
      </c>
      <c r="V107" s="645" t="s">
        <v>2031</v>
      </c>
      <c r="W107" s="645" t="s">
        <v>1982</v>
      </c>
      <c r="X107" s="645" t="s">
        <v>1982</v>
      </c>
      <c r="Y107" s="645" t="s">
        <v>1982</v>
      </c>
      <c r="Z107" s="645" t="s">
        <v>1982</v>
      </c>
      <c r="AA107" s="645" t="s">
        <v>1982</v>
      </c>
      <c r="AB107" s="645" t="s">
        <v>1982</v>
      </c>
      <c r="AC107" s="645" t="s">
        <v>1982</v>
      </c>
      <c r="AD107" s="645" t="s">
        <v>2393</v>
      </c>
      <c r="AE107" s="645" t="s">
        <v>2000</v>
      </c>
      <c r="AF107" s="645" t="s">
        <v>2000</v>
      </c>
      <c r="AG107" s="645" t="s">
        <v>2000</v>
      </c>
      <c r="AH107" s="645" t="s">
        <v>2000</v>
      </c>
      <c r="AI107" s="645" t="s">
        <v>2000</v>
      </c>
      <c r="AJ107" s="645" t="s">
        <v>2000</v>
      </c>
      <c r="AK107" s="645" t="s">
        <v>2000</v>
      </c>
      <c r="AL107" s="645" t="s">
        <v>2000</v>
      </c>
      <c r="AM107" s="645" t="s">
        <v>2000</v>
      </c>
    </row>
    <row r="108" spans="1:39" x14ac:dyDescent="0.3">
      <c r="A108" s="644" t="s">
        <v>625</v>
      </c>
      <c r="B108" s="645" t="s">
        <v>2479</v>
      </c>
      <c r="C108" s="645" t="s">
        <v>2480</v>
      </c>
      <c r="D108" s="645" t="s">
        <v>2219</v>
      </c>
      <c r="E108" s="645" t="s">
        <v>2481</v>
      </c>
      <c r="F108" s="645" t="s">
        <v>2217</v>
      </c>
      <c r="G108" s="645" t="s">
        <v>2482</v>
      </c>
      <c r="H108" s="645" t="s">
        <v>2483</v>
      </c>
      <c r="I108" s="645" t="s">
        <v>2484</v>
      </c>
      <c r="J108" s="645" t="s">
        <v>2485</v>
      </c>
      <c r="K108" s="645" t="s">
        <v>2034</v>
      </c>
      <c r="L108" s="645" t="s">
        <v>2486</v>
      </c>
      <c r="M108" s="645" t="s">
        <v>2487</v>
      </c>
      <c r="N108" s="645" t="s">
        <v>2192</v>
      </c>
      <c r="O108" s="645" t="s">
        <v>2488</v>
      </c>
      <c r="P108" s="645" t="s">
        <v>2489</v>
      </c>
      <c r="Q108" s="645" t="s">
        <v>2490</v>
      </c>
      <c r="R108" s="645" t="s">
        <v>2491</v>
      </c>
      <c r="S108" s="645" t="s">
        <v>2492</v>
      </c>
      <c r="T108" s="645" t="s">
        <v>2493</v>
      </c>
      <c r="U108" s="645" t="s">
        <v>2494</v>
      </c>
      <c r="V108" s="645" t="s">
        <v>2082</v>
      </c>
      <c r="W108" s="645" t="s">
        <v>2001</v>
      </c>
      <c r="X108" s="645" t="s">
        <v>2037</v>
      </c>
      <c r="Y108" s="645" t="s">
        <v>2118</v>
      </c>
      <c r="Z108" s="645" t="s">
        <v>2495</v>
      </c>
      <c r="AA108" s="645" t="s">
        <v>2026</v>
      </c>
      <c r="AB108" s="645" t="s">
        <v>2026</v>
      </c>
      <c r="AC108" s="645" t="s">
        <v>2026</v>
      </c>
      <c r="AD108" s="645" t="s">
        <v>2496</v>
      </c>
      <c r="AE108" s="645" t="s">
        <v>2497</v>
      </c>
      <c r="AF108" s="645" t="s">
        <v>2498</v>
      </c>
      <c r="AG108" s="645" t="s">
        <v>2075</v>
      </c>
      <c r="AH108" s="645" t="s">
        <v>2499</v>
      </c>
      <c r="AI108" s="645" t="s">
        <v>2450</v>
      </c>
      <c r="AJ108" s="645" t="s">
        <v>2500</v>
      </c>
      <c r="AK108" s="645" t="s">
        <v>2118</v>
      </c>
      <c r="AL108" s="645" t="s">
        <v>2088</v>
      </c>
      <c r="AM108" s="645" t="s">
        <v>2501</v>
      </c>
    </row>
    <row r="109" spans="1:39" ht="18" thickBot="1" x14ac:dyDescent="0.35">
      <c r="A109" s="644" t="s">
        <v>626</v>
      </c>
      <c r="B109" s="645" t="s">
        <v>2028</v>
      </c>
      <c r="C109" s="645" t="s">
        <v>2070</v>
      </c>
      <c r="D109" s="645" t="s">
        <v>2469</v>
      </c>
      <c r="E109" s="645" t="s">
        <v>2469</v>
      </c>
      <c r="F109" s="645" t="s">
        <v>2469</v>
      </c>
      <c r="G109" s="645" t="s">
        <v>2469</v>
      </c>
      <c r="H109" s="645" t="s">
        <v>2469</v>
      </c>
      <c r="I109" s="645" t="s">
        <v>2469</v>
      </c>
      <c r="J109" s="645" t="s">
        <v>1971</v>
      </c>
      <c r="K109" s="645" t="s">
        <v>2469</v>
      </c>
      <c r="L109" s="645" t="s">
        <v>2469</v>
      </c>
      <c r="M109" s="645" t="s">
        <v>2469</v>
      </c>
      <c r="N109" s="645" t="s">
        <v>2469</v>
      </c>
      <c r="O109" s="645" t="s">
        <v>2469</v>
      </c>
      <c r="P109" s="645" t="s">
        <v>2307</v>
      </c>
      <c r="Q109" s="645" t="s">
        <v>2307</v>
      </c>
      <c r="R109" s="645" t="s">
        <v>2307</v>
      </c>
      <c r="S109" s="645" t="s">
        <v>2068</v>
      </c>
      <c r="T109" s="645" t="s">
        <v>2102</v>
      </c>
      <c r="U109" s="645" t="s">
        <v>2102</v>
      </c>
      <c r="V109" s="645" t="s">
        <v>1989</v>
      </c>
      <c r="W109" s="645" t="s">
        <v>1989</v>
      </c>
      <c r="X109" s="645" t="s">
        <v>2471</v>
      </c>
      <c r="Y109" s="645" t="s">
        <v>2471</v>
      </c>
      <c r="Z109" s="645" t="s">
        <v>2471</v>
      </c>
      <c r="AA109" s="645" t="s">
        <v>2471</v>
      </c>
      <c r="AB109" s="645" t="s">
        <v>1989</v>
      </c>
      <c r="AC109" s="645" t="s">
        <v>2471</v>
      </c>
      <c r="AD109" s="645" t="s">
        <v>2474</v>
      </c>
      <c r="AE109" s="645" t="s">
        <v>2473</v>
      </c>
      <c r="AF109" s="645" t="s">
        <v>2473</v>
      </c>
      <c r="AG109" s="645" t="s">
        <v>2474</v>
      </c>
      <c r="AH109" s="645" t="s">
        <v>2472</v>
      </c>
      <c r="AI109" s="645" t="s">
        <v>2477</v>
      </c>
      <c r="AJ109" s="645" t="s">
        <v>2474</v>
      </c>
      <c r="AK109" s="645" t="s">
        <v>2474</v>
      </c>
      <c r="AL109" s="645" t="s">
        <v>2474</v>
      </c>
      <c r="AM109" s="645" t="s">
        <v>2477</v>
      </c>
    </row>
    <row r="110" spans="1:39" ht="18.75" customHeight="1" x14ac:dyDescent="0.3">
      <c r="A110" s="656" t="s">
        <v>2502</v>
      </c>
      <c r="B110" s="657" t="s">
        <v>2503</v>
      </c>
      <c r="C110" s="657" t="s">
        <v>2504</v>
      </c>
      <c r="D110" s="657" t="s">
        <v>1973</v>
      </c>
      <c r="E110" s="657" t="s">
        <v>1973</v>
      </c>
      <c r="F110" s="657" t="s">
        <v>1973</v>
      </c>
      <c r="G110" s="657" t="s">
        <v>1973</v>
      </c>
      <c r="H110" s="657" t="s">
        <v>2163</v>
      </c>
      <c r="I110" s="657" t="s">
        <v>2163</v>
      </c>
      <c r="J110" s="657" t="s">
        <v>1973</v>
      </c>
      <c r="K110" s="657" t="s">
        <v>1973</v>
      </c>
      <c r="L110" s="657" t="s">
        <v>1973</v>
      </c>
      <c r="M110" s="657" t="s">
        <v>1973</v>
      </c>
      <c r="N110" s="657" t="s">
        <v>1973</v>
      </c>
      <c r="O110" s="657" t="s">
        <v>1973</v>
      </c>
      <c r="P110" s="657" t="s">
        <v>2505</v>
      </c>
      <c r="Q110" s="657" t="s">
        <v>2505</v>
      </c>
      <c r="R110" s="657" t="s">
        <v>2505</v>
      </c>
      <c r="S110" s="658" t="s">
        <v>2506</v>
      </c>
      <c r="T110" s="658" t="s">
        <v>2507</v>
      </c>
      <c r="U110" s="658" t="s">
        <v>2508</v>
      </c>
      <c r="V110" s="658" t="s">
        <v>2509</v>
      </c>
      <c r="W110" s="658" t="s">
        <v>2509</v>
      </c>
      <c r="X110" s="658" t="s">
        <v>2509</v>
      </c>
      <c r="Y110" s="658" t="s">
        <v>2509</v>
      </c>
      <c r="Z110" s="658" t="s">
        <v>2509</v>
      </c>
      <c r="AA110" s="658" t="s">
        <v>2509</v>
      </c>
      <c r="AB110" s="658" t="s">
        <v>2509</v>
      </c>
      <c r="AC110" s="658" t="s">
        <v>2509</v>
      </c>
      <c r="AD110" s="658" t="s">
        <v>2509</v>
      </c>
      <c r="AE110" s="658" t="s">
        <v>2509</v>
      </c>
      <c r="AF110" s="658" t="s">
        <v>2509</v>
      </c>
      <c r="AG110" s="658" t="s">
        <v>2509</v>
      </c>
      <c r="AH110" s="658" t="s">
        <v>2509</v>
      </c>
      <c r="AI110" s="658" t="s">
        <v>2509</v>
      </c>
      <c r="AJ110" s="658" t="s">
        <v>2509</v>
      </c>
      <c r="AK110" s="658" t="s">
        <v>2509</v>
      </c>
      <c r="AL110" s="658" t="s">
        <v>2509</v>
      </c>
      <c r="AM110" s="658" t="s">
        <v>2509</v>
      </c>
    </row>
    <row r="111" spans="1:39" x14ac:dyDescent="0.3">
      <c r="A111" s="646" t="s">
        <v>2510</v>
      </c>
      <c r="B111" s="659" t="s">
        <v>2511</v>
      </c>
      <c r="C111" s="659" t="s">
        <v>2512</v>
      </c>
      <c r="D111" s="659" t="s">
        <v>2511</v>
      </c>
      <c r="E111" s="659" t="s">
        <v>2511</v>
      </c>
      <c r="F111" s="659" t="s">
        <v>2513</v>
      </c>
      <c r="G111" s="659" t="s">
        <v>2514</v>
      </c>
      <c r="H111" s="659" t="s">
        <v>2512</v>
      </c>
      <c r="I111" s="659" t="s">
        <v>2511</v>
      </c>
      <c r="J111" s="659" t="s">
        <v>2511</v>
      </c>
      <c r="K111" s="659" t="s">
        <v>2511</v>
      </c>
      <c r="L111" s="659" t="s">
        <v>2511</v>
      </c>
      <c r="M111" s="659" t="s">
        <v>2511</v>
      </c>
      <c r="N111" s="659" t="s">
        <v>2515</v>
      </c>
      <c r="O111" s="659" t="s">
        <v>2515</v>
      </c>
      <c r="P111" s="659" t="s">
        <v>2516</v>
      </c>
      <c r="Q111" s="659" t="s">
        <v>2515</v>
      </c>
      <c r="R111" s="659" t="s">
        <v>2517</v>
      </c>
      <c r="S111" s="659" t="s">
        <v>2518</v>
      </c>
      <c r="T111" s="659" t="s">
        <v>2519</v>
      </c>
      <c r="U111" s="659" t="s">
        <v>2520</v>
      </c>
      <c r="V111" s="659" t="s">
        <v>2521</v>
      </c>
      <c r="W111" s="659" t="s">
        <v>2521</v>
      </c>
      <c r="X111" s="659" t="s">
        <v>2522</v>
      </c>
      <c r="Y111" s="659" t="s">
        <v>2523</v>
      </c>
      <c r="Z111" s="659" t="s">
        <v>2523</v>
      </c>
      <c r="AA111" s="659" t="s">
        <v>2523</v>
      </c>
      <c r="AB111" s="659" t="s">
        <v>2523</v>
      </c>
      <c r="AC111" s="659" t="s">
        <v>2523</v>
      </c>
      <c r="AD111" s="659" t="s">
        <v>2524</v>
      </c>
      <c r="AE111" s="659" t="s">
        <v>2523</v>
      </c>
      <c r="AF111" s="659" t="s">
        <v>2523</v>
      </c>
      <c r="AG111" s="659" t="s">
        <v>2503</v>
      </c>
      <c r="AH111" s="659" t="s">
        <v>2525</v>
      </c>
      <c r="AI111" s="659" t="s">
        <v>2525</v>
      </c>
      <c r="AJ111" s="659" t="s">
        <v>2526</v>
      </c>
      <c r="AK111" s="659" t="s">
        <v>2524</v>
      </c>
      <c r="AL111" s="659" t="s">
        <v>2524</v>
      </c>
      <c r="AM111" s="659" t="s">
        <v>2524</v>
      </c>
    </row>
    <row r="112" spans="1:39" x14ac:dyDescent="0.3">
      <c r="A112" s="660" t="s">
        <v>2527</v>
      </c>
      <c r="B112" s="661" t="s">
        <v>2528</v>
      </c>
      <c r="C112" s="661" t="s">
        <v>2529</v>
      </c>
      <c r="D112" s="661" t="s">
        <v>2528</v>
      </c>
      <c r="E112" s="661" t="s">
        <v>2045</v>
      </c>
      <c r="F112" s="661" t="s">
        <v>2282</v>
      </c>
      <c r="G112" s="661" t="s">
        <v>2282</v>
      </c>
      <c r="H112" s="661" t="s">
        <v>2530</v>
      </c>
      <c r="I112" s="661" t="s">
        <v>2531</v>
      </c>
      <c r="J112" s="661" t="s">
        <v>2243</v>
      </c>
      <c r="K112" s="661" t="s">
        <v>2532</v>
      </c>
      <c r="L112" s="661" t="s">
        <v>2533</v>
      </c>
      <c r="M112" s="661" t="s">
        <v>2534</v>
      </c>
      <c r="N112" s="661" t="s">
        <v>2535</v>
      </c>
      <c r="O112" s="661" t="s">
        <v>2536</v>
      </c>
      <c r="P112" s="661" t="s">
        <v>2535</v>
      </c>
      <c r="Q112" s="661" t="s">
        <v>2537</v>
      </c>
      <c r="R112" s="661" t="s">
        <v>2538</v>
      </c>
      <c r="S112" s="661" t="s">
        <v>2539</v>
      </c>
      <c r="T112" s="661" t="s">
        <v>2540</v>
      </c>
      <c r="U112" s="661" t="s">
        <v>2541</v>
      </c>
      <c r="V112" s="661" t="s">
        <v>2542</v>
      </c>
      <c r="W112" s="661" t="s">
        <v>2049</v>
      </c>
      <c r="X112" s="661" t="s">
        <v>2543</v>
      </c>
      <c r="Y112" s="661" t="s">
        <v>2084</v>
      </c>
      <c r="Z112" s="661" t="s">
        <v>2084</v>
      </c>
      <c r="AA112" s="661" t="s">
        <v>2542</v>
      </c>
      <c r="AB112" s="661" t="s">
        <v>2084</v>
      </c>
      <c r="AC112" s="661" t="s">
        <v>2278</v>
      </c>
      <c r="AD112" s="661" t="s">
        <v>2544</v>
      </c>
      <c r="AE112" s="661" t="s">
        <v>2391</v>
      </c>
      <c r="AF112" s="661" t="s">
        <v>2391</v>
      </c>
      <c r="AG112" s="661" t="s">
        <v>2542</v>
      </c>
      <c r="AH112" s="661" t="s">
        <v>2545</v>
      </c>
      <c r="AI112" s="661" t="s">
        <v>2546</v>
      </c>
      <c r="AJ112" s="661" t="s">
        <v>2547</v>
      </c>
      <c r="AK112" s="661" t="s">
        <v>2546</v>
      </c>
      <c r="AL112" s="661" t="s">
        <v>2548</v>
      </c>
      <c r="AM112" s="661" t="s">
        <v>2549</v>
      </c>
    </row>
    <row r="113" spans="1:39" x14ac:dyDescent="0.3">
      <c r="A113" s="643" t="s">
        <v>2550</v>
      </c>
      <c r="B113" s="642">
        <f>0.095*100</f>
        <v>9.5</v>
      </c>
      <c r="C113" s="642" t="s">
        <v>2551</v>
      </c>
      <c r="D113" s="642" t="s">
        <v>2552</v>
      </c>
      <c r="E113" s="642">
        <v>9.5</v>
      </c>
      <c r="F113" s="642">
        <v>9.5</v>
      </c>
      <c r="G113" s="642">
        <v>9.5</v>
      </c>
      <c r="H113" s="642" t="s">
        <v>2034</v>
      </c>
      <c r="I113" s="642" t="s">
        <v>2553</v>
      </c>
      <c r="J113" s="642" t="s">
        <v>2551</v>
      </c>
      <c r="K113" s="642">
        <v>9.5</v>
      </c>
      <c r="L113" s="642">
        <v>9.35</v>
      </c>
      <c r="M113" s="642" t="s">
        <v>2228</v>
      </c>
      <c r="N113" s="642">
        <v>9.35</v>
      </c>
      <c r="O113" s="642">
        <v>9.35</v>
      </c>
      <c r="P113" s="642" t="s">
        <v>2554</v>
      </c>
      <c r="Q113" s="642">
        <v>9.35</v>
      </c>
      <c r="R113" s="642" t="s">
        <v>2555</v>
      </c>
      <c r="S113" s="642">
        <v>8.85</v>
      </c>
      <c r="T113" s="642" t="s">
        <v>2556</v>
      </c>
      <c r="U113" s="642">
        <v>7.85</v>
      </c>
      <c r="V113" s="642">
        <v>7.85</v>
      </c>
      <c r="W113" s="642">
        <v>7.85</v>
      </c>
      <c r="X113" s="642">
        <v>7.85</v>
      </c>
      <c r="Y113" s="642" t="s">
        <v>2557</v>
      </c>
      <c r="Z113" s="642" t="s">
        <v>2000</v>
      </c>
      <c r="AA113" s="642" t="s">
        <v>2000</v>
      </c>
      <c r="AB113" s="642" t="s">
        <v>2118</v>
      </c>
      <c r="AC113" s="642" t="s">
        <v>2000</v>
      </c>
      <c r="AD113" s="642" t="s">
        <v>2118</v>
      </c>
      <c r="AE113" s="642" t="s">
        <v>2118</v>
      </c>
      <c r="AF113" s="642" t="s">
        <v>2118</v>
      </c>
      <c r="AG113" s="642" t="s">
        <v>2118</v>
      </c>
      <c r="AH113" s="642" t="s">
        <v>2118</v>
      </c>
      <c r="AI113" s="642" t="s">
        <v>2118</v>
      </c>
      <c r="AJ113" s="642" t="s">
        <v>2118</v>
      </c>
      <c r="AK113" s="642" t="s">
        <v>2118</v>
      </c>
      <c r="AL113" s="642" t="s">
        <v>2118</v>
      </c>
      <c r="AM113" s="642" t="s">
        <v>2118</v>
      </c>
    </row>
    <row r="114" spans="1:39" x14ac:dyDescent="0.3">
      <c r="A114" s="643" t="s">
        <v>2558</v>
      </c>
      <c r="B114" s="661" t="s">
        <v>2219</v>
      </c>
      <c r="C114" s="661" t="s">
        <v>2219</v>
      </c>
      <c r="D114" s="661" t="s">
        <v>2219</v>
      </c>
      <c r="E114" s="661" t="s">
        <v>2219</v>
      </c>
      <c r="F114" s="661" t="s">
        <v>2219</v>
      </c>
      <c r="G114" s="661" t="s">
        <v>2219</v>
      </c>
      <c r="H114" s="661" t="s">
        <v>2219</v>
      </c>
      <c r="I114" s="661" t="s">
        <v>2559</v>
      </c>
      <c r="J114" s="661" t="s">
        <v>2219</v>
      </c>
      <c r="K114" s="661" t="s">
        <v>2219</v>
      </c>
      <c r="L114" s="661" t="s">
        <v>2226</v>
      </c>
      <c r="M114" s="661" t="s">
        <v>2560</v>
      </c>
      <c r="N114" s="661" t="s">
        <v>2226</v>
      </c>
      <c r="O114" s="661" t="s">
        <v>2226</v>
      </c>
      <c r="P114" s="661" t="s">
        <v>2228</v>
      </c>
      <c r="Q114" s="661" t="s">
        <v>2561</v>
      </c>
      <c r="R114" s="661" t="s">
        <v>2226</v>
      </c>
      <c r="S114" s="661" t="s">
        <v>2456</v>
      </c>
      <c r="T114" s="661" t="s">
        <v>2562</v>
      </c>
      <c r="U114" s="661" t="s">
        <v>2000</v>
      </c>
      <c r="V114" s="661" t="s">
        <v>2000</v>
      </c>
      <c r="W114" s="661" t="s">
        <v>2000</v>
      </c>
      <c r="X114" s="661" t="s">
        <v>2000</v>
      </c>
      <c r="Y114" s="661" t="s">
        <v>2000</v>
      </c>
      <c r="Z114" s="661" t="s">
        <v>2075</v>
      </c>
      <c r="AA114" s="661" t="s">
        <v>2000</v>
      </c>
      <c r="AB114" s="661" t="s">
        <v>2000</v>
      </c>
      <c r="AC114" s="661" t="s">
        <v>2000</v>
      </c>
      <c r="AD114" s="661" t="s">
        <v>2000</v>
      </c>
      <c r="AE114" s="661" t="s">
        <v>2000</v>
      </c>
      <c r="AF114" s="661" t="s">
        <v>2001</v>
      </c>
      <c r="AG114" s="661" t="s">
        <v>2000</v>
      </c>
      <c r="AH114" s="661" t="s">
        <v>2000</v>
      </c>
      <c r="AI114" s="661" t="s">
        <v>2000</v>
      </c>
      <c r="AJ114" s="661" t="s">
        <v>2000</v>
      </c>
      <c r="AK114" s="661" t="s">
        <v>2000</v>
      </c>
      <c r="AL114" s="661" t="s">
        <v>2380</v>
      </c>
      <c r="AM114" s="661" t="s">
        <v>2451</v>
      </c>
    </row>
    <row r="115" spans="1:39" x14ac:dyDescent="0.3">
      <c r="A115" s="643" t="s">
        <v>2563</v>
      </c>
      <c r="B115" s="642">
        <f>0.095*100</f>
        <v>9.5</v>
      </c>
      <c r="C115" s="642">
        <v>9.5</v>
      </c>
      <c r="D115" s="642">
        <v>9.5</v>
      </c>
      <c r="E115" s="642">
        <v>9.5</v>
      </c>
      <c r="F115" s="642">
        <v>9.5</v>
      </c>
      <c r="G115" s="642">
        <v>9.5</v>
      </c>
      <c r="H115" s="642">
        <v>9.5</v>
      </c>
      <c r="I115" s="642">
        <v>9.5</v>
      </c>
      <c r="J115" s="642">
        <v>9.5</v>
      </c>
      <c r="K115" s="642">
        <v>9.5</v>
      </c>
      <c r="L115" s="642">
        <v>9.35</v>
      </c>
      <c r="M115" s="642">
        <v>9.35</v>
      </c>
      <c r="N115" s="642">
        <v>9.35</v>
      </c>
      <c r="O115" s="642" t="s">
        <v>2564</v>
      </c>
      <c r="P115" s="642">
        <v>9.35</v>
      </c>
      <c r="Q115" s="642">
        <v>9.35</v>
      </c>
      <c r="R115" s="642" t="s">
        <v>2564</v>
      </c>
      <c r="S115" s="642">
        <v>8.85</v>
      </c>
      <c r="T115" s="642" t="s">
        <v>2565</v>
      </c>
      <c r="U115" s="642" t="s">
        <v>2565</v>
      </c>
      <c r="V115" s="642">
        <v>7.85</v>
      </c>
      <c r="W115" s="642">
        <v>7.85</v>
      </c>
      <c r="X115" s="642">
        <v>7.85</v>
      </c>
      <c r="Y115" s="642">
        <v>7.85</v>
      </c>
      <c r="Z115" s="642">
        <v>7.85</v>
      </c>
      <c r="AA115" s="642">
        <v>7.85</v>
      </c>
      <c r="AB115" s="642">
        <v>7.85</v>
      </c>
      <c r="AC115" s="642">
        <v>7.85</v>
      </c>
      <c r="AD115" s="642">
        <v>7.85</v>
      </c>
      <c r="AE115" s="642">
        <v>7.85</v>
      </c>
      <c r="AF115" s="642">
        <v>7.85</v>
      </c>
      <c r="AG115" s="642">
        <v>7.85</v>
      </c>
      <c r="AH115" s="642">
        <v>7.85</v>
      </c>
      <c r="AI115" s="642">
        <v>7.85</v>
      </c>
      <c r="AJ115" s="642">
        <v>7.85</v>
      </c>
      <c r="AK115" s="642">
        <v>7.85</v>
      </c>
      <c r="AL115" s="642">
        <v>7.85</v>
      </c>
      <c r="AM115" s="642">
        <v>7.85</v>
      </c>
    </row>
    <row r="116" spans="1:39" ht="18" thickBot="1" x14ac:dyDescent="0.35">
      <c r="A116" s="662" t="s">
        <v>2566</v>
      </c>
      <c r="B116" s="663" t="s">
        <v>2567</v>
      </c>
      <c r="C116" s="663" t="s">
        <v>2568</v>
      </c>
      <c r="D116" s="663" t="s">
        <v>2568</v>
      </c>
      <c r="E116" s="663" t="s">
        <v>2568</v>
      </c>
      <c r="F116" s="663" t="s">
        <v>2032</v>
      </c>
      <c r="G116" s="663" t="s">
        <v>2032</v>
      </c>
      <c r="H116" s="663" t="s">
        <v>2032</v>
      </c>
      <c r="I116" s="663" t="s">
        <v>2032</v>
      </c>
      <c r="J116" s="663" t="s">
        <v>2569</v>
      </c>
      <c r="K116" s="663" t="s">
        <v>2027</v>
      </c>
      <c r="L116" s="663" t="s">
        <v>2029</v>
      </c>
      <c r="M116" s="663" t="s">
        <v>2029</v>
      </c>
      <c r="N116" s="663" t="s">
        <v>2021</v>
      </c>
      <c r="O116" s="663" t="s">
        <v>2373</v>
      </c>
      <c r="P116" s="663" t="s">
        <v>2373</v>
      </c>
      <c r="Q116" s="663" t="s">
        <v>2021</v>
      </c>
      <c r="R116" s="663" t="s">
        <v>2076</v>
      </c>
      <c r="S116" s="664">
        <v>5.35</v>
      </c>
      <c r="T116" s="664" t="s">
        <v>1997</v>
      </c>
      <c r="U116" s="664" t="s">
        <v>2073</v>
      </c>
      <c r="V116" s="664" t="s">
        <v>2375</v>
      </c>
      <c r="W116" s="664" t="s">
        <v>2307</v>
      </c>
      <c r="X116" s="664" t="s">
        <v>1989</v>
      </c>
      <c r="Y116" s="664" t="s">
        <v>1997</v>
      </c>
      <c r="Z116" s="664" t="s">
        <v>191</v>
      </c>
      <c r="AA116" s="664" t="s">
        <v>2031</v>
      </c>
      <c r="AB116" s="664" t="s">
        <v>191</v>
      </c>
      <c r="AC116" s="664" t="s">
        <v>2570</v>
      </c>
      <c r="AD116" s="664" t="s">
        <v>191</v>
      </c>
      <c r="AE116" s="664" t="s">
        <v>2571</v>
      </c>
      <c r="AF116" s="664">
        <v>3.55</v>
      </c>
      <c r="AG116" s="664" t="s">
        <v>191</v>
      </c>
      <c r="AH116" s="664" t="s">
        <v>191</v>
      </c>
      <c r="AI116" s="664">
        <v>4.5</v>
      </c>
      <c r="AJ116" s="665" t="s">
        <v>191</v>
      </c>
      <c r="AK116" s="665">
        <v>4.0999999999999996</v>
      </c>
      <c r="AL116" s="665" t="s">
        <v>191</v>
      </c>
      <c r="AM116" s="665" t="s">
        <v>2572</v>
      </c>
    </row>
    <row r="117" spans="1:39" ht="19.5" customHeight="1" thickTop="1" x14ac:dyDescent="0.25">
      <c r="A117" s="443"/>
      <c r="B117" s="666"/>
      <c r="C117" s="666"/>
      <c r="D117" s="666"/>
      <c r="E117" s="666"/>
      <c r="F117" s="666"/>
      <c r="G117" s="666"/>
      <c r="H117" s="666"/>
      <c r="I117" s="666"/>
      <c r="J117" s="666"/>
      <c r="K117" s="666"/>
      <c r="L117" s="666"/>
      <c r="M117" s="666"/>
      <c r="N117" s="666"/>
      <c r="O117" s="666"/>
      <c r="P117" s="666"/>
      <c r="Q117" s="666"/>
      <c r="R117" s="666"/>
      <c r="S117" s="666"/>
      <c r="T117" s="666"/>
      <c r="U117" s="666"/>
      <c r="V117" s="666"/>
      <c r="W117" s="666"/>
      <c r="X117" s="666"/>
      <c r="Y117" s="666"/>
      <c r="Z117" s="666"/>
      <c r="AA117" s="666"/>
      <c r="AB117" s="666"/>
      <c r="AC117" s="666"/>
      <c r="AD117" s="666"/>
      <c r="AE117" s="666"/>
      <c r="AF117" s="666"/>
      <c r="AG117" s="666"/>
      <c r="AH117" s="666"/>
      <c r="AI117" s="666"/>
      <c r="AJ117" s="666"/>
      <c r="AK117" s="666"/>
      <c r="AL117" s="666"/>
      <c r="AM117" s="666"/>
    </row>
    <row r="118" spans="1:39" ht="27" customHeight="1" x14ac:dyDescent="0.25">
      <c r="A118" s="3471" t="s">
        <v>2573</v>
      </c>
      <c r="B118" s="3471"/>
      <c r="C118" s="3471"/>
      <c r="D118" s="3471"/>
      <c r="E118" s="3471"/>
      <c r="F118" s="3471"/>
      <c r="G118" s="3471"/>
      <c r="H118" s="3471"/>
      <c r="I118" s="3471"/>
      <c r="J118" s="3471"/>
      <c r="K118" s="3471"/>
      <c r="L118" s="3471"/>
      <c r="M118" s="3471"/>
      <c r="N118" s="3471"/>
      <c r="O118" s="3471"/>
      <c r="P118" s="3471"/>
      <c r="Q118" s="3471"/>
      <c r="R118" s="3471"/>
      <c r="S118" s="3471"/>
      <c r="T118" s="3471"/>
      <c r="U118" s="3471"/>
      <c r="V118" s="3471"/>
      <c r="W118" s="3471"/>
      <c r="X118" s="3471"/>
      <c r="Y118" s="3471"/>
      <c r="Z118" s="3471"/>
      <c r="AA118" s="3471"/>
      <c r="AB118" s="3471"/>
      <c r="AC118" s="3471"/>
      <c r="AD118" s="3471"/>
      <c r="AE118" s="3471"/>
      <c r="AF118" s="3471"/>
      <c r="AG118" s="3471"/>
      <c r="AH118" s="3471"/>
      <c r="AI118" s="3471"/>
      <c r="AJ118" s="3471"/>
      <c r="AK118" s="3471"/>
      <c r="AL118" s="3471"/>
      <c r="AM118" s="3471"/>
    </row>
    <row r="119" spans="1:39" ht="21.75" customHeight="1" x14ac:dyDescent="0.25">
      <c r="A119" s="3472" t="s">
        <v>359</v>
      </c>
      <c r="B119" s="3472"/>
      <c r="C119" s="3472"/>
      <c r="D119" s="667"/>
      <c r="E119" s="667"/>
      <c r="F119" s="667"/>
      <c r="G119" s="667"/>
      <c r="H119" s="667"/>
      <c r="I119" s="667"/>
      <c r="J119" s="667"/>
      <c r="K119" s="667"/>
      <c r="L119" s="667"/>
      <c r="M119" s="667"/>
      <c r="N119" s="667"/>
      <c r="O119" s="667"/>
      <c r="P119" s="667"/>
      <c r="Q119" s="667"/>
      <c r="R119" s="667"/>
      <c r="S119" s="667"/>
      <c r="T119" s="667"/>
      <c r="U119" s="667"/>
      <c r="V119" s="667"/>
      <c r="W119" s="667"/>
      <c r="X119" s="667"/>
      <c r="Y119" s="667"/>
      <c r="Z119" s="667"/>
      <c r="AA119" s="667"/>
      <c r="AB119" s="667"/>
      <c r="AC119" s="667"/>
      <c r="AD119" s="667"/>
      <c r="AE119" s="667"/>
      <c r="AF119" s="667"/>
      <c r="AG119" s="667"/>
      <c r="AH119" s="667"/>
      <c r="AI119" s="667"/>
      <c r="AJ119" s="667"/>
      <c r="AK119" s="667"/>
      <c r="AL119" s="667"/>
      <c r="AM119" s="667"/>
    </row>
  </sheetData>
  <dataConsolidate function="countNums">
    <dataRefs count="2">
      <dataRef ref="C4:AJ4" sheet="Bulletin - New Loans" r:id="rId1"/>
      <dataRef ref="C4:AL104" sheet="Bulletin - New Loans" r:id="rId2"/>
    </dataRefs>
  </dataConsolidate>
  <mergeCells count="2">
    <mergeCell ref="A118:AM118"/>
    <mergeCell ref="A119:C119"/>
  </mergeCells>
  <printOptions horizontalCentered="1"/>
  <pageMargins left="0.25" right="0.5" top="0.5" bottom="0.5" header="0.3" footer="0"/>
  <pageSetup paperSize="9" scale="46" fitToHeight="0" orientation="landscape" r:id="rId3"/>
  <headerFooter alignWithMargins="0"/>
  <rowBreaks count="1" manualBreakCount="1">
    <brk id="66" max="38"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51"/>
  <sheetViews>
    <sheetView showGridLines="0" zoomScale="85" zoomScaleNormal="85" zoomScaleSheetLayoutView="85" workbookViewId="0">
      <pane xSplit="3" ySplit="3" topLeftCell="D4" activePane="bottomRight" state="frozen"/>
      <selection activeCell="D33" sqref="D33"/>
      <selection pane="topRight" activeCell="D33" sqref="D33"/>
      <selection pane="bottomLeft" activeCell="D33" sqref="D33"/>
      <selection pane="bottomRight" activeCell="B33" sqref="B33"/>
    </sheetView>
  </sheetViews>
  <sheetFormatPr defaultColWidth="9.140625" defaultRowHeight="22.5" x14ac:dyDescent="0.25"/>
  <cols>
    <col min="1" max="1" width="72.85546875" style="11" customWidth="1"/>
    <col min="2" max="2" width="15.85546875" style="11" customWidth="1"/>
    <col min="3" max="3" width="11.7109375" style="11" customWidth="1"/>
    <col min="4" max="14" width="10.5703125" style="10" customWidth="1"/>
    <col min="15" max="15" width="9.140625" style="59"/>
    <col min="16" max="31" width="9.140625" style="10"/>
    <col min="32" max="16384" width="9.140625" style="11"/>
  </cols>
  <sheetData>
    <row r="1" spans="1:31" s="5" customFormat="1" ht="18" customHeight="1" x14ac:dyDescent="0.25">
      <c r="A1" s="3432" t="s">
        <v>0</v>
      </c>
      <c r="B1" s="1"/>
      <c r="C1" s="1"/>
      <c r="D1" s="2"/>
      <c r="E1" s="2"/>
      <c r="F1" s="2"/>
      <c r="G1" s="2"/>
      <c r="H1" s="3"/>
      <c r="I1" s="3"/>
      <c r="J1" s="3"/>
      <c r="K1" s="3"/>
      <c r="L1" s="3"/>
      <c r="M1" s="3"/>
      <c r="N1" s="3"/>
      <c r="O1" s="59"/>
      <c r="P1" s="4"/>
      <c r="Q1" s="4"/>
      <c r="R1" s="4"/>
      <c r="S1" s="4"/>
      <c r="T1" s="4"/>
      <c r="U1" s="4"/>
      <c r="V1" s="4"/>
      <c r="W1" s="4"/>
      <c r="X1" s="4"/>
      <c r="Y1" s="4"/>
      <c r="Z1" s="4"/>
      <c r="AA1" s="4"/>
      <c r="AB1" s="4"/>
      <c r="AC1" s="4"/>
      <c r="AD1" s="4"/>
      <c r="AE1" s="4"/>
    </row>
    <row r="2" spans="1:31" s="5" customFormat="1" ht="13.5" customHeight="1" thickBot="1" x14ac:dyDescent="0.3">
      <c r="A2" s="3432"/>
      <c r="B2" s="1"/>
      <c r="C2" s="1"/>
      <c r="D2" s="6"/>
      <c r="E2" s="6"/>
      <c r="F2" s="6"/>
      <c r="G2" s="6"/>
      <c r="H2" s="6"/>
      <c r="I2" s="6"/>
      <c r="J2" s="6"/>
      <c r="K2" s="6"/>
      <c r="L2" s="6"/>
      <c r="M2" s="6"/>
      <c r="N2" s="6"/>
      <c r="O2" s="59"/>
      <c r="P2" s="4"/>
      <c r="Q2" s="4"/>
      <c r="R2" s="4"/>
      <c r="S2" s="4"/>
      <c r="T2" s="4"/>
      <c r="U2" s="4"/>
      <c r="V2" s="4"/>
      <c r="W2" s="4"/>
      <c r="X2" s="4"/>
      <c r="Y2" s="4"/>
      <c r="Z2" s="4"/>
      <c r="AA2" s="4"/>
      <c r="AB2" s="4"/>
      <c r="AC2" s="4"/>
      <c r="AD2" s="4"/>
      <c r="AE2" s="4"/>
    </row>
    <row r="3" spans="1:31" ht="37.5" customHeight="1" thickTop="1" thickBot="1" x14ac:dyDescent="0.3">
      <c r="A3" s="7"/>
      <c r="B3" s="8" t="s">
        <v>1</v>
      </c>
      <c r="C3" s="8" t="s">
        <v>2</v>
      </c>
      <c r="D3" s="8">
        <v>2011</v>
      </c>
      <c r="E3" s="8">
        <v>2012</v>
      </c>
      <c r="F3" s="8">
        <v>2013</v>
      </c>
      <c r="G3" s="8">
        <v>2014</v>
      </c>
      <c r="H3" s="8">
        <v>2015</v>
      </c>
      <c r="I3" s="8">
        <v>2016</v>
      </c>
      <c r="J3" s="8">
        <v>2017</v>
      </c>
      <c r="K3" s="8">
        <v>2018</v>
      </c>
      <c r="L3" s="8">
        <v>2019</v>
      </c>
      <c r="M3" s="8">
        <v>2020</v>
      </c>
      <c r="N3" s="9">
        <v>2021</v>
      </c>
    </row>
    <row r="4" spans="1:31" ht="20.100000000000001" customHeight="1" x14ac:dyDescent="0.25">
      <c r="A4" s="12" t="s">
        <v>3</v>
      </c>
      <c r="B4" s="13" t="s">
        <v>4</v>
      </c>
      <c r="C4" s="14"/>
      <c r="D4" s="15">
        <v>1252404</v>
      </c>
      <c r="E4" s="15">
        <v>1255882</v>
      </c>
      <c r="F4" s="15">
        <v>1258653</v>
      </c>
      <c r="G4" s="15">
        <v>1260934</v>
      </c>
      <c r="H4" s="15">
        <v>1262605</v>
      </c>
      <c r="I4" s="15">
        <v>1263473</v>
      </c>
      <c r="J4" s="15">
        <v>1264613</v>
      </c>
      <c r="K4" s="15">
        <v>1265303</v>
      </c>
      <c r="L4" s="15">
        <v>1265711</v>
      </c>
      <c r="M4" s="15">
        <v>1265740</v>
      </c>
      <c r="N4" s="16">
        <v>1266060</v>
      </c>
      <c r="O4" s="60"/>
      <c r="P4" s="25"/>
    </row>
    <row r="5" spans="1:31" ht="20.100000000000001" customHeight="1" x14ac:dyDescent="0.25">
      <c r="A5" s="12" t="s">
        <v>5</v>
      </c>
      <c r="B5" s="14" t="s">
        <v>6</v>
      </c>
      <c r="C5" s="14"/>
      <c r="D5" s="15">
        <v>964642</v>
      </c>
      <c r="E5" s="17">
        <v>965441</v>
      </c>
      <c r="F5" s="17">
        <v>992503</v>
      </c>
      <c r="G5" s="17">
        <v>1038334</v>
      </c>
      <c r="H5" s="17">
        <v>1151252</v>
      </c>
      <c r="I5" s="17">
        <v>1275227</v>
      </c>
      <c r="J5" s="17">
        <v>1341860</v>
      </c>
      <c r="K5" s="17">
        <v>1399408</v>
      </c>
      <c r="L5" s="17">
        <v>1383488</v>
      </c>
      <c r="M5" s="18">
        <v>308980</v>
      </c>
      <c r="N5" s="16">
        <v>179780</v>
      </c>
      <c r="O5" s="60"/>
      <c r="P5" s="25"/>
    </row>
    <row r="6" spans="1:31" ht="20.100000000000001" customHeight="1" x14ac:dyDescent="0.25">
      <c r="A6" s="12" t="s">
        <v>7</v>
      </c>
      <c r="B6" s="14" t="s">
        <v>6</v>
      </c>
      <c r="C6" s="14" t="s">
        <v>8</v>
      </c>
      <c r="D6" s="19">
        <v>42717</v>
      </c>
      <c r="E6" s="20">
        <v>44378</v>
      </c>
      <c r="F6" s="20">
        <v>40557</v>
      </c>
      <c r="G6" s="20">
        <v>44304</v>
      </c>
      <c r="H6" s="20">
        <v>50191</v>
      </c>
      <c r="I6" s="20">
        <v>55867</v>
      </c>
      <c r="J6" s="17">
        <v>60262</v>
      </c>
      <c r="K6" s="17">
        <v>64037</v>
      </c>
      <c r="L6" s="17">
        <v>63107</v>
      </c>
      <c r="M6" s="18">
        <v>17664</v>
      </c>
      <c r="N6" s="16" t="s">
        <v>9</v>
      </c>
      <c r="O6" s="60"/>
      <c r="P6" s="25"/>
    </row>
    <row r="7" spans="1:31" s="26" customFormat="1" ht="20.100000000000001" customHeight="1" x14ac:dyDescent="0.25">
      <c r="A7" s="12" t="s">
        <v>10</v>
      </c>
      <c r="B7" s="21" t="s">
        <v>6</v>
      </c>
      <c r="C7" s="21" t="s">
        <v>11</v>
      </c>
      <c r="D7" s="22">
        <v>3.9</v>
      </c>
      <c r="E7" s="22">
        <v>3.6</v>
      </c>
      <c r="F7" s="22">
        <v>3.4</v>
      </c>
      <c r="G7" s="22">
        <v>3.6</v>
      </c>
      <c r="H7" s="22">
        <v>3.1</v>
      </c>
      <c r="I7" s="22">
        <v>3.6</v>
      </c>
      <c r="J7" s="23">
        <v>3.6</v>
      </c>
      <c r="K7" s="23">
        <v>3.6</v>
      </c>
      <c r="L7" s="23">
        <v>3.2</v>
      </c>
      <c r="M7" s="23" t="s">
        <v>12</v>
      </c>
      <c r="N7" s="24" t="s">
        <v>124</v>
      </c>
      <c r="O7" s="60"/>
      <c r="P7" s="25"/>
      <c r="Q7" s="25"/>
      <c r="R7" s="25"/>
      <c r="S7" s="25"/>
      <c r="T7" s="25"/>
      <c r="U7" s="25"/>
      <c r="V7" s="25"/>
      <c r="W7" s="25"/>
      <c r="X7" s="25"/>
      <c r="Y7" s="25"/>
      <c r="Z7" s="25"/>
      <c r="AA7" s="25"/>
      <c r="AB7" s="25"/>
      <c r="AC7" s="25"/>
      <c r="AD7" s="25"/>
      <c r="AE7" s="25"/>
    </row>
    <row r="8" spans="1:31" s="26" customFormat="1" ht="20.100000000000001" customHeight="1" x14ac:dyDescent="0.25">
      <c r="A8" s="12" t="s">
        <v>13</v>
      </c>
      <c r="B8" s="21" t="s">
        <v>6</v>
      </c>
      <c r="C8" s="21" t="s">
        <v>11</v>
      </c>
      <c r="D8" s="22">
        <v>4.0999999999999996</v>
      </c>
      <c r="E8" s="22">
        <v>3.5</v>
      </c>
      <c r="F8" s="22">
        <v>3.4</v>
      </c>
      <c r="G8" s="22">
        <v>3.7</v>
      </c>
      <c r="H8" s="22">
        <v>3.6</v>
      </c>
      <c r="I8" s="22">
        <v>3.8</v>
      </c>
      <c r="J8" s="23">
        <v>3.8</v>
      </c>
      <c r="K8" s="23">
        <v>3.8</v>
      </c>
      <c r="L8" s="23">
        <v>3</v>
      </c>
      <c r="M8" s="23" t="s">
        <v>14</v>
      </c>
      <c r="N8" s="24" t="s">
        <v>124</v>
      </c>
      <c r="O8" s="60"/>
      <c r="P8" s="25"/>
      <c r="Q8" s="25"/>
      <c r="R8" s="25"/>
      <c r="S8" s="25"/>
      <c r="T8" s="25"/>
      <c r="U8" s="25"/>
      <c r="V8" s="25"/>
      <c r="W8" s="25"/>
      <c r="X8" s="25"/>
      <c r="Y8" s="25"/>
      <c r="Z8" s="25"/>
      <c r="AA8" s="25"/>
      <c r="AB8" s="25"/>
      <c r="AC8" s="25"/>
      <c r="AD8" s="25"/>
      <c r="AE8" s="25"/>
    </row>
    <row r="9" spans="1:31" s="26" customFormat="1" ht="20.100000000000001" customHeight="1" x14ac:dyDescent="0.25">
      <c r="A9" s="12" t="s">
        <v>15</v>
      </c>
      <c r="B9" s="21" t="s">
        <v>6</v>
      </c>
      <c r="C9" s="21" t="s">
        <v>8</v>
      </c>
      <c r="D9" s="20">
        <v>330647</v>
      </c>
      <c r="E9" s="20">
        <v>350644</v>
      </c>
      <c r="F9" s="20">
        <v>372397</v>
      </c>
      <c r="G9" s="20">
        <v>392062</v>
      </c>
      <c r="H9" s="20">
        <v>409893</v>
      </c>
      <c r="I9" s="20">
        <v>434765</v>
      </c>
      <c r="J9" s="17">
        <v>457201</v>
      </c>
      <c r="K9" s="17">
        <v>481256</v>
      </c>
      <c r="L9" s="17" t="s">
        <v>131</v>
      </c>
      <c r="M9" s="17" t="s">
        <v>125</v>
      </c>
      <c r="N9" s="16" t="s">
        <v>126</v>
      </c>
      <c r="O9" s="60"/>
      <c r="P9" s="25"/>
      <c r="Q9" s="25"/>
      <c r="R9" s="25"/>
      <c r="S9" s="25"/>
      <c r="T9" s="25"/>
      <c r="U9" s="25"/>
      <c r="V9" s="25"/>
      <c r="W9" s="25"/>
      <c r="X9" s="25"/>
      <c r="Y9" s="25"/>
      <c r="Z9" s="25"/>
      <c r="AA9" s="25"/>
      <c r="AB9" s="25"/>
      <c r="AC9" s="25"/>
      <c r="AD9" s="25"/>
      <c r="AE9" s="25"/>
    </row>
    <row r="10" spans="1:31" s="26" customFormat="1" ht="20.100000000000001" customHeight="1" x14ac:dyDescent="0.25">
      <c r="A10" s="12" t="s">
        <v>16</v>
      </c>
      <c r="B10" s="21" t="s">
        <v>6</v>
      </c>
      <c r="C10" s="21" t="s">
        <v>8</v>
      </c>
      <c r="D10" s="20" t="s">
        <v>17</v>
      </c>
      <c r="E10" s="20" t="s">
        <v>18</v>
      </c>
      <c r="F10" s="20" t="s">
        <v>19</v>
      </c>
      <c r="G10" s="20" t="s">
        <v>20</v>
      </c>
      <c r="H10" s="20" t="s">
        <v>21</v>
      </c>
      <c r="I10" s="20" t="s">
        <v>22</v>
      </c>
      <c r="J10" s="17" t="s">
        <v>23</v>
      </c>
      <c r="K10" s="17" t="s">
        <v>24</v>
      </c>
      <c r="L10" s="17" t="s">
        <v>132</v>
      </c>
      <c r="M10" s="17" t="s">
        <v>127</v>
      </c>
      <c r="N10" s="16" t="s">
        <v>129</v>
      </c>
      <c r="O10" s="60"/>
      <c r="P10" s="25"/>
      <c r="Q10" s="25"/>
      <c r="R10" s="25"/>
      <c r="S10" s="25"/>
      <c r="T10" s="25"/>
      <c r="U10" s="25"/>
      <c r="V10" s="25"/>
      <c r="W10" s="25"/>
      <c r="X10" s="25"/>
      <c r="Y10" s="25"/>
      <c r="Z10" s="25"/>
      <c r="AA10" s="25"/>
      <c r="AB10" s="25"/>
      <c r="AC10" s="25"/>
      <c r="AD10" s="25"/>
      <c r="AE10" s="25"/>
    </row>
    <row r="11" spans="1:31" s="26" customFormat="1" ht="20.100000000000001" customHeight="1" x14ac:dyDescent="0.25">
      <c r="A11" s="12" t="s">
        <v>25</v>
      </c>
      <c r="B11" s="21" t="s">
        <v>26</v>
      </c>
      <c r="C11" s="21" t="s">
        <v>27</v>
      </c>
      <c r="D11" s="20" t="s">
        <v>28</v>
      </c>
      <c r="E11" s="20" t="s">
        <v>29</v>
      </c>
      <c r="F11" s="20" t="s">
        <v>30</v>
      </c>
      <c r="G11" s="20" t="s">
        <v>31</v>
      </c>
      <c r="H11" s="20" t="s">
        <v>32</v>
      </c>
      <c r="I11" s="20" t="s">
        <v>33</v>
      </c>
      <c r="J11" s="17" t="s">
        <v>34</v>
      </c>
      <c r="K11" s="17" t="s">
        <v>35</v>
      </c>
      <c r="L11" s="17" t="s">
        <v>133</v>
      </c>
      <c r="M11" s="17" t="s">
        <v>128</v>
      </c>
      <c r="N11" s="16" t="s">
        <v>130</v>
      </c>
      <c r="O11" s="60"/>
      <c r="P11" s="25"/>
      <c r="Q11" s="25"/>
      <c r="R11" s="25"/>
      <c r="S11" s="25"/>
      <c r="T11" s="25"/>
      <c r="U11" s="25"/>
      <c r="V11" s="25"/>
      <c r="W11" s="25"/>
      <c r="X11" s="25"/>
      <c r="Y11" s="25"/>
      <c r="Z11" s="25"/>
      <c r="AA11" s="25"/>
      <c r="AB11" s="25"/>
      <c r="AC11" s="25"/>
      <c r="AD11" s="25"/>
      <c r="AE11" s="25"/>
    </row>
    <row r="12" spans="1:31" ht="20.100000000000001" customHeight="1" x14ac:dyDescent="0.25">
      <c r="A12" s="12" t="s">
        <v>36</v>
      </c>
      <c r="B12" s="13" t="s">
        <v>37</v>
      </c>
      <c r="C12" s="14" t="s">
        <v>11</v>
      </c>
      <c r="D12" s="27">
        <v>5.0999999999999996</v>
      </c>
      <c r="E12" s="27">
        <v>5.0999999999999996</v>
      </c>
      <c r="F12" s="27">
        <v>3.6</v>
      </c>
      <c r="G12" s="28">
        <v>4</v>
      </c>
      <c r="H12" s="28">
        <v>1.7</v>
      </c>
      <c r="I12" s="28">
        <v>0.9</v>
      </c>
      <c r="J12" s="28">
        <v>2.4</v>
      </c>
      <c r="K12" s="28">
        <v>4.3</v>
      </c>
      <c r="L12" s="28">
        <v>1</v>
      </c>
      <c r="M12" s="29">
        <v>1.8</v>
      </c>
      <c r="N12" s="30">
        <v>2.2000000000000002</v>
      </c>
      <c r="O12" s="60"/>
      <c r="P12" s="25"/>
    </row>
    <row r="13" spans="1:31" ht="20.100000000000001" customHeight="1" x14ac:dyDescent="0.25">
      <c r="A13" s="12" t="s">
        <v>38</v>
      </c>
      <c r="B13" s="13" t="s">
        <v>26</v>
      </c>
      <c r="C13" s="14" t="s">
        <v>11</v>
      </c>
      <c r="D13" s="27">
        <v>6.5</v>
      </c>
      <c r="E13" s="27">
        <v>3.9</v>
      </c>
      <c r="F13" s="27">
        <v>3.5</v>
      </c>
      <c r="G13" s="31">
        <v>3.2</v>
      </c>
      <c r="H13" s="31">
        <v>1.3</v>
      </c>
      <c r="I13" s="31">
        <v>1</v>
      </c>
      <c r="J13" s="23">
        <v>3.7</v>
      </c>
      <c r="K13" s="23">
        <v>3.2</v>
      </c>
      <c r="L13" s="23">
        <v>0.5</v>
      </c>
      <c r="M13" s="32" t="s">
        <v>39</v>
      </c>
      <c r="N13" s="24">
        <v>4</v>
      </c>
      <c r="O13" s="60"/>
      <c r="P13" s="25"/>
    </row>
    <row r="14" spans="1:31" s="34" customFormat="1" ht="20.100000000000001" customHeight="1" x14ac:dyDescent="0.25">
      <c r="A14" s="12" t="s">
        <v>40</v>
      </c>
      <c r="B14" s="13" t="s">
        <v>26</v>
      </c>
      <c r="C14" s="14" t="s">
        <v>11</v>
      </c>
      <c r="D14" s="27">
        <v>7.8</v>
      </c>
      <c r="E14" s="27">
        <v>8</v>
      </c>
      <c r="F14" s="27">
        <v>8</v>
      </c>
      <c r="G14" s="31">
        <v>7.8</v>
      </c>
      <c r="H14" s="31">
        <v>7.9</v>
      </c>
      <c r="I14" s="31">
        <v>7.3</v>
      </c>
      <c r="J14" s="23">
        <v>7.1</v>
      </c>
      <c r="K14" s="23">
        <v>6.9</v>
      </c>
      <c r="L14" s="23">
        <v>6.7</v>
      </c>
      <c r="M14" s="32">
        <v>9.1999999999999993</v>
      </c>
      <c r="N14" s="24" t="s">
        <v>41</v>
      </c>
      <c r="O14" s="60"/>
      <c r="P14" s="33"/>
      <c r="Q14" s="33"/>
      <c r="R14" s="33"/>
      <c r="S14" s="33"/>
      <c r="T14" s="33"/>
      <c r="U14" s="33"/>
      <c r="V14" s="33"/>
      <c r="W14" s="33"/>
      <c r="X14" s="33"/>
      <c r="Y14" s="33"/>
      <c r="Z14" s="33"/>
      <c r="AA14" s="33"/>
      <c r="AB14" s="33"/>
      <c r="AC14" s="33"/>
      <c r="AD14" s="33"/>
      <c r="AE14" s="33"/>
    </row>
    <row r="15" spans="1:31" ht="20.100000000000001" customHeight="1" x14ac:dyDescent="0.25">
      <c r="A15" s="12" t="s">
        <v>42</v>
      </c>
      <c r="B15" s="14" t="s">
        <v>37</v>
      </c>
      <c r="C15" s="14" t="s">
        <v>8</v>
      </c>
      <c r="D15" s="35">
        <v>-34405</v>
      </c>
      <c r="E15" s="36">
        <v>-36021</v>
      </c>
      <c r="F15" s="36">
        <v>-29696</v>
      </c>
      <c r="G15" s="36">
        <v>-15933</v>
      </c>
      <c r="H15" s="36">
        <v>-20361</v>
      </c>
      <c r="I15" s="36">
        <v>-15941</v>
      </c>
      <c r="J15" s="36">
        <v>-20670</v>
      </c>
      <c r="K15" s="17" t="s">
        <v>43</v>
      </c>
      <c r="L15" s="17" t="s">
        <v>44</v>
      </c>
      <c r="M15" s="36" t="s">
        <v>45</v>
      </c>
      <c r="N15" s="16" t="s">
        <v>122</v>
      </c>
      <c r="O15" s="60"/>
      <c r="P15" s="25"/>
    </row>
    <row r="16" spans="1:31" ht="20.100000000000001" customHeight="1" x14ac:dyDescent="0.25">
      <c r="A16" s="12" t="s">
        <v>46</v>
      </c>
      <c r="B16" s="14" t="s">
        <v>26</v>
      </c>
      <c r="C16" s="14" t="s">
        <v>8</v>
      </c>
      <c r="D16" s="35">
        <v>-44630</v>
      </c>
      <c r="E16" s="36">
        <v>-25056</v>
      </c>
      <c r="F16" s="36">
        <v>-23122</v>
      </c>
      <c r="G16" s="36">
        <v>-21237</v>
      </c>
      <c r="H16" s="36">
        <v>-14723</v>
      </c>
      <c r="I16" s="36">
        <v>-17448</v>
      </c>
      <c r="J16" s="36">
        <v>-21059</v>
      </c>
      <c r="K16" s="17" t="s">
        <v>47</v>
      </c>
      <c r="L16" s="17" t="s">
        <v>48</v>
      </c>
      <c r="M16" s="32" t="s">
        <v>49</v>
      </c>
      <c r="N16" s="24" t="s">
        <v>9</v>
      </c>
      <c r="O16" s="60"/>
      <c r="P16" s="25"/>
    </row>
    <row r="17" spans="1:31" ht="20.100000000000001" customHeight="1" x14ac:dyDescent="0.25">
      <c r="A17" s="12" t="s">
        <v>50</v>
      </c>
      <c r="B17" s="14" t="s">
        <v>37</v>
      </c>
      <c r="C17" s="14" t="s">
        <v>8</v>
      </c>
      <c r="D17" s="37" t="s">
        <v>51</v>
      </c>
      <c r="E17" s="37" t="s">
        <v>52</v>
      </c>
      <c r="F17" s="37" t="s">
        <v>53</v>
      </c>
      <c r="G17" s="35" t="s">
        <v>54</v>
      </c>
      <c r="H17" s="36" t="s">
        <v>55</v>
      </c>
      <c r="I17" s="36" t="s">
        <v>56</v>
      </c>
      <c r="J17" s="36" t="s">
        <v>57</v>
      </c>
      <c r="K17" s="36" t="s">
        <v>58</v>
      </c>
      <c r="L17" s="36" t="s">
        <v>59</v>
      </c>
      <c r="M17" s="32" t="s">
        <v>60</v>
      </c>
      <c r="N17" s="24" t="s">
        <v>61</v>
      </c>
      <c r="O17" s="60"/>
      <c r="P17" s="25"/>
    </row>
    <row r="18" spans="1:31" ht="20.100000000000001" customHeight="1" x14ac:dyDescent="0.25">
      <c r="A18" s="12" t="s">
        <v>62</v>
      </c>
      <c r="B18" s="14" t="s">
        <v>26</v>
      </c>
      <c r="C18" s="14" t="s">
        <v>8</v>
      </c>
      <c r="D18" s="37" t="s">
        <v>63</v>
      </c>
      <c r="E18" s="37" t="s">
        <v>64</v>
      </c>
      <c r="F18" s="37" t="s">
        <v>65</v>
      </c>
      <c r="G18" s="37">
        <v>23019</v>
      </c>
      <c r="H18" s="37">
        <v>19960</v>
      </c>
      <c r="I18" s="37">
        <v>26227</v>
      </c>
      <c r="J18" s="38" t="s">
        <v>66</v>
      </c>
      <c r="K18" s="38" t="s">
        <v>67</v>
      </c>
      <c r="L18" s="38" t="s">
        <v>68</v>
      </c>
      <c r="M18" s="32" t="s">
        <v>69</v>
      </c>
      <c r="N18" s="24" t="s">
        <v>9</v>
      </c>
      <c r="O18" s="60"/>
      <c r="P18" s="25"/>
    </row>
    <row r="19" spans="1:31" ht="20.100000000000001" customHeight="1" x14ac:dyDescent="0.3">
      <c r="A19" s="12" t="s">
        <v>70</v>
      </c>
      <c r="B19" s="21" t="s">
        <v>123</v>
      </c>
      <c r="C19" s="66" t="s">
        <v>8</v>
      </c>
      <c r="D19" s="67">
        <v>81474.2</v>
      </c>
      <c r="E19" s="67">
        <v>92988.2</v>
      </c>
      <c r="F19" s="67">
        <v>105009.1</v>
      </c>
      <c r="G19" s="67">
        <v>124344.2</v>
      </c>
      <c r="H19" s="67">
        <v>152902.1</v>
      </c>
      <c r="I19" s="67">
        <v>178858.1</v>
      </c>
      <c r="J19" s="17">
        <v>200368.2</v>
      </c>
      <c r="K19" s="17">
        <v>217585.1</v>
      </c>
      <c r="L19" s="17">
        <v>269494.09999999998</v>
      </c>
      <c r="M19" s="18">
        <v>288240</v>
      </c>
      <c r="N19" s="16">
        <v>372697</v>
      </c>
      <c r="O19" s="60"/>
      <c r="P19" s="25"/>
    </row>
    <row r="20" spans="1:31" ht="20.100000000000001" customHeight="1" x14ac:dyDescent="0.25">
      <c r="A20" s="12" t="s">
        <v>72</v>
      </c>
      <c r="B20" s="14" t="s">
        <v>6</v>
      </c>
      <c r="C20" s="14" t="s">
        <v>8</v>
      </c>
      <c r="D20" s="17">
        <v>147815</v>
      </c>
      <c r="E20" s="17">
        <v>160996</v>
      </c>
      <c r="F20" s="17">
        <v>165594</v>
      </c>
      <c r="G20" s="17">
        <v>172038</v>
      </c>
      <c r="H20" s="17">
        <v>168023</v>
      </c>
      <c r="I20" s="17">
        <v>165423</v>
      </c>
      <c r="J20" s="20">
        <v>180867</v>
      </c>
      <c r="K20" s="17" t="s">
        <v>73</v>
      </c>
      <c r="L20" s="20" t="s">
        <v>74</v>
      </c>
      <c r="M20" s="18" t="s">
        <v>75</v>
      </c>
      <c r="N20" s="58" t="s">
        <v>119</v>
      </c>
      <c r="O20" s="60"/>
      <c r="P20" s="25"/>
    </row>
    <row r="21" spans="1:31" ht="20.100000000000001" customHeight="1" x14ac:dyDescent="0.25">
      <c r="A21" s="12" t="s">
        <v>76</v>
      </c>
      <c r="B21" s="14" t="s">
        <v>6</v>
      </c>
      <c r="C21" s="14" t="s">
        <v>8</v>
      </c>
      <c r="D21" s="17" t="s">
        <v>77</v>
      </c>
      <c r="E21" s="17">
        <v>79658</v>
      </c>
      <c r="F21" s="17">
        <v>88048</v>
      </c>
      <c r="G21" s="17">
        <v>94776</v>
      </c>
      <c r="H21" s="17">
        <v>93290</v>
      </c>
      <c r="I21" s="17">
        <v>84456</v>
      </c>
      <c r="J21" s="20">
        <v>80680</v>
      </c>
      <c r="K21" s="17" t="s">
        <v>78</v>
      </c>
      <c r="L21" s="20" t="s">
        <v>79</v>
      </c>
      <c r="M21" s="18" t="s">
        <v>80</v>
      </c>
      <c r="N21" s="16" t="s">
        <v>81</v>
      </c>
      <c r="O21" s="60"/>
      <c r="P21" s="25"/>
    </row>
    <row r="22" spans="1:31" ht="20.100000000000001" customHeight="1" x14ac:dyDescent="0.25">
      <c r="A22" s="12" t="s">
        <v>82</v>
      </c>
      <c r="B22" s="14" t="s">
        <v>83</v>
      </c>
      <c r="C22" s="14" t="s">
        <v>11</v>
      </c>
      <c r="D22" s="23">
        <v>3.2</v>
      </c>
      <c r="E22" s="23">
        <v>1.8</v>
      </c>
      <c r="F22" s="23">
        <v>3.5</v>
      </c>
      <c r="G22" s="23">
        <v>3.2</v>
      </c>
      <c r="H22" s="23">
        <v>3.5</v>
      </c>
      <c r="I22" s="63">
        <v>3.5</v>
      </c>
      <c r="J22" s="64">
        <v>2.9</v>
      </c>
      <c r="K22" s="63">
        <v>3.2</v>
      </c>
      <c r="L22" s="65" t="s">
        <v>84</v>
      </c>
      <c r="M22" s="18" t="s">
        <v>120</v>
      </c>
      <c r="N22" s="16" t="s">
        <v>121</v>
      </c>
      <c r="O22" s="60"/>
      <c r="P22" s="25"/>
    </row>
    <row r="23" spans="1:31" ht="20.100000000000001" customHeight="1" x14ac:dyDescent="0.25">
      <c r="A23" s="12" t="s">
        <v>85</v>
      </c>
      <c r="B23" s="14" t="s">
        <v>86</v>
      </c>
      <c r="C23" s="14" t="s">
        <v>8</v>
      </c>
      <c r="D23" s="17">
        <v>31351</v>
      </c>
      <c r="E23" s="17">
        <v>35947</v>
      </c>
      <c r="F23" s="17">
        <v>47162</v>
      </c>
      <c r="G23" s="17">
        <v>51429</v>
      </c>
      <c r="H23" s="17">
        <v>54676</v>
      </c>
      <c r="I23" s="17">
        <v>51637</v>
      </c>
      <c r="J23" s="20">
        <v>45128</v>
      </c>
      <c r="K23" s="17" t="s">
        <v>87</v>
      </c>
      <c r="L23" s="20" t="s">
        <v>88</v>
      </c>
      <c r="M23" s="18" t="s">
        <v>89</v>
      </c>
      <c r="N23" s="16" t="s">
        <v>90</v>
      </c>
      <c r="O23" s="60"/>
      <c r="P23" s="25"/>
    </row>
    <row r="24" spans="1:31" ht="20.100000000000001" customHeight="1" x14ac:dyDescent="0.25">
      <c r="A24" s="12" t="s">
        <v>91</v>
      </c>
      <c r="B24" s="14" t="s">
        <v>86</v>
      </c>
      <c r="C24" s="14" t="s">
        <v>11</v>
      </c>
      <c r="D24" s="23">
        <v>9.5</v>
      </c>
      <c r="E24" s="23">
        <v>10.3</v>
      </c>
      <c r="F24" s="23">
        <v>12.7</v>
      </c>
      <c r="G24" s="23">
        <v>13.1</v>
      </c>
      <c r="H24" s="23">
        <v>13.3</v>
      </c>
      <c r="I24" s="23">
        <v>11.9</v>
      </c>
      <c r="J24" s="22">
        <v>9.9</v>
      </c>
      <c r="K24" s="17" t="s">
        <v>92</v>
      </c>
      <c r="L24" s="20" t="s">
        <v>93</v>
      </c>
      <c r="M24" s="18" t="s">
        <v>94</v>
      </c>
      <c r="N24" s="16" t="s">
        <v>95</v>
      </c>
      <c r="O24" s="60"/>
      <c r="P24" s="25"/>
    </row>
    <row r="25" spans="1:31" ht="20.100000000000001" customHeight="1" x14ac:dyDescent="0.25">
      <c r="A25" s="12" t="s">
        <v>96</v>
      </c>
      <c r="B25" s="14" t="s">
        <v>86</v>
      </c>
      <c r="C25" s="14" t="s">
        <v>8</v>
      </c>
      <c r="D25" s="17">
        <v>137219</v>
      </c>
      <c r="E25" s="17">
        <v>140806</v>
      </c>
      <c r="F25" s="17">
        <v>149960</v>
      </c>
      <c r="G25" s="17">
        <v>165285</v>
      </c>
      <c r="H25" s="17">
        <v>181649</v>
      </c>
      <c r="I25" s="17">
        <v>206280</v>
      </c>
      <c r="J25" s="20">
        <v>216645</v>
      </c>
      <c r="K25" s="17" t="s">
        <v>97</v>
      </c>
      <c r="L25" s="20" t="s">
        <v>98</v>
      </c>
      <c r="M25" s="18" t="s">
        <v>99</v>
      </c>
      <c r="N25" s="16" t="s">
        <v>100</v>
      </c>
      <c r="O25" s="60"/>
      <c r="P25" s="25"/>
    </row>
    <row r="26" spans="1:31" ht="20.100000000000001" customHeight="1" x14ac:dyDescent="0.25">
      <c r="A26" s="12" t="s">
        <v>101</v>
      </c>
      <c r="B26" s="14" t="s">
        <v>86</v>
      </c>
      <c r="C26" s="14" t="s">
        <v>11</v>
      </c>
      <c r="D26" s="23">
        <v>41.6</v>
      </c>
      <c r="E26" s="23">
        <v>40.200000000000003</v>
      </c>
      <c r="F26" s="23">
        <v>40.299999999999997</v>
      </c>
      <c r="G26" s="23">
        <v>42.2</v>
      </c>
      <c r="H26" s="23">
        <v>44.3</v>
      </c>
      <c r="I26" s="23">
        <v>47.4</v>
      </c>
      <c r="J26" s="22">
        <v>47.4</v>
      </c>
      <c r="K26" s="17" t="s">
        <v>102</v>
      </c>
      <c r="L26" s="20" t="s">
        <v>103</v>
      </c>
      <c r="M26" s="18" t="s">
        <v>104</v>
      </c>
      <c r="N26" s="16" t="s">
        <v>105</v>
      </c>
      <c r="O26" s="60"/>
      <c r="P26" s="25"/>
    </row>
    <row r="27" spans="1:31" ht="20.100000000000001" customHeight="1" x14ac:dyDescent="0.25">
      <c r="A27" s="12" t="s">
        <v>106</v>
      </c>
      <c r="B27" s="14" t="s">
        <v>71</v>
      </c>
      <c r="C27" s="14" t="s">
        <v>8</v>
      </c>
      <c r="D27" s="17">
        <v>17517</v>
      </c>
      <c r="E27" s="17">
        <v>19014</v>
      </c>
      <c r="F27" s="17">
        <v>20523</v>
      </c>
      <c r="G27" s="17">
        <v>21685</v>
      </c>
      <c r="H27" s="17">
        <v>24018</v>
      </c>
      <c r="I27" s="17">
        <v>26254</v>
      </c>
      <c r="J27" s="20">
        <v>28460.470012456764</v>
      </c>
      <c r="K27" s="17">
        <v>29087.652257059555</v>
      </c>
      <c r="L27" s="20">
        <v>30056.327956020566</v>
      </c>
      <c r="M27" s="41">
        <v>36133.21804392316</v>
      </c>
      <c r="N27" s="39">
        <v>39426.331250734554</v>
      </c>
      <c r="O27" s="60"/>
      <c r="P27" s="25"/>
    </row>
    <row r="28" spans="1:31" ht="20.100000000000001" customHeight="1" x14ac:dyDescent="0.25">
      <c r="A28" s="12" t="s">
        <v>107</v>
      </c>
      <c r="B28" s="14" t="s">
        <v>71</v>
      </c>
      <c r="C28" s="14" t="s">
        <v>8</v>
      </c>
      <c r="D28" s="17">
        <v>306228</v>
      </c>
      <c r="E28" s="17">
        <v>327851</v>
      </c>
      <c r="F28" s="17">
        <v>351376</v>
      </c>
      <c r="G28" s="17">
        <v>378456</v>
      </c>
      <c r="H28" s="17">
        <v>418402</v>
      </c>
      <c r="I28" s="17">
        <v>454966</v>
      </c>
      <c r="J28" s="20">
        <v>491497.0293546748</v>
      </c>
      <c r="K28" s="17">
        <v>537637.90350697201</v>
      </c>
      <c r="L28" s="20">
        <v>571821</v>
      </c>
      <c r="M28" s="41">
        <v>644329.59710239817</v>
      </c>
      <c r="N28" s="39">
        <v>765365.56867240334</v>
      </c>
      <c r="O28" s="60"/>
      <c r="P28" s="25"/>
    </row>
    <row r="29" spans="1:31" ht="20.100000000000001" customHeight="1" x14ac:dyDescent="0.25">
      <c r="A29" s="12" t="s">
        <v>108</v>
      </c>
      <c r="B29" s="14" t="s">
        <v>37</v>
      </c>
      <c r="C29" s="14" t="s">
        <v>11</v>
      </c>
      <c r="D29" s="23">
        <v>6.8</v>
      </c>
      <c r="E29" s="23">
        <v>7.1</v>
      </c>
      <c r="F29" s="23">
        <v>7.2</v>
      </c>
      <c r="G29" s="23">
        <v>7.7</v>
      </c>
      <c r="H29" s="23">
        <v>10.6</v>
      </c>
      <c r="I29" s="23">
        <v>8.6999999999999993</v>
      </c>
      <c r="J29" s="22">
        <v>8.0293518025615853</v>
      </c>
      <c r="K29" s="23">
        <v>9.3878236075768893</v>
      </c>
      <c r="L29" s="22">
        <v>6.3580619382411108</v>
      </c>
      <c r="M29" s="42">
        <v>12.680246165581949</v>
      </c>
      <c r="N29" s="40">
        <v>18.8</v>
      </c>
      <c r="O29" s="60"/>
      <c r="P29" s="25"/>
    </row>
    <row r="30" spans="1:31" ht="20.100000000000001" customHeight="1" x14ac:dyDescent="0.25">
      <c r="A30" s="12" t="s">
        <v>109</v>
      </c>
      <c r="B30" s="14" t="s">
        <v>71</v>
      </c>
      <c r="C30" s="14" t="s">
        <v>8</v>
      </c>
      <c r="D30" s="17">
        <v>292124</v>
      </c>
      <c r="E30" s="17">
        <v>339992</v>
      </c>
      <c r="F30" s="17">
        <v>371452</v>
      </c>
      <c r="G30" s="17">
        <v>391977</v>
      </c>
      <c r="H30" s="17">
        <v>414497</v>
      </c>
      <c r="I30" s="17">
        <v>437123</v>
      </c>
      <c r="J30" s="20">
        <v>469475.22165179282</v>
      </c>
      <c r="K30" s="17">
        <v>449910.84770792403</v>
      </c>
      <c r="L30" s="20">
        <v>478157.73158403148</v>
      </c>
      <c r="M30" s="41">
        <v>506761.14286677964</v>
      </c>
      <c r="N30" s="39">
        <v>593373.73864856444</v>
      </c>
      <c r="O30" s="60"/>
      <c r="P30" s="25"/>
    </row>
    <row r="31" spans="1:31" ht="20.100000000000001" customHeight="1" x14ac:dyDescent="0.25">
      <c r="A31" s="12" t="s">
        <v>110</v>
      </c>
      <c r="B31" s="14" t="s">
        <v>37</v>
      </c>
      <c r="C31" s="14" t="s">
        <v>11</v>
      </c>
      <c r="D31" s="23">
        <v>9.1999999999999993</v>
      </c>
      <c r="E31" s="23">
        <v>16.399999999999999</v>
      </c>
      <c r="F31" s="23">
        <v>9.3000000000000007</v>
      </c>
      <c r="G31" s="23">
        <v>5.5</v>
      </c>
      <c r="H31" s="23">
        <v>5.7</v>
      </c>
      <c r="I31" s="23">
        <v>5.5</v>
      </c>
      <c r="J31" s="22">
        <v>7.4011199068217595</v>
      </c>
      <c r="K31" s="23">
        <v>-4.167285735556792</v>
      </c>
      <c r="L31" s="22">
        <v>6.278329144543088</v>
      </c>
      <c r="M31" s="42">
        <v>5.9820033000389525</v>
      </c>
      <c r="N31" s="40">
        <v>17.100000000000001</v>
      </c>
      <c r="O31" s="60"/>
      <c r="P31" s="25"/>
    </row>
    <row r="32" spans="1:31" s="26" customFormat="1" ht="3.75" customHeight="1" thickBot="1" x14ac:dyDescent="0.3">
      <c r="A32" s="43"/>
      <c r="B32" s="44"/>
      <c r="C32" s="44"/>
      <c r="D32" s="45"/>
      <c r="E32" s="45"/>
      <c r="F32" s="45"/>
      <c r="G32" s="45"/>
      <c r="H32" s="45"/>
      <c r="I32" s="45"/>
      <c r="J32" s="45"/>
      <c r="K32" s="45"/>
      <c r="L32" s="45"/>
      <c r="M32" s="45"/>
      <c r="N32" s="46"/>
      <c r="O32" s="60"/>
      <c r="P32" s="25"/>
      <c r="Q32" s="25"/>
      <c r="R32" s="25"/>
      <c r="S32" s="25"/>
      <c r="T32" s="25"/>
      <c r="U32" s="25"/>
      <c r="V32" s="25"/>
      <c r="W32" s="25"/>
      <c r="X32" s="25"/>
      <c r="Y32" s="25"/>
      <c r="Z32" s="25"/>
      <c r="AA32" s="25"/>
      <c r="AB32" s="25"/>
      <c r="AC32" s="25"/>
      <c r="AD32" s="25"/>
      <c r="AE32" s="25"/>
    </row>
    <row r="33" spans="1:34" s="50" customFormat="1" ht="18" customHeight="1" thickTop="1" x14ac:dyDescent="0.25">
      <c r="A33" s="47" t="s">
        <v>111</v>
      </c>
      <c r="B33" s="48" t="s">
        <v>112</v>
      </c>
      <c r="C33" s="48"/>
      <c r="D33" s="49"/>
      <c r="E33" s="49"/>
      <c r="F33" s="48"/>
      <c r="H33" s="48"/>
      <c r="I33" s="49"/>
      <c r="J33" s="49"/>
      <c r="K33" s="49"/>
      <c r="L33" s="49"/>
      <c r="M33" s="49"/>
      <c r="N33" s="49"/>
      <c r="O33" s="61"/>
      <c r="P33" s="51"/>
      <c r="Q33" s="51"/>
      <c r="R33" s="51"/>
      <c r="S33" s="51"/>
      <c r="T33" s="51"/>
      <c r="U33" s="51"/>
      <c r="V33" s="51"/>
      <c r="W33" s="51"/>
      <c r="X33" s="51"/>
      <c r="Y33" s="51"/>
      <c r="Z33" s="51"/>
      <c r="AA33" s="51"/>
      <c r="AB33" s="51"/>
      <c r="AC33" s="51"/>
      <c r="AD33" s="51"/>
      <c r="AE33" s="51"/>
    </row>
    <row r="34" spans="1:34" s="50" customFormat="1" ht="18" customHeight="1" x14ac:dyDescent="0.25">
      <c r="A34" s="52" t="s">
        <v>113</v>
      </c>
      <c r="B34" s="48"/>
      <c r="C34" s="47"/>
      <c r="D34" s="49"/>
      <c r="E34" s="49"/>
      <c r="F34" s="49"/>
      <c r="G34" s="49"/>
      <c r="H34" s="49"/>
      <c r="I34" s="49"/>
      <c r="J34" s="49"/>
      <c r="K34" s="49"/>
      <c r="L34" s="49"/>
      <c r="M34" s="49"/>
      <c r="N34" s="49"/>
      <c r="O34" s="61"/>
      <c r="P34" s="51"/>
      <c r="Q34" s="51"/>
      <c r="R34" s="51"/>
      <c r="S34" s="51"/>
      <c r="T34" s="51"/>
      <c r="U34" s="51"/>
      <c r="V34" s="51"/>
      <c r="W34" s="51"/>
      <c r="X34" s="51"/>
      <c r="Y34" s="51"/>
      <c r="Z34" s="51"/>
      <c r="AA34" s="51"/>
      <c r="AB34" s="51"/>
      <c r="AC34" s="51"/>
      <c r="AD34" s="51"/>
      <c r="AE34" s="51"/>
    </row>
    <row r="35" spans="1:34" s="50" customFormat="1" ht="18" customHeight="1" x14ac:dyDescent="0.25">
      <c r="A35" s="52" t="s">
        <v>114</v>
      </c>
      <c r="B35" s="48"/>
      <c r="C35" s="47"/>
      <c r="D35" s="49"/>
      <c r="E35" s="49"/>
      <c r="F35" s="49"/>
      <c r="G35" s="49"/>
      <c r="H35" s="49"/>
      <c r="I35" s="49"/>
      <c r="J35" s="49"/>
      <c r="K35" s="49"/>
      <c r="L35" s="49"/>
      <c r="M35" s="49"/>
      <c r="N35" s="49"/>
      <c r="O35" s="61"/>
      <c r="P35" s="51"/>
      <c r="Q35" s="51"/>
      <c r="R35" s="51"/>
      <c r="S35" s="51"/>
      <c r="T35" s="51"/>
      <c r="U35" s="51"/>
      <c r="V35" s="51"/>
      <c r="W35" s="51"/>
      <c r="X35" s="51"/>
      <c r="Y35" s="51"/>
      <c r="Z35" s="51"/>
      <c r="AA35" s="51"/>
      <c r="AB35" s="51"/>
      <c r="AC35" s="51"/>
      <c r="AD35" s="51"/>
      <c r="AE35" s="51"/>
    </row>
    <row r="36" spans="1:34" s="50" customFormat="1" ht="18" customHeight="1" x14ac:dyDescent="0.25">
      <c r="A36" s="52" t="s">
        <v>115</v>
      </c>
      <c r="B36" s="48"/>
      <c r="C36" s="47"/>
      <c r="D36" s="49"/>
      <c r="E36" s="49"/>
      <c r="F36" s="49"/>
      <c r="G36" s="49"/>
      <c r="H36" s="49"/>
      <c r="I36" s="49"/>
      <c r="J36" s="49"/>
      <c r="K36" s="49"/>
      <c r="L36" s="49"/>
      <c r="M36" s="49"/>
      <c r="N36" s="51"/>
      <c r="O36" s="61"/>
      <c r="P36" s="51"/>
      <c r="Q36" s="51"/>
      <c r="R36" s="51"/>
      <c r="S36" s="51"/>
      <c r="T36" s="51"/>
      <c r="U36" s="51"/>
      <c r="V36" s="51"/>
      <c r="W36" s="51"/>
      <c r="X36" s="51"/>
      <c r="Y36" s="51"/>
      <c r="Z36" s="51"/>
      <c r="AA36" s="51"/>
      <c r="AB36" s="51"/>
      <c r="AC36" s="51"/>
      <c r="AD36" s="51"/>
      <c r="AE36" s="51"/>
      <c r="AF36" s="51"/>
      <c r="AG36" s="51"/>
      <c r="AH36" s="51"/>
    </row>
    <row r="37" spans="1:34" s="50" customFormat="1" ht="34.5" customHeight="1" x14ac:dyDescent="0.25">
      <c r="A37" s="3433" t="s">
        <v>5364</v>
      </c>
      <c r="B37" s="3433"/>
      <c r="C37" s="3433"/>
      <c r="D37" s="3433"/>
      <c r="E37" s="3433"/>
      <c r="F37" s="3433"/>
      <c r="G37" s="3433"/>
      <c r="H37" s="3433"/>
      <c r="I37" s="3433"/>
      <c r="J37" s="3433"/>
      <c r="K37" s="3433"/>
      <c r="L37" s="3433"/>
      <c r="M37" s="3433"/>
      <c r="N37" s="3433"/>
      <c r="O37" s="61"/>
      <c r="P37" s="51"/>
      <c r="Q37" s="51"/>
      <c r="R37" s="51"/>
      <c r="S37" s="51"/>
      <c r="T37" s="51"/>
      <c r="U37" s="51"/>
      <c r="V37" s="51"/>
      <c r="W37" s="51"/>
      <c r="X37" s="51"/>
      <c r="Y37" s="51"/>
      <c r="Z37" s="51"/>
      <c r="AA37" s="51"/>
      <c r="AB37" s="51"/>
      <c r="AC37" s="51"/>
      <c r="AD37" s="51"/>
      <c r="AE37" s="51"/>
    </row>
    <row r="38" spans="1:34" s="53" customFormat="1" ht="30.75" customHeight="1" x14ac:dyDescent="0.25">
      <c r="A38" s="3433" t="s">
        <v>116</v>
      </c>
      <c r="B38" s="3433"/>
      <c r="C38" s="3433"/>
      <c r="D38" s="3433"/>
      <c r="E38" s="3433"/>
      <c r="F38" s="3433"/>
      <c r="G38" s="3433"/>
      <c r="H38" s="3433"/>
      <c r="I38" s="3433"/>
      <c r="J38" s="3433"/>
      <c r="K38" s="3433"/>
      <c r="L38" s="3433"/>
      <c r="M38" s="3433"/>
      <c r="O38" s="62"/>
    </row>
    <row r="39" spans="1:34" s="50" customFormat="1" ht="18" customHeight="1" x14ac:dyDescent="0.25">
      <c r="A39" s="52" t="s">
        <v>5351</v>
      </c>
      <c r="B39" s="54"/>
      <c r="C39" s="52"/>
      <c r="D39" s="54"/>
      <c r="E39" s="54"/>
      <c r="F39" s="54"/>
      <c r="G39" s="54"/>
      <c r="H39" s="49"/>
      <c r="I39" s="49"/>
      <c r="J39" s="49"/>
      <c r="K39" s="49"/>
      <c r="L39" s="55"/>
      <c r="M39" s="55"/>
      <c r="N39" s="49"/>
      <c r="O39" s="61"/>
      <c r="P39" s="51"/>
      <c r="Q39" s="51"/>
      <c r="R39" s="51"/>
      <c r="S39" s="51"/>
      <c r="T39" s="51"/>
      <c r="U39" s="51"/>
      <c r="V39" s="51"/>
      <c r="W39" s="51"/>
      <c r="X39" s="51"/>
      <c r="Y39" s="51"/>
      <c r="Z39" s="51"/>
      <c r="AA39" s="51"/>
      <c r="AB39" s="51"/>
      <c r="AC39" s="51"/>
      <c r="AD39" s="51"/>
      <c r="AE39" s="51"/>
    </row>
    <row r="40" spans="1:34" s="50" customFormat="1" ht="18" customHeight="1" x14ac:dyDescent="0.25">
      <c r="A40" s="48" t="s">
        <v>117</v>
      </c>
      <c r="B40" s="47"/>
      <c r="C40" s="48"/>
      <c r="D40" s="49"/>
      <c r="E40" s="49"/>
      <c r="F40" s="49"/>
      <c r="G40" s="49"/>
      <c r="H40" s="49"/>
      <c r="I40" s="49"/>
      <c r="J40" s="49"/>
      <c r="K40" s="49"/>
      <c r="L40" s="55"/>
      <c r="M40" s="55"/>
      <c r="N40" s="49"/>
      <c r="O40" s="61"/>
      <c r="P40" s="51"/>
      <c r="Q40" s="51"/>
      <c r="R40" s="51"/>
      <c r="S40" s="51"/>
      <c r="T40" s="51"/>
      <c r="U40" s="51"/>
      <c r="V40" s="51"/>
      <c r="W40" s="51"/>
      <c r="X40" s="51"/>
      <c r="Y40" s="51"/>
      <c r="Z40" s="51"/>
      <c r="AA40" s="51"/>
      <c r="AB40" s="51"/>
      <c r="AC40" s="51"/>
      <c r="AD40" s="51"/>
      <c r="AE40" s="51"/>
    </row>
    <row r="41" spans="1:34" s="50" customFormat="1" ht="18" customHeight="1" x14ac:dyDescent="0.25">
      <c r="A41" s="48" t="s">
        <v>118</v>
      </c>
      <c r="B41" s="48"/>
      <c r="C41" s="48"/>
      <c r="D41" s="49"/>
      <c r="E41" s="49"/>
      <c r="F41" s="49"/>
      <c r="G41" s="49"/>
      <c r="H41" s="49"/>
      <c r="I41" s="49"/>
      <c r="J41" s="49"/>
      <c r="K41" s="49"/>
      <c r="L41" s="55"/>
      <c r="M41" s="55"/>
      <c r="N41" s="49"/>
      <c r="O41" s="61"/>
      <c r="P41" s="51"/>
      <c r="Q41" s="51"/>
      <c r="R41" s="51"/>
      <c r="S41" s="51"/>
      <c r="T41" s="51"/>
      <c r="U41" s="51"/>
      <c r="V41" s="51"/>
      <c r="W41" s="51"/>
      <c r="X41" s="51"/>
      <c r="Y41" s="51"/>
      <c r="Z41" s="51"/>
      <c r="AA41" s="51"/>
      <c r="AB41" s="51"/>
      <c r="AC41" s="51"/>
      <c r="AD41" s="51"/>
      <c r="AE41" s="51"/>
    </row>
    <row r="42" spans="1:34" x14ac:dyDescent="0.25">
      <c r="A42" s="56"/>
      <c r="B42" s="5"/>
      <c r="C42" s="5"/>
      <c r="D42" s="4"/>
      <c r="E42" s="4"/>
      <c r="F42" s="4"/>
      <c r="G42" s="4"/>
      <c r="H42" s="4"/>
      <c r="I42" s="4"/>
      <c r="J42" s="4"/>
      <c r="K42" s="4"/>
      <c r="L42" s="4"/>
      <c r="M42" s="4"/>
      <c r="N42" s="4"/>
    </row>
    <row r="43" spans="1:34" x14ac:dyDescent="0.25">
      <c r="A43" s="56"/>
      <c r="B43" s="5"/>
      <c r="C43" s="5"/>
      <c r="D43" s="4"/>
      <c r="E43" s="4"/>
      <c r="F43" s="4"/>
      <c r="G43" s="4"/>
      <c r="H43" s="4"/>
      <c r="I43" s="4"/>
      <c r="J43" s="4"/>
      <c r="K43" s="4"/>
      <c r="L43" s="4"/>
      <c r="M43" s="4"/>
      <c r="N43" s="4"/>
    </row>
    <row r="44" spans="1:34" x14ac:dyDescent="0.25">
      <c r="A44" s="56"/>
      <c r="B44" s="5"/>
      <c r="C44" s="5"/>
      <c r="D44" s="4"/>
      <c r="E44" s="4"/>
      <c r="F44" s="4"/>
      <c r="G44" s="4"/>
      <c r="H44" s="4"/>
      <c r="I44" s="4"/>
      <c r="J44" s="4"/>
      <c r="K44" s="4"/>
      <c r="L44" s="4"/>
      <c r="M44" s="4"/>
      <c r="N44" s="4"/>
    </row>
    <row r="45" spans="1:34" x14ac:dyDescent="0.25">
      <c r="A45" s="56"/>
      <c r="B45" s="5"/>
      <c r="C45" s="5"/>
      <c r="D45" s="4"/>
      <c r="E45" s="4"/>
      <c r="F45" s="4"/>
      <c r="G45" s="4"/>
      <c r="H45" s="4"/>
      <c r="I45" s="4"/>
      <c r="J45" s="4"/>
      <c r="K45" s="4"/>
      <c r="L45" s="4"/>
      <c r="M45" s="4"/>
      <c r="N45" s="4"/>
    </row>
    <row r="46" spans="1:34" x14ac:dyDescent="0.25">
      <c r="A46" s="56"/>
      <c r="B46" s="5"/>
      <c r="C46" s="5"/>
      <c r="D46" s="4"/>
      <c r="E46" s="4"/>
      <c r="F46" s="4"/>
      <c r="G46" s="4"/>
      <c r="H46" s="4"/>
      <c r="I46" s="4"/>
      <c r="J46" s="4"/>
      <c r="K46" s="4"/>
      <c r="L46" s="4"/>
      <c r="M46" s="4"/>
      <c r="N46" s="4"/>
    </row>
    <row r="47" spans="1:34" x14ac:dyDescent="0.25">
      <c r="A47" s="56"/>
      <c r="B47" s="5"/>
      <c r="C47" s="5"/>
      <c r="D47" s="4"/>
      <c r="E47" s="4"/>
      <c r="F47" s="4"/>
      <c r="G47" s="4"/>
      <c r="H47" s="4"/>
      <c r="I47" s="4"/>
      <c r="J47" s="4"/>
      <c r="K47" s="4"/>
      <c r="L47" s="4"/>
      <c r="M47" s="4"/>
      <c r="N47" s="4"/>
    </row>
    <row r="48" spans="1:34" x14ac:dyDescent="0.25">
      <c r="A48" s="56"/>
      <c r="B48" s="5"/>
      <c r="C48" s="5"/>
      <c r="D48" s="4"/>
      <c r="E48" s="4"/>
      <c r="F48" s="4"/>
      <c r="G48" s="4"/>
      <c r="H48" s="4"/>
      <c r="I48" s="4"/>
      <c r="J48" s="4"/>
      <c r="K48" s="4"/>
      <c r="L48" s="4"/>
      <c r="M48" s="4"/>
      <c r="N48" s="4"/>
    </row>
    <row r="49" spans="1:1" x14ac:dyDescent="0.25">
      <c r="A49" s="57"/>
    </row>
    <row r="50" spans="1:1" x14ac:dyDescent="0.25">
      <c r="A50" s="57"/>
    </row>
    <row r="51" spans="1:1" x14ac:dyDescent="0.25">
      <c r="A51" s="57"/>
    </row>
  </sheetData>
  <mergeCells count="3">
    <mergeCell ref="A1:A2"/>
    <mergeCell ref="A37:N37"/>
    <mergeCell ref="A38:M38"/>
  </mergeCells>
  <pageMargins left="0.5" right="0.25" top="0.75" bottom="0.75" header="0" footer="0"/>
  <pageSetup scale="5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VL205"/>
  <sheetViews>
    <sheetView zoomScale="90" zoomScaleNormal="90" zoomScaleSheetLayoutView="100" workbookViewId="0">
      <pane xSplit="1" ySplit="145" topLeftCell="B146" activePane="bottomRight" state="frozen"/>
      <selection activeCell="D33" sqref="D33"/>
      <selection pane="topRight" activeCell="D33" sqref="D33"/>
      <selection pane="bottomLeft" activeCell="D33" sqref="D33"/>
      <selection pane="bottomRight" activeCell="D33" sqref="D33"/>
    </sheetView>
  </sheetViews>
  <sheetFormatPr defaultRowHeight="14.25" x14ac:dyDescent="0.25"/>
  <cols>
    <col min="1" max="1" width="11.28515625" style="672" customWidth="1"/>
    <col min="2" max="4" width="13.140625" style="672" customWidth="1"/>
    <col min="5" max="5" width="13.7109375" style="672" customWidth="1"/>
    <col min="6" max="6" width="13.7109375" style="672" bestFit="1" customWidth="1"/>
    <col min="7" max="7" width="14.140625" style="672" customWidth="1"/>
    <col min="8" max="8" width="12" style="672" bestFit="1" customWidth="1"/>
    <col min="9" max="9" width="14.28515625" style="672" customWidth="1"/>
    <col min="10" max="10" width="2.28515625" style="672" customWidth="1"/>
    <col min="11" max="254" width="9.140625" style="672"/>
    <col min="255" max="255" width="11.28515625" style="672" customWidth="1"/>
    <col min="256" max="256" width="12.7109375" style="672" customWidth="1"/>
    <col min="257" max="257" width="9.140625" style="672" hidden="1" customWidth="1"/>
    <col min="258" max="258" width="10.28515625" style="672" customWidth="1"/>
    <col min="259" max="259" width="12.85546875" style="672" customWidth="1"/>
    <col min="260" max="260" width="9.140625" style="672" hidden="1" customWidth="1"/>
    <col min="261" max="261" width="13" style="672" customWidth="1"/>
    <col min="262" max="262" width="12.140625" style="672" customWidth="1"/>
    <col min="263" max="263" width="13.28515625" style="672" customWidth="1"/>
    <col min="264" max="264" width="15.7109375" style="672" customWidth="1"/>
    <col min="265" max="265" width="11.7109375" style="672" customWidth="1"/>
    <col min="266" max="510" width="9.140625" style="672"/>
    <col min="511" max="511" width="11.28515625" style="672" customWidth="1"/>
    <col min="512" max="512" width="12.7109375" style="672" customWidth="1"/>
    <col min="513" max="513" width="9.140625" style="672" hidden="1" customWidth="1"/>
    <col min="514" max="514" width="10.28515625" style="672" customWidth="1"/>
    <col min="515" max="515" width="12.85546875" style="672" customWidth="1"/>
    <col min="516" max="516" width="9.140625" style="672" hidden="1" customWidth="1"/>
    <col min="517" max="517" width="13" style="672" customWidth="1"/>
    <col min="518" max="518" width="12.140625" style="672" customWidth="1"/>
    <col min="519" max="519" width="13.28515625" style="672" customWidth="1"/>
    <col min="520" max="520" width="15.7109375" style="672" customWidth="1"/>
    <col min="521" max="521" width="11.7109375" style="672" customWidth="1"/>
    <col min="522" max="766" width="9.140625" style="672"/>
    <col min="767" max="767" width="11.28515625" style="672" customWidth="1"/>
    <col min="768" max="768" width="12.7109375" style="672" customWidth="1"/>
    <col min="769" max="769" width="9.140625" style="672" hidden="1" customWidth="1"/>
    <col min="770" max="770" width="10.28515625" style="672" customWidth="1"/>
    <col min="771" max="771" width="12.85546875" style="672" customWidth="1"/>
    <col min="772" max="772" width="9.140625" style="672" hidden="1" customWidth="1"/>
    <col min="773" max="773" width="13" style="672" customWidth="1"/>
    <col min="774" max="774" width="12.140625" style="672" customWidth="1"/>
    <col min="775" max="775" width="13.28515625" style="672" customWidth="1"/>
    <col min="776" max="776" width="15.7109375" style="672" customWidth="1"/>
    <col min="777" max="777" width="11.7109375" style="672" customWidth="1"/>
    <col min="778" max="1022" width="9.140625" style="672"/>
    <col min="1023" max="1023" width="11.28515625" style="672" customWidth="1"/>
    <col min="1024" max="1024" width="12.7109375" style="672" customWidth="1"/>
    <col min="1025" max="1025" width="9.140625" style="672" hidden="1" customWidth="1"/>
    <col min="1026" max="1026" width="10.28515625" style="672" customWidth="1"/>
    <col min="1027" max="1027" width="12.85546875" style="672" customWidth="1"/>
    <col min="1028" max="1028" width="9.140625" style="672" hidden="1" customWidth="1"/>
    <col min="1029" max="1029" width="13" style="672" customWidth="1"/>
    <col min="1030" max="1030" width="12.140625" style="672" customWidth="1"/>
    <col min="1031" max="1031" width="13.28515625" style="672" customWidth="1"/>
    <col min="1032" max="1032" width="15.7109375" style="672" customWidth="1"/>
    <col min="1033" max="1033" width="11.7109375" style="672" customWidth="1"/>
    <col min="1034" max="1278" width="9.140625" style="672"/>
    <col min="1279" max="1279" width="11.28515625" style="672" customWidth="1"/>
    <col min="1280" max="1280" width="12.7109375" style="672" customWidth="1"/>
    <col min="1281" max="1281" width="9.140625" style="672" hidden="1" customWidth="1"/>
    <col min="1282" max="1282" width="10.28515625" style="672" customWidth="1"/>
    <col min="1283" max="1283" width="12.85546875" style="672" customWidth="1"/>
    <col min="1284" max="1284" width="9.140625" style="672" hidden="1" customWidth="1"/>
    <col min="1285" max="1285" width="13" style="672" customWidth="1"/>
    <col min="1286" max="1286" width="12.140625" style="672" customWidth="1"/>
    <col min="1287" max="1287" width="13.28515625" style="672" customWidth="1"/>
    <col min="1288" max="1288" width="15.7109375" style="672" customWidth="1"/>
    <col min="1289" max="1289" width="11.7109375" style="672" customWidth="1"/>
    <col min="1290" max="1534" width="9.140625" style="672"/>
    <col min="1535" max="1535" width="11.28515625" style="672" customWidth="1"/>
    <col min="1536" max="1536" width="12.7109375" style="672" customWidth="1"/>
    <col min="1537" max="1537" width="9.140625" style="672" hidden="1" customWidth="1"/>
    <col min="1538" max="1538" width="10.28515625" style="672" customWidth="1"/>
    <col min="1539" max="1539" width="12.85546875" style="672" customWidth="1"/>
    <col min="1540" max="1540" width="9.140625" style="672" hidden="1" customWidth="1"/>
    <col min="1541" max="1541" width="13" style="672" customWidth="1"/>
    <col min="1542" max="1542" width="12.140625" style="672" customWidth="1"/>
    <col min="1543" max="1543" width="13.28515625" style="672" customWidth="1"/>
    <col min="1544" max="1544" width="15.7109375" style="672" customWidth="1"/>
    <col min="1545" max="1545" width="11.7109375" style="672" customWidth="1"/>
    <col min="1546" max="1790" width="9.140625" style="672"/>
    <col min="1791" max="1791" width="11.28515625" style="672" customWidth="1"/>
    <col min="1792" max="1792" width="12.7109375" style="672" customWidth="1"/>
    <col min="1793" max="1793" width="9.140625" style="672" hidden="1" customWidth="1"/>
    <col min="1794" max="1794" width="10.28515625" style="672" customWidth="1"/>
    <col min="1795" max="1795" width="12.85546875" style="672" customWidth="1"/>
    <col min="1796" max="1796" width="9.140625" style="672" hidden="1" customWidth="1"/>
    <col min="1797" max="1797" width="13" style="672" customWidth="1"/>
    <col min="1798" max="1798" width="12.140625" style="672" customWidth="1"/>
    <col min="1799" max="1799" width="13.28515625" style="672" customWidth="1"/>
    <col min="1800" max="1800" width="15.7109375" style="672" customWidth="1"/>
    <col min="1801" max="1801" width="11.7109375" style="672" customWidth="1"/>
    <col min="1802" max="2046" width="9.140625" style="672"/>
    <col min="2047" max="2047" width="11.28515625" style="672" customWidth="1"/>
    <col min="2048" max="2048" width="12.7109375" style="672" customWidth="1"/>
    <col min="2049" max="2049" width="9.140625" style="672" hidden="1" customWidth="1"/>
    <col min="2050" max="2050" width="10.28515625" style="672" customWidth="1"/>
    <col min="2051" max="2051" width="12.85546875" style="672" customWidth="1"/>
    <col min="2052" max="2052" width="9.140625" style="672" hidden="1" customWidth="1"/>
    <col min="2053" max="2053" width="13" style="672" customWidth="1"/>
    <col min="2054" max="2054" width="12.140625" style="672" customWidth="1"/>
    <col min="2055" max="2055" width="13.28515625" style="672" customWidth="1"/>
    <col min="2056" max="2056" width="15.7109375" style="672" customWidth="1"/>
    <col min="2057" max="2057" width="11.7109375" style="672" customWidth="1"/>
    <col min="2058" max="2302" width="9.140625" style="672"/>
    <col min="2303" max="2303" width="11.28515625" style="672" customWidth="1"/>
    <col min="2304" max="2304" width="12.7109375" style="672" customWidth="1"/>
    <col min="2305" max="2305" width="9.140625" style="672" hidden="1" customWidth="1"/>
    <col min="2306" max="2306" width="10.28515625" style="672" customWidth="1"/>
    <col min="2307" max="2307" width="12.85546875" style="672" customWidth="1"/>
    <col min="2308" max="2308" width="9.140625" style="672" hidden="1" customWidth="1"/>
    <col min="2309" max="2309" width="13" style="672" customWidth="1"/>
    <col min="2310" max="2310" width="12.140625" style="672" customWidth="1"/>
    <col min="2311" max="2311" width="13.28515625" style="672" customWidth="1"/>
    <col min="2312" max="2312" width="15.7109375" style="672" customWidth="1"/>
    <col min="2313" max="2313" width="11.7109375" style="672" customWidth="1"/>
    <col min="2314" max="2558" width="9.140625" style="672"/>
    <col min="2559" max="2559" width="11.28515625" style="672" customWidth="1"/>
    <col min="2560" max="2560" width="12.7109375" style="672" customWidth="1"/>
    <col min="2561" max="2561" width="9.140625" style="672" hidden="1" customWidth="1"/>
    <col min="2562" max="2562" width="10.28515625" style="672" customWidth="1"/>
    <col min="2563" max="2563" width="12.85546875" style="672" customWidth="1"/>
    <col min="2564" max="2564" width="9.140625" style="672" hidden="1" customWidth="1"/>
    <col min="2565" max="2565" width="13" style="672" customWidth="1"/>
    <col min="2566" max="2566" width="12.140625" style="672" customWidth="1"/>
    <col min="2567" max="2567" width="13.28515625" style="672" customWidth="1"/>
    <col min="2568" max="2568" width="15.7109375" style="672" customWidth="1"/>
    <col min="2569" max="2569" width="11.7109375" style="672" customWidth="1"/>
    <col min="2570" max="2814" width="9.140625" style="672"/>
    <col min="2815" max="2815" width="11.28515625" style="672" customWidth="1"/>
    <col min="2816" max="2816" width="12.7109375" style="672" customWidth="1"/>
    <col min="2817" max="2817" width="9.140625" style="672" hidden="1" customWidth="1"/>
    <col min="2818" max="2818" width="10.28515625" style="672" customWidth="1"/>
    <col min="2819" max="2819" width="12.85546875" style="672" customWidth="1"/>
    <col min="2820" max="2820" width="9.140625" style="672" hidden="1" customWidth="1"/>
    <col min="2821" max="2821" width="13" style="672" customWidth="1"/>
    <col min="2822" max="2822" width="12.140625" style="672" customWidth="1"/>
    <col min="2823" max="2823" width="13.28515625" style="672" customWidth="1"/>
    <col min="2824" max="2824" width="15.7109375" style="672" customWidth="1"/>
    <col min="2825" max="2825" width="11.7109375" style="672" customWidth="1"/>
    <col min="2826" max="3070" width="9.140625" style="672"/>
    <col min="3071" max="3071" width="11.28515625" style="672" customWidth="1"/>
    <col min="3072" max="3072" width="12.7109375" style="672" customWidth="1"/>
    <col min="3073" max="3073" width="9.140625" style="672" hidden="1" customWidth="1"/>
    <col min="3074" max="3074" width="10.28515625" style="672" customWidth="1"/>
    <col min="3075" max="3075" width="12.85546875" style="672" customWidth="1"/>
    <col min="3076" max="3076" width="9.140625" style="672" hidden="1" customWidth="1"/>
    <col min="3077" max="3077" width="13" style="672" customWidth="1"/>
    <col min="3078" max="3078" width="12.140625" style="672" customWidth="1"/>
    <col min="3079" max="3079" width="13.28515625" style="672" customWidth="1"/>
    <col min="3080" max="3080" width="15.7109375" style="672" customWidth="1"/>
    <col min="3081" max="3081" width="11.7109375" style="672" customWidth="1"/>
    <col min="3082" max="3326" width="9.140625" style="672"/>
    <col min="3327" max="3327" width="11.28515625" style="672" customWidth="1"/>
    <col min="3328" max="3328" width="12.7109375" style="672" customWidth="1"/>
    <col min="3329" max="3329" width="9.140625" style="672" hidden="1" customWidth="1"/>
    <col min="3330" max="3330" width="10.28515625" style="672" customWidth="1"/>
    <col min="3331" max="3331" width="12.85546875" style="672" customWidth="1"/>
    <col min="3332" max="3332" width="9.140625" style="672" hidden="1" customWidth="1"/>
    <col min="3333" max="3333" width="13" style="672" customWidth="1"/>
    <col min="3334" max="3334" width="12.140625" style="672" customWidth="1"/>
    <col min="3335" max="3335" width="13.28515625" style="672" customWidth="1"/>
    <col min="3336" max="3336" width="15.7109375" style="672" customWidth="1"/>
    <col min="3337" max="3337" width="11.7109375" style="672" customWidth="1"/>
    <col min="3338" max="3582" width="9.140625" style="672"/>
    <col min="3583" max="3583" width="11.28515625" style="672" customWidth="1"/>
    <col min="3584" max="3584" width="12.7109375" style="672" customWidth="1"/>
    <col min="3585" max="3585" width="9.140625" style="672" hidden="1" customWidth="1"/>
    <col min="3586" max="3586" width="10.28515625" style="672" customWidth="1"/>
    <col min="3587" max="3587" width="12.85546875" style="672" customWidth="1"/>
    <col min="3588" max="3588" width="9.140625" style="672" hidden="1" customWidth="1"/>
    <col min="3589" max="3589" width="13" style="672" customWidth="1"/>
    <col min="3590" max="3590" width="12.140625" style="672" customWidth="1"/>
    <col min="3591" max="3591" width="13.28515625" style="672" customWidth="1"/>
    <col min="3592" max="3592" width="15.7109375" style="672" customWidth="1"/>
    <col min="3593" max="3593" width="11.7109375" style="672" customWidth="1"/>
    <col min="3594" max="3838" width="9.140625" style="672"/>
    <col min="3839" max="3839" width="11.28515625" style="672" customWidth="1"/>
    <col min="3840" max="3840" width="12.7109375" style="672" customWidth="1"/>
    <col min="3841" max="3841" width="9.140625" style="672" hidden="1" customWidth="1"/>
    <col min="3842" max="3842" width="10.28515625" style="672" customWidth="1"/>
    <col min="3843" max="3843" width="12.85546875" style="672" customWidth="1"/>
    <col min="3844" max="3844" width="9.140625" style="672" hidden="1" customWidth="1"/>
    <col min="3845" max="3845" width="13" style="672" customWidth="1"/>
    <col min="3846" max="3846" width="12.140625" style="672" customWidth="1"/>
    <col min="3847" max="3847" width="13.28515625" style="672" customWidth="1"/>
    <col min="3848" max="3848" width="15.7109375" style="672" customWidth="1"/>
    <col min="3849" max="3849" width="11.7109375" style="672" customWidth="1"/>
    <col min="3850" max="4094" width="9.140625" style="672"/>
    <col min="4095" max="4095" width="11.28515625" style="672" customWidth="1"/>
    <col min="4096" max="4096" width="12.7109375" style="672" customWidth="1"/>
    <col min="4097" max="4097" width="9.140625" style="672" hidden="1" customWidth="1"/>
    <col min="4098" max="4098" width="10.28515625" style="672" customWidth="1"/>
    <col min="4099" max="4099" width="12.85546875" style="672" customWidth="1"/>
    <col min="4100" max="4100" width="9.140625" style="672" hidden="1" customWidth="1"/>
    <col min="4101" max="4101" width="13" style="672" customWidth="1"/>
    <col min="4102" max="4102" width="12.140625" style="672" customWidth="1"/>
    <col min="4103" max="4103" width="13.28515625" style="672" customWidth="1"/>
    <col min="4104" max="4104" width="15.7109375" style="672" customWidth="1"/>
    <col min="4105" max="4105" width="11.7109375" style="672" customWidth="1"/>
    <col min="4106" max="4350" width="9.140625" style="672"/>
    <col min="4351" max="4351" width="11.28515625" style="672" customWidth="1"/>
    <col min="4352" max="4352" width="12.7109375" style="672" customWidth="1"/>
    <col min="4353" max="4353" width="9.140625" style="672" hidden="1" customWidth="1"/>
    <col min="4354" max="4354" width="10.28515625" style="672" customWidth="1"/>
    <col min="4355" max="4355" width="12.85546875" style="672" customWidth="1"/>
    <col min="4356" max="4356" width="9.140625" style="672" hidden="1" customWidth="1"/>
    <col min="4357" max="4357" width="13" style="672" customWidth="1"/>
    <col min="4358" max="4358" width="12.140625" style="672" customWidth="1"/>
    <col min="4359" max="4359" width="13.28515625" style="672" customWidth="1"/>
    <col min="4360" max="4360" width="15.7109375" style="672" customWidth="1"/>
    <col min="4361" max="4361" width="11.7109375" style="672" customWidth="1"/>
    <col min="4362" max="4606" width="9.140625" style="672"/>
    <col min="4607" max="4607" width="11.28515625" style="672" customWidth="1"/>
    <col min="4608" max="4608" width="12.7109375" style="672" customWidth="1"/>
    <col min="4609" max="4609" width="9.140625" style="672" hidden="1" customWidth="1"/>
    <col min="4610" max="4610" width="10.28515625" style="672" customWidth="1"/>
    <col min="4611" max="4611" width="12.85546875" style="672" customWidth="1"/>
    <col min="4612" max="4612" width="9.140625" style="672" hidden="1" customWidth="1"/>
    <col min="4613" max="4613" width="13" style="672" customWidth="1"/>
    <col min="4614" max="4614" width="12.140625" style="672" customWidth="1"/>
    <col min="4615" max="4615" width="13.28515625" style="672" customWidth="1"/>
    <col min="4616" max="4616" width="15.7109375" style="672" customWidth="1"/>
    <col min="4617" max="4617" width="11.7109375" style="672" customWidth="1"/>
    <col min="4618" max="4862" width="9.140625" style="672"/>
    <col min="4863" max="4863" width="11.28515625" style="672" customWidth="1"/>
    <col min="4864" max="4864" width="12.7109375" style="672" customWidth="1"/>
    <col min="4865" max="4865" width="9.140625" style="672" hidden="1" customWidth="1"/>
    <col min="4866" max="4866" width="10.28515625" style="672" customWidth="1"/>
    <col min="4867" max="4867" width="12.85546875" style="672" customWidth="1"/>
    <col min="4868" max="4868" width="9.140625" style="672" hidden="1" customWidth="1"/>
    <col min="4869" max="4869" width="13" style="672" customWidth="1"/>
    <col min="4870" max="4870" width="12.140625" style="672" customWidth="1"/>
    <col min="4871" max="4871" width="13.28515625" style="672" customWidth="1"/>
    <col min="4872" max="4872" width="15.7109375" style="672" customWidth="1"/>
    <col min="4873" max="4873" width="11.7109375" style="672" customWidth="1"/>
    <col min="4874" max="5118" width="9.140625" style="672"/>
    <col min="5119" max="5119" width="11.28515625" style="672" customWidth="1"/>
    <col min="5120" max="5120" width="12.7109375" style="672" customWidth="1"/>
    <col min="5121" max="5121" width="9.140625" style="672" hidden="1" customWidth="1"/>
    <col min="5122" max="5122" width="10.28515625" style="672" customWidth="1"/>
    <col min="5123" max="5123" width="12.85546875" style="672" customWidth="1"/>
    <col min="5124" max="5124" width="9.140625" style="672" hidden="1" customWidth="1"/>
    <col min="5125" max="5125" width="13" style="672" customWidth="1"/>
    <col min="5126" max="5126" width="12.140625" style="672" customWidth="1"/>
    <col min="5127" max="5127" width="13.28515625" style="672" customWidth="1"/>
    <col min="5128" max="5128" width="15.7109375" style="672" customWidth="1"/>
    <col min="5129" max="5129" width="11.7109375" style="672" customWidth="1"/>
    <col min="5130" max="5374" width="9.140625" style="672"/>
    <col min="5375" max="5375" width="11.28515625" style="672" customWidth="1"/>
    <col min="5376" max="5376" width="12.7109375" style="672" customWidth="1"/>
    <col min="5377" max="5377" width="9.140625" style="672" hidden="1" customWidth="1"/>
    <col min="5378" max="5378" width="10.28515625" style="672" customWidth="1"/>
    <col min="5379" max="5379" width="12.85546875" style="672" customWidth="1"/>
    <col min="5380" max="5380" width="9.140625" style="672" hidden="1" customWidth="1"/>
    <col min="5381" max="5381" width="13" style="672" customWidth="1"/>
    <col min="5382" max="5382" width="12.140625" style="672" customWidth="1"/>
    <col min="5383" max="5383" width="13.28515625" style="672" customWidth="1"/>
    <col min="5384" max="5384" width="15.7109375" style="672" customWidth="1"/>
    <col min="5385" max="5385" width="11.7109375" style="672" customWidth="1"/>
    <col min="5386" max="5630" width="9.140625" style="672"/>
    <col min="5631" max="5631" width="11.28515625" style="672" customWidth="1"/>
    <col min="5632" max="5632" width="12.7109375" style="672" customWidth="1"/>
    <col min="5633" max="5633" width="9.140625" style="672" hidden="1" customWidth="1"/>
    <col min="5634" max="5634" width="10.28515625" style="672" customWidth="1"/>
    <col min="5635" max="5635" width="12.85546875" style="672" customWidth="1"/>
    <col min="5636" max="5636" width="9.140625" style="672" hidden="1" customWidth="1"/>
    <col min="5637" max="5637" width="13" style="672" customWidth="1"/>
    <col min="5638" max="5638" width="12.140625" style="672" customWidth="1"/>
    <col min="5639" max="5639" width="13.28515625" style="672" customWidth="1"/>
    <col min="5640" max="5640" width="15.7109375" style="672" customWidth="1"/>
    <col min="5641" max="5641" width="11.7109375" style="672" customWidth="1"/>
    <col min="5642" max="5886" width="9.140625" style="672"/>
    <col min="5887" max="5887" width="11.28515625" style="672" customWidth="1"/>
    <col min="5888" max="5888" width="12.7109375" style="672" customWidth="1"/>
    <col min="5889" max="5889" width="9.140625" style="672" hidden="1" customWidth="1"/>
    <col min="5890" max="5890" width="10.28515625" style="672" customWidth="1"/>
    <col min="5891" max="5891" width="12.85546875" style="672" customWidth="1"/>
    <col min="5892" max="5892" width="9.140625" style="672" hidden="1" customWidth="1"/>
    <col min="5893" max="5893" width="13" style="672" customWidth="1"/>
    <col min="5894" max="5894" width="12.140625" style="672" customWidth="1"/>
    <col min="5895" max="5895" width="13.28515625" style="672" customWidth="1"/>
    <col min="5896" max="5896" width="15.7109375" style="672" customWidth="1"/>
    <col min="5897" max="5897" width="11.7109375" style="672" customWidth="1"/>
    <col min="5898" max="6142" width="9.140625" style="672"/>
    <col min="6143" max="6143" width="11.28515625" style="672" customWidth="1"/>
    <col min="6144" max="6144" width="12.7109375" style="672" customWidth="1"/>
    <col min="6145" max="6145" width="9.140625" style="672" hidden="1" customWidth="1"/>
    <col min="6146" max="6146" width="10.28515625" style="672" customWidth="1"/>
    <col min="6147" max="6147" width="12.85546875" style="672" customWidth="1"/>
    <col min="6148" max="6148" width="9.140625" style="672" hidden="1" customWidth="1"/>
    <col min="6149" max="6149" width="13" style="672" customWidth="1"/>
    <col min="6150" max="6150" width="12.140625" style="672" customWidth="1"/>
    <col min="6151" max="6151" width="13.28515625" style="672" customWidth="1"/>
    <col min="6152" max="6152" width="15.7109375" style="672" customWidth="1"/>
    <col min="6153" max="6153" width="11.7109375" style="672" customWidth="1"/>
    <col min="6154" max="6398" width="9.140625" style="672"/>
    <col min="6399" max="6399" width="11.28515625" style="672" customWidth="1"/>
    <col min="6400" max="6400" width="12.7109375" style="672" customWidth="1"/>
    <col min="6401" max="6401" width="9.140625" style="672" hidden="1" customWidth="1"/>
    <col min="6402" max="6402" width="10.28515625" style="672" customWidth="1"/>
    <col min="6403" max="6403" width="12.85546875" style="672" customWidth="1"/>
    <col min="6404" max="6404" width="9.140625" style="672" hidden="1" customWidth="1"/>
    <col min="6405" max="6405" width="13" style="672" customWidth="1"/>
    <col min="6406" max="6406" width="12.140625" style="672" customWidth="1"/>
    <col min="6407" max="6407" width="13.28515625" style="672" customWidth="1"/>
    <col min="6408" max="6408" width="15.7109375" style="672" customWidth="1"/>
    <col min="6409" max="6409" width="11.7109375" style="672" customWidth="1"/>
    <col min="6410" max="6654" width="9.140625" style="672"/>
    <col min="6655" max="6655" width="11.28515625" style="672" customWidth="1"/>
    <col min="6656" max="6656" width="12.7109375" style="672" customWidth="1"/>
    <col min="6657" max="6657" width="9.140625" style="672" hidden="1" customWidth="1"/>
    <col min="6658" max="6658" width="10.28515625" style="672" customWidth="1"/>
    <col min="6659" max="6659" width="12.85546875" style="672" customWidth="1"/>
    <col min="6660" max="6660" width="9.140625" style="672" hidden="1" customWidth="1"/>
    <col min="6661" max="6661" width="13" style="672" customWidth="1"/>
    <col min="6662" max="6662" width="12.140625" style="672" customWidth="1"/>
    <col min="6663" max="6663" width="13.28515625" style="672" customWidth="1"/>
    <col min="6664" max="6664" width="15.7109375" style="672" customWidth="1"/>
    <col min="6665" max="6665" width="11.7109375" style="672" customWidth="1"/>
    <col min="6666" max="6910" width="9.140625" style="672"/>
    <col min="6911" max="6911" width="11.28515625" style="672" customWidth="1"/>
    <col min="6912" max="6912" width="12.7109375" style="672" customWidth="1"/>
    <col min="6913" max="6913" width="9.140625" style="672" hidden="1" customWidth="1"/>
    <col min="6914" max="6914" width="10.28515625" style="672" customWidth="1"/>
    <col min="6915" max="6915" width="12.85546875" style="672" customWidth="1"/>
    <col min="6916" max="6916" width="9.140625" style="672" hidden="1" customWidth="1"/>
    <col min="6917" max="6917" width="13" style="672" customWidth="1"/>
    <col min="6918" max="6918" width="12.140625" style="672" customWidth="1"/>
    <col min="6919" max="6919" width="13.28515625" style="672" customWidth="1"/>
    <col min="6920" max="6920" width="15.7109375" style="672" customWidth="1"/>
    <col min="6921" max="6921" width="11.7109375" style="672" customWidth="1"/>
    <col min="6922" max="7166" width="9.140625" style="672"/>
    <col min="7167" max="7167" width="11.28515625" style="672" customWidth="1"/>
    <col min="7168" max="7168" width="12.7109375" style="672" customWidth="1"/>
    <col min="7169" max="7169" width="9.140625" style="672" hidden="1" customWidth="1"/>
    <col min="7170" max="7170" width="10.28515625" style="672" customWidth="1"/>
    <col min="7171" max="7171" width="12.85546875" style="672" customWidth="1"/>
    <col min="7172" max="7172" width="9.140625" style="672" hidden="1" customWidth="1"/>
    <col min="7173" max="7173" width="13" style="672" customWidth="1"/>
    <col min="7174" max="7174" width="12.140625" style="672" customWidth="1"/>
    <col min="7175" max="7175" width="13.28515625" style="672" customWidth="1"/>
    <col min="7176" max="7176" width="15.7109375" style="672" customWidth="1"/>
    <col min="7177" max="7177" width="11.7109375" style="672" customWidth="1"/>
    <col min="7178" max="7422" width="9.140625" style="672"/>
    <col min="7423" max="7423" width="11.28515625" style="672" customWidth="1"/>
    <col min="7424" max="7424" width="12.7109375" style="672" customWidth="1"/>
    <col min="7425" max="7425" width="9.140625" style="672" hidden="1" customWidth="1"/>
    <col min="7426" max="7426" width="10.28515625" style="672" customWidth="1"/>
    <col min="7427" max="7427" width="12.85546875" style="672" customWidth="1"/>
    <col min="7428" max="7428" width="9.140625" style="672" hidden="1" customWidth="1"/>
    <col min="7429" max="7429" width="13" style="672" customWidth="1"/>
    <col min="7430" max="7430" width="12.140625" style="672" customWidth="1"/>
    <col min="7431" max="7431" width="13.28515625" style="672" customWidth="1"/>
    <col min="7432" max="7432" width="15.7109375" style="672" customWidth="1"/>
    <col min="7433" max="7433" width="11.7109375" style="672" customWidth="1"/>
    <col min="7434" max="7678" width="9.140625" style="672"/>
    <col min="7679" max="7679" width="11.28515625" style="672" customWidth="1"/>
    <col min="7680" max="7680" width="12.7109375" style="672" customWidth="1"/>
    <col min="7681" max="7681" width="9.140625" style="672" hidden="1" customWidth="1"/>
    <col min="7682" max="7682" width="10.28515625" style="672" customWidth="1"/>
    <col min="7683" max="7683" width="12.85546875" style="672" customWidth="1"/>
    <col min="7684" max="7684" width="9.140625" style="672" hidden="1" customWidth="1"/>
    <col min="7685" max="7685" width="13" style="672" customWidth="1"/>
    <col min="7686" max="7686" width="12.140625" style="672" customWidth="1"/>
    <col min="7687" max="7687" width="13.28515625" style="672" customWidth="1"/>
    <col min="7688" max="7688" width="15.7109375" style="672" customWidth="1"/>
    <col min="7689" max="7689" width="11.7109375" style="672" customWidth="1"/>
    <col min="7690" max="7934" width="9.140625" style="672"/>
    <col min="7935" max="7935" width="11.28515625" style="672" customWidth="1"/>
    <col min="7936" max="7936" width="12.7109375" style="672" customWidth="1"/>
    <col min="7937" max="7937" width="9.140625" style="672" hidden="1" customWidth="1"/>
    <col min="7938" max="7938" width="10.28515625" style="672" customWidth="1"/>
    <col min="7939" max="7939" width="12.85546875" style="672" customWidth="1"/>
    <col min="7940" max="7940" width="9.140625" style="672" hidden="1" customWidth="1"/>
    <col min="7941" max="7941" width="13" style="672" customWidth="1"/>
    <col min="7942" max="7942" width="12.140625" style="672" customWidth="1"/>
    <col min="7943" max="7943" width="13.28515625" style="672" customWidth="1"/>
    <col min="7944" max="7944" width="15.7109375" style="672" customWidth="1"/>
    <col min="7945" max="7945" width="11.7109375" style="672" customWidth="1"/>
    <col min="7946" max="8190" width="9.140625" style="672"/>
    <col min="8191" max="8191" width="11.28515625" style="672" customWidth="1"/>
    <col min="8192" max="8192" width="12.7109375" style="672" customWidth="1"/>
    <col min="8193" max="8193" width="9.140625" style="672" hidden="1" customWidth="1"/>
    <col min="8194" max="8194" width="10.28515625" style="672" customWidth="1"/>
    <col min="8195" max="8195" width="12.85546875" style="672" customWidth="1"/>
    <col min="8196" max="8196" width="9.140625" style="672" hidden="1" customWidth="1"/>
    <col min="8197" max="8197" width="13" style="672" customWidth="1"/>
    <col min="8198" max="8198" width="12.140625" style="672" customWidth="1"/>
    <col min="8199" max="8199" width="13.28515625" style="672" customWidth="1"/>
    <col min="8200" max="8200" width="15.7109375" style="672" customWidth="1"/>
    <col min="8201" max="8201" width="11.7109375" style="672" customWidth="1"/>
    <col min="8202" max="8446" width="9.140625" style="672"/>
    <col min="8447" max="8447" width="11.28515625" style="672" customWidth="1"/>
    <col min="8448" max="8448" width="12.7109375" style="672" customWidth="1"/>
    <col min="8449" max="8449" width="9.140625" style="672" hidden="1" customWidth="1"/>
    <col min="8450" max="8450" width="10.28515625" style="672" customWidth="1"/>
    <col min="8451" max="8451" width="12.85546875" style="672" customWidth="1"/>
    <col min="8452" max="8452" width="9.140625" style="672" hidden="1" customWidth="1"/>
    <col min="8453" max="8453" width="13" style="672" customWidth="1"/>
    <col min="8454" max="8454" width="12.140625" style="672" customWidth="1"/>
    <col min="8455" max="8455" width="13.28515625" style="672" customWidth="1"/>
    <col min="8456" max="8456" width="15.7109375" style="672" customWidth="1"/>
    <col min="8457" max="8457" width="11.7109375" style="672" customWidth="1"/>
    <col min="8458" max="8702" width="9.140625" style="672"/>
    <col min="8703" max="8703" width="11.28515625" style="672" customWidth="1"/>
    <col min="8704" max="8704" width="12.7109375" style="672" customWidth="1"/>
    <col min="8705" max="8705" width="9.140625" style="672" hidden="1" customWidth="1"/>
    <col min="8706" max="8706" width="10.28515625" style="672" customWidth="1"/>
    <col min="8707" max="8707" width="12.85546875" style="672" customWidth="1"/>
    <col min="8708" max="8708" width="9.140625" style="672" hidden="1" customWidth="1"/>
    <col min="8709" max="8709" width="13" style="672" customWidth="1"/>
    <col min="8710" max="8710" width="12.140625" style="672" customWidth="1"/>
    <col min="8711" max="8711" width="13.28515625" style="672" customWidth="1"/>
    <col min="8712" max="8712" width="15.7109375" style="672" customWidth="1"/>
    <col min="8713" max="8713" width="11.7109375" style="672" customWidth="1"/>
    <col min="8714" max="8958" width="9.140625" style="672"/>
    <col min="8959" max="8959" width="11.28515625" style="672" customWidth="1"/>
    <col min="8960" max="8960" width="12.7109375" style="672" customWidth="1"/>
    <col min="8961" max="8961" width="9.140625" style="672" hidden="1" customWidth="1"/>
    <col min="8962" max="8962" width="10.28515625" style="672" customWidth="1"/>
    <col min="8963" max="8963" width="12.85546875" style="672" customWidth="1"/>
    <col min="8964" max="8964" width="9.140625" style="672" hidden="1" customWidth="1"/>
    <col min="8965" max="8965" width="13" style="672" customWidth="1"/>
    <col min="8966" max="8966" width="12.140625" style="672" customWidth="1"/>
    <col min="8967" max="8967" width="13.28515625" style="672" customWidth="1"/>
    <col min="8968" max="8968" width="15.7109375" style="672" customWidth="1"/>
    <col min="8969" max="8969" width="11.7109375" style="672" customWidth="1"/>
    <col min="8970" max="9214" width="9.140625" style="672"/>
    <col min="9215" max="9215" width="11.28515625" style="672" customWidth="1"/>
    <col min="9216" max="9216" width="12.7109375" style="672" customWidth="1"/>
    <col min="9217" max="9217" width="9.140625" style="672" hidden="1" customWidth="1"/>
    <col min="9218" max="9218" width="10.28515625" style="672" customWidth="1"/>
    <col min="9219" max="9219" width="12.85546875" style="672" customWidth="1"/>
    <col min="9220" max="9220" width="9.140625" style="672" hidden="1" customWidth="1"/>
    <col min="9221" max="9221" width="13" style="672" customWidth="1"/>
    <col min="9222" max="9222" width="12.140625" style="672" customWidth="1"/>
    <col min="9223" max="9223" width="13.28515625" style="672" customWidth="1"/>
    <col min="9224" max="9224" width="15.7109375" style="672" customWidth="1"/>
    <col min="9225" max="9225" width="11.7109375" style="672" customWidth="1"/>
    <col min="9226" max="9470" width="9.140625" style="672"/>
    <col min="9471" max="9471" width="11.28515625" style="672" customWidth="1"/>
    <col min="9472" max="9472" width="12.7109375" style="672" customWidth="1"/>
    <col min="9473" max="9473" width="9.140625" style="672" hidden="1" customWidth="1"/>
    <col min="9474" max="9474" width="10.28515625" style="672" customWidth="1"/>
    <col min="9475" max="9475" width="12.85546875" style="672" customWidth="1"/>
    <col min="9476" max="9476" width="9.140625" style="672" hidden="1" customWidth="1"/>
    <col min="9477" max="9477" width="13" style="672" customWidth="1"/>
    <col min="9478" max="9478" width="12.140625" style="672" customWidth="1"/>
    <col min="9479" max="9479" width="13.28515625" style="672" customWidth="1"/>
    <col min="9480" max="9480" width="15.7109375" style="672" customWidth="1"/>
    <col min="9481" max="9481" width="11.7109375" style="672" customWidth="1"/>
    <col min="9482" max="9726" width="9.140625" style="672"/>
    <col min="9727" max="9727" width="11.28515625" style="672" customWidth="1"/>
    <col min="9728" max="9728" width="12.7109375" style="672" customWidth="1"/>
    <col min="9729" max="9729" width="9.140625" style="672" hidden="1" customWidth="1"/>
    <col min="9730" max="9730" width="10.28515625" style="672" customWidth="1"/>
    <col min="9731" max="9731" width="12.85546875" style="672" customWidth="1"/>
    <col min="9732" max="9732" width="9.140625" style="672" hidden="1" customWidth="1"/>
    <col min="9733" max="9733" width="13" style="672" customWidth="1"/>
    <col min="9734" max="9734" width="12.140625" style="672" customWidth="1"/>
    <col min="9735" max="9735" width="13.28515625" style="672" customWidth="1"/>
    <col min="9736" max="9736" width="15.7109375" style="672" customWidth="1"/>
    <col min="9737" max="9737" width="11.7109375" style="672" customWidth="1"/>
    <col min="9738" max="9982" width="9.140625" style="672"/>
    <col min="9983" max="9983" width="11.28515625" style="672" customWidth="1"/>
    <col min="9984" max="9984" width="12.7109375" style="672" customWidth="1"/>
    <col min="9985" max="9985" width="9.140625" style="672" hidden="1" customWidth="1"/>
    <col min="9986" max="9986" width="10.28515625" style="672" customWidth="1"/>
    <col min="9987" max="9987" width="12.85546875" style="672" customWidth="1"/>
    <col min="9988" max="9988" width="9.140625" style="672" hidden="1" customWidth="1"/>
    <col min="9989" max="9989" width="13" style="672" customWidth="1"/>
    <col min="9990" max="9990" width="12.140625" style="672" customWidth="1"/>
    <col min="9991" max="9991" width="13.28515625" style="672" customWidth="1"/>
    <col min="9992" max="9992" width="15.7109375" style="672" customWidth="1"/>
    <col min="9993" max="9993" width="11.7109375" style="672" customWidth="1"/>
    <col min="9994" max="10238" width="9.140625" style="672"/>
    <col min="10239" max="10239" width="11.28515625" style="672" customWidth="1"/>
    <col min="10240" max="10240" width="12.7109375" style="672" customWidth="1"/>
    <col min="10241" max="10241" width="9.140625" style="672" hidden="1" customWidth="1"/>
    <col min="10242" max="10242" width="10.28515625" style="672" customWidth="1"/>
    <col min="10243" max="10243" width="12.85546875" style="672" customWidth="1"/>
    <col min="10244" max="10244" width="9.140625" style="672" hidden="1" customWidth="1"/>
    <col min="10245" max="10245" width="13" style="672" customWidth="1"/>
    <col min="10246" max="10246" width="12.140625" style="672" customWidth="1"/>
    <col min="10247" max="10247" width="13.28515625" style="672" customWidth="1"/>
    <col min="10248" max="10248" width="15.7109375" style="672" customWidth="1"/>
    <col min="10249" max="10249" width="11.7109375" style="672" customWidth="1"/>
    <col min="10250" max="10494" width="9.140625" style="672"/>
    <col min="10495" max="10495" width="11.28515625" style="672" customWidth="1"/>
    <col min="10496" max="10496" width="12.7109375" style="672" customWidth="1"/>
    <col min="10497" max="10497" width="9.140625" style="672" hidden="1" customWidth="1"/>
    <col min="10498" max="10498" width="10.28515625" style="672" customWidth="1"/>
    <col min="10499" max="10499" width="12.85546875" style="672" customWidth="1"/>
    <col min="10500" max="10500" width="9.140625" style="672" hidden="1" customWidth="1"/>
    <col min="10501" max="10501" width="13" style="672" customWidth="1"/>
    <col min="10502" max="10502" width="12.140625" style="672" customWidth="1"/>
    <col min="10503" max="10503" width="13.28515625" style="672" customWidth="1"/>
    <col min="10504" max="10504" width="15.7109375" style="672" customWidth="1"/>
    <col min="10505" max="10505" width="11.7109375" style="672" customWidth="1"/>
    <col min="10506" max="10750" width="9.140625" style="672"/>
    <col min="10751" max="10751" width="11.28515625" style="672" customWidth="1"/>
    <col min="10752" max="10752" width="12.7109375" style="672" customWidth="1"/>
    <col min="10753" max="10753" width="9.140625" style="672" hidden="1" customWidth="1"/>
    <col min="10754" max="10754" width="10.28515625" style="672" customWidth="1"/>
    <col min="10755" max="10755" width="12.85546875" style="672" customWidth="1"/>
    <col min="10756" max="10756" width="9.140625" style="672" hidden="1" customWidth="1"/>
    <col min="10757" max="10757" width="13" style="672" customWidth="1"/>
    <col min="10758" max="10758" width="12.140625" style="672" customWidth="1"/>
    <col min="10759" max="10759" width="13.28515625" style="672" customWidth="1"/>
    <col min="10760" max="10760" width="15.7109375" style="672" customWidth="1"/>
    <col min="10761" max="10761" width="11.7109375" style="672" customWidth="1"/>
    <col min="10762" max="11006" width="9.140625" style="672"/>
    <col min="11007" max="11007" width="11.28515625" style="672" customWidth="1"/>
    <col min="11008" max="11008" width="12.7109375" style="672" customWidth="1"/>
    <col min="11009" max="11009" width="9.140625" style="672" hidden="1" customWidth="1"/>
    <col min="11010" max="11010" width="10.28515625" style="672" customWidth="1"/>
    <col min="11011" max="11011" width="12.85546875" style="672" customWidth="1"/>
    <col min="11012" max="11012" width="9.140625" style="672" hidden="1" customWidth="1"/>
    <col min="11013" max="11013" width="13" style="672" customWidth="1"/>
    <col min="11014" max="11014" width="12.140625" style="672" customWidth="1"/>
    <col min="11015" max="11015" width="13.28515625" style="672" customWidth="1"/>
    <col min="11016" max="11016" width="15.7109375" style="672" customWidth="1"/>
    <col min="11017" max="11017" width="11.7109375" style="672" customWidth="1"/>
    <col min="11018" max="11262" width="9.140625" style="672"/>
    <col min="11263" max="11263" width="11.28515625" style="672" customWidth="1"/>
    <col min="11264" max="11264" width="12.7109375" style="672" customWidth="1"/>
    <col min="11265" max="11265" width="9.140625" style="672" hidden="1" customWidth="1"/>
    <col min="11266" max="11266" width="10.28515625" style="672" customWidth="1"/>
    <col min="11267" max="11267" width="12.85546875" style="672" customWidth="1"/>
    <col min="11268" max="11268" width="9.140625" style="672" hidden="1" customWidth="1"/>
    <col min="11269" max="11269" width="13" style="672" customWidth="1"/>
    <col min="11270" max="11270" width="12.140625" style="672" customWidth="1"/>
    <col min="11271" max="11271" width="13.28515625" style="672" customWidth="1"/>
    <col min="11272" max="11272" width="15.7109375" style="672" customWidth="1"/>
    <col min="11273" max="11273" width="11.7109375" style="672" customWidth="1"/>
    <col min="11274" max="11518" width="9.140625" style="672"/>
    <col min="11519" max="11519" width="11.28515625" style="672" customWidth="1"/>
    <col min="11520" max="11520" width="12.7109375" style="672" customWidth="1"/>
    <col min="11521" max="11521" width="9.140625" style="672" hidden="1" customWidth="1"/>
    <col min="11522" max="11522" width="10.28515625" style="672" customWidth="1"/>
    <col min="11523" max="11523" width="12.85546875" style="672" customWidth="1"/>
    <col min="11524" max="11524" width="9.140625" style="672" hidden="1" customWidth="1"/>
    <col min="11525" max="11525" width="13" style="672" customWidth="1"/>
    <col min="11526" max="11526" width="12.140625" style="672" customWidth="1"/>
    <col min="11527" max="11527" width="13.28515625" style="672" customWidth="1"/>
    <col min="11528" max="11528" width="15.7109375" style="672" customWidth="1"/>
    <col min="11529" max="11529" width="11.7109375" style="672" customWidth="1"/>
    <col min="11530" max="11774" width="9.140625" style="672"/>
    <col min="11775" max="11775" width="11.28515625" style="672" customWidth="1"/>
    <col min="11776" max="11776" width="12.7109375" style="672" customWidth="1"/>
    <col min="11777" max="11777" width="9.140625" style="672" hidden="1" customWidth="1"/>
    <col min="11778" max="11778" width="10.28515625" style="672" customWidth="1"/>
    <col min="11779" max="11779" width="12.85546875" style="672" customWidth="1"/>
    <col min="11780" max="11780" width="9.140625" style="672" hidden="1" customWidth="1"/>
    <col min="11781" max="11781" width="13" style="672" customWidth="1"/>
    <col min="11782" max="11782" width="12.140625" style="672" customWidth="1"/>
    <col min="11783" max="11783" width="13.28515625" style="672" customWidth="1"/>
    <col min="11784" max="11784" width="15.7109375" style="672" customWidth="1"/>
    <col min="11785" max="11785" width="11.7109375" style="672" customWidth="1"/>
    <col min="11786" max="12030" width="9.140625" style="672"/>
    <col min="12031" max="12031" width="11.28515625" style="672" customWidth="1"/>
    <col min="12032" max="12032" width="12.7109375" style="672" customWidth="1"/>
    <col min="12033" max="12033" width="9.140625" style="672" hidden="1" customWidth="1"/>
    <col min="12034" max="12034" width="10.28515625" style="672" customWidth="1"/>
    <col min="12035" max="12035" width="12.85546875" style="672" customWidth="1"/>
    <col min="12036" max="12036" width="9.140625" style="672" hidden="1" customWidth="1"/>
    <col min="12037" max="12037" width="13" style="672" customWidth="1"/>
    <col min="12038" max="12038" width="12.140625" style="672" customWidth="1"/>
    <col min="12039" max="12039" width="13.28515625" style="672" customWidth="1"/>
    <col min="12040" max="12040" width="15.7109375" style="672" customWidth="1"/>
    <col min="12041" max="12041" width="11.7109375" style="672" customWidth="1"/>
    <col min="12042" max="12286" width="9.140625" style="672"/>
    <col min="12287" max="12287" width="11.28515625" style="672" customWidth="1"/>
    <col min="12288" max="12288" width="12.7109375" style="672" customWidth="1"/>
    <col min="12289" max="12289" width="9.140625" style="672" hidden="1" customWidth="1"/>
    <col min="12290" max="12290" width="10.28515625" style="672" customWidth="1"/>
    <col min="12291" max="12291" width="12.85546875" style="672" customWidth="1"/>
    <col min="12292" max="12292" width="9.140625" style="672" hidden="1" customWidth="1"/>
    <col min="12293" max="12293" width="13" style="672" customWidth="1"/>
    <col min="12294" max="12294" width="12.140625" style="672" customWidth="1"/>
    <col min="12295" max="12295" width="13.28515625" style="672" customWidth="1"/>
    <col min="12296" max="12296" width="15.7109375" style="672" customWidth="1"/>
    <col min="12297" max="12297" width="11.7109375" style="672" customWidth="1"/>
    <col min="12298" max="12542" width="9.140625" style="672"/>
    <col min="12543" max="12543" width="11.28515625" style="672" customWidth="1"/>
    <col min="12544" max="12544" width="12.7109375" style="672" customWidth="1"/>
    <col min="12545" max="12545" width="9.140625" style="672" hidden="1" customWidth="1"/>
    <col min="12546" max="12546" width="10.28515625" style="672" customWidth="1"/>
    <col min="12547" max="12547" width="12.85546875" style="672" customWidth="1"/>
    <col min="12548" max="12548" width="9.140625" style="672" hidden="1" customWidth="1"/>
    <col min="12549" max="12549" width="13" style="672" customWidth="1"/>
    <col min="12550" max="12550" width="12.140625" style="672" customWidth="1"/>
    <col min="12551" max="12551" width="13.28515625" style="672" customWidth="1"/>
    <col min="12552" max="12552" width="15.7109375" style="672" customWidth="1"/>
    <col min="12553" max="12553" width="11.7109375" style="672" customWidth="1"/>
    <col min="12554" max="12798" width="9.140625" style="672"/>
    <col min="12799" max="12799" width="11.28515625" style="672" customWidth="1"/>
    <col min="12800" max="12800" width="12.7109375" style="672" customWidth="1"/>
    <col min="12801" max="12801" width="9.140625" style="672" hidden="1" customWidth="1"/>
    <col min="12802" max="12802" width="10.28515625" style="672" customWidth="1"/>
    <col min="12803" max="12803" width="12.85546875" style="672" customWidth="1"/>
    <col min="12804" max="12804" width="9.140625" style="672" hidden="1" customWidth="1"/>
    <col min="12805" max="12805" width="13" style="672" customWidth="1"/>
    <col min="12806" max="12806" width="12.140625" style="672" customWidth="1"/>
    <col min="12807" max="12807" width="13.28515625" style="672" customWidth="1"/>
    <col min="12808" max="12808" width="15.7109375" style="672" customWidth="1"/>
    <col min="12809" max="12809" width="11.7109375" style="672" customWidth="1"/>
    <col min="12810" max="13054" width="9.140625" style="672"/>
    <col min="13055" max="13055" width="11.28515625" style="672" customWidth="1"/>
    <col min="13056" max="13056" width="12.7109375" style="672" customWidth="1"/>
    <col min="13057" max="13057" width="9.140625" style="672" hidden="1" customWidth="1"/>
    <col min="13058" max="13058" width="10.28515625" style="672" customWidth="1"/>
    <col min="13059" max="13059" width="12.85546875" style="672" customWidth="1"/>
    <col min="13060" max="13060" width="9.140625" style="672" hidden="1" customWidth="1"/>
    <col min="13061" max="13061" width="13" style="672" customWidth="1"/>
    <col min="13062" max="13062" width="12.140625" style="672" customWidth="1"/>
    <col min="13063" max="13063" width="13.28515625" style="672" customWidth="1"/>
    <col min="13064" max="13064" width="15.7109375" style="672" customWidth="1"/>
    <col min="13065" max="13065" width="11.7109375" style="672" customWidth="1"/>
    <col min="13066" max="13310" width="9.140625" style="672"/>
    <col min="13311" max="13311" width="11.28515625" style="672" customWidth="1"/>
    <col min="13312" max="13312" width="12.7109375" style="672" customWidth="1"/>
    <col min="13313" max="13313" width="9.140625" style="672" hidden="1" customWidth="1"/>
    <col min="13314" max="13314" width="10.28515625" style="672" customWidth="1"/>
    <col min="13315" max="13315" width="12.85546875" style="672" customWidth="1"/>
    <col min="13316" max="13316" width="9.140625" style="672" hidden="1" customWidth="1"/>
    <col min="13317" max="13317" width="13" style="672" customWidth="1"/>
    <col min="13318" max="13318" width="12.140625" style="672" customWidth="1"/>
    <col min="13319" max="13319" width="13.28515625" style="672" customWidth="1"/>
    <col min="13320" max="13320" width="15.7109375" style="672" customWidth="1"/>
    <col min="13321" max="13321" width="11.7109375" style="672" customWidth="1"/>
    <col min="13322" max="13566" width="9.140625" style="672"/>
    <col min="13567" max="13567" width="11.28515625" style="672" customWidth="1"/>
    <col min="13568" max="13568" width="12.7109375" style="672" customWidth="1"/>
    <col min="13569" max="13569" width="9.140625" style="672" hidden="1" customWidth="1"/>
    <col min="13570" max="13570" width="10.28515625" style="672" customWidth="1"/>
    <col min="13571" max="13571" width="12.85546875" style="672" customWidth="1"/>
    <col min="13572" max="13572" width="9.140625" style="672" hidden="1" customWidth="1"/>
    <col min="13573" max="13573" width="13" style="672" customWidth="1"/>
    <col min="13574" max="13574" width="12.140625" style="672" customWidth="1"/>
    <col min="13575" max="13575" width="13.28515625" style="672" customWidth="1"/>
    <col min="13576" max="13576" width="15.7109375" style="672" customWidth="1"/>
    <col min="13577" max="13577" width="11.7109375" style="672" customWidth="1"/>
    <col min="13578" max="13822" width="9.140625" style="672"/>
    <col min="13823" max="13823" width="11.28515625" style="672" customWidth="1"/>
    <col min="13824" max="13824" width="12.7109375" style="672" customWidth="1"/>
    <col min="13825" max="13825" width="9.140625" style="672" hidden="1" customWidth="1"/>
    <col min="13826" max="13826" width="10.28515625" style="672" customWidth="1"/>
    <col min="13827" max="13827" width="12.85546875" style="672" customWidth="1"/>
    <col min="13828" max="13828" width="9.140625" style="672" hidden="1" customWidth="1"/>
    <col min="13829" max="13829" width="13" style="672" customWidth="1"/>
    <col min="13830" max="13830" width="12.140625" style="672" customWidth="1"/>
    <col min="13831" max="13831" width="13.28515625" style="672" customWidth="1"/>
    <col min="13832" max="13832" width="15.7109375" style="672" customWidth="1"/>
    <col min="13833" max="13833" width="11.7109375" style="672" customWidth="1"/>
    <col min="13834" max="14078" width="9.140625" style="672"/>
    <col min="14079" max="14079" width="11.28515625" style="672" customWidth="1"/>
    <col min="14080" max="14080" width="12.7109375" style="672" customWidth="1"/>
    <col min="14081" max="14081" width="9.140625" style="672" hidden="1" customWidth="1"/>
    <col min="14082" max="14082" width="10.28515625" style="672" customWidth="1"/>
    <col min="14083" max="14083" width="12.85546875" style="672" customWidth="1"/>
    <col min="14084" max="14084" width="9.140625" style="672" hidden="1" customWidth="1"/>
    <col min="14085" max="14085" width="13" style="672" customWidth="1"/>
    <col min="14086" max="14086" width="12.140625" style="672" customWidth="1"/>
    <col min="14087" max="14087" width="13.28515625" style="672" customWidth="1"/>
    <col min="14088" max="14088" width="15.7109375" style="672" customWidth="1"/>
    <col min="14089" max="14089" width="11.7109375" style="672" customWidth="1"/>
    <col min="14090" max="14334" width="9.140625" style="672"/>
    <col min="14335" max="14335" width="11.28515625" style="672" customWidth="1"/>
    <col min="14336" max="14336" width="12.7109375" style="672" customWidth="1"/>
    <col min="14337" max="14337" width="9.140625" style="672" hidden="1" customWidth="1"/>
    <col min="14338" max="14338" width="10.28515625" style="672" customWidth="1"/>
    <col min="14339" max="14339" width="12.85546875" style="672" customWidth="1"/>
    <col min="14340" max="14340" width="9.140625" style="672" hidden="1" customWidth="1"/>
    <col min="14341" max="14341" width="13" style="672" customWidth="1"/>
    <col min="14342" max="14342" width="12.140625" style="672" customWidth="1"/>
    <col min="14343" max="14343" width="13.28515625" style="672" customWidth="1"/>
    <col min="14344" max="14344" width="15.7109375" style="672" customWidth="1"/>
    <col min="14345" max="14345" width="11.7109375" style="672" customWidth="1"/>
    <col min="14346" max="14590" width="9.140625" style="672"/>
    <col min="14591" max="14591" width="11.28515625" style="672" customWidth="1"/>
    <col min="14592" max="14592" width="12.7109375" style="672" customWidth="1"/>
    <col min="14593" max="14593" width="9.140625" style="672" hidden="1" customWidth="1"/>
    <col min="14594" max="14594" width="10.28515625" style="672" customWidth="1"/>
    <col min="14595" max="14595" width="12.85546875" style="672" customWidth="1"/>
    <col min="14596" max="14596" width="9.140625" style="672" hidden="1" customWidth="1"/>
    <col min="14597" max="14597" width="13" style="672" customWidth="1"/>
    <col min="14598" max="14598" width="12.140625" style="672" customWidth="1"/>
    <col min="14599" max="14599" width="13.28515625" style="672" customWidth="1"/>
    <col min="14600" max="14600" width="15.7109375" style="672" customWidth="1"/>
    <col min="14601" max="14601" width="11.7109375" style="672" customWidth="1"/>
    <col min="14602" max="14846" width="9.140625" style="672"/>
    <col min="14847" max="14847" width="11.28515625" style="672" customWidth="1"/>
    <col min="14848" max="14848" width="12.7109375" style="672" customWidth="1"/>
    <col min="14849" max="14849" width="9.140625" style="672" hidden="1" customWidth="1"/>
    <col min="14850" max="14850" width="10.28515625" style="672" customWidth="1"/>
    <col min="14851" max="14851" width="12.85546875" style="672" customWidth="1"/>
    <col min="14852" max="14852" width="9.140625" style="672" hidden="1" customWidth="1"/>
    <col min="14853" max="14853" width="13" style="672" customWidth="1"/>
    <col min="14854" max="14854" width="12.140625" style="672" customWidth="1"/>
    <col min="14855" max="14855" width="13.28515625" style="672" customWidth="1"/>
    <col min="14856" max="14856" width="15.7109375" style="672" customWidth="1"/>
    <col min="14857" max="14857" width="11.7109375" style="672" customWidth="1"/>
    <col min="14858" max="15102" width="9.140625" style="672"/>
    <col min="15103" max="15103" width="11.28515625" style="672" customWidth="1"/>
    <col min="15104" max="15104" width="12.7109375" style="672" customWidth="1"/>
    <col min="15105" max="15105" width="9.140625" style="672" hidden="1" customWidth="1"/>
    <col min="15106" max="15106" width="10.28515625" style="672" customWidth="1"/>
    <col min="15107" max="15107" width="12.85546875" style="672" customWidth="1"/>
    <col min="15108" max="15108" width="9.140625" style="672" hidden="1" customWidth="1"/>
    <col min="15109" max="15109" width="13" style="672" customWidth="1"/>
    <col min="15110" max="15110" width="12.140625" style="672" customWidth="1"/>
    <col min="15111" max="15111" width="13.28515625" style="672" customWidth="1"/>
    <col min="15112" max="15112" width="15.7109375" style="672" customWidth="1"/>
    <col min="15113" max="15113" width="11.7109375" style="672" customWidth="1"/>
    <col min="15114" max="15358" width="9.140625" style="672"/>
    <col min="15359" max="15359" width="11.28515625" style="672" customWidth="1"/>
    <col min="15360" max="15360" width="12.7109375" style="672" customWidth="1"/>
    <col min="15361" max="15361" width="9.140625" style="672" hidden="1" customWidth="1"/>
    <col min="15362" max="15362" width="10.28515625" style="672" customWidth="1"/>
    <col min="15363" max="15363" width="12.85546875" style="672" customWidth="1"/>
    <col min="15364" max="15364" width="9.140625" style="672" hidden="1" customWidth="1"/>
    <col min="15365" max="15365" width="13" style="672" customWidth="1"/>
    <col min="15366" max="15366" width="12.140625" style="672" customWidth="1"/>
    <col min="15367" max="15367" width="13.28515625" style="672" customWidth="1"/>
    <col min="15368" max="15368" width="15.7109375" style="672" customWidth="1"/>
    <col min="15369" max="15369" width="11.7109375" style="672" customWidth="1"/>
    <col min="15370" max="15614" width="9.140625" style="672"/>
    <col min="15615" max="15615" width="11.28515625" style="672" customWidth="1"/>
    <col min="15616" max="15616" width="12.7109375" style="672" customWidth="1"/>
    <col min="15617" max="15617" width="9.140625" style="672" hidden="1" customWidth="1"/>
    <col min="15618" max="15618" width="10.28515625" style="672" customWidth="1"/>
    <col min="15619" max="15619" width="12.85546875" style="672" customWidth="1"/>
    <col min="15620" max="15620" width="9.140625" style="672" hidden="1" customWidth="1"/>
    <col min="15621" max="15621" width="13" style="672" customWidth="1"/>
    <col min="15622" max="15622" width="12.140625" style="672" customWidth="1"/>
    <col min="15623" max="15623" width="13.28515625" style="672" customWidth="1"/>
    <col min="15624" max="15624" width="15.7109375" style="672" customWidth="1"/>
    <col min="15625" max="15625" width="11.7109375" style="672" customWidth="1"/>
    <col min="15626" max="15870" width="9.140625" style="672"/>
    <col min="15871" max="15871" width="11.28515625" style="672" customWidth="1"/>
    <col min="15872" max="15872" width="12.7109375" style="672" customWidth="1"/>
    <col min="15873" max="15873" width="9.140625" style="672" hidden="1" customWidth="1"/>
    <col min="15874" max="15874" width="10.28515625" style="672" customWidth="1"/>
    <col min="15875" max="15875" width="12.85546875" style="672" customWidth="1"/>
    <col min="15876" max="15876" width="9.140625" style="672" hidden="1" customWidth="1"/>
    <col min="15877" max="15877" width="13" style="672" customWidth="1"/>
    <col min="15878" max="15878" width="12.140625" style="672" customWidth="1"/>
    <col min="15879" max="15879" width="13.28515625" style="672" customWidth="1"/>
    <col min="15880" max="15880" width="15.7109375" style="672" customWidth="1"/>
    <col min="15881" max="15881" width="11.7109375" style="672" customWidth="1"/>
    <col min="15882" max="16126" width="9.140625" style="672"/>
    <col min="16127" max="16127" width="11.28515625" style="672" customWidth="1"/>
    <col min="16128" max="16128" width="12.7109375" style="672" customWidth="1"/>
    <col min="16129" max="16129" width="9.140625" style="672" hidden="1" customWidth="1"/>
    <col min="16130" max="16130" width="10.28515625" style="672" customWidth="1"/>
    <col min="16131" max="16131" width="12.85546875" style="672" customWidth="1"/>
    <col min="16132" max="16132" width="9.140625" style="672" hidden="1" customWidth="1"/>
    <col min="16133" max="16133" width="13" style="672" customWidth="1"/>
    <col min="16134" max="16134" width="12.140625" style="672" customWidth="1"/>
    <col min="16135" max="16135" width="13.28515625" style="672" customWidth="1"/>
    <col min="16136" max="16136" width="15.7109375" style="672" customWidth="1"/>
    <col min="16137" max="16137" width="11.7109375" style="672" customWidth="1"/>
    <col min="16138" max="16384" width="9.140625" style="672"/>
  </cols>
  <sheetData>
    <row r="1" spans="1:11" s="671" customFormat="1" ht="17.25" x14ac:dyDescent="0.3">
      <c r="A1" s="670" t="s">
        <v>2574</v>
      </c>
    </row>
    <row r="2" spans="1:11" ht="12.75" customHeight="1" thickBot="1" x14ac:dyDescent="0.3">
      <c r="I2" s="564" t="s">
        <v>672</v>
      </c>
    </row>
    <row r="3" spans="1:11" s="677" customFormat="1" ht="17.25" thickTop="1" x14ac:dyDescent="0.3">
      <c r="A3" s="673"/>
      <c r="B3" s="674" t="s">
        <v>2575</v>
      </c>
      <c r="C3" s="675" t="s">
        <v>2576</v>
      </c>
      <c r="D3" s="675" t="s">
        <v>2577</v>
      </c>
      <c r="E3" s="675" t="s">
        <v>2577</v>
      </c>
      <c r="F3" s="675" t="s">
        <v>2577</v>
      </c>
      <c r="G3" s="675" t="s">
        <v>2578</v>
      </c>
      <c r="H3" s="675" t="s">
        <v>2578</v>
      </c>
      <c r="I3" s="676" t="s">
        <v>2579</v>
      </c>
    </row>
    <row r="4" spans="1:11" s="677" customFormat="1" ht="16.5" x14ac:dyDescent="0.3">
      <c r="A4" s="678"/>
      <c r="B4" s="679" t="s">
        <v>2580</v>
      </c>
      <c r="C4" s="680" t="s">
        <v>2581</v>
      </c>
      <c r="D4" s="680" t="s">
        <v>2582</v>
      </c>
      <c r="E4" s="680" t="s">
        <v>2582</v>
      </c>
      <c r="F4" s="680" t="s">
        <v>2583</v>
      </c>
      <c r="G4" s="680" t="s">
        <v>2584</v>
      </c>
      <c r="H4" s="680" t="s">
        <v>2584</v>
      </c>
      <c r="I4" s="681" t="s">
        <v>215</v>
      </c>
    </row>
    <row r="5" spans="1:11" s="677" customFormat="1" ht="16.5" x14ac:dyDescent="0.3">
      <c r="A5" s="678"/>
      <c r="B5" s="679" t="s">
        <v>2585</v>
      </c>
      <c r="C5" s="680" t="s">
        <v>2585</v>
      </c>
      <c r="D5" s="680" t="s">
        <v>2586</v>
      </c>
      <c r="E5" s="680" t="s">
        <v>2586</v>
      </c>
      <c r="F5" s="680" t="s">
        <v>2587</v>
      </c>
      <c r="G5" s="680" t="s">
        <v>2586</v>
      </c>
      <c r="H5" s="680" t="s">
        <v>2586</v>
      </c>
      <c r="I5" s="681" t="s">
        <v>2588</v>
      </c>
    </row>
    <row r="6" spans="1:11" s="677" customFormat="1" ht="16.5" x14ac:dyDescent="0.3">
      <c r="A6" s="678"/>
      <c r="B6" s="679"/>
      <c r="C6" s="680" t="s">
        <v>2589</v>
      </c>
      <c r="D6" s="680" t="s">
        <v>2590</v>
      </c>
      <c r="E6" s="680" t="s">
        <v>2591</v>
      </c>
      <c r="F6" s="680" t="s">
        <v>2592</v>
      </c>
      <c r="G6" s="680" t="s">
        <v>2593</v>
      </c>
      <c r="H6" s="680" t="s">
        <v>2581</v>
      </c>
      <c r="I6" s="681" t="s">
        <v>2594</v>
      </c>
    </row>
    <row r="7" spans="1:11" s="677" customFormat="1" ht="16.5" x14ac:dyDescent="0.3">
      <c r="A7" s="678"/>
      <c r="B7" s="679"/>
      <c r="C7" s="680"/>
      <c r="D7" s="680" t="s">
        <v>2595</v>
      </c>
      <c r="E7" s="680" t="s">
        <v>2595</v>
      </c>
      <c r="F7" s="680" t="s">
        <v>2596</v>
      </c>
      <c r="G7" s="680" t="s">
        <v>2597</v>
      </c>
      <c r="H7" s="680" t="s">
        <v>2598</v>
      </c>
      <c r="I7" s="681" t="s">
        <v>2599</v>
      </c>
    </row>
    <row r="8" spans="1:11" s="677" customFormat="1" ht="17.25" customHeight="1" x14ac:dyDescent="0.3">
      <c r="A8" s="678"/>
      <c r="B8" s="679"/>
      <c r="C8" s="680"/>
      <c r="D8" s="680" t="s">
        <v>2600</v>
      </c>
      <c r="E8" s="680" t="s">
        <v>2601</v>
      </c>
      <c r="F8" s="680" t="s">
        <v>2602</v>
      </c>
      <c r="G8" s="680"/>
      <c r="H8" s="680" t="s">
        <v>2603</v>
      </c>
      <c r="I8" s="681" t="s">
        <v>2604</v>
      </c>
    </row>
    <row r="9" spans="1:11" s="677" customFormat="1" ht="18.75" customHeight="1" thickBot="1" x14ac:dyDescent="0.35">
      <c r="A9" s="682"/>
      <c r="B9" s="683"/>
      <c r="C9" s="684"/>
      <c r="D9" s="684"/>
      <c r="E9" s="684"/>
      <c r="F9" s="684"/>
      <c r="G9" s="684"/>
      <c r="H9" s="684"/>
      <c r="I9" s="685" t="s">
        <v>2605</v>
      </c>
    </row>
    <row r="10" spans="1:11" ht="17.25" hidden="1" x14ac:dyDescent="0.3">
      <c r="A10" s="686">
        <v>38687</v>
      </c>
      <c r="B10" s="687"/>
      <c r="C10" s="687" t="s">
        <v>2606</v>
      </c>
      <c r="D10" s="687" t="s">
        <v>762</v>
      </c>
      <c r="E10" s="688" t="s">
        <v>2607</v>
      </c>
      <c r="F10" s="688" t="s">
        <v>2608</v>
      </c>
      <c r="G10" s="687">
        <v>5.7</v>
      </c>
      <c r="H10" s="687">
        <v>10.81</v>
      </c>
      <c r="I10" s="689">
        <v>7.45</v>
      </c>
    </row>
    <row r="11" spans="1:11" ht="17.25" hidden="1" x14ac:dyDescent="0.3">
      <c r="A11" s="686">
        <v>38718</v>
      </c>
      <c r="B11" s="687"/>
      <c r="C11" s="687" t="s">
        <v>2606</v>
      </c>
      <c r="D11" s="687" t="s">
        <v>762</v>
      </c>
      <c r="E11" s="688" t="s">
        <v>2607</v>
      </c>
      <c r="F11" s="688" t="s">
        <v>2608</v>
      </c>
      <c r="G11" s="687">
        <v>5.76</v>
      </c>
      <c r="H11" s="687">
        <v>10.85</v>
      </c>
      <c r="I11" s="689">
        <v>7.52</v>
      </c>
      <c r="K11" s="690"/>
    </row>
    <row r="12" spans="1:11" ht="17.25" hidden="1" x14ac:dyDescent="0.3">
      <c r="A12" s="686">
        <v>38749</v>
      </c>
      <c r="B12" s="687"/>
      <c r="C12" s="687" t="s">
        <v>2606</v>
      </c>
      <c r="D12" s="687" t="s">
        <v>762</v>
      </c>
      <c r="E12" s="688" t="s">
        <v>2607</v>
      </c>
      <c r="F12" s="688" t="s">
        <v>2608</v>
      </c>
      <c r="G12" s="687">
        <v>6.34</v>
      </c>
      <c r="H12" s="687">
        <v>10.84</v>
      </c>
      <c r="I12" s="689">
        <v>7.49</v>
      </c>
      <c r="K12" s="690"/>
    </row>
    <row r="13" spans="1:11" ht="17.25" hidden="1" x14ac:dyDescent="0.3">
      <c r="A13" s="686">
        <v>38777</v>
      </c>
      <c r="B13" s="687"/>
      <c r="C13" s="687" t="s">
        <v>2606</v>
      </c>
      <c r="D13" s="687" t="s">
        <v>762</v>
      </c>
      <c r="E13" s="688" t="s">
        <v>2607</v>
      </c>
      <c r="F13" s="688" t="s">
        <v>2608</v>
      </c>
      <c r="G13" s="687">
        <v>5.76</v>
      </c>
      <c r="H13" s="687">
        <v>10.73</v>
      </c>
      <c r="I13" s="689">
        <v>7.53</v>
      </c>
      <c r="K13" s="690"/>
    </row>
    <row r="14" spans="1:11" ht="17.25" hidden="1" x14ac:dyDescent="0.3">
      <c r="A14" s="686">
        <v>38808</v>
      </c>
      <c r="B14" s="687"/>
      <c r="C14" s="687" t="s">
        <v>2606</v>
      </c>
      <c r="D14" s="687" t="s">
        <v>762</v>
      </c>
      <c r="E14" s="688" t="s">
        <v>2607</v>
      </c>
      <c r="F14" s="688" t="s">
        <v>2608</v>
      </c>
      <c r="G14" s="687">
        <v>5.79</v>
      </c>
      <c r="H14" s="687">
        <v>10.74</v>
      </c>
      <c r="I14" s="689">
        <v>7.49</v>
      </c>
      <c r="K14" s="690"/>
    </row>
    <row r="15" spans="1:11" ht="17.25" hidden="1" x14ac:dyDescent="0.3">
      <c r="A15" s="686">
        <v>38838</v>
      </c>
      <c r="B15" s="687"/>
      <c r="C15" s="687" t="s">
        <v>2606</v>
      </c>
      <c r="D15" s="687" t="s">
        <v>762</v>
      </c>
      <c r="E15" s="688" t="s">
        <v>2607</v>
      </c>
      <c r="F15" s="688" t="s">
        <v>2608</v>
      </c>
      <c r="G15" s="687">
        <v>5.8</v>
      </c>
      <c r="H15" s="687">
        <v>10.8</v>
      </c>
      <c r="I15" s="689">
        <v>7.47</v>
      </c>
      <c r="K15" s="690"/>
    </row>
    <row r="16" spans="1:11" ht="17.25" hidden="1" x14ac:dyDescent="0.3">
      <c r="A16" s="686">
        <v>38869</v>
      </c>
      <c r="B16" s="687"/>
      <c r="C16" s="687" t="s">
        <v>2606</v>
      </c>
      <c r="D16" s="687" t="s">
        <v>762</v>
      </c>
      <c r="E16" s="688" t="s">
        <v>2607</v>
      </c>
      <c r="F16" s="688" t="s">
        <v>2608</v>
      </c>
      <c r="G16" s="687">
        <v>5.52</v>
      </c>
      <c r="H16" s="687">
        <v>11.08</v>
      </c>
      <c r="I16" s="689">
        <v>7.33</v>
      </c>
      <c r="K16" s="690"/>
    </row>
    <row r="17" spans="1:11" ht="17.25" hidden="1" x14ac:dyDescent="0.3">
      <c r="A17" s="686">
        <v>38899</v>
      </c>
      <c r="B17" s="687"/>
      <c r="C17" s="687" t="s">
        <v>2609</v>
      </c>
      <c r="D17" s="687" t="s">
        <v>763</v>
      </c>
      <c r="E17" s="688" t="s">
        <v>2610</v>
      </c>
      <c r="F17" s="688" t="s">
        <v>2611</v>
      </c>
      <c r="G17" s="687">
        <v>6.24</v>
      </c>
      <c r="H17" s="687">
        <v>11.51</v>
      </c>
      <c r="I17" s="689">
        <v>7.35</v>
      </c>
      <c r="K17" s="690"/>
    </row>
    <row r="18" spans="1:11" ht="17.25" hidden="1" x14ac:dyDescent="0.3">
      <c r="A18" s="686">
        <v>38930</v>
      </c>
      <c r="B18" s="687"/>
      <c r="C18" s="687" t="s">
        <v>2609</v>
      </c>
      <c r="D18" s="687" t="s">
        <v>763</v>
      </c>
      <c r="E18" s="688" t="s">
        <v>2610</v>
      </c>
      <c r="F18" s="688" t="s">
        <v>2611</v>
      </c>
      <c r="G18" s="687">
        <v>6.24</v>
      </c>
      <c r="H18" s="687">
        <v>11.48</v>
      </c>
      <c r="I18" s="689">
        <v>7.3</v>
      </c>
      <c r="K18" s="690"/>
    </row>
    <row r="19" spans="1:11" ht="17.25" hidden="1" x14ac:dyDescent="0.3">
      <c r="A19" s="686">
        <v>38961</v>
      </c>
      <c r="B19" s="687"/>
      <c r="C19" s="687" t="s">
        <v>2612</v>
      </c>
      <c r="D19" s="687" t="s">
        <v>764</v>
      </c>
      <c r="E19" s="688" t="s">
        <v>2613</v>
      </c>
      <c r="F19" s="688" t="s">
        <v>2614</v>
      </c>
      <c r="G19" s="687">
        <v>7</v>
      </c>
      <c r="H19" s="687">
        <v>12.29</v>
      </c>
      <c r="I19" s="689">
        <v>9.2100000000000009</v>
      </c>
      <c r="K19" s="690"/>
    </row>
    <row r="20" spans="1:11" ht="17.25" hidden="1" x14ac:dyDescent="0.3">
      <c r="A20" s="686">
        <v>38991</v>
      </c>
      <c r="B20" s="687"/>
      <c r="C20" s="687" t="s">
        <v>2612</v>
      </c>
      <c r="D20" s="687" t="s">
        <v>764</v>
      </c>
      <c r="E20" s="688" t="s">
        <v>2613</v>
      </c>
      <c r="F20" s="688" t="s">
        <v>2614</v>
      </c>
      <c r="G20" s="687">
        <v>7.04</v>
      </c>
      <c r="H20" s="687">
        <v>12.28</v>
      </c>
      <c r="I20" s="689">
        <v>10.210000000000001</v>
      </c>
      <c r="K20" s="690"/>
    </row>
    <row r="21" spans="1:11" ht="17.25" hidden="1" x14ac:dyDescent="0.3">
      <c r="A21" s="686">
        <v>39022</v>
      </c>
      <c r="B21" s="687"/>
      <c r="C21" s="687" t="s">
        <v>2612</v>
      </c>
      <c r="D21" s="687" t="s">
        <v>764</v>
      </c>
      <c r="E21" s="688" t="s">
        <v>2613</v>
      </c>
      <c r="F21" s="688" t="s">
        <v>2614</v>
      </c>
      <c r="G21" s="687">
        <v>7.13</v>
      </c>
      <c r="H21" s="687">
        <v>12.2</v>
      </c>
      <c r="I21" s="689">
        <v>10.74</v>
      </c>
      <c r="K21" s="690"/>
    </row>
    <row r="22" spans="1:11" ht="18" hidden="1" customHeight="1" x14ac:dyDescent="0.3">
      <c r="A22" s="686">
        <v>39052</v>
      </c>
      <c r="B22" s="687">
        <v>8.5</v>
      </c>
      <c r="C22" s="687" t="s">
        <v>2612</v>
      </c>
      <c r="D22" s="3327" t="s">
        <v>764</v>
      </c>
      <c r="E22" s="3327" t="s">
        <v>2615</v>
      </c>
      <c r="F22" s="3327" t="s">
        <v>2614</v>
      </c>
      <c r="G22" s="3327">
        <v>7.12</v>
      </c>
      <c r="H22" s="3327">
        <v>12.2</v>
      </c>
      <c r="I22" s="689">
        <v>11.98</v>
      </c>
      <c r="K22" s="690"/>
    </row>
    <row r="23" spans="1:11" ht="18" hidden="1" customHeight="1" x14ac:dyDescent="0.3">
      <c r="A23" s="686">
        <v>39083</v>
      </c>
      <c r="B23" s="687">
        <v>8.5</v>
      </c>
      <c r="C23" s="687" t="s">
        <v>2612</v>
      </c>
      <c r="D23" s="687" t="s">
        <v>764</v>
      </c>
      <c r="E23" s="688" t="s">
        <v>2616</v>
      </c>
      <c r="F23" s="688" t="s">
        <v>2614</v>
      </c>
      <c r="G23" s="687">
        <v>7.26</v>
      </c>
      <c r="H23" s="687">
        <v>12.22</v>
      </c>
      <c r="I23" s="689">
        <v>13.07</v>
      </c>
      <c r="K23" s="690"/>
    </row>
    <row r="24" spans="1:11" ht="18" hidden="1" customHeight="1" x14ac:dyDescent="0.3">
      <c r="A24" s="686">
        <v>39114</v>
      </c>
      <c r="B24" s="687">
        <v>8.5</v>
      </c>
      <c r="C24" s="687" t="s">
        <v>2612</v>
      </c>
      <c r="D24" s="687" t="s">
        <v>764</v>
      </c>
      <c r="E24" s="688" t="s">
        <v>2616</v>
      </c>
      <c r="F24" s="688" t="s">
        <v>2614</v>
      </c>
      <c r="G24" s="687">
        <v>7.26</v>
      </c>
      <c r="H24" s="687">
        <v>12.23</v>
      </c>
      <c r="I24" s="689">
        <v>13.13</v>
      </c>
      <c r="K24" s="690"/>
    </row>
    <row r="25" spans="1:11" ht="18" hidden="1" customHeight="1" x14ac:dyDescent="0.3">
      <c r="A25" s="686">
        <v>39142</v>
      </c>
      <c r="B25" s="687">
        <v>8.5</v>
      </c>
      <c r="C25" s="687" t="s">
        <v>2612</v>
      </c>
      <c r="D25" s="687" t="s">
        <v>764</v>
      </c>
      <c r="E25" s="688" t="s">
        <v>2617</v>
      </c>
      <c r="F25" s="688" t="s">
        <v>2614</v>
      </c>
      <c r="G25" s="687">
        <v>7.35</v>
      </c>
      <c r="H25" s="687">
        <v>12.31</v>
      </c>
      <c r="I25" s="689">
        <v>11.94</v>
      </c>
      <c r="K25" s="690"/>
    </row>
    <row r="26" spans="1:11" ht="18" hidden="1" customHeight="1" x14ac:dyDescent="0.3">
      <c r="A26" s="686">
        <v>39173</v>
      </c>
      <c r="B26" s="687">
        <v>8.5</v>
      </c>
      <c r="C26" s="687" t="s">
        <v>2612</v>
      </c>
      <c r="D26" s="687" t="s">
        <v>764</v>
      </c>
      <c r="E26" s="688" t="s">
        <v>2618</v>
      </c>
      <c r="F26" s="688" t="s">
        <v>2614</v>
      </c>
      <c r="G26" s="687">
        <v>7.36</v>
      </c>
      <c r="H26" s="687">
        <v>12.43</v>
      </c>
      <c r="I26" s="689">
        <v>11.52</v>
      </c>
      <c r="K26" s="690"/>
    </row>
    <row r="27" spans="1:11" ht="18" hidden="1" customHeight="1" x14ac:dyDescent="0.3">
      <c r="A27" s="686">
        <v>39203</v>
      </c>
      <c r="B27" s="687">
        <v>8.5</v>
      </c>
      <c r="C27" s="687" t="s">
        <v>2612</v>
      </c>
      <c r="D27" s="687" t="s">
        <v>764</v>
      </c>
      <c r="E27" s="688" t="s">
        <v>2616</v>
      </c>
      <c r="F27" s="688" t="s">
        <v>2614</v>
      </c>
      <c r="G27" s="687">
        <v>7.3</v>
      </c>
      <c r="H27" s="687">
        <v>12.35</v>
      </c>
      <c r="I27" s="689">
        <v>11.65</v>
      </c>
      <c r="K27" s="690"/>
    </row>
    <row r="28" spans="1:11" ht="18" hidden="1" customHeight="1" x14ac:dyDescent="0.3">
      <c r="A28" s="686">
        <v>39234</v>
      </c>
      <c r="B28" s="687">
        <v>8.5</v>
      </c>
      <c r="C28" s="687" t="s">
        <v>2612</v>
      </c>
      <c r="D28" s="687" t="s">
        <v>764</v>
      </c>
      <c r="E28" s="688" t="s">
        <v>2619</v>
      </c>
      <c r="F28" s="688" t="s">
        <v>2614</v>
      </c>
      <c r="G28" s="687">
        <v>7.21</v>
      </c>
      <c r="H28" s="687">
        <v>12.35</v>
      </c>
      <c r="I28" s="689">
        <v>11.04</v>
      </c>
      <c r="J28" s="690"/>
      <c r="K28" s="690"/>
    </row>
    <row r="29" spans="1:11" ht="18" hidden="1" customHeight="1" x14ac:dyDescent="0.3">
      <c r="A29" s="686">
        <v>39264</v>
      </c>
      <c r="B29" s="687">
        <v>9.25</v>
      </c>
      <c r="C29" s="687" t="s">
        <v>2620</v>
      </c>
      <c r="D29" s="687" t="s">
        <v>765</v>
      </c>
      <c r="E29" s="688" t="s">
        <v>2616</v>
      </c>
      <c r="F29" s="688" t="s">
        <v>2621</v>
      </c>
      <c r="G29" s="687">
        <v>7.79</v>
      </c>
      <c r="H29" s="687">
        <v>12.73</v>
      </c>
      <c r="I29" s="689">
        <v>11.29</v>
      </c>
      <c r="J29" s="690"/>
      <c r="K29" s="690"/>
    </row>
    <row r="30" spans="1:11" ht="18" hidden="1" customHeight="1" x14ac:dyDescent="0.3">
      <c r="A30" s="686">
        <v>39295</v>
      </c>
      <c r="B30" s="687">
        <v>9.25</v>
      </c>
      <c r="C30" s="687" t="s">
        <v>2620</v>
      </c>
      <c r="D30" s="687" t="s">
        <v>765</v>
      </c>
      <c r="E30" s="688" t="s">
        <v>2616</v>
      </c>
      <c r="F30" s="688" t="s">
        <v>2611</v>
      </c>
      <c r="G30" s="687">
        <v>7.88</v>
      </c>
      <c r="H30" s="687">
        <v>12.76</v>
      </c>
      <c r="I30" s="689">
        <v>10.029999999999999</v>
      </c>
      <c r="J30" s="690"/>
      <c r="K30" s="690"/>
    </row>
    <row r="31" spans="1:11" ht="18" hidden="1" customHeight="1" x14ac:dyDescent="0.3">
      <c r="A31" s="686">
        <v>39326</v>
      </c>
      <c r="B31" s="687">
        <v>9.25</v>
      </c>
      <c r="C31" s="687" t="s">
        <v>2620</v>
      </c>
      <c r="D31" s="687" t="s">
        <v>765</v>
      </c>
      <c r="E31" s="688" t="s">
        <v>2616</v>
      </c>
      <c r="F31" s="688" t="s">
        <v>2622</v>
      </c>
      <c r="G31" s="687">
        <v>7.79</v>
      </c>
      <c r="H31" s="687">
        <v>12.72</v>
      </c>
      <c r="I31" s="689">
        <v>9.4499999999999993</v>
      </c>
      <c r="J31" s="690"/>
      <c r="K31" s="690"/>
    </row>
    <row r="32" spans="1:11" ht="18" hidden="1" customHeight="1" x14ac:dyDescent="0.3">
      <c r="A32" s="686">
        <v>39356</v>
      </c>
      <c r="B32" s="687">
        <v>9.25</v>
      </c>
      <c r="C32" s="687" t="s">
        <v>2623</v>
      </c>
      <c r="D32" s="687" t="s">
        <v>765</v>
      </c>
      <c r="E32" s="688" t="s">
        <v>2618</v>
      </c>
      <c r="F32" s="688" t="s">
        <v>2624</v>
      </c>
      <c r="G32" s="687">
        <v>7.72</v>
      </c>
      <c r="H32" s="687">
        <v>12.77</v>
      </c>
      <c r="I32" s="689">
        <v>9.14</v>
      </c>
      <c r="J32" s="690"/>
      <c r="K32" s="690"/>
    </row>
    <row r="33" spans="1:11" ht="18" hidden="1" customHeight="1" x14ac:dyDescent="0.3">
      <c r="A33" s="686">
        <v>39387</v>
      </c>
      <c r="B33" s="687">
        <v>9.25</v>
      </c>
      <c r="C33" s="687" t="s">
        <v>2623</v>
      </c>
      <c r="D33" s="687" t="s">
        <v>765</v>
      </c>
      <c r="E33" s="688" t="s">
        <v>2625</v>
      </c>
      <c r="F33" s="688" t="s">
        <v>2622</v>
      </c>
      <c r="G33" s="687">
        <v>7.72</v>
      </c>
      <c r="H33" s="687">
        <v>12.82</v>
      </c>
      <c r="I33" s="689">
        <v>9.16</v>
      </c>
      <c r="J33" s="690"/>
      <c r="K33" s="690"/>
    </row>
    <row r="34" spans="1:11" ht="18" hidden="1" customHeight="1" x14ac:dyDescent="0.3">
      <c r="A34" s="686">
        <v>39417</v>
      </c>
      <c r="B34" s="687">
        <v>9.25</v>
      </c>
      <c r="C34" s="687" t="s">
        <v>2623</v>
      </c>
      <c r="D34" s="687" t="s">
        <v>765</v>
      </c>
      <c r="E34" s="688" t="s">
        <v>2625</v>
      </c>
      <c r="F34" s="688" t="s">
        <v>2622</v>
      </c>
      <c r="G34" s="687">
        <v>7.43</v>
      </c>
      <c r="H34" s="687">
        <v>12.84</v>
      </c>
      <c r="I34" s="689">
        <v>10.029999999999999</v>
      </c>
      <c r="J34" s="690"/>
      <c r="K34" s="690"/>
    </row>
    <row r="35" spans="1:11" ht="18" hidden="1" customHeight="1" x14ac:dyDescent="0.3">
      <c r="A35" s="686">
        <v>39455</v>
      </c>
      <c r="B35" s="687">
        <v>9.25</v>
      </c>
      <c r="C35" s="687" t="s">
        <v>2623</v>
      </c>
      <c r="D35" s="687" t="s">
        <v>765</v>
      </c>
      <c r="E35" s="688" t="s">
        <v>2616</v>
      </c>
      <c r="F35" s="688" t="s">
        <v>2622</v>
      </c>
      <c r="G35" s="687">
        <v>7.58</v>
      </c>
      <c r="H35" s="687">
        <v>13.03</v>
      </c>
      <c r="I35" s="689">
        <v>9.85</v>
      </c>
      <c r="J35" s="690"/>
      <c r="K35" s="690"/>
    </row>
    <row r="36" spans="1:11" ht="18" hidden="1" customHeight="1" x14ac:dyDescent="0.3">
      <c r="A36" s="686">
        <v>39486</v>
      </c>
      <c r="B36" s="687">
        <v>9</v>
      </c>
      <c r="C36" s="687" t="s">
        <v>2626</v>
      </c>
      <c r="D36" s="687" t="s">
        <v>766</v>
      </c>
      <c r="E36" s="688" t="s">
        <v>2627</v>
      </c>
      <c r="F36" s="688" t="s">
        <v>2628</v>
      </c>
      <c r="G36" s="687">
        <v>7.36</v>
      </c>
      <c r="H36" s="687">
        <v>12.87</v>
      </c>
      <c r="I36" s="689">
        <v>8.26</v>
      </c>
      <c r="J36" s="690"/>
      <c r="K36" s="690"/>
    </row>
    <row r="37" spans="1:11" ht="18" hidden="1" customHeight="1" x14ac:dyDescent="0.3">
      <c r="A37" s="686">
        <v>39515</v>
      </c>
      <c r="B37" s="687">
        <v>8.5</v>
      </c>
      <c r="C37" s="687" t="s">
        <v>2629</v>
      </c>
      <c r="D37" s="687" t="s">
        <v>767</v>
      </c>
      <c r="E37" s="688" t="s">
        <v>2627</v>
      </c>
      <c r="F37" s="688" t="s">
        <v>2630</v>
      </c>
      <c r="G37" s="687">
        <v>7.08</v>
      </c>
      <c r="H37" s="687">
        <v>12.46</v>
      </c>
      <c r="I37" s="689">
        <v>7.51</v>
      </c>
      <c r="J37" s="690"/>
      <c r="K37" s="690"/>
    </row>
    <row r="38" spans="1:11" ht="18" hidden="1" customHeight="1" x14ac:dyDescent="0.3">
      <c r="A38" s="686">
        <v>39546</v>
      </c>
      <c r="B38" s="687">
        <v>8.5</v>
      </c>
      <c r="C38" s="687" t="s">
        <v>2629</v>
      </c>
      <c r="D38" s="687" t="s">
        <v>768</v>
      </c>
      <c r="E38" s="688" t="s">
        <v>2627</v>
      </c>
      <c r="F38" s="688" t="s">
        <v>2631</v>
      </c>
      <c r="G38" s="687">
        <v>6.91</v>
      </c>
      <c r="H38" s="687">
        <v>12.49</v>
      </c>
      <c r="I38" s="689">
        <v>7.56</v>
      </c>
      <c r="J38" s="690"/>
      <c r="K38" s="690"/>
    </row>
    <row r="39" spans="1:11" ht="18" hidden="1" customHeight="1" x14ac:dyDescent="0.3">
      <c r="A39" s="686">
        <v>39576</v>
      </c>
      <c r="B39" s="687">
        <v>8</v>
      </c>
      <c r="C39" s="687" t="s">
        <v>2632</v>
      </c>
      <c r="D39" s="687" t="s">
        <v>769</v>
      </c>
      <c r="E39" s="688" t="s">
        <v>2627</v>
      </c>
      <c r="F39" s="688" t="s">
        <v>2633</v>
      </c>
      <c r="G39" s="687">
        <v>6.54</v>
      </c>
      <c r="H39" s="687">
        <v>12.03</v>
      </c>
      <c r="I39" s="689">
        <v>7.33</v>
      </c>
      <c r="J39" s="690"/>
      <c r="K39" s="690"/>
    </row>
    <row r="40" spans="1:11" ht="18" hidden="1" customHeight="1" x14ac:dyDescent="0.3">
      <c r="A40" s="686">
        <v>39607</v>
      </c>
      <c r="B40" s="687">
        <v>8</v>
      </c>
      <c r="C40" s="687" t="s">
        <v>2632</v>
      </c>
      <c r="D40" s="687" t="s">
        <v>769</v>
      </c>
      <c r="E40" s="688" t="s">
        <v>2634</v>
      </c>
      <c r="F40" s="688" t="s">
        <v>2635</v>
      </c>
      <c r="G40" s="687">
        <v>6.4</v>
      </c>
      <c r="H40" s="687">
        <v>12.03</v>
      </c>
      <c r="I40" s="689">
        <v>7.37</v>
      </c>
      <c r="J40" s="690"/>
      <c r="K40" s="690"/>
    </row>
    <row r="41" spans="1:11" ht="17.25" hidden="1" x14ac:dyDescent="0.3">
      <c r="A41" s="686">
        <v>39637</v>
      </c>
      <c r="B41" s="687">
        <v>8.25</v>
      </c>
      <c r="C41" s="687" t="s">
        <v>2632</v>
      </c>
      <c r="D41" s="687" t="s">
        <v>770</v>
      </c>
      <c r="E41" s="688" t="s">
        <v>2634</v>
      </c>
      <c r="F41" s="688" t="s">
        <v>2636</v>
      </c>
      <c r="G41" s="687">
        <v>6.6</v>
      </c>
      <c r="H41" s="687">
        <v>12.04</v>
      </c>
      <c r="I41" s="689">
        <v>7.36</v>
      </c>
      <c r="J41" s="690"/>
      <c r="K41" s="690"/>
    </row>
    <row r="42" spans="1:11" ht="17.25" hidden="1" x14ac:dyDescent="0.3">
      <c r="A42" s="686">
        <v>39668</v>
      </c>
      <c r="B42" s="687">
        <v>8.25</v>
      </c>
      <c r="C42" s="687" t="s">
        <v>2629</v>
      </c>
      <c r="D42" s="687" t="s">
        <v>770</v>
      </c>
      <c r="E42" s="688" t="s">
        <v>2634</v>
      </c>
      <c r="F42" s="688" t="s">
        <v>2637</v>
      </c>
      <c r="G42" s="687">
        <v>6.65</v>
      </c>
      <c r="H42" s="687">
        <v>12.31</v>
      </c>
      <c r="I42" s="689">
        <v>7.93</v>
      </c>
      <c r="J42" s="690"/>
      <c r="K42" s="690"/>
    </row>
    <row r="43" spans="1:11" ht="18" hidden="1" customHeight="1" x14ac:dyDescent="0.3">
      <c r="A43" s="686">
        <v>39699</v>
      </c>
      <c r="B43" s="687">
        <v>8.25</v>
      </c>
      <c r="C43" s="687" t="s">
        <v>2629</v>
      </c>
      <c r="D43" s="687" t="s">
        <v>770</v>
      </c>
      <c r="E43" s="688" t="s">
        <v>2634</v>
      </c>
      <c r="F43" s="688" t="s">
        <v>2638</v>
      </c>
      <c r="G43" s="687">
        <v>6.7</v>
      </c>
      <c r="H43" s="687">
        <v>12.27</v>
      </c>
      <c r="I43" s="689">
        <v>8.91</v>
      </c>
      <c r="J43" s="690"/>
      <c r="K43" s="690"/>
    </row>
    <row r="44" spans="1:11" ht="18" hidden="1" customHeight="1" x14ac:dyDescent="0.3">
      <c r="A44" s="686">
        <v>39729</v>
      </c>
      <c r="B44" s="687">
        <v>7.75</v>
      </c>
      <c r="C44" s="687" t="s">
        <v>2629</v>
      </c>
      <c r="D44" s="687" t="s">
        <v>770</v>
      </c>
      <c r="E44" s="688" t="s">
        <v>2634</v>
      </c>
      <c r="F44" s="688" t="s">
        <v>2638</v>
      </c>
      <c r="G44" s="687">
        <v>6.76</v>
      </c>
      <c r="H44" s="687">
        <v>12.26</v>
      </c>
      <c r="I44" s="689">
        <v>9.4</v>
      </c>
      <c r="J44" s="690"/>
      <c r="K44" s="690"/>
    </row>
    <row r="45" spans="1:11" ht="18" hidden="1" customHeight="1" x14ac:dyDescent="0.3">
      <c r="A45" s="686">
        <v>39760</v>
      </c>
      <c r="B45" s="687">
        <v>7.75</v>
      </c>
      <c r="C45" s="687" t="s">
        <v>2639</v>
      </c>
      <c r="D45" s="687" t="s">
        <v>771</v>
      </c>
      <c r="E45" s="688" t="s">
        <v>1786</v>
      </c>
      <c r="F45" s="688" t="s">
        <v>2640</v>
      </c>
      <c r="G45" s="687">
        <v>6.38</v>
      </c>
      <c r="H45" s="687">
        <v>11.74</v>
      </c>
      <c r="I45" s="689">
        <v>9.24</v>
      </c>
      <c r="J45" s="690"/>
      <c r="K45" s="690"/>
    </row>
    <row r="46" spans="1:11" ht="18" hidden="1" customHeight="1" x14ac:dyDescent="0.3">
      <c r="A46" s="686">
        <v>39790</v>
      </c>
      <c r="B46" s="687">
        <v>6.75</v>
      </c>
      <c r="C46" s="687" t="s">
        <v>2641</v>
      </c>
      <c r="D46" s="687" t="s">
        <v>772</v>
      </c>
      <c r="E46" s="688" t="s">
        <v>2634</v>
      </c>
      <c r="F46" s="688" t="s">
        <v>2642</v>
      </c>
      <c r="G46" s="687">
        <v>5.77</v>
      </c>
      <c r="H46" s="687">
        <v>11.04</v>
      </c>
      <c r="I46" s="689">
        <v>8.9600000000000009</v>
      </c>
      <c r="J46" s="690"/>
      <c r="K46" s="690"/>
    </row>
    <row r="47" spans="1:11" ht="18" hidden="1" customHeight="1" x14ac:dyDescent="0.3">
      <c r="A47" s="686">
        <v>39821</v>
      </c>
      <c r="B47" s="687">
        <v>6.75</v>
      </c>
      <c r="C47" s="687" t="s">
        <v>2641</v>
      </c>
      <c r="D47" s="687" t="s">
        <v>772</v>
      </c>
      <c r="E47" s="688" t="s">
        <v>2634</v>
      </c>
      <c r="F47" s="688" t="s">
        <v>2642</v>
      </c>
      <c r="G47" s="687">
        <v>5.79</v>
      </c>
      <c r="H47" s="687">
        <v>10.99</v>
      </c>
      <c r="I47" s="689">
        <v>8.0399999999999991</v>
      </c>
      <c r="J47" s="690"/>
      <c r="K47" s="690"/>
    </row>
    <row r="48" spans="1:11" ht="18" hidden="1" customHeight="1" x14ac:dyDescent="0.3">
      <c r="A48" s="686">
        <v>39852</v>
      </c>
      <c r="B48" s="687">
        <v>6.75</v>
      </c>
      <c r="C48" s="687" t="s">
        <v>2641</v>
      </c>
      <c r="D48" s="687" t="s">
        <v>772</v>
      </c>
      <c r="E48" s="688" t="s">
        <v>2634</v>
      </c>
      <c r="F48" s="688" t="s">
        <v>2642</v>
      </c>
      <c r="G48" s="687">
        <v>5.79</v>
      </c>
      <c r="H48" s="687">
        <v>10.98</v>
      </c>
      <c r="I48" s="689">
        <v>7.02</v>
      </c>
      <c r="J48" s="690"/>
      <c r="K48" s="690"/>
    </row>
    <row r="49" spans="1:11" ht="18" hidden="1" customHeight="1" x14ac:dyDescent="0.3">
      <c r="A49" s="686">
        <v>39880</v>
      </c>
      <c r="B49" s="687">
        <v>5.75</v>
      </c>
      <c r="C49" s="687" t="s">
        <v>2643</v>
      </c>
      <c r="D49" s="687" t="s">
        <v>773</v>
      </c>
      <c r="E49" s="688" t="s">
        <v>2627</v>
      </c>
      <c r="F49" s="688" t="s">
        <v>2642</v>
      </c>
      <c r="G49" s="687">
        <v>5.44</v>
      </c>
      <c r="H49" s="687">
        <v>10.54</v>
      </c>
      <c r="I49" s="689">
        <v>6.07</v>
      </c>
      <c r="J49" s="690"/>
      <c r="K49" s="690"/>
    </row>
    <row r="50" spans="1:11" ht="18" hidden="1" customHeight="1" x14ac:dyDescent="0.3">
      <c r="A50" s="686">
        <v>39911</v>
      </c>
      <c r="B50" s="687">
        <v>5.75</v>
      </c>
      <c r="C50" s="687" t="s">
        <v>2644</v>
      </c>
      <c r="D50" s="687" t="s">
        <v>774</v>
      </c>
      <c r="E50" s="688" t="s">
        <v>2645</v>
      </c>
      <c r="F50" s="688" t="s">
        <v>2642</v>
      </c>
      <c r="G50" s="687">
        <v>4.79</v>
      </c>
      <c r="H50" s="687">
        <v>10.220000000000001</v>
      </c>
      <c r="I50" s="689">
        <v>5.09</v>
      </c>
      <c r="J50" s="690"/>
      <c r="K50" s="690"/>
    </row>
    <row r="51" spans="1:11" ht="18" hidden="1" customHeight="1" x14ac:dyDescent="0.3">
      <c r="A51" s="686">
        <v>39941</v>
      </c>
      <c r="B51" s="687">
        <v>5.75</v>
      </c>
      <c r="C51" s="687" t="s">
        <v>2644</v>
      </c>
      <c r="D51" s="687" t="s">
        <v>774</v>
      </c>
      <c r="E51" s="688" t="s">
        <v>2645</v>
      </c>
      <c r="F51" s="688" t="s">
        <v>2642</v>
      </c>
      <c r="G51" s="687">
        <v>4.8099999999999996</v>
      </c>
      <c r="H51" s="687">
        <v>10.210000000000001</v>
      </c>
      <c r="I51" s="689">
        <v>4.79</v>
      </c>
      <c r="J51" s="690"/>
      <c r="K51" s="690"/>
    </row>
    <row r="52" spans="1:11" ht="18" hidden="1" customHeight="1" x14ac:dyDescent="0.3">
      <c r="A52" s="686">
        <v>39972</v>
      </c>
      <c r="B52" s="687">
        <v>5.75</v>
      </c>
      <c r="C52" s="687" t="s">
        <v>2644</v>
      </c>
      <c r="D52" s="687" t="s">
        <v>774</v>
      </c>
      <c r="E52" s="688" t="s">
        <v>2645</v>
      </c>
      <c r="F52" s="688" t="s">
        <v>2642</v>
      </c>
      <c r="G52" s="687">
        <v>4.78</v>
      </c>
      <c r="H52" s="687">
        <v>10.119999999999999</v>
      </c>
      <c r="I52" s="689">
        <v>4.72</v>
      </c>
      <c r="J52" s="690"/>
      <c r="K52" s="690"/>
    </row>
    <row r="53" spans="1:11" ht="18" hidden="1" customHeight="1" x14ac:dyDescent="0.3">
      <c r="A53" s="686">
        <v>40002</v>
      </c>
      <c r="B53" s="687">
        <v>5.75</v>
      </c>
      <c r="C53" s="687" t="s">
        <v>2644</v>
      </c>
      <c r="D53" s="687" t="s">
        <v>774</v>
      </c>
      <c r="E53" s="688" t="s">
        <v>2645</v>
      </c>
      <c r="F53" s="688" t="s">
        <v>2642</v>
      </c>
      <c r="G53" s="687">
        <v>4.75</v>
      </c>
      <c r="H53" s="687">
        <v>10.16</v>
      </c>
      <c r="I53" s="689">
        <v>4.66</v>
      </c>
      <c r="J53" s="690"/>
      <c r="K53" s="690"/>
    </row>
    <row r="54" spans="1:11" ht="18" hidden="1" customHeight="1" x14ac:dyDescent="0.3">
      <c r="A54" s="686">
        <v>40033</v>
      </c>
      <c r="B54" s="687">
        <v>5.75</v>
      </c>
      <c r="C54" s="687" t="s">
        <v>2644</v>
      </c>
      <c r="D54" s="687" t="s">
        <v>774</v>
      </c>
      <c r="E54" s="688" t="s">
        <v>2645</v>
      </c>
      <c r="F54" s="688" t="s">
        <v>2642</v>
      </c>
      <c r="G54" s="687">
        <v>4.74</v>
      </c>
      <c r="H54" s="687">
        <v>10.119999999999999</v>
      </c>
      <c r="I54" s="689">
        <v>4.5</v>
      </c>
      <c r="J54" s="690"/>
      <c r="K54" s="690"/>
    </row>
    <row r="55" spans="1:11" ht="18" hidden="1" customHeight="1" x14ac:dyDescent="0.3">
      <c r="A55" s="686">
        <v>40064</v>
      </c>
      <c r="B55" s="687">
        <v>5.75</v>
      </c>
      <c r="C55" s="687" t="s">
        <v>2644</v>
      </c>
      <c r="D55" s="687" t="s">
        <v>774</v>
      </c>
      <c r="E55" s="688" t="s">
        <v>2645</v>
      </c>
      <c r="F55" s="688" t="s">
        <v>2642</v>
      </c>
      <c r="G55" s="687">
        <v>4.66</v>
      </c>
      <c r="H55" s="687">
        <v>10.09</v>
      </c>
      <c r="I55" s="689">
        <v>4.45</v>
      </c>
      <c r="J55" s="690"/>
      <c r="K55" s="690"/>
    </row>
    <row r="56" spans="1:11" ht="18" hidden="1" customHeight="1" x14ac:dyDescent="0.3">
      <c r="A56" s="686">
        <v>40094</v>
      </c>
      <c r="B56" s="687">
        <v>5.75</v>
      </c>
      <c r="C56" s="687" t="s">
        <v>2644</v>
      </c>
      <c r="D56" s="687" t="s">
        <v>774</v>
      </c>
      <c r="E56" s="688" t="s">
        <v>2645</v>
      </c>
      <c r="F56" s="688" t="s">
        <v>2642</v>
      </c>
      <c r="G56" s="687">
        <v>4.6500000000000004</v>
      </c>
      <c r="H56" s="687">
        <v>10.15</v>
      </c>
      <c r="I56" s="689">
        <v>4.71</v>
      </c>
      <c r="J56" s="690"/>
      <c r="K56" s="690"/>
    </row>
    <row r="57" spans="1:11" ht="18" hidden="1" customHeight="1" x14ac:dyDescent="0.3">
      <c r="A57" s="686">
        <v>40125</v>
      </c>
      <c r="B57" s="687">
        <v>5.75</v>
      </c>
      <c r="C57" s="687" t="s">
        <v>2644</v>
      </c>
      <c r="D57" s="687" t="s">
        <v>774</v>
      </c>
      <c r="E57" s="688" t="s">
        <v>2645</v>
      </c>
      <c r="F57" s="688" t="s">
        <v>2642</v>
      </c>
      <c r="G57" s="687">
        <v>4.66</v>
      </c>
      <c r="H57" s="687">
        <v>10.08</v>
      </c>
      <c r="I57" s="689">
        <v>4.49</v>
      </c>
      <c r="J57" s="690"/>
      <c r="K57" s="690"/>
    </row>
    <row r="58" spans="1:11" ht="18" hidden="1" customHeight="1" x14ac:dyDescent="0.3">
      <c r="A58" s="686">
        <v>40155</v>
      </c>
      <c r="B58" s="687">
        <v>5.75</v>
      </c>
      <c r="C58" s="687" t="s">
        <v>2644</v>
      </c>
      <c r="D58" s="687" t="s">
        <v>774</v>
      </c>
      <c r="E58" s="688" t="s">
        <v>2645</v>
      </c>
      <c r="F58" s="688" t="s">
        <v>2642</v>
      </c>
      <c r="G58" s="687">
        <v>4.57</v>
      </c>
      <c r="H58" s="687">
        <v>10.08</v>
      </c>
      <c r="I58" s="689">
        <v>4.4000000000000004</v>
      </c>
      <c r="J58" s="690"/>
      <c r="K58" s="690"/>
    </row>
    <row r="59" spans="1:11" ht="18" hidden="1" customHeight="1" x14ac:dyDescent="0.3">
      <c r="A59" s="686">
        <v>40186</v>
      </c>
      <c r="B59" s="687">
        <v>5.75</v>
      </c>
      <c r="C59" s="687" t="s">
        <v>2644</v>
      </c>
      <c r="D59" s="687" t="s">
        <v>774</v>
      </c>
      <c r="E59" s="688" t="s">
        <v>2645</v>
      </c>
      <c r="F59" s="688" t="s">
        <v>2646</v>
      </c>
      <c r="G59" s="687" t="s">
        <v>2647</v>
      </c>
      <c r="H59" s="687">
        <v>10.050000000000001</v>
      </c>
      <c r="I59" s="689">
        <v>4.5199999999999996</v>
      </c>
      <c r="J59" s="690"/>
      <c r="K59" s="690"/>
    </row>
    <row r="60" spans="1:11" ht="18" hidden="1" customHeight="1" x14ac:dyDescent="0.3">
      <c r="A60" s="686">
        <v>40217</v>
      </c>
      <c r="B60" s="687">
        <v>5.75</v>
      </c>
      <c r="C60" s="687" t="s">
        <v>2644</v>
      </c>
      <c r="D60" s="687" t="s">
        <v>774</v>
      </c>
      <c r="E60" s="688" t="s">
        <v>2645</v>
      </c>
      <c r="F60" s="688" t="s">
        <v>2646</v>
      </c>
      <c r="G60" s="687">
        <v>4.55</v>
      </c>
      <c r="H60" s="687">
        <v>10.01</v>
      </c>
      <c r="I60" s="689">
        <v>4.4800000000000004</v>
      </c>
      <c r="J60" s="690"/>
      <c r="K60" s="690"/>
    </row>
    <row r="61" spans="1:11" ht="18" hidden="1" customHeight="1" x14ac:dyDescent="0.3">
      <c r="A61" s="686">
        <v>40245</v>
      </c>
      <c r="B61" s="687">
        <v>5.75</v>
      </c>
      <c r="C61" s="687" t="s">
        <v>2644</v>
      </c>
      <c r="D61" s="687" t="s">
        <v>774</v>
      </c>
      <c r="E61" s="688" t="s">
        <v>2645</v>
      </c>
      <c r="F61" s="688" t="s">
        <v>2646</v>
      </c>
      <c r="G61" s="687">
        <v>4.5199999999999996</v>
      </c>
      <c r="H61" s="687">
        <v>9.99</v>
      </c>
      <c r="I61" s="689">
        <v>4.24</v>
      </c>
      <c r="J61" s="690"/>
      <c r="K61" s="690"/>
    </row>
    <row r="62" spans="1:11" ht="18" hidden="1" customHeight="1" x14ac:dyDescent="0.3">
      <c r="A62" s="686">
        <v>40276</v>
      </c>
      <c r="B62" s="687">
        <v>5.75</v>
      </c>
      <c r="C62" s="687" t="s">
        <v>2644</v>
      </c>
      <c r="D62" s="687" t="s">
        <v>774</v>
      </c>
      <c r="E62" s="688" t="s">
        <v>2645</v>
      </c>
      <c r="F62" s="688" t="s">
        <v>2646</v>
      </c>
      <c r="G62" s="687">
        <v>4.5599999999999996</v>
      </c>
      <c r="H62" s="687">
        <v>10.029999999999999</v>
      </c>
      <c r="I62" s="689">
        <v>4.49</v>
      </c>
      <c r="J62" s="690"/>
      <c r="K62" s="690"/>
    </row>
    <row r="63" spans="1:11" ht="18" hidden="1" customHeight="1" x14ac:dyDescent="0.3">
      <c r="A63" s="686">
        <v>40306</v>
      </c>
      <c r="B63" s="687">
        <v>5.75</v>
      </c>
      <c r="C63" s="687" t="s">
        <v>2644</v>
      </c>
      <c r="D63" s="687" t="s">
        <v>774</v>
      </c>
      <c r="E63" s="688" t="s">
        <v>2645</v>
      </c>
      <c r="F63" s="688" t="s">
        <v>2646</v>
      </c>
      <c r="G63" s="687">
        <v>4.5199999999999996</v>
      </c>
      <c r="H63" s="687">
        <v>10.02</v>
      </c>
      <c r="I63" s="689">
        <v>3.91</v>
      </c>
      <c r="J63" s="690"/>
      <c r="K63" s="690"/>
    </row>
    <row r="64" spans="1:11" ht="18" hidden="1" customHeight="1" x14ac:dyDescent="0.3">
      <c r="A64" s="686">
        <v>40337</v>
      </c>
      <c r="B64" s="687">
        <v>5.75</v>
      </c>
      <c r="C64" s="687" t="s">
        <v>2644</v>
      </c>
      <c r="D64" s="687" t="s">
        <v>774</v>
      </c>
      <c r="E64" s="688" t="s">
        <v>2645</v>
      </c>
      <c r="F64" s="688" t="s">
        <v>2646</v>
      </c>
      <c r="G64" s="687">
        <v>4.57</v>
      </c>
      <c r="H64" s="687">
        <v>10.06</v>
      </c>
      <c r="I64" s="689">
        <v>3.48</v>
      </c>
      <c r="J64" s="690"/>
      <c r="K64" s="690"/>
    </row>
    <row r="65" spans="1:11" ht="18" hidden="1" customHeight="1" x14ac:dyDescent="0.3">
      <c r="A65" s="686">
        <v>40367</v>
      </c>
      <c r="B65" s="687">
        <v>5.75</v>
      </c>
      <c r="C65" s="687" t="s">
        <v>2644</v>
      </c>
      <c r="D65" s="687" t="s">
        <v>774</v>
      </c>
      <c r="E65" s="688" t="s">
        <v>2645</v>
      </c>
      <c r="F65" s="688" t="s">
        <v>2646</v>
      </c>
      <c r="G65" s="691">
        <v>4.58</v>
      </c>
      <c r="H65" s="691">
        <v>9.98</v>
      </c>
      <c r="I65" s="689">
        <v>3.77</v>
      </c>
      <c r="J65" s="690"/>
      <c r="K65" s="690"/>
    </row>
    <row r="66" spans="1:11" ht="18" hidden="1" customHeight="1" x14ac:dyDescent="0.3">
      <c r="A66" s="686">
        <v>40398</v>
      </c>
      <c r="B66" s="687">
        <v>5.75</v>
      </c>
      <c r="C66" s="687" t="s">
        <v>2644</v>
      </c>
      <c r="D66" s="687" t="s">
        <v>774</v>
      </c>
      <c r="E66" s="688" t="s">
        <v>2645</v>
      </c>
      <c r="F66" s="688" t="s">
        <v>2646</v>
      </c>
      <c r="G66" s="691">
        <v>4.5599999999999996</v>
      </c>
      <c r="H66" s="691">
        <v>9.91</v>
      </c>
      <c r="I66" s="689">
        <v>2.92</v>
      </c>
      <c r="J66" s="690"/>
      <c r="K66" s="690"/>
    </row>
    <row r="67" spans="1:11" ht="18" hidden="1" customHeight="1" x14ac:dyDescent="0.3">
      <c r="A67" s="686">
        <v>40429</v>
      </c>
      <c r="B67" s="687">
        <v>4.75</v>
      </c>
      <c r="C67" s="687" t="s">
        <v>2648</v>
      </c>
      <c r="D67" s="687" t="s">
        <v>775</v>
      </c>
      <c r="E67" s="688" t="s">
        <v>2649</v>
      </c>
      <c r="F67" s="688" t="s">
        <v>2646</v>
      </c>
      <c r="G67" s="687">
        <v>4.5</v>
      </c>
      <c r="H67" s="687">
        <v>9.9</v>
      </c>
      <c r="I67" s="689">
        <v>2.81</v>
      </c>
      <c r="J67" s="690"/>
      <c r="K67" s="690"/>
    </row>
    <row r="68" spans="1:11" ht="18" hidden="1" customHeight="1" x14ac:dyDescent="0.3">
      <c r="A68" s="692" t="s">
        <v>673</v>
      </c>
      <c r="B68" s="687">
        <v>4.75</v>
      </c>
      <c r="C68" s="687" t="s">
        <v>2650</v>
      </c>
      <c r="D68" s="687" t="s">
        <v>776</v>
      </c>
      <c r="E68" s="688" t="s">
        <v>2649</v>
      </c>
      <c r="F68" s="688" t="s">
        <v>2651</v>
      </c>
      <c r="G68" s="687">
        <v>3.85</v>
      </c>
      <c r="H68" s="687">
        <v>9.23</v>
      </c>
      <c r="I68" s="689">
        <v>4.42</v>
      </c>
      <c r="J68" s="690"/>
      <c r="K68" s="690"/>
    </row>
    <row r="69" spans="1:11" ht="18" hidden="1" customHeight="1" x14ac:dyDescent="0.3">
      <c r="A69" s="692" t="s">
        <v>2652</v>
      </c>
      <c r="B69" s="687">
        <v>4.75</v>
      </c>
      <c r="C69" s="687" t="s">
        <v>2650</v>
      </c>
      <c r="D69" s="687" t="s">
        <v>776</v>
      </c>
      <c r="E69" s="688" t="s">
        <v>2653</v>
      </c>
      <c r="F69" s="688" t="s">
        <v>2654</v>
      </c>
      <c r="G69" s="687">
        <v>3.78</v>
      </c>
      <c r="H69" s="687">
        <v>9.26</v>
      </c>
      <c r="I69" s="689">
        <v>3.85</v>
      </c>
      <c r="J69" s="690"/>
      <c r="K69" s="690"/>
    </row>
    <row r="70" spans="1:11" ht="18" hidden="1" customHeight="1" x14ac:dyDescent="0.3">
      <c r="A70" s="692" t="s">
        <v>675</v>
      </c>
      <c r="B70" s="687">
        <v>4.75</v>
      </c>
      <c r="C70" s="687" t="s">
        <v>2650</v>
      </c>
      <c r="D70" s="687" t="s">
        <v>776</v>
      </c>
      <c r="E70" s="688" t="s">
        <v>2653</v>
      </c>
      <c r="F70" s="688" t="s">
        <v>2654</v>
      </c>
      <c r="G70" s="687">
        <v>3.65</v>
      </c>
      <c r="H70" s="687">
        <v>9.2200000000000006</v>
      </c>
      <c r="I70" s="689">
        <v>3.07</v>
      </c>
      <c r="J70" s="690"/>
      <c r="K70" s="690"/>
    </row>
    <row r="71" spans="1:11" ht="18" hidden="1" customHeight="1" x14ac:dyDescent="0.3">
      <c r="A71" s="692" t="s">
        <v>2655</v>
      </c>
      <c r="B71" s="687">
        <v>4.75</v>
      </c>
      <c r="C71" s="687" t="s">
        <v>2650</v>
      </c>
      <c r="D71" s="687" t="s">
        <v>776</v>
      </c>
      <c r="E71" s="688" t="s">
        <v>2653</v>
      </c>
      <c r="F71" s="688" t="s">
        <v>2654</v>
      </c>
      <c r="G71" s="687">
        <v>3.59</v>
      </c>
      <c r="H71" s="687">
        <v>9.17</v>
      </c>
      <c r="I71" s="689">
        <v>3.04</v>
      </c>
      <c r="J71" s="690"/>
      <c r="K71" s="690"/>
    </row>
    <row r="72" spans="1:11" ht="18.75" hidden="1" customHeight="1" x14ac:dyDescent="0.3">
      <c r="A72" s="692" t="s">
        <v>2656</v>
      </c>
      <c r="B72" s="687">
        <v>4.75</v>
      </c>
      <c r="C72" s="687" t="s">
        <v>2650</v>
      </c>
      <c r="D72" s="687" t="s">
        <v>776</v>
      </c>
      <c r="E72" s="688" t="s">
        <v>2653</v>
      </c>
      <c r="F72" s="688" t="s">
        <v>2654</v>
      </c>
      <c r="G72" s="687">
        <v>3.56</v>
      </c>
      <c r="H72" s="687">
        <v>9.1199999999999992</v>
      </c>
      <c r="I72" s="689">
        <v>2.77</v>
      </c>
      <c r="J72" s="690"/>
      <c r="K72" s="690"/>
    </row>
    <row r="73" spans="1:11" ht="18.75" hidden="1" customHeight="1" x14ac:dyDescent="0.3">
      <c r="A73" s="693" t="s">
        <v>2657</v>
      </c>
      <c r="B73" s="687">
        <v>5.25</v>
      </c>
      <c r="C73" s="687" t="s">
        <v>2648</v>
      </c>
      <c r="D73" s="687" t="s">
        <v>776</v>
      </c>
      <c r="E73" s="688" t="s">
        <v>2653</v>
      </c>
      <c r="F73" s="688" t="s">
        <v>2654</v>
      </c>
      <c r="G73" s="687">
        <v>3.81</v>
      </c>
      <c r="H73" s="687">
        <v>9.14</v>
      </c>
      <c r="I73" s="689">
        <v>2.39</v>
      </c>
      <c r="J73" s="694"/>
      <c r="K73" s="690"/>
    </row>
    <row r="74" spans="1:11" ht="18.75" hidden="1" customHeight="1" x14ac:dyDescent="0.3">
      <c r="A74" s="693">
        <v>40634</v>
      </c>
      <c r="B74" s="687">
        <v>5.25</v>
      </c>
      <c r="C74" s="687" t="s">
        <v>2648</v>
      </c>
      <c r="D74" s="687" t="s">
        <v>776</v>
      </c>
      <c r="E74" s="688" t="s">
        <v>2653</v>
      </c>
      <c r="F74" s="688" t="s">
        <v>2654</v>
      </c>
      <c r="G74" s="687">
        <v>4.13</v>
      </c>
      <c r="H74" s="687">
        <v>9.4700000000000006</v>
      </c>
      <c r="I74" s="689">
        <v>4.1500000000000004</v>
      </c>
      <c r="J74" s="694"/>
      <c r="K74" s="690"/>
    </row>
    <row r="75" spans="1:11" ht="18.75" hidden="1" customHeight="1" x14ac:dyDescent="0.3">
      <c r="A75" s="693">
        <v>40664</v>
      </c>
      <c r="B75" s="687">
        <v>5.25</v>
      </c>
      <c r="C75" s="687" t="s">
        <v>2658</v>
      </c>
      <c r="D75" s="687" t="s">
        <v>776</v>
      </c>
      <c r="E75" s="688" t="s">
        <v>2653</v>
      </c>
      <c r="F75" s="688" t="s">
        <v>2654</v>
      </c>
      <c r="G75" s="687">
        <v>4.12</v>
      </c>
      <c r="H75" s="687">
        <v>9.4499999999999993</v>
      </c>
      <c r="I75" s="689">
        <v>4.0599999999999996</v>
      </c>
      <c r="J75" s="694"/>
      <c r="K75" s="690"/>
    </row>
    <row r="76" spans="1:11" ht="18.75" hidden="1" customHeight="1" x14ac:dyDescent="0.3">
      <c r="A76" s="693">
        <v>40695</v>
      </c>
      <c r="B76" s="687">
        <v>5.5</v>
      </c>
      <c r="C76" s="687" t="s">
        <v>2658</v>
      </c>
      <c r="D76" s="687" t="s">
        <v>777</v>
      </c>
      <c r="E76" s="688" t="s">
        <v>2653</v>
      </c>
      <c r="F76" s="688" t="s">
        <v>2654</v>
      </c>
      <c r="G76" s="687">
        <v>4.25</v>
      </c>
      <c r="H76" s="687">
        <v>9.58</v>
      </c>
      <c r="I76" s="689">
        <v>4.33</v>
      </c>
      <c r="J76" s="694"/>
      <c r="K76" s="690"/>
    </row>
    <row r="77" spans="1:11" ht="18.75" hidden="1" customHeight="1" x14ac:dyDescent="0.3">
      <c r="A77" s="693">
        <v>40725</v>
      </c>
      <c r="B77" s="687">
        <v>5.5</v>
      </c>
      <c r="C77" s="687" t="s">
        <v>2659</v>
      </c>
      <c r="D77" s="687" t="s">
        <v>777</v>
      </c>
      <c r="E77" s="688" t="s">
        <v>2653</v>
      </c>
      <c r="F77" s="688" t="s">
        <v>2654</v>
      </c>
      <c r="G77" s="687">
        <v>4.37</v>
      </c>
      <c r="H77" s="687">
        <v>9.65</v>
      </c>
      <c r="I77" s="689">
        <v>4.4000000000000004</v>
      </c>
      <c r="J77" s="694"/>
      <c r="K77" s="690"/>
    </row>
    <row r="78" spans="1:11" ht="18.75" hidden="1" customHeight="1" x14ac:dyDescent="0.3">
      <c r="A78" s="693">
        <v>40756</v>
      </c>
      <c r="B78" s="687">
        <v>5.5</v>
      </c>
      <c r="C78" s="687" t="s">
        <v>2659</v>
      </c>
      <c r="D78" s="687" t="s">
        <v>777</v>
      </c>
      <c r="E78" s="688" t="s">
        <v>2653</v>
      </c>
      <c r="F78" s="688" t="s">
        <v>2660</v>
      </c>
      <c r="G78" s="687">
        <v>4.33</v>
      </c>
      <c r="H78" s="687">
        <v>9.66</v>
      </c>
      <c r="I78" s="689">
        <v>4.42</v>
      </c>
      <c r="J78" s="694"/>
      <c r="K78" s="690"/>
    </row>
    <row r="79" spans="1:11" ht="18.75" hidden="1" customHeight="1" x14ac:dyDescent="0.3">
      <c r="A79" s="693">
        <v>40787</v>
      </c>
      <c r="B79" s="687">
        <v>5.5</v>
      </c>
      <c r="C79" s="687" t="s">
        <v>2659</v>
      </c>
      <c r="D79" s="687" t="s">
        <v>777</v>
      </c>
      <c r="E79" s="688" t="s">
        <v>2653</v>
      </c>
      <c r="F79" s="688" t="s">
        <v>2660</v>
      </c>
      <c r="G79" s="687">
        <v>4.34</v>
      </c>
      <c r="H79" s="687">
        <v>9.33</v>
      </c>
      <c r="I79" s="689">
        <v>4.45</v>
      </c>
      <c r="J79" s="694"/>
      <c r="K79" s="690"/>
    </row>
    <row r="80" spans="1:11" ht="18.75" hidden="1" customHeight="1" x14ac:dyDescent="0.3">
      <c r="A80" s="693">
        <v>40817</v>
      </c>
      <c r="B80" s="687">
        <v>5.5</v>
      </c>
      <c r="C80" s="687" t="s">
        <v>2659</v>
      </c>
      <c r="D80" s="687" t="s">
        <v>777</v>
      </c>
      <c r="E80" s="688" t="s">
        <v>2653</v>
      </c>
      <c r="F80" s="688" t="s">
        <v>2660</v>
      </c>
      <c r="G80" s="687">
        <v>4.34</v>
      </c>
      <c r="H80" s="687">
        <v>9.32</v>
      </c>
      <c r="I80" s="689">
        <v>4.42</v>
      </c>
      <c r="J80" s="677"/>
      <c r="K80" s="695"/>
    </row>
    <row r="81" spans="1:11" ht="18.75" hidden="1" customHeight="1" x14ac:dyDescent="0.3">
      <c r="A81" s="693">
        <v>40848</v>
      </c>
      <c r="B81" s="687">
        <v>5.5</v>
      </c>
      <c r="C81" s="687" t="s">
        <v>2659</v>
      </c>
      <c r="D81" s="687" t="s">
        <v>777</v>
      </c>
      <c r="E81" s="688" t="s">
        <v>2653</v>
      </c>
      <c r="F81" s="688" t="s">
        <v>2661</v>
      </c>
      <c r="G81" s="687">
        <v>4.32</v>
      </c>
      <c r="H81" s="687">
        <v>9.27</v>
      </c>
      <c r="I81" s="689">
        <v>4.51</v>
      </c>
      <c r="J81" s="677"/>
      <c r="K81" s="695"/>
    </row>
    <row r="82" spans="1:11" ht="18.75" hidden="1" customHeight="1" x14ac:dyDescent="0.3">
      <c r="A82" s="693">
        <v>40878</v>
      </c>
      <c r="B82" s="687">
        <v>5.4</v>
      </c>
      <c r="C82" s="687" t="s">
        <v>2659</v>
      </c>
      <c r="D82" s="687" t="s">
        <v>777</v>
      </c>
      <c r="E82" s="688" t="s">
        <v>2653</v>
      </c>
      <c r="F82" s="688" t="s">
        <v>2662</v>
      </c>
      <c r="G82" s="687">
        <v>4.29</v>
      </c>
      <c r="H82" s="687">
        <v>9.1999999999999993</v>
      </c>
      <c r="I82" s="689">
        <v>4.59</v>
      </c>
      <c r="J82" s="677"/>
    </row>
    <row r="83" spans="1:11" ht="18.75" hidden="1" customHeight="1" x14ac:dyDescent="0.3">
      <c r="A83" s="693">
        <v>40910</v>
      </c>
      <c r="B83" s="687">
        <v>5.4</v>
      </c>
      <c r="C83" s="687" t="s">
        <v>2659</v>
      </c>
      <c r="D83" s="687" t="s">
        <v>777</v>
      </c>
      <c r="E83" s="688" t="s">
        <v>2653</v>
      </c>
      <c r="F83" s="688" t="s">
        <v>2662</v>
      </c>
      <c r="G83" s="687">
        <v>4.1500000000000004</v>
      </c>
      <c r="H83" s="687">
        <v>9.09</v>
      </c>
      <c r="I83" s="689">
        <v>4.33</v>
      </c>
      <c r="J83" s="677"/>
    </row>
    <row r="84" spans="1:11" ht="18.75" hidden="1" customHeight="1" x14ac:dyDescent="0.3">
      <c r="A84" s="693">
        <v>40941</v>
      </c>
      <c r="B84" s="687">
        <v>5.4</v>
      </c>
      <c r="C84" s="687" t="s">
        <v>2659</v>
      </c>
      <c r="D84" s="687" t="s">
        <v>777</v>
      </c>
      <c r="E84" s="688" t="s">
        <v>2653</v>
      </c>
      <c r="F84" s="688" t="s">
        <v>2662</v>
      </c>
      <c r="G84" s="687">
        <v>4.13</v>
      </c>
      <c r="H84" s="687">
        <v>9.06</v>
      </c>
      <c r="I84" s="689">
        <v>4.25</v>
      </c>
      <c r="J84" s="677"/>
    </row>
    <row r="85" spans="1:11" ht="18.75" hidden="1" customHeight="1" x14ac:dyDescent="0.3">
      <c r="A85" s="693">
        <v>40970</v>
      </c>
      <c r="B85" s="687">
        <v>4.9000000000000004</v>
      </c>
      <c r="C85" s="687" t="s">
        <v>2663</v>
      </c>
      <c r="D85" s="687" t="s">
        <v>778</v>
      </c>
      <c r="E85" s="688" t="s">
        <v>2664</v>
      </c>
      <c r="F85" s="688" t="s">
        <v>2665</v>
      </c>
      <c r="G85" s="687">
        <v>3.86</v>
      </c>
      <c r="H85" s="687">
        <v>8.9600000000000009</v>
      </c>
      <c r="I85" s="689">
        <v>4.08</v>
      </c>
      <c r="J85" s="677"/>
    </row>
    <row r="86" spans="1:11" ht="18.75" hidden="1" customHeight="1" x14ac:dyDescent="0.3">
      <c r="A86" s="693">
        <v>41001</v>
      </c>
      <c r="B86" s="687">
        <v>4.9000000000000004</v>
      </c>
      <c r="C86" s="687" t="s">
        <v>2666</v>
      </c>
      <c r="D86" s="687" t="s">
        <v>779</v>
      </c>
      <c r="E86" s="688" t="s">
        <v>2667</v>
      </c>
      <c r="F86" s="688" t="s">
        <v>2668</v>
      </c>
      <c r="G86" s="687">
        <v>3.8</v>
      </c>
      <c r="H86" s="687">
        <v>8.57</v>
      </c>
      <c r="I86" s="689">
        <v>3.77</v>
      </c>
      <c r="J86" s="677"/>
    </row>
    <row r="87" spans="1:11" ht="18.75" hidden="1" customHeight="1" x14ac:dyDescent="0.3">
      <c r="A87" s="693">
        <v>41031</v>
      </c>
      <c r="B87" s="687">
        <v>4.9000000000000004</v>
      </c>
      <c r="C87" s="687" t="s">
        <v>2669</v>
      </c>
      <c r="D87" s="687" t="s">
        <v>779</v>
      </c>
      <c r="E87" s="688" t="s">
        <v>2667</v>
      </c>
      <c r="F87" s="688" t="s">
        <v>2670</v>
      </c>
      <c r="G87" s="687">
        <v>3.82</v>
      </c>
      <c r="H87" s="687">
        <v>8.59</v>
      </c>
      <c r="I87" s="689">
        <v>3.71</v>
      </c>
      <c r="J87" s="677"/>
    </row>
    <row r="88" spans="1:11" ht="18.75" hidden="1" customHeight="1" x14ac:dyDescent="0.3">
      <c r="A88" s="693">
        <v>41062</v>
      </c>
      <c r="B88" s="687">
        <v>4.9000000000000004</v>
      </c>
      <c r="C88" s="687" t="s">
        <v>2669</v>
      </c>
      <c r="D88" s="687" t="s">
        <v>779</v>
      </c>
      <c r="E88" s="688" t="s">
        <v>2671</v>
      </c>
      <c r="F88" s="688" t="s">
        <v>2668</v>
      </c>
      <c r="G88" s="687">
        <v>3.65</v>
      </c>
      <c r="H88" s="687">
        <v>8.5299999999999994</v>
      </c>
      <c r="I88" s="689">
        <v>3.44</v>
      </c>
      <c r="J88" s="677"/>
    </row>
    <row r="89" spans="1:11" ht="18.75" hidden="1" customHeight="1" x14ac:dyDescent="0.3">
      <c r="A89" s="693">
        <v>41092</v>
      </c>
      <c r="B89" s="687">
        <v>4.9000000000000004</v>
      </c>
      <c r="C89" s="687" t="s">
        <v>2669</v>
      </c>
      <c r="D89" s="687" t="s">
        <v>779</v>
      </c>
      <c r="E89" s="688" t="s">
        <v>2671</v>
      </c>
      <c r="F89" s="688" t="s">
        <v>2668</v>
      </c>
      <c r="G89" s="687">
        <v>3.64</v>
      </c>
      <c r="H89" s="687">
        <v>8.52</v>
      </c>
      <c r="I89" s="689">
        <v>3.55</v>
      </c>
      <c r="J89" s="677"/>
    </row>
    <row r="90" spans="1:11" ht="18.75" hidden="1" customHeight="1" x14ac:dyDescent="0.3">
      <c r="A90" s="693">
        <v>41123</v>
      </c>
      <c r="B90" s="687">
        <v>4.9000000000000004</v>
      </c>
      <c r="C90" s="687" t="s">
        <v>2669</v>
      </c>
      <c r="D90" s="687" t="s">
        <v>779</v>
      </c>
      <c r="E90" s="688" t="s">
        <v>2671</v>
      </c>
      <c r="F90" s="688" t="s">
        <v>2668</v>
      </c>
      <c r="G90" s="687">
        <v>3.67</v>
      </c>
      <c r="H90" s="687">
        <v>8.5399999999999991</v>
      </c>
      <c r="I90" s="689">
        <v>3.56</v>
      </c>
      <c r="J90" s="677"/>
    </row>
    <row r="91" spans="1:11" ht="18.75" hidden="1" customHeight="1" x14ac:dyDescent="0.3">
      <c r="A91" s="693">
        <v>41154</v>
      </c>
      <c r="B91" s="687">
        <v>4.9000000000000004</v>
      </c>
      <c r="C91" s="687" t="s">
        <v>2669</v>
      </c>
      <c r="D91" s="687" t="s">
        <v>779</v>
      </c>
      <c r="E91" s="688" t="s">
        <v>2671</v>
      </c>
      <c r="F91" s="688" t="s">
        <v>2668</v>
      </c>
      <c r="G91" s="687">
        <v>3.63</v>
      </c>
      <c r="H91" s="687">
        <v>8.49</v>
      </c>
      <c r="I91" s="689">
        <v>3.6</v>
      </c>
      <c r="J91" s="677"/>
    </row>
    <row r="92" spans="1:11" ht="18.75" hidden="1" customHeight="1" x14ac:dyDescent="0.3">
      <c r="A92" s="693">
        <v>41184</v>
      </c>
      <c r="B92" s="687">
        <v>4.9000000000000004</v>
      </c>
      <c r="C92" s="687" t="s">
        <v>2669</v>
      </c>
      <c r="D92" s="687" t="s">
        <v>779</v>
      </c>
      <c r="E92" s="688" t="s">
        <v>2671</v>
      </c>
      <c r="F92" s="688" t="s">
        <v>2668</v>
      </c>
      <c r="G92" s="687">
        <v>3.65</v>
      </c>
      <c r="H92" s="687">
        <v>8.52</v>
      </c>
      <c r="I92" s="689">
        <v>3.23</v>
      </c>
      <c r="J92" s="677"/>
    </row>
    <row r="93" spans="1:11" ht="18.75" hidden="1" customHeight="1" x14ac:dyDescent="0.3">
      <c r="A93" s="693">
        <v>41215</v>
      </c>
      <c r="B93" s="687">
        <v>4.9000000000000004</v>
      </c>
      <c r="C93" s="687" t="s">
        <v>2669</v>
      </c>
      <c r="D93" s="687" t="s">
        <v>779</v>
      </c>
      <c r="E93" s="688" t="s">
        <v>2672</v>
      </c>
      <c r="F93" s="688" t="s">
        <v>2668</v>
      </c>
      <c r="G93" s="696">
        <v>3.64</v>
      </c>
      <c r="H93" s="696">
        <v>8.48</v>
      </c>
      <c r="I93" s="689">
        <v>3.09</v>
      </c>
      <c r="J93" s="677"/>
    </row>
    <row r="94" spans="1:11" ht="18.75" hidden="1" customHeight="1" x14ac:dyDescent="0.3">
      <c r="A94" s="693">
        <v>41245</v>
      </c>
      <c r="B94" s="687">
        <v>4.9000000000000004</v>
      </c>
      <c r="C94" s="687" t="s">
        <v>2669</v>
      </c>
      <c r="D94" s="687" t="s">
        <v>779</v>
      </c>
      <c r="E94" s="688" t="s">
        <v>2672</v>
      </c>
      <c r="F94" s="688" t="s">
        <v>2668</v>
      </c>
      <c r="G94" s="696">
        <v>3.48</v>
      </c>
      <c r="H94" s="696">
        <v>8.42</v>
      </c>
      <c r="I94" s="689">
        <v>2.92</v>
      </c>
      <c r="J94" s="677"/>
    </row>
    <row r="95" spans="1:11" ht="18.75" hidden="1" customHeight="1" x14ac:dyDescent="0.3">
      <c r="A95" s="693">
        <v>41276</v>
      </c>
      <c r="B95" s="687">
        <v>4.9000000000000004</v>
      </c>
      <c r="C95" s="687" t="s">
        <v>2669</v>
      </c>
      <c r="D95" s="687" t="s">
        <v>779</v>
      </c>
      <c r="E95" s="688" t="s">
        <v>2672</v>
      </c>
      <c r="F95" s="688" t="s">
        <v>2668</v>
      </c>
      <c r="G95" s="696">
        <v>3.32</v>
      </c>
      <c r="H95" s="696">
        <v>8.42</v>
      </c>
      <c r="I95" s="689">
        <v>2.88</v>
      </c>
      <c r="J95" s="677"/>
    </row>
    <row r="96" spans="1:11" ht="18.75" hidden="1" customHeight="1" x14ac:dyDescent="0.3">
      <c r="A96" s="693">
        <v>41307</v>
      </c>
      <c r="B96" s="687">
        <v>4.9000000000000004</v>
      </c>
      <c r="C96" s="687" t="s">
        <v>2669</v>
      </c>
      <c r="D96" s="687" t="s">
        <v>779</v>
      </c>
      <c r="E96" s="688" t="s">
        <v>2249</v>
      </c>
      <c r="F96" s="688" t="s">
        <v>2673</v>
      </c>
      <c r="G96" s="696">
        <v>3.42</v>
      </c>
      <c r="H96" s="696">
        <v>8.39</v>
      </c>
      <c r="I96" s="689">
        <v>2.67</v>
      </c>
      <c r="J96" s="677"/>
    </row>
    <row r="97" spans="1:12" ht="18.75" hidden="1" customHeight="1" x14ac:dyDescent="0.3">
      <c r="A97" s="693">
        <v>41335</v>
      </c>
      <c r="B97" s="687">
        <v>4.9000000000000004</v>
      </c>
      <c r="C97" s="687" t="s">
        <v>2669</v>
      </c>
      <c r="D97" s="687" t="s">
        <v>779</v>
      </c>
      <c r="E97" s="688" t="s">
        <v>2251</v>
      </c>
      <c r="F97" s="688" t="s">
        <v>2674</v>
      </c>
      <c r="G97" s="696">
        <v>3.41</v>
      </c>
      <c r="H97" s="696">
        <v>8.36</v>
      </c>
      <c r="I97" s="689">
        <v>2.37</v>
      </c>
      <c r="J97" s="677"/>
    </row>
    <row r="98" spans="1:12" ht="18.75" hidden="1" customHeight="1" x14ac:dyDescent="0.3">
      <c r="A98" s="693">
        <v>41366</v>
      </c>
      <c r="B98" s="687">
        <v>4.9000000000000004</v>
      </c>
      <c r="C98" s="687" t="s">
        <v>2669</v>
      </c>
      <c r="D98" s="687" t="s">
        <v>779</v>
      </c>
      <c r="E98" s="688" t="s">
        <v>2675</v>
      </c>
      <c r="F98" s="688" t="s">
        <v>2676</v>
      </c>
      <c r="G98" s="696">
        <v>3.45</v>
      </c>
      <c r="H98" s="696">
        <v>8.33</v>
      </c>
      <c r="I98" s="689">
        <v>2.33</v>
      </c>
      <c r="J98" s="677"/>
    </row>
    <row r="99" spans="1:12" ht="18.75" hidden="1" customHeight="1" x14ac:dyDescent="0.3">
      <c r="A99" s="693">
        <v>41396</v>
      </c>
      <c r="B99" s="687">
        <v>4.9000000000000004</v>
      </c>
      <c r="C99" s="687" t="s">
        <v>2669</v>
      </c>
      <c r="D99" s="687" t="s">
        <v>779</v>
      </c>
      <c r="E99" s="688" t="s">
        <v>2249</v>
      </c>
      <c r="F99" s="688" t="s">
        <v>2677</v>
      </c>
      <c r="G99" s="696">
        <v>3.47</v>
      </c>
      <c r="H99" s="696">
        <v>8.42</v>
      </c>
      <c r="I99" s="689">
        <v>2.3199999999999998</v>
      </c>
      <c r="J99" s="677"/>
      <c r="L99" s="697"/>
    </row>
    <row r="100" spans="1:12" ht="18.75" hidden="1" customHeight="1" x14ac:dyDescent="0.3">
      <c r="A100" s="693">
        <v>41427</v>
      </c>
      <c r="B100" s="687">
        <v>4.6500000000000004</v>
      </c>
      <c r="C100" s="687" t="s">
        <v>2669</v>
      </c>
      <c r="D100" s="687" t="s">
        <v>780</v>
      </c>
      <c r="E100" s="688" t="s">
        <v>2249</v>
      </c>
      <c r="F100" s="688" t="s">
        <v>2678</v>
      </c>
      <c r="G100" s="696">
        <v>3.28</v>
      </c>
      <c r="H100" s="696">
        <v>8.26</v>
      </c>
      <c r="I100" s="689">
        <v>2.72</v>
      </c>
      <c r="J100" s="677"/>
    </row>
    <row r="101" spans="1:12" ht="18.75" hidden="1" customHeight="1" x14ac:dyDescent="0.3">
      <c r="A101" s="698">
        <v>41457</v>
      </c>
      <c r="B101" s="687">
        <v>4.6500000000000004</v>
      </c>
      <c r="C101" s="687" t="s">
        <v>2679</v>
      </c>
      <c r="D101" s="687" t="s">
        <v>781</v>
      </c>
      <c r="E101" s="688" t="s">
        <v>2249</v>
      </c>
      <c r="F101" s="688" t="s">
        <v>2680</v>
      </c>
      <c r="G101" s="696">
        <v>3.21</v>
      </c>
      <c r="H101" s="696">
        <v>8.2200000000000006</v>
      </c>
      <c r="I101" s="689">
        <v>2.94</v>
      </c>
      <c r="J101" s="677"/>
    </row>
    <row r="102" spans="1:12" ht="18.75" hidden="1" customHeight="1" x14ac:dyDescent="0.3">
      <c r="A102" s="698">
        <v>41488</v>
      </c>
      <c r="B102" s="687">
        <v>4.6500000000000004</v>
      </c>
      <c r="C102" s="687" t="s">
        <v>2679</v>
      </c>
      <c r="D102" s="687" t="s">
        <v>781</v>
      </c>
      <c r="E102" s="688" t="s">
        <v>2681</v>
      </c>
      <c r="F102" s="688" t="s">
        <v>2682</v>
      </c>
      <c r="G102" s="696">
        <v>3.24</v>
      </c>
      <c r="H102" s="696">
        <v>8.18</v>
      </c>
      <c r="I102" s="689">
        <v>2.85</v>
      </c>
      <c r="J102" s="677"/>
    </row>
    <row r="103" spans="1:12" ht="18.75" hidden="1" customHeight="1" x14ac:dyDescent="0.3">
      <c r="A103" s="698">
        <v>41519</v>
      </c>
      <c r="B103" s="687">
        <v>4.6500000000000004</v>
      </c>
      <c r="C103" s="687" t="s">
        <v>2679</v>
      </c>
      <c r="D103" s="687" t="s">
        <v>781</v>
      </c>
      <c r="E103" s="688" t="s">
        <v>2249</v>
      </c>
      <c r="F103" s="688" t="s">
        <v>2683</v>
      </c>
      <c r="G103" s="696">
        <v>3.26</v>
      </c>
      <c r="H103" s="696">
        <v>8.15</v>
      </c>
      <c r="I103" s="689">
        <v>2.73</v>
      </c>
      <c r="J103" s="677"/>
    </row>
    <row r="104" spans="1:12" ht="18.75" hidden="1" customHeight="1" x14ac:dyDescent="0.3">
      <c r="A104" s="698">
        <v>41549</v>
      </c>
      <c r="B104" s="687">
        <v>4.6500000000000004</v>
      </c>
      <c r="C104" s="687" t="s">
        <v>2684</v>
      </c>
      <c r="D104" s="687" t="s">
        <v>782</v>
      </c>
      <c r="E104" s="688" t="s">
        <v>2249</v>
      </c>
      <c r="F104" s="688" t="s">
        <v>2685</v>
      </c>
      <c r="G104" s="696">
        <v>3.26</v>
      </c>
      <c r="H104" s="696">
        <v>8.1</v>
      </c>
      <c r="I104" s="689">
        <v>3.29</v>
      </c>
      <c r="J104" s="677"/>
    </row>
    <row r="105" spans="1:12" ht="18.75" hidden="1" customHeight="1" x14ac:dyDescent="0.3">
      <c r="A105" s="698">
        <v>41580</v>
      </c>
      <c r="B105" s="687">
        <v>4.6500000000000004</v>
      </c>
      <c r="C105" s="687" t="s">
        <v>2684</v>
      </c>
      <c r="D105" s="687" t="s">
        <v>782</v>
      </c>
      <c r="E105" s="688" t="s">
        <v>2686</v>
      </c>
      <c r="F105" s="688" t="s">
        <v>2683</v>
      </c>
      <c r="G105" s="696">
        <v>3.25</v>
      </c>
      <c r="H105" s="696">
        <v>8.09</v>
      </c>
      <c r="I105" s="689">
        <v>3.52</v>
      </c>
      <c r="J105" s="677"/>
    </row>
    <row r="106" spans="1:12" ht="18.75" hidden="1" customHeight="1" x14ac:dyDescent="0.3">
      <c r="A106" s="699">
        <v>41610</v>
      </c>
      <c r="B106" s="700">
        <v>4.6500000000000004</v>
      </c>
      <c r="C106" s="700" t="s">
        <v>2684</v>
      </c>
      <c r="D106" s="700" t="s">
        <v>782</v>
      </c>
      <c r="E106" s="701" t="s">
        <v>2687</v>
      </c>
      <c r="F106" s="701" t="s">
        <v>2688</v>
      </c>
      <c r="G106" s="700">
        <v>3.2174550585821531</v>
      </c>
      <c r="H106" s="700">
        <v>8.07</v>
      </c>
      <c r="I106" s="702">
        <v>3.64</v>
      </c>
      <c r="J106" s="677"/>
    </row>
    <row r="107" spans="1:12" ht="18.75" hidden="1" customHeight="1" x14ac:dyDescent="0.3">
      <c r="A107" s="699">
        <v>41641</v>
      </c>
      <c r="B107" s="700">
        <v>4.6500000000000004</v>
      </c>
      <c r="C107" s="700" t="s">
        <v>2684</v>
      </c>
      <c r="D107" s="700" t="s">
        <v>782</v>
      </c>
      <c r="E107" s="701" t="s">
        <v>2689</v>
      </c>
      <c r="F107" s="701" t="s">
        <v>2690</v>
      </c>
      <c r="G107" s="700">
        <v>3.27</v>
      </c>
      <c r="H107" s="700">
        <v>8.14</v>
      </c>
      <c r="I107" s="702">
        <v>3.53</v>
      </c>
      <c r="J107" s="677"/>
    </row>
    <row r="108" spans="1:12" ht="18.75" hidden="1" customHeight="1" x14ac:dyDescent="0.3">
      <c r="A108" s="699">
        <v>41672</v>
      </c>
      <c r="B108" s="700">
        <v>4.6500000000000004</v>
      </c>
      <c r="C108" s="700" t="s">
        <v>2684</v>
      </c>
      <c r="D108" s="700" t="s">
        <v>782</v>
      </c>
      <c r="E108" s="701" t="s">
        <v>2687</v>
      </c>
      <c r="F108" s="701" t="s">
        <v>2691</v>
      </c>
      <c r="G108" s="700">
        <v>3.16</v>
      </c>
      <c r="H108" s="700">
        <v>8.1199999999999992</v>
      </c>
      <c r="I108" s="702">
        <v>3.23</v>
      </c>
      <c r="J108" s="677"/>
    </row>
    <row r="109" spans="1:12" ht="18.75" hidden="1" customHeight="1" x14ac:dyDescent="0.3">
      <c r="A109" s="699">
        <v>41700</v>
      </c>
      <c r="B109" s="700">
        <v>4.6500000000000004</v>
      </c>
      <c r="C109" s="700" t="s">
        <v>2684</v>
      </c>
      <c r="D109" s="700" t="s">
        <v>783</v>
      </c>
      <c r="E109" s="701" t="s">
        <v>2687</v>
      </c>
      <c r="F109" s="701" t="s">
        <v>2692</v>
      </c>
      <c r="G109" s="700">
        <v>3.18</v>
      </c>
      <c r="H109" s="700">
        <v>8.1199999999999992</v>
      </c>
      <c r="I109" s="702">
        <v>3.05</v>
      </c>
      <c r="J109" s="677"/>
    </row>
    <row r="110" spans="1:12" ht="18.75" hidden="1" customHeight="1" x14ac:dyDescent="0.3">
      <c r="A110" s="699">
        <v>41731</v>
      </c>
      <c r="B110" s="700">
        <v>4.6500000000000004</v>
      </c>
      <c r="C110" s="700" t="s">
        <v>2684</v>
      </c>
      <c r="D110" s="700" t="s">
        <v>783</v>
      </c>
      <c r="E110" s="701" t="s">
        <v>2693</v>
      </c>
      <c r="F110" s="701" t="s">
        <v>2694</v>
      </c>
      <c r="G110" s="700">
        <v>3.1551113181666208</v>
      </c>
      <c r="H110" s="700">
        <v>8.0825323835957139</v>
      </c>
      <c r="I110" s="702">
        <v>2.98</v>
      </c>
      <c r="J110" s="677"/>
    </row>
    <row r="111" spans="1:12" ht="18.75" hidden="1" customHeight="1" x14ac:dyDescent="0.3">
      <c r="A111" s="699">
        <v>41761</v>
      </c>
      <c r="B111" s="700">
        <v>4.6500000000000004</v>
      </c>
      <c r="C111" s="700" t="s">
        <v>2684</v>
      </c>
      <c r="D111" s="700" t="s">
        <v>783</v>
      </c>
      <c r="E111" s="701" t="s">
        <v>2687</v>
      </c>
      <c r="F111" s="701" t="s">
        <v>2695</v>
      </c>
      <c r="G111" s="700">
        <v>3.38</v>
      </c>
      <c r="H111" s="700">
        <v>8.11</v>
      </c>
      <c r="I111" s="702">
        <v>2.78</v>
      </c>
      <c r="J111" s="677"/>
    </row>
    <row r="112" spans="1:12" ht="18.75" hidden="1" customHeight="1" x14ac:dyDescent="0.3">
      <c r="A112" s="699">
        <v>41792</v>
      </c>
      <c r="B112" s="700">
        <v>4.6500000000000004</v>
      </c>
      <c r="C112" s="700" t="s">
        <v>2684</v>
      </c>
      <c r="D112" s="700" t="s">
        <v>783</v>
      </c>
      <c r="E112" s="701" t="s">
        <v>2693</v>
      </c>
      <c r="F112" s="701" t="s">
        <v>2696</v>
      </c>
      <c r="G112" s="700">
        <v>3.3</v>
      </c>
      <c r="H112" s="700">
        <v>8.0399999999999991</v>
      </c>
      <c r="I112" s="702">
        <v>2.48</v>
      </c>
      <c r="J112" s="677"/>
    </row>
    <row r="113" spans="1:11" ht="18.75" hidden="1" customHeight="1" x14ac:dyDescent="0.3">
      <c r="A113" s="699">
        <v>41822</v>
      </c>
      <c r="B113" s="700">
        <v>4.6500000000000004</v>
      </c>
      <c r="C113" s="700" t="s">
        <v>2684</v>
      </c>
      <c r="D113" s="700" t="s">
        <v>783</v>
      </c>
      <c r="E113" s="701" t="s">
        <v>2687</v>
      </c>
      <c r="F113" s="701" t="s">
        <v>2692</v>
      </c>
      <c r="G113" s="703">
        <v>3.298881731933109</v>
      </c>
      <c r="H113" s="703">
        <v>7.9800628050706601</v>
      </c>
      <c r="I113" s="702">
        <v>2.1</v>
      </c>
      <c r="J113" s="677"/>
    </row>
    <row r="114" spans="1:11" ht="18.75" hidden="1" customHeight="1" x14ac:dyDescent="0.3">
      <c r="A114" s="699">
        <v>41853</v>
      </c>
      <c r="B114" s="700">
        <v>4.6500000000000004</v>
      </c>
      <c r="C114" s="700" t="s">
        <v>2684</v>
      </c>
      <c r="D114" s="700" t="s">
        <v>783</v>
      </c>
      <c r="E114" s="701" t="s">
        <v>2697</v>
      </c>
      <c r="F114" s="701" t="s">
        <v>2698</v>
      </c>
      <c r="G114" s="703">
        <v>3.2930000000000001</v>
      </c>
      <c r="H114" s="703">
        <v>7.98</v>
      </c>
      <c r="I114" s="702">
        <v>1.17</v>
      </c>
      <c r="J114" s="677"/>
    </row>
    <row r="115" spans="1:11" ht="18.75" hidden="1" customHeight="1" x14ac:dyDescent="0.3">
      <c r="A115" s="699">
        <v>41884</v>
      </c>
      <c r="B115" s="700">
        <v>4.6500000000000004</v>
      </c>
      <c r="C115" s="700" t="s">
        <v>2684</v>
      </c>
      <c r="D115" s="700" t="s">
        <v>783</v>
      </c>
      <c r="E115" s="701" t="s">
        <v>2697</v>
      </c>
      <c r="F115" s="701" t="s">
        <v>2699</v>
      </c>
      <c r="G115" s="703">
        <v>3.27</v>
      </c>
      <c r="H115" s="703">
        <v>7.95</v>
      </c>
      <c r="I115" s="702">
        <v>1.71</v>
      </c>
      <c r="J115" s="677"/>
    </row>
    <row r="116" spans="1:11" ht="18.75" hidden="1" customHeight="1" x14ac:dyDescent="0.3">
      <c r="A116" s="699">
        <v>41914</v>
      </c>
      <c r="B116" s="700">
        <v>4.6500000000000004</v>
      </c>
      <c r="C116" s="700" t="s">
        <v>2684</v>
      </c>
      <c r="D116" s="700" t="s">
        <v>783</v>
      </c>
      <c r="E116" s="701" t="s">
        <v>2700</v>
      </c>
      <c r="F116" s="701" t="s">
        <v>2701</v>
      </c>
      <c r="G116" s="703">
        <v>3.27</v>
      </c>
      <c r="H116" s="703">
        <v>7.94</v>
      </c>
      <c r="I116" s="702">
        <v>1.47</v>
      </c>
      <c r="J116" s="677"/>
    </row>
    <row r="117" spans="1:11" ht="18.75" hidden="1" customHeight="1" x14ac:dyDescent="0.3">
      <c r="A117" s="699">
        <v>41945</v>
      </c>
      <c r="B117" s="700">
        <v>4.6500000000000004</v>
      </c>
      <c r="C117" s="700" t="s">
        <v>2684</v>
      </c>
      <c r="D117" s="700" t="s">
        <v>783</v>
      </c>
      <c r="E117" s="701" t="s">
        <v>2700</v>
      </c>
      <c r="F117" s="701" t="s">
        <v>2702</v>
      </c>
      <c r="G117" s="703">
        <v>3.24</v>
      </c>
      <c r="H117" s="703">
        <v>7.83</v>
      </c>
      <c r="I117" s="702">
        <v>1.44</v>
      </c>
      <c r="J117" s="677"/>
    </row>
    <row r="118" spans="1:11" ht="18.75" hidden="1" customHeight="1" x14ac:dyDescent="0.3">
      <c r="A118" s="699">
        <v>41975</v>
      </c>
      <c r="B118" s="700">
        <v>4.6500000000000004</v>
      </c>
      <c r="C118" s="700" t="s">
        <v>2684</v>
      </c>
      <c r="D118" s="700" t="s">
        <v>784</v>
      </c>
      <c r="E118" s="701" t="s">
        <v>2703</v>
      </c>
      <c r="F118" s="701" t="s">
        <v>2680</v>
      </c>
      <c r="G118" s="703">
        <v>3.2</v>
      </c>
      <c r="H118" s="703">
        <v>7.79</v>
      </c>
      <c r="I118" s="702">
        <v>2.44</v>
      </c>
      <c r="J118" s="677"/>
    </row>
    <row r="119" spans="1:11" ht="18.75" hidden="1" customHeight="1" x14ac:dyDescent="0.3">
      <c r="A119" s="699">
        <v>42006</v>
      </c>
      <c r="B119" s="700">
        <v>4.6500000000000004</v>
      </c>
      <c r="C119" s="700" t="s">
        <v>2684</v>
      </c>
      <c r="D119" s="700" t="s">
        <v>785</v>
      </c>
      <c r="E119" s="701" t="s">
        <v>2704</v>
      </c>
      <c r="F119" s="701" t="s">
        <v>2698</v>
      </c>
      <c r="G119" s="703">
        <v>3.18</v>
      </c>
      <c r="H119" s="703">
        <v>7.7200728639789542</v>
      </c>
      <c r="I119" s="702">
        <v>2.82</v>
      </c>
      <c r="J119" s="677"/>
    </row>
    <row r="120" spans="1:11" ht="18.75" hidden="1" customHeight="1" x14ac:dyDescent="0.3">
      <c r="A120" s="699">
        <v>42037</v>
      </c>
      <c r="B120" s="700">
        <v>4.6500000000000004</v>
      </c>
      <c r="C120" s="700" t="s">
        <v>2684</v>
      </c>
      <c r="D120" s="700" t="s">
        <v>785</v>
      </c>
      <c r="E120" s="701" t="s">
        <v>2704</v>
      </c>
      <c r="F120" s="701" t="s">
        <v>2678</v>
      </c>
      <c r="G120" s="703">
        <v>3.2</v>
      </c>
      <c r="H120" s="703">
        <v>7.75</v>
      </c>
      <c r="I120" s="702">
        <v>2.36</v>
      </c>
      <c r="J120" s="677"/>
    </row>
    <row r="121" spans="1:11" ht="18.75" hidden="1" customHeight="1" x14ac:dyDescent="0.3">
      <c r="A121" s="699">
        <v>42065</v>
      </c>
      <c r="B121" s="700">
        <v>4.6500000000000004</v>
      </c>
      <c r="C121" s="700" t="s">
        <v>2684</v>
      </c>
      <c r="D121" s="700" t="s">
        <v>785</v>
      </c>
      <c r="E121" s="701" t="s">
        <v>2704</v>
      </c>
      <c r="F121" s="701" t="s">
        <v>2701</v>
      </c>
      <c r="G121" s="703">
        <v>3.17</v>
      </c>
      <c r="H121" s="703">
        <v>7.81</v>
      </c>
      <c r="I121" s="702">
        <v>1.88</v>
      </c>
      <c r="J121" s="677"/>
    </row>
    <row r="122" spans="1:11" ht="18.75" hidden="1" customHeight="1" x14ac:dyDescent="0.3">
      <c r="A122" s="699">
        <v>42096</v>
      </c>
      <c r="B122" s="700">
        <v>4.6500000000000004</v>
      </c>
      <c r="C122" s="700" t="s">
        <v>2684</v>
      </c>
      <c r="D122" s="700" t="s">
        <v>785</v>
      </c>
      <c r="E122" s="701" t="s">
        <v>2700</v>
      </c>
      <c r="F122" s="701" t="s">
        <v>2705</v>
      </c>
      <c r="G122" s="703">
        <v>3.0515322413801469</v>
      </c>
      <c r="H122" s="703">
        <v>7.75</v>
      </c>
      <c r="I122" s="702">
        <v>1.47</v>
      </c>
      <c r="J122" s="677"/>
    </row>
    <row r="123" spans="1:11" ht="18.75" hidden="1" customHeight="1" x14ac:dyDescent="0.3">
      <c r="A123" s="699">
        <v>42126</v>
      </c>
      <c r="B123" s="700">
        <v>4.6500000000000004</v>
      </c>
      <c r="C123" s="700" t="s">
        <v>2684</v>
      </c>
      <c r="D123" s="700" t="s">
        <v>785</v>
      </c>
      <c r="E123" s="701" t="s">
        <v>2700</v>
      </c>
      <c r="F123" s="701" t="s">
        <v>2706</v>
      </c>
      <c r="G123" s="703">
        <v>2.84</v>
      </c>
      <c r="H123" s="703">
        <v>7.7</v>
      </c>
      <c r="I123" s="702">
        <v>1.44</v>
      </c>
      <c r="J123" s="677"/>
      <c r="K123" s="704"/>
    </row>
    <row r="124" spans="1:11" ht="18.75" hidden="1" customHeight="1" x14ac:dyDescent="0.3">
      <c r="A124" s="699">
        <v>42157</v>
      </c>
      <c r="B124" s="700">
        <v>4.6500000000000004</v>
      </c>
      <c r="C124" s="700" t="s">
        <v>2684</v>
      </c>
      <c r="D124" s="700" t="s">
        <v>785</v>
      </c>
      <c r="E124" s="701" t="s">
        <v>2707</v>
      </c>
      <c r="F124" s="701" t="s">
        <v>2708</v>
      </c>
      <c r="G124" s="703">
        <v>2.82</v>
      </c>
      <c r="H124" s="703">
        <v>7.68</v>
      </c>
      <c r="I124" s="702">
        <v>1.78</v>
      </c>
      <c r="J124" s="677"/>
      <c r="K124" s="704"/>
    </row>
    <row r="125" spans="1:11" ht="18.75" hidden="1" customHeight="1" x14ac:dyDescent="0.3">
      <c r="A125" s="699">
        <v>42187</v>
      </c>
      <c r="B125" s="700">
        <v>4.6500000000000004</v>
      </c>
      <c r="C125" s="700" t="s">
        <v>2684</v>
      </c>
      <c r="D125" s="700" t="s">
        <v>785</v>
      </c>
      <c r="E125" s="701" t="s">
        <v>2704</v>
      </c>
      <c r="F125" s="701" t="s">
        <v>2708</v>
      </c>
      <c r="G125" s="703">
        <v>2.8</v>
      </c>
      <c r="H125" s="703">
        <v>7.64</v>
      </c>
      <c r="I125" s="702">
        <v>1.79</v>
      </c>
      <c r="J125" s="677"/>
      <c r="K125" s="704"/>
    </row>
    <row r="126" spans="1:11" ht="18.75" hidden="1" customHeight="1" x14ac:dyDescent="0.3">
      <c r="A126" s="699">
        <v>42218</v>
      </c>
      <c r="B126" s="700">
        <v>4.6500000000000004</v>
      </c>
      <c r="C126" s="700" t="s">
        <v>2684</v>
      </c>
      <c r="D126" s="700" t="s">
        <v>785</v>
      </c>
      <c r="E126" s="701" t="s">
        <v>2709</v>
      </c>
      <c r="F126" s="701" t="s">
        <v>2708</v>
      </c>
      <c r="G126" s="703">
        <v>2.8068282217058096</v>
      </c>
      <c r="H126" s="703">
        <v>7.615889360455923</v>
      </c>
      <c r="I126" s="702">
        <v>1.67</v>
      </c>
      <c r="J126" s="677"/>
      <c r="K126" s="704"/>
    </row>
    <row r="127" spans="1:11" ht="18.75" hidden="1" customHeight="1" x14ac:dyDescent="0.3">
      <c r="A127" s="699">
        <v>42249</v>
      </c>
      <c r="B127" s="700">
        <v>4.6500000000000004</v>
      </c>
      <c r="C127" s="700" t="s">
        <v>2684</v>
      </c>
      <c r="D127" s="700" t="s">
        <v>785</v>
      </c>
      <c r="E127" s="701" t="s">
        <v>2709</v>
      </c>
      <c r="F127" s="701" t="s">
        <v>2710</v>
      </c>
      <c r="G127" s="703">
        <v>2.83</v>
      </c>
      <c r="H127" s="703">
        <v>7.55</v>
      </c>
      <c r="I127" s="702">
        <v>1.96</v>
      </c>
      <c r="J127" s="677"/>
      <c r="K127" s="704"/>
    </row>
    <row r="128" spans="1:11" ht="18.75" hidden="1" customHeight="1" x14ac:dyDescent="0.3">
      <c r="A128" s="699">
        <v>42279</v>
      </c>
      <c r="B128" s="700">
        <v>4.6500000000000004</v>
      </c>
      <c r="C128" s="700" t="s">
        <v>2684</v>
      </c>
      <c r="D128" s="700" t="s">
        <v>785</v>
      </c>
      <c r="E128" s="701" t="s">
        <v>2711</v>
      </c>
      <c r="F128" s="701" t="s">
        <v>2712</v>
      </c>
      <c r="G128" s="703">
        <v>2.808737315412309</v>
      </c>
      <c r="H128" s="703">
        <v>7.4735343910847893</v>
      </c>
      <c r="I128" s="702">
        <v>2.34</v>
      </c>
      <c r="J128" s="677"/>
      <c r="K128" s="704"/>
    </row>
    <row r="129" spans="1:11" ht="18.75" hidden="1" customHeight="1" x14ac:dyDescent="0.3">
      <c r="A129" s="699">
        <v>42310</v>
      </c>
      <c r="B129" s="700">
        <v>4.4000000000000004</v>
      </c>
      <c r="C129" s="700" t="s">
        <v>2684</v>
      </c>
      <c r="D129" s="700" t="s">
        <v>785</v>
      </c>
      <c r="E129" s="701" t="s">
        <v>2711</v>
      </c>
      <c r="F129" s="701" t="s">
        <v>2713</v>
      </c>
      <c r="G129" s="703">
        <v>2.66</v>
      </c>
      <c r="H129" s="703">
        <v>7.28</v>
      </c>
      <c r="I129" s="702">
        <v>2.74</v>
      </c>
      <c r="J129" s="705"/>
      <c r="K129" s="704"/>
    </row>
    <row r="130" spans="1:11" ht="18.75" hidden="1" customHeight="1" x14ac:dyDescent="0.3">
      <c r="A130" s="699">
        <v>42340</v>
      </c>
      <c r="B130" s="700">
        <v>4.4000000000000004</v>
      </c>
      <c r="C130" s="700" t="s">
        <v>2684</v>
      </c>
      <c r="D130" s="700" t="s">
        <v>785</v>
      </c>
      <c r="E130" s="701" t="s">
        <v>2711</v>
      </c>
      <c r="F130" s="701" t="s">
        <v>2713</v>
      </c>
      <c r="G130" s="703">
        <v>2.6262079505853757</v>
      </c>
      <c r="H130" s="703">
        <v>7.2387669228824993</v>
      </c>
      <c r="I130" s="702">
        <v>3.45</v>
      </c>
      <c r="J130" s="705"/>
      <c r="K130" s="704"/>
    </row>
    <row r="131" spans="1:11" ht="18.75" hidden="1" customHeight="1" x14ac:dyDescent="0.3">
      <c r="A131" s="699">
        <v>42371</v>
      </c>
      <c r="B131" s="700">
        <v>4.4000000000000004</v>
      </c>
      <c r="C131" s="700" t="s">
        <v>2684</v>
      </c>
      <c r="D131" s="700" t="s">
        <v>785</v>
      </c>
      <c r="E131" s="701" t="s">
        <v>2714</v>
      </c>
      <c r="F131" s="701" t="s">
        <v>2715</v>
      </c>
      <c r="G131" s="703">
        <v>2.62</v>
      </c>
      <c r="H131" s="703">
        <v>7.23</v>
      </c>
      <c r="I131" s="702">
        <v>3.18</v>
      </c>
      <c r="J131" s="677"/>
      <c r="K131" s="704"/>
    </row>
    <row r="132" spans="1:11" ht="18.75" hidden="1" customHeight="1" x14ac:dyDescent="0.3">
      <c r="A132" s="699">
        <v>42402</v>
      </c>
      <c r="B132" s="700">
        <v>4.4000000000000004</v>
      </c>
      <c r="C132" s="700" t="s">
        <v>2684</v>
      </c>
      <c r="D132" s="700" t="s">
        <v>785</v>
      </c>
      <c r="E132" s="701" t="s">
        <v>2714</v>
      </c>
      <c r="F132" s="701" t="s">
        <v>2715</v>
      </c>
      <c r="G132" s="703">
        <v>2.59</v>
      </c>
      <c r="H132" s="703">
        <v>7.23</v>
      </c>
      <c r="I132" s="702">
        <v>2.52</v>
      </c>
      <c r="J132" s="677"/>
      <c r="K132" s="704"/>
    </row>
    <row r="133" spans="1:11" ht="18.75" hidden="1" customHeight="1" x14ac:dyDescent="0.3">
      <c r="A133" s="699">
        <v>42431</v>
      </c>
      <c r="B133" s="700">
        <v>4.4000000000000004</v>
      </c>
      <c r="C133" s="700" t="s">
        <v>2684</v>
      </c>
      <c r="D133" s="700" t="s">
        <v>785</v>
      </c>
      <c r="E133" s="701" t="s">
        <v>2714</v>
      </c>
      <c r="F133" s="701" t="s">
        <v>2716</v>
      </c>
      <c r="G133" s="703">
        <v>2.58</v>
      </c>
      <c r="H133" s="703">
        <v>7.21</v>
      </c>
      <c r="I133" s="702">
        <v>2.75</v>
      </c>
      <c r="J133" s="677"/>
      <c r="K133" s="704"/>
    </row>
    <row r="134" spans="1:11" ht="18.75" hidden="1" customHeight="1" x14ac:dyDescent="0.3">
      <c r="A134" s="699">
        <v>42462</v>
      </c>
      <c r="B134" s="700">
        <v>4.4000000000000004</v>
      </c>
      <c r="C134" s="700" t="s">
        <v>2684</v>
      </c>
      <c r="D134" s="700" t="s">
        <v>785</v>
      </c>
      <c r="E134" s="701" t="s">
        <v>2714</v>
      </c>
      <c r="F134" s="701" t="s">
        <v>2717</v>
      </c>
      <c r="G134" s="703">
        <v>2.62</v>
      </c>
      <c r="H134" s="703">
        <v>7.19</v>
      </c>
      <c r="I134" s="702">
        <v>2.84</v>
      </c>
      <c r="J134" s="677"/>
      <c r="K134" s="704"/>
    </row>
    <row r="135" spans="1:11" ht="18.75" hidden="1" customHeight="1" x14ac:dyDescent="0.3">
      <c r="A135" s="699">
        <v>42491</v>
      </c>
      <c r="B135" s="700">
        <v>4.4000000000000004</v>
      </c>
      <c r="C135" s="700" t="s">
        <v>2684</v>
      </c>
      <c r="D135" s="700" t="s">
        <v>785</v>
      </c>
      <c r="E135" s="701" t="s">
        <v>2714</v>
      </c>
      <c r="F135" s="701" t="s">
        <v>2717</v>
      </c>
      <c r="G135" s="703">
        <v>2.57</v>
      </c>
      <c r="H135" s="703">
        <v>7.21</v>
      </c>
      <c r="I135" s="702">
        <v>2.65</v>
      </c>
      <c r="J135" s="677"/>
      <c r="K135" s="704"/>
    </row>
    <row r="136" spans="1:11" ht="18.75" hidden="1" customHeight="1" x14ac:dyDescent="0.3">
      <c r="A136" s="699">
        <v>42522</v>
      </c>
      <c r="B136" s="700">
        <v>4.4000000000000004</v>
      </c>
      <c r="C136" s="700" t="s">
        <v>2684</v>
      </c>
      <c r="D136" s="700" t="s">
        <v>785</v>
      </c>
      <c r="E136" s="701" t="s">
        <v>2714</v>
      </c>
      <c r="F136" s="701" t="s">
        <v>2718</v>
      </c>
      <c r="G136" s="703">
        <v>2.5499999999999998</v>
      </c>
      <c r="H136" s="703">
        <v>7.23</v>
      </c>
      <c r="I136" s="702">
        <v>2.29</v>
      </c>
      <c r="J136" s="677"/>
      <c r="K136" s="704"/>
    </row>
    <row r="137" spans="1:11" ht="18.75" hidden="1" customHeight="1" x14ac:dyDescent="0.3">
      <c r="A137" s="699">
        <v>42552</v>
      </c>
      <c r="B137" s="700">
        <v>4</v>
      </c>
      <c r="C137" s="700" t="s">
        <v>2684</v>
      </c>
      <c r="D137" s="700" t="s">
        <v>785</v>
      </c>
      <c r="E137" s="701" t="s">
        <v>2714</v>
      </c>
      <c r="F137" s="701" t="s">
        <v>2718</v>
      </c>
      <c r="G137" s="703">
        <v>2.5099999999999998</v>
      </c>
      <c r="H137" s="703">
        <v>7.12</v>
      </c>
      <c r="I137" s="702">
        <v>2.79</v>
      </c>
      <c r="J137" s="705"/>
      <c r="K137" s="704"/>
    </row>
    <row r="138" spans="1:11" ht="18.75" hidden="1" customHeight="1" x14ac:dyDescent="0.3">
      <c r="A138" s="699">
        <v>42583</v>
      </c>
      <c r="B138" s="700">
        <v>4</v>
      </c>
      <c r="C138" s="700" t="s">
        <v>2719</v>
      </c>
      <c r="D138" s="700" t="s">
        <v>786</v>
      </c>
      <c r="E138" s="701" t="s">
        <v>2714</v>
      </c>
      <c r="F138" s="701" t="s">
        <v>2720</v>
      </c>
      <c r="G138" s="703">
        <v>2.2000000000000002</v>
      </c>
      <c r="H138" s="703">
        <v>6.87</v>
      </c>
      <c r="I138" s="702">
        <v>2.48</v>
      </c>
      <c r="J138" s="705"/>
      <c r="K138" s="704"/>
    </row>
    <row r="139" spans="1:11" ht="18.75" hidden="1" customHeight="1" x14ac:dyDescent="0.3">
      <c r="A139" s="699">
        <v>42614</v>
      </c>
      <c r="B139" s="700">
        <v>4</v>
      </c>
      <c r="C139" s="700" t="s">
        <v>2719</v>
      </c>
      <c r="D139" s="700" t="s">
        <v>786</v>
      </c>
      <c r="E139" s="701" t="s">
        <v>2714</v>
      </c>
      <c r="F139" s="701" t="s">
        <v>2721</v>
      </c>
      <c r="G139" s="703">
        <v>2.16</v>
      </c>
      <c r="H139" s="703">
        <v>6.84</v>
      </c>
      <c r="I139" s="702">
        <v>2.46</v>
      </c>
      <c r="J139" s="705"/>
      <c r="K139" s="704"/>
    </row>
    <row r="140" spans="1:11" ht="18.75" hidden="1" customHeight="1" x14ac:dyDescent="0.3">
      <c r="A140" s="699">
        <v>42644</v>
      </c>
      <c r="B140" s="700">
        <v>4</v>
      </c>
      <c r="C140" s="700" t="s">
        <v>2719</v>
      </c>
      <c r="D140" s="700" t="s">
        <v>787</v>
      </c>
      <c r="E140" s="701" t="s">
        <v>2714</v>
      </c>
      <c r="F140" s="701" t="s">
        <v>2720</v>
      </c>
      <c r="G140" s="703">
        <v>2.16</v>
      </c>
      <c r="H140" s="703">
        <v>6.88</v>
      </c>
      <c r="I140" s="702">
        <v>2.6</v>
      </c>
      <c r="J140" s="705"/>
      <c r="K140" s="704"/>
    </row>
    <row r="141" spans="1:11" ht="18.75" hidden="1" customHeight="1" x14ac:dyDescent="0.3">
      <c r="A141" s="699">
        <v>42675</v>
      </c>
      <c r="B141" s="700">
        <v>4</v>
      </c>
      <c r="C141" s="700" t="s">
        <v>2719</v>
      </c>
      <c r="D141" s="700" t="s">
        <v>787</v>
      </c>
      <c r="E141" s="701" t="s">
        <v>2714</v>
      </c>
      <c r="F141" s="701" t="s">
        <v>2721</v>
      </c>
      <c r="G141" s="703">
        <v>2.21</v>
      </c>
      <c r="H141" s="703">
        <v>6.83</v>
      </c>
      <c r="I141" s="702">
        <v>2.68</v>
      </c>
      <c r="J141" s="705"/>
      <c r="K141" s="704"/>
    </row>
    <row r="142" spans="1:11" ht="17.25" hidden="1" thickBot="1" x14ac:dyDescent="0.35">
      <c r="A142" s="706">
        <v>42705</v>
      </c>
      <c r="B142" s="707">
        <v>4</v>
      </c>
      <c r="C142" s="707" t="s">
        <v>2719</v>
      </c>
      <c r="D142" s="707" t="s">
        <v>787</v>
      </c>
      <c r="E142" s="708" t="s">
        <v>2714</v>
      </c>
      <c r="F142" s="708" t="s">
        <v>2722</v>
      </c>
      <c r="G142" s="709">
        <v>2.21</v>
      </c>
      <c r="H142" s="709">
        <v>6.86</v>
      </c>
      <c r="I142" s="710">
        <v>2.87</v>
      </c>
      <c r="J142" s="705"/>
      <c r="K142" s="704"/>
    </row>
    <row r="143" spans="1:11" ht="17.25" hidden="1" customHeight="1" x14ac:dyDescent="0.3">
      <c r="A143" s="711">
        <v>42736</v>
      </c>
      <c r="B143" s="700">
        <v>4</v>
      </c>
      <c r="C143" s="700" t="s">
        <v>2719</v>
      </c>
      <c r="D143" s="700" t="s">
        <v>787</v>
      </c>
      <c r="E143" s="701" t="s">
        <v>2723</v>
      </c>
      <c r="F143" s="701" t="s">
        <v>2724</v>
      </c>
      <c r="G143" s="703">
        <v>2.16</v>
      </c>
      <c r="H143" s="703">
        <v>6.87</v>
      </c>
      <c r="I143" s="702">
        <v>2.64</v>
      </c>
      <c r="J143" s="705"/>
      <c r="K143" s="704"/>
    </row>
    <row r="144" spans="1:11" ht="18.75" hidden="1" customHeight="1" x14ac:dyDescent="0.3">
      <c r="A144" s="711">
        <v>42767</v>
      </c>
      <c r="B144" s="700">
        <v>4</v>
      </c>
      <c r="C144" s="700" t="s">
        <v>2719</v>
      </c>
      <c r="D144" s="700" t="s">
        <v>787</v>
      </c>
      <c r="E144" s="701" t="s">
        <v>2725</v>
      </c>
      <c r="F144" s="701" t="s">
        <v>2724</v>
      </c>
      <c r="G144" s="703">
        <v>2.14</v>
      </c>
      <c r="H144" s="703">
        <v>6.83</v>
      </c>
      <c r="I144" s="702">
        <v>2.21</v>
      </c>
      <c r="J144" s="705"/>
      <c r="K144" s="704"/>
    </row>
    <row r="145" spans="1:11" ht="18.75" hidden="1" customHeight="1" x14ac:dyDescent="0.3">
      <c r="A145" s="711">
        <v>42795</v>
      </c>
      <c r="B145" s="700">
        <v>4</v>
      </c>
      <c r="C145" s="700" t="s">
        <v>2719</v>
      </c>
      <c r="D145" s="700" t="s">
        <v>787</v>
      </c>
      <c r="E145" s="701" t="s">
        <v>2723</v>
      </c>
      <c r="F145" s="701" t="s">
        <v>2708</v>
      </c>
      <c r="G145" s="703">
        <v>2.14</v>
      </c>
      <c r="H145" s="703">
        <v>6.74</v>
      </c>
      <c r="I145" s="702">
        <v>2.5099999999999998</v>
      </c>
      <c r="J145" s="705"/>
      <c r="K145" s="704"/>
    </row>
    <row r="146" spans="1:11" ht="18.75" hidden="1" customHeight="1" x14ac:dyDescent="0.3">
      <c r="A146" s="711">
        <v>42826</v>
      </c>
      <c r="B146" s="700">
        <v>4</v>
      </c>
      <c r="C146" s="700" t="s">
        <v>2719</v>
      </c>
      <c r="D146" s="700" t="s">
        <v>787</v>
      </c>
      <c r="E146" s="701" t="s">
        <v>2723</v>
      </c>
      <c r="F146" s="701" t="s">
        <v>2724</v>
      </c>
      <c r="G146" s="703">
        <v>2.16</v>
      </c>
      <c r="H146" s="703">
        <v>6.74</v>
      </c>
      <c r="I146" s="702">
        <v>2.75</v>
      </c>
      <c r="J146" s="705"/>
      <c r="K146" s="704"/>
    </row>
    <row r="147" spans="1:11" ht="18.75" hidden="1" customHeight="1" x14ac:dyDescent="0.3">
      <c r="A147" s="711">
        <v>42856</v>
      </c>
      <c r="B147" s="700">
        <v>4</v>
      </c>
      <c r="C147" s="700" t="s">
        <v>2719</v>
      </c>
      <c r="D147" s="700" t="s">
        <v>787</v>
      </c>
      <c r="E147" s="701" t="s">
        <v>2726</v>
      </c>
      <c r="F147" s="701" t="s">
        <v>2708</v>
      </c>
      <c r="G147" s="703">
        <v>2.13</v>
      </c>
      <c r="H147" s="703">
        <v>6.76</v>
      </c>
      <c r="I147" s="702">
        <v>2.12</v>
      </c>
      <c r="J147" s="705"/>
      <c r="K147" s="704"/>
    </row>
    <row r="148" spans="1:11" ht="18.75" hidden="1" customHeight="1" x14ac:dyDescent="0.3">
      <c r="A148" s="711">
        <v>42887</v>
      </c>
      <c r="B148" s="700">
        <v>4</v>
      </c>
      <c r="C148" s="700" t="s">
        <v>2719</v>
      </c>
      <c r="D148" s="700" t="s">
        <v>787</v>
      </c>
      <c r="E148" s="701" t="s">
        <v>2727</v>
      </c>
      <c r="F148" s="701" t="s">
        <v>2708</v>
      </c>
      <c r="G148" s="703">
        <v>2.15</v>
      </c>
      <c r="H148" s="703">
        <v>6.81</v>
      </c>
      <c r="I148" s="702">
        <v>2.0499999999999998</v>
      </c>
      <c r="J148" s="705"/>
      <c r="K148" s="704"/>
    </row>
    <row r="149" spans="1:11" ht="18.75" hidden="1" customHeight="1" x14ac:dyDescent="0.3">
      <c r="A149" s="711">
        <v>42917</v>
      </c>
      <c r="B149" s="700">
        <v>4</v>
      </c>
      <c r="C149" s="700" t="s">
        <v>2719</v>
      </c>
      <c r="D149" s="700" t="s">
        <v>788</v>
      </c>
      <c r="E149" s="701" t="s">
        <v>2727</v>
      </c>
      <c r="F149" s="701" t="s">
        <v>2708</v>
      </c>
      <c r="G149" s="703">
        <v>2.14</v>
      </c>
      <c r="H149" s="703">
        <v>6.78</v>
      </c>
      <c r="I149" s="702">
        <v>1.97</v>
      </c>
      <c r="J149" s="705"/>
      <c r="K149" s="704"/>
    </row>
    <row r="150" spans="1:11" ht="18.75" hidden="1" customHeight="1" x14ac:dyDescent="0.3">
      <c r="A150" s="711">
        <v>42948</v>
      </c>
      <c r="B150" s="700">
        <v>4</v>
      </c>
      <c r="C150" s="700" t="s">
        <v>2719</v>
      </c>
      <c r="D150" s="700" t="s">
        <v>789</v>
      </c>
      <c r="E150" s="701" t="s">
        <v>2728</v>
      </c>
      <c r="F150" s="701" t="s">
        <v>2708</v>
      </c>
      <c r="G150" s="703">
        <v>2.09</v>
      </c>
      <c r="H150" s="703">
        <v>6.73</v>
      </c>
      <c r="I150" s="702">
        <v>2.0499999999999998</v>
      </c>
      <c r="J150" s="705"/>
      <c r="K150" s="704"/>
    </row>
    <row r="151" spans="1:11" ht="18.75" hidden="1" customHeight="1" x14ac:dyDescent="0.3">
      <c r="A151" s="711">
        <v>42979</v>
      </c>
      <c r="B151" s="700">
        <v>3.5</v>
      </c>
      <c r="C151" s="700" t="s">
        <v>2729</v>
      </c>
      <c r="D151" s="700" t="s">
        <v>790</v>
      </c>
      <c r="E151" s="701" t="s">
        <v>2727</v>
      </c>
      <c r="F151" s="701" t="s">
        <v>1971</v>
      </c>
      <c r="G151" s="703">
        <v>1.75</v>
      </c>
      <c r="H151" s="703">
        <v>6.28</v>
      </c>
      <c r="I151" s="702">
        <v>2</v>
      </c>
      <c r="J151" s="705"/>
      <c r="K151" s="704"/>
    </row>
    <row r="152" spans="1:11" ht="18.75" hidden="1" customHeight="1" x14ac:dyDescent="0.3">
      <c r="A152" s="711">
        <v>43009</v>
      </c>
      <c r="B152" s="700">
        <v>3.5</v>
      </c>
      <c r="C152" s="700" t="s">
        <v>2729</v>
      </c>
      <c r="D152" s="700" t="s">
        <v>791</v>
      </c>
      <c r="E152" s="701" t="s">
        <v>2730</v>
      </c>
      <c r="F152" s="701" t="s">
        <v>1971</v>
      </c>
      <c r="G152" s="703">
        <v>1.68</v>
      </c>
      <c r="H152" s="703">
        <v>6.15</v>
      </c>
      <c r="I152" s="702">
        <v>1.78</v>
      </c>
      <c r="J152" s="705"/>
      <c r="K152" s="704"/>
    </row>
    <row r="153" spans="1:11" ht="18.75" hidden="1" customHeight="1" x14ac:dyDescent="0.3">
      <c r="A153" s="711">
        <v>43040</v>
      </c>
      <c r="B153" s="700">
        <v>3.5</v>
      </c>
      <c r="C153" s="700" t="s">
        <v>2729</v>
      </c>
      <c r="D153" s="700" t="s">
        <v>791</v>
      </c>
      <c r="E153" s="701" t="s">
        <v>2731</v>
      </c>
      <c r="F153" s="701" t="s">
        <v>1971</v>
      </c>
      <c r="G153" s="703">
        <v>1.69</v>
      </c>
      <c r="H153" s="703">
        <v>6.2</v>
      </c>
      <c r="I153" s="702">
        <v>1.96</v>
      </c>
      <c r="J153" s="705"/>
      <c r="K153" s="704"/>
    </row>
    <row r="154" spans="1:11" ht="18.75" hidden="1" customHeight="1" x14ac:dyDescent="0.3">
      <c r="A154" s="711">
        <v>43070</v>
      </c>
      <c r="B154" s="700">
        <v>3.5</v>
      </c>
      <c r="C154" s="700" t="s">
        <v>2729</v>
      </c>
      <c r="D154" s="700" t="s">
        <v>791</v>
      </c>
      <c r="E154" s="701" t="s">
        <v>2732</v>
      </c>
      <c r="F154" s="701" t="s">
        <v>1971</v>
      </c>
      <c r="G154" s="703">
        <v>1.67</v>
      </c>
      <c r="H154" s="703">
        <v>6.2</v>
      </c>
      <c r="I154" s="702">
        <v>2.4700000000000002</v>
      </c>
      <c r="J154" s="705"/>
      <c r="K154" s="704"/>
    </row>
    <row r="155" spans="1:11" ht="18.75" hidden="1" customHeight="1" x14ac:dyDescent="0.3">
      <c r="A155" s="711">
        <v>43101</v>
      </c>
      <c r="B155" s="700">
        <v>3.5</v>
      </c>
      <c r="C155" s="700" t="s">
        <v>2729</v>
      </c>
      <c r="D155" s="700" t="s">
        <v>791</v>
      </c>
      <c r="E155" s="701" t="s">
        <v>2733</v>
      </c>
      <c r="F155" s="701" t="s">
        <v>1971</v>
      </c>
      <c r="G155" s="703">
        <v>1.67</v>
      </c>
      <c r="H155" s="703">
        <v>6.16</v>
      </c>
      <c r="I155" s="702">
        <v>2.5099999999999998</v>
      </c>
      <c r="J155" s="705"/>
      <c r="K155" s="704"/>
    </row>
    <row r="156" spans="1:11" ht="18.75" hidden="1" customHeight="1" x14ac:dyDescent="0.3">
      <c r="A156" s="711">
        <v>43132</v>
      </c>
      <c r="B156" s="700">
        <v>3.5</v>
      </c>
      <c r="C156" s="700" t="s">
        <v>2729</v>
      </c>
      <c r="D156" s="700" t="s">
        <v>791</v>
      </c>
      <c r="E156" s="701" t="s">
        <v>2726</v>
      </c>
      <c r="F156" s="701" t="s">
        <v>1971</v>
      </c>
      <c r="G156" s="703">
        <v>1.68</v>
      </c>
      <c r="H156" s="703">
        <v>6.13</v>
      </c>
      <c r="I156" s="702">
        <v>2.91</v>
      </c>
      <c r="J156" s="705"/>
      <c r="K156" s="704"/>
    </row>
    <row r="157" spans="1:11" ht="18.75" hidden="1" customHeight="1" x14ac:dyDescent="0.3">
      <c r="A157" s="711">
        <v>43160</v>
      </c>
      <c r="B157" s="700">
        <v>3.5</v>
      </c>
      <c r="C157" s="700" t="s">
        <v>2729</v>
      </c>
      <c r="D157" s="700" t="s">
        <v>791</v>
      </c>
      <c r="E157" s="701" t="s">
        <v>2732</v>
      </c>
      <c r="F157" s="701" t="s">
        <v>2734</v>
      </c>
      <c r="G157" s="703">
        <v>1.66</v>
      </c>
      <c r="H157" s="703">
        <v>6.17</v>
      </c>
      <c r="I157" s="702">
        <v>3.74</v>
      </c>
      <c r="J157" s="705"/>
      <c r="K157" s="704"/>
    </row>
    <row r="158" spans="1:11" ht="18.75" hidden="1" customHeight="1" x14ac:dyDescent="0.3">
      <c r="A158" s="711">
        <v>43191</v>
      </c>
      <c r="B158" s="700">
        <v>3.5</v>
      </c>
      <c r="C158" s="700" t="s">
        <v>2729</v>
      </c>
      <c r="D158" s="700" t="s">
        <v>791</v>
      </c>
      <c r="E158" s="701" t="s">
        <v>2735</v>
      </c>
      <c r="F158" s="701" t="s">
        <v>2734</v>
      </c>
      <c r="G158" s="703">
        <v>1.65</v>
      </c>
      <c r="H158" s="703">
        <v>6.18</v>
      </c>
      <c r="I158" s="702">
        <v>3.69</v>
      </c>
      <c r="J158" s="705"/>
      <c r="K158" s="704"/>
    </row>
    <row r="159" spans="1:11" ht="18.75" hidden="1" customHeight="1" x14ac:dyDescent="0.3">
      <c r="A159" s="711">
        <v>43221</v>
      </c>
      <c r="B159" s="700">
        <v>3.5</v>
      </c>
      <c r="C159" s="700" t="s">
        <v>2729</v>
      </c>
      <c r="D159" s="700" t="s">
        <v>791</v>
      </c>
      <c r="E159" s="701" t="s">
        <v>2736</v>
      </c>
      <c r="F159" s="701" t="s">
        <v>2734</v>
      </c>
      <c r="G159" s="703">
        <v>1.65</v>
      </c>
      <c r="H159" s="703">
        <v>6.19</v>
      </c>
      <c r="I159" s="702">
        <v>3.52</v>
      </c>
      <c r="J159" s="705"/>
      <c r="K159" s="704"/>
    </row>
    <row r="160" spans="1:11" ht="18.75" hidden="1" customHeight="1" x14ac:dyDescent="0.3">
      <c r="A160" s="711" t="s">
        <v>2737</v>
      </c>
      <c r="B160" s="700">
        <v>3.5</v>
      </c>
      <c r="C160" s="700" t="s">
        <v>2729</v>
      </c>
      <c r="D160" s="700" t="s">
        <v>791</v>
      </c>
      <c r="E160" s="701" t="s">
        <v>2725</v>
      </c>
      <c r="F160" s="701" t="s">
        <v>2734</v>
      </c>
      <c r="G160" s="703">
        <v>1.64</v>
      </c>
      <c r="H160" s="703">
        <v>6.24</v>
      </c>
      <c r="I160" s="702">
        <v>3.68</v>
      </c>
      <c r="J160" s="705"/>
      <c r="K160" s="704"/>
    </row>
    <row r="161" spans="1:11" ht="18.75" hidden="1" customHeight="1" x14ac:dyDescent="0.3">
      <c r="A161" s="711">
        <v>43282</v>
      </c>
      <c r="B161" s="700">
        <v>3.5</v>
      </c>
      <c r="C161" s="700" t="s">
        <v>2729</v>
      </c>
      <c r="D161" s="700" t="s">
        <v>791</v>
      </c>
      <c r="E161" s="701" t="s">
        <v>2738</v>
      </c>
      <c r="F161" s="701" t="s">
        <v>2734</v>
      </c>
      <c r="G161" s="703">
        <v>1.65</v>
      </c>
      <c r="H161" s="703">
        <v>6.23</v>
      </c>
      <c r="I161" s="702">
        <v>3.55</v>
      </c>
      <c r="J161" s="705"/>
      <c r="K161" s="704"/>
    </row>
    <row r="162" spans="1:11" ht="18.75" hidden="1" customHeight="1" x14ac:dyDescent="0.3">
      <c r="A162" s="711">
        <v>43313</v>
      </c>
      <c r="B162" s="700">
        <v>3.5</v>
      </c>
      <c r="C162" s="700" t="s">
        <v>2729</v>
      </c>
      <c r="D162" s="700" t="s">
        <v>792</v>
      </c>
      <c r="E162" s="701" t="s">
        <v>2739</v>
      </c>
      <c r="F162" s="701" t="s">
        <v>2734</v>
      </c>
      <c r="G162" s="703">
        <v>1.66</v>
      </c>
      <c r="H162" s="703">
        <v>6.22</v>
      </c>
      <c r="I162" s="702">
        <v>3.62</v>
      </c>
      <c r="J162" s="705"/>
      <c r="K162" s="704"/>
    </row>
    <row r="163" spans="1:11" ht="18.75" hidden="1" customHeight="1" x14ac:dyDescent="0.3">
      <c r="A163" s="711">
        <v>43344</v>
      </c>
      <c r="B163" s="700">
        <v>3.5</v>
      </c>
      <c r="C163" s="700" t="s">
        <v>2729</v>
      </c>
      <c r="D163" s="700" t="s">
        <v>793</v>
      </c>
      <c r="E163" s="701" t="s">
        <v>2740</v>
      </c>
      <c r="F163" s="701" t="s">
        <v>2741</v>
      </c>
      <c r="G163" s="703">
        <v>1.71</v>
      </c>
      <c r="H163" s="703">
        <v>6.22</v>
      </c>
      <c r="I163" s="702">
        <v>3.6</v>
      </c>
      <c r="J163" s="705"/>
      <c r="K163" s="704"/>
    </row>
    <row r="164" spans="1:11" ht="18.75" hidden="1" customHeight="1" x14ac:dyDescent="0.3">
      <c r="A164" s="711">
        <v>43374</v>
      </c>
      <c r="B164" s="700">
        <v>3.5</v>
      </c>
      <c r="C164" s="700" t="s">
        <v>2729</v>
      </c>
      <c r="D164" s="700" t="s">
        <v>793</v>
      </c>
      <c r="E164" s="701" t="s">
        <v>2742</v>
      </c>
      <c r="F164" s="701" t="s">
        <v>1967</v>
      </c>
      <c r="G164" s="703">
        <v>1.71</v>
      </c>
      <c r="H164" s="703">
        <v>6.39</v>
      </c>
      <c r="I164" s="702">
        <v>3.55</v>
      </c>
      <c r="J164" s="705"/>
      <c r="K164" s="704"/>
    </row>
    <row r="165" spans="1:11" ht="18.75" customHeight="1" x14ac:dyDescent="0.3">
      <c r="A165" s="711">
        <v>43405</v>
      </c>
      <c r="B165" s="700">
        <v>3.5</v>
      </c>
      <c r="C165" s="700" t="s">
        <v>2729</v>
      </c>
      <c r="D165" s="700" t="s">
        <v>793</v>
      </c>
      <c r="E165" s="701" t="s">
        <v>2743</v>
      </c>
      <c r="F165" s="701" t="s">
        <v>1968</v>
      </c>
      <c r="G165" s="703">
        <v>1.7</v>
      </c>
      <c r="H165" s="703">
        <v>6.34</v>
      </c>
      <c r="I165" s="702">
        <v>3.58</v>
      </c>
      <c r="J165" s="705"/>
      <c r="K165" s="704"/>
    </row>
    <row r="166" spans="1:11" ht="18.75" customHeight="1" x14ac:dyDescent="0.3">
      <c r="A166" s="711">
        <v>43435</v>
      </c>
      <c r="B166" s="700">
        <v>3.5</v>
      </c>
      <c r="C166" s="700" t="s">
        <v>2729</v>
      </c>
      <c r="D166" s="700" t="s">
        <v>793</v>
      </c>
      <c r="E166" s="701" t="s">
        <v>2744</v>
      </c>
      <c r="F166" s="701" t="s">
        <v>2745</v>
      </c>
      <c r="G166" s="703">
        <v>1.72</v>
      </c>
      <c r="H166" s="703">
        <v>6.21</v>
      </c>
      <c r="I166" s="702">
        <v>3.51</v>
      </c>
      <c r="J166" s="705"/>
      <c r="K166" s="704"/>
    </row>
    <row r="167" spans="1:11" ht="18.75" customHeight="1" x14ac:dyDescent="0.3">
      <c r="A167" s="711">
        <v>43466</v>
      </c>
      <c r="B167" s="700">
        <v>3.5</v>
      </c>
      <c r="C167" s="700" t="s">
        <v>2729</v>
      </c>
      <c r="D167" s="700" t="s">
        <v>793</v>
      </c>
      <c r="E167" s="701" t="s">
        <v>2746</v>
      </c>
      <c r="F167" s="701" t="s">
        <v>2745</v>
      </c>
      <c r="G167" s="703">
        <v>1.73</v>
      </c>
      <c r="H167" s="703">
        <v>6.21</v>
      </c>
      <c r="I167" s="702">
        <v>3.43</v>
      </c>
      <c r="J167" s="705"/>
      <c r="K167" s="704"/>
    </row>
    <row r="168" spans="1:11" ht="18.75" customHeight="1" x14ac:dyDescent="0.3">
      <c r="A168" s="711">
        <v>43497</v>
      </c>
      <c r="B168" s="700">
        <v>3.5</v>
      </c>
      <c r="C168" s="700" t="s">
        <v>2729</v>
      </c>
      <c r="D168" s="700" t="s">
        <v>793</v>
      </c>
      <c r="E168" s="701" t="s">
        <v>2747</v>
      </c>
      <c r="F168" s="701" t="s">
        <v>2745</v>
      </c>
      <c r="G168" s="703">
        <v>1.73</v>
      </c>
      <c r="H168" s="703">
        <v>6.3</v>
      </c>
      <c r="I168" s="702">
        <v>3.45</v>
      </c>
      <c r="J168" s="705"/>
      <c r="K168" s="704"/>
    </row>
    <row r="169" spans="1:11" ht="18.75" customHeight="1" x14ac:dyDescent="0.3">
      <c r="A169" s="711">
        <v>43525</v>
      </c>
      <c r="B169" s="700">
        <v>3.5</v>
      </c>
      <c r="C169" s="700" t="s">
        <v>2729</v>
      </c>
      <c r="D169" s="700" t="s">
        <v>793</v>
      </c>
      <c r="E169" s="701" t="s">
        <v>2748</v>
      </c>
      <c r="F169" s="701" t="s">
        <v>2745</v>
      </c>
      <c r="G169" s="703">
        <v>1.74</v>
      </c>
      <c r="H169" s="703">
        <v>6.24</v>
      </c>
      <c r="I169" s="702">
        <v>3.3</v>
      </c>
      <c r="J169" s="705"/>
      <c r="K169" s="704"/>
    </row>
    <row r="170" spans="1:11" ht="18.75" customHeight="1" x14ac:dyDescent="0.3">
      <c r="A170" s="711">
        <v>43556</v>
      </c>
      <c r="B170" s="700">
        <v>3.5</v>
      </c>
      <c r="C170" s="700" t="s">
        <v>2729</v>
      </c>
      <c r="D170" s="700" t="s">
        <v>793</v>
      </c>
      <c r="E170" s="701" t="s">
        <v>2749</v>
      </c>
      <c r="F170" s="701" t="s">
        <v>1970</v>
      </c>
      <c r="G170" s="703">
        <v>1.72</v>
      </c>
      <c r="H170" s="703">
        <v>6.25</v>
      </c>
      <c r="I170" s="702">
        <v>3.28</v>
      </c>
      <c r="J170" s="705"/>
      <c r="K170" s="704"/>
    </row>
    <row r="171" spans="1:11" ht="18.75" customHeight="1" x14ac:dyDescent="0.3">
      <c r="A171" s="711">
        <v>43586</v>
      </c>
      <c r="B171" s="700">
        <v>3.5</v>
      </c>
      <c r="C171" s="700" t="s">
        <v>2729</v>
      </c>
      <c r="D171" s="700" t="s">
        <v>793</v>
      </c>
      <c r="E171" s="701" t="s">
        <v>2750</v>
      </c>
      <c r="F171" s="701" t="s">
        <v>1970</v>
      </c>
      <c r="G171" s="703">
        <v>1.73</v>
      </c>
      <c r="H171" s="703">
        <v>6.24</v>
      </c>
      <c r="I171" s="702">
        <v>2.95</v>
      </c>
      <c r="J171" s="705"/>
      <c r="K171" s="704"/>
    </row>
    <row r="172" spans="1:11" ht="18.75" customHeight="1" x14ac:dyDescent="0.3">
      <c r="A172" s="711">
        <v>43617</v>
      </c>
      <c r="B172" s="700">
        <v>3.5</v>
      </c>
      <c r="C172" s="700" t="s">
        <v>2729</v>
      </c>
      <c r="D172" s="700" t="s">
        <v>793</v>
      </c>
      <c r="E172" s="701" t="s">
        <v>2728</v>
      </c>
      <c r="F172" s="701" t="s">
        <v>2745</v>
      </c>
      <c r="G172" s="703">
        <v>1.71</v>
      </c>
      <c r="H172" s="703">
        <v>6.22</v>
      </c>
      <c r="I172" s="702">
        <v>2.77</v>
      </c>
      <c r="J172" s="705"/>
      <c r="K172" s="704"/>
    </row>
    <row r="173" spans="1:11" ht="18.75" customHeight="1" x14ac:dyDescent="0.3">
      <c r="A173" s="711">
        <v>43647</v>
      </c>
      <c r="B173" s="700">
        <v>3.5</v>
      </c>
      <c r="C173" s="700" t="s">
        <v>2729</v>
      </c>
      <c r="D173" s="700" t="s">
        <v>793</v>
      </c>
      <c r="E173" s="701" t="s">
        <v>2746</v>
      </c>
      <c r="F173" s="701" t="s">
        <v>2745</v>
      </c>
      <c r="G173" s="703">
        <v>1.72</v>
      </c>
      <c r="H173" s="703">
        <v>6.24</v>
      </c>
      <c r="I173" s="702">
        <v>3.17</v>
      </c>
      <c r="J173" s="705"/>
      <c r="K173" s="704"/>
    </row>
    <row r="174" spans="1:11" ht="18.75" customHeight="1" x14ac:dyDescent="0.3">
      <c r="A174" s="711">
        <v>43678</v>
      </c>
      <c r="B174" s="700">
        <v>3.35</v>
      </c>
      <c r="C174" s="700" t="s">
        <v>2751</v>
      </c>
      <c r="D174" s="700" t="s">
        <v>792</v>
      </c>
      <c r="E174" s="701" t="s">
        <v>2752</v>
      </c>
      <c r="F174" s="701" t="s">
        <v>2745</v>
      </c>
      <c r="G174" s="703">
        <v>1.63</v>
      </c>
      <c r="H174" s="703">
        <v>6.11</v>
      </c>
      <c r="I174" s="702">
        <v>3.09</v>
      </c>
      <c r="J174" s="705"/>
      <c r="K174" s="704"/>
    </row>
    <row r="175" spans="1:11" ht="18.75" customHeight="1" x14ac:dyDescent="0.3">
      <c r="A175" s="711">
        <v>43709</v>
      </c>
      <c r="B175" s="700">
        <v>3.35</v>
      </c>
      <c r="C175" s="700" t="s">
        <v>2753</v>
      </c>
      <c r="D175" s="700" t="s">
        <v>791</v>
      </c>
      <c r="E175" s="701" t="s">
        <v>2754</v>
      </c>
      <c r="F175" s="701" t="s">
        <v>2745</v>
      </c>
      <c r="G175" s="703">
        <v>1.61</v>
      </c>
      <c r="H175" s="703">
        <v>6.08</v>
      </c>
      <c r="I175" s="702">
        <v>2.7</v>
      </c>
      <c r="J175" s="705"/>
      <c r="K175" s="704"/>
    </row>
    <row r="176" spans="1:11" ht="18.75" customHeight="1" x14ac:dyDescent="0.3">
      <c r="A176" s="711">
        <v>43739</v>
      </c>
      <c r="B176" s="700">
        <v>3.35</v>
      </c>
      <c r="C176" s="700" t="s">
        <v>2753</v>
      </c>
      <c r="D176" s="700" t="s">
        <v>794</v>
      </c>
      <c r="E176" s="701" t="s">
        <v>2755</v>
      </c>
      <c r="F176" s="701" t="s">
        <v>2745</v>
      </c>
      <c r="G176" s="703">
        <v>1.61</v>
      </c>
      <c r="H176" s="703">
        <v>6.11</v>
      </c>
      <c r="I176" s="702">
        <v>2.63</v>
      </c>
      <c r="J176" s="705"/>
      <c r="K176" s="704"/>
    </row>
    <row r="177" spans="1:11" ht="18.75" customHeight="1" x14ac:dyDescent="0.3">
      <c r="A177" s="711">
        <v>43770</v>
      </c>
      <c r="B177" s="700">
        <v>3.35</v>
      </c>
      <c r="C177" s="700" t="s">
        <v>2753</v>
      </c>
      <c r="D177" s="700" t="s">
        <v>794</v>
      </c>
      <c r="E177" s="701" t="s">
        <v>2746</v>
      </c>
      <c r="F177" s="701" t="s">
        <v>2745</v>
      </c>
      <c r="G177" s="703">
        <v>1.61</v>
      </c>
      <c r="H177" s="703">
        <v>6.12</v>
      </c>
      <c r="I177" s="702">
        <v>2.78</v>
      </c>
      <c r="J177" s="705"/>
      <c r="K177" s="704"/>
    </row>
    <row r="178" spans="1:11" ht="18.75" customHeight="1" x14ac:dyDescent="0.3">
      <c r="A178" s="711">
        <v>43800</v>
      </c>
      <c r="B178" s="700">
        <v>3.35</v>
      </c>
      <c r="C178" s="700" t="s">
        <v>2753</v>
      </c>
      <c r="D178" s="700" t="s">
        <v>794</v>
      </c>
      <c r="E178" s="701" t="s">
        <v>2756</v>
      </c>
      <c r="F178" s="701" t="s">
        <v>2505</v>
      </c>
      <c r="G178" s="703">
        <v>1.57</v>
      </c>
      <c r="H178" s="703">
        <v>6.09</v>
      </c>
      <c r="I178" s="702">
        <v>2.72</v>
      </c>
      <c r="J178" s="705"/>
      <c r="K178" s="704"/>
    </row>
    <row r="179" spans="1:11" ht="18.75" customHeight="1" x14ac:dyDescent="0.3">
      <c r="A179" s="711">
        <v>43831</v>
      </c>
      <c r="B179" s="700">
        <v>3.35</v>
      </c>
      <c r="C179" s="700" t="s">
        <v>2753</v>
      </c>
      <c r="D179" s="700" t="s">
        <v>794</v>
      </c>
      <c r="E179" s="701" t="s">
        <v>2757</v>
      </c>
      <c r="F179" s="701" t="s">
        <v>2505</v>
      </c>
      <c r="G179" s="703">
        <v>1.61</v>
      </c>
      <c r="H179" s="703">
        <v>6.09</v>
      </c>
      <c r="I179" s="702">
        <v>2.2599999999999998</v>
      </c>
      <c r="J179" s="705"/>
      <c r="K179" s="704"/>
    </row>
    <row r="180" spans="1:11" ht="18.75" customHeight="1" x14ac:dyDescent="0.3">
      <c r="A180" s="711">
        <v>43862</v>
      </c>
      <c r="B180" s="700">
        <v>3.35</v>
      </c>
      <c r="C180" s="700" t="s">
        <v>2753</v>
      </c>
      <c r="D180" s="700" t="s">
        <v>794</v>
      </c>
      <c r="E180" s="701" t="s">
        <v>2758</v>
      </c>
      <c r="F180" s="701" t="s">
        <v>2505</v>
      </c>
      <c r="G180" s="703">
        <v>1.56</v>
      </c>
      <c r="H180" s="703">
        <v>6.07</v>
      </c>
      <c r="I180" s="702">
        <v>2.19</v>
      </c>
      <c r="J180" s="705"/>
      <c r="K180" s="704"/>
    </row>
    <row r="181" spans="1:11" ht="18.75" customHeight="1" x14ac:dyDescent="0.3">
      <c r="A181" s="711">
        <v>43891</v>
      </c>
      <c r="B181" s="700">
        <v>2.85</v>
      </c>
      <c r="C181" s="700" t="s">
        <v>2113</v>
      </c>
      <c r="D181" s="700" t="s">
        <v>795</v>
      </c>
      <c r="E181" s="701" t="s">
        <v>2759</v>
      </c>
      <c r="F181" s="701" t="s">
        <v>2506</v>
      </c>
      <c r="G181" s="703">
        <v>1.3</v>
      </c>
      <c r="H181" s="703">
        <v>5.7</v>
      </c>
      <c r="I181" s="702">
        <v>1.42</v>
      </c>
      <c r="J181" s="705"/>
      <c r="K181" s="704"/>
    </row>
    <row r="182" spans="1:11" ht="18.75" customHeight="1" x14ac:dyDescent="0.3">
      <c r="A182" s="711">
        <v>43922</v>
      </c>
      <c r="B182" s="700">
        <v>1.85</v>
      </c>
      <c r="C182" s="700" t="s">
        <v>2760</v>
      </c>
      <c r="D182" s="700" t="s">
        <v>796</v>
      </c>
      <c r="E182" s="701" t="s">
        <v>2761</v>
      </c>
      <c r="F182" s="701" t="s">
        <v>1977</v>
      </c>
      <c r="G182" s="703">
        <v>0.71</v>
      </c>
      <c r="H182" s="703">
        <v>4.9000000000000004</v>
      </c>
      <c r="I182" s="702">
        <v>0.43</v>
      </c>
      <c r="J182" s="705"/>
      <c r="K182" s="704"/>
    </row>
    <row r="183" spans="1:11" ht="18.75" customHeight="1" x14ac:dyDescent="0.3">
      <c r="A183" s="711">
        <v>43952</v>
      </c>
      <c r="B183" s="700">
        <v>1.85</v>
      </c>
      <c r="C183" s="700" t="s">
        <v>2760</v>
      </c>
      <c r="D183" s="700" t="s">
        <v>797</v>
      </c>
      <c r="E183" s="701" t="s">
        <v>2762</v>
      </c>
      <c r="F183" s="701" t="s">
        <v>1977</v>
      </c>
      <c r="G183" s="703">
        <v>0.51</v>
      </c>
      <c r="H183" s="703">
        <v>4.71</v>
      </c>
      <c r="I183" s="702">
        <v>0.19</v>
      </c>
      <c r="J183" s="705"/>
      <c r="K183" s="704"/>
    </row>
    <row r="184" spans="1:11" ht="18.75" customHeight="1" x14ac:dyDescent="0.3">
      <c r="A184" s="711">
        <v>43983</v>
      </c>
      <c r="B184" s="700">
        <v>1.85</v>
      </c>
      <c r="C184" s="700" t="s">
        <v>2760</v>
      </c>
      <c r="D184" s="700" t="s">
        <v>797</v>
      </c>
      <c r="E184" s="701" t="s">
        <v>2762</v>
      </c>
      <c r="F184" s="701" t="s">
        <v>2763</v>
      </c>
      <c r="G184" s="703">
        <v>0.5</v>
      </c>
      <c r="H184" s="703">
        <v>4.67</v>
      </c>
      <c r="I184" s="702">
        <v>0.78</v>
      </c>
      <c r="J184" s="705"/>
      <c r="K184" s="704"/>
    </row>
    <row r="185" spans="1:11" ht="18.75" customHeight="1" x14ac:dyDescent="0.3">
      <c r="A185" s="711">
        <v>44013</v>
      </c>
      <c r="B185" s="700">
        <v>1.85</v>
      </c>
      <c r="C185" s="700" t="s">
        <v>2760</v>
      </c>
      <c r="D185" s="700" t="s">
        <v>797</v>
      </c>
      <c r="E185" s="701" t="s">
        <v>2764</v>
      </c>
      <c r="F185" s="701" t="s">
        <v>2763</v>
      </c>
      <c r="G185" s="703">
        <v>0.49</v>
      </c>
      <c r="H185" s="703">
        <v>4.6399999999999997</v>
      </c>
      <c r="I185" s="702" t="s">
        <v>191</v>
      </c>
      <c r="J185" s="705"/>
      <c r="K185" s="704"/>
    </row>
    <row r="186" spans="1:11" ht="18.75" customHeight="1" x14ac:dyDescent="0.3">
      <c r="A186" s="711">
        <v>44044</v>
      </c>
      <c r="B186" s="700">
        <v>1.85</v>
      </c>
      <c r="C186" s="700" t="s">
        <v>2760</v>
      </c>
      <c r="D186" s="700" t="s">
        <v>797</v>
      </c>
      <c r="E186" s="701" t="s">
        <v>2765</v>
      </c>
      <c r="F186" s="701" t="s">
        <v>2763</v>
      </c>
      <c r="G186" s="703">
        <v>0.5</v>
      </c>
      <c r="H186" s="703">
        <v>4.71</v>
      </c>
      <c r="I186" s="702">
        <v>1.3</v>
      </c>
      <c r="J186" s="705"/>
      <c r="K186" s="704"/>
    </row>
    <row r="187" spans="1:11" ht="18.75" customHeight="1" x14ac:dyDescent="0.3">
      <c r="A187" s="711">
        <v>44075</v>
      </c>
      <c r="B187" s="700">
        <v>1.85</v>
      </c>
      <c r="C187" s="700" t="s">
        <v>2760</v>
      </c>
      <c r="D187" s="700" t="s">
        <v>797</v>
      </c>
      <c r="E187" s="701" t="s">
        <v>2766</v>
      </c>
      <c r="F187" s="701" t="s">
        <v>2763</v>
      </c>
      <c r="G187" s="703">
        <v>0.49</v>
      </c>
      <c r="H187" s="703">
        <v>4.7300000000000004</v>
      </c>
      <c r="I187" s="702">
        <v>1.38</v>
      </c>
      <c r="J187" s="705"/>
      <c r="K187" s="704"/>
    </row>
    <row r="188" spans="1:11" ht="18.75" customHeight="1" x14ac:dyDescent="0.3">
      <c r="A188" s="711">
        <v>44105</v>
      </c>
      <c r="B188" s="700">
        <v>1.85</v>
      </c>
      <c r="C188" s="700" t="s">
        <v>2760</v>
      </c>
      <c r="D188" s="700" t="s">
        <v>797</v>
      </c>
      <c r="E188" s="701" t="s">
        <v>2766</v>
      </c>
      <c r="F188" s="701" t="s">
        <v>2763</v>
      </c>
      <c r="G188" s="703">
        <v>0.49</v>
      </c>
      <c r="H188" s="703">
        <v>4.7</v>
      </c>
      <c r="I188" s="702" t="s">
        <v>191</v>
      </c>
      <c r="J188" s="705"/>
      <c r="K188" s="704"/>
    </row>
    <row r="189" spans="1:11" ht="18.75" customHeight="1" x14ac:dyDescent="0.3">
      <c r="A189" s="711">
        <v>44136</v>
      </c>
      <c r="B189" s="700">
        <v>1.85</v>
      </c>
      <c r="C189" s="700" t="s">
        <v>2760</v>
      </c>
      <c r="D189" s="700" t="s">
        <v>797</v>
      </c>
      <c r="E189" s="701" t="s">
        <v>2767</v>
      </c>
      <c r="F189" s="701" t="s">
        <v>2763</v>
      </c>
      <c r="G189" s="703">
        <v>0.48</v>
      </c>
      <c r="H189" s="703">
        <v>4.7</v>
      </c>
      <c r="I189" s="702">
        <v>0.64</v>
      </c>
      <c r="J189" s="705"/>
      <c r="K189" s="704"/>
    </row>
    <row r="190" spans="1:11" ht="18.75" customHeight="1" x14ac:dyDescent="0.3">
      <c r="A190" s="711">
        <v>44166</v>
      </c>
      <c r="B190" s="700">
        <v>1.85</v>
      </c>
      <c r="C190" s="700" t="s">
        <v>2760</v>
      </c>
      <c r="D190" s="700" t="s">
        <v>797</v>
      </c>
      <c r="E190" s="701" t="s">
        <v>2768</v>
      </c>
      <c r="F190" s="701" t="s">
        <v>2763</v>
      </c>
      <c r="G190" s="703">
        <v>0.47</v>
      </c>
      <c r="H190" s="703">
        <v>4.7</v>
      </c>
      <c r="I190" s="702">
        <v>0.31</v>
      </c>
      <c r="J190" s="705"/>
      <c r="K190" s="704"/>
    </row>
    <row r="191" spans="1:11" ht="19.5" customHeight="1" x14ac:dyDescent="0.3">
      <c r="A191" s="711">
        <v>44197</v>
      </c>
      <c r="B191" s="700">
        <v>1.85</v>
      </c>
      <c r="C191" s="700" t="s">
        <v>2760</v>
      </c>
      <c r="D191" s="700" t="s">
        <v>797</v>
      </c>
      <c r="E191" s="701" t="s">
        <v>2769</v>
      </c>
      <c r="F191" s="701" t="s">
        <v>2763</v>
      </c>
      <c r="G191" s="703">
        <v>0.46</v>
      </c>
      <c r="H191" s="703">
        <v>4.7</v>
      </c>
      <c r="I191" s="702">
        <v>0.28999999999999998</v>
      </c>
      <c r="J191" s="705"/>
      <c r="K191" s="704"/>
    </row>
    <row r="192" spans="1:11" ht="19.5" customHeight="1" x14ac:dyDescent="0.3">
      <c r="A192" s="711">
        <v>44228</v>
      </c>
      <c r="B192" s="700">
        <v>1.85</v>
      </c>
      <c r="C192" s="700" t="s">
        <v>2760</v>
      </c>
      <c r="D192" s="700" t="s">
        <v>797</v>
      </c>
      <c r="E192" s="701" t="s">
        <v>2762</v>
      </c>
      <c r="F192" s="701" t="s">
        <v>2763</v>
      </c>
      <c r="G192" s="703">
        <v>0.44</v>
      </c>
      <c r="H192" s="703">
        <v>4.67</v>
      </c>
      <c r="I192" s="702">
        <v>0.24</v>
      </c>
      <c r="J192" s="705"/>
      <c r="K192" s="704"/>
    </row>
    <row r="193" spans="1:11" ht="19.5" customHeight="1" x14ac:dyDescent="0.3">
      <c r="A193" s="711">
        <v>44256</v>
      </c>
      <c r="B193" s="700">
        <v>1.85</v>
      </c>
      <c r="C193" s="700" t="s">
        <v>2760</v>
      </c>
      <c r="D193" s="700" t="s">
        <v>797</v>
      </c>
      <c r="E193" s="701" t="s">
        <v>2770</v>
      </c>
      <c r="F193" s="701" t="s">
        <v>2771</v>
      </c>
      <c r="G193" s="703">
        <v>0.44</v>
      </c>
      <c r="H193" s="703">
        <v>4.7</v>
      </c>
      <c r="I193" s="702">
        <v>0.28000000000000003</v>
      </c>
      <c r="J193" s="705"/>
      <c r="K193" s="704"/>
    </row>
    <row r="194" spans="1:11" ht="19.5" customHeight="1" x14ac:dyDescent="0.3">
      <c r="A194" s="711">
        <v>44287</v>
      </c>
      <c r="B194" s="700">
        <v>1.85</v>
      </c>
      <c r="C194" s="700" t="s">
        <v>2760</v>
      </c>
      <c r="D194" s="700" t="s">
        <v>797</v>
      </c>
      <c r="E194" s="701" t="s">
        <v>2772</v>
      </c>
      <c r="F194" s="701" t="s">
        <v>2763</v>
      </c>
      <c r="G194" s="703">
        <v>0.43</v>
      </c>
      <c r="H194" s="703">
        <v>4.5999999999999996</v>
      </c>
      <c r="I194" s="702">
        <v>0.49</v>
      </c>
      <c r="J194" s="705"/>
      <c r="K194" s="704"/>
    </row>
    <row r="195" spans="1:11" ht="19.5" customHeight="1" x14ac:dyDescent="0.3">
      <c r="A195" s="711">
        <v>44317</v>
      </c>
      <c r="B195" s="700">
        <v>1.85</v>
      </c>
      <c r="C195" s="700" t="s">
        <v>2760</v>
      </c>
      <c r="D195" s="700" t="s">
        <v>797</v>
      </c>
      <c r="E195" s="701" t="s">
        <v>2773</v>
      </c>
      <c r="F195" s="701" t="s">
        <v>2763</v>
      </c>
      <c r="G195" s="703">
        <v>0.42</v>
      </c>
      <c r="H195" s="703">
        <v>4.55</v>
      </c>
      <c r="I195" s="702">
        <v>0.8</v>
      </c>
      <c r="J195" s="705"/>
      <c r="K195" s="704"/>
    </row>
    <row r="196" spans="1:11" ht="19.5" customHeight="1" x14ac:dyDescent="0.3">
      <c r="A196" s="711">
        <v>44348</v>
      </c>
      <c r="B196" s="700">
        <v>1.85</v>
      </c>
      <c r="C196" s="700" t="s">
        <v>2760</v>
      </c>
      <c r="D196" s="700" t="s">
        <v>797</v>
      </c>
      <c r="E196" s="701" t="s">
        <v>2774</v>
      </c>
      <c r="F196" s="701" t="s">
        <v>2763</v>
      </c>
      <c r="G196" s="703">
        <v>0.43</v>
      </c>
      <c r="H196" s="703">
        <v>4.59</v>
      </c>
      <c r="I196" s="702">
        <v>1.29</v>
      </c>
      <c r="J196" s="705"/>
      <c r="K196" s="704"/>
    </row>
    <row r="197" spans="1:11" ht="19.5" customHeight="1" x14ac:dyDescent="0.3">
      <c r="A197" s="711">
        <v>44378</v>
      </c>
      <c r="B197" s="700">
        <v>1.85</v>
      </c>
      <c r="C197" s="700" t="s">
        <v>2760</v>
      </c>
      <c r="D197" s="700" t="s">
        <v>797</v>
      </c>
      <c r="E197" s="701" t="s">
        <v>2775</v>
      </c>
      <c r="F197" s="701" t="s">
        <v>2763</v>
      </c>
      <c r="G197" s="703">
        <v>0.42</v>
      </c>
      <c r="H197" s="703">
        <v>4.54</v>
      </c>
      <c r="I197" s="702">
        <v>0.75</v>
      </c>
      <c r="J197" s="705"/>
      <c r="K197" s="704"/>
    </row>
    <row r="198" spans="1:11" ht="19.5" customHeight="1" x14ac:dyDescent="0.3">
      <c r="A198" s="711">
        <v>44409</v>
      </c>
      <c r="B198" s="700">
        <v>1.85</v>
      </c>
      <c r="C198" s="700" t="s">
        <v>2760</v>
      </c>
      <c r="D198" s="700" t="s">
        <v>797</v>
      </c>
      <c r="E198" s="701" t="s">
        <v>2766</v>
      </c>
      <c r="F198" s="701" t="s">
        <v>2763</v>
      </c>
      <c r="G198" s="703">
        <v>0.42</v>
      </c>
      <c r="H198" s="703">
        <v>4.6100000000000003</v>
      </c>
      <c r="I198" s="702">
        <v>0.83</v>
      </c>
      <c r="J198" s="705"/>
      <c r="K198" s="704"/>
    </row>
    <row r="199" spans="1:11" ht="19.5" customHeight="1" x14ac:dyDescent="0.3">
      <c r="A199" s="711">
        <v>44440</v>
      </c>
      <c r="B199" s="700">
        <v>1.85</v>
      </c>
      <c r="C199" s="700" t="s">
        <v>2760</v>
      </c>
      <c r="D199" s="700" t="s">
        <v>797</v>
      </c>
      <c r="E199" s="701" t="s">
        <v>2772</v>
      </c>
      <c r="F199" s="701" t="s">
        <v>2763</v>
      </c>
      <c r="G199" s="703">
        <v>0.42</v>
      </c>
      <c r="H199" s="703">
        <v>4.6100000000000003</v>
      </c>
      <c r="I199" s="702">
        <v>0.78</v>
      </c>
      <c r="J199" s="705"/>
      <c r="K199" s="704"/>
    </row>
    <row r="200" spans="1:11" ht="19.5" customHeight="1" x14ac:dyDescent="0.3">
      <c r="A200" s="711">
        <v>44470</v>
      </c>
      <c r="B200" s="700">
        <v>1.85</v>
      </c>
      <c r="C200" s="700" t="s">
        <v>2760</v>
      </c>
      <c r="D200" s="700" t="s">
        <v>797</v>
      </c>
      <c r="E200" s="701" t="s">
        <v>2772</v>
      </c>
      <c r="F200" s="701" t="s">
        <v>2763</v>
      </c>
      <c r="G200" s="703">
        <v>0.41</v>
      </c>
      <c r="H200" s="703">
        <v>4.62</v>
      </c>
      <c r="I200" s="702">
        <v>0.79</v>
      </c>
      <c r="J200" s="705"/>
      <c r="K200" s="704"/>
    </row>
    <row r="201" spans="1:11" ht="18.75" customHeight="1" thickBot="1" x14ac:dyDescent="0.35">
      <c r="A201" s="712">
        <v>44501</v>
      </c>
      <c r="B201" s="713">
        <v>1.85</v>
      </c>
      <c r="C201" s="713" t="s">
        <v>2776</v>
      </c>
      <c r="D201" s="713" t="s">
        <v>797</v>
      </c>
      <c r="E201" s="714" t="s">
        <v>2772</v>
      </c>
      <c r="F201" s="714" t="s">
        <v>2763</v>
      </c>
      <c r="G201" s="715">
        <v>0.42</v>
      </c>
      <c r="H201" s="715">
        <v>4.58</v>
      </c>
      <c r="I201" s="716">
        <v>0.83</v>
      </c>
      <c r="J201" s="705"/>
      <c r="K201" s="704"/>
    </row>
    <row r="202" spans="1:11" s="717" customFormat="1" ht="14.25" customHeight="1" thickTop="1" x14ac:dyDescent="0.25">
      <c r="A202" s="3467"/>
      <c r="B202" s="3467"/>
      <c r="C202" s="3467"/>
      <c r="D202" s="3467"/>
      <c r="E202" s="3467"/>
      <c r="F202" s="3467"/>
      <c r="G202" s="3467"/>
      <c r="H202" s="3467"/>
      <c r="I202" s="3467"/>
    </row>
    <row r="203" spans="1:11" s="718" customFormat="1" ht="33.75" customHeight="1" x14ac:dyDescent="0.25">
      <c r="A203" s="3473" t="s">
        <v>2777</v>
      </c>
      <c r="B203" s="3473"/>
      <c r="C203" s="3473"/>
      <c r="D203" s="3473"/>
      <c r="E203" s="3473"/>
      <c r="F203" s="3473"/>
      <c r="G203" s="3473"/>
      <c r="H203" s="3473"/>
      <c r="I203" s="3473"/>
    </row>
    <row r="204" spans="1:11" s="718" customFormat="1" ht="31.5" customHeight="1" x14ac:dyDescent="0.25">
      <c r="A204" s="3473" t="s">
        <v>2778</v>
      </c>
      <c r="B204" s="3473"/>
      <c r="C204" s="3473"/>
      <c r="D204" s="3473"/>
      <c r="E204" s="3473"/>
      <c r="F204" s="3473"/>
      <c r="G204" s="3473"/>
      <c r="H204" s="3473"/>
      <c r="I204" s="3473"/>
    </row>
    <row r="205" spans="1:11" s="718" customFormat="1" ht="14.25" customHeight="1" x14ac:dyDescent="0.25">
      <c r="A205" s="719" t="s">
        <v>359</v>
      </c>
      <c r="F205" s="719"/>
      <c r="G205" s="720"/>
    </row>
  </sheetData>
  <mergeCells count="3">
    <mergeCell ref="A202:I202"/>
    <mergeCell ref="A203:I203"/>
    <mergeCell ref="A204:I204"/>
  </mergeCells>
  <printOptions horizontalCentered="1"/>
  <pageMargins left="0.75" right="0.75" top="0.75" bottom="0.75" header="0.3" footer="0"/>
  <pageSetup paperSize="9" scale="62"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WV38"/>
  <sheetViews>
    <sheetView zoomScale="90" zoomScaleNormal="90" zoomScaleSheetLayoutView="90" workbookViewId="0">
      <pane xSplit="1" ySplit="3" topLeftCell="B4" activePane="bottomRight" state="frozen"/>
      <selection activeCell="D33" sqref="D33"/>
      <selection pane="topRight" activeCell="D33" sqref="D33"/>
      <selection pane="bottomLeft" activeCell="D33" sqref="D33"/>
      <selection pane="bottomRight" activeCell="D33" sqref="D33"/>
    </sheetView>
  </sheetViews>
  <sheetFormatPr defaultColWidth="74.28515625" defaultRowHeight="25.5" x14ac:dyDescent="0.5"/>
  <cols>
    <col min="1" max="1" width="97.28515625" style="721" customWidth="1"/>
    <col min="2" max="2" width="12.7109375" style="721" customWidth="1"/>
    <col min="3" max="3" width="12.7109375" style="722" customWidth="1"/>
    <col min="4" max="4" width="12.7109375" style="721" customWidth="1"/>
    <col min="5" max="5" width="5.5703125" style="325" customWidth="1"/>
    <col min="6" max="13" width="7.7109375" style="325" customWidth="1"/>
    <col min="14" max="16384" width="74.28515625" style="325"/>
  </cols>
  <sheetData>
    <row r="1" spans="1:9" ht="17.25" x14ac:dyDescent="0.3">
      <c r="A1" s="3468" t="s">
        <v>2779</v>
      </c>
      <c r="B1" s="3468"/>
      <c r="C1" s="3468"/>
      <c r="D1" s="3468"/>
    </row>
    <row r="2" spans="1:9" ht="18.75" customHeight="1" thickBot="1" x14ac:dyDescent="0.55000000000000004">
      <c r="D2" s="723" t="s">
        <v>519</v>
      </c>
    </row>
    <row r="3" spans="1:9" ht="30" customHeight="1" thickTop="1" thickBot="1" x14ac:dyDescent="0.35">
      <c r="A3" s="465"/>
      <c r="B3" s="293" t="s">
        <v>2780</v>
      </c>
      <c r="C3" s="293" t="s">
        <v>521</v>
      </c>
      <c r="D3" s="293" t="s">
        <v>522</v>
      </c>
    </row>
    <row r="4" spans="1:9" s="405" customFormat="1" ht="30" customHeight="1" thickTop="1" x14ac:dyDescent="0.25">
      <c r="A4" s="724" t="s">
        <v>586</v>
      </c>
      <c r="B4" s="725">
        <v>4611.75870725</v>
      </c>
      <c r="C4" s="726">
        <v>17.397304760000001</v>
      </c>
      <c r="D4" s="725">
        <v>4629.1560120099994</v>
      </c>
      <c r="G4" s="727"/>
      <c r="H4" s="727"/>
      <c r="I4" s="727"/>
    </row>
    <row r="5" spans="1:9" s="405" customFormat="1" ht="30" customHeight="1" x14ac:dyDescent="0.25">
      <c r="A5" s="728" t="s">
        <v>2781</v>
      </c>
      <c r="B5" s="725">
        <v>291.80005491000003</v>
      </c>
      <c r="C5" s="729">
        <v>0.12551217000000001</v>
      </c>
      <c r="D5" s="725">
        <v>291.92556708000006</v>
      </c>
      <c r="G5" s="727"/>
      <c r="H5" s="727"/>
      <c r="I5" s="727"/>
    </row>
    <row r="6" spans="1:9" s="731" customFormat="1" ht="30" customHeight="1" x14ac:dyDescent="0.25">
      <c r="A6" s="728" t="s">
        <v>530</v>
      </c>
      <c r="B6" s="725">
        <v>0</v>
      </c>
      <c r="C6" s="730">
        <v>0</v>
      </c>
      <c r="D6" s="725">
        <v>0</v>
      </c>
      <c r="G6" s="727"/>
      <c r="H6" s="727"/>
      <c r="I6" s="727"/>
    </row>
    <row r="7" spans="1:9" s="731" customFormat="1" ht="30" customHeight="1" x14ac:dyDescent="0.25">
      <c r="A7" s="728" t="s">
        <v>531</v>
      </c>
      <c r="B7" s="725">
        <v>677.41317650999997</v>
      </c>
      <c r="C7" s="726">
        <v>16.985508059999997</v>
      </c>
      <c r="D7" s="725">
        <v>694.39868456999989</v>
      </c>
      <c r="E7" s="732"/>
      <c r="G7" s="727"/>
      <c r="H7" s="727"/>
      <c r="I7" s="727"/>
    </row>
    <row r="8" spans="1:9" s="731" customFormat="1" ht="30" customHeight="1" x14ac:dyDescent="0.25">
      <c r="A8" s="728" t="s">
        <v>554</v>
      </c>
      <c r="B8" s="725">
        <v>13.497789699999998</v>
      </c>
      <c r="C8" s="730">
        <v>0</v>
      </c>
      <c r="D8" s="725">
        <v>13.497789699999998</v>
      </c>
      <c r="G8" s="727"/>
      <c r="H8" s="727"/>
      <c r="I8" s="727"/>
    </row>
    <row r="9" spans="1:9" s="731" customFormat="1" ht="30" customHeight="1" x14ac:dyDescent="0.25">
      <c r="A9" s="728" t="s">
        <v>555</v>
      </c>
      <c r="B9" s="725">
        <v>22.915561529999998</v>
      </c>
      <c r="C9" s="730">
        <v>0</v>
      </c>
      <c r="D9" s="725">
        <v>22.915561529999998</v>
      </c>
      <c r="G9" s="727"/>
      <c r="H9" s="727"/>
      <c r="I9" s="727"/>
    </row>
    <row r="10" spans="1:9" s="405" customFormat="1" ht="30" customHeight="1" x14ac:dyDescent="0.25">
      <c r="A10" s="728" t="s">
        <v>556</v>
      </c>
      <c r="B10" s="725">
        <v>531.03500768000004</v>
      </c>
      <c r="C10" s="730">
        <v>0</v>
      </c>
      <c r="D10" s="725">
        <v>531.03500768000004</v>
      </c>
      <c r="G10" s="727"/>
      <c r="H10" s="727"/>
      <c r="I10" s="727"/>
    </row>
    <row r="11" spans="1:9" s="405" customFormat="1" ht="30" customHeight="1" x14ac:dyDescent="0.25">
      <c r="A11" s="728" t="s">
        <v>566</v>
      </c>
      <c r="B11" s="725">
        <v>1168.09590536</v>
      </c>
      <c r="C11" s="726">
        <v>0</v>
      </c>
      <c r="D11" s="725">
        <v>1168.09590536</v>
      </c>
      <c r="G11" s="727"/>
      <c r="H11" s="727"/>
      <c r="I11" s="727"/>
    </row>
    <row r="12" spans="1:9" s="405" customFormat="1" ht="30" customHeight="1" x14ac:dyDescent="0.25">
      <c r="A12" s="728" t="s">
        <v>570</v>
      </c>
      <c r="B12" s="725">
        <v>558.1615580900002</v>
      </c>
      <c r="C12" s="726">
        <v>0</v>
      </c>
      <c r="D12" s="725">
        <v>558.1615580900002</v>
      </c>
      <c r="G12" s="727"/>
      <c r="H12" s="727"/>
      <c r="I12" s="727"/>
    </row>
    <row r="13" spans="1:9" s="405" customFormat="1" ht="30" customHeight="1" x14ac:dyDescent="0.25">
      <c r="A13" s="728" t="s">
        <v>576</v>
      </c>
      <c r="B13" s="725">
        <v>224.04930348999997</v>
      </c>
      <c r="C13" s="726">
        <v>8.8136539999999999E-2</v>
      </c>
      <c r="D13" s="725">
        <v>224.13744002999996</v>
      </c>
      <c r="G13" s="727"/>
      <c r="H13" s="727"/>
      <c r="I13" s="727"/>
    </row>
    <row r="14" spans="1:9" s="405" customFormat="1" ht="30" customHeight="1" x14ac:dyDescent="0.25">
      <c r="A14" s="728" t="s">
        <v>587</v>
      </c>
      <c r="B14" s="725">
        <v>104.76856105000002</v>
      </c>
      <c r="C14" s="730">
        <v>0.19814799</v>
      </c>
      <c r="D14" s="725">
        <v>104.96670904000001</v>
      </c>
      <c r="G14" s="727"/>
      <c r="H14" s="727"/>
      <c r="I14" s="727"/>
    </row>
    <row r="15" spans="1:9" s="405" customFormat="1" ht="30" customHeight="1" x14ac:dyDescent="0.25">
      <c r="A15" s="728" t="s">
        <v>594</v>
      </c>
      <c r="B15" s="725">
        <v>69.564965970000003</v>
      </c>
      <c r="C15" s="730">
        <v>0</v>
      </c>
      <c r="D15" s="725">
        <v>69.564965970000003</v>
      </c>
      <c r="G15" s="727"/>
      <c r="H15" s="727"/>
      <c r="I15" s="727"/>
    </row>
    <row r="16" spans="1:9" s="405" customFormat="1" ht="30" customHeight="1" x14ac:dyDescent="0.25">
      <c r="A16" s="728" t="s">
        <v>595</v>
      </c>
      <c r="B16" s="725">
        <v>355.49675068000005</v>
      </c>
      <c r="C16" s="726">
        <v>0</v>
      </c>
      <c r="D16" s="725">
        <v>355.49675068000005</v>
      </c>
      <c r="G16" s="727"/>
      <c r="H16" s="727"/>
      <c r="I16" s="727"/>
    </row>
    <row r="17" spans="1:1972" s="405" customFormat="1" ht="30" customHeight="1" x14ac:dyDescent="0.25">
      <c r="A17" s="728" t="s">
        <v>602</v>
      </c>
      <c r="B17" s="725">
        <v>321.18090899000003</v>
      </c>
      <c r="C17" s="730">
        <v>0</v>
      </c>
      <c r="D17" s="725">
        <v>321.18090899000003</v>
      </c>
      <c r="G17" s="727"/>
      <c r="H17" s="727"/>
      <c r="I17" s="727"/>
    </row>
    <row r="18" spans="1:1972" s="405" customFormat="1" ht="30" customHeight="1" x14ac:dyDescent="0.25">
      <c r="A18" s="728" t="s">
        <v>609</v>
      </c>
      <c r="B18" s="725">
        <v>30.679881380000001</v>
      </c>
      <c r="C18" s="730">
        <v>0</v>
      </c>
      <c r="D18" s="725">
        <v>30.679881380000001</v>
      </c>
      <c r="G18" s="727"/>
      <c r="H18" s="727"/>
      <c r="I18" s="727"/>
    </row>
    <row r="19" spans="1:1972" s="405" customFormat="1" ht="30" customHeight="1" x14ac:dyDescent="0.25">
      <c r="A19" s="728" t="s">
        <v>615</v>
      </c>
      <c r="B19" s="725">
        <v>77.368425860000002</v>
      </c>
      <c r="C19" s="730">
        <v>0</v>
      </c>
      <c r="D19" s="725">
        <v>77.368425860000002</v>
      </c>
      <c r="G19" s="727"/>
      <c r="H19" s="727"/>
      <c r="I19" s="727"/>
    </row>
    <row r="20" spans="1:1972" s="405" customFormat="1" ht="30" customHeight="1" x14ac:dyDescent="0.25">
      <c r="A20" s="728" t="s">
        <v>618</v>
      </c>
      <c r="B20" s="725">
        <v>90.52094387999999</v>
      </c>
      <c r="C20" s="726">
        <v>0</v>
      </c>
      <c r="D20" s="725">
        <v>90.52094387999999</v>
      </c>
      <c r="G20" s="727"/>
      <c r="H20" s="727"/>
      <c r="I20" s="727"/>
    </row>
    <row r="21" spans="1:1972" s="405" customFormat="1" ht="30" customHeight="1" thickBot="1" x14ac:dyDescent="0.3">
      <c r="A21" s="728" t="s">
        <v>623</v>
      </c>
      <c r="B21" s="725">
        <v>75.209912169999996</v>
      </c>
      <c r="C21" s="730">
        <v>0</v>
      </c>
      <c r="D21" s="725">
        <v>75.209912169999996</v>
      </c>
      <c r="G21" s="727"/>
      <c r="H21" s="727"/>
      <c r="I21" s="727"/>
    </row>
    <row r="22" spans="1:1972" s="405" customFormat="1" ht="30" customHeight="1" x14ac:dyDescent="0.25">
      <c r="A22" s="733" t="s">
        <v>627</v>
      </c>
      <c r="B22" s="734">
        <v>48638.045618179996</v>
      </c>
      <c r="C22" s="734">
        <v>0</v>
      </c>
      <c r="D22" s="3326">
        <v>48638.045618179996</v>
      </c>
      <c r="E22" s="2583"/>
      <c r="F22" s="2583"/>
      <c r="G22" s="2593"/>
      <c r="H22" s="2593"/>
      <c r="I22" s="727"/>
    </row>
    <row r="23" spans="1:1972" s="405" customFormat="1" ht="30" customHeight="1" x14ac:dyDescent="0.25">
      <c r="A23" s="736" t="s">
        <v>628</v>
      </c>
      <c r="B23" s="737">
        <v>16965.48456244</v>
      </c>
      <c r="C23" s="737">
        <v>0</v>
      </c>
      <c r="D23" s="738">
        <v>16965.48456244</v>
      </c>
      <c r="G23" s="727"/>
      <c r="H23" s="727"/>
      <c r="I23" s="727"/>
    </row>
    <row r="24" spans="1:1972" s="741" customFormat="1" ht="30" customHeight="1" x14ac:dyDescent="0.25">
      <c r="A24" s="724" t="s">
        <v>629</v>
      </c>
      <c r="B24" s="739">
        <v>84.581908439999992</v>
      </c>
      <c r="C24" s="739">
        <v>0</v>
      </c>
      <c r="D24" s="740">
        <v>84.581908439999992</v>
      </c>
      <c r="E24" s="405"/>
      <c r="F24" s="405"/>
      <c r="G24" s="727"/>
      <c r="H24" s="727"/>
      <c r="I24" s="727"/>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c r="DF24" s="405"/>
      <c r="DG24" s="405"/>
      <c r="DH24" s="405"/>
      <c r="DI24" s="405"/>
      <c r="DJ24" s="405"/>
      <c r="DK24" s="405"/>
      <c r="DL24" s="405"/>
      <c r="DM24" s="405"/>
      <c r="DN24" s="405"/>
      <c r="DO24" s="405"/>
      <c r="DP24" s="405"/>
      <c r="DQ24" s="405"/>
      <c r="DR24" s="405"/>
      <c r="DS24" s="405"/>
      <c r="DT24" s="405"/>
      <c r="DU24" s="405"/>
      <c r="DV24" s="405"/>
      <c r="DW24" s="405"/>
      <c r="DX24" s="405"/>
      <c r="DY24" s="405"/>
      <c r="DZ24" s="405"/>
      <c r="EA24" s="405"/>
      <c r="EB24" s="405"/>
      <c r="EC24" s="405"/>
      <c r="ED24" s="405"/>
      <c r="EE24" s="405"/>
      <c r="EF24" s="405"/>
      <c r="EG24" s="405"/>
      <c r="EH24" s="405"/>
      <c r="EI24" s="405"/>
      <c r="EJ24" s="405"/>
      <c r="EK24" s="405"/>
      <c r="EL24" s="405"/>
      <c r="EM24" s="405"/>
      <c r="EN24" s="405"/>
      <c r="EO24" s="405"/>
      <c r="EP24" s="405"/>
      <c r="EQ24" s="405"/>
      <c r="ER24" s="405"/>
      <c r="ES24" s="405"/>
      <c r="ET24" s="405"/>
      <c r="EU24" s="405"/>
      <c r="EV24" s="405"/>
      <c r="EW24" s="405"/>
      <c r="EX24" s="405"/>
      <c r="EY24" s="405"/>
      <c r="EZ24" s="405"/>
      <c r="FA24" s="405"/>
      <c r="FB24" s="405"/>
      <c r="FC24" s="405"/>
      <c r="FD24" s="405"/>
      <c r="FE24" s="405"/>
      <c r="FF24" s="405"/>
      <c r="FG24" s="405"/>
      <c r="FH24" s="405"/>
      <c r="FI24" s="405"/>
      <c r="FJ24" s="405"/>
      <c r="FK24" s="405"/>
      <c r="FL24" s="405"/>
      <c r="FM24" s="405"/>
      <c r="FN24" s="405"/>
      <c r="FO24" s="405"/>
      <c r="FP24" s="405"/>
      <c r="FQ24" s="405"/>
      <c r="FR24" s="405"/>
      <c r="FS24" s="405"/>
      <c r="FT24" s="405"/>
      <c r="FU24" s="405"/>
      <c r="FV24" s="405"/>
      <c r="FW24" s="405"/>
      <c r="FX24" s="405"/>
      <c r="FY24" s="405"/>
      <c r="FZ24" s="405"/>
      <c r="GA24" s="405"/>
      <c r="GB24" s="405"/>
      <c r="GC24" s="405"/>
      <c r="GD24" s="405"/>
      <c r="GE24" s="405"/>
      <c r="GF24" s="405"/>
      <c r="GG24" s="405"/>
      <c r="GH24" s="405"/>
      <c r="GI24" s="405"/>
      <c r="GJ24" s="405"/>
      <c r="GK24" s="405"/>
      <c r="GL24" s="405"/>
      <c r="GM24" s="405"/>
      <c r="GN24" s="405"/>
      <c r="GO24" s="405"/>
      <c r="GP24" s="405"/>
      <c r="GQ24" s="405"/>
      <c r="GR24" s="405"/>
      <c r="GS24" s="405"/>
      <c r="GT24" s="405"/>
      <c r="GU24" s="405"/>
      <c r="GV24" s="405"/>
      <c r="GW24" s="405"/>
      <c r="GX24" s="405"/>
      <c r="GY24" s="405"/>
      <c r="GZ24" s="405"/>
      <c r="HA24" s="405"/>
      <c r="HB24" s="405"/>
      <c r="HC24" s="405"/>
      <c r="HD24" s="405"/>
      <c r="HE24" s="405"/>
      <c r="HF24" s="405"/>
      <c r="HG24" s="405"/>
      <c r="HH24" s="405"/>
      <c r="HI24" s="405"/>
      <c r="HJ24" s="405"/>
      <c r="HK24" s="405"/>
      <c r="HL24" s="405"/>
      <c r="HM24" s="405"/>
      <c r="HN24" s="405"/>
      <c r="HO24" s="405"/>
      <c r="HP24" s="405"/>
      <c r="HQ24" s="405"/>
      <c r="HR24" s="405"/>
      <c r="HS24" s="405"/>
      <c r="HT24" s="405"/>
      <c r="HU24" s="405"/>
      <c r="HV24" s="405"/>
      <c r="HW24" s="405"/>
      <c r="HX24" s="405"/>
      <c r="HY24" s="405"/>
      <c r="HZ24" s="405"/>
      <c r="IA24" s="405"/>
      <c r="IB24" s="405"/>
      <c r="IC24" s="405"/>
      <c r="ID24" s="405"/>
      <c r="IE24" s="405"/>
      <c r="IF24" s="405"/>
      <c r="IG24" s="405"/>
      <c r="IH24" s="405"/>
      <c r="II24" s="405"/>
      <c r="IJ24" s="405"/>
      <c r="IK24" s="405"/>
      <c r="IL24" s="405"/>
      <c r="IM24" s="405"/>
      <c r="IN24" s="405"/>
      <c r="IO24" s="405"/>
      <c r="IP24" s="405"/>
      <c r="IQ24" s="405"/>
      <c r="IR24" s="405"/>
      <c r="IS24" s="405"/>
      <c r="IT24" s="405"/>
      <c r="IU24" s="405"/>
      <c r="IV24" s="405"/>
      <c r="IW24" s="405"/>
      <c r="IX24" s="405"/>
      <c r="IY24" s="405"/>
      <c r="IZ24" s="405"/>
      <c r="JA24" s="405"/>
      <c r="JB24" s="405"/>
      <c r="JC24" s="405"/>
      <c r="JD24" s="405"/>
      <c r="JE24" s="405"/>
      <c r="JF24" s="405"/>
      <c r="JG24" s="405"/>
      <c r="JH24" s="405"/>
      <c r="JI24" s="405"/>
      <c r="JJ24" s="405"/>
      <c r="JK24" s="405"/>
      <c r="JL24" s="405"/>
      <c r="JM24" s="405"/>
      <c r="JN24" s="405"/>
      <c r="JO24" s="405"/>
      <c r="JP24" s="405"/>
      <c r="JQ24" s="405"/>
      <c r="JR24" s="405"/>
      <c r="JS24" s="405"/>
      <c r="JT24" s="405"/>
      <c r="JU24" s="405"/>
      <c r="JV24" s="405"/>
      <c r="JW24" s="405"/>
      <c r="JX24" s="405"/>
      <c r="JY24" s="405"/>
      <c r="JZ24" s="405"/>
      <c r="KA24" s="405"/>
      <c r="KB24" s="405"/>
      <c r="KC24" s="405"/>
      <c r="KD24" s="405"/>
      <c r="KE24" s="405"/>
      <c r="KF24" s="405"/>
      <c r="KG24" s="405"/>
      <c r="KH24" s="405"/>
      <c r="KI24" s="405"/>
      <c r="KJ24" s="405"/>
      <c r="KK24" s="405"/>
      <c r="KL24" s="405"/>
      <c r="KM24" s="405"/>
      <c r="KN24" s="405"/>
      <c r="KO24" s="405"/>
      <c r="KP24" s="405"/>
      <c r="KQ24" s="405"/>
      <c r="KR24" s="405"/>
      <c r="KS24" s="405"/>
      <c r="KT24" s="405"/>
      <c r="KU24" s="405"/>
      <c r="KV24" s="405"/>
      <c r="KW24" s="405"/>
      <c r="KX24" s="405"/>
      <c r="KY24" s="405"/>
      <c r="KZ24" s="405"/>
      <c r="LA24" s="405"/>
      <c r="LB24" s="405"/>
      <c r="LC24" s="405"/>
      <c r="LD24" s="405"/>
      <c r="LE24" s="405"/>
      <c r="LF24" s="405"/>
      <c r="LG24" s="405"/>
      <c r="LH24" s="405"/>
      <c r="LI24" s="405"/>
      <c r="LJ24" s="405"/>
      <c r="LK24" s="405"/>
      <c r="LL24" s="405"/>
      <c r="LM24" s="405"/>
      <c r="LN24" s="405"/>
      <c r="LO24" s="405"/>
      <c r="LP24" s="405"/>
      <c r="LQ24" s="405"/>
      <c r="LR24" s="405"/>
      <c r="LS24" s="405"/>
      <c r="LT24" s="405"/>
      <c r="LU24" s="405"/>
      <c r="LV24" s="405"/>
      <c r="LW24" s="405"/>
      <c r="LX24" s="405"/>
      <c r="LY24" s="405"/>
      <c r="LZ24" s="405"/>
      <c r="MA24" s="405"/>
      <c r="MB24" s="405"/>
      <c r="MC24" s="405"/>
      <c r="MD24" s="405"/>
      <c r="ME24" s="405"/>
      <c r="MF24" s="405"/>
      <c r="MG24" s="405"/>
      <c r="MH24" s="405"/>
      <c r="MI24" s="405"/>
      <c r="MJ24" s="405"/>
      <c r="MK24" s="405"/>
      <c r="ML24" s="405"/>
      <c r="MM24" s="405"/>
      <c r="MN24" s="405"/>
      <c r="MO24" s="405"/>
      <c r="MP24" s="405"/>
      <c r="MQ24" s="405"/>
      <c r="MR24" s="405"/>
      <c r="MS24" s="405"/>
      <c r="MT24" s="405"/>
      <c r="MU24" s="405"/>
      <c r="MV24" s="405"/>
      <c r="MW24" s="405"/>
      <c r="MX24" s="405"/>
      <c r="MY24" s="405"/>
      <c r="MZ24" s="405"/>
      <c r="NA24" s="405"/>
      <c r="NB24" s="405"/>
      <c r="NC24" s="405"/>
      <c r="ND24" s="405"/>
      <c r="NE24" s="405"/>
      <c r="NF24" s="405"/>
      <c r="NG24" s="405"/>
      <c r="NH24" s="405"/>
      <c r="NI24" s="405"/>
      <c r="NJ24" s="405"/>
      <c r="NK24" s="405"/>
      <c r="NL24" s="405"/>
      <c r="NM24" s="405"/>
      <c r="NN24" s="405"/>
      <c r="NO24" s="405"/>
      <c r="NP24" s="405"/>
      <c r="NQ24" s="405"/>
      <c r="NR24" s="405"/>
      <c r="NS24" s="405"/>
      <c r="NT24" s="405"/>
      <c r="NU24" s="405"/>
      <c r="NV24" s="405"/>
      <c r="NW24" s="405"/>
      <c r="NX24" s="405"/>
      <c r="NY24" s="405"/>
      <c r="NZ24" s="405"/>
      <c r="OA24" s="405"/>
      <c r="OB24" s="405"/>
      <c r="OC24" s="405"/>
      <c r="OD24" s="405"/>
      <c r="OE24" s="405"/>
      <c r="OF24" s="405"/>
      <c r="OG24" s="405"/>
      <c r="OH24" s="405"/>
      <c r="OI24" s="405"/>
      <c r="OJ24" s="405"/>
      <c r="OK24" s="405"/>
      <c r="OL24" s="405"/>
      <c r="OM24" s="405"/>
      <c r="ON24" s="405"/>
      <c r="OO24" s="405"/>
      <c r="OP24" s="405"/>
      <c r="OQ24" s="405"/>
      <c r="OR24" s="405"/>
      <c r="OS24" s="405"/>
      <c r="OT24" s="405"/>
      <c r="OU24" s="405"/>
      <c r="OV24" s="405"/>
      <c r="OW24" s="405"/>
      <c r="OX24" s="405"/>
      <c r="OY24" s="405"/>
      <c r="OZ24" s="405"/>
      <c r="PA24" s="405"/>
      <c r="PB24" s="405"/>
      <c r="PC24" s="405"/>
      <c r="PD24" s="405"/>
      <c r="PE24" s="405"/>
      <c r="PF24" s="405"/>
      <c r="PG24" s="405"/>
      <c r="PH24" s="405"/>
      <c r="PI24" s="405"/>
      <c r="PJ24" s="405"/>
      <c r="PK24" s="405"/>
      <c r="PL24" s="405"/>
      <c r="PM24" s="405"/>
      <c r="PN24" s="405"/>
      <c r="PO24" s="405"/>
      <c r="PP24" s="405"/>
      <c r="PQ24" s="405"/>
      <c r="PR24" s="405"/>
      <c r="PS24" s="405"/>
      <c r="PT24" s="405"/>
      <c r="PU24" s="405"/>
      <c r="PV24" s="405"/>
      <c r="PW24" s="405"/>
      <c r="PX24" s="405"/>
      <c r="PY24" s="405"/>
      <c r="PZ24" s="405"/>
      <c r="QA24" s="405"/>
      <c r="QB24" s="405"/>
      <c r="QC24" s="405"/>
      <c r="QD24" s="405"/>
      <c r="QE24" s="405"/>
      <c r="QF24" s="405"/>
      <c r="QG24" s="405"/>
      <c r="QH24" s="405"/>
      <c r="QI24" s="405"/>
      <c r="QJ24" s="405"/>
      <c r="QK24" s="405"/>
      <c r="QL24" s="405"/>
      <c r="QM24" s="405"/>
      <c r="QN24" s="405"/>
      <c r="QO24" s="405"/>
      <c r="QP24" s="405"/>
      <c r="QQ24" s="405"/>
      <c r="QR24" s="405"/>
      <c r="QS24" s="405"/>
      <c r="QT24" s="405"/>
      <c r="QU24" s="405"/>
      <c r="QV24" s="405"/>
      <c r="QW24" s="405"/>
      <c r="QX24" s="405"/>
      <c r="QY24" s="405"/>
      <c r="QZ24" s="405"/>
      <c r="RA24" s="405"/>
      <c r="RB24" s="405"/>
      <c r="RC24" s="405"/>
      <c r="RD24" s="405"/>
      <c r="RE24" s="405"/>
      <c r="RF24" s="405"/>
      <c r="RG24" s="405"/>
      <c r="RH24" s="405"/>
      <c r="RI24" s="405"/>
      <c r="RJ24" s="405"/>
      <c r="RK24" s="405"/>
      <c r="RL24" s="405"/>
      <c r="RM24" s="405"/>
      <c r="RN24" s="405"/>
      <c r="RO24" s="405"/>
      <c r="RP24" s="405"/>
      <c r="RQ24" s="405"/>
      <c r="RR24" s="405"/>
      <c r="RS24" s="405"/>
      <c r="RT24" s="405"/>
      <c r="RU24" s="405"/>
      <c r="RV24" s="405"/>
      <c r="RW24" s="405"/>
      <c r="RX24" s="405"/>
      <c r="RY24" s="405"/>
      <c r="RZ24" s="405"/>
      <c r="SA24" s="405"/>
      <c r="SB24" s="405"/>
      <c r="SC24" s="405"/>
      <c r="SD24" s="405"/>
      <c r="SE24" s="405"/>
      <c r="SF24" s="405"/>
      <c r="SG24" s="405"/>
      <c r="SH24" s="405"/>
      <c r="SI24" s="405"/>
      <c r="SJ24" s="405"/>
      <c r="SK24" s="405"/>
      <c r="SL24" s="405"/>
      <c r="SM24" s="405"/>
      <c r="SN24" s="405"/>
      <c r="SO24" s="405"/>
      <c r="SP24" s="405"/>
      <c r="SQ24" s="405"/>
      <c r="SR24" s="405"/>
      <c r="SS24" s="405"/>
      <c r="ST24" s="405"/>
      <c r="SU24" s="405"/>
      <c r="SV24" s="405"/>
      <c r="SW24" s="405"/>
      <c r="SX24" s="405"/>
      <c r="SY24" s="405"/>
      <c r="SZ24" s="405"/>
      <c r="TA24" s="405"/>
      <c r="TB24" s="405"/>
      <c r="TC24" s="405"/>
      <c r="TD24" s="405"/>
      <c r="TE24" s="405"/>
      <c r="TF24" s="405"/>
      <c r="TG24" s="405"/>
      <c r="TH24" s="405"/>
      <c r="TI24" s="405"/>
      <c r="TJ24" s="405"/>
      <c r="TK24" s="405"/>
      <c r="TL24" s="405"/>
      <c r="TM24" s="405"/>
      <c r="TN24" s="405"/>
      <c r="TO24" s="405"/>
      <c r="TP24" s="405"/>
      <c r="TQ24" s="405"/>
      <c r="TR24" s="405"/>
      <c r="TS24" s="405"/>
      <c r="TT24" s="405"/>
      <c r="TU24" s="405"/>
      <c r="TV24" s="405"/>
      <c r="TW24" s="405"/>
      <c r="TX24" s="405"/>
      <c r="TY24" s="405"/>
      <c r="TZ24" s="405"/>
      <c r="UA24" s="405"/>
      <c r="UB24" s="405"/>
      <c r="UC24" s="405"/>
      <c r="UD24" s="405"/>
      <c r="UE24" s="405"/>
      <c r="UF24" s="405"/>
      <c r="UG24" s="405"/>
      <c r="UH24" s="405"/>
      <c r="UI24" s="405"/>
      <c r="UJ24" s="405"/>
      <c r="UK24" s="405"/>
      <c r="UL24" s="405"/>
      <c r="UM24" s="405"/>
      <c r="UN24" s="405"/>
      <c r="UO24" s="405"/>
      <c r="UP24" s="405"/>
      <c r="UQ24" s="405"/>
      <c r="UR24" s="405"/>
      <c r="US24" s="405"/>
      <c r="UT24" s="405"/>
      <c r="UU24" s="405"/>
      <c r="UV24" s="405"/>
      <c r="UW24" s="405"/>
      <c r="UX24" s="405"/>
      <c r="UY24" s="405"/>
      <c r="UZ24" s="405"/>
      <c r="VA24" s="405"/>
      <c r="VB24" s="405"/>
      <c r="VC24" s="405"/>
      <c r="VD24" s="405"/>
      <c r="VE24" s="405"/>
      <c r="VF24" s="405"/>
      <c r="VG24" s="405"/>
      <c r="VH24" s="405"/>
      <c r="VI24" s="405"/>
      <c r="VJ24" s="405"/>
      <c r="VK24" s="405"/>
      <c r="VL24" s="405"/>
      <c r="VM24" s="405"/>
      <c r="VN24" s="405"/>
      <c r="VO24" s="405"/>
      <c r="VP24" s="405"/>
      <c r="VQ24" s="405"/>
      <c r="VR24" s="405"/>
      <c r="VS24" s="405"/>
      <c r="VT24" s="405"/>
      <c r="VU24" s="405"/>
      <c r="VV24" s="405"/>
      <c r="VW24" s="405"/>
      <c r="VX24" s="405"/>
      <c r="VY24" s="405"/>
      <c r="VZ24" s="405"/>
      <c r="WA24" s="405"/>
      <c r="WB24" s="405"/>
      <c r="WC24" s="405"/>
      <c r="WD24" s="405"/>
      <c r="WE24" s="405"/>
      <c r="WF24" s="405"/>
      <c r="WG24" s="405"/>
      <c r="WH24" s="405"/>
      <c r="WI24" s="405"/>
      <c r="WJ24" s="405"/>
      <c r="WK24" s="405"/>
      <c r="WL24" s="405"/>
      <c r="WM24" s="405"/>
      <c r="WN24" s="405"/>
      <c r="WO24" s="405"/>
      <c r="WP24" s="405"/>
      <c r="WQ24" s="405"/>
      <c r="WR24" s="405"/>
      <c r="WS24" s="405"/>
      <c r="WT24" s="405"/>
      <c r="WU24" s="405"/>
      <c r="WV24" s="405"/>
      <c r="WW24" s="405"/>
      <c r="WX24" s="405"/>
      <c r="WY24" s="405"/>
      <c r="WZ24" s="405"/>
      <c r="XA24" s="405"/>
      <c r="XB24" s="405"/>
      <c r="XC24" s="405"/>
      <c r="XD24" s="405"/>
      <c r="XE24" s="405"/>
      <c r="XF24" s="405"/>
      <c r="XG24" s="405"/>
      <c r="XH24" s="405"/>
      <c r="XI24" s="405"/>
      <c r="XJ24" s="405"/>
      <c r="XK24" s="405"/>
      <c r="XL24" s="405"/>
      <c r="XM24" s="405"/>
      <c r="XN24" s="405"/>
      <c r="XO24" s="405"/>
      <c r="XP24" s="405"/>
      <c r="XQ24" s="405"/>
      <c r="XR24" s="405"/>
      <c r="XS24" s="405"/>
      <c r="XT24" s="405"/>
      <c r="XU24" s="405"/>
      <c r="XV24" s="405"/>
      <c r="XW24" s="405"/>
      <c r="XX24" s="405"/>
      <c r="XY24" s="405"/>
      <c r="XZ24" s="405"/>
      <c r="YA24" s="405"/>
      <c r="YB24" s="405"/>
      <c r="YC24" s="405"/>
      <c r="YD24" s="405"/>
      <c r="YE24" s="405"/>
      <c r="YF24" s="405"/>
      <c r="YG24" s="405"/>
      <c r="YH24" s="405"/>
      <c r="YI24" s="405"/>
      <c r="YJ24" s="405"/>
      <c r="YK24" s="405"/>
      <c r="YL24" s="405"/>
      <c r="YM24" s="405"/>
      <c r="YN24" s="405"/>
      <c r="YO24" s="405"/>
      <c r="YP24" s="405"/>
      <c r="YQ24" s="405"/>
      <c r="YR24" s="405"/>
      <c r="YS24" s="405"/>
      <c r="YT24" s="405"/>
      <c r="YU24" s="405"/>
      <c r="YV24" s="405"/>
      <c r="YW24" s="405"/>
      <c r="YX24" s="405"/>
      <c r="YY24" s="405"/>
      <c r="YZ24" s="405"/>
      <c r="ZA24" s="405"/>
      <c r="ZB24" s="405"/>
      <c r="ZC24" s="405"/>
      <c r="ZD24" s="405"/>
      <c r="ZE24" s="405"/>
      <c r="ZF24" s="405"/>
      <c r="ZG24" s="405"/>
      <c r="ZH24" s="405"/>
      <c r="ZI24" s="405"/>
      <c r="ZJ24" s="405"/>
      <c r="ZK24" s="405"/>
      <c r="ZL24" s="405"/>
      <c r="ZM24" s="405"/>
      <c r="ZN24" s="405"/>
      <c r="ZO24" s="405"/>
      <c r="ZP24" s="405"/>
      <c r="ZQ24" s="405"/>
      <c r="ZR24" s="405"/>
      <c r="ZS24" s="405"/>
      <c r="ZT24" s="405"/>
      <c r="ZU24" s="405"/>
      <c r="ZV24" s="405"/>
      <c r="ZW24" s="405"/>
      <c r="ZX24" s="405"/>
      <c r="ZY24" s="405"/>
      <c r="ZZ24" s="405"/>
      <c r="AAA24" s="405"/>
      <c r="AAB24" s="405"/>
      <c r="AAC24" s="405"/>
      <c r="AAD24" s="405"/>
      <c r="AAE24" s="405"/>
      <c r="AAF24" s="405"/>
      <c r="AAG24" s="405"/>
      <c r="AAH24" s="405"/>
      <c r="AAI24" s="405"/>
      <c r="AAJ24" s="405"/>
      <c r="AAK24" s="405"/>
      <c r="AAL24" s="405"/>
      <c r="AAM24" s="405"/>
      <c r="AAN24" s="405"/>
      <c r="AAO24" s="405"/>
      <c r="AAP24" s="405"/>
      <c r="AAQ24" s="405"/>
      <c r="AAR24" s="405"/>
      <c r="AAS24" s="405"/>
      <c r="AAT24" s="405"/>
      <c r="AAU24" s="405"/>
      <c r="AAV24" s="405"/>
      <c r="AAW24" s="405"/>
      <c r="AAX24" s="405"/>
      <c r="AAY24" s="405"/>
      <c r="AAZ24" s="405"/>
      <c r="ABA24" s="405"/>
      <c r="ABB24" s="405"/>
      <c r="ABC24" s="405"/>
      <c r="ABD24" s="405"/>
      <c r="ABE24" s="405"/>
      <c r="ABF24" s="405"/>
      <c r="ABG24" s="405"/>
      <c r="ABH24" s="405"/>
      <c r="ABI24" s="405"/>
      <c r="ABJ24" s="405"/>
      <c r="ABK24" s="405"/>
      <c r="ABL24" s="405"/>
      <c r="ABM24" s="405"/>
      <c r="ABN24" s="405"/>
      <c r="ABO24" s="405"/>
      <c r="ABP24" s="405"/>
      <c r="ABQ24" s="405"/>
      <c r="ABR24" s="405"/>
      <c r="ABS24" s="405"/>
      <c r="ABT24" s="405"/>
      <c r="ABU24" s="405"/>
      <c r="ABV24" s="405"/>
      <c r="ABW24" s="405"/>
      <c r="ABX24" s="405"/>
      <c r="ABY24" s="405"/>
      <c r="ABZ24" s="405"/>
      <c r="ACA24" s="405"/>
      <c r="ACB24" s="405"/>
      <c r="ACC24" s="405"/>
      <c r="ACD24" s="405"/>
      <c r="ACE24" s="405"/>
      <c r="ACF24" s="405"/>
      <c r="ACG24" s="405"/>
      <c r="ACH24" s="405"/>
      <c r="ACI24" s="405"/>
      <c r="ACJ24" s="405"/>
      <c r="ACK24" s="405"/>
      <c r="ACL24" s="405"/>
      <c r="ACM24" s="405"/>
      <c r="ACN24" s="405"/>
      <c r="ACO24" s="405"/>
      <c r="ACP24" s="405"/>
      <c r="ACQ24" s="405"/>
      <c r="ACR24" s="405"/>
      <c r="ACS24" s="405"/>
      <c r="ACT24" s="405"/>
      <c r="ACU24" s="405"/>
      <c r="ACV24" s="405"/>
      <c r="ACW24" s="405"/>
      <c r="ACX24" s="405"/>
      <c r="ACY24" s="405"/>
      <c r="ACZ24" s="405"/>
      <c r="ADA24" s="405"/>
      <c r="ADB24" s="405"/>
      <c r="ADC24" s="405"/>
      <c r="ADD24" s="405"/>
      <c r="ADE24" s="405"/>
      <c r="ADF24" s="405"/>
      <c r="ADG24" s="405"/>
      <c r="ADH24" s="405"/>
      <c r="ADI24" s="405"/>
      <c r="ADJ24" s="405"/>
      <c r="ADK24" s="405"/>
      <c r="ADL24" s="405"/>
      <c r="ADM24" s="405"/>
      <c r="ADN24" s="405"/>
      <c r="ADO24" s="405"/>
      <c r="ADP24" s="405"/>
      <c r="ADQ24" s="405"/>
      <c r="ADR24" s="405"/>
      <c r="ADS24" s="405"/>
      <c r="ADT24" s="405"/>
      <c r="ADU24" s="405"/>
      <c r="ADV24" s="405"/>
      <c r="ADW24" s="405"/>
      <c r="ADX24" s="405"/>
      <c r="ADY24" s="405"/>
      <c r="ADZ24" s="405"/>
      <c r="AEA24" s="405"/>
      <c r="AEB24" s="405"/>
      <c r="AEC24" s="405"/>
      <c r="AED24" s="405"/>
      <c r="AEE24" s="405"/>
      <c r="AEF24" s="405"/>
      <c r="AEG24" s="405"/>
      <c r="AEH24" s="405"/>
      <c r="AEI24" s="405"/>
      <c r="AEJ24" s="405"/>
      <c r="AEK24" s="405"/>
      <c r="AEL24" s="405"/>
      <c r="AEM24" s="405"/>
      <c r="AEN24" s="405"/>
      <c r="AEO24" s="405"/>
      <c r="AEP24" s="405"/>
      <c r="AEQ24" s="405"/>
      <c r="AER24" s="405"/>
      <c r="AES24" s="405"/>
      <c r="AET24" s="405"/>
      <c r="AEU24" s="405"/>
      <c r="AEV24" s="405"/>
      <c r="AEW24" s="405"/>
      <c r="AEX24" s="405"/>
      <c r="AEY24" s="405"/>
      <c r="AEZ24" s="405"/>
      <c r="AFA24" s="405"/>
      <c r="AFB24" s="405"/>
      <c r="AFC24" s="405"/>
      <c r="AFD24" s="405"/>
      <c r="AFE24" s="405"/>
      <c r="AFF24" s="405"/>
      <c r="AFG24" s="405"/>
      <c r="AFH24" s="405"/>
      <c r="AFI24" s="405"/>
      <c r="AFJ24" s="405"/>
      <c r="AFK24" s="405"/>
      <c r="AFL24" s="405"/>
      <c r="AFM24" s="405"/>
      <c r="AFN24" s="405"/>
      <c r="AFO24" s="405"/>
      <c r="AFP24" s="405"/>
      <c r="AFQ24" s="405"/>
      <c r="AFR24" s="405"/>
      <c r="AFS24" s="405"/>
      <c r="AFT24" s="405"/>
      <c r="AFU24" s="405"/>
      <c r="AFV24" s="405"/>
      <c r="AFW24" s="405"/>
      <c r="AFX24" s="405"/>
      <c r="AFY24" s="405"/>
      <c r="AFZ24" s="405"/>
      <c r="AGA24" s="405"/>
      <c r="AGB24" s="405"/>
      <c r="AGC24" s="405"/>
      <c r="AGD24" s="405"/>
      <c r="AGE24" s="405"/>
      <c r="AGF24" s="405"/>
      <c r="AGG24" s="405"/>
      <c r="AGH24" s="405"/>
      <c r="AGI24" s="405"/>
      <c r="AGJ24" s="405"/>
      <c r="AGK24" s="405"/>
      <c r="AGL24" s="405"/>
      <c r="AGM24" s="405"/>
      <c r="AGN24" s="405"/>
      <c r="AGO24" s="405"/>
      <c r="AGP24" s="405"/>
      <c r="AGQ24" s="405"/>
      <c r="AGR24" s="405"/>
      <c r="AGS24" s="405"/>
      <c r="AGT24" s="405"/>
      <c r="AGU24" s="405"/>
      <c r="AGV24" s="405"/>
      <c r="AGW24" s="405"/>
      <c r="AGX24" s="405"/>
      <c r="AGY24" s="405"/>
      <c r="AGZ24" s="405"/>
      <c r="AHA24" s="405"/>
      <c r="AHB24" s="405"/>
      <c r="AHC24" s="405"/>
      <c r="AHD24" s="405"/>
      <c r="AHE24" s="405"/>
      <c r="AHF24" s="405"/>
      <c r="AHG24" s="405"/>
      <c r="AHH24" s="405"/>
      <c r="AHI24" s="405"/>
      <c r="AHJ24" s="405"/>
      <c r="AHK24" s="405"/>
      <c r="AHL24" s="405"/>
      <c r="AHM24" s="405"/>
      <c r="AHN24" s="405"/>
      <c r="AHO24" s="405"/>
      <c r="AHP24" s="405"/>
      <c r="AHQ24" s="405"/>
      <c r="AHR24" s="405"/>
      <c r="AHS24" s="405"/>
      <c r="AHT24" s="405"/>
      <c r="AHU24" s="405"/>
      <c r="AHV24" s="405"/>
      <c r="AHW24" s="405"/>
      <c r="AHX24" s="405"/>
      <c r="AHY24" s="405"/>
      <c r="AHZ24" s="405"/>
      <c r="AIA24" s="405"/>
      <c r="AIB24" s="405"/>
      <c r="AIC24" s="405"/>
      <c r="AID24" s="405"/>
      <c r="AIE24" s="405"/>
      <c r="AIF24" s="405"/>
      <c r="AIG24" s="405"/>
      <c r="AIH24" s="405"/>
      <c r="AII24" s="405"/>
      <c r="AIJ24" s="405"/>
      <c r="AIK24" s="405"/>
      <c r="AIL24" s="405"/>
      <c r="AIM24" s="405"/>
      <c r="AIN24" s="405"/>
      <c r="AIO24" s="405"/>
      <c r="AIP24" s="405"/>
      <c r="AIQ24" s="405"/>
      <c r="AIR24" s="405"/>
      <c r="AIS24" s="405"/>
      <c r="AIT24" s="405"/>
      <c r="AIU24" s="405"/>
      <c r="AIV24" s="405"/>
      <c r="AIW24" s="405"/>
      <c r="AIX24" s="405"/>
      <c r="AIY24" s="405"/>
      <c r="AIZ24" s="405"/>
      <c r="AJA24" s="405"/>
      <c r="AJB24" s="405"/>
      <c r="AJC24" s="405"/>
      <c r="AJD24" s="405"/>
      <c r="AJE24" s="405"/>
      <c r="AJF24" s="405"/>
      <c r="AJG24" s="405"/>
      <c r="AJH24" s="405"/>
      <c r="AJI24" s="405"/>
      <c r="AJJ24" s="405"/>
      <c r="AJK24" s="405"/>
      <c r="AJL24" s="405"/>
      <c r="AJM24" s="405"/>
      <c r="AJN24" s="405"/>
      <c r="AJO24" s="405"/>
      <c r="AJP24" s="405"/>
      <c r="AJQ24" s="405"/>
      <c r="AJR24" s="405"/>
      <c r="AJS24" s="405"/>
      <c r="AJT24" s="405"/>
      <c r="AJU24" s="405"/>
      <c r="AJV24" s="405"/>
      <c r="AJW24" s="405"/>
      <c r="AJX24" s="405"/>
      <c r="AJY24" s="405"/>
      <c r="AJZ24" s="405"/>
      <c r="AKA24" s="405"/>
      <c r="AKB24" s="405"/>
      <c r="AKC24" s="405"/>
      <c r="AKD24" s="405"/>
      <c r="AKE24" s="405"/>
      <c r="AKF24" s="405"/>
      <c r="AKG24" s="405"/>
      <c r="AKH24" s="405"/>
      <c r="AKI24" s="405"/>
      <c r="AKJ24" s="405"/>
      <c r="AKK24" s="405"/>
      <c r="AKL24" s="405"/>
      <c r="AKM24" s="405"/>
      <c r="AKN24" s="405"/>
      <c r="AKO24" s="405"/>
      <c r="AKP24" s="405"/>
      <c r="AKQ24" s="405"/>
      <c r="AKR24" s="405"/>
      <c r="AKS24" s="405"/>
      <c r="AKT24" s="405"/>
      <c r="AKU24" s="405"/>
      <c r="AKV24" s="405"/>
      <c r="AKW24" s="405"/>
      <c r="AKX24" s="405"/>
      <c r="AKY24" s="405"/>
      <c r="AKZ24" s="405"/>
      <c r="ALA24" s="405"/>
      <c r="ALB24" s="405"/>
      <c r="ALC24" s="405"/>
      <c r="ALD24" s="405"/>
      <c r="ALE24" s="405"/>
      <c r="ALF24" s="405"/>
      <c r="ALG24" s="405"/>
      <c r="ALH24" s="405"/>
      <c r="ALI24" s="405"/>
      <c r="ALJ24" s="405"/>
      <c r="ALK24" s="405"/>
      <c r="ALL24" s="405"/>
      <c r="ALM24" s="405"/>
      <c r="ALN24" s="405"/>
      <c r="ALO24" s="405"/>
      <c r="ALP24" s="405"/>
      <c r="ALQ24" s="405"/>
      <c r="ALR24" s="405"/>
      <c r="ALS24" s="405"/>
      <c r="ALT24" s="405"/>
      <c r="ALU24" s="405"/>
      <c r="ALV24" s="405"/>
      <c r="ALW24" s="405"/>
      <c r="ALX24" s="405"/>
      <c r="ALY24" s="405"/>
      <c r="ALZ24" s="405"/>
      <c r="AMA24" s="405"/>
      <c r="AMB24" s="405"/>
      <c r="AMC24" s="405"/>
      <c r="AMD24" s="405"/>
      <c r="AME24" s="405"/>
      <c r="AMF24" s="405"/>
      <c r="AMG24" s="405"/>
      <c r="AMH24" s="405"/>
      <c r="AMI24" s="405"/>
      <c r="AMJ24" s="405"/>
      <c r="AMK24" s="405"/>
      <c r="AML24" s="405"/>
      <c r="AMM24" s="405"/>
      <c r="AMN24" s="405"/>
      <c r="AMO24" s="405"/>
      <c r="AMP24" s="405"/>
      <c r="AMQ24" s="405"/>
      <c r="AMR24" s="405"/>
      <c r="AMS24" s="405"/>
      <c r="AMT24" s="405"/>
      <c r="AMU24" s="405"/>
      <c r="AMV24" s="405"/>
      <c r="AMW24" s="405"/>
      <c r="AMX24" s="405"/>
      <c r="AMY24" s="405"/>
      <c r="AMZ24" s="405"/>
      <c r="ANA24" s="405"/>
      <c r="ANB24" s="405"/>
      <c r="ANC24" s="405"/>
      <c r="AND24" s="405"/>
      <c r="ANE24" s="405"/>
      <c r="ANF24" s="405"/>
      <c r="ANG24" s="405"/>
      <c r="ANH24" s="405"/>
      <c r="ANI24" s="405"/>
      <c r="ANJ24" s="405"/>
      <c r="ANK24" s="405"/>
      <c r="ANL24" s="405"/>
      <c r="ANM24" s="405"/>
      <c r="ANN24" s="405"/>
      <c r="ANO24" s="405"/>
      <c r="ANP24" s="405"/>
      <c r="ANQ24" s="405"/>
      <c r="ANR24" s="405"/>
      <c r="ANS24" s="405"/>
      <c r="ANT24" s="405"/>
      <c r="ANU24" s="405"/>
      <c r="ANV24" s="405"/>
      <c r="ANW24" s="405"/>
      <c r="ANX24" s="405"/>
      <c r="ANY24" s="405"/>
      <c r="ANZ24" s="405"/>
      <c r="AOA24" s="405"/>
      <c r="AOB24" s="405"/>
      <c r="AOC24" s="405"/>
      <c r="AOD24" s="405"/>
      <c r="AOE24" s="405"/>
      <c r="AOF24" s="405"/>
      <c r="AOG24" s="405"/>
      <c r="AOH24" s="405"/>
      <c r="AOI24" s="405"/>
      <c r="AOJ24" s="405"/>
      <c r="AOK24" s="405"/>
      <c r="AOL24" s="405"/>
      <c r="AOM24" s="405"/>
      <c r="AON24" s="405"/>
      <c r="AOO24" s="405"/>
      <c r="AOP24" s="405"/>
      <c r="AOQ24" s="405"/>
      <c r="AOR24" s="405"/>
      <c r="AOS24" s="405"/>
      <c r="AOT24" s="405"/>
      <c r="AOU24" s="405"/>
      <c r="AOV24" s="405"/>
      <c r="AOW24" s="405"/>
      <c r="AOX24" s="405"/>
      <c r="AOY24" s="405"/>
      <c r="AOZ24" s="405"/>
      <c r="APA24" s="405"/>
      <c r="APB24" s="405"/>
      <c r="APC24" s="405"/>
      <c r="APD24" s="405"/>
      <c r="APE24" s="405"/>
      <c r="APF24" s="405"/>
      <c r="APG24" s="405"/>
      <c r="APH24" s="405"/>
      <c r="API24" s="405"/>
      <c r="APJ24" s="405"/>
      <c r="APK24" s="405"/>
      <c r="APL24" s="405"/>
      <c r="APM24" s="405"/>
      <c r="APN24" s="405"/>
      <c r="APO24" s="405"/>
      <c r="APP24" s="405"/>
      <c r="APQ24" s="405"/>
      <c r="APR24" s="405"/>
      <c r="APS24" s="405"/>
      <c r="APT24" s="405"/>
      <c r="APU24" s="405"/>
      <c r="APV24" s="405"/>
      <c r="APW24" s="405"/>
      <c r="APX24" s="405"/>
      <c r="APY24" s="405"/>
      <c r="APZ24" s="405"/>
      <c r="AQA24" s="405"/>
      <c r="AQB24" s="405"/>
      <c r="AQC24" s="405"/>
      <c r="AQD24" s="405"/>
      <c r="AQE24" s="405"/>
      <c r="AQF24" s="405"/>
      <c r="AQG24" s="405"/>
      <c r="AQH24" s="405"/>
      <c r="AQI24" s="405"/>
      <c r="AQJ24" s="405"/>
      <c r="AQK24" s="405"/>
      <c r="AQL24" s="405"/>
      <c r="AQM24" s="405"/>
      <c r="AQN24" s="405"/>
      <c r="AQO24" s="405"/>
      <c r="AQP24" s="405"/>
      <c r="AQQ24" s="405"/>
      <c r="AQR24" s="405"/>
      <c r="AQS24" s="405"/>
      <c r="AQT24" s="405"/>
      <c r="AQU24" s="405"/>
      <c r="AQV24" s="405"/>
      <c r="AQW24" s="405"/>
      <c r="AQX24" s="405"/>
      <c r="AQY24" s="405"/>
      <c r="AQZ24" s="405"/>
      <c r="ARA24" s="405"/>
      <c r="ARB24" s="405"/>
      <c r="ARC24" s="405"/>
      <c r="ARD24" s="405"/>
      <c r="ARE24" s="405"/>
      <c r="ARF24" s="405"/>
      <c r="ARG24" s="405"/>
      <c r="ARH24" s="405"/>
      <c r="ARI24" s="405"/>
      <c r="ARJ24" s="405"/>
      <c r="ARK24" s="405"/>
      <c r="ARL24" s="405"/>
      <c r="ARM24" s="405"/>
      <c r="ARN24" s="405"/>
      <c r="ARO24" s="405"/>
      <c r="ARP24" s="405"/>
      <c r="ARQ24" s="405"/>
      <c r="ARR24" s="405"/>
      <c r="ARS24" s="405"/>
      <c r="ART24" s="405"/>
      <c r="ARU24" s="405"/>
      <c r="ARV24" s="405"/>
      <c r="ARW24" s="405"/>
      <c r="ARX24" s="405"/>
      <c r="ARY24" s="405"/>
      <c r="ARZ24" s="405"/>
      <c r="ASA24" s="405"/>
      <c r="ASB24" s="405"/>
      <c r="ASC24" s="405"/>
      <c r="ASD24" s="405"/>
      <c r="ASE24" s="405"/>
      <c r="ASF24" s="405"/>
      <c r="ASG24" s="405"/>
      <c r="ASH24" s="405"/>
      <c r="ASI24" s="405"/>
      <c r="ASJ24" s="405"/>
      <c r="ASK24" s="405"/>
      <c r="ASL24" s="405"/>
      <c r="ASM24" s="405"/>
      <c r="ASN24" s="405"/>
      <c r="ASO24" s="405"/>
      <c r="ASP24" s="405"/>
      <c r="ASQ24" s="405"/>
      <c r="ASR24" s="405"/>
      <c r="ASS24" s="405"/>
      <c r="AST24" s="405"/>
      <c r="ASU24" s="405"/>
      <c r="ASV24" s="405"/>
      <c r="ASW24" s="405"/>
      <c r="ASX24" s="405"/>
      <c r="ASY24" s="405"/>
      <c r="ASZ24" s="405"/>
      <c r="ATA24" s="405"/>
      <c r="ATB24" s="405"/>
      <c r="ATC24" s="405"/>
      <c r="ATD24" s="405"/>
      <c r="ATE24" s="405"/>
      <c r="ATF24" s="405"/>
      <c r="ATG24" s="405"/>
      <c r="ATH24" s="405"/>
      <c r="ATI24" s="405"/>
      <c r="ATJ24" s="405"/>
      <c r="ATK24" s="405"/>
      <c r="ATL24" s="405"/>
      <c r="ATM24" s="405"/>
      <c r="ATN24" s="405"/>
      <c r="ATO24" s="405"/>
      <c r="ATP24" s="405"/>
      <c r="ATQ24" s="405"/>
      <c r="ATR24" s="405"/>
      <c r="ATS24" s="405"/>
      <c r="ATT24" s="405"/>
      <c r="ATU24" s="405"/>
      <c r="ATV24" s="405"/>
      <c r="ATW24" s="405"/>
      <c r="ATX24" s="405"/>
      <c r="ATY24" s="405"/>
      <c r="ATZ24" s="405"/>
      <c r="AUA24" s="405"/>
      <c r="AUB24" s="405"/>
      <c r="AUC24" s="405"/>
      <c r="AUD24" s="405"/>
      <c r="AUE24" s="405"/>
      <c r="AUF24" s="405"/>
      <c r="AUG24" s="405"/>
      <c r="AUH24" s="405"/>
      <c r="AUI24" s="405"/>
      <c r="AUJ24" s="405"/>
      <c r="AUK24" s="405"/>
      <c r="AUL24" s="405"/>
      <c r="AUM24" s="405"/>
      <c r="AUN24" s="405"/>
      <c r="AUO24" s="405"/>
      <c r="AUP24" s="405"/>
      <c r="AUQ24" s="405"/>
      <c r="AUR24" s="405"/>
      <c r="AUS24" s="405"/>
      <c r="AUT24" s="405"/>
      <c r="AUU24" s="405"/>
      <c r="AUV24" s="405"/>
      <c r="AUW24" s="405"/>
      <c r="AUX24" s="405"/>
      <c r="AUY24" s="405"/>
      <c r="AUZ24" s="405"/>
      <c r="AVA24" s="405"/>
      <c r="AVB24" s="405"/>
      <c r="AVC24" s="405"/>
      <c r="AVD24" s="405"/>
      <c r="AVE24" s="405"/>
      <c r="AVF24" s="405"/>
      <c r="AVG24" s="405"/>
      <c r="AVH24" s="405"/>
      <c r="AVI24" s="405"/>
      <c r="AVJ24" s="405"/>
      <c r="AVK24" s="405"/>
      <c r="AVL24" s="405"/>
      <c r="AVM24" s="405"/>
      <c r="AVN24" s="405"/>
      <c r="AVO24" s="405"/>
      <c r="AVP24" s="405"/>
      <c r="AVQ24" s="405"/>
      <c r="AVR24" s="405"/>
      <c r="AVS24" s="405"/>
      <c r="AVT24" s="405"/>
      <c r="AVU24" s="405"/>
      <c r="AVV24" s="405"/>
      <c r="AVW24" s="405"/>
      <c r="AVX24" s="405"/>
      <c r="AVY24" s="405"/>
      <c r="AVZ24" s="405"/>
      <c r="AWA24" s="405"/>
      <c r="AWB24" s="405"/>
      <c r="AWC24" s="405"/>
      <c r="AWD24" s="405"/>
      <c r="AWE24" s="405"/>
      <c r="AWF24" s="405"/>
      <c r="AWG24" s="405"/>
      <c r="AWH24" s="405"/>
      <c r="AWI24" s="405"/>
      <c r="AWJ24" s="405"/>
      <c r="AWK24" s="405"/>
      <c r="AWL24" s="405"/>
      <c r="AWM24" s="405"/>
      <c r="AWN24" s="405"/>
      <c r="AWO24" s="405"/>
      <c r="AWP24" s="405"/>
      <c r="AWQ24" s="405"/>
      <c r="AWR24" s="405"/>
      <c r="AWS24" s="405"/>
      <c r="AWT24" s="405"/>
      <c r="AWU24" s="405"/>
      <c r="AWV24" s="405"/>
      <c r="AWW24" s="405"/>
      <c r="AWX24" s="405"/>
      <c r="AWY24" s="405"/>
      <c r="AWZ24" s="405"/>
      <c r="AXA24" s="405"/>
      <c r="AXB24" s="405"/>
      <c r="AXC24" s="405"/>
      <c r="AXD24" s="405"/>
      <c r="AXE24" s="405"/>
      <c r="AXF24" s="405"/>
      <c r="AXG24" s="405"/>
      <c r="AXH24" s="405"/>
      <c r="AXI24" s="405"/>
      <c r="AXJ24" s="405"/>
      <c r="AXK24" s="405"/>
      <c r="AXL24" s="405"/>
      <c r="AXM24" s="405"/>
      <c r="AXN24" s="405"/>
      <c r="AXO24" s="405"/>
      <c r="AXP24" s="405"/>
      <c r="AXQ24" s="405"/>
      <c r="AXR24" s="405"/>
      <c r="AXS24" s="405"/>
      <c r="AXT24" s="405"/>
      <c r="AXU24" s="405"/>
      <c r="AXV24" s="405"/>
      <c r="AXW24" s="405"/>
      <c r="AXX24" s="405"/>
      <c r="AXY24" s="405"/>
      <c r="AXZ24" s="405"/>
      <c r="AYA24" s="405"/>
      <c r="AYB24" s="405"/>
      <c r="AYC24" s="405"/>
      <c r="AYD24" s="405"/>
      <c r="AYE24" s="405"/>
      <c r="AYF24" s="405"/>
      <c r="AYG24" s="405"/>
      <c r="AYH24" s="405"/>
      <c r="AYI24" s="405"/>
      <c r="AYJ24" s="405"/>
      <c r="AYK24" s="405"/>
      <c r="AYL24" s="405"/>
      <c r="AYM24" s="405"/>
      <c r="AYN24" s="405"/>
      <c r="AYO24" s="405"/>
      <c r="AYP24" s="405"/>
      <c r="AYQ24" s="405"/>
      <c r="AYR24" s="405"/>
      <c r="AYS24" s="405"/>
      <c r="AYT24" s="405"/>
      <c r="AYU24" s="405"/>
      <c r="AYV24" s="405"/>
      <c r="AYW24" s="405"/>
      <c r="AYX24" s="405"/>
      <c r="AYY24" s="405"/>
      <c r="AYZ24" s="405"/>
      <c r="AZA24" s="405"/>
      <c r="AZB24" s="405"/>
      <c r="AZC24" s="405"/>
      <c r="AZD24" s="405"/>
      <c r="AZE24" s="405"/>
      <c r="AZF24" s="405"/>
      <c r="AZG24" s="405"/>
      <c r="AZH24" s="405"/>
      <c r="AZI24" s="405"/>
      <c r="AZJ24" s="405"/>
      <c r="AZK24" s="405"/>
      <c r="AZL24" s="405"/>
      <c r="AZM24" s="405"/>
      <c r="AZN24" s="405"/>
      <c r="AZO24" s="405"/>
      <c r="AZP24" s="405"/>
      <c r="AZQ24" s="405"/>
      <c r="AZR24" s="405"/>
      <c r="AZS24" s="405"/>
      <c r="AZT24" s="405"/>
      <c r="AZU24" s="405"/>
      <c r="AZV24" s="405"/>
      <c r="AZW24" s="405"/>
      <c r="AZX24" s="405"/>
      <c r="AZY24" s="405"/>
      <c r="AZZ24" s="405"/>
      <c r="BAA24" s="405"/>
      <c r="BAB24" s="405"/>
      <c r="BAC24" s="405"/>
      <c r="BAD24" s="405"/>
      <c r="BAE24" s="405"/>
      <c r="BAF24" s="405"/>
      <c r="BAG24" s="405"/>
      <c r="BAH24" s="405"/>
      <c r="BAI24" s="405"/>
      <c r="BAJ24" s="405"/>
      <c r="BAK24" s="405"/>
      <c r="BAL24" s="405"/>
      <c r="BAM24" s="405"/>
      <c r="BAN24" s="405"/>
      <c r="BAO24" s="405"/>
      <c r="BAP24" s="405"/>
      <c r="BAQ24" s="405"/>
      <c r="BAR24" s="405"/>
      <c r="BAS24" s="405"/>
      <c r="BAT24" s="405"/>
      <c r="BAU24" s="405"/>
      <c r="BAV24" s="405"/>
      <c r="BAW24" s="405"/>
      <c r="BAX24" s="405"/>
      <c r="BAY24" s="405"/>
      <c r="BAZ24" s="405"/>
      <c r="BBA24" s="405"/>
      <c r="BBB24" s="405"/>
      <c r="BBC24" s="405"/>
      <c r="BBD24" s="405"/>
      <c r="BBE24" s="405"/>
      <c r="BBF24" s="405"/>
      <c r="BBG24" s="405"/>
      <c r="BBH24" s="405"/>
      <c r="BBI24" s="405"/>
      <c r="BBJ24" s="405"/>
      <c r="BBK24" s="405"/>
      <c r="BBL24" s="405"/>
      <c r="BBM24" s="405"/>
      <c r="BBN24" s="405"/>
      <c r="BBO24" s="405"/>
      <c r="BBP24" s="405"/>
      <c r="BBQ24" s="405"/>
      <c r="BBR24" s="405"/>
      <c r="BBS24" s="405"/>
      <c r="BBT24" s="405"/>
      <c r="BBU24" s="405"/>
      <c r="BBV24" s="405"/>
      <c r="BBW24" s="405"/>
      <c r="BBX24" s="405"/>
      <c r="BBY24" s="405"/>
      <c r="BBZ24" s="405"/>
      <c r="BCA24" s="405"/>
      <c r="BCB24" s="405"/>
      <c r="BCC24" s="405"/>
      <c r="BCD24" s="405"/>
      <c r="BCE24" s="405"/>
      <c r="BCF24" s="405"/>
      <c r="BCG24" s="405"/>
      <c r="BCH24" s="405"/>
      <c r="BCI24" s="405"/>
      <c r="BCJ24" s="405"/>
      <c r="BCK24" s="405"/>
      <c r="BCL24" s="405"/>
      <c r="BCM24" s="405"/>
      <c r="BCN24" s="405"/>
      <c r="BCO24" s="405"/>
      <c r="BCP24" s="405"/>
      <c r="BCQ24" s="405"/>
      <c r="BCR24" s="405"/>
      <c r="BCS24" s="405"/>
      <c r="BCT24" s="405"/>
      <c r="BCU24" s="405"/>
      <c r="BCV24" s="405"/>
      <c r="BCW24" s="405"/>
      <c r="BCX24" s="405"/>
      <c r="BCY24" s="405"/>
      <c r="BCZ24" s="405"/>
      <c r="BDA24" s="405"/>
      <c r="BDB24" s="405"/>
      <c r="BDC24" s="405"/>
      <c r="BDD24" s="405"/>
      <c r="BDE24" s="405"/>
      <c r="BDF24" s="405"/>
      <c r="BDG24" s="405"/>
      <c r="BDH24" s="405"/>
      <c r="BDI24" s="405"/>
      <c r="BDJ24" s="405"/>
      <c r="BDK24" s="405"/>
      <c r="BDL24" s="405"/>
      <c r="BDM24" s="405"/>
      <c r="BDN24" s="405"/>
      <c r="BDO24" s="405"/>
      <c r="BDP24" s="405"/>
      <c r="BDQ24" s="405"/>
      <c r="BDR24" s="405"/>
      <c r="BDS24" s="405"/>
      <c r="BDT24" s="405"/>
      <c r="BDU24" s="405"/>
      <c r="BDV24" s="405"/>
      <c r="BDW24" s="405"/>
      <c r="BDX24" s="405"/>
      <c r="BDY24" s="405"/>
      <c r="BDZ24" s="405"/>
      <c r="BEA24" s="405"/>
      <c r="BEB24" s="405"/>
      <c r="BEC24" s="405"/>
      <c r="BED24" s="405"/>
      <c r="BEE24" s="405"/>
      <c r="BEF24" s="405"/>
      <c r="BEG24" s="405"/>
      <c r="BEH24" s="405"/>
      <c r="BEI24" s="405"/>
      <c r="BEJ24" s="405"/>
      <c r="BEK24" s="405"/>
      <c r="BEL24" s="405"/>
      <c r="BEM24" s="405"/>
      <c r="BEN24" s="405"/>
      <c r="BEO24" s="405"/>
      <c r="BEP24" s="405"/>
      <c r="BEQ24" s="405"/>
      <c r="BER24" s="405"/>
      <c r="BES24" s="405"/>
      <c r="BET24" s="405"/>
      <c r="BEU24" s="405"/>
      <c r="BEV24" s="405"/>
      <c r="BEW24" s="405"/>
      <c r="BEX24" s="405"/>
      <c r="BEY24" s="405"/>
      <c r="BEZ24" s="405"/>
      <c r="BFA24" s="405"/>
      <c r="BFB24" s="405"/>
      <c r="BFC24" s="405"/>
      <c r="BFD24" s="405"/>
      <c r="BFE24" s="405"/>
      <c r="BFF24" s="405"/>
      <c r="BFG24" s="405"/>
      <c r="BFH24" s="405"/>
      <c r="BFI24" s="405"/>
      <c r="BFJ24" s="405"/>
      <c r="BFK24" s="405"/>
      <c r="BFL24" s="405"/>
      <c r="BFM24" s="405"/>
      <c r="BFN24" s="405"/>
      <c r="BFO24" s="405"/>
      <c r="BFP24" s="405"/>
      <c r="BFQ24" s="405"/>
      <c r="BFR24" s="405"/>
      <c r="BFS24" s="405"/>
      <c r="BFT24" s="405"/>
      <c r="BFU24" s="405"/>
      <c r="BFV24" s="405"/>
      <c r="BFW24" s="405"/>
      <c r="BFX24" s="405"/>
      <c r="BFY24" s="405"/>
      <c r="BFZ24" s="405"/>
      <c r="BGA24" s="405"/>
      <c r="BGB24" s="405"/>
      <c r="BGC24" s="405"/>
      <c r="BGD24" s="405"/>
      <c r="BGE24" s="405"/>
      <c r="BGF24" s="405"/>
      <c r="BGG24" s="405"/>
      <c r="BGH24" s="405"/>
      <c r="BGI24" s="405"/>
      <c r="BGJ24" s="405"/>
      <c r="BGK24" s="405"/>
      <c r="BGL24" s="405"/>
      <c r="BGM24" s="405"/>
      <c r="BGN24" s="405"/>
      <c r="BGO24" s="405"/>
      <c r="BGP24" s="405"/>
      <c r="BGQ24" s="405"/>
      <c r="BGR24" s="405"/>
      <c r="BGS24" s="405"/>
      <c r="BGT24" s="405"/>
      <c r="BGU24" s="405"/>
      <c r="BGV24" s="405"/>
      <c r="BGW24" s="405"/>
      <c r="BGX24" s="405"/>
      <c r="BGY24" s="405"/>
      <c r="BGZ24" s="405"/>
      <c r="BHA24" s="405"/>
      <c r="BHB24" s="405"/>
      <c r="BHC24" s="405"/>
      <c r="BHD24" s="405"/>
      <c r="BHE24" s="405"/>
      <c r="BHF24" s="405"/>
      <c r="BHG24" s="405"/>
      <c r="BHH24" s="405"/>
      <c r="BHI24" s="405"/>
      <c r="BHJ24" s="405"/>
      <c r="BHK24" s="405"/>
      <c r="BHL24" s="405"/>
      <c r="BHM24" s="405"/>
      <c r="BHN24" s="405"/>
      <c r="BHO24" s="405"/>
      <c r="BHP24" s="405"/>
      <c r="BHQ24" s="405"/>
      <c r="BHR24" s="405"/>
      <c r="BHS24" s="405"/>
      <c r="BHT24" s="405"/>
      <c r="BHU24" s="405"/>
      <c r="BHV24" s="405"/>
      <c r="BHW24" s="405"/>
      <c r="BHX24" s="405"/>
      <c r="BHY24" s="405"/>
      <c r="BHZ24" s="405"/>
      <c r="BIA24" s="405"/>
      <c r="BIB24" s="405"/>
      <c r="BIC24" s="405"/>
      <c r="BID24" s="405"/>
      <c r="BIE24" s="405"/>
      <c r="BIF24" s="405"/>
      <c r="BIG24" s="405"/>
      <c r="BIH24" s="405"/>
      <c r="BII24" s="405"/>
      <c r="BIJ24" s="405"/>
      <c r="BIK24" s="405"/>
      <c r="BIL24" s="405"/>
      <c r="BIM24" s="405"/>
      <c r="BIN24" s="405"/>
      <c r="BIO24" s="405"/>
      <c r="BIP24" s="405"/>
      <c r="BIQ24" s="405"/>
      <c r="BIR24" s="405"/>
      <c r="BIS24" s="405"/>
      <c r="BIT24" s="405"/>
      <c r="BIU24" s="405"/>
      <c r="BIV24" s="405"/>
      <c r="BIW24" s="405"/>
      <c r="BIX24" s="405"/>
      <c r="BIY24" s="405"/>
      <c r="BIZ24" s="405"/>
      <c r="BJA24" s="405"/>
      <c r="BJB24" s="405"/>
      <c r="BJC24" s="405"/>
      <c r="BJD24" s="405"/>
      <c r="BJE24" s="405"/>
      <c r="BJF24" s="405"/>
      <c r="BJG24" s="405"/>
      <c r="BJH24" s="405"/>
      <c r="BJI24" s="405"/>
      <c r="BJJ24" s="405"/>
      <c r="BJK24" s="405"/>
      <c r="BJL24" s="405"/>
      <c r="BJM24" s="405"/>
      <c r="BJN24" s="405"/>
      <c r="BJO24" s="405"/>
      <c r="BJP24" s="405"/>
      <c r="BJQ24" s="405"/>
      <c r="BJR24" s="405"/>
      <c r="BJS24" s="405"/>
      <c r="BJT24" s="405"/>
      <c r="BJU24" s="405"/>
      <c r="BJV24" s="405"/>
      <c r="BJW24" s="405"/>
      <c r="BJX24" s="405"/>
      <c r="BJY24" s="405"/>
      <c r="BJZ24" s="405"/>
      <c r="BKA24" s="405"/>
      <c r="BKB24" s="405"/>
      <c r="BKC24" s="405"/>
      <c r="BKD24" s="405"/>
      <c r="BKE24" s="405"/>
      <c r="BKF24" s="405"/>
      <c r="BKG24" s="405"/>
      <c r="BKH24" s="405"/>
      <c r="BKI24" s="405"/>
      <c r="BKJ24" s="405"/>
      <c r="BKK24" s="405"/>
      <c r="BKL24" s="405"/>
      <c r="BKM24" s="405"/>
      <c r="BKN24" s="405"/>
      <c r="BKO24" s="405"/>
      <c r="BKP24" s="405"/>
      <c r="BKQ24" s="405"/>
      <c r="BKR24" s="405"/>
      <c r="BKS24" s="405"/>
      <c r="BKT24" s="405"/>
      <c r="BKU24" s="405"/>
      <c r="BKV24" s="405"/>
      <c r="BKW24" s="405"/>
      <c r="BKX24" s="405"/>
      <c r="BKY24" s="405"/>
      <c r="BKZ24" s="405"/>
      <c r="BLA24" s="405"/>
      <c r="BLB24" s="405"/>
      <c r="BLC24" s="405"/>
      <c r="BLD24" s="405"/>
      <c r="BLE24" s="405"/>
      <c r="BLF24" s="405"/>
      <c r="BLG24" s="405"/>
      <c r="BLH24" s="405"/>
      <c r="BLI24" s="405"/>
      <c r="BLJ24" s="405"/>
      <c r="BLK24" s="405"/>
      <c r="BLL24" s="405"/>
      <c r="BLM24" s="405"/>
      <c r="BLN24" s="405"/>
      <c r="BLO24" s="405"/>
      <c r="BLP24" s="405"/>
      <c r="BLQ24" s="405"/>
      <c r="BLR24" s="405"/>
      <c r="BLS24" s="405"/>
      <c r="BLT24" s="405"/>
      <c r="BLU24" s="405"/>
      <c r="BLV24" s="405"/>
      <c r="BLW24" s="405"/>
      <c r="BLX24" s="405"/>
      <c r="BLY24" s="405"/>
      <c r="BLZ24" s="405"/>
      <c r="BMA24" s="405"/>
      <c r="BMB24" s="405"/>
      <c r="BMC24" s="405"/>
      <c r="BMD24" s="405"/>
      <c r="BME24" s="405"/>
      <c r="BMF24" s="405"/>
      <c r="BMG24" s="405"/>
      <c r="BMH24" s="405"/>
      <c r="BMI24" s="405"/>
      <c r="BMJ24" s="405"/>
      <c r="BMK24" s="405"/>
      <c r="BML24" s="405"/>
      <c r="BMM24" s="405"/>
      <c r="BMN24" s="405"/>
      <c r="BMO24" s="405"/>
      <c r="BMP24" s="405"/>
      <c r="BMQ24" s="405"/>
      <c r="BMR24" s="405"/>
      <c r="BMS24" s="405"/>
      <c r="BMT24" s="405"/>
      <c r="BMU24" s="405"/>
      <c r="BMV24" s="405"/>
      <c r="BMW24" s="405"/>
      <c r="BMX24" s="405"/>
      <c r="BMY24" s="405"/>
      <c r="BMZ24" s="405"/>
      <c r="BNA24" s="405"/>
      <c r="BNB24" s="405"/>
      <c r="BNC24" s="405"/>
      <c r="BND24" s="405"/>
      <c r="BNE24" s="405"/>
      <c r="BNF24" s="405"/>
      <c r="BNG24" s="405"/>
      <c r="BNH24" s="405"/>
      <c r="BNI24" s="405"/>
      <c r="BNJ24" s="405"/>
      <c r="BNK24" s="405"/>
      <c r="BNL24" s="405"/>
      <c r="BNM24" s="405"/>
      <c r="BNN24" s="405"/>
      <c r="BNO24" s="405"/>
      <c r="BNP24" s="405"/>
      <c r="BNQ24" s="405"/>
      <c r="BNR24" s="405"/>
      <c r="BNS24" s="405"/>
      <c r="BNT24" s="405"/>
      <c r="BNU24" s="405"/>
      <c r="BNV24" s="405"/>
      <c r="BNW24" s="405"/>
      <c r="BNX24" s="405"/>
      <c r="BNY24" s="405"/>
      <c r="BNZ24" s="405"/>
      <c r="BOA24" s="405"/>
      <c r="BOB24" s="405"/>
      <c r="BOC24" s="405"/>
      <c r="BOD24" s="405"/>
      <c r="BOE24" s="405"/>
      <c r="BOF24" s="405"/>
      <c r="BOG24" s="405"/>
      <c r="BOH24" s="405"/>
      <c r="BOI24" s="405"/>
      <c r="BOJ24" s="405"/>
      <c r="BOK24" s="405"/>
      <c r="BOL24" s="405"/>
      <c r="BOM24" s="405"/>
      <c r="BON24" s="405"/>
      <c r="BOO24" s="405"/>
      <c r="BOP24" s="405"/>
      <c r="BOQ24" s="405"/>
      <c r="BOR24" s="405"/>
      <c r="BOS24" s="405"/>
      <c r="BOT24" s="405"/>
      <c r="BOU24" s="405"/>
      <c r="BOV24" s="405"/>
      <c r="BOW24" s="405"/>
      <c r="BOX24" s="405"/>
      <c r="BOY24" s="405"/>
      <c r="BOZ24" s="405"/>
      <c r="BPA24" s="405"/>
      <c r="BPB24" s="405"/>
      <c r="BPC24" s="405"/>
      <c r="BPD24" s="405"/>
      <c r="BPE24" s="405"/>
      <c r="BPF24" s="405"/>
      <c r="BPG24" s="405"/>
      <c r="BPH24" s="405"/>
      <c r="BPI24" s="405"/>
      <c r="BPJ24" s="405"/>
      <c r="BPK24" s="405"/>
      <c r="BPL24" s="405"/>
      <c r="BPM24" s="405"/>
      <c r="BPN24" s="405"/>
      <c r="BPO24" s="405"/>
      <c r="BPP24" s="405"/>
      <c r="BPQ24" s="405"/>
      <c r="BPR24" s="405"/>
      <c r="BPS24" s="405"/>
      <c r="BPT24" s="405"/>
      <c r="BPU24" s="405"/>
      <c r="BPV24" s="405"/>
      <c r="BPW24" s="405"/>
      <c r="BPX24" s="405"/>
      <c r="BPY24" s="405"/>
      <c r="BPZ24" s="405"/>
      <c r="BQA24" s="405"/>
      <c r="BQB24" s="405"/>
      <c r="BQC24" s="405"/>
      <c r="BQD24" s="405"/>
      <c r="BQE24" s="405"/>
      <c r="BQF24" s="405"/>
      <c r="BQG24" s="405"/>
      <c r="BQH24" s="405"/>
      <c r="BQI24" s="405"/>
      <c r="BQJ24" s="405"/>
      <c r="BQK24" s="405"/>
      <c r="BQL24" s="405"/>
      <c r="BQM24" s="405"/>
      <c r="BQN24" s="405"/>
      <c r="BQO24" s="405"/>
      <c r="BQP24" s="405"/>
      <c r="BQQ24" s="405"/>
      <c r="BQR24" s="405"/>
      <c r="BQS24" s="405"/>
      <c r="BQT24" s="405"/>
      <c r="BQU24" s="405"/>
      <c r="BQV24" s="405"/>
      <c r="BQW24" s="405"/>
      <c r="BQX24" s="405"/>
      <c r="BQY24" s="405"/>
      <c r="BQZ24" s="405"/>
      <c r="BRA24" s="405"/>
      <c r="BRB24" s="405"/>
      <c r="BRC24" s="405"/>
      <c r="BRD24" s="405"/>
      <c r="BRE24" s="405"/>
      <c r="BRF24" s="405"/>
      <c r="BRG24" s="405"/>
      <c r="BRH24" s="405"/>
      <c r="BRI24" s="405"/>
      <c r="BRJ24" s="405"/>
      <c r="BRK24" s="405"/>
      <c r="BRL24" s="405"/>
      <c r="BRM24" s="405"/>
      <c r="BRN24" s="405"/>
      <c r="BRO24" s="405"/>
      <c r="BRP24" s="405"/>
      <c r="BRQ24" s="405"/>
      <c r="BRR24" s="405"/>
      <c r="BRS24" s="405"/>
      <c r="BRT24" s="405"/>
      <c r="BRU24" s="405"/>
      <c r="BRV24" s="405"/>
      <c r="BRW24" s="405"/>
      <c r="BRX24" s="405"/>
      <c r="BRY24" s="405"/>
      <c r="BRZ24" s="405"/>
      <c r="BSA24" s="405"/>
      <c r="BSB24" s="405"/>
      <c r="BSC24" s="405"/>
      <c r="BSD24" s="405"/>
      <c r="BSE24" s="405"/>
      <c r="BSF24" s="405"/>
      <c r="BSG24" s="405"/>
      <c r="BSH24" s="405"/>
      <c r="BSI24" s="405"/>
      <c r="BSJ24" s="405"/>
      <c r="BSK24" s="405"/>
      <c r="BSL24" s="405"/>
      <c r="BSM24" s="405"/>
      <c r="BSN24" s="405"/>
      <c r="BSO24" s="405"/>
      <c r="BSP24" s="405"/>
      <c r="BSQ24" s="405"/>
      <c r="BSR24" s="405"/>
      <c r="BSS24" s="405"/>
      <c r="BST24" s="405"/>
      <c r="BSU24" s="405"/>
      <c r="BSV24" s="405"/>
      <c r="BSW24" s="405"/>
      <c r="BSX24" s="405"/>
      <c r="BSY24" s="405"/>
      <c r="BSZ24" s="405"/>
      <c r="BTA24" s="405"/>
      <c r="BTB24" s="405"/>
      <c r="BTC24" s="405"/>
      <c r="BTD24" s="405"/>
      <c r="BTE24" s="405"/>
      <c r="BTF24" s="405"/>
      <c r="BTG24" s="405"/>
      <c r="BTH24" s="405"/>
      <c r="BTI24" s="405"/>
      <c r="BTJ24" s="405"/>
      <c r="BTK24" s="405"/>
      <c r="BTL24" s="405"/>
      <c r="BTM24" s="405"/>
      <c r="BTN24" s="405"/>
      <c r="BTO24" s="405"/>
      <c r="BTP24" s="405"/>
      <c r="BTQ24" s="405"/>
      <c r="BTR24" s="405"/>
      <c r="BTS24" s="405"/>
      <c r="BTT24" s="405"/>
      <c r="BTU24" s="405"/>
      <c r="BTV24" s="405"/>
      <c r="BTW24" s="405"/>
      <c r="BTX24" s="405"/>
      <c r="BTY24" s="405"/>
      <c r="BTZ24" s="405"/>
      <c r="BUA24" s="405"/>
      <c r="BUB24" s="405"/>
      <c r="BUC24" s="405"/>
      <c r="BUD24" s="405"/>
      <c r="BUE24" s="405"/>
      <c r="BUF24" s="405"/>
      <c r="BUG24" s="405"/>
      <c r="BUH24" s="405"/>
      <c r="BUI24" s="405"/>
      <c r="BUJ24" s="405"/>
      <c r="BUK24" s="405"/>
      <c r="BUL24" s="405"/>
      <c r="BUM24" s="405"/>
      <c r="BUN24" s="405"/>
      <c r="BUO24" s="405"/>
      <c r="BUP24" s="405"/>
      <c r="BUQ24" s="405"/>
      <c r="BUR24" s="405"/>
      <c r="BUS24" s="405"/>
      <c r="BUT24" s="405"/>
      <c r="BUU24" s="405"/>
      <c r="BUV24" s="405"/>
      <c r="BUW24" s="405"/>
      <c r="BUX24" s="405"/>
      <c r="BUY24" s="405"/>
      <c r="BUZ24" s="405"/>
      <c r="BVA24" s="405"/>
      <c r="BVB24" s="405"/>
      <c r="BVC24" s="405"/>
      <c r="BVD24" s="405"/>
      <c r="BVE24" s="405"/>
      <c r="BVF24" s="405"/>
      <c r="BVG24" s="405"/>
      <c r="BVH24" s="405"/>
      <c r="BVI24" s="405"/>
      <c r="BVJ24" s="405"/>
      <c r="BVK24" s="405"/>
      <c r="BVL24" s="405"/>
      <c r="BVM24" s="405"/>
      <c r="BVN24" s="405"/>
      <c r="BVO24" s="405"/>
      <c r="BVP24" s="405"/>
      <c r="BVQ24" s="405"/>
      <c r="BVR24" s="405"/>
      <c r="BVS24" s="405"/>
      <c r="BVT24" s="405"/>
      <c r="BVU24" s="405"/>
      <c r="BVV24" s="405"/>
      <c r="BVW24" s="405"/>
      <c r="BVX24" s="405"/>
      <c r="BVY24" s="405"/>
      <c r="BVZ24" s="405"/>
      <c r="BWA24" s="405"/>
      <c r="BWB24" s="405"/>
      <c r="BWC24" s="405"/>
      <c r="BWD24" s="405"/>
      <c r="BWE24" s="405"/>
      <c r="BWF24" s="405"/>
      <c r="BWG24" s="405"/>
      <c r="BWH24" s="405"/>
      <c r="BWI24" s="405"/>
      <c r="BWJ24" s="405"/>
      <c r="BWK24" s="405"/>
      <c r="BWL24" s="405"/>
      <c r="BWM24" s="405"/>
      <c r="BWN24" s="405"/>
      <c r="BWO24" s="405"/>
      <c r="BWP24" s="405"/>
      <c r="BWQ24" s="405"/>
      <c r="BWR24" s="405"/>
      <c r="BWS24" s="405"/>
      <c r="BWT24" s="405"/>
      <c r="BWU24" s="405"/>
      <c r="BWV24" s="405"/>
    </row>
    <row r="25" spans="1:1972" s="744" customFormat="1" ht="30" customHeight="1" thickBot="1" x14ac:dyDescent="0.3">
      <c r="A25" s="724" t="s">
        <v>2782</v>
      </c>
      <c r="B25" s="742">
        <v>0</v>
      </c>
      <c r="C25" s="742">
        <v>0</v>
      </c>
      <c r="D25" s="743">
        <v>0</v>
      </c>
      <c r="E25" s="405"/>
      <c r="F25" s="405"/>
      <c r="G25" s="727"/>
      <c r="H25" s="727"/>
      <c r="I25" s="727"/>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c r="DK25" s="405"/>
      <c r="DL25" s="405"/>
      <c r="DM25" s="405"/>
      <c r="DN25" s="405"/>
      <c r="DO25" s="405"/>
      <c r="DP25" s="405"/>
      <c r="DQ25" s="405"/>
      <c r="DR25" s="405"/>
      <c r="DS25" s="405"/>
      <c r="DT25" s="405"/>
      <c r="DU25" s="405"/>
      <c r="DV25" s="405"/>
      <c r="DW25" s="405"/>
      <c r="DX25" s="405"/>
      <c r="DY25" s="405"/>
      <c r="DZ25" s="405"/>
      <c r="EA25" s="405"/>
      <c r="EB25" s="405"/>
      <c r="EC25" s="405"/>
      <c r="ED25" s="405"/>
      <c r="EE25" s="405"/>
      <c r="EF25" s="405"/>
      <c r="EG25" s="405"/>
      <c r="EH25" s="405"/>
      <c r="EI25" s="405"/>
      <c r="EJ25" s="405"/>
      <c r="EK25" s="405"/>
      <c r="EL25" s="405"/>
      <c r="EM25" s="405"/>
      <c r="EN25" s="405"/>
      <c r="EO25" s="405"/>
      <c r="EP25" s="405"/>
      <c r="EQ25" s="405"/>
      <c r="ER25" s="405"/>
      <c r="ES25" s="405"/>
      <c r="ET25" s="405"/>
      <c r="EU25" s="405"/>
      <c r="EV25" s="405"/>
      <c r="EW25" s="405"/>
      <c r="EX25" s="405"/>
      <c r="EY25" s="405"/>
      <c r="EZ25" s="405"/>
      <c r="FA25" s="405"/>
      <c r="FB25" s="405"/>
      <c r="FC25" s="405"/>
      <c r="FD25" s="405"/>
      <c r="FE25" s="405"/>
      <c r="FF25" s="405"/>
      <c r="FG25" s="405"/>
      <c r="FH25" s="405"/>
      <c r="FI25" s="405"/>
      <c r="FJ25" s="405"/>
      <c r="FK25" s="405"/>
      <c r="FL25" s="405"/>
      <c r="FM25" s="405"/>
      <c r="FN25" s="405"/>
      <c r="FO25" s="405"/>
      <c r="FP25" s="405"/>
      <c r="FQ25" s="405"/>
      <c r="FR25" s="405"/>
      <c r="FS25" s="405"/>
      <c r="FT25" s="405"/>
      <c r="FU25" s="405"/>
      <c r="FV25" s="405"/>
      <c r="FW25" s="405"/>
      <c r="FX25" s="405"/>
      <c r="FY25" s="405"/>
      <c r="FZ25" s="405"/>
      <c r="GA25" s="405"/>
      <c r="GB25" s="405"/>
      <c r="GC25" s="405"/>
      <c r="GD25" s="405"/>
      <c r="GE25" s="405"/>
      <c r="GF25" s="405"/>
      <c r="GG25" s="405"/>
      <c r="GH25" s="405"/>
      <c r="GI25" s="405"/>
      <c r="GJ25" s="405"/>
      <c r="GK25" s="405"/>
      <c r="GL25" s="405"/>
      <c r="GM25" s="405"/>
      <c r="GN25" s="405"/>
      <c r="GO25" s="405"/>
      <c r="GP25" s="405"/>
      <c r="GQ25" s="405"/>
      <c r="GR25" s="405"/>
      <c r="GS25" s="405"/>
      <c r="GT25" s="405"/>
      <c r="GU25" s="405"/>
      <c r="GV25" s="405"/>
      <c r="GW25" s="405"/>
      <c r="GX25" s="405"/>
      <c r="GY25" s="405"/>
      <c r="GZ25" s="405"/>
      <c r="HA25" s="405"/>
      <c r="HB25" s="405"/>
      <c r="HC25" s="405"/>
      <c r="HD25" s="405"/>
      <c r="HE25" s="405"/>
      <c r="HF25" s="405"/>
      <c r="HG25" s="405"/>
      <c r="HH25" s="405"/>
      <c r="HI25" s="405"/>
      <c r="HJ25" s="405"/>
      <c r="HK25" s="405"/>
      <c r="HL25" s="405"/>
      <c r="HM25" s="405"/>
      <c r="HN25" s="405"/>
      <c r="HO25" s="405"/>
      <c r="HP25" s="405"/>
      <c r="HQ25" s="405"/>
      <c r="HR25" s="405"/>
      <c r="HS25" s="405"/>
      <c r="HT25" s="405"/>
      <c r="HU25" s="405"/>
      <c r="HV25" s="405"/>
      <c r="HW25" s="405"/>
      <c r="HX25" s="405"/>
      <c r="HY25" s="405"/>
      <c r="HZ25" s="405"/>
      <c r="IA25" s="405"/>
      <c r="IB25" s="405"/>
      <c r="IC25" s="405"/>
      <c r="ID25" s="405"/>
      <c r="IE25" s="405"/>
      <c r="IF25" s="405"/>
      <c r="IG25" s="405"/>
      <c r="IH25" s="405"/>
      <c r="II25" s="405"/>
      <c r="IJ25" s="405"/>
      <c r="IK25" s="405"/>
      <c r="IL25" s="405"/>
      <c r="IM25" s="405"/>
      <c r="IN25" s="405"/>
      <c r="IO25" s="405"/>
      <c r="IP25" s="405"/>
      <c r="IQ25" s="405"/>
      <c r="IR25" s="405"/>
      <c r="IS25" s="405"/>
      <c r="IT25" s="405"/>
      <c r="IU25" s="405"/>
      <c r="IV25" s="405"/>
      <c r="IW25" s="405"/>
      <c r="IX25" s="405"/>
      <c r="IY25" s="405"/>
      <c r="IZ25" s="405"/>
      <c r="JA25" s="405"/>
      <c r="JB25" s="405"/>
      <c r="JC25" s="405"/>
      <c r="JD25" s="405"/>
      <c r="JE25" s="405"/>
      <c r="JF25" s="405"/>
      <c r="JG25" s="405"/>
      <c r="JH25" s="405"/>
      <c r="JI25" s="405"/>
      <c r="JJ25" s="405"/>
      <c r="JK25" s="405"/>
      <c r="JL25" s="405"/>
      <c r="JM25" s="405"/>
      <c r="JN25" s="405"/>
      <c r="JO25" s="405"/>
      <c r="JP25" s="405"/>
      <c r="JQ25" s="405"/>
      <c r="JR25" s="405"/>
      <c r="JS25" s="405"/>
      <c r="JT25" s="405"/>
      <c r="JU25" s="405"/>
      <c r="JV25" s="405"/>
      <c r="JW25" s="405"/>
      <c r="JX25" s="405"/>
      <c r="JY25" s="405"/>
      <c r="JZ25" s="405"/>
      <c r="KA25" s="405"/>
      <c r="KB25" s="405"/>
      <c r="KC25" s="405"/>
      <c r="KD25" s="405"/>
      <c r="KE25" s="405"/>
      <c r="KF25" s="405"/>
      <c r="KG25" s="405"/>
      <c r="KH25" s="405"/>
      <c r="KI25" s="405"/>
      <c r="KJ25" s="405"/>
      <c r="KK25" s="405"/>
      <c r="KL25" s="405"/>
      <c r="KM25" s="405"/>
      <c r="KN25" s="405"/>
      <c r="KO25" s="405"/>
      <c r="KP25" s="405"/>
      <c r="KQ25" s="405"/>
      <c r="KR25" s="405"/>
      <c r="KS25" s="405"/>
      <c r="KT25" s="405"/>
      <c r="KU25" s="405"/>
      <c r="KV25" s="405"/>
      <c r="KW25" s="405"/>
      <c r="KX25" s="405"/>
      <c r="KY25" s="405"/>
      <c r="KZ25" s="405"/>
      <c r="LA25" s="405"/>
      <c r="LB25" s="405"/>
      <c r="LC25" s="405"/>
      <c r="LD25" s="405"/>
      <c r="LE25" s="405"/>
      <c r="LF25" s="405"/>
      <c r="LG25" s="405"/>
      <c r="LH25" s="405"/>
      <c r="LI25" s="405"/>
      <c r="LJ25" s="405"/>
      <c r="LK25" s="405"/>
      <c r="LL25" s="405"/>
      <c r="LM25" s="405"/>
      <c r="LN25" s="405"/>
      <c r="LO25" s="405"/>
      <c r="LP25" s="405"/>
      <c r="LQ25" s="405"/>
      <c r="LR25" s="405"/>
      <c r="LS25" s="405"/>
      <c r="LT25" s="405"/>
      <c r="LU25" s="405"/>
      <c r="LV25" s="405"/>
      <c r="LW25" s="405"/>
      <c r="LX25" s="405"/>
      <c r="LY25" s="405"/>
      <c r="LZ25" s="405"/>
      <c r="MA25" s="405"/>
      <c r="MB25" s="405"/>
      <c r="MC25" s="405"/>
      <c r="MD25" s="405"/>
      <c r="ME25" s="405"/>
      <c r="MF25" s="405"/>
      <c r="MG25" s="405"/>
      <c r="MH25" s="405"/>
      <c r="MI25" s="405"/>
      <c r="MJ25" s="405"/>
      <c r="MK25" s="405"/>
      <c r="ML25" s="405"/>
      <c r="MM25" s="405"/>
      <c r="MN25" s="405"/>
      <c r="MO25" s="405"/>
      <c r="MP25" s="405"/>
      <c r="MQ25" s="405"/>
      <c r="MR25" s="405"/>
      <c r="MS25" s="405"/>
      <c r="MT25" s="405"/>
      <c r="MU25" s="405"/>
      <c r="MV25" s="405"/>
      <c r="MW25" s="405"/>
      <c r="MX25" s="405"/>
      <c r="MY25" s="405"/>
      <c r="MZ25" s="405"/>
      <c r="NA25" s="405"/>
      <c r="NB25" s="405"/>
      <c r="NC25" s="405"/>
      <c r="ND25" s="405"/>
      <c r="NE25" s="405"/>
      <c r="NF25" s="405"/>
      <c r="NG25" s="405"/>
      <c r="NH25" s="405"/>
      <c r="NI25" s="405"/>
      <c r="NJ25" s="405"/>
      <c r="NK25" s="405"/>
      <c r="NL25" s="405"/>
      <c r="NM25" s="405"/>
      <c r="NN25" s="405"/>
      <c r="NO25" s="405"/>
      <c r="NP25" s="405"/>
      <c r="NQ25" s="405"/>
      <c r="NR25" s="405"/>
      <c r="NS25" s="405"/>
      <c r="NT25" s="405"/>
      <c r="NU25" s="405"/>
      <c r="NV25" s="405"/>
      <c r="NW25" s="405"/>
      <c r="NX25" s="405"/>
      <c r="NY25" s="405"/>
      <c r="NZ25" s="405"/>
      <c r="OA25" s="405"/>
      <c r="OB25" s="405"/>
      <c r="OC25" s="405"/>
      <c r="OD25" s="405"/>
      <c r="OE25" s="405"/>
      <c r="OF25" s="405"/>
      <c r="OG25" s="405"/>
      <c r="OH25" s="405"/>
      <c r="OI25" s="405"/>
      <c r="OJ25" s="405"/>
      <c r="OK25" s="405"/>
      <c r="OL25" s="405"/>
      <c r="OM25" s="405"/>
      <c r="ON25" s="405"/>
      <c r="OO25" s="405"/>
      <c r="OP25" s="405"/>
      <c r="OQ25" s="405"/>
      <c r="OR25" s="405"/>
      <c r="OS25" s="405"/>
      <c r="OT25" s="405"/>
      <c r="OU25" s="405"/>
      <c r="OV25" s="405"/>
      <c r="OW25" s="405"/>
      <c r="OX25" s="405"/>
      <c r="OY25" s="405"/>
      <c r="OZ25" s="405"/>
      <c r="PA25" s="405"/>
      <c r="PB25" s="405"/>
      <c r="PC25" s="405"/>
      <c r="PD25" s="405"/>
      <c r="PE25" s="405"/>
      <c r="PF25" s="405"/>
      <c r="PG25" s="405"/>
      <c r="PH25" s="405"/>
      <c r="PI25" s="405"/>
      <c r="PJ25" s="405"/>
      <c r="PK25" s="405"/>
      <c r="PL25" s="405"/>
      <c r="PM25" s="405"/>
      <c r="PN25" s="405"/>
      <c r="PO25" s="405"/>
      <c r="PP25" s="405"/>
      <c r="PQ25" s="405"/>
      <c r="PR25" s="405"/>
      <c r="PS25" s="405"/>
      <c r="PT25" s="405"/>
      <c r="PU25" s="405"/>
      <c r="PV25" s="405"/>
      <c r="PW25" s="405"/>
      <c r="PX25" s="405"/>
      <c r="PY25" s="405"/>
      <c r="PZ25" s="405"/>
      <c r="QA25" s="405"/>
      <c r="QB25" s="405"/>
      <c r="QC25" s="405"/>
      <c r="QD25" s="405"/>
      <c r="QE25" s="405"/>
      <c r="QF25" s="405"/>
      <c r="QG25" s="405"/>
      <c r="QH25" s="405"/>
      <c r="QI25" s="405"/>
      <c r="QJ25" s="405"/>
      <c r="QK25" s="405"/>
      <c r="QL25" s="405"/>
      <c r="QM25" s="405"/>
      <c r="QN25" s="405"/>
      <c r="QO25" s="405"/>
      <c r="QP25" s="405"/>
      <c r="QQ25" s="405"/>
      <c r="QR25" s="405"/>
      <c r="QS25" s="405"/>
      <c r="QT25" s="405"/>
      <c r="QU25" s="405"/>
      <c r="QV25" s="405"/>
      <c r="QW25" s="405"/>
      <c r="QX25" s="405"/>
      <c r="QY25" s="405"/>
      <c r="QZ25" s="405"/>
      <c r="RA25" s="405"/>
      <c r="RB25" s="405"/>
      <c r="RC25" s="405"/>
      <c r="RD25" s="405"/>
      <c r="RE25" s="405"/>
      <c r="RF25" s="405"/>
      <c r="RG25" s="405"/>
      <c r="RH25" s="405"/>
      <c r="RI25" s="405"/>
      <c r="RJ25" s="405"/>
      <c r="RK25" s="405"/>
      <c r="RL25" s="405"/>
      <c r="RM25" s="405"/>
      <c r="RN25" s="405"/>
      <c r="RO25" s="405"/>
      <c r="RP25" s="405"/>
      <c r="RQ25" s="405"/>
      <c r="RR25" s="405"/>
      <c r="RS25" s="405"/>
      <c r="RT25" s="405"/>
      <c r="RU25" s="405"/>
      <c r="RV25" s="405"/>
      <c r="RW25" s="405"/>
      <c r="RX25" s="405"/>
      <c r="RY25" s="405"/>
      <c r="RZ25" s="405"/>
      <c r="SA25" s="405"/>
      <c r="SB25" s="405"/>
      <c r="SC25" s="405"/>
      <c r="SD25" s="405"/>
      <c r="SE25" s="405"/>
      <c r="SF25" s="405"/>
      <c r="SG25" s="405"/>
      <c r="SH25" s="405"/>
      <c r="SI25" s="405"/>
      <c r="SJ25" s="405"/>
      <c r="SK25" s="405"/>
      <c r="SL25" s="405"/>
      <c r="SM25" s="405"/>
      <c r="SN25" s="405"/>
      <c r="SO25" s="405"/>
      <c r="SP25" s="405"/>
      <c r="SQ25" s="405"/>
      <c r="SR25" s="405"/>
      <c r="SS25" s="405"/>
      <c r="ST25" s="405"/>
      <c r="SU25" s="405"/>
      <c r="SV25" s="405"/>
      <c r="SW25" s="405"/>
      <c r="SX25" s="405"/>
      <c r="SY25" s="405"/>
      <c r="SZ25" s="405"/>
      <c r="TA25" s="405"/>
      <c r="TB25" s="405"/>
      <c r="TC25" s="405"/>
      <c r="TD25" s="405"/>
      <c r="TE25" s="405"/>
      <c r="TF25" s="405"/>
      <c r="TG25" s="405"/>
      <c r="TH25" s="405"/>
      <c r="TI25" s="405"/>
      <c r="TJ25" s="405"/>
      <c r="TK25" s="405"/>
      <c r="TL25" s="405"/>
      <c r="TM25" s="405"/>
      <c r="TN25" s="405"/>
      <c r="TO25" s="405"/>
      <c r="TP25" s="405"/>
      <c r="TQ25" s="405"/>
      <c r="TR25" s="405"/>
      <c r="TS25" s="405"/>
      <c r="TT25" s="405"/>
      <c r="TU25" s="405"/>
      <c r="TV25" s="405"/>
      <c r="TW25" s="405"/>
      <c r="TX25" s="405"/>
      <c r="TY25" s="405"/>
      <c r="TZ25" s="405"/>
      <c r="UA25" s="405"/>
      <c r="UB25" s="405"/>
      <c r="UC25" s="405"/>
      <c r="UD25" s="405"/>
      <c r="UE25" s="405"/>
      <c r="UF25" s="405"/>
      <c r="UG25" s="405"/>
      <c r="UH25" s="405"/>
      <c r="UI25" s="405"/>
      <c r="UJ25" s="405"/>
      <c r="UK25" s="405"/>
      <c r="UL25" s="405"/>
      <c r="UM25" s="405"/>
      <c r="UN25" s="405"/>
      <c r="UO25" s="405"/>
      <c r="UP25" s="405"/>
      <c r="UQ25" s="405"/>
      <c r="UR25" s="405"/>
      <c r="US25" s="405"/>
      <c r="UT25" s="405"/>
      <c r="UU25" s="405"/>
      <c r="UV25" s="405"/>
      <c r="UW25" s="405"/>
      <c r="UX25" s="405"/>
      <c r="UY25" s="405"/>
      <c r="UZ25" s="405"/>
      <c r="VA25" s="405"/>
      <c r="VB25" s="405"/>
      <c r="VC25" s="405"/>
      <c r="VD25" s="405"/>
      <c r="VE25" s="405"/>
      <c r="VF25" s="405"/>
      <c r="VG25" s="405"/>
      <c r="VH25" s="405"/>
      <c r="VI25" s="405"/>
      <c r="VJ25" s="405"/>
      <c r="VK25" s="405"/>
      <c r="VL25" s="405"/>
      <c r="VM25" s="405"/>
      <c r="VN25" s="405"/>
      <c r="VO25" s="405"/>
      <c r="VP25" s="405"/>
      <c r="VQ25" s="405"/>
      <c r="VR25" s="405"/>
      <c r="VS25" s="405"/>
      <c r="VT25" s="405"/>
      <c r="VU25" s="405"/>
      <c r="VV25" s="405"/>
      <c r="VW25" s="405"/>
      <c r="VX25" s="405"/>
      <c r="VY25" s="405"/>
      <c r="VZ25" s="405"/>
      <c r="WA25" s="405"/>
      <c r="WB25" s="405"/>
      <c r="WC25" s="405"/>
      <c r="WD25" s="405"/>
      <c r="WE25" s="405"/>
      <c r="WF25" s="405"/>
      <c r="WG25" s="405"/>
      <c r="WH25" s="405"/>
      <c r="WI25" s="405"/>
      <c r="WJ25" s="405"/>
      <c r="WK25" s="405"/>
      <c r="WL25" s="405"/>
      <c r="WM25" s="405"/>
      <c r="WN25" s="405"/>
      <c r="WO25" s="405"/>
      <c r="WP25" s="405"/>
      <c r="WQ25" s="405"/>
      <c r="WR25" s="405"/>
      <c r="WS25" s="405"/>
      <c r="WT25" s="405"/>
      <c r="WU25" s="405"/>
      <c r="WV25" s="405"/>
      <c r="WW25" s="405"/>
      <c r="WX25" s="405"/>
      <c r="WY25" s="405"/>
      <c r="WZ25" s="405"/>
      <c r="XA25" s="405"/>
      <c r="XB25" s="405"/>
      <c r="XC25" s="405"/>
      <c r="XD25" s="405"/>
      <c r="XE25" s="405"/>
      <c r="XF25" s="405"/>
      <c r="XG25" s="405"/>
      <c r="XH25" s="405"/>
      <c r="XI25" s="405"/>
      <c r="XJ25" s="405"/>
      <c r="XK25" s="405"/>
      <c r="XL25" s="405"/>
      <c r="XM25" s="405"/>
      <c r="XN25" s="405"/>
      <c r="XO25" s="405"/>
      <c r="XP25" s="405"/>
      <c r="XQ25" s="405"/>
      <c r="XR25" s="405"/>
      <c r="XS25" s="405"/>
      <c r="XT25" s="405"/>
      <c r="XU25" s="405"/>
      <c r="XV25" s="405"/>
      <c r="XW25" s="405"/>
      <c r="XX25" s="405"/>
      <c r="XY25" s="405"/>
      <c r="XZ25" s="405"/>
      <c r="YA25" s="405"/>
      <c r="YB25" s="405"/>
      <c r="YC25" s="405"/>
      <c r="YD25" s="405"/>
      <c r="YE25" s="405"/>
      <c r="YF25" s="405"/>
      <c r="YG25" s="405"/>
      <c r="YH25" s="405"/>
      <c r="YI25" s="405"/>
      <c r="YJ25" s="405"/>
      <c r="YK25" s="405"/>
      <c r="YL25" s="405"/>
      <c r="YM25" s="405"/>
      <c r="YN25" s="405"/>
      <c r="YO25" s="405"/>
      <c r="YP25" s="405"/>
      <c r="YQ25" s="405"/>
      <c r="YR25" s="405"/>
      <c r="YS25" s="405"/>
      <c r="YT25" s="405"/>
      <c r="YU25" s="405"/>
      <c r="YV25" s="405"/>
      <c r="YW25" s="405"/>
      <c r="YX25" s="405"/>
      <c r="YY25" s="405"/>
      <c r="YZ25" s="405"/>
      <c r="ZA25" s="405"/>
      <c r="ZB25" s="405"/>
      <c r="ZC25" s="405"/>
      <c r="ZD25" s="405"/>
      <c r="ZE25" s="405"/>
      <c r="ZF25" s="405"/>
      <c r="ZG25" s="405"/>
      <c r="ZH25" s="405"/>
      <c r="ZI25" s="405"/>
      <c r="ZJ25" s="405"/>
      <c r="ZK25" s="405"/>
      <c r="ZL25" s="405"/>
      <c r="ZM25" s="405"/>
      <c r="ZN25" s="405"/>
      <c r="ZO25" s="405"/>
      <c r="ZP25" s="405"/>
      <c r="ZQ25" s="405"/>
      <c r="ZR25" s="405"/>
      <c r="ZS25" s="405"/>
      <c r="ZT25" s="405"/>
      <c r="ZU25" s="405"/>
      <c r="ZV25" s="405"/>
      <c r="ZW25" s="405"/>
      <c r="ZX25" s="405"/>
      <c r="ZY25" s="405"/>
      <c r="ZZ25" s="405"/>
      <c r="AAA25" s="405"/>
      <c r="AAB25" s="405"/>
      <c r="AAC25" s="405"/>
      <c r="AAD25" s="405"/>
      <c r="AAE25" s="405"/>
      <c r="AAF25" s="405"/>
      <c r="AAG25" s="405"/>
      <c r="AAH25" s="405"/>
      <c r="AAI25" s="405"/>
      <c r="AAJ25" s="405"/>
      <c r="AAK25" s="405"/>
      <c r="AAL25" s="405"/>
      <c r="AAM25" s="405"/>
      <c r="AAN25" s="405"/>
      <c r="AAO25" s="405"/>
      <c r="AAP25" s="405"/>
      <c r="AAQ25" s="405"/>
      <c r="AAR25" s="405"/>
      <c r="AAS25" s="405"/>
      <c r="AAT25" s="405"/>
      <c r="AAU25" s="405"/>
      <c r="AAV25" s="405"/>
      <c r="AAW25" s="405"/>
      <c r="AAX25" s="405"/>
      <c r="AAY25" s="405"/>
      <c r="AAZ25" s="405"/>
      <c r="ABA25" s="405"/>
      <c r="ABB25" s="405"/>
      <c r="ABC25" s="405"/>
      <c r="ABD25" s="405"/>
      <c r="ABE25" s="405"/>
      <c r="ABF25" s="405"/>
      <c r="ABG25" s="405"/>
      <c r="ABH25" s="405"/>
      <c r="ABI25" s="405"/>
      <c r="ABJ25" s="405"/>
      <c r="ABK25" s="405"/>
      <c r="ABL25" s="405"/>
      <c r="ABM25" s="405"/>
      <c r="ABN25" s="405"/>
      <c r="ABO25" s="405"/>
      <c r="ABP25" s="405"/>
      <c r="ABQ25" s="405"/>
      <c r="ABR25" s="405"/>
      <c r="ABS25" s="405"/>
      <c r="ABT25" s="405"/>
      <c r="ABU25" s="405"/>
      <c r="ABV25" s="405"/>
      <c r="ABW25" s="405"/>
      <c r="ABX25" s="405"/>
      <c r="ABY25" s="405"/>
      <c r="ABZ25" s="405"/>
      <c r="ACA25" s="405"/>
      <c r="ACB25" s="405"/>
      <c r="ACC25" s="405"/>
      <c r="ACD25" s="405"/>
      <c r="ACE25" s="405"/>
      <c r="ACF25" s="405"/>
      <c r="ACG25" s="405"/>
      <c r="ACH25" s="405"/>
      <c r="ACI25" s="405"/>
      <c r="ACJ25" s="405"/>
      <c r="ACK25" s="405"/>
      <c r="ACL25" s="405"/>
      <c r="ACM25" s="405"/>
      <c r="ACN25" s="405"/>
      <c r="ACO25" s="405"/>
      <c r="ACP25" s="405"/>
      <c r="ACQ25" s="405"/>
      <c r="ACR25" s="405"/>
      <c r="ACS25" s="405"/>
      <c r="ACT25" s="405"/>
      <c r="ACU25" s="405"/>
      <c r="ACV25" s="405"/>
      <c r="ACW25" s="405"/>
      <c r="ACX25" s="405"/>
      <c r="ACY25" s="405"/>
      <c r="ACZ25" s="405"/>
      <c r="ADA25" s="405"/>
      <c r="ADB25" s="405"/>
      <c r="ADC25" s="405"/>
      <c r="ADD25" s="405"/>
      <c r="ADE25" s="405"/>
      <c r="ADF25" s="405"/>
      <c r="ADG25" s="405"/>
      <c r="ADH25" s="405"/>
      <c r="ADI25" s="405"/>
      <c r="ADJ25" s="405"/>
      <c r="ADK25" s="405"/>
      <c r="ADL25" s="405"/>
      <c r="ADM25" s="405"/>
      <c r="ADN25" s="405"/>
      <c r="ADO25" s="405"/>
      <c r="ADP25" s="405"/>
      <c r="ADQ25" s="405"/>
      <c r="ADR25" s="405"/>
      <c r="ADS25" s="405"/>
      <c r="ADT25" s="405"/>
      <c r="ADU25" s="405"/>
      <c r="ADV25" s="405"/>
      <c r="ADW25" s="405"/>
      <c r="ADX25" s="405"/>
      <c r="ADY25" s="405"/>
      <c r="ADZ25" s="405"/>
      <c r="AEA25" s="405"/>
      <c r="AEB25" s="405"/>
      <c r="AEC25" s="405"/>
      <c r="AED25" s="405"/>
      <c r="AEE25" s="405"/>
      <c r="AEF25" s="405"/>
      <c r="AEG25" s="405"/>
      <c r="AEH25" s="405"/>
      <c r="AEI25" s="405"/>
      <c r="AEJ25" s="405"/>
      <c r="AEK25" s="405"/>
      <c r="AEL25" s="405"/>
      <c r="AEM25" s="405"/>
      <c r="AEN25" s="405"/>
      <c r="AEO25" s="405"/>
      <c r="AEP25" s="405"/>
      <c r="AEQ25" s="405"/>
      <c r="AER25" s="405"/>
      <c r="AES25" s="405"/>
      <c r="AET25" s="405"/>
      <c r="AEU25" s="405"/>
      <c r="AEV25" s="405"/>
      <c r="AEW25" s="405"/>
      <c r="AEX25" s="405"/>
      <c r="AEY25" s="405"/>
      <c r="AEZ25" s="405"/>
      <c r="AFA25" s="405"/>
      <c r="AFB25" s="405"/>
      <c r="AFC25" s="405"/>
      <c r="AFD25" s="405"/>
      <c r="AFE25" s="405"/>
      <c r="AFF25" s="405"/>
      <c r="AFG25" s="405"/>
      <c r="AFH25" s="405"/>
      <c r="AFI25" s="405"/>
      <c r="AFJ25" s="405"/>
      <c r="AFK25" s="405"/>
      <c r="AFL25" s="405"/>
      <c r="AFM25" s="405"/>
      <c r="AFN25" s="405"/>
      <c r="AFO25" s="405"/>
      <c r="AFP25" s="405"/>
      <c r="AFQ25" s="405"/>
      <c r="AFR25" s="405"/>
      <c r="AFS25" s="405"/>
      <c r="AFT25" s="405"/>
      <c r="AFU25" s="405"/>
      <c r="AFV25" s="405"/>
      <c r="AFW25" s="405"/>
      <c r="AFX25" s="405"/>
      <c r="AFY25" s="405"/>
      <c r="AFZ25" s="405"/>
      <c r="AGA25" s="405"/>
      <c r="AGB25" s="405"/>
      <c r="AGC25" s="405"/>
      <c r="AGD25" s="405"/>
      <c r="AGE25" s="405"/>
      <c r="AGF25" s="405"/>
      <c r="AGG25" s="405"/>
      <c r="AGH25" s="405"/>
      <c r="AGI25" s="405"/>
      <c r="AGJ25" s="405"/>
      <c r="AGK25" s="405"/>
      <c r="AGL25" s="405"/>
      <c r="AGM25" s="405"/>
      <c r="AGN25" s="405"/>
      <c r="AGO25" s="405"/>
      <c r="AGP25" s="405"/>
      <c r="AGQ25" s="405"/>
      <c r="AGR25" s="405"/>
      <c r="AGS25" s="405"/>
      <c r="AGT25" s="405"/>
      <c r="AGU25" s="405"/>
      <c r="AGV25" s="405"/>
      <c r="AGW25" s="405"/>
      <c r="AGX25" s="405"/>
      <c r="AGY25" s="405"/>
      <c r="AGZ25" s="405"/>
      <c r="AHA25" s="405"/>
      <c r="AHB25" s="405"/>
      <c r="AHC25" s="405"/>
      <c r="AHD25" s="405"/>
      <c r="AHE25" s="405"/>
      <c r="AHF25" s="405"/>
      <c r="AHG25" s="405"/>
      <c r="AHH25" s="405"/>
      <c r="AHI25" s="405"/>
      <c r="AHJ25" s="405"/>
      <c r="AHK25" s="405"/>
      <c r="AHL25" s="405"/>
      <c r="AHM25" s="405"/>
      <c r="AHN25" s="405"/>
      <c r="AHO25" s="405"/>
      <c r="AHP25" s="405"/>
      <c r="AHQ25" s="405"/>
      <c r="AHR25" s="405"/>
      <c r="AHS25" s="405"/>
      <c r="AHT25" s="405"/>
      <c r="AHU25" s="405"/>
      <c r="AHV25" s="405"/>
      <c r="AHW25" s="405"/>
      <c r="AHX25" s="405"/>
      <c r="AHY25" s="405"/>
      <c r="AHZ25" s="405"/>
      <c r="AIA25" s="405"/>
      <c r="AIB25" s="405"/>
      <c r="AIC25" s="405"/>
      <c r="AID25" s="405"/>
      <c r="AIE25" s="405"/>
      <c r="AIF25" s="405"/>
      <c r="AIG25" s="405"/>
      <c r="AIH25" s="405"/>
      <c r="AII25" s="405"/>
      <c r="AIJ25" s="405"/>
      <c r="AIK25" s="405"/>
      <c r="AIL25" s="405"/>
      <c r="AIM25" s="405"/>
      <c r="AIN25" s="405"/>
      <c r="AIO25" s="405"/>
      <c r="AIP25" s="405"/>
      <c r="AIQ25" s="405"/>
      <c r="AIR25" s="405"/>
      <c r="AIS25" s="405"/>
      <c r="AIT25" s="405"/>
      <c r="AIU25" s="405"/>
      <c r="AIV25" s="405"/>
      <c r="AIW25" s="405"/>
      <c r="AIX25" s="405"/>
      <c r="AIY25" s="405"/>
      <c r="AIZ25" s="405"/>
      <c r="AJA25" s="405"/>
      <c r="AJB25" s="405"/>
      <c r="AJC25" s="405"/>
      <c r="AJD25" s="405"/>
      <c r="AJE25" s="405"/>
      <c r="AJF25" s="405"/>
      <c r="AJG25" s="405"/>
      <c r="AJH25" s="405"/>
      <c r="AJI25" s="405"/>
      <c r="AJJ25" s="405"/>
      <c r="AJK25" s="405"/>
      <c r="AJL25" s="405"/>
      <c r="AJM25" s="405"/>
      <c r="AJN25" s="405"/>
      <c r="AJO25" s="405"/>
      <c r="AJP25" s="405"/>
      <c r="AJQ25" s="405"/>
      <c r="AJR25" s="405"/>
      <c r="AJS25" s="405"/>
      <c r="AJT25" s="405"/>
      <c r="AJU25" s="405"/>
      <c r="AJV25" s="405"/>
      <c r="AJW25" s="405"/>
      <c r="AJX25" s="405"/>
      <c r="AJY25" s="405"/>
      <c r="AJZ25" s="405"/>
      <c r="AKA25" s="405"/>
      <c r="AKB25" s="405"/>
      <c r="AKC25" s="405"/>
      <c r="AKD25" s="405"/>
      <c r="AKE25" s="405"/>
      <c r="AKF25" s="405"/>
      <c r="AKG25" s="405"/>
      <c r="AKH25" s="405"/>
      <c r="AKI25" s="405"/>
      <c r="AKJ25" s="405"/>
      <c r="AKK25" s="405"/>
      <c r="AKL25" s="405"/>
      <c r="AKM25" s="405"/>
      <c r="AKN25" s="405"/>
      <c r="AKO25" s="405"/>
      <c r="AKP25" s="405"/>
      <c r="AKQ25" s="405"/>
      <c r="AKR25" s="405"/>
      <c r="AKS25" s="405"/>
      <c r="AKT25" s="405"/>
      <c r="AKU25" s="405"/>
      <c r="AKV25" s="405"/>
      <c r="AKW25" s="405"/>
      <c r="AKX25" s="405"/>
      <c r="AKY25" s="405"/>
      <c r="AKZ25" s="405"/>
      <c r="ALA25" s="405"/>
      <c r="ALB25" s="405"/>
      <c r="ALC25" s="405"/>
      <c r="ALD25" s="405"/>
      <c r="ALE25" s="405"/>
      <c r="ALF25" s="405"/>
      <c r="ALG25" s="405"/>
      <c r="ALH25" s="405"/>
      <c r="ALI25" s="405"/>
      <c r="ALJ25" s="405"/>
      <c r="ALK25" s="405"/>
      <c r="ALL25" s="405"/>
      <c r="ALM25" s="405"/>
      <c r="ALN25" s="405"/>
      <c r="ALO25" s="405"/>
      <c r="ALP25" s="405"/>
      <c r="ALQ25" s="405"/>
      <c r="ALR25" s="405"/>
      <c r="ALS25" s="405"/>
      <c r="ALT25" s="405"/>
      <c r="ALU25" s="405"/>
      <c r="ALV25" s="405"/>
      <c r="ALW25" s="405"/>
      <c r="ALX25" s="405"/>
      <c r="ALY25" s="405"/>
      <c r="ALZ25" s="405"/>
      <c r="AMA25" s="405"/>
      <c r="AMB25" s="405"/>
      <c r="AMC25" s="405"/>
      <c r="AMD25" s="405"/>
      <c r="AME25" s="405"/>
      <c r="AMF25" s="405"/>
      <c r="AMG25" s="405"/>
      <c r="AMH25" s="405"/>
      <c r="AMI25" s="405"/>
      <c r="AMJ25" s="405"/>
      <c r="AMK25" s="405"/>
      <c r="AML25" s="405"/>
      <c r="AMM25" s="405"/>
      <c r="AMN25" s="405"/>
      <c r="AMO25" s="405"/>
      <c r="AMP25" s="405"/>
      <c r="AMQ25" s="405"/>
      <c r="AMR25" s="405"/>
      <c r="AMS25" s="405"/>
      <c r="AMT25" s="405"/>
      <c r="AMU25" s="405"/>
      <c r="AMV25" s="405"/>
      <c r="AMW25" s="405"/>
      <c r="AMX25" s="405"/>
      <c r="AMY25" s="405"/>
      <c r="AMZ25" s="405"/>
      <c r="ANA25" s="405"/>
      <c r="ANB25" s="405"/>
      <c r="ANC25" s="405"/>
      <c r="AND25" s="405"/>
      <c r="ANE25" s="405"/>
      <c r="ANF25" s="405"/>
      <c r="ANG25" s="405"/>
      <c r="ANH25" s="405"/>
      <c r="ANI25" s="405"/>
      <c r="ANJ25" s="405"/>
      <c r="ANK25" s="405"/>
      <c r="ANL25" s="405"/>
      <c r="ANM25" s="405"/>
      <c r="ANN25" s="405"/>
      <c r="ANO25" s="405"/>
      <c r="ANP25" s="405"/>
      <c r="ANQ25" s="405"/>
      <c r="ANR25" s="405"/>
      <c r="ANS25" s="405"/>
      <c r="ANT25" s="405"/>
      <c r="ANU25" s="405"/>
      <c r="ANV25" s="405"/>
      <c r="ANW25" s="405"/>
      <c r="ANX25" s="405"/>
      <c r="ANY25" s="405"/>
      <c r="ANZ25" s="405"/>
      <c r="AOA25" s="405"/>
      <c r="AOB25" s="405"/>
      <c r="AOC25" s="405"/>
      <c r="AOD25" s="405"/>
      <c r="AOE25" s="405"/>
      <c r="AOF25" s="405"/>
      <c r="AOG25" s="405"/>
      <c r="AOH25" s="405"/>
      <c r="AOI25" s="405"/>
      <c r="AOJ25" s="405"/>
      <c r="AOK25" s="405"/>
      <c r="AOL25" s="405"/>
      <c r="AOM25" s="405"/>
      <c r="AON25" s="405"/>
      <c r="AOO25" s="405"/>
      <c r="AOP25" s="405"/>
      <c r="AOQ25" s="405"/>
      <c r="AOR25" s="405"/>
      <c r="AOS25" s="405"/>
      <c r="AOT25" s="405"/>
      <c r="AOU25" s="405"/>
      <c r="AOV25" s="405"/>
      <c r="AOW25" s="405"/>
      <c r="AOX25" s="405"/>
      <c r="AOY25" s="405"/>
      <c r="AOZ25" s="405"/>
      <c r="APA25" s="405"/>
      <c r="APB25" s="405"/>
      <c r="APC25" s="405"/>
      <c r="APD25" s="405"/>
      <c r="APE25" s="405"/>
      <c r="APF25" s="405"/>
      <c r="APG25" s="405"/>
      <c r="APH25" s="405"/>
      <c r="API25" s="405"/>
      <c r="APJ25" s="405"/>
      <c r="APK25" s="405"/>
      <c r="APL25" s="405"/>
      <c r="APM25" s="405"/>
      <c r="APN25" s="405"/>
      <c r="APO25" s="405"/>
      <c r="APP25" s="405"/>
      <c r="APQ25" s="405"/>
      <c r="APR25" s="405"/>
      <c r="APS25" s="405"/>
      <c r="APT25" s="405"/>
      <c r="APU25" s="405"/>
      <c r="APV25" s="405"/>
      <c r="APW25" s="405"/>
      <c r="APX25" s="405"/>
      <c r="APY25" s="405"/>
      <c r="APZ25" s="405"/>
      <c r="AQA25" s="405"/>
      <c r="AQB25" s="405"/>
      <c r="AQC25" s="405"/>
      <c r="AQD25" s="405"/>
      <c r="AQE25" s="405"/>
      <c r="AQF25" s="405"/>
      <c r="AQG25" s="405"/>
      <c r="AQH25" s="405"/>
      <c r="AQI25" s="405"/>
      <c r="AQJ25" s="405"/>
      <c r="AQK25" s="405"/>
      <c r="AQL25" s="405"/>
      <c r="AQM25" s="405"/>
      <c r="AQN25" s="405"/>
      <c r="AQO25" s="405"/>
      <c r="AQP25" s="405"/>
      <c r="AQQ25" s="405"/>
      <c r="AQR25" s="405"/>
      <c r="AQS25" s="405"/>
      <c r="AQT25" s="405"/>
      <c r="AQU25" s="405"/>
      <c r="AQV25" s="405"/>
      <c r="AQW25" s="405"/>
      <c r="AQX25" s="405"/>
      <c r="AQY25" s="405"/>
      <c r="AQZ25" s="405"/>
      <c r="ARA25" s="405"/>
      <c r="ARB25" s="405"/>
      <c r="ARC25" s="405"/>
      <c r="ARD25" s="405"/>
      <c r="ARE25" s="405"/>
      <c r="ARF25" s="405"/>
      <c r="ARG25" s="405"/>
      <c r="ARH25" s="405"/>
      <c r="ARI25" s="405"/>
      <c r="ARJ25" s="405"/>
      <c r="ARK25" s="405"/>
      <c r="ARL25" s="405"/>
      <c r="ARM25" s="405"/>
      <c r="ARN25" s="405"/>
      <c r="ARO25" s="405"/>
      <c r="ARP25" s="405"/>
      <c r="ARQ25" s="405"/>
      <c r="ARR25" s="405"/>
      <c r="ARS25" s="405"/>
      <c r="ART25" s="405"/>
      <c r="ARU25" s="405"/>
      <c r="ARV25" s="405"/>
      <c r="ARW25" s="405"/>
      <c r="ARX25" s="405"/>
      <c r="ARY25" s="405"/>
      <c r="ARZ25" s="405"/>
      <c r="ASA25" s="405"/>
      <c r="ASB25" s="405"/>
      <c r="ASC25" s="405"/>
      <c r="ASD25" s="405"/>
      <c r="ASE25" s="405"/>
      <c r="ASF25" s="405"/>
      <c r="ASG25" s="405"/>
      <c r="ASH25" s="405"/>
      <c r="ASI25" s="405"/>
      <c r="ASJ25" s="405"/>
      <c r="ASK25" s="405"/>
      <c r="ASL25" s="405"/>
      <c r="ASM25" s="405"/>
      <c r="ASN25" s="405"/>
      <c r="ASO25" s="405"/>
      <c r="ASP25" s="405"/>
      <c r="ASQ25" s="405"/>
      <c r="ASR25" s="405"/>
      <c r="ASS25" s="405"/>
      <c r="AST25" s="405"/>
      <c r="ASU25" s="405"/>
      <c r="ASV25" s="405"/>
      <c r="ASW25" s="405"/>
      <c r="ASX25" s="405"/>
      <c r="ASY25" s="405"/>
      <c r="ASZ25" s="405"/>
      <c r="ATA25" s="405"/>
      <c r="ATB25" s="405"/>
      <c r="ATC25" s="405"/>
      <c r="ATD25" s="405"/>
      <c r="ATE25" s="405"/>
      <c r="ATF25" s="405"/>
      <c r="ATG25" s="405"/>
      <c r="ATH25" s="405"/>
      <c r="ATI25" s="405"/>
      <c r="ATJ25" s="405"/>
      <c r="ATK25" s="405"/>
      <c r="ATL25" s="405"/>
      <c r="ATM25" s="405"/>
      <c r="ATN25" s="405"/>
      <c r="ATO25" s="405"/>
      <c r="ATP25" s="405"/>
      <c r="ATQ25" s="405"/>
      <c r="ATR25" s="405"/>
      <c r="ATS25" s="405"/>
      <c r="ATT25" s="405"/>
      <c r="ATU25" s="405"/>
      <c r="ATV25" s="405"/>
      <c r="ATW25" s="405"/>
      <c r="ATX25" s="405"/>
      <c r="ATY25" s="405"/>
      <c r="ATZ25" s="405"/>
      <c r="AUA25" s="405"/>
      <c r="AUB25" s="405"/>
      <c r="AUC25" s="405"/>
      <c r="AUD25" s="405"/>
      <c r="AUE25" s="405"/>
      <c r="AUF25" s="405"/>
      <c r="AUG25" s="405"/>
      <c r="AUH25" s="405"/>
      <c r="AUI25" s="405"/>
      <c r="AUJ25" s="405"/>
      <c r="AUK25" s="405"/>
      <c r="AUL25" s="405"/>
      <c r="AUM25" s="405"/>
      <c r="AUN25" s="405"/>
      <c r="AUO25" s="405"/>
      <c r="AUP25" s="405"/>
      <c r="AUQ25" s="405"/>
      <c r="AUR25" s="405"/>
      <c r="AUS25" s="405"/>
      <c r="AUT25" s="405"/>
      <c r="AUU25" s="405"/>
      <c r="AUV25" s="405"/>
      <c r="AUW25" s="405"/>
      <c r="AUX25" s="405"/>
      <c r="AUY25" s="405"/>
      <c r="AUZ25" s="405"/>
      <c r="AVA25" s="405"/>
      <c r="AVB25" s="405"/>
      <c r="AVC25" s="405"/>
      <c r="AVD25" s="405"/>
      <c r="AVE25" s="405"/>
      <c r="AVF25" s="405"/>
      <c r="AVG25" s="405"/>
      <c r="AVH25" s="405"/>
      <c r="AVI25" s="405"/>
      <c r="AVJ25" s="405"/>
      <c r="AVK25" s="405"/>
      <c r="AVL25" s="405"/>
      <c r="AVM25" s="405"/>
      <c r="AVN25" s="405"/>
      <c r="AVO25" s="405"/>
      <c r="AVP25" s="405"/>
      <c r="AVQ25" s="405"/>
      <c r="AVR25" s="405"/>
      <c r="AVS25" s="405"/>
      <c r="AVT25" s="405"/>
      <c r="AVU25" s="405"/>
      <c r="AVV25" s="405"/>
      <c r="AVW25" s="405"/>
      <c r="AVX25" s="405"/>
      <c r="AVY25" s="405"/>
      <c r="AVZ25" s="405"/>
      <c r="AWA25" s="405"/>
      <c r="AWB25" s="405"/>
      <c r="AWC25" s="405"/>
      <c r="AWD25" s="405"/>
      <c r="AWE25" s="405"/>
      <c r="AWF25" s="405"/>
      <c r="AWG25" s="405"/>
      <c r="AWH25" s="405"/>
      <c r="AWI25" s="405"/>
      <c r="AWJ25" s="405"/>
      <c r="AWK25" s="405"/>
      <c r="AWL25" s="405"/>
      <c r="AWM25" s="405"/>
      <c r="AWN25" s="405"/>
      <c r="AWO25" s="405"/>
      <c r="AWP25" s="405"/>
      <c r="AWQ25" s="405"/>
      <c r="AWR25" s="405"/>
      <c r="AWS25" s="405"/>
      <c r="AWT25" s="405"/>
      <c r="AWU25" s="405"/>
      <c r="AWV25" s="405"/>
      <c r="AWW25" s="405"/>
      <c r="AWX25" s="405"/>
      <c r="AWY25" s="405"/>
      <c r="AWZ25" s="405"/>
      <c r="AXA25" s="405"/>
      <c r="AXB25" s="405"/>
      <c r="AXC25" s="405"/>
      <c r="AXD25" s="405"/>
      <c r="AXE25" s="405"/>
      <c r="AXF25" s="405"/>
      <c r="AXG25" s="405"/>
      <c r="AXH25" s="405"/>
      <c r="AXI25" s="405"/>
      <c r="AXJ25" s="405"/>
      <c r="AXK25" s="405"/>
      <c r="AXL25" s="405"/>
      <c r="AXM25" s="405"/>
      <c r="AXN25" s="405"/>
      <c r="AXO25" s="405"/>
      <c r="AXP25" s="405"/>
      <c r="AXQ25" s="405"/>
      <c r="AXR25" s="405"/>
      <c r="AXS25" s="405"/>
      <c r="AXT25" s="405"/>
      <c r="AXU25" s="405"/>
      <c r="AXV25" s="405"/>
      <c r="AXW25" s="405"/>
      <c r="AXX25" s="405"/>
      <c r="AXY25" s="405"/>
      <c r="AXZ25" s="405"/>
      <c r="AYA25" s="405"/>
      <c r="AYB25" s="405"/>
      <c r="AYC25" s="405"/>
      <c r="AYD25" s="405"/>
      <c r="AYE25" s="405"/>
      <c r="AYF25" s="405"/>
      <c r="AYG25" s="405"/>
      <c r="AYH25" s="405"/>
      <c r="AYI25" s="405"/>
      <c r="AYJ25" s="405"/>
      <c r="AYK25" s="405"/>
      <c r="AYL25" s="405"/>
      <c r="AYM25" s="405"/>
      <c r="AYN25" s="405"/>
      <c r="AYO25" s="405"/>
      <c r="AYP25" s="405"/>
      <c r="AYQ25" s="405"/>
      <c r="AYR25" s="405"/>
      <c r="AYS25" s="405"/>
      <c r="AYT25" s="405"/>
      <c r="AYU25" s="405"/>
      <c r="AYV25" s="405"/>
      <c r="AYW25" s="405"/>
      <c r="AYX25" s="405"/>
      <c r="AYY25" s="405"/>
      <c r="AYZ25" s="405"/>
      <c r="AZA25" s="405"/>
      <c r="AZB25" s="405"/>
      <c r="AZC25" s="405"/>
      <c r="AZD25" s="405"/>
      <c r="AZE25" s="405"/>
      <c r="AZF25" s="405"/>
      <c r="AZG25" s="405"/>
      <c r="AZH25" s="405"/>
      <c r="AZI25" s="405"/>
      <c r="AZJ25" s="405"/>
      <c r="AZK25" s="405"/>
      <c r="AZL25" s="405"/>
      <c r="AZM25" s="405"/>
      <c r="AZN25" s="405"/>
      <c r="AZO25" s="405"/>
      <c r="AZP25" s="405"/>
      <c r="AZQ25" s="405"/>
      <c r="AZR25" s="405"/>
      <c r="AZS25" s="405"/>
      <c r="AZT25" s="405"/>
      <c r="AZU25" s="405"/>
      <c r="AZV25" s="405"/>
      <c r="AZW25" s="405"/>
      <c r="AZX25" s="405"/>
      <c r="AZY25" s="405"/>
      <c r="AZZ25" s="405"/>
      <c r="BAA25" s="405"/>
      <c r="BAB25" s="405"/>
      <c r="BAC25" s="405"/>
      <c r="BAD25" s="405"/>
      <c r="BAE25" s="405"/>
      <c r="BAF25" s="405"/>
      <c r="BAG25" s="405"/>
      <c r="BAH25" s="405"/>
      <c r="BAI25" s="405"/>
      <c r="BAJ25" s="405"/>
      <c r="BAK25" s="405"/>
      <c r="BAL25" s="405"/>
      <c r="BAM25" s="405"/>
      <c r="BAN25" s="405"/>
      <c r="BAO25" s="405"/>
      <c r="BAP25" s="405"/>
      <c r="BAQ25" s="405"/>
      <c r="BAR25" s="405"/>
      <c r="BAS25" s="405"/>
      <c r="BAT25" s="405"/>
      <c r="BAU25" s="405"/>
      <c r="BAV25" s="405"/>
      <c r="BAW25" s="405"/>
      <c r="BAX25" s="405"/>
      <c r="BAY25" s="405"/>
      <c r="BAZ25" s="405"/>
      <c r="BBA25" s="405"/>
      <c r="BBB25" s="405"/>
      <c r="BBC25" s="405"/>
      <c r="BBD25" s="405"/>
      <c r="BBE25" s="405"/>
      <c r="BBF25" s="405"/>
      <c r="BBG25" s="405"/>
      <c r="BBH25" s="405"/>
      <c r="BBI25" s="405"/>
      <c r="BBJ25" s="405"/>
      <c r="BBK25" s="405"/>
      <c r="BBL25" s="405"/>
      <c r="BBM25" s="405"/>
      <c r="BBN25" s="405"/>
      <c r="BBO25" s="405"/>
      <c r="BBP25" s="405"/>
      <c r="BBQ25" s="405"/>
      <c r="BBR25" s="405"/>
      <c r="BBS25" s="405"/>
      <c r="BBT25" s="405"/>
      <c r="BBU25" s="405"/>
      <c r="BBV25" s="405"/>
      <c r="BBW25" s="405"/>
      <c r="BBX25" s="405"/>
      <c r="BBY25" s="405"/>
      <c r="BBZ25" s="405"/>
      <c r="BCA25" s="405"/>
      <c r="BCB25" s="405"/>
      <c r="BCC25" s="405"/>
      <c r="BCD25" s="405"/>
      <c r="BCE25" s="405"/>
      <c r="BCF25" s="405"/>
      <c r="BCG25" s="405"/>
      <c r="BCH25" s="405"/>
      <c r="BCI25" s="405"/>
      <c r="BCJ25" s="405"/>
      <c r="BCK25" s="405"/>
      <c r="BCL25" s="405"/>
      <c r="BCM25" s="405"/>
      <c r="BCN25" s="405"/>
      <c r="BCO25" s="405"/>
      <c r="BCP25" s="405"/>
      <c r="BCQ25" s="405"/>
      <c r="BCR25" s="405"/>
      <c r="BCS25" s="405"/>
      <c r="BCT25" s="405"/>
      <c r="BCU25" s="405"/>
      <c r="BCV25" s="405"/>
      <c r="BCW25" s="405"/>
      <c r="BCX25" s="405"/>
      <c r="BCY25" s="405"/>
      <c r="BCZ25" s="405"/>
      <c r="BDA25" s="405"/>
      <c r="BDB25" s="405"/>
      <c r="BDC25" s="405"/>
      <c r="BDD25" s="405"/>
      <c r="BDE25" s="405"/>
      <c r="BDF25" s="405"/>
      <c r="BDG25" s="405"/>
      <c r="BDH25" s="405"/>
      <c r="BDI25" s="405"/>
      <c r="BDJ25" s="405"/>
      <c r="BDK25" s="405"/>
      <c r="BDL25" s="405"/>
      <c r="BDM25" s="405"/>
      <c r="BDN25" s="405"/>
      <c r="BDO25" s="405"/>
      <c r="BDP25" s="405"/>
      <c r="BDQ25" s="405"/>
      <c r="BDR25" s="405"/>
      <c r="BDS25" s="405"/>
      <c r="BDT25" s="405"/>
      <c r="BDU25" s="405"/>
      <c r="BDV25" s="405"/>
      <c r="BDW25" s="405"/>
      <c r="BDX25" s="405"/>
      <c r="BDY25" s="405"/>
      <c r="BDZ25" s="405"/>
      <c r="BEA25" s="405"/>
      <c r="BEB25" s="405"/>
      <c r="BEC25" s="405"/>
      <c r="BED25" s="405"/>
      <c r="BEE25" s="405"/>
      <c r="BEF25" s="405"/>
      <c r="BEG25" s="405"/>
      <c r="BEH25" s="405"/>
      <c r="BEI25" s="405"/>
      <c r="BEJ25" s="405"/>
      <c r="BEK25" s="405"/>
      <c r="BEL25" s="405"/>
      <c r="BEM25" s="405"/>
      <c r="BEN25" s="405"/>
      <c r="BEO25" s="405"/>
      <c r="BEP25" s="405"/>
      <c r="BEQ25" s="405"/>
      <c r="BER25" s="405"/>
      <c r="BES25" s="405"/>
      <c r="BET25" s="405"/>
      <c r="BEU25" s="405"/>
      <c r="BEV25" s="405"/>
      <c r="BEW25" s="405"/>
      <c r="BEX25" s="405"/>
      <c r="BEY25" s="405"/>
      <c r="BEZ25" s="405"/>
      <c r="BFA25" s="405"/>
      <c r="BFB25" s="405"/>
      <c r="BFC25" s="405"/>
      <c r="BFD25" s="405"/>
      <c r="BFE25" s="405"/>
      <c r="BFF25" s="405"/>
      <c r="BFG25" s="405"/>
      <c r="BFH25" s="405"/>
      <c r="BFI25" s="405"/>
      <c r="BFJ25" s="405"/>
      <c r="BFK25" s="405"/>
      <c r="BFL25" s="405"/>
      <c r="BFM25" s="405"/>
      <c r="BFN25" s="405"/>
      <c r="BFO25" s="405"/>
      <c r="BFP25" s="405"/>
      <c r="BFQ25" s="405"/>
      <c r="BFR25" s="405"/>
      <c r="BFS25" s="405"/>
      <c r="BFT25" s="405"/>
      <c r="BFU25" s="405"/>
      <c r="BFV25" s="405"/>
      <c r="BFW25" s="405"/>
      <c r="BFX25" s="405"/>
      <c r="BFY25" s="405"/>
      <c r="BFZ25" s="405"/>
      <c r="BGA25" s="405"/>
      <c r="BGB25" s="405"/>
      <c r="BGC25" s="405"/>
      <c r="BGD25" s="405"/>
      <c r="BGE25" s="405"/>
      <c r="BGF25" s="405"/>
      <c r="BGG25" s="405"/>
      <c r="BGH25" s="405"/>
      <c r="BGI25" s="405"/>
      <c r="BGJ25" s="405"/>
      <c r="BGK25" s="405"/>
      <c r="BGL25" s="405"/>
      <c r="BGM25" s="405"/>
      <c r="BGN25" s="405"/>
      <c r="BGO25" s="405"/>
      <c r="BGP25" s="405"/>
      <c r="BGQ25" s="405"/>
      <c r="BGR25" s="405"/>
      <c r="BGS25" s="405"/>
      <c r="BGT25" s="405"/>
      <c r="BGU25" s="405"/>
      <c r="BGV25" s="405"/>
      <c r="BGW25" s="405"/>
      <c r="BGX25" s="405"/>
      <c r="BGY25" s="405"/>
      <c r="BGZ25" s="405"/>
      <c r="BHA25" s="405"/>
      <c r="BHB25" s="405"/>
      <c r="BHC25" s="405"/>
      <c r="BHD25" s="405"/>
      <c r="BHE25" s="405"/>
      <c r="BHF25" s="405"/>
      <c r="BHG25" s="405"/>
      <c r="BHH25" s="405"/>
      <c r="BHI25" s="405"/>
      <c r="BHJ25" s="405"/>
      <c r="BHK25" s="405"/>
      <c r="BHL25" s="405"/>
      <c r="BHM25" s="405"/>
      <c r="BHN25" s="405"/>
      <c r="BHO25" s="405"/>
      <c r="BHP25" s="405"/>
      <c r="BHQ25" s="405"/>
      <c r="BHR25" s="405"/>
      <c r="BHS25" s="405"/>
      <c r="BHT25" s="405"/>
      <c r="BHU25" s="405"/>
      <c r="BHV25" s="405"/>
      <c r="BHW25" s="405"/>
      <c r="BHX25" s="405"/>
      <c r="BHY25" s="405"/>
      <c r="BHZ25" s="405"/>
      <c r="BIA25" s="405"/>
      <c r="BIB25" s="405"/>
      <c r="BIC25" s="405"/>
      <c r="BID25" s="405"/>
      <c r="BIE25" s="405"/>
      <c r="BIF25" s="405"/>
      <c r="BIG25" s="405"/>
      <c r="BIH25" s="405"/>
      <c r="BII25" s="405"/>
      <c r="BIJ25" s="405"/>
      <c r="BIK25" s="405"/>
      <c r="BIL25" s="405"/>
      <c r="BIM25" s="405"/>
      <c r="BIN25" s="405"/>
      <c r="BIO25" s="405"/>
      <c r="BIP25" s="405"/>
      <c r="BIQ25" s="405"/>
      <c r="BIR25" s="405"/>
      <c r="BIS25" s="405"/>
      <c r="BIT25" s="405"/>
      <c r="BIU25" s="405"/>
      <c r="BIV25" s="405"/>
      <c r="BIW25" s="405"/>
      <c r="BIX25" s="405"/>
      <c r="BIY25" s="405"/>
      <c r="BIZ25" s="405"/>
      <c r="BJA25" s="405"/>
      <c r="BJB25" s="405"/>
      <c r="BJC25" s="405"/>
      <c r="BJD25" s="405"/>
      <c r="BJE25" s="405"/>
      <c r="BJF25" s="405"/>
      <c r="BJG25" s="405"/>
      <c r="BJH25" s="405"/>
      <c r="BJI25" s="405"/>
      <c r="BJJ25" s="405"/>
      <c r="BJK25" s="405"/>
      <c r="BJL25" s="405"/>
      <c r="BJM25" s="405"/>
      <c r="BJN25" s="405"/>
      <c r="BJO25" s="405"/>
      <c r="BJP25" s="405"/>
      <c r="BJQ25" s="405"/>
      <c r="BJR25" s="405"/>
      <c r="BJS25" s="405"/>
      <c r="BJT25" s="405"/>
      <c r="BJU25" s="405"/>
      <c r="BJV25" s="405"/>
      <c r="BJW25" s="405"/>
      <c r="BJX25" s="405"/>
      <c r="BJY25" s="405"/>
      <c r="BJZ25" s="405"/>
      <c r="BKA25" s="405"/>
      <c r="BKB25" s="405"/>
      <c r="BKC25" s="405"/>
      <c r="BKD25" s="405"/>
      <c r="BKE25" s="405"/>
      <c r="BKF25" s="405"/>
      <c r="BKG25" s="405"/>
      <c r="BKH25" s="405"/>
      <c r="BKI25" s="405"/>
      <c r="BKJ25" s="405"/>
      <c r="BKK25" s="405"/>
      <c r="BKL25" s="405"/>
      <c r="BKM25" s="405"/>
      <c r="BKN25" s="405"/>
      <c r="BKO25" s="405"/>
      <c r="BKP25" s="405"/>
      <c r="BKQ25" s="405"/>
      <c r="BKR25" s="405"/>
      <c r="BKS25" s="405"/>
      <c r="BKT25" s="405"/>
      <c r="BKU25" s="405"/>
      <c r="BKV25" s="405"/>
      <c r="BKW25" s="405"/>
      <c r="BKX25" s="405"/>
      <c r="BKY25" s="405"/>
      <c r="BKZ25" s="405"/>
      <c r="BLA25" s="405"/>
      <c r="BLB25" s="405"/>
      <c r="BLC25" s="405"/>
      <c r="BLD25" s="405"/>
      <c r="BLE25" s="405"/>
      <c r="BLF25" s="405"/>
      <c r="BLG25" s="405"/>
      <c r="BLH25" s="405"/>
      <c r="BLI25" s="405"/>
      <c r="BLJ25" s="405"/>
      <c r="BLK25" s="405"/>
      <c r="BLL25" s="405"/>
      <c r="BLM25" s="405"/>
      <c r="BLN25" s="405"/>
      <c r="BLO25" s="405"/>
      <c r="BLP25" s="405"/>
      <c r="BLQ25" s="405"/>
      <c r="BLR25" s="405"/>
      <c r="BLS25" s="405"/>
      <c r="BLT25" s="405"/>
      <c r="BLU25" s="405"/>
      <c r="BLV25" s="405"/>
      <c r="BLW25" s="405"/>
      <c r="BLX25" s="405"/>
      <c r="BLY25" s="405"/>
      <c r="BLZ25" s="405"/>
      <c r="BMA25" s="405"/>
      <c r="BMB25" s="405"/>
      <c r="BMC25" s="405"/>
      <c r="BMD25" s="405"/>
      <c r="BME25" s="405"/>
      <c r="BMF25" s="405"/>
      <c r="BMG25" s="405"/>
      <c r="BMH25" s="405"/>
      <c r="BMI25" s="405"/>
      <c r="BMJ25" s="405"/>
      <c r="BMK25" s="405"/>
      <c r="BML25" s="405"/>
      <c r="BMM25" s="405"/>
      <c r="BMN25" s="405"/>
      <c r="BMO25" s="405"/>
      <c r="BMP25" s="405"/>
      <c r="BMQ25" s="405"/>
      <c r="BMR25" s="405"/>
      <c r="BMS25" s="405"/>
      <c r="BMT25" s="405"/>
      <c r="BMU25" s="405"/>
      <c r="BMV25" s="405"/>
      <c r="BMW25" s="405"/>
      <c r="BMX25" s="405"/>
      <c r="BMY25" s="405"/>
      <c r="BMZ25" s="405"/>
      <c r="BNA25" s="405"/>
      <c r="BNB25" s="405"/>
      <c r="BNC25" s="405"/>
      <c r="BND25" s="405"/>
      <c r="BNE25" s="405"/>
      <c r="BNF25" s="405"/>
      <c r="BNG25" s="405"/>
      <c r="BNH25" s="405"/>
      <c r="BNI25" s="405"/>
      <c r="BNJ25" s="405"/>
      <c r="BNK25" s="405"/>
      <c r="BNL25" s="405"/>
      <c r="BNM25" s="405"/>
      <c r="BNN25" s="405"/>
      <c r="BNO25" s="405"/>
      <c r="BNP25" s="405"/>
      <c r="BNQ25" s="405"/>
      <c r="BNR25" s="405"/>
      <c r="BNS25" s="405"/>
      <c r="BNT25" s="405"/>
      <c r="BNU25" s="405"/>
      <c r="BNV25" s="405"/>
      <c r="BNW25" s="405"/>
      <c r="BNX25" s="405"/>
      <c r="BNY25" s="405"/>
      <c r="BNZ25" s="405"/>
      <c r="BOA25" s="405"/>
      <c r="BOB25" s="405"/>
      <c r="BOC25" s="405"/>
      <c r="BOD25" s="405"/>
      <c r="BOE25" s="405"/>
      <c r="BOF25" s="405"/>
      <c r="BOG25" s="405"/>
      <c r="BOH25" s="405"/>
      <c r="BOI25" s="405"/>
      <c r="BOJ25" s="405"/>
      <c r="BOK25" s="405"/>
      <c r="BOL25" s="405"/>
      <c r="BOM25" s="405"/>
      <c r="BON25" s="405"/>
      <c r="BOO25" s="405"/>
      <c r="BOP25" s="405"/>
      <c r="BOQ25" s="405"/>
      <c r="BOR25" s="405"/>
      <c r="BOS25" s="405"/>
      <c r="BOT25" s="405"/>
      <c r="BOU25" s="405"/>
      <c r="BOV25" s="405"/>
      <c r="BOW25" s="405"/>
      <c r="BOX25" s="405"/>
      <c r="BOY25" s="405"/>
      <c r="BOZ25" s="405"/>
      <c r="BPA25" s="405"/>
      <c r="BPB25" s="405"/>
      <c r="BPC25" s="405"/>
      <c r="BPD25" s="405"/>
      <c r="BPE25" s="405"/>
      <c r="BPF25" s="405"/>
      <c r="BPG25" s="405"/>
      <c r="BPH25" s="405"/>
      <c r="BPI25" s="405"/>
      <c r="BPJ25" s="405"/>
      <c r="BPK25" s="405"/>
      <c r="BPL25" s="405"/>
      <c r="BPM25" s="405"/>
      <c r="BPN25" s="405"/>
      <c r="BPO25" s="405"/>
      <c r="BPP25" s="405"/>
      <c r="BPQ25" s="405"/>
      <c r="BPR25" s="405"/>
      <c r="BPS25" s="405"/>
      <c r="BPT25" s="405"/>
      <c r="BPU25" s="405"/>
      <c r="BPV25" s="405"/>
      <c r="BPW25" s="405"/>
      <c r="BPX25" s="405"/>
      <c r="BPY25" s="405"/>
      <c r="BPZ25" s="405"/>
      <c r="BQA25" s="405"/>
      <c r="BQB25" s="405"/>
      <c r="BQC25" s="405"/>
      <c r="BQD25" s="405"/>
      <c r="BQE25" s="405"/>
      <c r="BQF25" s="405"/>
      <c r="BQG25" s="405"/>
      <c r="BQH25" s="405"/>
      <c r="BQI25" s="405"/>
      <c r="BQJ25" s="405"/>
      <c r="BQK25" s="405"/>
      <c r="BQL25" s="405"/>
      <c r="BQM25" s="405"/>
      <c r="BQN25" s="405"/>
      <c r="BQO25" s="405"/>
      <c r="BQP25" s="405"/>
      <c r="BQQ25" s="405"/>
      <c r="BQR25" s="405"/>
      <c r="BQS25" s="405"/>
      <c r="BQT25" s="405"/>
      <c r="BQU25" s="405"/>
      <c r="BQV25" s="405"/>
      <c r="BQW25" s="405"/>
      <c r="BQX25" s="405"/>
      <c r="BQY25" s="405"/>
      <c r="BQZ25" s="405"/>
      <c r="BRA25" s="405"/>
      <c r="BRB25" s="405"/>
      <c r="BRC25" s="405"/>
      <c r="BRD25" s="405"/>
      <c r="BRE25" s="405"/>
      <c r="BRF25" s="405"/>
      <c r="BRG25" s="405"/>
      <c r="BRH25" s="405"/>
      <c r="BRI25" s="405"/>
      <c r="BRJ25" s="405"/>
      <c r="BRK25" s="405"/>
      <c r="BRL25" s="405"/>
      <c r="BRM25" s="405"/>
      <c r="BRN25" s="405"/>
      <c r="BRO25" s="405"/>
      <c r="BRP25" s="405"/>
      <c r="BRQ25" s="405"/>
      <c r="BRR25" s="405"/>
      <c r="BRS25" s="405"/>
      <c r="BRT25" s="405"/>
      <c r="BRU25" s="405"/>
      <c r="BRV25" s="405"/>
      <c r="BRW25" s="405"/>
      <c r="BRX25" s="405"/>
      <c r="BRY25" s="405"/>
      <c r="BRZ25" s="405"/>
      <c r="BSA25" s="405"/>
      <c r="BSB25" s="405"/>
      <c r="BSC25" s="405"/>
      <c r="BSD25" s="405"/>
      <c r="BSE25" s="405"/>
      <c r="BSF25" s="405"/>
      <c r="BSG25" s="405"/>
      <c r="BSH25" s="405"/>
      <c r="BSI25" s="405"/>
      <c r="BSJ25" s="405"/>
      <c r="BSK25" s="405"/>
      <c r="BSL25" s="405"/>
      <c r="BSM25" s="405"/>
      <c r="BSN25" s="405"/>
      <c r="BSO25" s="405"/>
      <c r="BSP25" s="405"/>
      <c r="BSQ25" s="405"/>
      <c r="BSR25" s="405"/>
      <c r="BSS25" s="405"/>
      <c r="BST25" s="405"/>
      <c r="BSU25" s="405"/>
      <c r="BSV25" s="405"/>
      <c r="BSW25" s="405"/>
      <c r="BSX25" s="405"/>
      <c r="BSY25" s="405"/>
      <c r="BSZ25" s="405"/>
      <c r="BTA25" s="405"/>
      <c r="BTB25" s="405"/>
      <c r="BTC25" s="405"/>
      <c r="BTD25" s="405"/>
      <c r="BTE25" s="405"/>
      <c r="BTF25" s="405"/>
      <c r="BTG25" s="405"/>
      <c r="BTH25" s="405"/>
      <c r="BTI25" s="405"/>
      <c r="BTJ25" s="405"/>
      <c r="BTK25" s="405"/>
      <c r="BTL25" s="405"/>
      <c r="BTM25" s="405"/>
      <c r="BTN25" s="405"/>
      <c r="BTO25" s="405"/>
      <c r="BTP25" s="405"/>
      <c r="BTQ25" s="405"/>
      <c r="BTR25" s="405"/>
      <c r="BTS25" s="405"/>
      <c r="BTT25" s="405"/>
      <c r="BTU25" s="405"/>
      <c r="BTV25" s="405"/>
      <c r="BTW25" s="405"/>
      <c r="BTX25" s="405"/>
      <c r="BTY25" s="405"/>
      <c r="BTZ25" s="405"/>
      <c r="BUA25" s="405"/>
      <c r="BUB25" s="405"/>
      <c r="BUC25" s="405"/>
      <c r="BUD25" s="405"/>
      <c r="BUE25" s="405"/>
      <c r="BUF25" s="405"/>
      <c r="BUG25" s="405"/>
      <c r="BUH25" s="405"/>
      <c r="BUI25" s="405"/>
      <c r="BUJ25" s="405"/>
      <c r="BUK25" s="405"/>
      <c r="BUL25" s="405"/>
      <c r="BUM25" s="405"/>
      <c r="BUN25" s="405"/>
      <c r="BUO25" s="405"/>
      <c r="BUP25" s="405"/>
      <c r="BUQ25" s="405"/>
      <c r="BUR25" s="405"/>
      <c r="BUS25" s="405"/>
      <c r="BUT25" s="405"/>
      <c r="BUU25" s="405"/>
      <c r="BUV25" s="405"/>
      <c r="BUW25" s="405"/>
      <c r="BUX25" s="405"/>
      <c r="BUY25" s="405"/>
      <c r="BUZ25" s="405"/>
      <c r="BVA25" s="405"/>
      <c r="BVB25" s="405"/>
      <c r="BVC25" s="405"/>
      <c r="BVD25" s="405"/>
      <c r="BVE25" s="405"/>
      <c r="BVF25" s="405"/>
      <c r="BVG25" s="405"/>
      <c r="BVH25" s="405"/>
      <c r="BVI25" s="405"/>
      <c r="BVJ25" s="405"/>
      <c r="BVK25" s="405"/>
      <c r="BVL25" s="405"/>
      <c r="BVM25" s="405"/>
      <c r="BVN25" s="405"/>
      <c r="BVO25" s="405"/>
      <c r="BVP25" s="405"/>
      <c r="BVQ25" s="405"/>
      <c r="BVR25" s="405"/>
      <c r="BVS25" s="405"/>
      <c r="BVT25" s="405"/>
      <c r="BVU25" s="405"/>
      <c r="BVV25" s="405"/>
      <c r="BVW25" s="405"/>
      <c r="BVX25" s="405"/>
      <c r="BVY25" s="405"/>
      <c r="BVZ25" s="405"/>
      <c r="BWA25" s="405"/>
      <c r="BWB25" s="405"/>
      <c r="BWC25" s="405"/>
      <c r="BWD25" s="405"/>
      <c r="BWE25" s="405"/>
      <c r="BWF25" s="405"/>
      <c r="BWG25" s="405"/>
      <c r="BWH25" s="405"/>
      <c r="BWI25" s="405"/>
      <c r="BWJ25" s="405"/>
      <c r="BWK25" s="405"/>
      <c r="BWL25" s="405"/>
      <c r="BWM25" s="405"/>
      <c r="BWN25" s="405"/>
      <c r="BWO25" s="405"/>
      <c r="BWP25" s="405"/>
      <c r="BWQ25" s="405"/>
      <c r="BWR25" s="405"/>
      <c r="BWS25" s="405"/>
      <c r="BWT25" s="405"/>
      <c r="BWU25" s="405"/>
      <c r="BWV25" s="405"/>
    </row>
    <row r="26" spans="1:1972" s="405" customFormat="1" ht="30" customHeight="1" x14ac:dyDescent="0.25">
      <c r="A26" s="745" t="s">
        <v>631</v>
      </c>
      <c r="B26" s="746">
        <v>15.604337879999999</v>
      </c>
      <c r="C26" s="746">
        <v>0</v>
      </c>
      <c r="D26" s="747">
        <v>15.604337879999999</v>
      </c>
      <c r="G26" s="727"/>
      <c r="H26" s="727"/>
      <c r="I26" s="727"/>
    </row>
    <row r="27" spans="1:1972" s="405" customFormat="1" ht="30" customHeight="1" x14ac:dyDescent="0.25">
      <c r="A27" s="728" t="s">
        <v>632</v>
      </c>
      <c r="B27" s="742">
        <v>10.80878308</v>
      </c>
      <c r="C27" s="742">
        <v>0</v>
      </c>
      <c r="D27" s="743">
        <v>10.80878308</v>
      </c>
      <c r="G27" s="727"/>
      <c r="H27" s="727"/>
      <c r="I27" s="727"/>
    </row>
    <row r="28" spans="1:1972" s="405" customFormat="1" ht="30" customHeight="1" thickBot="1" x14ac:dyDescent="0.3">
      <c r="A28" s="748" t="s">
        <v>633</v>
      </c>
      <c r="B28" s="749">
        <v>0.63981135999999994</v>
      </c>
      <c r="C28" s="749">
        <v>0</v>
      </c>
      <c r="D28" s="750">
        <v>0.63981135999999994</v>
      </c>
      <c r="G28" s="727"/>
      <c r="H28" s="727"/>
      <c r="I28" s="727"/>
    </row>
    <row r="29" spans="1:1972" s="405" customFormat="1" ht="30" customHeight="1" thickTop="1" thickBot="1" x14ac:dyDescent="0.3">
      <c r="A29" s="751" t="s">
        <v>634</v>
      </c>
      <c r="B29" s="752">
        <v>53361.439166190015</v>
      </c>
      <c r="C29" s="752">
        <v>17.397304760000001</v>
      </c>
      <c r="D29" s="753">
        <v>53378.836470950009</v>
      </c>
      <c r="G29" s="727"/>
      <c r="H29" s="727"/>
      <c r="I29" s="727"/>
    </row>
    <row r="30" spans="1:1972" s="405" customFormat="1" ht="30" customHeight="1" thickTop="1" thickBot="1" x14ac:dyDescent="0.3">
      <c r="A30" s="751" t="s">
        <v>635</v>
      </c>
      <c r="B30" s="752">
        <v>53334.386233869998</v>
      </c>
      <c r="C30" s="752">
        <v>17.397304760000001</v>
      </c>
      <c r="D30" s="753">
        <v>53351.783538629992</v>
      </c>
      <c r="G30" s="727"/>
      <c r="H30" s="727"/>
      <c r="I30" s="727"/>
    </row>
    <row r="31" spans="1:1972" s="322" customFormat="1" ht="18" customHeight="1" thickTop="1" x14ac:dyDescent="0.5">
      <c r="A31" s="754" t="s">
        <v>386</v>
      </c>
      <c r="B31" s="755"/>
      <c r="C31" s="756"/>
      <c r="D31" s="755"/>
    </row>
    <row r="32" spans="1:1972" ht="18" customHeight="1" x14ac:dyDescent="0.5">
      <c r="A32" s="757" t="s">
        <v>2783</v>
      </c>
      <c r="B32" s="758"/>
      <c r="C32" s="759"/>
      <c r="D32" s="760"/>
    </row>
    <row r="33" spans="1:4" ht="18" customHeight="1" x14ac:dyDescent="0.25">
      <c r="A33" s="757" t="s">
        <v>2784</v>
      </c>
      <c r="B33" s="758"/>
      <c r="C33" s="758"/>
      <c r="D33" s="758"/>
    </row>
    <row r="34" spans="1:4" ht="18" customHeight="1" x14ac:dyDescent="0.5">
      <c r="A34" s="761" t="s">
        <v>2785</v>
      </c>
      <c r="B34" s="762"/>
      <c r="C34" s="763"/>
      <c r="D34" s="762"/>
    </row>
    <row r="35" spans="1:4" ht="18" customHeight="1" x14ac:dyDescent="0.5">
      <c r="A35" s="764" t="s">
        <v>640</v>
      </c>
      <c r="B35" s="765"/>
      <c r="C35" s="766"/>
      <c r="D35" s="765"/>
    </row>
    <row r="36" spans="1:4" ht="18" customHeight="1" x14ac:dyDescent="0.5">
      <c r="A36" s="754" t="s">
        <v>359</v>
      </c>
      <c r="B36" s="762"/>
      <c r="C36" s="763"/>
      <c r="D36" s="762"/>
    </row>
    <row r="37" spans="1:4" x14ac:dyDescent="0.5">
      <c r="A37" s="767"/>
    </row>
    <row r="38" spans="1:4" s="382" customFormat="1" x14ac:dyDescent="0.5">
      <c r="A38" s="768"/>
      <c r="B38" s="768"/>
      <c r="C38" s="769"/>
      <c r="D38" s="768"/>
    </row>
  </sheetData>
  <mergeCells count="1">
    <mergeCell ref="A1:D1"/>
  </mergeCells>
  <pageMargins left="0.75" right="0.75" top="0.75" bottom="0.75" header="0.3" footer="0"/>
  <pageSetup paperSize="9" scale="63"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XQ39"/>
  <sheetViews>
    <sheetView showGridLines="0" zoomScale="90" zoomScaleNormal="90" zoomScaleSheetLayoutView="70" workbookViewId="0">
      <pane xSplit="1" ySplit="3" topLeftCell="AH4" activePane="bottomRight" state="frozen"/>
      <selection activeCell="D33" sqref="D33"/>
      <selection pane="topRight" activeCell="D33" sqref="D33"/>
      <selection pane="bottomLeft" activeCell="D33" sqref="D33"/>
      <selection pane="bottomRight"/>
    </sheetView>
  </sheetViews>
  <sheetFormatPr defaultColWidth="74.28515625" defaultRowHeight="20.25" x14ac:dyDescent="0.35"/>
  <cols>
    <col min="1" max="1" width="91.85546875" style="721" customWidth="1"/>
    <col min="2" max="23" width="15.7109375" style="721" hidden="1" customWidth="1"/>
    <col min="24" max="24" width="15.7109375" style="325" hidden="1" customWidth="1"/>
    <col min="25" max="98" width="15.7109375" style="325" customWidth="1"/>
    <col min="99" max="16384" width="74.28515625" style="325"/>
  </cols>
  <sheetData>
    <row r="1" spans="1:38" ht="28.5" customHeight="1" x14ac:dyDescent="0.45">
      <c r="A1" s="489" t="s">
        <v>2786</v>
      </c>
      <c r="B1" s="770"/>
      <c r="C1" s="770"/>
      <c r="D1" s="770"/>
      <c r="E1" s="770"/>
      <c r="F1" s="325"/>
      <c r="G1" s="325"/>
      <c r="H1" s="770"/>
      <c r="I1" s="325"/>
      <c r="J1" s="325"/>
      <c r="K1" s="770"/>
      <c r="L1" s="770"/>
      <c r="M1" s="770"/>
      <c r="N1" s="770"/>
      <c r="O1" s="770"/>
      <c r="P1" s="770"/>
      <c r="Q1" s="770"/>
      <c r="R1" s="770"/>
      <c r="S1" s="770"/>
      <c r="T1" s="770"/>
      <c r="U1" s="770"/>
      <c r="V1" s="770"/>
      <c r="W1" s="770"/>
    </row>
    <row r="2" spans="1:38" ht="15" customHeight="1" thickBot="1" x14ac:dyDescent="0.4">
      <c r="A2" s="771"/>
      <c r="F2" s="772"/>
      <c r="G2" s="772"/>
      <c r="I2" s="772"/>
      <c r="J2" s="772"/>
      <c r="O2" s="289"/>
      <c r="P2" s="289"/>
      <c r="Q2" s="289"/>
      <c r="R2" s="289"/>
      <c r="S2" s="289"/>
      <c r="T2" s="289"/>
      <c r="U2" s="289"/>
      <c r="V2" s="289"/>
      <c r="Y2" s="289"/>
      <c r="Z2" s="289"/>
      <c r="AA2" s="289"/>
      <c r="AB2" s="289"/>
      <c r="AC2" s="289"/>
      <c r="AD2" s="289"/>
      <c r="AE2" s="289"/>
      <c r="AF2" s="289"/>
      <c r="AG2" s="289"/>
      <c r="AH2" s="289"/>
      <c r="AI2" s="289"/>
      <c r="AJ2" s="289"/>
      <c r="AK2" s="289" t="s">
        <v>8</v>
      </c>
    </row>
    <row r="3" spans="1:38" s="405" customFormat="1" ht="27.95" customHeight="1" thickTop="1" thickBot="1" x14ac:dyDescent="0.3">
      <c r="A3" s="773"/>
      <c r="B3" s="774">
        <v>43435</v>
      </c>
      <c r="C3" s="775">
        <v>43466</v>
      </c>
      <c r="D3" s="774">
        <v>43497</v>
      </c>
      <c r="E3" s="775">
        <v>43525</v>
      </c>
      <c r="F3" s="774">
        <v>43556</v>
      </c>
      <c r="G3" s="775">
        <v>43586</v>
      </c>
      <c r="H3" s="774">
        <v>43617</v>
      </c>
      <c r="I3" s="775">
        <v>43647</v>
      </c>
      <c r="J3" s="774">
        <v>43678</v>
      </c>
      <c r="K3" s="775">
        <v>43709</v>
      </c>
      <c r="L3" s="774">
        <v>43739</v>
      </c>
      <c r="M3" s="775">
        <v>43770</v>
      </c>
      <c r="N3" s="774">
        <v>43800</v>
      </c>
      <c r="O3" s="775">
        <v>43831</v>
      </c>
      <c r="P3" s="775" t="s">
        <v>2787</v>
      </c>
      <c r="Q3" s="775" t="s">
        <v>2788</v>
      </c>
      <c r="R3" s="775" t="s">
        <v>662</v>
      </c>
      <c r="S3" s="775" t="s">
        <v>361</v>
      </c>
      <c r="T3" s="775">
        <v>43983</v>
      </c>
      <c r="U3" s="775">
        <v>44013</v>
      </c>
      <c r="V3" s="775">
        <v>44044</v>
      </c>
      <c r="W3" s="775">
        <v>44075</v>
      </c>
      <c r="X3" s="775">
        <v>44106</v>
      </c>
      <c r="Y3" s="775">
        <v>44136</v>
      </c>
      <c r="Z3" s="775">
        <v>44166</v>
      </c>
      <c r="AA3" s="775">
        <v>44197</v>
      </c>
      <c r="AB3" s="775" t="s">
        <v>303</v>
      </c>
      <c r="AC3" s="775" t="s">
        <v>304</v>
      </c>
      <c r="AD3" s="775" t="s">
        <v>413</v>
      </c>
      <c r="AE3" s="775" t="s">
        <v>399</v>
      </c>
      <c r="AF3" s="775" t="s">
        <v>437</v>
      </c>
      <c r="AG3" s="775" t="s">
        <v>2789</v>
      </c>
      <c r="AH3" s="775">
        <v>44439</v>
      </c>
      <c r="AI3" s="775">
        <v>44469</v>
      </c>
      <c r="AJ3" s="775">
        <v>44500</v>
      </c>
      <c r="AK3" s="775">
        <v>44530</v>
      </c>
    </row>
    <row r="4" spans="1:38" s="405" customFormat="1" ht="27.95" customHeight="1" thickTop="1" x14ac:dyDescent="0.25">
      <c r="A4" s="724" t="s">
        <v>586</v>
      </c>
      <c r="B4" s="776">
        <v>7381.8308040700012</v>
      </c>
      <c r="C4" s="776">
        <v>7295.1135384500012</v>
      </c>
      <c r="D4" s="776">
        <v>7223.0844884299986</v>
      </c>
      <c r="E4" s="776">
        <v>7212.85939409</v>
      </c>
      <c r="F4" s="776">
        <v>7160.9139457299989</v>
      </c>
      <c r="G4" s="776">
        <v>7212.5251683000006</v>
      </c>
      <c r="H4" s="776">
        <v>7356.1106059799986</v>
      </c>
      <c r="I4" s="776">
        <v>7352.6454573399988</v>
      </c>
      <c r="J4" s="776">
        <v>7411.9245628299996</v>
      </c>
      <c r="K4" s="776">
        <v>7333.7552548399999</v>
      </c>
      <c r="L4" s="776">
        <v>7314.7101898399997</v>
      </c>
      <c r="M4" s="776">
        <v>7387.5283878299988</v>
      </c>
      <c r="N4" s="776">
        <v>7494.8389286799993</v>
      </c>
      <c r="O4" s="776">
        <v>7204.0479296499971</v>
      </c>
      <c r="P4" s="776">
        <v>4968.9218289499995</v>
      </c>
      <c r="Q4" s="776">
        <v>4860.1564898899996</v>
      </c>
      <c r="R4" s="776">
        <v>4799.6079644399997</v>
      </c>
      <c r="S4" s="776">
        <v>4776.92586381</v>
      </c>
      <c r="T4" s="776">
        <v>4706.2486504600001</v>
      </c>
      <c r="U4" s="776">
        <v>4786.9978488999996</v>
      </c>
      <c r="V4" s="776">
        <v>4791.6827885400007</v>
      </c>
      <c r="W4" s="776">
        <v>4824.0207262799995</v>
      </c>
      <c r="X4" s="776">
        <v>4762.4161550600011</v>
      </c>
      <c r="Y4" s="776">
        <v>4695.1096564399986</v>
      </c>
      <c r="Z4" s="776">
        <v>4643.5602542800007</v>
      </c>
      <c r="AA4" s="776">
        <v>4673.3408473199997</v>
      </c>
      <c r="AB4" s="776">
        <v>4766.6771346699998</v>
      </c>
      <c r="AC4" s="776">
        <v>4679.1717760700003</v>
      </c>
      <c r="AD4" s="776">
        <v>4600.2861646000001</v>
      </c>
      <c r="AE4" s="776">
        <v>4561.7208613900002</v>
      </c>
      <c r="AF4" s="777">
        <v>4662.2045780200006</v>
      </c>
      <c r="AG4" s="777">
        <v>4593.2487132699998</v>
      </c>
      <c r="AH4" s="777">
        <v>4660.7970455500017</v>
      </c>
      <c r="AI4" s="777">
        <v>4671.7000063799987</v>
      </c>
      <c r="AJ4" s="777">
        <v>4694.4862133600009</v>
      </c>
      <c r="AK4" s="777">
        <v>4629.1560120099994</v>
      </c>
    </row>
    <row r="5" spans="1:38" s="405" customFormat="1" ht="27.95" customHeight="1" x14ac:dyDescent="0.25">
      <c r="A5" s="728" t="s">
        <v>2781</v>
      </c>
      <c r="B5" s="725">
        <v>439.19352444000003</v>
      </c>
      <c r="C5" s="725">
        <v>418.23649968999996</v>
      </c>
      <c r="D5" s="725">
        <v>413.42124459999997</v>
      </c>
      <c r="E5" s="725">
        <v>468.92576066000004</v>
      </c>
      <c r="F5" s="725">
        <v>475.27239429999997</v>
      </c>
      <c r="G5" s="725">
        <v>473.43483005000002</v>
      </c>
      <c r="H5" s="725">
        <v>468.12230837000004</v>
      </c>
      <c r="I5" s="725">
        <v>458.05163639</v>
      </c>
      <c r="J5" s="725">
        <v>482.46148215999995</v>
      </c>
      <c r="K5" s="725">
        <v>471.05227606</v>
      </c>
      <c r="L5" s="725">
        <v>471.85604283999999</v>
      </c>
      <c r="M5" s="725">
        <v>464.41908011000004</v>
      </c>
      <c r="N5" s="725">
        <v>456.88199537000003</v>
      </c>
      <c r="O5" s="725">
        <v>444.81002380000001</v>
      </c>
      <c r="P5" s="725">
        <v>344.59098285999994</v>
      </c>
      <c r="Q5" s="725">
        <v>331.25477619000003</v>
      </c>
      <c r="R5" s="725">
        <v>325.60861328999994</v>
      </c>
      <c r="S5" s="725">
        <v>321.41275749000005</v>
      </c>
      <c r="T5" s="725">
        <v>320.92796264000003</v>
      </c>
      <c r="U5" s="725">
        <v>356.42688883</v>
      </c>
      <c r="V5" s="725">
        <v>349.45444566000009</v>
      </c>
      <c r="W5" s="725">
        <v>329.45990058000007</v>
      </c>
      <c r="X5" s="725">
        <v>328.91797147999995</v>
      </c>
      <c r="Y5" s="725">
        <v>324.11037345</v>
      </c>
      <c r="Z5" s="725">
        <v>318.46696170000001</v>
      </c>
      <c r="AA5" s="725">
        <v>339.80221272999995</v>
      </c>
      <c r="AB5" s="725">
        <v>338.48293883999997</v>
      </c>
      <c r="AC5" s="725">
        <v>316.65823933999997</v>
      </c>
      <c r="AD5" s="725">
        <v>300.82317554000002</v>
      </c>
      <c r="AE5" s="725">
        <v>303.73962069999999</v>
      </c>
      <c r="AF5" s="725">
        <v>298.64709932</v>
      </c>
      <c r="AG5" s="725">
        <v>291.22914443999991</v>
      </c>
      <c r="AH5" s="725">
        <v>313.16384355000002</v>
      </c>
      <c r="AI5" s="725">
        <v>304.16250654999999</v>
      </c>
      <c r="AJ5" s="725">
        <v>300.12300311000001</v>
      </c>
      <c r="AK5" s="725">
        <v>291.92556708000006</v>
      </c>
    </row>
    <row r="6" spans="1:38" s="731" customFormat="1" ht="27.95" customHeight="1" x14ac:dyDescent="0.25">
      <c r="A6" s="728" t="s">
        <v>530</v>
      </c>
      <c r="B6" s="725">
        <v>25.069902670000001</v>
      </c>
      <c r="C6" s="725">
        <v>24.691616449999998</v>
      </c>
      <c r="D6" s="725">
        <v>23.745337500000002</v>
      </c>
      <c r="E6" s="725">
        <v>24.7001484</v>
      </c>
      <c r="F6" s="725">
        <v>24.306892850000001</v>
      </c>
      <c r="G6" s="725">
        <v>23.911425219999998</v>
      </c>
      <c r="H6" s="725">
        <v>44.526285990000005</v>
      </c>
      <c r="I6" s="725">
        <v>43.928657919999999</v>
      </c>
      <c r="J6" s="725">
        <v>43.287082329999997</v>
      </c>
      <c r="K6" s="725">
        <v>42.723228799999994</v>
      </c>
      <c r="L6" s="725">
        <v>42.115389260000001</v>
      </c>
      <c r="M6" s="725">
        <v>41.504107229999995</v>
      </c>
      <c r="N6" s="725">
        <v>41.674909619999994</v>
      </c>
      <c r="O6" s="725">
        <v>41.045535530000002</v>
      </c>
      <c r="P6" s="725">
        <v>40.412597470000001</v>
      </c>
      <c r="Q6" s="725">
        <v>46.604903460000003</v>
      </c>
      <c r="R6" s="725">
        <v>39.726557069999998</v>
      </c>
      <c r="S6" s="725">
        <v>39.948039049999998</v>
      </c>
      <c r="T6" s="725">
        <v>39.948039049999998</v>
      </c>
      <c r="U6" s="725">
        <v>39.942714380000005</v>
      </c>
      <c r="V6" s="725">
        <v>40.059116060000001</v>
      </c>
      <c r="W6" s="725">
        <v>0</v>
      </c>
      <c r="X6" s="725">
        <v>0</v>
      </c>
      <c r="Y6" s="725">
        <v>0</v>
      </c>
      <c r="Z6" s="725">
        <v>0</v>
      </c>
      <c r="AA6" s="725">
        <v>0</v>
      </c>
      <c r="AB6" s="725">
        <v>0</v>
      </c>
      <c r="AC6" s="725">
        <v>0</v>
      </c>
      <c r="AD6" s="725">
        <v>0</v>
      </c>
      <c r="AE6" s="725">
        <v>0</v>
      </c>
      <c r="AF6" s="725">
        <v>0</v>
      </c>
      <c r="AG6" s="725">
        <v>0</v>
      </c>
      <c r="AH6" s="725">
        <v>0</v>
      </c>
      <c r="AI6" s="725">
        <v>0</v>
      </c>
      <c r="AJ6" s="725">
        <v>0</v>
      </c>
      <c r="AK6" s="725">
        <v>0</v>
      </c>
      <c r="AL6" s="405"/>
    </row>
    <row r="7" spans="1:38" s="731" customFormat="1" ht="27.95" customHeight="1" x14ac:dyDescent="0.25">
      <c r="A7" s="728" t="s">
        <v>531</v>
      </c>
      <c r="B7" s="725">
        <v>1263.7652785299997</v>
      </c>
      <c r="C7" s="725">
        <v>1215.7496628199999</v>
      </c>
      <c r="D7" s="725">
        <v>1199.1505472899998</v>
      </c>
      <c r="E7" s="725">
        <v>1188.19451953</v>
      </c>
      <c r="F7" s="725">
        <v>1165.1350127599999</v>
      </c>
      <c r="G7" s="725">
        <v>1125.21744408</v>
      </c>
      <c r="H7" s="725">
        <v>1208.6122970699998</v>
      </c>
      <c r="I7" s="725">
        <v>1167.2512087999999</v>
      </c>
      <c r="J7" s="725">
        <v>1153.4565319200001</v>
      </c>
      <c r="K7" s="725">
        <v>1115.9065433600001</v>
      </c>
      <c r="L7" s="725">
        <v>1105.00715352</v>
      </c>
      <c r="M7" s="725">
        <v>1111.4336489699999</v>
      </c>
      <c r="N7" s="725">
        <v>1116.04143821</v>
      </c>
      <c r="O7" s="725">
        <v>1051.49984834</v>
      </c>
      <c r="P7" s="725">
        <v>870.66082232000008</v>
      </c>
      <c r="Q7" s="725">
        <v>812.42102571999988</v>
      </c>
      <c r="R7" s="725">
        <v>818.11232269000004</v>
      </c>
      <c r="S7" s="725">
        <v>840.39006446000008</v>
      </c>
      <c r="T7" s="725">
        <v>805.93558149</v>
      </c>
      <c r="U7" s="725">
        <v>832.22339190999992</v>
      </c>
      <c r="V7" s="725">
        <v>856.60028907000003</v>
      </c>
      <c r="W7" s="725">
        <v>913.18241914999999</v>
      </c>
      <c r="X7" s="725">
        <v>904.20718908000003</v>
      </c>
      <c r="Y7" s="725">
        <v>840.00914236000006</v>
      </c>
      <c r="Z7" s="725">
        <v>841.47063172000003</v>
      </c>
      <c r="AA7" s="725">
        <v>845.13430146999985</v>
      </c>
      <c r="AB7" s="725">
        <v>842.38840428999993</v>
      </c>
      <c r="AC7" s="725">
        <v>820.78110732000005</v>
      </c>
      <c r="AD7" s="725">
        <v>789.47266354999999</v>
      </c>
      <c r="AE7" s="725">
        <v>772.16965645999994</v>
      </c>
      <c r="AF7" s="725">
        <v>705.6752766699999</v>
      </c>
      <c r="AG7" s="725">
        <v>710.94517561999999</v>
      </c>
      <c r="AH7" s="725">
        <v>716.62381612000013</v>
      </c>
      <c r="AI7" s="725">
        <v>702.94126961000006</v>
      </c>
      <c r="AJ7" s="725">
        <v>715.4626056699999</v>
      </c>
      <c r="AK7" s="725">
        <v>694.39868456999989</v>
      </c>
      <c r="AL7" s="405"/>
    </row>
    <row r="8" spans="1:38" s="731" customFormat="1" ht="27.95" customHeight="1" x14ac:dyDescent="0.25">
      <c r="A8" s="728" t="s">
        <v>554</v>
      </c>
      <c r="B8" s="725">
        <v>15.61557432</v>
      </c>
      <c r="C8" s="725">
        <v>15.103698260000002</v>
      </c>
      <c r="D8" s="725">
        <v>14.820746439999999</v>
      </c>
      <c r="E8" s="725">
        <v>15.091351490000003</v>
      </c>
      <c r="F8" s="725">
        <v>15.594111800000002</v>
      </c>
      <c r="G8" s="725">
        <v>14.67830665</v>
      </c>
      <c r="H8" s="725">
        <v>14.223198930000001</v>
      </c>
      <c r="I8" s="725">
        <v>13.72762206</v>
      </c>
      <c r="J8" s="725">
        <v>13.40461367</v>
      </c>
      <c r="K8" s="725">
        <v>12.729160630000001</v>
      </c>
      <c r="L8" s="725">
        <v>12.125906070000001</v>
      </c>
      <c r="M8" s="725">
        <v>13.061912449999999</v>
      </c>
      <c r="N8" s="725">
        <v>12.702972990000001</v>
      </c>
      <c r="O8" s="725">
        <v>11.933254899999998</v>
      </c>
      <c r="P8" s="725">
        <v>12.205447339999999</v>
      </c>
      <c r="Q8" s="725">
        <v>12.85055184</v>
      </c>
      <c r="R8" s="725">
        <v>12.456987880000002</v>
      </c>
      <c r="S8" s="725">
        <v>12.22325266</v>
      </c>
      <c r="T8" s="725">
        <v>12.28775484</v>
      </c>
      <c r="U8" s="725">
        <v>9.2710809100000002</v>
      </c>
      <c r="V8" s="725">
        <v>9.0383483999999985</v>
      </c>
      <c r="W8" s="725">
        <v>11.601945839999999</v>
      </c>
      <c r="X8" s="725">
        <v>13.020327330000001</v>
      </c>
      <c r="Y8" s="725">
        <v>12.72731351</v>
      </c>
      <c r="Z8" s="725">
        <v>12.300218340000001</v>
      </c>
      <c r="AA8" s="725">
        <v>11.524653530000002</v>
      </c>
      <c r="AB8" s="725">
        <v>11.197459240000001</v>
      </c>
      <c r="AC8" s="725">
        <v>10.786004879999998</v>
      </c>
      <c r="AD8" s="725">
        <v>10.547760190000002</v>
      </c>
      <c r="AE8" s="725">
        <v>10.192792580000001</v>
      </c>
      <c r="AF8" s="725">
        <v>9.9664991599999997</v>
      </c>
      <c r="AG8" s="725">
        <v>9.5004563100000006</v>
      </c>
      <c r="AH8" s="725">
        <v>9.5121644399999994</v>
      </c>
      <c r="AI8" s="725">
        <v>14.671100989999999</v>
      </c>
      <c r="AJ8" s="725">
        <v>14.157396329999997</v>
      </c>
      <c r="AK8" s="725">
        <v>13.497789699999998</v>
      </c>
      <c r="AL8" s="405"/>
    </row>
    <row r="9" spans="1:38" s="731" customFormat="1" ht="27.95" customHeight="1" x14ac:dyDescent="0.25">
      <c r="A9" s="728" t="s">
        <v>555</v>
      </c>
      <c r="B9" s="725">
        <v>37.420556240000003</v>
      </c>
      <c r="C9" s="725">
        <v>34.982574629999995</v>
      </c>
      <c r="D9" s="725">
        <v>33.204380239999999</v>
      </c>
      <c r="E9" s="725">
        <v>36.526421629999994</v>
      </c>
      <c r="F9" s="725">
        <v>35.450305469999996</v>
      </c>
      <c r="G9" s="725">
        <v>40.51457319</v>
      </c>
      <c r="H9" s="725">
        <v>38.573065970000002</v>
      </c>
      <c r="I9" s="725">
        <v>36.427633159999999</v>
      </c>
      <c r="J9" s="725">
        <v>36.223089159999994</v>
      </c>
      <c r="K9" s="725">
        <v>34.003915599999999</v>
      </c>
      <c r="L9" s="725">
        <v>32.722919940000004</v>
      </c>
      <c r="M9" s="725">
        <v>31.75634732</v>
      </c>
      <c r="N9" s="725">
        <v>48.336560350000006</v>
      </c>
      <c r="O9" s="725">
        <v>37.365647530000004</v>
      </c>
      <c r="P9" s="725">
        <v>22.903021460000001</v>
      </c>
      <c r="Q9" s="725">
        <v>22.585041260000001</v>
      </c>
      <c r="R9" s="725">
        <v>22.344408059999999</v>
      </c>
      <c r="S9" s="725">
        <v>22.035264100000003</v>
      </c>
      <c r="T9" s="725">
        <v>22.518439000000001</v>
      </c>
      <c r="U9" s="725">
        <v>22.296961360000001</v>
      </c>
      <c r="V9" s="725">
        <v>21.341213140000001</v>
      </c>
      <c r="W9" s="725">
        <v>11.133694289999999</v>
      </c>
      <c r="X9" s="725">
        <v>12.376033980000001</v>
      </c>
      <c r="Y9" s="725">
        <v>16.004757980000001</v>
      </c>
      <c r="Z9" s="725">
        <v>15.60919472</v>
      </c>
      <c r="AA9" s="725">
        <v>15.047621230000001</v>
      </c>
      <c r="AB9" s="725">
        <v>15.070833850000001</v>
      </c>
      <c r="AC9" s="725">
        <v>14.66367398</v>
      </c>
      <c r="AD9" s="725">
        <v>14.291770189999999</v>
      </c>
      <c r="AE9" s="725">
        <v>14.394699920000001</v>
      </c>
      <c r="AF9" s="725">
        <v>14.33887923</v>
      </c>
      <c r="AG9" s="725">
        <v>13.5946006</v>
      </c>
      <c r="AH9" s="725">
        <v>16.905545589999999</v>
      </c>
      <c r="AI9" s="725">
        <v>24.211003999999999</v>
      </c>
      <c r="AJ9" s="725">
        <v>23.69312678</v>
      </c>
      <c r="AK9" s="725">
        <v>22.915561529999998</v>
      </c>
      <c r="AL9" s="405"/>
    </row>
    <row r="10" spans="1:38" s="405" customFormat="1" ht="27.95" customHeight="1" x14ac:dyDescent="0.25">
      <c r="A10" s="728" t="s">
        <v>556</v>
      </c>
      <c r="B10" s="725">
        <v>568.30441629999996</v>
      </c>
      <c r="C10" s="725">
        <v>586.18332148999991</v>
      </c>
      <c r="D10" s="725">
        <v>592.12065328999995</v>
      </c>
      <c r="E10" s="725">
        <v>683.49813503000007</v>
      </c>
      <c r="F10" s="725">
        <v>684.10736048000001</v>
      </c>
      <c r="G10" s="725">
        <v>714.17745337999997</v>
      </c>
      <c r="H10" s="725">
        <v>718.55560097</v>
      </c>
      <c r="I10" s="725">
        <v>720.36349987000017</v>
      </c>
      <c r="J10" s="725">
        <v>713.46447872999988</v>
      </c>
      <c r="K10" s="725">
        <v>706.78786055000012</v>
      </c>
      <c r="L10" s="725">
        <v>715.82175928999993</v>
      </c>
      <c r="M10" s="725">
        <v>715.82013835999999</v>
      </c>
      <c r="N10" s="725">
        <v>715.86975664000011</v>
      </c>
      <c r="O10" s="725">
        <v>664.94217956999989</v>
      </c>
      <c r="P10" s="725">
        <v>539.25525348999997</v>
      </c>
      <c r="Q10" s="725">
        <v>539.68428973999994</v>
      </c>
      <c r="R10" s="725">
        <v>538.73989372000005</v>
      </c>
      <c r="S10" s="725">
        <v>542.02311404</v>
      </c>
      <c r="T10" s="725">
        <v>534.83246159999999</v>
      </c>
      <c r="U10" s="725">
        <v>542.90018224999994</v>
      </c>
      <c r="V10" s="725">
        <v>543.75260394000009</v>
      </c>
      <c r="W10" s="725">
        <v>549.38711950000004</v>
      </c>
      <c r="X10" s="725">
        <v>500.29383910000001</v>
      </c>
      <c r="Y10" s="725">
        <v>500.71531314999999</v>
      </c>
      <c r="Z10" s="725">
        <v>494.45125780000001</v>
      </c>
      <c r="AA10" s="725">
        <v>496.64132151000001</v>
      </c>
      <c r="AB10" s="725">
        <v>576.46456737000005</v>
      </c>
      <c r="AC10" s="725">
        <v>564.53585618</v>
      </c>
      <c r="AD10" s="725">
        <v>555.17207527999994</v>
      </c>
      <c r="AE10" s="725">
        <v>553.73071688000016</v>
      </c>
      <c r="AF10" s="725">
        <v>566.56245142</v>
      </c>
      <c r="AG10" s="725">
        <v>555.61387365000007</v>
      </c>
      <c r="AH10" s="725">
        <v>558.4447656000001</v>
      </c>
      <c r="AI10" s="725">
        <v>538.03487655999993</v>
      </c>
      <c r="AJ10" s="725">
        <v>536.45962165000003</v>
      </c>
      <c r="AK10" s="725">
        <v>531.03500768000004</v>
      </c>
    </row>
    <row r="11" spans="1:38" s="405" customFormat="1" ht="27.95" customHeight="1" x14ac:dyDescent="0.25">
      <c r="A11" s="728" t="s">
        <v>566</v>
      </c>
      <c r="B11" s="725">
        <v>1896.78357544</v>
      </c>
      <c r="C11" s="725">
        <v>1861.4282696300002</v>
      </c>
      <c r="D11" s="725">
        <v>1812.3628041400002</v>
      </c>
      <c r="E11" s="725">
        <v>1746.46395919</v>
      </c>
      <c r="F11" s="725">
        <v>1713.3900340099999</v>
      </c>
      <c r="G11" s="725">
        <v>1748.86280304</v>
      </c>
      <c r="H11" s="725">
        <v>1756.6758212699997</v>
      </c>
      <c r="I11" s="725">
        <v>1786.9481770800001</v>
      </c>
      <c r="J11" s="725">
        <v>1814.0840241300002</v>
      </c>
      <c r="K11" s="725">
        <v>1800.5382651800003</v>
      </c>
      <c r="L11" s="725">
        <v>1800.7958809900003</v>
      </c>
      <c r="M11" s="725">
        <v>1864.1882456400001</v>
      </c>
      <c r="N11" s="725">
        <v>1938.8864077500002</v>
      </c>
      <c r="O11" s="725">
        <v>1891.5223910899999</v>
      </c>
      <c r="P11" s="725">
        <v>894.9472959499999</v>
      </c>
      <c r="Q11" s="725">
        <v>894.04139486000008</v>
      </c>
      <c r="R11" s="725">
        <v>879.01231230999997</v>
      </c>
      <c r="S11" s="725">
        <v>868.80135547999998</v>
      </c>
      <c r="T11" s="725">
        <v>859.80039933</v>
      </c>
      <c r="U11" s="725">
        <v>856.97969202000002</v>
      </c>
      <c r="V11" s="725">
        <v>865.63768581000011</v>
      </c>
      <c r="W11" s="725">
        <v>855.96028000000001</v>
      </c>
      <c r="X11" s="725">
        <v>864.38220950000004</v>
      </c>
      <c r="Y11" s="725">
        <v>893.74357808000002</v>
      </c>
      <c r="Z11" s="725">
        <v>872.56723192000004</v>
      </c>
      <c r="AA11" s="725">
        <v>875.27917007999997</v>
      </c>
      <c r="AB11" s="725">
        <v>896.33628762000001</v>
      </c>
      <c r="AC11" s="725">
        <v>913.50760792000005</v>
      </c>
      <c r="AD11" s="725">
        <v>908.12731813000005</v>
      </c>
      <c r="AE11" s="725">
        <v>913.79352503000007</v>
      </c>
      <c r="AF11" s="725">
        <v>972.14609710999991</v>
      </c>
      <c r="AG11" s="725">
        <v>977.34052286999986</v>
      </c>
      <c r="AH11" s="725">
        <v>1028.63975848</v>
      </c>
      <c r="AI11" s="725">
        <v>1161.9838685700001</v>
      </c>
      <c r="AJ11" s="725">
        <v>1180.4735232099999</v>
      </c>
      <c r="AK11" s="725">
        <v>1168.09590536</v>
      </c>
    </row>
    <row r="12" spans="1:38" s="405" customFormat="1" ht="27.95" customHeight="1" x14ac:dyDescent="0.25">
      <c r="A12" s="728" t="s">
        <v>570</v>
      </c>
      <c r="B12" s="725">
        <v>602.39891882999996</v>
      </c>
      <c r="C12" s="725">
        <v>605.12303939000014</v>
      </c>
      <c r="D12" s="725">
        <v>601.89896656999997</v>
      </c>
      <c r="E12" s="725">
        <v>668.79520532999993</v>
      </c>
      <c r="F12" s="725">
        <v>679.2566899200001</v>
      </c>
      <c r="G12" s="725">
        <v>692.19778666999991</v>
      </c>
      <c r="H12" s="725">
        <v>711.74457010000003</v>
      </c>
      <c r="I12" s="725">
        <v>726.5984458800001</v>
      </c>
      <c r="J12" s="725">
        <v>733.69694248000008</v>
      </c>
      <c r="K12" s="725">
        <v>743.45200935000003</v>
      </c>
      <c r="L12" s="725">
        <v>764.06928649999998</v>
      </c>
      <c r="M12" s="725">
        <v>765.23190433999991</v>
      </c>
      <c r="N12" s="725">
        <v>780.63231736</v>
      </c>
      <c r="O12" s="725">
        <v>763.57791253000005</v>
      </c>
      <c r="P12" s="725">
        <v>635.90515183999992</v>
      </c>
      <c r="Q12" s="725">
        <v>634.54456033000008</v>
      </c>
      <c r="R12" s="725">
        <v>627.04535208000004</v>
      </c>
      <c r="S12" s="725">
        <v>618.7216238200001</v>
      </c>
      <c r="T12" s="725">
        <v>618.76036785999986</v>
      </c>
      <c r="U12" s="725">
        <v>622.48923689000003</v>
      </c>
      <c r="V12" s="725">
        <v>608.26053294999997</v>
      </c>
      <c r="W12" s="725">
        <v>613.17455961999997</v>
      </c>
      <c r="X12" s="725">
        <v>607.74008600000002</v>
      </c>
      <c r="Y12" s="725">
        <v>596.70230623999998</v>
      </c>
      <c r="Z12" s="725">
        <v>592.60398657999997</v>
      </c>
      <c r="AA12" s="725">
        <v>588.83306091000009</v>
      </c>
      <c r="AB12" s="725">
        <v>597.71073860999991</v>
      </c>
      <c r="AC12" s="725">
        <v>575.91771834999997</v>
      </c>
      <c r="AD12" s="725">
        <v>573.56325036999988</v>
      </c>
      <c r="AE12" s="725">
        <v>554.23935641999992</v>
      </c>
      <c r="AF12" s="725">
        <v>593.35223302000009</v>
      </c>
      <c r="AG12" s="725">
        <v>558.07234592999998</v>
      </c>
      <c r="AH12" s="725">
        <v>549.27336883999999</v>
      </c>
      <c r="AI12" s="725">
        <v>552.10875672999998</v>
      </c>
      <c r="AJ12" s="725">
        <v>562.37806036999996</v>
      </c>
      <c r="AK12" s="725">
        <v>558.1615580900002</v>
      </c>
    </row>
    <row r="13" spans="1:38" s="405" customFormat="1" ht="27.95" customHeight="1" x14ac:dyDescent="0.25">
      <c r="A13" s="728" t="s">
        <v>576</v>
      </c>
      <c r="B13" s="725">
        <v>367.91732250000001</v>
      </c>
      <c r="C13" s="725">
        <v>364.74302048999994</v>
      </c>
      <c r="D13" s="725">
        <v>356.58291106999997</v>
      </c>
      <c r="E13" s="725">
        <v>353.96305084999995</v>
      </c>
      <c r="F13" s="725">
        <v>336.29762796000006</v>
      </c>
      <c r="G13" s="725">
        <v>336.81463874000002</v>
      </c>
      <c r="H13" s="725">
        <v>332.38880782000001</v>
      </c>
      <c r="I13" s="725">
        <v>325.75963158999997</v>
      </c>
      <c r="J13" s="725">
        <v>332.02920137999996</v>
      </c>
      <c r="K13" s="725">
        <v>320.42811126999999</v>
      </c>
      <c r="L13" s="725">
        <v>319.35156898999998</v>
      </c>
      <c r="M13" s="725">
        <v>316.75952694999995</v>
      </c>
      <c r="N13" s="725">
        <v>321.57677588000001</v>
      </c>
      <c r="O13" s="725">
        <v>307.50375781999998</v>
      </c>
      <c r="P13" s="725">
        <v>172.86961011</v>
      </c>
      <c r="Q13" s="725">
        <v>170.38176751999998</v>
      </c>
      <c r="R13" s="725">
        <v>168.35197258000002</v>
      </c>
      <c r="S13" s="725">
        <v>170.60927016999997</v>
      </c>
      <c r="T13" s="725">
        <v>170.99907879</v>
      </c>
      <c r="U13" s="725">
        <v>181.79535754000003</v>
      </c>
      <c r="V13" s="725">
        <v>179.21010086999996</v>
      </c>
      <c r="W13" s="725">
        <v>203.17403965999998</v>
      </c>
      <c r="X13" s="725">
        <v>219.08012493000001</v>
      </c>
      <c r="Y13" s="725">
        <v>216.87375641</v>
      </c>
      <c r="Z13" s="725">
        <v>213.77661010000003</v>
      </c>
      <c r="AA13" s="725">
        <v>229.00479742000002</v>
      </c>
      <c r="AB13" s="725">
        <v>226.21477443000001</v>
      </c>
      <c r="AC13" s="725">
        <v>224.99612407999999</v>
      </c>
      <c r="AD13" s="725">
        <v>221.30427865999999</v>
      </c>
      <c r="AE13" s="725">
        <v>215.60736434999995</v>
      </c>
      <c r="AF13" s="725">
        <v>221.35943646000001</v>
      </c>
      <c r="AG13" s="725">
        <v>212.49442729000003</v>
      </c>
      <c r="AH13" s="725">
        <v>212.67874173000001</v>
      </c>
      <c r="AI13" s="725">
        <v>230.90462374000001</v>
      </c>
      <c r="AJ13" s="725">
        <v>229.16087416000002</v>
      </c>
      <c r="AK13" s="725">
        <v>224.13744002999996</v>
      </c>
    </row>
    <row r="14" spans="1:38" s="405" customFormat="1" ht="27.95" customHeight="1" x14ac:dyDescent="0.25">
      <c r="A14" s="728" t="s">
        <v>587</v>
      </c>
      <c r="B14" s="725">
        <v>123.57019205000002</v>
      </c>
      <c r="C14" s="725">
        <v>131.59119407</v>
      </c>
      <c r="D14" s="725">
        <v>134.68947945999997</v>
      </c>
      <c r="E14" s="725">
        <v>124.64964605</v>
      </c>
      <c r="F14" s="725">
        <v>120.85085146999998</v>
      </c>
      <c r="G14" s="725">
        <v>117.05640968</v>
      </c>
      <c r="H14" s="725">
        <v>113.98185414999999</v>
      </c>
      <c r="I14" s="725">
        <v>112.54308864999999</v>
      </c>
      <c r="J14" s="725">
        <v>117.67977968</v>
      </c>
      <c r="K14" s="725">
        <v>114.53761525000002</v>
      </c>
      <c r="L14" s="725">
        <v>112.80400546999999</v>
      </c>
      <c r="M14" s="725">
        <v>111.23770164999999</v>
      </c>
      <c r="N14" s="725">
        <v>111.75356337000001</v>
      </c>
      <c r="O14" s="725">
        <v>101.98029658</v>
      </c>
      <c r="P14" s="725">
        <v>79.409687890000001</v>
      </c>
      <c r="Q14" s="725">
        <v>77.357168970000004</v>
      </c>
      <c r="R14" s="725">
        <v>74.943966010000011</v>
      </c>
      <c r="S14" s="725">
        <v>74.531692820000004</v>
      </c>
      <c r="T14" s="725">
        <v>79.057322999999997</v>
      </c>
      <c r="U14" s="725">
        <v>80.69310969</v>
      </c>
      <c r="V14" s="725">
        <v>79.146332420000007</v>
      </c>
      <c r="W14" s="725">
        <v>101.63128115000001</v>
      </c>
      <c r="X14" s="725">
        <v>99.866657679999989</v>
      </c>
      <c r="Y14" s="725">
        <v>96.616644669999999</v>
      </c>
      <c r="Z14" s="725">
        <v>95.720763210000015</v>
      </c>
      <c r="AA14" s="725">
        <v>93.01223662000001</v>
      </c>
      <c r="AB14" s="725">
        <v>95.681556949999987</v>
      </c>
      <c r="AC14" s="725">
        <v>96.70330039000001</v>
      </c>
      <c r="AD14" s="725">
        <v>93.392190450000001</v>
      </c>
      <c r="AE14" s="725">
        <v>90.173775819999989</v>
      </c>
      <c r="AF14" s="725">
        <v>95.096785570000009</v>
      </c>
      <c r="AG14" s="725">
        <v>92.768341769999992</v>
      </c>
      <c r="AH14" s="725">
        <v>90.691425839999994</v>
      </c>
      <c r="AI14" s="725">
        <v>111.03593151999999</v>
      </c>
      <c r="AJ14" s="725">
        <v>108.67837120000002</v>
      </c>
      <c r="AK14" s="725">
        <v>104.96670904000001</v>
      </c>
    </row>
    <row r="15" spans="1:38" s="405" customFormat="1" ht="27.95" customHeight="1" x14ac:dyDescent="0.25">
      <c r="A15" s="728" t="s">
        <v>594</v>
      </c>
      <c r="B15" s="725">
        <v>73.217951099999993</v>
      </c>
      <c r="C15" s="725">
        <v>74.66263975999999</v>
      </c>
      <c r="D15" s="725">
        <v>75.326574340000008</v>
      </c>
      <c r="E15" s="725">
        <v>76.683762789999989</v>
      </c>
      <c r="F15" s="725">
        <v>80.931526649999995</v>
      </c>
      <c r="G15" s="725">
        <v>79.136795309999997</v>
      </c>
      <c r="H15" s="725">
        <v>79.00577890000001</v>
      </c>
      <c r="I15" s="725">
        <v>77.197969400000005</v>
      </c>
      <c r="J15" s="725">
        <v>78.995504179999998</v>
      </c>
      <c r="K15" s="725">
        <v>75.445712520000001</v>
      </c>
      <c r="L15" s="725">
        <v>74.490434789999995</v>
      </c>
      <c r="M15" s="725">
        <v>74.174906200000009</v>
      </c>
      <c r="N15" s="725">
        <v>76.705363939999998</v>
      </c>
      <c r="O15" s="725">
        <v>70.877677240000011</v>
      </c>
      <c r="P15" s="725">
        <v>49.888311279999996</v>
      </c>
      <c r="Q15" s="725">
        <v>48.396398690000005</v>
      </c>
      <c r="R15" s="725">
        <v>47.679917270000004</v>
      </c>
      <c r="S15" s="725">
        <v>47.064448110000001</v>
      </c>
      <c r="T15" s="725">
        <v>46.923700980000007</v>
      </c>
      <c r="U15" s="725">
        <v>46.973167099999991</v>
      </c>
      <c r="V15" s="725">
        <v>47.480160120000001</v>
      </c>
      <c r="W15" s="725">
        <v>73.266851499999987</v>
      </c>
      <c r="X15" s="725">
        <v>69.028822290000008</v>
      </c>
      <c r="Y15" s="725">
        <v>67.804328999999996</v>
      </c>
      <c r="Z15" s="725">
        <v>65.132677549999997</v>
      </c>
      <c r="AA15" s="725">
        <v>64.138312200000001</v>
      </c>
      <c r="AB15" s="725">
        <v>64.745095879999994</v>
      </c>
      <c r="AC15" s="725">
        <v>65.340463530000008</v>
      </c>
      <c r="AD15" s="725">
        <v>63.841345409999995</v>
      </c>
      <c r="AE15" s="725">
        <v>62.757746189999999</v>
      </c>
      <c r="AF15" s="725">
        <v>65.526346790000005</v>
      </c>
      <c r="AG15" s="725">
        <v>64.263345860000001</v>
      </c>
      <c r="AH15" s="725">
        <v>62.816111530000001</v>
      </c>
      <c r="AI15" s="725">
        <v>69.687216230000004</v>
      </c>
      <c r="AJ15" s="725">
        <v>72.665565839999999</v>
      </c>
      <c r="AK15" s="725">
        <v>69.564965970000003</v>
      </c>
    </row>
    <row r="16" spans="1:38" s="405" customFormat="1" ht="27.95" customHeight="1" x14ac:dyDescent="0.25">
      <c r="A16" s="728" t="s">
        <v>595</v>
      </c>
      <c r="B16" s="725">
        <v>545.37484876999997</v>
      </c>
      <c r="C16" s="725">
        <v>553.35118201</v>
      </c>
      <c r="D16" s="725">
        <v>547.95244241</v>
      </c>
      <c r="E16" s="725">
        <v>518.5032013</v>
      </c>
      <c r="F16" s="725">
        <v>522.05573257000003</v>
      </c>
      <c r="G16" s="725">
        <v>522.08837320000009</v>
      </c>
      <c r="H16" s="725">
        <v>517.30092285000001</v>
      </c>
      <c r="I16" s="725">
        <v>522.75295849000008</v>
      </c>
      <c r="J16" s="725">
        <v>524.42432069999995</v>
      </c>
      <c r="K16" s="725">
        <v>518.05834614999992</v>
      </c>
      <c r="L16" s="725">
        <v>513.26075719999994</v>
      </c>
      <c r="M16" s="725">
        <v>513.50063704000013</v>
      </c>
      <c r="N16" s="725">
        <v>511.94426003000001</v>
      </c>
      <c r="O16" s="725">
        <v>519.12445685</v>
      </c>
      <c r="P16" s="725">
        <v>358.83715024000003</v>
      </c>
      <c r="Q16" s="725">
        <v>353.37206450000002</v>
      </c>
      <c r="R16" s="725">
        <v>347.07110021999995</v>
      </c>
      <c r="S16" s="725">
        <v>338.68002056</v>
      </c>
      <c r="T16" s="725">
        <v>335.36052168999998</v>
      </c>
      <c r="U16" s="725">
        <v>341.16963292000003</v>
      </c>
      <c r="V16" s="725">
        <v>341.37737305999997</v>
      </c>
      <c r="W16" s="725">
        <v>314.81755942000001</v>
      </c>
      <c r="X16" s="725">
        <v>309.45553889000001</v>
      </c>
      <c r="Y16" s="725">
        <v>303.92621515999997</v>
      </c>
      <c r="Z16" s="725">
        <v>301.58018035000003</v>
      </c>
      <c r="AA16" s="725">
        <v>301.58224892999999</v>
      </c>
      <c r="AB16" s="725">
        <v>298.88808649000003</v>
      </c>
      <c r="AC16" s="725">
        <v>292.94425177000005</v>
      </c>
      <c r="AD16" s="725">
        <v>291.31781773999995</v>
      </c>
      <c r="AE16" s="725">
        <v>290.07002929000004</v>
      </c>
      <c r="AF16" s="725">
        <v>328.08310026000004</v>
      </c>
      <c r="AG16" s="725">
        <v>328.37431394999999</v>
      </c>
      <c r="AH16" s="725">
        <v>328.99314072999999</v>
      </c>
      <c r="AI16" s="725">
        <v>341.06833669999997</v>
      </c>
      <c r="AJ16" s="725">
        <v>349.62300491999997</v>
      </c>
      <c r="AK16" s="725">
        <v>355.49675068000005</v>
      </c>
    </row>
    <row r="17" spans="1:1993" s="405" customFormat="1" ht="27.95" customHeight="1" x14ac:dyDescent="0.25">
      <c r="A17" s="728" t="s">
        <v>602</v>
      </c>
      <c r="B17" s="725">
        <v>609.48656267000001</v>
      </c>
      <c r="C17" s="725">
        <v>594.96922243999995</v>
      </c>
      <c r="D17" s="725">
        <v>585.57660936000002</v>
      </c>
      <c r="E17" s="725">
        <v>915.53225958000007</v>
      </c>
      <c r="F17" s="725">
        <v>922.17736760000014</v>
      </c>
      <c r="G17" s="725">
        <v>932.21226410999998</v>
      </c>
      <c r="H17" s="725">
        <v>956.50172708000002</v>
      </c>
      <c r="I17" s="725">
        <v>968.79943632999993</v>
      </c>
      <c r="J17" s="725">
        <v>972.70582018000005</v>
      </c>
      <c r="K17" s="725">
        <v>982.68403472</v>
      </c>
      <c r="L17" s="725">
        <v>959.62670385000001</v>
      </c>
      <c r="M17" s="725">
        <v>955.31293545000005</v>
      </c>
      <c r="N17" s="725">
        <v>949.99247864999995</v>
      </c>
      <c r="O17" s="725">
        <v>885.47774711999989</v>
      </c>
      <c r="P17" s="725">
        <v>618.04082748999997</v>
      </c>
      <c r="Q17" s="725">
        <v>587.71340671000007</v>
      </c>
      <c r="R17" s="725">
        <v>574.97511460999999</v>
      </c>
      <c r="S17" s="725">
        <v>564.11982762000002</v>
      </c>
      <c r="T17" s="725">
        <v>548.77861713999994</v>
      </c>
      <c r="U17" s="725">
        <v>541.69690098000001</v>
      </c>
      <c r="V17" s="725">
        <v>540.85089577999997</v>
      </c>
      <c r="W17" s="725">
        <v>526.89658777</v>
      </c>
      <c r="X17" s="725">
        <v>518.83598573999996</v>
      </c>
      <c r="Y17" s="725">
        <v>516.82825653999998</v>
      </c>
      <c r="Z17" s="725">
        <v>518.6109189</v>
      </c>
      <c r="AA17" s="725">
        <v>514.37667119000002</v>
      </c>
      <c r="AB17" s="725">
        <v>513.75121378999995</v>
      </c>
      <c r="AC17" s="725">
        <v>498.62713997999998</v>
      </c>
      <c r="AD17" s="725">
        <v>500.71523391000005</v>
      </c>
      <c r="AE17" s="725">
        <v>502.46715879999999</v>
      </c>
      <c r="AF17" s="725">
        <v>507.09798966000005</v>
      </c>
      <c r="AG17" s="725">
        <v>496.56066937000003</v>
      </c>
      <c r="AH17" s="725">
        <v>496.76921209000005</v>
      </c>
      <c r="AI17" s="725">
        <v>326.85997685999996</v>
      </c>
      <c r="AJ17" s="725">
        <v>317.70341721</v>
      </c>
      <c r="AK17" s="725">
        <v>321.18090899000003</v>
      </c>
    </row>
    <row r="18" spans="1:1993" s="405" customFormat="1" ht="27.95" customHeight="1" x14ac:dyDescent="0.25">
      <c r="A18" s="728" t="s">
        <v>609</v>
      </c>
      <c r="B18" s="725">
        <v>48.452196950000001</v>
      </c>
      <c r="C18" s="725">
        <v>48.487423900000003</v>
      </c>
      <c r="D18" s="725">
        <v>50.307563850000001</v>
      </c>
      <c r="E18" s="725">
        <v>54.171950750000001</v>
      </c>
      <c r="F18" s="725">
        <v>54.390621659999994</v>
      </c>
      <c r="G18" s="725">
        <v>56.618213410000003</v>
      </c>
      <c r="H18" s="725">
        <v>60.868264200000006</v>
      </c>
      <c r="I18" s="725">
        <v>58.405129750000008</v>
      </c>
      <c r="J18" s="725">
        <v>65.110821990000005</v>
      </c>
      <c r="K18" s="725">
        <v>64.457557440000002</v>
      </c>
      <c r="L18" s="725">
        <v>63.68358997</v>
      </c>
      <c r="M18" s="725">
        <v>64.376418229999999</v>
      </c>
      <c r="N18" s="725">
        <v>65.229827560000004</v>
      </c>
      <c r="O18" s="725">
        <v>64.208863179999994</v>
      </c>
      <c r="P18" s="725">
        <v>32.533069070000003</v>
      </c>
      <c r="Q18" s="725">
        <v>33.306323669999998</v>
      </c>
      <c r="R18" s="725">
        <v>32.847574510000001</v>
      </c>
      <c r="S18" s="725">
        <v>32.472277699999999</v>
      </c>
      <c r="T18" s="725">
        <v>31.737559950000001</v>
      </c>
      <c r="U18" s="725">
        <v>32.863992340000003</v>
      </c>
      <c r="V18" s="725">
        <v>34.069773269999999</v>
      </c>
      <c r="W18" s="725">
        <v>37.075529430000003</v>
      </c>
      <c r="X18" s="725">
        <v>35.717174970000002</v>
      </c>
      <c r="Y18" s="725">
        <v>36.311062440000008</v>
      </c>
      <c r="Z18" s="725">
        <v>35.918685439999997</v>
      </c>
      <c r="AA18" s="725">
        <v>34.744287100000001</v>
      </c>
      <c r="AB18" s="725">
        <v>33.935787810000001</v>
      </c>
      <c r="AC18" s="725">
        <v>32.310332619999997</v>
      </c>
      <c r="AD18" s="725">
        <v>31.502331820000002</v>
      </c>
      <c r="AE18" s="725">
        <v>30.820799530000002</v>
      </c>
      <c r="AF18" s="725">
        <v>31.110007539999998</v>
      </c>
      <c r="AG18" s="725">
        <v>31.103929659999999</v>
      </c>
      <c r="AH18" s="725">
        <v>31.102585019999999</v>
      </c>
      <c r="AI18" s="725">
        <v>32.587785859999997</v>
      </c>
      <c r="AJ18" s="725">
        <v>32.244202090000002</v>
      </c>
      <c r="AK18" s="725">
        <v>30.679881380000001</v>
      </c>
    </row>
    <row r="19" spans="1:1993" s="405" customFormat="1" ht="27.95" customHeight="1" x14ac:dyDescent="0.25">
      <c r="A19" s="728" t="s">
        <v>615</v>
      </c>
      <c r="B19" s="725">
        <v>41.097003439999995</v>
      </c>
      <c r="C19" s="725">
        <v>40.060443349999993</v>
      </c>
      <c r="D19" s="725">
        <v>38.987441740000001</v>
      </c>
      <c r="E19" s="725">
        <v>59.947146100000012</v>
      </c>
      <c r="F19" s="725">
        <v>58.450167620000002</v>
      </c>
      <c r="G19" s="725">
        <v>57.087237400000006</v>
      </c>
      <c r="H19" s="725">
        <v>60.254646940000008</v>
      </c>
      <c r="I19" s="725">
        <v>63.402447019999997</v>
      </c>
      <c r="J19" s="725">
        <v>63.135423780000004</v>
      </c>
      <c r="K19" s="725">
        <v>65.454040140000004</v>
      </c>
      <c r="L19" s="725">
        <v>66.186316959999999</v>
      </c>
      <c r="M19" s="725">
        <v>65.418477609999997</v>
      </c>
      <c r="N19" s="725">
        <v>63.752156759999998</v>
      </c>
      <c r="O19" s="725">
        <v>62.561259960000008</v>
      </c>
      <c r="P19" s="725">
        <v>45.116174969999996</v>
      </c>
      <c r="Q19" s="725">
        <v>46.317007289999992</v>
      </c>
      <c r="R19" s="725">
        <v>45.62302382</v>
      </c>
      <c r="S19" s="725">
        <v>45.495328600000001</v>
      </c>
      <c r="T19" s="725">
        <v>44.288599470000008</v>
      </c>
      <c r="U19" s="725">
        <v>46.853259199999997</v>
      </c>
      <c r="V19" s="725">
        <v>48.10973722</v>
      </c>
      <c r="W19" s="725">
        <v>64.53988425</v>
      </c>
      <c r="X19" s="725">
        <v>63.718916400000005</v>
      </c>
      <c r="Y19" s="725">
        <v>62.291099899999999</v>
      </c>
      <c r="Z19" s="725">
        <v>59.410903619999999</v>
      </c>
      <c r="AA19" s="725">
        <v>57.576913429999991</v>
      </c>
      <c r="AB19" s="725">
        <v>55.978309870000004</v>
      </c>
      <c r="AC19" s="725">
        <v>54.056943289999992</v>
      </c>
      <c r="AD19" s="725">
        <v>53.249379040000001</v>
      </c>
      <c r="AE19" s="725">
        <v>58.069571840000002</v>
      </c>
      <c r="AF19" s="725">
        <v>61.021077600000012</v>
      </c>
      <c r="AG19" s="725">
        <v>65.619901780000006</v>
      </c>
      <c r="AH19" s="725">
        <v>63.803615309999998</v>
      </c>
      <c r="AI19" s="725">
        <v>83.213474950000005</v>
      </c>
      <c r="AJ19" s="725">
        <v>80.346940549999999</v>
      </c>
      <c r="AK19" s="725">
        <v>77.368425860000002</v>
      </c>
    </row>
    <row r="20" spans="1:1993" s="405" customFormat="1" ht="27.95" customHeight="1" x14ac:dyDescent="0.25">
      <c r="A20" s="728" t="s">
        <v>618</v>
      </c>
      <c r="B20" s="725">
        <v>127.00217401</v>
      </c>
      <c r="C20" s="725">
        <v>128.46533281999999</v>
      </c>
      <c r="D20" s="725">
        <v>130.63930461999999</v>
      </c>
      <c r="E20" s="725">
        <v>170.27955474000004</v>
      </c>
      <c r="F20" s="725">
        <v>166.43303312</v>
      </c>
      <c r="G20" s="725">
        <v>166.34152279999998</v>
      </c>
      <c r="H20" s="725">
        <v>162.47908748000003</v>
      </c>
      <c r="I20" s="725">
        <v>159.54712423999999</v>
      </c>
      <c r="J20" s="725">
        <v>158.20364656999999</v>
      </c>
      <c r="K20" s="725">
        <v>159.33061479999998</v>
      </c>
      <c r="L20" s="725">
        <v>155.20575896</v>
      </c>
      <c r="M20" s="725">
        <v>166.99685081000001</v>
      </c>
      <c r="N20" s="725">
        <v>177.66092875000001</v>
      </c>
      <c r="O20" s="725">
        <v>184.21454908999999</v>
      </c>
      <c r="P20" s="725">
        <v>157.98969520000003</v>
      </c>
      <c r="Q20" s="725">
        <v>155.74264638</v>
      </c>
      <c r="R20" s="725">
        <v>152.42264326999998</v>
      </c>
      <c r="S20" s="725">
        <v>147.84603050999999</v>
      </c>
      <c r="T20" s="725">
        <v>143.73299157</v>
      </c>
      <c r="U20" s="725">
        <v>142.10612149000002</v>
      </c>
      <c r="V20" s="725">
        <v>138.43848478000001</v>
      </c>
      <c r="W20" s="725">
        <v>140.89859475999998</v>
      </c>
      <c r="X20" s="725">
        <v>139.24481265</v>
      </c>
      <c r="Y20" s="725">
        <v>137.25755103</v>
      </c>
      <c r="Z20" s="725">
        <v>133.26609315000002</v>
      </c>
      <c r="AA20" s="725">
        <v>131.34554155000001</v>
      </c>
      <c r="AB20" s="725">
        <v>124.98249756</v>
      </c>
      <c r="AC20" s="725">
        <v>123.01681217999999</v>
      </c>
      <c r="AD20" s="725">
        <v>118.95750123999998</v>
      </c>
      <c r="AE20" s="725">
        <v>115.74605529999999</v>
      </c>
      <c r="AF20" s="725">
        <v>114.43507274</v>
      </c>
      <c r="AG20" s="725">
        <v>110.57982087000001</v>
      </c>
      <c r="AH20" s="725">
        <v>106.29472159999999</v>
      </c>
      <c r="AI20" s="725">
        <v>99.951591220000012</v>
      </c>
      <c r="AJ20" s="725">
        <v>95.150307670000004</v>
      </c>
      <c r="AK20" s="725">
        <v>90.52094387999999</v>
      </c>
    </row>
    <row r="21" spans="1:1993" s="405" customFormat="1" ht="27.95" customHeight="1" thickBot="1" x14ac:dyDescent="0.3">
      <c r="A21" s="728" t="s">
        <v>623</v>
      </c>
      <c r="B21" s="725">
        <v>597.16080580999994</v>
      </c>
      <c r="C21" s="725">
        <v>597.28439724999998</v>
      </c>
      <c r="D21" s="725">
        <v>612.29748151000001</v>
      </c>
      <c r="E21" s="725">
        <v>106.93332067</v>
      </c>
      <c r="F21" s="725">
        <v>106.81421549000001</v>
      </c>
      <c r="G21" s="725">
        <v>112.17509137</v>
      </c>
      <c r="H21" s="725">
        <v>112.29636789</v>
      </c>
      <c r="I21" s="725">
        <v>110.94079070999999</v>
      </c>
      <c r="J21" s="725">
        <v>109.56179979000001</v>
      </c>
      <c r="K21" s="725">
        <v>106.16596301999998</v>
      </c>
      <c r="L21" s="725">
        <v>105.58671523999999</v>
      </c>
      <c r="M21" s="725">
        <v>112.33554947</v>
      </c>
      <c r="N21" s="725">
        <v>105.19721545</v>
      </c>
      <c r="O21" s="725">
        <v>101.40252851999999</v>
      </c>
      <c r="P21" s="725">
        <v>93.356729970000004</v>
      </c>
      <c r="Q21" s="725">
        <v>93.583162760000008</v>
      </c>
      <c r="R21" s="725">
        <v>92.646205049999992</v>
      </c>
      <c r="S21" s="725">
        <v>90.551496620000009</v>
      </c>
      <c r="T21" s="725">
        <v>90.359252059999989</v>
      </c>
      <c r="U21" s="725">
        <v>90.316159089999999</v>
      </c>
      <c r="V21" s="725">
        <v>88.855695990000001</v>
      </c>
      <c r="W21" s="725">
        <v>77.820479360000007</v>
      </c>
      <c r="X21" s="725">
        <v>76.53046504000001</v>
      </c>
      <c r="Y21" s="725">
        <v>73.18795652</v>
      </c>
      <c r="Z21" s="725">
        <v>72.673939180000005</v>
      </c>
      <c r="AA21" s="725">
        <v>75.297497419999999</v>
      </c>
      <c r="AB21" s="725">
        <v>74.848582069999992</v>
      </c>
      <c r="AC21" s="725">
        <v>74.326200260000007</v>
      </c>
      <c r="AD21" s="725">
        <v>74.008073080000003</v>
      </c>
      <c r="AE21" s="725">
        <v>73.747992280000005</v>
      </c>
      <c r="AF21" s="725">
        <v>77.786225470000005</v>
      </c>
      <c r="AG21" s="725">
        <v>75.187843299999997</v>
      </c>
      <c r="AH21" s="725">
        <v>75.084229080000014</v>
      </c>
      <c r="AI21" s="725">
        <v>78.277686290000005</v>
      </c>
      <c r="AJ21" s="725">
        <v>76.166192599999988</v>
      </c>
      <c r="AK21" s="725">
        <v>75.209912169999996</v>
      </c>
    </row>
    <row r="22" spans="1:1993" s="405" customFormat="1" ht="27.95" customHeight="1" x14ac:dyDescent="0.25">
      <c r="A22" s="733" t="s">
        <v>627</v>
      </c>
      <c r="B22" s="778">
        <v>55235.951802159994</v>
      </c>
      <c r="C22" s="778">
        <v>55480.914553979994</v>
      </c>
      <c r="D22" s="3325">
        <v>55411.818721819996</v>
      </c>
      <c r="E22" s="3325">
        <v>55483.186740470002</v>
      </c>
      <c r="F22" s="3325">
        <v>55516.292739399993</v>
      </c>
      <c r="G22" s="3325">
        <v>55921.881336959996</v>
      </c>
      <c r="H22" s="3325">
        <v>56364.598339190001</v>
      </c>
      <c r="I22" s="778">
        <v>56477.637135699995</v>
      </c>
      <c r="J22" s="778">
        <v>56557.637627709999</v>
      </c>
      <c r="K22" s="778">
        <v>56556.596804209999</v>
      </c>
      <c r="L22" s="778">
        <v>56689.812717190005</v>
      </c>
      <c r="M22" s="778">
        <v>57152.028239370004</v>
      </c>
      <c r="N22" s="778">
        <v>57893.945190770006</v>
      </c>
      <c r="O22" s="778">
        <v>57761.226740089995</v>
      </c>
      <c r="P22" s="778">
        <v>46139.055147039995</v>
      </c>
      <c r="Q22" s="778">
        <v>45993.181178779996</v>
      </c>
      <c r="R22" s="778">
        <v>45736.957010839993</v>
      </c>
      <c r="S22" s="778">
        <v>45721.02903587</v>
      </c>
      <c r="T22" s="778">
        <v>45505.63464222</v>
      </c>
      <c r="U22" s="778">
        <v>45764.200659219998</v>
      </c>
      <c r="V22" s="778">
        <v>46113.726576510002</v>
      </c>
      <c r="W22" s="778">
        <v>46743.258458080003</v>
      </c>
      <c r="X22" s="778">
        <v>45864.03787136</v>
      </c>
      <c r="Y22" s="778">
        <v>46295.0304722</v>
      </c>
      <c r="Z22" s="778">
        <v>46218.800151529998</v>
      </c>
      <c r="AA22" s="778">
        <v>47065.636361390003</v>
      </c>
      <c r="AB22" s="778">
        <v>47766.100416839996</v>
      </c>
      <c r="AC22" s="778">
        <v>47932.584664670001</v>
      </c>
      <c r="AD22" s="778">
        <v>47760.321076579996</v>
      </c>
      <c r="AE22" s="778">
        <v>47560.14393002</v>
      </c>
      <c r="AF22" s="735">
        <v>47852.257565170003</v>
      </c>
      <c r="AG22" s="735">
        <v>48257.973031689995</v>
      </c>
      <c r="AH22" s="735">
        <v>48398.986883689999</v>
      </c>
      <c r="AI22" s="735">
        <v>48577.047412700005</v>
      </c>
      <c r="AJ22" s="735">
        <v>48660.207625770003</v>
      </c>
      <c r="AK22" s="735">
        <v>48638.045618179996</v>
      </c>
    </row>
    <row r="23" spans="1:1993" s="405" customFormat="1" ht="27.95" customHeight="1" x14ac:dyDescent="0.25">
      <c r="A23" s="736" t="s">
        <v>628</v>
      </c>
      <c r="B23" s="779">
        <v>15632.4251339</v>
      </c>
      <c r="C23" s="779">
        <v>15667.076082830001</v>
      </c>
      <c r="D23" s="779">
        <v>15643.354920619999</v>
      </c>
      <c r="E23" s="779">
        <v>15568.237738080001</v>
      </c>
      <c r="F23" s="779">
        <v>15505.94324138</v>
      </c>
      <c r="G23" s="779">
        <v>15893.045626970001</v>
      </c>
      <c r="H23" s="779">
        <v>15922.922032650002</v>
      </c>
      <c r="I23" s="779">
        <v>15908.379003979999</v>
      </c>
      <c r="J23" s="779">
        <v>15936.428254440001</v>
      </c>
      <c r="K23" s="779">
        <v>15877.31406004</v>
      </c>
      <c r="L23" s="779">
        <v>15898.10129391</v>
      </c>
      <c r="M23" s="779">
        <v>16028.56542753</v>
      </c>
      <c r="N23" s="779">
        <v>16050.368949740001</v>
      </c>
      <c r="O23" s="779">
        <v>15991.351057080001</v>
      </c>
      <c r="P23" s="779">
        <v>16314.118940279999</v>
      </c>
      <c r="Q23" s="779">
        <v>16109.97004367</v>
      </c>
      <c r="R23" s="779">
        <v>16005.481500649999</v>
      </c>
      <c r="S23" s="779">
        <v>16003.630678330001</v>
      </c>
      <c r="T23" s="779">
        <v>16040.285136660001</v>
      </c>
      <c r="U23" s="779">
        <v>16025.551209649999</v>
      </c>
      <c r="V23" s="779">
        <v>16014.916546130002</v>
      </c>
      <c r="W23" s="779">
        <v>16207.281993250001</v>
      </c>
      <c r="X23" s="779">
        <v>15214.584619610001</v>
      </c>
      <c r="Y23" s="779">
        <v>15333.216096479999</v>
      </c>
      <c r="Z23" s="779">
        <v>15289.0669316</v>
      </c>
      <c r="AA23" s="779">
        <v>15984.91910909</v>
      </c>
      <c r="AB23" s="779">
        <v>16419.40419479</v>
      </c>
      <c r="AC23" s="779">
        <v>16474.167546200002</v>
      </c>
      <c r="AD23" s="779">
        <v>16503.336084890001</v>
      </c>
      <c r="AE23" s="779">
        <v>16464.24369816</v>
      </c>
      <c r="AF23" s="738">
        <v>16605.350953579997</v>
      </c>
      <c r="AG23" s="738">
        <v>16749.956609019999</v>
      </c>
      <c r="AH23" s="738">
        <v>16784.690062909998</v>
      </c>
      <c r="AI23" s="738">
        <v>16867.16574239</v>
      </c>
      <c r="AJ23" s="738">
        <v>16925.931006769999</v>
      </c>
      <c r="AK23" s="738">
        <v>16965.48456244</v>
      </c>
    </row>
    <row r="24" spans="1:1993" s="741" customFormat="1" ht="27.95" customHeight="1" x14ac:dyDescent="0.25">
      <c r="A24" s="724" t="s">
        <v>629</v>
      </c>
      <c r="B24" s="740">
        <v>302.62507574999995</v>
      </c>
      <c r="C24" s="740">
        <v>295.43540435</v>
      </c>
      <c r="D24" s="740">
        <v>295.70377499</v>
      </c>
      <c r="E24" s="740">
        <v>288.21533376000002</v>
      </c>
      <c r="F24" s="740">
        <v>284.97672244</v>
      </c>
      <c r="G24" s="740">
        <v>277.61701155999998</v>
      </c>
      <c r="H24" s="740">
        <v>274.57909070999995</v>
      </c>
      <c r="I24" s="740">
        <v>262.18072727000003</v>
      </c>
      <c r="J24" s="740">
        <v>257.29498290999999</v>
      </c>
      <c r="K24" s="740">
        <v>252.67309204</v>
      </c>
      <c r="L24" s="740">
        <v>244.45113764999996</v>
      </c>
      <c r="M24" s="740">
        <v>239.39695988000005</v>
      </c>
      <c r="N24" s="740">
        <v>234.72018494</v>
      </c>
      <c r="O24" s="740">
        <v>219.26891641999998</v>
      </c>
      <c r="P24" s="740">
        <v>214.20889710000003</v>
      </c>
      <c r="Q24" s="740">
        <v>203.32483567999998</v>
      </c>
      <c r="R24" s="740">
        <v>197.15724121999997</v>
      </c>
      <c r="S24" s="740">
        <v>190.85719231000002</v>
      </c>
      <c r="T24" s="740">
        <v>183.45893171999995</v>
      </c>
      <c r="U24" s="740">
        <v>178.87039532999998</v>
      </c>
      <c r="V24" s="740">
        <v>172.28696393999999</v>
      </c>
      <c r="W24" s="740">
        <v>173.01027386000001</v>
      </c>
      <c r="X24" s="740">
        <v>166.06333506999999</v>
      </c>
      <c r="Y24" s="740">
        <v>164.53763904000002</v>
      </c>
      <c r="Z24" s="740">
        <v>159.22823878</v>
      </c>
      <c r="AA24" s="740">
        <v>152.75633329000001</v>
      </c>
      <c r="AB24" s="740">
        <v>157.04296821</v>
      </c>
      <c r="AC24" s="740">
        <v>149.56026201999998</v>
      </c>
      <c r="AD24" s="740">
        <v>141.62629385</v>
      </c>
      <c r="AE24" s="740">
        <v>129.33400417999999</v>
      </c>
      <c r="AF24" s="743">
        <v>122.55212059999999</v>
      </c>
      <c r="AG24" s="743">
        <v>119.73489736999997</v>
      </c>
      <c r="AH24" s="743">
        <v>111.80831683999997</v>
      </c>
      <c r="AI24" s="743">
        <v>85.224259039999978</v>
      </c>
      <c r="AJ24" s="743">
        <v>87.071475550000002</v>
      </c>
      <c r="AK24" s="743">
        <v>84.581908439999992</v>
      </c>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c r="DF24" s="405"/>
      <c r="DG24" s="405"/>
      <c r="DH24" s="405"/>
      <c r="DI24" s="405"/>
      <c r="DJ24" s="405"/>
      <c r="DK24" s="405"/>
      <c r="DL24" s="405"/>
      <c r="DM24" s="405"/>
      <c r="DN24" s="405"/>
      <c r="DO24" s="405"/>
      <c r="DP24" s="405"/>
      <c r="DQ24" s="405"/>
      <c r="DR24" s="405"/>
      <c r="DS24" s="405"/>
      <c r="DT24" s="405"/>
      <c r="DU24" s="405"/>
      <c r="DV24" s="405"/>
      <c r="DW24" s="405"/>
      <c r="DX24" s="405"/>
      <c r="DY24" s="405"/>
      <c r="DZ24" s="405"/>
      <c r="EA24" s="405"/>
      <c r="EB24" s="405"/>
      <c r="EC24" s="405"/>
      <c r="ED24" s="405"/>
      <c r="EE24" s="405"/>
      <c r="EF24" s="405"/>
      <c r="EG24" s="405"/>
      <c r="EH24" s="405"/>
      <c r="EI24" s="405"/>
      <c r="EJ24" s="405"/>
      <c r="EK24" s="405"/>
      <c r="EL24" s="405"/>
      <c r="EM24" s="405"/>
      <c r="EN24" s="405"/>
      <c r="EO24" s="405"/>
      <c r="EP24" s="405"/>
      <c r="EQ24" s="405"/>
      <c r="ER24" s="405"/>
      <c r="ES24" s="405"/>
      <c r="ET24" s="405"/>
      <c r="EU24" s="405"/>
      <c r="EV24" s="405"/>
      <c r="EW24" s="405"/>
      <c r="EX24" s="405"/>
      <c r="EY24" s="405"/>
      <c r="EZ24" s="405"/>
      <c r="FA24" s="405"/>
      <c r="FB24" s="405"/>
      <c r="FC24" s="405"/>
      <c r="FD24" s="405"/>
      <c r="FE24" s="405"/>
      <c r="FF24" s="405"/>
      <c r="FG24" s="405"/>
      <c r="FH24" s="405"/>
      <c r="FI24" s="405"/>
      <c r="FJ24" s="405"/>
      <c r="FK24" s="405"/>
      <c r="FL24" s="405"/>
      <c r="FM24" s="405"/>
      <c r="FN24" s="405"/>
      <c r="FO24" s="405"/>
      <c r="FP24" s="405"/>
      <c r="FQ24" s="405"/>
      <c r="FR24" s="405"/>
      <c r="FS24" s="405"/>
      <c r="FT24" s="405"/>
      <c r="FU24" s="405"/>
      <c r="FV24" s="405"/>
      <c r="FW24" s="405"/>
      <c r="FX24" s="405"/>
      <c r="FY24" s="405"/>
      <c r="FZ24" s="405"/>
      <c r="GA24" s="405"/>
      <c r="GB24" s="405"/>
      <c r="GC24" s="405"/>
      <c r="GD24" s="405"/>
      <c r="GE24" s="405"/>
      <c r="GF24" s="405"/>
      <c r="GG24" s="405"/>
      <c r="GH24" s="405"/>
      <c r="GI24" s="405"/>
      <c r="GJ24" s="405"/>
      <c r="GK24" s="405"/>
      <c r="GL24" s="405"/>
      <c r="GM24" s="405"/>
      <c r="GN24" s="405"/>
      <c r="GO24" s="405"/>
      <c r="GP24" s="405"/>
      <c r="GQ24" s="405"/>
      <c r="GR24" s="405"/>
      <c r="GS24" s="405"/>
      <c r="GT24" s="405"/>
      <c r="GU24" s="405"/>
      <c r="GV24" s="405"/>
      <c r="GW24" s="405"/>
      <c r="GX24" s="405"/>
      <c r="GY24" s="405"/>
      <c r="GZ24" s="405"/>
      <c r="HA24" s="405"/>
      <c r="HB24" s="405"/>
      <c r="HC24" s="405"/>
      <c r="HD24" s="405"/>
      <c r="HE24" s="405"/>
      <c r="HF24" s="405"/>
      <c r="HG24" s="405"/>
      <c r="HH24" s="405"/>
      <c r="HI24" s="405"/>
      <c r="HJ24" s="405"/>
      <c r="HK24" s="405"/>
      <c r="HL24" s="405"/>
      <c r="HM24" s="405"/>
      <c r="HN24" s="405"/>
      <c r="HO24" s="405"/>
      <c r="HP24" s="405"/>
      <c r="HQ24" s="405"/>
      <c r="HR24" s="405"/>
      <c r="HS24" s="405"/>
      <c r="HT24" s="405"/>
      <c r="HU24" s="405"/>
      <c r="HV24" s="405"/>
      <c r="HW24" s="405"/>
      <c r="HX24" s="405"/>
      <c r="HY24" s="405"/>
      <c r="HZ24" s="405"/>
      <c r="IA24" s="405"/>
      <c r="IB24" s="405"/>
      <c r="IC24" s="405"/>
      <c r="ID24" s="405"/>
      <c r="IE24" s="405"/>
      <c r="IF24" s="405"/>
      <c r="IG24" s="405"/>
      <c r="IH24" s="405"/>
      <c r="II24" s="405"/>
      <c r="IJ24" s="405"/>
      <c r="IK24" s="405"/>
      <c r="IL24" s="405"/>
      <c r="IM24" s="405"/>
      <c r="IN24" s="405"/>
      <c r="IO24" s="405"/>
      <c r="IP24" s="405"/>
      <c r="IQ24" s="405"/>
      <c r="IR24" s="405"/>
      <c r="IS24" s="405"/>
      <c r="IT24" s="405"/>
      <c r="IU24" s="405"/>
      <c r="IV24" s="405"/>
      <c r="IW24" s="405"/>
      <c r="IX24" s="405"/>
      <c r="IY24" s="405"/>
      <c r="IZ24" s="405"/>
      <c r="JA24" s="405"/>
      <c r="JB24" s="405"/>
      <c r="JC24" s="405"/>
      <c r="JD24" s="405"/>
      <c r="JE24" s="405"/>
      <c r="JF24" s="405"/>
      <c r="JG24" s="405"/>
      <c r="JH24" s="405"/>
      <c r="JI24" s="405"/>
      <c r="JJ24" s="405"/>
      <c r="JK24" s="405"/>
      <c r="JL24" s="405"/>
      <c r="JM24" s="405"/>
      <c r="JN24" s="405"/>
      <c r="JO24" s="405"/>
      <c r="JP24" s="405"/>
      <c r="JQ24" s="405"/>
      <c r="JR24" s="405"/>
      <c r="JS24" s="405"/>
      <c r="JT24" s="405"/>
      <c r="JU24" s="405"/>
      <c r="JV24" s="405"/>
      <c r="JW24" s="405"/>
      <c r="JX24" s="405"/>
      <c r="JY24" s="405"/>
      <c r="JZ24" s="405"/>
      <c r="KA24" s="405"/>
      <c r="KB24" s="405"/>
      <c r="KC24" s="405"/>
      <c r="KD24" s="405"/>
      <c r="KE24" s="405"/>
      <c r="KF24" s="405"/>
      <c r="KG24" s="405"/>
      <c r="KH24" s="405"/>
      <c r="KI24" s="405"/>
      <c r="KJ24" s="405"/>
      <c r="KK24" s="405"/>
      <c r="KL24" s="405"/>
      <c r="KM24" s="405"/>
      <c r="KN24" s="405"/>
      <c r="KO24" s="405"/>
      <c r="KP24" s="405"/>
      <c r="KQ24" s="405"/>
      <c r="KR24" s="405"/>
      <c r="KS24" s="405"/>
      <c r="KT24" s="405"/>
      <c r="KU24" s="405"/>
      <c r="KV24" s="405"/>
      <c r="KW24" s="405"/>
      <c r="KX24" s="405"/>
      <c r="KY24" s="405"/>
      <c r="KZ24" s="405"/>
      <c r="LA24" s="405"/>
      <c r="LB24" s="405"/>
      <c r="LC24" s="405"/>
      <c r="LD24" s="405"/>
      <c r="LE24" s="405"/>
      <c r="LF24" s="405"/>
      <c r="LG24" s="405"/>
      <c r="LH24" s="405"/>
      <c r="LI24" s="405"/>
      <c r="LJ24" s="405"/>
      <c r="LK24" s="405"/>
      <c r="LL24" s="405"/>
      <c r="LM24" s="405"/>
      <c r="LN24" s="405"/>
      <c r="LO24" s="405"/>
      <c r="LP24" s="405"/>
      <c r="LQ24" s="405"/>
      <c r="LR24" s="405"/>
      <c r="LS24" s="405"/>
      <c r="LT24" s="405"/>
      <c r="LU24" s="405"/>
      <c r="LV24" s="405"/>
      <c r="LW24" s="405"/>
      <c r="LX24" s="405"/>
      <c r="LY24" s="405"/>
      <c r="LZ24" s="405"/>
      <c r="MA24" s="405"/>
      <c r="MB24" s="405"/>
      <c r="MC24" s="405"/>
      <c r="MD24" s="405"/>
      <c r="ME24" s="405"/>
      <c r="MF24" s="405"/>
      <c r="MG24" s="405"/>
      <c r="MH24" s="405"/>
      <c r="MI24" s="405"/>
      <c r="MJ24" s="405"/>
      <c r="MK24" s="405"/>
      <c r="ML24" s="405"/>
      <c r="MM24" s="405"/>
      <c r="MN24" s="405"/>
      <c r="MO24" s="405"/>
      <c r="MP24" s="405"/>
      <c r="MQ24" s="405"/>
      <c r="MR24" s="405"/>
      <c r="MS24" s="405"/>
      <c r="MT24" s="405"/>
      <c r="MU24" s="405"/>
      <c r="MV24" s="405"/>
      <c r="MW24" s="405"/>
      <c r="MX24" s="405"/>
      <c r="MY24" s="405"/>
      <c r="MZ24" s="405"/>
      <c r="NA24" s="405"/>
      <c r="NB24" s="405"/>
      <c r="NC24" s="405"/>
      <c r="ND24" s="405"/>
      <c r="NE24" s="405"/>
      <c r="NF24" s="405"/>
      <c r="NG24" s="405"/>
      <c r="NH24" s="405"/>
      <c r="NI24" s="405"/>
      <c r="NJ24" s="405"/>
      <c r="NK24" s="405"/>
      <c r="NL24" s="405"/>
      <c r="NM24" s="405"/>
      <c r="NN24" s="405"/>
      <c r="NO24" s="405"/>
      <c r="NP24" s="405"/>
      <c r="NQ24" s="405"/>
      <c r="NR24" s="405"/>
      <c r="NS24" s="405"/>
      <c r="NT24" s="405"/>
      <c r="NU24" s="405"/>
      <c r="NV24" s="405"/>
      <c r="NW24" s="405"/>
      <c r="NX24" s="405"/>
      <c r="NY24" s="405"/>
      <c r="NZ24" s="405"/>
      <c r="OA24" s="405"/>
      <c r="OB24" s="405"/>
      <c r="OC24" s="405"/>
      <c r="OD24" s="405"/>
      <c r="OE24" s="405"/>
      <c r="OF24" s="405"/>
      <c r="OG24" s="405"/>
      <c r="OH24" s="405"/>
      <c r="OI24" s="405"/>
      <c r="OJ24" s="405"/>
      <c r="OK24" s="405"/>
      <c r="OL24" s="405"/>
      <c r="OM24" s="405"/>
      <c r="ON24" s="405"/>
      <c r="OO24" s="405"/>
      <c r="OP24" s="405"/>
      <c r="OQ24" s="405"/>
      <c r="OR24" s="405"/>
      <c r="OS24" s="405"/>
      <c r="OT24" s="405"/>
      <c r="OU24" s="405"/>
      <c r="OV24" s="405"/>
      <c r="OW24" s="405"/>
      <c r="OX24" s="405"/>
      <c r="OY24" s="405"/>
      <c r="OZ24" s="405"/>
      <c r="PA24" s="405"/>
      <c r="PB24" s="405"/>
      <c r="PC24" s="405"/>
      <c r="PD24" s="405"/>
      <c r="PE24" s="405"/>
      <c r="PF24" s="405"/>
      <c r="PG24" s="405"/>
      <c r="PH24" s="405"/>
      <c r="PI24" s="405"/>
      <c r="PJ24" s="405"/>
      <c r="PK24" s="405"/>
      <c r="PL24" s="405"/>
      <c r="PM24" s="405"/>
      <c r="PN24" s="405"/>
      <c r="PO24" s="405"/>
      <c r="PP24" s="405"/>
      <c r="PQ24" s="405"/>
      <c r="PR24" s="405"/>
      <c r="PS24" s="405"/>
      <c r="PT24" s="405"/>
      <c r="PU24" s="405"/>
      <c r="PV24" s="405"/>
      <c r="PW24" s="405"/>
      <c r="PX24" s="405"/>
      <c r="PY24" s="405"/>
      <c r="PZ24" s="405"/>
      <c r="QA24" s="405"/>
      <c r="QB24" s="405"/>
      <c r="QC24" s="405"/>
      <c r="QD24" s="405"/>
      <c r="QE24" s="405"/>
      <c r="QF24" s="405"/>
      <c r="QG24" s="405"/>
      <c r="QH24" s="405"/>
      <c r="QI24" s="405"/>
      <c r="QJ24" s="405"/>
      <c r="QK24" s="405"/>
      <c r="QL24" s="405"/>
      <c r="QM24" s="405"/>
      <c r="QN24" s="405"/>
      <c r="QO24" s="405"/>
      <c r="QP24" s="405"/>
      <c r="QQ24" s="405"/>
      <c r="QR24" s="405"/>
      <c r="QS24" s="405"/>
      <c r="QT24" s="405"/>
      <c r="QU24" s="405"/>
      <c r="QV24" s="405"/>
      <c r="QW24" s="405"/>
      <c r="QX24" s="405"/>
      <c r="QY24" s="405"/>
      <c r="QZ24" s="405"/>
      <c r="RA24" s="405"/>
      <c r="RB24" s="405"/>
      <c r="RC24" s="405"/>
      <c r="RD24" s="405"/>
      <c r="RE24" s="405"/>
      <c r="RF24" s="405"/>
      <c r="RG24" s="405"/>
      <c r="RH24" s="405"/>
      <c r="RI24" s="405"/>
      <c r="RJ24" s="405"/>
      <c r="RK24" s="405"/>
      <c r="RL24" s="405"/>
      <c r="RM24" s="405"/>
      <c r="RN24" s="405"/>
      <c r="RO24" s="405"/>
      <c r="RP24" s="405"/>
      <c r="RQ24" s="405"/>
      <c r="RR24" s="405"/>
      <c r="RS24" s="405"/>
      <c r="RT24" s="405"/>
      <c r="RU24" s="405"/>
      <c r="RV24" s="405"/>
      <c r="RW24" s="405"/>
      <c r="RX24" s="405"/>
      <c r="RY24" s="405"/>
      <c r="RZ24" s="405"/>
      <c r="SA24" s="405"/>
      <c r="SB24" s="405"/>
      <c r="SC24" s="405"/>
      <c r="SD24" s="405"/>
      <c r="SE24" s="405"/>
      <c r="SF24" s="405"/>
      <c r="SG24" s="405"/>
      <c r="SH24" s="405"/>
      <c r="SI24" s="405"/>
      <c r="SJ24" s="405"/>
      <c r="SK24" s="405"/>
      <c r="SL24" s="405"/>
      <c r="SM24" s="405"/>
      <c r="SN24" s="405"/>
      <c r="SO24" s="405"/>
      <c r="SP24" s="405"/>
      <c r="SQ24" s="405"/>
      <c r="SR24" s="405"/>
      <c r="SS24" s="405"/>
      <c r="ST24" s="405"/>
      <c r="SU24" s="405"/>
      <c r="SV24" s="405"/>
      <c r="SW24" s="405"/>
      <c r="SX24" s="405"/>
      <c r="SY24" s="405"/>
      <c r="SZ24" s="405"/>
      <c r="TA24" s="405"/>
      <c r="TB24" s="405"/>
      <c r="TC24" s="405"/>
      <c r="TD24" s="405"/>
      <c r="TE24" s="405"/>
      <c r="TF24" s="405"/>
      <c r="TG24" s="405"/>
      <c r="TH24" s="405"/>
      <c r="TI24" s="405"/>
      <c r="TJ24" s="405"/>
      <c r="TK24" s="405"/>
      <c r="TL24" s="405"/>
      <c r="TM24" s="405"/>
      <c r="TN24" s="405"/>
      <c r="TO24" s="405"/>
      <c r="TP24" s="405"/>
      <c r="TQ24" s="405"/>
      <c r="TR24" s="405"/>
      <c r="TS24" s="405"/>
      <c r="TT24" s="405"/>
      <c r="TU24" s="405"/>
      <c r="TV24" s="405"/>
      <c r="TW24" s="405"/>
      <c r="TX24" s="405"/>
      <c r="TY24" s="405"/>
      <c r="TZ24" s="405"/>
      <c r="UA24" s="405"/>
      <c r="UB24" s="405"/>
      <c r="UC24" s="405"/>
      <c r="UD24" s="405"/>
      <c r="UE24" s="405"/>
      <c r="UF24" s="405"/>
      <c r="UG24" s="405"/>
      <c r="UH24" s="405"/>
      <c r="UI24" s="405"/>
      <c r="UJ24" s="405"/>
      <c r="UK24" s="405"/>
      <c r="UL24" s="405"/>
      <c r="UM24" s="405"/>
      <c r="UN24" s="405"/>
      <c r="UO24" s="405"/>
      <c r="UP24" s="405"/>
      <c r="UQ24" s="405"/>
      <c r="UR24" s="405"/>
      <c r="US24" s="405"/>
      <c r="UT24" s="405"/>
      <c r="UU24" s="405"/>
      <c r="UV24" s="405"/>
      <c r="UW24" s="405"/>
      <c r="UX24" s="405"/>
      <c r="UY24" s="405"/>
      <c r="UZ24" s="405"/>
      <c r="VA24" s="405"/>
      <c r="VB24" s="405"/>
      <c r="VC24" s="405"/>
      <c r="VD24" s="405"/>
      <c r="VE24" s="405"/>
      <c r="VF24" s="405"/>
      <c r="VG24" s="405"/>
      <c r="VH24" s="405"/>
      <c r="VI24" s="405"/>
      <c r="VJ24" s="405"/>
      <c r="VK24" s="405"/>
      <c r="VL24" s="405"/>
      <c r="VM24" s="405"/>
      <c r="VN24" s="405"/>
      <c r="VO24" s="405"/>
      <c r="VP24" s="405"/>
      <c r="VQ24" s="405"/>
      <c r="VR24" s="405"/>
      <c r="VS24" s="405"/>
      <c r="VT24" s="405"/>
      <c r="VU24" s="405"/>
      <c r="VV24" s="405"/>
      <c r="VW24" s="405"/>
      <c r="VX24" s="405"/>
      <c r="VY24" s="405"/>
      <c r="VZ24" s="405"/>
      <c r="WA24" s="405"/>
      <c r="WB24" s="405"/>
      <c r="WC24" s="405"/>
      <c r="WD24" s="405"/>
      <c r="WE24" s="405"/>
      <c r="WF24" s="405"/>
      <c r="WG24" s="405"/>
      <c r="WH24" s="405"/>
      <c r="WI24" s="405"/>
      <c r="WJ24" s="405"/>
      <c r="WK24" s="405"/>
      <c r="WL24" s="405"/>
      <c r="WM24" s="405"/>
      <c r="WN24" s="405"/>
      <c r="WO24" s="405"/>
      <c r="WP24" s="405"/>
      <c r="WQ24" s="405"/>
      <c r="WR24" s="405"/>
      <c r="WS24" s="405"/>
      <c r="WT24" s="405"/>
      <c r="WU24" s="405"/>
      <c r="WV24" s="405"/>
      <c r="WW24" s="405"/>
      <c r="WX24" s="405"/>
      <c r="WY24" s="405"/>
      <c r="WZ24" s="405"/>
      <c r="XA24" s="405"/>
      <c r="XB24" s="405"/>
      <c r="XC24" s="405"/>
      <c r="XD24" s="405"/>
      <c r="XE24" s="405"/>
      <c r="XF24" s="405"/>
      <c r="XG24" s="405"/>
      <c r="XH24" s="405"/>
      <c r="XI24" s="405"/>
      <c r="XJ24" s="405"/>
      <c r="XK24" s="405"/>
      <c r="XL24" s="405"/>
      <c r="XM24" s="405"/>
      <c r="XN24" s="405"/>
      <c r="XO24" s="405"/>
      <c r="XP24" s="405"/>
      <c r="XQ24" s="405"/>
      <c r="XR24" s="405"/>
      <c r="XS24" s="405"/>
      <c r="XT24" s="405"/>
      <c r="XU24" s="405"/>
      <c r="XV24" s="405"/>
      <c r="XW24" s="405"/>
      <c r="XX24" s="405"/>
      <c r="XY24" s="405"/>
      <c r="XZ24" s="405"/>
      <c r="YA24" s="405"/>
      <c r="YB24" s="405"/>
      <c r="YC24" s="405"/>
      <c r="YD24" s="405"/>
      <c r="YE24" s="405"/>
      <c r="YF24" s="405"/>
      <c r="YG24" s="405"/>
      <c r="YH24" s="405"/>
      <c r="YI24" s="405"/>
      <c r="YJ24" s="405"/>
      <c r="YK24" s="405"/>
      <c r="YL24" s="405"/>
      <c r="YM24" s="405"/>
      <c r="YN24" s="405"/>
      <c r="YO24" s="405"/>
      <c r="YP24" s="405"/>
      <c r="YQ24" s="405"/>
      <c r="YR24" s="405"/>
      <c r="YS24" s="405"/>
      <c r="YT24" s="405"/>
      <c r="YU24" s="405"/>
      <c r="YV24" s="405"/>
      <c r="YW24" s="405"/>
      <c r="YX24" s="405"/>
      <c r="YY24" s="405"/>
      <c r="YZ24" s="405"/>
      <c r="ZA24" s="405"/>
      <c r="ZB24" s="405"/>
      <c r="ZC24" s="405"/>
      <c r="ZD24" s="405"/>
      <c r="ZE24" s="405"/>
      <c r="ZF24" s="405"/>
      <c r="ZG24" s="405"/>
      <c r="ZH24" s="405"/>
      <c r="ZI24" s="405"/>
      <c r="ZJ24" s="405"/>
      <c r="ZK24" s="405"/>
      <c r="ZL24" s="405"/>
      <c r="ZM24" s="405"/>
      <c r="ZN24" s="405"/>
      <c r="ZO24" s="405"/>
      <c r="ZP24" s="405"/>
      <c r="ZQ24" s="405"/>
      <c r="ZR24" s="405"/>
      <c r="ZS24" s="405"/>
      <c r="ZT24" s="405"/>
      <c r="ZU24" s="405"/>
      <c r="ZV24" s="405"/>
      <c r="ZW24" s="405"/>
      <c r="ZX24" s="405"/>
      <c r="ZY24" s="405"/>
      <c r="ZZ24" s="405"/>
      <c r="AAA24" s="405"/>
      <c r="AAB24" s="405"/>
      <c r="AAC24" s="405"/>
      <c r="AAD24" s="405"/>
      <c r="AAE24" s="405"/>
      <c r="AAF24" s="405"/>
      <c r="AAG24" s="405"/>
      <c r="AAH24" s="405"/>
      <c r="AAI24" s="405"/>
      <c r="AAJ24" s="405"/>
      <c r="AAK24" s="405"/>
      <c r="AAL24" s="405"/>
      <c r="AAM24" s="405"/>
      <c r="AAN24" s="405"/>
      <c r="AAO24" s="405"/>
      <c r="AAP24" s="405"/>
      <c r="AAQ24" s="405"/>
      <c r="AAR24" s="405"/>
      <c r="AAS24" s="405"/>
      <c r="AAT24" s="405"/>
      <c r="AAU24" s="405"/>
      <c r="AAV24" s="405"/>
      <c r="AAW24" s="405"/>
      <c r="AAX24" s="405"/>
      <c r="AAY24" s="405"/>
      <c r="AAZ24" s="405"/>
      <c r="ABA24" s="405"/>
      <c r="ABB24" s="405"/>
      <c r="ABC24" s="405"/>
      <c r="ABD24" s="405"/>
      <c r="ABE24" s="405"/>
      <c r="ABF24" s="405"/>
      <c r="ABG24" s="405"/>
      <c r="ABH24" s="405"/>
      <c r="ABI24" s="405"/>
      <c r="ABJ24" s="405"/>
      <c r="ABK24" s="405"/>
      <c r="ABL24" s="405"/>
      <c r="ABM24" s="405"/>
      <c r="ABN24" s="405"/>
      <c r="ABO24" s="405"/>
      <c r="ABP24" s="405"/>
      <c r="ABQ24" s="405"/>
      <c r="ABR24" s="405"/>
      <c r="ABS24" s="405"/>
      <c r="ABT24" s="405"/>
      <c r="ABU24" s="405"/>
      <c r="ABV24" s="405"/>
      <c r="ABW24" s="405"/>
      <c r="ABX24" s="405"/>
      <c r="ABY24" s="405"/>
      <c r="ABZ24" s="405"/>
      <c r="ACA24" s="405"/>
      <c r="ACB24" s="405"/>
      <c r="ACC24" s="405"/>
      <c r="ACD24" s="405"/>
      <c r="ACE24" s="405"/>
      <c r="ACF24" s="405"/>
      <c r="ACG24" s="405"/>
      <c r="ACH24" s="405"/>
      <c r="ACI24" s="405"/>
      <c r="ACJ24" s="405"/>
      <c r="ACK24" s="405"/>
      <c r="ACL24" s="405"/>
      <c r="ACM24" s="405"/>
      <c r="ACN24" s="405"/>
      <c r="ACO24" s="405"/>
      <c r="ACP24" s="405"/>
      <c r="ACQ24" s="405"/>
      <c r="ACR24" s="405"/>
      <c r="ACS24" s="405"/>
      <c r="ACT24" s="405"/>
      <c r="ACU24" s="405"/>
      <c r="ACV24" s="405"/>
      <c r="ACW24" s="405"/>
      <c r="ACX24" s="405"/>
      <c r="ACY24" s="405"/>
      <c r="ACZ24" s="405"/>
      <c r="ADA24" s="405"/>
      <c r="ADB24" s="405"/>
      <c r="ADC24" s="405"/>
      <c r="ADD24" s="405"/>
      <c r="ADE24" s="405"/>
      <c r="ADF24" s="405"/>
      <c r="ADG24" s="405"/>
      <c r="ADH24" s="405"/>
      <c r="ADI24" s="405"/>
      <c r="ADJ24" s="405"/>
      <c r="ADK24" s="405"/>
      <c r="ADL24" s="405"/>
      <c r="ADM24" s="405"/>
      <c r="ADN24" s="405"/>
      <c r="ADO24" s="405"/>
      <c r="ADP24" s="405"/>
      <c r="ADQ24" s="405"/>
      <c r="ADR24" s="405"/>
      <c r="ADS24" s="405"/>
      <c r="ADT24" s="405"/>
      <c r="ADU24" s="405"/>
      <c r="ADV24" s="405"/>
      <c r="ADW24" s="405"/>
      <c r="ADX24" s="405"/>
      <c r="ADY24" s="405"/>
      <c r="ADZ24" s="405"/>
      <c r="AEA24" s="405"/>
      <c r="AEB24" s="405"/>
      <c r="AEC24" s="405"/>
      <c r="AED24" s="405"/>
      <c r="AEE24" s="405"/>
      <c r="AEF24" s="405"/>
      <c r="AEG24" s="405"/>
      <c r="AEH24" s="405"/>
      <c r="AEI24" s="405"/>
      <c r="AEJ24" s="405"/>
      <c r="AEK24" s="405"/>
      <c r="AEL24" s="405"/>
      <c r="AEM24" s="405"/>
      <c r="AEN24" s="405"/>
      <c r="AEO24" s="405"/>
      <c r="AEP24" s="405"/>
      <c r="AEQ24" s="405"/>
      <c r="AER24" s="405"/>
      <c r="AES24" s="405"/>
      <c r="AET24" s="405"/>
      <c r="AEU24" s="405"/>
      <c r="AEV24" s="405"/>
      <c r="AEW24" s="405"/>
      <c r="AEX24" s="405"/>
      <c r="AEY24" s="405"/>
      <c r="AEZ24" s="405"/>
      <c r="AFA24" s="405"/>
      <c r="AFB24" s="405"/>
      <c r="AFC24" s="405"/>
      <c r="AFD24" s="405"/>
      <c r="AFE24" s="405"/>
      <c r="AFF24" s="405"/>
      <c r="AFG24" s="405"/>
      <c r="AFH24" s="405"/>
      <c r="AFI24" s="405"/>
      <c r="AFJ24" s="405"/>
      <c r="AFK24" s="405"/>
      <c r="AFL24" s="405"/>
      <c r="AFM24" s="405"/>
      <c r="AFN24" s="405"/>
      <c r="AFO24" s="405"/>
      <c r="AFP24" s="405"/>
      <c r="AFQ24" s="405"/>
      <c r="AFR24" s="405"/>
      <c r="AFS24" s="405"/>
      <c r="AFT24" s="405"/>
      <c r="AFU24" s="405"/>
      <c r="AFV24" s="405"/>
      <c r="AFW24" s="405"/>
      <c r="AFX24" s="405"/>
      <c r="AFY24" s="405"/>
      <c r="AFZ24" s="405"/>
      <c r="AGA24" s="405"/>
      <c r="AGB24" s="405"/>
      <c r="AGC24" s="405"/>
      <c r="AGD24" s="405"/>
      <c r="AGE24" s="405"/>
      <c r="AGF24" s="405"/>
      <c r="AGG24" s="405"/>
      <c r="AGH24" s="405"/>
      <c r="AGI24" s="405"/>
      <c r="AGJ24" s="405"/>
      <c r="AGK24" s="405"/>
      <c r="AGL24" s="405"/>
      <c r="AGM24" s="405"/>
      <c r="AGN24" s="405"/>
      <c r="AGO24" s="405"/>
      <c r="AGP24" s="405"/>
      <c r="AGQ24" s="405"/>
      <c r="AGR24" s="405"/>
      <c r="AGS24" s="405"/>
      <c r="AGT24" s="405"/>
      <c r="AGU24" s="405"/>
      <c r="AGV24" s="405"/>
      <c r="AGW24" s="405"/>
      <c r="AGX24" s="405"/>
      <c r="AGY24" s="405"/>
      <c r="AGZ24" s="405"/>
      <c r="AHA24" s="405"/>
      <c r="AHB24" s="405"/>
      <c r="AHC24" s="405"/>
      <c r="AHD24" s="405"/>
      <c r="AHE24" s="405"/>
      <c r="AHF24" s="405"/>
      <c r="AHG24" s="405"/>
      <c r="AHH24" s="405"/>
      <c r="AHI24" s="405"/>
      <c r="AHJ24" s="405"/>
      <c r="AHK24" s="405"/>
      <c r="AHL24" s="405"/>
      <c r="AHM24" s="405"/>
      <c r="AHN24" s="405"/>
      <c r="AHO24" s="405"/>
      <c r="AHP24" s="405"/>
      <c r="AHQ24" s="405"/>
      <c r="AHR24" s="405"/>
      <c r="AHS24" s="405"/>
      <c r="AHT24" s="405"/>
      <c r="AHU24" s="405"/>
      <c r="AHV24" s="405"/>
      <c r="AHW24" s="405"/>
      <c r="AHX24" s="405"/>
      <c r="AHY24" s="405"/>
      <c r="AHZ24" s="405"/>
      <c r="AIA24" s="405"/>
      <c r="AIB24" s="405"/>
      <c r="AIC24" s="405"/>
      <c r="AID24" s="405"/>
      <c r="AIE24" s="405"/>
      <c r="AIF24" s="405"/>
      <c r="AIG24" s="405"/>
      <c r="AIH24" s="405"/>
      <c r="AII24" s="405"/>
      <c r="AIJ24" s="405"/>
      <c r="AIK24" s="405"/>
      <c r="AIL24" s="405"/>
      <c r="AIM24" s="405"/>
      <c r="AIN24" s="405"/>
      <c r="AIO24" s="405"/>
      <c r="AIP24" s="405"/>
      <c r="AIQ24" s="405"/>
      <c r="AIR24" s="405"/>
      <c r="AIS24" s="405"/>
      <c r="AIT24" s="405"/>
      <c r="AIU24" s="405"/>
      <c r="AIV24" s="405"/>
      <c r="AIW24" s="405"/>
      <c r="AIX24" s="405"/>
      <c r="AIY24" s="405"/>
      <c r="AIZ24" s="405"/>
      <c r="AJA24" s="405"/>
      <c r="AJB24" s="405"/>
      <c r="AJC24" s="405"/>
      <c r="AJD24" s="405"/>
      <c r="AJE24" s="405"/>
      <c r="AJF24" s="405"/>
      <c r="AJG24" s="405"/>
      <c r="AJH24" s="405"/>
      <c r="AJI24" s="405"/>
      <c r="AJJ24" s="405"/>
      <c r="AJK24" s="405"/>
      <c r="AJL24" s="405"/>
      <c r="AJM24" s="405"/>
      <c r="AJN24" s="405"/>
      <c r="AJO24" s="405"/>
      <c r="AJP24" s="405"/>
      <c r="AJQ24" s="405"/>
      <c r="AJR24" s="405"/>
      <c r="AJS24" s="405"/>
      <c r="AJT24" s="405"/>
      <c r="AJU24" s="405"/>
      <c r="AJV24" s="405"/>
      <c r="AJW24" s="405"/>
      <c r="AJX24" s="405"/>
      <c r="AJY24" s="405"/>
      <c r="AJZ24" s="405"/>
      <c r="AKA24" s="405"/>
      <c r="AKB24" s="405"/>
      <c r="AKC24" s="405"/>
      <c r="AKD24" s="405"/>
      <c r="AKE24" s="405"/>
      <c r="AKF24" s="405"/>
      <c r="AKG24" s="405"/>
      <c r="AKH24" s="405"/>
      <c r="AKI24" s="405"/>
      <c r="AKJ24" s="405"/>
      <c r="AKK24" s="405"/>
      <c r="AKL24" s="405"/>
      <c r="AKM24" s="405"/>
      <c r="AKN24" s="405"/>
      <c r="AKO24" s="405"/>
      <c r="AKP24" s="405"/>
      <c r="AKQ24" s="405"/>
      <c r="AKR24" s="405"/>
      <c r="AKS24" s="405"/>
      <c r="AKT24" s="405"/>
      <c r="AKU24" s="405"/>
      <c r="AKV24" s="405"/>
      <c r="AKW24" s="405"/>
      <c r="AKX24" s="405"/>
      <c r="AKY24" s="405"/>
      <c r="AKZ24" s="405"/>
      <c r="ALA24" s="405"/>
      <c r="ALB24" s="405"/>
      <c r="ALC24" s="405"/>
      <c r="ALD24" s="405"/>
      <c r="ALE24" s="405"/>
      <c r="ALF24" s="405"/>
      <c r="ALG24" s="405"/>
      <c r="ALH24" s="405"/>
      <c r="ALI24" s="405"/>
      <c r="ALJ24" s="405"/>
      <c r="ALK24" s="405"/>
      <c r="ALL24" s="405"/>
      <c r="ALM24" s="405"/>
      <c r="ALN24" s="405"/>
      <c r="ALO24" s="405"/>
      <c r="ALP24" s="405"/>
      <c r="ALQ24" s="405"/>
      <c r="ALR24" s="405"/>
      <c r="ALS24" s="405"/>
      <c r="ALT24" s="405"/>
      <c r="ALU24" s="405"/>
      <c r="ALV24" s="405"/>
      <c r="ALW24" s="405"/>
      <c r="ALX24" s="405"/>
      <c r="ALY24" s="405"/>
      <c r="ALZ24" s="405"/>
      <c r="AMA24" s="405"/>
      <c r="AMB24" s="405"/>
      <c r="AMC24" s="405"/>
      <c r="AMD24" s="405"/>
      <c r="AME24" s="405"/>
      <c r="AMF24" s="405"/>
      <c r="AMG24" s="405"/>
      <c r="AMH24" s="405"/>
      <c r="AMI24" s="405"/>
      <c r="AMJ24" s="405"/>
      <c r="AMK24" s="405"/>
      <c r="AML24" s="405"/>
      <c r="AMM24" s="405"/>
      <c r="AMN24" s="405"/>
      <c r="AMO24" s="405"/>
      <c r="AMP24" s="405"/>
      <c r="AMQ24" s="405"/>
      <c r="AMR24" s="405"/>
      <c r="AMS24" s="405"/>
      <c r="AMT24" s="405"/>
      <c r="AMU24" s="405"/>
      <c r="AMV24" s="405"/>
      <c r="AMW24" s="405"/>
      <c r="AMX24" s="405"/>
      <c r="AMY24" s="405"/>
      <c r="AMZ24" s="405"/>
      <c r="ANA24" s="405"/>
      <c r="ANB24" s="405"/>
      <c r="ANC24" s="405"/>
      <c r="AND24" s="405"/>
      <c r="ANE24" s="405"/>
      <c r="ANF24" s="405"/>
      <c r="ANG24" s="405"/>
      <c r="ANH24" s="405"/>
      <c r="ANI24" s="405"/>
      <c r="ANJ24" s="405"/>
      <c r="ANK24" s="405"/>
      <c r="ANL24" s="405"/>
      <c r="ANM24" s="405"/>
      <c r="ANN24" s="405"/>
      <c r="ANO24" s="405"/>
      <c r="ANP24" s="405"/>
      <c r="ANQ24" s="405"/>
      <c r="ANR24" s="405"/>
      <c r="ANS24" s="405"/>
      <c r="ANT24" s="405"/>
      <c r="ANU24" s="405"/>
      <c r="ANV24" s="405"/>
      <c r="ANW24" s="405"/>
      <c r="ANX24" s="405"/>
      <c r="ANY24" s="405"/>
      <c r="ANZ24" s="405"/>
      <c r="AOA24" s="405"/>
      <c r="AOB24" s="405"/>
      <c r="AOC24" s="405"/>
      <c r="AOD24" s="405"/>
      <c r="AOE24" s="405"/>
      <c r="AOF24" s="405"/>
      <c r="AOG24" s="405"/>
      <c r="AOH24" s="405"/>
      <c r="AOI24" s="405"/>
      <c r="AOJ24" s="405"/>
      <c r="AOK24" s="405"/>
      <c r="AOL24" s="405"/>
      <c r="AOM24" s="405"/>
      <c r="AON24" s="405"/>
      <c r="AOO24" s="405"/>
      <c r="AOP24" s="405"/>
      <c r="AOQ24" s="405"/>
      <c r="AOR24" s="405"/>
      <c r="AOS24" s="405"/>
      <c r="AOT24" s="405"/>
      <c r="AOU24" s="405"/>
      <c r="AOV24" s="405"/>
      <c r="AOW24" s="405"/>
      <c r="AOX24" s="405"/>
      <c r="AOY24" s="405"/>
      <c r="AOZ24" s="405"/>
      <c r="APA24" s="405"/>
      <c r="APB24" s="405"/>
      <c r="APC24" s="405"/>
      <c r="APD24" s="405"/>
      <c r="APE24" s="405"/>
      <c r="APF24" s="405"/>
      <c r="APG24" s="405"/>
      <c r="APH24" s="405"/>
      <c r="API24" s="405"/>
      <c r="APJ24" s="405"/>
      <c r="APK24" s="405"/>
      <c r="APL24" s="405"/>
      <c r="APM24" s="405"/>
      <c r="APN24" s="405"/>
      <c r="APO24" s="405"/>
      <c r="APP24" s="405"/>
      <c r="APQ24" s="405"/>
      <c r="APR24" s="405"/>
      <c r="APS24" s="405"/>
      <c r="APT24" s="405"/>
      <c r="APU24" s="405"/>
      <c r="APV24" s="405"/>
      <c r="APW24" s="405"/>
      <c r="APX24" s="405"/>
      <c r="APY24" s="405"/>
      <c r="APZ24" s="405"/>
      <c r="AQA24" s="405"/>
      <c r="AQB24" s="405"/>
      <c r="AQC24" s="405"/>
      <c r="AQD24" s="405"/>
      <c r="AQE24" s="405"/>
      <c r="AQF24" s="405"/>
      <c r="AQG24" s="405"/>
      <c r="AQH24" s="405"/>
      <c r="AQI24" s="405"/>
      <c r="AQJ24" s="405"/>
      <c r="AQK24" s="405"/>
      <c r="AQL24" s="405"/>
      <c r="AQM24" s="405"/>
      <c r="AQN24" s="405"/>
      <c r="AQO24" s="405"/>
      <c r="AQP24" s="405"/>
      <c r="AQQ24" s="405"/>
      <c r="AQR24" s="405"/>
      <c r="AQS24" s="405"/>
      <c r="AQT24" s="405"/>
      <c r="AQU24" s="405"/>
      <c r="AQV24" s="405"/>
      <c r="AQW24" s="405"/>
      <c r="AQX24" s="405"/>
      <c r="AQY24" s="405"/>
      <c r="AQZ24" s="405"/>
      <c r="ARA24" s="405"/>
      <c r="ARB24" s="405"/>
      <c r="ARC24" s="405"/>
      <c r="ARD24" s="405"/>
      <c r="ARE24" s="405"/>
      <c r="ARF24" s="405"/>
      <c r="ARG24" s="405"/>
      <c r="ARH24" s="405"/>
      <c r="ARI24" s="405"/>
      <c r="ARJ24" s="405"/>
      <c r="ARK24" s="405"/>
      <c r="ARL24" s="405"/>
      <c r="ARM24" s="405"/>
      <c r="ARN24" s="405"/>
      <c r="ARO24" s="405"/>
      <c r="ARP24" s="405"/>
      <c r="ARQ24" s="405"/>
      <c r="ARR24" s="405"/>
      <c r="ARS24" s="405"/>
      <c r="ART24" s="405"/>
      <c r="ARU24" s="405"/>
      <c r="ARV24" s="405"/>
      <c r="ARW24" s="405"/>
      <c r="ARX24" s="405"/>
      <c r="ARY24" s="405"/>
      <c r="ARZ24" s="405"/>
      <c r="ASA24" s="405"/>
      <c r="ASB24" s="405"/>
      <c r="ASC24" s="405"/>
      <c r="ASD24" s="405"/>
      <c r="ASE24" s="405"/>
      <c r="ASF24" s="405"/>
      <c r="ASG24" s="405"/>
      <c r="ASH24" s="405"/>
      <c r="ASI24" s="405"/>
      <c r="ASJ24" s="405"/>
      <c r="ASK24" s="405"/>
      <c r="ASL24" s="405"/>
      <c r="ASM24" s="405"/>
      <c r="ASN24" s="405"/>
      <c r="ASO24" s="405"/>
      <c r="ASP24" s="405"/>
      <c r="ASQ24" s="405"/>
      <c r="ASR24" s="405"/>
      <c r="ASS24" s="405"/>
      <c r="AST24" s="405"/>
      <c r="ASU24" s="405"/>
      <c r="ASV24" s="405"/>
      <c r="ASW24" s="405"/>
      <c r="ASX24" s="405"/>
      <c r="ASY24" s="405"/>
      <c r="ASZ24" s="405"/>
      <c r="ATA24" s="405"/>
      <c r="ATB24" s="405"/>
      <c r="ATC24" s="405"/>
      <c r="ATD24" s="405"/>
      <c r="ATE24" s="405"/>
      <c r="ATF24" s="405"/>
      <c r="ATG24" s="405"/>
      <c r="ATH24" s="405"/>
      <c r="ATI24" s="405"/>
      <c r="ATJ24" s="405"/>
      <c r="ATK24" s="405"/>
      <c r="ATL24" s="405"/>
      <c r="ATM24" s="405"/>
      <c r="ATN24" s="405"/>
      <c r="ATO24" s="405"/>
      <c r="ATP24" s="405"/>
      <c r="ATQ24" s="405"/>
      <c r="ATR24" s="405"/>
      <c r="ATS24" s="405"/>
      <c r="ATT24" s="405"/>
      <c r="ATU24" s="405"/>
      <c r="ATV24" s="405"/>
      <c r="ATW24" s="405"/>
      <c r="ATX24" s="405"/>
      <c r="ATY24" s="405"/>
      <c r="ATZ24" s="405"/>
      <c r="AUA24" s="405"/>
      <c r="AUB24" s="405"/>
      <c r="AUC24" s="405"/>
      <c r="AUD24" s="405"/>
      <c r="AUE24" s="405"/>
      <c r="AUF24" s="405"/>
      <c r="AUG24" s="405"/>
      <c r="AUH24" s="405"/>
      <c r="AUI24" s="405"/>
      <c r="AUJ24" s="405"/>
      <c r="AUK24" s="405"/>
      <c r="AUL24" s="405"/>
      <c r="AUM24" s="405"/>
      <c r="AUN24" s="405"/>
      <c r="AUO24" s="405"/>
      <c r="AUP24" s="405"/>
      <c r="AUQ24" s="405"/>
      <c r="AUR24" s="405"/>
      <c r="AUS24" s="405"/>
      <c r="AUT24" s="405"/>
      <c r="AUU24" s="405"/>
      <c r="AUV24" s="405"/>
      <c r="AUW24" s="405"/>
      <c r="AUX24" s="405"/>
      <c r="AUY24" s="405"/>
      <c r="AUZ24" s="405"/>
      <c r="AVA24" s="405"/>
      <c r="AVB24" s="405"/>
      <c r="AVC24" s="405"/>
      <c r="AVD24" s="405"/>
      <c r="AVE24" s="405"/>
      <c r="AVF24" s="405"/>
      <c r="AVG24" s="405"/>
      <c r="AVH24" s="405"/>
      <c r="AVI24" s="405"/>
      <c r="AVJ24" s="405"/>
      <c r="AVK24" s="405"/>
      <c r="AVL24" s="405"/>
      <c r="AVM24" s="405"/>
      <c r="AVN24" s="405"/>
      <c r="AVO24" s="405"/>
      <c r="AVP24" s="405"/>
      <c r="AVQ24" s="405"/>
      <c r="AVR24" s="405"/>
      <c r="AVS24" s="405"/>
      <c r="AVT24" s="405"/>
      <c r="AVU24" s="405"/>
      <c r="AVV24" s="405"/>
      <c r="AVW24" s="405"/>
      <c r="AVX24" s="405"/>
      <c r="AVY24" s="405"/>
      <c r="AVZ24" s="405"/>
      <c r="AWA24" s="405"/>
      <c r="AWB24" s="405"/>
      <c r="AWC24" s="405"/>
      <c r="AWD24" s="405"/>
      <c r="AWE24" s="405"/>
      <c r="AWF24" s="405"/>
      <c r="AWG24" s="405"/>
      <c r="AWH24" s="405"/>
      <c r="AWI24" s="405"/>
      <c r="AWJ24" s="405"/>
      <c r="AWK24" s="405"/>
      <c r="AWL24" s="405"/>
      <c r="AWM24" s="405"/>
      <c r="AWN24" s="405"/>
      <c r="AWO24" s="405"/>
      <c r="AWP24" s="405"/>
      <c r="AWQ24" s="405"/>
      <c r="AWR24" s="405"/>
      <c r="AWS24" s="405"/>
      <c r="AWT24" s="405"/>
      <c r="AWU24" s="405"/>
      <c r="AWV24" s="405"/>
      <c r="AWW24" s="405"/>
      <c r="AWX24" s="405"/>
      <c r="AWY24" s="405"/>
      <c r="AWZ24" s="405"/>
      <c r="AXA24" s="405"/>
      <c r="AXB24" s="405"/>
      <c r="AXC24" s="405"/>
      <c r="AXD24" s="405"/>
      <c r="AXE24" s="405"/>
      <c r="AXF24" s="405"/>
      <c r="AXG24" s="405"/>
      <c r="AXH24" s="405"/>
      <c r="AXI24" s="405"/>
      <c r="AXJ24" s="405"/>
      <c r="AXK24" s="405"/>
      <c r="AXL24" s="405"/>
      <c r="AXM24" s="405"/>
      <c r="AXN24" s="405"/>
      <c r="AXO24" s="405"/>
      <c r="AXP24" s="405"/>
      <c r="AXQ24" s="405"/>
      <c r="AXR24" s="405"/>
      <c r="AXS24" s="405"/>
      <c r="AXT24" s="405"/>
      <c r="AXU24" s="405"/>
      <c r="AXV24" s="405"/>
      <c r="AXW24" s="405"/>
      <c r="AXX24" s="405"/>
      <c r="AXY24" s="405"/>
      <c r="AXZ24" s="405"/>
      <c r="AYA24" s="405"/>
      <c r="AYB24" s="405"/>
      <c r="AYC24" s="405"/>
      <c r="AYD24" s="405"/>
      <c r="AYE24" s="405"/>
      <c r="AYF24" s="405"/>
      <c r="AYG24" s="405"/>
      <c r="AYH24" s="405"/>
      <c r="AYI24" s="405"/>
      <c r="AYJ24" s="405"/>
      <c r="AYK24" s="405"/>
      <c r="AYL24" s="405"/>
      <c r="AYM24" s="405"/>
      <c r="AYN24" s="405"/>
      <c r="AYO24" s="405"/>
      <c r="AYP24" s="405"/>
      <c r="AYQ24" s="405"/>
      <c r="AYR24" s="405"/>
      <c r="AYS24" s="405"/>
      <c r="AYT24" s="405"/>
      <c r="AYU24" s="405"/>
      <c r="AYV24" s="405"/>
      <c r="AYW24" s="405"/>
      <c r="AYX24" s="405"/>
      <c r="AYY24" s="405"/>
      <c r="AYZ24" s="405"/>
      <c r="AZA24" s="405"/>
      <c r="AZB24" s="405"/>
      <c r="AZC24" s="405"/>
      <c r="AZD24" s="405"/>
      <c r="AZE24" s="405"/>
      <c r="AZF24" s="405"/>
      <c r="AZG24" s="405"/>
      <c r="AZH24" s="405"/>
      <c r="AZI24" s="405"/>
      <c r="AZJ24" s="405"/>
      <c r="AZK24" s="405"/>
      <c r="AZL24" s="405"/>
      <c r="AZM24" s="405"/>
      <c r="AZN24" s="405"/>
      <c r="AZO24" s="405"/>
      <c r="AZP24" s="405"/>
      <c r="AZQ24" s="405"/>
      <c r="AZR24" s="405"/>
      <c r="AZS24" s="405"/>
      <c r="AZT24" s="405"/>
      <c r="AZU24" s="405"/>
      <c r="AZV24" s="405"/>
      <c r="AZW24" s="405"/>
      <c r="AZX24" s="405"/>
      <c r="AZY24" s="405"/>
      <c r="AZZ24" s="405"/>
      <c r="BAA24" s="405"/>
      <c r="BAB24" s="405"/>
      <c r="BAC24" s="405"/>
      <c r="BAD24" s="405"/>
      <c r="BAE24" s="405"/>
      <c r="BAF24" s="405"/>
      <c r="BAG24" s="405"/>
      <c r="BAH24" s="405"/>
      <c r="BAI24" s="405"/>
      <c r="BAJ24" s="405"/>
      <c r="BAK24" s="405"/>
      <c r="BAL24" s="405"/>
      <c r="BAM24" s="405"/>
      <c r="BAN24" s="405"/>
      <c r="BAO24" s="405"/>
      <c r="BAP24" s="405"/>
      <c r="BAQ24" s="405"/>
      <c r="BAR24" s="405"/>
      <c r="BAS24" s="405"/>
      <c r="BAT24" s="405"/>
      <c r="BAU24" s="405"/>
      <c r="BAV24" s="405"/>
      <c r="BAW24" s="405"/>
      <c r="BAX24" s="405"/>
      <c r="BAY24" s="405"/>
      <c r="BAZ24" s="405"/>
      <c r="BBA24" s="405"/>
      <c r="BBB24" s="405"/>
      <c r="BBC24" s="405"/>
      <c r="BBD24" s="405"/>
      <c r="BBE24" s="405"/>
      <c r="BBF24" s="405"/>
      <c r="BBG24" s="405"/>
      <c r="BBH24" s="405"/>
      <c r="BBI24" s="405"/>
      <c r="BBJ24" s="405"/>
      <c r="BBK24" s="405"/>
      <c r="BBL24" s="405"/>
      <c r="BBM24" s="405"/>
      <c r="BBN24" s="405"/>
      <c r="BBO24" s="405"/>
      <c r="BBP24" s="405"/>
      <c r="BBQ24" s="405"/>
      <c r="BBR24" s="405"/>
      <c r="BBS24" s="405"/>
      <c r="BBT24" s="405"/>
      <c r="BBU24" s="405"/>
      <c r="BBV24" s="405"/>
      <c r="BBW24" s="405"/>
      <c r="BBX24" s="405"/>
      <c r="BBY24" s="405"/>
      <c r="BBZ24" s="405"/>
      <c r="BCA24" s="405"/>
      <c r="BCB24" s="405"/>
      <c r="BCC24" s="405"/>
      <c r="BCD24" s="405"/>
      <c r="BCE24" s="405"/>
      <c r="BCF24" s="405"/>
      <c r="BCG24" s="405"/>
      <c r="BCH24" s="405"/>
      <c r="BCI24" s="405"/>
      <c r="BCJ24" s="405"/>
      <c r="BCK24" s="405"/>
      <c r="BCL24" s="405"/>
      <c r="BCM24" s="405"/>
      <c r="BCN24" s="405"/>
      <c r="BCO24" s="405"/>
      <c r="BCP24" s="405"/>
      <c r="BCQ24" s="405"/>
      <c r="BCR24" s="405"/>
      <c r="BCS24" s="405"/>
      <c r="BCT24" s="405"/>
      <c r="BCU24" s="405"/>
      <c r="BCV24" s="405"/>
      <c r="BCW24" s="405"/>
      <c r="BCX24" s="405"/>
      <c r="BCY24" s="405"/>
      <c r="BCZ24" s="405"/>
      <c r="BDA24" s="405"/>
      <c r="BDB24" s="405"/>
      <c r="BDC24" s="405"/>
      <c r="BDD24" s="405"/>
      <c r="BDE24" s="405"/>
      <c r="BDF24" s="405"/>
      <c r="BDG24" s="405"/>
      <c r="BDH24" s="405"/>
      <c r="BDI24" s="405"/>
      <c r="BDJ24" s="405"/>
      <c r="BDK24" s="405"/>
      <c r="BDL24" s="405"/>
      <c r="BDM24" s="405"/>
      <c r="BDN24" s="405"/>
      <c r="BDO24" s="405"/>
      <c r="BDP24" s="405"/>
      <c r="BDQ24" s="405"/>
      <c r="BDR24" s="405"/>
      <c r="BDS24" s="405"/>
      <c r="BDT24" s="405"/>
      <c r="BDU24" s="405"/>
      <c r="BDV24" s="405"/>
      <c r="BDW24" s="405"/>
      <c r="BDX24" s="405"/>
      <c r="BDY24" s="405"/>
      <c r="BDZ24" s="405"/>
      <c r="BEA24" s="405"/>
      <c r="BEB24" s="405"/>
      <c r="BEC24" s="405"/>
      <c r="BED24" s="405"/>
      <c r="BEE24" s="405"/>
      <c r="BEF24" s="405"/>
      <c r="BEG24" s="405"/>
      <c r="BEH24" s="405"/>
      <c r="BEI24" s="405"/>
      <c r="BEJ24" s="405"/>
      <c r="BEK24" s="405"/>
      <c r="BEL24" s="405"/>
      <c r="BEM24" s="405"/>
      <c r="BEN24" s="405"/>
      <c r="BEO24" s="405"/>
      <c r="BEP24" s="405"/>
      <c r="BEQ24" s="405"/>
      <c r="BER24" s="405"/>
      <c r="BES24" s="405"/>
      <c r="BET24" s="405"/>
      <c r="BEU24" s="405"/>
      <c r="BEV24" s="405"/>
      <c r="BEW24" s="405"/>
      <c r="BEX24" s="405"/>
      <c r="BEY24" s="405"/>
      <c r="BEZ24" s="405"/>
      <c r="BFA24" s="405"/>
      <c r="BFB24" s="405"/>
      <c r="BFC24" s="405"/>
      <c r="BFD24" s="405"/>
      <c r="BFE24" s="405"/>
      <c r="BFF24" s="405"/>
      <c r="BFG24" s="405"/>
      <c r="BFH24" s="405"/>
      <c r="BFI24" s="405"/>
      <c r="BFJ24" s="405"/>
      <c r="BFK24" s="405"/>
      <c r="BFL24" s="405"/>
      <c r="BFM24" s="405"/>
      <c r="BFN24" s="405"/>
      <c r="BFO24" s="405"/>
      <c r="BFP24" s="405"/>
      <c r="BFQ24" s="405"/>
      <c r="BFR24" s="405"/>
      <c r="BFS24" s="405"/>
      <c r="BFT24" s="405"/>
      <c r="BFU24" s="405"/>
      <c r="BFV24" s="405"/>
      <c r="BFW24" s="405"/>
      <c r="BFX24" s="405"/>
      <c r="BFY24" s="405"/>
      <c r="BFZ24" s="405"/>
      <c r="BGA24" s="405"/>
      <c r="BGB24" s="405"/>
      <c r="BGC24" s="405"/>
      <c r="BGD24" s="405"/>
      <c r="BGE24" s="405"/>
      <c r="BGF24" s="405"/>
      <c r="BGG24" s="405"/>
      <c r="BGH24" s="405"/>
      <c r="BGI24" s="405"/>
      <c r="BGJ24" s="405"/>
      <c r="BGK24" s="405"/>
      <c r="BGL24" s="405"/>
      <c r="BGM24" s="405"/>
      <c r="BGN24" s="405"/>
      <c r="BGO24" s="405"/>
      <c r="BGP24" s="405"/>
      <c r="BGQ24" s="405"/>
      <c r="BGR24" s="405"/>
      <c r="BGS24" s="405"/>
      <c r="BGT24" s="405"/>
      <c r="BGU24" s="405"/>
      <c r="BGV24" s="405"/>
      <c r="BGW24" s="405"/>
      <c r="BGX24" s="405"/>
      <c r="BGY24" s="405"/>
      <c r="BGZ24" s="405"/>
      <c r="BHA24" s="405"/>
      <c r="BHB24" s="405"/>
      <c r="BHC24" s="405"/>
      <c r="BHD24" s="405"/>
      <c r="BHE24" s="405"/>
      <c r="BHF24" s="405"/>
      <c r="BHG24" s="405"/>
      <c r="BHH24" s="405"/>
      <c r="BHI24" s="405"/>
      <c r="BHJ24" s="405"/>
      <c r="BHK24" s="405"/>
      <c r="BHL24" s="405"/>
      <c r="BHM24" s="405"/>
      <c r="BHN24" s="405"/>
      <c r="BHO24" s="405"/>
      <c r="BHP24" s="405"/>
      <c r="BHQ24" s="405"/>
      <c r="BHR24" s="405"/>
      <c r="BHS24" s="405"/>
      <c r="BHT24" s="405"/>
      <c r="BHU24" s="405"/>
      <c r="BHV24" s="405"/>
      <c r="BHW24" s="405"/>
      <c r="BHX24" s="405"/>
      <c r="BHY24" s="405"/>
      <c r="BHZ24" s="405"/>
      <c r="BIA24" s="405"/>
      <c r="BIB24" s="405"/>
      <c r="BIC24" s="405"/>
      <c r="BID24" s="405"/>
      <c r="BIE24" s="405"/>
      <c r="BIF24" s="405"/>
      <c r="BIG24" s="405"/>
      <c r="BIH24" s="405"/>
      <c r="BII24" s="405"/>
      <c r="BIJ24" s="405"/>
      <c r="BIK24" s="405"/>
      <c r="BIL24" s="405"/>
      <c r="BIM24" s="405"/>
      <c r="BIN24" s="405"/>
      <c r="BIO24" s="405"/>
      <c r="BIP24" s="405"/>
      <c r="BIQ24" s="405"/>
      <c r="BIR24" s="405"/>
      <c r="BIS24" s="405"/>
      <c r="BIT24" s="405"/>
      <c r="BIU24" s="405"/>
      <c r="BIV24" s="405"/>
      <c r="BIW24" s="405"/>
      <c r="BIX24" s="405"/>
      <c r="BIY24" s="405"/>
      <c r="BIZ24" s="405"/>
      <c r="BJA24" s="405"/>
      <c r="BJB24" s="405"/>
      <c r="BJC24" s="405"/>
      <c r="BJD24" s="405"/>
      <c r="BJE24" s="405"/>
      <c r="BJF24" s="405"/>
      <c r="BJG24" s="405"/>
      <c r="BJH24" s="405"/>
      <c r="BJI24" s="405"/>
      <c r="BJJ24" s="405"/>
      <c r="BJK24" s="405"/>
      <c r="BJL24" s="405"/>
      <c r="BJM24" s="405"/>
      <c r="BJN24" s="405"/>
      <c r="BJO24" s="405"/>
      <c r="BJP24" s="405"/>
      <c r="BJQ24" s="405"/>
      <c r="BJR24" s="405"/>
      <c r="BJS24" s="405"/>
      <c r="BJT24" s="405"/>
      <c r="BJU24" s="405"/>
      <c r="BJV24" s="405"/>
      <c r="BJW24" s="405"/>
      <c r="BJX24" s="405"/>
      <c r="BJY24" s="405"/>
      <c r="BJZ24" s="405"/>
      <c r="BKA24" s="405"/>
      <c r="BKB24" s="405"/>
      <c r="BKC24" s="405"/>
      <c r="BKD24" s="405"/>
      <c r="BKE24" s="405"/>
      <c r="BKF24" s="405"/>
      <c r="BKG24" s="405"/>
      <c r="BKH24" s="405"/>
      <c r="BKI24" s="405"/>
      <c r="BKJ24" s="405"/>
      <c r="BKK24" s="405"/>
      <c r="BKL24" s="405"/>
      <c r="BKM24" s="405"/>
      <c r="BKN24" s="405"/>
      <c r="BKO24" s="405"/>
      <c r="BKP24" s="405"/>
      <c r="BKQ24" s="405"/>
      <c r="BKR24" s="405"/>
      <c r="BKS24" s="405"/>
      <c r="BKT24" s="405"/>
      <c r="BKU24" s="405"/>
      <c r="BKV24" s="405"/>
      <c r="BKW24" s="405"/>
      <c r="BKX24" s="405"/>
      <c r="BKY24" s="405"/>
      <c r="BKZ24" s="405"/>
      <c r="BLA24" s="405"/>
      <c r="BLB24" s="405"/>
      <c r="BLC24" s="405"/>
      <c r="BLD24" s="405"/>
      <c r="BLE24" s="405"/>
      <c r="BLF24" s="405"/>
      <c r="BLG24" s="405"/>
      <c r="BLH24" s="405"/>
      <c r="BLI24" s="405"/>
      <c r="BLJ24" s="405"/>
      <c r="BLK24" s="405"/>
      <c r="BLL24" s="405"/>
      <c r="BLM24" s="405"/>
      <c r="BLN24" s="405"/>
      <c r="BLO24" s="405"/>
      <c r="BLP24" s="405"/>
      <c r="BLQ24" s="405"/>
      <c r="BLR24" s="405"/>
      <c r="BLS24" s="405"/>
      <c r="BLT24" s="405"/>
      <c r="BLU24" s="405"/>
      <c r="BLV24" s="405"/>
      <c r="BLW24" s="405"/>
      <c r="BLX24" s="405"/>
      <c r="BLY24" s="405"/>
      <c r="BLZ24" s="405"/>
      <c r="BMA24" s="405"/>
      <c r="BMB24" s="405"/>
      <c r="BMC24" s="405"/>
      <c r="BMD24" s="405"/>
      <c r="BME24" s="405"/>
      <c r="BMF24" s="405"/>
      <c r="BMG24" s="405"/>
      <c r="BMH24" s="405"/>
      <c r="BMI24" s="405"/>
      <c r="BMJ24" s="405"/>
      <c r="BMK24" s="405"/>
      <c r="BML24" s="405"/>
      <c r="BMM24" s="405"/>
      <c r="BMN24" s="405"/>
      <c r="BMO24" s="405"/>
      <c r="BMP24" s="405"/>
      <c r="BMQ24" s="405"/>
      <c r="BMR24" s="405"/>
      <c r="BMS24" s="405"/>
      <c r="BMT24" s="405"/>
      <c r="BMU24" s="405"/>
      <c r="BMV24" s="405"/>
      <c r="BMW24" s="405"/>
      <c r="BMX24" s="405"/>
      <c r="BMY24" s="405"/>
      <c r="BMZ24" s="405"/>
      <c r="BNA24" s="405"/>
      <c r="BNB24" s="405"/>
      <c r="BNC24" s="405"/>
      <c r="BND24" s="405"/>
      <c r="BNE24" s="405"/>
      <c r="BNF24" s="405"/>
      <c r="BNG24" s="405"/>
      <c r="BNH24" s="405"/>
      <c r="BNI24" s="405"/>
      <c r="BNJ24" s="405"/>
      <c r="BNK24" s="405"/>
      <c r="BNL24" s="405"/>
      <c r="BNM24" s="405"/>
      <c r="BNN24" s="405"/>
      <c r="BNO24" s="405"/>
      <c r="BNP24" s="405"/>
      <c r="BNQ24" s="405"/>
      <c r="BNR24" s="405"/>
      <c r="BNS24" s="405"/>
      <c r="BNT24" s="405"/>
      <c r="BNU24" s="405"/>
      <c r="BNV24" s="405"/>
      <c r="BNW24" s="405"/>
      <c r="BNX24" s="405"/>
      <c r="BNY24" s="405"/>
      <c r="BNZ24" s="405"/>
      <c r="BOA24" s="405"/>
      <c r="BOB24" s="405"/>
      <c r="BOC24" s="405"/>
      <c r="BOD24" s="405"/>
      <c r="BOE24" s="405"/>
      <c r="BOF24" s="405"/>
      <c r="BOG24" s="405"/>
      <c r="BOH24" s="405"/>
      <c r="BOI24" s="405"/>
      <c r="BOJ24" s="405"/>
      <c r="BOK24" s="405"/>
      <c r="BOL24" s="405"/>
      <c r="BOM24" s="405"/>
      <c r="BON24" s="405"/>
      <c r="BOO24" s="405"/>
      <c r="BOP24" s="405"/>
      <c r="BOQ24" s="405"/>
      <c r="BOR24" s="405"/>
      <c r="BOS24" s="405"/>
      <c r="BOT24" s="405"/>
      <c r="BOU24" s="405"/>
      <c r="BOV24" s="405"/>
      <c r="BOW24" s="405"/>
      <c r="BOX24" s="405"/>
      <c r="BOY24" s="405"/>
      <c r="BOZ24" s="405"/>
      <c r="BPA24" s="405"/>
      <c r="BPB24" s="405"/>
      <c r="BPC24" s="405"/>
      <c r="BPD24" s="405"/>
      <c r="BPE24" s="405"/>
      <c r="BPF24" s="405"/>
      <c r="BPG24" s="405"/>
      <c r="BPH24" s="405"/>
      <c r="BPI24" s="405"/>
      <c r="BPJ24" s="405"/>
      <c r="BPK24" s="405"/>
      <c r="BPL24" s="405"/>
      <c r="BPM24" s="405"/>
      <c r="BPN24" s="405"/>
      <c r="BPO24" s="405"/>
      <c r="BPP24" s="405"/>
      <c r="BPQ24" s="405"/>
      <c r="BPR24" s="405"/>
      <c r="BPS24" s="405"/>
      <c r="BPT24" s="405"/>
      <c r="BPU24" s="405"/>
      <c r="BPV24" s="405"/>
      <c r="BPW24" s="405"/>
      <c r="BPX24" s="405"/>
      <c r="BPY24" s="405"/>
      <c r="BPZ24" s="405"/>
      <c r="BQA24" s="405"/>
      <c r="BQB24" s="405"/>
      <c r="BQC24" s="405"/>
      <c r="BQD24" s="405"/>
      <c r="BQE24" s="405"/>
      <c r="BQF24" s="405"/>
      <c r="BQG24" s="405"/>
      <c r="BQH24" s="405"/>
      <c r="BQI24" s="405"/>
      <c r="BQJ24" s="405"/>
      <c r="BQK24" s="405"/>
      <c r="BQL24" s="405"/>
      <c r="BQM24" s="405"/>
      <c r="BQN24" s="405"/>
      <c r="BQO24" s="405"/>
      <c r="BQP24" s="405"/>
      <c r="BQQ24" s="405"/>
      <c r="BQR24" s="405"/>
      <c r="BQS24" s="405"/>
      <c r="BQT24" s="405"/>
      <c r="BQU24" s="405"/>
      <c r="BQV24" s="405"/>
      <c r="BQW24" s="405"/>
      <c r="BQX24" s="405"/>
      <c r="BQY24" s="405"/>
      <c r="BQZ24" s="405"/>
      <c r="BRA24" s="405"/>
      <c r="BRB24" s="405"/>
      <c r="BRC24" s="405"/>
      <c r="BRD24" s="405"/>
      <c r="BRE24" s="405"/>
      <c r="BRF24" s="405"/>
      <c r="BRG24" s="405"/>
      <c r="BRH24" s="405"/>
      <c r="BRI24" s="405"/>
      <c r="BRJ24" s="405"/>
      <c r="BRK24" s="405"/>
      <c r="BRL24" s="405"/>
      <c r="BRM24" s="405"/>
      <c r="BRN24" s="405"/>
      <c r="BRO24" s="405"/>
      <c r="BRP24" s="405"/>
      <c r="BRQ24" s="405"/>
      <c r="BRR24" s="405"/>
      <c r="BRS24" s="405"/>
      <c r="BRT24" s="405"/>
      <c r="BRU24" s="405"/>
      <c r="BRV24" s="405"/>
      <c r="BRW24" s="405"/>
      <c r="BRX24" s="405"/>
      <c r="BRY24" s="405"/>
      <c r="BRZ24" s="405"/>
      <c r="BSA24" s="405"/>
      <c r="BSB24" s="405"/>
      <c r="BSC24" s="405"/>
      <c r="BSD24" s="405"/>
      <c r="BSE24" s="405"/>
      <c r="BSF24" s="405"/>
      <c r="BSG24" s="405"/>
      <c r="BSH24" s="405"/>
      <c r="BSI24" s="405"/>
      <c r="BSJ24" s="405"/>
      <c r="BSK24" s="405"/>
      <c r="BSL24" s="405"/>
      <c r="BSM24" s="405"/>
      <c r="BSN24" s="405"/>
      <c r="BSO24" s="405"/>
      <c r="BSP24" s="405"/>
      <c r="BSQ24" s="405"/>
      <c r="BSR24" s="405"/>
      <c r="BSS24" s="405"/>
      <c r="BST24" s="405"/>
      <c r="BSU24" s="405"/>
      <c r="BSV24" s="405"/>
      <c r="BSW24" s="405"/>
      <c r="BSX24" s="405"/>
      <c r="BSY24" s="405"/>
      <c r="BSZ24" s="405"/>
      <c r="BTA24" s="405"/>
      <c r="BTB24" s="405"/>
      <c r="BTC24" s="405"/>
      <c r="BTD24" s="405"/>
      <c r="BTE24" s="405"/>
      <c r="BTF24" s="405"/>
      <c r="BTG24" s="405"/>
      <c r="BTH24" s="405"/>
      <c r="BTI24" s="405"/>
      <c r="BTJ24" s="405"/>
      <c r="BTK24" s="405"/>
      <c r="BTL24" s="405"/>
      <c r="BTM24" s="405"/>
      <c r="BTN24" s="405"/>
      <c r="BTO24" s="405"/>
      <c r="BTP24" s="405"/>
      <c r="BTQ24" s="405"/>
      <c r="BTR24" s="405"/>
      <c r="BTS24" s="405"/>
      <c r="BTT24" s="405"/>
      <c r="BTU24" s="405"/>
      <c r="BTV24" s="405"/>
      <c r="BTW24" s="405"/>
      <c r="BTX24" s="405"/>
      <c r="BTY24" s="405"/>
      <c r="BTZ24" s="405"/>
      <c r="BUA24" s="405"/>
      <c r="BUB24" s="405"/>
      <c r="BUC24" s="405"/>
      <c r="BUD24" s="405"/>
      <c r="BUE24" s="405"/>
      <c r="BUF24" s="405"/>
      <c r="BUG24" s="405"/>
      <c r="BUH24" s="405"/>
      <c r="BUI24" s="405"/>
      <c r="BUJ24" s="405"/>
      <c r="BUK24" s="405"/>
      <c r="BUL24" s="405"/>
      <c r="BUM24" s="405"/>
      <c r="BUN24" s="405"/>
      <c r="BUO24" s="405"/>
      <c r="BUP24" s="405"/>
      <c r="BUQ24" s="405"/>
      <c r="BUR24" s="405"/>
      <c r="BUS24" s="405"/>
      <c r="BUT24" s="405"/>
      <c r="BUU24" s="405"/>
      <c r="BUV24" s="405"/>
      <c r="BUW24" s="405"/>
      <c r="BUX24" s="405"/>
      <c r="BUY24" s="405"/>
      <c r="BUZ24" s="405"/>
      <c r="BVA24" s="405"/>
      <c r="BVB24" s="405"/>
      <c r="BVC24" s="405"/>
      <c r="BVD24" s="405"/>
      <c r="BVE24" s="405"/>
      <c r="BVF24" s="405"/>
      <c r="BVG24" s="405"/>
      <c r="BVH24" s="405"/>
      <c r="BVI24" s="405"/>
      <c r="BVJ24" s="405"/>
      <c r="BVK24" s="405"/>
      <c r="BVL24" s="405"/>
      <c r="BVM24" s="405"/>
      <c r="BVN24" s="405"/>
      <c r="BVO24" s="405"/>
      <c r="BVP24" s="405"/>
      <c r="BVQ24" s="405"/>
      <c r="BVR24" s="405"/>
      <c r="BVS24" s="405"/>
      <c r="BVT24" s="405"/>
      <c r="BVU24" s="405"/>
      <c r="BVV24" s="405"/>
      <c r="BVW24" s="405"/>
      <c r="BVX24" s="405"/>
      <c r="BVY24" s="405"/>
      <c r="BVZ24" s="405"/>
      <c r="BWA24" s="405"/>
      <c r="BWB24" s="405"/>
      <c r="BWC24" s="405"/>
      <c r="BWD24" s="405"/>
      <c r="BWE24" s="405"/>
      <c r="BWF24" s="405"/>
      <c r="BWG24" s="405"/>
      <c r="BWH24" s="405"/>
      <c r="BWI24" s="405"/>
      <c r="BWJ24" s="405"/>
      <c r="BWK24" s="405"/>
      <c r="BWL24" s="405"/>
      <c r="BWM24" s="405"/>
      <c r="BWN24" s="405"/>
      <c r="BWO24" s="405"/>
      <c r="BWP24" s="405"/>
      <c r="BWQ24" s="405"/>
      <c r="BWR24" s="405"/>
      <c r="BWS24" s="405"/>
      <c r="BWT24" s="405"/>
      <c r="BWU24" s="405"/>
      <c r="BWV24" s="405"/>
      <c r="BWW24" s="405"/>
      <c r="BWX24" s="405"/>
      <c r="BWY24" s="405"/>
      <c r="BWZ24" s="405"/>
      <c r="BXA24" s="405"/>
      <c r="BXB24" s="405"/>
      <c r="BXC24" s="405"/>
      <c r="BXD24" s="405"/>
      <c r="BXE24" s="405"/>
      <c r="BXF24" s="405"/>
      <c r="BXG24" s="405"/>
      <c r="BXH24" s="405"/>
      <c r="BXI24" s="405"/>
      <c r="BXJ24" s="405"/>
      <c r="BXK24" s="405"/>
      <c r="BXL24" s="405"/>
      <c r="BXM24" s="405"/>
      <c r="BXN24" s="405"/>
      <c r="BXO24" s="405"/>
      <c r="BXP24" s="405"/>
      <c r="BXQ24" s="405"/>
    </row>
    <row r="25" spans="1:1993" s="744" customFormat="1" ht="27.95" customHeight="1" thickBot="1" x14ac:dyDescent="0.3">
      <c r="A25" s="724" t="s">
        <v>2790</v>
      </c>
      <c r="B25" s="740">
        <v>10.164715470000001</v>
      </c>
      <c r="C25" s="740">
        <v>10.164715470000001</v>
      </c>
      <c r="D25" s="740">
        <v>10.13967422</v>
      </c>
      <c r="E25" s="740">
        <v>10.17709522</v>
      </c>
      <c r="F25" s="740">
        <v>9.2246077199999998</v>
      </c>
      <c r="G25" s="740">
        <v>9.1795852199999999</v>
      </c>
      <c r="H25" s="740">
        <v>9.1850189700000016</v>
      </c>
      <c r="I25" s="740">
        <v>9.232450720000001</v>
      </c>
      <c r="J25" s="740">
        <v>9.2246019700000002</v>
      </c>
      <c r="K25" s="740">
        <v>9.2246024700000007</v>
      </c>
      <c r="L25" s="740">
        <v>9.2246024700000007</v>
      </c>
      <c r="M25" s="740">
        <v>9.2246024700000007</v>
      </c>
      <c r="N25" s="740">
        <v>9.1882044700000005</v>
      </c>
      <c r="O25" s="740">
        <v>9.1771707200000012</v>
      </c>
      <c r="P25" s="740">
        <v>0</v>
      </c>
      <c r="Q25" s="740">
        <v>0</v>
      </c>
      <c r="R25" s="740">
        <v>0</v>
      </c>
      <c r="S25" s="740">
        <v>0</v>
      </c>
      <c r="T25" s="740">
        <v>0</v>
      </c>
      <c r="U25" s="740">
        <v>0</v>
      </c>
      <c r="V25" s="740">
        <v>0</v>
      </c>
      <c r="W25" s="740">
        <v>0</v>
      </c>
      <c r="X25" s="740">
        <v>0</v>
      </c>
      <c r="Y25" s="740">
        <v>0</v>
      </c>
      <c r="Z25" s="740">
        <v>0</v>
      </c>
      <c r="AA25" s="740">
        <v>0</v>
      </c>
      <c r="AB25" s="740">
        <v>0</v>
      </c>
      <c r="AC25" s="740">
        <v>0</v>
      </c>
      <c r="AD25" s="740">
        <v>0</v>
      </c>
      <c r="AE25" s="740">
        <v>0</v>
      </c>
      <c r="AF25" s="743">
        <v>0</v>
      </c>
      <c r="AG25" s="743">
        <v>0</v>
      </c>
      <c r="AH25" s="743">
        <v>0</v>
      </c>
      <c r="AI25" s="743">
        <v>0</v>
      </c>
      <c r="AJ25" s="743">
        <v>0</v>
      </c>
      <c r="AK25" s="743">
        <v>0</v>
      </c>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c r="DK25" s="405"/>
      <c r="DL25" s="405"/>
      <c r="DM25" s="405"/>
      <c r="DN25" s="405"/>
      <c r="DO25" s="405"/>
      <c r="DP25" s="405"/>
      <c r="DQ25" s="405"/>
      <c r="DR25" s="405"/>
      <c r="DS25" s="405"/>
      <c r="DT25" s="405"/>
      <c r="DU25" s="405"/>
      <c r="DV25" s="405"/>
      <c r="DW25" s="405"/>
      <c r="DX25" s="405"/>
      <c r="DY25" s="405"/>
      <c r="DZ25" s="405"/>
      <c r="EA25" s="405"/>
      <c r="EB25" s="405"/>
      <c r="EC25" s="405"/>
      <c r="ED25" s="405"/>
      <c r="EE25" s="405"/>
      <c r="EF25" s="405"/>
      <c r="EG25" s="405"/>
      <c r="EH25" s="405"/>
      <c r="EI25" s="405"/>
      <c r="EJ25" s="405"/>
      <c r="EK25" s="405"/>
      <c r="EL25" s="405"/>
      <c r="EM25" s="405"/>
      <c r="EN25" s="405"/>
      <c r="EO25" s="405"/>
      <c r="EP25" s="405"/>
      <c r="EQ25" s="405"/>
      <c r="ER25" s="405"/>
      <c r="ES25" s="405"/>
      <c r="ET25" s="405"/>
      <c r="EU25" s="405"/>
      <c r="EV25" s="405"/>
      <c r="EW25" s="405"/>
      <c r="EX25" s="405"/>
      <c r="EY25" s="405"/>
      <c r="EZ25" s="405"/>
      <c r="FA25" s="405"/>
      <c r="FB25" s="405"/>
      <c r="FC25" s="405"/>
      <c r="FD25" s="405"/>
      <c r="FE25" s="405"/>
      <c r="FF25" s="405"/>
      <c r="FG25" s="405"/>
      <c r="FH25" s="405"/>
      <c r="FI25" s="405"/>
      <c r="FJ25" s="405"/>
      <c r="FK25" s="405"/>
      <c r="FL25" s="405"/>
      <c r="FM25" s="405"/>
      <c r="FN25" s="405"/>
      <c r="FO25" s="405"/>
      <c r="FP25" s="405"/>
      <c r="FQ25" s="405"/>
      <c r="FR25" s="405"/>
      <c r="FS25" s="405"/>
      <c r="FT25" s="405"/>
      <c r="FU25" s="405"/>
      <c r="FV25" s="405"/>
      <c r="FW25" s="405"/>
      <c r="FX25" s="405"/>
      <c r="FY25" s="405"/>
      <c r="FZ25" s="405"/>
      <c r="GA25" s="405"/>
      <c r="GB25" s="405"/>
      <c r="GC25" s="405"/>
      <c r="GD25" s="405"/>
      <c r="GE25" s="405"/>
      <c r="GF25" s="405"/>
      <c r="GG25" s="405"/>
      <c r="GH25" s="405"/>
      <c r="GI25" s="405"/>
      <c r="GJ25" s="405"/>
      <c r="GK25" s="405"/>
      <c r="GL25" s="405"/>
      <c r="GM25" s="405"/>
      <c r="GN25" s="405"/>
      <c r="GO25" s="405"/>
      <c r="GP25" s="405"/>
      <c r="GQ25" s="405"/>
      <c r="GR25" s="405"/>
      <c r="GS25" s="405"/>
      <c r="GT25" s="405"/>
      <c r="GU25" s="405"/>
      <c r="GV25" s="405"/>
      <c r="GW25" s="405"/>
      <c r="GX25" s="405"/>
      <c r="GY25" s="405"/>
      <c r="GZ25" s="405"/>
      <c r="HA25" s="405"/>
      <c r="HB25" s="405"/>
      <c r="HC25" s="405"/>
      <c r="HD25" s="405"/>
      <c r="HE25" s="405"/>
      <c r="HF25" s="405"/>
      <c r="HG25" s="405"/>
      <c r="HH25" s="405"/>
      <c r="HI25" s="405"/>
      <c r="HJ25" s="405"/>
      <c r="HK25" s="405"/>
      <c r="HL25" s="405"/>
      <c r="HM25" s="405"/>
      <c r="HN25" s="405"/>
      <c r="HO25" s="405"/>
      <c r="HP25" s="405"/>
      <c r="HQ25" s="405"/>
      <c r="HR25" s="405"/>
      <c r="HS25" s="405"/>
      <c r="HT25" s="405"/>
      <c r="HU25" s="405"/>
      <c r="HV25" s="405"/>
      <c r="HW25" s="405"/>
      <c r="HX25" s="405"/>
      <c r="HY25" s="405"/>
      <c r="HZ25" s="405"/>
      <c r="IA25" s="405"/>
      <c r="IB25" s="405"/>
      <c r="IC25" s="405"/>
      <c r="ID25" s="405"/>
      <c r="IE25" s="405"/>
      <c r="IF25" s="405"/>
      <c r="IG25" s="405"/>
      <c r="IH25" s="405"/>
      <c r="II25" s="405"/>
      <c r="IJ25" s="405"/>
      <c r="IK25" s="405"/>
      <c r="IL25" s="405"/>
      <c r="IM25" s="405"/>
      <c r="IN25" s="405"/>
      <c r="IO25" s="405"/>
      <c r="IP25" s="405"/>
      <c r="IQ25" s="405"/>
      <c r="IR25" s="405"/>
      <c r="IS25" s="405"/>
      <c r="IT25" s="405"/>
      <c r="IU25" s="405"/>
      <c r="IV25" s="405"/>
      <c r="IW25" s="405"/>
      <c r="IX25" s="405"/>
      <c r="IY25" s="405"/>
      <c r="IZ25" s="405"/>
      <c r="JA25" s="405"/>
      <c r="JB25" s="405"/>
      <c r="JC25" s="405"/>
      <c r="JD25" s="405"/>
      <c r="JE25" s="405"/>
      <c r="JF25" s="405"/>
      <c r="JG25" s="405"/>
      <c r="JH25" s="405"/>
      <c r="JI25" s="405"/>
      <c r="JJ25" s="405"/>
      <c r="JK25" s="405"/>
      <c r="JL25" s="405"/>
      <c r="JM25" s="405"/>
      <c r="JN25" s="405"/>
      <c r="JO25" s="405"/>
      <c r="JP25" s="405"/>
      <c r="JQ25" s="405"/>
      <c r="JR25" s="405"/>
      <c r="JS25" s="405"/>
      <c r="JT25" s="405"/>
      <c r="JU25" s="405"/>
      <c r="JV25" s="405"/>
      <c r="JW25" s="405"/>
      <c r="JX25" s="405"/>
      <c r="JY25" s="405"/>
      <c r="JZ25" s="405"/>
      <c r="KA25" s="405"/>
      <c r="KB25" s="405"/>
      <c r="KC25" s="405"/>
      <c r="KD25" s="405"/>
      <c r="KE25" s="405"/>
      <c r="KF25" s="405"/>
      <c r="KG25" s="405"/>
      <c r="KH25" s="405"/>
      <c r="KI25" s="405"/>
      <c r="KJ25" s="405"/>
      <c r="KK25" s="405"/>
      <c r="KL25" s="405"/>
      <c r="KM25" s="405"/>
      <c r="KN25" s="405"/>
      <c r="KO25" s="405"/>
      <c r="KP25" s="405"/>
      <c r="KQ25" s="405"/>
      <c r="KR25" s="405"/>
      <c r="KS25" s="405"/>
      <c r="KT25" s="405"/>
      <c r="KU25" s="405"/>
      <c r="KV25" s="405"/>
      <c r="KW25" s="405"/>
      <c r="KX25" s="405"/>
      <c r="KY25" s="405"/>
      <c r="KZ25" s="405"/>
      <c r="LA25" s="405"/>
      <c r="LB25" s="405"/>
      <c r="LC25" s="405"/>
      <c r="LD25" s="405"/>
      <c r="LE25" s="405"/>
      <c r="LF25" s="405"/>
      <c r="LG25" s="405"/>
      <c r="LH25" s="405"/>
      <c r="LI25" s="405"/>
      <c r="LJ25" s="405"/>
      <c r="LK25" s="405"/>
      <c r="LL25" s="405"/>
      <c r="LM25" s="405"/>
      <c r="LN25" s="405"/>
      <c r="LO25" s="405"/>
      <c r="LP25" s="405"/>
      <c r="LQ25" s="405"/>
      <c r="LR25" s="405"/>
      <c r="LS25" s="405"/>
      <c r="LT25" s="405"/>
      <c r="LU25" s="405"/>
      <c r="LV25" s="405"/>
      <c r="LW25" s="405"/>
      <c r="LX25" s="405"/>
      <c r="LY25" s="405"/>
      <c r="LZ25" s="405"/>
      <c r="MA25" s="405"/>
      <c r="MB25" s="405"/>
      <c r="MC25" s="405"/>
      <c r="MD25" s="405"/>
      <c r="ME25" s="405"/>
      <c r="MF25" s="405"/>
      <c r="MG25" s="405"/>
      <c r="MH25" s="405"/>
      <c r="MI25" s="405"/>
      <c r="MJ25" s="405"/>
      <c r="MK25" s="405"/>
      <c r="ML25" s="405"/>
      <c r="MM25" s="405"/>
      <c r="MN25" s="405"/>
      <c r="MO25" s="405"/>
      <c r="MP25" s="405"/>
      <c r="MQ25" s="405"/>
      <c r="MR25" s="405"/>
      <c r="MS25" s="405"/>
      <c r="MT25" s="405"/>
      <c r="MU25" s="405"/>
      <c r="MV25" s="405"/>
      <c r="MW25" s="405"/>
      <c r="MX25" s="405"/>
      <c r="MY25" s="405"/>
      <c r="MZ25" s="405"/>
      <c r="NA25" s="405"/>
      <c r="NB25" s="405"/>
      <c r="NC25" s="405"/>
      <c r="ND25" s="405"/>
      <c r="NE25" s="405"/>
      <c r="NF25" s="405"/>
      <c r="NG25" s="405"/>
      <c r="NH25" s="405"/>
      <c r="NI25" s="405"/>
      <c r="NJ25" s="405"/>
      <c r="NK25" s="405"/>
      <c r="NL25" s="405"/>
      <c r="NM25" s="405"/>
      <c r="NN25" s="405"/>
      <c r="NO25" s="405"/>
      <c r="NP25" s="405"/>
      <c r="NQ25" s="405"/>
      <c r="NR25" s="405"/>
      <c r="NS25" s="405"/>
      <c r="NT25" s="405"/>
      <c r="NU25" s="405"/>
      <c r="NV25" s="405"/>
      <c r="NW25" s="405"/>
      <c r="NX25" s="405"/>
      <c r="NY25" s="405"/>
      <c r="NZ25" s="405"/>
      <c r="OA25" s="405"/>
      <c r="OB25" s="405"/>
      <c r="OC25" s="405"/>
      <c r="OD25" s="405"/>
      <c r="OE25" s="405"/>
      <c r="OF25" s="405"/>
      <c r="OG25" s="405"/>
      <c r="OH25" s="405"/>
      <c r="OI25" s="405"/>
      <c r="OJ25" s="405"/>
      <c r="OK25" s="405"/>
      <c r="OL25" s="405"/>
      <c r="OM25" s="405"/>
      <c r="ON25" s="405"/>
      <c r="OO25" s="405"/>
      <c r="OP25" s="405"/>
      <c r="OQ25" s="405"/>
      <c r="OR25" s="405"/>
      <c r="OS25" s="405"/>
      <c r="OT25" s="405"/>
      <c r="OU25" s="405"/>
      <c r="OV25" s="405"/>
      <c r="OW25" s="405"/>
      <c r="OX25" s="405"/>
      <c r="OY25" s="405"/>
      <c r="OZ25" s="405"/>
      <c r="PA25" s="405"/>
      <c r="PB25" s="405"/>
      <c r="PC25" s="405"/>
      <c r="PD25" s="405"/>
      <c r="PE25" s="405"/>
      <c r="PF25" s="405"/>
      <c r="PG25" s="405"/>
      <c r="PH25" s="405"/>
      <c r="PI25" s="405"/>
      <c r="PJ25" s="405"/>
      <c r="PK25" s="405"/>
      <c r="PL25" s="405"/>
      <c r="PM25" s="405"/>
      <c r="PN25" s="405"/>
      <c r="PO25" s="405"/>
      <c r="PP25" s="405"/>
      <c r="PQ25" s="405"/>
      <c r="PR25" s="405"/>
      <c r="PS25" s="405"/>
      <c r="PT25" s="405"/>
      <c r="PU25" s="405"/>
      <c r="PV25" s="405"/>
      <c r="PW25" s="405"/>
      <c r="PX25" s="405"/>
      <c r="PY25" s="405"/>
      <c r="PZ25" s="405"/>
      <c r="QA25" s="405"/>
      <c r="QB25" s="405"/>
      <c r="QC25" s="405"/>
      <c r="QD25" s="405"/>
      <c r="QE25" s="405"/>
      <c r="QF25" s="405"/>
      <c r="QG25" s="405"/>
      <c r="QH25" s="405"/>
      <c r="QI25" s="405"/>
      <c r="QJ25" s="405"/>
      <c r="QK25" s="405"/>
      <c r="QL25" s="405"/>
      <c r="QM25" s="405"/>
      <c r="QN25" s="405"/>
      <c r="QO25" s="405"/>
      <c r="QP25" s="405"/>
      <c r="QQ25" s="405"/>
      <c r="QR25" s="405"/>
      <c r="QS25" s="405"/>
      <c r="QT25" s="405"/>
      <c r="QU25" s="405"/>
      <c r="QV25" s="405"/>
      <c r="QW25" s="405"/>
      <c r="QX25" s="405"/>
      <c r="QY25" s="405"/>
      <c r="QZ25" s="405"/>
      <c r="RA25" s="405"/>
      <c r="RB25" s="405"/>
      <c r="RC25" s="405"/>
      <c r="RD25" s="405"/>
      <c r="RE25" s="405"/>
      <c r="RF25" s="405"/>
      <c r="RG25" s="405"/>
      <c r="RH25" s="405"/>
      <c r="RI25" s="405"/>
      <c r="RJ25" s="405"/>
      <c r="RK25" s="405"/>
      <c r="RL25" s="405"/>
      <c r="RM25" s="405"/>
      <c r="RN25" s="405"/>
      <c r="RO25" s="405"/>
      <c r="RP25" s="405"/>
      <c r="RQ25" s="405"/>
      <c r="RR25" s="405"/>
      <c r="RS25" s="405"/>
      <c r="RT25" s="405"/>
      <c r="RU25" s="405"/>
      <c r="RV25" s="405"/>
      <c r="RW25" s="405"/>
      <c r="RX25" s="405"/>
      <c r="RY25" s="405"/>
      <c r="RZ25" s="405"/>
      <c r="SA25" s="405"/>
      <c r="SB25" s="405"/>
      <c r="SC25" s="405"/>
      <c r="SD25" s="405"/>
      <c r="SE25" s="405"/>
      <c r="SF25" s="405"/>
      <c r="SG25" s="405"/>
      <c r="SH25" s="405"/>
      <c r="SI25" s="405"/>
      <c r="SJ25" s="405"/>
      <c r="SK25" s="405"/>
      <c r="SL25" s="405"/>
      <c r="SM25" s="405"/>
      <c r="SN25" s="405"/>
      <c r="SO25" s="405"/>
      <c r="SP25" s="405"/>
      <c r="SQ25" s="405"/>
      <c r="SR25" s="405"/>
      <c r="SS25" s="405"/>
      <c r="ST25" s="405"/>
      <c r="SU25" s="405"/>
      <c r="SV25" s="405"/>
      <c r="SW25" s="405"/>
      <c r="SX25" s="405"/>
      <c r="SY25" s="405"/>
      <c r="SZ25" s="405"/>
      <c r="TA25" s="405"/>
      <c r="TB25" s="405"/>
      <c r="TC25" s="405"/>
      <c r="TD25" s="405"/>
      <c r="TE25" s="405"/>
      <c r="TF25" s="405"/>
      <c r="TG25" s="405"/>
      <c r="TH25" s="405"/>
      <c r="TI25" s="405"/>
      <c r="TJ25" s="405"/>
      <c r="TK25" s="405"/>
      <c r="TL25" s="405"/>
      <c r="TM25" s="405"/>
      <c r="TN25" s="405"/>
      <c r="TO25" s="405"/>
      <c r="TP25" s="405"/>
      <c r="TQ25" s="405"/>
      <c r="TR25" s="405"/>
      <c r="TS25" s="405"/>
      <c r="TT25" s="405"/>
      <c r="TU25" s="405"/>
      <c r="TV25" s="405"/>
      <c r="TW25" s="405"/>
      <c r="TX25" s="405"/>
      <c r="TY25" s="405"/>
      <c r="TZ25" s="405"/>
      <c r="UA25" s="405"/>
      <c r="UB25" s="405"/>
      <c r="UC25" s="405"/>
      <c r="UD25" s="405"/>
      <c r="UE25" s="405"/>
      <c r="UF25" s="405"/>
      <c r="UG25" s="405"/>
      <c r="UH25" s="405"/>
      <c r="UI25" s="405"/>
      <c r="UJ25" s="405"/>
      <c r="UK25" s="405"/>
      <c r="UL25" s="405"/>
      <c r="UM25" s="405"/>
      <c r="UN25" s="405"/>
      <c r="UO25" s="405"/>
      <c r="UP25" s="405"/>
      <c r="UQ25" s="405"/>
      <c r="UR25" s="405"/>
      <c r="US25" s="405"/>
      <c r="UT25" s="405"/>
      <c r="UU25" s="405"/>
      <c r="UV25" s="405"/>
      <c r="UW25" s="405"/>
      <c r="UX25" s="405"/>
      <c r="UY25" s="405"/>
      <c r="UZ25" s="405"/>
      <c r="VA25" s="405"/>
      <c r="VB25" s="405"/>
      <c r="VC25" s="405"/>
      <c r="VD25" s="405"/>
      <c r="VE25" s="405"/>
      <c r="VF25" s="405"/>
      <c r="VG25" s="405"/>
      <c r="VH25" s="405"/>
      <c r="VI25" s="405"/>
      <c r="VJ25" s="405"/>
      <c r="VK25" s="405"/>
      <c r="VL25" s="405"/>
      <c r="VM25" s="405"/>
      <c r="VN25" s="405"/>
      <c r="VO25" s="405"/>
      <c r="VP25" s="405"/>
      <c r="VQ25" s="405"/>
      <c r="VR25" s="405"/>
      <c r="VS25" s="405"/>
      <c r="VT25" s="405"/>
      <c r="VU25" s="405"/>
      <c r="VV25" s="405"/>
      <c r="VW25" s="405"/>
      <c r="VX25" s="405"/>
      <c r="VY25" s="405"/>
      <c r="VZ25" s="405"/>
      <c r="WA25" s="405"/>
      <c r="WB25" s="405"/>
      <c r="WC25" s="405"/>
      <c r="WD25" s="405"/>
      <c r="WE25" s="405"/>
      <c r="WF25" s="405"/>
      <c r="WG25" s="405"/>
      <c r="WH25" s="405"/>
      <c r="WI25" s="405"/>
      <c r="WJ25" s="405"/>
      <c r="WK25" s="405"/>
      <c r="WL25" s="405"/>
      <c r="WM25" s="405"/>
      <c r="WN25" s="405"/>
      <c r="WO25" s="405"/>
      <c r="WP25" s="405"/>
      <c r="WQ25" s="405"/>
      <c r="WR25" s="405"/>
      <c r="WS25" s="405"/>
      <c r="WT25" s="405"/>
      <c r="WU25" s="405"/>
      <c r="WV25" s="405"/>
      <c r="WW25" s="405"/>
      <c r="WX25" s="405"/>
      <c r="WY25" s="405"/>
      <c r="WZ25" s="405"/>
      <c r="XA25" s="405"/>
      <c r="XB25" s="405"/>
      <c r="XC25" s="405"/>
      <c r="XD25" s="405"/>
      <c r="XE25" s="405"/>
      <c r="XF25" s="405"/>
      <c r="XG25" s="405"/>
      <c r="XH25" s="405"/>
      <c r="XI25" s="405"/>
      <c r="XJ25" s="405"/>
      <c r="XK25" s="405"/>
      <c r="XL25" s="405"/>
      <c r="XM25" s="405"/>
      <c r="XN25" s="405"/>
      <c r="XO25" s="405"/>
      <c r="XP25" s="405"/>
      <c r="XQ25" s="405"/>
      <c r="XR25" s="405"/>
      <c r="XS25" s="405"/>
      <c r="XT25" s="405"/>
      <c r="XU25" s="405"/>
      <c r="XV25" s="405"/>
      <c r="XW25" s="405"/>
      <c r="XX25" s="405"/>
      <c r="XY25" s="405"/>
      <c r="XZ25" s="405"/>
      <c r="YA25" s="405"/>
      <c r="YB25" s="405"/>
      <c r="YC25" s="405"/>
      <c r="YD25" s="405"/>
      <c r="YE25" s="405"/>
      <c r="YF25" s="405"/>
      <c r="YG25" s="405"/>
      <c r="YH25" s="405"/>
      <c r="YI25" s="405"/>
      <c r="YJ25" s="405"/>
      <c r="YK25" s="405"/>
      <c r="YL25" s="405"/>
      <c r="YM25" s="405"/>
      <c r="YN25" s="405"/>
      <c r="YO25" s="405"/>
      <c r="YP25" s="405"/>
      <c r="YQ25" s="405"/>
      <c r="YR25" s="405"/>
      <c r="YS25" s="405"/>
      <c r="YT25" s="405"/>
      <c r="YU25" s="405"/>
      <c r="YV25" s="405"/>
      <c r="YW25" s="405"/>
      <c r="YX25" s="405"/>
      <c r="YY25" s="405"/>
      <c r="YZ25" s="405"/>
      <c r="ZA25" s="405"/>
      <c r="ZB25" s="405"/>
      <c r="ZC25" s="405"/>
      <c r="ZD25" s="405"/>
      <c r="ZE25" s="405"/>
      <c r="ZF25" s="405"/>
      <c r="ZG25" s="405"/>
      <c r="ZH25" s="405"/>
      <c r="ZI25" s="405"/>
      <c r="ZJ25" s="405"/>
      <c r="ZK25" s="405"/>
      <c r="ZL25" s="405"/>
      <c r="ZM25" s="405"/>
      <c r="ZN25" s="405"/>
      <c r="ZO25" s="405"/>
      <c r="ZP25" s="405"/>
      <c r="ZQ25" s="405"/>
      <c r="ZR25" s="405"/>
      <c r="ZS25" s="405"/>
      <c r="ZT25" s="405"/>
      <c r="ZU25" s="405"/>
      <c r="ZV25" s="405"/>
      <c r="ZW25" s="405"/>
      <c r="ZX25" s="405"/>
      <c r="ZY25" s="405"/>
      <c r="ZZ25" s="405"/>
      <c r="AAA25" s="405"/>
      <c r="AAB25" s="405"/>
      <c r="AAC25" s="405"/>
      <c r="AAD25" s="405"/>
      <c r="AAE25" s="405"/>
      <c r="AAF25" s="405"/>
      <c r="AAG25" s="405"/>
      <c r="AAH25" s="405"/>
      <c r="AAI25" s="405"/>
      <c r="AAJ25" s="405"/>
      <c r="AAK25" s="405"/>
      <c r="AAL25" s="405"/>
      <c r="AAM25" s="405"/>
      <c r="AAN25" s="405"/>
      <c r="AAO25" s="405"/>
      <c r="AAP25" s="405"/>
      <c r="AAQ25" s="405"/>
      <c r="AAR25" s="405"/>
      <c r="AAS25" s="405"/>
      <c r="AAT25" s="405"/>
      <c r="AAU25" s="405"/>
      <c r="AAV25" s="405"/>
      <c r="AAW25" s="405"/>
      <c r="AAX25" s="405"/>
      <c r="AAY25" s="405"/>
      <c r="AAZ25" s="405"/>
      <c r="ABA25" s="405"/>
      <c r="ABB25" s="405"/>
      <c r="ABC25" s="405"/>
      <c r="ABD25" s="405"/>
      <c r="ABE25" s="405"/>
      <c r="ABF25" s="405"/>
      <c r="ABG25" s="405"/>
      <c r="ABH25" s="405"/>
      <c r="ABI25" s="405"/>
      <c r="ABJ25" s="405"/>
      <c r="ABK25" s="405"/>
      <c r="ABL25" s="405"/>
      <c r="ABM25" s="405"/>
      <c r="ABN25" s="405"/>
      <c r="ABO25" s="405"/>
      <c r="ABP25" s="405"/>
      <c r="ABQ25" s="405"/>
      <c r="ABR25" s="405"/>
      <c r="ABS25" s="405"/>
      <c r="ABT25" s="405"/>
      <c r="ABU25" s="405"/>
      <c r="ABV25" s="405"/>
      <c r="ABW25" s="405"/>
      <c r="ABX25" s="405"/>
      <c r="ABY25" s="405"/>
      <c r="ABZ25" s="405"/>
      <c r="ACA25" s="405"/>
      <c r="ACB25" s="405"/>
      <c r="ACC25" s="405"/>
      <c r="ACD25" s="405"/>
      <c r="ACE25" s="405"/>
      <c r="ACF25" s="405"/>
      <c r="ACG25" s="405"/>
      <c r="ACH25" s="405"/>
      <c r="ACI25" s="405"/>
      <c r="ACJ25" s="405"/>
      <c r="ACK25" s="405"/>
      <c r="ACL25" s="405"/>
      <c r="ACM25" s="405"/>
      <c r="ACN25" s="405"/>
      <c r="ACO25" s="405"/>
      <c r="ACP25" s="405"/>
      <c r="ACQ25" s="405"/>
      <c r="ACR25" s="405"/>
      <c r="ACS25" s="405"/>
      <c r="ACT25" s="405"/>
      <c r="ACU25" s="405"/>
      <c r="ACV25" s="405"/>
      <c r="ACW25" s="405"/>
      <c r="ACX25" s="405"/>
      <c r="ACY25" s="405"/>
      <c r="ACZ25" s="405"/>
      <c r="ADA25" s="405"/>
      <c r="ADB25" s="405"/>
      <c r="ADC25" s="405"/>
      <c r="ADD25" s="405"/>
      <c r="ADE25" s="405"/>
      <c r="ADF25" s="405"/>
      <c r="ADG25" s="405"/>
      <c r="ADH25" s="405"/>
      <c r="ADI25" s="405"/>
      <c r="ADJ25" s="405"/>
      <c r="ADK25" s="405"/>
      <c r="ADL25" s="405"/>
      <c r="ADM25" s="405"/>
      <c r="ADN25" s="405"/>
      <c r="ADO25" s="405"/>
      <c r="ADP25" s="405"/>
      <c r="ADQ25" s="405"/>
      <c r="ADR25" s="405"/>
      <c r="ADS25" s="405"/>
      <c r="ADT25" s="405"/>
      <c r="ADU25" s="405"/>
      <c r="ADV25" s="405"/>
      <c r="ADW25" s="405"/>
      <c r="ADX25" s="405"/>
      <c r="ADY25" s="405"/>
      <c r="ADZ25" s="405"/>
      <c r="AEA25" s="405"/>
      <c r="AEB25" s="405"/>
      <c r="AEC25" s="405"/>
      <c r="AED25" s="405"/>
      <c r="AEE25" s="405"/>
      <c r="AEF25" s="405"/>
      <c r="AEG25" s="405"/>
      <c r="AEH25" s="405"/>
      <c r="AEI25" s="405"/>
      <c r="AEJ25" s="405"/>
      <c r="AEK25" s="405"/>
      <c r="AEL25" s="405"/>
      <c r="AEM25" s="405"/>
      <c r="AEN25" s="405"/>
      <c r="AEO25" s="405"/>
      <c r="AEP25" s="405"/>
      <c r="AEQ25" s="405"/>
      <c r="AER25" s="405"/>
      <c r="AES25" s="405"/>
      <c r="AET25" s="405"/>
      <c r="AEU25" s="405"/>
      <c r="AEV25" s="405"/>
      <c r="AEW25" s="405"/>
      <c r="AEX25" s="405"/>
      <c r="AEY25" s="405"/>
      <c r="AEZ25" s="405"/>
      <c r="AFA25" s="405"/>
      <c r="AFB25" s="405"/>
      <c r="AFC25" s="405"/>
      <c r="AFD25" s="405"/>
      <c r="AFE25" s="405"/>
      <c r="AFF25" s="405"/>
      <c r="AFG25" s="405"/>
      <c r="AFH25" s="405"/>
      <c r="AFI25" s="405"/>
      <c r="AFJ25" s="405"/>
      <c r="AFK25" s="405"/>
      <c r="AFL25" s="405"/>
      <c r="AFM25" s="405"/>
      <c r="AFN25" s="405"/>
      <c r="AFO25" s="405"/>
      <c r="AFP25" s="405"/>
      <c r="AFQ25" s="405"/>
      <c r="AFR25" s="405"/>
      <c r="AFS25" s="405"/>
      <c r="AFT25" s="405"/>
      <c r="AFU25" s="405"/>
      <c r="AFV25" s="405"/>
      <c r="AFW25" s="405"/>
      <c r="AFX25" s="405"/>
      <c r="AFY25" s="405"/>
      <c r="AFZ25" s="405"/>
      <c r="AGA25" s="405"/>
      <c r="AGB25" s="405"/>
      <c r="AGC25" s="405"/>
      <c r="AGD25" s="405"/>
      <c r="AGE25" s="405"/>
      <c r="AGF25" s="405"/>
      <c r="AGG25" s="405"/>
      <c r="AGH25" s="405"/>
      <c r="AGI25" s="405"/>
      <c r="AGJ25" s="405"/>
      <c r="AGK25" s="405"/>
      <c r="AGL25" s="405"/>
      <c r="AGM25" s="405"/>
      <c r="AGN25" s="405"/>
      <c r="AGO25" s="405"/>
      <c r="AGP25" s="405"/>
      <c r="AGQ25" s="405"/>
      <c r="AGR25" s="405"/>
      <c r="AGS25" s="405"/>
      <c r="AGT25" s="405"/>
      <c r="AGU25" s="405"/>
      <c r="AGV25" s="405"/>
      <c r="AGW25" s="405"/>
      <c r="AGX25" s="405"/>
      <c r="AGY25" s="405"/>
      <c r="AGZ25" s="405"/>
      <c r="AHA25" s="405"/>
      <c r="AHB25" s="405"/>
      <c r="AHC25" s="405"/>
      <c r="AHD25" s="405"/>
      <c r="AHE25" s="405"/>
      <c r="AHF25" s="405"/>
      <c r="AHG25" s="405"/>
      <c r="AHH25" s="405"/>
      <c r="AHI25" s="405"/>
      <c r="AHJ25" s="405"/>
      <c r="AHK25" s="405"/>
      <c r="AHL25" s="405"/>
      <c r="AHM25" s="405"/>
      <c r="AHN25" s="405"/>
      <c r="AHO25" s="405"/>
      <c r="AHP25" s="405"/>
      <c r="AHQ25" s="405"/>
      <c r="AHR25" s="405"/>
      <c r="AHS25" s="405"/>
      <c r="AHT25" s="405"/>
      <c r="AHU25" s="405"/>
      <c r="AHV25" s="405"/>
      <c r="AHW25" s="405"/>
      <c r="AHX25" s="405"/>
      <c r="AHY25" s="405"/>
      <c r="AHZ25" s="405"/>
      <c r="AIA25" s="405"/>
      <c r="AIB25" s="405"/>
      <c r="AIC25" s="405"/>
      <c r="AID25" s="405"/>
      <c r="AIE25" s="405"/>
      <c r="AIF25" s="405"/>
      <c r="AIG25" s="405"/>
      <c r="AIH25" s="405"/>
      <c r="AII25" s="405"/>
      <c r="AIJ25" s="405"/>
      <c r="AIK25" s="405"/>
      <c r="AIL25" s="405"/>
      <c r="AIM25" s="405"/>
      <c r="AIN25" s="405"/>
      <c r="AIO25" s="405"/>
      <c r="AIP25" s="405"/>
      <c r="AIQ25" s="405"/>
      <c r="AIR25" s="405"/>
      <c r="AIS25" s="405"/>
      <c r="AIT25" s="405"/>
      <c r="AIU25" s="405"/>
      <c r="AIV25" s="405"/>
      <c r="AIW25" s="405"/>
      <c r="AIX25" s="405"/>
      <c r="AIY25" s="405"/>
      <c r="AIZ25" s="405"/>
      <c r="AJA25" s="405"/>
      <c r="AJB25" s="405"/>
      <c r="AJC25" s="405"/>
      <c r="AJD25" s="405"/>
      <c r="AJE25" s="405"/>
      <c r="AJF25" s="405"/>
      <c r="AJG25" s="405"/>
      <c r="AJH25" s="405"/>
      <c r="AJI25" s="405"/>
      <c r="AJJ25" s="405"/>
      <c r="AJK25" s="405"/>
      <c r="AJL25" s="405"/>
      <c r="AJM25" s="405"/>
      <c r="AJN25" s="405"/>
      <c r="AJO25" s="405"/>
      <c r="AJP25" s="405"/>
      <c r="AJQ25" s="405"/>
      <c r="AJR25" s="405"/>
      <c r="AJS25" s="405"/>
      <c r="AJT25" s="405"/>
      <c r="AJU25" s="405"/>
      <c r="AJV25" s="405"/>
      <c r="AJW25" s="405"/>
      <c r="AJX25" s="405"/>
      <c r="AJY25" s="405"/>
      <c r="AJZ25" s="405"/>
      <c r="AKA25" s="405"/>
      <c r="AKB25" s="405"/>
      <c r="AKC25" s="405"/>
      <c r="AKD25" s="405"/>
      <c r="AKE25" s="405"/>
      <c r="AKF25" s="405"/>
      <c r="AKG25" s="405"/>
      <c r="AKH25" s="405"/>
      <c r="AKI25" s="405"/>
      <c r="AKJ25" s="405"/>
      <c r="AKK25" s="405"/>
      <c r="AKL25" s="405"/>
      <c r="AKM25" s="405"/>
      <c r="AKN25" s="405"/>
      <c r="AKO25" s="405"/>
      <c r="AKP25" s="405"/>
      <c r="AKQ25" s="405"/>
      <c r="AKR25" s="405"/>
      <c r="AKS25" s="405"/>
      <c r="AKT25" s="405"/>
      <c r="AKU25" s="405"/>
      <c r="AKV25" s="405"/>
      <c r="AKW25" s="405"/>
      <c r="AKX25" s="405"/>
      <c r="AKY25" s="405"/>
      <c r="AKZ25" s="405"/>
      <c r="ALA25" s="405"/>
      <c r="ALB25" s="405"/>
      <c r="ALC25" s="405"/>
      <c r="ALD25" s="405"/>
      <c r="ALE25" s="405"/>
      <c r="ALF25" s="405"/>
      <c r="ALG25" s="405"/>
      <c r="ALH25" s="405"/>
      <c r="ALI25" s="405"/>
      <c r="ALJ25" s="405"/>
      <c r="ALK25" s="405"/>
      <c r="ALL25" s="405"/>
      <c r="ALM25" s="405"/>
      <c r="ALN25" s="405"/>
      <c r="ALO25" s="405"/>
      <c r="ALP25" s="405"/>
      <c r="ALQ25" s="405"/>
      <c r="ALR25" s="405"/>
      <c r="ALS25" s="405"/>
      <c r="ALT25" s="405"/>
      <c r="ALU25" s="405"/>
      <c r="ALV25" s="405"/>
      <c r="ALW25" s="405"/>
      <c r="ALX25" s="405"/>
      <c r="ALY25" s="405"/>
      <c r="ALZ25" s="405"/>
      <c r="AMA25" s="405"/>
      <c r="AMB25" s="405"/>
      <c r="AMC25" s="405"/>
      <c r="AMD25" s="405"/>
      <c r="AME25" s="405"/>
      <c r="AMF25" s="405"/>
      <c r="AMG25" s="405"/>
      <c r="AMH25" s="405"/>
      <c r="AMI25" s="405"/>
      <c r="AMJ25" s="405"/>
      <c r="AMK25" s="405"/>
      <c r="AML25" s="405"/>
      <c r="AMM25" s="405"/>
      <c r="AMN25" s="405"/>
      <c r="AMO25" s="405"/>
      <c r="AMP25" s="405"/>
      <c r="AMQ25" s="405"/>
      <c r="AMR25" s="405"/>
      <c r="AMS25" s="405"/>
      <c r="AMT25" s="405"/>
      <c r="AMU25" s="405"/>
      <c r="AMV25" s="405"/>
      <c r="AMW25" s="405"/>
      <c r="AMX25" s="405"/>
      <c r="AMY25" s="405"/>
      <c r="AMZ25" s="405"/>
      <c r="ANA25" s="405"/>
      <c r="ANB25" s="405"/>
      <c r="ANC25" s="405"/>
      <c r="AND25" s="405"/>
      <c r="ANE25" s="405"/>
      <c r="ANF25" s="405"/>
      <c r="ANG25" s="405"/>
      <c r="ANH25" s="405"/>
      <c r="ANI25" s="405"/>
      <c r="ANJ25" s="405"/>
      <c r="ANK25" s="405"/>
      <c r="ANL25" s="405"/>
      <c r="ANM25" s="405"/>
      <c r="ANN25" s="405"/>
      <c r="ANO25" s="405"/>
      <c r="ANP25" s="405"/>
      <c r="ANQ25" s="405"/>
      <c r="ANR25" s="405"/>
      <c r="ANS25" s="405"/>
      <c r="ANT25" s="405"/>
      <c r="ANU25" s="405"/>
      <c r="ANV25" s="405"/>
      <c r="ANW25" s="405"/>
      <c r="ANX25" s="405"/>
      <c r="ANY25" s="405"/>
      <c r="ANZ25" s="405"/>
      <c r="AOA25" s="405"/>
      <c r="AOB25" s="405"/>
      <c r="AOC25" s="405"/>
      <c r="AOD25" s="405"/>
      <c r="AOE25" s="405"/>
      <c r="AOF25" s="405"/>
      <c r="AOG25" s="405"/>
      <c r="AOH25" s="405"/>
      <c r="AOI25" s="405"/>
      <c r="AOJ25" s="405"/>
      <c r="AOK25" s="405"/>
      <c r="AOL25" s="405"/>
      <c r="AOM25" s="405"/>
      <c r="AON25" s="405"/>
      <c r="AOO25" s="405"/>
      <c r="AOP25" s="405"/>
      <c r="AOQ25" s="405"/>
      <c r="AOR25" s="405"/>
      <c r="AOS25" s="405"/>
      <c r="AOT25" s="405"/>
      <c r="AOU25" s="405"/>
      <c r="AOV25" s="405"/>
      <c r="AOW25" s="405"/>
      <c r="AOX25" s="405"/>
      <c r="AOY25" s="405"/>
      <c r="AOZ25" s="405"/>
      <c r="APA25" s="405"/>
      <c r="APB25" s="405"/>
      <c r="APC25" s="405"/>
      <c r="APD25" s="405"/>
      <c r="APE25" s="405"/>
      <c r="APF25" s="405"/>
      <c r="APG25" s="405"/>
      <c r="APH25" s="405"/>
      <c r="API25" s="405"/>
      <c r="APJ25" s="405"/>
      <c r="APK25" s="405"/>
      <c r="APL25" s="405"/>
      <c r="APM25" s="405"/>
      <c r="APN25" s="405"/>
      <c r="APO25" s="405"/>
      <c r="APP25" s="405"/>
      <c r="APQ25" s="405"/>
      <c r="APR25" s="405"/>
      <c r="APS25" s="405"/>
      <c r="APT25" s="405"/>
      <c r="APU25" s="405"/>
      <c r="APV25" s="405"/>
      <c r="APW25" s="405"/>
      <c r="APX25" s="405"/>
      <c r="APY25" s="405"/>
      <c r="APZ25" s="405"/>
      <c r="AQA25" s="405"/>
      <c r="AQB25" s="405"/>
      <c r="AQC25" s="405"/>
      <c r="AQD25" s="405"/>
      <c r="AQE25" s="405"/>
      <c r="AQF25" s="405"/>
      <c r="AQG25" s="405"/>
      <c r="AQH25" s="405"/>
      <c r="AQI25" s="405"/>
      <c r="AQJ25" s="405"/>
      <c r="AQK25" s="405"/>
      <c r="AQL25" s="405"/>
      <c r="AQM25" s="405"/>
      <c r="AQN25" s="405"/>
      <c r="AQO25" s="405"/>
      <c r="AQP25" s="405"/>
      <c r="AQQ25" s="405"/>
      <c r="AQR25" s="405"/>
      <c r="AQS25" s="405"/>
      <c r="AQT25" s="405"/>
      <c r="AQU25" s="405"/>
      <c r="AQV25" s="405"/>
      <c r="AQW25" s="405"/>
      <c r="AQX25" s="405"/>
      <c r="AQY25" s="405"/>
      <c r="AQZ25" s="405"/>
      <c r="ARA25" s="405"/>
      <c r="ARB25" s="405"/>
      <c r="ARC25" s="405"/>
      <c r="ARD25" s="405"/>
      <c r="ARE25" s="405"/>
      <c r="ARF25" s="405"/>
      <c r="ARG25" s="405"/>
      <c r="ARH25" s="405"/>
      <c r="ARI25" s="405"/>
      <c r="ARJ25" s="405"/>
      <c r="ARK25" s="405"/>
      <c r="ARL25" s="405"/>
      <c r="ARM25" s="405"/>
      <c r="ARN25" s="405"/>
      <c r="ARO25" s="405"/>
      <c r="ARP25" s="405"/>
      <c r="ARQ25" s="405"/>
      <c r="ARR25" s="405"/>
      <c r="ARS25" s="405"/>
      <c r="ART25" s="405"/>
      <c r="ARU25" s="405"/>
      <c r="ARV25" s="405"/>
      <c r="ARW25" s="405"/>
      <c r="ARX25" s="405"/>
      <c r="ARY25" s="405"/>
      <c r="ARZ25" s="405"/>
      <c r="ASA25" s="405"/>
      <c r="ASB25" s="405"/>
      <c r="ASC25" s="405"/>
      <c r="ASD25" s="405"/>
      <c r="ASE25" s="405"/>
      <c r="ASF25" s="405"/>
      <c r="ASG25" s="405"/>
      <c r="ASH25" s="405"/>
      <c r="ASI25" s="405"/>
      <c r="ASJ25" s="405"/>
      <c r="ASK25" s="405"/>
      <c r="ASL25" s="405"/>
      <c r="ASM25" s="405"/>
      <c r="ASN25" s="405"/>
      <c r="ASO25" s="405"/>
      <c r="ASP25" s="405"/>
      <c r="ASQ25" s="405"/>
      <c r="ASR25" s="405"/>
      <c r="ASS25" s="405"/>
      <c r="AST25" s="405"/>
      <c r="ASU25" s="405"/>
      <c r="ASV25" s="405"/>
      <c r="ASW25" s="405"/>
      <c r="ASX25" s="405"/>
      <c r="ASY25" s="405"/>
      <c r="ASZ25" s="405"/>
      <c r="ATA25" s="405"/>
      <c r="ATB25" s="405"/>
      <c r="ATC25" s="405"/>
      <c r="ATD25" s="405"/>
      <c r="ATE25" s="405"/>
      <c r="ATF25" s="405"/>
      <c r="ATG25" s="405"/>
      <c r="ATH25" s="405"/>
      <c r="ATI25" s="405"/>
      <c r="ATJ25" s="405"/>
      <c r="ATK25" s="405"/>
      <c r="ATL25" s="405"/>
      <c r="ATM25" s="405"/>
      <c r="ATN25" s="405"/>
      <c r="ATO25" s="405"/>
      <c r="ATP25" s="405"/>
      <c r="ATQ25" s="405"/>
      <c r="ATR25" s="405"/>
      <c r="ATS25" s="405"/>
      <c r="ATT25" s="405"/>
      <c r="ATU25" s="405"/>
      <c r="ATV25" s="405"/>
      <c r="ATW25" s="405"/>
      <c r="ATX25" s="405"/>
      <c r="ATY25" s="405"/>
      <c r="ATZ25" s="405"/>
      <c r="AUA25" s="405"/>
      <c r="AUB25" s="405"/>
      <c r="AUC25" s="405"/>
      <c r="AUD25" s="405"/>
      <c r="AUE25" s="405"/>
      <c r="AUF25" s="405"/>
      <c r="AUG25" s="405"/>
      <c r="AUH25" s="405"/>
      <c r="AUI25" s="405"/>
      <c r="AUJ25" s="405"/>
      <c r="AUK25" s="405"/>
      <c r="AUL25" s="405"/>
      <c r="AUM25" s="405"/>
      <c r="AUN25" s="405"/>
      <c r="AUO25" s="405"/>
      <c r="AUP25" s="405"/>
      <c r="AUQ25" s="405"/>
      <c r="AUR25" s="405"/>
      <c r="AUS25" s="405"/>
      <c r="AUT25" s="405"/>
      <c r="AUU25" s="405"/>
      <c r="AUV25" s="405"/>
      <c r="AUW25" s="405"/>
      <c r="AUX25" s="405"/>
      <c r="AUY25" s="405"/>
      <c r="AUZ25" s="405"/>
      <c r="AVA25" s="405"/>
      <c r="AVB25" s="405"/>
      <c r="AVC25" s="405"/>
      <c r="AVD25" s="405"/>
      <c r="AVE25" s="405"/>
      <c r="AVF25" s="405"/>
      <c r="AVG25" s="405"/>
      <c r="AVH25" s="405"/>
      <c r="AVI25" s="405"/>
      <c r="AVJ25" s="405"/>
      <c r="AVK25" s="405"/>
      <c r="AVL25" s="405"/>
      <c r="AVM25" s="405"/>
      <c r="AVN25" s="405"/>
      <c r="AVO25" s="405"/>
      <c r="AVP25" s="405"/>
      <c r="AVQ25" s="405"/>
      <c r="AVR25" s="405"/>
      <c r="AVS25" s="405"/>
      <c r="AVT25" s="405"/>
      <c r="AVU25" s="405"/>
      <c r="AVV25" s="405"/>
      <c r="AVW25" s="405"/>
      <c r="AVX25" s="405"/>
      <c r="AVY25" s="405"/>
      <c r="AVZ25" s="405"/>
      <c r="AWA25" s="405"/>
      <c r="AWB25" s="405"/>
      <c r="AWC25" s="405"/>
      <c r="AWD25" s="405"/>
      <c r="AWE25" s="405"/>
      <c r="AWF25" s="405"/>
      <c r="AWG25" s="405"/>
      <c r="AWH25" s="405"/>
      <c r="AWI25" s="405"/>
      <c r="AWJ25" s="405"/>
      <c r="AWK25" s="405"/>
      <c r="AWL25" s="405"/>
      <c r="AWM25" s="405"/>
      <c r="AWN25" s="405"/>
      <c r="AWO25" s="405"/>
      <c r="AWP25" s="405"/>
      <c r="AWQ25" s="405"/>
      <c r="AWR25" s="405"/>
      <c r="AWS25" s="405"/>
      <c r="AWT25" s="405"/>
      <c r="AWU25" s="405"/>
      <c r="AWV25" s="405"/>
      <c r="AWW25" s="405"/>
      <c r="AWX25" s="405"/>
      <c r="AWY25" s="405"/>
      <c r="AWZ25" s="405"/>
      <c r="AXA25" s="405"/>
      <c r="AXB25" s="405"/>
      <c r="AXC25" s="405"/>
      <c r="AXD25" s="405"/>
      <c r="AXE25" s="405"/>
      <c r="AXF25" s="405"/>
      <c r="AXG25" s="405"/>
      <c r="AXH25" s="405"/>
      <c r="AXI25" s="405"/>
      <c r="AXJ25" s="405"/>
      <c r="AXK25" s="405"/>
      <c r="AXL25" s="405"/>
      <c r="AXM25" s="405"/>
      <c r="AXN25" s="405"/>
      <c r="AXO25" s="405"/>
      <c r="AXP25" s="405"/>
      <c r="AXQ25" s="405"/>
      <c r="AXR25" s="405"/>
      <c r="AXS25" s="405"/>
      <c r="AXT25" s="405"/>
      <c r="AXU25" s="405"/>
      <c r="AXV25" s="405"/>
      <c r="AXW25" s="405"/>
      <c r="AXX25" s="405"/>
      <c r="AXY25" s="405"/>
      <c r="AXZ25" s="405"/>
      <c r="AYA25" s="405"/>
      <c r="AYB25" s="405"/>
      <c r="AYC25" s="405"/>
      <c r="AYD25" s="405"/>
      <c r="AYE25" s="405"/>
      <c r="AYF25" s="405"/>
      <c r="AYG25" s="405"/>
      <c r="AYH25" s="405"/>
      <c r="AYI25" s="405"/>
      <c r="AYJ25" s="405"/>
      <c r="AYK25" s="405"/>
      <c r="AYL25" s="405"/>
      <c r="AYM25" s="405"/>
      <c r="AYN25" s="405"/>
      <c r="AYO25" s="405"/>
      <c r="AYP25" s="405"/>
      <c r="AYQ25" s="405"/>
      <c r="AYR25" s="405"/>
      <c r="AYS25" s="405"/>
      <c r="AYT25" s="405"/>
      <c r="AYU25" s="405"/>
      <c r="AYV25" s="405"/>
      <c r="AYW25" s="405"/>
      <c r="AYX25" s="405"/>
      <c r="AYY25" s="405"/>
      <c r="AYZ25" s="405"/>
      <c r="AZA25" s="405"/>
      <c r="AZB25" s="405"/>
      <c r="AZC25" s="405"/>
      <c r="AZD25" s="405"/>
      <c r="AZE25" s="405"/>
      <c r="AZF25" s="405"/>
      <c r="AZG25" s="405"/>
      <c r="AZH25" s="405"/>
      <c r="AZI25" s="405"/>
      <c r="AZJ25" s="405"/>
      <c r="AZK25" s="405"/>
      <c r="AZL25" s="405"/>
      <c r="AZM25" s="405"/>
      <c r="AZN25" s="405"/>
      <c r="AZO25" s="405"/>
      <c r="AZP25" s="405"/>
      <c r="AZQ25" s="405"/>
      <c r="AZR25" s="405"/>
      <c r="AZS25" s="405"/>
      <c r="AZT25" s="405"/>
      <c r="AZU25" s="405"/>
      <c r="AZV25" s="405"/>
      <c r="AZW25" s="405"/>
      <c r="AZX25" s="405"/>
      <c r="AZY25" s="405"/>
      <c r="AZZ25" s="405"/>
      <c r="BAA25" s="405"/>
      <c r="BAB25" s="405"/>
      <c r="BAC25" s="405"/>
      <c r="BAD25" s="405"/>
      <c r="BAE25" s="405"/>
      <c r="BAF25" s="405"/>
      <c r="BAG25" s="405"/>
      <c r="BAH25" s="405"/>
      <c r="BAI25" s="405"/>
      <c r="BAJ25" s="405"/>
      <c r="BAK25" s="405"/>
      <c r="BAL25" s="405"/>
      <c r="BAM25" s="405"/>
      <c r="BAN25" s="405"/>
      <c r="BAO25" s="405"/>
      <c r="BAP25" s="405"/>
      <c r="BAQ25" s="405"/>
      <c r="BAR25" s="405"/>
      <c r="BAS25" s="405"/>
      <c r="BAT25" s="405"/>
      <c r="BAU25" s="405"/>
      <c r="BAV25" s="405"/>
      <c r="BAW25" s="405"/>
      <c r="BAX25" s="405"/>
      <c r="BAY25" s="405"/>
      <c r="BAZ25" s="405"/>
      <c r="BBA25" s="405"/>
      <c r="BBB25" s="405"/>
      <c r="BBC25" s="405"/>
      <c r="BBD25" s="405"/>
      <c r="BBE25" s="405"/>
      <c r="BBF25" s="405"/>
      <c r="BBG25" s="405"/>
      <c r="BBH25" s="405"/>
      <c r="BBI25" s="405"/>
      <c r="BBJ25" s="405"/>
      <c r="BBK25" s="405"/>
      <c r="BBL25" s="405"/>
      <c r="BBM25" s="405"/>
      <c r="BBN25" s="405"/>
      <c r="BBO25" s="405"/>
      <c r="BBP25" s="405"/>
      <c r="BBQ25" s="405"/>
      <c r="BBR25" s="405"/>
      <c r="BBS25" s="405"/>
      <c r="BBT25" s="405"/>
      <c r="BBU25" s="405"/>
      <c r="BBV25" s="405"/>
      <c r="BBW25" s="405"/>
      <c r="BBX25" s="405"/>
      <c r="BBY25" s="405"/>
      <c r="BBZ25" s="405"/>
      <c r="BCA25" s="405"/>
      <c r="BCB25" s="405"/>
      <c r="BCC25" s="405"/>
      <c r="BCD25" s="405"/>
      <c r="BCE25" s="405"/>
      <c r="BCF25" s="405"/>
      <c r="BCG25" s="405"/>
      <c r="BCH25" s="405"/>
      <c r="BCI25" s="405"/>
      <c r="BCJ25" s="405"/>
      <c r="BCK25" s="405"/>
      <c r="BCL25" s="405"/>
      <c r="BCM25" s="405"/>
      <c r="BCN25" s="405"/>
      <c r="BCO25" s="405"/>
      <c r="BCP25" s="405"/>
      <c r="BCQ25" s="405"/>
      <c r="BCR25" s="405"/>
      <c r="BCS25" s="405"/>
      <c r="BCT25" s="405"/>
      <c r="BCU25" s="405"/>
      <c r="BCV25" s="405"/>
      <c r="BCW25" s="405"/>
      <c r="BCX25" s="405"/>
      <c r="BCY25" s="405"/>
      <c r="BCZ25" s="405"/>
      <c r="BDA25" s="405"/>
      <c r="BDB25" s="405"/>
      <c r="BDC25" s="405"/>
      <c r="BDD25" s="405"/>
      <c r="BDE25" s="405"/>
      <c r="BDF25" s="405"/>
      <c r="BDG25" s="405"/>
      <c r="BDH25" s="405"/>
      <c r="BDI25" s="405"/>
      <c r="BDJ25" s="405"/>
      <c r="BDK25" s="405"/>
      <c r="BDL25" s="405"/>
      <c r="BDM25" s="405"/>
      <c r="BDN25" s="405"/>
      <c r="BDO25" s="405"/>
      <c r="BDP25" s="405"/>
      <c r="BDQ25" s="405"/>
      <c r="BDR25" s="405"/>
      <c r="BDS25" s="405"/>
      <c r="BDT25" s="405"/>
      <c r="BDU25" s="405"/>
      <c r="BDV25" s="405"/>
      <c r="BDW25" s="405"/>
      <c r="BDX25" s="405"/>
      <c r="BDY25" s="405"/>
      <c r="BDZ25" s="405"/>
      <c r="BEA25" s="405"/>
      <c r="BEB25" s="405"/>
      <c r="BEC25" s="405"/>
      <c r="BED25" s="405"/>
      <c r="BEE25" s="405"/>
      <c r="BEF25" s="405"/>
      <c r="BEG25" s="405"/>
      <c r="BEH25" s="405"/>
      <c r="BEI25" s="405"/>
      <c r="BEJ25" s="405"/>
      <c r="BEK25" s="405"/>
      <c r="BEL25" s="405"/>
      <c r="BEM25" s="405"/>
      <c r="BEN25" s="405"/>
      <c r="BEO25" s="405"/>
      <c r="BEP25" s="405"/>
      <c r="BEQ25" s="405"/>
      <c r="BER25" s="405"/>
      <c r="BES25" s="405"/>
      <c r="BET25" s="405"/>
      <c r="BEU25" s="405"/>
      <c r="BEV25" s="405"/>
      <c r="BEW25" s="405"/>
      <c r="BEX25" s="405"/>
      <c r="BEY25" s="405"/>
      <c r="BEZ25" s="405"/>
      <c r="BFA25" s="405"/>
      <c r="BFB25" s="405"/>
      <c r="BFC25" s="405"/>
      <c r="BFD25" s="405"/>
      <c r="BFE25" s="405"/>
      <c r="BFF25" s="405"/>
      <c r="BFG25" s="405"/>
      <c r="BFH25" s="405"/>
      <c r="BFI25" s="405"/>
      <c r="BFJ25" s="405"/>
      <c r="BFK25" s="405"/>
      <c r="BFL25" s="405"/>
      <c r="BFM25" s="405"/>
      <c r="BFN25" s="405"/>
      <c r="BFO25" s="405"/>
      <c r="BFP25" s="405"/>
      <c r="BFQ25" s="405"/>
      <c r="BFR25" s="405"/>
      <c r="BFS25" s="405"/>
      <c r="BFT25" s="405"/>
      <c r="BFU25" s="405"/>
      <c r="BFV25" s="405"/>
      <c r="BFW25" s="405"/>
      <c r="BFX25" s="405"/>
      <c r="BFY25" s="405"/>
      <c r="BFZ25" s="405"/>
      <c r="BGA25" s="405"/>
      <c r="BGB25" s="405"/>
      <c r="BGC25" s="405"/>
      <c r="BGD25" s="405"/>
      <c r="BGE25" s="405"/>
      <c r="BGF25" s="405"/>
      <c r="BGG25" s="405"/>
      <c r="BGH25" s="405"/>
      <c r="BGI25" s="405"/>
      <c r="BGJ25" s="405"/>
      <c r="BGK25" s="405"/>
      <c r="BGL25" s="405"/>
      <c r="BGM25" s="405"/>
      <c r="BGN25" s="405"/>
      <c r="BGO25" s="405"/>
      <c r="BGP25" s="405"/>
      <c r="BGQ25" s="405"/>
      <c r="BGR25" s="405"/>
      <c r="BGS25" s="405"/>
      <c r="BGT25" s="405"/>
      <c r="BGU25" s="405"/>
      <c r="BGV25" s="405"/>
      <c r="BGW25" s="405"/>
      <c r="BGX25" s="405"/>
      <c r="BGY25" s="405"/>
      <c r="BGZ25" s="405"/>
      <c r="BHA25" s="405"/>
      <c r="BHB25" s="405"/>
      <c r="BHC25" s="405"/>
      <c r="BHD25" s="405"/>
      <c r="BHE25" s="405"/>
      <c r="BHF25" s="405"/>
      <c r="BHG25" s="405"/>
      <c r="BHH25" s="405"/>
      <c r="BHI25" s="405"/>
      <c r="BHJ25" s="405"/>
      <c r="BHK25" s="405"/>
      <c r="BHL25" s="405"/>
      <c r="BHM25" s="405"/>
      <c r="BHN25" s="405"/>
      <c r="BHO25" s="405"/>
      <c r="BHP25" s="405"/>
      <c r="BHQ25" s="405"/>
      <c r="BHR25" s="405"/>
      <c r="BHS25" s="405"/>
      <c r="BHT25" s="405"/>
      <c r="BHU25" s="405"/>
      <c r="BHV25" s="405"/>
      <c r="BHW25" s="405"/>
      <c r="BHX25" s="405"/>
      <c r="BHY25" s="405"/>
      <c r="BHZ25" s="405"/>
      <c r="BIA25" s="405"/>
      <c r="BIB25" s="405"/>
      <c r="BIC25" s="405"/>
      <c r="BID25" s="405"/>
      <c r="BIE25" s="405"/>
      <c r="BIF25" s="405"/>
      <c r="BIG25" s="405"/>
      <c r="BIH25" s="405"/>
      <c r="BII25" s="405"/>
      <c r="BIJ25" s="405"/>
      <c r="BIK25" s="405"/>
      <c r="BIL25" s="405"/>
      <c r="BIM25" s="405"/>
      <c r="BIN25" s="405"/>
      <c r="BIO25" s="405"/>
      <c r="BIP25" s="405"/>
      <c r="BIQ25" s="405"/>
      <c r="BIR25" s="405"/>
      <c r="BIS25" s="405"/>
      <c r="BIT25" s="405"/>
      <c r="BIU25" s="405"/>
      <c r="BIV25" s="405"/>
      <c r="BIW25" s="405"/>
      <c r="BIX25" s="405"/>
      <c r="BIY25" s="405"/>
      <c r="BIZ25" s="405"/>
      <c r="BJA25" s="405"/>
      <c r="BJB25" s="405"/>
      <c r="BJC25" s="405"/>
      <c r="BJD25" s="405"/>
      <c r="BJE25" s="405"/>
      <c r="BJF25" s="405"/>
      <c r="BJG25" s="405"/>
      <c r="BJH25" s="405"/>
      <c r="BJI25" s="405"/>
      <c r="BJJ25" s="405"/>
      <c r="BJK25" s="405"/>
      <c r="BJL25" s="405"/>
      <c r="BJM25" s="405"/>
      <c r="BJN25" s="405"/>
      <c r="BJO25" s="405"/>
      <c r="BJP25" s="405"/>
      <c r="BJQ25" s="405"/>
      <c r="BJR25" s="405"/>
      <c r="BJS25" s="405"/>
      <c r="BJT25" s="405"/>
      <c r="BJU25" s="405"/>
      <c r="BJV25" s="405"/>
      <c r="BJW25" s="405"/>
      <c r="BJX25" s="405"/>
      <c r="BJY25" s="405"/>
      <c r="BJZ25" s="405"/>
      <c r="BKA25" s="405"/>
      <c r="BKB25" s="405"/>
      <c r="BKC25" s="405"/>
      <c r="BKD25" s="405"/>
      <c r="BKE25" s="405"/>
      <c r="BKF25" s="405"/>
      <c r="BKG25" s="405"/>
      <c r="BKH25" s="405"/>
      <c r="BKI25" s="405"/>
      <c r="BKJ25" s="405"/>
      <c r="BKK25" s="405"/>
      <c r="BKL25" s="405"/>
      <c r="BKM25" s="405"/>
      <c r="BKN25" s="405"/>
      <c r="BKO25" s="405"/>
      <c r="BKP25" s="405"/>
      <c r="BKQ25" s="405"/>
      <c r="BKR25" s="405"/>
      <c r="BKS25" s="405"/>
      <c r="BKT25" s="405"/>
      <c r="BKU25" s="405"/>
      <c r="BKV25" s="405"/>
      <c r="BKW25" s="405"/>
      <c r="BKX25" s="405"/>
      <c r="BKY25" s="405"/>
      <c r="BKZ25" s="405"/>
      <c r="BLA25" s="405"/>
      <c r="BLB25" s="405"/>
      <c r="BLC25" s="405"/>
      <c r="BLD25" s="405"/>
      <c r="BLE25" s="405"/>
      <c r="BLF25" s="405"/>
      <c r="BLG25" s="405"/>
      <c r="BLH25" s="405"/>
      <c r="BLI25" s="405"/>
      <c r="BLJ25" s="405"/>
      <c r="BLK25" s="405"/>
      <c r="BLL25" s="405"/>
      <c r="BLM25" s="405"/>
      <c r="BLN25" s="405"/>
      <c r="BLO25" s="405"/>
      <c r="BLP25" s="405"/>
      <c r="BLQ25" s="405"/>
      <c r="BLR25" s="405"/>
      <c r="BLS25" s="405"/>
      <c r="BLT25" s="405"/>
      <c r="BLU25" s="405"/>
      <c r="BLV25" s="405"/>
      <c r="BLW25" s="405"/>
      <c r="BLX25" s="405"/>
      <c r="BLY25" s="405"/>
      <c r="BLZ25" s="405"/>
      <c r="BMA25" s="405"/>
      <c r="BMB25" s="405"/>
      <c r="BMC25" s="405"/>
      <c r="BMD25" s="405"/>
      <c r="BME25" s="405"/>
      <c r="BMF25" s="405"/>
      <c r="BMG25" s="405"/>
      <c r="BMH25" s="405"/>
      <c r="BMI25" s="405"/>
      <c r="BMJ25" s="405"/>
      <c r="BMK25" s="405"/>
      <c r="BML25" s="405"/>
      <c r="BMM25" s="405"/>
      <c r="BMN25" s="405"/>
      <c r="BMO25" s="405"/>
      <c r="BMP25" s="405"/>
      <c r="BMQ25" s="405"/>
      <c r="BMR25" s="405"/>
      <c r="BMS25" s="405"/>
      <c r="BMT25" s="405"/>
      <c r="BMU25" s="405"/>
      <c r="BMV25" s="405"/>
      <c r="BMW25" s="405"/>
      <c r="BMX25" s="405"/>
      <c r="BMY25" s="405"/>
      <c r="BMZ25" s="405"/>
      <c r="BNA25" s="405"/>
      <c r="BNB25" s="405"/>
      <c r="BNC25" s="405"/>
      <c r="BND25" s="405"/>
      <c r="BNE25" s="405"/>
      <c r="BNF25" s="405"/>
      <c r="BNG25" s="405"/>
      <c r="BNH25" s="405"/>
      <c r="BNI25" s="405"/>
      <c r="BNJ25" s="405"/>
      <c r="BNK25" s="405"/>
      <c r="BNL25" s="405"/>
      <c r="BNM25" s="405"/>
      <c r="BNN25" s="405"/>
      <c r="BNO25" s="405"/>
      <c r="BNP25" s="405"/>
      <c r="BNQ25" s="405"/>
      <c r="BNR25" s="405"/>
      <c r="BNS25" s="405"/>
      <c r="BNT25" s="405"/>
      <c r="BNU25" s="405"/>
      <c r="BNV25" s="405"/>
      <c r="BNW25" s="405"/>
      <c r="BNX25" s="405"/>
      <c r="BNY25" s="405"/>
      <c r="BNZ25" s="405"/>
      <c r="BOA25" s="405"/>
      <c r="BOB25" s="405"/>
      <c r="BOC25" s="405"/>
      <c r="BOD25" s="405"/>
      <c r="BOE25" s="405"/>
      <c r="BOF25" s="405"/>
      <c r="BOG25" s="405"/>
      <c r="BOH25" s="405"/>
      <c r="BOI25" s="405"/>
      <c r="BOJ25" s="405"/>
      <c r="BOK25" s="405"/>
      <c r="BOL25" s="405"/>
      <c r="BOM25" s="405"/>
      <c r="BON25" s="405"/>
      <c r="BOO25" s="405"/>
      <c r="BOP25" s="405"/>
      <c r="BOQ25" s="405"/>
      <c r="BOR25" s="405"/>
      <c r="BOS25" s="405"/>
      <c r="BOT25" s="405"/>
      <c r="BOU25" s="405"/>
      <c r="BOV25" s="405"/>
      <c r="BOW25" s="405"/>
      <c r="BOX25" s="405"/>
      <c r="BOY25" s="405"/>
      <c r="BOZ25" s="405"/>
      <c r="BPA25" s="405"/>
      <c r="BPB25" s="405"/>
      <c r="BPC25" s="405"/>
      <c r="BPD25" s="405"/>
      <c r="BPE25" s="405"/>
      <c r="BPF25" s="405"/>
      <c r="BPG25" s="405"/>
      <c r="BPH25" s="405"/>
      <c r="BPI25" s="405"/>
      <c r="BPJ25" s="405"/>
      <c r="BPK25" s="405"/>
      <c r="BPL25" s="405"/>
      <c r="BPM25" s="405"/>
      <c r="BPN25" s="405"/>
      <c r="BPO25" s="405"/>
      <c r="BPP25" s="405"/>
      <c r="BPQ25" s="405"/>
      <c r="BPR25" s="405"/>
      <c r="BPS25" s="405"/>
      <c r="BPT25" s="405"/>
      <c r="BPU25" s="405"/>
      <c r="BPV25" s="405"/>
      <c r="BPW25" s="405"/>
      <c r="BPX25" s="405"/>
      <c r="BPY25" s="405"/>
      <c r="BPZ25" s="405"/>
      <c r="BQA25" s="405"/>
      <c r="BQB25" s="405"/>
      <c r="BQC25" s="405"/>
      <c r="BQD25" s="405"/>
      <c r="BQE25" s="405"/>
      <c r="BQF25" s="405"/>
      <c r="BQG25" s="405"/>
      <c r="BQH25" s="405"/>
      <c r="BQI25" s="405"/>
      <c r="BQJ25" s="405"/>
      <c r="BQK25" s="405"/>
      <c r="BQL25" s="405"/>
      <c r="BQM25" s="405"/>
      <c r="BQN25" s="405"/>
      <c r="BQO25" s="405"/>
      <c r="BQP25" s="405"/>
      <c r="BQQ25" s="405"/>
      <c r="BQR25" s="405"/>
      <c r="BQS25" s="405"/>
      <c r="BQT25" s="405"/>
      <c r="BQU25" s="405"/>
      <c r="BQV25" s="405"/>
      <c r="BQW25" s="405"/>
      <c r="BQX25" s="405"/>
      <c r="BQY25" s="405"/>
      <c r="BQZ25" s="405"/>
      <c r="BRA25" s="405"/>
      <c r="BRB25" s="405"/>
      <c r="BRC25" s="405"/>
      <c r="BRD25" s="405"/>
      <c r="BRE25" s="405"/>
      <c r="BRF25" s="405"/>
      <c r="BRG25" s="405"/>
      <c r="BRH25" s="405"/>
      <c r="BRI25" s="405"/>
      <c r="BRJ25" s="405"/>
      <c r="BRK25" s="405"/>
      <c r="BRL25" s="405"/>
      <c r="BRM25" s="405"/>
      <c r="BRN25" s="405"/>
      <c r="BRO25" s="405"/>
      <c r="BRP25" s="405"/>
      <c r="BRQ25" s="405"/>
      <c r="BRR25" s="405"/>
      <c r="BRS25" s="405"/>
      <c r="BRT25" s="405"/>
      <c r="BRU25" s="405"/>
      <c r="BRV25" s="405"/>
      <c r="BRW25" s="405"/>
      <c r="BRX25" s="405"/>
      <c r="BRY25" s="405"/>
      <c r="BRZ25" s="405"/>
      <c r="BSA25" s="405"/>
      <c r="BSB25" s="405"/>
      <c r="BSC25" s="405"/>
      <c r="BSD25" s="405"/>
      <c r="BSE25" s="405"/>
      <c r="BSF25" s="405"/>
      <c r="BSG25" s="405"/>
      <c r="BSH25" s="405"/>
      <c r="BSI25" s="405"/>
      <c r="BSJ25" s="405"/>
      <c r="BSK25" s="405"/>
      <c r="BSL25" s="405"/>
      <c r="BSM25" s="405"/>
      <c r="BSN25" s="405"/>
      <c r="BSO25" s="405"/>
      <c r="BSP25" s="405"/>
      <c r="BSQ25" s="405"/>
      <c r="BSR25" s="405"/>
      <c r="BSS25" s="405"/>
      <c r="BST25" s="405"/>
      <c r="BSU25" s="405"/>
      <c r="BSV25" s="405"/>
      <c r="BSW25" s="405"/>
      <c r="BSX25" s="405"/>
      <c r="BSY25" s="405"/>
      <c r="BSZ25" s="405"/>
      <c r="BTA25" s="405"/>
      <c r="BTB25" s="405"/>
      <c r="BTC25" s="405"/>
      <c r="BTD25" s="405"/>
      <c r="BTE25" s="405"/>
      <c r="BTF25" s="405"/>
      <c r="BTG25" s="405"/>
      <c r="BTH25" s="405"/>
      <c r="BTI25" s="405"/>
      <c r="BTJ25" s="405"/>
      <c r="BTK25" s="405"/>
      <c r="BTL25" s="405"/>
      <c r="BTM25" s="405"/>
      <c r="BTN25" s="405"/>
      <c r="BTO25" s="405"/>
      <c r="BTP25" s="405"/>
      <c r="BTQ25" s="405"/>
      <c r="BTR25" s="405"/>
      <c r="BTS25" s="405"/>
      <c r="BTT25" s="405"/>
      <c r="BTU25" s="405"/>
      <c r="BTV25" s="405"/>
      <c r="BTW25" s="405"/>
      <c r="BTX25" s="405"/>
      <c r="BTY25" s="405"/>
      <c r="BTZ25" s="405"/>
      <c r="BUA25" s="405"/>
      <c r="BUB25" s="405"/>
      <c r="BUC25" s="405"/>
      <c r="BUD25" s="405"/>
      <c r="BUE25" s="405"/>
      <c r="BUF25" s="405"/>
      <c r="BUG25" s="405"/>
      <c r="BUH25" s="405"/>
      <c r="BUI25" s="405"/>
      <c r="BUJ25" s="405"/>
      <c r="BUK25" s="405"/>
      <c r="BUL25" s="405"/>
      <c r="BUM25" s="405"/>
      <c r="BUN25" s="405"/>
      <c r="BUO25" s="405"/>
      <c r="BUP25" s="405"/>
      <c r="BUQ25" s="405"/>
      <c r="BUR25" s="405"/>
      <c r="BUS25" s="405"/>
      <c r="BUT25" s="405"/>
      <c r="BUU25" s="405"/>
      <c r="BUV25" s="405"/>
      <c r="BUW25" s="405"/>
      <c r="BUX25" s="405"/>
      <c r="BUY25" s="405"/>
      <c r="BUZ25" s="405"/>
      <c r="BVA25" s="405"/>
      <c r="BVB25" s="405"/>
      <c r="BVC25" s="405"/>
      <c r="BVD25" s="405"/>
      <c r="BVE25" s="405"/>
      <c r="BVF25" s="405"/>
      <c r="BVG25" s="405"/>
      <c r="BVH25" s="405"/>
      <c r="BVI25" s="405"/>
      <c r="BVJ25" s="405"/>
      <c r="BVK25" s="405"/>
      <c r="BVL25" s="405"/>
      <c r="BVM25" s="405"/>
      <c r="BVN25" s="405"/>
      <c r="BVO25" s="405"/>
      <c r="BVP25" s="405"/>
      <c r="BVQ25" s="405"/>
      <c r="BVR25" s="405"/>
      <c r="BVS25" s="405"/>
      <c r="BVT25" s="405"/>
      <c r="BVU25" s="405"/>
      <c r="BVV25" s="405"/>
      <c r="BVW25" s="405"/>
      <c r="BVX25" s="405"/>
      <c r="BVY25" s="405"/>
      <c r="BVZ25" s="405"/>
      <c r="BWA25" s="405"/>
      <c r="BWB25" s="405"/>
      <c r="BWC25" s="405"/>
      <c r="BWD25" s="405"/>
      <c r="BWE25" s="405"/>
      <c r="BWF25" s="405"/>
      <c r="BWG25" s="405"/>
      <c r="BWH25" s="405"/>
      <c r="BWI25" s="405"/>
      <c r="BWJ25" s="405"/>
      <c r="BWK25" s="405"/>
      <c r="BWL25" s="405"/>
      <c r="BWM25" s="405"/>
      <c r="BWN25" s="405"/>
      <c r="BWO25" s="405"/>
      <c r="BWP25" s="405"/>
      <c r="BWQ25" s="405"/>
      <c r="BWR25" s="405"/>
      <c r="BWS25" s="405"/>
      <c r="BWT25" s="405"/>
      <c r="BWU25" s="405"/>
      <c r="BWV25" s="405"/>
      <c r="BWW25" s="405"/>
      <c r="BWX25" s="405"/>
      <c r="BWY25" s="405"/>
      <c r="BWZ25" s="405"/>
      <c r="BXA25" s="405"/>
      <c r="BXB25" s="405"/>
      <c r="BXC25" s="405"/>
      <c r="BXD25" s="405"/>
      <c r="BXE25" s="405"/>
      <c r="BXF25" s="405"/>
      <c r="BXG25" s="405"/>
      <c r="BXH25" s="405"/>
      <c r="BXI25" s="405"/>
      <c r="BXJ25" s="405"/>
      <c r="BXK25" s="405"/>
      <c r="BXL25" s="405"/>
      <c r="BXM25" s="405"/>
      <c r="BXN25" s="405"/>
      <c r="BXO25" s="405"/>
      <c r="BXP25" s="405"/>
      <c r="BXQ25" s="405"/>
    </row>
    <row r="26" spans="1:1993" s="405" customFormat="1" ht="27.95" customHeight="1" x14ac:dyDescent="0.25">
      <c r="A26" s="745" t="s">
        <v>631</v>
      </c>
      <c r="B26" s="780">
        <v>10.16913344</v>
      </c>
      <c r="C26" s="780">
        <v>11.36843359</v>
      </c>
      <c r="D26" s="780">
        <v>11.65545966</v>
      </c>
      <c r="E26" s="780">
        <v>11.49918778</v>
      </c>
      <c r="F26" s="780">
        <v>12.289257279999999</v>
      </c>
      <c r="G26" s="780">
        <v>13.782049460000001</v>
      </c>
      <c r="H26" s="780">
        <v>10.614540379999999</v>
      </c>
      <c r="I26" s="780">
        <v>15.03454924</v>
      </c>
      <c r="J26" s="780">
        <v>15.663357730000001</v>
      </c>
      <c r="K26" s="780">
        <v>15.256561</v>
      </c>
      <c r="L26" s="780">
        <v>15.59121388</v>
      </c>
      <c r="M26" s="780">
        <v>15.37445666</v>
      </c>
      <c r="N26" s="780">
        <v>14.943050379999999</v>
      </c>
      <c r="O26" s="780">
        <v>14.470511589999999</v>
      </c>
      <c r="P26" s="780">
        <v>10.84317306</v>
      </c>
      <c r="Q26" s="780">
        <v>17.31644322</v>
      </c>
      <c r="R26" s="780">
        <v>17.089838689999997</v>
      </c>
      <c r="S26" s="780">
        <v>16.906848969999999</v>
      </c>
      <c r="T26" s="780">
        <v>16.353613240000001</v>
      </c>
      <c r="U26" s="780">
        <v>15.366368529999999</v>
      </c>
      <c r="V26" s="780">
        <v>15.013795380000001</v>
      </c>
      <c r="W26" s="780">
        <v>18.530971649999998</v>
      </c>
      <c r="X26" s="780">
        <v>25.41919725</v>
      </c>
      <c r="Y26" s="780">
        <v>19.031955870000001</v>
      </c>
      <c r="Z26" s="780">
        <v>18.735012709999999</v>
      </c>
      <c r="AA26" s="780">
        <v>18.766498809999998</v>
      </c>
      <c r="AB26" s="780">
        <v>18.47641131</v>
      </c>
      <c r="AC26" s="780">
        <v>20.855390499999999</v>
      </c>
      <c r="AD26" s="780">
        <v>20.659764079999999</v>
      </c>
      <c r="AE26" s="780">
        <v>20.107755190000002</v>
      </c>
      <c r="AF26" s="747">
        <v>19.972582210000002</v>
      </c>
      <c r="AG26" s="747">
        <v>19.81908997</v>
      </c>
      <c r="AH26" s="747">
        <v>19.063494420000001</v>
      </c>
      <c r="AI26" s="747">
        <v>22.226689649999997</v>
      </c>
      <c r="AJ26" s="747">
        <v>22.97931543</v>
      </c>
      <c r="AK26" s="747">
        <v>15.604337879999999</v>
      </c>
    </row>
    <row r="27" spans="1:1993" s="405" customFormat="1" ht="27.95" customHeight="1" x14ac:dyDescent="0.25">
      <c r="A27" s="728" t="s">
        <v>632</v>
      </c>
      <c r="B27" s="740">
        <v>0</v>
      </c>
      <c r="C27" s="740">
        <v>0</v>
      </c>
      <c r="D27" s="740">
        <v>0</v>
      </c>
      <c r="E27" s="740">
        <v>0</v>
      </c>
      <c r="F27" s="740">
        <v>0</v>
      </c>
      <c r="G27" s="740">
        <v>0</v>
      </c>
      <c r="H27" s="740">
        <v>0</v>
      </c>
      <c r="I27" s="740">
        <v>0</v>
      </c>
      <c r="J27" s="740">
        <v>0</v>
      </c>
      <c r="K27" s="740">
        <v>0</v>
      </c>
      <c r="L27" s="740">
        <v>0</v>
      </c>
      <c r="M27" s="740">
        <v>0</v>
      </c>
      <c r="N27" s="740">
        <v>0</v>
      </c>
      <c r="O27" s="740">
        <v>0</v>
      </c>
      <c r="P27" s="740">
        <v>0</v>
      </c>
      <c r="Q27" s="740">
        <v>0</v>
      </c>
      <c r="R27" s="740">
        <v>0</v>
      </c>
      <c r="S27" s="740">
        <v>0</v>
      </c>
      <c r="T27" s="740">
        <v>0</v>
      </c>
      <c r="U27" s="740">
        <v>0</v>
      </c>
      <c r="V27" s="740">
        <v>0</v>
      </c>
      <c r="W27" s="740">
        <v>0</v>
      </c>
      <c r="X27" s="740">
        <v>0</v>
      </c>
      <c r="Y27" s="740">
        <v>9.5332110500000002</v>
      </c>
      <c r="Z27" s="740">
        <v>9.244465550000001</v>
      </c>
      <c r="AA27" s="740">
        <v>8.9536154000000003</v>
      </c>
      <c r="AB27" s="740">
        <v>8.6206920099999991</v>
      </c>
      <c r="AC27" s="740">
        <v>11.284746269999999</v>
      </c>
      <c r="AD27" s="740">
        <v>10.866020259999999</v>
      </c>
      <c r="AE27" s="740">
        <v>10.44466096</v>
      </c>
      <c r="AF27" s="743">
        <v>9.054771689999999</v>
      </c>
      <c r="AG27" s="743">
        <v>13.06099217</v>
      </c>
      <c r="AH27" s="743">
        <v>12.612423960000001</v>
      </c>
      <c r="AI27" s="743">
        <v>11.51286522</v>
      </c>
      <c r="AJ27" s="743">
        <v>11.18165731</v>
      </c>
      <c r="AK27" s="743">
        <v>10.80878308</v>
      </c>
    </row>
    <row r="28" spans="1:1993" s="405" customFormat="1" ht="27.95" customHeight="1" thickBot="1" x14ac:dyDescent="0.3">
      <c r="A28" s="748" t="s">
        <v>633</v>
      </c>
      <c r="B28" s="781">
        <v>0</v>
      </c>
      <c r="C28" s="781">
        <v>0</v>
      </c>
      <c r="D28" s="781">
        <v>0</v>
      </c>
      <c r="E28" s="781">
        <v>0</v>
      </c>
      <c r="F28" s="781">
        <v>0</v>
      </c>
      <c r="G28" s="781">
        <v>0</v>
      </c>
      <c r="H28" s="781">
        <v>0</v>
      </c>
      <c r="I28" s="781">
        <v>0</v>
      </c>
      <c r="J28" s="781">
        <v>0</v>
      </c>
      <c r="K28" s="781">
        <v>0</v>
      </c>
      <c r="L28" s="781">
        <v>0</v>
      </c>
      <c r="M28" s="781">
        <v>0</v>
      </c>
      <c r="N28" s="781">
        <v>0.94662819999999992</v>
      </c>
      <c r="O28" s="781">
        <v>0.93338726000000005</v>
      </c>
      <c r="P28" s="781">
        <v>0.92006632999999993</v>
      </c>
      <c r="Q28" s="781">
        <v>0.9066649200000001</v>
      </c>
      <c r="R28" s="781">
        <v>0.89318255000000002</v>
      </c>
      <c r="S28" s="781">
        <v>0.87961871999999997</v>
      </c>
      <c r="T28" s="781">
        <v>0.86597293999999991</v>
      </c>
      <c r="U28" s="781">
        <v>0.85224471999999996</v>
      </c>
      <c r="V28" s="781">
        <v>0.83843355000000008</v>
      </c>
      <c r="W28" s="781">
        <v>0.82453894999999999</v>
      </c>
      <c r="X28" s="781">
        <v>2.9297474999999999</v>
      </c>
      <c r="Y28" s="781">
        <v>0.79649738000000003</v>
      </c>
      <c r="Z28" s="781">
        <v>0.78234942000000007</v>
      </c>
      <c r="AA28" s="781">
        <v>0.76811596999999998</v>
      </c>
      <c r="AB28" s="781">
        <v>0.75379653000000002</v>
      </c>
      <c r="AC28" s="781">
        <v>0.73939056999999997</v>
      </c>
      <c r="AD28" s="781">
        <v>0.72489758999999998</v>
      </c>
      <c r="AE28" s="781">
        <v>0.71031704000000007</v>
      </c>
      <c r="AF28" s="750">
        <v>0.71449467</v>
      </c>
      <c r="AG28" s="750">
        <v>0.68089113000000001</v>
      </c>
      <c r="AH28" s="750">
        <v>0.66604469999999993</v>
      </c>
      <c r="AI28" s="750">
        <v>0.66995486000000004</v>
      </c>
      <c r="AJ28" s="750">
        <v>0.65492850000000002</v>
      </c>
      <c r="AK28" s="750">
        <v>0.63981135999999994</v>
      </c>
    </row>
    <row r="29" spans="1:1993" s="405" customFormat="1" ht="27.95" customHeight="1" thickTop="1" thickBot="1" x14ac:dyDescent="0.3">
      <c r="A29" s="751" t="s">
        <v>634</v>
      </c>
      <c r="B29" s="782">
        <v>62940.741530889994</v>
      </c>
      <c r="C29" s="782">
        <v>63092.996645839994</v>
      </c>
      <c r="D29" s="782">
        <v>62952.402119119994</v>
      </c>
      <c r="E29" s="782">
        <v>63005.937751320009</v>
      </c>
      <c r="F29" s="782">
        <v>62983.697272569989</v>
      </c>
      <c r="G29" s="782">
        <v>63434.985151500005</v>
      </c>
      <c r="H29" s="782">
        <v>64015.087595229998</v>
      </c>
      <c r="I29" s="782">
        <v>64116.730320269999</v>
      </c>
      <c r="J29" s="782">
        <v>64251.745133150005</v>
      </c>
      <c r="K29" s="782">
        <v>64167.50631456</v>
      </c>
      <c r="L29" s="782">
        <v>64273.789861030004</v>
      </c>
      <c r="M29" s="782">
        <v>64803.552646210002</v>
      </c>
      <c r="N29" s="782">
        <v>65648.582187440014</v>
      </c>
      <c r="O29" s="782">
        <v>65209.124655729989</v>
      </c>
      <c r="P29" s="782">
        <v>51333.94911247999</v>
      </c>
      <c r="Q29" s="782">
        <v>51074.885612489998</v>
      </c>
      <c r="R29" s="782">
        <v>50751.705237739989</v>
      </c>
      <c r="S29" s="782">
        <v>50706.598559680002</v>
      </c>
      <c r="T29" s="782">
        <v>50412.561810580002</v>
      </c>
      <c r="U29" s="782">
        <v>50746.287516699995</v>
      </c>
      <c r="V29" s="782">
        <v>51093.548557920003</v>
      </c>
      <c r="W29" s="782">
        <v>51759.644968820001</v>
      </c>
      <c r="X29" s="782">
        <v>50820.866306240001</v>
      </c>
      <c r="Y29" s="782">
        <v>51184.039431979996</v>
      </c>
      <c r="Z29" s="782">
        <v>51050.350472270002</v>
      </c>
      <c r="AA29" s="782">
        <v>51920.221772180004</v>
      </c>
      <c r="AB29" s="782">
        <v>52717.671419569997</v>
      </c>
      <c r="AC29" s="782">
        <v>52794.196230100002</v>
      </c>
      <c r="AD29" s="782">
        <v>52534.484216960002</v>
      </c>
      <c r="AE29" s="782">
        <v>52282.461528779997</v>
      </c>
      <c r="AF29" s="782">
        <v>52666.756112359995</v>
      </c>
      <c r="AG29" s="782">
        <v>53004.517615600002</v>
      </c>
      <c r="AH29" s="782">
        <v>53203.934189160005</v>
      </c>
      <c r="AI29" s="782">
        <v>53368.381187850006</v>
      </c>
      <c r="AJ29" s="782">
        <v>53476.58121592</v>
      </c>
      <c r="AK29" s="782">
        <v>53378.836470950009</v>
      </c>
    </row>
    <row r="30" spans="1:1993" s="405" customFormat="1" ht="27.95" customHeight="1" thickTop="1" thickBot="1" x14ac:dyDescent="0.3">
      <c r="A30" s="751" t="s">
        <v>635</v>
      </c>
      <c r="B30" s="782">
        <v>62930.572397449992</v>
      </c>
      <c r="C30" s="782">
        <v>63081.628212249991</v>
      </c>
      <c r="D30" s="782">
        <v>62940.74665945999</v>
      </c>
      <c r="E30" s="782">
        <v>62994.43856354001</v>
      </c>
      <c r="F30" s="782">
        <v>62971.408015289991</v>
      </c>
      <c r="G30" s="782">
        <v>63421.203102040003</v>
      </c>
      <c r="H30" s="782">
        <v>64004.473054850001</v>
      </c>
      <c r="I30" s="782">
        <v>64101.695771029998</v>
      </c>
      <c r="J30" s="782">
        <v>64236.081775420003</v>
      </c>
      <c r="K30" s="782">
        <v>64152.249753559998</v>
      </c>
      <c r="L30" s="782">
        <v>64258.198647150006</v>
      </c>
      <c r="M30" s="782">
        <v>64788.178189550003</v>
      </c>
      <c r="N30" s="782">
        <v>65632.692508860011</v>
      </c>
      <c r="O30" s="782">
        <v>65193.720756879993</v>
      </c>
      <c r="P30" s="782">
        <v>51322.185873089991</v>
      </c>
      <c r="Q30" s="782">
        <v>51056.662504349995</v>
      </c>
      <c r="R30" s="782">
        <v>50733.722216499991</v>
      </c>
      <c r="S30" s="782">
        <v>50688.812091990003</v>
      </c>
      <c r="T30" s="782">
        <v>50395.342224400003</v>
      </c>
      <c r="U30" s="782">
        <v>50730.068903449996</v>
      </c>
      <c r="V30" s="782">
        <v>51077.696328990001</v>
      </c>
      <c r="W30" s="782">
        <v>51740.289458220002</v>
      </c>
      <c r="X30" s="782">
        <v>50792.517361490005</v>
      </c>
      <c r="Y30" s="782">
        <v>51154.677767679997</v>
      </c>
      <c r="Z30" s="782">
        <v>51021.588644590003</v>
      </c>
      <c r="AA30" s="782">
        <v>51891.733542000002</v>
      </c>
      <c r="AB30" s="782">
        <v>52689.820519719993</v>
      </c>
      <c r="AC30" s="782">
        <v>52761.316702759999</v>
      </c>
      <c r="AD30" s="782">
        <v>52502.233535029998</v>
      </c>
      <c r="AE30" s="782">
        <v>52251.198795589997</v>
      </c>
      <c r="AF30" s="782">
        <v>52637.014263789999</v>
      </c>
      <c r="AG30" s="782">
        <v>52970.956642329991</v>
      </c>
      <c r="AH30" s="782">
        <v>53171.592246079999</v>
      </c>
      <c r="AI30" s="782">
        <v>53333.971678120004</v>
      </c>
      <c r="AJ30" s="782">
        <v>53441.765314680008</v>
      </c>
      <c r="AK30" s="782">
        <v>53351.783538629992</v>
      </c>
    </row>
    <row r="31" spans="1:1993" s="322" customFormat="1" ht="18.75" customHeight="1" thickTop="1" x14ac:dyDescent="0.25">
      <c r="A31" s="487" t="s">
        <v>386</v>
      </c>
      <c r="B31" s="783"/>
      <c r="C31" s="783"/>
      <c r="D31" s="783"/>
      <c r="E31" s="783"/>
      <c r="F31" s="783"/>
      <c r="G31" s="783"/>
      <c r="H31" s="783"/>
      <c r="I31" s="783"/>
      <c r="J31" s="783"/>
      <c r="K31" s="783"/>
      <c r="L31" s="783"/>
      <c r="M31" s="783"/>
      <c r="N31" s="783"/>
      <c r="O31" s="783"/>
      <c r="P31" s="783"/>
      <c r="Q31" s="783"/>
      <c r="R31" s="783"/>
      <c r="S31" s="783"/>
      <c r="T31" s="783"/>
      <c r="U31" s="783"/>
      <c r="V31" s="783"/>
      <c r="W31" s="783"/>
      <c r="AL31" s="405"/>
    </row>
    <row r="32" spans="1:1993" ht="18.75" customHeight="1" x14ac:dyDescent="0.25">
      <c r="A32" s="487" t="s">
        <v>2783</v>
      </c>
      <c r="B32" s="784"/>
      <c r="C32" s="784"/>
      <c r="D32" s="784"/>
      <c r="E32" s="784"/>
      <c r="F32" s="784"/>
      <c r="G32" s="784"/>
      <c r="H32" s="784"/>
      <c r="I32" s="784"/>
      <c r="J32" s="784"/>
      <c r="K32" s="784"/>
      <c r="L32" s="784"/>
      <c r="M32" s="784"/>
      <c r="N32" s="784"/>
      <c r="O32" s="784"/>
      <c r="P32" s="784"/>
      <c r="Q32" s="784"/>
      <c r="R32" s="784"/>
      <c r="S32" s="784"/>
      <c r="T32" s="784"/>
      <c r="U32" s="784"/>
      <c r="V32" s="784"/>
      <c r="W32" s="784"/>
      <c r="AL32" s="405"/>
    </row>
    <row r="33" spans="1:38" ht="16.5" customHeight="1" x14ac:dyDescent="0.25">
      <c r="A33" s="324" t="s">
        <v>2791</v>
      </c>
      <c r="B33" s="448"/>
      <c r="C33" s="448"/>
      <c r="D33" s="448"/>
      <c r="E33" s="448"/>
      <c r="F33" s="448"/>
      <c r="G33" s="448"/>
      <c r="H33" s="448"/>
      <c r="I33" s="448"/>
      <c r="J33" s="448"/>
      <c r="K33" s="448"/>
      <c r="L33" s="448"/>
      <c r="M33" s="448"/>
      <c r="N33" s="448"/>
      <c r="O33" s="448"/>
      <c r="P33" s="448"/>
      <c r="Q33" s="448"/>
      <c r="R33" s="448"/>
      <c r="S33" s="448"/>
      <c r="T33" s="448"/>
      <c r="U33" s="448"/>
      <c r="V33" s="448"/>
      <c r="W33" s="448"/>
      <c r="AL33" s="405"/>
    </row>
    <row r="34" spans="1:38" s="405" customFormat="1" ht="23.25" customHeight="1" x14ac:dyDescent="0.25">
      <c r="A34" s="754" t="s">
        <v>359</v>
      </c>
      <c r="B34" s="764"/>
      <c r="C34" s="785"/>
      <c r="D34" s="764"/>
    </row>
    <row r="35" spans="1:38" ht="18" customHeight="1" x14ac:dyDescent="0.35">
      <c r="B35" s="784"/>
      <c r="C35" s="784"/>
      <c r="D35" s="784"/>
      <c r="E35" s="784"/>
      <c r="F35" s="784"/>
      <c r="G35" s="784"/>
      <c r="H35" s="784"/>
      <c r="I35" s="784"/>
      <c r="J35" s="784"/>
      <c r="K35" s="784"/>
      <c r="L35" s="784"/>
      <c r="M35" s="784"/>
      <c r="N35" s="784"/>
      <c r="O35" s="784"/>
      <c r="P35" s="784"/>
      <c r="Q35" s="784"/>
      <c r="R35" s="784"/>
      <c r="S35" s="784"/>
      <c r="T35" s="784"/>
      <c r="U35" s="784"/>
      <c r="V35" s="784"/>
      <c r="W35" s="784"/>
    </row>
    <row r="36" spans="1:38" x14ac:dyDescent="0.35">
      <c r="A36" s="507"/>
    </row>
    <row r="38" spans="1:38" x14ac:dyDescent="0.35">
      <c r="B38" s="786"/>
      <c r="C38" s="786"/>
      <c r="D38" s="786"/>
      <c r="E38" s="786"/>
      <c r="F38" s="786"/>
      <c r="G38" s="786"/>
      <c r="H38" s="786"/>
      <c r="I38" s="786"/>
      <c r="J38" s="786"/>
      <c r="K38" s="786"/>
      <c r="L38" s="786"/>
      <c r="M38" s="786"/>
      <c r="N38" s="786"/>
      <c r="O38" s="786"/>
      <c r="P38" s="786"/>
      <c r="Q38" s="786"/>
      <c r="R38" s="786"/>
      <c r="S38" s="786"/>
      <c r="T38" s="786"/>
      <c r="U38" s="786"/>
      <c r="V38" s="786"/>
      <c r="W38" s="786"/>
    </row>
    <row r="39" spans="1:38" x14ac:dyDescent="0.35">
      <c r="B39" s="786"/>
      <c r="C39" s="786"/>
      <c r="D39" s="786"/>
      <c r="E39" s="786"/>
      <c r="F39" s="786"/>
      <c r="G39" s="786"/>
      <c r="H39" s="786"/>
      <c r="I39" s="786"/>
      <c r="J39" s="786"/>
      <c r="K39" s="786"/>
      <c r="L39" s="786"/>
      <c r="M39" s="786"/>
      <c r="N39" s="786"/>
      <c r="O39" s="786"/>
      <c r="P39" s="786"/>
      <c r="Q39" s="786"/>
      <c r="R39" s="786"/>
      <c r="S39" s="786"/>
      <c r="T39" s="786"/>
      <c r="U39" s="786"/>
      <c r="V39" s="786"/>
      <c r="W39" s="786"/>
    </row>
  </sheetData>
  <pageMargins left="0.75" right="0.75" top="0.75" bottom="0.75" header="0.3" footer="0"/>
  <pageSetup paperSize="9" scale="43"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K22"/>
  <sheetViews>
    <sheetView showGridLines="0" zoomScale="85" zoomScaleNormal="85" zoomScaleSheetLayoutView="85" workbookViewId="0">
      <selection activeCell="AD23" sqref="AD23"/>
    </sheetView>
  </sheetViews>
  <sheetFormatPr defaultRowHeight="14.25" x14ac:dyDescent="0.25"/>
  <cols>
    <col min="1" max="1" width="46.7109375" style="554" customWidth="1"/>
    <col min="2" max="2" width="13.7109375" style="554" hidden="1" customWidth="1"/>
    <col min="3" max="4" width="13.7109375" style="788" hidden="1" customWidth="1"/>
    <col min="5" max="5" width="12.7109375" style="788" hidden="1" customWidth="1"/>
    <col min="6" max="7" width="13.7109375" style="788" hidden="1" customWidth="1"/>
    <col min="8" max="8" width="12.7109375" style="788" hidden="1" customWidth="1"/>
    <col min="9" max="13" width="13.7109375" style="788" hidden="1" customWidth="1"/>
    <col min="14" max="24" width="12.7109375" style="788" hidden="1" customWidth="1"/>
    <col min="25" max="37" width="12.7109375" style="788" customWidth="1"/>
    <col min="38" max="117" width="9.140625" style="554"/>
    <col min="118" max="118" width="55.7109375" style="554" customWidth="1"/>
    <col min="119" max="210" width="9.140625" style="554" customWidth="1"/>
    <col min="211" max="212" width="9.28515625" style="554" customWidth="1"/>
    <col min="213" max="223" width="10.28515625" style="554" customWidth="1"/>
    <col min="224" max="373" width="9.140625" style="554"/>
    <col min="374" max="374" width="55.7109375" style="554" customWidth="1"/>
    <col min="375" max="466" width="9.140625" style="554" customWidth="1"/>
    <col min="467" max="468" width="9.28515625" style="554" customWidth="1"/>
    <col min="469" max="479" width="10.28515625" style="554" customWidth="1"/>
    <col min="480" max="629" width="9.140625" style="554"/>
    <col min="630" max="630" width="55.7109375" style="554" customWidth="1"/>
    <col min="631" max="722" width="9.140625" style="554" customWidth="1"/>
    <col min="723" max="724" width="9.28515625" style="554" customWidth="1"/>
    <col min="725" max="735" width="10.28515625" style="554" customWidth="1"/>
    <col min="736" max="885" width="9.140625" style="554"/>
    <col min="886" max="886" width="55.7109375" style="554" customWidth="1"/>
    <col min="887" max="978" width="9.140625" style="554" customWidth="1"/>
    <col min="979" max="980" width="9.28515625" style="554" customWidth="1"/>
    <col min="981" max="991" width="10.28515625" style="554" customWidth="1"/>
    <col min="992" max="1141" width="9.140625" style="554"/>
    <col min="1142" max="1142" width="55.7109375" style="554" customWidth="1"/>
    <col min="1143" max="1234" width="9.140625" style="554" customWidth="1"/>
    <col min="1235" max="1236" width="9.28515625" style="554" customWidth="1"/>
    <col min="1237" max="1247" width="10.28515625" style="554" customWidth="1"/>
    <col min="1248" max="1397" width="9.140625" style="554"/>
    <col min="1398" max="1398" width="55.7109375" style="554" customWidth="1"/>
    <col min="1399" max="1490" width="9.140625" style="554" customWidth="1"/>
    <col min="1491" max="1492" width="9.28515625" style="554" customWidth="1"/>
    <col min="1493" max="1503" width="10.28515625" style="554" customWidth="1"/>
    <col min="1504" max="1653" width="9.140625" style="554"/>
    <col min="1654" max="1654" width="55.7109375" style="554" customWidth="1"/>
    <col min="1655" max="1746" width="9.140625" style="554" customWidth="1"/>
    <col min="1747" max="1748" width="9.28515625" style="554" customWidth="1"/>
    <col min="1749" max="1759" width="10.28515625" style="554" customWidth="1"/>
    <col min="1760" max="1909" width="9.140625" style="554"/>
    <col min="1910" max="1910" width="55.7109375" style="554" customWidth="1"/>
    <col min="1911" max="2002" width="9.140625" style="554" customWidth="1"/>
    <col min="2003" max="2004" width="9.28515625" style="554" customWidth="1"/>
    <col min="2005" max="2015" width="10.28515625" style="554" customWidth="1"/>
    <col min="2016" max="2165" width="9.140625" style="554"/>
    <col min="2166" max="2166" width="55.7109375" style="554" customWidth="1"/>
    <col min="2167" max="2258" width="9.140625" style="554" customWidth="1"/>
    <col min="2259" max="2260" width="9.28515625" style="554" customWidth="1"/>
    <col min="2261" max="2271" width="10.28515625" style="554" customWidth="1"/>
    <col min="2272" max="2421" width="9.140625" style="554"/>
    <col min="2422" max="2422" width="55.7109375" style="554" customWidth="1"/>
    <col min="2423" max="2514" width="9.140625" style="554" customWidth="1"/>
    <col min="2515" max="2516" width="9.28515625" style="554" customWidth="1"/>
    <col min="2517" max="2527" width="10.28515625" style="554" customWidth="1"/>
    <col min="2528" max="2677" width="9.140625" style="554"/>
    <col min="2678" max="2678" width="55.7109375" style="554" customWidth="1"/>
    <col min="2679" max="2770" width="9.140625" style="554" customWidth="1"/>
    <col min="2771" max="2772" width="9.28515625" style="554" customWidth="1"/>
    <col min="2773" max="2783" width="10.28515625" style="554" customWidth="1"/>
    <col min="2784" max="2933" width="9.140625" style="554"/>
    <col min="2934" max="2934" width="55.7109375" style="554" customWidth="1"/>
    <col min="2935" max="3026" width="9.140625" style="554" customWidth="1"/>
    <col min="3027" max="3028" width="9.28515625" style="554" customWidth="1"/>
    <col min="3029" max="3039" width="10.28515625" style="554" customWidth="1"/>
    <col min="3040" max="3189" width="9.140625" style="554"/>
    <col min="3190" max="3190" width="55.7109375" style="554" customWidth="1"/>
    <col min="3191" max="3282" width="9.140625" style="554" customWidth="1"/>
    <col min="3283" max="3284" width="9.28515625" style="554" customWidth="1"/>
    <col min="3285" max="3295" width="10.28515625" style="554" customWidth="1"/>
    <col min="3296" max="3445" width="9.140625" style="554"/>
    <col min="3446" max="3446" width="55.7109375" style="554" customWidth="1"/>
    <col min="3447" max="3538" width="9.140625" style="554" customWidth="1"/>
    <col min="3539" max="3540" width="9.28515625" style="554" customWidth="1"/>
    <col min="3541" max="3551" width="10.28515625" style="554" customWidth="1"/>
    <col min="3552" max="3701" width="9.140625" style="554"/>
    <col min="3702" max="3702" width="55.7109375" style="554" customWidth="1"/>
    <col min="3703" max="3794" width="9.140625" style="554" customWidth="1"/>
    <col min="3795" max="3796" width="9.28515625" style="554" customWidth="1"/>
    <col min="3797" max="3807" width="10.28515625" style="554" customWidth="1"/>
    <col min="3808" max="3957" width="9.140625" style="554"/>
    <col min="3958" max="3958" width="55.7109375" style="554" customWidth="1"/>
    <col min="3959" max="4050" width="9.140625" style="554" customWidth="1"/>
    <col min="4051" max="4052" width="9.28515625" style="554" customWidth="1"/>
    <col min="4053" max="4063" width="10.28515625" style="554" customWidth="1"/>
    <col min="4064" max="4213" width="9.140625" style="554"/>
    <col min="4214" max="4214" width="55.7109375" style="554" customWidth="1"/>
    <col min="4215" max="4306" width="9.140625" style="554" customWidth="1"/>
    <col min="4307" max="4308" width="9.28515625" style="554" customWidth="1"/>
    <col min="4309" max="4319" width="10.28515625" style="554" customWidth="1"/>
    <col min="4320" max="4469" width="9.140625" style="554"/>
    <col min="4470" max="4470" width="55.7109375" style="554" customWidth="1"/>
    <col min="4471" max="4562" width="9.140625" style="554" customWidth="1"/>
    <col min="4563" max="4564" width="9.28515625" style="554" customWidth="1"/>
    <col min="4565" max="4575" width="10.28515625" style="554" customWidth="1"/>
    <col min="4576" max="4725" width="9.140625" style="554"/>
    <col min="4726" max="4726" width="55.7109375" style="554" customWidth="1"/>
    <col min="4727" max="4818" width="9.140625" style="554" customWidth="1"/>
    <col min="4819" max="4820" width="9.28515625" style="554" customWidth="1"/>
    <col min="4821" max="4831" width="10.28515625" style="554" customWidth="1"/>
    <col min="4832" max="4981" width="9.140625" style="554"/>
    <col min="4982" max="4982" width="55.7109375" style="554" customWidth="1"/>
    <col min="4983" max="5074" width="9.140625" style="554" customWidth="1"/>
    <col min="5075" max="5076" width="9.28515625" style="554" customWidth="1"/>
    <col min="5077" max="5087" width="10.28515625" style="554" customWidth="1"/>
    <col min="5088" max="5237" width="9.140625" style="554"/>
    <col min="5238" max="5238" width="55.7109375" style="554" customWidth="1"/>
    <col min="5239" max="5330" width="9.140625" style="554" customWidth="1"/>
    <col min="5331" max="5332" width="9.28515625" style="554" customWidth="1"/>
    <col min="5333" max="5343" width="10.28515625" style="554" customWidth="1"/>
    <col min="5344" max="5493" width="9.140625" style="554"/>
    <col min="5494" max="5494" width="55.7109375" style="554" customWidth="1"/>
    <col min="5495" max="5586" width="9.140625" style="554" customWidth="1"/>
    <col min="5587" max="5588" width="9.28515625" style="554" customWidth="1"/>
    <col min="5589" max="5599" width="10.28515625" style="554" customWidth="1"/>
    <col min="5600" max="5749" width="9.140625" style="554"/>
    <col min="5750" max="5750" width="55.7109375" style="554" customWidth="1"/>
    <col min="5751" max="5842" width="9.140625" style="554" customWidth="1"/>
    <col min="5843" max="5844" width="9.28515625" style="554" customWidth="1"/>
    <col min="5845" max="5855" width="10.28515625" style="554" customWidth="1"/>
    <col min="5856" max="6005" width="9.140625" style="554"/>
    <col min="6006" max="6006" width="55.7109375" style="554" customWidth="1"/>
    <col min="6007" max="6098" width="9.140625" style="554" customWidth="1"/>
    <col min="6099" max="6100" width="9.28515625" style="554" customWidth="1"/>
    <col min="6101" max="6111" width="10.28515625" style="554" customWidth="1"/>
    <col min="6112" max="6261" width="9.140625" style="554"/>
    <col min="6262" max="6262" width="55.7109375" style="554" customWidth="1"/>
    <col min="6263" max="6354" width="9.140625" style="554" customWidth="1"/>
    <col min="6355" max="6356" width="9.28515625" style="554" customWidth="1"/>
    <col min="6357" max="6367" width="10.28515625" style="554" customWidth="1"/>
    <col min="6368" max="6517" width="9.140625" style="554"/>
    <col min="6518" max="6518" width="55.7109375" style="554" customWidth="1"/>
    <col min="6519" max="6610" width="9.140625" style="554" customWidth="1"/>
    <col min="6611" max="6612" width="9.28515625" style="554" customWidth="1"/>
    <col min="6613" max="6623" width="10.28515625" style="554" customWidth="1"/>
    <col min="6624" max="6773" width="9.140625" style="554"/>
    <col min="6774" max="6774" width="55.7109375" style="554" customWidth="1"/>
    <col min="6775" max="6866" width="9.140625" style="554" customWidth="1"/>
    <col min="6867" max="6868" width="9.28515625" style="554" customWidth="1"/>
    <col min="6869" max="6879" width="10.28515625" style="554" customWidth="1"/>
    <col min="6880" max="7029" width="9.140625" style="554"/>
    <col min="7030" max="7030" width="55.7109375" style="554" customWidth="1"/>
    <col min="7031" max="7122" width="9.140625" style="554" customWidth="1"/>
    <col min="7123" max="7124" width="9.28515625" style="554" customWidth="1"/>
    <col min="7125" max="7135" width="10.28515625" style="554" customWidth="1"/>
    <col min="7136" max="7285" width="9.140625" style="554"/>
    <col min="7286" max="7286" width="55.7109375" style="554" customWidth="1"/>
    <col min="7287" max="7378" width="9.140625" style="554" customWidth="1"/>
    <col min="7379" max="7380" width="9.28515625" style="554" customWidth="1"/>
    <col min="7381" max="7391" width="10.28515625" style="554" customWidth="1"/>
    <col min="7392" max="7541" width="9.140625" style="554"/>
    <col min="7542" max="7542" width="55.7109375" style="554" customWidth="1"/>
    <col min="7543" max="7634" width="9.140625" style="554" customWidth="1"/>
    <col min="7635" max="7636" width="9.28515625" style="554" customWidth="1"/>
    <col min="7637" max="7647" width="10.28515625" style="554" customWidth="1"/>
    <col min="7648" max="7797" width="9.140625" style="554"/>
    <col min="7798" max="7798" width="55.7109375" style="554" customWidth="1"/>
    <col min="7799" max="7890" width="9.140625" style="554" customWidth="1"/>
    <col min="7891" max="7892" width="9.28515625" style="554" customWidth="1"/>
    <col min="7893" max="7903" width="10.28515625" style="554" customWidth="1"/>
    <col min="7904" max="8053" width="9.140625" style="554"/>
    <col min="8054" max="8054" width="55.7109375" style="554" customWidth="1"/>
    <col min="8055" max="8146" width="9.140625" style="554" customWidth="1"/>
    <col min="8147" max="8148" width="9.28515625" style="554" customWidth="1"/>
    <col min="8149" max="8159" width="10.28515625" style="554" customWidth="1"/>
    <col min="8160" max="8309" width="9.140625" style="554"/>
    <col min="8310" max="8310" width="55.7109375" style="554" customWidth="1"/>
    <col min="8311" max="8402" width="9.140625" style="554" customWidth="1"/>
    <col min="8403" max="8404" width="9.28515625" style="554" customWidth="1"/>
    <col min="8405" max="8415" width="10.28515625" style="554" customWidth="1"/>
    <col min="8416" max="8565" width="9.140625" style="554"/>
    <col min="8566" max="8566" width="55.7109375" style="554" customWidth="1"/>
    <col min="8567" max="8658" width="9.140625" style="554" customWidth="1"/>
    <col min="8659" max="8660" width="9.28515625" style="554" customWidth="1"/>
    <col min="8661" max="8671" width="10.28515625" style="554" customWidth="1"/>
    <col min="8672" max="8821" width="9.140625" style="554"/>
    <col min="8822" max="8822" width="55.7109375" style="554" customWidth="1"/>
    <col min="8823" max="8914" width="9.140625" style="554" customWidth="1"/>
    <col min="8915" max="8916" width="9.28515625" style="554" customWidth="1"/>
    <col min="8917" max="8927" width="10.28515625" style="554" customWidth="1"/>
    <col min="8928" max="9077" width="9.140625" style="554"/>
    <col min="9078" max="9078" width="55.7109375" style="554" customWidth="1"/>
    <col min="9079" max="9170" width="9.140625" style="554" customWidth="1"/>
    <col min="9171" max="9172" width="9.28515625" style="554" customWidth="1"/>
    <col min="9173" max="9183" width="10.28515625" style="554" customWidth="1"/>
    <col min="9184" max="9333" width="9.140625" style="554"/>
    <col min="9334" max="9334" width="55.7109375" style="554" customWidth="1"/>
    <col min="9335" max="9426" width="9.140625" style="554" customWidth="1"/>
    <col min="9427" max="9428" width="9.28515625" style="554" customWidth="1"/>
    <col min="9429" max="9439" width="10.28515625" style="554" customWidth="1"/>
    <col min="9440" max="9589" width="9.140625" style="554"/>
    <col min="9590" max="9590" width="55.7109375" style="554" customWidth="1"/>
    <col min="9591" max="9682" width="9.140625" style="554" customWidth="1"/>
    <col min="9683" max="9684" width="9.28515625" style="554" customWidth="1"/>
    <col min="9685" max="9695" width="10.28515625" style="554" customWidth="1"/>
    <col min="9696" max="9845" width="9.140625" style="554"/>
    <col min="9846" max="9846" width="55.7109375" style="554" customWidth="1"/>
    <col min="9847" max="9938" width="9.140625" style="554" customWidth="1"/>
    <col min="9939" max="9940" width="9.28515625" style="554" customWidth="1"/>
    <col min="9941" max="9951" width="10.28515625" style="554" customWidth="1"/>
    <col min="9952" max="10101" width="9.140625" style="554"/>
    <col min="10102" max="10102" width="55.7109375" style="554" customWidth="1"/>
    <col min="10103" max="10194" width="9.140625" style="554" customWidth="1"/>
    <col min="10195" max="10196" width="9.28515625" style="554" customWidth="1"/>
    <col min="10197" max="10207" width="10.28515625" style="554" customWidth="1"/>
    <col min="10208" max="10357" width="9.140625" style="554"/>
    <col min="10358" max="10358" width="55.7109375" style="554" customWidth="1"/>
    <col min="10359" max="10450" width="9.140625" style="554" customWidth="1"/>
    <col min="10451" max="10452" width="9.28515625" style="554" customWidth="1"/>
    <col min="10453" max="10463" width="10.28515625" style="554" customWidth="1"/>
    <col min="10464" max="10613" width="9.140625" style="554"/>
    <col min="10614" max="10614" width="55.7109375" style="554" customWidth="1"/>
    <col min="10615" max="10706" width="9.140625" style="554" customWidth="1"/>
    <col min="10707" max="10708" width="9.28515625" style="554" customWidth="1"/>
    <col min="10709" max="10719" width="10.28515625" style="554" customWidth="1"/>
    <col min="10720" max="10869" width="9.140625" style="554"/>
    <col min="10870" max="10870" width="55.7109375" style="554" customWidth="1"/>
    <col min="10871" max="10962" width="9.140625" style="554" customWidth="1"/>
    <col min="10963" max="10964" width="9.28515625" style="554" customWidth="1"/>
    <col min="10965" max="10975" width="10.28515625" style="554" customWidth="1"/>
    <col min="10976" max="11125" width="9.140625" style="554"/>
    <col min="11126" max="11126" width="55.7109375" style="554" customWidth="1"/>
    <col min="11127" max="11218" width="9.140625" style="554" customWidth="1"/>
    <col min="11219" max="11220" width="9.28515625" style="554" customWidth="1"/>
    <col min="11221" max="11231" width="10.28515625" style="554" customWidth="1"/>
    <col min="11232" max="11381" width="9.140625" style="554"/>
    <col min="11382" max="11382" width="55.7109375" style="554" customWidth="1"/>
    <col min="11383" max="11474" width="9.140625" style="554" customWidth="1"/>
    <col min="11475" max="11476" width="9.28515625" style="554" customWidth="1"/>
    <col min="11477" max="11487" width="10.28515625" style="554" customWidth="1"/>
    <col min="11488" max="11637" width="9.140625" style="554"/>
    <col min="11638" max="11638" width="55.7109375" style="554" customWidth="1"/>
    <col min="11639" max="11730" width="9.140625" style="554" customWidth="1"/>
    <col min="11731" max="11732" width="9.28515625" style="554" customWidth="1"/>
    <col min="11733" max="11743" width="10.28515625" style="554" customWidth="1"/>
    <col min="11744" max="11893" width="9.140625" style="554"/>
    <col min="11894" max="11894" width="55.7109375" style="554" customWidth="1"/>
    <col min="11895" max="11986" width="9.140625" style="554" customWidth="1"/>
    <col min="11987" max="11988" width="9.28515625" style="554" customWidth="1"/>
    <col min="11989" max="11999" width="10.28515625" style="554" customWidth="1"/>
    <col min="12000" max="12149" width="9.140625" style="554"/>
    <col min="12150" max="12150" width="55.7109375" style="554" customWidth="1"/>
    <col min="12151" max="12242" width="9.140625" style="554" customWidth="1"/>
    <col min="12243" max="12244" width="9.28515625" style="554" customWidth="1"/>
    <col min="12245" max="12255" width="10.28515625" style="554" customWidth="1"/>
    <col min="12256" max="12405" width="9.140625" style="554"/>
    <col min="12406" max="12406" width="55.7109375" style="554" customWidth="1"/>
    <col min="12407" max="12498" width="9.140625" style="554" customWidth="1"/>
    <col min="12499" max="12500" width="9.28515625" style="554" customWidth="1"/>
    <col min="12501" max="12511" width="10.28515625" style="554" customWidth="1"/>
    <col min="12512" max="12661" width="9.140625" style="554"/>
    <col min="12662" max="12662" width="55.7109375" style="554" customWidth="1"/>
    <col min="12663" max="12754" width="9.140625" style="554" customWidth="1"/>
    <col min="12755" max="12756" width="9.28515625" style="554" customWidth="1"/>
    <col min="12757" max="12767" width="10.28515625" style="554" customWidth="1"/>
    <col min="12768" max="12917" width="9.140625" style="554"/>
    <col min="12918" max="12918" width="55.7109375" style="554" customWidth="1"/>
    <col min="12919" max="13010" width="9.140625" style="554" customWidth="1"/>
    <col min="13011" max="13012" width="9.28515625" style="554" customWidth="1"/>
    <col min="13013" max="13023" width="10.28515625" style="554" customWidth="1"/>
    <col min="13024" max="13173" width="9.140625" style="554"/>
    <col min="13174" max="13174" width="55.7109375" style="554" customWidth="1"/>
    <col min="13175" max="13266" width="9.140625" style="554" customWidth="1"/>
    <col min="13267" max="13268" width="9.28515625" style="554" customWidth="1"/>
    <col min="13269" max="13279" width="10.28515625" style="554" customWidth="1"/>
    <col min="13280" max="13429" width="9.140625" style="554"/>
    <col min="13430" max="13430" width="55.7109375" style="554" customWidth="1"/>
    <col min="13431" max="13522" width="9.140625" style="554" customWidth="1"/>
    <col min="13523" max="13524" width="9.28515625" style="554" customWidth="1"/>
    <col min="13525" max="13535" width="10.28515625" style="554" customWidth="1"/>
    <col min="13536" max="13685" width="9.140625" style="554"/>
    <col min="13686" max="13686" width="55.7109375" style="554" customWidth="1"/>
    <col min="13687" max="13778" width="9.140625" style="554" customWidth="1"/>
    <col min="13779" max="13780" width="9.28515625" style="554" customWidth="1"/>
    <col min="13781" max="13791" width="10.28515625" style="554" customWidth="1"/>
    <col min="13792" max="13941" width="9.140625" style="554"/>
    <col min="13942" max="13942" width="55.7109375" style="554" customWidth="1"/>
    <col min="13943" max="14034" width="9.140625" style="554" customWidth="1"/>
    <col min="14035" max="14036" width="9.28515625" style="554" customWidth="1"/>
    <col min="14037" max="14047" width="10.28515625" style="554" customWidth="1"/>
    <col min="14048" max="14197" width="9.140625" style="554"/>
    <col min="14198" max="14198" width="55.7109375" style="554" customWidth="1"/>
    <col min="14199" max="14290" width="9.140625" style="554" customWidth="1"/>
    <col min="14291" max="14292" width="9.28515625" style="554" customWidth="1"/>
    <col min="14293" max="14303" width="10.28515625" style="554" customWidth="1"/>
    <col min="14304" max="14453" width="9.140625" style="554"/>
    <col min="14454" max="14454" width="55.7109375" style="554" customWidth="1"/>
    <col min="14455" max="14546" width="9.140625" style="554" customWidth="1"/>
    <col min="14547" max="14548" width="9.28515625" style="554" customWidth="1"/>
    <col min="14549" max="14559" width="10.28515625" style="554" customWidth="1"/>
    <col min="14560" max="14709" width="9.140625" style="554"/>
    <col min="14710" max="14710" width="55.7109375" style="554" customWidth="1"/>
    <col min="14711" max="14802" width="9.140625" style="554" customWidth="1"/>
    <col min="14803" max="14804" width="9.28515625" style="554" customWidth="1"/>
    <col min="14805" max="14815" width="10.28515625" style="554" customWidth="1"/>
    <col min="14816" max="14965" width="9.140625" style="554"/>
    <col min="14966" max="14966" width="55.7109375" style="554" customWidth="1"/>
    <col min="14967" max="15058" width="9.140625" style="554" customWidth="1"/>
    <col min="15059" max="15060" width="9.28515625" style="554" customWidth="1"/>
    <col min="15061" max="15071" width="10.28515625" style="554" customWidth="1"/>
    <col min="15072" max="15221" width="9.140625" style="554"/>
    <col min="15222" max="15222" width="55.7109375" style="554" customWidth="1"/>
    <col min="15223" max="15314" width="9.140625" style="554" customWidth="1"/>
    <col min="15315" max="15316" width="9.28515625" style="554" customWidth="1"/>
    <col min="15317" max="15327" width="10.28515625" style="554" customWidth="1"/>
    <col min="15328" max="15477" width="9.140625" style="554"/>
    <col min="15478" max="15478" width="55.7109375" style="554" customWidth="1"/>
    <col min="15479" max="15570" width="9.140625" style="554" customWidth="1"/>
    <col min="15571" max="15572" width="9.28515625" style="554" customWidth="1"/>
    <col min="15573" max="15583" width="10.28515625" style="554" customWidth="1"/>
    <col min="15584" max="15733" width="9.140625" style="554"/>
    <col min="15734" max="15734" width="55.7109375" style="554" customWidth="1"/>
    <col min="15735" max="15826" width="9.140625" style="554" customWidth="1"/>
    <col min="15827" max="15828" width="9.28515625" style="554" customWidth="1"/>
    <col min="15829" max="15839" width="10.28515625" style="554" customWidth="1"/>
    <col min="15840" max="15989" width="9.140625" style="554"/>
    <col min="15990" max="15990" width="55.7109375" style="554" customWidth="1"/>
    <col min="15991" max="16082" width="9.140625" style="554" customWidth="1"/>
    <col min="16083" max="16084" width="9.28515625" style="554" customWidth="1"/>
    <col min="16085" max="16095" width="10.28515625" style="554" customWidth="1"/>
    <col min="16096" max="16384" width="9.140625" style="554"/>
  </cols>
  <sheetData>
    <row r="1" spans="1:37" ht="17.25" x14ac:dyDescent="0.3">
      <c r="A1" s="553" t="s">
        <v>2792</v>
      </c>
      <c r="B1" s="787"/>
    </row>
    <row r="2" spans="1:37" ht="17.25" customHeight="1" thickBot="1" x14ac:dyDescent="0.35">
      <c r="A2" s="559"/>
      <c r="B2" s="562"/>
      <c r="C2" s="562"/>
      <c r="D2" s="562"/>
      <c r="E2" s="564"/>
      <c r="F2" s="562"/>
      <c r="G2" s="562"/>
      <c r="H2" s="564"/>
      <c r="I2" s="564"/>
      <c r="J2" s="564"/>
      <c r="K2" s="564"/>
      <c r="L2" s="564"/>
      <c r="M2" s="564"/>
      <c r="N2" s="564"/>
      <c r="O2" s="564"/>
      <c r="P2" s="564"/>
      <c r="Q2" s="564"/>
      <c r="R2" s="564"/>
      <c r="S2" s="564"/>
      <c r="T2" s="564"/>
      <c r="U2" s="564"/>
      <c r="V2" s="564"/>
      <c r="W2" s="564"/>
      <c r="X2" s="564"/>
      <c r="Y2" s="564"/>
      <c r="Z2" s="564"/>
      <c r="AA2" s="564"/>
      <c r="AB2" s="564"/>
      <c r="AD2" s="564"/>
      <c r="AE2" s="564"/>
      <c r="AF2" s="564"/>
      <c r="AG2" s="564"/>
      <c r="AH2" s="564"/>
      <c r="AI2" s="564"/>
      <c r="AJ2" s="564"/>
      <c r="AK2" s="564" t="s">
        <v>672</v>
      </c>
    </row>
    <row r="3" spans="1:37" ht="22.5" customHeight="1" thickTop="1" thickBot="1" x14ac:dyDescent="0.35">
      <c r="A3" s="789"/>
      <c r="B3" s="790">
        <v>43435</v>
      </c>
      <c r="C3" s="790">
        <v>43466</v>
      </c>
      <c r="D3" s="791">
        <v>43497</v>
      </c>
      <c r="E3" s="791">
        <v>43525</v>
      </c>
      <c r="F3" s="791">
        <v>43556</v>
      </c>
      <c r="G3" s="791">
        <v>43586</v>
      </c>
      <c r="H3" s="791">
        <v>43617</v>
      </c>
      <c r="I3" s="791">
        <v>43647</v>
      </c>
      <c r="J3" s="791">
        <v>43678</v>
      </c>
      <c r="K3" s="791">
        <v>43709</v>
      </c>
      <c r="L3" s="791">
        <v>43739</v>
      </c>
      <c r="M3" s="791">
        <v>43770</v>
      </c>
      <c r="N3" s="791">
        <v>43800</v>
      </c>
      <c r="O3" s="791">
        <v>43831</v>
      </c>
      <c r="P3" s="791">
        <v>43862</v>
      </c>
      <c r="Q3" s="791">
        <v>43891</v>
      </c>
      <c r="R3" s="791">
        <v>43922</v>
      </c>
      <c r="S3" s="791">
        <v>43952</v>
      </c>
      <c r="T3" s="791">
        <v>43983</v>
      </c>
      <c r="U3" s="791">
        <v>44013</v>
      </c>
      <c r="V3" s="791">
        <v>44044</v>
      </c>
      <c r="W3" s="791">
        <v>44075</v>
      </c>
      <c r="X3" s="791">
        <v>44105</v>
      </c>
      <c r="Y3" s="791">
        <v>44136</v>
      </c>
      <c r="Z3" s="791">
        <v>44166</v>
      </c>
      <c r="AA3" s="791">
        <v>44197</v>
      </c>
      <c r="AB3" s="775" t="s">
        <v>303</v>
      </c>
      <c r="AC3" s="775" t="s">
        <v>304</v>
      </c>
      <c r="AD3" s="775" t="s">
        <v>413</v>
      </c>
      <c r="AE3" s="775" t="s">
        <v>399</v>
      </c>
      <c r="AF3" s="775" t="s">
        <v>437</v>
      </c>
      <c r="AG3" s="775" t="s">
        <v>2789</v>
      </c>
      <c r="AH3" s="775">
        <v>44439</v>
      </c>
      <c r="AI3" s="775">
        <v>44469</v>
      </c>
      <c r="AJ3" s="775">
        <v>44499</v>
      </c>
      <c r="AK3" s="775">
        <v>44530</v>
      </c>
    </row>
    <row r="4" spans="1:37" ht="17.45" customHeight="1" x14ac:dyDescent="0.3">
      <c r="A4" s="792" t="s">
        <v>2793</v>
      </c>
      <c r="B4" s="793"/>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3"/>
      <c r="AH4" s="793"/>
      <c r="AI4" s="793"/>
      <c r="AJ4" s="793"/>
      <c r="AK4" s="793"/>
    </row>
    <row r="5" spans="1:37" ht="17.45" customHeight="1" x14ac:dyDescent="0.3">
      <c r="A5" s="794" t="s">
        <v>2794</v>
      </c>
      <c r="B5" s="795" t="s">
        <v>2795</v>
      </c>
      <c r="C5" s="795" t="s">
        <v>886</v>
      </c>
      <c r="D5" s="795" t="s">
        <v>2796</v>
      </c>
      <c r="E5" s="795" t="s">
        <v>1209</v>
      </c>
      <c r="F5" s="795" t="s">
        <v>2797</v>
      </c>
      <c r="G5" s="795" t="s">
        <v>2798</v>
      </c>
      <c r="H5" s="795" t="s">
        <v>2799</v>
      </c>
      <c r="I5" s="795" t="s">
        <v>2800</v>
      </c>
      <c r="J5" s="795" t="s">
        <v>2801</v>
      </c>
      <c r="K5" s="795" t="s">
        <v>2802</v>
      </c>
      <c r="L5" s="795" t="s">
        <v>2803</v>
      </c>
      <c r="M5" s="795" t="s">
        <v>2804</v>
      </c>
      <c r="N5" s="795" t="s">
        <v>2805</v>
      </c>
      <c r="O5" s="795" t="s">
        <v>2806</v>
      </c>
      <c r="P5" s="795" t="s">
        <v>2807</v>
      </c>
      <c r="Q5" s="795" t="s">
        <v>2808</v>
      </c>
      <c r="R5" s="795" t="s">
        <v>1442</v>
      </c>
      <c r="S5" s="795" t="s">
        <v>2809</v>
      </c>
      <c r="T5" s="795" t="s">
        <v>2810</v>
      </c>
      <c r="U5" s="795" t="s">
        <v>2811</v>
      </c>
      <c r="V5" s="795" t="s">
        <v>2812</v>
      </c>
      <c r="W5" s="795" t="s">
        <v>2813</v>
      </c>
      <c r="X5" s="795" t="s">
        <v>2814</v>
      </c>
      <c r="Y5" s="795" t="s">
        <v>2815</v>
      </c>
      <c r="Z5" s="795" t="s">
        <v>1242</v>
      </c>
      <c r="AA5" s="795" t="s">
        <v>2816</v>
      </c>
      <c r="AB5" s="795" t="s">
        <v>2817</v>
      </c>
      <c r="AC5" s="795" t="s">
        <v>2818</v>
      </c>
      <c r="AD5" s="795" t="s">
        <v>1242</v>
      </c>
      <c r="AE5" s="795" t="s">
        <v>2819</v>
      </c>
      <c r="AF5" s="795" t="s">
        <v>2814</v>
      </c>
      <c r="AG5" s="795" t="s">
        <v>2812</v>
      </c>
      <c r="AH5" s="795" t="s">
        <v>1239</v>
      </c>
      <c r="AI5" s="795" t="s">
        <v>2812</v>
      </c>
      <c r="AJ5" s="795" t="s">
        <v>2820</v>
      </c>
      <c r="AK5" s="795" t="s">
        <v>1121</v>
      </c>
    </row>
    <row r="6" spans="1:37" ht="19.149999999999999" customHeight="1" x14ac:dyDescent="0.3">
      <c r="A6" s="601" t="s">
        <v>799</v>
      </c>
      <c r="B6" s="796" t="s">
        <v>191</v>
      </c>
      <c r="C6" s="796" t="s">
        <v>191</v>
      </c>
      <c r="D6" s="796" t="s">
        <v>191</v>
      </c>
      <c r="E6" s="796" t="s">
        <v>191</v>
      </c>
      <c r="F6" s="796" t="s">
        <v>191</v>
      </c>
      <c r="G6" s="796" t="s">
        <v>191</v>
      </c>
      <c r="H6" s="796" t="s">
        <v>191</v>
      </c>
      <c r="I6" s="796" t="s">
        <v>191</v>
      </c>
      <c r="J6" s="796" t="s">
        <v>191</v>
      </c>
      <c r="K6" s="796" t="s">
        <v>191</v>
      </c>
      <c r="L6" s="796" t="s">
        <v>191</v>
      </c>
      <c r="M6" s="796" t="s">
        <v>191</v>
      </c>
      <c r="N6" s="796" t="s">
        <v>191</v>
      </c>
      <c r="O6" s="796" t="s">
        <v>191</v>
      </c>
      <c r="P6" s="796" t="s">
        <v>191</v>
      </c>
      <c r="Q6" s="796" t="s">
        <v>191</v>
      </c>
      <c r="R6" s="796" t="s">
        <v>191</v>
      </c>
      <c r="S6" s="796" t="s">
        <v>191</v>
      </c>
      <c r="T6" s="796" t="s">
        <v>191</v>
      </c>
      <c r="U6" s="796" t="s">
        <v>191</v>
      </c>
      <c r="V6" s="796" t="s">
        <v>191</v>
      </c>
      <c r="W6" s="796" t="s">
        <v>191</v>
      </c>
      <c r="X6" s="796" t="s">
        <v>191</v>
      </c>
      <c r="Y6" s="796" t="s">
        <v>191</v>
      </c>
      <c r="Z6" s="796" t="s">
        <v>191</v>
      </c>
      <c r="AA6" s="796" t="s">
        <v>191</v>
      </c>
      <c r="AB6" s="796" t="s">
        <v>191</v>
      </c>
      <c r="AC6" s="796" t="s">
        <v>191</v>
      </c>
      <c r="AD6" s="796" t="s">
        <v>191</v>
      </c>
      <c r="AE6" s="796" t="s">
        <v>191</v>
      </c>
      <c r="AF6" s="796" t="s">
        <v>191</v>
      </c>
      <c r="AG6" s="796" t="s">
        <v>191</v>
      </c>
      <c r="AH6" s="796" t="s">
        <v>191</v>
      </c>
      <c r="AI6" s="796" t="s">
        <v>191</v>
      </c>
      <c r="AJ6" s="796" t="s">
        <v>191</v>
      </c>
      <c r="AK6" s="796" t="s">
        <v>191</v>
      </c>
    </row>
    <row r="7" spans="1:37" ht="17.25" customHeight="1" x14ac:dyDescent="0.3">
      <c r="A7" s="601" t="s">
        <v>846</v>
      </c>
      <c r="B7" s="796" t="s">
        <v>191</v>
      </c>
      <c r="C7" s="796" t="s">
        <v>191</v>
      </c>
      <c r="D7" s="796" t="s">
        <v>191</v>
      </c>
      <c r="E7" s="796" t="s">
        <v>191</v>
      </c>
      <c r="F7" s="796" t="s">
        <v>191</v>
      </c>
      <c r="G7" s="796" t="s">
        <v>191</v>
      </c>
      <c r="H7" s="796" t="s">
        <v>191</v>
      </c>
      <c r="I7" s="796" t="s">
        <v>191</v>
      </c>
      <c r="J7" s="796" t="s">
        <v>191</v>
      </c>
      <c r="K7" s="796" t="s">
        <v>191</v>
      </c>
      <c r="L7" s="796" t="s">
        <v>191</v>
      </c>
      <c r="M7" s="796" t="s">
        <v>191</v>
      </c>
      <c r="N7" s="796" t="s">
        <v>191</v>
      </c>
      <c r="O7" s="796" t="s">
        <v>191</v>
      </c>
      <c r="P7" s="796" t="s">
        <v>191</v>
      </c>
      <c r="Q7" s="796" t="s">
        <v>191</v>
      </c>
      <c r="R7" s="796" t="s">
        <v>191</v>
      </c>
      <c r="S7" s="796" t="s">
        <v>191</v>
      </c>
      <c r="T7" s="796" t="s">
        <v>191</v>
      </c>
      <c r="U7" s="796" t="s">
        <v>191</v>
      </c>
      <c r="V7" s="796" t="s">
        <v>191</v>
      </c>
      <c r="W7" s="796" t="s">
        <v>191</v>
      </c>
      <c r="X7" s="796" t="s">
        <v>191</v>
      </c>
      <c r="Y7" s="796" t="s">
        <v>191</v>
      </c>
      <c r="Z7" s="796" t="s">
        <v>191</v>
      </c>
      <c r="AA7" s="796" t="s">
        <v>191</v>
      </c>
      <c r="AB7" s="796" t="s">
        <v>191</v>
      </c>
      <c r="AC7" s="796" t="s">
        <v>191</v>
      </c>
      <c r="AD7" s="796" t="s">
        <v>191</v>
      </c>
      <c r="AE7" s="796" t="s">
        <v>191</v>
      </c>
      <c r="AF7" s="796" t="s">
        <v>191</v>
      </c>
      <c r="AG7" s="796" t="s">
        <v>191</v>
      </c>
      <c r="AH7" s="796" t="s">
        <v>191</v>
      </c>
      <c r="AI7" s="796" t="s">
        <v>191</v>
      </c>
      <c r="AJ7" s="796" t="s">
        <v>191</v>
      </c>
      <c r="AK7" s="796" t="s">
        <v>191</v>
      </c>
    </row>
    <row r="8" spans="1:37" ht="16.5" x14ac:dyDescent="0.3">
      <c r="A8" s="601" t="s">
        <v>918</v>
      </c>
      <c r="B8" s="796" t="s">
        <v>191</v>
      </c>
      <c r="C8" s="796" t="s">
        <v>191</v>
      </c>
      <c r="D8" s="796" t="s">
        <v>191</v>
      </c>
      <c r="E8" s="796" t="s">
        <v>191</v>
      </c>
      <c r="F8" s="796" t="s">
        <v>191</v>
      </c>
      <c r="G8" s="796" t="s">
        <v>191</v>
      </c>
      <c r="H8" s="796" t="s">
        <v>191</v>
      </c>
      <c r="I8" s="796" t="s">
        <v>191</v>
      </c>
      <c r="J8" s="796" t="s">
        <v>191</v>
      </c>
      <c r="K8" s="796" t="s">
        <v>191</v>
      </c>
      <c r="L8" s="796" t="s">
        <v>191</v>
      </c>
      <c r="M8" s="796" t="s">
        <v>191</v>
      </c>
      <c r="N8" s="796" t="s">
        <v>191</v>
      </c>
      <c r="O8" s="796" t="s">
        <v>191</v>
      </c>
      <c r="P8" s="796" t="s">
        <v>191</v>
      </c>
      <c r="Q8" s="796" t="s">
        <v>191</v>
      </c>
      <c r="R8" s="796" t="s">
        <v>191</v>
      </c>
      <c r="S8" s="796" t="s">
        <v>191</v>
      </c>
      <c r="T8" s="796" t="s">
        <v>191</v>
      </c>
      <c r="U8" s="796" t="s">
        <v>191</v>
      </c>
      <c r="V8" s="796" t="s">
        <v>191</v>
      </c>
      <c r="W8" s="796" t="s">
        <v>191</v>
      </c>
      <c r="X8" s="796" t="s">
        <v>191</v>
      </c>
      <c r="Y8" s="796" t="s">
        <v>191</v>
      </c>
      <c r="Z8" s="796" t="s">
        <v>191</v>
      </c>
      <c r="AA8" s="796" t="s">
        <v>191</v>
      </c>
      <c r="AB8" s="796" t="s">
        <v>191</v>
      </c>
      <c r="AC8" s="796" t="s">
        <v>191</v>
      </c>
      <c r="AD8" s="796" t="s">
        <v>191</v>
      </c>
      <c r="AE8" s="796" t="s">
        <v>191</v>
      </c>
      <c r="AF8" s="796" t="s">
        <v>191</v>
      </c>
      <c r="AG8" s="796" t="s">
        <v>191</v>
      </c>
      <c r="AH8" s="796" t="s">
        <v>191</v>
      </c>
      <c r="AI8" s="796" t="s">
        <v>191</v>
      </c>
      <c r="AJ8" s="796" t="s">
        <v>191</v>
      </c>
      <c r="AK8" s="796" t="s">
        <v>191</v>
      </c>
    </row>
    <row r="9" spans="1:37" ht="17.45" customHeight="1" x14ac:dyDescent="0.3">
      <c r="A9" s="601" t="s">
        <v>1049</v>
      </c>
      <c r="B9" s="796" t="s">
        <v>191</v>
      </c>
      <c r="C9" s="796" t="s">
        <v>191</v>
      </c>
      <c r="D9" s="796">
        <v>2</v>
      </c>
      <c r="E9" s="796" t="s">
        <v>191</v>
      </c>
      <c r="F9" s="796" t="s">
        <v>191</v>
      </c>
      <c r="G9" s="796">
        <v>2.7</v>
      </c>
      <c r="H9" s="796" t="s">
        <v>191</v>
      </c>
      <c r="I9" s="796" t="s">
        <v>191</v>
      </c>
      <c r="J9" s="796" t="s">
        <v>191</v>
      </c>
      <c r="K9" s="796" t="s">
        <v>191</v>
      </c>
      <c r="L9" s="796" t="s">
        <v>191</v>
      </c>
      <c r="M9" s="796" t="s">
        <v>191</v>
      </c>
      <c r="N9" s="796" t="s">
        <v>191</v>
      </c>
      <c r="O9" s="796" t="s">
        <v>191</v>
      </c>
      <c r="P9" s="796" t="s">
        <v>191</v>
      </c>
      <c r="Q9" s="796" t="s">
        <v>191</v>
      </c>
      <c r="R9" s="796" t="s">
        <v>191</v>
      </c>
      <c r="S9" s="796" t="s">
        <v>191</v>
      </c>
      <c r="T9" s="796" t="s">
        <v>191</v>
      </c>
      <c r="U9" s="796" t="s">
        <v>191</v>
      </c>
      <c r="V9" s="796" t="s">
        <v>191</v>
      </c>
      <c r="W9" s="796">
        <v>2.5</v>
      </c>
      <c r="X9" s="796" t="s">
        <v>191</v>
      </c>
      <c r="Y9" s="796" t="s">
        <v>191</v>
      </c>
      <c r="Z9" s="796" t="s">
        <v>2821</v>
      </c>
      <c r="AA9" s="796" t="s">
        <v>191</v>
      </c>
      <c r="AB9" s="796" t="s">
        <v>191</v>
      </c>
      <c r="AC9" s="796">
        <v>1</v>
      </c>
      <c r="AD9" s="796" t="s">
        <v>191</v>
      </c>
      <c r="AE9" s="796" t="s">
        <v>191</v>
      </c>
      <c r="AF9" s="796">
        <v>1</v>
      </c>
      <c r="AG9" s="796" t="s">
        <v>191</v>
      </c>
      <c r="AH9" s="796" t="s">
        <v>191</v>
      </c>
      <c r="AI9" s="796">
        <v>1</v>
      </c>
      <c r="AJ9" s="796" t="s">
        <v>191</v>
      </c>
      <c r="AK9" s="796">
        <v>0.3</v>
      </c>
    </row>
    <row r="10" spans="1:37" ht="15.75" customHeight="1" x14ac:dyDescent="0.3">
      <c r="A10" s="601" t="s">
        <v>1166</v>
      </c>
      <c r="B10" s="796" t="s">
        <v>2822</v>
      </c>
      <c r="C10" s="796">
        <v>1.35</v>
      </c>
      <c r="D10" s="796">
        <v>2.1</v>
      </c>
      <c r="E10" s="796" t="s">
        <v>2823</v>
      </c>
      <c r="F10" s="796">
        <v>2.7</v>
      </c>
      <c r="G10" s="796" t="s">
        <v>792</v>
      </c>
      <c r="H10" s="796">
        <v>3.5</v>
      </c>
      <c r="I10" s="796" t="s">
        <v>191</v>
      </c>
      <c r="J10" s="796">
        <v>2</v>
      </c>
      <c r="K10" s="796">
        <v>2</v>
      </c>
      <c r="L10" s="796" t="s">
        <v>191</v>
      </c>
      <c r="M10" s="796" t="s">
        <v>191</v>
      </c>
      <c r="N10" s="796">
        <v>2</v>
      </c>
      <c r="O10" s="796">
        <v>2.75</v>
      </c>
      <c r="P10" s="796">
        <v>2.75</v>
      </c>
      <c r="Q10" s="796" t="s">
        <v>191</v>
      </c>
      <c r="R10" s="796">
        <v>1.95</v>
      </c>
      <c r="S10" s="796">
        <v>1</v>
      </c>
      <c r="T10" s="796">
        <v>1</v>
      </c>
      <c r="U10" s="796">
        <v>1</v>
      </c>
      <c r="V10" s="796">
        <v>1</v>
      </c>
      <c r="W10" s="796">
        <v>1</v>
      </c>
      <c r="X10" s="796" t="s">
        <v>2824</v>
      </c>
      <c r="Y10" s="796" t="s">
        <v>2824</v>
      </c>
      <c r="Z10" s="796" t="s">
        <v>2824</v>
      </c>
      <c r="AA10" s="796">
        <v>1</v>
      </c>
      <c r="AB10" s="796" t="s">
        <v>2825</v>
      </c>
      <c r="AC10" s="796" t="s">
        <v>2826</v>
      </c>
      <c r="AD10" s="796" t="s">
        <v>2827</v>
      </c>
      <c r="AE10" s="796" t="s">
        <v>908</v>
      </c>
      <c r="AF10" s="796" t="s">
        <v>2828</v>
      </c>
      <c r="AG10" s="796" t="s">
        <v>2829</v>
      </c>
      <c r="AH10" s="796" t="s">
        <v>2830</v>
      </c>
      <c r="AI10" s="796" t="s">
        <v>2830</v>
      </c>
      <c r="AJ10" s="796" t="s">
        <v>2831</v>
      </c>
      <c r="AK10" s="796" t="s">
        <v>2832</v>
      </c>
    </row>
    <row r="11" spans="1:37" ht="16.899999999999999" customHeight="1" x14ac:dyDescent="0.3">
      <c r="A11" s="601" t="s">
        <v>1283</v>
      </c>
      <c r="B11" s="796" t="s">
        <v>2833</v>
      </c>
      <c r="C11" s="796" t="s">
        <v>2834</v>
      </c>
      <c r="D11" s="796" t="s">
        <v>2835</v>
      </c>
      <c r="E11" s="796" t="s">
        <v>2836</v>
      </c>
      <c r="F11" s="796" t="s">
        <v>2837</v>
      </c>
      <c r="G11" s="796" t="s">
        <v>2838</v>
      </c>
      <c r="H11" s="796" t="s">
        <v>2839</v>
      </c>
      <c r="I11" s="796" t="s">
        <v>2835</v>
      </c>
      <c r="J11" s="796" t="s">
        <v>2840</v>
      </c>
      <c r="K11" s="796" t="s">
        <v>2841</v>
      </c>
      <c r="L11" s="796" t="s">
        <v>2842</v>
      </c>
      <c r="M11" s="796" t="s">
        <v>2843</v>
      </c>
      <c r="N11" s="796" t="s">
        <v>2844</v>
      </c>
      <c r="O11" s="796" t="s">
        <v>2845</v>
      </c>
      <c r="P11" s="796" t="s">
        <v>2841</v>
      </c>
      <c r="Q11" s="796" t="s">
        <v>2846</v>
      </c>
      <c r="R11" s="796" t="s">
        <v>191</v>
      </c>
      <c r="S11" s="796" t="s">
        <v>2847</v>
      </c>
      <c r="T11" s="796" t="s">
        <v>2848</v>
      </c>
      <c r="U11" s="796" t="s">
        <v>2849</v>
      </c>
      <c r="V11" s="796" t="s">
        <v>1651</v>
      </c>
      <c r="W11" s="796" t="s">
        <v>1352</v>
      </c>
      <c r="X11" s="796" t="s">
        <v>2850</v>
      </c>
      <c r="Y11" s="796" t="s">
        <v>2851</v>
      </c>
      <c r="Z11" s="796" t="s">
        <v>2852</v>
      </c>
      <c r="AA11" s="796" t="s">
        <v>1569</v>
      </c>
      <c r="AB11" s="796" t="s">
        <v>2853</v>
      </c>
      <c r="AC11" s="796" t="s">
        <v>2854</v>
      </c>
      <c r="AD11" s="796" t="s">
        <v>1252</v>
      </c>
      <c r="AE11" s="796" t="s">
        <v>1564</v>
      </c>
      <c r="AF11" s="796" t="s">
        <v>2855</v>
      </c>
      <c r="AG11" s="796" t="s">
        <v>2856</v>
      </c>
      <c r="AH11" s="796" t="s">
        <v>2857</v>
      </c>
      <c r="AI11" s="796" t="s">
        <v>2856</v>
      </c>
      <c r="AJ11" s="796" t="s">
        <v>1352</v>
      </c>
      <c r="AK11" s="796" t="s">
        <v>2858</v>
      </c>
    </row>
    <row r="12" spans="1:37" ht="16.899999999999999" customHeight="1" x14ac:dyDescent="0.3">
      <c r="A12" s="601" t="s">
        <v>1387</v>
      </c>
      <c r="B12" s="796">
        <v>5.0999999999999996</v>
      </c>
      <c r="C12" s="796" t="s">
        <v>191</v>
      </c>
      <c r="D12" s="796" t="s">
        <v>191</v>
      </c>
      <c r="E12" s="796" t="s">
        <v>191</v>
      </c>
      <c r="F12" s="796" t="s">
        <v>2859</v>
      </c>
      <c r="G12" s="796" t="s">
        <v>2860</v>
      </c>
      <c r="H12" s="796" t="s">
        <v>2860</v>
      </c>
      <c r="I12" s="796" t="s">
        <v>2860</v>
      </c>
      <c r="J12" s="796" t="s">
        <v>2860</v>
      </c>
      <c r="K12" s="796" t="s">
        <v>2860</v>
      </c>
      <c r="L12" s="796" t="s">
        <v>2860</v>
      </c>
      <c r="M12" s="796" t="s">
        <v>2860</v>
      </c>
      <c r="N12" s="796">
        <v>4</v>
      </c>
      <c r="O12" s="796" t="s">
        <v>2861</v>
      </c>
      <c r="P12" s="796" t="s">
        <v>2861</v>
      </c>
      <c r="Q12" s="796">
        <v>3.5</v>
      </c>
      <c r="R12" s="796" t="s">
        <v>2862</v>
      </c>
      <c r="S12" s="796">
        <v>3.25</v>
      </c>
      <c r="T12" s="796" t="s">
        <v>2863</v>
      </c>
      <c r="U12" s="796" t="s">
        <v>2864</v>
      </c>
      <c r="V12" s="796">
        <v>1.85</v>
      </c>
      <c r="W12" s="796" t="s">
        <v>2865</v>
      </c>
      <c r="X12" s="796" t="s">
        <v>2866</v>
      </c>
      <c r="Y12" s="796" t="s">
        <v>2867</v>
      </c>
      <c r="Z12" s="796" t="s">
        <v>2868</v>
      </c>
      <c r="AA12" s="796" t="s">
        <v>2869</v>
      </c>
      <c r="AB12" s="796">
        <v>2.5</v>
      </c>
      <c r="AC12" s="796">
        <v>2.1</v>
      </c>
      <c r="AD12" s="796" t="s">
        <v>191</v>
      </c>
      <c r="AE12" s="796" t="s">
        <v>2870</v>
      </c>
      <c r="AF12" s="796" t="s">
        <v>191</v>
      </c>
      <c r="AG12" s="796" t="s">
        <v>191</v>
      </c>
      <c r="AH12" s="796">
        <v>3.4</v>
      </c>
      <c r="AI12" s="796" t="s">
        <v>191</v>
      </c>
      <c r="AJ12" s="796">
        <v>3.4</v>
      </c>
      <c r="AK12" s="796" t="s">
        <v>191</v>
      </c>
    </row>
    <row r="13" spans="1:37" ht="16.5" x14ac:dyDescent="0.3">
      <c r="A13" s="601" t="s">
        <v>1486</v>
      </c>
      <c r="B13" s="796" t="s">
        <v>2871</v>
      </c>
      <c r="C13" s="796" t="s">
        <v>2872</v>
      </c>
      <c r="D13" s="796" t="s">
        <v>817</v>
      </c>
      <c r="E13" s="796" t="s">
        <v>2873</v>
      </c>
      <c r="F13" s="796" t="s">
        <v>2874</v>
      </c>
      <c r="G13" s="796" t="s">
        <v>2875</v>
      </c>
      <c r="H13" s="796" t="s">
        <v>2876</v>
      </c>
      <c r="I13" s="796" t="s">
        <v>2875</v>
      </c>
      <c r="J13" s="796" t="s">
        <v>2877</v>
      </c>
      <c r="K13" s="796" t="s">
        <v>2878</v>
      </c>
      <c r="L13" s="796" t="s">
        <v>2879</v>
      </c>
      <c r="M13" s="796" t="s">
        <v>1743</v>
      </c>
      <c r="N13" s="796" t="s">
        <v>2880</v>
      </c>
      <c r="O13" s="796" t="s">
        <v>2881</v>
      </c>
      <c r="P13" s="796" t="s">
        <v>2878</v>
      </c>
      <c r="Q13" s="796" t="s">
        <v>2879</v>
      </c>
      <c r="R13" s="796" t="s">
        <v>191</v>
      </c>
      <c r="S13" s="796" t="s">
        <v>2882</v>
      </c>
      <c r="T13" s="796" t="s">
        <v>2883</v>
      </c>
      <c r="U13" s="796" t="s">
        <v>2884</v>
      </c>
      <c r="V13" s="796" t="s">
        <v>2885</v>
      </c>
      <c r="W13" s="796" t="s">
        <v>1953</v>
      </c>
      <c r="X13" s="796" t="s">
        <v>2886</v>
      </c>
      <c r="Y13" s="796" t="s">
        <v>2887</v>
      </c>
      <c r="Z13" s="796" t="s">
        <v>2888</v>
      </c>
      <c r="AA13" s="796" t="s">
        <v>2889</v>
      </c>
      <c r="AB13" s="796" t="s">
        <v>2890</v>
      </c>
      <c r="AC13" s="796" t="s">
        <v>2891</v>
      </c>
      <c r="AD13" s="796" t="s">
        <v>2892</v>
      </c>
      <c r="AE13" s="796" t="s">
        <v>2893</v>
      </c>
      <c r="AF13" s="796" t="s">
        <v>1435</v>
      </c>
      <c r="AG13" s="796" t="s">
        <v>2883</v>
      </c>
      <c r="AH13" s="796" t="s">
        <v>2894</v>
      </c>
      <c r="AI13" s="796" t="s">
        <v>2895</v>
      </c>
      <c r="AJ13" s="796" t="s">
        <v>1351</v>
      </c>
      <c r="AK13" s="796" t="s">
        <v>2896</v>
      </c>
    </row>
    <row r="14" spans="1:37" ht="17.45" customHeight="1" x14ac:dyDescent="0.3">
      <c r="A14" s="601" t="s">
        <v>1574</v>
      </c>
      <c r="B14" s="796" t="s">
        <v>2897</v>
      </c>
      <c r="C14" s="796" t="s">
        <v>2898</v>
      </c>
      <c r="D14" s="796" t="s">
        <v>2899</v>
      </c>
      <c r="E14" s="796" t="s">
        <v>2900</v>
      </c>
      <c r="F14" s="796" t="s">
        <v>2900</v>
      </c>
      <c r="G14" s="796" t="s">
        <v>2901</v>
      </c>
      <c r="H14" s="796" t="s">
        <v>2902</v>
      </c>
      <c r="I14" s="796" t="s">
        <v>2903</v>
      </c>
      <c r="J14" s="796" t="s">
        <v>2904</v>
      </c>
      <c r="K14" s="796" t="s">
        <v>2905</v>
      </c>
      <c r="L14" s="796" t="s">
        <v>2906</v>
      </c>
      <c r="M14" s="796" t="s">
        <v>2907</v>
      </c>
      <c r="N14" s="796" t="s">
        <v>1943</v>
      </c>
      <c r="O14" s="796" t="s">
        <v>2908</v>
      </c>
      <c r="P14" s="796" t="s">
        <v>2909</v>
      </c>
      <c r="Q14" s="796" t="s">
        <v>2910</v>
      </c>
      <c r="R14" s="796" t="s">
        <v>1083</v>
      </c>
      <c r="S14" s="796" t="s">
        <v>2911</v>
      </c>
      <c r="T14" s="796" t="s">
        <v>2912</v>
      </c>
      <c r="U14" s="796" t="s">
        <v>2913</v>
      </c>
      <c r="V14" s="796" t="s">
        <v>2914</v>
      </c>
      <c r="W14" s="796" t="s">
        <v>2915</v>
      </c>
      <c r="X14" s="796" t="s">
        <v>2896</v>
      </c>
      <c r="Y14" s="796" t="s">
        <v>2916</v>
      </c>
      <c r="Z14" s="796" t="s">
        <v>2911</v>
      </c>
      <c r="AA14" s="796" t="s">
        <v>2917</v>
      </c>
      <c r="AB14" s="796" t="s">
        <v>1557</v>
      </c>
      <c r="AC14" s="796" t="s">
        <v>2918</v>
      </c>
      <c r="AD14" s="796" t="s">
        <v>2919</v>
      </c>
      <c r="AE14" s="796" t="s">
        <v>2920</v>
      </c>
      <c r="AF14" s="796" t="s">
        <v>1624</v>
      </c>
      <c r="AG14" s="796" t="s">
        <v>2921</v>
      </c>
      <c r="AH14" s="796" t="s">
        <v>2922</v>
      </c>
      <c r="AI14" s="796" t="s">
        <v>1247</v>
      </c>
      <c r="AJ14" s="796" t="s">
        <v>2923</v>
      </c>
      <c r="AK14" s="796" t="s">
        <v>1623</v>
      </c>
    </row>
    <row r="15" spans="1:37" ht="17.45" customHeight="1" x14ac:dyDescent="0.3">
      <c r="A15" s="601" t="s">
        <v>1656</v>
      </c>
      <c r="B15" s="796" t="s">
        <v>2924</v>
      </c>
      <c r="C15" s="796" t="s">
        <v>2925</v>
      </c>
      <c r="D15" s="796" t="s">
        <v>2926</v>
      </c>
      <c r="E15" s="796" t="s">
        <v>2927</v>
      </c>
      <c r="F15" s="796" t="s">
        <v>2928</v>
      </c>
      <c r="G15" s="796" t="s">
        <v>2929</v>
      </c>
      <c r="H15" s="796" t="s">
        <v>2930</v>
      </c>
      <c r="I15" s="796" t="s">
        <v>2931</v>
      </c>
      <c r="J15" s="796" t="s">
        <v>2932</v>
      </c>
      <c r="K15" s="796" t="s">
        <v>1915</v>
      </c>
      <c r="L15" s="796" t="s">
        <v>1934</v>
      </c>
      <c r="M15" s="796" t="s">
        <v>2933</v>
      </c>
      <c r="N15" s="796" t="s">
        <v>2902</v>
      </c>
      <c r="O15" s="796" t="s">
        <v>2934</v>
      </c>
      <c r="P15" s="796" t="s">
        <v>2928</v>
      </c>
      <c r="Q15" s="796" t="s">
        <v>2928</v>
      </c>
      <c r="R15" s="796" t="s">
        <v>2935</v>
      </c>
      <c r="S15" s="796" t="s">
        <v>2936</v>
      </c>
      <c r="T15" s="796" t="s">
        <v>2937</v>
      </c>
      <c r="U15" s="796" t="s">
        <v>818</v>
      </c>
      <c r="V15" s="796" t="s">
        <v>2938</v>
      </c>
      <c r="W15" s="796" t="s">
        <v>2939</v>
      </c>
      <c r="X15" s="796" t="s">
        <v>2940</v>
      </c>
      <c r="Y15" s="796" t="s">
        <v>2941</v>
      </c>
      <c r="Z15" s="796" t="s">
        <v>2942</v>
      </c>
      <c r="AA15" s="796" t="s">
        <v>2943</v>
      </c>
      <c r="AB15" s="796" t="s">
        <v>2942</v>
      </c>
      <c r="AC15" s="796" t="s">
        <v>2944</v>
      </c>
      <c r="AD15" s="796" t="s">
        <v>2945</v>
      </c>
      <c r="AE15" s="796" t="s">
        <v>2946</v>
      </c>
      <c r="AF15" s="796" t="s">
        <v>2947</v>
      </c>
      <c r="AG15" s="796" t="s">
        <v>1551</v>
      </c>
      <c r="AH15" s="796" t="s">
        <v>2948</v>
      </c>
      <c r="AI15" s="796" t="s">
        <v>2949</v>
      </c>
      <c r="AJ15" s="796" t="s">
        <v>2950</v>
      </c>
      <c r="AK15" s="796" t="s">
        <v>2951</v>
      </c>
    </row>
    <row r="16" spans="1:37" ht="17.25" customHeight="1" x14ac:dyDescent="0.3">
      <c r="A16" s="601" t="s">
        <v>1770</v>
      </c>
      <c r="B16" s="796" t="s">
        <v>2952</v>
      </c>
      <c r="C16" s="796" t="s">
        <v>2953</v>
      </c>
      <c r="D16" s="796" t="s">
        <v>2954</v>
      </c>
      <c r="E16" s="796" t="s">
        <v>2955</v>
      </c>
      <c r="F16" s="796" t="s">
        <v>2956</v>
      </c>
      <c r="G16" s="796" t="s">
        <v>2957</v>
      </c>
      <c r="H16" s="796" t="s">
        <v>2958</v>
      </c>
      <c r="I16" s="796" t="s">
        <v>2959</v>
      </c>
      <c r="J16" s="796" t="s">
        <v>2953</v>
      </c>
      <c r="K16" s="796" t="s">
        <v>2953</v>
      </c>
      <c r="L16" s="796" t="s">
        <v>2952</v>
      </c>
      <c r="M16" s="796" t="s">
        <v>2960</v>
      </c>
      <c r="N16" s="796" t="s">
        <v>2952</v>
      </c>
      <c r="O16" s="796" t="s">
        <v>2961</v>
      </c>
      <c r="P16" s="796" t="s">
        <v>2958</v>
      </c>
      <c r="Q16" s="796" t="s">
        <v>2958</v>
      </c>
      <c r="R16" s="796" t="s">
        <v>2962</v>
      </c>
      <c r="S16" s="796" t="s">
        <v>2963</v>
      </c>
      <c r="T16" s="796" t="s">
        <v>2964</v>
      </c>
      <c r="U16" s="796" t="s">
        <v>818</v>
      </c>
      <c r="V16" s="796" t="s">
        <v>2946</v>
      </c>
      <c r="W16" s="796" t="s">
        <v>2965</v>
      </c>
      <c r="X16" s="796" t="s">
        <v>785</v>
      </c>
      <c r="Y16" s="796" t="s">
        <v>1559</v>
      </c>
      <c r="Z16" s="796" t="s">
        <v>2835</v>
      </c>
      <c r="AA16" s="796" t="s">
        <v>2946</v>
      </c>
      <c r="AB16" s="796" t="s">
        <v>2966</v>
      </c>
      <c r="AC16" s="796" t="s">
        <v>2835</v>
      </c>
      <c r="AD16" s="796" t="s">
        <v>786</v>
      </c>
      <c r="AE16" s="796" t="s">
        <v>2835</v>
      </c>
      <c r="AF16" s="796" t="s">
        <v>2835</v>
      </c>
      <c r="AG16" s="796" t="s">
        <v>1533</v>
      </c>
      <c r="AH16" s="796" t="s">
        <v>2835</v>
      </c>
      <c r="AI16" s="796" t="s">
        <v>2967</v>
      </c>
      <c r="AJ16" s="796" t="s">
        <v>785</v>
      </c>
      <c r="AK16" s="796" t="s">
        <v>2835</v>
      </c>
    </row>
    <row r="17" spans="1:37" ht="18" customHeight="1" x14ac:dyDescent="0.3">
      <c r="A17" s="601" t="s">
        <v>1865</v>
      </c>
      <c r="B17" s="796" t="s">
        <v>2968</v>
      </c>
      <c r="C17" s="796" t="s">
        <v>2969</v>
      </c>
      <c r="D17" s="796" t="s">
        <v>2970</v>
      </c>
      <c r="E17" s="796" t="s">
        <v>2971</v>
      </c>
      <c r="F17" s="796" t="s">
        <v>2971</v>
      </c>
      <c r="G17" s="796" t="s">
        <v>2972</v>
      </c>
      <c r="H17" s="796" t="s">
        <v>2973</v>
      </c>
      <c r="I17" s="796" t="s">
        <v>2969</v>
      </c>
      <c r="J17" s="796" t="s">
        <v>2974</v>
      </c>
      <c r="K17" s="796" t="s">
        <v>2975</v>
      </c>
      <c r="L17" s="796" t="s">
        <v>2976</v>
      </c>
      <c r="M17" s="796" t="s">
        <v>2977</v>
      </c>
      <c r="N17" s="796" t="s">
        <v>2978</v>
      </c>
      <c r="O17" s="796" t="s">
        <v>2978</v>
      </c>
      <c r="P17" s="796" t="s">
        <v>2970</v>
      </c>
      <c r="Q17" s="796" t="s">
        <v>2979</v>
      </c>
      <c r="R17" s="796" t="s">
        <v>191</v>
      </c>
      <c r="S17" s="796" t="s">
        <v>2980</v>
      </c>
      <c r="T17" s="796" t="s">
        <v>2981</v>
      </c>
      <c r="U17" s="796" t="s">
        <v>2982</v>
      </c>
      <c r="V17" s="796" t="s">
        <v>1939</v>
      </c>
      <c r="W17" s="796" t="s">
        <v>2983</v>
      </c>
      <c r="X17" s="796" t="s">
        <v>1840</v>
      </c>
      <c r="Y17" s="796" t="s">
        <v>784</v>
      </c>
      <c r="Z17" s="796" t="s">
        <v>784</v>
      </c>
      <c r="AA17" s="796" t="s">
        <v>784</v>
      </c>
      <c r="AB17" s="796" t="s">
        <v>2984</v>
      </c>
      <c r="AC17" s="796" t="s">
        <v>784</v>
      </c>
      <c r="AD17" s="796" t="s">
        <v>2985</v>
      </c>
      <c r="AE17" s="796" t="s">
        <v>1945</v>
      </c>
      <c r="AF17" s="796" t="s">
        <v>784</v>
      </c>
      <c r="AG17" s="796" t="s">
        <v>2986</v>
      </c>
      <c r="AH17" s="796" t="s">
        <v>2987</v>
      </c>
      <c r="AI17" s="796" t="s">
        <v>2986</v>
      </c>
      <c r="AJ17" s="796" t="s">
        <v>2988</v>
      </c>
      <c r="AK17" s="796" t="s">
        <v>2989</v>
      </c>
    </row>
    <row r="18" spans="1:37" ht="17.100000000000001" customHeight="1" thickBot="1" x14ac:dyDescent="0.35">
      <c r="A18" s="797"/>
      <c r="B18" s="798"/>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c r="AH18" s="798"/>
      <c r="AI18" s="798"/>
      <c r="AJ18" s="798"/>
      <c r="AK18" s="798"/>
    </row>
    <row r="19" spans="1:37" ht="15" customHeight="1" thickTop="1" x14ac:dyDescent="0.25">
      <c r="A19" s="629" t="s">
        <v>2783</v>
      </c>
    </row>
    <row r="20" spans="1:37" ht="15" customHeight="1" x14ac:dyDescent="0.25">
      <c r="A20" s="629" t="s">
        <v>359</v>
      </c>
    </row>
    <row r="22" spans="1:37" x14ac:dyDescent="0.25">
      <c r="D22" s="3324"/>
      <c r="E22" s="3324"/>
      <c r="F22" s="3324"/>
      <c r="G22" s="3324"/>
      <c r="H22" s="3324"/>
    </row>
  </sheetData>
  <pageMargins left="0.75" right="0.75" top="0.75" bottom="0.75" header="0.3" footer="0"/>
  <pageSetup paperSize="9" scale="6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K32"/>
  <sheetViews>
    <sheetView showGridLines="0" zoomScale="80" zoomScaleNormal="80" zoomScaleSheetLayoutView="80" workbookViewId="0">
      <pane xSplit="3" ySplit="3" topLeftCell="AB4" activePane="bottomRight" state="frozen"/>
      <selection activeCell="D33" sqref="D33"/>
      <selection pane="topRight" activeCell="D33" sqref="D33"/>
      <selection pane="bottomLeft" activeCell="D33" sqref="D33"/>
      <selection pane="bottomRight" activeCell="A35" sqref="A35"/>
    </sheetView>
  </sheetViews>
  <sheetFormatPr defaultColWidth="9.140625" defaultRowHeight="20.25" x14ac:dyDescent="0.35"/>
  <cols>
    <col min="1" max="1" width="79.28515625" style="826" customWidth="1"/>
    <col min="2" max="4" width="13.85546875" style="827" hidden="1" customWidth="1"/>
    <col min="5" max="24" width="14.140625" style="640" hidden="1" customWidth="1"/>
    <col min="25" max="37" width="14.140625" style="640" customWidth="1"/>
    <col min="38" max="16384" width="9.140625" style="640"/>
  </cols>
  <sheetData>
    <row r="1" spans="1:37" ht="23.25" customHeight="1" x14ac:dyDescent="0.3">
      <c r="A1" s="489" t="s">
        <v>5349</v>
      </c>
      <c r="B1" s="489"/>
      <c r="C1" s="489"/>
      <c r="D1" s="489"/>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s="800" customFormat="1" ht="23.1" customHeight="1" thickBot="1" x14ac:dyDescent="0.3">
      <c r="A2" s="799"/>
      <c r="E2" s="801"/>
      <c r="F2" s="801"/>
      <c r="G2" s="801"/>
      <c r="H2" s="801"/>
      <c r="I2" s="801"/>
      <c r="J2" s="801"/>
      <c r="K2" s="801"/>
      <c r="L2" s="801"/>
      <c r="M2" s="801"/>
      <c r="N2" s="801"/>
      <c r="O2" s="801"/>
      <c r="P2" s="801"/>
      <c r="Q2" s="801"/>
      <c r="R2" s="801"/>
      <c r="S2" s="801"/>
      <c r="T2" s="801"/>
      <c r="U2" s="801"/>
      <c r="V2" s="801"/>
      <c r="Z2" s="801"/>
      <c r="AA2" s="801"/>
      <c r="AB2" s="801"/>
      <c r="AC2" s="801"/>
      <c r="AD2" s="801"/>
      <c r="AE2" s="801"/>
      <c r="AF2" s="801"/>
      <c r="AG2" s="801"/>
      <c r="AH2" s="801"/>
      <c r="AI2" s="801"/>
      <c r="AJ2" s="801"/>
      <c r="AK2" s="801" t="s">
        <v>672</v>
      </c>
    </row>
    <row r="3" spans="1:37" ht="30" customHeight="1" thickTop="1" thickBot="1" x14ac:dyDescent="0.4">
      <c r="A3" s="802"/>
      <c r="B3" s="803">
        <v>43435</v>
      </c>
      <c r="C3" s="804">
        <v>43466</v>
      </c>
      <c r="D3" s="804">
        <v>43497</v>
      </c>
      <c r="E3" s="804">
        <v>43525</v>
      </c>
      <c r="F3" s="804">
        <v>43556</v>
      </c>
      <c r="G3" s="804">
        <v>43586</v>
      </c>
      <c r="H3" s="805" t="s">
        <v>2990</v>
      </c>
      <c r="I3" s="804">
        <v>43647</v>
      </c>
      <c r="J3" s="804">
        <v>43678</v>
      </c>
      <c r="K3" s="804">
        <v>43709</v>
      </c>
      <c r="L3" s="804">
        <v>43739</v>
      </c>
      <c r="M3" s="804">
        <v>43770</v>
      </c>
      <c r="N3" s="805" t="s">
        <v>2991</v>
      </c>
      <c r="O3" s="805" t="s">
        <v>642</v>
      </c>
      <c r="P3" s="805" t="s">
        <v>2787</v>
      </c>
      <c r="Q3" s="805" t="s">
        <v>2788</v>
      </c>
      <c r="R3" s="805" t="s">
        <v>662</v>
      </c>
      <c r="S3" s="805" t="s">
        <v>361</v>
      </c>
      <c r="T3" s="805" t="s">
        <v>395</v>
      </c>
      <c r="U3" s="805" t="s">
        <v>296</v>
      </c>
      <c r="V3" s="805" t="s">
        <v>297</v>
      </c>
      <c r="W3" s="805" t="s">
        <v>298</v>
      </c>
      <c r="X3" s="805" t="s">
        <v>299</v>
      </c>
      <c r="Y3" s="805" t="s">
        <v>300</v>
      </c>
      <c r="Z3" s="805" t="s">
        <v>301</v>
      </c>
      <c r="AA3" s="805" t="s">
        <v>302</v>
      </c>
      <c r="AB3" s="804">
        <v>44228</v>
      </c>
      <c r="AC3" s="804">
        <v>44256</v>
      </c>
      <c r="AD3" s="804">
        <v>44287</v>
      </c>
      <c r="AE3" s="804">
        <v>44317</v>
      </c>
      <c r="AF3" s="804">
        <v>44348</v>
      </c>
      <c r="AG3" s="804">
        <v>44378</v>
      </c>
      <c r="AH3" s="804">
        <v>44439</v>
      </c>
      <c r="AI3" s="804">
        <v>44469</v>
      </c>
      <c r="AJ3" s="804">
        <v>44499</v>
      </c>
      <c r="AK3" s="804">
        <v>44530</v>
      </c>
    </row>
    <row r="4" spans="1:37" s="809" customFormat="1" ht="27.95" customHeight="1" thickTop="1" x14ac:dyDescent="0.25">
      <c r="A4" s="806" t="s">
        <v>586</v>
      </c>
      <c r="B4" s="807" t="s">
        <v>2992</v>
      </c>
      <c r="C4" s="808" t="s">
        <v>2404</v>
      </c>
      <c r="D4" s="808" t="s">
        <v>2354</v>
      </c>
      <c r="E4" s="808" t="s">
        <v>2354</v>
      </c>
      <c r="F4" s="808" t="s">
        <v>2354</v>
      </c>
      <c r="G4" s="808" t="s">
        <v>2354</v>
      </c>
      <c r="H4" s="808" t="s">
        <v>2993</v>
      </c>
      <c r="I4" s="808" t="s">
        <v>2994</v>
      </c>
      <c r="J4" s="808" t="s">
        <v>2995</v>
      </c>
      <c r="K4" s="808" t="s">
        <v>2995</v>
      </c>
      <c r="L4" s="808" t="s">
        <v>2992</v>
      </c>
      <c r="M4" s="808" t="s">
        <v>2995</v>
      </c>
      <c r="N4" s="808" t="s">
        <v>2995</v>
      </c>
      <c r="O4" s="808" t="s">
        <v>2217</v>
      </c>
      <c r="P4" s="808" t="s">
        <v>2996</v>
      </c>
      <c r="Q4" s="808" t="s">
        <v>2997</v>
      </c>
      <c r="R4" s="808" t="s">
        <v>2998</v>
      </c>
      <c r="S4" s="808" t="s">
        <v>2999</v>
      </c>
      <c r="T4" s="808" t="s">
        <v>2280</v>
      </c>
      <c r="U4" s="808" t="s">
        <v>2143</v>
      </c>
      <c r="V4" s="808" t="s">
        <v>3000</v>
      </c>
      <c r="W4" s="808" t="s">
        <v>3001</v>
      </c>
      <c r="X4" s="808" t="s">
        <v>3002</v>
      </c>
      <c r="Y4" s="808" t="s">
        <v>2999</v>
      </c>
      <c r="Z4" s="808" t="s">
        <v>2999</v>
      </c>
      <c r="AA4" s="808" t="s">
        <v>3000</v>
      </c>
      <c r="AB4" s="808" t="s">
        <v>3003</v>
      </c>
      <c r="AC4" s="808" t="s">
        <v>3001</v>
      </c>
      <c r="AD4" s="808" t="s">
        <v>3004</v>
      </c>
      <c r="AE4" s="808" t="s">
        <v>3005</v>
      </c>
      <c r="AF4" s="808" t="s">
        <v>3006</v>
      </c>
      <c r="AG4" s="808" t="s">
        <v>3007</v>
      </c>
      <c r="AH4" s="808" t="s">
        <v>3007</v>
      </c>
      <c r="AI4" s="808" t="s">
        <v>3008</v>
      </c>
      <c r="AJ4" s="808" t="s">
        <v>3009</v>
      </c>
      <c r="AK4" s="808" t="s">
        <v>1398</v>
      </c>
    </row>
    <row r="5" spans="1:37" s="811" customFormat="1" ht="27.95" customHeight="1" x14ac:dyDescent="0.25">
      <c r="A5" s="810" t="s">
        <v>2781</v>
      </c>
      <c r="B5" s="807" t="s">
        <v>3010</v>
      </c>
      <c r="C5" s="808" t="s">
        <v>3011</v>
      </c>
      <c r="D5" s="808">
        <v>6.25</v>
      </c>
      <c r="E5" s="808" t="s">
        <v>3012</v>
      </c>
      <c r="F5" s="808" t="s">
        <v>3013</v>
      </c>
      <c r="G5" s="808" t="s">
        <v>3014</v>
      </c>
      <c r="H5" s="808" t="s">
        <v>3015</v>
      </c>
      <c r="I5" s="808" t="s">
        <v>3016</v>
      </c>
      <c r="J5" s="808" t="s">
        <v>3015</v>
      </c>
      <c r="K5" s="808" t="s">
        <v>3017</v>
      </c>
      <c r="L5" s="808" t="s">
        <v>3018</v>
      </c>
      <c r="M5" s="808">
        <v>6.1</v>
      </c>
      <c r="N5" s="808" t="s">
        <v>3019</v>
      </c>
      <c r="O5" s="808" t="s">
        <v>928</v>
      </c>
      <c r="P5" s="808" t="s">
        <v>3020</v>
      </c>
      <c r="Q5" s="808">
        <v>6.35</v>
      </c>
      <c r="R5" s="808" t="s">
        <v>191</v>
      </c>
      <c r="S5" s="808">
        <v>6.4</v>
      </c>
      <c r="T5" s="808" t="s">
        <v>3021</v>
      </c>
      <c r="U5" s="808" t="s">
        <v>3022</v>
      </c>
      <c r="V5" s="808">
        <v>7.51</v>
      </c>
      <c r="W5" s="808" t="s">
        <v>2659</v>
      </c>
      <c r="X5" s="808" t="s">
        <v>3023</v>
      </c>
      <c r="Y5" s="808" t="s">
        <v>3024</v>
      </c>
      <c r="Z5" s="808" t="s">
        <v>3025</v>
      </c>
      <c r="AA5" s="808" t="s">
        <v>3026</v>
      </c>
      <c r="AB5" s="808" t="s">
        <v>3027</v>
      </c>
      <c r="AC5" s="808">
        <v>5.72</v>
      </c>
      <c r="AD5" s="808" t="s">
        <v>191</v>
      </c>
      <c r="AE5" s="808" t="s">
        <v>3028</v>
      </c>
      <c r="AF5" s="808" t="s">
        <v>3027</v>
      </c>
      <c r="AG5" s="808" t="s">
        <v>3029</v>
      </c>
      <c r="AH5" s="808" t="s">
        <v>1398</v>
      </c>
      <c r="AI5" s="808" t="s">
        <v>3030</v>
      </c>
      <c r="AJ5" s="808" t="s">
        <v>191</v>
      </c>
      <c r="AK5" s="808" t="s">
        <v>3031</v>
      </c>
    </row>
    <row r="6" spans="1:37" s="811" customFormat="1" ht="27.95" customHeight="1" x14ac:dyDescent="0.25">
      <c r="A6" s="810" t="s">
        <v>530</v>
      </c>
      <c r="B6" s="807">
        <v>6.75</v>
      </c>
      <c r="C6" s="808" t="s">
        <v>3032</v>
      </c>
      <c r="D6" s="808" t="s">
        <v>3032</v>
      </c>
      <c r="E6" s="808">
        <v>6.75</v>
      </c>
      <c r="F6" s="808" t="s">
        <v>3032</v>
      </c>
      <c r="G6" s="808" t="s">
        <v>3032</v>
      </c>
      <c r="H6" s="808" t="s">
        <v>3033</v>
      </c>
      <c r="I6" s="808" t="s">
        <v>191</v>
      </c>
      <c r="J6" s="808" t="s">
        <v>191</v>
      </c>
      <c r="K6" s="808" t="s">
        <v>191</v>
      </c>
      <c r="L6" s="808" t="s">
        <v>191</v>
      </c>
      <c r="M6" s="808" t="s">
        <v>191</v>
      </c>
      <c r="N6" s="808">
        <v>6.75</v>
      </c>
      <c r="O6" s="808" t="s">
        <v>191</v>
      </c>
      <c r="P6" s="808" t="s">
        <v>191</v>
      </c>
      <c r="Q6" s="808">
        <v>6.75</v>
      </c>
      <c r="R6" s="808" t="s">
        <v>191</v>
      </c>
      <c r="S6" s="808" t="s">
        <v>191</v>
      </c>
      <c r="T6" s="808" t="s">
        <v>191</v>
      </c>
      <c r="U6" s="808" t="s">
        <v>191</v>
      </c>
      <c r="V6" s="808" t="s">
        <v>191</v>
      </c>
      <c r="W6" s="808" t="s">
        <v>191</v>
      </c>
      <c r="X6" s="808" t="s">
        <v>191</v>
      </c>
      <c r="Y6" s="808" t="s">
        <v>191</v>
      </c>
      <c r="Z6" s="808" t="s">
        <v>191</v>
      </c>
      <c r="AA6" s="808" t="s">
        <v>191</v>
      </c>
      <c r="AB6" s="808" t="s">
        <v>191</v>
      </c>
      <c r="AC6" s="808" t="s">
        <v>191</v>
      </c>
      <c r="AD6" s="808" t="s">
        <v>191</v>
      </c>
      <c r="AE6" s="808" t="s">
        <v>191</v>
      </c>
      <c r="AF6" s="808" t="s">
        <v>191</v>
      </c>
      <c r="AG6" s="808" t="s">
        <v>191</v>
      </c>
      <c r="AH6" s="808" t="s">
        <v>191</v>
      </c>
      <c r="AI6" s="808" t="s">
        <v>191</v>
      </c>
      <c r="AJ6" s="808" t="s">
        <v>191</v>
      </c>
      <c r="AK6" s="808" t="s">
        <v>191</v>
      </c>
    </row>
    <row r="7" spans="1:37" s="811" customFormat="1" ht="27.95" customHeight="1" x14ac:dyDescent="0.25">
      <c r="A7" s="810" t="s">
        <v>531</v>
      </c>
      <c r="B7" s="807" t="s">
        <v>3034</v>
      </c>
      <c r="C7" s="808" t="s">
        <v>3011</v>
      </c>
      <c r="D7" s="808" t="s">
        <v>3020</v>
      </c>
      <c r="E7" s="808" t="s">
        <v>3035</v>
      </c>
      <c r="F7" s="808" t="s">
        <v>3036</v>
      </c>
      <c r="G7" s="808" t="s">
        <v>3037</v>
      </c>
      <c r="H7" s="808" t="s">
        <v>2993</v>
      </c>
      <c r="I7" s="808" t="s">
        <v>3037</v>
      </c>
      <c r="J7" s="808" t="s">
        <v>3037</v>
      </c>
      <c r="K7" s="808" t="s">
        <v>3038</v>
      </c>
      <c r="L7" s="808" t="s">
        <v>3039</v>
      </c>
      <c r="M7" s="808" t="s">
        <v>865</v>
      </c>
      <c r="N7" s="808" t="s">
        <v>3039</v>
      </c>
      <c r="O7" s="808" t="s">
        <v>3040</v>
      </c>
      <c r="P7" s="808" t="s">
        <v>3041</v>
      </c>
      <c r="Q7" s="808" t="s">
        <v>1077</v>
      </c>
      <c r="R7" s="808" t="s">
        <v>3042</v>
      </c>
      <c r="S7" s="808" t="s">
        <v>3043</v>
      </c>
      <c r="T7" s="808" t="s">
        <v>862</v>
      </c>
      <c r="U7" s="808" t="s">
        <v>3044</v>
      </c>
      <c r="V7" s="808" t="s">
        <v>3045</v>
      </c>
      <c r="W7" s="808" t="s">
        <v>3001</v>
      </c>
      <c r="X7" s="808" t="s">
        <v>3046</v>
      </c>
      <c r="Y7" s="808" t="s">
        <v>3047</v>
      </c>
      <c r="Z7" s="808" t="s">
        <v>3048</v>
      </c>
      <c r="AA7" s="808" t="s">
        <v>3049</v>
      </c>
      <c r="AB7" s="808" t="s">
        <v>1398</v>
      </c>
      <c r="AC7" s="808" t="s">
        <v>3048</v>
      </c>
      <c r="AD7" s="808" t="s">
        <v>862</v>
      </c>
      <c r="AE7" s="808" t="s">
        <v>1397</v>
      </c>
      <c r="AF7" s="808" t="s">
        <v>3050</v>
      </c>
      <c r="AG7" s="808" t="s">
        <v>1393</v>
      </c>
      <c r="AH7" s="808" t="s">
        <v>1191</v>
      </c>
      <c r="AI7" s="808" t="s">
        <v>810</v>
      </c>
      <c r="AJ7" s="808" t="s">
        <v>1398</v>
      </c>
      <c r="AK7" s="808" t="s">
        <v>2365</v>
      </c>
    </row>
    <row r="8" spans="1:37" s="811" customFormat="1" ht="27.95" customHeight="1" x14ac:dyDescent="0.25">
      <c r="A8" s="810" t="s">
        <v>554</v>
      </c>
      <c r="B8" s="807" t="s">
        <v>3032</v>
      </c>
      <c r="C8" s="808" t="s">
        <v>3032</v>
      </c>
      <c r="D8" s="808" t="s">
        <v>3032</v>
      </c>
      <c r="E8" s="808">
        <v>8</v>
      </c>
      <c r="F8" s="808">
        <v>8</v>
      </c>
      <c r="G8" s="808">
        <v>9.1999999999999993</v>
      </c>
      <c r="H8" s="808">
        <v>9.1999999999999993</v>
      </c>
      <c r="I8" s="808">
        <v>9.1999999999999993</v>
      </c>
      <c r="J8" s="808" t="s">
        <v>191</v>
      </c>
      <c r="K8" s="808" t="s">
        <v>191</v>
      </c>
      <c r="L8" s="808" t="s">
        <v>191</v>
      </c>
      <c r="M8" s="808" t="s">
        <v>809</v>
      </c>
      <c r="N8" s="808" t="s">
        <v>191</v>
      </c>
      <c r="O8" s="808" t="s">
        <v>191</v>
      </c>
      <c r="P8" s="808">
        <v>6</v>
      </c>
      <c r="Q8" s="808">
        <v>8.9499999999999993</v>
      </c>
      <c r="R8" s="808" t="s">
        <v>191</v>
      </c>
      <c r="S8" s="808" t="s">
        <v>191</v>
      </c>
      <c r="T8" s="808">
        <v>7.05</v>
      </c>
      <c r="U8" s="808" t="s">
        <v>191</v>
      </c>
      <c r="V8" s="808" t="s">
        <v>191</v>
      </c>
      <c r="W8" s="808" t="s">
        <v>191</v>
      </c>
      <c r="X8" s="808">
        <v>8.75</v>
      </c>
      <c r="Y8" s="808" t="s">
        <v>191</v>
      </c>
      <c r="Z8" s="808" t="s">
        <v>191</v>
      </c>
      <c r="AA8" s="808">
        <v>7.28</v>
      </c>
      <c r="AB8" s="808" t="s">
        <v>191</v>
      </c>
      <c r="AC8" s="808" t="s">
        <v>191</v>
      </c>
      <c r="AD8" s="808" t="s">
        <v>191</v>
      </c>
      <c r="AE8" s="808" t="s">
        <v>191</v>
      </c>
      <c r="AF8" s="808" t="s">
        <v>191</v>
      </c>
      <c r="AG8" s="808" t="s">
        <v>191</v>
      </c>
      <c r="AH8" s="808" t="s">
        <v>3051</v>
      </c>
      <c r="AI8" s="808" t="s">
        <v>191</v>
      </c>
      <c r="AJ8" s="808" t="s">
        <v>191</v>
      </c>
      <c r="AK8" s="808" t="s">
        <v>191</v>
      </c>
    </row>
    <row r="9" spans="1:37" s="811" customFormat="1" ht="27.95" customHeight="1" x14ac:dyDescent="0.25">
      <c r="A9" s="810" t="s">
        <v>555</v>
      </c>
      <c r="B9" s="807" t="s">
        <v>3032</v>
      </c>
      <c r="C9" s="808" t="s">
        <v>3032</v>
      </c>
      <c r="D9" s="808" t="s">
        <v>3032</v>
      </c>
      <c r="E9" s="808" t="s">
        <v>3032</v>
      </c>
      <c r="F9" s="808">
        <v>6.5</v>
      </c>
      <c r="G9" s="808">
        <v>7.2</v>
      </c>
      <c r="H9" s="808">
        <v>7.2</v>
      </c>
      <c r="I9" s="808" t="s">
        <v>191</v>
      </c>
      <c r="J9" s="808" t="s">
        <v>3052</v>
      </c>
      <c r="K9" s="808" t="s">
        <v>191</v>
      </c>
      <c r="L9" s="808" t="s">
        <v>191</v>
      </c>
      <c r="M9" s="808" t="s">
        <v>191</v>
      </c>
      <c r="N9" s="808">
        <v>7</v>
      </c>
      <c r="O9" s="808" t="s">
        <v>191</v>
      </c>
      <c r="P9" s="808" t="s">
        <v>191</v>
      </c>
      <c r="Q9" s="808" t="s">
        <v>191</v>
      </c>
      <c r="R9" s="808" t="s">
        <v>191</v>
      </c>
      <c r="S9" s="808" t="s">
        <v>191</v>
      </c>
      <c r="T9" s="808">
        <v>8.75</v>
      </c>
      <c r="U9" s="808" t="s">
        <v>191</v>
      </c>
      <c r="V9" s="808" t="s">
        <v>191</v>
      </c>
      <c r="W9" s="808" t="s">
        <v>191</v>
      </c>
      <c r="X9" s="808">
        <v>7.22</v>
      </c>
      <c r="Y9" s="808">
        <v>6</v>
      </c>
      <c r="Z9" s="808" t="s">
        <v>191</v>
      </c>
      <c r="AA9" s="808" t="s">
        <v>191</v>
      </c>
      <c r="AB9" s="808" t="s">
        <v>191</v>
      </c>
      <c r="AC9" s="808" t="s">
        <v>191</v>
      </c>
      <c r="AD9" s="808" t="s">
        <v>191</v>
      </c>
      <c r="AE9" s="808">
        <v>5.75</v>
      </c>
      <c r="AF9" s="808" t="s">
        <v>191</v>
      </c>
      <c r="AG9" s="808" t="s">
        <v>191</v>
      </c>
      <c r="AH9" s="808" t="s">
        <v>3053</v>
      </c>
      <c r="AI9" s="808" t="s">
        <v>191</v>
      </c>
      <c r="AJ9" s="808" t="s">
        <v>191</v>
      </c>
      <c r="AK9" s="808" t="s">
        <v>191</v>
      </c>
    </row>
    <row r="10" spans="1:37" s="811" customFormat="1" ht="27.95" customHeight="1" x14ac:dyDescent="0.25">
      <c r="A10" s="810" t="s">
        <v>556</v>
      </c>
      <c r="B10" s="807" t="s">
        <v>3054</v>
      </c>
      <c r="C10" s="808" t="s">
        <v>930</v>
      </c>
      <c r="D10" s="808" t="s">
        <v>2997</v>
      </c>
      <c r="E10" s="808" t="s">
        <v>3055</v>
      </c>
      <c r="F10" s="808" t="s">
        <v>1077</v>
      </c>
      <c r="G10" s="808" t="s">
        <v>3040</v>
      </c>
      <c r="H10" s="808" t="s">
        <v>3040</v>
      </c>
      <c r="I10" s="808" t="s">
        <v>2997</v>
      </c>
      <c r="J10" s="808" t="s">
        <v>3056</v>
      </c>
      <c r="K10" s="808" t="s">
        <v>3057</v>
      </c>
      <c r="L10" s="808" t="s">
        <v>3039</v>
      </c>
      <c r="M10" s="808" t="s">
        <v>2997</v>
      </c>
      <c r="N10" s="808" t="s">
        <v>3058</v>
      </c>
      <c r="O10" s="808" t="s">
        <v>3039</v>
      </c>
      <c r="P10" s="808" t="s">
        <v>2997</v>
      </c>
      <c r="Q10" s="808" t="s">
        <v>3013</v>
      </c>
      <c r="R10" s="808" t="s">
        <v>3059</v>
      </c>
      <c r="S10" s="808" t="s">
        <v>3060</v>
      </c>
      <c r="T10" s="808" t="s">
        <v>2006</v>
      </c>
      <c r="U10" s="808" t="s">
        <v>3061</v>
      </c>
      <c r="V10" s="808" t="s">
        <v>3062</v>
      </c>
      <c r="W10" s="808" t="s">
        <v>3063</v>
      </c>
      <c r="X10" s="808" t="s">
        <v>3064</v>
      </c>
      <c r="Y10" s="808" t="s">
        <v>3065</v>
      </c>
      <c r="Z10" s="808" t="s">
        <v>3066</v>
      </c>
      <c r="AA10" s="808" t="s">
        <v>3000</v>
      </c>
      <c r="AB10" s="808" t="s">
        <v>3046</v>
      </c>
      <c r="AC10" s="808" t="s">
        <v>3067</v>
      </c>
      <c r="AD10" s="808" t="s">
        <v>2669</v>
      </c>
      <c r="AE10" s="808" t="s">
        <v>3068</v>
      </c>
      <c r="AF10" s="808" t="s">
        <v>3069</v>
      </c>
      <c r="AG10" s="808" t="s">
        <v>1576</v>
      </c>
      <c r="AH10" s="808" t="s">
        <v>3070</v>
      </c>
      <c r="AI10" s="808" t="s">
        <v>1393</v>
      </c>
      <c r="AJ10" s="808" t="s">
        <v>1495</v>
      </c>
      <c r="AK10" s="808" t="s">
        <v>1495</v>
      </c>
    </row>
    <row r="11" spans="1:37" s="811" customFormat="1" ht="27.95" customHeight="1" x14ac:dyDescent="0.25">
      <c r="A11" s="810" t="s">
        <v>566</v>
      </c>
      <c r="B11" s="807" t="s">
        <v>2404</v>
      </c>
      <c r="C11" s="808" t="s">
        <v>2404</v>
      </c>
      <c r="D11" s="808" t="s">
        <v>3054</v>
      </c>
      <c r="E11" s="808" t="s">
        <v>2995</v>
      </c>
      <c r="F11" s="808" t="s">
        <v>3071</v>
      </c>
      <c r="G11" s="808" t="s">
        <v>2995</v>
      </c>
      <c r="H11" s="808" t="s">
        <v>2404</v>
      </c>
      <c r="I11" s="808" t="s">
        <v>2994</v>
      </c>
      <c r="J11" s="808" t="s">
        <v>3037</v>
      </c>
      <c r="K11" s="808" t="s">
        <v>3072</v>
      </c>
      <c r="L11" s="808" t="s">
        <v>2404</v>
      </c>
      <c r="M11" s="808" t="s">
        <v>2365</v>
      </c>
      <c r="N11" s="808" t="s">
        <v>2994</v>
      </c>
      <c r="O11" s="808" t="s">
        <v>2994</v>
      </c>
      <c r="P11" s="808" t="s">
        <v>3039</v>
      </c>
      <c r="Q11" s="808" t="s">
        <v>1077</v>
      </c>
      <c r="R11" s="808" t="s">
        <v>191</v>
      </c>
      <c r="S11" s="808" t="s">
        <v>2997</v>
      </c>
      <c r="T11" s="808" t="s">
        <v>3073</v>
      </c>
      <c r="U11" s="808" t="s">
        <v>3074</v>
      </c>
      <c r="V11" s="808" t="s">
        <v>3075</v>
      </c>
      <c r="W11" s="808" t="s">
        <v>3076</v>
      </c>
      <c r="X11" s="808" t="s">
        <v>3002</v>
      </c>
      <c r="Y11" s="808" t="s">
        <v>3076</v>
      </c>
      <c r="Z11" s="808" t="s">
        <v>3040</v>
      </c>
      <c r="AA11" s="808" t="s">
        <v>3077</v>
      </c>
      <c r="AB11" s="808" t="s">
        <v>3078</v>
      </c>
      <c r="AC11" s="808" t="s">
        <v>3079</v>
      </c>
      <c r="AD11" s="808" t="s">
        <v>1393</v>
      </c>
      <c r="AE11" s="808" t="s">
        <v>3008</v>
      </c>
      <c r="AF11" s="808" t="s">
        <v>3080</v>
      </c>
      <c r="AG11" s="808" t="s">
        <v>3008</v>
      </c>
      <c r="AH11" s="808" t="s">
        <v>3007</v>
      </c>
      <c r="AI11" s="808" t="s">
        <v>3048</v>
      </c>
      <c r="AJ11" s="808" t="s">
        <v>3008</v>
      </c>
      <c r="AK11" s="808" t="s">
        <v>3081</v>
      </c>
    </row>
    <row r="12" spans="1:37" s="811" customFormat="1" ht="27.95" customHeight="1" x14ac:dyDescent="0.25">
      <c r="A12" s="810" t="s">
        <v>570</v>
      </c>
      <c r="B12" s="807" t="s">
        <v>3013</v>
      </c>
      <c r="C12" s="808" t="s">
        <v>3082</v>
      </c>
      <c r="D12" s="808" t="s">
        <v>863</v>
      </c>
      <c r="E12" s="808" t="s">
        <v>3011</v>
      </c>
      <c r="F12" s="808" t="s">
        <v>3083</v>
      </c>
      <c r="G12" s="808" t="s">
        <v>3084</v>
      </c>
      <c r="H12" s="808" t="s">
        <v>3085</v>
      </c>
      <c r="I12" s="808" t="s">
        <v>3086</v>
      </c>
      <c r="J12" s="808" t="s">
        <v>3010</v>
      </c>
      <c r="K12" s="808" t="s">
        <v>3087</v>
      </c>
      <c r="L12" s="808" t="s">
        <v>3088</v>
      </c>
      <c r="M12" s="808" t="s">
        <v>3089</v>
      </c>
      <c r="N12" s="808" t="s">
        <v>1077</v>
      </c>
      <c r="O12" s="808" t="s">
        <v>855</v>
      </c>
      <c r="P12" s="808" t="s">
        <v>3090</v>
      </c>
      <c r="Q12" s="808" t="s">
        <v>3013</v>
      </c>
      <c r="R12" s="808">
        <v>7.99</v>
      </c>
      <c r="S12" s="808">
        <v>9</v>
      </c>
      <c r="T12" s="808" t="s">
        <v>3091</v>
      </c>
      <c r="U12" s="808" t="s">
        <v>3092</v>
      </c>
      <c r="V12" s="808" t="s">
        <v>3093</v>
      </c>
      <c r="W12" s="808" t="s">
        <v>1077</v>
      </c>
      <c r="X12" s="808" t="s">
        <v>3094</v>
      </c>
      <c r="Y12" s="808" t="s">
        <v>3095</v>
      </c>
      <c r="Z12" s="808" t="s">
        <v>2144</v>
      </c>
      <c r="AA12" s="808" t="s">
        <v>3096</v>
      </c>
      <c r="AB12" s="808" t="s">
        <v>1495</v>
      </c>
      <c r="AC12" s="808" t="s">
        <v>3097</v>
      </c>
      <c r="AD12" s="808" t="s">
        <v>3098</v>
      </c>
      <c r="AE12" s="808" t="s">
        <v>2365</v>
      </c>
      <c r="AF12" s="808" t="s">
        <v>3001</v>
      </c>
      <c r="AG12" s="808" t="s">
        <v>3099</v>
      </c>
      <c r="AH12" s="808" t="s">
        <v>1398</v>
      </c>
      <c r="AI12" s="808" t="s">
        <v>3008</v>
      </c>
      <c r="AJ12" s="808" t="s">
        <v>1299</v>
      </c>
      <c r="AK12" s="808" t="s">
        <v>3100</v>
      </c>
    </row>
    <row r="13" spans="1:37" s="811" customFormat="1" ht="27.95" customHeight="1" x14ac:dyDescent="0.25">
      <c r="A13" s="810" t="s">
        <v>576</v>
      </c>
      <c r="B13" s="807" t="s">
        <v>2751</v>
      </c>
      <c r="C13" s="808" t="s">
        <v>3071</v>
      </c>
      <c r="D13" s="808" t="s">
        <v>3101</v>
      </c>
      <c r="E13" s="808" t="s">
        <v>3102</v>
      </c>
      <c r="F13" s="808">
        <v>7.5</v>
      </c>
      <c r="G13" s="808" t="s">
        <v>2365</v>
      </c>
      <c r="H13" s="808" t="s">
        <v>2404</v>
      </c>
      <c r="I13" s="808" t="s">
        <v>2994</v>
      </c>
      <c r="J13" s="808" t="s">
        <v>2365</v>
      </c>
      <c r="K13" s="808" t="s">
        <v>2552</v>
      </c>
      <c r="L13" s="808" t="s">
        <v>3103</v>
      </c>
      <c r="M13" s="808" t="s">
        <v>3104</v>
      </c>
      <c r="N13" s="808" t="s">
        <v>2402</v>
      </c>
      <c r="O13" s="808" t="s">
        <v>3105</v>
      </c>
      <c r="P13" s="808" t="s">
        <v>2997</v>
      </c>
      <c r="Q13" s="808" t="s">
        <v>3106</v>
      </c>
      <c r="R13" s="808" t="s">
        <v>191</v>
      </c>
      <c r="S13" s="808">
        <v>8.25</v>
      </c>
      <c r="T13" s="808" t="s">
        <v>3107</v>
      </c>
      <c r="U13" s="808" t="s">
        <v>3108</v>
      </c>
      <c r="V13" s="808">
        <v>6.17</v>
      </c>
      <c r="W13" s="808" t="s">
        <v>943</v>
      </c>
      <c r="X13" s="808" t="s">
        <v>3109</v>
      </c>
      <c r="Y13" s="808">
        <v>6.6</v>
      </c>
      <c r="Z13" s="808">
        <v>6.95</v>
      </c>
      <c r="AA13" s="808">
        <v>4.0999999999999996</v>
      </c>
      <c r="AB13" s="808" t="s">
        <v>3110</v>
      </c>
      <c r="AC13" s="808" t="s">
        <v>3111</v>
      </c>
      <c r="AD13" s="808" t="s">
        <v>3112</v>
      </c>
      <c r="AE13" s="808">
        <v>7.52</v>
      </c>
      <c r="AF13" s="808" t="s">
        <v>3113</v>
      </c>
      <c r="AG13" s="808" t="s">
        <v>3114</v>
      </c>
      <c r="AH13" s="808" t="s">
        <v>3112</v>
      </c>
      <c r="AI13" s="808" t="s">
        <v>191</v>
      </c>
      <c r="AJ13" s="808" t="s">
        <v>3115</v>
      </c>
      <c r="AK13" s="808" t="s">
        <v>850</v>
      </c>
    </row>
    <row r="14" spans="1:37" s="811" customFormat="1" ht="27.95" customHeight="1" x14ac:dyDescent="0.25">
      <c r="A14" s="810" t="s">
        <v>587</v>
      </c>
      <c r="B14" s="807" t="s">
        <v>3116</v>
      </c>
      <c r="C14" s="808" t="s">
        <v>3117</v>
      </c>
      <c r="D14" s="808" t="s">
        <v>1870</v>
      </c>
      <c r="E14" s="808" t="s">
        <v>3118</v>
      </c>
      <c r="F14" s="808" t="s">
        <v>3119</v>
      </c>
      <c r="G14" s="808" t="s">
        <v>3037</v>
      </c>
      <c r="H14" s="808" t="s">
        <v>3037</v>
      </c>
      <c r="I14" s="808" t="s">
        <v>3120</v>
      </c>
      <c r="J14" s="808" t="s">
        <v>3037</v>
      </c>
      <c r="K14" s="808" t="s">
        <v>3059</v>
      </c>
      <c r="L14" s="808">
        <v>7</v>
      </c>
      <c r="M14" s="808" t="s">
        <v>2553</v>
      </c>
      <c r="N14" s="808" t="s">
        <v>1175</v>
      </c>
      <c r="O14" s="808" t="s">
        <v>3017</v>
      </c>
      <c r="P14" s="808" t="s">
        <v>3121</v>
      </c>
      <c r="Q14" s="808" t="s">
        <v>3122</v>
      </c>
      <c r="R14" s="808" t="s">
        <v>191</v>
      </c>
      <c r="S14" s="808" t="s">
        <v>808</v>
      </c>
      <c r="T14" s="808">
        <v>8</v>
      </c>
      <c r="U14" s="808" t="s">
        <v>3123</v>
      </c>
      <c r="V14" s="808" t="s">
        <v>3124</v>
      </c>
      <c r="W14" s="808" t="s">
        <v>3125</v>
      </c>
      <c r="X14" s="808">
        <v>6.01</v>
      </c>
      <c r="Y14" s="808" t="s">
        <v>191</v>
      </c>
      <c r="Z14" s="808" t="s">
        <v>3126</v>
      </c>
      <c r="AA14" s="808" t="s">
        <v>191</v>
      </c>
      <c r="AB14" s="808" t="s">
        <v>3127</v>
      </c>
      <c r="AC14" s="808" t="s">
        <v>3128</v>
      </c>
      <c r="AD14" s="808">
        <v>7</v>
      </c>
      <c r="AE14" s="808" t="s">
        <v>191</v>
      </c>
      <c r="AF14" s="808" t="s">
        <v>3129</v>
      </c>
      <c r="AG14" s="808" t="s">
        <v>3130</v>
      </c>
      <c r="AH14" s="808" t="s">
        <v>3130</v>
      </c>
      <c r="AI14" s="808" t="s">
        <v>3030</v>
      </c>
      <c r="AJ14" s="808" t="s">
        <v>3131</v>
      </c>
      <c r="AK14" s="808" t="s">
        <v>3132</v>
      </c>
    </row>
    <row r="15" spans="1:37" s="811" customFormat="1" ht="27.95" customHeight="1" x14ac:dyDescent="0.25">
      <c r="A15" s="810" t="s">
        <v>594</v>
      </c>
      <c r="B15" s="807">
        <v>6.2</v>
      </c>
      <c r="C15" s="808" t="s">
        <v>3083</v>
      </c>
      <c r="D15" s="808">
        <v>6.35</v>
      </c>
      <c r="E15" s="808" t="s">
        <v>3032</v>
      </c>
      <c r="F15" s="808">
        <v>7.5</v>
      </c>
      <c r="G15" s="808">
        <v>8</v>
      </c>
      <c r="H15" s="808" t="s">
        <v>3133</v>
      </c>
      <c r="I15" s="808" t="s">
        <v>191</v>
      </c>
      <c r="J15" s="808" t="s">
        <v>3121</v>
      </c>
      <c r="K15" s="808" t="s">
        <v>191</v>
      </c>
      <c r="L15" s="808">
        <v>8</v>
      </c>
      <c r="M15" s="808">
        <v>8.9499999999999993</v>
      </c>
      <c r="N15" s="808" t="s">
        <v>3134</v>
      </c>
      <c r="O15" s="808" t="s">
        <v>3135</v>
      </c>
      <c r="P15" s="808">
        <v>8.5</v>
      </c>
      <c r="Q15" s="808" t="s">
        <v>3136</v>
      </c>
      <c r="R15" s="808" t="s">
        <v>191</v>
      </c>
      <c r="S15" s="808" t="s">
        <v>191</v>
      </c>
      <c r="T15" s="808" t="s">
        <v>3137</v>
      </c>
      <c r="U15" s="808" t="s">
        <v>3138</v>
      </c>
      <c r="V15" s="808" t="s">
        <v>3139</v>
      </c>
      <c r="W15" s="808" t="s">
        <v>3140</v>
      </c>
      <c r="X15" s="808" t="s">
        <v>3140</v>
      </c>
      <c r="Y15" s="808" t="s">
        <v>3141</v>
      </c>
      <c r="Z15" s="808" t="s">
        <v>191</v>
      </c>
      <c r="AA15" s="808" t="s">
        <v>191</v>
      </c>
      <c r="AB15" s="808" t="s">
        <v>3141</v>
      </c>
      <c r="AC15" s="808" t="s">
        <v>3142</v>
      </c>
      <c r="AD15" s="808" t="s">
        <v>191</v>
      </c>
      <c r="AE15" s="808">
        <v>7</v>
      </c>
      <c r="AF15" s="808" t="s">
        <v>3143</v>
      </c>
      <c r="AG15" s="808" t="s">
        <v>3051</v>
      </c>
      <c r="AH15" s="808" t="s">
        <v>3051</v>
      </c>
      <c r="AI15" s="808" t="s">
        <v>1576</v>
      </c>
      <c r="AJ15" s="808" t="s">
        <v>3111</v>
      </c>
      <c r="AK15" s="808" t="s">
        <v>3144</v>
      </c>
    </row>
    <row r="16" spans="1:37" s="811" customFormat="1" ht="27.95" customHeight="1" x14ac:dyDescent="0.25">
      <c r="A16" s="810" t="s">
        <v>595</v>
      </c>
      <c r="B16" s="807" t="s">
        <v>2684</v>
      </c>
      <c r="C16" s="808" t="s">
        <v>3145</v>
      </c>
      <c r="D16" s="808" t="s">
        <v>3146</v>
      </c>
      <c r="E16" s="808" t="s">
        <v>3147</v>
      </c>
      <c r="F16" s="808" t="s">
        <v>3020</v>
      </c>
      <c r="G16" s="808" t="s">
        <v>2365</v>
      </c>
      <c r="H16" s="808" t="s">
        <v>2751</v>
      </c>
      <c r="I16" s="808" t="s">
        <v>2751</v>
      </c>
      <c r="J16" s="808" t="s">
        <v>2995</v>
      </c>
      <c r="K16" s="808" t="s">
        <v>3148</v>
      </c>
      <c r="L16" s="808" t="s">
        <v>3149</v>
      </c>
      <c r="M16" s="808" t="s">
        <v>3085</v>
      </c>
      <c r="N16" s="808" t="s">
        <v>3085</v>
      </c>
      <c r="O16" s="808" t="s">
        <v>865</v>
      </c>
      <c r="P16" s="808" t="s">
        <v>3150</v>
      </c>
      <c r="Q16" s="808" t="s">
        <v>3151</v>
      </c>
      <c r="R16" s="808">
        <v>6.6</v>
      </c>
      <c r="S16" s="808" t="s">
        <v>191</v>
      </c>
      <c r="T16" s="808" t="s">
        <v>3152</v>
      </c>
      <c r="U16" s="808" t="s">
        <v>3153</v>
      </c>
      <c r="V16" s="808" t="s">
        <v>3154</v>
      </c>
      <c r="W16" s="808" t="s">
        <v>861</v>
      </c>
      <c r="X16" s="808" t="s">
        <v>3155</v>
      </c>
      <c r="Y16" s="808" t="s">
        <v>3156</v>
      </c>
      <c r="Z16" s="808" t="s">
        <v>3157</v>
      </c>
      <c r="AA16" s="808" t="s">
        <v>3158</v>
      </c>
      <c r="AB16" s="808" t="s">
        <v>3159</v>
      </c>
      <c r="AC16" s="808" t="s">
        <v>3046</v>
      </c>
      <c r="AD16" s="808" t="s">
        <v>2995</v>
      </c>
      <c r="AE16" s="808" t="s">
        <v>3007</v>
      </c>
      <c r="AF16" s="808" t="s">
        <v>3160</v>
      </c>
      <c r="AG16" s="808" t="s">
        <v>3048</v>
      </c>
      <c r="AH16" s="808" t="s">
        <v>3048</v>
      </c>
      <c r="AI16" s="808" t="s">
        <v>1576</v>
      </c>
      <c r="AJ16" s="808" t="s">
        <v>3013</v>
      </c>
      <c r="AK16" s="808" t="s">
        <v>2994</v>
      </c>
    </row>
    <row r="17" spans="1:37" s="811" customFormat="1" ht="27.95" customHeight="1" x14ac:dyDescent="0.25">
      <c r="A17" s="810" t="s">
        <v>602</v>
      </c>
      <c r="B17" s="807" t="s">
        <v>3161</v>
      </c>
      <c r="C17" s="808" t="s">
        <v>2669</v>
      </c>
      <c r="D17" s="808" t="s">
        <v>2404</v>
      </c>
      <c r="E17" s="808" t="s">
        <v>3162</v>
      </c>
      <c r="F17" s="808" t="s">
        <v>2454</v>
      </c>
      <c r="G17" s="808" t="s">
        <v>2454</v>
      </c>
      <c r="H17" s="808" t="s">
        <v>3084</v>
      </c>
      <c r="I17" s="808" t="s">
        <v>3163</v>
      </c>
      <c r="J17" s="808" t="s">
        <v>3164</v>
      </c>
      <c r="K17" s="808" t="s">
        <v>3058</v>
      </c>
      <c r="L17" s="808" t="s">
        <v>3165</v>
      </c>
      <c r="M17" s="808" t="s">
        <v>3020</v>
      </c>
      <c r="N17" s="808" t="s">
        <v>2997</v>
      </c>
      <c r="O17" s="808" t="s">
        <v>2997</v>
      </c>
      <c r="P17" s="808" t="s">
        <v>3166</v>
      </c>
      <c r="Q17" s="808" t="s">
        <v>3038</v>
      </c>
      <c r="R17" s="808" t="s">
        <v>191</v>
      </c>
      <c r="S17" s="808" t="s">
        <v>3167</v>
      </c>
      <c r="T17" s="808" t="s">
        <v>3168</v>
      </c>
      <c r="U17" s="808" t="s">
        <v>3060</v>
      </c>
      <c r="V17" s="808" t="s">
        <v>3169</v>
      </c>
      <c r="W17" s="808" t="s">
        <v>3054</v>
      </c>
      <c r="X17" s="808" t="s">
        <v>3170</v>
      </c>
      <c r="Y17" s="808" t="s">
        <v>3038</v>
      </c>
      <c r="Z17" s="808" t="s">
        <v>3171</v>
      </c>
      <c r="AA17" s="808" t="s">
        <v>3172</v>
      </c>
      <c r="AB17" s="808" t="s">
        <v>3157</v>
      </c>
      <c r="AC17" s="808" t="s">
        <v>1504</v>
      </c>
      <c r="AD17" s="808" t="s">
        <v>1504</v>
      </c>
      <c r="AE17" s="808" t="s">
        <v>3173</v>
      </c>
      <c r="AF17" s="808" t="s">
        <v>3007</v>
      </c>
      <c r="AG17" s="808" t="s">
        <v>3007</v>
      </c>
      <c r="AH17" s="808" t="s">
        <v>3007</v>
      </c>
      <c r="AI17" s="808" t="s">
        <v>3174</v>
      </c>
      <c r="AJ17" s="808" t="s">
        <v>928</v>
      </c>
      <c r="AK17" s="808" t="s">
        <v>2219</v>
      </c>
    </row>
    <row r="18" spans="1:37" s="811" customFormat="1" ht="27.95" customHeight="1" x14ac:dyDescent="0.25">
      <c r="A18" s="810" t="s">
        <v>609</v>
      </c>
      <c r="B18" s="807">
        <v>8</v>
      </c>
      <c r="C18" s="808" t="s">
        <v>3175</v>
      </c>
      <c r="D18" s="808" t="s">
        <v>3104</v>
      </c>
      <c r="E18" s="808">
        <v>7.82</v>
      </c>
      <c r="F18" s="808" t="s">
        <v>3118</v>
      </c>
      <c r="G18" s="808" t="s">
        <v>942</v>
      </c>
      <c r="H18" s="808" t="s">
        <v>3176</v>
      </c>
      <c r="I18" s="808" t="s">
        <v>191</v>
      </c>
      <c r="J18" s="808" t="s">
        <v>3177</v>
      </c>
      <c r="K18" s="808" t="s">
        <v>191</v>
      </c>
      <c r="L18" s="808" t="s">
        <v>191</v>
      </c>
      <c r="M18" s="808">
        <v>7.05</v>
      </c>
      <c r="N18" s="808" t="s">
        <v>808</v>
      </c>
      <c r="O18" s="808" t="s">
        <v>191</v>
      </c>
      <c r="P18" s="808">
        <v>7.5</v>
      </c>
      <c r="Q18" s="808" t="s">
        <v>3178</v>
      </c>
      <c r="R18" s="808" t="s">
        <v>191</v>
      </c>
      <c r="S18" s="808">
        <v>8</v>
      </c>
      <c r="T18" s="808" t="s">
        <v>3179</v>
      </c>
      <c r="U18" s="808" t="s">
        <v>3180</v>
      </c>
      <c r="V18" s="808" t="s">
        <v>1076</v>
      </c>
      <c r="W18" s="808" t="s">
        <v>3122</v>
      </c>
      <c r="X18" s="808">
        <v>8</v>
      </c>
      <c r="Y18" s="808" t="s">
        <v>3086</v>
      </c>
      <c r="Z18" s="808">
        <v>7</v>
      </c>
      <c r="AA18" s="808" t="s">
        <v>191</v>
      </c>
      <c r="AB18" s="808" t="s">
        <v>191</v>
      </c>
      <c r="AC18" s="808" t="s">
        <v>191</v>
      </c>
      <c r="AD18" s="808" t="s">
        <v>191</v>
      </c>
      <c r="AE18" s="808" t="s">
        <v>191</v>
      </c>
      <c r="AF18" s="808" t="s">
        <v>3181</v>
      </c>
      <c r="AG18" s="808" t="s">
        <v>3181</v>
      </c>
      <c r="AH18" s="808" t="s">
        <v>3181</v>
      </c>
      <c r="AI18" s="808" t="s">
        <v>191</v>
      </c>
      <c r="AJ18" s="808" t="s">
        <v>191</v>
      </c>
      <c r="AK18" s="808" t="s">
        <v>191</v>
      </c>
    </row>
    <row r="19" spans="1:37" s="811" customFormat="1" ht="27.95" customHeight="1" x14ac:dyDescent="0.25">
      <c r="A19" s="810" t="s">
        <v>615</v>
      </c>
      <c r="B19" s="807" t="s">
        <v>3032</v>
      </c>
      <c r="C19" s="808" t="s">
        <v>3032</v>
      </c>
      <c r="D19" s="808" t="s">
        <v>3032</v>
      </c>
      <c r="E19" s="808">
        <v>8</v>
      </c>
      <c r="F19" s="808" t="s">
        <v>3032</v>
      </c>
      <c r="G19" s="808" t="s">
        <v>3032</v>
      </c>
      <c r="H19" s="808" t="s">
        <v>3182</v>
      </c>
      <c r="I19" s="808" t="s">
        <v>3183</v>
      </c>
      <c r="J19" s="808" t="s">
        <v>3184</v>
      </c>
      <c r="K19" s="808" t="s">
        <v>766</v>
      </c>
      <c r="L19" s="808" t="s">
        <v>3185</v>
      </c>
      <c r="M19" s="808">
        <v>9.5</v>
      </c>
      <c r="N19" s="808" t="s">
        <v>191</v>
      </c>
      <c r="O19" s="808" t="s">
        <v>191</v>
      </c>
      <c r="P19" s="808" t="s">
        <v>3157</v>
      </c>
      <c r="Q19" s="808" t="s">
        <v>191</v>
      </c>
      <c r="R19" s="808" t="s">
        <v>191</v>
      </c>
      <c r="S19" s="808">
        <v>8.01</v>
      </c>
      <c r="T19" s="808" t="s">
        <v>191</v>
      </c>
      <c r="U19" s="808">
        <v>7</v>
      </c>
      <c r="V19" s="808">
        <v>7</v>
      </c>
      <c r="W19" s="808" t="s">
        <v>191</v>
      </c>
      <c r="X19" s="808">
        <v>5.75</v>
      </c>
      <c r="Y19" s="808" t="s">
        <v>191</v>
      </c>
      <c r="Z19" s="808">
        <v>5.75</v>
      </c>
      <c r="AA19" s="808" t="s">
        <v>191</v>
      </c>
      <c r="AB19" s="808">
        <v>6.59</v>
      </c>
      <c r="AC19" s="808" t="s">
        <v>191</v>
      </c>
      <c r="AD19" s="808" t="s">
        <v>770</v>
      </c>
      <c r="AE19" s="808" t="s">
        <v>3186</v>
      </c>
      <c r="AF19" s="808" t="s">
        <v>3187</v>
      </c>
      <c r="AG19" s="808" t="s">
        <v>3188</v>
      </c>
      <c r="AH19" s="808" t="s">
        <v>3188</v>
      </c>
      <c r="AI19" s="808" t="s">
        <v>943</v>
      </c>
      <c r="AJ19" s="808" t="s">
        <v>191</v>
      </c>
      <c r="AK19" s="808" t="s">
        <v>191</v>
      </c>
    </row>
    <row r="20" spans="1:37" s="811" customFormat="1" ht="27.95" customHeight="1" x14ac:dyDescent="0.25">
      <c r="A20" s="728" t="s">
        <v>618</v>
      </c>
      <c r="B20" s="807" t="s">
        <v>3189</v>
      </c>
      <c r="C20" s="808" t="s">
        <v>3190</v>
      </c>
      <c r="D20" s="808" t="s">
        <v>3191</v>
      </c>
      <c r="E20" s="808" t="s">
        <v>2354</v>
      </c>
      <c r="F20" s="808" t="s">
        <v>3192</v>
      </c>
      <c r="G20" s="808" t="s">
        <v>3193</v>
      </c>
      <c r="H20" s="808" t="s">
        <v>2751</v>
      </c>
      <c r="I20" s="808" t="s">
        <v>1059</v>
      </c>
      <c r="J20" s="808" t="s">
        <v>2994</v>
      </c>
      <c r="K20" s="808" t="s">
        <v>809</v>
      </c>
      <c r="L20" s="808">
        <v>9.9499999999999993</v>
      </c>
      <c r="M20" s="808" t="s">
        <v>3149</v>
      </c>
      <c r="N20" s="808" t="s">
        <v>3194</v>
      </c>
      <c r="O20" s="808" t="s">
        <v>3195</v>
      </c>
      <c r="P20" s="808" t="s">
        <v>2659</v>
      </c>
      <c r="Q20" s="808" t="s">
        <v>3018</v>
      </c>
      <c r="R20" s="808" t="s">
        <v>191</v>
      </c>
      <c r="S20" s="808">
        <v>6.95</v>
      </c>
      <c r="T20" s="808" t="s">
        <v>191</v>
      </c>
      <c r="U20" s="808">
        <v>7.25</v>
      </c>
      <c r="V20" s="808" t="s">
        <v>191</v>
      </c>
      <c r="W20" s="808" t="s">
        <v>3196</v>
      </c>
      <c r="X20" s="808">
        <v>7</v>
      </c>
      <c r="Y20" s="808">
        <v>7.5</v>
      </c>
      <c r="Z20" s="808" t="s">
        <v>3197</v>
      </c>
      <c r="AA20" s="808" t="s">
        <v>3198</v>
      </c>
      <c r="AB20" s="808" t="s">
        <v>191</v>
      </c>
      <c r="AC20" s="808" t="s">
        <v>809</v>
      </c>
      <c r="AD20" s="808" t="s">
        <v>809</v>
      </c>
      <c r="AE20" s="808" t="s">
        <v>191</v>
      </c>
      <c r="AF20" s="808" t="s">
        <v>3132</v>
      </c>
      <c r="AG20" s="808" t="s">
        <v>191</v>
      </c>
      <c r="AH20" s="808" t="s">
        <v>191</v>
      </c>
      <c r="AI20" s="808" t="s">
        <v>3199</v>
      </c>
      <c r="AJ20" s="808">
        <v>7.8</v>
      </c>
      <c r="AK20" s="808" t="s">
        <v>191</v>
      </c>
    </row>
    <row r="21" spans="1:37" s="811" customFormat="1" ht="27.95" customHeight="1" thickBot="1" x14ac:dyDescent="0.3">
      <c r="A21" s="810" t="s">
        <v>623</v>
      </c>
      <c r="B21" s="807" t="s">
        <v>2666</v>
      </c>
      <c r="C21" s="808" t="s">
        <v>2034</v>
      </c>
      <c r="D21" s="808" t="s">
        <v>3162</v>
      </c>
      <c r="E21" s="808">
        <v>9.25</v>
      </c>
      <c r="F21" s="808" t="s">
        <v>3200</v>
      </c>
      <c r="G21" s="808" t="s">
        <v>3201</v>
      </c>
      <c r="H21" s="808" t="s">
        <v>2219</v>
      </c>
      <c r="I21" s="808" t="s">
        <v>3164</v>
      </c>
      <c r="J21" s="808" t="s">
        <v>3153</v>
      </c>
      <c r="K21" s="808" t="s">
        <v>3202</v>
      </c>
      <c r="L21" s="808" t="s">
        <v>3203</v>
      </c>
      <c r="M21" s="808" t="s">
        <v>3204</v>
      </c>
      <c r="N21" s="808" t="s">
        <v>3205</v>
      </c>
      <c r="O21" s="808" t="s">
        <v>3206</v>
      </c>
      <c r="P21" s="808">
        <v>6.3</v>
      </c>
      <c r="Q21" s="808" t="s">
        <v>2719</v>
      </c>
      <c r="R21" s="808" t="s">
        <v>191</v>
      </c>
      <c r="S21" s="808" t="s">
        <v>191</v>
      </c>
      <c r="T21" s="808" t="s">
        <v>3072</v>
      </c>
      <c r="U21" s="808" t="s">
        <v>3207</v>
      </c>
      <c r="V21" s="808" t="s">
        <v>767</v>
      </c>
      <c r="W21" s="808" t="s">
        <v>191</v>
      </c>
      <c r="X21" s="808">
        <v>7.43</v>
      </c>
      <c r="Y21" s="808" t="s">
        <v>191</v>
      </c>
      <c r="Z21" s="808" t="s">
        <v>3208</v>
      </c>
      <c r="AA21" s="808">
        <v>5.25</v>
      </c>
      <c r="AB21" s="808">
        <v>5.25</v>
      </c>
      <c r="AC21" s="808" t="s">
        <v>3209</v>
      </c>
      <c r="AD21" s="808" t="s">
        <v>3210</v>
      </c>
      <c r="AE21" s="808">
        <v>9</v>
      </c>
      <c r="AF21" s="808" t="s">
        <v>3099</v>
      </c>
      <c r="AG21" s="808" t="s">
        <v>3211</v>
      </c>
      <c r="AH21" s="808" t="s">
        <v>3211</v>
      </c>
      <c r="AI21" s="808" t="s">
        <v>191</v>
      </c>
      <c r="AJ21" s="808" t="s">
        <v>3212</v>
      </c>
      <c r="AK21" s="808" t="s">
        <v>850</v>
      </c>
    </row>
    <row r="22" spans="1:37" s="809" customFormat="1" ht="27.95" customHeight="1" x14ac:dyDescent="0.25">
      <c r="A22" s="812" t="s">
        <v>2502</v>
      </c>
      <c r="B22" s="813" t="s">
        <v>3213</v>
      </c>
      <c r="C22" s="814" t="s">
        <v>3214</v>
      </c>
      <c r="D22" s="3322" t="s">
        <v>3213</v>
      </c>
      <c r="E22" s="3323" t="s">
        <v>3214</v>
      </c>
      <c r="F22" s="3323" t="s">
        <v>3214</v>
      </c>
      <c r="G22" s="3323" t="s">
        <v>3215</v>
      </c>
      <c r="H22" s="3323" t="s">
        <v>3213</v>
      </c>
      <c r="I22" s="815" t="s">
        <v>3216</v>
      </c>
      <c r="J22" s="815" t="s">
        <v>3217</v>
      </c>
      <c r="K22" s="815" t="s">
        <v>3217</v>
      </c>
      <c r="L22" s="815" t="s">
        <v>3213</v>
      </c>
      <c r="M22" s="815" t="s">
        <v>1299</v>
      </c>
      <c r="N22" s="815" t="s">
        <v>3218</v>
      </c>
      <c r="O22" s="815" t="s">
        <v>3219</v>
      </c>
      <c r="P22" s="815" t="s">
        <v>3220</v>
      </c>
      <c r="Q22" s="815" t="s">
        <v>3221</v>
      </c>
      <c r="R22" s="815" t="s">
        <v>3222</v>
      </c>
      <c r="S22" s="815" t="s">
        <v>3223</v>
      </c>
      <c r="T22" s="815" t="s">
        <v>3224</v>
      </c>
      <c r="U22" s="815" t="s">
        <v>3225</v>
      </c>
      <c r="V22" s="815" t="s">
        <v>3226</v>
      </c>
      <c r="W22" s="815" t="s">
        <v>3227</v>
      </c>
      <c r="X22" s="815" t="s">
        <v>3226</v>
      </c>
      <c r="Y22" s="815" t="s">
        <v>3228</v>
      </c>
      <c r="Z22" s="815" t="s">
        <v>3227</v>
      </c>
      <c r="AA22" s="815" t="s">
        <v>3228</v>
      </c>
      <c r="AB22" s="815" t="s">
        <v>3228</v>
      </c>
      <c r="AC22" s="815" t="s">
        <v>3229</v>
      </c>
      <c r="AD22" s="815" t="s">
        <v>3226</v>
      </c>
      <c r="AE22" s="815" t="s">
        <v>3230</v>
      </c>
      <c r="AF22" s="815" t="s">
        <v>3231</v>
      </c>
      <c r="AG22" s="815" t="s">
        <v>3232</v>
      </c>
      <c r="AH22" s="815" t="s">
        <v>3232</v>
      </c>
      <c r="AI22" s="815" t="s">
        <v>3233</v>
      </c>
      <c r="AJ22" s="815" t="s">
        <v>3233</v>
      </c>
      <c r="AK22" s="815" t="s">
        <v>3234</v>
      </c>
    </row>
    <row r="23" spans="1:37" s="809" customFormat="1" ht="27.95" customHeight="1" x14ac:dyDescent="0.25">
      <c r="A23" s="816" t="s">
        <v>2510</v>
      </c>
      <c r="B23" s="817" t="s">
        <v>3235</v>
      </c>
      <c r="C23" s="818" t="s">
        <v>3236</v>
      </c>
      <c r="D23" s="818" t="s">
        <v>3237</v>
      </c>
      <c r="E23" s="818" t="s">
        <v>3236</v>
      </c>
      <c r="F23" s="818" t="s">
        <v>3238</v>
      </c>
      <c r="G23" s="818" t="s">
        <v>3239</v>
      </c>
      <c r="H23" s="818" t="s">
        <v>3235</v>
      </c>
      <c r="I23" s="818" t="s">
        <v>3240</v>
      </c>
      <c r="J23" s="818" t="s">
        <v>3241</v>
      </c>
      <c r="K23" s="818" t="s">
        <v>3241</v>
      </c>
      <c r="L23" s="818" t="s">
        <v>3242</v>
      </c>
      <c r="M23" s="818" t="s">
        <v>3243</v>
      </c>
      <c r="N23" s="818" t="s">
        <v>3218</v>
      </c>
      <c r="O23" s="818" t="s">
        <v>3244</v>
      </c>
      <c r="P23" s="818" t="s">
        <v>3245</v>
      </c>
      <c r="Q23" s="818" t="s">
        <v>3246</v>
      </c>
      <c r="R23" s="818" t="s">
        <v>3247</v>
      </c>
      <c r="S23" s="818" t="s">
        <v>3222</v>
      </c>
      <c r="T23" s="818" t="s">
        <v>3248</v>
      </c>
      <c r="U23" s="818" t="s">
        <v>3249</v>
      </c>
      <c r="V23" s="818" t="s">
        <v>3250</v>
      </c>
      <c r="W23" s="818" t="s">
        <v>3251</v>
      </c>
      <c r="X23" s="818" t="s">
        <v>3252</v>
      </c>
      <c r="Y23" s="818" t="s">
        <v>3252</v>
      </c>
      <c r="Z23" s="818" t="s">
        <v>3251</v>
      </c>
      <c r="AA23" s="818" t="s">
        <v>3252</v>
      </c>
      <c r="AB23" s="818" t="s">
        <v>3252</v>
      </c>
      <c r="AC23" s="818" t="s">
        <v>3253</v>
      </c>
      <c r="AD23" s="818" t="s">
        <v>3252</v>
      </c>
      <c r="AE23" s="818" t="s">
        <v>1807</v>
      </c>
      <c r="AF23" s="818" t="s">
        <v>3254</v>
      </c>
      <c r="AG23" s="818" t="s">
        <v>1807</v>
      </c>
      <c r="AH23" s="818" t="s">
        <v>1807</v>
      </c>
      <c r="AI23" s="818" t="s">
        <v>3255</v>
      </c>
      <c r="AJ23" s="818" t="s">
        <v>3256</v>
      </c>
      <c r="AK23" s="818" t="s">
        <v>3255</v>
      </c>
    </row>
    <row r="24" spans="1:37" s="809" customFormat="1" ht="27.95" customHeight="1" x14ac:dyDescent="0.25">
      <c r="A24" s="728" t="s">
        <v>2527</v>
      </c>
      <c r="B24" s="807" t="s">
        <v>3032</v>
      </c>
      <c r="C24" s="808" t="s">
        <v>3032</v>
      </c>
      <c r="D24" s="808" t="s">
        <v>3032</v>
      </c>
      <c r="E24" s="819" t="s">
        <v>3158</v>
      </c>
      <c r="F24" s="819">
        <v>6.85</v>
      </c>
      <c r="G24" s="819" t="s">
        <v>3120</v>
      </c>
      <c r="H24" s="819" t="s">
        <v>3257</v>
      </c>
      <c r="I24" s="819">
        <v>8.1999999999999993</v>
      </c>
      <c r="J24" s="819" t="s">
        <v>3258</v>
      </c>
      <c r="K24" s="819">
        <v>7</v>
      </c>
      <c r="L24" s="819" t="s">
        <v>191</v>
      </c>
      <c r="M24" s="819">
        <v>8</v>
      </c>
      <c r="N24" s="819">
        <v>7.5</v>
      </c>
      <c r="O24" s="819" t="s">
        <v>191</v>
      </c>
      <c r="P24" s="819">
        <v>7.95</v>
      </c>
      <c r="Q24" s="819" t="s">
        <v>191</v>
      </c>
      <c r="R24" s="819" t="s">
        <v>191</v>
      </c>
      <c r="S24" s="819" t="s">
        <v>191</v>
      </c>
      <c r="T24" s="819">
        <v>9.9499999999999993</v>
      </c>
      <c r="U24" s="819" t="s">
        <v>191</v>
      </c>
      <c r="V24" s="819" t="s">
        <v>191</v>
      </c>
      <c r="W24" s="819" t="s">
        <v>191</v>
      </c>
      <c r="X24" s="819" t="s">
        <v>191</v>
      </c>
      <c r="Y24" s="819">
        <v>4.9000000000000004</v>
      </c>
      <c r="Z24" s="819" t="s">
        <v>191</v>
      </c>
      <c r="AA24" s="819" t="s">
        <v>191</v>
      </c>
      <c r="AB24" s="819" t="s">
        <v>3025</v>
      </c>
      <c r="AC24" s="819" t="s">
        <v>191</v>
      </c>
      <c r="AD24" s="819" t="s">
        <v>191</v>
      </c>
      <c r="AE24" s="819">
        <v>5.75</v>
      </c>
      <c r="AF24" s="819" t="s">
        <v>191</v>
      </c>
      <c r="AG24" s="819" t="s">
        <v>191</v>
      </c>
      <c r="AH24" s="819" t="s">
        <v>191</v>
      </c>
      <c r="AI24" s="819" t="s">
        <v>191</v>
      </c>
      <c r="AJ24" s="819" t="s">
        <v>191</v>
      </c>
      <c r="AK24" s="819" t="s">
        <v>191</v>
      </c>
    </row>
    <row r="25" spans="1:37" s="809" customFormat="1" ht="27.95" customHeight="1" thickBot="1" x14ac:dyDescent="0.3">
      <c r="A25" s="820" t="s">
        <v>2550</v>
      </c>
      <c r="B25" s="821" t="s">
        <v>3032</v>
      </c>
      <c r="C25" s="822">
        <v>7.25</v>
      </c>
      <c r="D25" s="822">
        <v>6.9</v>
      </c>
      <c r="E25" s="822" t="s">
        <v>3032</v>
      </c>
      <c r="F25" s="822">
        <v>8</v>
      </c>
      <c r="G25" s="822">
        <v>5.5</v>
      </c>
      <c r="H25" s="822">
        <v>5.5</v>
      </c>
      <c r="I25" s="822" t="s">
        <v>3153</v>
      </c>
      <c r="J25" s="822" t="s">
        <v>3180</v>
      </c>
      <c r="K25" s="822">
        <v>5.5</v>
      </c>
      <c r="L25" s="822">
        <v>8</v>
      </c>
      <c r="M25" s="822" t="s">
        <v>191</v>
      </c>
      <c r="N25" s="822" t="s">
        <v>191</v>
      </c>
      <c r="O25" s="822" t="s">
        <v>191</v>
      </c>
      <c r="P25" s="822" t="s">
        <v>191</v>
      </c>
      <c r="Q25" s="822">
        <v>5.75</v>
      </c>
      <c r="R25" s="822" t="s">
        <v>191</v>
      </c>
      <c r="S25" s="822" t="s">
        <v>191</v>
      </c>
      <c r="T25" s="822" t="s">
        <v>191</v>
      </c>
      <c r="U25" s="822" t="s">
        <v>191</v>
      </c>
      <c r="V25" s="822" t="s">
        <v>191</v>
      </c>
      <c r="W25" s="822" t="s">
        <v>191</v>
      </c>
      <c r="X25" s="822">
        <v>5.75</v>
      </c>
      <c r="Y25" s="822" t="s">
        <v>191</v>
      </c>
      <c r="Z25" s="822" t="s">
        <v>191</v>
      </c>
      <c r="AA25" s="822" t="s">
        <v>191</v>
      </c>
      <c r="AB25" s="822" t="s">
        <v>191</v>
      </c>
      <c r="AC25" s="822" t="s">
        <v>2439</v>
      </c>
      <c r="AD25" s="822" t="s">
        <v>191</v>
      </c>
      <c r="AE25" s="822" t="s">
        <v>191</v>
      </c>
      <c r="AF25" s="822" t="s">
        <v>191</v>
      </c>
      <c r="AG25" s="822" t="s">
        <v>191</v>
      </c>
      <c r="AH25" s="822" t="s">
        <v>191</v>
      </c>
      <c r="AI25" s="822" t="s">
        <v>191</v>
      </c>
      <c r="AJ25" s="822" t="s">
        <v>191</v>
      </c>
      <c r="AK25" s="822" t="s">
        <v>191</v>
      </c>
    </row>
    <row r="26" spans="1:37" s="809" customFormat="1" ht="27.95" customHeight="1" thickTop="1" x14ac:dyDescent="0.25">
      <c r="A26" s="810" t="s">
        <v>3259</v>
      </c>
      <c r="B26" s="807" t="s">
        <v>3032</v>
      </c>
      <c r="C26" s="808" t="s">
        <v>3032</v>
      </c>
      <c r="D26" s="808" t="s">
        <v>3032</v>
      </c>
      <c r="E26" s="808" t="s">
        <v>3032</v>
      </c>
      <c r="F26" s="808" t="s">
        <v>3032</v>
      </c>
      <c r="G26" s="808" t="s">
        <v>3032</v>
      </c>
      <c r="H26" s="808" t="s">
        <v>3032</v>
      </c>
      <c r="I26" s="808" t="s">
        <v>191</v>
      </c>
      <c r="J26" s="808" t="s">
        <v>191</v>
      </c>
      <c r="K26" s="808" t="s">
        <v>191</v>
      </c>
      <c r="L26" s="808" t="s">
        <v>191</v>
      </c>
      <c r="M26" s="808" t="s">
        <v>191</v>
      </c>
      <c r="N26" s="808" t="s">
        <v>191</v>
      </c>
      <c r="O26" s="808" t="s">
        <v>191</v>
      </c>
      <c r="P26" s="808" t="s">
        <v>191</v>
      </c>
      <c r="Q26" s="808" t="s">
        <v>191</v>
      </c>
      <c r="R26" s="808" t="s">
        <v>191</v>
      </c>
      <c r="S26" s="808" t="s">
        <v>191</v>
      </c>
      <c r="T26" s="808" t="s">
        <v>191</v>
      </c>
      <c r="U26" s="808" t="s">
        <v>191</v>
      </c>
      <c r="V26" s="808" t="s">
        <v>191</v>
      </c>
      <c r="W26" s="808" t="s">
        <v>191</v>
      </c>
      <c r="X26" s="808" t="s">
        <v>191</v>
      </c>
      <c r="Y26" s="808">
        <v>6</v>
      </c>
      <c r="Z26" s="808" t="s">
        <v>191</v>
      </c>
      <c r="AA26" s="808" t="s">
        <v>191</v>
      </c>
      <c r="AB26" s="808" t="s">
        <v>191</v>
      </c>
      <c r="AC26" s="808">
        <v>4.75</v>
      </c>
      <c r="AD26" s="808" t="s">
        <v>191</v>
      </c>
      <c r="AE26" s="808" t="s">
        <v>191</v>
      </c>
      <c r="AF26" s="808" t="s">
        <v>191</v>
      </c>
      <c r="AG26" s="808" t="s">
        <v>3027</v>
      </c>
      <c r="AH26" s="808" t="s">
        <v>3027</v>
      </c>
      <c r="AI26" s="808" t="s">
        <v>191</v>
      </c>
      <c r="AJ26" s="808" t="s">
        <v>191</v>
      </c>
      <c r="AK26" s="808" t="s">
        <v>191</v>
      </c>
    </row>
    <row r="27" spans="1:37" s="809" customFormat="1" ht="27.95" customHeight="1" x14ac:dyDescent="0.25">
      <c r="A27" s="810" t="s">
        <v>2563</v>
      </c>
      <c r="B27" s="807" t="s">
        <v>3032</v>
      </c>
      <c r="C27" s="808" t="s">
        <v>3032</v>
      </c>
      <c r="D27" s="808" t="s">
        <v>3032</v>
      </c>
      <c r="E27" s="808" t="s">
        <v>3032</v>
      </c>
      <c r="F27" s="808" t="s">
        <v>3032</v>
      </c>
      <c r="G27" s="808" t="s">
        <v>3032</v>
      </c>
      <c r="H27" s="808" t="s">
        <v>3032</v>
      </c>
      <c r="I27" s="808" t="s">
        <v>191</v>
      </c>
      <c r="J27" s="808" t="s">
        <v>191</v>
      </c>
      <c r="K27" s="808" t="s">
        <v>191</v>
      </c>
      <c r="L27" s="808" t="s">
        <v>191</v>
      </c>
      <c r="M27" s="808" t="s">
        <v>191</v>
      </c>
      <c r="N27" s="808">
        <v>7.25</v>
      </c>
      <c r="O27" s="808" t="s">
        <v>191</v>
      </c>
      <c r="P27" s="808" t="s">
        <v>191</v>
      </c>
      <c r="Q27" s="808" t="s">
        <v>191</v>
      </c>
      <c r="R27" s="808" t="s">
        <v>191</v>
      </c>
      <c r="S27" s="808" t="s">
        <v>191</v>
      </c>
      <c r="T27" s="808" t="s">
        <v>191</v>
      </c>
      <c r="U27" s="808" t="s">
        <v>191</v>
      </c>
      <c r="V27" s="808" t="s">
        <v>191</v>
      </c>
      <c r="W27" s="808" t="s">
        <v>191</v>
      </c>
      <c r="X27" s="808">
        <v>5.75</v>
      </c>
      <c r="Y27" s="808" t="s">
        <v>191</v>
      </c>
      <c r="Z27" s="808" t="s">
        <v>191</v>
      </c>
      <c r="AA27" s="808" t="s">
        <v>191</v>
      </c>
      <c r="AB27" s="808" t="s">
        <v>191</v>
      </c>
      <c r="AC27" s="808" t="s">
        <v>191</v>
      </c>
      <c r="AD27" s="808" t="s">
        <v>191</v>
      </c>
      <c r="AE27" s="808" t="s">
        <v>191</v>
      </c>
      <c r="AF27" s="808" t="s">
        <v>191</v>
      </c>
      <c r="AG27" s="808" t="s">
        <v>191</v>
      </c>
      <c r="AH27" s="808" t="s">
        <v>191</v>
      </c>
      <c r="AI27" s="808" t="s">
        <v>191</v>
      </c>
      <c r="AJ27" s="808" t="s">
        <v>191</v>
      </c>
      <c r="AK27" s="808" t="s">
        <v>191</v>
      </c>
    </row>
    <row r="28" spans="1:37" s="809" customFormat="1" ht="27.95" customHeight="1" thickBot="1" x14ac:dyDescent="0.3">
      <c r="A28" s="820" t="s">
        <v>3260</v>
      </c>
      <c r="B28" s="823" t="s">
        <v>3032</v>
      </c>
      <c r="C28" s="824" t="s">
        <v>3032</v>
      </c>
      <c r="D28" s="824" t="s">
        <v>3032</v>
      </c>
      <c r="E28" s="822" t="s">
        <v>3032</v>
      </c>
      <c r="F28" s="824" t="s">
        <v>3032</v>
      </c>
      <c r="G28" s="824" t="s">
        <v>3032</v>
      </c>
      <c r="H28" s="822">
        <v>7.2</v>
      </c>
      <c r="I28" s="822">
        <v>7.2</v>
      </c>
      <c r="J28" s="822" t="s">
        <v>191</v>
      </c>
      <c r="K28" s="822" t="s">
        <v>191</v>
      </c>
      <c r="L28" s="822" t="s">
        <v>191</v>
      </c>
      <c r="M28" s="822" t="s">
        <v>191</v>
      </c>
      <c r="N28" s="822" t="s">
        <v>191</v>
      </c>
      <c r="O28" s="822" t="s">
        <v>191</v>
      </c>
      <c r="P28" s="822" t="s">
        <v>191</v>
      </c>
      <c r="Q28" s="822" t="s">
        <v>191</v>
      </c>
      <c r="R28" s="822" t="s">
        <v>191</v>
      </c>
      <c r="S28" s="822" t="s">
        <v>191</v>
      </c>
      <c r="T28" s="822" t="s">
        <v>191</v>
      </c>
      <c r="U28" s="822" t="s">
        <v>191</v>
      </c>
      <c r="V28" s="822" t="s">
        <v>191</v>
      </c>
      <c r="W28" s="822" t="s">
        <v>191</v>
      </c>
      <c r="X28" s="822" t="s">
        <v>191</v>
      </c>
      <c r="Y28" s="822" t="s">
        <v>191</v>
      </c>
      <c r="Z28" s="822" t="s">
        <v>191</v>
      </c>
      <c r="AA28" s="822" t="s">
        <v>191</v>
      </c>
      <c r="AB28" s="822" t="s">
        <v>191</v>
      </c>
      <c r="AC28" s="822" t="s">
        <v>191</v>
      </c>
      <c r="AD28" s="822" t="s">
        <v>191</v>
      </c>
      <c r="AE28" s="822" t="s">
        <v>191</v>
      </c>
      <c r="AF28" s="822" t="s">
        <v>191</v>
      </c>
      <c r="AG28" s="822" t="s">
        <v>191</v>
      </c>
      <c r="AH28" s="822" t="s">
        <v>191</v>
      </c>
      <c r="AI28" s="822" t="s">
        <v>191</v>
      </c>
      <c r="AJ28" s="822" t="s">
        <v>191</v>
      </c>
      <c r="AK28" s="822" t="s">
        <v>191</v>
      </c>
    </row>
    <row r="29" spans="1:37" ht="19.5" customHeight="1" thickTop="1" x14ac:dyDescent="0.25">
      <c r="A29" s="667" t="s">
        <v>2783</v>
      </c>
      <c r="B29" s="640"/>
      <c r="C29" s="640"/>
      <c r="D29" s="640"/>
    </row>
    <row r="30" spans="1:37" ht="19.5" customHeight="1" x14ac:dyDescent="0.25">
      <c r="A30" s="324" t="s">
        <v>2791</v>
      </c>
      <c r="B30" s="640"/>
      <c r="C30" s="640"/>
      <c r="D30" s="640"/>
    </row>
    <row r="31" spans="1:37" ht="19.5" customHeight="1" x14ac:dyDescent="0.25">
      <c r="A31" s="381" t="s">
        <v>359</v>
      </c>
      <c r="B31" s="640"/>
      <c r="C31" s="640"/>
      <c r="D31" s="640"/>
    </row>
    <row r="32" spans="1:37" ht="14.25" customHeight="1" x14ac:dyDescent="0.35">
      <c r="A32" s="825"/>
      <c r="B32" s="668"/>
      <c r="C32" s="668"/>
      <c r="D32" s="668"/>
    </row>
  </sheetData>
  <dataConsolidate function="countNums">
    <dataRefs count="2">
      <dataRef ref="C4:AJ4" sheet="Bulletin - New Loans" r:id="rId1"/>
      <dataRef ref="C4:AL104" sheet="Bulletin - New Loans" r:id="rId2"/>
    </dataRefs>
  </dataConsolidate>
  <pageMargins left="0.75" right="0.75" top="0.75" bottom="0.75" header="0.3" footer="0"/>
  <pageSetup paperSize="9" scale="49" orientation="landscape"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XK40"/>
  <sheetViews>
    <sheetView showGridLines="0" zoomScale="85" zoomScaleNormal="85" zoomScaleSheetLayoutView="85" workbookViewId="0">
      <pane xSplit="1" ySplit="3" topLeftCell="B4" activePane="bottomRight" state="frozen"/>
      <selection activeCell="D33" sqref="D33"/>
      <selection pane="topRight" activeCell="D33" sqref="D33"/>
      <selection pane="bottomLeft" activeCell="D33" sqref="D33"/>
      <selection pane="bottomRight" activeCell="D33" sqref="D33"/>
    </sheetView>
  </sheetViews>
  <sheetFormatPr defaultColWidth="74.28515625" defaultRowHeight="14.25" x14ac:dyDescent="0.25"/>
  <cols>
    <col min="1" max="1" width="86.42578125" style="325" customWidth="1"/>
    <col min="2" max="2" width="13.5703125" style="325" customWidth="1"/>
    <col min="3" max="3" width="12.85546875" style="325" customWidth="1"/>
    <col min="4" max="4" width="13.42578125" style="325" customWidth="1"/>
    <col min="5" max="5" width="3" style="325" customWidth="1"/>
    <col min="6" max="6" width="2.7109375" style="325" customWidth="1"/>
    <col min="7" max="7" width="5.5703125" style="325" bestFit="1" customWidth="1"/>
    <col min="8" max="8" width="5" style="325" customWidth="1"/>
    <col min="9" max="11" width="25.7109375" style="828" customWidth="1"/>
    <col min="12" max="16384" width="74.28515625" style="325"/>
  </cols>
  <sheetData>
    <row r="1" spans="1:11" ht="19.149999999999999" customHeight="1" x14ac:dyDescent="0.25">
      <c r="A1" s="3474" t="s">
        <v>5352</v>
      </c>
      <c r="B1" s="3474"/>
      <c r="C1" s="3474"/>
      <c r="D1" s="3474"/>
      <c r="E1" s="3474"/>
      <c r="F1" s="3474"/>
      <c r="G1" s="3474"/>
    </row>
    <row r="2" spans="1:11" ht="20.45" customHeight="1" thickBot="1" x14ac:dyDescent="0.4">
      <c r="A2" s="721"/>
      <c r="B2" s="721"/>
      <c r="C2" s="721"/>
      <c r="D2" s="829" t="s">
        <v>519</v>
      </c>
    </row>
    <row r="3" spans="1:11" ht="30" customHeight="1" thickTop="1" thickBot="1" x14ac:dyDescent="0.35">
      <c r="A3" s="465"/>
      <c r="B3" s="293" t="s">
        <v>520</v>
      </c>
      <c r="C3" s="293" t="s">
        <v>521</v>
      </c>
      <c r="D3" s="293" t="s">
        <v>522</v>
      </c>
    </row>
    <row r="4" spans="1:11" ht="30" customHeight="1" thickTop="1" x14ac:dyDescent="0.35">
      <c r="A4" s="446" t="s">
        <v>523</v>
      </c>
      <c r="B4" s="830">
        <v>116688.65817271566</v>
      </c>
      <c r="C4" s="830">
        <v>56768.530407254606</v>
      </c>
      <c r="D4" s="830">
        <v>173457.1885799703</v>
      </c>
      <c r="G4" s="831"/>
    </row>
    <row r="5" spans="1:11" ht="30" customHeight="1" x14ac:dyDescent="0.35">
      <c r="A5" s="450" t="s">
        <v>2781</v>
      </c>
      <c r="B5" s="832">
        <v>10141.080329817169</v>
      </c>
      <c r="C5" s="832">
        <v>1234.2296736619999</v>
      </c>
      <c r="D5" s="832">
        <v>11375.31000347917</v>
      </c>
      <c r="G5" s="831"/>
    </row>
    <row r="6" spans="1:11" s="351" customFormat="1" ht="30" customHeight="1" x14ac:dyDescent="0.35">
      <c r="A6" s="450" t="s">
        <v>530</v>
      </c>
      <c r="B6" s="832">
        <v>2.308065</v>
      </c>
      <c r="C6" s="832">
        <v>0</v>
      </c>
      <c r="D6" s="832">
        <v>2.308065</v>
      </c>
      <c r="G6" s="831"/>
      <c r="I6" s="833"/>
      <c r="J6" s="833"/>
      <c r="K6" s="833"/>
    </row>
    <row r="7" spans="1:11" s="351" customFormat="1" ht="30" customHeight="1" x14ac:dyDescent="0.35">
      <c r="A7" s="450" t="s">
        <v>531</v>
      </c>
      <c r="B7" s="832">
        <v>13873.188736392385</v>
      </c>
      <c r="C7" s="832">
        <v>6840.6629737763642</v>
      </c>
      <c r="D7" s="832">
        <v>20713.851710168747</v>
      </c>
      <c r="G7" s="831"/>
      <c r="I7" s="833"/>
      <c r="J7" s="833"/>
      <c r="K7" s="833"/>
    </row>
    <row r="8" spans="1:11" s="351" customFormat="1" ht="30" customHeight="1" x14ac:dyDescent="0.35">
      <c r="A8" s="450" t="s">
        <v>554</v>
      </c>
      <c r="B8" s="832">
        <v>743.69464428999993</v>
      </c>
      <c r="C8" s="832">
        <v>3462.2488444299997</v>
      </c>
      <c r="D8" s="832">
        <v>4205.9434887199996</v>
      </c>
      <c r="G8" s="831"/>
      <c r="I8" s="833"/>
      <c r="J8" s="833"/>
      <c r="K8" s="833"/>
    </row>
    <row r="9" spans="1:11" s="351" customFormat="1" ht="30" customHeight="1" x14ac:dyDescent="0.35">
      <c r="A9" s="450" t="s">
        <v>555</v>
      </c>
      <c r="B9" s="832">
        <v>123.26437337999999</v>
      </c>
      <c r="C9" s="832">
        <v>222.20306122</v>
      </c>
      <c r="D9" s="832">
        <v>345.46743459999999</v>
      </c>
      <c r="G9" s="831"/>
      <c r="I9" s="833"/>
      <c r="J9" s="833"/>
      <c r="K9" s="833"/>
    </row>
    <row r="10" spans="1:11" ht="30" customHeight="1" x14ac:dyDescent="0.35">
      <c r="A10" s="450" t="s">
        <v>556</v>
      </c>
      <c r="B10" s="832">
        <v>14408.736522405918</v>
      </c>
      <c r="C10" s="832">
        <v>2477.8590176396801</v>
      </c>
      <c r="D10" s="832">
        <v>16886.595540045597</v>
      </c>
      <c r="G10" s="831"/>
    </row>
    <row r="11" spans="1:11" ht="30" customHeight="1" x14ac:dyDescent="0.35">
      <c r="A11" s="450" t="s">
        <v>566</v>
      </c>
      <c r="B11" s="832">
        <v>20740.238495440302</v>
      </c>
      <c r="C11" s="832">
        <v>2603.8947529992583</v>
      </c>
      <c r="D11" s="832">
        <v>23344.133248439561</v>
      </c>
      <c r="G11" s="831"/>
    </row>
    <row r="12" spans="1:11" ht="30" customHeight="1" x14ac:dyDescent="0.35">
      <c r="A12" s="450" t="s">
        <v>570</v>
      </c>
      <c r="B12" s="832">
        <v>4430.1514500300464</v>
      </c>
      <c r="C12" s="832">
        <v>780.53651208000008</v>
      </c>
      <c r="D12" s="832">
        <v>5210.687962110047</v>
      </c>
      <c r="G12" s="831"/>
    </row>
    <row r="13" spans="1:11" ht="30" customHeight="1" x14ac:dyDescent="0.35">
      <c r="A13" s="450" t="s">
        <v>576</v>
      </c>
      <c r="B13" s="832">
        <v>21770.054921622985</v>
      </c>
      <c r="C13" s="832">
        <v>33229.068022022075</v>
      </c>
      <c r="D13" s="832">
        <v>54999.122943645067</v>
      </c>
      <c r="G13" s="831"/>
    </row>
    <row r="14" spans="1:11" ht="30" customHeight="1" x14ac:dyDescent="0.35">
      <c r="A14" s="450" t="s">
        <v>587</v>
      </c>
      <c r="B14" s="832">
        <v>1823.0592032827824</v>
      </c>
      <c r="C14" s="832">
        <v>326.49750016000002</v>
      </c>
      <c r="D14" s="832">
        <v>2149.5567034427827</v>
      </c>
      <c r="G14" s="831"/>
    </row>
    <row r="15" spans="1:11" ht="30" customHeight="1" x14ac:dyDescent="0.35">
      <c r="A15" s="450" t="s">
        <v>594</v>
      </c>
      <c r="B15" s="832">
        <v>19390.17031331687</v>
      </c>
      <c r="C15" s="832">
        <v>4348.0588446552138</v>
      </c>
      <c r="D15" s="832">
        <v>23738.22915797208</v>
      </c>
      <c r="G15" s="831"/>
    </row>
    <row r="16" spans="1:11" ht="30" customHeight="1" x14ac:dyDescent="0.35">
      <c r="A16" s="450" t="s">
        <v>595</v>
      </c>
      <c r="B16" s="832">
        <v>2360.1773074599996</v>
      </c>
      <c r="C16" s="832">
        <v>308.24206850999997</v>
      </c>
      <c r="D16" s="832">
        <v>2668.4193759699997</v>
      </c>
      <c r="G16" s="831"/>
    </row>
    <row r="17" spans="1:1987" ht="30" customHeight="1" x14ac:dyDescent="0.35">
      <c r="A17" s="450" t="s">
        <v>602</v>
      </c>
      <c r="B17" s="832">
        <v>2561.9176482257408</v>
      </c>
      <c r="C17" s="832">
        <v>135.05383913</v>
      </c>
      <c r="D17" s="832">
        <v>2696.9714873557405</v>
      </c>
      <c r="G17" s="831"/>
    </row>
    <row r="18" spans="1:1987" ht="30" customHeight="1" x14ac:dyDescent="0.35">
      <c r="A18" s="450" t="s">
        <v>609</v>
      </c>
      <c r="B18" s="832">
        <v>818.04734420999989</v>
      </c>
      <c r="C18" s="832">
        <v>268.36962631</v>
      </c>
      <c r="D18" s="832">
        <v>1086.4169705200002</v>
      </c>
      <c r="G18" s="831"/>
    </row>
    <row r="19" spans="1:1987" ht="30" customHeight="1" x14ac:dyDescent="0.35">
      <c r="A19" s="450" t="s">
        <v>615</v>
      </c>
      <c r="B19" s="832">
        <v>1430.8794493199998</v>
      </c>
      <c r="C19" s="832">
        <v>514.04501379999999</v>
      </c>
      <c r="D19" s="832">
        <v>1944.9244631199999</v>
      </c>
      <c r="G19" s="831"/>
    </row>
    <row r="20" spans="1:1987" ht="30" customHeight="1" x14ac:dyDescent="0.35">
      <c r="A20" s="450" t="s">
        <v>618</v>
      </c>
      <c r="B20" s="832">
        <v>1454.5629064700001</v>
      </c>
      <c r="C20" s="832">
        <v>13.510157240010001</v>
      </c>
      <c r="D20" s="832">
        <v>1468.07306371001</v>
      </c>
      <c r="G20" s="831"/>
    </row>
    <row r="21" spans="1:1987" ht="30" customHeight="1" thickBot="1" x14ac:dyDescent="0.4">
      <c r="A21" s="450" t="s">
        <v>623</v>
      </c>
      <c r="B21" s="832">
        <v>617.12646205141937</v>
      </c>
      <c r="C21" s="832">
        <v>4.0504996200004602</v>
      </c>
      <c r="D21" s="832">
        <v>621.1769616714198</v>
      </c>
      <c r="G21" s="831"/>
    </row>
    <row r="22" spans="1:1987" ht="30" customHeight="1" x14ac:dyDescent="0.35">
      <c r="A22" s="469" t="s">
        <v>627</v>
      </c>
      <c r="B22" s="834">
        <v>169290.91402641602</v>
      </c>
      <c r="C22" s="834">
        <v>4797.6450420610508</v>
      </c>
      <c r="D22" s="3320">
        <v>174088.55906847707</v>
      </c>
      <c r="E22" s="2579"/>
      <c r="F22" s="3321"/>
      <c r="G22" s="2579"/>
      <c r="H22" s="3321"/>
      <c r="I22" s="836"/>
    </row>
    <row r="23" spans="1:1987" ht="30" customHeight="1" x14ac:dyDescent="0.35">
      <c r="A23" s="454" t="s">
        <v>628</v>
      </c>
      <c r="B23" s="837">
        <v>99771.898607161886</v>
      </c>
      <c r="C23" s="837">
        <v>1361.88215834424</v>
      </c>
      <c r="D23" s="838">
        <v>101133.78076550613</v>
      </c>
      <c r="F23" s="835"/>
      <c r="G23" s="831"/>
      <c r="H23" s="835"/>
      <c r="I23" s="836"/>
    </row>
    <row r="24" spans="1:1987" s="841" customFormat="1" ht="30" customHeight="1" x14ac:dyDescent="0.35">
      <c r="A24" s="446" t="s">
        <v>629</v>
      </c>
      <c r="B24" s="839">
        <v>28001.314363822254</v>
      </c>
      <c r="C24" s="839">
        <v>6993.5663128491597</v>
      </c>
      <c r="D24" s="840">
        <v>34994.880676671411</v>
      </c>
      <c r="E24" s="325"/>
      <c r="F24" s="835"/>
      <c r="G24" s="831"/>
      <c r="H24" s="835"/>
      <c r="I24" s="836"/>
      <c r="J24" s="828"/>
      <c r="K24" s="828"/>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c r="EX24" s="325"/>
      <c r="EY24" s="325"/>
      <c r="EZ24" s="325"/>
      <c r="FA24" s="325"/>
      <c r="FB24" s="325"/>
      <c r="FC24" s="325"/>
      <c r="FD24" s="325"/>
      <c r="FE24" s="325"/>
      <c r="FF24" s="325"/>
      <c r="FG24" s="325"/>
      <c r="FH24" s="325"/>
      <c r="FI24" s="325"/>
      <c r="FJ24" s="325"/>
      <c r="FK24" s="325"/>
      <c r="FL24" s="325"/>
      <c r="FM24" s="325"/>
      <c r="FN24" s="325"/>
      <c r="FO24" s="325"/>
      <c r="FP24" s="325"/>
      <c r="FQ24" s="325"/>
      <c r="FR24" s="325"/>
      <c r="FS24" s="325"/>
      <c r="FT24" s="325"/>
      <c r="FU24" s="325"/>
      <c r="FV24" s="325"/>
      <c r="FW24" s="325"/>
      <c r="FX24" s="325"/>
      <c r="FY24" s="325"/>
      <c r="FZ24" s="325"/>
      <c r="GA24" s="325"/>
      <c r="GB24" s="325"/>
      <c r="GC24" s="325"/>
      <c r="GD24" s="325"/>
      <c r="GE24" s="325"/>
      <c r="GF24" s="325"/>
      <c r="GG24" s="325"/>
      <c r="GH24" s="325"/>
      <c r="GI24" s="325"/>
      <c r="GJ24" s="325"/>
      <c r="GK24" s="325"/>
      <c r="GL24" s="325"/>
      <c r="GM24" s="325"/>
      <c r="GN24" s="325"/>
      <c r="GO24" s="325"/>
      <c r="GP24" s="325"/>
      <c r="GQ24" s="325"/>
      <c r="GR24" s="325"/>
      <c r="GS24" s="325"/>
      <c r="GT24" s="325"/>
      <c r="GU24" s="325"/>
      <c r="GV24" s="325"/>
      <c r="GW24" s="325"/>
      <c r="GX24" s="325"/>
      <c r="GY24" s="325"/>
      <c r="GZ24" s="325"/>
      <c r="HA24" s="325"/>
      <c r="HB24" s="325"/>
      <c r="HC24" s="325"/>
      <c r="HD24" s="325"/>
      <c r="HE24" s="325"/>
      <c r="HF24" s="325"/>
      <c r="HG24" s="325"/>
      <c r="HH24" s="325"/>
      <c r="HI24" s="325"/>
      <c r="HJ24" s="325"/>
      <c r="HK24" s="325"/>
      <c r="HL24" s="325"/>
      <c r="HM24" s="325"/>
      <c r="HN24" s="325"/>
      <c r="HO24" s="325"/>
      <c r="HP24" s="325"/>
      <c r="HQ24" s="325"/>
      <c r="HR24" s="325"/>
      <c r="HS24" s="325"/>
      <c r="HT24" s="325"/>
      <c r="HU24" s="325"/>
      <c r="HV24" s="325"/>
      <c r="HW24" s="325"/>
      <c r="HX24" s="325"/>
      <c r="HY24" s="325"/>
      <c r="HZ24" s="325"/>
      <c r="IA24" s="325"/>
      <c r="IB24" s="325"/>
      <c r="IC24" s="325"/>
      <c r="ID24" s="325"/>
      <c r="IE24" s="325"/>
      <c r="IF24" s="325"/>
      <c r="IG24" s="325"/>
      <c r="IH24" s="325"/>
      <c r="II24" s="325"/>
      <c r="IJ24" s="325"/>
      <c r="IK24" s="325"/>
      <c r="IL24" s="325"/>
      <c r="IM24" s="325"/>
      <c r="IN24" s="325"/>
      <c r="IO24" s="325"/>
      <c r="IP24" s="325"/>
      <c r="IQ24" s="325"/>
      <c r="IR24" s="325"/>
      <c r="IS24" s="325"/>
      <c r="IT24" s="325"/>
      <c r="IU24" s="325"/>
      <c r="IV24" s="325"/>
      <c r="IW24" s="325"/>
      <c r="IX24" s="325"/>
      <c r="IY24" s="325"/>
      <c r="IZ24" s="325"/>
      <c r="JA24" s="325"/>
      <c r="JB24" s="325"/>
      <c r="JC24" s="325"/>
      <c r="JD24" s="325"/>
      <c r="JE24" s="325"/>
      <c r="JF24" s="325"/>
      <c r="JG24" s="325"/>
      <c r="JH24" s="325"/>
      <c r="JI24" s="325"/>
      <c r="JJ24" s="325"/>
      <c r="JK24" s="325"/>
      <c r="JL24" s="325"/>
      <c r="JM24" s="325"/>
      <c r="JN24" s="325"/>
      <c r="JO24" s="325"/>
      <c r="JP24" s="325"/>
      <c r="JQ24" s="325"/>
      <c r="JR24" s="325"/>
      <c r="JS24" s="325"/>
      <c r="JT24" s="325"/>
      <c r="JU24" s="325"/>
      <c r="JV24" s="325"/>
      <c r="JW24" s="325"/>
      <c r="JX24" s="325"/>
      <c r="JY24" s="325"/>
      <c r="JZ24" s="325"/>
      <c r="KA24" s="325"/>
      <c r="KB24" s="325"/>
      <c r="KC24" s="325"/>
      <c r="KD24" s="325"/>
      <c r="KE24" s="325"/>
      <c r="KF24" s="325"/>
      <c r="KG24" s="325"/>
      <c r="KH24" s="325"/>
      <c r="KI24" s="325"/>
      <c r="KJ24" s="325"/>
      <c r="KK24" s="325"/>
      <c r="KL24" s="325"/>
      <c r="KM24" s="325"/>
      <c r="KN24" s="325"/>
      <c r="KO24" s="325"/>
      <c r="KP24" s="325"/>
      <c r="KQ24" s="325"/>
      <c r="KR24" s="325"/>
      <c r="KS24" s="325"/>
      <c r="KT24" s="325"/>
      <c r="KU24" s="325"/>
      <c r="KV24" s="325"/>
      <c r="KW24" s="325"/>
      <c r="KX24" s="325"/>
      <c r="KY24" s="325"/>
      <c r="KZ24" s="325"/>
      <c r="LA24" s="325"/>
      <c r="LB24" s="325"/>
      <c r="LC24" s="325"/>
      <c r="LD24" s="325"/>
      <c r="LE24" s="325"/>
      <c r="LF24" s="325"/>
      <c r="LG24" s="325"/>
      <c r="LH24" s="325"/>
      <c r="LI24" s="325"/>
      <c r="LJ24" s="325"/>
      <c r="LK24" s="325"/>
      <c r="LL24" s="325"/>
      <c r="LM24" s="325"/>
      <c r="LN24" s="325"/>
      <c r="LO24" s="325"/>
      <c r="LP24" s="325"/>
      <c r="LQ24" s="325"/>
      <c r="LR24" s="325"/>
      <c r="LS24" s="325"/>
      <c r="LT24" s="325"/>
      <c r="LU24" s="325"/>
      <c r="LV24" s="325"/>
      <c r="LW24" s="325"/>
      <c r="LX24" s="325"/>
      <c r="LY24" s="325"/>
      <c r="LZ24" s="325"/>
      <c r="MA24" s="325"/>
      <c r="MB24" s="325"/>
      <c r="MC24" s="325"/>
      <c r="MD24" s="325"/>
      <c r="ME24" s="325"/>
      <c r="MF24" s="325"/>
      <c r="MG24" s="325"/>
      <c r="MH24" s="325"/>
      <c r="MI24" s="325"/>
      <c r="MJ24" s="325"/>
      <c r="MK24" s="325"/>
      <c r="ML24" s="325"/>
      <c r="MM24" s="325"/>
      <c r="MN24" s="325"/>
      <c r="MO24" s="325"/>
      <c r="MP24" s="325"/>
      <c r="MQ24" s="325"/>
      <c r="MR24" s="325"/>
      <c r="MS24" s="325"/>
      <c r="MT24" s="325"/>
      <c r="MU24" s="325"/>
      <c r="MV24" s="325"/>
      <c r="MW24" s="325"/>
      <c r="MX24" s="325"/>
      <c r="MY24" s="325"/>
      <c r="MZ24" s="325"/>
      <c r="NA24" s="325"/>
      <c r="NB24" s="325"/>
      <c r="NC24" s="325"/>
      <c r="ND24" s="325"/>
      <c r="NE24" s="325"/>
      <c r="NF24" s="325"/>
      <c r="NG24" s="325"/>
      <c r="NH24" s="325"/>
      <c r="NI24" s="325"/>
      <c r="NJ24" s="325"/>
      <c r="NK24" s="325"/>
      <c r="NL24" s="325"/>
      <c r="NM24" s="325"/>
      <c r="NN24" s="325"/>
      <c r="NO24" s="325"/>
      <c r="NP24" s="325"/>
      <c r="NQ24" s="325"/>
      <c r="NR24" s="325"/>
      <c r="NS24" s="325"/>
      <c r="NT24" s="325"/>
      <c r="NU24" s="325"/>
      <c r="NV24" s="325"/>
      <c r="NW24" s="325"/>
      <c r="NX24" s="325"/>
      <c r="NY24" s="325"/>
      <c r="NZ24" s="325"/>
      <c r="OA24" s="325"/>
      <c r="OB24" s="325"/>
      <c r="OC24" s="325"/>
      <c r="OD24" s="325"/>
      <c r="OE24" s="325"/>
      <c r="OF24" s="325"/>
      <c r="OG24" s="325"/>
      <c r="OH24" s="325"/>
      <c r="OI24" s="325"/>
      <c r="OJ24" s="325"/>
      <c r="OK24" s="325"/>
      <c r="OL24" s="325"/>
      <c r="OM24" s="325"/>
      <c r="ON24" s="325"/>
      <c r="OO24" s="325"/>
      <c r="OP24" s="325"/>
      <c r="OQ24" s="325"/>
      <c r="OR24" s="325"/>
      <c r="OS24" s="325"/>
      <c r="OT24" s="325"/>
      <c r="OU24" s="325"/>
      <c r="OV24" s="325"/>
      <c r="OW24" s="325"/>
      <c r="OX24" s="325"/>
      <c r="OY24" s="325"/>
      <c r="OZ24" s="325"/>
      <c r="PA24" s="325"/>
      <c r="PB24" s="325"/>
      <c r="PC24" s="325"/>
      <c r="PD24" s="325"/>
      <c r="PE24" s="325"/>
      <c r="PF24" s="325"/>
      <c r="PG24" s="325"/>
      <c r="PH24" s="325"/>
      <c r="PI24" s="325"/>
      <c r="PJ24" s="325"/>
      <c r="PK24" s="325"/>
      <c r="PL24" s="325"/>
      <c r="PM24" s="325"/>
      <c r="PN24" s="325"/>
      <c r="PO24" s="325"/>
      <c r="PP24" s="325"/>
      <c r="PQ24" s="325"/>
      <c r="PR24" s="325"/>
      <c r="PS24" s="325"/>
      <c r="PT24" s="325"/>
      <c r="PU24" s="325"/>
      <c r="PV24" s="325"/>
      <c r="PW24" s="325"/>
      <c r="PX24" s="325"/>
      <c r="PY24" s="325"/>
      <c r="PZ24" s="325"/>
      <c r="QA24" s="325"/>
      <c r="QB24" s="325"/>
      <c r="QC24" s="325"/>
      <c r="QD24" s="325"/>
      <c r="QE24" s="325"/>
      <c r="QF24" s="325"/>
      <c r="QG24" s="325"/>
      <c r="QH24" s="325"/>
      <c r="QI24" s="325"/>
      <c r="QJ24" s="325"/>
      <c r="QK24" s="325"/>
      <c r="QL24" s="325"/>
      <c r="QM24" s="325"/>
      <c r="QN24" s="325"/>
      <c r="QO24" s="325"/>
      <c r="QP24" s="325"/>
      <c r="QQ24" s="325"/>
      <c r="QR24" s="325"/>
      <c r="QS24" s="325"/>
      <c r="QT24" s="325"/>
      <c r="QU24" s="325"/>
      <c r="QV24" s="325"/>
      <c r="QW24" s="325"/>
      <c r="QX24" s="325"/>
      <c r="QY24" s="325"/>
      <c r="QZ24" s="325"/>
      <c r="RA24" s="325"/>
      <c r="RB24" s="325"/>
      <c r="RC24" s="325"/>
      <c r="RD24" s="325"/>
      <c r="RE24" s="325"/>
      <c r="RF24" s="325"/>
      <c r="RG24" s="325"/>
      <c r="RH24" s="325"/>
      <c r="RI24" s="325"/>
      <c r="RJ24" s="325"/>
      <c r="RK24" s="325"/>
      <c r="RL24" s="325"/>
      <c r="RM24" s="325"/>
      <c r="RN24" s="325"/>
      <c r="RO24" s="325"/>
      <c r="RP24" s="325"/>
      <c r="RQ24" s="325"/>
      <c r="RR24" s="325"/>
      <c r="RS24" s="325"/>
      <c r="RT24" s="325"/>
      <c r="RU24" s="325"/>
      <c r="RV24" s="325"/>
      <c r="RW24" s="325"/>
      <c r="RX24" s="325"/>
      <c r="RY24" s="325"/>
      <c r="RZ24" s="325"/>
      <c r="SA24" s="325"/>
      <c r="SB24" s="325"/>
      <c r="SC24" s="325"/>
      <c r="SD24" s="325"/>
      <c r="SE24" s="325"/>
      <c r="SF24" s="325"/>
      <c r="SG24" s="325"/>
      <c r="SH24" s="325"/>
      <c r="SI24" s="325"/>
      <c r="SJ24" s="325"/>
      <c r="SK24" s="325"/>
      <c r="SL24" s="325"/>
      <c r="SM24" s="325"/>
      <c r="SN24" s="325"/>
      <c r="SO24" s="325"/>
      <c r="SP24" s="325"/>
      <c r="SQ24" s="325"/>
      <c r="SR24" s="325"/>
      <c r="SS24" s="325"/>
      <c r="ST24" s="325"/>
      <c r="SU24" s="325"/>
      <c r="SV24" s="325"/>
      <c r="SW24" s="325"/>
      <c r="SX24" s="325"/>
      <c r="SY24" s="325"/>
      <c r="SZ24" s="325"/>
      <c r="TA24" s="325"/>
      <c r="TB24" s="325"/>
      <c r="TC24" s="325"/>
      <c r="TD24" s="325"/>
      <c r="TE24" s="325"/>
      <c r="TF24" s="325"/>
      <c r="TG24" s="325"/>
      <c r="TH24" s="325"/>
      <c r="TI24" s="325"/>
      <c r="TJ24" s="325"/>
      <c r="TK24" s="325"/>
      <c r="TL24" s="325"/>
      <c r="TM24" s="325"/>
      <c r="TN24" s="325"/>
      <c r="TO24" s="325"/>
      <c r="TP24" s="325"/>
      <c r="TQ24" s="325"/>
      <c r="TR24" s="325"/>
      <c r="TS24" s="325"/>
      <c r="TT24" s="325"/>
      <c r="TU24" s="325"/>
      <c r="TV24" s="325"/>
      <c r="TW24" s="325"/>
      <c r="TX24" s="325"/>
      <c r="TY24" s="325"/>
      <c r="TZ24" s="325"/>
      <c r="UA24" s="325"/>
      <c r="UB24" s="325"/>
      <c r="UC24" s="325"/>
      <c r="UD24" s="325"/>
      <c r="UE24" s="325"/>
      <c r="UF24" s="325"/>
      <c r="UG24" s="325"/>
      <c r="UH24" s="325"/>
      <c r="UI24" s="325"/>
      <c r="UJ24" s="325"/>
      <c r="UK24" s="325"/>
      <c r="UL24" s="325"/>
      <c r="UM24" s="325"/>
      <c r="UN24" s="325"/>
      <c r="UO24" s="325"/>
      <c r="UP24" s="325"/>
      <c r="UQ24" s="325"/>
      <c r="UR24" s="325"/>
      <c r="US24" s="325"/>
      <c r="UT24" s="325"/>
      <c r="UU24" s="325"/>
      <c r="UV24" s="325"/>
      <c r="UW24" s="325"/>
      <c r="UX24" s="325"/>
      <c r="UY24" s="325"/>
      <c r="UZ24" s="325"/>
      <c r="VA24" s="325"/>
      <c r="VB24" s="325"/>
      <c r="VC24" s="325"/>
      <c r="VD24" s="325"/>
      <c r="VE24" s="325"/>
      <c r="VF24" s="325"/>
      <c r="VG24" s="325"/>
      <c r="VH24" s="325"/>
      <c r="VI24" s="325"/>
      <c r="VJ24" s="325"/>
      <c r="VK24" s="325"/>
      <c r="VL24" s="325"/>
      <c r="VM24" s="325"/>
      <c r="VN24" s="325"/>
      <c r="VO24" s="325"/>
      <c r="VP24" s="325"/>
      <c r="VQ24" s="325"/>
      <c r="VR24" s="325"/>
      <c r="VS24" s="325"/>
      <c r="VT24" s="325"/>
      <c r="VU24" s="325"/>
      <c r="VV24" s="325"/>
      <c r="VW24" s="325"/>
      <c r="VX24" s="325"/>
      <c r="VY24" s="325"/>
      <c r="VZ24" s="325"/>
      <c r="WA24" s="325"/>
      <c r="WB24" s="325"/>
      <c r="WC24" s="325"/>
      <c r="WD24" s="325"/>
      <c r="WE24" s="325"/>
      <c r="WF24" s="325"/>
      <c r="WG24" s="325"/>
      <c r="WH24" s="325"/>
      <c r="WI24" s="325"/>
      <c r="WJ24" s="325"/>
      <c r="WK24" s="325"/>
      <c r="WL24" s="325"/>
      <c r="WM24" s="325"/>
      <c r="WN24" s="325"/>
      <c r="WO24" s="325"/>
      <c r="WP24" s="325"/>
      <c r="WQ24" s="325"/>
      <c r="WR24" s="325"/>
      <c r="WS24" s="325"/>
      <c r="WT24" s="325"/>
      <c r="WU24" s="325"/>
      <c r="WV24" s="325"/>
      <c r="WW24" s="325"/>
      <c r="WX24" s="325"/>
      <c r="WY24" s="325"/>
      <c r="WZ24" s="325"/>
      <c r="XA24" s="325"/>
      <c r="XB24" s="325"/>
      <c r="XC24" s="325"/>
      <c r="XD24" s="325"/>
      <c r="XE24" s="325"/>
      <c r="XF24" s="325"/>
      <c r="XG24" s="325"/>
      <c r="XH24" s="325"/>
      <c r="XI24" s="325"/>
      <c r="XJ24" s="325"/>
      <c r="XK24" s="325"/>
      <c r="XL24" s="325"/>
      <c r="XM24" s="325"/>
      <c r="XN24" s="325"/>
      <c r="XO24" s="325"/>
      <c r="XP24" s="325"/>
      <c r="XQ24" s="325"/>
      <c r="XR24" s="325"/>
      <c r="XS24" s="325"/>
      <c r="XT24" s="325"/>
      <c r="XU24" s="325"/>
      <c r="XV24" s="325"/>
      <c r="XW24" s="325"/>
      <c r="XX24" s="325"/>
      <c r="XY24" s="325"/>
      <c r="XZ24" s="325"/>
      <c r="YA24" s="325"/>
      <c r="YB24" s="325"/>
      <c r="YC24" s="325"/>
      <c r="YD24" s="325"/>
      <c r="YE24" s="325"/>
      <c r="YF24" s="325"/>
      <c r="YG24" s="325"/>
      <c r="YH24" s="325"/>
      <c r="YI24" s="325"/>
      <c r="YJ24" s="325"/>
      <c r="YK24" s="325"/>
      <c r="YL24" s="325"/>
      <c r="YM24" s="325"/>
      <c r="YN24" s="325"/>
      <c r="YO24" s="325"/>
      <c r="YP24" s="325"/>
      <c r="YQ24" s="325"/>
      <c r="YR24" s="325"/>
      <c r="YS24" s="325"/>
      <c r="YT24" s="325"/>
      <c r="YU24" s="325"/>
      <c r="YV24" s="325"/>
      <c r="YW24" s="325"/>
      <c r="YX24" s="325"/>
      <c r="YY24" s="325"/>
      <c r="YZ24" s="325"/>
      <c r="ZA24" s="325"/>
      <c r="ZB24" s="325"/>
      <c r="ZC24" s="325"/>
      <c r="ZD24" s="325"/>
      <c r="ZE24" s="325"/>
      <c r="ZF24" s="325"/>
      <c r="ZG24" s="325"/>
      <c r="ZH24" s="325"/>
      <c r="ZI24" s="325"/>
      <c r="ZJ24" s="325"/>
      <c r="ZK24" s="325"/>
      <c r="ZL24" s="325"/>
      <c r="ZM24" s="325"/>
      <c r="ZN24" s="325"/>
      <c r="ZO24" s="325"/>
      <c r="ZP24" s="325"/>
      <c r="ZQ24" s="325"/>
      <c r="ZR24" s="325"/>
      <c r="ZS24" s="325"/>
      <c r="ZT24" s="325"/>
      <c r="ZU24" s="325"/>
      <c r="ZV24" s="325"/>
      <c r="ZW24" s="325"/>
      <c r="ZX24" s="325"/>
      <c r="ZY24" s="325"/>
      <c r="ZZ24" s="325"/>
      <c r="AAA24" s="325"/>
      <c r="AAB24" s="325"/>
      <c r="AAC24" s="325"/>
      <c r="AAD24" s="325"/>
      <c r="AAE24" s="325"/>
      <c r="AAF24" s="325"/>
      <c r="AAG24" s="325"/>
      <c r="AAH24" s="325"/>
      <c r="AAI24" s="325"/>
      <c r="AAJ24" s="325"/>
      <c r="AAK24" s="325"/>
      <c r="AAL24" s="325"/>
      <c r="AAM24" s="325"/>
      <c r="AAN24" s="325"/>
      <c r="AAO24" s="325"/>
      <c r="AAP24" s="325"/>
      <c r="AAQ24" s="325"/>
      <c r="AAR24" s="325"/>
      <c r="AAS24" s="325"/>
      <c r="AAT24" s="325"/>
      <c r="AAU24" s="325"/>
      <c r="AAV24" s="325"/>
      <c r="AAW24" s="325"/>
      <c r="AAX24" s="325"/>
      <c r="AAY24" s="325"/>
      <c r="AAZ24" s="325"/>
      <c r="ABA24" s="325"/>
      <c r="ABB24" s="325"/>
      <c r="ABC24" s="325"/>
      <c r="ABD24" s="325"/>
      <c r="ABE24" s="325"/>
      <c r="ABF24" s="325"/>
      <c r="ABG24" s="325"/>
      <c r="ABH24" s="325"/>
      <c r="ABI24" s="325"/>
      <c r="ABJ24" s="325"/>
      <c r="ABK24" s="325"/>
      <c r="ABL24" s="325"/>
      <c r="ABM24" s="325"/>
      <c r="ABN24" s="325"/>
      <c r="ABO24" s="325"/>
      <c r="ABP24" s="325"/>
      <c r="ABQ24" s="325"/>
      <c r="ABR24" s="325"/>
      <c r="ABS24" s="325"/>
      <c r="ABT24" s="325"/>
      <c r="ABU24" s="325"/>
      <c r="ABV24" s="325"/>
      <c r="ABW24" s="325"/>
      <c r="ABX24" s="325"/>
      <c r="ABY24" s="325"/>
      <c r="ABZ24" s="325"/>
      <c r="ACA24" s="325"/>
      <c r="ACB24" s="325"/>
      <c r="ACC24" s="325"/>
      <c r="ACD24" s="325"/>
      <c r="ACE24" s="325"/>
      <c r="ACF24" s="325"/>
      <c r="ACG24" s="325"/>
      <c r="ACH24" s="325"/>
      <c r="ACI24" s="325"/>
      <c r="ACJ24" s="325"/>
      <c r="ACK24" s="325"/>
      <c r="ACL24" s="325"/>
      <c r="ACM24" s="325"/>
      <c r="ACN24" s="325"/>
      <c r="ACO24" s="325"/>
      <c r="ACP24" s="325"/>
      <c r="ACQ24" s="325"/>
      <c r="ACR24" s="325"/>
      <c r="ACS24" s="325"/>
      <c r="ACT24" s="325"/>
      <c r="ACU24" s="325"/>
      <c r="ACV24" s="325"/>
      <c r="ACW24" s="325"/>
      <c r="ACX24" s="325"/>
      <c r="ACY24" s="325"/>
      <c r="ACZ24" s="325"/>
      <c r="ADA24" s="325"/>
      <c r="ADB24" s="325"/>
      <c r="ADC24" s="325"/>
      <c r="ADD24" s="325"/>
      <c r="ADE24" s="325"/>
      <c r="ADF24" s="325"/>
      <c r="ADG24" s="325"/>
      <c r="ADH24" s="325"/>
      <c r="ADI24" s="325"/>
      <c r="ADJ24" s="325"/>
      <c r="ADK24" s="325"/>
      <c r="ADL24" s="325"/>
      <c r="ADM24" s="325"/>
      <c r="ADN24" s="325"/>
      <c r="ADO24" s="325"/>
      <c r="ADP24" s="325"/>
      <c r="ADQ24" s="325"/>
      <c r="ADR24" s="325"/>
      <c r="ADS24" s="325"/>
      <c r="ADT24" s="325"/>
      <c r="ADU24" s="325"/>
      <c r="ADV24" s="325"/>
      <c r="ADW24" s="325"/>
      <c r="ADX24" s="325"/>
      <c r="ADY24" s="325"/>
      <c r="ADZ24" s="325"/>
      <c r="AEA24" s="325"/>
      <c r="AEB24" s="325"/>
      <c r="AEC24" s="325"/>
      <c r="AED24" s="325"/>
      <c r="AEE24" s="325"/>
      <c r="AEF24" s="325"/>
      <c r="AEG24" s="325"/>
      <c r="AEH24" s="325"/>
      <c r="AEI24" s="325"/>
      <c r="AEJ24" s="325"/>
      <c r="AEK24" s="325"/>
      <c r="AEL24" s="325"/>
      <c r="AEM24" s="325"/>
      <c r="AEN24" s="325"/>
      <c r="AEO24" s="325"/>
      <c r="AEP24" s="325"/>
      <c r="AEQ24" s="325"/>
      <c r="AER24" s="325"/>
      <c r="AES24" s="325"/>
      <c r="AET24" s="325"/>
      <c r="AEU24" s="325"/>
      <c r="AEV24" s="325"/>
      <c r="AEW24" s="325"/>
      <c r="AEX24" s="325"/>
      <c r="AEY24" s="325"/>
      <c r="AEZ24" s="325"/>
      <c r="AFA24" s="325"/>
      <c r="AFB24" s="325"/>
      <c r="AFC24" s="325"/>
      <c r="AFD24" s="325"/>
      <c r="AFE24" s="325"/>
      <c r="AFF24" s="325"/>
      <c r="AFG24" s="325"/>
      <c r="AFH24" s="325"/>
      <c r="AFI24" s="325"/>
      <c r="AFJ24" s="325"/>
      <c r="AFK24" s="325"/>
      <c r="AFL24" s="325"/>
      <c r="AFM24" s="325"/>
      <c r="AFN24" s="325"/>
      <c r="AFO24" s="325"/>
      <c r="AFP24" s="325"/>
      <c r="AFQ24" s="325"/>
      <c r="AFR24" s="325"/>
      <c r="AFS24" s="325"/>
      <c r="AFT24" s="325"/>
      <c r="AFU24" s="325"/>
      <c r="AFV24" s="325"/>
      <c r="AFW24" s="325"/>
      <c r="AFX24" s="325"/>
      <c r="AFY24" s="325"/>
      <c r="AFZ24" s="325"/>
      <c r="AGA24" s="325"/>
      <c r="AGB24" s="325"/>
      <c r="AGC24" s="325"/>
      <c r="AGD24" s="325"/>
      <c r="AGE24" s="325"/>
      <c r="AGF24" s="325"/>
      <c r="AGG24" s="325"/>
      <c r="AGH24" s="325"/>
      <c r="AGI24" s="325"/>
      <c r="AGJ24" s="325"/>
      <c r="AGK24" s="325"/>
      <c r="AGL24" s="325"/>
      <c r="AGM24" s="325"/>
      <c r="AGN24" s="325"/>
      <c r="AGO24" s="325"/>
      <c r="AGP24" s="325"/>
      <c r="AGQ24" s="325"/>
      <c r="AGR24" s="325"/>
      <c r="AGS24" s="325"/>
      <c r="AGT24" s="325"/>
      <c r="AGU24" s="325"/>
      <c r="AGV24" s="325"/>
      <c r="AGW24" s="325"/>
      <c r="AGX24" s="325"/>
      <c r="AGY24" s="325"/>
      <c r="AGZ24" s="325"/>
      <c r="AHA24" s="325"/>
      <c r="AHB24" s="325"/>
      <c r="AHC24" s="325"/>
      <c r="AHD24" s="325"/>
      <c r="AHE24" s="325"/>
      <c r="AHF24" s="325"/>
      <c r="AHG24" s="325"/>
      <c r="AHH24" s="325"/>
      <c r="AHI24" s="325"/>
      <c r="AHJ24" s="325"/>
      <c r="AHK24" s="325"/>
      <c r="AHL24" s="325"/>
      <c r="AHM24" s="325"/>
      <c r="AHN24" s="325"/>
      <c r="AHO24" s="325"/>
      <c r="AHP24" s="325"/>
      <c r="AHQ24" s="325"/>
      <c r="AHR24" s="325"/>
      <c r="AHS24" s="325"/>
      <c r="AHT24" s="325"/>
      <c r="AHU24" s="325"/>
      <c r="AHV24" s="325"/>
      <c r="AHW24" s="325"/>
      <c r="AHX24" s="325"/>
      <c r="AHY24" s="325"/>
      <c r="AHZ24" s="325"/>
      <c r="AIA24" s="325"/>
      <c r="AIB24" s="325"/>
      <c r="AIC24" s="325"/>
      <c r="AID24" s="325"/>
      <c r="AIE24" s="325"/>
      <c r="AIF24" s="325"/>
      <c r="AIG24" s="325"/>
      <c r="AIH24" s="325"/>
      <c r="AII24" s="325"/>
      <c r="AIJ24" s="325"/>
      <c r="AIK24" s="325"/>
      <c r="AIL24" s="325"/>
      <c r="AIM24" s="325"/>
      <c r="AIN24" s="325"/>
      <c r="AIO24" s="325"/>
      <c r="AIP24" s="325"/>
      <c r="AIQ24" s="325"/>
      <c r="AIR24" s="325"/>
      <c r="AIS24" s="325"/>
      <c r="AIT24" s="325"/>
      <c r="AIU24" s="325"/>
      <c r="AIV24" s="325"/>
      <c r="AIW24" s="325"/>
      <c r="AIX24" s="325"/>
      <c r="AIY24" s="325"/>
      <c r="AIZ24" s="325"/>
      <c r="AJA24" s="325"/>
      <c r="AJB24" s="325"/>
      <c r="AJC24" s="325"/>
      <c r="AJD24" s="325"/>
      <c r="AJE24" s="325"/>
      <c r="AJF24" s="325"/>
      <c r="AJG24" s="325"/>
      <c r="AJH24" s="325"/>
      <c r="AJI24" s="325"/>
      <c r="AJJ24" s="325"/>
      <c r="AJK24" s="325"/>
      <c r="AJL24" s="325"/>
      <c r="AJM24" s="325"/>
      <c r="AJN24" s="325"/>
      <c r="AJO24" s="325"/>
      <c r="AJP24" s="325"/>
      <c r="AJQ24" s="325"/>
      <c r="AJR24" s="325"/>
      <c r="AJS24" s="325"/>
      <c r="AJT24" s="325"/>
      <c r="AJU24" s="325"/>
      <c r="AJV24" s="325"/>
      <c r="AJW24" s="325"/>
      <c r="AJX24" s="325"/>
      <c r="AJY24" s="325"/>
      <c r="AJZ24" s="325"/>
      <c r="AKA24" s="325"/>
      <c r="AKB24" s="325"/>
      <c r="AKC24" s="325"/>
      <c r="AKD24" s="325"/>
      <c r="AKE24" s="325"/>
      <c r="AKF24" s="325"/>
      <c r="AKG24" s="325"/>
      <c r="AKH24" s="325"/>
      <c r="AKI24" s="325"/>
      <c r="AKJ24" s="325"/>
      <c r="AKK24" s="325"/>
      <c r="AKL24" s="325"/>
      <c r="AKM24" s="325"/>
      <c r="AKN24" s="325"/>
      <c r="AKO24" s="325"/>
      <c r="AKP24" s="325"/>
      <c r="AKQ24" s="325"/>
      <c r="AKR24" s="325"/>
      <c r="AKS24" s="325"/>
      <c r="AKT24" s="325"/>
      <c r="AKU24" s="325"/>
      <c r="AKV24" s="325"/>
      <c r="AKW24" s="325"/>
      <c r="AKX24" s="325"/>
      <c r="AKY24" s="325"/>
      <c r="AKZ24" s="325"/>
      <c r="ALA24" s="325"/>
      <c r="ALB24" s="325"/>
      <c r="ALC24" s="325"/>
      <c r="ALD24" s="325"/>
      <c r="ALE24" s="325"/>
      <c r="ALF24" s="325"/>
      <c r="ALG24" s="325"/>
      <c r="ALH24" s="325"/>
      <c r="ALI24" s="325"/>
      <c r="ALJ24" s="325"/>
      <c r="ALK24" s="325"/>
      <c r="ALL24" s="325"/>
      <c r="ALM24" s="325"/>
      <c r="ALN24" s="325"/>
      <c r="ALO24" s="325"/>
      <c r="ALP24" s="325"/>
      <c r="ALQ24" s="325"/>
      <c r="ALR24" s="325"/>
      <c r="ALS24" s="325"/>
      <c r="ALT24" s="325"/>
      <c r="ALU24" s="325"/>
      <c r="ALV24" s="325"/>
      <c r="ALW24" s="325"/>
      <c r="ALX24" s="325"/>
      <c r="ALY24" s="325"/>
      <c r="ALZ24" s="325"/>
      <c r="AMA24" s="325"/>
      <c r="AMB24" s="325"/>
      <c r="AMC24" s="325"/>
      <c r="AMD24" s="325"/>
      <c r="AME24" s="325"/>
      <c r="AMF24" s="325"/>
      <c r="AMG24" s="325"/>
      <c r="AMH24" s="325"/>
      <c r="AMI24" s="325"/>
      <c r="AMJ24" s="325"/>
      <c r="AMK24" s="325"/>
      <c r="AML24" s="325"/>
      <c r="AMM24" s="325"/>
      <c r="AMN24" s="325"/>
      <c r="AMO24" s="325"/>
      <c r="AMP24" s="325"/>
      <c r="AMQ24" s="325"/>
      <c r="AMR24" s="325"/>
      <c r="AMS24" s="325"/>
      <c r="AMT24" s="325"/>
      <c r="AMU24" s="325"/>
      <c r="AMV24" s="325"/>
      <c r="AMW24" s="325"/>
      <c r="AMX24" s="325"/>
      <c r="AMY24" s="325"/>
      <c r="AMZ24" s="325"/>
      <c r="ANA24" s="325"/>
      <c r="ANB24" s="325"/>
      <c r="ANC24" s="325"/>
      <c r="AND24" s="325"/>
      <c r="ANE24" s="325"/>
      <c r="ANF24" s="325"/>
      <c r="ANG24" s="325"/>
      <c r="ANH24" s="325"/>
      <c r="ANI24" s="325"/>
      <c r="ANJ24" s="325"/>
      <c r="ANK24" s="325"/>
      <c r="ANL24" s="325"/>
      <c r="ANM24" s="325"/>
      <c r="ANN24" s="325"/>
      <c r="ANO24" s="325"/>
      <c r="ANP24" s="325"/>
      <c r="ANQ24" s="325"/>
      <c r="ANR24" s="325"/>
      <c r="ANS24" s="325"/>
      <c r="ANT24" s="325"/>
      <c r="ANU24" s="325"/>
      <c r="ANV24" s="325"/>
      <c r="ANW24" s="325"/>
      <c r="ANX24" s="325"/>
      <c r="ANY24" s="325"/>
      <c r="ANZ24" s="325"/>
      <c r="AOA24" s="325"/>
      <c r="AOB24" s="325"/>
      <c r="AOC24" s="325"/>
      <c r="AOD24" s="325"/>
      <c r="AOE24" s="325"/>
      <c r="AOF24" s="325"/>
      <c r="AOG24" s="325"/>
      <c r="AOH24" s="325"/>
      <c r="AOI24" s="325"/>
      <c r="AOJ24" s="325"/>
      <c r="AOK24" s="325"/>
      <c r="AOL24" s="325"/>
      <c r="AOM24" s="325"/>
      <c r="AON24" s="325"/>
      <c r="AOO24" s="325"/>
      <c r="AOP24" s="325"/>
      <c r="AOQ24" s="325"/>
      <c r="AOR24" s="325"/>
      <c r="AOS24" s="325"/>
      <c r="AOT24" s="325"/>
      <c r="AOU24" s="325"/>
      <c r="AOV24" s="325"/>
      <c r="AOW24" s="325"/>
      <c r="AOX24" s="325"/>
      <c r="AOY24" s="325"/>
      <c r="AOZ24" s="325"/>
      <c r="APA24" s="325"/>
      <c r="APB24" s="325"/>
      <c r="APC24" s="325"/>
      <c r="APD24" s="325"/>
      <c r="APE24" s="325"/>
      <c r="APF24" s="325"/>
      <c r="APG24" s="325"/>
      <c r="APH24" s="325"/>
      <c r="API24" s="325"/>
      <c r="APJ24" s="325"/>
      <c r="APK24" s="325"/>
      <c r="APL24" s="325"/>
      <c r="APM24" s="325"/>
      <c r="APN24" s="325"/>
      <c r="APO24" s="325"/>
      <c r="APP24" s="325"/>
      <c r="APQ24" s="325"/>
      <c r="APR24" s="325"/>
      <c r="APS24" s="325"/>
      <c r="APT24" s="325"/>
      <c r="APU24" s="325"/>
      <c r="APV24" s="325"/>
      <c r="APW24" s="325"/>
      <c r="APX24" s="325"/>
      <c r="APY24" s="325"/>
      <c r="APZ24" s="325"/>
      <c r="AQA24" s="325"/>
      <c r="AQB24" s="325"/>
      <c r="AQC24" s="325"/>
      <c r="AQD24" s="325"/>
      <c r="AQE24" s="325"/>
      <c r="AQF24" s="325"/>
      <c r="AQG24" s="325"/>
      <c r="AQH24" s="325"/>
      <c r="AQI24" s="325"/>
      <c r="AQJ24" s="325"/>
      <c r="AQK24" s="325"/>
      <c r="AQL24" s="325"/>
      <c r="AQM24" s="325"/>
      <c r="AQN24" s="325"/>
      <c r="AQO24" s="325"/>
      <c r="AQP24" s="325"/>
      <c r="AQQ24" s="325"/>
      <c r="AQR24" s="325"/>
      <c r="AQS24" s="325"/>
      <c r="AQT24" s="325"/>
      <c r="AQU24" s="325"/>
      <c r="AQV24" s="325"/>
      <c r="AQW24" s="325"/>
      <c r="AQX24" s="325"/>
      <c r="AQY24" s="325"/>
      <c r="AQZ24" s="325"/>
      <c r="ARA24" s="325"/>
      <c r="ARB24" s="325"/>
      <c r="ARC24" s="325"/>
      <c r="ARD24" s="325"/>
      <c r="ARE24" s="325"/>
      <c r="ARF24" s="325"/>
      <c r="ARG24" s="325"/>
      <c r="ARH24" s="325"/>
      <c r="ARI24" s="325"/>
      <c r="ARJ24" s="325"/>
      <c r="ARK24" s="325"/>
      <c r="ARL24" s="325"/>
      <c r="ARM24" s="325"/>
      <c r="ARN24" s="325"/>
      <c r="ARO24" s="325"/>
      <c r="ARP24" s="325"/>
      <c r="ARQ24" s="325"/>
      <c r="ARR24" s="325"/>
      <c r="ARS24" s="325"/>
      <c r="ART24" s="325"/>
      <c r="ARU24" s="325"/>
      <c r="ARV24" s="325"/>
      <c r="ARW24" s="325"/>
      <c r="ARX24" s="325"/>
      <c r="ARY24" s="325"/>
      <c r="ARZ24" s="325"/>
      <c r="ASA24" s="325"/>
      <c r="ASB24" s="325"/>
      <c r="ASC24" s="325"/>
      <c r="ASD24" s="325"/>
      <c r="ASE24" s="325"/>
      <c r="ASF24" s="325"/>
      <c r="ASG24" s="325"/>
      <c r="ASH24" s="325"/>
      <c r="ASI24" s="325"/>
      <c r="ASJ24" s="325"/>
      <c r="ASK24" s="325"/>
      <c r="ASL24" s="325"/>
      <c r="ASM24" s="325"/>
      <c r="ASN24" s="325"/>
      <c r="ASO24" s="325"/>
      <c r="ASP24" s="325"/>
      <c r="ASQ24" s="325"/>
      <c r="ASR24" s="325"/>
      <c r="ASS24" s="325"/>
      <c r="AST24" s="325"/>
      <c r="ASU24" s="325"/>
      <c r="ASV24" s="325"/>
      <c r="ASW24" s="325"/>
      <c r="ASX24" s="325"/>
      <c r="ASY24" s="325"/>
      <c r="ASZ24" s="325"/>
      <c r="ATA24" s="325"/>
      <c r="ATB24" s="325"/>
      <c r="ATC24" s="325"/>
      <c r="ATD24" s="325"/>
      <c r="ATE24" s="325"/>
      <c r="ATF24" s="325"/>
      <c r="ATG24" s="325"/>
      <c r="ATH24" s="325"/>
      <c r="ATI24" s="325"/>
      <c r="ATJ24" s="325"/>
      <c r="ATK24" s="325"/>
      <c r="ATL24" s="325"/>
      <c r="ATM24" s="325"/>
      <c r="ATN24" s="325"/>
      <c r="ATO24" s="325"/>
      <c r="ATP24" s="325"/>
      <c r="ATQ24" s="325"/>
      <c r="ATR24" s="325"/>
      <c r="ATS24" s="325"/>
      <c r="ATT24" s="325"/>
      <c r="ATU24" s="325"/>
      <c r="ATV24" s="325"/>
      <c r="ATW24" s="325"/>
      <c r="ATX24" s="325"/>
      <c r="ATY24" s="325"/>
      <c r="ATZ24" s="325"/>
      <c r="AUA24" s="325"/>
      <c r="AUB24" s="325"/>
      <c r="AUC24" s="325"/>
      <c r="AUD24" s="325"/>
      <c r="AUE24" s="325"/>
      <c r="AUF24" s="325"/>
      <c r="AUG24" s="325"/>
      <c r="AUH24" s="325"/>
      <c r="AUI24" s="325"/>
      <c r="AUJ24" s="325"/>
      <c r="AUK24" s="325"/>
      <c r="AUL24" s="325"/>
      <c r="AUM24" s="325"/>
      <c r="AUN24" s="325"/>
      <c r="AUO24" s="325"/>
      <c r="AUP24" s="325"/>
      <c r="AUQ24" s="325"/>
      <c r="AUR24" s="325"/>
      <c r="AUS24" s="325"/>
      <c r="AUT24" s="325"/>
      <c r="AUU24" s="325"/>
      <c r="AUV24" s="325"/>
      <c r="AUW24" s="325"/>
      <c r="AUX24" s="325"/>
      <c r="AUY24" s="325"/>
      <c r="AUZ24" s="325"/>
      <c r="AVA24" s="325"/>
      <c r="AVB24" s="325"/>
      <c r="AVC24" s="325"/>
      <c r="AVD24" s="325"/>
      <c r="AVE24" s="325"/>
      <c r="AVF24" s="325"/>
      <c r="AVG24" s="325"/>
      <c r="AVH24" s="325"/>
      <c r="AVI24" s="325"/>
      <c r="AVJ24" s="325"/>
      <c r="AVK24" s="325"/>
      <c r="AVL24" s="325"/>
      <c r="AVM24" s="325"/>
      <c r="AVN24" s="325"/>
      <c r="AVO24" s="325"/>
      <c r="AVP24" s="325"/>
      <c r="AVQ24" s="325"/>
      <c r="AVR24" s="325"/>
      <c r="AVS24" s="325"/>
      <c r="AVT24" s="325"/>
      <c r="AVU24" s="325"/>
      <c r="AVV24" s="325"/>
      <c r="AVW24" s="325"/>
      <c r="AVX24" s="325"/>
      <c r="AVY24" s="325"/>
      <c r="AVZ24" s="325"/>
      <c r="AWA24" s="325"/>
      <c r="AWB24" s="325"/>
      <c r="AWC24" s="325"/>
      <c r="AWD24" s="325"/>
      <c r="AWE24" s="325"/>
      <c r="AWF24" s="325"/>
      <c r="AWG24" s="325"/>
      <c r="AWH24" s="325"/>
      <c r="AWI24" s="325"/>
      <c r="AWJ24" s="325"/>
      <c r="AWK24" s="325"/>
      <c r="AWL24" s="325"/>
      <c r="AWM24" s="325"/>
      <c r="AWN24" s="325"/>
      <c r="AWO24" s="325"/>
      <c r="AWP24" s="325"/>
      <c r="AWQ24" s="325"/>
      <c r="AWR24" s="325"/>
      <c r="AWS24" s="325"/>
      <c r="AWT24" s="325"/>
      <c r="AWU24" s="325"/>
      <c r="AWV24" s="325"/>
      <c r="AWW24" s="325"/>
      <c r="AWX24" s="325"/>
      <c r="AWY24" s="325"/>
      <c r="AWZ24" s="325"/>
      <c r="AXA24" s="325"/>
      <c r="AXB24" s="325"/>
      <c r="AXC24" s="325"/>
      <c r="AXD24" s="325"/>
      <c r="AXE24" s="325"/>
      <c r="AXF24" s="325"/>
      <c r="AXG24" s="325"/>
      <c r="AXH24" s="325"/>
      <c r="AXI24" s="325"/>
      <c r="AXJ24" s="325"/>
      <c r="AXK24" s="325"/>
      <c r="AXL24" s="325"/>
      <c r="AXM24" s="325"/>
      <c r="AXN24" s="325"/>
      <c r="AXO24" s="325"/>
      <c r="AXP24" s="325"/>
      <c r="AXQ24" s="325"/>
      <c r="AXR24" s="325"/>
      <c r="AXS24" s="325"/>
      <c r="AXT24" s="325"/>
      <c r="AXU24" s="325"/>
      <c r="AXV24" s="325"/>
      <c r="AXW24" s="325"/>
      <c r="AXX24" s="325"/>
      <c r="AXY24" s="325"/>
      <c r="AXZ24" s="325"/>
      <c r="AYA24" s="325"/>
      <c r="AYB24" s="325"/>
      <c r="AYC24" s="325"/>
      <c r="AYD24" s="325"/>
      <c r="AYE24" s="325"/>
      <c r="AYF24" s="325"/>
      <c r="AYG24" s="325"/>
      <c r="AYH24" s="325"/>
      <c r="AYI24" s="325"/>
      <c r="AYJ24" s="325"/>
      <c r="AYK24" s="325"/>
      <c r="AYL24" s="325"/>
      <c r="AYM24" s="325"/>
      <c r="AYN24" s="325"/>
      <c r="AYO24" s="325"/>
      <c r="AYP24" s="325"/>
      <c r="AYQ24" s="325"/>
      <c r="AYR24" s="325"/>
      <c r="AYS24" s="325"/>
      <c r="AYT24" s="325"/>
      <c r="AYU24" s="325"/>
      <c r="AYV24" s="325"/>
      <c r="AYW24" s="325"/>
      <c r="AYX24" s="325"/>
      <c r="AYY24" s="325"/>
      <c r="AYZ24" s="325"/>
      <c r="AZA24" s="325"/>
      <c r="AZB24" s="325"/>
      <c r="AZC24" s="325"/>
      <c r="AZD24" s="325"/>
      <c r="AZE24" s="325"/>
      <c r="AZF24" s="325"/>
      <c r="AZG24" s="325"/>
      <c r="AZH24" s="325"/>
      <c r="AZI24" s="325"/>
      <c r="AZJ24" s="325"/>
      <c r="AZK24" s="325"/>
      <c r="AZL24" s="325"/>
      <c r="AZM24" s="325"/>
      <c r="AZN24" s="325"/>
      <c r="AZO24" s="325"/>
      <c r="AZP24" s="325"/>
      <c r="AZQ24" s="325"/>
      <c r="AZR24" s="325"/>
      <c r="AZS24" s="325"/>
      <c r="AZT24" s="325"/>
      <c r="AZU24" s="325"/>
      <c r="AZV24" s="325"/>
      <c r="AZW24" s="325"/>
      <c r="AZX24" s="325"/>
      <c r="AZY24" s="325"/>
      <c r="AZZ24" s="325"/>
      <c r="BAA24" s="325"/>
      <c r="BAB24" s="325"/>
      <c r="BAC24" s="325"/>
      <c r="BAD24" s="325"/>
      <c r="BAE24" s="325"/>
      <c r="BAF24" s="325"/>
      <c r="BAG24" s="325"/>
      <c r="BAH24" s="325"/>
      <c r="BAI24" s="325"/>
      <c r="BAJ24" s="325"/>
      <c r="BAK24" s="325"/>
      <c r="BAL24" s="325"/>
      <c r="BAM24" s="325"/>
      <c r="BAN24" s="325"/>
      <c r="BAO24" s="325"/>
      <c r="BAP24" s="325"/>
      <c r="BAQ24" s="325"/>
      <c r="BAR24" s="325"/>
      <c r="BAS24" s="325"/>
      <c r="BAT24" s="325"/>
      <c r="BAU24" s="325"/>
      <c r="BAV24" s="325"/>
      <c r="BAW24" s="325"/>
      <c r="BAX24" s="325"/>
      <c r="BAY24" s="325"/>
      <c r="BAZ24" s="325"/>
      <c r="BBA24" s="325"/>
      <c r="BBB24" s="325"/>
      <c r="BBC24" s="325"/>
      <c r="BBD24" s="325"/>
      <c r="BBE24" s="325"/>
      <c r="BBF24" s="325"/>
      <c r="BBG24" s="325"/>
      <c r="BBH24" s="325"/>
      <c r="BBI24" s="325"/>
      <c r="BBJ24" s="325"/>
      <c r="BBK24" s="325"/>
      <c r="BBL24" s="325"/>
      <c r="BBM24" s="325"/>
      <c r="BBN24" s="325"/>
      <c r="BBO24" s="325"/>
      <c r="BBP24" s="325"/>
      <c r="BBQ24" s="325"/>
      <c r="BBR24" s="325"/>
      <c r="BBS24" s="325"/>
      <c r="BBT24" s="325"/>
      <c r="BBU24" s="325"/>
      <c r="BBV24" s="325"/>
      <c r="BBW24" s="325"/>
      <c r="BBX24" s="325"/>
      <c r="BBY24" s="325"/>
      <c r="BBZ24" s="325"/>
      <c r="BCA24" s="325"/>
      <c r="BCB24" s="325"/>
      <c r="BCC24" s="325"/>
      <c r="BCD24" s="325"/>
      <c r="BCE24" s="325"/>
      <c r="BCF24" s="325"/>
      <c r="BCG24" s="325"/>
      <c r="BCH24" s="325"/>
      <c r="BCI24" s="325"/>
      <c r="BCJ24" s="325"/>
      <c r="BCK24" s="325"/>
      <c r="BCL24" s="325"/>
      <c r="BCM24" s="325"/>
      <c r="BCN24" s="325"/>
      <c r="BCO24" s="325"/>
      <c r="BCP24" s="325"/>
      <c r="BCQ24" s="325"/>
      <c r="BCR24" s="325"/>
      <c r="BCS24" s="325"/>
      <c r="BCT24" s="325"/>
      <c r="BCU24" s="325"/>
      <c r="BCV24" s="325"/>
      <c r="BCW24" s="325"/>
      <c r="BCX24" s="325"/>
      <c r="BCY24" s="325"/>
      <c r="BCZ24" s="325"/>
      <c r="BDA24" s="325"/>
      <c r="BDB24" s="325"/>
      <c r="BDC24" s="325"/>
      <c r="BDD24" s="325"/>
      <c r="BDE24" s="325"/>
      <c r="BDF24" s="325"/>
      <c r="BDG24" s="325"/>
      <c r="BDH24" s="325"/>
      <c r="BDI24" s="325"/>
      <c r="BDJ24" s="325"/>
      <c r="BDK24" s="325"/>
      <c r="BDL24" s="325"/>
      <c r="BDM24" s="325"/>
      <c r="BDN24" s="325"/>
      <c r="BDO24" s="325"/>
      <c r="BDP24" s="325"/>
      <c r="BDQ24" s="325"/>
      <c r="BDR24" s="325"/>
      <c r="BDS24" s="325"/>
      <c r="BDT24" s="325"/>
      <c r="BDU24" s="325"/>
      <c r="BDV24" s="325"/>
      <c r="BDW24" s="325"/>
      <c r="BDX24" s="325"/>
      <c r="BDY24" s="325"/>
      <c r="BDZ24" s="325"/>
      <c r="BEA24" s="325"/>
      <c r="BEB24" s="325"/>
      <c r="BEC24" s="325"/>
      <c r="BED24" s="325"/>
      <c r="BEE24" s="325"/>
      <c r="BEF24" s="325"/>
      <c r="BEG24" s="325"/>
      <c r="BEH24" s="325"/>
      <c r="BEI24" s="325"/>
      <c r="BEJ24" s="325"/>
      <c r="BEK24" s="325"/>
      <c r="BEL24" s="325"/>
      <c r="BEM24" s="325"/>
      <c r="BEN24" s="325"/>
      <c r="BEO24" s="325"/>
      <c r="BEP24" s="325"/>
      <c r="BEQ24" s="325"/>
      <c r="BER24" s="325"/>
      <c r="BES24" s="325"/>
      <c r="BET24" s="325"/>
      <c r="BEU24" s="325"/>
      <c r="BEV24" s="325"/>
      <c r="BEW24" s="325"/>
      <c r="BEX24" s="325"/>
      <c r="BEY24" s="325"/>
      <c r="BEZ24" s="325"/>
      <c r="BFA24" s="325"/>
      <c r="BFB24" s="325"/>
      <c r="BFC24" s="325"/>
      <c r="BFD24" s="325"/>
      <c r="BFE24" s="325"/>
      <c r="BFF24" s="325"/>
      <c r="BFG24" s="325"/>
      <c r="BFH24" s="325"/>
      <c r="BFI24" s="325"/>
      <c r="BFJ24" s="325"/>
      <c r="BFK24" s="325"/>
      <c r="BFL24" s="325"/>
      <c r="BFM24" s="325"/>
      <c r="BFN24" s="325"/>
      <c r="BFO24" s="325"/>
      <c r="BFP24" s="325"/>
      <c r="BFQ24" s="325"/>
      <c r="BFR24" s="325"/>
      <c r="BFS24" s="325"/>
      <c r="BFT24" s="325"/>
      <c r="BFU24" s="325"/>
      <c r="BFV24" s="325"/>
      <c r="BFW24" s="325"/>
      <c r="BFX24" s="325"/>
      <c r="BFY24" s="325"/>
      <c r="BFZ24" s="325"/>
      <c r="BGA24" s="325"/>
      <c r="BGB24" s="325"/>
      <c r="BGC24" s="325"/>
      <c r="BGD24" s="325"/>
      <c r="BGE24" s="325"/>
      <c r="BGF24" s="325"/>
      <c r="BGG24" s="325"/>
      <c r="BGH24" s="325"/>
      <c r="BGI24" s="325"/>
      <c r="BGJ24" s="325"/>
      <c r="BGK24" s="325"/>
      <c r="BGL24" s="325"/>
      <c r="BGM24" s="325"/>
      <c r="BGN24" s="325"/>
      <c r="BGO24" s="325"/>
      <c r="BGP24" s="325"/>
      <c r="BGQ24" s="325"/>
      <c r="BGR24" s="325"/>
      <c r="BGS24" s="325"/>
      <c r="BGT24" s="325"/>
      <c r="BGU24" s="325"/>
      <c r="BGV24" s="325"/>
      <c r="BGW24" s="325"/>
      <c r="BGX24" s="325"/>
      <c r="BGY24" s="325"/>
      <c r="BGZ24" s="325"/>
      <c r="BHA24" s="325"/>
      <c r="BHB24" s="325"/>
      <c r="BHC24" s="325"/>
      <c r="BHD24" s="325"/>
      <c r="BHE24" s="325"/>
      <c r="BHF24" s="325"/>
      <c r="BHG24" s="325"/>
      <c r="BHH24" s="325"/>
      <c r="BHI24" s="325"/>
      <c r="BHJ24" s="325"/>
      <c r="BHK24" s="325"/>
      <c r="BHL24" s="325"/>
      <c r="BHM24" s="325"/>
      <c r="BHN24" s="325"/>
      <c r="BHO24" s="325"/>
      <c r="BHP24" s="325"/>
      <c r="BHQ24" s="325"/>
      <c r="BHR24" s="325"/>
      <c r="BHS24" s="325"/>
      <c r="BHT24" s="325"/>
      <c r="BHU24" s="325"/>
      <c r="BHV24" s="325"/>
      <c r="BHW24" s="325"/>
      <c r="BHX24" s="325"/>
      <c r="BHY24" s="325"/>
      <c r="BHZ24" s="325"/>
      <c r="BIA24" s="325"/>
      <c r="BIB24" s="325"/>
      <c r="BIC24" s="325"/>
      <c r="BID24" s="325"/>
      <c r="BIE24" s="325"/>
      <c r="BIF24" s="325"/>
      <c r="BIG24" s="325"/>
      <c r="BIH24" s="325"/>
      <c r="BII24" s="325"/>
      <c r="BIJ24" s="325"/>
      <c r="BIK24" s="325"/>
      <c r="BIL24" s="325"/>
      <c r="BIM24" s="325"/>
      <c r="BIN24" s="325"/>
      <c r="BIO24" s="325"/>
      <c r="BIP24" s="325"/>
      <c r="BIQ24" s="325"/>
      <c r="BIR24" s="325"/>
      <c r="BIS24" s="325"/>
      <c r="BIT24" s="325"/>
      <c r="BIU24" s="325"/>
      <c r="BIV24" s="325"/>
      <c r="BIW24" s="325"/>
      <c r="BIX24" s="325"/>
      <c r="BIY24" s="325"/>
      <c r="BIZ24" s="325"/>
      <c r="BJA24" s="325"/>
      <c r="BJB24" s="325"/>
      <c r="BJC24" s="325"/>
      <c r="BJD24" s="325"/>
      <c r="BJE24" s="325"/>
      <c r="BJF24" s="325"/>
      <c r="BJG24" s="325"/>
      <c r="BJH24" s="325"/>
      <c r="BJI24" s="325"/>
      <c r="BJJ24" s="325"/>
      <c r="BJK24" s="325"/>
      <c r="BJL24" s="325"/>
      <c r="BJM24" s="325"/>
      <c r="BJN24" s="325"/>
      <c r="BJO24" s="325"/>
      <c r="BJP24" s="325"/>
      <c r="BJQ24" s="325"/>
      <c r="BJR24" s="325"/>
      <c r="BJS24" s="325"/>
      <c r="BJT24" s="325"/>
      <c r="BJU24" s="325"/>
      <c r="BJV24" s="325"/>
      <c r="BJW24" s="325"/>
      <c r="BJX24" s="325"/>
      <c r="BJY24" s="325"/>
      <c r="BJZ24" s="325"/>
      <c r="BKA24" s="325"/>
      <c r="BKB24" s="325"/>
      <c r="BKC24" s="325"/>
      <c r="BKD24" s="325"/>
      <c r="BKE24" s="325"/>
      <c r="BKF24" s="325"/>
      <c r="BKG24" s="325"/>
      <c r="BKH24" s="325"/>
      <c r="BKI24" s="325"/>
      <c r="BKJ24" s="325"/>
      <c r="BKK24" s="325"/>
      <c r="BKL24" s="325"/>
      <c r="BKM24" s="325"/>
      <c r="BKN24" s="325"/>
      <c r="BKO24" s="325"/>
      <c r="BKP24" s="325"/>
      <c r="BKQ24" s="325"/>
      <c r="BKR24" s="325"/>
      <c r="BKS24" s="325"/>
      <c r="BKT24" s="325"/>
      <c r="BKU24" s="325"/>
      <c r="BKV24" s="325"/>
      <c r="BKW24" s="325"/>
      <c r="BKX24" s="325"/>
      <c r="BKY24" s="325"/>
      <c r="BKZ24" s="325"/>
      <c r="BLA24" s="325"/>
      <c r="BLB24" s="325"/>
      <c r="BLC24" s="325"/>
      <c r="BLD24" s="325"/>
      <c r="BLE24" s="325"/>
      <c r="BLF24" s="325"/>
      <c r="BLG24" s="325"/>
      <c r="BLH24" s="325"/>
      <c r="BLI24" s="325"/>
      <c r="BLJ24" s="325"/>
      <c r="BLK24" s="325"/>
      <c r="BLL24" s="325"/>
      <c r="BLM24" s="325"/>
      <c r="BLN24" s="325"/>
      <c r="BLO24" s="325"/>
      <c r="BLP24" s="325"/>
      <c r="BLQ24" s="325"/>
      <c r="BLR24" s="325"/>
      <c r="BLS24" s="325"/>
      <c r="BLT24" s="325"/>
      <c r="BLU24" s="325"/>
      <c r="BLV24" s="325"/>
      <c r="BLW24" s="325"/>
      <c r="BLX24" s="325"/>
      <c r="BLY24" s="325"/>
      <c r="BLZ24" s="325"/>
      <c r="BMA24" s="325"/>
      <c r="BMB24" s="325"/>
      <c r="BMC24" s="325"/>
      <c r="BMD24" s="325"/>
      <c r="BME24" s="325"/>
      <c r="BMF24" s="325"/>
      <c r="BMG24" s="325"/>
      <c r="BMH24" s="325"/>
      <c r="BMI24" s="325"/>
      <c r="BMJ24" s="325"/>
      <c r="BMK24" s="325"/>
      <c r="BML24" s="325"/>
      <c r="BMM24" s="325"/>
      <c r="BMN24" s="325"/>
      <c r="BMO24" s="325"/>
      <c r="BMP24" s="325"/>
      <c r="BMQ24" s="325"/>
      <c r="BMR24" s="325"/>
      <c r="BMS24" s="325"/>
      <c r="BMT24" s="325"/>
      <c r="BMU24" s="325"/>
      <c r="BMV24" s="325"/>
      <c r="BMW24" s="325"/>
      <c r="BMX24" s="325"/>
      <c r="BMY24" s="325"/>
      <c r="BMZ24" s="325"/>
      <c r="BNA24" s="325"/>
      <c r="BNB24" s="325"/>
      <c r="BNC24" s="325"/>
      <c r="BND24" s="325"/>
      <c r="BNE24" s="325"/>
      <c r="BNF24" s="325"/>
      <c r="BNG24" s="325"/>
      <c r="BNH24" s="325"/>
      <c r="BNI24" s="325"/>
      <c r="BNJ24" s="325"/>
      <c r="BNK24" s="325"/>
      <c r="BNL24" s="325"/>
      <c r="BNM24" s="325"/>
      <c r="BNN24" s="325"/>
      <c r="BNO24" s="325"/>
      <c r="BNP24" s="325"/>
      <c r="BNQ24" s="325"/>
      <c r="BNR24" s="325"/>
      <c r="BNS24" s="325"/>
      <c r="BNT24" s="325"/>
      <c r="BNU24" s="325"/>
      <c r="BNV24" s="325"/>
      <c r="BNW24" s="325"/>
      <c r="BNX24" s="325"/>
      <c r="BNY24" s="325"/>
      <c r="BNZ24" s="325"/>
      <c r="BOA24" s="325"/>
      <c r="BOB24" s="325"/>
      <c r="BOC24" s="325"/>
      <c r="BOD24" s="325"/>
      <c r="BOE24" s="325"/>
      <c r="BOF24" s="325"/>
      <c r="BOG24" s="325"/>
      <c r="BOH24" s="325"/>
      <c r="BOI24" s="325"/>
      <c r="BOJ24" s="325"/>
      <c r="BOK24" s="325"/>
      <c r="BOL24" s="325"/>
      <c r="BOM24" s="325"/>
      <c r="BON24" s="325"/>
      <c r="BOO24" s="325"/>
      <c r="BOP24" s="325"/>
      <c r="BOQ24" s="325"/>
      <c r="BOR24" s="325"/>
      <c r="BOS24" s="325"/>
      <c r="BOT24" s="325"/>
      <c r="BOU24" s="325"/>
      <c r="BOV24" s="325"/>
      <c r="BOW24" s="325"/>
      <c r="BOX24" s="325"/>
      <c r="BOY24" s="325"/>
      <c r="BOZ24" s="325"/>
      <c r="BPA24" s="325"/>
      <c r="BPB24" s="325"/>
      <c r="BPC24" s="325"/>
      <c r="BPD24" s="325"/>
      <c r="BPE24" s="325"/>
      <c r="BPF24" s="325"/>
      <c r="BPG24" s="325"/>
      <c r="BPH24" s="325"/>
      <c r="BPI24" s="325"/>
      <c r="BPJ24" s="325"/>
      <c r="BPK24" s="325"/>
      <c r="BPL24" s="325"/>
      <c r="BPM24" s="325"/>
      <c r="BPN24" s="325"/>
      <c r="BPO24" s="325"/>
      <c r="BPP24" s="325"/>
      <c r="BPQ24" s="325"/>
      <c r="BPR24" s="325"/>
      <c r="BPS24" s="325"/>
      <c r="BPT24" s="325"/>
      <c r="BPU24" s="325"/>
      <c r="BPV24" s="325"/>
      <c r="BPW24" s="325"/>
      <c r="BPX24" s="325"/>
      <c r="BPY24" s="325"/>
      <c r="BPZ24" s="325"/>
      <c r="BQA24" s="325"/>
      <c r="BQB24" s="325"/>
      <c r="BQC24" s="325"/>
      <c r="BQD24" s="325"/>
      <c r="BQE24" s="325"/>
      <c r="BQF24" s="325"/>
      <c r="BQG24" s="325"/>
      <c r="BQH24" s="325"/>
      <c r="BQI24" s="325"/>
      <c r="BQJ24" s="325"/>
      <c r="BQK24" s="325"/>
      <c r="BQL24" s="325"/>
      <c r="BQM24" s="325"/>
      <c r="BQN24" s="325"/>
      <c r="BQO24" s="325"/>
      <c r="BQP24" s="325"/>
      <c r="BQQ24" s="325"/>
      <c r="BQR24" s="325"/>
      <c r="BQS24" s="325"/>
      <c r="BQT24" s="325"/>
      <c r="BQU24" s="325"/>
      <c r="BQV24" s="325"/>
      <c r="BQW24" s="325"/>
      <c r="BQX24" s="325"/>
      <c r="BQY24" s="325"/>
      <c r="BQZ24" s="325"/>
      <c r="BRA24" s="325"/>
      <c r="BRB24" s="325"/>
      <c r="BRC24" s="325"/>
      <c r="BRD24" s="325"/>
      <c r="BRE24" s="325"/>
      <c r="BRF24" s="325"/>
      <c r="BRG24" s="325"/>
      <c r="BRH24" s="325"/>
      <c r="BRI24" s="325"/>
      <c r="BRJ24" s="325"/>
      <c r="BRK24" s="325"/>
      <c r="BRL24" s="325"/>
      <c r="BRM24" s="325"/>
      <c r="BRN24" s="325"/>
      <c r="BRO24" s="325"/>
      <c r="BRP24" s="325"/>
      <c r="BRQ24" s="325"/>
      <c r="BRR24" s="325"/>
      <c r="BRS24" s="325"/>
      <c r="BRT24" s="325"/>
      <c r="BRU24" s="325"/>
      <c r="BRV24" s="325"/>
      <c r="BRW24" s="325"/>
      <c r="BRX24" s="325"/>
      <c r="BRY24" s="325"/>
      <c r="BRZ24" s="325"/>
      <c r="BSA24" s="325"/>
      <c r="BSB24" s="325"/>
      <c r="BSC24" s="325"/>
      <c r="BSD24" s="325"/>
      <c r="BSE24" s="325"/>
      <c r="BSF24" s="325"/>
      <c r="BSG24" s="325"/>
      <c r="BSH24" s="325"/>
      <c r="BSI24" s="325"/>
      <c r="BSJ24" s="325"/>
      <c r="BSK24" s="325"/>
      <c r="BSL24" s="325"/>
      <c r="BSM24" s="325"/>
      <c r="BSN24" s="325"/>
      <c r="BSO24" s="325"/>
      <c r="BSP24" s="325"/>
      <c r="BSQ24" s="325"/>
      <c r="BSR24" s="325"/>
      <c r="BSS24" s="325"/>
      <c r="BST24" s="325"/>
      <c r="BSU24" s="325"/>
      <c r="BSV24" s="325"/>
      <c r="BSW24" s="325"/>
      <c r="BSX24" s="325"/>
      <c r="BSY24" s="325"/>
      <c r="BSZ24" s="325"/>
      <c r="BTA24" s="325"/>
      <c r="BTB24" s="325"/>
      <c r="BTC24" s="325"/>
      <c r="BTD24" s="325"/>
      <c r="BTE24" s="325"/>
      <c r="BTF24" s="325"/>
      <c r="BTG24" s="325"/>
      <c r="BTH24" s="325"/>
      <c r="BTI24" s="325"/>
      <c r="BTJ24" s="325"/>
      <c r="BTK24" s="325"/>
      <c r="BTL24" s="325"/>
      <c r="BTM24" s="325"/>
      <c r="BTN24" s="325"/>
      <c r="BTO24" s="325"/>
      <c r="BTP24" s="325"/>
      <c r="BTQ24" s="325"/>
      <c r="BTR24" s="325"/>
      <c r="BTS24" s="325"/>
      <c r="BTT24" s="325"/>
      <c r="BTU24" s="325"/>
      <c r="BTV24" s="325"/>
      <c r="BTW24" s="325"/>
      <c r="BTX24" s="325"/>
      <c r="BTY24" s="325"/>
      <c r="BTZ24" s="325"/>
      <c r="BUA24" s="325"/>
      <c r="BUB24" s="325"/>
      <c r="BUC24" s="325"/>
      <c r="BUD24" s="325"/>
      <c r="BUE24" s="325"/>
      <c r="BUF24" s="325"/>
      <c r="BUG24" s="325"/>
      <c r="BUH24" s="325"/>
      <c r="BUI24" s="325"/>
      <c r="BUJ24" s="325"/>
      <c r="BUK24" s="325"/>
      <c r="BUL24" s="325"/>
      <c r="BUM24" s="325"/>
      <c r="BUN24" s="325"/>
      <c r="BUO24" s="325"/>
      <c r="BUP24" s="325"/>
      <c r="BUQ24" s="325"/>
      <c r="BUR24" s="325"/>
      <c r="BUS24" s="325"/>
      <c r="BUT24" s="325"/>
      <c r="BUU24" s="325"/>
      <c r="BUV24" s="325"/>
      <c r="BUW24" s="325"/>
      <c r="BUX24" s="325"/>
      <c r="BUY24" s="325"/>
      <c r="BUZ24" s="325"/>
      <c r="BVA24" s="325"/>
      <c r="BVB24" s="325"/>
      <c r="BVC24" s="325"/>
      <c r="BVD24" s="325"/>
      <c r="BVE24" s="325"/>
      <c r="BVF24" s="325"/>
      <c r="BVG24" s="325"/>
      <c r="BVH24" s="325"/>
      <c r="BVI24" s="325"/>
      <c r="BVJ24" s="325"/>
      <c r="BVK24" s="325"/>
      <c r="BVL24" s="325"/>
      <c r="BVM24" s="325"/>
      <c r="BVN24" s="325"/>
      <c r="BVO24" s="325"/>
      <c r="BVP24" s="325"/>
      <c r="BVQ24" s="325"/>
      <c r="BVR24" s="325"/>
      <c r="BVS24" s="325"/>
      <c r="BVT24" s="325"/>
      <c r="BVU24" s="325"/>
      <c r="BVV24" s="325"/>
      <c r="BVW24" s="325"/>
      <c r="BVX24" s="325"/>
      <c r="BVY24" s="325"/>
      <c r="BVZ24" s="325"/>
      <c r="BWA24" s="325"/>
      <c r="BWB24" s="325"/>
      <c r="BWC24" s="325"/>
      <c r="BWD24" s="325"/>
      <c r="BWE24" s="325"/>
      <c r="BWF24" s="325"/>
      <c r="BWG24" s="325"/>
      <c r="BWH24" s="325"/>
      <c r="BWI24" s="325"/>
      <c r="BWJ24" s="325"/>
      <c r="BWK24" s="325"/>
      <c r="BWL24" s="325"/>
      <c r="BWM24" s="325"/>
      <c r="BWN24" s="325"/>
      <c r="BWO24" s="325"/>
      <c r="BWP24" s="325"/>
      <c r="BWQ24" s="325"/>
      <c r="BWR24" s="325"/>
      <c r="BWS24" s="325"/>
      <c r="BWT24" s="325"/>
      <c r="BWU24" s="325"/>
      <c r="BWV24" s="325"/>
      <c r="BWW24" s="325"/>
      <c r="BWX24" s="325"/>
      <c r="BWY24" s="325"/>
      <c r="BWZ24" s="325"/>
      <c r="BXA24" s="325"/>
      <c r="BXB24" s="325"/>
      <c r="BXC24" s="325"/>
      <c r="BXD24" s="325"/>
      <c r="BXE24" s="325"/>
      <c r="BXF24" s="325"/>
      <c r="BXG24" s="325"/>
      <c r="BXH24" s="325"/>
      <c r="BXI24" s="325"/>
      <c r="BXJ24" s="325"/>
      <c r="BXK24" s="325"/>
    </row>
    <row r="25" spans="1:1987" s="842" customFormat="1" ht="30" customHeight="1" thickBot="1" x14ac:dyDescent="0.4">
      <c r="A25" s="446" t="s">
        <v>2790</v>
      </c>
      <c r="B25" s="839">
        <v>2134.5746984900002</v>
      </c>
      <c r="C25" s="839">
        <v>3717.5170213000001</v>
      </c>
      <c r="D25" s="840">
        <v>5852.0917197899998</v>
      </c>
      <c r="E25" s="325"/>
      <c r="F25" s="835"/>
      <c r="G25" s="831"/>
      <c r="H25" s="835"/>
      <c r="I25" s="836"/>
      <c r="J25" s="828"/>
      <c r="K25" s="828"/>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c r="EW25" s="325"/>
      <c r="EX25" s="325"/>
      <c r="EY25" s="325"/>
      <c r="EZ25" s="325"/>
      <c r="FA25" s="325"/>
      <c r="FB25" s="325"/>
      <c r="FC25" s="325"/>
      <c r="FD25" s="325"/>
      <c r="FE25" s="325"/>
      <c r="FF25" s="325"/>
      <c r="FG25" s="325"/>
      <c r="FH25" s="325"/>
      <c r="FI25" s="325"/>
      <c r="FJ25" s="325"/>
      <c r="FK25" s="325"/>
      <c r="FL25" s="325"/>
      <c r="FM25" s="325"/>
      <c r="FN25" s="325"/>
      <c r="FO25" s="325"/>
      <c r="FP25" s="325"/>
      <c r="FQ25" s="325"/>
      <c r="FR25" s="325"/>
      <c r="FS25" s="325"/>
      <c r="FT25" s="325"/>
      <c r="FU25" s="325"/>
      <c r="FV25" s="325"/>
      <c r="FW25" s="325"/>
      <c r="FX25" s="325"/>
      <c r="FY25" s="325"/>
      <c r="FZ25" s="325"/>
      <c r="GA25" s="325"/>
      <c r="GB25" s="325"/>
      <c r="GC25" s="325"/>
      <c r="GD25" s="325"/>
      <c r="GE25" s="325"/>
      <c r="GF25" s="325"/>
      <c r="GG25" s="325"/>
      <c r="GH25" s="325"/>
      <c r="GI25" s="325"/>
      <c r="GJ25" s="325"/>
      <c r="GK25" s="325"/>
      <c r="GL25" s="325"/>
      <c r="GM25" s="325"/>
      <c r="GN25" s="325"/>
      <c r="GO25" s="325"/>
      <c r="GP25" s="325"/>
      <c r="GQ25" s="325"/>
      <c r="GR25" s="325"/>
      <c r="GS25" s="325"/>
      <c r="GT25" s="325"/>
      <c r="GU25" s="325"/>
      <c r="GV25" s="325"/>
      <c r="GW25" s="325"/>
      <c r="GX25" s="325"/>
      <c r="GY25" s="325"/>
      <c r="GZ25" s="325"/>
      <c r="HA25" s="325"/>
      <c r="HB25" s="325"/>
      <c r="HC25" s="325"/>
      <c r="HD25" s="325"/>
      <c r="HE25" s="325"/>
      <c r="HF25" s="325"/>
      <c r="HG25" s="325"/>
      <c r="HH25" s="325"/>
      <c r="HI25" s="325"/>
      <c r="HJ25" s="325"/>
      <c r="HK25" s="325"/>
      <c r="HL25" s="325"/>
      <c r="HM25" s="325"/>
      <c r="HN25" s="325"/>
      <c r="HO25" s="325"/>
      <c r="HP25" s="325"/>
      <c r="HQ25" s="325"/>
      <c r="HR25" s="325"/>
      <c r="HS25" s="325"/>
      <c r="HT25" s="325"/>
      <c r="HU25" s="325"/>
      <c r="HV25" s="325"/>
      <c r="HW25" s="325"/>
      <c r="HX25" s="325"/>
      <c r="HY25" s="325"/>
      <c r="HZ25" s="325"/>
      <c r="IA25" s="325"/>
      <c r="IB25" s="325"/>
      <c r="IC25" s="325"/>
      <c r="ID25" s="325"/>
      <c r="IE25" s="325"/>
      <c r="IF25" s="325"/>
      <c r="IG25" s="325"/>
      <c r="IH25" s="325"/>
      <c r="II25" s="325"/>
      <c r="IJ25" s="325"/>
      <c r="IK25" s="325"/>
      <c r="IL25" s="325"/>
      <c r="IM25" s="325"/>
      <c r="IN25" s="325"/>
      <c r="IO25" s="325"/>
      <c r="IP25" s="325"/>
      <c r="IQ25" s="325"/>
      <c r="IR25" s="325"/>
      <c r="IS25" s="325"/>
      <c r="IT25" s="325"/>
      <c r="IU25" s="325"/>
      <c r="IV25" s="325"/>
      <c r="IW25" s="325"/>
      <c r="IX25" s="325"/>
      <c r="IY25" s="325"/>
      <c r="IZ25" s="325"/>
      <c r="JA25" s="325"/>
      <c r="JB25" s="325"/>
      <c r="JC25" s="325"/>
      <c r="JD25" s="325"/>
      <c r="JE25" s="325"/>
      <c r="JF25" s="325"/>
      <c r="JG25" s="325"/>
      <c r="JH25" s="325"/>
      <c r="JI25" s="325"/>
      <c r="JJ25" s="325"/>
      <c r="JK25" s="325"/>
      <c r="JL25" s="325"/>
      <c r="JM25" s="325"/>
      <c r="JN25" s="325"/>
      <c r="JO25" s="325"/>
      <c r="JP25" s="325"/>
      <c r="JQ25" s="325"/>
      <c r="JR25" s="325"/>
      <c r="JS25" s="325"/>
      <c r="JT25" s="325"/>
      <c r="JU25" s="325"/>
      <c r="JV25" s="325"/>
      <c r="JW25" s="325"/>
      <c r="JX25" s="325"/>
      <c r="JY25" s="325"/>
      <c r="JZ25" s="325"/>
      <c r="KA25" s="325"/>
      <c r="KB25" s="325"/>
      <c r="KC25" s="325"/>
      <c r="KD25" s="325"/>
      <c r="KE25" s="325"/>
      <c r="KF25" s="325"/>
      <c r="KG25" s="325"/>
      <c r="KH25" s="325"/>
      <c r="KI25" s="325"/>
      <c r="KJ25" s="325"/>
      <c r="KK25" s="325"/>
      <c r="KL25" s="325"/>
      <c r="KM25" s="325"/>
      <c r="KN25" s="325"/>
      <c r="KO25" s="325"/>
      <c r="KP25" s="325"/>
      <c r="KQ25" s="325"/>
      <c r="KR25" s="325"/>
      <c r="KS25" s="325"/>
      <c r="KT25" s="325"/>
      <c r="KU25" s="325"/>
      <c r="KV25" s="325"/>
      <c r="KW25" s="325"/>
      <c r="KX25" s="325"/>
      <c r="KY25" s="325"/>
      <c r="KZ25" s="325"/>
      <c r="LA25" s="325"/>
      <c r="LB25" s="325"/>
      <c r="LC25" s="325"/>
      <c r="LD25" s="325"/>
      <c r="LE25" s="325"/>
      <c r="LF25" s="325"/>
      <c r="LG25" s="325"/>
      <c r="LH25" s="325"/>
      <c r="LI25" s="325"/>
      <c r="LJ25" s="325"/>
      <c r="LK25" s="325"/>
      <c r="LL25" s="325"/>
      <c r="LM25" s="325"/>
      <c r="LN25" s="325"/>
      <c r="LO25" s="325"/>
      <c r="LP25" s="325"/>
      <c r="LQ25" s="325"/>
      <c r="LR25" s="325"/>
      <c r="LS25" s="325"/>
      <c r="LT25" s="325"/>
      <c r="LU25" s="325"/>
      <c r="LV25" s="325"/>
      <c r="LW25" s="325"/>
      <c r="LX25" s="325"/>
      <c r="LY25" s="325"/>
      <c r="LZ25" s="325"/>
      <c r="MA25" s="325"/>
      <c r="MB25" s="325"/>
      <c r="MC25" s="325"/>
      <c r="MD25" s="325"/>
      <c r="ME25" s="325"/>
      <c r="MF25" s="325"/>
      <c r="MG25" s="325"/>
      <c r="MH25" s="325"/>
      <c r="MI25" s="325"/>
      <c r="MJ25" s="325"/>
      <c r="MK25" s="325"/>
      <c r="ML25" s="325"/>
      <c r="MM25" s="325"/>
      <c r="MN25" s="325"/>
      <c r="MO25" s="325"/>
      <c r="MP25" s="325"/>
      <c r="MQ25" s="325"/>
      <c r="MR25" s="325"/>
      <c r="MS25" s="325"/>
      <c r="MT25" s="325"/>
      <c r="MU25" s="325"/>
      <c r="MV25" s="325"/>
      <c r="MW25" s="325"/>
      <c r="MX25" s="325"/>
      <c r="MY25" s="325"/>
      <c r="MZ25" s="325"/>
      <c r="NA25" s="325"/>
      <c r="NB25" s="325"/>
      <c r="NC25" s="325"/>
      <c r="ND25" s="325"/>
      <c r="NE25" s="325"/>
      <c r="NF25" s="325"/>
      <c r="NG25" s="325"/>
      <c r="NH25" s="325"/>
      <c r="NI25" s="325"/>
      <c r="NJ25" s="325"/>
      <c r="NK25" s="325"/>
      <c r="NL25" s="325"/>
      <c r="NM25" s="325"/>
      <c r="NN25" s="325"/>
      <c r="NO25" s="325"/>
      <c r="NP25" s="325"/>
      <c r="NQ25" s="325"/>
      <c r="NR25" s="325"/>
      <c r="NS25" s="325"/>
      <c r="NT25" s="325"/>
      <c r="NU25" s="325"/>
      <c r="NV25" s="325"/>
      <c r="NW25" s="325"/>
      <c r="NX25" s="325"/>
      <c r="NY25" s="325"/>
      <c r="NZ25" s="325"/>
      <c r="OA25" s="325"/>
      <c r="OB25" s="325"/>
      <c r="OC25" s="325"/>
      <c r="OD25" s="325"/>
      <c r="OE25" s="325"/>
      <c r="OF25" s="325"/>
      <c r="OG25" s="325"/>
      <c r="OH25" s="325"/>
      <c r="OI25" s="325"/>
      <c r="OJ25" s="325"/>
      <c r="OK25" s="325"/>
      <c r="OL25" s="325"/>
      <c r="OM25" s="325"/>
      <c r="ON25" s="325"/>
      <c r="OO25" s="325"/>
      <c r="OP25" s="325"/>
      <c r="OQ25" s="325"/>
      <c r="OR25" s="325"/>
      <c r="OS25" s="325"/>
      <c r="OT25" s="325"/>
      <c r="OU25" s="325"/>
      <c r="OV25" s="325"/>
      <c r="OW25" s="325"/>
      <c r="OX25" s="325"/>
      <c r="OY25" s="325"/>
      <c r="OZ25" s="325"/>
      <c r="PA25" s="325"/>
      <c r="PB25" s="325"/>
      <c r="PC25" s="325"/>
      <c r="PD25" s="325"/>
      <c r="PE25" s="325"/>
      <c r="PF25" s="325"/>
      <c r="PG25" s="325"/>
      <c r="PH25" s="325"/>
      <c r="PI25" s="325"/>
      <c r="PJ25" s="325"/>
      <c r="PK25" s="325"/>
      <c r="PL25" s="325"/>
      <c r="PM25" s="325"/>
      <c r="PN25" s="325"/>
      <c r="PO25" s="325"/>
      <c r="PP25" s="325"/>
      <c r="PQ25" s="325"/>
      <c r="PR25" s="325"/>
      <c r="PS25" s="325"/>
      <c r="PT25" s="325"/>
      <c r="PU25" s="325"/>
      <c r="PV25" s="325"/>
      <c r="PW25" s="325"/>
      <c r="PX25" s="325"/>
      <c r="PY25" s="325"/>
      <c r="PZ25" s="325"/>
      <c r="QA25" s="325"/>
      <c r="QB25" s="325"/>
      <c r="QC25" s="325"/>
      <c r="QD25" s="325"/>
      <c r="QE25" s="325"/>
      <c r="QF25" s="325"/>
      <c r="QG25" s="325"/>
      <c r="QH25" s="325"/>
      <c r="QI25" s="325"/>
      <c r="QJ25" s="325"/>
      <c r="QK25" s="325"/>
      <c r="QL25" s="325"/>
      <c r="QM25" s="325"/>
      <c r="QN25" s="325"/>
      <c r="QO25" s="325"/>
      <c r="QP25" s="325"/>
      <c r="QQ25" s="325"/>
      <c r="QR25" s="325"/>
      <c r="QS25" s="325"/>
      <c r="QT25" s="325"/>
      <c r="QU25" s="325"/>
      <c r="QV25" s="325"/>
      <c r="QW25" s="325"/>
      <c r="QX25" s="325"/>
      <c r="QY25" s="325"/>
      <c r="QZ25" s="325"/>
      <c r="RA25" s="325"/>
      <c r="RB25" s="325"/>
      <c r="RC25" s="325"/>
      <c r="RD25" s="325"/>
      <c r="RE25" s="325"/>
      <c r="RF25" s="325"/>
      <c r="RG25" s="325"/>
      <c r="RH25" s="325"/>
      <c r="RI25" s="325"/>
      <c r="RJ25" s="325"/>
      <c r="RK25" s="325"/>
      <c r="RL25" s="325"/>
      <c r="RM25" s="325"/>
      <c r="RN25" s="325"/>
      <c r="RO25" s="325"/>
      <c r="RP25" s="325"/>
      <c r="RQ25" s="325"/>
      <c r="RR25" s="325"/>
      <c r="RS25" s="325"/>
      <c r="RT25" s="325"/>
      <c r="RU25" s="325"/>
      <c r="RV25" s="325"/>
      <c r="RW25" s="325"/>
      <c r="RX25" s="325"/>
      <c r="RY25" s="325"/>
      <c r="RZ25" s="325"/>
      <c r="SA25" s="325"/>
      <c r="SB25" s="325"/>
      <c r="SC25" s="325"/>
      <c r="SD25" s="325"/>
      <c r="SE25" s="325"/>
      <c r="SF25" s="325"/>
      <c r="SG25" s="325"/>
      <c r="SH25" s="325"/>
      <c r="SI25" s="325"/>
      <c r="SJ25" s="325"/>
      <c r="SK25" s="325"/>
      <c r="SL25" s="325"/>
      <c r="SM25" s="325"/>
      <c r="SN25" s="325"/>
      <c r="SO25" s="325"/>
      <c r="SP25" s="325"/>
      <c r="SQ25" s="325"/>
      <c r="SR25" s="325"/>
      <c r="SS25" s="325"/>
      <c r="ST25" s="325"/>
      <c r="SU25" s="325"/>
      <c r="SV25" s="325"/>
      <c r="SW25" s="325"/>
      <c r="SX25" s="325"/>
      <c r="SY25" s="325"/>
      <c r="SZ25" s="325"/>
      <c r="TA25" s="325"/>
      <c r="TB25" s="325"/>
      <c r="TC25" s="325"/>
      <c r="TD25" s="325"/>
      <c r="TE25" s="325"/>
      <c r="TF25" s="325"/>
      <c r="TG25" s="325"/>
      <c r="TH25" s="325"/>
      <c r="TI25" s="325"/>
      <c r="TJ25" s="325"/>
      <c r="TK25" s="325"/>
      <c r="TL25" s="325"/>
      <c r="TM25" s="325"/>
      <c r="TN25" s="325"/>
      <c r="TO25" s="325"/>
      <c r="TP25" s="325"/>
      <c r="TQ25" s="325"/>
      <c r="TR25" s="325"/>
      <c r="TS25" s="325"/>
      <c r="TT25" s="325"/>
      <c r="TU25" s="325"/>
      <c r="TV25" s="325"/>
      <c r="TW25" s="325"/>
      <c r="TX25" s="325"/>
      <c r="TY25" s="325"/>
      <c r="TZ25" s="325"/>
      <c r="UA25" s="325"/>
      <c r="UB25" s="325"/>
      <c r="UC25" s="325"/>
      <c r="UD25" s="325"/>
      <c r="UE25" s="325"/>
      <c r="UF25" s="325"/>
      <c r="UG25" s="325"/>
      <c r="UH25" s="325"/>
      <c r="UI25" s="325"/>
      <c r="UJ25" s="325"/>
      <c r="UK25" s="325"/>
      <c r="UL25" s="325"/>
      <c r="UM25" s="325"/>
      <c r="UN25" s="325"/>
      <c r="UO25" s="325"/>
      <c r="UP25" s="325"/>
      <c r="UQ25" s="325"/>
      <c r="UR25" s="325"/>
      <c r="US25" s="325"/>
      <c r="UT25" s="325"/>
      <c r="UU25" s="325"/>
      <c r="UV25" s="325"/>
      <c r="UW25" s="325"/>
      <c r="UX25" s="325"/>
      <c r="UY25" s="325"/>
      <c r="UZ25" s="325"/>
      <c r="VA25" s="325"/>
      <c r="VB25" s="325"/>
      <c r="VC25" s="325"/>
      <c r="VD25" s="325"/>
      <c r="VE25" s="325"/>
      <c r="VF25" s="325"/>
      <c r="VG25" s="325"/>
      <c r="VH25" s="325"/>
      <c r="VI25" s="325"/>
      <c r="VJ25" s="325"/>
      <c r="VK25" s="325"/>
      <c r="VL25" s="325"/>
      <c r="VM25" s="325"/>
      <c r="VN25" s="325"/>
      <c r="VO25" s="325"/>
      <c r="VP25" s="325"/>
      <c r="VQ25" s="325"/>
      <c r="VR25" s="325"/>
      <c r="VS25" s="325"/>
      <c r="VT25" s="325"/>
      <c r="VU25" s="325"/>
      <c r="VV25" s="325"/>
      <c r="VW25" s="325"/>
      <c r="VX25" s="325"/>
      <c r="VY25" s="325"/>
      <c r="VZ25" s="325"/>
      <c r="WA25" s="325"/>
      <c r="WB25" s="325"/>
      <c r="WC25" s="325"/>
      <c r="WD25" s="325"/>
      <c r="WE25" s="325"/>
      <c r="WF25" s="325"/>
      <c r="WG25" s="325"/>
      <c r="WH25" s="325"/>
      <c r="WI25" s="325"/>
      <c r="WJ25" s="325"/>
      <c r="WK25" s="325"/>
      <c r="WL25" s="325"/>
      <c r="WM25" s="325"/>
      <c r="WN25" s="325"/>
      <c r="WO25" s="325"/>
      <c r="WP25" s="325"/>
      <c r="WQ25" s="325"/>
      <c r="WR25" s="325"/>
      <c r="WS25" s="325"/>
      <c r="WT25" s="325"/>
      <c r="WU25" s="325"/>
      <c r="WV25" s="325"/>
      <c r="WW25" s="325"/>
      <c r="WX25" s="325"/>
      <c r="WY25" s="325"/>
      <c r="WZ25" s="325"/>
      <c r="XA25" s="325"/>
      <c r="XB25" s="325"/>
      <c r="XC25" s="325"/>
      <c r="XD25" s="325"/>
      <c r="XE25" s="325"/>
      <c r="XF25" s="325"/>
      <c r="XG25" s="325"/>
      <c r="XH25" s="325"/>
      <c r="XI25" s="325"/>
      <c r="XJ25" s="325"/>
      <c r="XK25" s="325"/>
      <c r="XL25" s="325"/>
      <c r="XM25" s="325"/>
      <c r="XN25" s="325"/>
      <c r="XO25" s="325"/>
      <c r="XP25" s="325"/>
      <c r="XQ25" s="325"/>
      <c r="XR25" s="325"/>
      <c r="XS25" s="325"/>
      <c r="XT25" s="325"/>
      <c r="XU25" s="325"/>
      <c r="XV25" s="325"/>
      <c r="XW25" s="325"/>
      <c r="XX25" s="325"/>
      <c r="XY25" s="325"/>
      <c r="XZ25" s="325"/>
      <c r="YA25" s="325"/>
      <c r="YB25" s="325"/>
      <c r="YC25" s="325"/>
      <c r="YD25" s="325"/>
      <c r="YE25" s="325"/>
      <c r="YF25" s="325"/>
      <c r="YG25" s="325"/>
      <c r="YH25" s="325"/>
      <c r="YI25" s="325"/>
      <c r="YJ25" s="325"/>
      <c r="YK25" s="325"/>
      <c r="YL25" s="325"/>
      <c r="YM25" s="325"/>
      <c r="YN25" s="325"/>
      <c r="YO25" s="325"/>
      <c r="YP25" s="325"/>
      <c r="YQ25" s="325"/>
      <c r="YR25" s="325"/>
      <c r="YS25" s="325"/>
      <c r="YT25" s="325"/>
      <c r="YU25" s="325"/>
      <c r="YV25" s="325"/>
      <c r="YW25" s="325"/>
      <c r="YX25" s="325"/>
      <c r="YY25" s="325"/>
      <c r="YZ25" s="325"/>
      <c r="ZA25" s="325"/>
      <c r="ZB25" s="325"/>
      <c r="ZC25" s="325"/>
      <c r="ZD25" s="325"/>
      <c r="ZE25" s="325"/>
      <c r="ZF25" s="325"/>
      <c r="ZG25" s="325"/>
      <c r="ZH25" s="325"/>
      <c r="ZI25" s="325"/>
      <c r="ZJ25" s="325"/>
      <c r="ZK25" s="325"/>
      <c r="ZL25" s="325"/>
      <c r="ZM25" s="325"/>
      <c r="ZN25" s="325"/>
      <c r="ZO25" s="325"/>
      <c r="ZP25" s="325"/>
      <c r="ZQ25" s="325"/>
      <c r="ZR25" s="325"/>
      <c r="ZS25" s="325"/>
      <c r="ZT25" s="325"/>
      <c r="ZU25" s="325"/>
      <c r="ZV25" s="325"/>
      <c r="ZW25" s="325"/>
      <c r="ZX25" s="325"/>
      <c r="ZY25" s="325"/>
      <c r="ZZ25" s="325"/>
      <c r="AAA25" s="325"/>
      <c r="AAB25" s="325"/>
      <c r="AAC25" s="325"/>
      <c r="AAD25" s="325"/>
      <c r="AAE25" s="325"/>
      <c r="AAF25" s="325"/>
      <c r="AAG25" s="325"/>
      <c r="AAH25" s="325"/>
      <c r="AAI25" s="325"/>
      <c r="AAJ25" s="325"/>
      <c r="AAK25" s="325"/>
      <c r="AAL25" s="325"/>
      <c r="AAM25" s="325"/>
      <c r="AAN25" s="325"/>
      <c r="AAO25" s="325"/>
      <c r="AAP25" s="325"/>
      <c r="AAQ25" s="325"/>
      <c r="AAR25" s="325"/>
      <c r="AAS25" s="325"/>
      <c r="AAT25" s="325"/>
      <c r="AAU25" s="325"/>
      <c r="AAV25" s="325"/>
      <c r="AAW25" s="325"/>
      <c r="AAX25" s="325"/>
      <c r="AAY25" s="325"/>
      <c r="AAZ25" s="325"/>
      <c r="ABA25" s="325"/>
      <c r="ABB25" s="325"/>
      <c r="ABC25" s="325"/>
      <c r="ABD25" s="325"/>
      <c r="ABE25" s="325"/>
      <c r="ABF25" s="325"/>
      <c r="ABG25" s="325"/>
      <c r="ABH25" s="325"/>
      <c r="ABI25" s="325"/>
      <c r="ABJ25" s="325"/>
      <c r="ABK25" s="325"/>
      <c r="ABL25" s="325"/>
      <c r="ABM25" s="325"/>
      <c r="ABN25" s="325"/>
      <c r="ABO25" s="325"/>
      <c r="ABP25" s="325"/>
      <c r="ABQ25" s="325"/>
      <c r="ABR25" s="325"/>
      <c r="ABS25" s="325"/>
      <c r="ABT25" s="325"/>
      <c r="ABU25" s="325"/>
      <c r="ABV25" s="325"/>
      <c r="ABW25" s="325"/>
      <c r="ABX25" s="325"/>
      <c r="ABY25" s="325"/>
      <c r="ABZ25" s="325"/>
      <c r="ACA25" s="325"/>
      <c r="ACB25" s="325"/>
      <c r="ACC25" s="325"/>
      <c r="ACD25" s="325"/>
      <c r="ACE25" s="325"/>
      <c r="ACF25" s="325"/>
      <c r="ACG25" s="325"/>
      <c r="ACH25" s="325"/>
      <c r="ACI25" s="325"/>
      <c r="ACJ25" s="325"/>
      <c r="ACK25" s="325"/>
      <c r="ACL25" s="325"/>
      <c r="ACM25" s="325"/>
      <c r="ACN25" s="325"/>
      <c r="ACO25" s="325"/>
      <c r="ACP25" s="325"/>
      <c r="ACQ25" s="325"/>
      <c r="ACR25" s="325"/>
      <c r="ACS25" s="325"/>
      <c r="ACT25" s="325"/>
      <c r="ACU25" s="325"/>
      <c r="ACV25" s="325"/>
      <c r="ACW25" s="325"/>
      <c r="ACX25" s="325"/>
      <c r="ACY25" s="325"/>
      <c r="ACZ25" s="325"/>
      <c r="ADA25" s="325"/>
      <c r="ADB25" s="325"/>
      <c r="ADC25" s="325"/>
      <c r="ADD25" s="325"/>
      <c r="ADE25" s="325"/>
      <c r="ADF25" s="325"/>
      <c r="ADG25" s="325"/>
      <c r="ADH25" s="325"/>
      <c r="ADI25" s="325"/>
      <c r="ADJ25" s="325"/>
      <c r="ADK25" s="325"/>
      <c r="ADL25" s="325"/>
      <c r="ADM25" s="325"/>
      <c r="ADN25" s="325"/>
      <c r="ADO25" s="325"/>
      <c r="ADP25" s="325"/>
      <c r="ADQ25" s="325"/>
      <c r="ADR25" s="325"/>
      <c r="ADS25" s="325"/>
      <c r="ADT25" s="325"/>
      <c r="ADU25" s="325"/>
      <c r="ADV25" s="325"/>
      <c r="ADW25" s="325"/>
      <c r="ADX25" s="325"/>
      <c r="ADY25" s="325"/>
      <c r="ADZ25" s="325"/>
      <c r="AEA25" s="325"/>
      <c r="AEB25" s="325"/>
      <c r="AEC25" s="325"/>
      <c r="AED25" s="325"/>
      <c r="AEE25" s="325"/>
      <c r="AEF25" s="325"/>
      <c r="AEG25" s="325"/>
      <c r="AEH25" s="325"/>
      <c r="AEI25" s="325"/>
      <c r="AEJ25" s="325"/>
      <c r="AEK25" s="325"/>
      <c r="AEL25" s="325"/>
      <c r="AEM25" s="325"/>
      <c r="AEN25" s="325"/>
      <c r="AEO25" s="325"/>
      <c r="AEP25" s="325"/>
      <c r="AEQ25" s="325"/>
      <c r="AER25" s="325"/>
      <c r="AES25" s="325"/>
      <c r="AET25" s="325"/>
      <c r="AEU25" s="325"/>
      <c r="AEV25" s="325"/>
      <c r="AEW25" s="325"/>
      <c r="AEX25" s="325"/>
      <c r="AEY25" s="325"/>
      <c r="AEZ25" s="325"/>
      <c r="AFA25" s="325"/>
      <c r="AFB25" s="325"/>
      <c r="AFC25" s="325"/>
      <c r="AFD25" s="325"/>
      <c r="AFE25" s="325"/>
      <c r="AFF25" s="325"/>
      <c r="AFG25" s="325"/>
      <c r="AFH25" s="325"/>
      <c r="AFI25" s="325"/>
      <c r="AFJ25" s="325"/>
      <c r="AFK25" s="325"/>
      <c r="AFL25" s="325"/>
      <c r="AFM25" s="325"/>
      <c r="AFN25" s="325"/>
      <c r="AFO25" s="325"/>
      <c r="AFP25" s="325"/>
      <c r="AFQ25" s="325"/>
      <c r="AFR25" s="325"/>
      <c r="AFS25" s="325"/>
      <c r="AFT25" s="325"/>
      <c r="AFU25" s="325"/>
      <c r="AFV25" s="325"/>
      <c r="AFW25" s="325"/>
      <c r="AFX25" s="325"/>
      <c r="AFY25" s="325"/>
      <c r="AFZ25" s="325"/>
      <c r="AGA25" s="325"/>
      <c r="AGB25" s="325"/>
      <c r="AGC25" s="325"/>
      <c r="AGD25" s="325"/>
      <c r="AGE25" s="325"/>
      <c r="AGF25" s="325"/>
      <c r="AGG25" s="325"/>
      <c r="AGH25" s="325"/>
      <c r="AGI25" s="325"/>
      <c r="AGJ25" s="325"/>
      <c r="AGK25" s="325"/>
      <c r="AGL25" s="325"/>
      <c r="AGM25" s="325"/>
      <c r="AGN25" s="325"/>
      <c r="AGO25" s="325"/>
      <c r="AGP25" s="325"/>
      <c r="AGQ25" s="325"/>
      <c r="AGR25" s="325"/>
      <c r="AGS25" s="325"/>
      <c r="AGT25" s="325"/>
      <c r="AGU25" s="325"/>
      <c r="AGV25" s="325"/>
      <c r="AGW25" s="325"/>
      <c r="AGX25" s="325"/>
      <c r="AGY25" s="325"/>
      <c r="AGZ25" s="325"/>
      <c r="AHA25" s="325"/>
      <c r="AHB25" s="325"/>
      <c r="AHC25" s="325"/>
      <c r="AHD25" s="325"/>
      <c r="AHE25" s="325"/>
      <c r="AHF25" s="325"/>
      <c r="AHG25" s="325"/>
      <c r="AHH25" s="325"/>
      <c r="AHI25" s="325"/>
      <c r="AHJ25" s="325"/>
      <c r="AHK25" s="325"/>
      <c r="AHL25" s="325"/>
      <c r="AHM25" s="325"/>
      <c r="AHN25" s="325"/>
      <c r="AHO25" s="325"/>
      <c r="AHP25" s="325"/>
      <c r="AHQ25" s="325"/>
      <c r="AHR25" s="325"/>
      <c r="AHS25" s="325"/>
      <c r="AHT25" s="325"/>
      <c r="AHU25" s="325"/>
      <c r="AHV25" s="325"/>
      <c r="AHW25" s="325"/>
      <c r="AHX25" s="325"/>
      <c r="AHY25" s="325"/>
      <c r="AHZ25" s="325"/>
      <c r="AIA25" s="325"/>
      <c r="AIB25" s="325"/>
      <c r="AIC25" s="325"/>
      <c r="AID25" s="325"/>
      <c r="AIE25" s="325"/>
      <c r="AIF25" s="325"/>
      <c r="AIG25" s="325"/>
      <c r="AIH25" s="325"/>
      <c r="AII25" s="325"/>
      <c r="AIJ25" s="325"/>
      <c r="AIK25" s="325"/>
      <c r="AIL25" s="325"/>
      <c r="AIM25" s="325"/>
      <c r="AIN25" s="325"/>
      <c r="AIO25" s="325"/>
      <c r="AIP25" s="325"/>
      <c r="AIQ25" s="325"/>
      <c r="AIR25" s="325"/>
      <c r="AIS25" s="325"/>
      <c r="AIT25" s="325"/>
      <c r="AIU25" s="325"/>
      <c r="AIV25" s="325"/>
      <c r="AIW25" s="325"/>
      <c r="AIX25" s="325"/>
      <c r="AIY25" s="325"/>
      <c r="AIZ25" s="325"/>
      <c r="AJA25" s="325"/>
      <c r="AJB25" s="325"/>
      <c r="AJC25" s="325"/>
      <c r="AJD25" s="325"/>
      <c r="AJE25" s="325"/>
      <c r="AJF25" s="325"/>
      <c r="AJG25" s="325"/>
      <c r="AJH25" s="325"/>
      <c r="AJI25" s="325"/>
      <c r="AJJ25" s="325"/>
      <c r="AJK25" s="325"/>
      <c r="AJL25" s="325"/>
      <c r="AJM25" s="325"/>
      <c r="AJN25" s="325"/>
      <c r="AJO25" s="325"/>
      <c r="AJP25" s="325"/>
      <c r="AJQ25" s="325"/>
      <c r="AJR25" s="325"/>
      <c r="AJS25" s="325"/>
      <c r="AJT25" s="325"/>
      <c r="AJU25" s="325"/>
      <c r="AJV25" s="325"/>
      <c r="AJW25" s="325"/>
      <c r="AJX25" s="325"/>
      <c r="AJY25" s="325"/>
      <c r="AJZ25" s="325"/>
      <c r="AKA25" s="325"/>
      <c r="AKB25" s="325"/>
      <c r="AKC25" s="325"/>
      <c r="AKD25" s="325"/>
      <c r="AKE25" s="325"/>
      <c r="AKF25" s="325"/>
      <c r="AKG25" s="325"/>
      <c r="AKH25" s="325"/>
      <c r="AKI25" s="325"/>
      <c r="AKJ25" s="325"/>
      <c r="AKK25" s="325"/>
      <c r="AKL25" s="325"/>
      <c r="AKM25" s="325"/>
      <c r="AKN25" s="325"/>
      <c r="AKO25" s="325"/>
      <c r="AKP25" s="325"/>
      <c r="AKQ25" s="325"/>
      <c r="AKR25" s="325"/>
      <c r="AKS25" s="325"/>
      <c r="AKT25" s="325"/>
      <c r="AKU25" s="325"/>
      <c r="AKV25" s="325"/>
      <c r="AKW25" s="325"/>
      <c r="AKX25" s="325"/>
      <c r="AKY25" s="325"/>
      <c r="AKZ25" s="325"/>
      <c r="ALA25" s="325"/>
      <c r="ALB25" s="325"/>
      <c r="ALC25" s="325"/>
      <c r="ALD25" s="325"/>
      <c r="ALE25" s="325"/>
      <c r="ALF25" s="325"/>
      <c r="ALG25" s="325"/>
      <c r="ALH25" s="325"/>
      <c r="ALI25" s="325"/>
      <c r="ALJ25" s="325"/>
      <c r="ALK25" s="325"/>
      <c r="ALL25" s="325"/>
      <c r="ALM25" s="325"/>
      <c r="ALN25" s="325"/>
      <c r="ALO25" s="325"/>
      <c r="ALP25" s="325"/>
      <c r="ALQ25" s="325"/>
      <c r="ALR25" s="325"/>
      <c r="ALS25" s="325"/>
      <c r="ALT25" s="325"/>
      <c r="ALU25" s="325"/>
      <c r="ALV25" s="325"/>
      <c r="ALW25" s="325"/>
      <c r="ALX25" s="325"/>
      <c r="ALY25" s="325"/>
      <c r="ALZ25" s="325"/>
      <c r="AMA25" s="325"/>
      <c r="AMB25" s="325"/>
      <c r="AMC25" s="325"/>
      <c r="AMD25" s="325"/>
      <c r="AME25" s="325"/>
      <c r="AMF25" s="325"/>
      <c r="AMG25" s="325"/>
      <c r="AMH25" s="325"/>
      <c r="AMI25" s="325"/>
      <c r="AMJ25" s="325"/>
      <c r="AMK25" s="325"/>
      <c r="AML25" s="325"/>
      <c r="AMM25" s="325"/>
      <c r="AMN25" s="325"/>
      <c r="AMO25" s="325"/>
      <c r="AMP25" s="325"/>
      <c r="AMQ25" s="325"/>
      <c r="AMR25" s="325"/>
      <c r="AMS25" s="325"/>
      <c r="AMT25" s="325"/>
      <c r="AMU25" s="325"/>
      <c r="AMV25" s="325"/>
      <c r="AMW25" s="325"/>
      <c r="AMX25" s="325"/>
      <c r="AMY25" s="325"/>
      <c r="AMZ25" s="325"/>
      <c r="ANA25" s="325"/>
      <c r="ANB25" s="325"/>
      <c r="ANC25" s="325"/>
      <c r="AND25" s="325"/>
      <c r="ANE25" s="325"/>
      <c r="ANF25" s="325"/>
      <c r="ANG25" s="325"/>
      <c r="ANH25" s="325"/>
      <c r="ANI25" s="325"/>
      <c r="ANJ25" s="325"/>
      <c r="ANK25" s="325"/>
      <c r="ANL25" s="325"/>
      <c r="ANM25" s="325"/>
      <c r="ANN25" s="325"/>
      <c r="ANO25" s="325"/>
      <c r="ANP25" s="325"/>
      <c r="ANQ25" s="325"/>
      <c r="ANR25" s="325"/>
      <c r="ANS25" s="325"/>
      <c r="ANT25" s="325"/>
      <c r="ANU25" s="325"/>
      <c r="ANV25" s="325"/>
      <c r="ANW25" s="325"/>
      <c r="ANX25" s="325"/>
      <c r="ANY25" s="325"/>
      <c r="ANZ25" s="325"/>
      <c r="AOA25" s="325"/>
      <c r="AOB25" s="325"/>
      <c r="AOC25" s="325"/>
      <c r="AOD25" s="325"/>
      <c r="AOE25" s="325"/>
      <c r="AOF25" s="325"/>
      <c r="AOG25" s="325"/>
      <c r="AOH25" s="325"/>
      <c r="AOI25" s="325"/>
      <c r="AOJ25" s="325"/>
      <c r="AOK25" s="325"/>
      <c r="AOL25" s="325"/>
      <c r="AOM25" s="325"/>
      <c r="AON25" s="325"/>
      <c r="AOO25" s="325"/>
      <c r="AOP25" s="325"/>
      <c r="AOQ25" s="325"/>
      <c r="AOR25" s="325"/>
      <c r="AOS25" s="325"/>
      <c r="AOT25" s="325"/>
      <c r="AOU25" s="325"/>
      <c r="AOV25" s="325"/>
      <c r="AOW25" s="325"/>
      <c r="AOX25" s="325"/>
      <c r="AOY25" s="325"/>
      <c r="AOZ25" s="325"/>
      <c r="APA25" s="325"/>
      <c r="APB25" s="325"/>
      <c r="APC25" s="325"/>
      <c r="APD25" s="325"/>
      <c r="APE25" s="325"/>
      <c r="APF25" s="325"/>
      <c r="APG25" s="325"/>
      <c r="APH25" s="325"/>
      <c r="API25" s="325"/>
      <c r="APJ25" s="325"/>
      <c r="APK25" s="325"/>
      <c r="APL25" s="325"/>
      <c r="APM25" s="325"/>
      <c r="APN25" s="325"/>
      <c r="APO25" s="325"/>
      <c r="APP25" s="325"/>
      <c r="APQ25" s="325"/>
      <c r="APR25" s="325"/>
      <c r="APS25" s="325"/>
      <c r="APT25" s="325"/>
      <c r="APU25" s="325"/>
      <c r="APV25" s="325"/>
      <c r="APW25" s="325"/>
      <c r="APX25" s="325"/>
      <c r="APY25" s="325"/>
      <c r="APZ25" s="325"/>
      <c r="AQA25" s="325"/>
      <c r="AQB25" s="325"/>
      <c r="AQC25" s="325"/>
      <c r="AQD25" s="325"/>
      <c r="AQE25" s="325"/>
      <c r="AQF25" s="325"/>
      <c r="AQG25" s="325"/>
      <c r="AQH25" s="325"/>
      <c r="AQI25" s="325"/>
      <c r="AQJ25" s="325"/>
      <c r="AQK25" s="325"/>
      <c r="AQL25" s="325"/>
      <c r="AQM25" s="325"/>
      <c r="AQN25" s="325"/>
      <c r="AQO25" s="325"/>
      <c r="AQP25" s="325"/>
      <c r="AQQ25" s="325"/>
      <c r="AQR25" s="325"/>
      <c r="AQS25" s="325"/>
      <c r="AQT25" s="325"/>
      <c r="AQU25" s="325"/>
      <c r="AQV25" s="325"/>
      <c r="AQW25" s="325"/>
      <c r="AQX25" s="325"/>
      <c r="AQY25" s="325"/>
      <c r="AQZ25" s="325"/>
      <c r="ARA25" s="325"/>
      <c r="ARB25" s="325"/>
      <c r="ARC25" s="325"/>
      <c r="ARD25" s="325"/>
      <c r="ARE25" s="325"/>
      <c r="ARF25" s="325"/>
      <c r="ARG25" s="325"/>
      <c r="ARH25" s="325"/>
      <c r="ARI25" s="325"/>
      <c r="ARJ25" s="325"/>
      <c r="ARK25" s="325"/>
      <c r="ARL25" s="325"/>
      <c r="ARM25" s="325"/>
      <c r="ARN25" s="325"/>
      <c r="ARO25" s="325"/>
      <c r="ARP25" s="325"/>
      <c r="ARQ25" s="325"/>
      <c r="ARR25" s="325"/>
      <c r="ARS25" s="325"/>
      <c r="ART25" s="325"/>
      <c r="ARU25" s="325"/>
      <c r="ARV25" s="325"/>
      <c r="ARW25" s="325"/>
      <c r="ARX25" s="325"/>
      <c r="ARY25" s="325"/>
      <c r="ARZ25" s="325"/>
      <c r="ASA25" s="325"/>
      <c r="ASB25" s="325"/>
      <c r="ASC25" s="325"/>
      <c r="ASD25" s="325"/>
      <c r="ASE25" s="325"/>
      <c r="ASF25" s="325"/>
      <c r="ASG25" s="325"/>
      <c r="ASH25" s="325"/>
      <c r="ASI25" s="325"/>
      <c r="ASJ25" s="325"/>
      <c r="ASK25" s="325"/>
      <c r="ASL25" s="325"/>
      <c r="ASM25" s="325"/>
      <c r="ASN25" s="325"/>
      <c r="ASO25" s="325"/>
      <c r="ASP25" s="325"/>
      <c r="ASQ25" s="325"/>
      <c r="ASR25" s="325"/>
      <c r="ASS25" s="325"/>
      <c r="AST25" s="325"/>
      <c r="ASU25" s="325"/>
      <c r="ASV25" s="325"/>
      <c r="ASW25" s="325"/>
      <c r="ASX25" s="325"/>
      <c r="ASY25" s="325"/>
      <c r="ASZ25" s="325"/>
      <c r="ATA25" s="325"/>
      <c r="ATB25" s="325"/>
      <c r="ATC25" s="325"/>
      <c r="ATD25" s="325"/>
      <c r="ATE25" s="325"/>
      <c r="ATF25" s="325"/>
      <c r="ATG25" s="325"/>
      <c r="ATH25" s="325"/>
      <c r="ATI25" s="325"/>
      <c r="ATJ25" s="325"/>
      <c r="ATK25" s="325"/>
      <c r="ATL25" s="325"/>
      <c r="ATM25" s="325"/>
      <c r="ATN25" s="325"/>
      <c r="ATO25" s="325"/>
      <c r="ATP25" s="325"/>
      <c r="ATQ25" s="325"/>
      <c r="ATR25" s="325"/>
      <c r="ATS25" s="325"/>
      <c r="ATT25" s="325"/>
      <c r="ATU25" s="325"/>
      <c r="ATV25" s="325"/>
      <c r="ATW25" s="325"/>
      <c r="ATX25" s="325"/>
      <c r="ATY25" s="325"/>
      <c r="ATZ25" s="325"/>
      <c r="AUA25" s="325"/>
      <c r="AUB25" s="325"/>
      <c r="AUC25" s="325"/>
      <c r="AUD25" s="325"/>
      <c r="AUE25" s="325"/>
      <c r="AUF25" s="325"/>
      <c r="AUG25" s="325"/>
      <c r="AUH25" s="325"/>
      <c r="AUI25" s="325"/>
      <c r="AUJ25" s="325"/>
      <c r="AUK25" s="325"/>
      <c r="AUL25" s="325"/>
      <c r="AUM25" s="325"/>
      <c r="AUN25" s="325"/>
      <c r="AUO25" s="325"/>
      <c r="AUP25" s="325"/>
      <c r="AUQ25" s="325"/>
      <c r="AUR25" s="325"/>
      <c r="AUS25" s="325"/>
      <c r="AUT25" s="325"/>
      <c r="AUU25" s="325"/>
      <c r="AUV25" s="325"/>
      <c r="AUW25" s="325"/>
      <c r="AUX25" s="325"/>
      <c r="AUY25" s="325"/>
      <c r="AUZ25" s="325"/>
      <c r="AVA25" s="325"/>
      <c r="AVB25" s="325"/>
      <c r="AVC25" s="325"/>
      <c r="AVD25" s="325"/>
      <c r="AVE25" s="325"/>
      <c r="AVF25" s="325"/>
      <c r="AVG25" s="325"/>
      <c r="AVH25" s="325"/>
      <c r="AVI25" s="325"/>
      <c r="AVJ25" s="325"/>
      <c r="AVK25" s="325"/>
      <c r="AVL25" s="325"/>
      <c r="AVM25" s="325"/>
      <c r="AVN25" s="325"/>
      <c r="AVO25" s="325"/>
      <c r="AVP25" s="325"/>
      <c r="AVQ25" s="325"/>
      <c r="AVR25" s="325"/>
      <c r="AVS25" s="325"/>
      <c r="AVT25" s="325"/>
      <c r="AVU25" s="325"/>
      <c r="AVV25" s="325"/>
      <c r="AVW25" s="325"/>
      <c r="AVX25" s="325"/>
      <c r="AVY25" s="325"/>
      <c r="AVZ25" s="325"/>
      <c r="AWA25" s="325"/>
      <c r="AWB25" s="325"/>
      <c r="AWC25" s="325"/>
      <c r="AWD25" s="325"/>
      <c r="AWE25" s="325"/>
      <c r="AWF25" s="325"/>
      <c r="AWG25" s="325"/>
      <c r="AWH25" s="325"/>
      <c r="AWI25" s="325"/>
      <c r="AWJ25" s="325"/>
      <c r="AWK25" s="325"/>
      <c r="AWL25" s="325"/>
      <c r="AWM25" s="325"/>
      <c r="AWN25" s="325"/>
      <c r="AWO25" s="325"/>
      <c r="AWP25" s="325"/>
      <c r="AWQ25" s="325"/>
      <c r="AWR25" s="325"/>
      <c r="AWS25" s="325"/>
      <c r="AWT25" s="325"/>
      <c r="AWU25" s="325"/>
      <c r="AWV25" s="325"/>
      <c r="AWW25" s="325"/>
      <c r="AWX25" s="325"/>
      <c r="AWY25" s="325"/>
      <c r="AWZ25" s="325"/>
      <c r="AXA25" s="325"/>
      <c r="AXB25" s="325"/>
      <c r="AXC25" s="325"/>
      <c r="AXD25" s="325"/>
      <c r="AXE25" s="325"/>
      <c r="AXF25" s="325"/>
      <c r="AXG25" s="325"/>
      <c r="AXH25" s="325"/>
      <c r="AXI25" s="325"/>
      <c r="AXJ25" s="325"/>
      <c r="AXK25" s="325"/>
      <c r="AXL25" s="325"/>
      <c r="AXM25" s="325"/>
      <c r="AXN25" s="325"/>
      <c r="AXO25" s="325"/>
      <c r="AXP25" s="325"/>
      <c r="AXQ25" s="325"/>
      <c r="AXR25" s="325"/>
      <c r="AXS25" s="325"/>
      <c r="AXT25" s="325"/>
      <c r="AXU25" s="325"/>
      <c r="AXV25" s="325"/>
      <c r="AXW25" s="325"/>
      <c r="AXX25" s="325"/>
      <c r="AXY25" s="325"/>
      <c r="AXZ25" s="325"/>
      <c r="AYA25" s="325"/>
      <c r="AYB25" s="325"/>
      <c r="AYC25" s="325"/>
      <c r="AYD25" s="325"/>
      <c r="AYE25" s="325"/>
      <c r="AYF25" s="325"/>
      <c r="AYG25" s="325"/>
      <c r="AYH25" s="325"/>
      <c r="AYI25" s="325"/>
      <c r="AYJ25" s="325"/>
      <c r="AYK25" s="325"/>
      <c r="AYL25" s="325"/>
      <c r="AYM25" s="325"/>
      <c r="AYN25" s="325"/>
      <c r="AYO25" s="325"/>
      <c r="AYP25" s="325"/>
      <c r="AYQ25" s="325"/>
      <c r="AYR25" s="325"/>
      <c r="AYS25" s="325"/>
      <c r="AYT25" s="325"/>
      <c r="AYU25" s="325"/>
      <c r="AYV25" s="325"/>
      <c r="AYW25" s="325"/>
      <c r="AYX25" s="325"/>
      <c r="AYY25" s="325"/>
      <c r="AYZ25" s="325"/>
      <c r="AZA25" s="325"/>
      <c r="AZB25" s="325"/>
      <c r="AZC25" s="325"/>
      <c r="AZD25" s="325"/>
      <c r="AZE25" s="325"/>
      <c r="AZF25" s="325"/>
      <c r="AZG25" s="325"/>
      <c r="AZH25" s="325"/>
      <c r="AZI25" s="325"/>
      <c r="AZJ25" s="325"/>
      <c r="AZK25" s="325"/>
      <c r="AZL25" s="325"/>
      <c r="AZM25" s="325"/>
      <c r="AZN25" s="325"/>
      <c r="AZO25" s="325"/>
      <c r="AZP25" s="325"/>
      <c r="AZQ25" s="325"/>
      <c r="AZR25" s="325"/>
      <c r="AZS25" s="325"/>
      <c r="AZT25" s="325"/>
      <c r="AZU25" s="325"/>
      <c r="AZV25" s="325"/>
      <c r="AZW25" s="325"/>
      <c r="AZX25" s="325"/>
      <c r="AZY25" s="325"/>
      <c r="AZZ25" s="325"/>
      <c r="BAA25" s="325"/>
      <c r="BAB25" s="325"/>
      <c r="BAC25" s="325"/>
      <c r="BAD25" s="325"/>
      <c r="BAE25" s="325"/>
      <c r="BAF25" s="325"/>
      <c r="BAG25" s="325"/>
      <c r="BAH25" s="325"/>
      <c r="BAI25" s="325"/>
      <c r="BAJ25" s="325"/>
      <c r="BAK25" s="325"/>
      <c r="BAL25" s="325"/>
      <c r="BAM25" s="325"/>
      <c r="BAN25" s="325"/>
      <c r="BAO25" s="325"/>
      <c r="BAP25" s="325"/>
      <c r="BAQ25" s="325"/>
      <c r="BAR25" s="325"/>
      <c r="BAS25" s="325"/>
      <c r="BAT25" s="325"/>
      <c r="BAU25" s="325"/>
      <c r="BAV25" s="325"/>
      <c r="BAW25" s="325"/>
      <c r="BAX25" s="325"/>
      <c r="BAY25" s="325"/>
      <c r="BAZ25" s="325"/>
      <c r="BBA25" s="325"/>
      <c r="BBB25" s="325"/>
      <c r="BBC25" s="325"/>
      <c r="BBD25" s="325"/>
      <c r="BBE25" s="325"/>
      <c r="BBF25" s="325"/>
      <c r="BBG25" s="325"/>
      <c r="BBH25" s="325"/>
      <c r="BBI25" s="325"/>
      <c r="BBJ25" s="325"/>
      <c r="BBK25" s="325"/>
      <c r="BBL25" s="325"/>
      <c r="BBM25" s="325"/>
      <c r="BBN25" s="325"/>
      <c r="BBO25" s="325"/>
      <c r="BBP25" s="325"/>
      <c r="BBQ25" s="325"/>
      <c r="BBR25" s="325"/>
      <c r="BBS25" s="325"/>
      <c r="BBT25" s="325"/>
      <c r="BBU25" s="325"/>
      <c r="BBV25" s="325"/>
      <c r="BBW25" s="325"/>
      <c r="BBX25" s="325"/>
      <c r="BBY25" s="325"/>
      <c r="BBZ25" s="325"/>
      <c r="BCA25" s="325"/>
      <c r="BCB25" s="325"/>
      <c r="BCC25" s="325"/>
      <c r="BCD25" s="325"/>
      <c r="BCE25" s="325"/>
      <c r="BCF25" s="325"/>
      <c r="BCG25" s="325"/>
      <c r="BCH25" s="325"/>
      <c r="BCI25" s="325"/>
      <c r="BCJ25" s="325"/>
      <c r="BCK25" s="325"/>
      <c r="BCL25" s="325"/>
      <c r="BCM25" s="325"/>
      <c r="BCN25" s="325"/>
      <c r="BCO25" s="325"/>
      <c r="BCP25" s="325"/>
      <c r="BCQ25" s="325"/>
      <c r="BCR25" s="325"/>
      <c r="BCS25" s="325"/>
      <c r="BCT25" s="325"/>
      <c r="BCU25" s="325"/>
      <c r="BCV25" s="325"/>
      <c r="BCW25" s="325"/>
      <c r="BCX25" s="325"/>
      <c r="BCY25" s="325"/>
      <c r="BCZ25" s="325"/>
      <c r="BDA25" s="325"/>
      <c r="BDB25" s="325"/>
      <c r="BDC25" s="325"/>
      <c r="BDD25" s="325"/>
      <c r="BDE25" s="325"/>
      <c r="BDF25" s="325"/>
      <c r="BDG25" s="325"/>
      <c r="BDH25" s="325"/>
      <c r="BDI25" s="325"/>
      <c r="BDJ25" s="325"/>
      <c r="BDK25" s="325"/>
      <c r="BDL25" s="325"/>
      <c r="BDM25" s="325"/>
      <c r="BDN25" s="325"/>
      <c r="BDO25" s="325"/>
      <c r="BDP25" s="325"/>
      <c r="BDQ25" s="325"/>
      <c r="BDR25" s="325"/>
      <c r="BDS25" s="325"/>
      <c r="BDT25" s="325"/>
      <c r="BDU25" s="325"/>
      <c r="BDV25" s="325"/>
      <c r="BDW25" s="325"/>
      <c r="BDX25" s="325"/>
      <c r="BDY25" s="325"/>
      <c r="BDZ25" s="325"/>
      <c r="BEA25" s="325"/>
      <c r="BEB25" s="325"/>
      <c r="BEC25" s="325"/>
      <c r="BED25" s="325"/>
      <c r="BEE25" s="325"/>
      <c r="BEF25" s="325"/>
      <c r="BEG25" s="325"/>
      <c r="BEH25" s="325"/>
      <c r="BEI25" s="325"/>
      <c r="BEJ25" s="325"/>
      <c r="BEK25" s="325"/>
      <c r="BEL25" s="325"/>
      <c r="BEM25" s="325"/>
      <c r="BEN25" s="325"/>
      <c r="BEO25" s="325"/>
      <c r="BEP25" s="325"/>
      <c r="BEQ25" s="325"/>
      <c r="BER25" s="325"/>
      <c r="BES25" s="325"/>
      <c r="BET25" s="325"/>
      <c r="BEU25" s="325"/>
      <c r="BEV25" s="325"/>
      <c r="BEW25" s="325"/>
      <c r="BEX25" s="325"/>
      <c r="BEY25" s="325"/>
      <c r="BEZ25" s="325"/>
      <c r="BFA25" s="325"/>
      <c r="BFB25" s="325"/>
      <c r="BFC25" s="325"/>
      <c r="BFD25" s="325"/>
      <c r="BFE25" s="325"/>
      <c r="BFF25" s="325"/>
      <c r="BFG25" s="325"/>
      <c r="BFH25" s="325"/>
      <c r="BFI25" s="325"/>
      <c r="BFJ25" s="325"/>
      <c r="BFK25" s="325"/>
      <c r="BFL25" s="325"/>
      <c r="BFM25" s="325"/>
      <c r="BFN25" s="325"/>
      <c r="BFO25" s="325"/>
      <c r="BFP25" s="325"/>
      <c r="BFQ25" s="325"/>
      <c r="BFR25" s="325"/>
      <c r="BFS25" s="325"/>
      <c r="BFT25" s="325"/>
      <c r="BFU25" s="325"/>
      <c r="BFV25" s="325"/>
      <c r="BFW25" s="325"/>
      <c r="BFX25" s="325"/>
      <c r="BFY25" s="325"/>
      <c r="BFZ25" s="325"/>
      <c r="BGA25" s="325"/>
      <c r="BGB25" s="325"/>
      <c r="BGC25" s="325"/>
      <c r="BGD25" s="325"/>
      <c r="BGE25" s="325"/>
      <c r="BGF25" s="325"/>
      <c r="BGG25" s="325"/>
      <c r="BGH25" s="325"/>
      <c r="BGI25" s="325"/>
      <c r="BGJ25" s="325"/>
      <c r="BGK25" s="325"/>
      <c r="BGL25" s="325"/>
      <c r="BGM25" s="325"/>
      <c r="BGN25" s="325"/>
      <c r="BGO25" s="325"/>
      <c r="BGP25" s="325"/>
      <c r="BGQ25" s="325"/>
      <c r="BGR25" s="325"/>
      <c r="BGS25" s="325"/>
      <c r="BGT25" s="325"/>
      <c r="BGU25" s="325"/>
      <c r="BGV25" s="325"/>
      <c r="BGW25" s="325"/>
      <c r="BGX25" s="325"/>
      <c r="BGY25" s="325"/>
      <c r="BGZ25" s="325"/>
      <c r="BHA25" s="325"/>
      <c r="BHB25" s="325"/>
      <c r="BHC25" s="325"/>
      <c r="BHD25" s="325"/>
      <c r="BHE25" s="325"/>
      <c r="BHF25" s="325"/>
      <c r="BHG25" s="325"/>
      <c r="BHH25" s="325"/>
      <c r="BHI25" s="325"/>
      <c r="BHJ25" s="325"/>
      <c r="BHK25" s="325"/>
      <c r="BHL25" s="325"/>
      <c r="BHM25" s="325"/>
      <c r="BHN25" s="325"/>
      <c r="BHO25" s="325"/>
      <c r="BHP25" s="325"/>
      <c r="BHQ25" s="325"/>
      <c r="BHR25" s="325"/>
      <c r="BHS25" s="325"/>
      <c r="BHT25" s="325"/>
      <c r="BHU25" s="325"/>
      <c r="BHV25" s="325"/>
      <c r="BHW25" s="325"/>
      <c r="BHX25" s="325"/>
      <c r="BHY25" s="325"/>
      <c r="BHZ25" s="325"/>
      <c r="BIA25" s="325"/>
      <c r="BIB25" s="325"/>
      <c r="BIC25" s="325"/>
      <c r="BID25" s="325"/>
      <c r="BIE25" s="325"/>
      <c r="BIF25" s="325"/>
      <c r="BIG25" s="325"/>
      <c r="BIH25" s="325"/>
      <c r="BII25" s="325"/>
      <c r="BIJ25" s="325"/>
      <c r="BIK25" s="325"/>
      <c r="BIL25" s="325"/>
      <c r="BIM25" s="325"/>
      <c r="BIN25" s="325"/>
      <c r="BIO25" s="325"/>
      <c r="BIP25" s="325"/>
      <c r="BIQ25" s="325"/>
      <c r="BIR25" s="325"/>
      <c r="BIS25" s="325"/>
      <c r="BIT25" s="325"/>
      <c r="BIU25" s="325"/>
      <c r="BIV25" s="325"/>
      <c r="BIW25" s="325"/>
      <c r="BIX25" s="325"/>
      <c r="BIY25" s="325"/>
      <c r="BIZ25" s="325"/>
      <c r="BJA25" s="325"/>
      <c r="BJB25" s="325"/>
      <c r="BJC25" s="325"/>
      <c r="BJD25" s="325"/>
      <c r="BJE25" s="325"/>
      <c r="BJF25" s="325"/>
      <c r="BJG25" s="325"/>
      <c r="BJH25" s="325"/>
      <c r="BJI25" s="325"/>
      <c r="BJJ25" s="325"/>
      <c r="BJK25" s="325"/>
      <c r="BJL25" s="325"/>
      <c r="BJM25" s="325"/>
      <c r="BJN25" s="325"/>
      <c r="BJO25" s="325"/>
      <c r="BJP25" s="325"/>
      <c r="BJQ25" s="325"/>
      <c r="BJR25" s="325"/>
      <c r="BJS25" s="325"/>
      <c r="BJT25" s="325"/>
      <c r="BJU25" s="325"/>
      <c r="BJV25" s="325"/>
      <c r="BJW25" s="325"/>
      <c r="BJX25" s="325"/>
      <c r="BJY25" s="325"/>
      <c r="BJZ25" s="325"/>
      <c r="BKA25" s="325"/>
      <c r="BKB25" s="325"/>
      <c r="BKC25" s="325"/>
      <c r="BKD25" s="325"/>
      <c r="BKE25" s="325"/>
      <c r="BKF25" s="325"/>
      <c r="BKG25" s="325"/>
      <c r="BKH25" s="325"/>
      <c r="BKI25" s="325"/>
      <c r="BKJ25" s="325"/>
      <c r="BKK25" s="325"/>
      <c r="BKL25" s="325"/>
      <c r="BKM25" s="325"/>
      <c r="BKN25" s="325"/>
      <c r="BKO25" s="325"/>
      <c r="BKP25" s="325"/>
      <c r="BKQ25" s="325"/>
      <c r="BKR25" s="325"/>
      <c r="BKS25" s="325"/>
      <c r="BKT25" s="325"/>
      <c r="BKU25" s="325"/>
      <c r="BKV25" s="325"/>
      <c r="BKW25" s="325"/>
      <c r="BKX25" s="325"/>
      <c r="BKY25" s="325"/>
      <c r="BKZ25" s="325"/>
      <c r="BLA25" s="325"/>
      <c r="BLB25" s="325"/>
      <c r="BLC25" s="325"/>
      <c r="BLD25" s="325"/>
      <c r="BLE25" s="325"/>
      <c r="BLF25" s="325"/>
      <c r="BLG25" s="325"/>
      <c r="BLH25" s="325"/>
      <c r="BLI25" s="325"/>
      <c r="BLJ25" s="325"/>
      <c r="BLK25" s="325"/>
      <c r="BLL25" s="325"/>
      <c r="BLM25" s="325"/>
      <c r="BLN25" s="325"/>
      <c r="BLO25" s="325"/>
      <c r="BLP25" s="325"/>
      <c r="BLQ25" s="325"/>
      <c r="BLR25" s="325"/>
      <c r="BLS25" s="325"/>
      <c r="BLT25" s="325"/>
      <c r="BLU25" s="325"/>
      <c r="BLV25" s="325"/>
      <c r="BLW25" s="325"/>
      <c r="BLX25" s="325"/>
      <c r="BLY25" s="325"/>
      <c r="BLZ25" s="325"/>
      <c r="BMA25" s="325"/>
      <c r="BMB25" s="325"/>
      <c r="BMC25" s="325"/>
      <c r="BMD25" s="325"/>
      <c r="BME25" s="325"/>
      <c r="BMF25" s="325"/>
      <c r="BMG25" s="325"/>
      <c r="BMH25" s="325"/>
      <c r="BMI25" s="325"/>
      <c r="BMJ25" s="325"/>
      <c r="BMK25" s="325"/>
      <c r="BML25" s="325"/>
      <c r="BMM25" s="325"/>
      <c r="BMN25" s="325"/>
      <c r="BMO25" s="325"/>
      <c r="BMP25" s="325"/>
      <c r="BMQ25" s="325"/>
      <c r="BMR25" s="325"/>
      <c r="BMS25" s="325"/>
      <c r="BMT25" s="325"/>
      <c r="BMU25" s="325"/>
      <c r="BMV25" s="325"/>
      <c r="BMW25" s="325"/>
      <c r="BMX25" s="325"/>
      <c r="BMY25" s="325"/>
      <c r="BMZ25" s="325"/>
      <c r="BNA25" s="325"/>
      <c r="BNB25" s="325"/>
      <c r="BNC25" s="325"/>
      <c r="BND25" s="325"/>
      <c r="BNE25" s="325"/>
      <c r="BNF25" s="325"/>
      <c r="BNG25" s="325"/>
      <c r="BNH25" s="325"/>
      <c r="BNI25" s="325"/>
      <c r="BNJ25" s="325"/>
      <c r="BNK25" s="325"/>
      <c r="BNL25" s="325"/>
      <c r="BNM25" s="325"/>
      <c r="BNN25" s="325"/>
      <c r="BNO25" s="325"/>
      <c r="BNP25" s="325"/>
      <c r="BNQ25" s="325"/>
      <c r="BNR25" s="325"/>
      <c r="BNS25" s="325"/>
      <c r="BNT25" s="325"/>
      <c r="BNU25" s="325"/>
      <c r="BNV25" s="325"/>
      <c r="BNW25" s="325"/>
      <c r="BNX25" s="325"/>
      <c r="BNY25" s="325"/>
      <c r="BNZ25" s="325"/>
      <c r="BOA25" s="325"/>
      <c r="BOB25" s="325"/>
      <c r="BOC25" s="325"/>
      <c r="BOD25" s="325"/>
      <c r="BOE25" s="325"/>
      <c r="BOF25" s="325"/>
      <c r="BOG25" s="325"/>
      <c r="BOH25" s="325"/>
      <c r="BOI25" s="325"/>
      <c r="BOJ25" s="325"/>
      <c r="BOK25" s="325"/>
      <c r="BOL25" s="325"/>
      <c r="BOM25" s="325"/>
      <c r="BON25" s="325"/>
      <c r="BOO25" s="325"/>
      <c r="BOP25" s="325"/>
      <c r="BOQ25" s="325"/>
      <c r="BOR25" s="325"/>
      <c r="BOS25" s="325"/>
      <c r="BOT25" s="325"/>
      <c r="BOU25" s="325"/>
      <c r="BOV25" s="325"/>
      <c r="BOW25" s="325"/>
      <c r="BOX25" s="325"/>
      <c r="BOY25" s="325"/>
      <c r="BOZ25" s="325"/>
      <c r="BPA25" s="325"/>
      <c r="BPB25" s="325"/>
      <c r="BPC25" s="325"/>
      <c r="BPD25" s="325"/>
      <c r="BPE25" s="325"/>
      <c r="BPF25" s="325"/>
      <c r="BPG25" s="325"/>
      <c r="BPH25" s="325"/>
      <c r="BPI25" s="325"/>
      <c r="BPJ25" s="325"/>
      <c r="BPK25" s="325"/>
      <c r="BPL25" s="325"/>
      <c r="BPM25" s="325"/>
      <c r="BPN25" s="325"/>
      <c r="BPO25" s="325"/>
      <c r="BPP25" s="325"/>
      <c r="BPQ25" s="325"/>
      <c r="BPR25" s="325"/>
      <c r="BPS25" s="325"/>
      <c r="BPT25" s="325"/>
      <c r="BPU25" s="325"/>
      <c r="BPV25" s="325"/>
      <c r="BPW25" s="325"/>
      <c r="BPX25" s="325"/>
      <c r="BPY25" s="325"/>
      <c r="BPZ25" s="325"/>
      <c r="BQA25" s="325"/>
      <c r="BQB25" s="325"/>
      <c r="BQC25" s="325"/>
      <c r="BQD25" s="325"/>
      <c r="BQE25" s="325"/>
      <c r="BQF25" s="325"/>
      <c r="BQG25" s="325"/>
      <c r="BQH25" s="325"/>
      <c r="BQI25" s="325"/>
      <c r="BQJ25" s="325"/>
      <c r="BQK25" s="325"/>
      <c r="BQL25" s="325"/>
      <c r="BQM25" s="325"/>
      <c r="BQN25" s="325"/>
      <c r="BQO25" s="325"/>
      <c r="BQP25" s="325"/>
      <c r="BQQ25" s="325"/>
      <c r="BQR25" s="325"/>
      <c r="BQS25" s="325"/>
      <c r="BQT25" s="325"/>
      <c r="BQU25" s="325"/>
      <c r="BQV25" s="325"/>
      <c r="BQW25" s="325"/>
      <c r="BQX25" s="325"/>
      <c r="BQY25" s="325"/>
      <c r="BQZ25" s="325"/>
      <c r="BRA25" s="325"/>
      <c r="BRB25" s="325"/>
      <c r="BRC25" s="325"/>
      <c r="BRD25" s="325"/>
      <c r="BRE25" s="325"/>
      <c r="BRF25" s="325"/>
      <c r="BRG25" s="325"/>
      <c r="BRH25" s="325"/>
      <c r="BRI25" s="325"/>
      <c r="BRJ25" s="325"/>
      <c r="BRK25" s="325"/>
      <c r="BRL25" s="325"/>
      <c r="BRM25" s="325"/>
      <c r="BRN25" s="325"/>
      <c r="BRO25" s="325"/>
      <c r="BRP25" s="325"/>
      <c r="BRQ25" s="325"/>
      <c r="BRR25" s="325"/>
      <c r="BRS25" s="325"/>
      <c r="BRT25" s="325"/>
      <c r="BRU25" s="325"/>
      <c r="BRV25" s="325"/>
      <c r="BRW25" s="325"/>
      <c r="BRX25" s="325"/>
      <c r="BRY25" s="325"/>
      <c r="BRZ25" s="325"/>
      <c r="BSA25" s="325"/>
      <c r="BSB25" s="325"/>
      <c r="BSC25" s="325"/>
      <c r="BSD25" s="325"/>
      <c r="BSE25" s="325"/>
      <c r="BSF25" s="325"/>
      <c r="BSG25" s="325"/>
      <c r="BSH25" s="325"/>
      <c r="BSI25" s="325"/>
      <c r="BSJ25" s="325"/>
      <c r="BSK25" s="325"/>
      <c r="BSL25" s="325"/>
      <c r="BSM25" s="325"/>
      <c r="BSN25" s="325"/>
      <c r="BSO25" s="325"/>
      <c r="BSP25" s="325"/>
      <c r="BSQ25" s="325"/>
      <c r="BSR25" s="325"/>
      <c r="BSS25" s="325"/>
      <c r="BST25" s="325"/>
      <c r="BSU25" s="325"/>
      <c r="BSV25" s="325"/>
      <c r="BSW25" s="325"/>
      <c r="BSX25" s="325"/>
      <c r="BSY25" s="325"/>
      <c r="BSZ25" s="325"/>
      <c r="BTA25" s="325"/>
      <c r="BTB25" s="325"/>
      <c r="BTC25" s="325"/>
      <c r="BTD25" s="325"/>
      <c r="BTE25" s="325"/>
      <c r="BTF25" s="325"/>
      <c r="BTG25" s="325"/>
      <c r="BTH25" s="325"/>
      <c r="BTI25" s="325"/>
      <c r="BTJ25" s="325"/>
      <c r="BTK25" s="325"/>
      <c r="BTL25" s="325"/>
      <c r="BTM25" s="325"/>
      <c r="BTN25" s="325"/>
      <c r="BTO25" s="325"/>
      <c r="BTP25" s="325"/>
      <c r="BTQ25" s="325"/>
      <c r="BTR25" s="325"/>
      <c r="BTS25" s="325"/>
      <c r="BTT25" s="325"/>
      <c r="BTU25" s="325"/>
      <c r="BTV25" s="325"/>
      <c r="BTW25" s="325"/>
      <c r="BTX25" s="325"/>
      <c r="BTY25" s="325"/>
      <c r="BTZ25" s="325"/>
      <c r="BUA25" s="325"/>
      <c r="BUB25" s="325"/>
      <c r="BUC25" s="325"/>
      <c r="BUD25" s="325"/>
      <c r="BUE25" s="325"/>
      <c r="BUF25" s="325"/>
      <c r="BUG25" s="325"/>
      <c r="BUH25" s="325"/>
      <c r="BUI25" s="325"/>
      <c r="BUJ25" s="325"/>
      <c r="BUK25" s="325"/>
      <c r="BUL25" s="325"/>
      <c r="BUM25" s="325"/>
      <c r="BUN25" s="325"/>
      <c r="BUO25" s="325"/>
      <c r="BUP25" s="325"/>
      <c r="BUQ25" s="325"/>
      <c r="BUR25" s="325"/>
      <c r="BUS25" s="325"/>
      <c r="BUT25" s="325"/>
      <c r="BUU25" s="325"/>
      <c r="BUV25" s="325"/>
      <c r="BUW25" s="325"/>
      <c r="BUX25" s="325"/>
      <c r="BUY25" s="325"/>
      <c r="BUZ25" s="325"/>
      <c r="BVA25" s="325"/>
      <c r="BVB25" s="325"/>
      <c r="BVC25" s="325"/>
      <c r="BVD25" s="325"/>
      <c r="BVE25" s="325"/>
      <c r="BVF25" s="325"/>
      <c r="BVG25" s="325"/>
      <c r="BVH25" s="325"/>
      <c r="BVI25" s="325"/>
      <c r="BVJ25" s="325"/>
      <c r="BVK25" s="325"/>
      <c r="BVL25" s="325"/>
      <c r="BVM25" s="325"/>
      <c r="BVN25" s="325"/>
      <c r="BVO25" s="325"/>
      <c r="BVP25" s="325"/>
      <c r="BVQ25" s="325"/>
      <c r="BVR25" s="325"/>
      <c r="BVS25" s="325"/>
      <c r="BVT25" s="325"/>
      <c r="BVU25" s="325"/>
      <c r="BVV25" s="325"/>
      <c r="BVW25" s="325"/>
      <c r="BVX25" s="325"/>
      <c r="BVY25" s="325"/>
      <c r="BVZ25" s="325"/>
      <c r="BWA25" s="325"/>
      <c r="BWB25" s="325"/>
      <c r="BWC25" s="325"/>
      <c r="BWD25" s="325"/>
      <c r="BWE25" s="325"/>
      <c r="BWF25" s="325"/>
      <c r="BWG25" s="325"/>
      <c r="BWH25" s="325"/>
      <c r="BWI25" s="325"/>
      <c r="BWJ25" s="325"/>
      <c r="BWK25" s="325"/>
      <c r="BWL25" s="325"/>
      <c r="BWM25" s="325"/>
      <c r="BWN25" s="325"/>
      <c r="BWO25" s="325"/>
      <c r="BWP25" s="325"/>
      <c r="BWQ25" s="325"/>
      <c r="BWR25" s="325"/>
      <c r="BWS25" s="325"/>
      <c r="BWT25" s="325"/>
      <c r="BWU25" s="325"/>
      <c r="BWV25" s="325"/>
      <c r="BWW25" s="325"/>
      <c r="BWX25" s="325"/>
      <c r="BWY25" s="325"/>
      <c r="BWZ25" s="325"/>
      <c r="BXA25" s="325"/>
      <c r="BXB25" s="325"/>
      <c r="BXC25" s="325"/>
      <c r="BXD25" s="325"/>
      <c r="BXE25" s="325"/>
      <c r="BXF25" s="325"/>
      <c r="BXG25" s="325"/>
      <c r="BXH25" s="325"/>
      <c r="BXI25" s="325"/>
      <c r="BXJ25" s="325"/>
      <c r="BXK25" s="325"/>
    </row>
    <row r="26" spans="1:1987" ht="30" customHeight="1" x14ac:dyDescent="0.35">
      <c r="A26" s="477" t="s">
        <v>631</v>
      </c>
      <c r="B26" s="843">
        <v>1021.6733777999999</v>
      </c>
      <c r="C26" s="843">
        <v>32277.526584128347</v>
      </c>
      <c r="D26" s="844">
        <v>33299.199961928345</v>
      </c>
      <c r="F26" s="835"/>
      <c r="G26" s="831"/>
      <c r="H26" s="835"/>
      <c r="I26" s="836"/>
    </row>
    <row r="27" spans="1:1987" ht="30" customHeight="1" x14ac:dyDescent="0.35">
      <c r="A27" s="450" t="s">
        <v>632</v>
      </c>
      <c r="B27" s="839">
        <v>389.46965427027123</v>
      </c>
      <c r="C27" s="839">
        <v>26334.655450434417</v>
      </c>
      <c r="D27" s="840">
        <v>26724.125104704686</v>
      </c>
      <c r="F27" s="835"/>
      <c r="G27" s="831"/>
      <c r="H27" s="835"/>
      <c r="I27" s="836"/>
    </row>
    <row r="28" spans="1:1987" ht="30" customHeight="1" thickBot="1" x14ac:dyDescent="0.4">
      <c r="A28" s="480" t="s">
        <v>633</v>
      </c>
      <c r="B28" s="845">
        <v>0.73209100999999999</v>
      </c>
      <c r="C28" s="845">
        <v>3900.167679373088</v>
      </c>
      <c r="D28" s="846">
        <v>3900.8997703830878</v>
      </c>
      <c r="F28" s="835"/>
      <c r="G28" s="831"/>
      <c r="H28" s="835"/>
      <c r="I28" s="836"/>
    </row>
    <row r="29" spans="1:1987" ht="30" customHeight="1" thickTop="1" thickBot="1" x14ac:dyDescent="0.4">
      <c r="A29" s="483" t="s">
        <v>634</v>
      </c>
      <c r="B29" s="847">
        <v>317527.33638452413</v>
      </c>
      <c r="C29" s="847">
        <v>134789.60849740068</v>
      </c>
      <c r="D29" s="848">
        <v>452316.94488192489</v>
      </c>
      <c r="G29" s="831"/>
    </row>
    <row r="30" spans="1:1987" ht="30" customHeight="1" thickTop="1" thickBot="1" x14ac:dyDescent="0.4">
      <c r="A30" s="483" t="s">
        <v>635</v>
      </c>
      <c r="B30" s="847">
        <v>316115.46126144385</v>
      </c>
      <c r="C30" s="847">
        <v>72277.258783464829</v>
      </c>
      <c r="D30" s="848">
        <v>388392.72004490881</v>
      </c>
      <c r="G30" s="831"/>
    </row>
    <row r="31" spans="1:1987" s="322" customFormat="1" ht="15" thickTop="1" x14ac:dyDescent="0.25">
      <c r="A31" s="403" t="s">
        <v>386</v>
      </c>
      <c r="B31" s="783"/>
      <c r="C31" s="783"/>
      <c r="D31" s="783"/>
      <c r="F31" s="849"/>
      <c r="G31" s="849"/>
      <c r="H31" s="849"/>
      <c r="I31" s="850"/>
      <c r="J31" s="850"/>
      <c r="K31" s="850"/>
    </row>
    <row r="32" spans="1:1987" x14ac:dyDescent="0.25">
      <c r="A32" s="760" t="s">
        <v>3261</v>
      </c>
      <c r="B32" s="851"/>
      <c r="C32" s="851"/>
      <c r="D32" s="851"/>
      <c r="F32" s="852"/>
      <c r="G32" s="852"/>
      <c r="H32" s="852"/>
    </row>
    <row r="33" spans="1:8" ht="15.75" x14ac:dyDescent="0.25">
      <c r="A33" s="760" t="s">
        <v>3262</v>
      </c>
      <c r="B33" s="853"/>
      <c r="C33" s="853"/>
      <c r="D33" s="853"/>
      <c r="F33" s="852"/>
      <c r="G33" s="852"/>
      <c r="H33" s="852"/>
    </row>
    <row r="34" spans="1:8" ht="15.75" x14ac:dyDescent="0.25">
      <c r="A34" s="765" t="s">
        <v>2785</v>
      </c>
      <c r="B34" s="784"/>
      <c r="C34" s="784"/>
      <c r="D34" s="784"/>
      <c r="F34" s="852"/>
      <c r="G34" s="852"/>
      <c r="H34" s="852"/>
    </row>
    <row r="35" spans="1:8" ht="15.75" x14ac:dyDescent="0.25">
      <c r="A35" s="762" t="s">
        <v>640</v>
      </c>
      <c r="B35" s="784"/>
      <c r="C35" s="784"/>
      <c r="D35" s="784"/>
      <c r="F35" s="852"/>
      <c r="G35" s="852"/>
      <c r="H35" s="852"/>
    </row>
    <row r="36" spans="1:8" x14ac:dyDescent="0.25">
      <c r="A36" s="381" t="s">
        <v>359</v>
      </c>
      <c r="F36" s="852"/>
      <c r="G36" s="852"/>
      <c r="H36" s="852"/>
    </row>
    <row r="37" spans="1:8" x14ac:dyDescent="0.25">
      <c r="F37" s="852"/>
      <c r="G37" s="852"/>
      <c r="H37" s="852"/>
    </row>
    <row r="38" spans="1:8" x14ac:dyDescent="0.25">
      <c r="F38" s="854"/>
      <c r="G38" s="854"/>
      <c r="H38" s="854"/>
    </row>
    <row r="39" spans="1:8" x14ac:dyDescent="0.25">
      <c r="D39" s="488"/>
      <c r="F39" s="855"/>
      <c r="G39" s="855"/>
      <c r="H39" s="855"/>
    </row>
    <row r="40" spans="1:8" x14ac:dyDescent="0.25">
      <c r="D40" s="488"/>
    </row>
  </sheetData>
  <mergeCells count="1">
    <mergeCell ref="A1:G1"/>
  </mergeCells>
  <printOptions horizontalCentered="1"/>
  <pageMargins left="0.74803149606299213" right="0.74803149606299213" top="0.74803149606299213" bottom="0.74803149606299213" header="0.31496062992125984" footer="0"/>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XY38"/>
  <sheetViews>
    <sheetView showGridLines="0" zoomScale="70" zoomScaleNormal="70" zoomScaleSheetLayoutView="85" workbookViewId="0">
      <pane xSplit="1" ySplit="3" topLeftCell="X4" activePane="bottomRight" state="frozen"/>
      <selection activeCell="D33" sqref="D33"/>
      <selection pane="topRight" activeCell="D33" sqref="D33"/>
      <selection pane="bottomLeft" activeCell="D33" sqref="D33"/>
      <selection pane="bottomRight" activeCell="D33" sqref="D33"/>
    </sheetView>
  </sheetViews>
  <sheetFormatPr defaultColWidth="74.28515625" defaultRowHeight="20.25" x14ac:dyDescent="0.35"/>
  <cols>
    <col min="1" max="1" width="78.7109375" style="721" customWidth="1"/>
    <col min="2" max="2" width="21.7109375" style="721" hidden="1" customWidth="1"/>
    <col min="3" max="7" width="10.7109375" style="721" hidden="1" customWidth="1"/>
    <col min="8" max="19" width="11.5703125" style="721" hidden="1" customWidth="1"/>
    <col min="20" max="24" width="12.42578125" style="721" hidden="1" customWidth="1"/>
    <col min="25" max="37" width="12.42578125" style="721" customWidth="1"/>
    <col min="38" max="16384" width="74.28515625" style="325"/>
  </cols>
  <sheetData>
    <row r="1" spans="1:37" ht="19.149999999999999" customHeight="1" x14ac:dyDescent="0.3">
      <c r="A1" s="3475" t="s">
        <v>5353</v>
      </c>
      <c r="B1" s="3475"/>
      <c r="C1" s="3475"/>
      <c r="D1" s="3475"/>
      <c r="E1" s="3475"/>
      <c r="F1" s="3475"/>
      <c r="G1" s="3475"/>
      <c r="H1" s="3475"/>
      <c r="I1" s="3475"/>
      <c r="J1" s="3475"/>
      <c r="K1" s="3475"/>
      <c r="L1" s="3475"/>
      <c r="M1" s="3475"/>
      <c r="N1" s="3475"/>
      <c r="O1" s="3475"/>
      <c r="P1" s="3475"/>
      <c r="Q1" s="3475"/>
      <c r="R1" s="3475"/>
      <c r="S1" s="3475"/>
      <c r="T1" s="3475"/>
      <c r="U1" s="3475"/>
      <c r="V1" s="3475"/>
      <c r="W1" s="3475"/>
      <c r="X1" s="3475"/>
      <c r="Y1" s="3475"/>
      <c r="Z1" s="3475"/>
      <c r="AA1" s="3475"/>
      <c r="AB1" s="3475"/>
      <c r="AC1" s="3475"/>
      <c r="AD1" s="3475"/>
      <c r="AE1" s="3475"/>
      <c r="AF1" s="856"/>
      <c r="AG1" s="325"/>
      <c r="AH1" s="325"/>
      <c r="AI1" s="325"/>
      <c r="AJ1" s="325"/>
      <c r="AK1" s="325"/>
    </row>
    <row r="2" spans="1:37" ht="19.5" customHeight="1" thickBot="1" x14ac:dyDescent="0.4">
      <c r="A2" s="857"/>
      <c r="F2" s="858"/>
      <c r="G2" s="858"/>
      <c r="H2" s="858"/>
      <c r="I2" s="859"/>
      <c r="J2" s="859"/>
      <c r="K2" s="859"/>
      <c r="L2" s="859"/>
      <c r="M2" s="859"/>
      <c r="N2" s="859"/>
      <c r="O2" s="860"/>
      <c r="P2" s="860"/>
      <c r="Q2" s="860"/>
      <c r="R2" s="860"/>
      <c r="S2" s="860"/>
      <c r="T2" s="860"/>
      <c r="U2" s="860"/>
      <c r="V2" s="860"/>
      <c r="W2" s="860"/>
      <c r="X2" s="860"/>
      <c r="Y2" s="860"/>
      <c r="Z2" s="860"/>
      <c r="AA2" s="860"/>
      <c r="AB2" s="860"/>
      <c r="AC2" s="860"/>
      <c r="AD2" s="860"/>
      <c r="AE2" s="860"/>
      <c r="AF2" s="860"/>
      <c r="AG2" s="860"/>
      <c r="AH2" s="860"/>
      <c r="AI2" s="860"/>
      <c r="AJ2" s="860"/>
      <c r="AK2" s="860" t="s">
        <v>519</v>
      </c>
    </row>
    <row r="3" spans="1:37" s="863" customFormat="1" ht="30" customHeight="1" thickTop="1" thickBot="1" x14ac:dyDescent="0.35">
      <c r="A3" s="861"/>
      <c r="B3" s="862">
        <v>43435</v>
      </c>
      <c r="C3" s="862">
        <v>43466</v>
      </c>
      <c r="D3" s="862">
        <v>43497</v>
      </c>
      <c r="E3" s="862">
        <v>43525</v>
      </c>
      <c r="F3" s="862">
        <v>43556</v>
      </c>
      <c r="G3" s="862">
        <v>43586</v>
      </c>
      <c r="H3" s="862">
        <v>43617</v>
      </c>
      <c r="I3" s="862">
        <v>43647</v>
      </c>
      <c r="J3" s="862">
        <v>43678</v>
      </c>
      <c r="K3" s="862">
        <v>43709</v>
      </c>
      <c r="L3" s="862">
        <v>43739</v>
      </c>
      <c r="M3" s="862">
        <v>43770</v>
      </c>
      <c r="N3" s="862">
        <v>43800</v>
      </c>
      <c r="O3" s="862">
        <v>43831</v>
      </c>
      <c r="P3" s="862" t="s">
        <v>2787</v>
      </c>
      <c r="Q3" s="862" t="s">
        <v>2788</v>
      </c>
      <c r="R3" s="862" t="s">
        <v>662</v>
      </c>
      <c r="S3" s="862" t="s">
        <v>361</v>
      </c>
      <c r="T3" s="862">
        <v>43983</v>
      </c>
      <c r="U3" s="862">
        <v>44013</v>
      </c>
      <c r="V3" s="862">
        <v>44044</v>
      </c>
      <c r="W3" s="862">
        <v>44075</v>
      </c>
      <c r="X3" s="862">
        <v>44105</v>
      </c>
      <c r="Y3" s="862">
        <v>44136</v>
      </c>
      <c r="Z3" s="862">
        <v>44166</v>
      </c>
      <c r="AA3" s="862">
        <v>44197</v>
      </c>
      <c r="AB3" s="862">
        <v>44228</v>
      </c>
      <c r="AC3" s="862">
        <v>44256</v>
      </c>
      <c r="AD3" s="862">
        <v>44287</v>
      </c>
      <c r="AE3" s="862">
        <v>44317</v>
      </c>
      <c r="AF3" s="862">
        <v>44348</v>
      </c>
      <c r="AG3" s="862">
        <v>44378</v>
      </c>
      <c r="AH3" s="862">
        <v>44409</v>
      </c>
      <c r="AI3" s="862">
        <v>44440</v>
      </c>
      <c r="AJ3" s="862">
        <v>44470</v>
      </c>
      <c r="AK3" s="862">
        <v>44502</v>
      </c>
    </row>
    <row r="4" spans="1:37" ht="21" customHeight="1" thickTop="1" x14ac:dyDescent="0.5">
      <c r="A4" s="446" t="s">
        <v>586</v>
      </c>
      <c r="B4" s="864">
        <v>158512.93310505582</v>
      </c>
      <c r="C4" s="447">
        <v>156176.79907123878</v>
      </c>
      <c r="D4" s="447">
        <v>155559.312910254</v>
      </c>
      <c r="E4" s="447">
        <v>157176.41799536388</v>
      </c>
      <c r="F4" s="447">
        <v>155777.31136773273</v>
      </c>
      <c r="G4" s="447">
        <v>156106.32268643624</v>
      </c>
      <c r="H4" s="447">
        <v>157047.73795297285</v>
      </c>
      <c r="I4" s="447">
        <v>156235.82846183961</v>
      </c>
      <c r="J4" s="447">
        <v>155665.62861001887</v>
      </c>
      <c r="K4" s="447">
        <v>155894.77198606762</v>
      </c>
      <c r="L4" s="447">
        <v>157710.24959835861</v>
      </c>
      <c r="M4" s="447">
        <v>160075.11680521537</v>
      </c>
      <c r="N4" s="447">
        <v>158829.19991170664</v>
      </c>
      <c r="O4" s="447">
        <v>158109.92677278758</v>
      </c>
      <c r="P4" s="447">
        <v>155027.02874682622</v>
      </c>
      <c r="Q4" s="447">
        <v>157070.60830749874</v>
      </c>
      <c r="R4" s="447">
        <v>158086.55734955327</v>
      </c>
      <c r="S4" s="447">
        <v>159423.89086724311</v>
      </c>
      <c r="T4" s="447">
        <v>162560.29688116137</v>
      </c>
      <c r="U4" s="447">
        <v>163940.37218923523</v>
      </c>
      <c r="V4" s="447">
        <v>165212.32898886659</v>
      </c>
      <c r="W4" s="447">
        <v>166323.64675499118</v>
      </c>
      <c r="X4" s="447">
        <v>167249.09921072589</v>
      </c>
      <c r="Y4" s="447">
        <v>172271.11478658416</v>
      </c>
      <c r="Z4" s="447">
        <v>173239.41630281007</v>
      </c>
      <c r="AA4" s="447">
        <v>174511.11845219147</v>
      </c>
      <c r="AB4" s="447">
        <v>177629.54095807864</v>
      </c>
      <c r="AC4" s="447">
        <v>175261.56960601482</v>
      </c>
      <c r="AD4" s="447">
        <v>175985.01713520562</v>
      </c>
      <c r="AE4" s="447">
        <v>176630.80346289391</v>
      </c>
      <c r="AF4" s="447">
        <v>176095.04113275107</v>
      </c>
      <c r="AG4" s="447">
        <v>173243.77049709883</v>
      </c>
      <c r="AH4" s="447">
        <v>172210.92636174805</v>
      </c>
      <c r="AI4" s="447">
        <v>170872.94173904258</v>
      </c>
      <c r="AJ4" s="447">
        <v>172961.34435037069</v>
      </c>
      <c r="AK4" s="447">
        <v>173457.1885799703</v>
      </c>
    </row>
    <row r="5" spans="1:37" ht="21" customHeight="1" x14ac:dyDescent="0.5">
      <c r="A5" s="450" t="s">
        <v>524</v>
      </c>
      <c r="B5" s="865">
        <v>13047.279731130708</v>
      </c>
      <c r="C5" s="451">
        <v>13028.920190513672</v>
      </c>
      <c r="D5" s="451">
        <v>13338.828392184547</v>
      </c>
      <c r="E5" s="451">
        <v>13956.499425182839</v>
      </c>
      <c r="F5" s="451">
        <v>13175.933777549408</v>
      </c>
      <c r="G5" s="451">
        <v>12504.634318057073</v>
      </c>
      <c r="H5" s="451">
        <v>14147.519214386912</v>
      </c>
      <c r="I5" s="451">
        <v>13790.894689327008</v>
      </c>
      <c r="J5" s="451">
        <v>11264.416213562248</v>
      </c>
      <c r="K5" s="451">
        <v>11474.904579235619</v>
      </c>
      <c r="L5" s="451">
        <v>11717.444321068455</v>
      </c>
      <c r="M5" s="451">
        <v>12486.49423869058</v>
      </c>
      <c r="N5" s="451">
        <v>13172.099934014248</v>
      </c>
      <c r="O5" s="451">
        <v>12845.577172030646</v>
      </c>
      <c r="P5" s="451">
        <v>12171.83072583594</v>
      </c>
      <c r="Q5" s="451">
        <v>11986.028141263392</v>
      </c>
      <c r="R5" s="451">
        <v>12684.021258498115</v>
      </c>
      <c r="S5" s="451">
        <v>12101.209585709285</v>
      </c>
      <c r="T5" s="451">
        <v>12161.374791376244</v>
      </c>
      <c r="U5" s="451">
        <v>12151.495247312354</v>
      </c>
      <c r="V5" s="451">
        <v>12551.822126785599</v>
      </c>
      <c r="W5" s="451">
        <v>13139.993910879541</v>
      </c>
      <c r="X5" s="451">
        <v>13846.5103259567</v>
      </c>
      <c r="Y5" s="451">
        <v>14082.199728696101</v>
      </c>
      <c r="Z5" s="451">
        <v>14612.724429194117</v>
      </c>
      <c r="AA5" s="451">
        <v>14482.280906990763</v>
      </c>
      <c r="AB5" s="451">
        <v>14370.380578511233</v>
      </c>
      <c r="AC5" s="451">
        <v>14183.329417887086</v>
      </c>
      <c r="AD5" s="451">
        <v>12692.128440030836</v>
      </c>
      <c r="AE5" s="451">
        <v>12717.669565106342</v>
      </c>
      <c r="AF5" s="451">
        <v>12510.222352197976</v>
      </c>
      <c r="AG5" s="451">
        <v>12458.869671010003</v>
      </c>
      <c r="AH5" s="451">
        <v>12323.676324226843</v>
      </c>
      <c r="AI5" s="451">
        <v>12106.149519959015</v>
      </c>
      <c r="AJ5" s="451">
        <v>11425.269671392629</v>
      </c>
      <c r="AK5" s="451">
        <v>11375.31000347917</v>
      </c>
    </row>
    <row r="6" spans="1:37" s="351" customFormat="1" ht="21" customHeight="1" x14ac:dyDescent="0.5">
      <c r="A6" s="450" t="s">
        <v>530</v>
      </c>
      <c r="B6" s="865">
        <v>70.808454440000006</v>
      </c>
      <c r="C6" s="451">
        <v>69.926823560000003</v>
      </c>
      <c r="D6" s="451">
        <v>68.461309540000002</v>
      </c>
      <c r="E6" s="451">
        <v>68.91741442</v>
      </c>
      <c r="F6" s="451">
        <v>68.01520902</v>
      </c>
      <c r="G6" s="451">
        <v>67.115435640000001</v>
      </c>
      <c r="H6" s="451">
        <v>87.216233729999999</v>
      </c>
      <c r="I6" s="451">
        <v>44.030005299999999</v>
      </c>
      <c r="J6" s="451">
        <v>44.829708489999994</v>
      </c>
      <c r="K6" s="451">
        <v>44.057800919999991</v>
      </c>
      <c r="L6" s="451">
        <v>44.204257439999999</v>
      </c>
      <c r="M6" s="451">
        <v>43.420813669999994</v>
      </c>
      <c r="N6" s="451">
        <v>43.79300117999999</v>
      </c>
      <c r="O6" s="451">
        <v>42.818415430000002</v>
      </c>
      <c r="P6" s="451">
        <v>42.53259414</v>
      </c>
      <c r="Q6" s="451">
        <v>48.742098580000004</v>
      </c>
      <c r="R6" s="451">
        <v>41.880742009999999</v>
      </c>
      <c r="S6" s="451">
        <v>41.950179869999999</v>
      </c>
      <c r="T6" s="451">
        <v>42.063946999999999</v>
      </c>
      <c r="U6" s="451">
        <v>42.064691390000007</v>
      </c>
      <c r="V6" s="451">
        <v>42.195459270000001</v>
      </c>
      <c r="W6" s="451">
        <v>2.1504089999999998</v>
      </c>
      <c r="X6" s="451">
        <v>2.1650823099999998</v>
      </c>
      <c r="Y6" s="451">
        <v>2.2737708599999999</v>
      </c>
      <c r="Z6" s="451">
        <v>2.2504919900000004</v>
      </c>
      <c r="AA6" s="451">
        <v>2.2670240000000002</v>
      </c>
      <c r="AB6" s="451">
        <v>2.2869962000000004</v>
      </c>
      <c r="AC6" s="451">
        <v>2.30494332</v>
      </c>
      <c r="AD6" s="451">
        <v>0.81232177000000005</v>
      </c>
      <c r="AE6" s="451">
        <v>1.3217221499999998</v>
      </c>
      <c r="AF6" s="451">
        <v>1.86552451</v>
      </c>
      <c r="AG6" s="451">
        <v>2.2260569100000001</v>
      </c>
      <c r="AH6" s="451">
        <v>2.3274240600000002</v>
      </c>
      <c r="AI6" s="451">
        <v>2.3436036699999998</v>
      </c>
      <c r="AJ6" s="451">
        <v>2.18749086</v>
      </c>
      <c r="AK6" s="451">
        <v>2.308065</v>
      </c>
    </row>
    <row r="7" spans="1:37" s="351" customFormat="1" ht="21" customHeight="1" x14ac:dyDescent="0.5">
      <c r="A7" s="450" t="s">
        <v>531</v>
      </c>
      <c r="B7" s="865">
        <v>23981.179039734518</v>
      </c>
      <c r="C7" s="451">
        <v>23999.711968565542</v>
      </c>
      <c r="D7" s="451">
        <v>23234.766982419998</v>
      </c>
      <c r="E7" s="451">
        <v>23998.443679835873</v>
      </c>
      <c r="F7" s="451">
        <v>23656.957258728187</v>
      </c>
      <c r="G7" s="451">
        <v>24119.601870569884</v>
      </c>
      <c r="H7" s="451">
        <v>22525.299079888478</v>
      </c>
      <c r="I7" s="451">
        <v>22642.784235894014</v>
      </c>
      <c r="J7" s="451">
        <v>21954.250832137957</v>
      </c>
      <c r="K7" s="451">
        <v>21495.855381336893</v>
      </c>
      <c r="L7" s="451">
        <v>21482.530849012772</v>
      </c>
      <c r="M7" s="451">
        <v>21585.882983112366</v>
      </c>
      <c r="N7" s="451">
        <v>21885.937184484981</v>
      </c>
      <c r="O7" s="451">
        <v>22098.505558605117</v>
      </c>
      <c r="P7" s="451">
        <v>21584.619325079337</v>
      </c>
      <c r="Q7" s="451">
        <v>21736.202814859342</v>
      </c>
      <c r="R7" s="451">
        <v>22012.323638679365</v>
      </c>
      <c r="S7" s="451">
        <v>22999.245957246225</v>
      </c>
      <c r="T7" s="451">
        <v>23162.726524735568</v>
      </c>
      <c r="U7" s="451">
        <v>22594.147387625617</v>
      </c>
      <c r="V7" s="451">
        <v>22270.012782734033</v>
      </c>
      <c r="W7" s="451">
        <v>21240.7382201648</v>
      </c>
      <c r="X7" s="451">
        <v>21370.426175727262</v>
      </c>
      <c r="Y7" s="451">
        <v>21445.367282544248</v>
      </c>
      <c r="Z7" s="451">
        <v>21326.911107629861</v>
      </c>
      <c r="AA7" s="451">
        <v>22187.646496585847</v>
      </c>
      <c r="AB7" s="451">
        <v>21418.493662607907</v>
      </c>
      <c r="AC7" s="451">
        <v>20646.994413098248</v>
      </c>
      <c r="AD7" s="451">
        <v>20734.429404388622</v>
      </c>
      <c r="AE7" s="451">
        <v>20596.008722094131</v>
      </c>
      <c r="AF7" s="451">
        <v>20636.569175158955</v>
      </c>
      <c r="AG7" s="451">
        <v>20457.727296515153</v>
      </c>
      <c r="AH7" s="451">
        <v>20342.89395600191</v>
      </c>
      <c r="AI7" s="451">
        <v>19773.65885797438</v>
      </c>
      <c r="AJ7" s="451">
        <v>20848.82917263803</v>
      </c>
      <c r="AK7" s="451">
        <v>20713.851710168747</v>
      </c>
    </row>
    <row r="8" spans="1:37" s="351" customFormat="1" ht="21" customHeight="1" x14ac:dyDescent="0.5">
      <c r="A8" s="450" t="s">
        <v>554</v>
      </c>
      <c r="B8" s="865">
        <v>4412.3720852048655</v>
      </c>
      <c r="C8" s="451">
        <v>4441.3158730599989</v>
      </c>
      <c r="D8" s="451">
        <v>4116.7991356000002</v>
      </c>
      <c r="E8" s="451">
        <v>4189.2393139254018</v>
      </c>
      <c r="F8" s="451">
        <v>4263.0469148194288</v>
      </c>
      <c r="G8" s="451">
        <v>4335.0999730688081</v>
      </c>
      <c r="H8" s="451">
        <v>4742.9754124999672</v>
      </c>
      <c r="I8" s="451">
        <v>4533.9441483499986</v>
      </c>
      <c r="J8" s="451">
        <v>4560.0265176800003</v>
      </c>
      <c r="K8" s="451">
        <v>4546.4298366699995</v>
      </c>
      <c r="L8" s="451">
        <v>4602.9665903600007</v>
      </c>
      <c r="M8" s="451">
        <v>4691.5038830453896</v>
      </c>
      <c r="N8" s="451">
        <v>4290.47817149</v>
      </c>
      <c r="O8" s="451">
        <v>4256.0865811900003</v>
      </c>
      <c r="P8" s="451">
        <v>4134.5035669399995</v>
      </c>
      <c r="Q8" s="451">
        <v>4245.4066414700001</v>
      </c>
      <c r="R8" s="451">
        <v>4231.4683437900003</v>
      </c>
      <c r="S8" s="451">
        <v>4294.0903105299994</v>
      </c>
      <c r="T8" s="451">
        <v>4291.3451237399995</v>
      </c>
      <c r="U8" s="451">
        <v>3436.8730822299999</v>
      </c>
      <c r="V8" s="451">
        <v>3544.2517874499999</v>
      </c>
      <c r="W8" s="451">
        <v>3483.6579102999995</v>
      </c>
      <c r="X8" s="451">
        <v>3510.1041370100002</v>
      </c>
      <c r="Y8" s="451">
        <v>3503.4701529399999</v>
      </c>
      <c r="Z8" s="451">
        <v>3346.7853945400007</v>
      </c>
      <c r="AA8" s="451">
        <v>3498.5202429299998</v>
      </c>
      <c r="AB8" s="451">
        <v>3528.2013638900003</v>
      </c>
      <c r="AC8" s="451">
        <v>3417.8375146000003</v>
      </c>
      <c r="AD8" s="451">
        <v>3859.26199576</v>
      </c>
      <c r="AE8" s="451">
        <v>3906.4620248699998</v>
      </c>
      <c r="AF8" s="451">
        <v>3815.4481699399994</v>
      </c>
      <c r="AG8" s="451">
        <v>3829.2538815600001</v>
      </c>
      <c r="AH8" s="451">
        <v>3904.7027336099995</v>
      </c>
      <c r="AI8" s="451">
        <v>3944.1949184099994</v>
      </c>
      <c r="AJ8" s="451">
        <v>4100.3116273999995</v>
      </c>
      <c r="AK8" s="451">
        <v>4205.9434887199996</v>
      </c>
    </row>
    <row r="9" spans="1:37" s="351" customFormat="1" ht="21" customHeight="1" x14ac:dyDescent="0.5">
      <c r="A9" s="450" t="s">
        <v>555</v>
      </c>
      <c r="B9" s="865">
        <v>163.86700480000002</v>
      </c>
      <c r="C9" s="451">
        <v>162.10704654</v>
      </c>
      <c r="D9" s="451">
        <v>169.89965837</v>
      </c>
      <c r="E9" s="451">
        <v>160.14100066</v>
      </c>
      <c r="F9" s="451">
        <v>169.89227180999998</v>
      </c>
      <c r="G9" s="451">
        <v>167.28082714000001</v>
      </c>
      <c r="H9" s="451">
        <v>165.60684165999999</v>
      </c>
      <c r="I9" s="451">
        <v>163.08224885999999</v>
      </c>
      <c r="J9" s="451">
        <v>157.31331079999998</v>
      </c>
      <c r="K9" s="451">
        <v>156.98074539999999</v>
      </c>
      <c r="L9" s="451">
        <v>160.83398560000001</v>
      </c>
      <c r="M9" s="451">
        <v>153.04045567</v>
      </c>
      <c r="N9" s="451">
        <v>178.50163032</v>
      </c>
      <c r="O9" s="451">
        <v>169.30126107000001</v>
      </c>
      <c r="P9" s="451">
        <v>155.56229945000001</v>
      </c>
      <c r="Q9" s="451">
        <v>156.36168997000001</v>
      </c>
      <c r="R9" s="451">
        <v>145.32306366</v>
      </c>
      <c r="S9" s="451">
        <v>144.88703622</v>
      </c>
      <c r="T9" s="451">
        <v>137.93518655</v>
      </c>
      <c r="U9" s="451">
        <v>144.42753895000001</v>
      </c>
      <c r="V9" s="451">
        <v>144.07684077000002</v>
      </c>
      <c r="W9" s="451">
        <v>131.80990048000001</v>
      </c>
      <c r="X9" s="451">
        <v>133.71977916</v>
      </c>
      <c r="Y9" s="451">
        <v>136.63254471000002</v>
      </c>
      <c r="Z9" s="451">
        <v>140.81951545000001</v>
      </c>
      <c r="AA9" s="451">
        <v>143.46674062000002</v>
      </c>
      <c r="AB9" s="451">
        <v>135.0943795</v>
      </c>
      <c r="AC9" s="451">
        <v>134.63193837</v>
      </c>
      <c r="AD9" s="451">
        <v>115.89166911999999</v>
      </c>
      <c r="AE9" s="451">
        <v>117.26920045999998</v>
      </c>
      <c r="AF9" s="451">
        <v>110.74237250000002</v>
      </c>
      <c r="AG9" s="451">
        <v>142.78335443</v>
      </c>
      <c r="AH9" s="451">
        <v>194.82521812000005</v>
      </c>
      <c r="AI9" s="451">
        <v>256.18211001999998</v>
      </c>
      <c r="AJ9" s="451">
        <v>254.46689935999999</v>
      </c>
      <c r="AK9" s="451">
        <v>345.46743459999999</v>
      </c>
    </row>
    <row r="10" spans="1:37" ht="21" customHeight="1" x14ac:dyDescent="0.5">
      <c r="A10" s="450" t="s">
        <v>556</v>
      </c>
      <c r="B10" s="865">
        <v>20160.381574957319</v>
      </c>
      <c r="C10" s="451">
        <v>19710.980177258956</v>
      </c>
      <c r="D10" s="451">
        <v>19555.553487326873</v>
      </c>
      <c r="E10" s="451">
        <v>19829.107341328967</v>
      </c>
      <c r="F10" s="451">
        <v>19405.830580150825</v>
      </c>
      <c r="G10" s="451">
        <v>19549.930824703155</v>
      </c>
      <c r="H10" s="451">
        <v>18530.252900189818</v>
      </c>
      <c r="I10" s="451">
        <v>18600.977000758634</v>
      </c>
      <c r="J10" s="451">
        <v>18863.69621479441</v>
      </c>
      <c r="K10" s="451">
        <v>18902.199191428786</v>
      </c>
      <c r="L10" s="451">
        <v>19497.038842197759</v>
      </c>
      <c r="M10" s="451">
        <v>19636.133284621937</v>
      </c>
      <c r="N10" s="451">
        <v>19919.52115390863</v>
      </c>
      <c r="O10" s="451">
        <v>19822.761949744294</v>
      </c>
      <c r="P10" s="451">
        <v>19592.694517441021</v>
      </c>
      <c r="Q10" s="451">
        <v>19155.616632189493</v>
      </c>
      <c r="R10" s="451">
        <v>19369.580815703634</v>
      </c>
      <c r="S10" s="451">
        <v>19319.270492094925</v>
      </c>
      <c r="T10" s="451">
        <v>19798.496291407562</v>
      </c>
      <c r="U10" s="451">
        <v>19838.825496268899</v>
      </c>
      <c r="V10" s="451">
        <v>19915.59955949257</v>
      </c>
      <c r="W10" s="451">
        <v>20148.123561256318</v>
      </c>
      <c r="X10" s="451">
        <v>19748.943854913268</v>
      </c>
      <c r="Y10" s="451">
        <v>20209.653852472369</v>
      </c>
      <c r="Z10" s="451">
        <v>20068.589095498242</v>
      </c>
      <c r="AA10" s="451">
        <v>20258.576287284857</v>
      </c>
      <c r="AB10" s="451">
        <v>20740.379299445787</v>
      </c>
      <c r="AC10" s="451">
        <v>20788.518788180856</v>
      </c>
      <c r="AD10" s="451">
        <v>16812.451549526497</v>
      </c>
      <c r="AE10" s="451">
        <v>16818.379975067288</v>
      </c>
      <c r="AF10" s="451">
        <v>17249.544331875037</v>
      </c>
      <c r="AG10" s="451">
        <v>16671.867293585161</v>
      </c>
      <c r="AH10" s="451">
        <v>16585.128403111376</v>
      </c>
      <c r="AI10" s="451">
        <v>16603.372820336957</v>
      </c>
      <c r="AJ10" s="451">
        <v>16833.168290527414</v>
      </c>
      <c r="AK10" s="451">
        <v>16886.595540045597</v>
      </c>
    </row>
    <row r="11" spans="1:37" ht="21" customHeight="1" x14ac:dyDescent="0.5">
      <c r="A11" s="450" t="s">
        <v>566</v>
      </c>
      <c r="B11" s="865">
        <v>24696.943584104411</v>
      </c>
      <c r="C11" s="451">
        <v>24482.663036116712</v>
      </c>
      <c r="D11" s="451">
        <v>25202.084896078071</v>
      </c>
      <c r="E11" s="451">
        <v>25092.835939981163</v>
      </c>
      <c r="F11" s="451">
        <v>24530.886053230377</v>
      </c>
      <c r="G11" s="451">
        <v>24926.865502970086</v>
      </c>
      <c r="H11" s="451">
        <v>25728.193414111905</v>
      </c>
      <c r="I11" s="451">
        <v>25071.826491368221</v>
      </c>
      <c r="J11" s="451">
        <v>25616.925527024934</v>
      </c>
      <c r="K11" s="451">
        <v>26561.361469714338</v>
      </c>
      <c r="L11" s="451">
        <v>26602.45237020226</v>
      </c>
      <c r="M11" s="451">
        <v>27038.598485840859</v>
      </c>
      <c r="N11" s="451">
        <v>24256.976176717992</v>
      </c>
      <c r="O11" s="451">
        <v>24694.848161147322</v>
      </c>
      <c r="P11" s="451">
        <v>24147.678586824113</v>
      </c>
      <c r="Q11" s="451">
        <v>24111.024907990173</v>
      </c>
      <c r="R11" s="451">
        <v>23423.441832968216</v>
      </c>
      <c r="S11" s="451">
        <v>23764.674324854881</v>
      </c>
      <c r="T11" s="451">
        <v>24192.170942217046</v>
      </c>
      <c r="U11" s="451">
        <v>24128.365592832888</v>
      </c>
      <c r="V11" s="451">
        <v>23596.459194431762</v>
      </c>
      <c r="W11" s="451">
        <v>24431.768504288397</v>
      </c>
      <c r="X11" s="451">
        <v>23839.355005042496</v>
      </c>
      <c r="Y11" s="451">
        <v>24371.844420055597</v>
      </c>
      <c r="Z11" s="451">
        <v>23718.217639280083</v>
      </c>
      <c r="AA11" s="451">
        <v>24201.205175347804</v>
      </c>
      <c r="AB11" s="451">
        <v>23774.297309213631</v>
      </c>
      <c r="AC11" s="451">
        <v>24029.09207699513</v>
      </c>
      <c r="AD11" s="451">
        <v>24239.932360575494</v>
      </c>
      <c r="AE11" s="451">
        <v>23785.326990273184</v>
      </c>
      <c r="AF11" s="451">
        <v>23498.190297985977</v>
      </c>
      <c r="AG11" s="451">
        <v>22864.980161106327</v>
      </c>
      <c r="AH11" s="451">
        <v>21914.523912395376</v>
      </c>
      <c r="AI11" s="451">
        <v>21946.518729684038</v>
      </c>
      <c r="AJ11" s="451">
        <v>22217.24997735682</v>
      </c>
      <c r="AK11" s="451">
        <v>23344.133248439561</v>
      </c>
    </row>
    <row r="12" spans="1:37" ht="21" customHeight="1" x14ac:dyDescent="0.5">
      <c r="A12" s="450" t="s">
        <v>570</v>
      </c>
      <c r="B12" s="865">
        <v>3666.4427433965648</v>
      </c>
      <c r="C12" s="451">
        <v>3676.901831600781</v>
      </c>
      <c r="D12" s="451">
        <v>3648.3280808459285</v>
      </c>
      <c r="E12" s="451">
        <v>3768.1505510332645</v>
      </c>
      <c r="F12" s="451">
        <v>3774.2724302064835</v>
      </c>
      <c r="G12" s="451">
        <v>3725.6487341874395</v>
      </c>
      <c r="H12" s="451">
        <v>3753.8561423111018</v>
      </c>
      <c r="I12" s="451">
        <v>3786.4175798419701</v>
      </c>
      <c r="J12" s="451">
        <v>3695.6811222136262</v>
      </c>
      <c r="K12" s="451">
        <v>3909.5876638281488</v>
      </c>
      <c r="L12" s="451">
        <v>3990.2381741011081</v>
      </c>
      <c r="M12" s="451">
        <v>4130.4766639854124</v>
      </c>
      <c r="N12" s="451">
        <v>3850.7591331895574</v>
      </c>
      <c r="O12" s="451">
        <v>3786.1801009899277</v>
      </c>
      <c r="P12" s="451">
        <v>3703.7094429521485</v>
      </c>
      <c r="Q12" s="451">
        <v>4071.4741167698603</v>
      </c>
      <c r="R12" s="451">
        <v>4046.062154211158</v>
      </c>
      <c r="S12" s="451">
        <v>4053.6602924487124</v>
      </c>
      <c r="T12" s="451">
        <v>4670.8504502242849</v>
      </c>
      <c r="U12" s="451">
        <v>4668.7991359649504</v>
      </c>
      <c r="V12" s="451">
        <v>4822.3742884810335</v>
      </c>
      <c r="W12" s="451">
        <v>5009.5711994347103</v>
      </c>
      <c r="X12" s="451">
        <v>5048.2620714017439</v>
      </c>
      <c r="Y12" s="451">
        <v>4971.3235806414532</v>
      </c>
      <c r="Z12" s="451">
        <v>4989.3818303649441</v>
      </c>
      <c r="AA12" s="451">
        <v>5050.8464218871568</v>
      </c>
      <c r="AB12" s="451">
        <v>5061.3071111099025</v>
      </c>
      <c r="AC12" s="451">
        <v>6204.7360015554823</v>
      </c>
      <c r="AD12" s="451">
        <v>6374.6342448600089</v>
      </c>
      <c r="AE12" s="451">
        <v>6463.583834660616</v>
      </c>
      <c r="AF12" s="451">
        <v>6246.5768161268616</v>
      </c>
      <c r="AG12" s="451">
        <v>4987.7255037478535</v>
      </c>
      <c r="AH12" s="451">
        <v>4934.4483477504409</v>
      </c>
      <c r="AI12" s="451">
        <v>4933.6096199319099</v>
      </c>
      <c r="AJ12" s="451">
        <v>5026.2605331301811</v>
      </c>
      <c r="AK12" s="451">
        <v>5210.687962110047</v>
      </c>
    </row>
    <row r="13" spans="1:37" ht="21" customHeight="1" x14ac:dyDescent="0.5">
      <c r="A13" s="450" t="s">
        <v>576</v>
      </c>
      <c r="B13" s="865">
        <v>38793.068745323028</v>
      </c>
      <c r="C13" s="451">
        <v>37823.616962911838</v>
      </c>
      <c r="D13" s="451">
        <v>37740.876971017547</v>
      </c>
      <c r="E13" s="451">
        <v>37614.786291354067</v>
      </c>
      <c r="F13" s="451">
        <v>37632.484003006401</v>
      </c>
      <c r="G13" s="451">
        <v>38185.517088296649</v>
      </c>
      <c r="H13" s="451">
        <v>37909.204121887706</v>
      </c>
      <c r="I13" s="451">
        <v>38128.653694148212</v>
      </c>
      <c r="J13" s="451">
        <v>38783.180253459017</v>
      </c>
      <c r="K13" s="451">
        <v>38264.199586790033</v>
      </c>
      <c r="L13" s="451">
        <v>39002.284588300172</v>
      </c>
      <c r="M13" s="451">
        <v>39119.653938196549</v>
      </c>
      <c r="N13" s="451">
        <v>39558.412981099034</v>
      </c>
      <c r="O13" s="451">
        <v>38962.103636535467</v>
      </c>
      <c r="P13" s="451">
        <v>38206.891099927219</v>
      </c>
      <c r="Q13" s="451">
        <v>39365.87904787228</v>
      </c>
      <c r="R13" s="451">
        <v>40053.72744267113</v>
      </c>
      <c r="S13" s="451">
        <v>41008.129499379698</v>
      </c>
      <c r="T13" s="451">
        <v>41989.609506348548</v>
      </c>
      <c r="U13" s="451">
        <v>44290.760990755218</v>
      </c>
      <c r="V13" s="451">
        <v>45431.405250047457</v>
      </c>
      <c r="W13" s="451">
        <v>46216.641469166396</v>
      </c>
      <c r="X13" s="451">
        <v>46769.589970631627</v>
      </c>
      <c r="Y13" s="451">
        <v>50286.200646568934</v>
      </c>
      <c r="Z13" s="451">
        <v>51363.007846405933</v>
      </c>
      <c r="AA13" s="451">
        <v>51468.205443348714</v>
      </c>
      <c r="AB13" s="451">
        <v>52380.71782859767</v>
      </c>
      <c r="AC13" s="451">
        <v>52355.457472521586</v>
      </c>
      <c r="AD13" s="451">
        <v>55624.074385616892</v>
      </c>
      <c r="AE13" s="451">
        <v>57178.699792004838</v>
      </c>
      <c r="AF13" s="451">
        <v>56520.142495784312</v>
      </c>
      <c r="AG13" s="451">
        <v>56491.340334682682</v>
      </c>
      <c r="AH13" s="451">
        <v>56160.026325474522</v>
      </c>
      <c r="AI13" s="451">
        <v>55194.615727390606</v>
      </c>
      <c r="AJ13" s="451">
        <v>55864.117733105129</v>
      </c>
      <c r="AK13" s="451">
        <v>54999.122943645067</v>
      </c>
    </row>
    <row r="14" spans="1:37" ht="21" customHeight="1" x14ac:dyDescent="0.5">
      <c r="A14" s="450" t="s">
        <v>587</v>
      </c>
      <c r="B14" s="865">
        <v>3140.4264033495288</v>
      </c>
      <c r="C14" s="451">
        <v>3080.5680656875534</v>
      </c>
      <c r="D14" s="451">
        <v>2999.227229262814</v>
      </c>
      <c r="E14" s="451">
        <v>3005.0305717166102</v>
      </c>
      <c r="F14" s="451">
        <v>3684.9943208361005</v>
      </c>
      <c r="G14" s="451">
        <v>3602.88678693572</v>
      </c>
      <c r="H14" s="451">
        <v>3114.7079290203565</v>
      </c>
      <c r="I14" s="451">
        <v>3285.3254744111568</v>
      </c>
      <c r="J14" s="451">
        <v>2974.1895169305262</v>
      </c>
      <c r="K14" s="451">
        <v>3116.2749786114782</v>
      </c>
      <c r="L14" s="451">
        <v>3117.2836090052378</v>
      </c>
      <c r="M14" s="451">
        <v>3351.1480743317361</v>
      </c>
      <c r="N14" s="451">
        <v>3563.9067462752496</v>
      </c>
      <c r="O14" s="451">
        <v>3363.5030307959196</v>
      </c>
      <c r="P14" s="451">
        <v>3217.0380462755438</v>
      </c>
      <c r="Q14" s="451">
        <v>3799.6146829818858</v>
      </c>
      <c r="R14" s="451">
        <v>3345.0256315119213</v>
      </c>
      <c r="S14" s="451">
        <v>2823.7935341970051</v>
      </c>
      <c r="T14" s="451">
        <v>2779.2811727938433</v>
      </c>
      <c r="U14" s="451">
        <v>2802.8596124799456</v>
      </c>
      <c r="V14" s="451">
        <v>3006.6108335885488</v>
      </c>
      <c r="W14" s="451">
        <v>2428.1677571144655</v>
      </c>
      <c r="X14" s="451">
        <v>2491.4769490418034</v>
      </c>
      <c r="Y14" s="451">
        <v>2522.6092305210218</v>
      </c>
      <c r="Z14" s="451">
        <v>2505.9451144462919</v>
      </c>
      <c r="AA14" s="451">
        <v>2431.3427330706659</v>
      </c>
      <c r="AB14" s="451">
        <v>2438.8398179158921</v>
      </c>
      <c r="AC14" s="451">
        <v>2461.9642554068696</v>
      </c>
      <c r="AD14" s="451">
        <v>2421.9424988419605</v>
      </c>
      <c r="AE14" s="451">
        <v>2311.1927217399748</v>
      </c>
      <c r="AF14" s="451">
        <v>2247.9602816119418</v>
      </c>
      <c r="AG14" s="451">
        <v>2192.8131024874338</v>
      </c>
      <c r="AH14" s="451">
        <v>2098.2016417985619</v>
      </c>
      <c r="AI14" s="451">
        <v>2159.3694906176183</v>
      </c>
      <c r="AJ14" s="451">
        <v>2075.0904242933539</v>
      </c>
      <c r="AK14" s="451">
        <v>2149.5567034427827</v>
      </c>
    </row>
    <row r="15" spans="1:37" ht="21" customHeight="1" x14ac:dyDescent="0.5">
      <c r="A15" s="450" t="s">
        <v>594</v>
      </c>
      <c r="B15" s="865">
        <v>13127.383936099144</v>
      </c>
      <c r="C15" s="451">
        <v>12991.804279606024</v>
      </c>
      <c r="D15" s="451">
        <v>13569.035340952969</v>
      </c>
      <c r="E15" s="451">
        <v>13785.990548182579</v>
      </c>
      <c r="F15" s="451">
        <v>13468.385201582174</v>
      </c>
      <c r="G15" s="451">
        <v>13091.580289108475</v>
      </c>
      <c r="H15" s="451">
        <v>14621.999283390509</v>
      </c>
      <c r="I15" s="451">
        <v>14513.344936868307</v>
      </c>
      <c r="J15" s="451">
        <v>15720.222509688003</v>
      </c>
      <c r="K15" s="451">
        <v>15905.338415821247</v>
      </c>
      <c r="L15" s="451">
        <v>16005.751516372969</v>
      </c>
      <c r="M15" s="451">
        <v>16258.659735259378</v>
      </c>
      <c r="N15" s="451">
        <v>16348.570251926461</v>
      </c>
      <c r="O15" s="451">
        <v>16385.194551454471</v>
      </c>
      <c r="P15" s="451">
        <v>16490.225167801473</v>
      </c>
      <c r="Q15" s="451">
        <v>16685.05557113497</v>
      </c>
      <c r="R15" s="451">
        <v>16892.655545196056</v>
      </c>
      <c r="S15" s="451">
        <v>17013.007153586168</v>
      </c>
      <c r="T15" s="451">
        <v>17015.341669725811</v>
      </c>
      <c r="U15" s="451">
        <v>17586.50762556056</v>
      </c>
      <c r="V15" s="451">
        <v>17697.378261714981</v>
      </c>
      <c r="W15" s="451">
        <v>17899.450809767837</v>
      </c>
      <c r="X15" s="451">
        <v>18151.558179249358</v>
      </c>
      <c r="Y15" s="451">
        <v>18290.127968940131</v>
      </c>
      <c r="Z15" s="451">
        <v>18589.356929104495</v>
      </c>
      <c r="AA15" s="451">
        <v>18495.313654405767</v>
      </c>
      <c r="AB15" s="451">
        <v>19136.577002980335</v>
      </c>
      <c r="AC15" s="451">
        <v>18946.303219627967</v>
      </c>
      <c r="AD15" s="451">
        <v>22818.886856346544</v>
      </c>
      <c r="AE15" s="451">
        <v>22835.172744657619</v>
      </c>
      <c r="AF15" s="451">
        <v>23072.069799933743</v>
      </c>
      <c r="AG15" s="451">
        <v>22994.421846492456</v>
      </c>
      <c r="AH15" s="451">
        <v>23484.205124688029</v>
      </c>
      <c r="AI15" s="451">
        <v>23738.597843740572</v>
      </c>
      <c r="AJ15" s="451">
        <v>23953.794331403009</v>
      </c>
      <c r="AK15" s="451">
        <v>23738.22915797208</v>
      </c>
    </row>
    <row r="16" spans="1:37" ht="21" customHeight="1" x14ac:dyDescent="0.5">
      <c r="A16" s="450" t="s">
        <v>595</v>
      </c>
      <c r="B16" s="865">
        <v>3865.8759467982077</v>
      </c>
      <c r="C16" s="451">
        <v>3504.3392265755829</v>
      </c>
      <c r="D16" s="451">
        <v>2943.6248510359837</v>
      </c>
      <c r="E16" s="451">
        <v>2772.2140663298223</v>
      </c>
      <c r="F16" s="451">
        <v>2438.4379458740232</v>
      </c>
      <c r="G16" s="451">
        <v>2533.0044296582782</v>
      </c>
      <c r="H16" s="451">
        <v>2407.3024045014672</v>
      </c>
      <c r="I16" s="451">
        <v>2303.7432689323841</v>
      </c>
      <c r="J16" s="451">
        <v>2615.5975871605769</v>
      </c>
      <c r="K16" s="451">
        <v>2104.5066612818482</v>
      </c>
      <c r="L16" s="451">
        <v>2158.1225679349582</v>
      </c>
      <c r="M16" s="451">
        <v>2233.8221990971033</v>
      </c>
      <c r="N16" s="451">
        <v>2363.7071344280025</v>
      </c>
      <c r="O16" s="451">
        <v>2352.2697033803402</v>
      </c>
      <c r="P16" s="451">
        <v>2377.3666820810331</v>
      </c>
      <c r="Q16" s="451">
        <v>2388.3464684831679</v>
      </c>
      <c r="R16" s="451">
        <v>2465.0043601050211</v>
      </c>
      <c r="S16" s="451">
        <v>2520.5914768099892</v>
      </c>
      <c r="T16" s="451">
        <v>2824.8907066800007</v>
      </c>
      <c r="U16" s="451">
        <v>2823.8395812900017</v>
      </c>
      <c r="V16" s="451">
        <v>2714.93204393</v>
      </c>
      <c r="W16" s="451">
        <v>2687.2154452607206</v>
      </c>
      <c r="X16" s="451">
        <v>2833.6108237934754</v>
      </c>
      <c r="Y16" s="451">
        <v>2853.879750546485</v>
      </c>
      <c r="Z16" s="451">
        <v>2888.4273919256243</v>
      </c>
      <c r="AA16" s="451">
        <v>2745.2225502404381</v>
      </c>
      <c r="AB16" s="451">
        <v>2689.9362635698321</v>
      </c>
      <c r="AC16" s="451">
        <v>2813.8707821065632</v>
      </c>
      <c r="AD16" s="451">
        <v>2238.9642793976955</v>
      </c>
      <c r="AE16" s="451">
        <v>2190.0060049900012</v>
      </c>
      <c r="AF16" s="451">
        <v>2243.9999926776891</v>
      </c>
      <c r="AG16" s="451">
        <v>2244.5821953722643</v>
      </c>
      <c r="AH16" s="451">
        <v>2339.4433550006524</v>
      </c>
      <c r="AI16" s="451">
        <v>2371.7083140734062</v>
      </c>
      <c r="AJ16" s="451">
        <v>2552.1883955669368</v>
      </c>
      <c r="AK16" s="451">
        <v>2668.4193759699997</v>
      </c>
    </row>
    <row r="17" spans="1:2001" ht="21" customHeight="1" x14ac:dyDescent="0.5">
      <c r="A17" s="450" t="s">
        <v>602</v>
      </c>
      <c r="B17" s="865">
        <v>5345.1406620680373</v>
      </c>
      <c r="C17" s="451">
        <v>5180.6438260015766</v>
      </c>
      <c r="D17" s="451">
        <v>4962.1039881697616</v>
      </c>
      <c r="E17" s="451">
        <v>5346.3164689704254</v>
      </c>
      <c r="F17" s="451">
        <v>5276.8847124039112</v>
      </c>
      <c r="G17" s="451">
        <v>5332.0341754106757</v>
      </c>
      <c r="H17" s="451">
        <v>5371.7180124566876</v>
      </c>
      <c r="I17" s="451">
        <v>5385.177360450276</v>
      </c>
      <c r="J17" s="451">
        <v>5433.4735978667541</v>
      </c>
      <c r="K17" s="451">
        <v>5494.8014554804704</v>
      </c>
      <c r="L17" s="451">
        <v>5389.2861368256699</v>
      </c>
      <c r="M17" s="451">
        <v>5319.5233582753817</v>
      </c>
      <c r="N17" s="451">
        <v>5344.0352610851278</v>
      </c>
      <c r="O17" s="451">
        <v>5329.0747884957927</v>
      </c>
      <c r="P17" s="451">
        <v>5263.3414191992179</v>
      </c>
      <c r="Q17" s="451">
        <v>5243.4404164957086</v>
      </c>
      <c r="R17" s="451">
        <v>5265.9161645164168</v>
      </c>
      <c r="S17" s="451">
        <v>5263.5804795031008</v>
      </c>
      <c r="T17" s="451">
        <v>5467.9589854213082</v>
      </c>
      <c r="U17" s="451">
        <v>5419.3000601852218</v>
      </c>
      <c r="V17" s="451">
        <v>5508.1904584803324</v>
      </c>
      <c r="W17" s="451">
        <v>5490.1066920074445</v>
      </c>
      <c r="X17" s="451">
        <v>5421.2528602152188</v>
      </c>
      <c r="Y17" s="451">
        <v>5491.8141137923121</v>
      </c>
      <c r="Z17" s="451">
        <v>5543.5530512928481</v>
      </c>
      <c r="AA17" s="451">
        <v>5415.2438377560984</v>
      </c>
      <c r="AB17" s="451">
        <v>7694.3460582819571</v>
      </c>
      <c r="AC17" s="451">
        <v>4967.485097781373</v>
      </c>
      <c r="AD17" s="451">
        <v>3226.2821066600955</v>
      </c>
      <c r="AE17" s="451">
        <v>2911.1625429782798</v>
      </c>
      <c r="AF17" s="451">
        <v>3026.9480302622978</v>
      </c>
      <c r="AG17" s="451">
        <v>2924.9237443488282</v>
      </c>
      <c r="AH17" s="451">
        <v>2922.7372506386696</v>
      </c>
      <c r="AI17" s="451">
        <v>2746.3420203062524</v>
      </c>
      <c r="AJ17" s="451">
        <v>2730.2833857171663</v>
      </c>
      <c r="AK17" s="451">
        <v>2696.9714873557405</v>
      </c>
    </row>
    <row r="18" spans="1:2001" ht="21" customHeight="1" x14ac:dyDescent="0.5">
      <c r="A18" s="450" t="s">
        <v>609</v>
      </c>
      <c r="B18" s="865">
        <v>1290.4854359800001</v>
      </c>
      <c r="C18" s="451">
        <v>1268.90802143</v>
      </c>
      <c r="D18" s="451">
        <v>1263.1597730299998</v>
      </c>
      <c r="E18" s="451">
        <v>1261.4834246599999</v>
      </c>
      <c r="F18" s="451">
        <v>1227.9088496200002</v>
      </c>
      <c r="G18" s="451">
        <v>1233.62915985</v>
      </c>
      <c r="H18" s="451">
        <v>1244.4846437200001</v>
      </c>
      <c r="I18" s="451">
        <v>1250.1892033499998</v>
      </c>
      <c r="J18" s="451">
        <v>1238.6102782799999</v>
      </c>
      <c r="K18" s="451">
        <v>1226.4598321600001</v>
      </c>
      <c r="L18" s="451">
        <v>1235.8163833399999</v>
      </c>
      <c r="M18" s="451">
        <v>1225.43537932</v>
      </c>
      <c r="N18" s="451">
        <v>1238.1215378000002</v>
      </c>
      <c r="O18" s="451">
        <v>1214.0844152</v>
      </c>
      <c r="P18" s="451">
        <v>1207.6553920700001</v>
      </c>
      <c r="Q18" s="451">
        <v>1225.2884594</v>
      </c>
      <c r="R18" s="451">
        <v>1218.09267097</v>
      </c>
      <c r="S18" s="451">
        <v>1215.3630386300001</v>
      </c>
      <c r="T18" s="451">
        <v>1153.5039513500003</v>
      </c>
      <c r="U18" s="451">
        <v>1150.9544978600002</v>
      </c>
      <c r="V18" s="451">
        <v>1152.64671062</v>
      </c>
      <c r="W18" s="451">
        <v>1160.0547185699997</v>
      </c>
      <c r="X18" s="451">
        <v>1152.00898549</v>
      </c>
      <c r="Y18" s="451">
        <v>1148.8036828499999</v>
      </c>
      <c r="Z18" s="451">
        <v>1156.2279051200001</v>
      </c>
      <c r="AA18" s="451">
        <v>1135.6650252300001</v>
      </c>
      <c r="AB18" s="451">
        <v>1166.2516216600002</v>
      </c>
      <c r="AC18" s="451">
        <v>1171.5612767400003</v>
      </c>
      <c r="AD18" s="451">
        <v>1156.61427344</v>
      </c>
      <c r="AE18" s="451">
        <v>1158.9001004000002</v>
      </c>
      <c r="AF18" s="451">
        <v>1124.4392677799999</v>
      </c>
      <c r="AG18" s="451">
        <v>1106.6729121799999</v>
      </c>
      <c r="AH18" s="451">
        <v>1090.3330995000003</v>
      </c>
      <c r="AI18" s="451">
        <v>1104.1136196599998</v>
      </c>
      <c r="AJ18" s="451">
        <v>1086.32957799</v>
      </c>
      <c r="AK18" s="451">
        <v>1086.4169705200002</v>
      </c>
    </row>
    <row r="19" spans="1:2001" ht="21" customHeight="1" x14ac:dyDescent="0.5">
      <c r="A19" s="450" t="s">
        <v>615</v>
      </c>
      <c r="B19" s="865">
        <v>373.97860450999997</v>
      </c>
      <c r="C19" s="451">
        <v>359.70128411999997</v>
      </c>
      <c r="D19" s="451">
        <v>316.94078281999998</v>
      </c>
      <c r="E19" s="451">
        <v>368.61629934000001</v>
      </c>
      <c r="F19" s="451">
        <v>789.77661182000008</v>
      </c>
      <c r="G19" s="451">
        <v>787.37800371000026</v>
      </c>
      <c r="H19" s="451">
        <v>783.55623718999993</v>
      </c>
      <c r="I19" s="451">
        <v>801.79535832999989</v>
      </c>
      <c r="J19" s="451">
        <v>816.19401872000003</v>
      </c>
      <c r="K19" s="451">
        <v>796.0742843800009</v>
      </c>
      <c r="L19" s="451">
        <v>817.97393993999992</v>
      </c>
      <c r="M19" s="451">
        <v>872.26185308999993</v>
      </c>
      <c r="N19" s="451">
        <v>881.59514966000006</v>
      </c>
      <c r="O19" s="451">
        <v>875.88413889000014</v>
      </c>
      <c r="P19" s="451">
        <v>890.833420859998</v>
      </c>
      <c r="Q19" s="451">
        <v>922.92961756999796</v>
      </c>
      <c r="R19" s="451">
        <v>933.13512762999994</v>
      </c>
      <c r="S19" s="451">
        <v>944.93592824999996</v>
      </c>
      <c r="T19" s="451">
        <v>956.89162275000001</v>
      </c>
      <c r="U19" s="451">
        <v>978.12339259999999</v>
      </c>
      <c r="V19" s="451">
        <v>989.02396522000004</v>
      </c>
      <c r="W19" s="451">
        <v>1000.3794795800001</v>
      </c>
      <c r="X19" s="451">
        <v>1078.4554498800001</v>
      </c>
      <c r="Y19" s="451">
        <v>1129.4161058700001</v>
      </c>
      <c r="Z19" s="451">
        <v>1184.39284701</v>
      </c>
      <c r="AA19" s="451">
        <v>1181.5824153500002</v>
      </c>
      <c r="AB19" s="451">
        <v>1284.5709680800001</v>
      </c>
      <c r="AC19" s="451">
        <v>1296.64715318</v>
      </c>
      <c r="AD19" s="451">
        <v>1325.17413865</v>
      </c>
      <c r="AE19" s="451">
        <v>1355.8399782199999</v>
      </c>
      <c r="AF19" s="451">
        <v>1670.0427648299997</v>
      </c>
      <c r="AG19" s="451">
        <v>1786.6639552600002</v>
      </c>
      <c r="AH19" s="451">
        <v>1740.1746726700001</v>
      </c>
      <c r="AI19" s="451">
        <v>1770.85235921</v>
      </c>
      <c r="AJ19" s="451">
        <v>1899.4548415899981</v>
      </c>
      <c r="AK19" s="451">
        <v>1944.9244631199999</v>
      </c>
    </row>
    <row r="20" spans="1:2001" ht="21" customHeight="1" x14ac:dyDescent="0.5">
      <c r="A20" s="450" t="s">
        <v>618</v>
      </c>
      <c r="B20" s="865">
        <v>879.57088748000001</v>
      </c>
      <c r="C20" s="451">
        <v>915.14975474999994</v>
      </c>
      <c r="D20" s="451">
        <v>945.43853512999999</v>
      </c>
      <c r="E20" s="451">
        <v>974.23092121000013</v>
      </c>
      <c r="F20" s="451">
        <v>966.25942373999987</v>
      </c>
      <c r="G20" s="451">
        <v>956.59406142999796</v>
      </c>
      <c r="H20" s="451">
        <v>964.06911796999998</v>
      </c>
      <c r="I20" s="451">
        <v>912.28557806999788</v>
      </c>
      <c r="J20" s="451">
        <v>888.45207379999806</v>
      </c>
      <c r="K20" s="451">
        <v>912.33488927999792</v>
      </c>
      <c r="L20" s="451">
        <v>906.71039102999998</v>
      </c>
      <c r="M20" s="451">
        <v>930.69173732999684</v>
      </c>
      <c r="N20" s="451">
        <v>958.90235326000015</v>
      </c>
      <c r="O20" s="451">
        <v>954.80682260000003</v>
      </c>
      <c r="P20" s="451">
        <v>946.54649426000208</v>
      </c>
      <c r="Q20" s="451">
        <v>978.81668958999808</v>
      </c>
      <c r="R20" s="451">
        <v>996.05655341000011</v>
      </c>
      <c r="S20" s="451">
        <v>975.57507658999998</v>
      </c>
      <c r="T20" s="451">
        <v>1008.1683998399999</v>
      </c>
      <c r="U20" s="451">
        <v>978.66748622</v>
      </c>
      <c r="V20" s="451">
        <v>966.99163051000005</v>
      </c>
      <c r="W20" s="451">
        <v>969.29953696999996</v>
      </c>
      <c r="X20" s="451">
        <v>973.09276731999989</v>
      </c>
      <c r="Y20" s="451">
        <v>976.45242851000012</v>
      </c>
      <c r="Z20" s="451">
        <v>955.16793258999996</v>
      </c>
      <c r="AA20" s="451">
        <v>949.37728156000003</v>
      </c>
      <c r="AB20" s="451">
        <v>936.18406829999992</v>
      </c>
      <c r="AC20" s="451">
        <v>949.83730279999907</v>
      </c>
      <c r="AD20" s="451">
        <v>1275.07187355</v>
      </c>
      <c r="AE20" s="451">
        <v>1468.9700011999998</v>
      </c>
      <c r="AF20" s="451">
        <v>1482.0352367500009</v>
      </c>
      <c r="AG20" s="451">
        <v>1481.424151160001</v>
      </c>
      <c r="AH20" s="451">
        <v>1485.6884049700002</v>
      </c>
      <c r="AI20" s="451">
        <v>1537.051257799998</v>
      </c>
      <c r="AJ20" s="451">
        <v>1479.3636359000011</v>
      </c>
      <c r="AK20" s="451">
        <v>1468.07306371001</v>
      </c>
    </row>
    <row r="21" spans="1:2001" ht="21" customHeight="1" thickBot="1" x14ac:dyDescent="0.55000000000000004">
      <c r="A21" s="450" t="s">
        <v>623</v>
      </c>
      <c r="B21" s="865">
        <v>1497.7282656795041</v>
      </c>
      <c r="C21" s="451">
        <v>1479.5407029405219</v>
      </c>
      <c r="D21" s="451">
        <v>1484.1834964694997</v>
      </c>
      <c r="E21" s="451">
        <v>984.41473723286572</v>
      </c>
      <c r="F21" s="451">
        <v>1247.345803335425</v>
      </c>
      <c r="G21" s="451">
        <v>987.5212056999718</v>
      </c>
      <c r="H21" s="451">
        <v>949.77696405792221</v>
      </c>
      <c r="I21" s="451">
        <v>1021.3571875794481</v>
      </c>
      <c r="J21" s="451">
        <v>1038.5693274107809</v>
      </c>
      <c r="K21" s="451">
        <v>983.4052137287357</v>
      </c>
      <c r="L21" s="451">
        <v>979.31107562728982</v>
      </c>
      <c r="M21" s="451">
        <v>998.36972167865326</v>
      </c>
      <c r="N21" s="451">
        <v>973.88211086737692</v>
      </c>
      <c r="O21" s="451">
        <v>956.92648522832428</v>
      </c>
      <c r="P21" s="451">
        <v>893.99996568920778</v>
      </c>
      <c r="Q21" s="451">
        <v>950.38031087845684</v>
      </c>
      <c r="R21" s="451">
        <v>962.84200402226156</v>
      </c>
      <c r="S21" s="451">
        <v>939.92650132313781</v>
      </c>
      <c r="T21" s="451">
        <v>907.68760900117525</v>
      </c>
      <c r="U21" s="451">
        <v>904.36076970958129</v>
      </c>
      <c r="V21" s="451">
        <v>858.35779534028177</v>
      </c>
      <c r="W21" s="451">
        <v>884.51723075054815</v>
      </c>
      <c r="X21" s="451">
        <v>878.56679358291217</v>
      </c>
      <c r="Y21" s="451">
        <v>849.04552606548964</v>
      </c>
      <c r="Z21" s="451">
        <v>847.6577809676279</v>
      </c>
      <c r="AA21" s="451">
        <v>864.35621558337061</v>
      </c>
      <c r="AB21" s="451">
        <v>871.67662821450472</v>
      </c>
      <c r="AC21" s="451">
        <v>890.9979518436528</v>
      </c>
      <c r="AD21" s="451">
        <v>1068.4647366710021</v>
      </c>
      <c r="AE21" s="451">
        <v>814.83754202160685</v>
      </c>
      <c r="AF21" s="451">
        <v>638.24422282630781</v>
      </c>
      <c r="AG21" s="451">
        <v>605.49503625066677</v>
      </c>
      <c r="AH21" s="451">
        <v>687.59016773168094</v>
      </c>
      <c r="AI21" s="451">
        <v>684.26092625780996</v>
      </c>
      <c r="AJ21" s="451">
        <v>612.97836213998949</v>
      </c>
      <c r="AK21" s="451">
        <v>621.1769616714198</v>
      </c>
    </row>
    <row r="22" spans="1:2001" ht="21" customHeight="1" x14ac:dyDescent="0.5">
      <c r="A22" s="469" t="s">
        <v>627</v>
      </c>
      <c r="B22" s="866">
        <v>155926.23077301361</v>
      </c>
      <c r="C22" s="867">
        <v>156636.58273598348</v>
      </c>
      <c r="D22" s="3319">
        <v>157603.00354903727</v>
      </c>
      <c r="E22" s="3319">
        <v>159496.19590854755</v>
      </c>
      <c r="F22" s="3319">
        <v>160427.68006909723</v>
      </c>
      <c r="G22" s="3319">
        <v>162106.60159715137</v>
      </c>
      <c r="H22" s="3319">
        <v>163898.31191347758</v>
      </c>
      <c r="I22" s="867">
        <v>164229.45426326233</v>
      </c>
      <c r="J22" s="867">
        <v>165085.10395869246</v>
      </c>
      <c r="K22" s="867">
        <v>166351.86093698503</v>
      </c>
      <c r="L22" s="867">
        <v>167291.11639220736</v>
      </c>
      <c r="M22" s="867">
        <v>169250.35390390956</v>
      </c>
      <c r="N22" s="867">
        <v>170013.30210634481</v>
      </c>
      <c r="O22" s="867">
        <v>170685.74272394396</v>
      </c>
      <c r="P22" s="867">
        <v>159971.56098375464</v>
      </c>
      <c r="Q22" s="867">
        <v>159590.58010702085</v>
      </c>
      <c r="R22" s="867">
        <v>158499.76407066605</v>
      </c>
      <c r="S22" s="867">
        <v>158247.89324540785</v>
      </c>
      <c r="T22" s="867">
        <v>158477.34727749473</v>
      </c>
      <c r="U22" s="867">
        <v>159624.45316287575</v>
      </c>
      <c r="V22" s="867">
        <v>160786.18870321382</v>
      </c>
      <c r="W22" s="867">
        <v>162209.60294395886</v>
      </c>
      <c r="X22" s="867">
        <v>162032.08645991253</v>
      </c>
      <c r="Y22" s="867">
        <v>162958.914359129</v>
      </c>
      <c r="Z22" s="867">
        <v>163137.6599820886</v>
      </c>
      <c r="AA22" s="867">
        <v>164671.92403318326</v>
      </c>
      <c r="AB22" s="867">
        <v>165762.82386047195</v>
      </c>
      <c r="AC22" s="867">
        <v>164950.93768855697</v>
      </c>
      <c r="AD22" s="867">
        <v>164984.69680166343</v>
      </c>
      <c r="AE22" s="867">
        <v>166128.47265568361</v>
      </c>
      <c r="AF22" s="867">
        <v>167061.87849224848</v>
      </c>
      <c r="AG22" s="867">
        <v>168391.67113717663</v>
      </c>
      <c r="AH22" s="867">
        <v>169715.45436360076</v>
      </c>
      <c r="AI22" s="867">
        <v>171300.05101490489</v>
      </c>
      <c r="AJ22" s="867">
        <v>173990.68194817807</v>
      </c>
      <c r="AK22" s="867">
        <v>174088.55906847707</v>
      </c>
    </row>
    <row r="23" spans="1:2001" ht="21" customHeight="1" x14ac:dyDescent="0.5">
      <c r="A23" s="454" t="s">
        <v>628</v>
      </c>
      <c r="B23" s="868">
        <v>81353.444502371422</v>
      </c>
      <c r="C23" s="869">
        <v>81839.095374689859</v>
      </c>
      <c r="D23" s="869">
        <v>82230.357263354279</v>
      </c>
      <c r="E23" s="869">
        <v>82773.403085560451</v>
      </c>
      <c r="F23" s="869">
        <v>83248.70797232342</v>
      </c>
      <c r="G23" s="869">
        <v>84360.869048396416</v>
      </c>
      <c r="H23" s="869">
        <v>85005.841883330126</v>
      </c>
      <c r="I23" s="869">
        <v>85536.040035802143</v>
      </c>
      <c r="J23" s="869">
        <v>86162.201824887277</v>
      </c>
      <c r="K23" s="869">
        <v>86650.096239927778</v>
      </c>
      <c r="L23" s="869">
        <v>87428.348025395186</v>
      </c>
      <c r="M23" s="869">
        <v>87997.245102219706</v>
      </c>
      <c r="N23" s="869">
        <v>88614.486347600017</v>
      </c>
      <c r="O23" s="869">
        <v>89095.195738280832</v>
      </c>
      <c r="P23" s="869">
        <v>89912.923234457077</v>
      </c>
      <c r="Q23" s="869">
        <v>89750.102045114501</v>
      </c>
      <c r="R23" s="869">
        <v>89461.481202430936</v>
      </c>
      <c r="S23" s="869">
        <v>89496.541329294254</v>
      </c>
      <c r="T23" s="869">
        <v>89966.251823455852</v>
      </c>
      <c r="U23" s="869">
        <v>90687.676456187575</v>
      </c>
      <c r="V23" s="869">
        <v>91099.77611157803</v>
      </c>
      <c r="W23" s="869">
        <v>91892.224940893808</v>
      </c>
      <c r="X23" s="869">
        <v>91511.442607481469</v>
      </c>
      <c r="Y23" s="869">
        <v>92302.019511485705</v>
      </c>
      <c r="Z23" s="869">
        <v>92757.78673268696</v>
      </c>
      <c r="AA23" s="869">
        <v>93733.218411824768</v>
      </c>
      <c r="AB23" s="869">
        <v>94385.811180941819</v>
      </c>
      <c r="AC23" s="869">
        <v>94444.995747950306</v>
      </c>
      <c r="AD23" s="869">
        <v>94582.435599842967</v>
      </c>
      <c r="AE23" s="869">
        <v>95049.353539568998</v>
      </c>
      <c r="AF23" s="869">
        <v>96321.871584158609</v>
      </c>
      <c r="AG23" s="869">
        <v>96967.011555917823</v>
      </c>
      <c r="AH23" s="869">
        <v>97250.781469300899</v>
      </c>
      <c r="AI23" s="869">
        <v>99401.28474204184</v>
      </c>
      <c r="AJ23" s="869">
        <v>100646.02754030531</v>
      </c>
      <c r="AK23" s="869">
        <v>101133.78076550613</v>
      </c>
    </row>
    <row r="24" spans="1:2001" s="841" customFormat="1" ht="21" customHeight="1" x14ac:dyDescent="0.5">
      <c r="A24" s="446" t="s">
        <v>629</v>
      </c>
      <c r="B24" s="870">
        <v>41365.355770956041</v>
      </c>
      <c r="C24" s="871">
        <v>40904.939745296615</v>
      </c>
      <c r="D24" s="871">
        <v>41326.826696817261</v>
      </c>
      <c r="E24" s="871">
        <v>40917.507108406047</v>
      </c>
      <c r="F24" s="871">
        <v>42610.216258972061</v>
      </c>
      <c r="G24" s="871">
        <v>42245.036519451569</v>
      </c>
      <c r="H24" s="871">
        <v>43321.024567736764</v>
      </c>
      <c r="I24" s="871">
        <v>43008.505400459631</v>
      </c>
      <c r="J24" s="871">
        <v>44842.156244265323</v>
      </c>
      <c r="K24" s="871">
        <v>46696.187258812126</v>
      </c>
      <c r="L24" s="871">
        <v>42831.169382382883</v>
      </c>
      <c r="M24" s="871">
        <v>42863.944311513675</v>
      </c>
      <c r="N24" s="871">
        <v>42195.731110257126</v>
      </c>
      <c r="O24" s="871">
        <v>41632.07287342877</v>
      </c>
      <c r="P24" s="871">
        <v>43822.573807393004</v>
      </c>
      <c r="Q24" s="871">
        <v>44801.234057506525</v>
      </c>
      <c r="R24" s="871">
        <v>45477.397320085343</v>
      </c>
      <c r="S24" s="871">
        <v>44497.769065875676</v>
      </c>
      <c r="T24" s="871">
        <v>43704.173869058024</v>
      </c>
      <c r="U24" s="871">
        <v>43475.531388304909</v>
      </c>
      <c r="V24" s="871">
        <v>41145.609497462559</v>
      </c>
      <c r="W24" s="871">
        <v>32818.865977685717</v>
      </c>
      <c r="X24" s="871">
        <v>32782.557985649102</v>
      </c>
      <c r="Y24" s="871">
        <v>33017.792060707325</v>
      </c>
      <c r="Z24" s="871">
        <v>32798.044350799726</v>
      </c>
      <c r="AA24" s="871">
        <v>33598.696863685676</v>
      </c>
      <c r="AB24" s="871">
        <v>32804.198374087107</v>
      </c>
      <c r="AC24" s="871">
        <v>32113.661717443872</v>
      </c>
      <c r="AD24" s="871">
        <v>33523.019941592778</v>
      </c>
      <c r="AE24" s="871">
        <v>36812.37982186069</v>
      </c>
      <c r="AF24" s="871">
        <v>34644.148841440845</v>
      </c>
      <c r="AG24" s="871">
        <v>35937.438346095805</v>
      </c>
      <c r="AH24" s="871">
        <v>34505.72242935979</v>
      </c>
      <c r="AI24" s="871">
        <v>32320.274157521453</v>
      </c>
      <c r="AJ24" s="871">
        <v>34727.737580897898</v>
      </c>
      <c r="AK24" s="871">
        <v>34994.880676671411</v>
      </c>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c r="EX24" s="325"/>
      <c r="EY24" s="325"/>
      <c r="EZ24" s="325"/>
      <c r="FA24" s="325"/>
      <c r="FB24" s="325"/>
      <c r="FC24" s="325"/>
      <c r="FD24" s="325"/>
      <c r="FE24" s="325"/>
      <c r="FF24" s="325"/>
      <c r="FG24" s="325"/>
      <c r="FH24" s="325"/>
      <c r="FI24" s="325"/>
      <c r="FJ24" s="325"/>
      <c r="FK24" s="325"/>
      <c r="FL24" s="325"/>
      <c r="FM24" s="325"/>
      <c r="FN24" s="325"/>
      <c r="FO24" s="325"/>
      <c r="FP24" s="325"/>
      <c r="FQ24" s="325"/>
      <c r="FR24" s="325"/>
      <c r="FS24" s="325"/>
      <c r="FT24" s="325"/>
      <c r="FU24" s="325"/>
      <c r="FV24" s="325"/>
      <c r="FW24" s="325"/>
      <c r="FX24" s="325"/>
      <c r="FY24" s="325"/>
      <c r="FZ24" s="325"/>
      <c r="GA24" s="325"/>
      <c r="GB24" s="325"/>
      <c r="GC24" s="325"/>
      <c r="GD24" s="325"/>
      <c r="GE24" s="325"/>
      <c r="GF24" s="325"/>
      <c r="GG24" s="325"/>
      <c r="GH24" s="325"/>
      <c r="GI24" s="325"/>
      <c r="GJ24" s="325"/>
      <c r="GK24" s="325"/>
      <c r="GL24" s="325"/>
      <c r="GM24" s="325"/>
      <c r="GN24" s="325"/>
      <c r="GO24" s="325"/>
      <c r="GP24" s="325"/>
      <c r="GQ24" s="325"/>
      <c r="GR24" s="325"/>
      <c r="GS24" s="325"/>
      <c r="GT24" s="325"/>
      <c r="GU24" s="325"/>
      <c r="GV24" s="325"/>
      <c r="GW24" s="325"/>
      <c r="GX24" s="325"/>
      <c r="GY24" s="325"/>
      <c r="GZ24" s="325"/>
      <c r="HA24" s="325"/>
      <c r="HB24" s="325"/>
      <c r="HC24" s="325"/>
      <c r="HD24" s="325"/>
      <c r="HE24" s="325"/>
      <c r="HF24" s="325"/>
      <c r="HG24" s="325"/>
      <c r="HH24" s="325"/>
      <c r="HI24" s="325"/>
      <c r="HJ24" s="325"/>
      <c r="HK24" s="325"/>
      <c r="HL24" s="325"/>
      <c r="HM24" s="325"/>
      <c r="HN24" s="325"/>
      <c r="HO24" s="325"/>
      <c r="HP24" s="325"/>
      <c r="HQ24" s="325"/>
      <c r="HR24" s="325"/>
      <c r="HS24" s="325"/>
      <c r="HT24" s="325"/>
      <c r="HU24" s="325"/>
      <c r="HV24" s="325"/>
      <c r="HW24" s="325"/>
      <c r="HX24" s="325"/>
      <c r="HY24" s="325"/>
      <c r="HZ24" s="325"/>
      <c r="IA24" s="325"/>
      <c r="IB24" s="325"/>
      <c r="IC24" s="325"/>
      <c r="ID24" s="325"/>
      <c r="IE24" s="325"/>
      <c r="IF24" s="325"/>
      <c r="IG24" s="325"/>
      <c r="IH24" s="325"/>
      <c r="II24" s="325"/>
      <c r="IJ24" s="325"/>
      <c r="IK24" s="325"/>
      <c r="IL24" s="325"/>
      <c r="IM24" s="325"/>
      <c r="IN24" s="325"/>
      <c r="IO24" s="325"/>
      <c r="IP24" s="325"/>
      <c r="IQ24" s="325"/>
      <c r="IR24" s="325"/>
      <c r="IS24" s="325"/>
      <c r="IT24" s="325"/>
      <c r="IU24" s="325"/>
      <c r="IV24" s="325"/>
      <c r="IW24" s="325"/>
      <c r="IX24" s="325"/>
      <c r="IY24" s="325"/>
      <c r="IZ24" s="325"/>
      <c r="JA24" s="325"/>
      <c r="JB24" s="325"/>
      <c r="JC24" s="325"/>
      <c r="JD24" s="325"/>
      <c r="JE24" s="325"/>
      <c r="JF24" s="325"/>
      <c r="JG24" s="325"/>
      <c r="JH24" s="325"/>
      <c r="JI24" s="325"/>
      <c r="JJ24" s="325"/>
      <c r="JK24" s="325"/>
      <c r="JL24" s="325"/>
      <c r="JM24" s="325"/>
      <c r="JN24" s="325"/>
      <c r="JO24" s="325"/>
      <c r="JP24" s="325"/>
      <c r="JQ24" s="325"/>
      <c r="JR24" s="325"/>
      <c r="JS24" s="325"/>
      <c r="JT24" s="325"/>
      <c r="JU24" s="325"/>
      <c r="JV24" s="325"/>
      <c r="JW24" s="325"/>
      <c r="JX24" s="325"/>
      <c r="JY24" s="325"/>
      <c r="JZ24" s="325"/>
      <c r="KA24" s="325"/>
      <c r="KB24" s="325"/>
      <c r="KC24" s="325"/>
      <c r="KD24" s="325"/>
      <c r="KE24" s="325"/>
      <c r="KF24" s="325"/>
      <c r="KG24" s="325"/>
      <c r="KH24" s="325"/>
      <c r="KI24" s="325"/>
      <c r="KJ24" s="325"/>
      <c r="KK24" s="325"/>
      <c r="KL24" s="325"/>
      <c r="KM24" s="325"/>
      <c r="KN24" s="325"/>
      <c r="KO24" s="325"/>
      <c r="KP24" s="325"/>
      <c r="KQ24" s="325"/>
      <c r="KR24" s="325"/>
      <c r="KS24" s="325"/>
      <c r="KT24" s="325"/>
      <c r="KU24" s="325"/>
      <c r="KV24" s="325"/>
      <c r="KW24" s="325"/>
      <c r="KX24" s="325"/>
      <c r="KY24" s="325"/>
      <c r="KZ24" s="325"/>
      <c r="LA24" s="325"/>
      <c r="LB24" s="325"/>
      <c r="LC24" s="325"/>
      <c r="LD24" s="325"/>
      <c r="LE24" s="325"/>
      <c r="LF24" s="325"/>
      <c r="LG24" s="325"/>
      <c r="LH24" s="325"/>
      <c r="LI24" s="325"/>
      <c r="LJ24" s="325"/>
      <c r="LK24" s="325"/>
      <c r="LL24" s="325"/>
      <c r="LM24" s="325"/>
      <c r="LN24" s="325"/>
      <c r="LO24" s="325"/>
      <c r="LP24" s="325"/>
      <c r="LQ24" s="325"/>
      <c r="LR24" s="325"/>
      <c r="LS24" s="325"/>
      <c r="LT24" s="325"/>
      <c r="LU24" s="325"/>
      <c r="LV24" s="325"/>
      <c r="LW24" s="325"/>
      <c r="LX24" s="325"/>
      <c r="LY24" s="325"/>
      <c r="LZ24" s="325"/>
      <c r="MA24" s="325"/>
      <c r="MB24" s="325"/>
      <c r="MC24" s="325"/>
      <c r="MD24" s="325"/>
      <c r="ME24" s="325"/>
      <c r="MF24" s="325"/>
      <c r="MG24" s="325"/>
      <c r="MH24" s="325"/>
      <c r="MI24" s="325"/>
      <c r="MJ24" s="325"/>
      <c r="MK24" s="325"/>
      <c r="ML24" s="325"/>
      <c r="MM24" s="325"/>
      <c r="MN24" s="325"/>
      <c r="MO24" s="325"/>
      <c r="MP24" s="325"/>
      <c r="MQ24" s="325"/>
      <c r="MR24" s="325"/>
      <c r="MS24" s="325"/>
      <c r="MT24" s="325"/>
      <c r="MU24" s="325"/>
      <c r="MV24" s="325"/>
      <c r="MW24" s="325"/>
      <c r="MX24" s="325"/>
      <c r="MY24" s="325"/>
      <c r="MZ24" s="325"/>
      <c r="NA24" s="325"/>
      <c r="NB24" s="325"/>
      <c r="NC24" s="325"/>
      <c r="ND24" s="325"/>
      <c r="NE24" s="325"/>
      <c r="NF24" s="325"/>
      <c r="NG24" s="325"/>
      <c r="NH24" s="325"/>
      <c r="NI24" s="325"/>
      <c r="NJ24" s="325"/>
      <c r="NK24" s="325"/>
      <c r="NL24" s="325"/>
      <c r="NM24" s="325"/>
      <c r="NN24" s="325"/>
      <c r="NO24" s="325"/>
      <c r="NP24" s="325"/>
      <c r="NQ24" s="325"/>
      <c r="NR24" s="325"/>
      <c r="NS24" s="325"/>
      <c r="NT24" s="325"/>
      <c r="NU24" s="325"/>
      <c r="NV24" s="325"/>
      <c r="NW24" s="325"/>
      <c r="NX24" s="325"/>
      <c r="NY24" s="325"/>
      <c r="NZ24" s="325"/>
      <c r="OA24" s="325"/>
      <c r="OB24" s="325"/>
      <c r="OC24" s="325"/>
      <c r="OD24" s="325"/>
      <c r="OE24" s="325"/>
      <c r="OF24" s="325"/>
      <c r="OG24" s="325"/>
      <c r="OH24" s="325"/>
      <c r="OI24" s="325"/>
      <c r="OJ24" s="325"/>
      <c r="OK24" s="325"/>
      <c r="OL24" s="325"/>
      <c r="OM24" s="325"/>
      <c r="ON24" s="325"/>
      <c r="OO24" s="325"/>
      <c r="OP24" s="325"/>
      <c r="OQ24" s="325"/>
      <c r="OR24" s="325"/>
      <c r="OS24" s="325"/>
      <c r="OT24" s="325"/>
      <c r="OU24" s="325"/>
      <c r="OV24" s="325"/>
      <c r="OW24" s="325"/>
      <c r="OX24" s="325"/>
      <c r="OY24" s="325"/>
      <c r="OZ24" s="325"/>
      <c r="PA24" s="325"/>
      <c r="PB24" s="325"/>
      <c r="PC24" s="325"/>
      <c r="PD24" s="325"/>
      <c r="PE24" s="325"/>
      <c r="PF24" s="325"/>
      <c r="PG24" s="325"/>
      <c r="PH24" s="325"/>
      <c r="PI24" s="325"/>
      <c r="PJ24" s="325"/>
      <c r="PK24" s="325"/>
      <c r="PL24" s="325"/>
      <c r="PM24" s="325"/>
      <c r="PN24" s="325"/>
      <c r="PO24" s="325"/>
      <c r="PP24" s="325"/>
      <c r="PQ24" s="325"/>
      <c r="PR24" s="325"/>
      <c r="PS24" s="325"/>
      <c r="PT24" s="325"/>
      <c r="PU24" s="325"/>
      <c r="PV24" s="325"/>
      <c r="PW24" s="325"/>
      <c r="PX24" s="325"/>
      <c r="PY24" s="325"/>
      <c r="PZ24" s="325"/>
      <c r="QA24" s="325"/>
      <c r="QB24" s="325"/>
      <c r="QC24" s="325"/>
      <c r="QD24" s="325"/>
      <c r="QE24" s="325"/>
      <c r="QF24" s="325"/>
      <c r="QG24" s="325"/>
      <c r="QH24" s="325"/>
      <c r="QI24" s="325"/>
      <c r="QJ24" s="325"/>
      <c r="QK24" s="325"/>
      <c r="QL24" s="325"/>
      <c r="QM24" s="325"/>
      <c r="QN24" s="325"/>
      <c r="QO24" s="325"/>
      <c r="QP24" s="325"/>
      <c r="QQ24" s="325"/>
      <c r="QR24" s="325"/>
      <c r="QS24" s="325"/>
      <c r="QT24" s="325"/>
      <c r="QU24" s="325"/>
      <c r="QV24" s="325"/>
      <c r="QW24" s="325"/>
      <c r="QX24" s="325"/>
      <c r="QY24" s="325"/>
      <c r="QZ24" s="325"/>
      <c r="RA24" s="325"/>
      <c r="RB24" s="325"/>
      <c r="RC24" s="325"/>
      <c r="RD24" s="325"/>
      <c r="RE24" s="325"/>
      <c r="RF24" s="325"/>
      <c r="RG24" s="325"/>
      <c r="RH24" s="325"/>
      <c r="RI24" s="325"/>
      <c r="RJ24" s="325"/>
      <c r="RK24" s="325"/>
      <c r="RL24" s="325"/>
      <c r="RM24" s="325"/>
      <c r="RN24" s="325"/>
      <c r="RO24" s="325"/>
      <c r="RP24" s="325"/>
      <c r="RQ24" s="325"/>
      <c r="RR24" s="325"/>
      <c r="RS24" s="325"/>
      <c r="RT24" s="325"/>
      <c r="RU24" s="325"/>
      <c r="RV24" s="325"/>
      <c r="RW24" s="325"/>
      <c r="RX24" s="325"/>
      <c r="RY24" s="325"/>
      <c r="RZ24" s="325"/>
      <c r="SA24" s="325"/>
      <c r="SB24" s="325"/>
      <c r="SC24" s="325"/>
      <c r="SD24" s="325"/>
      <c r="SE24" s="325"/>
      <c r="SF24" s="325"/>
      <c r="SG24" s="325"/>
      <c r="SH24" s="325"/>
      <c r="SI24" s="325"/>
      <c r="SJ24" s="325"/>
      <c r="SK24" s="325"/>
      <c r="SL24" s="325"/>
      <c r="SM24" s="325"/>
      <c r="SN24" s="325"/>
      <c r="SO24" s="325"/>
      <c r="SP24" s="325"/>
      <c r="SQ24" s="325"/>
      <c r="SR24" s="325"/>
      <c r="SS24" s="325"/>
      <c r="ST24" s="325"/>
      <c r="SU24" s="325"/>
      <c r="SV24" s="325"/>
      <c r="SW24" s="325"/>
      <c r="SX24" s="325"/>
      <c r="SY24" s="325"/>
      <c r="SZ24" s="325"/>
      <c r="TA24" s="325"/>
      <c r="TB24" s="325"/>
      <c r="TC24" s="325"/>
      <c r="TD24" s="325"/>
      <c r="TE24" s="325"/>
      <c r="TF24" s="325"/>
      <c r="TG24" s="325"/>
      <c r="TH24" s="325"/>
      <c r="TI24" s="325"/>
      <c r="TJ24" s="325"/>
      <c r="TK24" s="325"/>
      <c r="TL24" s="325"/>
      <c r="TM24" s="325"/>
      <c r="TN24" s="325"/>
      <c r="TO24" s="325"/>
      <c r="TP24" s="325"/>
      <c r="TQ24" s="325"/>
      <c r="TR24" s="325"/>
      <c r="TS24" s="325"/>
      <c r="TT24" s="325"/>
      <c r="TU24" s="325"/>
      <c r="TV24" s="325"/>
      <c r="TW24" s="325"/>
      <c r="TX24" s="325"/>
      <c r="TY24" s="325"/>
      <c r="TZ24" s="325"/>
      <c r="UA24" s="325"/>
      <c r="UB24" s="325"/>
      <c r="UC24" s="325"/>
      <c r="UD24" s="325"/>
      <c r="UE24" s="325"/>
      <c r="UF24" s="325"/>
      <c r="UG24" s="325"/>
      <c r="UH24" s="325"/>
      <c r="UI24" s="325"/>
      <c r="UJ24" s="325"/>
      <c r="UK24" s="325"/>
      <c r="UL24" s="325"/>
      <c r="UM24" s="325"/>
      <c r="UN24" s="325"/>
      <c r="UO24" s="325"/>
      <c r="UP24" s="325"/>
      <c r="UQ24" s="325"/>
      <c r="UR24" s="325"/>
      <c r="US24" s="325"/>
      <c r="UT24" s="325"/>
      <c r="UU24" s="325"/>
      <c r="UV24" s="325"/>
      <c r="UW24" s="325"/>
      <c r="UX24" s="325"/>
      <c r="UY24" s="325"/>
      <c r="UZ24" s="325"/>
      <c r="VA24" s="325"/>
      <c r="VB24" s="325"/>
      <c r="VC24" s="325"/>
      <c r="VD24" s="325"/>
      <c r="VE24" s="325"/>
      <c r="VF24" s="325"/>
      <c r="VG24" s="325"/>
      <c r="VH24" s="325"/>
      <c r="VI24" s="325"/>
      <c r="VJ24" s="325"/>
      <c r="VK24" s="325"/>
      <c r="VL24" s="325"/>
      <c r="VM24" s="325"/>
      <c r="VN24" s="325"/>
      <c r="VO24" s="325"/>
      <c r="VP24" s="325"/>
      <c r="VQ24" s="325"/>
      <c r="VR24" s="325"/>
      <c r="VS24" s="325"/>
      <c r="VT24" s="325"/>
      <c r="VU24" s="325"/>
      <c r="VV24" s="325"/>
      <c r="VW24" s="325"/>
      <c r="VX24" s="325"/>
      <c r="VY24" s="325"/>
      <c r="VZ24" s="325"/>
      <c r="WA24" s="325"/>
      <c r="WB24" s="325"/>
      <c r="WC24" s="325"/>
      <c r="WD24" s="325"/>
      <c r="WE24" s="325"/>
      <c r="WF24" s="325"/>
      <c r="WG24" s="325"/>
      <c r="WH24" s="325"/>
      <c r="WI24" s="325"/>
      <c r="WJ24" s="325"/>
      <c r="WK24" s="325"/>
      <c r="WL24" s="325"/>
      <c r="WM24" s="325"/>
      <c r="WN24" s="325"/>
      <c r="WO24" s="325"/>
      <c r="WP24" s="325"/>
      <c r="WQ24" s="325"/>
      <c r="WR24" s="325"/>
      <c r="WS24" s="325"/>
      <c r="WT24" s="325"/>
      <c r="WU24" s="325"/>
      <c r="WV24" s="325"/>
      <c r="WW24" s="325"/>
      <c r="WX24" s="325"/>
      <c r="WY24" s="325"/>
      <c r="WZ24" s="325"/>
      <c r="XA24" s="325"/>
      <c r="XB24" s="325"/>
      <c r="XC24" s="325"/>
      <c r="XD24" s="325"/>
      <c r="XE24" s="325"/>
      <c r="XF24" s="325"/>
      <c r="XG24" s="325"/>
      <c r="XH24" s="325"/>
      <c r="XI24" s="325"/>
      <c r="XJ24" s="325"/>
      <c r="XK24" s="325"/>
      <c r="XL24" s="325"/>
      <c r="XM24" s="325"/>
      <c r="XN24" s="325"/>
      <c r="XO24" s="325"/>
      <c r="XP24" s="325"/>
      <c r="XQ24" s="325"/>
      <c r="XR24" s="325"/>
      <c r="XS24" s="325"/>
      <c r="XT24" s="325"/>
      <c r="XU24" s="325"/>
      <c r="XV24" s="325"/>
      <c r="XW24" s="325"/>
      <c r="XX24" s="325"/>
      <c r="XY24" s="325"/>
      <c r="XZ24" s="325"/>
      <c r="YA24" s="325"/>
      <c r="YB24" s="325"/>
      <c r="YC24" s="325"/>
      <c r="YD24" s="325"/>
      <c r="YE24" s="325"/>
      <c r="YF24" s="325"/>
      <c r="YG24" s="325"/>
      <c r="YH24" s="325"/>
      <c r="YI24" s="325"/>
      <c r="YJ24" s="325"/>
      <c r="YK24" s="325"/>
      <c r="YL24" s="325"/>
      <c r="YM24" s="325"/>
      <c r="YN24" s="325"/>
      <c r="YO24" s="325"/>
      <c r="YP24" s="325"/>
      <c r="YQ24" s="325"/>
      <c r="YR24" s="325"/>
      <c r="YS24" s="325"/>
      <c r="YT24" s="325"/>
      <c r="YU24" s="325"/>
      <c r="YV24" s="325"/>
      <c r="YW24" s="325"/>
      <c r="YX24" s="325"/>
      <c r="YY24" s="325"/>
      <c r="YZ24" s="325"/>
      <c r="ZA24" s="325"/>
      <c r="ZB24" s="325"/>
      <c r="ZC24" s="325"/>
      <c r="ZD24" s="325"/>
      <c r="ZE24" s="325"/>
      <c r="ZF24" s="325"/>
      <c r="ZG24" s="325"/>
      <c r="ZH24" s="325"/>
      <c r="ZI24" s="325"/>
      <c r="ZJ24" s="325"/>
      <c r="ZK24" s="325"/>
      <c r="ZL24" s="325"/>
      <c r="ZM24" s="325"/>
      <c r="ZN24" s="325"/>
      <c r="ZO24" s="325"/>
      <c r="ZP24" s="325"/>
      <c r="ZQ24" s="325"/>
      <c r="ZR24" s="325"/>
      <c r="ZS24" s="325"/>
      <c r="ZT24" s="325"/>
      <c r="ZU24" s="325"/>
      <c r="ZV24" s="325"/>
      <c r="ZW24" s="325"/>
      <c r="ZX24" s="325"/>
      <c r="ZY24" s="325"/>
      <c r="ZZ24" s="325"/>
      <c r="AAA24" s="325"/>
      <c r="AAB24" s="325"/>
      <c r="AAC24" s="325"/>
      <c r="AAD24" s="325"/>
      <c r="AAE24" s="325"/>
      <c r="AAF24" s="325"/>
      <c r="AAG24" s="325"/>
      <c r="AAH24" s="325"/>
      <c r="AAI24" s="325"/>
      <c r="AAJ24" s="325"/>
      <c r="AAK24" s="325"/>
      <c r="AAL24" s="325"/>
      <c r="AAM24" s="325"/>
      <c r="AAN24" s="325"/>
      <c r="AAO24" s="325"/>
      <c r="AAP24" s="325"/>
      <c r="AAQ24" s="325"/>
      <c r="AAR24" s="325"/>
      <c r="AAS24" s="325"/>
      <c r="AAT24" s="325"/>
      <c r="AAU24" s="325"/>
      <c r="AAV24" s="325"/>
      <c r="AAW24" s="325"/>
      <c r="AAX24" s="325"/>
      <c r="AAY24" s="325"/>
      <c r="AAZ24" s="325"/>
      <c r="ABA24" s="325"/>
      <c r="ABB24" s="325"/>
      <c r="ABC24" s="325"/>
      <c r="ABD24" s="325"/>
      <c r="ABE24" s="325"/>
      <c r="ABF24" s="325"/>
      <c r="ABG24" s="325"/>
      <c r="ABH24" s="325"/>
      <c r="ABI24" s="325"/>
      <c r="ABJ24" s="325"/>
      <c r="ABK24" s="325"/>
      <c r="ABL24" s="325"/>
      <c r="ABM24" s="325"/>
      <c r="ABN24" s="325"/>
      <c r="ABO24" s="325"/>
      <c r="ABP24" s="325"/>
      <c r="ABQ24" s="325"/>
      <c r="ABR24" s="325"/>
      <c r="ABS24" s="325"/>
      <c r="ABT24" s="325"/>
      <c r="ABU24" s="325"/>
      <c r="ABV24" s="325"/>
      <c r="ABW24" s="325"/>
      <c r="ABX24" s="325"/>
      <c r="ABY24" s="325"/>
      <c r="ABZ24" s="325"/>
      <c r="ACA24" s="325"/>
      <c r="ACB24" s="325"/>
      <c r="ACC24" s="325"/>
      <c r="ACD24" s="325"/>
      <c r="ACE24" s="325"/>
      <c r="ACF24" s="325"/>
      <c r="ACG24" s="325"/>
      <c r="ACH24" s="325"/>
      <c r="ACI24" s="325"/>
      <c r="ACJ24" s="325"/>
      <c r="ACK24" s="325"/>
      <c r="ACL24" s="325"/>
      <c r="ACM24" s="325"/>
      <c r="ACN24" s="325"/>
      <c r="ACO24" s="325"/>
      <c r="ACP24" s="325"/>
      <c r="ACQ24" s="325"/>
      <c r="ACR24" s="325"/>
      <c r="ACS24" s="325"/>
      <c r="ACT24" s="325"/>
      <c r="ACU24" s="325"/>
      <c r="ACV24" s="325"/>
      <c r="ACW24" s="325"/>
      <c r="ACX24" s="325"/>
      <c r="ACY24" s="325"/>
      <c r="ACZ24" s="325"/>
      <c r="ADA24" s="325"/>
      <c r="ADB24" s="325"/>
      <c r="ADC24" s="325"/>
      <c r="ADD24" s="325"/>
      <c r="ADE24" s="325"/>
      <c r="ADF24" s="325"/>
      <c r="ADG24" s="325"/>
      <c r="ADH24" s="325"/>
      <c r="ADI24" s="325"/>
      <c r="ADJ24" s="325"/>
      <c r="ADK24" s="325"/>
      <c r="ADL24" s="325"/>
      <c r="ADM24" s="325"/>
      <c r="ADN24" s="325"/>
      <c r="ADO24" s="325"/>
      <c r="ADP24" s="325"/>
      <c r="ADQ24" s="325"/>
      <c r="ADR24" s="325"/>
      <c r="ADS24" s="325"/>
      <c r="ADT24" s="325"/>
      <c r="ADU24" s="325"/>
      <c r="ADV24" s="325"/>
      <c r="ADW24" s="325"/>
      <c r="ADX24" s="325"/>
      <c r="ADY24" s="325"/>
      <c r="ADZ24" s="325"/>
      <c r="AEA24" s="325"/>
      <c r="AEB24" s="325"/>
      <c r="AEC24" s="325"/>
      <c r="AED24" s="325"/>
      <c r="AEE24" s="325"/>
      <c r="AEF24" s="325"/>
      <c r="AEG24" s="325"/>
      <c r="AEH24" s="325"/>
      <c r="AEI24" s="325"/>
      <c r="AEJ24" s="325"/>
      <c r="AEK24" s="325"/>
      <c r="AEL24" s="325"/>
      <c r="AEM24" s="325"/>
      <c r="AEN24" s="325"/>
      <c r="AEO24" s="325"/>
      <c r="AEP24" s="325"/>
      <c r="AEQ24" s="325"/>
      <c r="AER24" s="325"/>
      <c r="AES24" s="325"/>
      <c r="AET24" s="325"/>
      <c r="AEU24" s="325"/>
      <c r="AEV24" s="325"/>
      <c r="AEW24" s="325"/>
      <c r="AEX24" s="325"/>
      <c r="AEY24" s="325"/>
      <c r="AEZ24" s="325"/>
      <c r="AFA24" s="325"/>
      <c r="AFB24" s="325"/>
      <c r="AFC24" s="325"/>
      <c r="AFD24" s="325"/>
      <c r="AFE24" s="325"/>
      <c r="AFF24" s="325"/>
      <c r="AFG24" s="325"/>
      <c r="AFH24" s="325"/>
      <c r="AFI24" s="325"/>
      <c r="AFJ24" s="325"/>
      <c r="AFK24" s="325"/>
      <c r="AFL24" s="325"/>
      <c r="AFM24" s="325"/>
      <c r="AFN24" s="325"/>
      <c r="AFO24" s="325"/>
      <c r="AFP24" s="325"/>
      <c r="AFQ24" s="325"/>
      <c r="AFR24" s="325"/>
      <c r="AFS24" s="325"/>
      <c r="AFT24" s="325"/>
      <c r="AFU24" s="325"/>
      <c r="AFV24" s="325"/>
      <c r="AFW24" s="325"/>
      <c r="AFX24" s="325"/>
      <c r="AFY24" s="325"/>
      <c r="AFZ24" s="325"/>
      <c r="AGA24" s="325"/>
      <c r="AGB24" s="325"/>
      <c r="AGC24" s="325"/>
      <c r="AGD24" s="325"/>
      <c r="AGE24" s="325"/>
      <c r="AGF24" s="325"/>
      <c r="AGG24" s="325"/>
      <c r="AGH24" s="325"/>
      <c r="AGI24" s="325"/>
      <c r="AGJ24" s="325"/>
      <c r="AGK24" s="325"/>
      <c r="AGL24" s="325"/>
      <c r="AGM24" s="325"/>
      <c r="AGN24" s="325"/>
      <c r="AGO24" s="325"/>
      <c r="AGP24" s="325"/>
      <c r="AGQ24" s="325"/>
      <c r="AGR24" s="325"/>
      <c r="AGS24" s="325"/>
      <c r="AGT24" s="325"/>
      <c r="AGU24" s="325"/>
      <c r="AGV24" s="325"/>
      <c r="AGW24" s="325"/>
      <c r="AGX24" s="325"/>
      <c r="AGY24" s="325"/>
      <c r="AGZ24" s="325"/>
      <c r="AHA24" s="325"/>
      <c r="AHB24" s="325"/>
      <c r="AHC24" s="325"/>
      <c r="AHD24" s="325"/>
      <c r="AHE24" s="325"/>
      <c r="AHF24" s="325"/>
      <c r="AHG24" s="325"/>
      <c r="AHH24" s="325"/>
      <c r="AHI24" s="325"/>
      <c r="AHJ24" s="325"/>
      <c r="AHK24" s="325"/>
      <c r="AHL24" s="325"/>
      <c r="AHM24" s="325"/>
      <c r="AHN24" s="325"/>
      <c r="AHO24" s="325"/>
      <c r="AHP24" s="325"/>
      <c r="AHQ24" s="325"/>
      <c r="AHR24" s="325"/>
      <c r="AHS24" s="325"/>
      <c r="AHT24" s="325"/>
      <c r="AHU24" s="325"/>
      <c r="AHV24" s="325"/>
      <c r="AHW24" s="325"/>
      <c r="AHX24" s="325"/>
      <c r="AHY24" s="325"/>
      <c r="AHZ24" s="325"/>
      <c r="AIA24" s="325"/>
      <c r="AIB24" s="325"/>
      <c r="AIC24" s="325"/>
      <c r="AID24" s="325"/>
      <c r="AIE24" s="325"/>
      <c r="AIF24" s="325"/>
      <c r="AIG24" s="325"/>
      <c r="AIH24" s="325"/>
      <c r="AII24" s="325"/>
      <c r="AIJ24" s="325"/>
      <c r="AIK24" s="325"/>
      <c r="AIL24" s="325"/>
      <c r="AIM24" s="325"/>
      <c r="AIN24" s="325"/>
      <c r="AIO24" s="325"/>
      <c r="AIP24" s="325"/>
      <c r="AIQ24" s="325"/>
      <c r="AIR24" s="325"/>
      <c r="AIS24" s="325"/>
      <c r="AIT24" s="325"/>
      <c r="AIU24" s="325"/>
      <c r="AIV24" s="325"/>
      <c r="AIW24" s="325"/>
      <c r="AIX24" s="325"/>
      <c r="AIY24" s="325"/>
      <c r="AIZ24" s="325"/>
      <c r="AJA24" s="325"/>
      <c r="AJB24" s="325"/>
      <c r="AJC24" s="325"/>
      <c r="AJD24" s="325"/>
      <c r="AJE24" s="325"/>
      <c r="AJF24" s="325"/>
      <c r="AJG24" s="325"/>
      <c r="AJH24" s="325"/>
      <c r="AJI24" s="325"/>
      <c r="AJJ24" s="325"/>
      <c r="AJK24" s="325"/>
      <c r="AJL24" s="325"/>
      <c r="AJM24" s="325"/>
      <c r="AJN24" s="325"/>
      <c r="AJO24" s="325"/>
      <c r="AJP24" s="325"/>
      <c r="AJQ24" s="325"/>
      <c r="AJR24" s="325"/>
      <c r="AJS24" s="325"/>
      <c r="AJT24" s="325"/>
      <c r="AJU24" s="325"/>
      <c r="AJV24" s="325"/>
      <c r="AJW24" s="325"/>
      <c r="AJX24" s="325"/>
      <c r="AJY24" s="325"/>
      <c r="AJZ24" s="325"/>
      <c r="AKA24" s="325"/>
      <c r="AKB24" s="325"/>
      <c r="AKC24" s="325"/>
      <c r="AKD24" s="325"/>
      <c r="AKE24" s="325"/>
      <c r="AKF24" s="325"/>
      <c r="AKG24" s="325"/>
      <c r="AKH24" s="325"/>
      <c r="AKI24" s="325"/>
      <c r="AKJ24" s="325"/>
      <c r="AKK24" s="325"/>
      <c r="AKL24" s="325"/>
      <c r="AKM24" s="325"/>
      <c r="AKN24" s="325"/>
      <c r="AKO24" s="325"/>
      <c r="AKP24" s="325"/>
      <c r="AKQ24" s="325"/>
      <c r="AKR24" s="325"/>
      <c r="AKS24" s="325"/>
      <c r="AKT24" s="325"/>
      <c r="AKU24" s="325"/>
      <c r="AKV24" s="325"/>
      <c r="AKW24" s="325"/>
      <c r="AKX24" s="325"/>
      <c r="AKY24" s="325"/>
      <c r="AKZ24" s="325"/>
      <c r="ALA24" s="325"/>
      <c r="ALB24" s="325"/>
      <c r="ALC24" s="325"/>
      <c r="ALD24" s="325"/>
      <c r="ALE24" s="325"/>
      <c r="ALF24" s="325"/>
      <c r="ALG24" s="325"/>
      <c r="ALH24" s="325"/>
      <c r="ALI24" s="325"/>
      <c r="ALJ24" s="325"/>
      <c r="ALK24" s="325"/>
      <c r="ALL24" s="325"/>
      <c r="ALM24" s="325"/>
      <c r="ALN24" s="325"/>
      <c r="ALO24" s="325"/>
      <c r="ALP24" s="325"/>
      <c r="ALQ24" s="325"/>
      <c r="ALR24" s="325"/>
      <c r="ALS24" s="325"/>
      <c r="ALT24" s="325"/>
      <c r="ALU24" s="325"/>
      <c r="ALV24" s="325"/>
      <c r="ALW24" s="325"/>
      <c r="ALX24" s="325"/>
      <c r="ALY24" s="325"/>
      <c r="ALZ24" s="325"/>
      <c r="AMA24" s="325"/>
      <c r="AMB24" s="325"/>
      <c r="AMC24" s="325"/>
      <c r="AMD24" s="325"/>
      <c r="AME24" s="325"/>
      <c r="AMF24" s="325"/>
      <c r="AMG24" s="325"/>
      <c r="AMH24" s="325"/>
      <c r="AMI24" s="325"/>
      <c r="AMJ24" s="325"/>
      <c r="AMK24" s="325"/>
      <c r="AML24" s="325"/>
      <c r="AMM24" s="325"/>
      <c r="AMN24" s="325"/>
      <c r="AMO24" s="325"/>
      <c r="AMP24" s="325"/>
      <c r="AMQ24" s="325"/>
      <c r="AMR24" s="325"/>
      <c r="AMS24" s="325"/>
      <c r="AMT24" s="325"/>
      <c r="AMU24" s="325"/>
      <c r="AMV24" s="325"/>
      <c r="AMW24" s="325"/>
      <c r="AMX24" s="325"/>
      <c r="AMY24" s="325"/>
      <c r="AMZ24" s="325"/>
      <c r="ANA24" s="325"/>
      <c r="ANB24" s="325"/>
      <c r="ANC24" s="325"/>
      <c r="AND24" s="325"/>
      <c r="ANE24" s="325"/>
      <c r="ANF24" s="325"/>
      <c r="ANG24" s="325"/>
      <c r="ANH24" s="325"/>
      <c r="ANI24" s="325"/>
      <c r="ANJ24" s="325"/>
      <c r="ANK24" s="325"/>
      <c r="ANL24" s="325"/>
      <c r="ANM24" s="325"/>
      <c r="ANN24" s="325"/>
      <c r="ANO24" s="325"/>
      <c r="ANP24" s="325"/>
      <c r="ANQ24" s="325"/>
      <c r="ANR24" s="325"/>
      <c r="ANS24" s="325"/>
      <c r="ANT24" s="325"/>
      <c r="ANU24" s="325"/>
      <c r="ANV24" s="325"/>
      <c r="ANW24" s="325"/>
      <c r="ANX24" s="325"/>
      <c r="ANY24" s="325"/>
      <c r="ANZ24" s="325"/>
      <c r="AOA24" s="325"/>
      <c r="AOB24" s="325"/>
      <c r="AOC24" s="325"/>
      <c r="AOD24" s="325"/>
      <c r="AOE24" s="325"/>
      <c r="AOF24" s="325"/>
      <c r="AOG24" s="325"/>
      <c r="AOH24" s="325"/>
      <c r="AOI24" s="325"/>
      <c r="AOJ24" s="325"/>
      <c r="AOK24" s="325"/>
      <c r="AOL24" s="325"/>
      <c r="AOM24" s="325"/>
      <c r="AON24" s="325"/>
      <c r="AOO24" s="325"/>
      <c r="AOP24" s="325"/>
      <c r="AOQ24" s="325"/>
      <c r="AOR24" s="325"/>
      <c r="AOS24" s="325"/>
      <c r="AOT24" s="325"/>
      <c r="AOU24" s="325"/>
      <c r="AOV24" s="325"/>
      <c r="AOW24" s="325"/>
      <c r="AOX24" s="325"/>
      <c r="AOY24" s="325"/>
      <c r="AOZ24" s="325"/>
      <c r="APA24" s="325"/>
      <c r="APB24" s="325"/>
      <c r="APC24" s="325"/>
      <c r="APD24" s="325"/>
      <c r="APE24" s="325"/>
      <c r="APF24" s="325"/>
      <c r="APG24" s="325"/>
      <c r="APH24" s="325"/>
      <c r="API24" s="325"/>
      <c r="APJ24" s="325"/>
      <c r="APK24" s="325"/>
      <c r="APL24" s="325"/>
      <c r="APM24" s="325"/>
      <c r="APN24" s="325"/>
      <c r="APO24" s="325"/>
      <c r="APP24" s="325"/>
      <c r="APQ24" s="325"/>
      <c r="APR24" s="325"/>
      <c r="APS24" s="325"/>
      <c r="APT24" s="325"/>
      <c r="APU24" s="325"/>
      <c r="APV24" s="325"/>
      <c r="APW24" s="325"/>
      <c r="APX24" s="325"/>
      <c r="APY24" s="325"/>
      <c r="APZ24" s="325"/>
      <c r="AQA24" s="325"/>
      <c r="AQB24" s="325"/>
      <c r="AQC24" s="325"/>
      <c r="AQD24" s="325"/>
      <c r="AQE24" s="325"/>
      <c r="AQF24" s="325"/>
      <c r="AQG24" s="325"/>
      <c r="AQH24" s="325"/>
      <c r="AQI24" s="325"/>
      <c r="AQJ24" s="325"/>
      <c r="AQK24" s="325"/>
      <c r="AQL24" s="325"/>
      <c r="AQM24" s="325"/>
      <c r="AQN24" s="325"/>
      <c r="AQO24" s="325"/>
      <c r="AQP24" s="325"/>
      <c r="AQQ24" s="325"/>
      <c r="AQR24" s="325"/>
      <c r="AQS24" s="325"/>
      <c r="AQT24" s="325"/>
      <c r="AQU24" s="325"/>
      <c r="AQV24" s="325"/>
      <c r="AQW24" s="325"/>
      <c r="AQX24" s="325"/>
      <c r="AQY24" s="325"/>
      <c r="AQZ24" s="325"/>
      <c r="ARA24" s="325"/>
      <c r="ARB24" s="325"/>
      <c r="ARC24" s="325"/>
      <c r="ARD24" s="325"/>
      <c r="ARE24" s="325"/>
      <c r="ARF24" s="325"/>
      <c r="ARG24" s="325"/>
      <c r="ARH24" s="325"/>
      <c r="ARI24" s="325"/>
      <c r="ARJ24" s="325"/>
      <c r="ARK24" s="325"/>
      <c r="ARL24" s="325"/>
      <c r="ARM24" s="325"/>
      <c r="ARN24" s="325"/>
      <c r="ARO24" s="325"/>
      <c r="ARP24" s="325"/>
      <c r="ARQ24" s="325"/>
      <c r="ARR24" s="325"/>
      <c r="ARS24" s="325"/>
      <c r="ART24" s="325"/>
      <c r="ARU24" s="325"/>
      <c r="ARV24" s="325"/>
      <c r="ARW24" s="325"/>
      <c r="ARX24" s="325"/>
      <c r="ARY24" s="325"/>
      <c r="ARZ24" s="325"/>
      <c r="ASA24" s="325"/>
      <c r="ASB24" s="325"/>
      <c r="ASC24" s="325"/>
      <c r="ASD24" s="325"/>
      <c r="ASE24" s="325"/>
      <c r="ASF24" s="325"/>
      <c r="ASG24" s="325"/>
      <c r="ASH24" s="325"/>
      <c r="ASI24" s="325"/>
      <c r="ASJ24" s="325"/>
      <c r="ASK24" s="325"/>
      <c r="ASL24" s="325"/>
      <c r="ASM24" s="325"/>
      <c r="ASN24" s="325"/>
      <c r="ASO24" s="325"/>
      <c r="ASP24" s="325"/>
      <c r="ASQ24" s="325"/>
      <c r="ASR24" s="325"/>
      <c r="ASS24" s="325"/>
      <c r="AST24" s="325"/>
      <c r="ASU24" s="325"/>
      <c r="ASV24" s="325"/>
      <c r="ASW24" s="325"/>
      <c r="ASX24" s="325"/>
      <c r="ASY24" s="325"/>
      <c r="ASZ24" s="325"/>
      <c r="ATA24" s="325"/>
      <c r="ATB24" s="325"/>
      <c r="ATC24" s="325"/>
      <c r="ATD24" s="325"/>
      <c r="ATE24" s="325"/>
      <c r="ATF24" s="325"/>
      <c r="ATG24" s="325"/>
      <c r="ATH24" s="325"/>
      <c r="ATI24" s="325"/>
      <c r="ATJ24" s="325"/>
      <c r="ATK24" s="325"/>
      <c r="ATL24" s="325"/>
      <c r="ATM24" s="325"/>
      <c r="ATN24" s="325"/>
      <c r="ATO24" s="325"/>
      <c r="ATP24" s="325"/>
      <c r="ATQ24" s="325"/>
      <c r="ATR24" s="325"/>
      <c r="ATS24" s="325"/>
      <c r="ATT24" s="325"/>
      <c r="ATU24" s="325"/>
      <c r="ATV24" s="325"/>
      <c r="ATW24" s="325"/>
      <c r="ATX24" s="325"/>
      <c r="ATY24" s="325"/>
      <c r="ATZ24" s="325"/>
      <c r="AUA24" s="325"/>
      <c r="AUB24" s="325"/>
      <c r="AUC24" s="325"/>
      <c r="AUD24" s="325"/>
      <c r="AUE24" s="325"/>
      <c r="AUF24" s="325"/>
      <c r="AUG24" s="325"/>
      <c r="AUH24" s="325"/>
      <c r="AUI24" s="325"/>
      <c r="AUJ24" s="325"/>
      <c r="AUK24" s="325"/>
      <c r="AUL24" s="325"/>
      <c r="AUM24" s="325"/>
      <c r="AUN24" s="325"/>
      <c r="AUO24" s="325"/>
      <c r="AUP24" s="325"/>
      <c r="AUQ24" s="325"/>
      <c r="AUR24" s="325"/>
      <c r="AUS24" s="325"/>
      <c r="AUT24" s="325"/>
      <c r="AUU24" s="325"/>
      <c r="AUV24" s="325"/>
      <c r="AUW24" s="325"/>
      <c r="AUX24" s="325"/>
      <c r="AUY24" s="325"/>
      <c r="AUZ24" s="325"/>
      <c r="AVA24" s="325"/>
      <c r="AVB24" s="325"/>
      <c r="AVC24" s="325"/>
      <c r="AVD24" s="325"/>
      <c r="AVE24" s="325"/>
      <c r="AVF24" s="325"/>
      <c r="AVG24" s="325"/>
      <c r="AVH24" s="325"/>
      <c r="AVI24" s="325"/>
      <c r="AVJ24" s="325"/>
      <c r="AVK24" s="325"/>
      <c r="AVL24" s="325"/>
      <c r="AVM24" s="325"/>
      <c r="AVN24" s="325"/>
      <c r="AVO24" s="325"/>
      <c r="AVP24" s="325"/>
      <c r="AVQ24" s="325"/>
      <c r="AVR24" s="325"/>
      <c r="AVS24" s="325"/>
      <c r="AVT24" s="325"/>
      <c r="AVU24" s="325"/>
      <c r="AVV24" s="325"/>
      <c r="AVW24" s="325"/>
      <c r="AVX24" s="325"/>
      <c r="AVY24" s="325"/>
      <c r="AVZ24" s="325"/>
      <c r="AWA24" s="325"/>
      <c r="AWB24" s="325"/>
      <c r="AWC24" s="325"/>
      <c r="AWD24" s="325"/>
      <c r="AWE24" s="325"/>
      <c r="AWF24" s="325"/>
      <c r="AWG24" s="325"/>
      <c r="AWH24" s="325"/>
      <c r="AWI24" s="325"/>
      <c r="AWJ24" s="325"/>
      <c r="AWK24" s="325"/>
      <c r="AWL24" s="325"/>
      <c r="AWM24" s="325"/>
      <c r="AWN24" s="325"/>
      <c r="AWO24" s="325"/>
      <c r="AWP24" s="325"/>
      <c r="AWQ24" s="325"/>
      <c r="AWR24" s="325"/>
      <c r="AWS24" s="325"/>
      <c r="AWT24" s="325"/>
      <c r="AWU24" s="325"/>
      <c r="AWV24" s="325"/>
      <c r="AWW24" s="325"/>
      <c r="AWX24" s="325"/>
      <c r="AWY24" s="325"/>
      <c r="AWZ24" s="325"/>
      <c r="AXA24" s="325"/>
      <c r="AXB24" s="325"/>
      <c r="AXC24" s="325"/>
      <c r="AXD24" s="325"/>
      <c r="AXE24" s="325"/>
      <c r="AXF24" s="325"/>
      <c r="AXG24" s="325"/>
      <c r="AXH24" s="325"/>
      <c r="AXI24" s="325"/>
      <c r="AXJ24" s="325"/>
      <c r="AXK24" s="325"/>
      <c r="AXL24" s="325"/>
      <c r="AXM24" s="325"/>
      <c r="AXN24" s="325"/>
      <c r="AXO24" s="325"/>
      <c r="AXP24" s="325"/>
      <c r="AXQ24" s="325"/>
      <c r="AXR24" s="325"/>
      <c r="AXS24" s="325"/>
      <c r="AXT24" s="325"/>
      <c r="AXU24" s="325"/>
      <c r="AXV24" s="325"/>
      <c r="AXW24" s="325"/>
      <c r="AXX24" s="325"/>
      <c r="AXY24" s="325"/>
      <c r="AXZ24" s="325"/>
      <c r="AYA24" s="325"/>
      <c r="AYB24" s="325"/>
      <c r="AYC24" s="325"/>
      <c r="AYD24" s="325"/>
      <c r="AYE24" s="325"/>
      <c r="AYF24" s="325"/>
      <c r="AYG24" s="325"/>
      <c r="AYH24" s="325"/>
      <c r="AYI24" s="325"/>
      <c r="AYJ24" s="325"/>
      <c r="AYK24" s="325"/>
      <c r="AYL24" s="325"/>
      <c r="AYM24" s="325"/>
      <c r="AYN24" s="325"/>
      <c r="AYO24" s="325"/>
      <c r="AYP24" s="325"/>
      <c r="AYQ24" s="325"/>
      <c r="AYR24" s="325"/>
      <c r="AYS24" s="325"/>
      <c r="AYT24" s="325"/>
      <c r="AYU24" s="325"/>
      <c r="AYV24" s="325"/>
      <c r="AYW24" s="325"/>
      <c r="AYX24" s="325"/>
      <c r="AYY24" s="325"/>
      <c r="AYZ24" s="325"/>
      <c r="AZA24" s="325"/>
      <c r="AZB24" s="325"/>
      <c r="AZC24" s="325"/>
      <c r="AZD24" s="325"/>
      <c r="AZE24" s="325"/>
      <c r="AZF24" s="325"/>
      <c r="AZG24" s="325"/>
      <c r="AZH24" s="325"/>
      <c r="AZI24" s="325"/>
      <c r="AZJ24" s="325"/>
      <c r="AZK24" s="325"/>
      <c r="AZL24" s="325"/>
      <c r="AZM24" s="325"/>
      <c r="AZN24" s="325"/>
      <c r="AZO24" s="325"/>
      <c r="AZP24" s="325"/>
      <c r="AZQ24" s="325"/>
      <c r="AZR24" s="325"/>
      <c r="AZS24" s="325"/>
      <c r="AZT24" s="325"/>
      <c r="AZU24" s="325"/>
      <c r="AZV24" s="325"/>
      <c r="AZW24" s="325"/>
      <c r="AZX24" s="325"/>
      <c r="AZY24" s="325"/>
      <c r="AZZ24" s="325"/>
      <c r="BAA24" s="325"/>
      <c r="BAB24" s="325"/>
      <c r="BAC24" s="325"/>
      <c r="BAD24" s="325"/>
      <c r="BAE24" s="325"/>
      <c r="BAF24" s="325"/>
      <c r="BAG24" s="325"/>
      <c r="BAH24" s="325"/>
      <c r="BAI24" s="325"/>
      <c r="BAJ24" s="325"/>
      <c r="BAK24" s="325"/>
      <c r="BAL24" s="325"/>
      <c r="BAM24" s="325"/>
      <c r="BAN24" s="325"/>
      <c r="BAO24" s="325"/>
      <c r="BAP24" s="325"/>
      <c r="BAQ24" s="325"/>
      <c r="BAR24" s="325"/>
      <c r="BAS24" s="325"/>
      <c r="BAT24" s="325"/>
      <c r="BAU24" s="325"/>
      <c r="BAV24" s="325"/>
      <c r="BAW24" s="325"/>
      <c r="BAX24" s="325"/>
      <c r="BAY24" s="325"/>
      <c r="BAZ24" s="325"/>
      <c r="BBA24" s="325"/>
      <c r="BBB24" s="325"/>
      <c r="BBC24" s="325"/>
      <c r="BBD24" s="325"/>
      <c r="BBE24" s="325"/>
      <c r="BBF24" s="325"/>
      <c r="BBG24" s="325"/>
      <c r="BBH24" s="325"/>
      <c r="BBI24" s="325"/>
      <c r="BBJ24" s="325"/>
      <c r="BBK24" s="325"/>
      <c r="BBL24" s="325"/>
      <c r="BBM24" s="325"/>
      <c r="BBN24" s="325"/>
      <c r="BBO24" s="325"/>
      <c r="BBP24" s="325"/>
      <c r="BBQ24" s="325"/>
      <c r="BBR24" s="325"/>
      <c r="BBS24" s="325"/>
      <c r="BBT24" s="325"/>
      <c r="BBU24" s="325"/>
      <c r="BBV24" s="325"/>
      <c r="BBW24" s="325"/>
      <c r="BBX24" s="325"/>
      <c r="BBY24" s="325"/>
      <c r="BBZ24" s="325"/>
      <c r="BCA24" s="325"/>
      <c r="BCB24" s="325"/>
      <c r="BCC24" s="325"/>
      <c r="BCD24" s="325"/>
      <c r="BCE24" s="325"/>
      <c r="BCF24" s="325"/>
      <c r="BCG24" s="325"/>
      <c r="BCH24" s="325"/>
      <c r="BCI24" s="325"/>
      <c r="BCJ24" s="325"/>
      <c r="BCK24" s="325"/>
      <c r="BCL24" s="325"/>
      <c r="BCM24" s="325"/>
      <c r="BCN24" s="325"/>
      <c r="BCO24" s="325"/>
      <c r="BCP24" s="325"/>
      <c r="BCQ24" s="325"/>
      <c r="BCR24" s="325"/>
      <c r="BCS24" s="325"/>
      <c r="BCT24" s="325"/>
      <c r="BCU24" s="325"/>
      <c r="BCV24" s="325"/>
      <c r="BCW24" s="325"/>
      <c r="BCX24" s="325"/>
      <c r="BCY24" s="325"/>
      <c r="BCZ24" s="325"/>
      <c r="BDA24" s="325"/>
      <c r="BDB24" s="325"/>
      <c r="BDC24" s="325"/>
      <c r="BDD24" s="325"/>
      <c r="BDE24" s="325"/>
      <c r="BDF24" s="325"/>
      <c r="BDG24" s="325"/>
      <c r="BDH24" s="325"/>
      <c r="BDI24" s="325"/>
      <c r="BDJ24" s="325"/>
      <c r="BDK24" s="325"/>
      <c r="BDL24" s="325"/>
      <c r="BDM24" s="325"/>
      <c r="BDN24" s="325"/>
      <c r="BDO24" s="325"/>
      <c r="BDP24" s="325"/>
      <c r="BDQ24" s="325"/>
      <c r="BDR24" s="325"/>
      <c r="BDS24" s="325"/>
      <c r="BDT24" s="325"/>
      <c r="BDU24" s="325"/>
      <c r="BDV24" s="325"/>
      <c r="BDW24" s="325"/>
      <c r="BDX24" s="325"/>
      <c r="BDY24" s="325"/>
      <c r="BDZ24" s="325"/>
      <c r="BEA24" s="325"/>
      <c r="BEB24" s="325"/>
      <c r="BEC24" s="325"/>
      <c r="BED24" s="325"/>
      <c r="BEE24" s="325"/>
      <c r="BEF24" s="325"/>
      <c r="BEG24" s="325"/>
      <c r="BEH24" s="325"/>
      <c r="BEI24" s="325"/>
      <c r="BEJ24" s="325"/>
      <c r="BEK24" s="325"/>
      <c r="BEL24" s="325"/>
      <c r="BEM24" s="325"/>
      <c r="BEN24" s="325"/>
      <c r="BEO24" s="325"/>
      <c r="BEP24" s="325"/>
      <c r="BEQ24" s="325"/>
      <c r="BER24" s="325"/>
      <c r="BES24" s="325"/>
      <c r="BET24" s="325"/>
      <c r="BEU24" s="325"/>
      <c r="BEV24" s="325"/>
      <c r="BEW24" s="325"/>
      <c r="BEX24" s="325"/>
      <c r="BEY24" s="325"/>
      <c r="BEZ24" s="325"/>
      <c r="BFA24" s="325"/>
      <c r="BFB24" s="325"/>
      <c r="BFC24" s="325"/>
      <c r="BFD24" s="325"/>
      <c r="BFE24" s="325"/>
      <c r="BFF24" s="325"/>
      <c r="BFG24" s="325"/>
      <c r="BFH24" s="325"/>
      <c r="BFI24" s="325"/>
      <c r="BFJ24" s="325"/>
      <c r="BFK24" s="325"/>
      <c r="BFL24" s="325"/>
      <c r="BFM24" s="325"/>
      <c r="BFN24" s="325"/>
      <c r="BFO24" s="325"/>
      <c r="BFP24" s="325"/>
      <c r="BFQ24" s="325"/>
      <c r="BFR24" s="325"/>
      <c r="BFS24" s="325"/>
      <c r="BFT24" s="325"/>
      <c r="BFU24" s="325"/>
      <c r="BFV24" s="325"/>
      <c r="BFW24" s="325"/>
      <c r="BFX24" s="325"/>
      <c r="BFY24" s="325"/>
      <c r="BFZ24" s="325"/>
      <c r="BGA24" s="325"/>
      <c r="BGB24" s="325"/>
      <c r="BGC24" s="325"/>
      <c r="BGD24" s="325"/>
      <c r="BGE24" s="325"/>
      <c r="BGF24" s="325"/>
      <c r="BGG24" s="325"/>
      <c r="BGH24" s="325"/>
      <c r="BGI24" s="325"/>
      <c r="BGJ24" s="325"/>
      <c r="BGK24" s="325"/>
      <c r="BGL24" s="325"/>
      <c r="BGM24" s="325"/>
      <c r="BGN24" s="325"/>
      <c r="BGO24" s="325"/>
      <c r="BGP24" s="325"/>
      <c r="BGQ24" s="325"/>
      <c r="BGR24" s="325"/>
      <c r="BGS24" s="325"/>
      <c r="BGT24" s="325"/>
      <c r="BGU24" s="325"/>
      <c r="BGV24" s="325"/>
      <c r="BGW24" s="325"/>
      <c r="BGX24" s="325"/>
      <c r="BGY24" s="325"/>
      <c r="BGZ24" s="325"/>
      <c r="BHA24" s="325"/>
      <c r="BHB24" s="325"/>
      <c r="BHC24" s="325"/>
      <c r="BHD24" s="325"/>
      <c r="BHE24" s="325"/>
      <c r="BHF24" s="325"/>
      <c r="BHG24" s="325"/>
      <c r="BHH24" s="325"/>
      <c r="BHI24" s="325"/>
      <c r="BHJ24" s="325"/>
      <c r="BHK24" s="325"/>
      <c r="BHL24" s="325"/>
      <c r="BHM24" s="325"/>
      <c r="BHN24" s="325"/>
      <c r="BHO24" s="325"/>
      <c r="BHP24" s="325"/>
      <c r="BHQ24" s="325"/>
      <c r="BHR24" s="325"/>
      <c r="BHS24" s="325"/>
      <c r="BHT24" s="325"/>
      <c r="BHU24" s="325"/>
      <c r="BHV24" s="325"/>
      <c r="BHW24" s="325"/>
      <c r="BHX24" s="325"/>
      <c r="BHY24" s="325"/>
      <c r="BHZ24" s="325"/>
      <c r="BIA24" s="325"/>
      <c r="BIB24" s="325"/>
      <c r="BIC24" s="325"/>
      <c r="BID24" s="325"/>
      <c r="BIE24" s="325"/>
      <c r="BIF24" s="325"/>
      <c r="BIG24" s="325"/>
      <c r="BIH24" s="325"/>
      <c r="BII24" s="325"/>
      <c r="BIJ24" s="325"/>
      <c r="BIK24" s="325"/>
      <c r="BIL24" s="325"/>
      <c r="BIM24" s="325"/>
      <c r="BIN24" s="325"/>
      <c r="BIO24" s="325"/>
      <c r="BIP24" s="325"/>
      <c r="BIQ24" s="325"/>
      <c r="BIR24" s="325"/>
      <c r="BIS24" s="325"/>
      <c r="BIT24" s="325"/>
      <c r="BIU24" s="325"/>
      <c r="BIV24" s="325"/>
      <c r="BIW24" s="325"/>
      <c r="BIX24" s="325"/>
      <c r="BIY24" s="325"/>
      <c r="BIZ24" s="325"/>
      <c r="BJA24" s="325"/>
      <c r="BJB24" s="325"/>
      <c r="BJC24" s="325"/>
      <c r="BJD24" s="325"/>
      <c r="BJE24" s="325"/>
      <c r="BJF24" s="325"/>
      <c r="BJG24" s="325"/>
      <c r="BJH24" s="325"/>
      <c r="BJI24" s="325"/>
      <c r="BJJ24" s="325"/>
      <c r="BJK24" s="325"/>
      <c r="BJL24" s="325"/>
      <c r="BJM24" s="325"/>
      <c r="BJN24" s="325"/>
      <c r="BJO24" s="325"/>
      <c r="BJP24" s="325"/>
      <c r="BJQ24" s="325"/>
      <c r="BJR24" s="325"/>
      <c r="BJS24" s="325"/>
      <c r="BJT24" s="325"/>
      <c r="BJU24" s="325"/>
      <c r="BJV24" s="325"/>
      <c r="BJW24" s="325"/>
      <c r="BJX24" s="325"/>
      <c r="BJY24" s="325"/>
      <c r="BJZ24" s="325"/>
      <c r="BKA24" s="325"/>
      <c r="BKB24" s="325"/>
      <c r="BKC24" s="325"/>
      <c r="BKD24" s="325"/>
      <c r="BKE24" s="325"/>
      <c r="BKF24" s="325"/>
      <c r="BKG24" s="325"/>
      <c r="BKH24" s="325"/>
      <c r="BKI24" s="325"/>
      <c r="BKJ24" s="325"/>
      <c r="BKK24" s="325"/>
      <c r="BKL24" s="325"/>
      <c r="BKM24" s="325"/>
      <c r="BKN24" s="325"/>
      <c r="BKO24" s="325"/>
      <c r="BKP24" s="325"/>
      <c r="BKQ24" s="325"/>
      <c r="BKR24" s="325"/>
      <c r="BKS24" s="325"/>
      <c r="BKT24" s="325"/>
      <c r="BKU24" s="325"/>
      <c r="BKV24" s="325"/>
      <c r="BKW24" s="325"/>
      <c r="BKX24" s="325"/>
      <c r="BKY24" s="325"/>
      <c r="BKZ24" s="325"/>
      <c r="BLA24" s="325"/>
      <c r="BLB24" s="325"/>
      <c r="BLC24" s="325"/>
      <c r="BLD24" s="325"/>
      <c r="BLE24" s="325"/>
      <c r="BLF24" s="325"/>
      <c r="BLG24" s="325"/>
      <c r="BLH24" s="325"/>
      <c r="BLI24" s="325"/>
      <c r="BLJ24" s="325"/>
      <c r="BLK24" s="325"/>
      <c r="BLL24" s="325"/>
      <c r="BLM24" s="325"/>
      <c r="BLN24" s="325"/>
      <c r="BLO24" s="325"/>
      <c r="BLP24" s="325"/>
      <c r="BLQ24" s="325"/>
      <c r="BLR24" s="325"/>
      <c r="BLS24" s="325"/>
      <c r="BLT24" s="325"/>
      <c r="BLU24" s="325"/>
      <c r="BLV24" s="325"/>
      <c r="BLW24" s="325"/>
      <c r="BLX24" s="325"/>
      <c r="BLY24" s="325"/>
      <c r="BLZ24" s="325"/>
      <c r="BMA24" s="325"/>
      <c r="BMB24" s="325"/>
      <c r="BMC24" s="325"/>
      <c r="BMD24" s="325"/>
      <c r="BME24" s="325"/>
      <c r="BMF24" s="325"/>
      <c r="BMG24" s="325"/>
      <c r="BMH24" s="325"/>
      <c r="BMI24" s="325"/>
      <c r="BMJ24" s="325"/>
      <c r="BMK24" s="325"/>
      <c r="BML24" s="325"/>
      <c r="BMM24" s="325"/>
      <c r="BMN24" s="325"/>
      <c r="BMO24" s="325"/>
      <c r="BMP24" s="325"/>
      <c r="BMQ24" s="325"/>
      <c r="BMR24" s="325"/>
      <c r="BMS24" s="325"/>
      <c r="BMT24" s="325"/>
      <c r="BMU24" s="325"/>
      <c r="BMV24" s="325"/>
      <c r="BMW24" s="325"/>
      <c r="BMX24" s="325"/>
      <c r="BMY24" s="325"/>
      <c r="BMZ24" s="325"/>
      <c r="BNA24" s="325"/>
      <c r="BNB24" s="325"/>
      <c r="BNC24" s="325"/>
      <c r="BND24" s="325"/>
      <c r="BNE24" s="325"/>
      <c r="BNF24" s="325"/>
      <c r="BNG24" s="325"/>
      <c r="BNH24" s="325"/>
      <c r="BNI24" s="325"/>
      <c r="BNJ24" s="325"/>
      <c r="BNK24" s="325"/>
      <c r="BNL24" s="325"/>
      <c r="BNM24" s="325"/>
      <c r="BNN24" s="325"/>
      <c r="BNO24" s="325"/>
      <c r="BNP24" s="325"/>
      <c r="BNQ24" s="325"/>
      <c r="BNR24" s="325"/>
      <c r="BNS24" s="325"/>
      <c r="BNT24" s="325"/>
      <c r="BNU24" s="325"/>
      <c r="BNV24" s="325"/>
      <c r="BNW24" s="325"/>
      <c r="BNX24" s="325"/>
      <c r="BNY24" s="325"/>
      <c r="BNZ24" s="325"/>
      <c r="BOA24" s="325"/>
      <c r="BOB24" s="325"/>
      <c r="BOC24" s="325"/>
      <c r="BOD24" s="325"/>
      <c r="BOE24" s="325"/>
      <c r="BOF24" s="325"/>
      <c r="BOG24" s="325"/>
      <c r="BOH24" s="325"/>
      <c r="BOI24" s="325"/>
      <c r="BOJ24" s="325"/>
      <c r="BOK24" s="325"/>
      <c r="BOL24" s="325"/>
      <c r="BOM24" s="325"/>
      <c r="BON24" s="325"/>
      <c r="BOO24" s="325"/>
      <c r="BOP24" s="325"/>
      <c r="BOQ24" s="325"/>
      <c r="BOR24" s="325"/>
      <c r="BOS24" s="325"/>
      <c r="BOT24" s="325"/>
      <c r="BOU24" s="325"/>
      <c r="BOV24" s="325"/>
      <c r="BOW24" s="325"/>
      <c r="BOX24" s="325"/>
      <c r="BOY24" s="325"/>
      <c r="BOZ24" s="325"/>
      <c r="BPA24" s="325"/>
      <c r="BPB24" s="325"/>
      <c r="BPC24" s="325"/>
      <c r="BPD24" s="325"/>
      <c r="BPE24" s="325"/>
      <c r="BPF24" s="325"/>
      <c r="BPG24" s="325"/>
      <c r="BPH24" s="325"/>
      <c r="BPI24" s="325"/>
      <c r="BPJ24" s="325"/>
      <c r="BPK24" s="325"/>
      <c r="BPL24" s="325"/>
      <c r="BPM24" s="325"/>
      <c r="BPN24" s="325"/>
      <c r="BPO24" s="325"/>
      <c r="BPP24" s="325"/>
      <c r="BPQ24" s="325"/>
      <c r="BPR24" s="325"/>
      <c r="BPS24" s="325"/>
      <c r="BPT24" s="325"/>
      <c r="BPU24" s="325"/>
      <c r="BPV24" s="325"/>
      <c r="BPW24" s="325"/>
      <c r="BPX24" s="325"/>
      <c r="BPY24" s="325"/>
      <c r="BPZ24" s="325"/>
      <c r="BQA24" s="325"/>
      <c r="BQB24" s="325"/>
      <c r="BQC24" s="325"/>
      <c r="BQD24" s="325"/>
      <c r="BQE24" s="325"/>
      <c r="BQF24" s="325"/>
      <c r="BQG24" s="325"/>
      <c r="BQH24" s="325"/>
      <c r="BQI24" s="325"/>
      <c r="BQJ24" s="325"/>
      <c r="BQK24" s="325"/>
      <c r="BQL24" s="325"/>
      <c r="BQM24" s="325"/>
      <c r="BQN24" s="325"/>
      <c r="BQO24" s="325"/>
      <c r="BQP24" s="325"/>
      <c r="BQQ24" s="325"/>
      <c r="BQR24" s="325"/>
      <c r="BQS24" s="325"/>
      <c r="BQT24" s="325"/>
      <c r="BQU24" s="325"/>
      <c r="BQV24" s="325"/>
      <c r="BQW24" s="325"/>
      <c r="BQX24" s="325"/>
      <c r="BQY24" s="325"/>
      <c r="BQZ24" s="325"/>
      <c r="BRA24" s="325"/>
      <c r="BRB24" s="325"/>
      <c r="BRC24" s="325"/>
      <c r="BRD24" s="325"/>
      <c r="BRE24" s="325"/>
      <c r="BRF24" s="325"/>
      <c r="BRG24" s="325"/>
      <c r="BRH24" s="325"/>
      <c r="BRI24" s="325"/>
      <c r="BRJ24" s="325"/>
      <c r="BRK24" s="325"/>
      <c r="BRL24" s="325"/>
      <c r="BRM24" s="325"/>
      <c r="BRN24" s="325"/>
      <c r="BRO24" s="325"/>
      <c r="BRP24" s="325"/>
      <c r="BRQ24" s="325"/>
      <c r="BRR24" s="325"/>
      <c r="BRS24" s="325"/>
      <c r="BRT24" s="325"/>
      <c r="BRU24" s="325"/>
      <c r="BRV24" s="325"/>
      <c r="BRW24" s="325"/>
      <c r="BRX24" s="325"/>
      <c r="BRY24" s="325"/>
      <c r="BRZ24" s="325"/>
      <c r="BSA24" s="325"/>
      <c r="BSB24" s="325"/>
      <c r="BSC24" s="325"/>
      <c r="BSD24" s="325"/>
      <c r="BSE24" s="325"/>
      <c r="BSF24" s="325"/>
      <c r="BSG24" s="325"/>
      <c r="BSH24" s="325"/>
      <c r="BSI24" s="325"/>
      <c r="BSJ24" s="325"/>
      <c r="BSK24" s="325"/>
      <c r="BSL24" s="325"/>
      <c r="BSM24" s="325"/>
      <c r="BSN24" s="325"/>
      <c r="BSO24" s="325"/>
      <c r="BSP24" s="325"/>
      <c r="BSQ24" s="325"/>
      <c r="BSR24" s="325"/>
      <c r="BSS24" s="325"/>
      <c r="BST24" s="325"/>
      <c r="BSU24" s="325"/>
      <c r="BSV24" s="325"/>
      <c r="BSW24" s="325"/>
      <c r="BSX24" s="325"/>
      <c r="BSY24" s="325"/>
      <c r="BSZ24" s="325"/>
      <c r="BTA24" s="325"/>
      <c r="BTB24" s="325"/>
      <c r="BTC24" s="325"/>
      <c r="BTD24" s="325"/>
      <c r="BTE24" s="325"/>
      <c r="BTF24" s="325"/>
      <c r="BTG24" s="325"/>
      <c r="BTH24" s="325"/>
      <c r="BTI24" s="325"/>
      <c r="BTJ24" s="325"/>
      <c r="BTK24" s="325"/>
      <c r="BTL24" s="325"/>
      <c r="BTM24" s="325"/>
      <c r="BTN24" s="325"/>
      <c r="BTO24" s="325"/>
      <c r="BTP24" s="325"/>
      <c r="BTQ24" s="325"/>
      <c r="BTR24" s="325"/>
      <c r="BTS24" s="325"/>
      <c r="BTT24" s="325"/>
      <c r="BTU24" s="325"/>
      <c r="BTV24" s="325"/>
      <c r="BTW24" s="325"/>
      <c r="BTX24" s="325"/>
      <c r="BTY24" s="325"/>
      <c r="BTZ24" s="325"/>
      <c r="BUA24" s="325"/>
      <c r="BUB24" s="325"/>
      <c r="BUC24" s="325"/>
      <c r="BUD24" s="325"/>
      <c r="BUE24" s="325"/>
      <c r="BUF24" s="325"/>
      <c r="BUG24" s="325"/>
      <c r="BUH24" s="325"/>
      <c r="BUI24" s="325"/>
      <c r="BUJ24" s="325"/>
      <c r="BUK24" s="325"/>
      <c r="BUL24" s="325"/>
      <c r="BUM24" s="325"/>
      <c r="BUN24" s="325"/>
      <c r="BUO24" s="325"/>
      <c r="BUP24" s="325"/>
      <c r="BUQ24" s="325"/>
      <c r="BUR24" s="325"/>
      <c r="BUS24" s="325"/>
      <c r="BUT24" s="325"/>
      <c r="BUU24" s="325"/>
      <c r="BUV24" s="325"/>
      <c r="BUW24" s="325"/>
      <c r="BUX24" s="325"/>
      <c r="BUY24" s="325"/>
      <c r="BUZ24" s="325"/>
      <c r="BVA24" s="325"/>
      <c r="BVB24" s="325"/>
      <c r="BVC24" s="325"/>
      <c r="BVD24" s="325"/>
      <c r="BVE24" s="325"/>
      <c r="BVF24" s="325"/>
      <c r="BVG24" s="325"/>
      <c r="BVH24" s="325"/>
      <c r="BVI24" s="325"/>
      <c r="BVJ24" s="325"/>
      <c r="BVK24" s="325"/>
      <c r="BVL24" s="325"/>
      <c r="BVM24" s="325"/>
      <c r="BVN24" s="325"/>
      <c r="BVO24" s="325"/>
      <c r="BVP24" s="325"/>
      <c r="BVQ24" s="325"/>
      <c r="BVR24" s="325"/>
      <c r="BVS24" s="325"/>
      <c r="BVT24" s="325"/>
      <c r="BVU24" s="325"/>
      <c r="BVV24" s="325"/>
      <c r="BVW24" s="325"/>
      <c r="BVX24" s="325"/>
      <c r="BVY24" s="325"/>
      <c r="BVZ24" s="325"/>
      <c r="BWA24" s="325"/>
      <c r="BWB24" s="325"/>
      <c r="BWC24" s="325"/>
      <c r="BWD24" s="325"/>
      <c r="BWE24" s="325"/>
      <c r="BWF24" s="325"/>
      <c r="BWG24" s="325"/>
      <c r="BWH24" s="325"/>
      <c r="BWI24" s="325"/>
      <c r="BWJ24" s="325"/>
      <c r="BWK24" s="325"/>
      <c r="BWL24" s="325"/>
      <c r="BWM24" s="325"/>
      <c r="BWN24" s="325"/>
      <c r="BWO24" s="325"/>
      <c r="BWP24" s="325"/>
      <c r="BWQ24" s="325"/>
      <c r="BWR24" s="325"/>
      <c r="BWS24" s="325"/>
      <c r="BWT24" s="325"/>
      <c r="BWU24" s="325"/>
      <c r="BWV24" s="325"/>
      <c r="BWW24" s="325"/>
      <c r="BWX24" s="325"/>
      <c r="BWY24" s="325"/>
      <c r="BWZ24" s="325"/>
      <c r="BXA24" s="325"/>
      <c r="BXB24" s="325"/>
      <c r="BXC24" s="325"/>
      <c r="BXD24" s="325"/>
      <c r="BXE24" s="325"/>
      <c r="BXF24" s="325"/>
      <c r="BXG24" s="325"/>
      <c r="BXH24" s="325"/>
      <c r="BXI24" s="325"/>
      <c r="BXJ24" s="325"/>
      <c r="BXK24" s="325"/>
      <c r="BXL24" s="325"/>
      <c r="BXM24" s="325"/>
      <c r="BXN24" s="325"/>
      <c r="BXO24" s="325"/>
      <c r="BXP24" s="325"/>
      <c r="BXQ24" s="325"/>
      <c r="BXR24" s="325"/>
      <c r="BXS24" s="325"/>
      <c r="BXT24" s="325"/>
      <c r="BXU24" s="325"/>
      <c r="BXV24" s="325"/>
      <c r="BXW24" s="325"/>
      <c r="BXX24" s="325"/>
      <c r="BXY24" s="325"/>
    </row>
    <row r="25" spans="1:2001" s="842" customFormat="1" ht="21" customHeight="1" thickBot="1" x14ac:dyDescent="0.55000000000000004">
      <c r="A25" s="446" t="s">
        <v>664</v>
      </c>
      <c r="B25" s="870">
        <v>5018.5416079218612</v>
      </c>
      <c r="C25" s="871">
        <v>4371.4768533360802</v>
      </c>
      <c r="D25" s="871">
        <v>4429.8542711576301</v>
      </c>
      <c r="E25" s="871">
        <v>4465.2386151798364</v>
      </c>
      <c r="F25" s="871">
        <v>4488.0833599360758</v>
      </c>
      <c r="G25" s="871">
        <v>4737.4984330740008</v>
      </c>
      <c r="H25" s="871">
        <v>4269.8615880276893</v>
      </c>
      <c r="I25" s="871">
        <v>4450.7949846178881</v>
      </c>
      <c r="J25" s="871">
        <v>4725.8183188609537</v>
      </c>
      <c r="K25" s="871">
        <v>4503.1429324490018</v>
      </c>
      <c r="L25" s="871">
        <v>4748.471381315645</v>
      </c>
      <c r="M25" s="871">
        <v>4221.6671043020597</v>
      </c>
      <c r="N25" s="871">
        <v>3021.0114484920173</v>
      </c>
      <c r="O25" s="871">
        <v>2886.8842099199996</v>
      </c>
      <c r="P25" s="871">
        <v>3236.8111765799999</v>
      </c>
      <c r="Q25" s="871">
        <v>3341.4843172599999</v>
      </c>
      <c r="R25" s="871">
        <v>3646.2824010499999</v>
      </c>
      <c r="S25" s="871">
        <v>2639.4629274499998</v>
      </c>
      <c r="T25" s="871">
        <v>2505.6514496399996</v>
      </c>
      <c r="U25" s="871">
        <v>3084.4440691099999</v>
      </c>
      <c r="V25" s="871">
        <v>2764.9529319000003</v>
      </c>
      <c r="W25" s="871">
        <v>2481.4023879800002</v>
      </c>
      <c r="X25" s="871">
        <v>2470.0378223300004</v>
      </c>
      <c r="Y25" s="871">
        <v>2624.8461178700004</v>
      </c>
      <c r="Z25" s="871">
        <v>2587.1946217599998</v>
      </c>
      <c r="AA25" s="871">
        <v>2972.6673074200007</v>
      </c>
      <c r="AB25" s="871">
        <v>2658.9261905299995</v>
      </c>
      <c r="AC25" s="871">
        <v>2920.2991184399998</v>
      </c>
      <c r="AD25" s="871">
        <v>3878.3389604000004</v>
      </c>
      <c r="AE25" s="871">
        <v>2980.3911409100001</v>
      </c>
      <c r="AF25" s="871">
        <v>2968.3595149499997</v>
      </c>
      <c r="AG25" s="871">
        <v>4175.8540520999995</v>
      </c>
      <c r="AH25" s="871">
        <v>6068.1720909000005</v>
      </c>
      <c r="AI25" s="871">
        <v>4646.8072660499993</v>
      </c>
      <c r="AJ25" s="871">
        <v>5827.5380574499995</v>
      </c>
      <c r="AK25" s="871">
        <v>5852.0917197899998</v>
      </c>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c r="EW25" s="325"/>
      <c r="EX25" s="325"/>
      <c r="EY25" s="325"/>
      <c r="EZ25" s="325"/>
      <c r="FA25" s="325"/>
      <c r="FB25" s="325"/>
      <c r="FC25" s="325"/>
      <c r="FD25" s="325"/>
      <c r="FE25" s="325"/>
      <c r="FF25" s="325"/>
      <c r="FG25" s="325"/>
      <c r="FH25" s="325"/>
      <c r="FI25" s="325"/>
      <c r="FJ25" s="325"/>
      <c r="FK25" s="325"/>
      <c r="FL25" s="325"/>
      <c r="FM25" s="325"/>
      <c r="FN25" s="325"/>
      <c r="FO25" s="325"/>
      <c r="FP25" s="325"/>
      <c r="FQ25" s="325"/>
      <c r="FR25" s="325"/>
      <c r="FS25" s="325"/>
      <c r="FT25" s="325"/>
      <c r="FU25" s="325"/>
      <c r="FV25" s="325"/>
      <c r="FW25" s="325"/>
      <c r="FX25" s="325"/>
      <c r="FY25" s="325"/>
      <c r="FZ25" s="325"/>
      <c r="GA25" s="325"/>
      <c r="GB25" s="325"/>
      <c r="GC25" s="325"/>
      <c r="GD25" s="325"/>
      <c r="GE25" s="325"/>
      <c r="GF25" s="325"/>
      <c r="GG25" s="325"/>
      <c r="GH25" s="325"/>
      <c r="GI25" s="325"/>
      <c r="GJ25" s="325"/>
      <c r="GK25" s="325"/>
      <c r="GL25" s="325"/>
      <c r="GM25" s="325"/>
      <c r="GN25" s="325"/>
      <c r="GO25" s="325"/>
      <c r="GP25" s="325"/>
      <c r="GQ25" s="325"/>
      <c r="GR25" s="325"/>
      <c r="GS25" s="325"/>
      <c r="GT25" s="325"/>
      <c r="GU25" s="325"/>
      <c r="GV25" s="325"/>
      <c r="GW25" s="325"/>
      <c r="GX25" s="325"/>
      <c r="GY25" s="325"/>
      <c r="GZ25" s="325"/>
      <c r="HA25" s="325"/>
      <c r="HB25" s="325"/>
      <c r="HC25" s="325"/>
      <c r="HD25" s="325"/>
      <c r="HE25" s="325"/>
      <c r="HF25" s="325"/>
      <c r="HG25" s="325"/>
      <c r="HH25" s="325"/>
      <c r="HI25" s="325"/>
      <c r="HJ25" s="325"/>
      <c r="HK25" s="325"/>
      <c r="HL25" s="325"/>
      <c r="HM25" s="325"/>
      <c r="HN25" s="325"/>
      <c r="HO25" s="325"/>
      <c r="HP25" s="325"/>
      <c r="HQ25" s="325"/>
      <c r="HR25" s="325"/>
      <c r="HS25" s="325"/>
      <c r="HT25" s="325"/>
      <c r="HU25" s="325"/>
      <c r="HV25" s="325"/>
      <c r="HW25" s="325"/>
      <c r="HX25" s="325"/>
      <c r="HY25" s="325"/>
      <c r="HZ25" s="325"/>
      <c r="IA25" s="325"/>
      <c r="IB25" s="325"/>
      <c r="IC25" s="325"/>
      <c r="ID25" s="325"/>
      <c r="IE25" s="325"/>
      <c r="IF25" s="325"/>
      <c r="IG25" s="325"/>
      <c r="IH25" s="325"/>
      <c r="II25" s="325"/>
      <c r="IJ25" s="325"/>
      <c r="IK25" s="325"/>
      <c r="IL25" s="325"/>
      <c r="IM25" s="325"/>
      <c r="IN25" s="325"/>
      <c r="IO25" s="325"/>
      <c r="IP25" s="325"/>
      <c r="IQ25" s="325"/>
      <c r="IR25" s="325"/>
      <c r="IS25" s="325"/>
      <c r="IT25" s="325"/>
      <c r="IU25" s="325"/>
      <c r="IV25" s="325"/>
      <c r="IW25" s="325"/>
      <c r="IX25" s="325"/>
      <c r="IY25" s="325"/>
      <c r="IZ25" s="325"/>
      <c r="JA25" s="325"/>
      <c r="JB25" s="325"/>
      <c r="JC25" s="325"/>
      <c r="JD25" s="325"/>
      <c r="JE25" s="325"/>
      <c r="JF25" s="325"/>
      <c r="JG25" s="325"/>
      <c r="JH25" s="325"/>
      <c r="JI25" s="325"/>
      <c r="JJ25" s="325"/>
      <c r="JK25" s="325"/>
      <c r="JL25" s="325"/>
      <c r="JM25" s="325"/>
      <c r="JN25" s="325"/>
      <c r="JO25" s="325"/>
      <c r="JP25" s="325"/>
      <c r="JQ25" s="325"/>
      <c r="JR25" s="325"/>
      <c r="JS25" s="325"/>
      <c r="JT25" s="325"/>
      <c r="JU25" s="325"/>
      <c r="JV25" s="325"/>
      <c r="JW25" s="325"/>
      <c r="JX25" s="325"/>
      <c r="JY25" s="325"/>
      <c r="JZ25" s="325"/>
      <c r="KA25" s="325"/>
      <c r="KB25" s="325"/>
      <c r="KC25" s="325"/>
      <c r="KD25" s="325"/>
      <c r="KE25" s="325"/>
      <c r="KF25" s="325"/>
      <c r="KG25" s="325"/>
      <c r="KH25" s="325"/>
      <c r="KI25" s="325"/>
      <c r="KJ25" s="325"/>
      <c r="KK25" s="325"/>
      <c r="KL25" s="325"/>
      <c r="KM25" s="325"/>
      <c r="KN25" s="325"/>
      <c r="KO25" s="325"/>
      <c r="KP25" s="325"/>
      <c r="KQ25" s="325"/>
      <c r="KR25" s="325"/>
      <c r="KS25" s="325"/>
      <c r="KT25" s="325"/>
      <c r="KU25" s="325"/>
      <c r="KV25" s="325"/>
      <c r="KW25" s="325"/>
      <c r="KX25" s="325"/>
      <c r="KY25" s="325"/>
      <c r="KZ25" s="325"/>
      <c r="LA25" s="325"/>
      <c r="LB25" s="325"/>
      <c r="LC25" s="325"/>
      <c r="LD25" s="325"/>
      <c r="LE25" s="325"/>
      <c r="LF25" s="325"/>
      <c r="LG25" s="325"/>
      <c r="LH25" s="325"/>
      <c r="LI25" s="325"/>
      <c r="LJ25" s="325"/>
      <c r="LK25" s="325"/>
      <c r="LL25" s="325"/>
      <c r="LM25" s="325"/>
      <c r="LN25" s="325"/>
      <c r="LO25" s="325"/>
      <c r="LP25" s="325"/>
      <c r="LQ25" s="325"/>
      <c r="LR25" s="325"/>
      <c r="LS25" s="325"/>
      <c r="LT25" s="325"/>
      <c r="LU25" s="325"/>
      <c r="LV25" s="325"/>
      <c r="LW25" s="325"/>
      <c r="LX25" s="325"/>
      <c r="LY25" s="325"/>
      <c r="LZ25" s="325"/>
      <c r="MA25" s="325"/>
      <c r="MB25" s="325"/>
      <c r="MC25" s="325"/>
      <c r="MD25" s="325"/>
      <c r="ME25" s="325"/>
      <c r="MF25" s="325"/>
      <c r="MG25" s="325"/>
      <c r="MH25" s="325"/>
      <c r="MI25" s="325"/>
      <c r="MJ25" s="325"/>
      <c r="MK25" s="325"/>
      <c r="ML25" s="325"/>
      <c r="MM25" s="325"/>
      <c r="MN25" s="325"/>
      <c r="MO25" s="325"/>
      <c r="MP25" s="325"/>
      <c r="MQ25" s="325"/>
      <c r="MR25" s="325"/>
      <c r="MS25" s="325"/>
      <c r="MT25" s="325"/>
      <c r="MU25" s="325"/>
      <c r="MV25" s="325"/>
      <c r="MW25" s="325"/>
      <c r="MX25" s="325"/>
      <c r="MY25" s="325"/>
      <c r="MZ25" s="325"/>
      <c r="NA25" s="325"/>
      <c r="NB25" s="325"/>
      <c r="NC25" s="325"/>
      <c r="ND25" s="325"/>
      <c r="NE25" s="325"/>
      <c r="NF25" s="325"/>
      <c r="NG25" s="325"/>
      <c r="NH25" s="325"/>
      <c r="NI25" s="325"/>
      <c r="NJ25" s="325"/>
      <c r="NK25" s="325"/>
      <c r="NL25" s="325"/>
      <c r="NM25" s="325"/>
      <c r="NN25" s="325"/>
      <c r="NO25" s="325"/>
      <c r="NP25" s="325"/>
      <c r="NQ25" s="325"/>
      <c r="NR25" s="325"/>
      <c r="NS25" s="325"/>
      <c r="NT25" s="325"/>
      <c r="NU25" s="325"/>
      <c r="NV25" s="325"/>
      <c r="NW25" s="325"/>
      <c r="NX25" s="325"/>
      <c r="NY25" s="325"/>
      <c r="NZ25" s="325"/>
      <c r="OA25" s="325"/>
      <c r="OB25" s="325"/>
      <c r="OC25" s="325"/>
      <c r="OD25" s="325"/>
      <c r="OE25" s="325"/>
      <c r="OF25" s="325"/>
      <c r="OG25" s="325"/>
      <c r="OH25" s="325"/>
      <c r="OI25" s="325"/>
      <c r="OJ25" s="325"/>
      <c r="OK25" s="325"/>
      <c r="OL25" s="325"/>
      <c r="OM25" s="325"/>
      <c r="ON25" s="325"/>
      <c r="OO25" s="325"/>
      <c r="OP25" s="325"/>
      <c r="OQ25" s="325"/>
      <c r="OR25" s="325"/>
      <c r="OS25" s="325"/>
      <c r="OT25" s="325"/>
      <c r="OU25" s="325"/>
      <c r="OV25" s="325"/>
      <c r="OW25" s="325"/>
      <c r="OX25" s="325"/>
      <c r="OY25" s="325"/>
      <c r="OZ25" s="325"/>
      <c r="PA25" s="325"/>
      <c r="PB25" s="325"/>
      <c r="PC25" s="325"/>
      <c r="PD25" s="325"/>
      <c r="PE25" s="325"/>
      <c r="PF25" s="325"/>
      <c r="PG25" s="325"/>
      <c r="PH25" s="325"/>
      <c r="PI25" s="325"/>
      <c r="PJ25" s="325"/>
      <c r="PK25" s="325"/>
      <c r="PL25" s="325"/>
      <c r="PM25" s="325"/>
      <c r="PN25" s="325"/>
      <c r="PO25" s="325"/>
      <c r="PP25" s="325"/>
      <c r="PQ25" s="325"/>
      <c r="PR25" s="325"/>
      <c r="PS25" s="325"/>
      <c r="PT25" s="325"/>
      <c r="PU25" s="325"/>
      <c r="PV25" s="325"/>
      <c r="PW25" s="325"/>
      <c r="PX25" s="325"/>
      <c r="PY25" s="325"/>
      <c r="PZ25" s="325"/>
      <c r="QA25" s="325"/>
      <c r="QB25" s="325"/>
      <c r="QC25" s="325"/>
      <c r="QD25" s="325"/>
      <c r="QE25" s="325"/>
      <c r="QF25" s="325"/>
      <c r="QG25" s="325"/>
      <c r="QH25" s="325"/>
      <c r="QI25" s="325"/>
      <c r="QJ25" s="325"/>
      <c r="QK25" s="325"/>
      <c r="QL25" s="325"/>
      <c r="QM25" s="325"/>
      <c r="QN25" s="325"/>
      <c r="QO25" s="325"/>
      <c r="QP25" s="325"/>
      <c r="QQ25" s="325"/>
      <c r="QR25" s="325"/>
      <c r="QS25" s="325"/>
      <c r="QT25" s="325"/>
      <c r="QU25" s="325"/>
      <c r="QV25" s="325"/>
      <c r="QW25" s="325"/>
      <c r="QX25" s="325"/>
      <c r="QY25" s="325"/>
      <c r="QZ25" s="325"/>
      <c r="RA25" s="325"/>
      <c r="RB25" s="325"/>
      <c r="RC25" s="325"/>
      <c r="RD25" s="325"/>
      <c r="RE25" s="325"/>
      <c r="RF25" s="325"/>
      <c r="RG25" s="325"/>
      <c r="RH25" s="325"/>
      <c r="RI25" s="325"/>
      <c r="RJ25" s="325"/>
      <c r="RK25" s="325"/>
      <c r="RL25" s="325"/>
      <c r="RM25" s="325"/>
      <c r="RN25" s="325"/>
      <c r="RO25" s="325"/>
      <c r="RP25" s="325"/>
      <c r="RQ25" s="325"/>
      <c r="RR25" s="325"/>
      <c r="RS25" s="325"/>
      <c r="RT25" s="325"/>
      <c r="RU25" s="325"/>
      <c r="RV25" s="325"/>
      <c r="RW25" s="325"/>
      <c r="RX25" s="325"/>
      <c r="RY25" s="325"/>
      <c r="RZ25" s="325"/>
      <c r="SA25" s="325"/>
      <c r="SB25" s="325"/>
      <c r="SC25" s="325"/>
      <c r="SD25" s="325"/>
      <c r="SE25" s="325"/>
      <c r="SF25" s="325"/>
      <c r="SG25" s="325"/>
      <c r="SH25" s="325"/>
      <c r="SI25" s="325"/>
      <c r="SJ25" s="325"/>
      <c r="SK25" s="325"/>
      <c r="SL25" s="325"/>
      <c r="SM25" s="325"/>
      <c r="SN25" s="325"/>
      <c r="SO25" s="325"/>
      <c r="SP25" s="325"/>
      <c r="SQ25" s="325"/>
      <c r="SR25" s="325"/>
      <c r="SS25" s="325"/>
      <c r="ST25" s="325"/>
      <c r="SU25" s="325"/>
      <c r="SV25" s="325"/>
      <c r="SW25" s="325"/>
      <c r="SX25" s="325"/>
      <c r="SY25" s="325"/>
      <c r="SZ25" s="325"/>
      <c r="TA25" s="325"/>
      <c r="TB25" s="325"/>
      <c r="TC25" s="325"/>
      <c r="TD25" s="325"/>
      <c r="TE25" s="325"/>
      <c r="TF25" s="325"/>
      <c r="TG25" s="325"/>
      <c r="TH25" s="325"/>
      <c r="TI25" s="325"/>
      <c r="TJ25" s="325"/>
      <c r="TK25" s="325"/>
      <c r="TL25" s="325"/>
      <c r="TM25" s="325"/>
      <c r="TN25" s="325"/>
      <c r="TO25" s="325"/>
      <c r="TP25" s="325"/>
      <c r="TQ25" s="325"/>
      <c r="TR25" s="325"/>
      <c r="TS25" s="325"/>
      <c r="TT25" s="325"/>
      <c r="TU25" s="325"/>
      <c r="TV25" s="325"/>
      <c r="TW25" s="325"/>
      <c r="TX25" s="325"/>
      <c r="TY25" s="325"/>
      <c r="TZ25" s="325"/>
      <c r="UA25" s="325"/>
      <c r="UB25" s="325"/>
      <c r="UC25" s="325"/>
      <c r="UD25" s="325"/>
      <c r="UE25" s="325"/>
      <c r="UF25" s="325"/>
      <c r="UG25" s="325"/>
      <c r="UH25" s="325"/>
      <c r="UI25" s="325"/>
      <c r="UJ25" s="325"/>
      <c r="UK25" s="325"/>
      <c r="UL25" s="325"/>
      <c r="UM25" s="325"/>
      <c r="UN25" s="325"/>
      <c r="UO25" s="325"/>
      <c r="UP25" s="325"/>
      <c r="UQ25" s="325"/>
      <c r="UR25" s="325"/>
      <c r="US25" s="325"/>
      <c r="UT25" s="325"/>
      <c r="UU25" s="325"/>
      <c r="UV25" s="325"/>
      <c r="UW25" s="325"/>
      <c r="UX25" s="325"/>
      <c r="UY25" s="325"/>
      <c r="UZ25" s="325"/>
      <c r="VA25" s="325"/>
      <c r="VB25" s="325"/>
      <c r="VC25" s="325"/>
      <c r="VD25" s="325"/>
      <c r="VE25" s="325"/>
      <c r="VF25" s="325"/>
      <c r="VG25" s="325"/>
      <c r="VH25" s="325"/>
      <c r="VI25" s="325"/>
      <c r="VJ25" s="325"/>
      <c r="VK25" s="325"/>
      <c r="VL25" s="325"/>
      <c r="VM25" s="325"/>
      <c r="VN25" s="325"/>
      <c r="VO25" s="325"/>
      <c r="VP25" s="325"/>
      <c r="VQ25" s="325"/>
      <c r="VR25" s="325"/>
      <c r="VS25" s="325"/>
      <c r="VT25" s="325"/>
      <c r="VU25" s="325"/>
      <c r="VV25" s="325"/>
      <c r="VW25" s="325"/>
      <c r="VX25" s="325"/>
      <c r="VY25" s="325"/>
      <c r="VZ25" s="325"/>
      <c r="WA25" s="325"/>
      <c r="WB25" s="325"/>
      <c r="WC25" s="325"/>
      <c r="WD25" s="325"/>
      <c r="WE25" s="325"/>
      <c r="WF25" s="325"/>
      <c r="WG25" s="325"/>
      <c r="WH25" s="325"/>
      <c r="WI25" s="325"/>
      <c r="WJ25" s="325"/>
      <c r="WK25" s="325"/>
      <c r="WL25" s="325"/>
      <c r="WM25" s="325"/>
      <c r="WN25" s="325"/>
      <c r="WO25" s="325"/>
      <c r="WP25" s="325"/>
      <c r="WQ25" s="325"/>
      <c r="WR25" s="325"/>
      <c r="WS25" s="325"/>
      <c r="WT25" s="325"/>
      <c r="WU25" s="325"/>
      <c r="WV25" s="325"/>
      <c r="WW25" s="325"/>
      <c r="WX25" s="325"/>
      <c r="WY25" s="325"/>
      <c r="WZ25" s="325"/>
      <c r="XA25" s="325"/>
      <c r="XB25" s="325"/>
      <c r="XC25" s="325"/>
      <c r="XD25" s="325"/>
      <c r="XE25" s="325"/>
      <c r="XF25" s="325"/>
      <c r="XG25" s="325"/>
      <c r="XH25" s="325"/>
      <c r="XI25" s="325"/>
      <c r="XJ25" s="325"/>
      <c r="XK25" s="325"/>
      <c r="XL25" s="325"/>
      <c r="XM25" s="325"/>
      <c r="XN25" s="325"/>
      <c r="XO25" s="325"/>
      <c r="XP25" s="325"/>
      <c r="XQ25" s="325"/>
      <c r="XR25" s="325"/>
      <c r="XS25" s="325"/>
      <c r="XT25" s="325"/>
      <c r="XU25" s="325"/>
      <c r="XV25" s="325"/>
      <c r="XW25" s="325"/>
      <c r="XX25" s="325"/>
      <c r="XY25" s="325"/>
      <c r="XZ25" s="325"/>
      <c r="YA25" s="325"/>
      <c r="YB25" s="325"/>
      <c r="YC25" s="325"/>
      <c r="YD25" s="325"/>
      <c r="YE25" s="325"/>
      <c r="YF25" s="325"/>
      <c r="YG25" s="325"/>
      <c r="YH25" s="325"/>
      <c r="YI25" s="325"/>
      <c r="YJ25" s="325"/>
      <c r="YK25" s="325"/>
      <c r="YL25" s="325"/>
      <c r="YM25" s="325"/>
      <c r="YN25" s="325"/>
      <c r="YO25" s="325"/>
      <c r="YP25" s="325"/>
      <c r="YQ25" s="325"/>
      <c r="YR25" s="325"/>
      <c r="YS25" s="325"/>
      <c r="YT25" s="325"/>
      <c r="YU25" s="325"/>
      <c r="YV25" s="325"/>
      <c r="YW25" s="325"/>
      <c r="YX25" s="325"/>
      <c r="YY25" s="325"/>
      <c r="YZ25" s="325"/>
      <c r="ZA25" s="325"/>
      <c r="ZB25" s="325"/>
      <c r="ZC25" s="325"/>
      <c r="ZD25" s="325"/>
      <c r="ZE25" s="325"/>
      <c r="ZF25" s="325"/>
      <c r="ZG25" s="325"/>
      <c r="ZH25" s="325"/>
      <c r="ZI25" s="325"/>
      <c r="ZJ25" s="325"/>
      <c r="ZK25" s="325"/>
      <c r="ZL25" s="325"/>
      <c r="ZM25" s="325"/>
      <c r="ZN25" s="325"/>
      <c r="ZO25" s="325"/>
      <c r="ZP25" s="325"/>
      <c r="ZQ25" s="325"/>
      <c r="ZR25" s="325"/>
      <c r="ZS25" s="325"/>
      <c r="ZT25" s="325"/>
      <c r="ZU25" s="325"/>
      <c r="ZV25" s="325"/>
      <c r="ZW25" s="325"/>
      <c r="ZX25" s="325"/>
      <c r="ZY25" s="325"/>
      <c r="ZZ25" s="325"/>
      <c r="AAA25" s="325"/>
      <c r="AAB25" s="325"/>
      <c r="AAC25" s="325"/>
      <c r="AAD25" s="325"/>
      <c r="AAE25" s="325"/>
      <c r="AAF25" s="325"/>
      <c r="AAG25" s="325"/>
      <c r="AAH25" s="325"/>
      <c r="AAI25" s="325"/>
      <c r="AAJ25" s="325"/>
      <c r="AAK25" s="325"/>
      <c r="AAL25" s="325"/>
      <c r="AAM25" s="325"/>
      <c r="AAN25" s="325"/>
      <c r="AAO25" s="325"/>
      <c r="AAP25" s="325"/>
      <c r="AAQ25" s="325"/>
      <c r="AAR25" s="325"/>
      <c r="AAS25" s="325"/>
      <c r="AAT25" s="325"/>
      <c r="AAU25" s="325"/>
      <c r="AAV25" s="325"/>
      <c r="AAW25" s="325"/>
      <c r="AAX25" s="325"/>
      <c r="AAY25" s="325"/>
      <c r="AAZ25" s="325"/>
      <c r="ABA25" s="325"/>
      <c r="ABB25" s="325"/>
      <c r="ABC25" s="325"/>
      <c r="ABD25" s="325"/>
      <c r="ABE25" s="325"/>
      <c r="ABF25" s="325"/>
      <c r="ABG25" s="325"/>
      <c r="ABH25" s="325"/>
      <c r="ABI25" s="325"/>
      <c r="ABJ25" s="325"/>
      <c r="ABK25" s="325"/>
      <c r="ABL25" s="325"/>
      <c r="ABM25" s="325"/>
      <c r="ABN25" s="325"/>
      <c r="ABO25" s="325"/>
      <c r="ABP25" s="325"/>
      <c r="ABQ25" s="325"/>
      <c r="ABR25" s="325"/>
      <c r="ABS25" s="325"/>
      <c r="ABT25" s="325"/>
      <c r="ABU25" s="325"/>
      <c r="ABV25" s="325"/>
      <c r="ABW25" s="325"/>
      <c r="ABX25" s="325"/>
      <c r="ABY25" s="325"/>
      <c r="ABZ25" s="325"/>
      <c r="ACA25" s="325"/>
      <c r="ACB25" s="325"/>
      <c r="ACC25" s="325"/>
      <c r="ACD25" s="325"/>
      <c r="ACE25" s="325"/>
      <c r="ACF25" s="325"/>
      <c r="ACG25" s="325"/>
      <c r="ACH25" s="325"/>
      <c r="ACI25" s="325"/>
      <c r="ACJ25" s="325"/>
      <c r="ACK25" s="325"/>
      <c r="ACL25" s="325"/>
      <c r="ACM25" s="325"/>
      <c r="ACN25" s="325"/>
      <c r="ACO25" s="325"/>
      <c r="ACP25" s="325"/>
      <c r="ACQ25" s="325"/>
      <c r="ACR25" s="325"/>
      <c r="ACS25" s="325"/>
      <c r="ACT25" s="325"/>
      <c r="ACU25" s="325"/>
      <c r="ACV25" s="325"/>
      <c r="ACW25" s="325"/>
      <c r="ACX25" s="325"/>
      <c r="ACY25" s="325"/>
      <c r="ACZ25" s="325"/>
      <c r="ADA25" s="325"/>
      <c r="ADB25" s="325"/>
      <c r="ADC25" s="325"/>
      <c r="ADD25" s="325"/>
      <c r="ADE25" s="325"/>
      <c r="ADF25" s="325"/>
      <c r="ADG25" s="325"/>
      <c r="ADH25" s="325"/>
      <c r="ADI25" s="325"/>
      <c r="ADJ25" s="325"/>
      <c r="ADK25" s="325"/>
      <c r="ADL25" s="325"/>
      <c r="ADM25" s="325"/>
      <c r="ADN25" s="325"/>
      <c r="ADO25" s="325"/>
      <c r="ADP25" s="325"/>
      <c r="ADQ25" s="325"/>
      <c r="ADR25" s="325"/>
      <c r="ADS25" s="325"/>
      <c r="ADT25" s="325"/>
      <c r="ADU25" s="325"/>
      <c r="ADV25" s="325"/>
      <c r="ADW25" s="325"/>
      <c r="ADX25" s="325"/>
      <c r="ADY25" s="325"/>
      <c r="ADZ25" s="325"/>
      <c r="AEA25" s="325"/>
      <c r="AEB25" s="325"/>
      <c r="AEC25" s="325"/>
      <c r="AED25" s="325"/>
      <c r="AEE25" s="325"/>
      <c r="AEF25" s="325"/>
      <c r="AEG25" s="325"/>
      <c r="AEH25" s="325"/>
      <c r="AEI25" s="325"/>
      <c r="AEJ25" s="325"/>
      <c r="AEK25" s="325"/>
      <c r="AEL25" s="325"/>
      <c r="AEM25" s="325"/>
      <c r="AEN25" s="325"/>
      <c r="AEO25" s="325"/>
      <c r="AEP25" s="325"/>
      <c r="AEQ25" s="325"/>
      <c r="AER25" s="325"/>
      <c r="AES25" s="325"/>
      <c r="AET25" s="325"/>
      <c r="AEU25" s="325"/>
      <c r="AEV25" s="325"/>
      <c r="AEW25" s="325"/>
      <c r="AEX25" s="325"/>
      <c r="AEY25" s="325"/>
      <c r="AEZ25" s="325"/>
      <c r="AFA25" s="325"/>
      <c r="AFB25" s="325"/>
      <c r="AFC25" s="325"/>
      <c r="AFD25" s="325"/>
      <c r="AFE25" s="325"/>
      <c r="AFF25" s="325"/>
      <c r="AFG25" s="325"/>
      <c r="AFH25" s="325"/>
      <c r="AFI25" s="325"/>
      <c r="AFJ25" s="325"/>
      <c r="AFK25" s="325"/>
      <c r="AFL25" s="325"/>
      <c r="AFM25" s="325"/>
      <c r="AFN25" s="325"/>
      <c r="AFO25" s="325"/>
      <c r="AFP25" s="325"/>
      <c r="AFQ25" s="325"/>
      <c r="AFR25" s="325"/>
      <c r="AFS25" s="325"/>
      <c r="AFT25" s="325"/>
      <c r="AFU25" s="325"/>
      <c r="AFV25" s="325"/>
      <c r="AFW25" s="325"/>
      <c r="AFX25" s="325"/>
      <c r="AFY25" s="325"/>
      <c r="AFZ25" s="325"/>
      <c r="AGA25" s="325"/>
      <c r="AGB25" s="325"/>
      <c r="AGC25" s="325"/>
      <c r="AGD25" s="325"/>
      <c r="AGE25" s="325"/>
      <c r="AGF25" s="325"/>
      <c r="AGG25" s="325"/>
      <c r="AGH25" s="325"/>
      <c r="AGI25" s="325"/>
      <c r="AGJ25" s="325"/>
      <c r="AGK25" s="325"/>
      <c r="AGL25" s="325"/>
      <c r="AGM25" s="325"/>
      <c r="AGN25" s="325"/>
      <c r="AGO25" s="325"/>
      <c r="AGP25" s="325"/>
      <c r="AGQ25" s="325"/>
      <c r="AGR25" s="325"/>
      <c r="AGS25" s="325"/>
      <c r="AGT25" s="325"/>
      <c r="AGU25" s="325"/>
      <c r="AGV25" s="325"/>
      <c r="AGW25" s="325"/>
      <c r="AGX25" s="325"/>
      <c r="AGY25" s="325"/>
      <c r="AGZ25" s="325"/>
      <c r="AHA25" s="325"/>
      <c r="AHB25" s="325"/>
      <c r="AHC25" s="325"/>
      <c r="AHD25" s="325"/>
      <c r="AHE25" s="325"/>
      <c r="AHF25" s="325"/>
      <c r="AHG25" s="325"/>
      <c r="AHH25" s="325"/>
      <c r="AHI25" s="325"/>
      <c r="AHJ25" s="325"/>
      <c r="AHK25" s="325"/>
      <c r="AHL25" s="325"/>
      <c r="AHM25" s="325"/>
      <c r="AHN25" s="325"/>
      <c r="AHO25" s="325"/>
      <c r="AHP25" s="325"/>
      <c r="AHQ25" s="325"/>
      <c r="AHR25" s="325"/>
      <c r="AHS25" s="325"/>
      <c r="AHT25" s="325"/>
      <c r="AHU25" s="325"/>
      <c r="AHV25" s="325"/>
      <c r="AHW25" s="325"/>
      <c r="AHX25" s="325"/>
      <c r="AHY25" s="325"/>
      <c r="AHZ25" s="325"/>
      <c r="AIA25" s="325"/>
      <c r="AIB25" s="325"/>
      <c r="AIC25" s="325"/>
      <c r="AID25" s="325"/>
      <c r="AIE25" s="325"/>
      <c r="AIF25" s="325"/>
      <c r="AIG25" s="325"/>
      <c r="AIH25" s="325"/>
      <c r="AII25" s="325"/>
      <c r="AIJ25" s="325"/>
      <c r="AIK25" s="325"/>
      <c r="AIL25" s="325"/>
      <c r="AIM25" s="325"/>
      <c r="AIN25" s="325"/>
      <c r="AIO25" s="325"/>
      <c r="AIP25" s="325"/>
      <c r="AIQ25" s="325"/>
      <c r="AIR25" s="325"/>
      <c r="AIS25" s="325"/>
      <c r="AIT25" s="325"/>
      <c r="AIU25" s="325"/>
      <c r="AIV25" s="325"/>
      <c r="AIW25" s="325"/>
      <c r="AIX25" s="325"/>
      <c r="AIY25" s="325"/>
      <c r="AIZ25" s="325"/>
      <c r="AJA25" s="325"/>
      <c r="AJB25" s="325"/>
      <c r="AJC25" s="325"/>
      <c r="AJD25" s="325"/>
      <c r="AJE25" s="325"/>
      <c r="AJF25" s="325"/>
      <c r="AJG25" s="325"/>
      <c r="AJH25" s="325"/>
      <c r="AJI25" s="325"/>
      <c r="AJJ25" s="325"/>
      <c r="AJK25" s="325"/>
      <c r="AJL25" s="325"/>
      <c r="AJM25" s="325"/>
      <c r="AJN25" s="325"/>
      <c r="AJO25" s="325"/>
      <c r="AJP25" s="325"/>
      <c r="AJQ25" s="325"/>
      <c r="AJR25" s="325"/>
      <c r="AJS25" s="325"/>
      <c r="AJT25" s="325"/>
      <c r="AJU25" s="325"/>
      <c r="AJV25" s="325"/>
      <c r="AJW25" s="325"/>
      <c r="AJX25" s="325"/>
      <c r="AJY25" s="325"/>
      <c r="AJZ25" s="325"/>
      <c r="AKA25" s="325"/>
      <c r="AKB25" s="325"/>
      <c r="AKC25" s="325"/>
      <c r="AKD25" s="325"/>
      <c r="AKE25" s="325"/>
      <c r="AKF25" s="325"/>
      <c r="AKG25" s="325"/>
      <c r="AKH25" s="325"/>
      <c r="AKI25" s="325"/>
      <c r="AKJ25" s="325"/>
      <c r="AKK25" s="325"/>
      <c r="AKL25" s="325"/>
      <c r="AKM25" s="325"/>
      <c r="AKN25" s="325"/>
      <c r="AKO25" s="325"/>
      <c r="AKP25" s="325"/>
      <c r="AKQ25" s="325"/>
      <c r="AKR25" s="325"/>
      <c r="AKS25" s="325"/>
      <c r="AKT25" s="325"/>
      <c r="AKU25" s="325"/>
      <c r="AKV25" s="325"/>
      <c r="AKW25" s="325"/>
      <c r="AKX25" s="325"/>
      <c r="AKY25" s="325"/>
      <c r="AKZ25" s="325"/>
      <c r="ALA25" s="325"/>
      <c r="ALB25" s="325"/>
      <c r="ALC25" s="325"/>
      <c r="ALD25" s="325"/>
      <c r="ALE25" s="325"/>
      <c r="ALF25" s="325"/>
      <c r="ALG25" s="325"/>
      <c r="ALH25" s="325"/>
      <c r="ALI25" s="325"/>
      <c r="ALJ25" s="325"/>
      <c r="ALK25" s="325"/>
      <c r="ALL25" s="325"/>
      <c r="ALM25" s="325"/>
      <c r="ALN25" s="325"/>
      <c r="ALO25" s="325"/>
      <c r="ALP25" s="325"/>
      <c r="ALQ25" s="325"/>
      <c r="ALR25" s="325"/>
      <c r="ALS25" s="325"/>
      <c r="ALT25" s="325"/>
      <c r="ALU25" s="325"/>
      <c r="ALV25" s="325"/>
      <c r="ALW25" s="325"/>
      <c r="ALX25" s="325"/>
      <c r="ALY25" s="325"/>
      <c r="ALZ25" s="325"/>
      <c r="AMA25" s="325"/>
      <c r="AMB25" s="325"/>
      <c r="AMC25" s="325"/>
      <c r="AMD25" s="325"/>
      <c r="AME25" s="325"/>
      <c r="AMF25" s="325"/>
      <c r="AMG25" s="325"/>
      <c r="AMH25" s="325"/>
      <c r="AMI25" s="325"/>
      <c r="AMJ25" s="325"/>
      <c r="AMK25" s="325"/>
      <c r="AML25" s="325"/>
      <c r="AMM25" s="325"/>
      <c r="AMN25" s="325"/>
      <c r="AMO25" s="325"/>
      <c r="AMP25" s="325"/>
      <c r="AMQ25" s="325"/>
      <c r="AMR25" s="325"/>
      <c r="AMS25" s="325"/>
      <c r="AMT25" s="325"/>
      <c r="AMU25" s="325"/>
      <c r="AMV25" s="325"/>
      <c r="AMW25" s="325"/>
      <c r="AMX25" s="325"/>
      <c r="AMY25" s="325"/>
      <c r="AMZ25" s="325"/>
      <c r="ANA25" s="325"/>
      <c r="ANB25" s="325"/>
      <c r="ANC25" s="325"/>
      <c r="AND25" s="325"/>
      <c r="ANE25" s="325"/>
      <c r="ANF25" s="325"/>
      <c r="ANG25" s="325"/>
      <c r="ANH25" s="325"/>
      <c r="ANI25" s="325"/>
      <c r="ANJ25" s="325"/>
      <c r="ANK25" s="325"/>
      <c r="ANL25" s="325"/>
      <c r="ANM25" s="325"/>
      <c r="ANN25" s="325"/>
      <c r="ANO25" s="325"/>
      <c r="ANP25" s="325"/>
      <c r="ANQ25" s="325"/>
      <c r="ANR25" s="325"/>
      <c r="ANS25" s="325"/>
      <c r="ANT25" s="325"/>
      <c r="ANU25" s="325"/>
      <c r="ANV25" s="325"/>
      <c r="ANW25" s="325"/>
      <c r="ANX25" s="325"/>
      <c r="ANY25" s="325"/>
      <c r="ANZ25" s="325"/>
      <c r="AOA25" s="325"/>
      <c r="AOB25" s="325"/>
      <c r="AOC25" s="325"/>
      <c r="AOD25" s="325"/>
      <c r="AOE25" s="325"/>
      <c r="AOF25" s="325"/>
      <c r="AOG25" s="325"/>
      <c r="AOH25" s="325"/>
      <c r="AOI25" s="325"/>
      <c r="AOJ25" s="325"/>
      <c r="AOK25" s="325"/>
      <c r="AOL25" s="325"/>
      <c r="AOM25" s="325"/>
      <c r="AON25" s="325"/>
      <c r="AOO25" s="325"/>
      <c r="AOP25" s="325"/>
      <c r="AOQ25" s="325"/>
      <c r="AOR25" s="325"/>
      <c r="AOS25" s="325"/>
      <c r="AOT25" s="325"/>
      <c r="AOU25" s="325"/>
      <c r="AOV25" s="325"/>
      <c r="AOW25" s="325"/>
      <c r="AOX25" s="325"/>
      <c r="AOY25" s="325"/>
      <c r="AOZ25" s="325"/>
      <c r="APA25" s="325"/>
      <c r="APB25" s="325"/>
      <c r="APC25" s="325"/>
      <c r="APD25" s="325"/>
      <c r="APE25" s="325"/>
      <c r="APF25" s="325"/>
      <c r="APG25" s="325"/>
      <c r="APH25" s="325"/>
      <c r="API25" s="325"/>
      <c r="APJ25" s="325"/>
      <c r="APK25" s="325"/>
      <c r="APL25" s="325"/>
      <c r="APM25" s="325"/>
      <c r="APN25" s="325"/>
      <c r="APO25" s="325"/>
      <c r="APP25" s="325"/>
      <c r="APQ25" s="325"/>
      <c r="APR25" s="325"/>
      <c r="APS25" s="325"/>
      <c r="APT25" s="325"/>
      <c r="APU25" s="325"/>
      <c r="APV25" s="325"/>
      <c r="APW25" s="325"/>
      <c r="APX25" s="325"/>
      <c r="APY25" s="325"/>
      <c r="APZ25" s="325"/>
      <c r="AQA25" s="325"/>
      <c r="AQB25" s="325"/>
      <c r="AQC25" s="325"/>
      <c r="AQD25" s="325"/>
      <c r="AQE25" s="325"/>
      <c r="AQF25" s="325"/>
      <c r="AQG25" s="325"/>
      <c r="AQH25" s="325"/>
      <c r="AQI25" s="325"/>
      <c r="AQJ25" s="325"/>
      <c r="AQK25" s="325"/>
      <c r="AQL25" s="325"/>
      <c r="AQM25" s="325"/>
      <c r="AQN25" s="325"/>
      <c r="AQO25" s="325"/>
      <c r="AQP25" s="325"/>
      <c r="AQQ25" s="325"/>
      <c r="AQR25" s="325"/>
      <c r="AQS25" s="325"/>
      <c r="AQT25" s="325"/>
      <c r="AQU25" s="325"/>
      <c r="AQV25" s="325"/>
      <c r="AQW25" s="325"/>
      <c r="AQX25" s="325"/>
      <c r="AQY25" s="325"/>
      <c r="AQZ25" s="325"/>
      <c r="ARA25" s="325"/>
      <c r="ARB25" s="325"/>
      <c r="ARC25" s="325"/>
      <c r="ARD25" s="325"/>
      <c r="ARE25" s="325"/>
      <c r="ARF25" s="325"/>
      <c r="ARG25" s="325"/>
      <c r="ARH25" s="325"/>
      <c r="ARI25" s="325"/>
      <c r="ARJ25" s="325"/>
      <c r="ARK25" s="325"/>
      <c r="ARL25" s="325"/>
      <c r="ARM25" s="325"/>
      <c r="ARN25" s="325"/>
      <c r="ARO25" s="325"/>
      <c r="ARP25" s="325"/>
      <c r="ARQ25" s="325"/>
      <c r="ARR25" s="325"/>
      <c r="ARS25" s="325"/>
      <c r="ART25" s="325"/>
      <c r="ARU25" s="325"/>
      <c r="ARV25" s="325"/>
      <c r="ARW25" s="325"/>
      <c r="ARX25" s="325"/>
      <c r="ARY25" s="325"/>
      <c r="ARZ25" s="325"/>
      <c r="ASA25" s="325"/>
      <c r="ASB25" s="325"/>
      <c r="ASC25" s="325"/>
      <c r="ASD25" s="325"/>
      <c r="ASE25" s="325"/>
      <c r="ASF25" s="325"/>
      <c r="ASG25" s="325"/>
      <c r="ASH25" s="325"/>
      <c r="ASI25" s="325"/>
      <c r="ASJ25" s="325"/>
      <c r="ASK25" s="325"/>
      <c r="ASL25" s="325"/>
      <c r="ASM25" s="325"/>
      <c r="ASN25" s="325"/>
      <c r="ASO25" s="325"/>
      <c r="ASP25" s="325"/>
      <c r="ASQ25" s="325"/>
      <c r="ASR25" s="325"/>
      <c r="ASS25" s="325"/>
      <c r="AST25" s="325"/>
      <c r="ASU25" s="325"/>
      <c r="ASV25" s="325"/>
      <c r="ASW25" s="325"/>
      <c r="ASX25" s="325"/>
      <c r="ASY25" s="325"/>
      <c r="ASZ25" s="325"/>
      <c r="ATA25" s="325"/>
      <c r="ATB25" s="325"/>
      <c r="ATC25" s="325"/>
      <c r="ATD25" s="325"/>
      <c r="ATE25" s="325"/>
      <c r="ATF25" s="325"/>
      <c r="ATG25" s="325"/>
      <c r="ATH25" s="325"/>
      <c r="ATI25" s="325"/>
      <c r="ATJ25" s="325"/>
      <c r="ATK25" s="325"/>
      <c r="ATL25" s="325"/>
      <c r="ATM25" s="325"/>
      <c r="ATN25" s="325"/>
      <c r="ATO25" s="325"/>
      <c r="ATP25" s="325"/>
      <c r="ATQ25" s="325"/>
      <c r="ATR25" s="325"/>
      <c r="ATS25" s="325"/>
      <c r="ATT25" s="325"/>
      <c r="ATU25" s="325"/>
      <c r="ATV25" s="325"/>
      <c r="ATW25" s="325"/>
      <c r="ATX25" s="325"/>
      <c r="ATY25" s="325"/>
      <c r="ATZ25" s="325"/>
      <c r="AUA25" s="325"/>
      <c r="AUB25" s="325"/>
      <c r="AUC25" s="325"/>
      <c r="AUD25" s="325"/>
      <c r="AUE25" s="325"/>
      <c r="AUF25" s="325"/>
      <c r="AUG25" s="325"/>
      <c r="AUH25" s="325"/>
      <c r="AUI25" s="325"/>
      <c r="AUJ25" s="325"/>
      <c r="AUK25" s="325"/>
      <c r="AUL25" s="325"/>
      <c r="AUM25" s="325"/>
      <c r="AUN25" s="325"/>
      <c r="AUO25" s="325"/>
      <c r="AUP25" s="325"/>
      <c r="AUQ25" s="325"/>
      <c r="AUR25" s="325"/>
      <c r="AUS25" s="325"/>
      <c r="AUT25" s="325"/>
      <c r="AUU25" s="325"/>
      <c r="AUV25" s="325"/>
      <c r="AUW25" s="325"/>
      <c r="AUX25" s="325"/>
      <c r="AUY25" s="325"/>
      <c r="AUZ25" s="325"/>
      <c r="AVA25" s="325"/>
      <c r="AVB25" s="325"/>
      <c r="AVC25" s="325"/>
      <c r="AVD25" s="325"/>
      <c r="AVE25" s="325"/>
      <c r="AVF25" s="325"/>
      <c r="AVG25" s="325"/>
      <c r="AVH25" s="325"/>
      <c r="AVI25" s="325"/>
      <c r="AVJ25" s="325"/>
      <c r="AVK25" s="325"/>
      <c r="AVL25" s="325"/>
      <c r="AVM25" s="325"/>
      <c r="AVN25" s="325"/>
      <c r="AVO25" s="325"/>
      <c r="AVP25" s="325"/>
      <c r="AVQ25" s="325"/>
      <c r="AVR25" s="325"/>
      <c r="AVS25" s="325"/>
      <c r="AVT25" s="325"/>
      <c r="AVU25" s="325"/>
      <c r="AVV25" s="325"/>
      <c r="AVW25" s="325"/>
      <c r="AVX25" s="325"/>
      <c r="AVY25" s="325"/>
      <c r="AVZ25" s="325"/>
      <c r="AWA25" s="325"/>
      <c r="AWB25" s="325"/>
      <c r="AWC25" s="325"/>
      <c r="AWD25" s="325"/>
      <c r="AWE25" s="325"/>
      <c r="AWF25" s="325"/>
      <c r="AWG25" s="325"/>
      <c r="AWH25" s="325"/>
      <c r="AWI25" s="325"/>
      <c r="AWJ25" s="325"/>
      <c r="AWK25" s="325"/>
      <c r="AWL25" s="325"/>
      <c r="AWM25" s="325"/>
      <c r="AWN25" s="325"/>
      <c r="AWO25" s="325"/>
      <c r="AWP25" s="325"/>
      <c r="AWQ25" s="325"/>
      <c r="AWR25" s="325"/>
      <c r="AWS25" s="325"/>
      <c r="AWT25" s="325"/>
      <c r="AWU25" s="325"/>
      <c r="AWV25" s="325"/>
      <c r="AWW25" s="325"/>
      <c r="AWX25" s="325"/>
      <c r="AWY25" s="325"/>
      <c r="AWZ25" s="325"/>
      <c r="AXA25" s="325"/>
      <c r="AXB25" s="325"/>
      <c r="AXC25" s="325"/>
      <c r="AXD25" s="325"/>
      <c r="AXE25" s="325"/>
      <c r="AXF25" s="325"/>
      <c r="AXG25" s="325"/>
      <c r="AXH25" s="325"/>
      <c r="AXI25" s="325"/>
      <c r="AXJ25" s="325"/>
      <c r="AXK25" s="325"/>
      <c r="AXL25" s="325"/>
      <c r="AXM25" s="325"/>
      <c r="AXN25" s="325"/>
      <c r="AXO25" s="325"/>
      <c r="AXP25" s="325"/>
      <c r="AXQ25" s="325"/>
      <c r="AXR25" s="325"/>
      <c r="AXS25" s="325"/>
      <c r="AXT25" s="325"/>
      <c r="AXU25" s="325"/>
      <c r="AXV25" s="325"/>
      <c r="AXW25" s="325"/>
      <c r="AXX25" s="325"/>
      <c r="AXY25" s="325"/>
      <c r="AXZ25" s="325"/>
      <c r="AYA25" s="325"/>
      <c r="AYB25" s="325"/>
      <c r="AYC25" s="325"/>
      <c r="AYD25" s="325"/>
      <c r="AYE25" s="325"/>
      <c r="AYF25" s="325"/>
      <c r="AYG25" s="325"/>
      <c r="AYH25" s="325"/>
      <c r="AYI25" s="325"/>
      <c r="AYJ25" s="325"/>
      <c r="AYK25" s="325"/>
      <c r="AYL25" s="325"/>
      <c r="AYM25" s="325"/>
      <c r="AYN25" s="325"/>
      <c r="AYO25" s="325"/>
      <c r="AYP25" s="325"/>
      <c r="AYQ25" s="325"/>
      <c r="AYR25" s="325"/>
      <c r="AYS25" s="325"/>
      <c r="AYT25" s="325"/>
      <c r="AYU25" s="325"/>
      <c r="AYV25" s="325"/>
      <c r="AYW25" s="325"/>
      <c r="AYX25" s="325"/>
      <c r="AYY25" s="325"/>
      <c r="AYZ25" s="325"/>
      <c r="AZA25" s="325"/>
      <c r="AZB25" s="325"/>
      <c r="AZC25" s="325"/>
      <c r="AZD25" s="325"/>
      <c r="AZE25" s="325"/>
      <c r="AZF25" s="325"/>
      <c r="AZG25" s="325"/>
      <c r="AZH25" s="325"/>
      <c r="AZI25" s="325"/>
      <c r="AZJ25" s="325"/>
      <c r="AZK25" s="325"/>
      <c r="AZL25" s="325"/>
      <c r="AZM25" s="325"/>
      <c r="AZN25" s="325"/>
      <c r="AZO25" s="325"/>
      <c r="AZP25" s="325"/>
      <c r="AZQ25" s="325"/>
      <c r="AZR25" s="325"/>
      <c r="AZS25" s="325"/>
      <c r="AZT25" s="325"/>
      <c r="AZU25" s="325"/>
      <c r="AZV25" s="325"/>
      <c r="AZW25" s="325"/>
      <c r="AZX25" s="325"/>
      <c r="AZY25" s="325"/>
      <c r="AZZ25" s="325"/>
      <c r="BAA25" s="325"/>
      <c r="BAB25" s="325"/>
      <c r="BAC25" s="325"/>
      <c r="BAD25" s="325"/>
      <c r="BAE25" s="325"/>
      <c r="BAF25" s="325"/>
      <c r="BAG25" s="325"/>
      <c r="BAH25" s="325"/>
      <c r="BAI25" s="325"/>
      <c r="BAJ25" s="325"/>
      <c r="BAK25" s="325"/>
      <c r="BAL25" s="325"/>
      <c r="BAM25" s="325"/>
      <c r="BAN25" s="325"/>
      <c r="BAO25" s="325"/>
      <c r="BAP25" s="325"/>
      <c r="BAQ25" s="325"/>
      <c r="BAR25" s="325"/>
      <c r="BAS25" s="325"/>
      <c r="BAT25" s="325"/>
      <c r="BAU25" s="325"/>
      <c r="BAV25" s="325"/>
      <c r="BAW25" s="325"/>
      <c r="BAX25" s="325"/>
      <c r="BAY25" s="325"/>
      <c r="BAZ25" s="325"/>
      <c r="BBA25" s="325"/>
      <c r="BBB25" s="325"/>
      <c r="BBC25" s="325"/>
      <c r="BBD25" s="325"/>
      <c r="BBE25" s="325"/>
      <c r="BBF25" s="325"/>
      <c r="BBG25" s="325"/>
      <c r="BBH25" s="325"/>
      <c r="BBI25" s="325"/>
      <c r="BBJ25" s="325"/>
      <c r="BBK25" s="325"/>
      <c r="BBL25" s="325"/>
      <c r="BBM25" s="325"/>
      <c r="BBN25" s="325"/>
      <c r="BBO25" s="325"/>
      <c r="BBP25" s="325"/>
      <c r="BBQ25" s="325"/>
      <c r="BBR25" s="325"/>
      <c r="BBS25" s="325"/>
      <c r="BBT25" s="325"/>
      <c r="BBU25" s="325"/>
      <c r="BBV25" s="325"/>
      <c r="BBW25" s="325"/>
      <c r="BBX25" s="325"/>
      <c r="BBY25" s="325"/>
      <c r="BBZ25" s="325"/>
      <c r="BCA25" s="325"/>
      <c r="BCB25" s="325"/>
      <c r="BCC25" s="325"/>
      <c r="BCD25" s="325"/>
      <c r="BCE25" s="325"/>
      <c r="BCF25" s="325"/>
      <c r="BCG25" s="325"/>
      <c r="BCH25" s="325"/>
      <c r="BCI25" s="325"/>
      <c r="BCJ25" s="325"/>
      <c r="BCK25" s="325"/>
      <c r="BCL25" s="325"/>
      <c r="BCM25" s="325"/>
      <c r="BCN25" s="325"/>
      <c r="BCO25" s="325"/>
      <c r="BCP25" s="325"/>
      <c r="BCQ25" s="325"/>
      <c r="BCR25" s="325"/>
      <c r="BCS25" s="325"/>
      <c r="BCT25" s="325"/>
      <c r="BCU25" s="325"/>
      <c r="BCV25" s="325"/>
      <c r="BCW25" s="325"/>
      <c r="BCX25" s="325"/>
      <c r="BCY25" s="325"/>
      <c r="BCZ25" s="325"/>
      <c r="BDA25" s="325"/>
      <c r="BDB25" s="325"/>
      <c r="BDC25" s="325"/>
      <c r="BDD25" s="325"/>
      <c r="BDE25" s="325"/>
      <c r="BDF25" s="325"/>
      <c r="BDG25" s="325"/>
      <c r="BDH25" s="325"/>
      <c r="BDI25" s="325"/>
      <c r="BDJ25" s="325"/>
      <c r="BDK25" s="325"/>
      <c r="BDL25" s="325"/>
      <c r="BDM25" s="325"/>
      <c r="BDN25" s="325"/>
      <c r="BDO25" s="325"/>
      <c r="BDP25" s="325"/>
      <c r="BDQ25" s="325"/>
      <c r="BDR25" s="325"/>
      <c r="BDS25" s="325"/>
      <c r="BDT25" s="325"/>
      <c r="BDU25" s="325"/>
      <c r="BDV25" s="325"/>
      <c r="BDW25" s="325"/>
      <c r="BDX25" s="325"/>
      <c r="BDY25" s="325"/>
      <c r="BDZ25" s="325"/>
      <c r="BEA25" s="325"/>
      <c r="BEB25" s="325"/>
      <c r="BEC25" s="325"/>
      <c r="BED25" s="325"/>
      <c r="BEE25" s="325"/>
      <c r="BEF25" s="325"/>
      <c r="BEG25" s="325"/>
      <c r="BEH25" s="325"/>
      <c r="BEI25" s="325"/>
      <c r="BEJ25" s="325"/>
      <c r="BEK25" s="325"/>
      <c r="BEL25" s="325"/>
      <c r="BEM25" s="325"/>
      <c r="BEN25" s="325"/>
      <c r="BEO25" s="325"/>
      <c r="BEP25" s="325"/>
      <c r="BEQ25" s="325"/>
      <c r="BER25" s="325"/>
      <c r="BES25" s="325"/>
      <c r="BET25" s="325"/>
      <c r="BEU25" s="325"/>
      <c r="BEV25" s="325"/>
      <c r="BEW25" s="325"/>
      <c r="BEX25" s="325"/>
      <c r="BEY25" s="325"/>
      <c r="BEZ25" s="325"/>
      <c r="BFA25" s="325"/>
      <c r="BFB25" s="325"/>
      <c r="BFC25" s="325"/>
      <c r="BFD25" s="325"/>
      <c r="BFE25" s="325"/>
      <c r="BFF25" s="325"/>
      <c r="BFG25" s="325"/>
      <c r="BFH25" s="325"/>
      <c r="BFI25" s="325"/>
      <c r="BFJ25" s="325"/>
      <c r="BFK25" s="325"/>
      <c r="BFL25" s="325"/>
      <c r="BFM25" s="325"/>
      <c r="BFN25" s="325"/>
      <c r="BFO25" s="325"/>
      <c r="BFP25" s="325"/>
      <c r="BFQ25" s="325"/>
      <c r="BFR25" s="325"/>
      <c r="BFS25" s="325"/>
      <c r="BFT25" s="325"/>
      <c r="BFU25" s="325"/>
      <c r="BFV25" s="325"/>
      <c r="BFW25" s="325"/>
      <c r="BFX25" s="325"/>
      <c r="BFY25" s="325"/>
      <c r="BFZ25" s="325"/>
      <c r="BGA25" s="325"/>
      <c r="BGB25" s="325"/>
      <c r="BGC25" s="325"/>
      <c r="BGD25" s="325"/>
      <c r="BGE25" s="325"/>
      <c r="BGF25" s="325"/>
      <c r="BGG25" s="325"/>
      <c r="BGH25" s="325"/>
      <c r="BGI25" s="325"/>
      <c r="BGJ25" s="325"/>
      <c r="BGK25" s="325"/>
      <c r="BGL25" s="325"/>
      <c r="BGM25" s="325"/>
      <c r="BGN25" s="325"/>
      <c r="BGO25" s="325"/>
      <c r="BGP25" s="325"/>
      <c r="BGQ25" s="325"/>
      <c r="BGR25" s="325"/>
      <c r="BGS25" s="325"/>
      <c r="BGT25" s="325"/>
      <c r="BGU25" s="325"/>
      <c r="BGV25" s="325"/>
      <c r="BGW25" s="325"/>
      <c r="BGX25" s="325"/>
      <c r="BGY25" s="325"/>
      <c r="BGZ25" s="325"/>
      <c r="BHA25" s="325"/>
      <c r="BHB25" s="325"/>
      <c r="BHC25" s="325"/>
      <c r="BHD25" s="325"/>
      <c r="BHE25" s="325"/>
      <c r="BHF25" s="325"/>
      <c r="BHG25" s="325"/>
      <c r="BHH25" s="325"/>
      <c r="BHI25" s="325"/>
      <c r="BHJ25" s="325"/>
      <c r="BHK25" s="325"/>
      <c r="BHL25" s="325"/>
      <c r="BHM25" s="325"/>
      <c r="BHN25" s="325"/>
      <c r="BHO25" s="325"/>
      <c r="BHP25" s="325"/>
      <c r="BHQ25" s="325"/>
      <c r="BHR25" s="325"/>
      <c r="BHS25" s="325"/>
      <c r="BHT25" s="325"/>
      <c r="BHU25" s="325"/>
      <c r="BHV25" s="325"/>
      <c r="BHW25" s="325"/>
      <c r="BHX25" s="325"/>
      <c r="BHY25" s="325"/>
      <c r="BHZ25" s="325"/>
      <c r="BIA25" s="325"/>
      <c r="BIB25" s="325"/>
      <c r="BIC25" s="325"/>
      <c r="BID25" s="325"/>
      <c r="BIE25" s="325"/>
      <c r="BIF25" s="325"/>
      <c r="BIG25" s="325"/>
      <c r="BIH25" s="325"/>
      <c r="BII25" s="325"/>
      <c r="BIJ25" s="325"/>
      <c r="BIK25" s="325"/>
      <c r="BIL25" s="325"/>
      <c r="BIM25" s="325"/>
      <c r="BIN25" s="325"/>
      <c r="BIO25" s="325"/>
      <c r="BIP25" s="325"/>
      <c r="BIQ25" s="325"/>
      <c r="BIR25" s="325"/>
      <c r="BIS25" s="325"/>
      <c r="BIT25" s="325"/>
      <c r="BIU25" s="325"/>
      <c r="BIV25" s="325"/>
      <c r="BIW25" s="325"/>
      <c r="BIX25" s="325"/>
      <c r="BIY25" s="325"/>
      <c r="BIZ25" s="325"/>
      <c r="BJA25" s="325"/>
      <c r="BJB25" s="325"/>
      <c r="BJC25" s="325"/>
      <c r="BJD25" s="325"/>
      <c r="BJE25" s="325"/>
      <c r="BJF25" s="325"/>
      <c r="BJG25" s="325"/>
      <c r="BJH25" s="325"/>
      <c r="BJI25" s="325"/>
      <c r="BJJ25" s="325"/>
      <c r="BJK25" s="325"/>
      <c r="BJL25" s="325"/>
      <c r="BJM25" s="325"/>
      <c r="BJN25" s="325"/>
      <c r="BJO25" s="325"/>
      <c r="BJP25" s="325"/>
      <c r="BJQ25" s="325"/>
      <c r="BJR25" s="325"/>
      <c r="BJS25" s="325"/>
      <c r="BJT25" s="325"/>
      <c r="BJU25" s="325"/>
      <c r="BJV25" s="325"/>
      <c r="BJW25" s="325"/>
      <c r="BJX25" s="325"/>
      <c r="BJY25" s="325"/>
      <c r="BJZ25" s="325"/>
      <c r="BKA25" s="325"/>
      <c r="BKB25" s="325"/>
      <c r="BKC25" s="325"/>
      <c r="BKD25" s="325"/>
      <c r="BKE25" s="325"/>
      <c r="BKF25" s="325"/>
      <c r="BKG25" s="325"/>
      <c r="BKH25" s="325"/>
      <c r="BKI25" s="325"/>
      <c r="BKJ25" s="325"/>
      <c r="BKK25" s="325"/>
      <c r="BKL25" s="325"/>
      <c r="BKM25" s="325"/>
      <c r="BKN25" s="325"/>
      <c r="BKO25" s="325"/>
      <c r="BKP25" s="325"/>
      <c r="BKQ25" s="325"/>
      <c r="BKR25" s="325"/>
      <c r="BKS25" s="325"/>
      <c r="BKT25" s="325"/>
      <c r="BKU25" s="325"/>
      <c r="BKV25" s="325"/>
      <c r="BKW25" s="325"/>
      <c r="BKX25" s="325"/>
      <c r="BKY25" s="325"/>
      <c r="BKZ25" s="325"/>
      <c r="BLA25" s="325"/>
      <c r="BLB25" s="325"/>
      <c r="BLC25" s="325"/>
      <c r="BLD25" s="325"/>
      <c r="BLE25" s="325"/>
      <c r="BLF25" s="325"/>
      <c r="BLG25" s="325"/>
      <c r="BLH25" s="325"/>
      <c r="BLI25" s="325"/>
      <c r="BLJ25" s="325"/>
      <c r="BLK25" s="325"/>
      <c r="BLL25" s="325"/>
      <c r="BLM25" s="325"/>
      <c r="BLN25" s="325"/>
      <c r="BLO25" s="325"/>
      <c r="BLP25" s="325"/>
      <c r="BLQ25" s="325"/>
      <c r="BLR25" s="325"/>
      <c r="BLS25" s="325"/>
      <c r="BLT25" s="325"/>
      <c r="BLU25" s="325"/>
      <c r="BLV25" s="325"/>
      <c r="BLW25" s="325"/>
      <c r="BLX25" s="325"/>
      <c r="BLY25" s="325"/>
      <c r="BLZ25" s="325"/>
      <c r="BMA25" s="325"/>
      <c r="BMB25" s="325"/>
      <c r="BMC25" s="325"/>
      <c r="BMD25" s="325"/>
      <c r="BME25" s="325"/>
      <c r="BMF25" s="325"/>
      <c r="BMG25" s="325"/>
      <c r="BMH25" s="325"/>
      <c r="BMI25" s="325"/>
      <c r="BMJ25" s="325"/>
      <c r="BMK25" s="325"/>
      <c r="BML25" s="325"/>
      <c r="BMM25" s="325"/>
      <c r="BMN25" s="325"/>
      <c r="BMO25" s="325"/>
      <c r="BMP25" s="325"/>
      <c r="BMQ25" s="325"/>
      <c r="BMR25" s="325"/>
      <c r="BMS25" s="325"/>
      <c r="BMT25" s="325"/>
      <c r="BMU25" s="325"/>
      <c r="BMV25" s="325"/>
      <c r="BMW25" s="325"/>
      <c r="BMX25" s="325"/>
      <c r="BMY25" s="325"/>
      <c r="BMZ25" s="325"/>
      <c r="BNA25" s="325"/>
      <c r="BNB25" s="325"/>
      <c r="BNC25" s="325"/>
      <c r="BND25" s="325"/>
      <c r="BNE25" s="325"/>
      <c r="BNF25" s="325"/>
      <c r="BNG25" s="325"/>
      <c r="BNH25" s="325"/>
      <c r="BNI25" s="325"/>
      <c r="BNJ25" s="325"/>
      <c r="BNK25" s="325"/>
      <c r="BNL25" s="325"/>
      <c r="BNM25" s="325"/>
      <c r="BNN25" s="325"/>
      <c r="BNO25" s="325"/>
      <c r="BNP25" s="325"/>
      <c r="BNQ25" s="325"/>
      <c r="BNR25" s="325"/>
      <c r="BNS25" s="325"/>
      <c r="BNT25" s="325"/>
      <c r="BNU25" s="325"/>
      <c r="BNV25" s="325"/>
      <c r="BNW25" s="325"/>
      <c r="BNX25" s="325"/>
      <c r="BNY25" s="325"/>
      <c r="BNZ25" s="325"/>
      <c r="BOA25" s="325"/>
      <c r="BOB25" s="325"/>
      <c r="BOC25" s="325"/>
      <c r="BOD25" s="325"/>
      <c r="BOE25" s="325"/>
      <c r="BOF25" s="325"/>
      <c r="BOG25" s="325"/>
      <c r="BOH25" s="325"/>
      <c r="BOI25" s="325"/>
      <c r="BOJ25" s="325"/>
      <c r="BOK25" s="325"/>
      <c r="BOL25" s="325"/>
      <c r="BOM25" s="325"/>
      <c r="BON25" s="325"/>
      <c r="BOO25" s="325"/>
      <c r="BOP25" s="325"/>
      <c r="BOQ25" s="325"/>
      <c r="BOR25" s="325"/>
      <c r="BOS25" s="325"/>
      <c r="BOT25" s="325"/>
      <c r="BOU25" s="325"/>
      <c r="BOV25" s="325"/>
      <c r="BOW25" s="325"/>
      <c r="BOX25" s="325"/>
      <c r="BOY25" s="325"/>
      <c r="BOZ25" s="325"/>
      <c r="BPA25" s="325"/>
      <c r="BPB25" s="325"/>
      <c r="BPC25" s="325"/>
      <c r="BPD25" s="325"/>
      <c r="BPE25" s="325"/>
      <c r="BPF25" s="325"/>
      <c r="BPG25" s="325"/>
      <c r="BPH25" s="325"/>
      <c r="BPI25" s="325"/>
      <c r="BPJ25" s="325"/>
      <c r="BPK25" s="325"/>
      <c r="BPL25" s="325"/>
      <c r="BPM25" s="325"/>
      <c r="BPN25" s="325"/>
      <c r="BPO25" s="325"/>
      <c r="BPP25" s="325"/>
      <c r="BPQ25" s="325"/>
      <c r="BPR25" s="325"/>
      <c r="BPS25" s="325"/>
      <c r="BPT25" s="325"/>
      <c r="BPU25" s="325"/>
      <c r="BPV25" s="325"/>
      <c r="BPW25" s="325"/>
      <c r="BPX25" s="325"/>
      <c r="BPY25" s="325"/>
      <c r="BPZ25" s="325"/>
      <c r="BQA25" s="325"/>
      <c r="BQB25" s="325"/>
      <c r="BQC25" s="325"/>
      <c r="BQD25" s="325"/>
      <c r="BQE25" s="325"/>
      <c r="BQF25" s="325"/>
      <c r="BQG25" s="325"/>
      <c r="BQH25" s="325"/>
      <c r="BQI25" s="325"/>
      <c r="BQJ25" s="325"/>
      <c r="BQK25" s="325"/>
      <c r="BQL25" s="325"/>
      <c r="BQM25" s="325"/>
      <c r="BQN25" s="325"/>
      <c r="BQO25" s="325"/>
      <c r="BQP25" s="325"/>
      <c r="BQQ25" s="325"/>
      <c r="BQR25" s="325"/>
      <c r="BQS25" s="325"/>
      <c r="BQT25" s="325"/>
      <c r="BQU25" s="325"/>
      <c r="BQV25" s="325"/>
      <c r="BQW25" s="325"/>
      <c r="BQX25" s="325"/>
      <c r="BQY25" s="325"/>
      <c r="BQZ25" s="325"/>
      <c r="BRA25" s="325"/>
      <c r="BRB25" s="325"/>
      <c r="BRC25" s="325"/>
      <c r="BRD25" s="325"/>
      <c r="BRE25" s="325"/>
      <c r="BRF25" s="325"/>
      <c r="BRG25" s="325"/>
      <c r="BRH25" s="325"/>
      <c r="BRI25" s="325"/>
      <c r="BRJ25" s="325"/>
      <c r="BRK25" s="325"/>
      <c r="BRL25" s="325"/>
      <c r="BRM25" s="325"/>
      <c r="BRN25" s="325"/>
      <c r="BRO25" s="325"/>
      <c r="BRP25" s="325"/>
      <c r="BRQ25" s="325"/>
      <c r="BRR25" s="325"/>
      <c r="BRS25" s="325"/>
      <c r="BRT25" s="325"/>
      <c r="BRU25" s="325"/>
      <c r="BRV25" s="325"/>
      <c r="BRW25" s="325"/>
      <c r="BRX25" s="325"/>
      <c r="BRY25" s="325"/>
      <c r="BRZ25" s="325"/>
      <c r="BSA25" s="325"/>
      <c r="BSB25" s="325"/>
      <c r="BSC25" s="325"/>
      <c r="BSD25" s="325"/>
      <c r="BSE25" s="325"/>
      <c r="BSF25" s="325"/>
      <c r="BSG25" s="325"/>
      <c r="BSH25" s="325"/>
      <c r="BSI25" s="325"/>
      <c r="BSJ25" s="325"/>
      <c r="BSK25" s="325"/>
      <c r="BSL25" s="325"/>
      <c r="BSM25" s="325"/>
      <c r="BSN25" s="325"/>
      <c r="BSO25" s="325"/>
      <c r="BSP25" s="325"/>
      <c r="BSQ25" s="325"/>
      <c r="BSR25" s="325"/>
      <c r="BSS25" s="325"/>
      <c r="BST25" s="325"/>
      <c r="BSU25" s="325"/>
      <c r="BSV25" s="325"/>
      <c r="BSW25" s="325"/>
      <c r="BSX25" s="325"/>
      <c r="BSY25" s="325"/>
      <c r="BSZ25" s="325"/>
      <c r="BTA25" s="325"/>
      <c r="BTB25" s="325"/>
      <c r="BTC25" s="325"/>
      <c r="BTD25" s="325"/>
      <c r="BTE25" s="325"/>
      <c r="BTF25" s="325"/>
      <c r="BTG25" s="325"/>
      <c r="BTH25" s="325"/>
      <c r="BTI25" s="325"/>
      <c r="BTJ25" s="325"/>
      <c r="BTK25" s="325"/>
      <c r="BTL25" s="325"/>
      <c r="BTM25" s="325"/>
      <c r="BTN25" s="325"/>
      <c r="BTO25" s="325"/>
      <c r="BTP25" s="325"/>
      <c r="BTQ25" s="325"/>
      <c r="BTR25" s="325"/>
      <c r="BTS25" s="325"/>
      <c r="BTT25" s="325"/>
      <c r="BTU25" s="325"/>
      <c r="BTV25" s="325"/>
      <c r="BTW25" s="325"/>
      <c r="BTX25" s="325"/>
      <c r="BTY25" s="325"/>
      <c r="BTZ25" s="325"/>
      <c r="BUA25" s="325"/>
      <c r="BUB25" s="325"/>
      <c r="BUC25" s="325"/>
      <c r="BUD25" s="325"/>
      <c r="BUE25" s="325"/>
      <c r="BUF25" s="325"/>
      <c r="BUG25" s="325"/>
      <c r="BUH25" s="325"/>
      <c r="BUI25" s="325"/>
      <c r="BUJ25" s="325"/>
      <c r="BUK25" s="325"/>
      <c r="BUL25" s="325"/>
      <c r="BUM25" s="325"/>
      <c r="BUN25" s="325"/>
      <c r="BUO25" s="325"/>
      <c r="BUP25" s="325"/>
      <c r="BUQ25" s="325"/>
      <c r="BUR25" s="325"/>
      <c r="BUS25" s="325"/>
      <c r="BUT25" s="325"/>
      <c r="BUU25" s="325"/>
      <c r="BUV25" s="325"/>
      <c r="BUW25" s="325"/>
      <c r="BUX25" s="325"/>
      <c r="BUY25" s="325"/>
      <c r="BUZ25" s="325"/>
      <c r="BVA25" s="325"/>
      <c r="BVB25" s="325"/>
      <c r="BVC25" s="325"/>
      <c r="BVD25" s="325"/>
      <c r="BVE25" s="325"/>
      <c r="BVF25" s="325"/>
      <c r="BVG25" s="325"/>
      <c r="BVH25" s="325"/>
      <c r="BVI25" s="325"/>
      <c r="BVJ25" s="325"/>
      <c r="BVK25" s="325"/>
      <c r="BVL25" s="325"/>
      <c r="BVM25" s="325"/>
      <c r="BVN25" s="325"/>
      <c r="BVO25" s="325"/>
      <c r="BVP25" s="325"/>
      <c r="BVQ25" s="325"/>
      <c r="BVR25" s="325"/>
      <c r="BVS25" s="325"/>
      <c r="BVT25" s="325"/>
      <c r="BVU25" s="325"/>
      <c r="BVV25" s="325"/>
      <c r="BVW25" s="325"/>
      <c r="BVX25" s="325"/>
      <c r="BVY25" s="325"/>
      <c r="BVZ25" s="325"/>
      <c r="BWA25" s="325"/>
      <c r="BWB25" s="325"/>
      <c r="BWC25" s="325"/>
      <c r="BWD25" s="325"/>
      <c r="BWE25" s="325"/>
      <c r="BWF25" s="325"/>
      <c r="BWG25" s="325"/>
      <c r="BWH25" s="325"/>
      <c r="BWI25" s="325"/>
      <c r="BWJ25" s="325"/>
      <c r="BWK25" s="325"/>
      <c r="BWL25" s="325"/>
      <c r="BWM25" s="325"/>
      <c r="BWN25" s="325"/>
      <c r="BWO25" s="325"/>
      <c r="BWP25" s="325"/>
      <c r="BWQ25" s="325"/>
      <c r="BWR25" s="325"/>
      <c r="BWS25" s="325"/>
      <c r="BWT25" s="325"/>
      <c r="BWU25" s="325"/>
      <c r="BWV25" s="325"/>
      <c r="BWW25" s="325"/>
      <c r="BWX25" s="325"/>
      <c r="BWY25" s="325"/>
      <c r="BWZ25" s="325"/>
      <c r="BXA25" s="325"/>
      <c r="BXB25" s="325"/>
      <c r="BXC25" s="325"/>
      <c r="BXD25" s="325"/>
      <c r="BXE25" s="325"/>
      <c r="BXF25" s="325"/>
      <c r="BXG25" s="325"/>
      <c r="BXH25" s="325"/>
      <c r="BXI25" s="325"/>
      <c r="BXJ25" s="325"/>
      <c r="BXK25" s="325"/>
      <c r="BXL25" s="325"/>
      <c r="BXM25" s="325"/>
      <c r="BXN25" s="325"/>
      <c r="BXO25" s="325"/>
      <c r="BXP25" s="325"/>
      <c r="BXQ25" s="325"/>
      <c r="BXR25" s="325"/>
      <c r="BXS25" s="325"/>
      <c r="BXT25" s="325"/>
      <c r="BXU25" s="325"/>
      <c r="BXV25" s="325"/>
      <c r="BXW25" s="325"/>
      <c r="BXX25" s="325"/>
      <c r="BXY25" s="325"/>
    </row>
    <row r="26" spans="1:2001" ht="21" customHeight="1" x14ac:dyDescent="0.5">
      <c r="A26" s="477" t="s">
        <v>631</v>
      </c>
      <c r="B26" s="872">
        <v>27889.991221227036</v>
      </c>
      <c r="C26" s="873">
        <v>30472.731989970434</v>
      </c>
      <c r="D26" s="873">
        <v>33218.211829675573</v>
      </c>
      <c r="E26" s="873">
        <v>27428.934466969564</v>
      </c>
      <c r="F26" s="873">
        <v>33326.828991197101</v>
      </c>
      <c r="G26" s="873">
        <v>34234.920269912793</v>
      </c>
      <c r="H26" s="873">
        <v>32807.455683093503</v>
      </c>
      <c r="I26" s="873">
        <v>36097.590534893658</v>
      </c>
      <c r="J26" s="873">
        <v>34202.041787444607</v>
      </c>
      <c r="K26" s="873">
        <v>35629.409730986117</v>
      </c>
      <c r="L26" s="873">
        <v>35829.799563187822</v>
      </c>
      <c r="M26" s="873">
        <v>36537.207329154888</v>
      </c>
      <c r="N26" s="873">
        <v>35826.762863601012</v>
      </c>
      <c r="O26" s="873">
        <v>36245.891460484694</v>
      </c>
      <c r="P26" s="873">
        <v>41406.0584448644</v>
      </c>
      <c r="Q26" s="873">
        <v>38246.898544406336</v>
      </c>
      <c r="R26" s="873">
        <v>37682.399611981942</v>
      </c>
      <c r="S26" s="873">
        <v>37619.541592431648</v>
      </c>
      <c r="T26" s="873">
        <v>36048.246446760328</v>
      </c>
      <c r="U26" s="873">
        <v>36115.592216543802</v>
      </c>
      <c r="V26" s="873">
        <v>32589.340099377187</v>
      </c>
      <c r="W26" s="873">
        <v>32148.58919184086</v>
      </c>
      <c r="X26" s="873">
        <v>32449.280157051915</v>
      </c>
      <c r="Y26" s="873">
        <v>30828.962402117726</v>
      </c>
      <c r="Z26" s="873">
        <v>30740.485378237219</v>
      </c>
      <c r="AA26" s="873">
        <v>37394.721162565409</v>
      </c>
      <c r="AB26" s="873">
        <v>28857.570108451044</v>
      </c>
      <c r="AC26" s="873">
        <v>28558.563032481237</v>
      </c>
      <c r="AD26" s="873">
        <v>32840.643412776168</v>
      </c>
      <c r="AE26" s="873">
        <v>33251.50682238333</v>
      </c>
      <c r="AF26" s="873">
        <v>35445.672472539962</v>
      </c>
      <c r="AG26" s="873">
        <v>36934.354463037569</v>
      </c>
      <c r="AH26" s="873">
        <v>34110.05579911697</v>
      </c>
      <c r="AI26" s="873">
        <v>32923.994865730339</v>
      </c>
      <c r="AJ26" s="873">
        <v>39621.636781692956</v>
      </c>
      <c r="AK26" s="873">
        <v>33299.199961928345</v>
      </c>
    </row>
    <row r="27" spans="1:2001" ht="21" customHeight="1" x14ac:dyDescent="0.5">
      <c r="A27" s="450" t="s">
        <v>3263</v>
      </c>
      <c r="B27" s="870">
        <v>25822.464382958598</v>
      </c>
      <c r="C27" s="871">
        <v>24497.074800354119</v>
      </c>
      <c r="D27" s="871">
        <v>25389.339255708241</v>
      </c>
      <c r="E27" s="871">
        <v>27624.690030171449</v>
      </c>
      <c r="F27" s="871">
        <v>26262.570966939977</v>
      </c>
      <c r="G27" s="871">
        <v>25661.436773562436</v>
      </c>
      <c r="H27" s="871">
        <v>25416.033621111725</v>
      </c>
      <c r="I27" s="871">
        <v>25055.740865629581</v>
      </c>
      <c r="J27" s="871">
        <v>28936.836933392286</v>
      </c>
      <c r="K27" s="871">
        <v>29040.394491347808</v>
      </c>
      <c r="L27" s="871">
        <v>30206.752635290501</v>
      </c>
      <c r="M27" s="871">
        <v>26613.023146541807</v>
      </c>
      <c r="N27" s="871">
        <v>30913.775075286903</v>
      </c>
      <c r="O27" s="871">
        <v>31625.52033900157</v>
      </c>
      <c r="P27" s="871">
        <v>31060.756932185017</v>
      </c>
      <c r="Q27" s="871">
        <v>34031.846301889695</v>
      </c>
      <c r="R27" s="871">
        <v>40404.298701752785</v>
      </c>
      <c r="S27" s="871">
        <v>39683.892261024783</v>
      </c>
      <c r="T27" s="871">
        <v>40632.205824751181</v>
      </c>
      <c r="U27" s="871">
        <v>38729.454275623757</v>
      </c>
      <c r="V27" s="871">
        <v>38676.413872999474</v>
      </c>
      <c r="W27" s="871">
        <v>38251.096890463632</v>
      </c>
      <c r="X27" s="871">
        <v>35662.056777422251</v>
      </c>
      <c r="Y27" s="871">
        <v>32709.436849611411</v>
      </c>
      <c r="Z27" s="871">
        <v>30516.407828522028</v>
      </c>
      <c r="AA27" s="871">
        <v>29714.84873617566</v>
      </c>
      <c r="AB27" s="871">
        <v>27022.746644771945</v>
      </c>
      <c r="AC27" s="871">
        <v>24756.782947885546</v>
      </c>
      <c r="AD27" s="871">
        <v>26292.109879343221</v>
      </c>
      <c r="AE27" s="871">
        <v>26370.859207760874</v>
      </c>
      <c r="AF27" s="871">
        <v>24250.321202997398</v>
      </c>
      <c r="AG27" s="871">
        <v>24023.31543219163</v>
      </c>
      <c r="AH27" s="871">
        <v>28285.427302843644</v>
      </c>
      <c r="AI27" s="871">
        <v>28058.541157673695</v>
      </c>
      <c r="AJ27" s="871">
        <v>29305.062407267083</v>
      </c>
      <c r="AK27" s="871">
        <v>26724.125104704686</v>
      </c>
    </row>
    <row r="28" spans="1:2001" ht="21" customHeight="1" thickBot="1" x14ac:dyDescent="0.55000000000000004">
      <c r="A28" s="480" t="s">
        <v>633</v>
      </c>
      <c r="B28" s="874">
        <v>8066.5293043786587</v>
      </c>
      <c r="C28" s="875">
        <v>7844.9024899280539</v>
      </c>
      <c r="D28" s="875">
        <v>8345.0833143569525</v>
      </c>
      <c r="E28" s="875">
        <v>7043.3582612301689</v>
      </c>
      <c r="F28" s="875">
        <v>6488.9626685234362</v>
      </c>
      <c r="G28" s="875">
        <v>6494.1338326819014</v>
      </c>
      <c r="H28" s="875">
        <v>6835.3512236725137</v>
      </c>
      <c r="I28" s="875">
        <v>6802.8645135440938</v>
      </c>
      <c r="J28" s="875">
        <v>6387.6472653385799</v>
      </c>
      <c r="K28" s="875">
        <v>6243.5951531516102</v>
      </c>
      <c r="L28" s="875">
        <v>6329.13518730122</v>
      </c>
      <c r="M28" s="875">
        <v>6364.2378972829438</v>
      </c>
      <c r="N28" s="875">
        <v>5913.7803432957935</v>
      </c>
      <c r="O28" s="875">
        <v>5654.5769508903031</v>
      </c>
      <c r="P28" s="875">
        <v>5599.3073454421065</v>
      </c>
      <c r="Q28" s="875">
        <v>6304.1088660572659</v>
      </c>
      <c r="R28" s="875">
        <v>6660.4156103527839</v>
      </c>
      <c r="S28" s="875">
        <v>6624.3775596565938</v>
      </c>
      <c r="T28" s="875">
        <v>6055.4880193848985</v>
      </c>
      <c r="U28" s="875">
        <v>6060.1721583842427</v>
      </c>
      <c r="V28" s="875">
        <v>6467.0554470453708</v>
      </c>
      <c r="W28" s="875">
        <v>6249.6162166227723</v>
      </c>
      <c r="X28" s="875">
        <v>6278.5050411009997</v>
      </c>
      <c r="Y28" s="875">
        <v>6466.2432873145299</v>
      </c>
      <c r="Z28" s="875">
        <v>6147.7984624187284</v>
      </c>
      <c r="AA28" s="875">
        <v>5828.471901894125</v>
      </c>
      <c r="AB28" s="875">
        <v>5612.3456548378481</v>
      </c>
      <c r="AC28" s="875">
        <v>5079.7077159590426</v>
      </c>
      <c r="AD28" s="875">
        <v>4665.2773555150879</v>
      </c>
      <c r="AE28" s="875">
        <v>4701.0206256297743</v>
      </c>
      <c r="AF28" s="875">
        <v>4664.7209780178646</v>
      </c>
      <c r="AG28" s="875">
        <v>6688.4841215780616</v>
      </c>
      <c r="AH28" s="875">
        <v>5214.0959782988029</v>
      </c>
      <c r="AI28" s="875">
        <v>4736.2648784015655</v>
      </c>
      <c r="AJ28" s="875">
        <v>3647.0638481673809</v>
      </c>
      <c r="AK28" s="875">
        <v>3900.8997703830878</v>
      </c>
    </row>
    <row r="29" spans="1:2001" ht="21" customHeight="1" thickTop="1" thickBot="1" x14ac:dyDescent="0.55000000000000004">
      <c r="A29" s="483" t="s">
        <v>634</v>
      </c>
      <c r="B29" s="876">
        <v>422602.04616551159</v>
      </c>
      <c r="C29" s="877">
        <v>420904.50768610759</v>
      </c>
      <c r="D29" s="877">
        <v>425871.63182700693</v>
      </c>
      <c r="E29" s="877">
        <v>424152.34238586848</v>
      </c>
      <c r="F29" s="877">
        <v>429381.65368239867</v>
      </c>
      <c r="G29" s="877">
        <v>431585.95011227031</v>
      </c>
      <c r="H29" s="877">
        <v>433595.77655009262</v>
      </c>
      <c r="I29" s="877">
        <v>435880.77902424673</v>
      </c>
      <c r="J29" s="877">
        <v>439845.23311801307</v>
      </c>
      <c r="K29" s="877">
        <v>444359.36248979933</v>
      </c>
      <c r="L29" s="877">
        <v>444946.69414004404</v>
      </c>
      <c r="M29" s="877">
        <v>445925.55049792019</v>
      </c>
      <c r="N29" s="877">
        <v>446713.56285898428</v>
      </c>
      <c r="O29" s="877">
        <v>446840.61533045681</v>
      </c>
      <c r="P29" s="877">
        <v>440124.09743704548</v>
      </c>
      <c r="Q29" s="877">
        <v>443386.76050163939</v>
      </c>
      <c r="R29" s="877">
        <v>450457.11506544222</v>
      </c>
      <c r="S29" s="877">
        <v>448736.82751908962</v>
      </c>
      <c r="T29" s="877">
        <v>449983.40976825054</v>
      </c>
      <c r="U29" s="877">
        <v>451030.01946007769</v>
      </c>
      <c r="V29" s="877">
        <v>447641.88954086509</v>
      </c>
      <c r="W29" s="877">
        <v>440482.820363543</v>
      </c>
      <c r="X29" s="877">
        <v>438923.62345419277</v>
      </c>
      <c r="Y29" s="877">
        <v>440877.30986333417</v>
      </c>
      <c r="Z29" s="877">
        <v>439167.00692663639</v>
      </c>
      <c r="AA29" s="877">
        <v>448692.44845711556</v>
      </c>
      <c r="AB29" s="877">
        <v>440348.15179122851</v>
      </c>
      <c r="AC29" s="877">
        <v>433641.52182678145</v>
      </c>
      <c r="AD29" s="877">
        <v>442169.10348649637</v>
      </c>
      <c r="AE29" s="877">
        <v>446875.43373712222</v>
      </c>
      <c r="AF29" s="877">
        <v>445130.14263494563</v>
      </c>
      <c r="AG29" s="877">
        <v>449394.88804927858</v>
      </c>
      <c r="AH29" s="877">
        <v>450109.85430586804</v>
      </c>
      <c r="AI29" s="877">
        <v>444858.87507932459</v>
      </c>
      <c r="AJ29" s="877">
        <v>460081.06497402402</v>
      </c>
      <c r="AK29" s="877">
        <v>452316.94488192489</v>
      </c>
    </row>
    <row r="30" spans="1:2001" ht="21" customHeight="1" thickTop="1" thickBot="1" x14ac:dyDescent="0.55000000000000004">
      <c r="A30" s="483" t="s">
        <v>635</v>
      </c>
      <c r="B30" s="876">
        <v>360823.06125694729</v>
      </c>
      <c r="C30" s="877">
        <v>358089.79840585496</v>
      </c>
      <c r="D30" s="877">
        <v>358918.99742726621</v>
      </c>
      <c r="E30" s="877">
        <v>362055.35962749727</v>
      </c>
      <c r="F30" s="877">
        <v>363303.29105573817</v>
      </c>
      <c r="G30" s="877">
        <v>365195.45923611312</v>
      </c>
      <c r="H30" s="877">
        <v>368536.93602221488</v>
      </c>
      <c r="I30" s="877">
        <v>367924.5831101794</v>
      </c>
      <c r="J30" s="877">
        <v>370318.70713183761</v>
      </c>
      <c r="K30" s="877">
        <v>373445.96311431378</v>
      </c>
      <c r="L30" s="877">
        <v>372581.00675426453</v>
      </c>
      <c r="M30" s="877">
        <v>376411.08212494059</v>
      </c>
      <c r="N30" s="877">
        <v>374059.24457680061</v>
      </c>
      <c r="O30" s="877">
        <v>373314.62658008031</v>
      </c>
      <c r="P30" s="877">
        <v>362057.97471455391</v>
      </c>
      <c r="Q30" s="877">
        <v>364803.90678928612</v>
      </c>
      <c r="R30" s="877">
        <v>365710.00114135467</v>
      </c>
      <c r="S30" s="877">
        <v>364809.01610597665</v>
      </c>
      <c r="T30" s="877">
        <v>367247.46947735414</v>
      </c>
      <c r="U30" s="877">
        <v>370124.80080952588</v>
      </c>
      <c r="V30" s="877">
        <v>369909.08012144302</v>
      </c>
      <c r="W30" s="877">
        <v>363833.51806461578</v>
      </c>
      <c r="X30" s="877">
        <v>364533.78147861763</v>
      </c>
      <c r="Y30" s="877">
        <v>370872.66732429049</v>
      </c>
      <c r="Z30" s="877">
        <v>371762.31525745842</v>
      </c>
      <c r="AA30" s="877">
        <v>375754.40665648039</v>
      </c>
      <c r="AB30" s="877">
        <v>378855.4893831677</v>
      </c>
      <c r="AC30" s="877">
        <v>375246.46813045564</v>
      </c>
      <c r="AD30" s="877">
        <v>378371.07283886184</v>
      </c>
      <c r="AE30" s="877">
        <v>382552.04708134825</v>
      </c>
      <c r="AF30" s="877">
        <v>380769.42798139038</v>
      </c>
      <c r="AG30" s="877">
        <v>381748.73403247126</v>
      </c>
      <c r="AH30" s="877">
        <v>382500.27524560859</v>
      </c>
      <c r="AI30" s="877">
        <v>379140.07417751901</v>
      </c>
      <c r="AJ30" s="877">
        <v>387507.30193689663</v>
      </c>
      <c r="AK30" s="877">
        <v>388392.72004490881</v>
      </c>
    </row>
    <row r="31" spans="1:2001" s="322" customFormat="1" ht="21" thickTop="1" x14ac:dyDescent="0.35">
      <c r="A31" s="487" t="s">
        <v>386</v>
      </c>
      <c r="B31" s="878"/>
      <c r="C31" s="878"/>
      <c r="D31" s="878"/>
      <c r="E31" s="878"/>
      <c r="F31" s="878"/>
      <c r="G31" s="878"/>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c r="AG31" s="878"/>
      <c r="AH31" s="878"/>
      <c r="AI31" s="878"/>
      <c r="AJ31" s="878"/>
      <c r="AK31" s="878"/>
    </row>
    <row r="32" spans="1:2001" x14ac:dyDescent="0.35">
      <c r="A32" s="760" t="s">
        <v>3261</v>
      </c>
      <c r="B32" s="879"/>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879"/>
      <c r="AH32" s="879"/>
      <c r="AI32" s="879"/>
      <c r="AJ32" s="879"/>
      <c r="AK32" s="879"/>
    </row>
    <row r="33" spans="1:37" x14ac:dyDescent="0.35">
      <c r="A33" s="324" t="s">
        <v>3264</v>
      </c>
      <c r="B33" s="880"/>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880"/>
      <c r="AB33" s="880"/>
      <c r="AC33" s="880"/>
      <c r="AD33" s="880"/>
      <c r="AE33" s="880"/>
      <c r="AF33" s="880"/>
      <c r="AG33" s="880"/>
      <c r="AH33" s="880"/>
      <c r="AI33" s="880"/>
      <c r="AJ33" s="880"/>
      <c r="AK33" s="880"/>
    </row>
    <row r="34" spans="1:37" x14ac:dyDescent="0.35">
      <c r="A34" s="381" t="s">
        <v>359</v>
      </c>
      <c r="B34" s="879"/>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879"/>
      <c r="AB34" s="879"/>
      <c r="AC34" s="879"/>
      <c r="AD34" s="879"/>
      <c r="AE34" s="879"/>
      <c r="AF34" s="879"/>
      <c r="AG34" s="879"/>
      <c r="AH34" s="879"/>
      <c r="AI34" s="879"/>
      <c r="AJ34" s="879"/>
      <c r="AK34" s="879"/>
    </row>
    <row r="35" spans="1:37" ht="16.7" customHeight="1" x14ac:dyDescent="0.35">
      <c r="A35" s="507"/>
    </row>
    <row r="37" spans="1:37" x14ac:dyDescent="0.35">
      <c r="B37" s="786"/>
      <c r="C37" s="786"/>
      <c r="D37" s="786"/>
      <c r="E37" s="786"/>
      <c r="F37" s="786"/>
      <c r="G37" s="786"/>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row>
    <row r="38" spans="1:37" x14ac:dyDescent="0.35">
      <c r="B38" s="786"/>
      <c r="C38" s="786"/>
      <c r="D38" s="786"/>
      <c r="E38" s="786"/>
      <c r="F38" s="786"/>
      <c r="G38" s="786"/>
      <c r="H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row>
  </sheetData>
  <mergeCells count="1">
    <mergeCell ref="A1:AE1"/>
  </mergeCells>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131"/>
  <sheetViews>
    <sheetView showGridLines="0" zoomScale="90" zoomScaleNormal="90" zoomScaleSheetLayoutView="85" workbookViewId="0">
      <pane xSplit="5" ySplit="11" topLeftCell="F12" activePane="bottomRight" state="frozen"/>
      <selection activeCell="D33" sqref="D33"/>
      <selection pane="topRight" activeCell="D33" sqref="D33"/>
      <selection pane="bottomLeft" activeCell="D33" sqref="D33"/>
      <selection pane="bottomRight"/>
    </sheetView>
  </sheetViews>
  <sheetFormatPr defaultColWidth="9.140625" defaultRowHeight="14.25" x14ac:dyDescent="0.25"/>
  <cols>
    <col min="1" max="1" width="16.85546875" style="898" customWidth="1"/>
    <col min="2" max="2" width="10" style="898" customWidth="1"/>
    <col min="3" max="3" width="9.5703125" style="898" customWidth="1"/>
    <col min="4" max="4" width="13.28515625" style="898" customWidth="1"/>
    <col min="5" max="5" width="12.7109375" style="898" customWidth="1"/>
    <col min="6" max="6" width="13.42578125" style="898" customWidth="1"/>
    <col min="7" max="7" width="12.85546875" style="898" customWidth="1"/>
    <col min="8" max="8" width="13.42578125" style="898" customWidth="1"/>
    <col min="9" max="9" width="9.28515625" style="898" customWidth="1"/>
    <col min="10" max="11" width="10" style="898" customWidth="1"/>
    <col min="12" max="12" width="7.28515625" style="898" customWidth="1"/>
    <col min="13" max="16384" width="9.140625" style="898"/>
  </cols>
  <sheetData>
    <row r="1" spans="1:12" s="883" customFormat="1" ht="22.5" customHeight="1" x14ac:dyDescent="0.3">
      <c r="A1" s="881" t="s">
        <v>3265</v>
      </c>
      <c r="B1" s="882"/>
      <c r="C1" s="882"/>
      <c r="D1" s="882"/>
      <c r="E1" s="882"/>
      <c r="F1" s="882"/>
      <c r="G1" s="882"/>
      <c r="H1" s="882"/>
      <c r="I1" s="882"/>
      <c r="J1" s="882"/>
      <c r="K1" s="882"/>
      <c r="L1" s="882"/>
    </row>
    <row r="2" spans="1:12" s="884" customFormat="1" ht="7.5" customHeight="1" thickBot="1" x14ac:dyDescent="0.3">
      <c r="B2" s="885"/>
      <c r="C2" s="885"/>
      <c r="D2" s="886"/>
      <c r="E2" s="887"/>
      <c r="F2" s="886"/>
      <c r="G2" s="886"/>
      <c r="H2" s="886"/>
      <c r="I2" s="886"/>
      <c r="J2" s="886"/>
      <c r="K2" s="886"/>
      <c r="L2" s="886"/>
    </row>
    <row r="3" spans="1:12" s="884" customFormat="1" ht="34.5" customHeight="1" x14ac:dyDescent="0.25">
      <c r="A3" s="3491" t="s">
        <v>3266</v>
      </c>
      <c r="B3" s="3494" t="s">
        <v>3267</v>
      </c>
      <c r="C3" s="3495"/>
      <c r="D3" s="3498" t="s">
        <v>3268</v>
      </c>
      <c r="E3" s="3495"/>
      <c r="F3" s="3498" t="s">
        <v>3269</v>
      </c>
      <c r="G3" s="3495"/>
      <c r="H3" s="3498" t="s">
        <v>3270</v>
      </c>
      <c r="I3" s="3495"/>
      <c r="J3" s="3498" t="s">
        <v>3271</v>
      </c>
      <c r="K3" s="3495"/>
    </row>
    <row r="4" spans="1:12" s="884" customFormat="1" ht="17.25" thickBot="1" x14ac:dyDescent="0.3">
      <c r="A4" s="3492"/>
      <c r="B4" s="3496"/>
      <c r="C4" s="3497"/>
      <c r="D4" s="3499"/>
      <c r="E4" s="3497"/>
      <c r="F4" s="3476" t="s">
        <v>3272</v>
      </c>
      <c r="G4" s="3477"/>
      <c r="H4" s="3499"/>
      <c r="I4" s="3497"/>
      <c r="J4" s="3499"/>
      <c r="K4" s="3497"/>
    </row>
    <row r="5" spans="1:12" s="884" customFormat="1" ht="18.75" customHeight="1" thickBot="1" x14ac:dyDescent="0.3">
      <c r="A5" s="3492"/>
      <c r="B5" s="3478" t="s">
        <v>3273</v>
      </c>
      <c r="C5" s="3479"/>
      <c r="D5" s="3480" t="s">
        <v>3274</v>
      </c>
      <c r="E5" s="3481"/>
      <c r="F5" s="3482" t="s">
        <v>3275</v>
      </c>
      <c r="G5" s="3481"/>
      <c r="H5" s="3480" t="s">
        <v>3276</v>
      </c>
      <c r="I5" s="3481"/>
      <c r="J5" s="3480"/>
      <c r="K5" s="3481"/>
    </row>
    <row r="6" spans="1:12" s="884" customFormat="1" ht="18.75" customHeight="1" thickBot="1" x14ac:dyDescent="0.3">
      <c r="A6" s="3492"/>
      <c r="B6" s="888" t="s">
        <v>3277</v>
      </c>
      <c r="C6" s="889" t="s">
        <v>3278</v>
      </c>
      <c r="D6" s="890" t="s">
        <v>3277</v>
      </c>
      <c r="E6" s="889" t="s">
        <v>3278</v>
      </c>
      <c r="F6" s="890" t="s">
        <v>3277</v>
      </c>
      <c r="G6" s="889" t="s">
        <v>3278</v>
      </c>
      <c r="H6" s="890" t="s">
        <v>3277</v>
      </c>
      <c r="I6" s="889" t="s">
        <v>3279</v>
      </c>
      <c r="J6" s="890" t="s">
        <v>3277</v>
      </c>
      <c r="K6" s="889" t="s">
        <v>3278</v>
      </c>
    </row>
    <row r="7" spans="1:12" s="884" customFormat="1" ht="18.75" customHeight="1" thickBot="1" x14ac:dyDescent="0.35">
      <c r="A7" s="3493"/>
      <c r="B7" s="3485" t="s">
        <v>8</v>
      </c>
      <c r="C7" s="3486"/>
      <c r="D7" s="3486"/>
      <c r="E7" s="3486"/>
      <c r="F7" s="3486"/>
      <c r="G7" s="3486"/>
      <c r="H7" s="3486"/>
      <c r="I7" s="3487"/>
      <c r="J7" s="3488" t="s">
        <v>3280</v>
      </c>
      <c r="K7" s="3489"/>
    </row>
    <row r="8" spans="1:12" ht="15.75" hidden="1" customHeight="1" thickTop="1" thickBot="1" x14ac:dyDescent="0.3">
      <c r="A8" s="891">
        <v>42992</v>
      </c>
      <c r="B8" s="892">
        <v>361175.69677423354</v>
      </c>
      <c r="C8" s="893">
        <v>88286.459009553524</v>
      </c>
      <c r="D8" s="894">
        <v>40838.256150537141</v>
      </c>
      <c r="E8" s="893">
        <v>7974.4071671473275</v>
      </c>
      <c r="F8" s="894">
        <v>32506.689252031556</v>
      </c>
      <c r="G8" s="893">
        <v>5296.603179006177</v>
      </c>
      <c r="H8" s="894">
        <v>8331.5668985055854</v>
      </c>
      <c r="I8" s="895">
        <v>2677.8039881411505</v>
      </c>
      <c r="J8" s="896">
        <v>10.860238774177406</v>
      </c>
      <c r="K8" s="897"/>
    </row>
    <row r="9" spans="1:12" ht="15.75" hidden="1" customHeight="1" x14ac:dyDescent="0.25">
      <c r="A9" s="891">
        <v>43006</v>
      </c>
      <c r="B9" s="899">
        <v>366721.28067960928</v>
      </c>
      <c r="C9" s="900">
        <v>87823.449350442621</v>
      </c>
      <c r="D9" s="901">
        <v>42864.53315141143</v>
      </c>
      <c r="E9" s="900">
        <v>8575.0335684122801</v>
      </c>
      <c r="F9" s="901">
        <v>33040.295497566556</v>
      </c>
      <c r="G9" s="900">
        <v>5245.8201367587426</v>
      </c>
      <c r="H9" s="901">
        <v>9824.2376538448734</v>
      </c>
      <c r="I9" s="902">
        <v>3329.2134316535376</v>
      </c>
      <c r="J9" s="903">
        <v>11.6885862396572</v>
      </c>
      <c r="K9" s="904">
        <v>9.7639453151005871</v>
      </c>
    </row>
    <row r="10" spans="1:12" ht="15.75" hidden="1" customHeight="1" x14ac:dyDescent="0.25">
      <c r="A10" s="891">
        <v>43020</v>
      </c>
      <c r="B10" s="899">
        <v>368153.52089342714</v>
      </c>
      <c r="C10" s="900">
        <v>88430.119801853085</v>
      </c>
      <c r="D10" s="901">
        <v>40573.210905210013</v>
      </c>
      <c r="E10" s="900">
        <v>9065.1625724645492</v>
      </c>
      <c r="F10" s="901">
        <v>33176.874799229125</v>
      </c>
      <c r="G10" s="900">
        <v>5277.1019088973944</v>
      </c>
      <c r="H10" s="901">
        <v>7396.3361059808885</v>
      </c>
      <c r="I10" s="902">
        <v>3788.0606635671547</v>
      </c>
      <c r="J10" s="896">
        <v>11.02073146190421</v>
      </c>
      <c r="K10" s="897">
        <v>10.251215980230512</v>
      </c>
    </row>
    <row r="11" spans="1:12" ht="15.75" hidden="1" customHeight="1" x14ac:dyDescent="0.25">
      <c r="A11" s="891">
        <v>43034</v>
      </c>
      <c r="B11" s="905">
        <v>366499.60203842353</v>
      </c>
      <c r="C11" s="906">
        <v>88994.852652033514</v>
      </c>
      <c r="D11" s="906">
        <v>39842.170658852134</v>
      </c>
      <c r="E11" s="906">
        <v>8861.1292133211446</v>
      </c>
      <c r="F11" s="906">
        <v>33025.948978694731</v>
      </c>
      <c r="G11" s="906">
        <v>5312.3679622976115</v>
      </c>
      <c r="H11" s="906">
        <v>6816.2216801574032</v>
      </c>
      <c r="I11" s="906">
        <v>3548.7612510235331</v>
      </c>
      <c r="J11" s="907">
        <v>10.87099970566274</v>
      </c>
      <c r="K11" s="907">
        <v>9.9569008198348534</v>
      </c>
    </row>
    <row r="12" spans="1:12" ht="15.75" hidden="1" customHeight="1" x14ac:dyDescent="0.25">
      <c r="A12" s="891">
        <v>43048</v>
      </c>
      <c r="B12" s="905">
        <v>365392.24261965213</v>
      </c>
      <c r="C12" s="906">
        <v>91823.283922713556</v>
      </c>
      <c r="D12" s="906">
        <v>40123.950403650735</v>
      </c>
      <c r="E12" s="906">
        <v>10729.603939666975</v>
      </c>
      <c r="F12" s="906">
        <v>32926.321972470367</v>
      </c>
      <c r="G12" s="906">
        <v>5482.0502775616969</v>
      </c>
      <c r="H12" s="906">
        <v>7197.6284311803684</v>
      </c>
      <c r="I12" s="906">
        <v>5247.5536621052779</v>
      </c>
      <c r="J12" s="907">
        <v>10.981062464814553</v>
      </c>
      <c r="K12" s="907">
        <v>11.685057951856678</v>
      </c>
    </row>
    <row r="13" spans="1:12" ht="15.75" hidden="1" customHeight="1" x14ac:dyDescent="0.25">
      <c r="A13" s="891">
        <v>43062</v>
      </c>
      <c r="B13" s="905">
        <v>368515.28300039214</v>
      </c>
      <c r="C13" s="906">
        <v>91311.460366474566</v>
      </c>
      <c r="D13" s="906">
        <v>41715.648082138592</v>
      </c>
      <c r="E13" s="906">
        <v>13184.120952340229</v>
      </c>
      <c r="F13" s="906">
        <v>33208.211432067146</v>
      </c>
      <c r="G13" s="906">
        <v>5450.796980633907</v>
      </c>
      <c r="H13" s="906">
        <v>8507.4366500714459</v>
      </c>
      <c r="I13" s="906">
        <v>7733.3239717063216</v>
      </c>
      <c r="J13" s="907">
        <v>11.319923489331703</v>
      </c>
      <c r="K13" s="907">
        <v>14.438626761007145</v>
      </c>
    </row>
    <row r="14" spans="1:12" ht="15.75" hidden="1" customHeight="1" x14ac:dyDescent="0.25">
      <c r="A14" s="891">
        <v>43076</v>
      </c>
      <c r="B14" s="905">
        <v>367898.51831961353</v>
      </c>
      <c r="C14" s="906">
        <v>91528.577010380468</v>
      </c>
      <c r="D14" s="906">
        <v>42133.972753866423</v>
      </c>
      <c r="E14" s="906">
        <v>15222.627779706396</v>
      </c>
      <c r="F14" s="906">
        <v>33154.896981184182</v>
      </c>
      <c r="G14" s="906">
        <v>5462.3610656768496</v>
      </c>
      <c r="H14" s="906">
        <v>8979.0757726822412</v>
      </c>
      <c r="I14" s="906">
        <v>9760.2667140295453</v>
      </c>
      <c r="J14" s="907">
        <v>11.452607351156098</v>
      </c>
      <c r="K14" s="907">
        <v>16.631557352825407</v>
      </c>
    </row>
    <row r="15" spans="1:12" ht="15.75" hidden="1" customHeight="1" x14ac:dyDescent="0.25">
      <c r="A15" s="891">
        <v>43090</v>
      </c>
      <c r="B15" s="905">
        <v>368923.65798190067</v>
      </c>
      <c r="C15" s="906">
        <v>89603.379112250273</v>
      </c>
      <c r="D15" s="906">
        <v>47596.278203546433</v>
      </c>
      <c r="E15" s="906">
        <v>17091.410395667794</v>
      </c>
      <c r="F15" s="906">
        <v>33246.865712184277</v>
      </c>
      <c r="G15" s="906">
        <v>5347.0450841928732</v>
      </c>
      <c r="H15" s="906">
        <v>14349.412491362156</v>
      </c>
      <c r="I15" s="906">
        <v>11744.365311474921</v>
      </c>
      <c r="J15" s="907">
        <v>12.901389535143743</v>
      </c>
      <c r="K15" s="907">
        <v>19.074515453548464</v>
      </c>
    </row>
    <row r="16" spans="1:12" ht="15.75" hidden="1" customHeight="1" x14ac:dyDescent="0.25">
      <c r="A16" s="891">
        <v>43104</v>
      </c>
      <c r="B16" s="905">
        <v>374750.1169682336</v>
      </c>
      <c r="C16" s="906">
        <v>88667.989477667652</v>
      </c>
      <c r="D16" s="906">
        <v>42368.639704460715</v>
      </c>
      <c r="E16" s="906">
        <v>18894.39994165333</v>
      </c>
      <c r="F16" s="906">
        <v>33765.260986603498</v>
      </c>
      <c r="G16" s="906">
        <v>5294.9123956850735</v>
      </c>
      <c r="H16" s="906">
        <v>8603.3787178572165</v>
      </c>
      <c r="I16" s="906">
        <v>13599.487545968255</v>
      </c>
      <c r="J16" s="907">
        <v>11.305837619805779</v>
      </c>
      <c r="K16" s="907">
        <v>21.309155708794055</v>
      </c>
    </row>
    <row r="17" spans="1:11" ht="15.75" hidden="1" customHeight="1" x14ac:dyDescent="0.25">
      <c r="A17" s="891">
        <v>43118</v>
      </c>
      <c r="B17" s="905">
        <v>378080.413921008</v>
      </c>
      <c r="C17" s="906">
        <v>88772.861863336817</v>
      </c>
      <c r="D17" s="906">
        <v>42872.336828682855</v>
      </c>
      <c r="E17" s="906">
        <v>17898.0590058249</v>
      </c>
      <c r="F17" s="906">
        <v>34061.797667196857</v>
      </c>
      <c r="G17" s="906">
        <v>5303.3314355961083</v>
      </c>
      <c r="H17" s="906">
        <v>8810.5391614859982</v>
      </c>
      <c r="I17" s="906">
        <v>12594.727570228792</v>
      </c>
      <c r="J17" s="907">
        <v>11.339475743813624</v>
      </c>
      <c r="K17" s="907">
        <v>20.161633443088082</v>
      </c>
    </row>
    <row r="18" spans="1:11" ht="15.75" hidden="1" customHeight="1" x14ac:dyDescent="0.25">
      <c r="A18" s="891">
        <v>43132</v>
      </c>
      <c r="B18" s="905">
        <v>377868.33374124137</v>
      </c>
      <c r="C18" s="906">
        <v>87165.367335338407</v>
      </c>
      <c r="D18" s="906">
        <v>43811.698241464983</v>
      </c>
      <c r="E18" s="906">
        <v>19077.167230392701</v>
      </c>
      <c r="F18" s="906">
        <v>34040.716998714459</v>
      </c>
      <c r="G18" s="906">
        <v>5208.2107321184812</v>
      </c>
      <c r="H18" s="906">
        <v>9770.981242750524</v>
      </c>
      <c r="I18" s="906">
        <v>13868.956498274219</v>
      </c>
      <c r="J18" s="907">
        <v>11.594434973602889</v>
      </c>
      <c r="K18" s="907">
        <v>21.886177748784032</v>
      </c>
    </row>
    <row r="19" spans="1:11" ht="15.75" hidden="1" customHeight="1" x14ac:dyDescent="0.25">
      <c r="A19" s="891">
        <v>43146</v>
      </c>
      <c r="B19" s="905">
        <v>377690.09701586573</v>
      </c>
      <c r="C19" s="906">
        <v>86156.903383648823</v>
      </c>
      <c r="D19" s="906">
        <v>42282.992490204284</v>
      </c>
      <c r="E19" s="906">
        <v>18995.701364856057</v>
      </c>
      <c r="F19" s="906">
        <v>34024.067169074777</v>
      </c>
      <c r="G19" s="906">
        <v>5148.1085779210216</v>
      </c>
      <c r="H19" s="906">
        <v>8258.9253211295072</v>
      </c>
      <c r="I19" s="906">
        <v>13847.592786935034</v>
      </c>
      <c r="J19" s="907">
        <v>11.195155187886245</v>
      </c>
      <c r="K19" s="907">
        <v>22.047799559682332</v>
      </c>
    </row>
    <row r="20" spans="1:11" ht="15.75" hidden="1" customHeight="1" x14ac:dyDescent="0.25">
      <c r="A20" s="891">
        <v>43160</v>
      </c>
      <c r="B20" s="905">
        <v>375677.31823860138</v>
      </c>
      <c r="C20" s="906">
        <v>85049.020841844147</v>
      </c>
      <c r="D20" s="906">
        <v>40600.052544635706</v>
      </c>
      <c r="E20" s="906">
        <v>16973.173954279744</v>
      </c>
      <c r="F20" s="906">
        <v>33842.443557269653</v>
      </c>
      <c r="G20" s="906">
        <v>5081.951306646969</v>
      </c>
      <c r="H20" s="906">
        <v>6757.608987366053</v>
      </c>
      <c r="I20" s="906">
        <v>11891.222647632774</v>
      </c>
      <c r="J20" s="907">
        <v>10.807160979266166</v>
      </c>
      <c r="K20" s="907">
        <v>19.956930469361662</v>
      </c>
    </row>
    <row r="21" spans="1:11" ht="15.75" hidden="1" customHeight="1" x14ac:dyDescent="0.25">
      <c r="A21" s="891">
        <v>43174</v>
      </c>
      <c r="B21" s="905">
        <v>376573.50971649645</v>
      </c>
      <c r="C21" s="906">
        <v>85181.03374988625</v>
      </c>
      <c r="D21" s="906">
        <v>42823.113843861429</v>
      </c>
      <c r="E21" s="906">
        <v>21168.244242468729</v>
      </c>
      <c r="F21" s="906">
        <v>33922.764503166996</v>
      </c>
      <c r="G21" s="906">
        <v>5090.0962725382888</v>
      </c>
      <c r="H21" s="906">
        <v>8900.3493406944326</v>
      </c>
      <c r="I21" s="906">
        <v>16078.14796993044</v>
      </c>
      <c r="J21" s="907">
        <v>11.371780738401069</v>
      </c>
      <c r="K21" s="907">
        <v>24.850889112973455</v>
      </c>
    </row>
    <row r="22" spans="1:11" ht="15.75" hidden="1" customHeight="1" x14ac:dyDescent="0.25">
      <c r="A22" s="891">
        <v>43188</v>
      </c>
      <c r="B22" s="905">
        <v>378583.52052852785</v>
      </c>
      <c r="C22" s="906">
        <v>86413.663919740837</v>
      </c>
      <c r="D22" s="3318">
        <v>42595.272157928557</v>
      </c>
      <c r="E22" s="3318">
        <v>20353.883067532362</v>
      </c>
      <c r="F22" s="3318">
        <v>34103.333071793248</v>
      </c>
      <c r="G22" s="3318">
        <v>5164.2756857006243</v>
      </c>
      <c r="H22" s="3318">
        <v>8491.9390861353095</v>
      </c>
      <c r="I22" s="906">
        <v>15189.607381831738</v>
      </c>
      <c r="J22" s="907">
        <v>11.251221949244574</v>
      </c>
      <c r="K22" s="907">
        <v>23.554010030678267</v>
      </c>
    </row>
    <row r="23" spans="1:11" ht="15.75" hidden="1" customHeight="1" x14ac:dyDescent="0.25">
      <c r="A23" s="891">
        <v>43202</v>
      </c>
      <c r="B23" s="905">
        <v>377347.04610080703</v>
      </c>
      <c r="C23" s="906">
        <v>90478.734485362249</v>
      </c>
      <c r="D23" s="906">
        <v>39131.149764157853</v>
      </c>
      <c r="E23" s="906">
        <v>19823.104455390032</v>
      </c>
      <c r="F23" s="906">
        <v>33991.895497573802</v>
      </c>
      <c r="G23" s="906">
        <v>5408.2831701209607</v>
      </c>
      <c r="H23" s="906">
        <v>5139.2542665840519</v>
      </c>
      <c r="I23" s="906">
        <v>14414.82128526907</v>
      </c>
      <c r="J23" s="907">
        <v>10.370069189226964</v>
      </c>
      <c r="K23" s="907">
        <v>21.909130988781722</v>
      </c>
    </row>
    <row r="24" spans="1:11" ht="15.75" hidden="1" customHeight="1" x14ac:dyDescent="0.25">
      <c r="A24" s="891">
        <v>43216</v>
      </c>
      <c r="B24" s="905">
        <v>373453.69189558004</v>
      </c>
      <c r="C24" s="906">
        <v>91891.128292615322</v>
      </c>
      <c r="D24" s="906">
        <v>40583.640503069277</v>
      </c>
      <c r="E24" s="906">
        <v>16361.303275571398</v>
      </c>
      <c r="F24" s="906">
        <v>33641.898612246638</v>
      </c>
      <c r="G24" s="906">
        <v>5492.7568031272995</v>
      </c>
      <c r="H24" s="906">
        <v>6941.7418908226391</v>
      </c>
      <c r="I24" s="906">
        <v>10868.546472444097</v>
      </c>
      <c r="J24" s="907">
        <v>10.867114553634327</v>
      </c>
      <c r="K24" s="907">
        <v>17.80509563825461</v>
      </c>
    </row>
    <row r="25" spans="1:11" ht="15.75" hidden="1" customHeight="1" x14ac:dyDescent="0.25">
      <c r="A25" s="891">
        <v>43230</v>
      </c>
      <c r="B25" s="905">
        <v>374681.8052887306</v>
      </c>
      <c r="C25" s="906">
        <v>90955.612484943165</v>
      </c>
      <c r="D25" s="906">
        <v>41964.906426510708</v>
      </c>
      <c r="E25" s="906">
        <v>20345.985123619659</v>
      </c>
      <c r="F25" s="906">
        <v>33752.612807144433</v>
      </c>
      <c r="G25" s="906">
        <v>5436.5031949908107</v>
      </c>
      <c r="H25" s="906">
        <v>8212.2936193662754</v>
      </c>
      <c r="I25" s="906">
        <v>14909.481928628848</v>
      </c>
      <c r="J25" s="907">
        <v>11.200145252362192</v>
      </c>
      <c r="K25" s="907">
        <v>22.369136513689845</v>
      </c>
    </row>
    <row r="26" spans="1:11" ht="14.25" hidden="1" customHeight="1" x14ac:dyDescent="0.25">
      <c r="A26" s="891">
        <v>43244</v>
      </c>
      <c r="B26" s="905">
        <v>375981.99733898998</v>
      </c>
      <c r="C26" s="906">
        <v>90715.630133986691</v>
      </c>
      <c r="D26" s="906">
        <v>43247.274830216433</v>
      </c>
      <c r="E26" s="906">
        <v>23535.855182285803</v>
      </c>
      <c r="F26" s="906">
        <v>33869.468978006553</v>
      </c>
      <c r="G26" s="906">
        <v>5422.2116630409064</v>
      </c>
      <c r="H26" s="906">
        <v>9377.80585220988</v>
      </c>
      <c r="I26" s="906">
        <v>18113.643519244895</v>
      </c>
      <c r="J26" s="907">
        <v>11.502485527578107</v>
      </c>
      <c r="K26" s="907">
        <v>25.944652699345657</v>
      </c>
    </row>
    <row r="27" spans="1:11" ht="15.75" hidden="1" customHeight="1" x14ac:dyDescent="0.25">
      <c r="A27" s="891">
        <v>43258</v>
      </c>
      <c r="B27" s="905">
        <v>373610.8215225492</v>
      </c>
      <c r="C27" s="906">
        <v>92893.461633318759</v>
      </c>
      <c r="D27" s="906">
        <v>42497.146968708577</v>
      </c>
      <c r="E27" s="906">
        <v>23198.228343044429</v>
      </c>
      <c r="F27" s="906">
        <v>33655.619837011356</v>
      </c>
      <c r="G27" s="906">
        <v>5553.1770980111751</v>
      </c>
      <c r="H27" s="906">
        <v>8841.5271316972212</v>
      </c>
      <c r="I27" s="906">
        <v>17645.051245033254</v>
      </c>
      <c r="J27" s="907">
        <v>11.374709864003142</v>
      </c>
      <c r="K27" s="907">
        <v>24.972939898198128</v>
      </c>
    </row>
    <row r="28" spans="1:11" ht="15.75" hidden="1" customHeight="1" x14ac:dyDescent="0.25">
      <c r="A28" s="891">
        <v>43272</v>
      </c>
      <c r="B28" s="905">
        <v>374375.3046686608</v>
      </c>
      <c r="C28" s="906">
        <v>91460.587041084378</v>
      </c>
      <c r="D28" s="906">
        <v>40826.88678127429</v>
      </c>
      <c r="E28" s="906">
        <v>24121.148555744552</v>
      </c>
      <c r="F28" s="906">
        <v>33723.97314780335</v>
      </c>
      <c r="G28" s="906">
        <v>5467.5047373824718</v>
      </c>
      <c r="H28" s="906">
        <v>7102.9136334709401</v>
      </c>
      <c r="I28" s="906">
        <v>18653.643818362081</v>
      </c>
      <c r="J28" s="907">
        <v>10.905336509150342</v>
      </c>
      <c r="K28" s="907">
        <v>26.373271084417222</v>
      </c>
    </row>
    <row r="29" spans="1:11" ht="15.75" hidden="1" customHeight="1" x14ac:dyDescent="0.25">
      <c r="A29" s="891">
        <v>43286</v>
      </c>
      <c r="B29" s="905">
        <v>372436.00736440637</v>
      </c>
      <c r="C29" s="906">
        <v>94293.427019792303</v>
      </c>
      <c r="D29" s="906">
        <v>42801.688434131407</v>
      </c>
      <c r="E29" s="906">
        <v>27165.030012468589</v>
      </c>
      <c r="F29" s="906">
        <v>33549.498169779101</v>
      </c>
      <c r="G29" s="906">
        <v>5637.433949865861</v>
      </c>
      <c r="H29" s="906">
        <v>9252.1902643523063</v>
      </c>
      <c r="I29" s="906">
        <v>21527.59606260273</v>
      </c>
      <c r="J29" s="907">
        <v>11.492360455967544</v>
      </c>
      <c r="K29" s="907">
        <v>28.809038838695106</v>
      </c>
    </row>
    <row r="30" spans="1:11" ht="15.75" hidden="1" customHeight="1" x14ac:dyDescent="0.25">
      <c r="A30" s="891">
        <v>43300</v>
      </c>
      <c r="B30" s="905">
        <v>374681.93962771294</v>
      </c>
      <c r="C30" s="906">
        <v>96484.084220879566</v>
      </c>
      <c r="D30" s="906">
        <v>44200.180436443567</v>
      </c>
      <c r="E30" s="906">
        <v>25499.283878777904</v>
      </c>
      <c r="F30" s="906">
        <v>33751.756635671649</v>
      </c>
      <c r="G30" s="906">
        <v>5768.7903404677754</v>
      </c>
      <c r="H30" s="906">
        <v>10448.423800771918</v>
      </c>
      <c r="I30" s="906">
        <v>19730.493538310129</v>
      </c>
      <c r="J30" s="907">
        <v>11.796720301053536</v>
      </c>
      <c r="K30" s="907">
        <v>26.428487231534248</v>
      </c>
    </row>
    <row r="31" spans="1:11" ht="15.75" hidden="1" customHeight="1" x14ac:dyDescent="0.25">
      <c r="A31" s="891">
        <v>43314</v>
      </c>
      <c r="B31" s="905">
        <v>372799.53522131132</v>
      </c>
      <c r="C31" s="906">
        <v>91950.727017632875</v>
      </c>
      <c r="D31" s="906">
        <v>42904.753354117143</v>
      </c>
      <c r="E31" s="906">
        <v>23262.249140762691</v>
      </c>
      <c r="F31" s="906">
        <v>33582.147756872735</v>
      </c>
      <c r="G31" s="906">
        <v>5496.917229754833</v>
      </c>
      <c r="H31" s="906">
        <v>9322.6055972444083</v>
      </c>
      <c r="I31" s="906">
        <v>17765.331911007859</v>
      </c>
      <c r="J31" s="907">
        <v>11.508800119250918</v>
      </c>
      <c r="K31" s="907">
        <v>25.298602735682362</v>
      </c>
    </row>
    <row r="32" spans="1:11" ht="15.75" hidden="1" customHeight="1" x14ac:dyDescent="0.25">
      <c r="A32" s="891">
        <v>43328</v>
      </c>
      <c r="B32" s="905">
        <v>373684.60342089005</v>
      </c>
      <c r="C32" s="906">
        <v>90491.566608288442</v>
      </c>
      <c r="D32" s="906">
        <v>42565.960142101438</v>
      </c>
      <c r="E32" s="906">
        <v>21526.763043059185</v>
      </c>
      <c r="F32" s="906">
        <v>33661.354001850763</v>
      </c>
      <c r="G32" s="906">
        <v>5409.6675338501927</v>
      </c>
      <c r="H32" s="906">
        <v>8904.6061402506748</v>
      </c>
      <c r="I32" s="906">
        <v>16117.095509208993</v>
      </c>
      <c r="J32" s="907">
        <v>11.390878765791259</v>
      </c>
      <c r="K32" s="907">
        <v>23.788695289409954</v>
      </c>
    </row>
    <row r="33" spans="1:11" ht="15.75" hidden="1" customHeight="1" x14ac:dyDescent="0.25">
      <c r="A33" s="891">
        <v>43342</v>
      </c>
      <c r="B33" s="905">
        <v>372414.32041296718</v>
      </c>
      <c r="C33" s="906">
        <v>93904.968117871351</v>
      </c>
      <c r="D33" s="906">
        <v>48733.309912880723</v>
      </c>
      <c r="E33" s="906">
        <v>28199.348267118352</v>
      </c>
      <c r="F33" s="906">
        <v>33546.287791954623</v>
      </c>
      <c r="G33" s="906">
        <v>5614.9654505472263</v>
      </c>
      <c r="H33" s="906">
        <v>15187.0221209261</v>
      </c>
      <c r="I33" s="906">
        <v>22584.382816571124</v>
      </c>
      <c r="J33" s="907">
        <v>13.085777651847746</v>
      </c>
      <c r="K33" s="907">
        <v>30.029665982871084</v>
      </c>
    </row>
    <row r="34" spans="1:11" ht="15.75" hidden="1" customHeight="1" x14ac:dyDescent="0.25">
      <c r="A34" s="891">
        <v>43356</v>
      </c>
      <c r="B34" s="905">
        <v>377162.33432383637</v>
      </c>
      <c r="C34" s="906">
        <v>94001.551164631921</v>
      </c>
      <c r="D34" s="906">
        <v>47713.964896860714</v>
      </c>
      <c r="E34" s="906">
        <v>26427.242194674196</v>
      </c>
      <c r="F34" s="906">
        <v>33973.56866227492</v>
      </c>
      <c r="G34" s="906">
        <v>5620.7873544581616</v>
      </c>
      <c r="H34" s="906">
        <v>13740.396234585794</v>
      </c>
      <c r="I34" s="906">
        <v>20806.454840216036</v>
      </c>
      <c r="J34" s="907">
        <v>12.650776749062356</v>
      </c>
      <c r="K34" s="907">
        <v>28.11362351711643</v>
      </c>
    </row>
    <row r="35" spans="1:11" ht="15.75" hidden="1" customHeight="1" x14ac:dyDescent="0.25">
      <c r="A35" s="891">
        <v>43370</v>
      </c>
      <c r="B35" s="905">
        <v>376732.22356683575</v>
      </c>
      <c r="C35" s="906">
        <v>95519.932849042525</v>
      </c>
      <c r="D35" s="906">
        <v>44401.362601006425</v>
      </c>
      <c r="E35" s="906">
        <v>23234.14353662527</v>
      </c>
      <c r="F35" s="906">
        <v>33935.026541754414</v>
      </c>
      <c r="G35" s="906">
        <v>5711.7783571164173</v>
      </c>
      <c r="H35" s="906">
        <v>10466.336059252011</v>
      </c>
      <c r="I35" s="906">
        <v>17522.365179508852</v>
      </c>
      <c r="J35" s="907">
        <v>11.785921092871211</v>
      </c>
      <c r="K35" s="907">
        <v>24.323869210988629</v>
      </c>
    </row>
    <row r="36" spans="1:11" ht="15.75" hidden="1" customHeight="1" x14ac:dyDescent="0.25">
      <c r="A36" s="891">
        <v>43384</v>
      </c>
      <c r="B36" s="905">
        <v>376971.892783007</v>
      </c>
      <c r="C36" s="906">
        <v>95291.10912719203</v>
      </c>
      <c r="D36" s="906">
        <v>42691.444430129297</v>
      </c>
      <c r="E36" s="906">
        <v>21474.19945612572</v>
      </c>
      <c r="F36" s="906">
        <v>33956.715826001426</v>
      </c>
      <c r="G36" s="906">
        <v>5697.9695639443244</v>
      </c>
      <c r="H36" s="906">
        <v>8734.7286041278712</v>
      </c>
      <c r="I36" s="906">
        <v>15776.229892181396</v>
      </c>
      <c r="J36" s="907">
        <v>11.324834887545157</v>
      </c>
      <c r="K36" s="907">
        <v>22.535365211735055</v>
      </c>
    </row>
    <row r="37" spans="1:11" ht="15.75" hidden="1" customHeight="1" x14ac:dyDescent="0.25">
      <c r="A37" s="891">
        <v>43398</v>
      </c>
      <c r="B37" s="905">
        <v>375928.72619546991</v>
      </c>
      <c r="C37" s="906">
        <v>95185.480781589547</v>
      </c>
      <c r="D37" s="906">
        <v>41502.405969030726</v>
      </c>
      <c r="E37" s="906">
        <v>20106.524373162207</v>
      </c>
      <c r="F37" s="906">
        <v>33862.628623320874</v>
      </c>
      <c r="G37" s="906">
        <v>5691.7666697429886</v>
      </c>
      <c r="H37" s="906">
        <v>7639.7773457098519</v>
      </c>
      <c r="I37" s="906">
        <v>14414.757703419218</v>
      </c>
      <c r="J37" s="907">
        <v>11.039966641828512</v>
      </c>
      <c r="K37" s="907">
        <v>21.123520318501289</v>
      </c>
    </row>
    <row r="38" spans="1:11" ht="15.75" hidden="1" customHeight="1" x14ac:dyDescent="0.25">
      <c r="A38" s="891">
        <v>43412</v>
      </c>
      <c r="B38" s="905">
        <v>375648.27708208858</v>
      </c>
      <c r="C38" s="906">
        <v>93910.207282063959</v>
      </c>
      <c r="D38" s="906">
        <v>44286.322998514988</v>
      </c>
      <c r="E38" s="906">
        <v>17966.642269772587</v>
      </c>
      <c r="F38" s="906">
        <v>33837.203100456172</v>
      </c>
      <c r="G38" s="906">
        <v>5615.3736615450362</v>
      </c>
      <c r="H38" s="906">
        <v>10449.119898058816</v>
      </c>
      <c r="I38" s="906">
        <v>12351.26860822755</v>
      </c>
      <c r="J38" s="907">
        <v>11.789305502082023</v>
      </c>
      <c r="K38" s="907">
        <v>19.131724643955781</v>
      </c>
    </row>
    <row r="39" spans="1:11" ht="15.75" hidden="1" customHeight="1" x14ac:dyDescent="0.25">
      <c r="A39" s="891">
        <v>43426</v>
      </c>
      <c r="B39" s="905">
        <v>379438.74104569125</v>
      </c>
      <c r="C39" s="906">
        <v>97591.214112587899</v>
      </c>
      <c r="D39" s="906">
        <v>44460.024306392857</v>
      </c>
      <c r="E39" s="906">
        <v>17951.153189295481</v>
      </c>
      <c r="F39" s="906">
        <v>34178.060750781879</v>
      </c>
      <c r="G39" s="906">
        <v>5836.423475642162</v>
      </c>
      <c r="H39" s="906">
        <v>10281.963555610979</v>
      </c>
      <c r="I39" s="906">
        <v>12114.72971365332</v>
      </c>
      <c r="J39" s="907">
        <v>11.717312835232889</v>
      </c>
      <c r="K39" s="907">
        <v>18.39423082551858</v>
      </c>
    </row>
    <row r="40" spans="1:11" ht="15.75" hidden="1" customHeight="1" x14ac:dyDescent="0.25">
      <c r="A40" s="891">
        <v>43440</v>
      </c>
      <c r="B40" s="905">
        <v>377944.46953957417</v>
      </c>
      <c r="C40" s="906">
        <v>100465.63639875027</v>
      </c>
      <c r="D40" s="906">
        <v>49803.819442450716</v>
      </c>
      <c r="E40" s="906">
        <v>16546.719052853066</v>
      </c>
      <c r="F40" s="906">
        <v>34043.451275799598</v>
      </c>
      <c r="G40" s="906">
        <v>6008.9721724330757</v>
      </c>
      <c r="H40" s="906">
        <v>15760.368166651118</v>
      </c>
      <c r="I40" s="906">
        <v>10537.746880419991</v>
      </c>
      <c r="J40" s="907">
        <v>13.177549469932332</v>
      </c>
      <c r="K40" s="907">
        <v>16.470028604784606</v>
      </c>
    </row>
    <row r="41" spans="1:11" ht="15.75" hidden="1" customHeight="1" x14ac:dyDescent="0.25">
      <c r="A41" s="891">
        <v>43454</v>
      </c>
      <c r="B41" s="905">
        <v>383170.3589830593</v>
      </c>
      <c r="C41" s="906">
        <v>96375.801290741103</v>
      </c>
      <c r="D41" s="906">
        <v>48200.370268429993</v>
      </c>
      <c r="E41" s="906">
        <v>15118.545572244589</v>
      </c>
      <c r="F41" s="906">
        <v>34513.699170000596</v>
      </c>
      <c r="G41" s="906">
        <v>5763.6368364276359</v>
      </c>
      <c r="H41" s="906">
        <v>13686.671098429397</v>
      </c>
      <c r="I41" s="906">
        <v>9354.9087358169527</v>
      </c>
      <c r="J41" s="907">
        <v>12.579357755217444</v>
      </c>
      <c r="K41" s="907">
        <v>15.687076392377595</v>
      </c>
    </row>
    <row r="42" spans="1:11" ht="15.75" hidden="1" customHeight="1" thickTop="1" x14ac:dyDescent="0.25">
      <c r="A42" s="891">
        <v>43468</v>
      </c>
      <c r="B42" s="905">
        <v>384381.66696552228</v>
      </c>
      <c r="C42" s="906">
        <v>96186.25507104893</v>
      </c>
      <c r="D42" s="906">
        <v>44975.481479952141</v>
      </c>
      <c r="E42" s="906">
        <v>15744.491729098992</v>
      </c>
      <c r="F42" s="906">
        <v>34622.676903489933</v>
      </c>
      <c r="G42" s="906">
        <v>5752.2907198676348</v>
      </c>
      <c r="H42" s="906">
        <v>10352.804576462207</v>
      </c>
      <c r="I42" s="906">
        <v>9992.2010092313576</v>
      </c>
      <c r="J42" s="907">
        <v>11.700735322526787</v>
      </c>
      <c r="K42" s="907">
        <v>16.368754264805474</v>
      </c>
    </row>
    <row r="43" spans="1:11" ht="15.75" hidden="1" customHeight="1" x14ac:dyDescent="0.25">
      <c r="A43" s="891">
        <v>43482</v>
      </c>
      <c r="B43" s="905">
        <v>389007.01137208636</v>
      </c>
      <c r="C43" s="906">
        <v>94745.51404809505</v>
      </c>
      <c r="D43" s="906">
        <v>46293.999754888566</v>
      </c>
      <c r="E43" s="906">
        <v>15114.524511186642</v>
      </c>
      <c r="F43" s="906">
        <v>35038.996032232659</v>
      </c>
      <c r="G43" s="906">
        <v>5665.8208370557804</v>
      </c>
      <c r="H43" s="906">
        <v>11255.003722655907</v>
      </c>
      <c r="I43" s="906">
        <v>9448.7036741308621</v>
      </c>
      <c r="J43" s="907">
        <v>11.900556648478558</v>
      </c>
      <c r="K43" s="907">
        <v>15.952760046786125</v>
      </c>
    </row>
    <row r="44" spans="1:11" ht="15.75" hidden="1" customHeight="1" x14ac:dyDescent="0.25">
      <c r="A44" s="891">
        <v>43496</v>
      </c>
      <c r="B44" s="905">
        <v>387739.96191248135</v>
      </c>
      <c r="C44" s="906">
        <v>98244.056687742952</v>
      </c>
      <c r="D44" s="906">
        <v>47441.156161505707</v>
      </c>
      <c r="E44" s="906">
        <v>16679.897256735469</v>
      </c>
      <c r="F44" s="906">
        <v>34924.551834914055</v>
      </c>
      <c r="G44" s="906">
        <v>5876.006559404088</v>
      </c>
      <c r="H44" s="906">
        <v>12516.604326591652</v>
      </c>
      <c r="I44" s="906">
        <v>10803.890697331381</v>
      </c>
      <c r="J44" s="907">
        <v>12.235302218401177</v>
      </c>
      <c r="K44" s="907">
        <v>16.978021693210955</v>
      </c>
    </row>
    <row r="45" spans="1:11" ht="15.75" hidden="1" customHeight="1" x14ac:dyDescent="0.25">
      <c r="A45" s="891">
        <v>43510</v>
      </c>
      <c r="B45" s="905">
        <v>388595.74818804284</v>
      </c>
      <c r="C45" s="906">
        <v>97743.351931241705</v>
      </c>
      <c r="D45" s="906">
        <v>44715.379378050013</v>
      </c>
      <c r="E45" s="906">
        <v>19484.807857570777</v>
      </c>
      <c r="F45" s="906">
        <v>34996.396874194725</v>
      </c>
      <c r="G45" s="906">
        <v>5849.4147576939276</v>
      </c>
      <c r="H45" s="906">
        <v>9718.9825038552881</v>
      </c>
      <c r="I45" s="906">
        <v>13635.393099876848</v>
      </c>
      <c r="J45" s="907">
        <v>11.506914212661968</v>
      </c>
      <c r="K45" s="907">
        <v>19.934663046216702</v>
      </c>
    </row>
    <row r="46" spans="1:11" ht="15.75" hidden="1" customHeight="1" x14ac:dyDescent="0.25">
      <c r="A46" s="891">
        <v>43524</v>
      </c>
      <c r="B46" s="905">
        <v>387275.00925403339</v>
      </c>
      <c r="C46" s="906">
        <v>100813.20657763991</v>
      </c>
      <c r="D46" s="906">
        <v>46729.993317989298</v>
      </c>
      <c r="E46" s="906">
        <v>18267.54236951195</v>
      </c>
      <c r="F46" s="906">
        <v>34877.539985775584</v>
      </c>
      <c r="G46" s="906">
        <v>6033.5996260500197</v>
      </c>
      <c r="H46" s="906">
        <v>11852.453332213714</v>
      </c>
      <c r="I46" s="906">
        <v>12233.94274346193</v>
      </c>
      <c r="J46" s="907">
        <v>12.066359099183886</v>
      </c>
      <c r="K46" s="907">
        <v>18.120187810357418</v>
      </c>
    </row>
    <row r="47" spans="1:11" ht="15.75" hidden="1" customHeight="1" x14ac:dyDescent="0.25">
      <c r="A47" s="891">
        <v>43538</v>
      </c>
      <c r="B47" s="905">
        <v>386284.50415640144</v>
      </c>
      <c r="C47" s="906">
        <v>100211.01914063616</v>
      </c>
      <c r="D47" s="906">
        <v>47930.10120686642</v>
      </c>
      <c r="E47" s="906">
        <v>18893.887458218065</v>
      </c>
      <c r="F47" s="906">
        <v>34784.862122794453</v>
      </c>
      <c r="G47" s="906">
        <v>5999.8233159592864</v>
      </c>
      <c r="H47" s="906">
        <v>13145.239084071967</v>
      </c>
      <c r="I47" s="906">
        <v>12894.06414225878</v>
      </c>
      <c r="J47" s="907">
        <v>12.407979272049744</v>
      </c>
      <c r="K47" s="907">
        <v>18.854101694846932</v>
      </c>
    </row>
    <row r="48" spans="1:11" ht="15.75" hidden="1" customHeight="1" thickTop="1" x14ac:dyDescent="0.25">
      <c r="A48" s="891">
        <v>43552</v>
      </c>
      <c r="B48" s="905">
        <v>387997.17273510993</v>
      </c>
      <c r="C48" s="906">
        <v>102402.98837716757</v>
      </c>
      <c r="D48" s="906">
        <v>47930.289578314289</v>
      </c>
      <c r="E48" s="906">
        <v>19814.342317332637</v>
      </c>
      <c r="F48" s="906">
        <v>34937.104062503648</v>
      </c>
      <c r="G48" s="906">
        <v>6132.6069584008892</v>
      </c>
      <c r="H48" s="906">
        <v>12993.185515810641</v>
      </c>
      <c r="I48" s="906">
        <v>13681.735358931748</v>
      </c>
      <c r="J48" s="907">
        <v>12.353257432377436</v>
      </c>
      <c r="K48" s="907">
        <v>19.349378989168809</v>
      </c>
    </row>
    <row r="49" spans="1:11" ht="15.75" hidden="1" customHeight="1" x14ac:dyDescent="0.25">
      <c r="A49" s="891">
        <v>43566</v>
      </c>
      <c r="B49" s="905">
        <v>390349.57052449783</v>
      </c>
      <c r="C49" s="906">
        <v>100858.24847887128</v>
      </c>
      <c r="D49" s="906">
        <v>44598.967381561415</v>
      </c>
      <c r="E49" s="906">
        <v>19999.63114357254</v>
      </c>
      <c r="F49" s="906">
        <v>35148.967909088024</v>
      </c>
      <c r="G49" s="906">
        <v>6039.8238674767972</v>
      </c>
      <c r="H49" s="906">
        <v>9449.9994724733915</v>
      </c>
      <c r="I49" s="906">
        <v>13959.807276095744</v>
      </c>
      <c r="J49" s="907">
        <v>11.425391687157612</v>
      </c>
      <c r="K49" s="907">
        <v>19.82944523150454</v>
      </c>
    </row>
    <row r="50" spans="1:11" ht="15.75" hidden="1" customHeight="1" x14ac:dyDescent="0.25">
      <c r="A50" s="891">
        <v>43580</v>
      </c>
      <c r="B50" s="905">
        <v>388827.78923031635</v>
      </c>
      <c r="C50" s="906">
        <v>97784.255142351903</v>
      </c>
      <c r="D50" s="906">
        <v>44686.189603757142</v>
      </c>
      <c r="E50" s="906">
        <v>19522.33620810046</v>
      </c>
      <c r="F50" s="906">
        <v>35011.89858251821</v>
      </c>
      <c r="G50" s="906">
        <v>5855.4569406812852</v>
      </c>
      <c r="H50" s="906">
        <v>9674.2910212389324</v>
      </c>
      <c r="I50" s="906">
        <v>13666.879267419175</v>
      </c>
      <c r="J50" s="907">
        <v>11.49254010167672</v>
      </c>
      <c r="K50" s="907">
        <v>19.964703090165514</v>
      </c>
    </row>
    <row r="51" spans="1:11" ht="15.75" hidden="1" customHeight="1" x14ac:dyDescent="0.25">
      <c r="A51" s="891">
        <v>43594</v>
      </c>
      <c r="B51" s="905">
        <v>390015.89235821058</v>
      </c>
      <c r="C51" s="906">
        <v>99230.258401527099</v>
      </c>
      <c r="D51" s="906">
        <v>46374.351876499291</v>
      </c>
      <c r="E51" s="906">
        <v>19726.096856061249</v>
      </c>
      <c r="F51" s="906">
        <v>35118.79248837271</v>
      </c>
      <c r="G51" s="906">
        <v>5942.2407200024636</v>
      </c>
      <c r="H51" s="906">
        <v>11255.559388126581</v>
      </c>
      <c r="I51" s="906">
        <v>13783.856136058785</v>
      </c>
      <c r="J51" s="907">
        <v>11.890374927057257</v>
      </c>
      <c r="K51" s="907">
        <v>19.879114671092779</v>
      </c>
    </row>
    <row r="52" spans="1:11" ht="15.75" hidden="1" customHeight="1" x14ac:dyDescent="0.25">
      <c r="A52" s="891">
        <v>43608</v>
      </c>
      <c r="B52" s="905">
        <v>395178.77733674349</v>
      </c>
      <c r="C52" s="906">
        <v>99674.588857506023</v>
      </c>
      <c r="D52" s="906">
        <v>46781.35921928141</v>
      </c>
      <c r="E52" s="906">
        <v>19691.131639216535</v>
      </c>
      <c r="F52" s="906">
        <v>35583.392051342496</v>
      </c>
      <c r="G52" s="906">
        <v>5968.9406040933136</v>
      </c>
      <c r="H52" s="906">
        <v>11197.967167938914</v>
      </c>
      <c r="I52" s="906">
        <v>13722.191035123222</v>
      </c>
      <c r="J52" s="907">
        <v>11.838024180994324</v>
      </c>
      <c r="K52" s="907">
        <v>19.755417970538925</v>
      </c>
    </row>
    <row r="53" spans="1:11" ht="15.75" hidden="1" customHeight="1" x14ac:dyDescent="0.25">
      <c r="A53" s="891">
        <v>43622</v>
      </c>
      <c r="B53" s="905">
        <v>393234.33321811352</v>
      </c>
      <c r="C53" s="906">
        <v>99207.040452394853</v>
      </c>
      <c r="D53" s="906">
        <v>52311.448588595711</v>
      </c>
      <c r="E53" s="906">
        <v>19817.799357513763</v>
      </c>
      <c r="F53" s="906">
        <v>35408.360907349364</v>
      </c>
      <c r="G53" s="906">
        <v>5940.9084819975942</v>
      </c>
      <c r="H53" s="906">
        <v>16903.087681246347</v>
      </c>
      <c r="I53" s="906">
        <v>13876.890875516168</v>
      </c>
      <c r="J53" s="907">
        <v>13.302869096015671</v>
      </c>
      <c r="K53" s="907">
        <v>19.976202562985904</v>
      </c>
    </row>
    <row r="54" spans="1:11" ht="15.75" hidden="1" customHeight="1" x14ac:dyDescent="0.25">
      <c r="A54" s="891">
        <v>43636</v>
      </c>
      <c r="B54" s="905">
        <v>396538.74419182417</v>
      </c>
      <c r="C54" s="906">
        <v>102751.7424632349</v>
      </c>
      <c r="D54" s="906">
        <v>44244.403039649289</v>
      </c>
      <c r="E54" s="906">
        <v>19916.171639023163</v>
      </c>
      <c r="F54" s="906">
        <v>35705.447143754303</v>
      </c>
      <c r="G54" s="906">
        <v>6153.7977701340023</v>
      </c>
      <c r="H54" s="906">
        <v>8538.9558958949856</v>
      </c>
      <c r="I54" s="906">
        <v>13762.373868889161</v>
      </c>
      <c r="J54" s="907">
        <v>11.157649457387251</v>
      </c>
      <c r="K54" s="907">
        <v>19.382806716050847</v>
      </c>
    </row>
    <row r="55" spans="1:11" ht="15.75" hidden="1" customHeight="1" x14ac:dyDescent="0.25">
      <c r="A55" s="891">
        <v>43650</v>
      </c>
      <c r="B55" s="905">
        <v>397095.54591140727</v>
      </c>
      <c r="C55" s="906">
        <v>104782.63394747024</v>
      </c>
      <c r="D55" s="906">
        <v>47177.149322470716</v>
      </c>
      <c r="E55" s="906">
        <v>20473.368077867479</v>
      </c>
      <c r="F55" s="906">
        <v>35755.303929522262</v>
      </c>
      <c r="G55" s="906">
        <v>6275.8215051844763</v>
      </c>
      <c r="H55" s="906">
        <v>11421.845392948453</v>
      </c>
      <c r="I55" s="906">
        <v>14197.546572683003</v>
      </c>
      <c r="J55" s="907">
        <v>11.880553637082604</v>
      </c>
      <c r="K55" s="907">
        <v>19.538894286749091</v>
      </c>
    </row>
    <row r="56" spans="1:11" ht="15.75" hidden="1" customHeight="1" x14ac:dyDescent="0.25">
      <c r="A56" s="891">
        <v>43664</v>
      </c>
      <c r="B56" s="905">
        <v>401180.26240941073</v>
      </c>
      <c r="C56" s="906">
        <v>106950.5223859104</v>
      </c>
      <c r="D56" s="906">
        <v>48175.050196501441</v>
      </c>
      <c r="E56" s="906">
        <v>20233.116572669958</v>
      </c>
      <c r="F56" s="906">
        <v>36123.193962393605</v>
      </c>
      <c r="G56" s="906">
        <v>6405.7177794568597</v>
      </c>
      <c r="H56" s="906">
        <v>12051.856234107836</v>
      </c>
      <c r="I56" s="906">
        <v>13827.398793213099</v>
      </c>
      <c r="J56" s="907">
        <v>12.008330097590408</v>
      </c>
      <c r="K56" s="907">
        <v>18.918202661659425</v>
      </c>
    </row>
    <row r="57" spans="1:11" ht="15.75" hidden="1" customHeight="1" x14ac:dyDescent="0.25">
      <c r="A57" s="891">
        <v>43678</v>
      </c>
      <c r="B57" s="905">
        <v>397858.29795419081</v>
      </c>
      <c r="C57" s="906">
        <v>108223.58274427621</v>
      </c>
      <c r="D57" s="906">
        <v>50976.035905411423</v>
      </c>
      <c r="E57" s="906">
        <v>20494.340032618322</v>
      </c>
      <c r="F57" s="906">
        <v>35824.134564789798</v>
      </c>
      <c r="G57" s="906">
        <v>6482.1564653814949</v>
      </c>
      <c r="H57" s="906">
        <v>15151.901340621625</v>
      </c>
      <c r="I57" s="906">
        <v>14012.183567236827</v>
      </c>
      <c r="J57" s="907">
        <v>12.812610964137985</v>
      </c>
      <c r="K57" s="907">
        <v>18.937037116064463</v>
      </c>
    </row>
    <row r="58" spans="1:11" ht="15.75" hidden="1" customHeight="1" x14ac:dyDescent="0.25">
      <c r="A58" s="891">
        <v>43692</v>
      </c>
      <c r="B58" s="905">
        <v>400564.03373729216</v>
      </c>
      <c r="C58" s="906">
        <v>107017.22328837361</v>
      </c>
      <c r="D58" s="906">
        <v>48870.342296707131</v>
      </c>
      <c r="E58" s="906">
        <v>20341.609465751128</v>
      </c>
      <c r="F58" s="906">
        <v>36067.603703053661</v>
      </c>
      <c r="G58" s="906">
        <v>6409.8062861708313</v>
      </c>
      <c r="H58" s="906">
        <v>12802.73859365347</v>
      </c>
      <c r="I58" s="906">
        <v>13931.803179580296</v>
      </c>
      <c r="J58" s="907">
        <v>12.200382006527947</v>
      </c>
      <c r="K58" s="907">
        <v>19.007790373085719</v>
      </c>
    </row>
    <row r="59" spans="1:11" ht="15.75" hidden="1" customHeight="1" x14ac:dyDescent="0.25">
      <c r="A59" s="891">
        <v>43706</v>
      </c>
      <c r="B59" s="905">
        <v>400881.20995892538</v>
      </c>
      <c r="C59" s="906">
        <v>105525.52685398559</v>
      </c>
      <c r="D59" s="906">
        <v>48056.885617234999</v>
      </c>
      <c r="E59" s="906">
        <v>20637.930989652839</v>
      </c>
      <c r="F59" s="906">
        <v>36096.00222344022</v>
      </c>
      <c r="G59" s="906">
        <v>6320.4027264811693</v>
      </c>
      <c r="H59" s="906">
        <v>11960.883393794778</v>
      </c>
      <c r="I59" s="906">
        <v>14317.528263171669</v>
      </c>
      <c r="J59" s="907">
        <v>11.987811956105139</v>
      </c>
      <c r="K59" s="907">
        <v>19.557287800334127</v>
      </c>
    </row>
    <row r="60" spans="1:11" ht="15.75" hidden="1" customHeight="1" x14ac:dyDescent="0.25">
      <c r="A60" s="891">
        <v>43720</v>
      </c>
      <c r="B60" s="905">
        <v>401078.72161256569</v>
      </c>
      <c r="C60" s="906">
        <v>109835.40286059282</v>
      </c>
      <c r="D60" s="906">
        <v>46957.651518063576</v>
      </c>
      <c r="E60" s="906">
        <v>21063.601823466121</v>
      </c>
      <c r="F60" s="906">
        <v>36113.775577910943</v>
      </c>
      <c r="G60" s="906">
        <v>6578.9970831155488</v>
      </c>
      <c r="H60" s="906">
        <v>10843.875940152633</v>
      </c>
      <c r="I60" s="906">
        <v>14484.604740350573</v>
      </c>
      <c r="J60" s="907">
        <v>11.707839131746251</v>
      </c>
      <c r="K60" s="907">
        <v>19.177424832866347</v>
      </c>
    </row>
    <row r="61" spans="1:11" ht="15.75" hidden="1" customHeight="1" x14ac:dyDescent="0.25">
      <c r="A61" s="891">
        <v>43734</v>
      </c>
      <c r="B61" s="905">
        <v>397450.27503390639</v>
      </c>
      <c r="C61" s="906">
        <v>108824.6141703379</v>
      </c>
      <c r="D61" s="906">
        <v>49786.912189245697</v>
      </c>
      <c r="E61" s="906">
        <v>19902.031115700134</v>
      </c>
      <c r="F61" s="906">
        <v>35787.151187501826</v>
      </c>
      <c r="G61" s="906">
        <v>6518.3925605867689</v>
      </c>
      <c r="H61" s="906">
        <v>13999.761001743871</v>
      </c>
      <c r="I61" s="906">
        <v>13383.638555113364</v>
      </c>
      <c r="J61" s="907">
        <v>12.526576358513877</v>
      </c>
      <c r="K61" s="907">
        <v>18.288170619698636</v>
      </c>
    </row>
    <row r="62" spans="1:11" ht="15.75" hidden="1" customHeight="1" x14ac:dyDescent="0.25">
      <c r="A62" s="891">
        <v>43748</v>
      </c>
      <c r="B62" s="905">
        <v>399307.4070736164</v>
      </c>
      <c r="C62" s="906">
        <v>117200.11122887878</v>
      </c>
      <c r="D62" s="906">
        <v>47170.271561300004</v>
      </c>
      <c r="E62" s="906">
        <v>19417.692619168916</v>
      </c>
      <c r="F62" s="906">
        <v>35954.271758940791</v>
      </c>
      <c r="G62" s="906">
        <v>7020.9365921891804</v>
      </c>
      <c r="H62" s="906">
        <v>11215.999802359212</v>
      </c>
      <c r="I62" s="906">
        <v>12396.756026979736</v>
      </c>
      <c r="J62" s="907">
        <v>11.813021928892915</v>
      </c>
      <c r="K62" s="907">
        <v>16.567981391458169</v>
      </c>
    </row>
    <row r="63" spans="1:11" ht="15.75" hidden="1" customHeight="1" x14ac:dyDescent="0.25">
      <c r="A63" s="891">
        <v>43762</v>
      </c>
      <c r="B63" s="905">
        <v>400649.8363802096</v>
      </c>
      <c r="C63" s="906">
        <v>115858.25171883483</v>
      </c>
      <c r="D63" s="906">
        <v>44252.334700571424</v>
      </c>
      <c r="E63" s="906">
        <v>21079.876919848179</v>
      </c>
      <c r="F63" s="906">
        <v>36074.81224958846</v>
      </c>
      <c r="G63" s="906">
        <v>6940.6104528836822</v>
      </c>
      <c r="H63" s="906">
        <v>8177.5224509829641</v>
      </c>
      <c r="I63" s="906">
        <v>14139.266466964496</v>
      </c>
      <c r="J63" s="907">
        <v>11.045139840910043</v>
      </c>
      <c r="K63" s="907">
        <v>18.194540835127473</v>
      </c>
    </row>
    <row r="64" spans="1:11" ht="15.75" hidden="1" customHeight="1" x14ac:dyDescent="0.25">
      <c r="A64" s="891">
        <v>43776</v>
      </c>
      <c r="B64" s="905">
        <v>400329.66033975634</v>
      </c>
      <c r="C64" s="906">
        <v>113967.49228880426</v>
      </c>
      <c r="D64" s="906">
        <v>45448.266891724285</v>
      </c>
      <c r="E64" s="906">
        <v>21417.499139336116</v>
      </c>
      <c r="F64" s="906">
        <v>36045.914290170578</v>
      </c>
      <c r="G64" s="906">
        <v>6827.2196309332585</v>
      </c>
      <c r="H64" s="906">
        <v>9402.3526015537063</v>
      </c>
      <c r="I64" s="906">
        <v>14590.279508402858</v>
      </c>
      <c r="J64" s="907">
        <v>11.352710377030952</v>
      </c>
      <c r="K64" s="907">
        <v>18.792638768485119</v>
      </c>
    </row>
    <row r="65" spans="1:12" ht="15.75" hidden="1" customHeight="1" x14ac:dyDescent="0.25">
      <c r="A65" s="891">
        <v>43790</v>
      </c>
      <c r="B65" s="905">
        <v>405135.79123642144</v>
      </c>
      <c r="C65" s="906">
        <v>112840.53048504356</v>
      </c>
      <c r="D65" s="906">
        <v>44862.006161371428</v>
      </c>
      <c r="E65" s="906">
        <v>21002.414131485595</v>
      </c>
      <c r="F65" s="906">
        <v>36463.21303148404</v>
      </c>
      <c r="G65" s="906">
        <v>6769.77061563187</v>
      </c>
      <c r="H65" s="906">
        <v>8398.7931298873882</v>
      </c>
      <c r="I65" s="906">
        <v>14232.643515853724</v>
      </c>
      <c r="J65" s="907">
        <v>11.073325816131538</v>
      </c>
      <c r="K65" s="907">
        <v>18.612473763821377</v>
      </c>
    </row>
    <row r="66" spans="1:12" ht="15.75" hidden="1" customHeight="1" x14ac:dyDescent="0.25">
      <c r="A66" s="891">
        <v>43804</v>
      </c>
      <c r="B66" s="905">
        <v>406262.55785023421</v>
      </c>
      <c r="C66" s="906">
        <v>115068.29607919187</v>
      </c>
      <c r="D66" s="906">
        <v>46751.711527508574</v>
      </c>
      <c r="E66" s="906">
        <v>23917.806966345383</v>
      </c>
      <c r="F66" s="906">
        <v>36564.621590872041</v>
      </c>
      <c r="G66" s="906">
        <v>6903.4368418508875</v>
      </c>
      <c r="H66" s="906">
        <v>10187.089936636534</v>
      </c>
      <c r="I66" s="906">
        <v>17014.370124494497</v>
      </c>
      <c r="J66" s="907">
        <v>11.507757883202041</v>
      </c>
      <c r="K66" s="907">
        <v>20.785748795554213</v>
      </c>
    </row>
    <row r="67" spans="1:12" ht="15.75" hidden="1" customHeight="1" x14ac:dyDescent="0.25">
      <c r="A67" s="891">
        <v>43818</v>
      </c>
      <c r="B67" s="905">
        <v>409140.00303550792</v>
      </c>
      <c r="C67" s="906">
        <v>115324.85661245523</v>
      </c>
      <c r="D67" s="906">
        <v>49233.249328197133</v>
      </c>
      <c r="E67" s="906">
        <v>24050.969859993736</v>
      </c>
      <c r="F67" s="906">
        <v>36823.594093180589</v>
      </c>
      <c r="G67" s="906">
        <v>6918.8288500907256</v>
      </c>
      <c r="H67" s="906">
        <v>12409.655235016544</v>
      </c>
      <c r="I67" s="906">
        <v>17132.141009903011</v>
      </c>
      <c r="J67" s="907">
        <v>12.033350188914268</v>
      </c>
      <c r="K67" s="907">
        <v>20.854974865319885</v>
      </c>
    </row>
    <row r="68" spans="1:12" ht="15.75" hidden="1" customHeight="1" x14ac:dyDescent="0.25">
      <c r="A68" s="891">
        <v>43832</v>
      </c>
      <c r="B68" s="905">
        <v>414244.54177146713</v>
      </c>
      <c r="C68" s="906">
        <v>115459.7230340622</v>
      </c>
      <c r="D68" s="906">
        <v>58820.77716494356</v>
      </c>
      <c r="E68" s="906">
        <v>22619.678858911568</v>
      </c>
      <c r="F68" s="906">
        <v>37283.00548618177</v>
      </c>
      <c r="G68" s="906">
        <v>6926.918897543912</v>
      </c>
      <c r="H68" s="906">
        <v>21537.77167876179</v>
      </c>
      <c r="I68" s="906">
        <v>15692.759961367656</v>
      </c>
      <c r="J68" s="907">
        <v>14.199529802711112</v>
      </c>
      <c r="K68" s="907">
        <v>19.590969270070438</v>
      </c>
    </row>
    <row r="69" spans="1:12" ht="15.75" hidden="1" customHeight="1" x14ac:dyDescent="0.25">
      <c r="A69" s="891">
        <v>43846</v>
      </c>
      <c r="B69" s="905">
        <v>429288.60444826138</v>
      </c>
      <c r="C69" s="906">
        <v>110831.03053986686</v>
      </c>
      <c r="D69" s="906">
        <v>56380.51258256712</v>
      </c>
      <c r="E69" s="906">
        <v>21234.726662682937</v>
      </c>
      <c r="F69" s="906">
        <v>38636.971889038752</v>
      </c>
      <c r="G69" s="906">
        <v>6649.1968399285233</v>
      </c>
      <c r="H69" s="906">
        <v>17743.540693528368</v>
      </c>
      <c r="I69" s="906">
        <v>14585.529822754414</v>
      </c>
      <c r="J69" s="907">
        <v>13.133475242146151</v>
      </c>
      <c r="K69" s="907">
        <v>19.159549955681975</v>
      </c>
    </row>
    <row r="70" spans="1:12" ht="15.75" hidden="1" customHeight="1" x14ac:dyDescent="0.25">
      <c r="A70" s="891">
        <v>43860</v>
      </c>
      <c r="B70" s="905">
        <v>426522.02863370709</v>
      </c>
      <c r="C70" s="906">
        <v>111941.55872104883</v>
      </c>
      <c r="D70" s="906">
        <v>58174.850189351426</v>
      </c>
      <c r="E70" s="906">
        <v>21118.336706052833</v>
      </c>
      <c r="F70" s="906">
        <v>38387.979758909831</v>
      </c>
      <c r="G70" s="906">
        <v>6715.8287353454698</v>
      </c>
      <c r="H70" s="906">
        <v>19786.870430441595</v>
      </c>
      <c r="I70" s="906">
        <v>14402.507970707364</v>
      </c>
      <c r="J70" s="907">
        <v>13.639354191319249</v>
      </c>
      <c r="K70" s="907">
        <v>18.865501737990243</v>
      </c>
    </row>
    <row r="71" spans="1:12" ht="15.75" hidden="1" customHeight="1" x14ac:dyDescent="0.25">
      <c r="A71" s="891">
        <v>43874</v>
      </c>
      <c r="B71" s="905">
        <v>429791.55726958497</v>
      </c>
      <c r="C71" s="906">
        <v>113965.15817015122</v>
      </c>
      <c r="D71" s="906">
        <v>45685.05742508571</v>
      </c>
      <c r="E71" s="906">
        <v>21660.669189635024</v>
      </c>
      <c r="F71" s="906">
        <v>38682.237084828404</v>
      </c>
      <c r="G71" s="906">
        <v>6837.2448698319085</v>
      </c>
      <c r="H71" s="906">
        <v>7002.8203402573054</v>
      </c>
      <c r="I71" s="906">
        <v>14823.424319803114</v>
      </c>
      <c r="J71" s="907">
        <v>10.629584656180192</v>
      </c>
      <c r="K71" s="907">
        <v>19.006395934883372</v>
      </c>
    </row>
    <row r="72" spans="1:12" ht="15.75" hidden="1" customHeight="1" x14ac:dyDescent="0.25">
      <c r="A72" s="891">
        <v>43888</v>
      </c>
      <c r="B72" s="905">
        <v>425481.70085667213</v>
      </c>
      <c r="C72" s="906">
        <v>114150.9914912494</v>
      </c>
      <c r="D72" s="906">
        <v>52771.250898473561</v>
      </c>
      <c r="E72" s="906">
        <v>22367.402046643772</v>
      </c>
      <c r="F72" s="906">
        <v>38293.650172238464</v>
      </c>
      <c r="G72" s="906">
        <v>6848.8614260496479</v>
      </c>
      <c r="H72" s="906">
        <v>14477.600726235098</v>
      </c>
      <c r="I72" s="906">
        <v>15518.540620594125</v>
      </c>
      <c r="J72" s="907">
        <v>12.402707517673035</v>
      </c>
      <c r="K72" s="907">
        <v>19.594575355360284</v>
      </c>
    </row>
    <row r="73" spans="1:12" ht="15.75" hidden="1" customHeight="1" x14ac:dyDescent="0.25">
      <c r="A73" s="891">
        <v>43902</v>
      </c>
      <c r="B73" s="905">
        <v>430735.0620059151</v>
      </c>
      <c r="C73" s="906">
        <v>116517.47911195534</v>
      </c>
      <c r="D73" s="906">
        <v>55352.080935636433</v>
      </c>
      <c r="E73" s="906">
        <v>23734.41897577095</v>
      </c>
      <c r="F73" s="906">
        <v>38766.454025485371</v>
      </c>
      <c r="G73" s="906">
        <v>6990.8497834153095</v>
      </c>
      <c r="H73" s="906">
        <v>16585.626910151062</v>
      </c>
      <c r="I73" s="906">
        <v>16743.569192355641</v>
      </c>
      <c r="J73" s="907">
        <v>12.850609531962437</v>
      </c>
      <c r="K73" s="907">
        <v>20.369835630382831</v>
      </c>
    </row>
    <row r="74" spans="1:12" s="908" customFormat="1" ht="15.75" hidden="1" customHeight="1" x14ac:dyDescent="0.25">
      <c r="A74" s="891" t="s">
        <v>3281</v>
      </c>
      <c r="B74" s="905">
        <v>434118.87694211298</v>
      </c>
      <c r="C74" s="906">
        <v>119963.4531807469</v>
      </c>
      <c r="D74" s="906">
        <v>57341.591692895716</v>
      </c>
      <c r="E74" s="906">
        <v>22896.333603557137</v>
      </c>
      <c r="F74" s="906">
        <v>34729.775006733405</v>
      </c>
      <c r="G74" s="906">
        <v>7197.6085523215334</v>
      </c>
      <c r="H74" s="906">
        <v>22611.81668616231</v>
      </c>
      <c r="I74" s="906">
        <v>15698.725051235604</v>
      </c>
      <c r="J74" s="907">
        <v>13.20873031295109</v>
      </c>
      <c r="K74" s="907">
        <v>19.086090802220923</v>
      </c>
      <c r="L74" s="898"/>
    </row>
    <row r="75" spans="1:12" s="908" customFormat="1" ht="15.75" hidden="1" customHeight="1" x14ac:dyDescent="0.25">
      <c r="A75" s="891" t="s">
        <v>3282</v>
      </c>
      <c r="B75" s="905">
        <v>434547.6612497851</v>
      </c>
      <c r="C75" s="906">
        <v>129370.32235956832</v>
      </c>
      <c r="D75" s="906">
        <v>58681.827167577132</v>
      </c>
      <c r="E75" s="906">
        <v>27142.85812084797</v>
      </c>
      <c r="F75" s="906">
        <v>34764.089291075048</v>
      </c>
      <c r="G75" s="906">
        <v>7762.0120482549055</v>
      </c>
      <c r="H75" s="906">
        <v>23917.737876502077</v>
      </c>
      <c r="I75" s="906">
        <v>19380.846072593056</v>
      </c>
      <c r="J75" s="907">
        <v>13.504117591797568</v>
      </c>
      <c r="K75" s="907">
        <v>20.980745526325467</v>
      </c>
      <c r="L75" s="898"/>
    </row>
    <row r="76" spans="1:12" s="908" customFormat="1" ht="15.75" hidden="1" customHeight="1" thickTop="1" x14ac:dyDescent="0.25">
      <c r="A76" s="891">
        <v>43944</v>
      </c>
      <c r="B76" s="905">
        <v>440638</v>
      </c>
      <c r="C76" s="906">
        <v>132053</v>
      </c>
      <c r="D76" s="906">
        <v>59304</v>
      </c>
      <c r="E76" s="906">
        <v>29512</v>
      </c>
      <c r="F76" s="906">
        <v>35251</v>
      </c>
      <c r="G76" s="906">
        <v>7923</v>
      </c>
      <c r="H76" s="906">
        <v>24053</v>
      </c>
      <c r="I76" s="906">
        <v>21589</v>
      </c>
      <c r="J76" s="907">
        <v>13.46</v>
      </c>
      <c r="K76" s="907">
        <v>22.35</v>
      </c>
      <c r="L76" s="898"/>
    </row>
    <row r="77" spans="1:12" s="908" customFormat="1" ht="15.75" hidden="1" customHeight="1" thickTop="1" x14ac:dyDescent="0.25">
      <c r="A77" s="891">
        <v>43958</v>
      </c>
      <c r="B77" s="905">
        <v>442773.04167473654</v>
      </c>
      <c r="C77" s="906">
        <v>133723.89196545194</v>
      </c>
      <c r="D77" s="906">
        <v>64941.483634741424</v>
      </c>
      <c r="E77" s="906">
        <v>26773.457449848429</v>
      </c>
      <c r="F77" s="906">
        <v>35422.124596832764</v>
      </c>
      <c r="G77" s="906">
        <v>8023.2225707867246</v>
      </c>
      <c r="H77" s="906">
        <v>29519.359037908645</v>
      </c>
      <c r="I77" s="906">
        <v>18750.2348790617</v>
      </c>
      <c r="J77" s="907">
        <v>14.666991330164992</v>
      </c>
      <c r="K77" s="907">
        <v>20.021446471783406</v>
      </c>
      <c r="L77" s="898"/>
    </row>
    <row r="78" spans="1:12" s="908" customFormat="1" ht="15.75" hidden="1" customHeight="1" thickTop="1" x14ac:dyDescent="0.25">
      <c r="A78" s="891">
        <v>43972</v>
      </c>
      <c r="B78" s="905">
        <v>448625.182851827</v>
      </c>
      <c r="C78" s="906">
        <v>137023.56465890515</v>
      </c>
      <c r="D78" s="906">
        <v>74986.714448143568</v>
      </c>
      <c r="E78" s="906">
        <v>24798.107613464039</v>
      </c>
      <c r="F78" s="906">
        <v>35890.29854383412</v>
      </c>
      <c r="G78" s="906">
        <v>8221.2009427683442</v>
      </c>
      <c r="H78" s="906">
        <v>39096.415904309477</v>
      </c>
      <c r="I78" s="906">
        <v>16576.906670695691</v>
      </c>
      <c r="J78" s="907">
        <v>16.714780470295256</v>
      </c>
      <c r="K78" s="907">
        <v>18.097695586298855</v>
      </c>
      <c r="L78" s="898"/>
    </row>
    <row r="79" spans="1:12" s="908" customFormat="1" ht="15.75" hidden="1" customHeight="1" thickTop="1" x14ac:dyDescent="0.25">
      <c r="A79" s="891">
        <v>43986</v>
      </c>
      <c r="B79" s="905">
        <v>452007.75125861005</v>
      </c>
      <c r="C79" s="906">
        <v>138220.86483187968</v>
      </c>
      <c r="D79" s="906">
        <v>85411.994129944971</v>
      </c>
      <c r="E79" s="906">
        <v>24693.806443150279</v>
      </c>
      <c r="F79" s="906">
        <v>36160.903881011698</v>
      </c>
      <c r="G79" s="906">
        <v>8293.0390546706112</v>
      </c>
      <c r="H79" s="906">
        <v>49251.090248933295</v>
      </c>
      <c r="I79" s="906">
        <v>16400.767388479671</v>
      </c>
      <c r="J79" s="907">
        <v>18.896134832227172</v>
      </c>
      <c r="K79" s="907">
        <v>17.865469495640738</v>
      </c>
      <c r="L79" s="898"/>
    </row>
    <row r="80" spans="1:12" s="909" customFormat="1" ht="15.75" hidden="1" customHeight="1" thickTop="1" x14ac:dyDescent="0.25">
      <c r="A80" s="891">
        <v>44000</v>
      </c>
      <c r="B80" s="905">
        <v>457492.35724326567</v>
      </c>
      <c r="C80" s="906">
        <v>135358.58551198844</v>
      </c>
      <c r="D80" s="906">
        <v>81888.482788155001</v>
      </c>
      <c r="E80" s="906">
        <v>24694.989226607184</v>
      </c>
      <c r="F80" s="906">
        <v>36599.672101309894</v>
      </c>
      <c r="G80" s="906">
        <v>8121.3024893328302</v>
      </c>
      <c r="H80" s="906">
        <v>45288.8106868451</v>
      </c>
      <c r="I80" s="906">
        <v>16573.686737274362</v>
      </c>
      <c r="J80" s="907">
        <v>17.899420939312403</v>
      </c>
      <c r="K80" s="907">
        <v>18.244124769182076</v>
      </c>
      <c r="L80" s="898"/>
    </row>
    <row r="81" spans="1:12" s="909" customFormat="1" ht="15.75" hidden="1" customHeight="1" x14ac:dyDescent="0.25">
      <c r="A81" s="891">
        <v>44014</v>
      </c>
      <c r="B81" s="905">
        <v>463194.18166354287</v>
      </c>
      <c r="C81" s="906">
        <v>135492.8845285328</v>
      </c>
      <c r="D81" s="906">
        <v>76546.654821627148</v>
      </c>
      <c r="E81" s="906">
        <v>26548.965386488129</v>
      </c>
      <c r="F81" s="906">
        <v>37055.817292054242</v>
      </c>
      <c r="G81" s="906">
        <v>8129.3610024838545</v>
      </c>
      <c r="H81" s="906">
        <v>39490.837529572898</v>
      </c>
      <c r="I81" s="906">
        <v>18419.604384004269</v>
      </c>
      <c r="J81" s="907">
        <v>16.52582390968578</v>
      </c>
      <c r="K81" s="907">
        <v>19.594361341460193</v>
      </c>
      <c r="L81" s="898"/>
    </row>
    <row r="82" spans="1:12" s="909" customFormat="1" ht="15.75" hidden="1" customHeight="1" x14ac:dyDescent="0.25">
      <c r="A82" s="891">
        <v>44028</v>
      </c>
      <c r="B82" s="905">
        <v>463213.02200582885</v>
      </c>
      <c r="C82" s="906">
        <v>133201.9528924381</v>
      </c>
      <c r="D82" s="906">
        <v>74752.283116682855</v>
      </c>
      <c r="E82" s="906">
        <v>28202.443901021667</v>
      </c>
      <c r="F82" s="906">
        <v>37057.325741634195</v>
      </c>
      <c r="G82" s="906">
        <v>7991.9041876703586</v>
      </c>
      <c r="H82" s="906">
        <v>37694.957375048652</v>
      </c>
      <c r="I82" s="906">
        <v>20210.539713351307</v>
      </c>
      <c r="J82" s="907">
        <v>16.137776695695358</v>
      </c>
      <c r="K82" s="907">
        <v>21.172695511300365</v>
      </c>
      <c r="L82" s="898"/>
    </row>
    <row r="83" spans="1:12" s="909" customFormat="1" ht="15.75" hidden="1" customHeight="1" thickTop="1" x14ac:dyDescent="0.25">
      <c r="A83" s="891">
        <v>44042</v>
      </c>
      <c r="B83" s="905">
        <v>456906.08644868794</v>
      </c>
      <c r="C83" s="906">
        <v>136292.40019267926</v>
      </c>
      <c r="D83" s="906">
        <v>77442.357277575735</v>
      </c>
      <c r="E83" s="906">
        <v>28461.644294954236</v>
      </c>
      <c r="F83" s="906">
        <v>36552.769368146968</v>
      </c>
      <c r="G83" s="906">
        <v>8177.3321723718027</v>
      </c>
      <c r="H83" s="906">
        <v>40889.587909428752</v>
      </c>
      <c r="I83" s="906">
        <v>20284.312122582432</v>
      </c>
      <c r="J83" s="907">
        <v>16.949294302358293</v>
      </c>
      <c r="K83" s="907">
        <v>20.882781618577006</v>
      </c>
      <c r="L83" s="898"/>
    </row>
    <row r="84" spans="1:12" s="909" customFormat="1" ht="15.75" hidden="1" customHeight="1" x14ac:dyDescent="0.25">
      <c r="A84" s="891">
        <v>44056</v>
      </c>
      <c r="B84" s="905">
        <v>459100.6758373006</v>
      </c>
      <c r="C84" s="906">
        <v>136012.00585691672</v>
      </c>
      <c r="D84" s="906">
        <v>75345.583890757174</v>
      </c>
      <c r="E84" s="906">
        <v>28414.174386130613</v>
      </c>
      <c r="F84" s="906">
        <v>36728.333073827314</v>
      </c>
      <c r="G84" s="906">
        <v>8160.5110962825574</v>
      </c>
      <c r="H84" s="906">
        <v>38617.250816929838</v>
      </c>
      <c r="I84" s="906">
        <v>20253.663289848038</v>
      </c>
      <c r="J84" s="907">
        <v>16.411560221152598</v>
      </c>
      <c r="K84" s="907">
        <v>20.890931066792767</v>
      </c>
      <c r="L84" s="898"/>
    </row>
    <row r="85" spans="1:12" s="909" customFormat="1" ht="15.75" hidden="1" customHeight="1" thickTop="1" x14ac:dyDescent="0.25">
      <c r="A85" s="891">
        <v>44070</v>
      </c>
      <c r="B85" s="905">
        <v>453759.70683656883</v>
      </c>
      <c r="C85" s="906">
        <v>139915.59122062675</v>
      </c>
      <c r="D85" s="906">
        <v>65278.104126367143</v>
      </c>
      <c r="E85" s="906">
        <v>25955.852403344088</v>
      </c>
      <c r="F85" s="906">
        <v>36300.842063632357</v>
      </c>
      <c r="G85" s="906">
        <v>8394.8863357074715</v>
      </c>
      <c r="H85" s="906">
        <v>28977.26206273479</v>
      </c>
      <c r="I85" s="906">
        <v>17560.966067636615</v>
      </c>
      <c r="J85" s="907">
        <v>14.386051282838658</v>
      </c>
      <c r="K85" s="907">
        <v>18.551079387868537</v>
      </c>
      <c r="L85" s="898"/>
    </row>
    <row r="86" spans="1:12" s="909" customFormat="1" ht="15.75" hidden="1" customHeight="1" x14ac:dyDescent="0.25">
      <c r="A86" s="891">
        <v>44084</v>
      </c>
      <c r="B86" s="910">
        <v>448962.07461513602</v>
      </c>
      <c r="C86" s="911">
        <v>142757.78877172273</v>
      </c>
      <c r="D86" s="911">
        <v>61131.574679963567</v>
      </c>
      <c r="E86" s="911">
        <v>22556.158653139355</v>
      </c>
      <c r="F86" s="911">
        <v>35917.031354315106</v>
      </c>
      <c r="G86" s="911">
        <v>8565.418287475195</v>
      </c>
      <c r="H86" s="911">
        <v>25214.543325648483</v>
      </c>
      <c r="I86" s="911">
        <v>13990.74036566416</v>
      </c>
      <c r="J86" s="912">
        <v>13.616200150617939</v>
      </c>
      <c r="K86" s="912">
        <v>15.800299827568672</v>
      </c>
      <c r="L86" s="898"/>
    </row>
    <row r="87" spans="1:12" s="909" customFormat="1" ht="15.75" hidden="1" customHeight="1" thickTop="1" x14ac:dyDescent="0.25">
      <c r="A87" s="891">
        <v>44098</v>
      </c>
      <c r="B87" s="910">
        <v>449725.49507104565</v>
      </c>
      <c r="C87" s="911">
        <v>147619.97988150796</v>
      </c>
      <c r="D87" s="911">
        <v>58402.554810847127</v>
      </c>
      <c r="E87" s="911">
        <v>20750.915502770302</v>
      </c>
      <c r="F87" s="911">
        <v>35978.10508565182</v>
      </c>
      <c r="G87" s="911">
        <v>8857.1496829143562</v>
      </c>
      <c r="H87" s="911">
        <v>22424.449725195336</v>
      </c>
      <c r="I87" s="911">
        <v>11893.765819855942</v>
      </c>
      <c r="J87" s="912">
        <v>12.98626727880325</v>
      </c>
      <c r="K87" s="912">
        <v>14.056983017764063</v>
      </c>
      <c r="L87" s="898"/>
    </row>
    <row r="88" spans="1:12" s="909" customFormat="1" ht="15.75" hidden="1" customHeight="1" x14ac:dyDescent="0.25">
      <c r="A88" s="891">
        <v>44112</v>
      </c>
      <c r="B88" s="910">
        <v>450256.08529647707</v>
      </c>
      <c r="C88" s="911">
        <v>144519.43950848395</v>
      </c>
      <c r="D88" s="911">
        <v>69364.945952854294</v>
      </c>
      <c r="E88" s="911">
        <v>24664.569574595742</v>
      </c>
      <c r="F88" s="911">
        <v>36020.552347157136</v>
      </c>
      <c r="G88" s="911">
        <v>8671.1172279298098</v>
      </c>
      <c r="H88" s="911">
        <v>33344.393605697151</v>
      </c>
      <c r="I88" s="911">
        <v>15993.452346665934</v>
      </c>
      <c r="J88" s="912">
        <v>15.405665401985635</v>
      </c>
      <c r="K88" s="912">
        <v>17.06661031794814</v>
      </c>
      <c r="L88" s="898"/>
    </row>
    <row r="89" spans="1:12" s="909" customFormat="1" ht="15.75" hidden="1" customHeight="1" thickTop="1" x14ac:dyDescent="0.25">
      <c r="A89" s="891">
        <v>44126</v>
      </c>
      <c r="B89" s="910">
        <v>455522.25029191631</v>
      </c>
      <c r="C89" s="911">
        <v>143736.63092413594</v>
      </c>
      <c r="D89" s="911">
        <v>71871.119891732858</v>
      </c>
      <c r="E89" s="911">
        <v>23606.857843985716</v>
      </c>
      <c r="F89" s="911">
        <v>36441.845696743003</v>
      </c>
      <c r="G89" s="911">
        <v>8624.1486004058625</v>
      </c>
      <c r="H89" s="911">
        <v>35429.274194989834</v>
      </c>
      <c r="I89" s="911">
        <v>14982.709243579853</v>
      </c>
      <c r="J89" s="912">
        <v>15.777740789977891</v>
      </c>
      <c r="K89" s="912">
        <v>16.423689418771328</v>
      </c>
      <c r="L89" s="898"/>
    </row>
    <row r="90" spans="1:12" s="909" customFormat="1" ht="15.75" hidden="1" customHeight="1" x14ac:dyDescent="0.25">
      <c r="A90" s="891">
        <v>44140</v>
      </c>
      <c r="B90" s="910">
        <v>455375.62639938155</v>
      </c>
      <c r="C90" s="911">
        <v>140332.1087129988</v>
      </c>
      <c r="D90" s="911">
        <v>75760.619301484272</v>
      </c>
      <c r="E90" s="911">
        <v>23933.09079887105</v>
      </c>
      <c r="F90" s="911">
        <v>36430.115733197512</v>
      </c>
      <c r="G90" s="911">
        <v>8419.8773068446808</v>
      </c>
      <c r="H90" s="911">
        <v>39330.503568286782</v>
      </c>
      <c r="I90" s="911">
        <v>15513.213492026362</v>
      </c>
      <c r="J90" s="912">
        <v>16.636950883936716</v>
      </c>
      <c r="K90" s="912">
        <v>17.054607828788473</v>
      </c>
      <c r="L90" s="898"/>
    </row>
    <row r="91" spans="1:12" s="909" customFormat="1" ht="15.75" hidden="1" customHeight="1" thickTop="1" x14ac:dyDescent="0.25">
      <c r="A91" s="891">
        <v>44154</v>
      </c>
      <c r="B91" s="910">
        <v>455336.08695708076</v>
      </c>
      <c r="C91" s="911">
        <v>142098.86307587833</v>
      </c>
      <c r="D91" s="911">
        <v>76673.864114207143</v>
      </c>
      <c r="E91" s="911">
        <v>23711.408756019948</v>
      </c>
      <c r="F91" s="911">
        <v>36426.952750729179</v>
      </c>
      <c r="G91" s="911">
        <v>8525.8824389306628</v>
      </c>
      <c r="H91" s="911">
        <v>40246.911363477986</v>
      </c>
      <c r="I91" s="911">
        <v>15185.526317089281</v>
      </c>
      <c r="J91" s="912">
        <v>16.83896056352641</v>
      </c>
      <c r="K91" s="912">
        <v>16.686557684390806</v>
      </c>
      <c r="L91" s="898"/>
    </row>
    <row r="92" spans="1:12" s="909" customFormat="1" ht="15.75" hidden="1" customHeight="1" x14ac:dyDescent="0.25">
      <c r="A92" s="891">
        <v>44168</v>
      </c>
      <c r="B92" s="910">
        <v>453110.19436861924</v>
      </c>
      <c r="C92" s="911">
        <v>145216.77448584131</v>
      </c>
      <c r="D92" s="911">
        <v>80203.29089773717</v>
      </c>
      <c r="E92" s="911">
        <v>23424.620305077387</v>
      </c>
      <c r="F92" s="911">
        <v>36248.881299707813</v>
      </c>
      <c r="G92" s="911">
        <v>8712.9571564867729</v>
      </c>
      <c r="H92" s="911">
        <v>43954.409598029313</v>
      </c>
      <c r="I92" s="911">
        <v>14711.663148590609</v>
      </c>
      <c r="J92" s="912">
        <v>17.700614970602338</v>
      </c>
      <c r="K92" s="912">
        <v>16.130795073789013</v>
      </c>
      <c r="L92" s="898"/>
    </row>
    <row r="93" spans="1:12" s="909" customFormat="1" ht="15.75" hidden="1" customHeight="1" x14ac:dyDescent="0.25">
      <c r="A93" s="891">
        <v>44182</v>
      </c>
      <c r="B93" s="910">
        <v>459223.70406609704</v>
      </c>
      <c r="C93" s="911">
        <v>141862.76828453573</v>
      </c>
      <c r="D93" s="911">
        <v>86369.993143274958</v>
      </c>
      <c r="E93" s="911">
        <v>24584.302913260064</v>
      </c>
      <c r="F93" s="911">
        <v>36737.962005869536</v>
      </c>
      <c r="G93" s="911">
        <v>8511.7168366358255</v>
      </c>
      <c r="H93" s="911">
        <v>49632.031137405458</v>
      </c>
      <c r="I93" s="911">
        <v>16072.586076624237</v>
      </c>
      <c r="J93" s="912">
        <v>18.807825549624404</v>
      </c>
      <c r="K93" s="912">
        <v>17.329637092623944</v>
      </c>
      <c r="L93" s="898"/>
    </row>
    <row r="94" spans="1:12" s="909" customFormat="1" ht="15.75" customHeight="1" thickTop="1" x14ac:dyDescent="0.25">
      <c r="A94" s="891">
        <v>44196</v>
      </c>
      <c r="B94" s="910">
        <v>465433.02136863774</v>
      </c>
      <c r="C94" s="911">
        <v>142750.25806398326</v>
      </c>
      <c r="D94" s="911">
        <v>85817.539259184996</v>
      </c>
      <c r="E94" s="911">
        <v>25411.12964533249</v>
      </c>
      <c r="F94" s="911">
        <v>37234.704338798874</v>
      </c>
      <c r="G94" s="911">
        <v>8564.9685118581074</v>
      </c>
      <c r="H94" s="911">
        <v>48582.834920386122</v>
      </c>
      <c r="I94" s="911">
        <v>16846.161133474383</v>
      </c>
      <c r="J94" s="912">
        <v>18.438214591399774</v>
      </c>
      <c r="K94" s="912">
        <v>17.801109427026578</v>
      </c>
      <c r="L94" s="898"/>
    </row>
    <row r="95" spans="1:12" s="909" customFormat="1" ht="15.75" customHeight="1" x14ac:dyDescent="0.25">
      <c r="A95" s="891">
        <v>44210</v>
      </c>
      <c r="B95" s="910">
        <v>477391.92859725002</v>
      </c>
      <c r="C95" s="911">
        <v>146410.05442792206</v>
      </c>
      <c r="D95" s="911">
        <v>79007.517803357157</v>
      </c>
      <c r="E95" s="911">
        <v>29479.495979262589</v>
      </c>
      <c r="F95" s="911">
        <v>38191.409615599543</v>
      </c>
      <c r="G95" s="911">
        <v>8784.5617698106598</v>
      </c>
      <c r="H95" s="911">
        <v>40816.108187757593</v>
      </c>
      <c r="I95" s="911">
        <v>20694.934209451927</v>
      </c>
      <c r="J95" s="912">
        <v>16.549822707625118</v>
      </c>
      <c r="K95" s="912">
        <v>20.13488492607275</v>
      </c>
      <c r="L95" s="898"/>
    </row>
    <row r="96" spans="1:12" s="909" customFormat="1" ht="15.75" customHeight="1" x14ac:dyDescent="0.25">
      <c r="A96" s="891">
        <v>44224</v>
      </c>
      <c r="B96" s="910">
        <v>470895.62921301421</v>
      </c>
      <c r="C96" s="911">
        <v>147242.77496795502</v>
      </c>
      <c r="D96" s="911">
        <v>75730.05856911499</v>
      </c>
      <c r="E96" s="911">
        <v>54472.336609172358</v>
      </c>
      <c r="F96" s="911">
        <v>37671.705645969552</v>
      </c>
      <c r="G96" s="911">
        <v>8834.5250163809869</v>
      </c>
      <c r="H96" s="911">
        <v>38058.35292314543</v>
      </c>
      <c r="I96" s="911">
        <v>45637.811592791382</v>
      </c>
      <c r="J96" s="912">
        <v>16.082132402816963</v>
      </c>
      <c r="K96" s="912">
        <v>36.994913075380012</v>
      </c>
      <c r="L96" s="898"/>
    </row>
    <row r="97" spans="1:12" s="909" customFormat="1" ht="15.75" customHeight="1" x14ac:dyDescent="0.25">
      <c r="A97" s="891">
        <v>44238</v>
      </c>
      <c r="B97" s="910">
        <v>472800.52777481149</v>
      </c>
      <c r="C97" s="911">
        <v>148822.72881842603</v>
      </c>
      <c r="D97" s="911">
        <v>76536.409536986437</v>
      </c>
      <c r="E97" s="911">
        <v>50060.083900303522</v>
      </c>
      <c r="F97" s="911">
        <v>37824.09767784115</v>
      </c>
      <c r="G97" s="911">
        <v>8929.3221372133794</v>
      </c>
      <c r="H97" s="911">
        <v>38712.311859145273</v>
      </c>
      <c r="I97" s="911">
        <v>41130.761763090151</v>
      </c>
      <c r="J97" s="912">
        <v>16.187885808249288</v>
      </c>
      <c r="K97" s="912">
        <v>33.637391477601696</v>
      </c>
      <c r="L97" s="898"/>
    </row>
    <row r="98" spans="1:12" s="909" customFormat="1" ht="15.75" customHeight="1" x14ac:dyDescent="0.25">
      <c r="A98" s="891">
        <v>44252</v>
      </c>
      <c r="B98" s="910">
        <v>470909.36710750213</v>
      </c>
      <c r="C98" s="911">
        <v>150722.43578835254</v>
      </c>
      <c r="D98" s="911">
        <v>73774.153345464292</v>
      </c>
      <c r="E98" s="911">
        <v>42103.800804853825</v>
      </c>
      <c r="F98" s="911">
        <v>37672.805133181864</v>
      </c>
      <c r="G98" s="911">
        <v>9043.3043238648843</v>
      </c>
      <c r="H98" s="911">
        <v>36101.348212282421</v>
      </c>
      <c r="I98" s="911">
        <v>33060.496480988942</v>
      </c>
      <c r="J98" s="912">
        <v>15.666316811366945</v>
      </c>
      <c r="K98" s="912">
        <v>27.934660546474198</v>
      </c>
      <c r="L98" s="898"/>
    </row>
    <row r="99" spans="1:12" s="909" customFormat="1" ht="15.75" customHeight="1" x14ac:dyDescent="0.25">
      <c r="A99" s="891" t="s">
        <v>3283</v>
      </c>
      <c r="B99" s="910">
        <v>471339.25044922938</v>
      </c>
      <c r="C99" s="911">
        <v>153462.13485504608</v>
      </c>
      <c r="D99" s="911">
        <v>71944.656035065011</v>
      </c>
      <c r="E99" s="911">
        <v>42571.538742179626</v>
      </c>
      <c r="F99" s="911">
        <v>37707.195853906189</v>
      </c>
      <c r="G99" s="911">
        <v>9207.6862278268854</v>
      </c>
      <c r="H99" s="911">
        <v>34237.460181158807</v>
      </c>
      <c r="I99" s="911">
        <v>33363.852514352751</v>
      </c>
      <c r="J99" s="912">
        <v>15.263879671912575</v>
      </c>
      <c r="K99" s="912">
        <v>27.740744505079984</v>
      </c>
      <c r="L99" s="898"/>
    </row>
    <row r="100" spans="1:12" s="909" customFormat="1" ht="15.75" customHeight="1" x14ac:dyDescent="0.25">
      <c r="A100" s="891" t="s">
        <v>3284</v>
      </c>
      <c r="B100" s="910">
        <v>472397.34851422219</v>
      </c>
      <c r="C100" s="911">
        <v>151804.97383321795</v>
      </c>
      <c r="D100" s="911">
        <v>69813.54109377788</v>
      </c>
      <c r="E100" s="911">
        <v>42490.659123691315</v>
      </c>
      <c r="F100" s="911">
        <v>37791.843874334409</v>
      </c>
      <c r="G100" s="911">
        <v>9108.2564350955963</v>
      </c>
      <c r="H100" s="911">
        <v>32021.697219443457</v>
      </c>
      <c r="I100" s="911">
        <v>33382.402688595714</v>
      </c>
      <c r="J100" s="912">
        <v>14.778563282235707</v>
      </c>
      <c r="K100" s="912">
        <v>27.990294422351468</v>
      </c>
      <c r="L100" s="898"/>
    </row>
    <row r="101" spans="1:12" s="909" customFormat="1" ht="15.75" customHeight="1" x14ac:dyDescent="0.25">
      <c r="A101" s="891" t="s">
        <v>3285</v>
      </c>
      <c r="B101" s="910">
        <v>473471.71997981356</v>
      </c>
      <c r="C101" s="911">
        <v>149979.39783585654</v>
      </c>
      <c r="D101" s="911">
        <v>72719.102963212164</v>
      </c>
      <c r="E101" s="911">
        <v>36648.046505275393</v>
      </c>
      <c r="F101" s="911">
        <v>37877.794053523074</v>
      </c>
      <c r="G101" s="911">
        <v>8998.7215287979034</v>
      </c>
      <c r="H101" s="911">
        <v>34841.308909689076</v>
      </c>
      <c r="I101" s="911">
        <v>27649.324976477485</v>
      </c>
      <c r="J101" s="912">
        <v>15.358700402700407</v>
      </c>
      <c r="K101" s="912">
        <v>24.435387149229978</v>
      </c>
      <c r="L101" s="898"/>
    </row>
    <row r="102" spans="1:12" s="909" customFormat="1" ht="15.75" customHeight="1" x14ac:dyDescent="0.25">
      <c r="A102" s="891" t="s">
        <v>3286</v>
      </c>
      <c r="B102" s="910">
        <v>480061.20814166061</v>
      </c>
      <c r="C102" s="911">
        <v>149876.30159740118</v>
      </c>
      <c r="D102" s="911">
        <v>63759.16759120713</v>
      </c>
      <c r="E102" s="911">
        <v>39276.324253339975</v>
      </c>
      <c r="F102" s="911">
        <v>38404.953420725069</v>
      </c>
      <c r="G102" s="911">
        <v>8992.5355187999121</v>
      </c>
      <c r="H102" s="911">
        <v>25354.214170482075</v>
      </c>
      <c r="I102" s="911">
        <v>30283.788734540056</v>
      </c>
      <c r="J102" s="912">
        <v>13.281466302603755</v>
      </c>
      <c r="K102" s="912">
        <v>26.205826961786343</v>
      </c>
      <c r="L102" s="898"/>
    </row>
    <row r="103" spans="1:12" s="909" customFormat="1" ht="15.75" customHeight="1" x14ac:dyDescent="0.25">
      <c r="A103" s="891" t="s">
        <v>3287</v>
      </c>
      <c r="B103" s="910">
        <v>481781.37499180919</v>
      </c>
      <c r="C103" s="911">
        <v>156772.72896667561</v>
      </c>
      <c r="D103" s="911">
        <v>63264.542162366422</v>
      </c>
      <c r="E103" s="911">
        <v>44282.207465811596</v>
      </c>
      <c r="F103" s="911">
        <v>38542.566776260966</v>
      </c>
      <c r="G103" s="911">
        <v>9406.3211553133642</v>
      </c>
      <c r="H103" s="911">
        <v>24721.975386105452</v>
      </c>
      <c r="I103" s="911">
        <v>34875.886310498245</v>
      </c>
      <c r="J103" s="912">
        <v>13.131379801355333</v>
      </c>
      <c r="K103" s="912">
        <v>28.246116373482565</v>
      </c>
      <c r="L103" s="898"/>
    </row>
    <row r="104" spans="1:12" s="909" customFormat="1" ht="15.75" customHeight="1" x14ac:dyDescent="0.25">
      <c r="A104" s="891" t="s">
        <v>3288</v>
      </c>
      <c r="B104" s="910">
        <v>485574.71506499965</v>
      </c>
      <c r="C104" s="911">
        <v>150796.37123321131</v>
      </c>
      <c r="D104" s="911">
        <v>59150.094510864292</v>
      </c>
      <c r="E104" s="911">
        <v>44756.099827593127</v>
      </c>
      <c r="F104" s="911">
        <v>38846.033960803572</v>
      </c>
      <c r="G104" s="911">
        <v>9047.7397072899785</v>
      </c>
      <c r="H104" s="911">
        <v>20304.060550060702</v>
      </c>
      <c r="I104" s="911">
        <v>35708.360120303158</v>
      </c>
      <c r="J104" s="912">
        <v>12.181460993689999</v>
      </c>
      <c r="K104" s="912">
        <v>29.679825490214494</v>
      </c>
      <c r="L104" s="898"/>
    </row>
    <row r="105" spans="1:12" s="909" customFormat="1" ht="15.75" customHeight="1" x14ac:dyDescent="0.25">
      <c r="A105" s="891" t="s">
        <v>3289</v>
      </c>
      <c r="B105" s="910">
        <v>484094.36413183936</v>
      </c>
      <c r="C105" s="911">
        <v>150269.87786368156</v>
      </c>
      <c r="D105" s="911">
        <v>62931.329664193581</v>
      </c>
      <c r="E105" s="911">
        <v>49184.125342699554</v>
      </c>
      <c r="F105" s="911">
        <v>38727.605953578168</v>
      </c>
      <c r="G105" s="911">
        <v>9016.1500545476229</v>
      </c>
      <c r="H105" s="911">
        <v>24203.72371061541</v>
      </c>
      <c r="I105" s="911">
        <v>40167.975288151931</v>
      </c>
      <c r="J105" s="912">
        <v>12.999806303684775</v>
      </c>
      <c r="K105" s="912">
        <v>32.730528594238493</v>
      </c>
      <c r="L105" s="898"/>
    </row>
    <row r="106" spans="1:12" s="909" customFormat="1" ht="15.75" customHeight="1" x14ac:dyDescent="0.25">
      <c r="A106" s="891" t="s">
        <v>3290</v>
      </c>
      <c r="B106" s="910">
        <v>490755.83145439852</v>
      </c>
      <c r="C106" s="911">
        <v>151987.44668250755</v>
      </c>
      <c r="D106" s="911">
        <v>65565.392585915717</v>
      </c>
      <c r="E106" s="911">
        <v>52673.259804868176</v>
      </c>
      <c r="F106" s="911">
        <v>39275.90018443099</v>
      </c>
      <c r="G106" s="911">
        <v>9107.6715498911162</v>
      </c>
      <c r="H106" s="911">
        <v>26289.492401484713</v>
      </c>
      <c r="I106" s="911">
        <v>43565.588254977061</v>
      </c>
      <c r="J106" s="912">
        <v>13.360084258521562</v>
      </c>
      <c r="K106" s="912">
        <v>34.656322580969068</v>
      </c>
      <c r="L106" s="898"/>
    </row>
    <row r="107" spans="1:12" s="909" customFormat="1" ht="15.75" customHeight="1" x14ac:dyDescent="0.25">
      <c r="A107" s="891">
        <v>44378</v>
      </c>
      <c r="B107" s="910">
        <v>491847.58458091709</v>
      </c>
      <c r="C107" s="911">
        <v>151939.53137012263</v>
      </c>
      <c r="D107" s="911">
        <v>65088.55270101213</v>
      </c>
      <c r="E107" s="911">
        <v>46137.662945877455</v>
      </c>
      <c r="F107" s="911">
        <v>39363.284359994468</v>
      </c>
      <c r="G107" s="911">
        <v>9104.7636870665392</v>
      </c>
      <c r="H107" s="911">
        <v>25725.268341017672</v>
      </c>
      <c r="I107" s="911">
        <v>37032.899258810925</v>
      </c>
      <c r="J107" s="912">
        <v>13.233480196201711</v>
      </c>
      <c r="K107" s="912">
        <v>30.365805745107071</v>
      </c>
      <c r="L107" s="898"/>
    </row>
    <row r="108" spans="1:12" s="909" customFormat="1" ht="15.75" customHeight="1" x14ac:dyDescent="0.25">
      <c r="A108" s="891">
        <v>44392</v>
      </c>
      <c r="B108" s="910">
        <v>494332.43840061995</v>
      </c>
      <c r="C108" s="911">
        <v>157665.6445190972</v>
      </c>
      <c r="D108" s="911">
        <v>65202.017440840013</v>
      </c>
      <c r="E108" s="911">
        <v>50312.472834534863</v>
      </c>
      <c r="F108" s="911">
        <v>39562.13046284255</v>
      </c>
      <c r="G108" s="911">
        <v>9448.2871280511154</v>
      </c>
      <c r="H108" s="911">
        <v>25639.886977997448</v>
      </c>
      <c r="I108" s="911">
        <v>40864.185706483739</v>
      </c>
      <c r="J108" s="912">
        <v>13.189912774447263</v>
      </c>
      <c r="K108" s="912">
        <v>31.91086618013399</v>
      </c>
      <c r="L108" s="898"/>
    </row>
    <row r="109" spans="1:12" s="909" customFormat="1" ht="15.75" customHeight="1" x14ac:dyDescent="0.25">
      <c r="A109" s="891">
        <v>44406</v>
      </c>
      <c r="B109" s="910">
        <v>496257.79445336206</v>
      </c>
      <c r="C109" s="911">
        <v>163337.44614575611</v>
      </c>
      <c r="D109" s="911">
        <v>63512.973652910718</v>
      </c>
      <c r="E109" s="911">
        <v>45058.520014218579</v>
      </c>
      <c r="F109" s="911">
        <v>39716.456909833323</v>
      </c>
      <c r="G109" s="911">
        <v>9788.3717535720934</v>
      </c>
      <c r="H109" s="911">
        <v>23796.516743077387</v>
      </c>
      <c r="I109" s="911">
        <v>35270.148260646478</v>
      </c>
      <c r="J109" s="912">
        <v>12.798383090964149</v>
      </c>
      <c r="K109" s="912">
        <v>27.586154355572624</v>
      </c>
      <c r="L109" s="898"/>
    </row>
    <row r="110" spans="1:12" s="909" customFormat="1" ht="15.75" customHeight="1" x14ac:dyDescent="0.25">
      <c r="A110" s="891">
        <v>44420</v>
      </c>
      <c r="B110" s="910">
        <v>498404.46721439948</v>
      </c>
      <c r="C110" s="911">
        <v>162025.2487401602</v>
      </c>
      <c r="D110" s="911">
        <v>64540.444548418571</v>
      </c>
      <c r="E110" s="911">
        <v>43027.604048455454</v>
      </c>
      <c r="F110" s="911">
        <v>39887.959841720505</v>
      </c>
      <c r="G110" s="911">
        <v>9709.8130759831893</v>
      </c>
      <c r="H110" s="911">
        <v>24652.484706698055</v>
      </c>
      <c r="I110" s="911">
        <v>33317.790972472256</v>
      </c>
      <c r="J110" s="912">
        <v>12.949411330347308</v>
      </c>
      <c r="K110" s="912">
        <v>26.556110472299782</v>
      </c>
      <c r="L110" s="898"/>
    </row>
    <row r="111" spans="1:12" s="909" customFormat="1" ht="15.75" customHeight="1" x14ac:dyDescent="0.25">
      <c r="A111" s="891">
        <v>44434</v>
      </c>
      <c r="B111" s="910">
        <v>501879.64120578277</v>
      </c>
      <c r="C111" s="911">
        <v>162122.84058369207</v>
      </c>
      <c r="D111" s="911">
        <v>62076.911903413573</v>
      </c>
      <c r="E111" s="911">
        <v>39725.541680599395</v>
      </c>
      <c r="F111" s="911">
        <v>40165.948946698925</v>
      </c>
      <c r="G111" s="911">
        <v>9715.6871973442903</v>
      </c>
      <c r="H111" s="911">
        <v>21910.962956714626</v>
      </c>
      <c r="I111" s="911">
        <v>30009.854483255102</v>
      </c>
      <c r="J111" s="912">
        <v>12.368884251664742</v>
      </c>
      <c r="K111" s="912">
        <v>24.503359019355468</v>
      </c>
      <c r="L111" s="898"/>
    </row>
    <row r="112" spans="1:12" s="909" customFormat="1" ht="15.75" customHeight="1" x14ac:dyDescent="0.25">
      <c r="A112" s="891">
        <v>44448</v>
      </c>
      <c r="B112" s="910">
        <v>499500.75710360426</v>
      </c>
      <c r="C112" s="911">
        <v>163963.00437805988</v>
      </c>
      <c r="D112" s="911">
        <v>69114.059355831414</v>
      </c>
      <c r="E112" s="911">
        <v>50731.746813945661</v>
      </c>
      <c r="F112" s="911">
        <v>39975.481218032612</v>
      </c>
      <c r="G112" s="911">
        <v>9826.2147753753998</v>
      </c>
      <c r="H112" s="911">
        <v>29138.578137798821</v>
      </c>
      <c r="I112" s="911">
        <v>40905.532038570265</v>
      </c>
      <c r="J112" s="912">
        <v>13.836627547192304</v>
      </c>
      <c r="K112" s="912">
        <v>30.940971718821558</v>
      </c>
      <c r="L112" s="898"/>
    </row>
    <row r="113" spans="1:16" s="909" customFormat="1" ht="15.75" customHeight="1" x14ac:dyDescent="0.25">
      <c r="A113" s="891">
        <v>44462</v>
      </c>
      <c r="B113" s="910">
        <v>503424.08147374581</v>
      </c>
      <c r="C113" s="911">
        <v>163858.0389110723</v>
      </c>
      <c r="D113" s="911">
        <v>72495.396001954985</v>
      </c>
      <c r="E113" s="911">
        <v>55215.855390498771</v>
      </c>
      <c r="F113" s="911">
        <v>40289.564463120405</v>
      </c>
      <c r="G113" s="911">
        <v>9819.7538757487855</v>
      </c>
      <c r="H113" s="911">
        <v>32205.831538834602</v>
      </c>
      <c r="I113" s="911">
        <v>45396.10151475</v>
      </c>
      <c r="J113" s="912">
        <v>14.400462486762407</v>
      </c>
      <c r="K113" s="912">
        <v>33.697373505406759</v>
      </c>
      <c r="L113" s="898"/>
    </row>
    <row r="114" spans="1:16" s="909" customFormat="1" ht="15.75" customHeight="1" x14ac:dyDescent="0.25">
      <c r="A114" s="891">
        <v>44476</v>
      </c>
      <c r="B114" s="910">
        <v>503444.0497649663</v>
      </c>
      <c r="C114" s="911">
        <v>164861.09057667502</v>
      </c>
      <c r="D114" s="911">
        <v>78215.105447568567</v>
      </c>
      <c r="E114" s="911">
        <v>55689.917534513734</v>
      </c>
      <c r="F114" s="911">
        <v>40291.103148221715</v>
      </c>
      <c r="G114" s="911">
        <v>9879.9810593321927</v>
      </c>
      <c r="H114" s="911">
        <v>37924.002299346852</v>
      </c>
      <c r="I114" s="911">
        <v>45809.936475181545</v>
      </c>
      <c r="J114" s="912">
        <v>15.53600752339479</v>
      </c>
      <c r="K114" s="912">
        <v>33.779903638701811</v>
      </c>
      <c r="L114" s="898"/>
    </row>
    <row r="115" spans="1:16" s="909" customFormat="1" ht="15.75" customHeight="1" x14ac:dyDescent="0.25">
      <c r="A115" s="891">
        <v>44490</v>
      </c>
      <c r="B115" s="910">
        <v>507421.10935918993</v>
      </c>
      <c r="C115" s="911">
        <v>166167.40029519438</v>
      </c>
      <c r="D115" s="911">
        <v>70167.532238529311</v>
      </c>
      <c r="E115" s="911">
        <v>64030.36145106257</v>
      </c>
      <c r="F115" s="911">
        <v>40609.148277171058</v>
      </c>
      <c r="G115" s="911">
        <v>9958.4493713847623</v>
      </c>
      <c r="H115" s="911">
        <v>29558.383961358231</v>
      </c>
      <c r="I115" s="911">
        <v>54071.912079677815</v>
      </c>
      <c r="J115" s="912">
        <v>13.828264324111824</v>
      </c>
      <c r="K115" s="912">
        <v>38.533648198932759</v>
      </c>
      <c r="L115" s="898"/>
    </row>
    <row r="116" spans="1:16" s="909" customFormat="1" ht="15.75" customHeight="1" x14ac:dyDescent="0.25">
      <c r="A116" s="891">
        <v>44504</v>
      </c>
      <c r="B116" s="910">
        <v>513365.18231708428</v>
      </c>
      <c r="C116" s="911">
        <v>168129.59103283327</v>
      </c>
      <c r="D116" s="911">
        <v>70796.202197767154</v>
      </c>
      <c r="E116" s="911">
        <v>60986.948423522001</v>
      </c>
      <c r="F116" s="911">
        <v>41084.643548481872</v>
      </c>
      <c r="G116" s="911">
        <v>10076.203739633653</v>
      </c>
      <c r="H116" s="911">
        <v>29711.558649285278</v>
      </c>
      <c r="I116" s="911">
        <v>50910.744683888348</v>
      </c>
      <c r="J116" s="912">
        <v>13.790612343094061</v>
      </c>
      <c r="K116" s="912">
        <v>36.273774324242616</v>
      </c>
      <c r="L116" s="898"/>
    </row>
    <row r="117" spans="1:16" s="909" customFormat="1" ht="15.75" customHeight="1" x14ac:dyDescent="0.25">
      <c r="A117" s="891">
        <v>44518</v>
      </c>
      <c r="B117" s="910">
        <v>516892.77577990427</v>
      </c>
      <c r="C117" s="911">
        <v>167763.70773448612</v>
      </c>
      <c r="D117" s="911">
        <v>65321.74467697143</v>
      </c>
      <c r="E117" s="911">
        <v>58236.373267314761</v>
      </c>
      <c r="F117" s="911">
        <v>41366.859712338832</v>
      </c>
      <c r="G117" s="911">
        <v>10054.244226609293</v>
      </c>
      <c r="H117" s="911">
        <v>23954.884964632594</v>
      </c>
      <c r="I117" s="911">
        <v>48182.129040705469</v>
      </c>
      <c r="J117" s="912">
        <v>12.637387817698148</v>
      </c>
      <c r="K117" s="912">
        <v>34.713332253888588</v>
      </c>
      <c r="L117" s="898"/>
    </row>
    <row r="118" spans="1:16" s="909" customFormat="1" ht="15.75" customHeight="1" x14ac:dyDescent="0.25">
      <c r="A118" s="891">
        <v>44532</v>
      </c>
      <c r="B118" s="910">
        <v>512860.88644957647</v>
      </c>
      <c r="C118" s="911">
        <v>176003.10773474682</v>
      </c>
      <c r="D118" s="911">
        <v>66802.550845412872</v>
      </c>
      <c r="E118" s="911">
        <v>57583.25862504448</v>
      </c>
      <c r="F118" s="911">
        <v>41044.143942415947</v>
      </c>
      <c r="G118" s="911">
        <v>10548.731694247441</v>
      </c>
      <c r="H118" s="911">
        <v>25758.406902996911</v>
      </c>
      <c r="I118" s="911">
        <v>47034.526930797037</v>
      </c>
      <c r="J118" s="912">
        <v>13.025471937989325</v>
      </c>
      <c r="K118" s="912">
        <v>32.717182876013666</v>
      </c>
      <c r="L118" s="898"/>
    </row>
    <row r="119" spans="1:16" s="909" customFormat="1" ht="15.75" customHeight="1" x14ac:dyDescent="0.25">
      <c r="A119" s="891">
        <v>44546</v>
      </c>
      <c r="B119" s="910">
        <v>515007.31415479071</v>
      </c>
      <c r="C119" s="911">
        <v>173762.77187500332</v>
      </c>
      <c r="D119" s="911">
        <v>69832.383086470712</v>
      </c>
      <c r="E119" s="911">
        <v>59340.980258663323</v>
      </c>
      <c r="F119" s="911">
        <v>41215.706009384368</v>
      </c>
      <c r="G119" s="911">
        <v>10414.425654749375</v>
      </c>
      <c r="H119" s="911">
        <v>28616.67707708634</v>
      </c>
      <c r="I119" s="911">
        <v>48926.554603913944</v>
      </c>
      <c r="J119" s="912">
        <v>13.559493460996144</v>
      </c>
      <c r="K119" s="912">
        <v>34.150571850540231</v>
      </c>
      <c r="L119" s="898"/>
    </row>
    <row r="120" spans="1:16" s="909" customFormat="1" ht="15.75" customHeight="1" thickBot="1" x14ac:dyDescent="0.3">
      <c r="A120" s="913">
        <v>44560</v>
      </c>
      <c r="B120" s="914">
        <v>520230.81333910779</v>
      </c>
      <c r="C120" s="915">
        <v>174305.90994693153</v>
      </c>
      <c r="D120" s="915">
        <v>81792.203707551438</v>
      </c>
      <c r="E120" s="915">
        <v>67850.636788741947</v>
      </c>
      <c r="F120" s="915">
        <v>41633.576884438502</v>
      </c>
      <c r="G120" s="915">
        <v>10447.020733833491</v>
      </c>
      <c r="H120" s="915">
        <v>40158.626823112936</v>
      </c>
      <c r="I120" s="915">
        <v>57403.616054908452</v>
      </c>
      <c r="J120" s="916">
        <v>15.722291261943363</v>
      </c>
      <c r="K120" s="916">
        <v>38.926182600119233</v>
      </c>
      <c r="L120" s="898"/>
    </row>
    <row r="121" spans="1:16" s="909" customFormat="1" ht="13.5" customHeight="1" x14ac:dyDescent="0.25">
      <c r="A121" s="3483" t="s">
        <v>3291</v>
      </c>
      <c r="B121" s="3483"/>
      <c r="C121" s="3483"/>
      <c r="D121" s="3483"/>
      <c r="E121" s="3483"/>
      <c r="F121" s="3483"/>
      <c r="G121" s="3483"/>
      <c r="H121" s="3483"/>
      <c r="I121" s="3483"/>
      <c r="J121" s="3483"/>
      <c r="K121" s="917"/>
      <c r="L121" s="908"/>
    </row>
    <row r="122" spans="1:16" s="909" customFormat="1" ht="30.75" customHeight="1" x14ac:dyDescent="0.25">
      <c r="A122" s="3490" t="s">
        <v>3292</v>
      </c>
      <c r="B122" s="3490"/>
      <c r="C122" s="3490"/>
      <c r="D122" s="3490"/>
      <c r="E122" s="3490"/>
      <c r="F122" s="3490"/>
      <c r="G122" s="3490"/>
      <c r="H122" s="3490"/>
      <c r="I122" s="3490"/>
      <c r="J122" s="3490"/>
      <c r="K122" s="3490"/>
      <c r="L122" s="918"/>
      <c r="M122" s="918"/>
      <c r="N122" s="918"/>
      <c r="O122" s="918"/>
      <c r="P122" s="918"/>
    </row>
    <row r="123" spans="1:16" s="909" customFormat="1" ht="13.5" customHeight="1" x14ac:dyDescent="0.25">
      <c r="A123" s="3483" t="s">
        <v>3293</v>
      </c>
      <c r="B123" s="3483"/>
      <c r="C123" s="3483"/>
      <c r="D123" s="3483"/>
      <c r="E123" s="3483"/>
      <c r="F123" s="3483"/>
      <c r="G123" s="3483"/>
      <c r="H123" s="3483"/>
      <c r="I123" s="3483"/>
      <c r="J123" s="3483"/>
      <c r="K123" s="917"/>
    </row>
    <row r="124" spans="1:16" ht="13.5" customHeight="1" x14ac:dyDescent="0.25">
      <c r="A124" s="322" t="s">
        <v>3294</v>
      </c>
      <c r="B124" s="919"/>
      <c r="C124" s="919"/>
      <c r="D124" s="919"/>
      <c r="E124" s="919"/>
      <c r="F124" s="919"/>
      <c r="G124" s="919"/>
      <c r="H124" s="919"/>
      <c r="I124" s="919"/>
      <c r="J124" s="919"/>
      <c r="K124" s="919"/>
      <c r="L124" s="909"/>
    </row>
    <row r="125" spans="1:16" ht="13.5" customHeight="1" x14ac:dyDescent="0.25">
      <c r="A125" s="322" t="s">
        <v>3295</v>
      </c>
      <c r="B125" s="919"/>
      <c r="C125" s="919"/>
      <c r="D125" s="919"/>
      <c r="E125" s="919"/>
      <c r="F125" s="919"/>
      <c r="G125" s="919"/>
      <c r="H125" s="920"/>
      <c r="I125" s="920"/>
      <c r="J125" s="919"/>
      <c r="K125" s="919"/>
      <c r="L125" s="909"/>
    </row>
    <row r="126" spans="1:16" ht="13.5" customHeight="1" x14ac:dyDescent="0.25">
      <c r="A126" s="322" t="s">
        <v>3296</v>
      </c>
      <c r="B126" s="919"/>
      <c r="C126" s="919"/>
      <c r="D126" s="919"/>
      <c r="E126" s="919"/>
      <c r="F126" s="919"/>
      <c r="G126" s="919"/>
      <c r="H126" s="920"/>
      <c r="I126" s="920"/>
      <c r="J126" s="919"/>
      <c r="K126" s="919"/>
      <c r="L126" s="909"/>
    </row>
    <row r="127" spans="1:16" ht="13.5" customHeight="1" x14ac:dyDescent="0.25">
      <c r="A127" s="322" t="s">
        <v>3297</v>
      </c>
      <c r="B127" s="919"/>
      <c r="C127" s="919"/>
      <c r="D127" s="919"/>
      <c r="E127" s="919"/>
      <c r="F127" s="919"/>
      <c r="G127" s="919"/>
      <c r="H127" s="920"/>
      <c r="I127" s="920"/>
      <c r="J127" s="919"/>
      <c r="K127" s="919"/>
      <c r="L127" s="909"/>
    </row>
    <row r="128" spans="1:16" ht="13.5" customHeight="1" x14ac:dyDescent="0.25">
      <c r="A128" s="322" t="s">
        <v>3298</v>
      </c>
      <c r="B128" s="919"/>
      <c r="C128" s="919"/>
      <c r="D128" s="919"/>
      <c r="E128" s="919"/>
      <c r="F128" s="919"/>
      <c r="G128" s="919"/>
      <c r="H128" s="920"/>
      <c r="I128" s="920"/>
      <c r="J128" s="919"/>
      <c r="K128" s="919"/>
      <c r="L128" s="909"/>
    </row>
    <row r="129" spans="1:12" ht="13.5" customHeight="1" x14ac:dyDescent="0.25">
      <c r="A129" s="322" t="s">
        <v>3299</v>
      </c>
      <c r="B129" s="919"/>
      <c r="C129" s="919"/>
      <c r="D129" s="919"/>
      <c r="E129" s="919"/>
      <c r="F129" s="919"/>
      <c r="G129" s="919"/>
      <c r="H129" s="919"/>
      <c r="I129" s="919"/>
      <c r="J129" s="919"/>
      <c r="K129" s="919"/>
      <c r="L129" s="909"/>
    </row>
    <row r="130" spans="1:12" ht="13.5" customHeight="1" x14ac:dyDescent="0.25">
      <c r="A130" s="322" t="s">
        <v>3300</v>
      </c>
      <c r="B130" s="919"/>
      <c r="C130" s="919"/>
      <c r="D130" s="919"/>
      <c r="E130" s="919"/>
      <c r="F130" s="919"/>
      <c r="G130" s="919"/>
      <c r="H130" s="920"/>
      <c r="I130" s="920"/>
      <c r="J130" s="919"/>
      <c r="K130" s="919"/>
      <c r="L130" s="909"/>
    </row>
    <row r="131" spans="1:12" ht="13.5" customHeight="1" x14ac:dyDescent="0.25">
      <c r="A131" s="3484" t="s">
        <v>359</v>
      </c>
      <c r="B131" s="3484"/>
      <c r="C131" s="3484"/>
      <c r="D131" s="3484"/>
      <c r="E131" s="3484"/>
      <c r="F131" s="3484"/>
      <c r="G131" s="3484"/>
      <c r="H131" s="3484"/>
      <c r="I131" s="3484"/>
      <c r="J131" s="3484"/>
      <c r="K131" s="917"/>
      <c r="L131" s="909"/>
    </row>
  </sheetData>
  <mergeCells count="18">
    <mergeCell ref="A131:J131"/>
    <mergeCell ref="H5:I5"/>
    <mergeCell ref="J5:K5"/>
    <mergeCell ref="B7:I7"/>
    <mergeCell ref="J7:K7"/>
    <mergeCell ref="A121:J121"/>
    <mergeCell ref="A122:K122"/>
    <mergeCell ref="A3:A7"/>
    <mergeCell ref="B3:C4"/>
    <mergeCell ref="D3:E4"/>
    <mergeCell ref="F3:G3"/>
    <mergeCell ref="H3:I4"/>
    <mergeCell ref="J3:K4"/>
    <mergeCell ref="F4:G4"/>
    <mergeCell ref="B5:C5"/>
    <mergeCell ref="D5:E5"/>
    <mergeCell ref="F5:G5"/>
    <mergeCell ref="A123:J123"/>
  </mergeCells>
  <pageMargins left="0.75" right="0.75" top="0.75" bottom="0.75" header="0.3"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34"/>
  <sheetViews>
    <sheetView zoomScaleNormal="100" zoomScaleSheetLayoutView="90" workbookViewId="0">
      <pane xSplit="1" ySplit="5" topLeftCell="B6" activePane="bottomRight" state="frozen"/>
      <selection activeCell="D33" sqref="D33"/>
      <selection pane="topRight" activeCell="D33" sqref="D33"/>
      <selection pane="bottomLeft" activeCell="D33" sqref="D33"/>
      <selection pane="bottomRight" activeCell="D33" sqref="D33"/>
    </sheetView>
  </sheetViews>
  <sheetFormatPr defaultColWidth="9.140625" defaultRowHeight="14.25" x14ac:dyDescent="0.25"/>
  <cols>
    <col min="1" max="1" width="45.85546875" style="923" customWidth="1"/>
    <col min="2" max="2" width="18.7109375" style="923" bestFit="1" customWidth="1"/>
    <col min="3" max="4" width="17.28515625" style="923" bestFit="1" customWidth="1"/>
    <col min="5" max="5" width="16" style="923" bestFit="1" customWidth="1"/>
    <col min="6" max="6" width="17.28515625" style="923" bestFit="1" customWidth="1"/>
    <col min="7" max="7" width="18.7109375" style="923" bestFit="1" customWidth="1"/>
    <col min="8" max="8" width="15.85546875" style="923" customWidth="1"/>
    <col min="9" max="16384" width="9.140625" style="923"/>
  </cols>
  <sheetData>
    <row r="1" spans="1:8" s="922" customFormat="1" ht="18.75" x14ac:dyDescent="0.25">
      <c r="A1" s="921" t="s">
        <v>3301</v>
      </c>
    </row>
    <row r="2" spans="1:8" ht="12" customHeight="1" thickBot="1" x14ac:dyDescent="0.3">
      <c r="G2" s="924" t="s">
        <v>27</v>
      </c>
    </row>
    <row r="3" spans="1:8" s="928" customFormat="1" ht="18" thickTop="1" thickBot="1" x14ac:dyDescent="0.3">
      <c r="A3" s="3500" t="s">
        <v>3302</v>
      </c>
      <c r="B3" s="925" t="s">
        <v>3303</v>
      </c>
      <c r="C3" s="926"/>
      <c r="D3" s="926"/>
      <c r="E3" s="926"/>
      <c r="F3" s="926"/>
      <c r="G3" s="927"/>
    </row>
    <row r="4" spans="1:8" s="928" customFormat="1" ht="16.5" x14ac:dyDescent="0.25">
      <c r="A4" s="3501"/>
      <c r="B4" s="929" t="s">
        <v>3304</v>
      </c>
      <c r="C4" s="3503" t="s">
        <v>3305</v>
      </c>
      <c r="D4" s="930" t="s">
        <v>3306</v>
      </c>
      <c r="E4" s="930" t="s">
        <v>3307</v>
      </c>
      <c r="F4" s="3503" t="s">
        <v>3308</v>
      </c>
      <c r="G4" s="3505" t="s">
        <v>3309</v>
      </c>
    </row>
    <row r="5" spans="1:8" s="928" customFormat="1" ht="17.25" thickBot="1" x14ac:dyDescent="0.3">
      <c r="A5" s="3502"/>
      <c r="B5" s="931" t="s">
        <v>3310</v>
      </c>
      <c r="C5" s="3504"/>
      <c r="D5" s="932" t="s">
        <v>3311</v>
      </c>
      <c r="E5" s="932" t="s">
        <v>3312</v>
      </c>
      <c r="F5" s="3504"/>
      <c r="G5" s="3506"/>
    </row>
    <row r="6" spans="1:8" ht="17.25" thickTop="1" x14ac:dyDescent="0.25">
      <c r="A6" s="933"/>
      <c r="B6" s="934"/>
      <c r="C6" s="935"/>
      <c r="D6" s="935"/>
      <c r="E6" s="935"/>
      <c r="F6" s="935"/>
      <c r="G6" s="936"/>
    </row>
    <row r="7" spans="1:8" ht="15" customHeight="1" x14ac:dyDescent="0.25">
      <c r="A7" s="937" t="s">
        <v>3313</v>
      </c>
      <c r="B7" s="938">
        <v>575865219525.42163</v>
      </c>
      <c r="C7" s="939">
        <v>102095601351.19487</v>
      </c>
      <c r="D7" s="939">
        <v>25773090334.615273</v>
      </c>
      <c r="E7" s="939">
        <v>3455354474.802876</v>
      </c>
      <c r="F7" s="939">
        <v>11466804751.344097</v>
      </c>
      <c r="G7" s="940">
        <v>718656070437.37866</v>
      </c>
      <c r="H7" s="941"/>
    </row>
    <row r="8" spans="1:8" ht="16.5" x14ac:dyDescent="0.25">
      <c r="A8" s="933"/>
      <c r="B8" s="942"/>
      <c r="C8" s="943"/>
      <c r="D8" s="943"/>
      <c r="E8" s="943"/>
      <c r="F8" s="943"/>
      <c r="G8" s="944"/>
      <c r="H8" s="941"/>
    </row>
    <row r="9" spans="1:8" ht="15" customHeight="1" x14ac:dyDescent="0.25">
      <c r="A9" s="937" t="s">
        <v>3314</v>
      </c>
      <c r="B9" s="938">
        <v>258387795141.39432</v>
      </c>
      <c r="C9" s="939">
        <v>15585320038.608105</v>
      </c>
      <c r="D9" s="939">
        <v>5169856934.1315117</v>
      </c>
      <c r="E9" s="939">
        <v>3544950177.9497895</v>
      </c>
      <c r="F9" s="939">
        <v>2113841026.8282356</v>
      </c>
      <c r="G9" s="940">
        <v>284801763318.91199</v>
      </c>
      <c r="H9" s="941"/>
    </row>
    <row r="10" spans="1:8" ht="16.5" x14ac:dyDescent="0.25">
      <c r="A10" s="937"/>
      <c r="B10" s="945"/>
      <c r="C10" s="946"/>
      <c r="D10" s="946"/>
      <c r="E10" s="946"/>
      <c r="F10" s="946"/>
      <c r="G10" s="940"/>
      <c r="H10" s="941"/>
    </row>
    <row r="11" spans="1:8" ht="16.5" x14ac:dyDescent="0.25">
      <c r="A11" s="937" t="s">
        <v>3315</v>
      </c>
      <c r="B11" s="942">
        <v>104448940521.41725</v>
      </c>
      <c r="C11" s="943">
        <v>5183345063.7791386</v>
      </c>
      <c r="D11" s="943">
        <v>1476615936.524344</v>
      </c>
      <c r="E11" s="943">
        <v>1776454874.6658411</v>
      </c>
      <c r="F11" s="943">
        <v>510516636.18288398</v>
      </c>
      <c r="G11" s="940">
        <v>113395873032.56946</v>
      </c>
      <c r="H11" s="941"/>
    </row>
    <row r="12" spans="1:8" ht="15" customHeight="1" x14ac:dyDescent="0.25">
      <c r="A12" s="937" t="s">
        <v>3316</v>
      </c>
      <c r="B12" s="942">
        <v>16595454645.816032</v>
      </c>
      <c r="C12" s="943">
        <v>177709404.92651486</v>
      </c>
      <c r="D12" s="943">
        <v>70898248.948985815</v>
      </c>
      <c r="E12" s="943">
        <v>242719703.58756417</v>
      </c>
      <c r="F12" s="943">
        <v>3098656.2879900001</v>
      </c>
      <c r="G12" s="940">
        <v>17089880659.567089</v>
      </c>
      <c r="H12" s="941"/>
    </row>
    <row r="13" spans="1:8" ht="15" customHeight="1" x14ac:dyDescent="0.25">
      <c r="A13" s="937" t="s">
        <v>3317</v>
      </c>
      <c r="B13" s="942">
        <v>16821022752.809008</v>
      </c>
      <c r="C13" s="943">
        <v>206851770.88790646</v>
      </c>
      <c r="D13" s="943">
        <v>382716416.05719614</v>
      </c>
      <c r="E13" s="943">
        <v>703018851.64433908</v>
      </c>
      <c r="F13" s="943">
        <v>1128815.4628609801</v>
      </c>
      <c r="G13" s="940">
        <v>18114738606.861313</v>
      </c>
      <c r="H13" s="941"/>
    </row>
    <row r="14" spans="1:8" ht="15" customHeight="1" x14ac:dyDescent="0.25">
      <c r="A14" s="937" t="s">
        <v>3318</v>
      </c>
      <c r="B14" s="942">
        <v>34574716357.950508</v>
      </c>
      <c r="C14" s="943">
        <v>5136739264.9526119</v>
      </c>
      <c r="D14" s="943">
        <v>121728522.30413838</v>
      </c>
      <c r="E14" s="943">
        <v>321939957.50179523</v>
      </c>
      <c r="F14" s="943">
        <v>486024779.72525948</v>
      </c>
      <c r="G14" s="940">
        <v>40641148882.434311</v>
      </c>
      <c r="H14" s="941"/>
    </row>
    <row r="15" spans="1:8" ht="15" customHeight="1" x14ac:dyDescent="0.25">
      <c r="A15" s="937" t="s">
        <v>3319</v>
      </c>
      <c r="B15" s="942">
        <v>30511717274.520325</v>
      </c>
      <c r="C15" s="943">
        <v>2753290933.4460578</v>
      </c>
      <c r="D15" s="943">
        <v>507987641.49483126</v>
      </c>
      <c r="E15" s="943">
        <v>98446957.04315348</v>
      </c>
      <c r="F15" s="943">
        <v>511079709.64630216</v>
      </c>
      <c r="G15" s="940">
        <v>34382522516.150665</v>
      </c>
      <c r="H15" s="941"/>
    </row>
    <row r="16" spans="1:8" ht="15" customHeight="1" x14ac:dyDescent="0.25">
      <c r="A16" s="937" t="s">
        <v>3320</v>
      </c>
      <c r="B16" s="942">
        <v>40999504612.355682</v>
      </c>
      <c r="C16" s="943">
        <v>1726617693.4691064</v>
      </c>
      <c r="D16" s="943">
        <v>2128774824.2413018</v>
      </c>
      <c r="E16" s="943">
        <v>386392116.06411707</v>
      </c>
      <c r="F16" s="943">
        <v>524226530.73475665</v>
      </c>
      <c r="G16" s="940">
        <v>45765515776.864967</v>
      </c>
      <c r="H16" s="941"/>
    </row>
    <row r="17" spans="1:12" ht="15" customHeight="1" x14ac:dyDescent="0.25">
      <c r="A17" s="937" t="s">
        <v>3321</v>
      </c>
      <c r="B17" s="942">
        <v>2936737803.4309068</v>
      </c>
      <c r="C17" s="943">
        <v>53114660.502973959</v>
      </c>
      <c r="D17" s="943">
        <v>174978687.41351819</v>
      </c>
      <c r="E17" s="943">
        <v>10648148.603723999</v>
      </c>
      <c r="F17" s="943">
        <v>0</v>
      </c>
      <c r="G17" s="940">
        <v>3175479299.9511228</v>
      </c>
      <c r="H17" s="941"/>
    </row>
    <row r="18" spans="1:12" ht="15" customHeight="1" x14ac:dyDescent="0.25">
      <c r="A18" s="937" t="s">
        <v>3322</v>
      </c>
      <c r="B18" s="942">
        <v>4043155861.0609307</v>
      </c>
      <c r="C18" s="943">
        <v>215913969.67565143</v>
      </c>
      <c r="D18" s="943">
        <v>141970588.39329007</v>
      </c>
      <c r="E18" s="943">
        <v>0</v>
      </c>
      <c r="F18" s="943">
        <v>71519153.074339718</v>
      </c>
      <c r="G18" s="940">
        <v>4472559572.2042122</v>
      </c>
      <c r="H18" s="941"/>
    </row>
    <row r="19" spans="1:12" ht="15" customHeight="1" x14ac:dyDescent="0.25">
      <c r="A19" s="937" t="s">
        <v>3323</v>
      </c>
      <c r="B19" s="942">
        <v>448808993.94970006</v>
      </c>
      <c r="C19" s="943">
        <v>5863405.7957671396</v>
      </c>
      <c r="D19" s="943">
        <v>1583083.7367670501</v>
      </c>
      <c r="E19" s="943">
        <v>0</v>
      </c>
      <c r="F19" s="943">
        <v>1282904.6617983901</v>
      </c>
      <c r="G19" s="940">
        <v>457538388.14403266</v>
      </c>
      <c r="H19" s="941"/>
    </row>
    <row r="20" spans="1:12" ht="15" customHeight="1" x14ac:dyDescent="0.25">
      <c r="A20" s="937" t="s">
        <v>3324</v>
      </c>
      <c r="B20" s="942">
        <v>2448483582.9216671</v>
      </c>
      <c r="C20" s="943">
        <v>62001530.882829495</v>
      </c>
      <c r="D20" s="943">
        <v>100920603.17719504</v>
      </c>
      <c r="E20" s="943">
        <v>642768.86099232</v>
      </c>
      <c r="F20" s="943">
        <v>1899483.5513609401</v>
      </c>
      <c r="G20" s="940">
        <v>2613947969.3940454</v>
      </c>
      <c r="H20" s="941"/>
    </row>
    <row r="21" spans="1:12" ht="15" customHeight="1" x14ac:dyDescent="0.25">
      <c r="A21" s="937" t="s">
        <v>3325</v>
      </c>
      <c r="B21" s="942">
        <v>2411218538.7845659</v>
      </c>
      <c r="C21" s="943">
        <v>21862064.5225292</v>
      </c>
      <c r="D21" s="943">
        <v>31646638.367648263</v>
      </c>
      <c r="E21" s="943">
        <v>3680135.5163302803</v>
      </c>
      <c r="F21" s="943">
        <v>3064357.5006833998</v>
      </c>
      <c r="G21" s="940">
        <v>2471471734.6917567</v>
      </c>
      <c r="H21" s="941"/>
    </row>
    <row r="22" spans="1:12" ht="15" customHeight="1" x14ac:dyDescent="0.25">
      <c r="A22" s="937" t="s">
        <v>3326</v>
      </c>
      <c r="B22" s="942">
        <v>106108285.62609039</v>
      </c>
      <c r="C22" s="943">
        <v>21819992.891642317</v>
      </c>
      <c r="D22" s="3315">
        <v>8074820.0862189392</v>
      </c>
      <c r="E22" s="3315">
        <v>0</v>
      </c>
      <c r="F22" s="3315">
        <v>0</v>
      </c>
      <c r="G22" s="3316">
        <v>136003098.60395166</v>
      </c>
      <c r="H22" s="3317"/>
    </row>
    <row r="23" spans="1:12" ht="15" customHeight="1" x14ac:dyDescent="0.25">
      <c r="A23" s="937" t="s">
        <v>3327</v>
      </c>
      <c r="B23" s="942">
        <v>777957988.8177067</v>
      </c>
      <c r="C23" s="943">
        <v>1534927.41794984</v>
      </c>
      <c r="D23" s="943">
        <v>1628103.58966035</v>
      </c>
      <c r="E23" s="943">
        <v>767045.97801252</v>
      </c>
      <c r="F23" s="943">
        <v>0</v>
      </c>
      <c r="G23" s="940">
        <v>781888065.80332947</v>
      </c>
      <c r="H23" s="941"/>
    </row>
    <row r="24" spans="1:12" ht="15" customHeight="1" x14ac:dyDescent="0.25">
      <c r="A24" s="937" t="s">
        <v>3328</v>
      </c>
      <c r="B24" s="942">
        <v>956061799.56406188</v>
      </c>
      <c r="C24" s="943">
        <v>17559336.952391017</v>
      </c>
      <c r="D24" s="943">
        <v>18398815.774876557</v>
      </c>
      <c r="E24" s="943">
        <v>0</v>
      </c>
      <c r="F24" s="943">
        <v>0</v>
      </c>
      <c r="G24" s="940">
        <v>992019952.2913295</v>
      </c>
      <c r="H24" s="941"/>
    </row>
    <row r="25" spans="1:12" ht="15" customHeight="1" x14ac:dyDescent="0.25">
      <c r="A25" s="937" t="s">
        <v>3329</v>
      </c>
      <c r="B25" s="942">
        <v>307906122.36985254</v>
      </c>
      <c r="C25" s="943">
        <v>1096018.5050359999</v>
      </c>
      <c r="D25" s="943">
        <v>1934004.0215410902</v>
      </c>
      <c r="E25" s="943">
        <v>239618.48392044002</v>
      </c>
      <c r="F25" s="943">
        <v>0</v>
      </c>
      <c r="G25" s="940">
        <v>311175763.38035011</v>
      </c>
      <c r="H25" s="941"/>
    </row>
    <row r="26" spans="1:12" ht="16.5" x14ac:dyDescent="0.25">
      <c r="A26" s="937"/>
      <c r="B26" s="942"/>
      <c r="C26" s="943"/>
      <c r="D26" s="943"/>
      <c r="E26" s="943"/>
      <c r="F26" s="943"/>
      <c r="G26" s="944"/>
      <c r="H26" s="941"/>
    </row>
    <row r="27" spans="1:12" ht="15.75" customHeight="1" x14ac:dyDescent="0.25">
      <c r="A27" s="937" t="s">
        <v>522</v>
      </c>
      <c r="B27" s="938">
        <v>834253014666.81592</v>
      </c>
      <c r="C27" s="939">
        <v>117680921389.80298</v>
      </c>
      <c r="D27" s="939">
        <v>30942947268.746784</v>
      </c>
      <c r="E27" s="939">
        <v>7000304652.7526655</v>
      </c>
      <c r="F27" s="939">
        <v>13580645778.172333</v>
      </c>
      <c r="G27" s="940">
        <v>1003457833756.2906</v>
      </c>
      <c r="H27" s="941"/>
    </row>
    <row r="28" spans="1:12" ht="17.25" thickBot="1" x14ac:dyDescent="0.3">
      <c r="A28" s="947"/>
      <c r="B28" s="948"/>
      <c r="C28" s="949"/>
      <c r="D28" s="949"/>
      <c r="E28" s="949"/>
      <c r="F28" s="949"/>
      <c r="G28" s="950"/>
      <c r="H28" s="941"/>
    </row>
    <row r="29" spans="1:12" ht="15" hidden="1" thickTop="1" x14ac:dyDescent="0.25">
      <c r="A29" s="951"/>
      <c r="B29" s="952"/>
      <c r="C29" s="952"/>
      <c r="D29" s="952"/>
      <c r="E29" s="952"/>
      <c r="F29" s="952"/>
      <c r="G29" s="951"/>
      <c r="H29" s="941"/>
    </row>
    <row r="30" spans="1:12" s="953" customFormat="1" ht="16.5" thickTop="1" x14ac:dyDescent="0.25">
      <c r="A30" s="953" t="s">
        <v>3330</v>
      </c>
      <c r="B30" s="954"/>
      <c r="E30" s="955"/>
      <c r="G30" s="954"/>
      <c r="H30" s="954"/>
    </row>
    <row r="31" spans="1:12" s="953" customFormat="1" ht="15.75" x14ac:dyDescent="0.25">
      <c r="A31" s="953" t="s">
        <v>3331</v>
      </c>
      <c r="B31" s="954"/>
      <c r="C31" s="954"/>
      <c r="D31" s="954"/>
      <c r="E31" s="954"/>
      <c r="F31" s="954"/>
      <c r="G31" s="954"/>
      <c r="H31" s="954"/>
      <c r="I31" s="954"/>
      <c r="J31" s="954"/>
      <c r="K31" s="954"/>
      <c r="L31" s="954"/>
    </row>
    <row r="32" spans="1:12" s="953" customFormat="1" x14ac:dyDescent="0.25">
      <c r="A32" s="953" t="s">
        <v>386</v>
      </c>
      <c r="B32" s="954"/>
      <c r="C32" s="954"/>
      <c r="D32" s="954"/>
      <c r="E32" s="954"/>
      <c r="F32" s="954"/>
      <c r="G32" s="954"/>
      <c r="H32" s="954"/>
      <c r="I32" s="954"/>
      <c r="J32" s="954"/>
      <c r="K32" s="954"/>
      <c r="L32" s="954"/>
    </row>
    <row r="33" spans="1:7" s="953" customFormat="1" ht="17.25" customHeight="1" x14ac:dyDescent="0.25">
      <c r="A33" s="956" t="s">
        <v>359</v>
      </c>
      <c r="B33" s="954"/>
      <c r="C33" s="954"/>
      <c r="D33" s="954"/>
      <c r="E33" s="954"/>
      <c r="F33" s="954"/>
      <c r="G33" s="954"/>
    </row>
    <row r="34" spans="1:7" ht="15" customHeight="1" x14ac:dyDescent="0.25"/>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I109"/>
  <sheetViews>
    <sheetView zoomScale="90" zoomScaleNormal="90" zoomScaleSheetLayoutView="90" workbookViewId="0">
      <pane xSplit="22" ySplit="4" topLeftCell="AM5" activePane="bottomRight" state="frozen"/>
      <selection activeCell="D33" sqref="D33"/>
      <selection pane="topRight" activeCell="D33" sqref="D33"/>
      <selection pane="bottomLeft" activeCell="D33" sqref="D33"/>
      <selection pane="bottomRight" activeCell="D33" sqref="D33"/>
    </sheetView>
  </sheetViews>
  <sheetFormatPr defaultRowHeight="14.25" x14ac:dyDescent="0.2"/>
  <cols>
    <col min="1" max="1" width="56.42578125" style="1032" customWidth="1"/>
    <col min="2" max="2" width="8.42578125" style="1037" hidden="1" customWidth="1"/>
    <col min="3" max="3" width="10" style="1037" hidden="1" customWidth="1"/>
    <col min="4" max="4" width="11" style="1037" hidden="1" customWidth="1"/>
    <col min="5" max="5" width="9.5703125" style="1037" hidden="1" customWidth="1"/>
    <col min="6" max="6" width="9.42578125" style="1037" hidden="1" customWidth="1"/>
    <col min="7" max="7" width="8.5703125" style="1037" hidden="1" customWidth="1"/>
    <col min="8" max="8" width="10.85546875" style="1037" hidden="1" customWidth="1"/>
    <col min="9" max="10" width="9.5703125" style="1037" hidden="1" customWidth="1"/>
    <col min="11" max="11" width="10.28515625" style="964" hidden="1" customWidth="1"/>
    <col min="12" max="17" width="9.28515625" style="964" hidden="1" customWidth="1"/>
    <col min="18" max="18" width="7.5703125" style="964" hidden="1" customWidth="1"/>
    <col min="19" max="19" width="9.28515625" style="964" hidden="1" customWidth="1"/>
    <col min="20" max="20" width="7.5703125" style="964" hidden="1" customWidth="1"/>
    <col min="21" max="21" width="7.5703125" style="1034" hidden="1" customWidth="1"/>
    <col min="22" max="22" width="7.85546875" style="1034" hidden="1" customWidth="1"/>
    <col min="23" max="23" width="12.7109375" style="1035" hidden="1" customWidth="1"/>
    <col min="24" max="26" width="7.5703125" style="1036" hidden="1" customWidth="1"/>
    <col min="27" max="27" width="12.7109375" style="1036" hidden="1" customWidth="1"/>
    <col min="28" max="28" width="7.5703125" style="1036" hidden="1" customWidth="1"/>
    <col min="29" max="29" width="9.28515625" style="1036" hidden="1" customWidth="1"/>
    <col min="30" max="30" width="7.5703125" style="1036" hidden="1" customWidth="1"/>
    <col min="31" max="38" width="12.7109375" style="1036" hidden="1" customWidth="1"/>
    <col min="39" max="47" width="12.7109375" style="1036" customWidth="1"/>
    <col min="48" max="49" width="12.5703125" style="964" customWidth="1"/>
    <col min="50" max="50" width="12.28515625" style="964" customWidth="1"/>
    <col min="51" max="16384" width="9.140625" style="964"/>
  </cols>
  <sheetData>
    <row r="1" spans="1:61" s="957" customFormat="1" ht="27.75" customHeight="1" x14ac:dyDescent="0.25">
      <c r="A1" s="3512" t="s">
        <v>5350</v>
      </c>
      <c r="B1" s="3512"/>
      <c r="C1" s="3512"/>
      <c r="D1" s="3512"/>
      <c r="E1" s="3512"/>
      <c r="F1" s="3512"/>
      <c r="G1" s="3512"/>
      <c r="H1" s="3512"/>
      <c r="I1" s="3512"/>
      <c r="J1" s="3512"/>
      <c r="K1" s="3512"/>
      <c r="L1" s="3512"/>
      <c r="M1" s="3512"/>
      <c r="N1" s="3512"/>
      <c r="O1" s="3512"/>
      <c r="P1" s="3512"/>
      <c r="Q1" s="3512"/>
      <c r="R1" s="3512"/>
      <c r="S1" s="3512"/>
      <c r="T1" s="3512"/>
      <c r="U1" s="3512"/>
      <c r="V1" s="3512"/>
      <c r="W1" s="3512"/>
      <c r="X1" s="3512"/>
      <c r="Y1" s="3512"/>
      <c r="Z1" s="3512"/>
      <c r="AA1" s="3512"/>
      <c r="AB1" s="3512"/>
      <c r="AC1" s="3512"/>
      <c r="AD1" s="3512"/>
      <c r="AE1" s="3512"/>
      <c r="AF1" s="3512"/>
      <c r="AG1" s="3512"/>
      <c r="AH1" s="3512"/>
      <c r="AI1" s="3512"/>
      <c r="AJ1" s="3512"/>
      <c r="AK1" s="3512"/>
      <c r="AL1" s="3512"/>
      <c r="AM1" s="3512"/>
      <c r="AN1" s="3512"/>
      <c r="AO1" s="3512"/>
      <c r="AP1" s="3512"/>
      <c r="AQ1" s="3512"/>
      <c r="AR1" s="3512"/>
    </row>
    <row r="2" spans="1:61" s="957" customFormat="1" ht="13.5" customHeight="1" thickBot="1" x14ac:dyDescent="0.3">
      <c r="B2" s="958"/>
      <c r="C2" s="958"/>
      <c r="D2" s="958"/>
      <c r="E2" s="958"/>
      <c r="F2" s="958"/>
      <c r="G2" s="958"/>
      <c r="H2" s="958"/>
      <c r="I2" s="958"/>
      <c r="J2" s="958"/>
      <c r="K2" s="958"/>
      <c r="L2" s="958"/>
      <c r="M2" s="958"/>
      <c r="N2" s="958"/>
      <c r="O2" s="958"/>
      <c r="P2" s="958"/>
      <c r="Q2" s="958"/>
      <c r="R2" s="958"/>
      <c r="S2" s="958"/>
      <c r="T2" s="958"/>
      <c r="U2" s="958"/>
      <c r="V2" s="958"/>
      <c r="W2" s="959"/>
      <c r="X2" s="959"/>
      <c r="Y2" s="959"/>
      <c r="Z2" s="959"/>
      <c r="AA2" s="959"/>
      <c r="AB2" s="959"/>
      <c r="AC2" s="959"/>
      <c r="AD2" s="959"/>
      <c r="AE2" s="959"/>
      <c r="AF2" s="959"/>
      <c r="AG2" s="959"/>
      <c r="AH2" s="959"/>
      <c r="AI2" s="959"/>
      <c r="AJ2" s="959"/>
      <c r="AK2" s="960"/>
      <c r="AL2" s="960"/>
      <c r="AM2" s="959"/>
      <c r="AP2" s="960"/>
      <c r="AQ2" s="960"/>
      <c r="AR2" s="960"/>
      <c r="AS2" s="960"/>
      <c r="AT2" s="960"/>
      <c r="AU2" s="960"/>
      <c r="AW2" s="960"/>
      <c r="AX2" s="960" t="s">
        <v>3280</v>
      </c>
    </row>
    <row r="3" spans="1:61" s="962" customFormat="1" ht="16.5" customHeight="1" x14ac:dyDescent="0.3">
      <c r="A3" s="3513" t="s">
        <v>3332</v>
      </c>
      <c r="B3" s="961">
        <v>39873</v>
      </c>
      <c r="C3" s="961">
        <v>39965</v>
      </c>
      <c r="D3" s="961">
        <v>40057</v>
      </c>
      <c r="E3" s="961">
        <v>40148</v>
      </c>
      <c r="F3" s="961">
        <v>40238</v>
      </c>
      <c r="G3" s="961">
        <v>40330</v>
      </c>
      <c r="H3" s="961">
        <v>40422</v>
      </c>
      <c r="I3" s="961">
        <v>40513</v>
      </c>
      <c r="J3" s="961">
        <v>40603</v>
      </c>
      <c r="K3" s="961">
        <v>40695</v>
      </c>
      <c r="L3" s="961">
        <v>40787</v>
      </c>
      <c r="M3" s="961">
        <v>40878</v>
      </c>
      <c r="N3" s="961">
        <v>40969</v>
      </c>
      <c r="O3" s="961">
        <v>41061</v>
      </c>
      <c r="P3" s="961">
        <v>41153</v>
      </c>
      <c r="Q3" s="961">
        <v>41244</v>
      </c>
      <c r="R3" s="961">
        <v>41334</v>
      </c>
      <c r="S3" s="961">
        <v>41426</v>
      </c>
      <c r="T3" s="961">
        <v>41518</v>
      </c>
      <c r="U3" s="961">
        <v>41609</v>
      </c>
      <c r="V3" s="3515">
        <v>41883</v>
      </c>
      <c r="W3" s="3511">
        <v>41974</v>
      </c>
      <c r="X3" s="3511">
        <v>42064</v>
      </c>
      <c r="Y3" s="3511">
        <v>42157</v>
      </c>
      <c r="Z3" s="3511">
        <v>42250</v>
      </c>
      <c r="AA3" s="3511">
        <v>42339</v>
      </c>
      <c r="AB3" s="3511">
        <v>42430</v>
      </c>
      <c r="AC3" s="3511">
        <v>42523</v>
      </c>
      <c r="AD3" s="3511">
        <v>42616</v>
      </c>
      <c r="AE3" s="3511">
        <v>42708</v>
      </c>
      <c r="AF3" s="3511">
        <v>42795</v>
      </c>
      <c r="AG3" s="3511">
        <v>42887</v>
      </c>
      <c r="AH3" s="3511">
        <v>42979</v>
      </c>
      <c r="AI3" s="3511">
        <v>43070</v>
      </c>
      <c r="AJ3" s="3511">
        <v>43160</v>
      </c>
      <c r="AK3" s="3509" t="s">
        <v>2737</v>
      </c>
      <c r="AL3" s="3509" t="s">
        <v>3333</v>
      </c>
      <c r="AM3" s="3509" t="s">
        <v>3334</v>
      </c>
      <c r="AN3" s="3509" t="s">
        <v>3335</v>
      </c>
      <c r="AO3" s="3509" t="s">
        <v>2990</v>
      </c>
      <c r="AP3" s="3509" t="s">
        <v>3336</v>
      </c>
      <c r="AQ3" s="3509" t="s">
        <v>2991</v>
      </c>
      <c r="AR3" s="3509" t="s">
        <v>2788</v>
      </c>
      <c r="AS3" s="3509" t="s">
        <v>395</v>
      </c>
      <c r="AT3" s="3509" t="s">
        <v>298</v>
      </c>
      <c r="AU3" s="3509">
        <v>44166</v>
      </c>
      <c r="AV3" s="3509">
        <v>44256</v>
      </c>
      <c r="AW3" s="3509">
        <v>44349</v>
      </c>
      <c r="AX3" s="3509">
        <v>44441</v>
      </c>
    </row>
    <row r="4" spans="1:61" ht="9.75" customHeight="1" thickBot="1" x14ac:dyDescent="0.35">
      <c r="A4" s="3514"/>
      <c r="B4" s="963"/>
      <c r="C4" s="963"/>
      <c r="D4" s="963"/>
      <c r="E4" s="963"/>
      <c r="F4" s="963"/>
      <c r="G4" s="963"/>
      <c r="H4" s="963"/>
      <c r="I4" s="963"/>
      <c r="J4" s="963"/>
      <c r="K4" s="963"/>
      <c r="L4" s="963"/>
      <c r="M4" s="963"/>
      <c r="N4" s="963"/>
      <c r="O4" s="963"/>
      <c r="P4" s="963"/>
      <c r="Q4" s="963"/>
      <c r="R4" s="963"/>
      <c r="S4" s="963"/>
      <c r="T4" s="963"/>
      <c r="U4" s="963"/>
      <c r="V4" s="3516"/>
      <c r="W4" s="3510"/>
      <c r="X4" s="3510"/>
      <c r="Y4" s="3510"/>
      <c r="Z4" s="3510"/>
      <c r="AA4" s="3510"/>
      <c r="AB4" s="3510"/>
      <c r="AC4" s="3510"/>
      <c r="AD4" s="3510"/>
      <c r="AE4" s="3510"/>
      <c r="AF4" s="3510"/>
      <c r="AG4" s="3510"/>
      <c r="AH4" s="3510"/>
      <c r="AI4" s="3510"/>
      <c r="AJ4" s="3510"/>
      <c r="AK4" s="3510"/>
      <c r="AL4" s="3510"/>
      <c r="AM4" s="3510"/>
      <c r="AN4" s="3510"/>
      <c r="AO4" s="3510"/>
      <c r="AP4" s="3510"/>
      <c r="AQ4" s="3510"/>
      <c r="AR4" s="3510"/>
      <c r="AS4" s="3510"/>
      <c r="AT4" s="3510"/>
      <c r="AU4" s="3510"/>
      <c r="AV4" s="3510"/>
      <c r="AW4" s="3510"/>
      <c r="AX4" s="3510"/>
    </row>
    <row r="5" spans="1:61" s="970" customFormat="1" ht="17.25" x14ac:dyDescent="0.3">
      <c r="A5" s="965" t="s">
        <v>3337</v>
      </c>
      <c r="B5" s="966"/>
      <c r="C5" s="966"/>
      <c r="D5" s="966"/>
      <c r="E5" s="966"/>
      <c r="F5" s="966"/>
      <c r="G5" s="966"/>
      <c r="H5" s="966"/>
      <c r="I5" s="966"/>
      <c r="J5" s="966"/>
      <c r="K5" s="966"/>
      <c r="L5" s="966"/>
      <c r="M5" s="966"/>
      <c r="N5" s="966"/>
      <c r="O5" s="966"/>
      <c r="P5" s="966"/>
      <c r="Q5" s="966"/>
      <c r="R5" s="966"/>
      <c r="S5" s="966"/>
      <c r="T5" s="966"/>
      <c r="U5" s="966"/>
      <c r="V5" s="967"/>
      <c r="W5" s="968"/>
      <c r="X5" s="968"/>
      <c r="Y5" s="968"/>
      <c r="Z5" s="968"/>
      <c r="AA5" s="969"/>
      <c r="AB5" s="968"/>
      <c r="AC5" s="968"/>
      <c r="AD5" s="968"/>
      <c r="AE5" s="969"/>
      <c r="AF5" s="969"/>
      <c r="AG5" s="969"/>
      <c r="AH5" s="969"/>
      <c r="AI5" s="969"/>
      <c r="AJ5" s="969"/>
      <c r="AK5" s="969"/>
      <c r="AL5" s="969"/>
      <c r="AM5" s="969"/>
      <c r="AN5" s="969"/>
      <c r="AO5" s="969"/>
      <c r="AP5" s="969"/>
      <c r="AQ5" s="969"/>
      <c r="AR5" s="969"/>
      <c r="AS5" s="969"/>
      <c r="AT5" s="969"/>
      <c r="AU5" s="969"/>
      <c r="AV5" s="969"/>
      <c r="AW5" s="969"/>
      <c r="AX5" s="969"/>
    </row>
    <row r="6" spans="1:61" ht="17.25" x14ac:dyDescent="0.3">
      <c r="A6" s="971" t="s">
        <v>3338</v>
      </c>
      <c r="B6" s="972">
        <v>0.1718676367942365</v>
      </c>
      <c r="C6" s="972">
        <v>0.15997964794204753</v>
      </c>
      <c r="D6" s="972">
        <v>0.153</v>
      </c>
      <c r="E6" s="972">
        <v>0.154</v>
      </c>
      <c r="F6" s="972">
        <v>0.16700000000000001</v>
      </c>
      <c r="G6" s="972">
        <v>0.16549926722586525</v>
      </c>
      <c r="H6" s="972">
        <v>0.1591182920756036</v>
      </c>
      <c r="I6" s="972">
        <v>0.157946867635543</v>
      </c>
      <c r="J6" s="972">
        <v>0.17243388831771284</v>
      </c>
      <c r="K6" s="972">
        <v>0.16285419143411595</v>
      </c>
      <c r="L6" s="972">
        <v>0.15829854881621278</v>
      </c>
      <c r="M6" s="972">
        <v>0.156</v>
      </c>
      <c r="N6" s="972">
        <v>0.16</v>
      </c>
      <c r="O6" s="972">
        <v>0.16435170105853492</v>
      </c>
      <c r="P6" s="972">
        <v>0.17203186507637383</v>
      </c>
      <c r="Q6" s="972">
        <v>0.17090056720664193</v>
      </c>
      <c r="R6" s="972">
        <v>0.17430335722370124</v>
      </c>
      <c r="S6" s="972">
        <v>0.16400000000000001</v>
      </c>
      <c r="T6" s="972">
        <v>0.16900000000000001</v>
      </c>
      <c r="U6" s="972">
        <v>0.17299999999999999</v>
      </c>
      <c r="V6" s="973">
        <v>0.17508264034499557</v>
      </c>
      <c r="W6" s="974">
        <v>17.079466277427397</v>
      </c>
      <c r="X6" s="974">
        <v>17.740151884661529</v>
      </c>
      <c r="Y6" s="974">
        <v>17.599999999999998</v>
      </c>
      <c r="Z6" s="974">
        <v>18.2</v>
      </c>
      <c r="AA6" s="974">
        <v>18.383057849063054</v>
      </c>
      <c r="AB6" s="974">
        <v>18.675117348055888</v>
      </c>
      <c r="AC6" s="974">
        <v>18.201865156654755</v>
      </c>
      <c r="AD6" s="974">
        <v>18.18107339782329</v>
      </c>
      <c r="AE6" s="974">
        <v>18.234977514011121</v>
      </c>
      <c r="AF6" s="974">
        <v>18.478099253170633</v>
      </c>
      <c r="AG6" s="974">
        <v>18.600000000000001</v>
      </c>
      <c r="AH6" s="974">
        <v>18.2</v>
      </c>
      <c r="AI6" s="974">
        <v>18.600000000000001</v>
      </c>
      <c r="AJ6" s="974">
        <v>18.600000000000001</v>
      </c>
      <c r="AK6" s="974">
        <v>18</v>
      </c>
      <c r="AL6" s="974">
        <v>18.398676813123199</v>
      </c>
      <c r="AM6" s="974">
        <v>19.243484012944851</v>
      </c>
      <c r="AN6" s="974">
        <v>19.546290927550068</v>
      </c>
      <c r="AO6" s="974">
        <v>19.98532855093838</v>
      </c>
      <c r="AP6" s="974">
        <v>19.837974262374257</v>
      </c>
      <c r="AQ6" s="975">
        <v>19.600371347647538</v>
      </c>
      <c r="AR6" s="974">
        <v>19.294394145716151</v>
      </c>
      <c r="AS6" s="974">
        <v>20.360962428295718</v>
      </c>
      <c r="AT6" s="974">
        <v>19.880611409676508</v>
      </c>
      <c r="AU6" s="974">
        <v>19.707844948950726</v>
      </c>
      <c r="AV6" s="974">
        <v>19.752002668590912</v>
      </c>
      <c r="AW6" s="974">
        <v>19.7</v>
      </c>
      <c r="AX6" s="974">
        <v>20.7</v>
      </c>
    </row>
    <row r="7" spans="1:61" ht="17.25" x14ac:dyDescent="0.3">
      <c r="A7" s="971" t="s">
        <v>3339</v>
      </c>
      <c r="B7" s="972">
        <v>0.15055686147138789</v>
      </c>
      <c r="C7" s="972">
        <v>0.13834498252886165</v>
      </c>
      <c r="D7" s="972">
        <v>0.13206883192338364</v>
      </c>
      <c r="E7" s="972">
        <v>0.13257567692621144</v>
      </c>
      <c r="F7" s="972">
        <v>0.14600174663236906</v>
      </c>
      <c r="G7" s="972">
        <v>0.1423335452646744</v>
      </c>
      <c r="H7" s="972">
        <v>0.13647953285407111</v>
      </c>
      <c r="I7" s="972">
        <v>0.13638936851998498</v>
      </c>
      <c r="J7" s="972">
        <v>0.15014960288428036</v>
      </c>
      <c r="K7" s="972">
        <v>0.14085991820948748</v>
      </c>
      <c r="L7" s="972">
        <v>0.13806515998901453</v>
      </c>
      <c r="M7" s="972">
        <v>0.13900000000000001</v>
      </c>
      <c r="N7" s="972">
        <v>0.14499999999999999</v>
      </c>
      <c r="O7" s="972">
        <v>0.15037147410328416</v>
      </c>
      <c r="P7" s="972">
        <v>0.15749874257434712</v>
      </c>
      <c r="Q7" s="972">
        <v>0.15521270336226159</v>
      </c>
      <c r="R7" s="972">
        <v>0.15935757455659602</v>
      </c>
      <c r="S7" s="972">
        <v>0.15</v>
      </c>
      <c r="T7" s="972">
        <v>0.14799999999999999</v>
      </c>
      <c r="U7" s="972">
        <v>0.151</v>
      </c>
      <c r="V7" s="973">
        <v>0.15122846815962562</v>
      </c>
      <c r="W7" s="974">
        <v>15.121041423645831</v>
      </c>
      <c r="X7" s="974">
        <v>15.369758545732349</v>
      </c>
      <c r="Y7" s="974">
        <v>15.2</v>
      </c>
      <c r="Z7" s="974">
        <v>16.600000000000001</v>
      </c>
      <c r="AA7" s="974">
        <v>16.977039339356185</v>
      </c>
      <c r="AB7" s="974">
        <v>17.241235556886664</v>
      </c>
      <c r="AC7" s="974">
        <v>16.53574933076268</v>
      </c>
      <c r="AD7" s="974">
        <v>16.562261888658959</v>
      </c>
      <c r="AE7" s="974">
        <v>16.664238987111755</v>
      </c>
      <c r="AF7" s="974">
        <v>16.935946304592171</v>
      </c>
      <c r="AG7" s="974">
        <v>17.2</v>
      </c>
      <c r="AH7" s="974">
        <v>16.8</v>
      </c>
      <c r="AI7" s="974">
        <v>17.299999999999997</v>
      </c>
      <c r="AJ7" s="974">
        <v>17.2</v>
      </c>
      <c r="AK7" s="974">
        <v>16.7</v>
      </c>
      <c r="AL7" s="974">
        <v>17.055065710101662</v>
      </c>
      <c r="AM7" s="974">
        <v>17.867932104146984</v>
      </c>
      <c r="AN7" s="974">
        <v>18.162603154807112</v>
      </c>
      <c r="AO7" s="974">
        <v>18.524051642907786</v>
      </c>
      <c r="AP7" s="974">
        <v>18.444901394979841</v>
      </c>
      <c r="AQ7" s="975">
        <v>18.21484157642093</v>
      </c>
      <c r="AR7" s="974">
        <v>18.021312422135612</v>
      </c>
      <c r="AS7" s="974">
        <v>19.022911522605384</v>
      </c>
      <c r="AT7" s="974">
        <v>18.520278174427229</v>
      </c>
      <c r="AU7" s="974">
        <v>18.337569014559815</v>
      </c>
      <c r="AV7" s="974">
        <v>18.404464005233415</v>
      </c>
      <c r="AW7" s="974">
        <v>18.3</v>
      </c>
      <c r="AX7" s="974">
        <v>19.399999999999999</v>
      </c>
    </row>
    <row r="8" spans="1:61" ht="17.25" x14ac:dyDescent="0.3">
      <c r="A8" s="971" t="s">
        <v>3340</v>
      </c>
      <c r="B8" s="972">
        <v>0.10140426111429046</v>
      </c>
      <c r="C8" s="972">
        <v>0.10589471241226837</v>
      </c>
      <c r="D8" s="972">
        <v>0.11068489597478232</v>
      </c>
      <c r="E8" s="972">
        <v>0.13420253822556999</v>
      </c>
      <c r="F8" s="972">
        <v>8.1405968067922219E-2</v>
      </c>
      <c r="G8" s="972">
        <v>7.5999999999999998E-2</v>
      </c>
      <c r="H8" s="972">
        <v>8.617944059955579E-2</v>
      </c>
      <c r="I8" s="972">
        <v>9.1381504838376093E-2</v>
      </c>
      <c r="J8" s="972">
        <v>8.2010890852598411E-2</v>
      </c>
      <c r="K8" s="972">
        <v>9.6056694525205336E-2</v>
      </c>
      <c r="L8" s="972">
        <v>9.6426830122635337E-2</v>
      </c>
      <c r="M8" s="972">
        <v>0.109</v>
      </c>
      <c r="N8" s="972">
        <v>0.107</v>
      </c>
      <c r="O8" s="972">
        <v>0.15815332093148349</v>
      </c>
      <c r="P8" s="972">
        <v>0.14694991323370413</v>
      </c>
      <c r="Q8" s="972">
        <v>0.12407532303703329</v>
      </c>
      <c r="R8" s="972">
        <v>0.11825260073262621</v>
      </c>
      <c r="S8" s="972">
        <v>0.13</v>
      </c>
      <c r="T8" s="972">
        <v>0.129</v>
      </c>
      <c r="U8" s="972">
        <v>0.127</v>
      </c>
      <c r="V8" s="973">
        <v>0.1221773840544107</v>
      </c>
      <c r="W8" s="974">
        <v>16.446667143528636</v>
      </c>
      <c r="X8" s="974">
        <v>16.411092890645577</v>
      </c>
      <c r="Y8" s="974">
        <v>17.8</v>
      </c>
      <c r="Z8" s="974">
        <v>17.899999999999999</v>
      </c>
      <c r="AA8" s="974">
        <v>19.106987017216934</v>
      </c>
      <c r="AB8" s="974">
        <v>18.707460028369997</v>
      </c>
      <c r="AC8" s="974">
        <v>18.505255305394439</v>
      </c>
      <c r="AD8" s="974">
        <v>18.688264715851261</v>
      </c>
      <c r="AE8" s="974">
        <v>18.665572688503023</v>
      </c>
      <c r="AF8" s="974">
        <v>19.275934037268701</v>
      </c>
      <c r="AG8" s="974">
        <v>18</v>
      </c>
      <c r="AH8" s="974">
        <v>18.3</v>
      </c>
      <c r="AI8" s="974">
        <v>16.600000000000001</v>
      </c>
      <c r="AJ8" s="974">
        <v>15.6</v>
      </c>
      <c r="AK8" s="974">
        <v>14.3</v>
      </c>
      <c r="AL8" s="974">
        <v>9.9073415848788198</v>
      </c>
      <c r="AM8" s="974">
        <v>13.894017800239904</v>
      </c>
      <c r="AN8" s="974">
        <v>12.987379307258815</v>
      </c>
      <c r="AO8" s="974">
        <v>12.687120676440983</v>
      </c>
      <c r="AP8" s="974">
        <v>11.541547614822806</v>
      </c>
      <c r="AQ8" s="975">
        <v>10.397266259056606</v>
      </c>
      <c r="AR8" s="974">
        <v>11.482813013192354</v>
      </c>
      <c r="AS8" s="974">
        <v>12.220372398420672</v>
      </c>
      <c r="AT8" s="974">
        <v>11.135984273161625</v>
      </c>
      <c r="AU8" s="974">
        <v>10.213019762269575</v>
      </c>
      <c r="AV8" s="974">
        <v>10.564795482922449</v>
      </c>
      <c r="AW8" s="974">
        <v>8.1999999999999993</v>
      </c>
      <c r="AX8" s="974">
        <v>7.6</v>
      </c>
    </row>
    <row r="9" spans="1:61" ht="15.75" hidden="1" customHeight="1" x14ac:dyDescent="0.3">
      <c r="A9" s="971"/>
      <c r="B9" s="972">
        <v>0.8239611283071826</v>
      </c>
      <c r="C9" s="972">
        <v>1.4373029210939954</v>
      </c>
      <c r="D9" s="972">
        <v>1.6411025237915049</v>
      </c>
      <c r="E9" s="972">
        <v>2.0360524518371519</v>
      </c>
      <c r="F9" s="972">
        <v>2.5552436349246372</v>
      </c>
      <c r="G9" s="972"/>
      <c r="H9" s="972"/>
      <c r="I9" s="972"/>
      <c r="J9" s="972"/>
      <c r="K9" s="972"/>
      <c r="L9" s="972"/>
      <c r="M9" s="972"/>
      <c r="N9" s="972"/>
      <c r="O9" s="972"/>
      <c r="P9" s="972"/>
      <c r="Q9" s="972"/>
      <c r="R9" s="972"/>
      <c r="S9" s="972"/>
      <c r="T9" s="972"/>
      <c r="U9" s="972"/>
      <c r="V9" s="973"/>
      <c r="W9" s="976"/>
      <c r="X9" s="976"/>
      <c r="Y9" s="976"/>
      <c r="Z9" s="976"/>
      <c r="AA9" s="977"/>
      <c r="AB9" s="976"/>
      <c r="AC9" s="976"/>
      <c r="AD9" s="976"/>
      <c r="AE9" s="977"/>
      <c r="AF9" s="977"/>
      <c r="AG9" s="977"/>
      <c r="AH9" s="977"/>
      <c r="AI9" s="977"/>
      <c r="AJ9" s="977"/>
      <c r="AK9" s="977"/>
      <c r="AL9" s="977"/>
      <c r="AM9" s="977"/>
      <c r="AN9" s="977"/>
      <c r="AO9" s="977"/>
      <c r="AP9" s="977">
        <v>0</v>
      </c>
      <c r="AQ9" s="977"/>
      <c r="AR9" s="977"/>
      <c r="AS9" s="977"/>
      <c r="AT9" s="977"/>
      <c r="AU9" s="977"/>
      <c r="AV9" s="977"/>
      <c r="AW9" s="977"/>
      <c r="AX9" s="977"/>
    </row>
    <row r="10" spans="1:61" ht="15.75" hidden="1" customHeight="1" x14ac:dyDescent="0.3">
      <c r="A10" s="971"/>
      <c r="B10" s="972">
        <v>0.87272071449793776</v>
      </c>
      <c r="C10" s="972">
        <v>1.4515986239049474</v>
      </c>
      <c r="D10" s="972">
        <v>1.660813683255403</v>
      </c>
      <c r="E10" s="972">
        <v>2.0554942301869499</v>
      </c>
      <c r="F10" s="972">
        <v>2.5590518499363855</v>
      </c>
      <c r="G10" s="972"/>
      <c r="H10" s="972"/>
      <c r="I10" s="972"/>
      <c r="J10" s="972"/>
      <c r="K10" s="972"/>
      <c r="L10" s="972"/>
      <c r="M10" s="972"/>
      <c r="N10" s="972"/>
      <c r="O10" s="972"/>
      <c r="P10" s="972"/>
      <c r="Q10" s="972"/>
      <c r="R10" s="972"/>
      <c r="S10" s="972"/>
      <c r="T10" s="972"/>
      <c r="U10" s="972"/>
      <c r="V10" s="973"/>
      <c r="W10" s="976"/>
      <c r="X10" s="976"/>
      <c r="Y10" s="976"/>
      <c r="Z10" s="976"/>
      <c r="AA10" s="977"/>
      <c r="AB10" s="976"/>
      <c r="AC10" s="976"/>
      <c r="AD10" s="976"/>
      <c r="AE10" s="977"/>
      <c r="AF10" s="977"/>
      <c r="AG10" s="977"/>
      <c r="AH10" s="977"/>
      <c r="AI10" s="977"/>
      <c r="AJ10" s="977"/>
      <c r="AK10" s="977"/>
      <c r="AL10" s="977"/>
      <c r="AM10" s="977"/>
      <c r="AN10" s="977"/>
      <c r="AO10" s="977"/>
      <c r="AP10" s="977">
        <v>0</v>
      </c>
      <c r="AQ10" s="977"/>
      <c r="AR10" s="977"/>
      <c r="AS10" s="977"/>
      <c r="AT10" s="977"/>
      <c r="AU10" s="977"/>
      <c r="AV10" s="977"/>
      <c r="AW10" s="977"/>
      <c r="AX10" s="977"/>
    </row>
    <row r="11" spans="1:61" ht="15.75" hidden="1" customHeight="1" x14ac:dyDescent="0.3">
      <c r="A11" s="971"/>
      <c r="B11" s="972"/>
      <c r="C11" s="972"/>
      <c r="D11" s="972"/>
      <c r="E11" s="972"/>
      <c r="F11" s="972"/>
      <c r="G11" s="972"/>
      <c r="H11" s="972"/>
      <c r="I11" s="972"/>
      <c r="J11" s="972"/>
      <c r="K11" s="972"/>
      <c r="L11" s="972"/>
      <c r="M11" s="972"/>
      <c r="N11" s="972"/>
      <c r="O11" s="972"/>
      <c r="P11" s="972"/>
      <c r="Q11" s="972"/>
      <c r="R11" s="972"/>
      <c r="S11" s="972"/>
      <c r="T11" s="972"/>
      <c r="U11" s="972"/>
      <c r="V11" s="973"/>
      <c r="W11" s="976"/>
      <c r="X11" s="976"/>
      <c r="Y11" s="976"/>
      <c r="Z11" s="976"/>
      <c r="AA11" s="977"/>
      <c r="AB11" s="976"/>
      <c r="AC11" s="976"/>
      <c r="AD11" s="976"/>
      <c r="AE11" s="977"/>
      <c r="AF11" s="977"/>
      <c r="AG11" s="977"/>
      <c r="AH11" s="977"/>
      <c r="AI11" s="977"/>
      <c r="AJ11" s="977"/>
      <c r="AK11" s="977"/>
      <c r="AL11" s="977"/>
      <c r="AM11" s="977"/>
      <c r="AN11" s="977"/>
      <c r="AO11" s="977"/>
      <c r="AP11" s="977">
        <v>0</v>
      </c>
      <c r="AQ11" s="977"/>
      <c r="AR11" s="977"/>
      <c r="AS11" s="977"/>
      <c r="AT11" s="977"/>
      <c r="AU11" s="977"/>
      <c r="AV11" s="977"/>
      <c r="AW11" s="977"/>
      <c r="AX11" s="977"/>
    </row>
    <row r="12" spans="1:61" ht="9" customHeight="1" x14ac:dyDescent="0.3">
      <c r="A12" s="971"/>
      <c r="B12" s="972"/>
      <c r="C12" s="972"/>
      <c r="D12" s="972"/>
      <c r="E12" s="972"/>
      <c r="F12" s="972"/>
      <c r="G12" s="972"/>
      <c r="H12" s="972"/>
      <c r="I12" s="972"/>
      <c r="J12" s="972"/>
      <c r="K12" s="972"/>
      <c r="L12" s="972"/>
      <c r="M12" s="972"/>
      <c r="N12" s="972"/>
      <c r="O12" s="972"/>
      <c r="P12" s="972"/>
      <c r="Q12" s="972"/>
      <c r="R12" s="972"/>
      <c r="S12" s="972"/>
      <c r="T12" s="972"/>
      <c r="U12" s="972"/>
      <c r="V12" s="973"/>
      <c r="W12" s="976"/>
      <c r="X12" s="976"/>
      <c r="Y12" s="976"/>
      <c r="Z12" s="976"/>
      <c r="AA12" s="977"/>
      <c r="AB12" s="976"/>
      <c r="AC12" s="976"/>
      <c r="AD12" s="976"/>
      <c r="AE12" s="977"/>
      <c r="AF12" s="977"/>
      <c r="AG12" s="977"/>
      <c r="AH12" s="977"/>
      <c r="AI12" s="977"/>
      <c r="AJ12" s="977"/>
      <c r="AK12" s="977"/>
      <c r="AL12" s="977"/>
      <c r="AM12" s="977"/>
      <c r="AN12" s="977"/>
      <c r="AO12" s="977"/>
      <c r="AP12" s="977"/>
      <c r="AQ12" s="977"/>
      <c r="AR12" s="977"/>
      <c r="AS12" s="977"/>
      <c r="AT12" s="977"/>
      <c r="AU12" s="977"/>
      <c r="AV12" s="977"/>
      <c r="AW12" s="977"/>
      <c r="AX12" s="977"/>
    </row>
    <row r="13" spans="1:61" s="970" customFormat="1" ht="17.25" x14ac:dyDescent="0.3">
      <c r="A13" s="978" t="s">
        <v>3341</v>
      </c>
      <c r="B13" s="972"/>
      <c r="C13" s="972"/>
      <c r="D13" s="972"/>
      <c r="E13" s="972"/>
      <c r="F13" s="972"/>
      <c r="G13" s="972"/>
      <c r="H13" s="972"/>
      <c r="I13" s="972"/>
      <c r="J13" s="972"/>
      <c r="K13" s="972"/>
      <c r="L13" s="972"/>
      <c r="M13" s="972"/>
      <c r="N13" s="972"/>
      <c r="O13" s="972"/>
      <c r="P13" s="972"/>
      <c r="Q13" s="972"/>
      <c r="R13" s="972"/>
      <c r="S13" s="972"/>
      <c r="T13" s="972"/>
      <c r="U13" s="972"/>
      <c r="V13" s="973"/>
      <c r="W13" s="976"/>
      <c r="X13" s="976"/>
      <c r="Y13" s="976"/>
      <c r="Z13" s="976"/>
      <c r="AA13" s="977"/>
      <c r="AB13" s="976"/>
      <c r="AC13" s="976"/>
      <c r="AD13" s="976"/>
      <c r="AE13" s="977"/>
      <c r="AF13" s="977"/>
      <c r="AG13" s="977"/>
      <c r="AH13" s="977"/>
      <c r="AI13" s="977"/>
      <c r="AJ13" s="977"/>
      <c r="AK13" s="977"/>
      <c r="AL13" s="977"/>
      <c r="AM13" s="977"/>
      <c r="AN13" s="977"/>
      <c r="AO13" s="977"/>
      <c r="AP13" s="977"/>
      <c r="AQ13" s="977"/>
      <c r="AR13" s="977"/>
      <c r="AS13" s="977"/>
      <c r="AT13" s="977"/>
      <c r="AU13" s="977"/>
      <c r="AV13" s="977"/>
      <c r="AW13" s="977"/>
      <c r="AX13" s="977"/>
    </row>
    <row r="14" spans="1:61" s="980" customFormat="1" ht="17.25" x14ac:dyDescent="0.3">
      <c r="A14" s="979" t="s">
        <v>3342</v>
      </c>
      <c r="B14" s="972">
        <v>2.5197925557508143E-2</v>
      </c>
      <c r="C14" s="972">
        <v>2.6045615462957972E-2</v>
      </c>
      <c r="D14" s="972">
        <v>2.6486309631902225E-2</v>
      </c>
      <c r="E14" s="972">
        <v>3.2924285771855202E-2</v>
      </c>
      <c r="F14" s="972">
        <v>2.7363296386452005E-2</v>
      </c>
      <c r="G14" s="972">
        <v>2.4065356759438657E-2</v>
      </c>
      <c r="H14" s="972">
        <v>2.5049885804074492E-2</v>
      </c>
      <c r="I14" s="972">
        <v>2.7651856071952099E-2</v>
      </c>
      <c r="J14" s="972">
        <v>2.7561775187051701E-2</v>
      </c>
      <c r="K14" s="972">
        <v>2.6164216840683992E-2</v>
      </c>
      <c r="L14" s="972">
        <v>2.6373536194376886E-2</v>
      </c>
      <c r="M14" s="972">
        <v>2.8000000000000001E-2</v>
      </c>
      <c r="N14" s="972">
        <v>0.03</v>
      </c>
      <c r="O14" s="972">
        <v>3.7556230260331717E-2</v>
      </c>
      <c r="P14" s="972">
        <v>3.7761912444048883E-2</v>
      </c>
      <c r="Q14" s="972">
        <v>3.6370789830943655E-2</v>
      </c>
      <c r="R14" s="972">
        <v>3.8731735604897399E-2</v>
      </c>
      <c r="S14" s="972">
        <v>0.04</v>
      </c>
      <c r="T14" s="972">
        <v>4.1000000000000002E-2</v>
      </c>
      <c r="U14" s="972">
        <v>4.2000000000000003E-2</v>
      </c>
      <c r="V14" s="973">
        <v>4.4704044487761899E-2</v>
      </c>
      <c r="W14" s="974">
        <v>4.9197505521158353</v>
      </c>
      <c r="X14" s="974">
        <v>5.0754037081381709</v>
      </c>
      <c r="Y14" s="974">
        <v>5.8000000000000007</v>
      </c>
      <c r="Z14" s="974">
        <v>7.0000000000000009</v>
      </c>
      <c r="AA14" s="974">
        <v>7.1953207801947094</v>
      </c>
      <c r="AB14" s="974">
        <v>7.8326598836997245</v>
      </c>
      <c r="AC14" s="974">
        <v>7.96090474918556</v>
      </c>
      <c r="AD14" s="974">
        <v>7.9661725546600737</v>
      </c>
      <c r="AE14" s="974">
        <v>7.7566016498368402</v>
      </c>
      <c r="AF14" s="974">
        <v>7.8821384670888035</v>
      </c>
      <c r="AG14" s="974">
        <v>7.8</v>
      </c>
      <c r="AH14" s="974">
        <v>7.8</v>
      </c>
      <c r="AI14" s="974">
        <v>7.0000000000000009</v>
      </c>
      <c r="AJ14" s="974">
        <v>7.2</v>
      </c>
      <c r="AK14" s="974">
        <v>6.85</v>
      </c>
      <c r="AL14" s="974">
        <v>5.3421374731891733</v>
      </c>
      <c r="AM14" s="974">
        <v>6.521304404860345</v>
      </c>
      <c r="AN14" s="974">
        <v>6.2709373919024118</v>
      </c>
      <c r="AO14" s="974">
        <v>6.2569253530058333</v>
      </c>
      <c r="AP14" s="974">
        <v>5.8247478940608319</v>
      </c>
      <c r="AQ14" s="974">
        <v>4.9403213350838797</v>
      </c>
      <c r="AR14" s="974">
        <v>5.2919190662090099</v>
      </c>
      <c r="AS14" s="974">
        <v>5.8489702018065381</v>
      </c>
      <c r="AT14" s="974">
        <v>6.1127477251757902</v>
      </c>
      <c r="AU14" s="974">
        <v>6.2057092378954053</v>
      </c>
      <c r="AV14" s="974">
        <v>6.2436020991211656</v>
      </c>
      <c r="AW14" s="974">
        <v>5.6</v>
      </c>
      <c r="AX14" s="974">
        <v>5.3</v>
      </c>
      <c r="AY14" s="970"/>
      <c r="AZ14" s="970"/>
      <c r="BA14" s="970"/>
      <c r="BB14" s="970"/>
      <c r="BC14" s="970"/>
      <c r="BD14" s="970"/>
      <c r="BE14" s="970"/>
      <c r="BF14" s="970"/>
      <c r="BG14" s="970"/>
      <c r="BH14" s="970"/>
      <c r="BI14" s="970"/>
    </row>
    <row r="15" spans="1:61" ht="17.25" x14ac:dyDescent="0.3">
      <c r="A15" s="979" t="s">
        <v>3343</v>
      </c>
      <c r="B15" s="972"/>
      <c r="C15" s="972"/>
      <c r="D15" s="972"/>
      <c r="E15" s="972"/>
      <c r="F15" s="972"/>
      <c r="G15" s="972"/>
      <c r="H15" s="972"/>
      <c r="I15" s="972"/>
      <c r="J15" s="972"/>
      <c r="K15" s="972"/>
      <c r="L15" s="972"/>
      <c r="M15" s="972"/>
      <c r="N15" s="972"/>
      <c r="O15" s="972"/>
      <c r="P15" s="972"/>
      <c r="Q15" s="972"/>
      <c r="R15" s="972"/>
      <c r="S15" s="972"/>
      <c r="T15" s="972"/>
      <c r="U15" s="972"/>
      <c r="V15" s="973"/>
      <c r="W15" s="974"/>
      <c r="X15" s="974"/>
      <c r="Y15" s="974"/>
      <c r="Z15" s="974"/>
      <c r="AA15" s="974"/>
      <c r="AB15" s="974"/>
      <c r="AC15" s="974"/>
      <c r="AD15" s="974"/>
      <c r="AE15" s="974"/>
      <c r="AF15" s="974"/>
      <c r="AG15" s="974"/>
      <c r="AH15" s="974"/>
      <c r="AI15" s="974"/>
      <c r="AJ15" s="974"/>
      <c r="AK15" s="977"/>
      <c r="AL15" s="977"/>
      <c r="AM15" s="977"/>
      <c r="AN15" s="977"/>
      <c r="AO15" s="977"/>
      <c r="AP15" s="977"/>
      <c r="AQ15" s="977"/>
      <c r="AR15" s="977"/>
      <c r="AS15" s="977"/>
      <c r="AT15" s="977"/>
      <c r="AU15" s="977"/>
      <c r="AV15" s="977"/>
      <c r="AW15" s="977"/>
      <c r="AX15" s="977"/>
      <c r="AY15" s="970"/>
      <c r="AZ15" s="970"/>
      <c r="BA15" s="970"/>
      <c r="BB15" s="970"/>
      <c r="BC15" s="970"/>
      <c r="BD15" s="970"/>
      <c r="BE15" s="970"/>
      <c r="BF15" s="970"/>
      <c r="BG15" s="970"/>
      <c r="BH15" s="970"/>
      <c r="BI15" s="970"/>
    </row>
    <row r="16" spans="1:61" ht="17.25" x14ac:dyDescent="0.3">
      <c r="A16" s="981" t="s">
        <v>3344</v>
      </c>
      <c r="B16" s="972">
        <v>3.0155437159844183E-3</v>
      </c>
      <c r="C16" s="972">
        <v>4.3193631377357539E-3</v>
      </c>
      <c r="D16" s="972">
        <v>3.0841900478876497E-3</v>
      </c>
      <c r="E16" s="972">
        <v>3.3434742997696314E-3</v>
      </c>
      <c r="F16" s="972">
        <v>2.2633564100575953E-3</v>
      </c>
      <c r="G16" s="972">
        <v>2.5743099818762759E-3</v>
      </c>
      <c r="H16" s="972">
        <v>2.8677841566075546E-3</v>
      </c>
      <c r="I16" s="972">
        <v>2.7469582431086498E-3</v>
      </c>
      <c r="J16" s="972">
        <v>3.3967870062394778E-3</v>
      </c>
      <c r="K16" s="972">
        <v>3.3791447360746948E-3</v>
      </c>
      <c r="L16" s="972">
        <v>5.5081131733300684E-3</v>
      </c>
      <c r="M16" s="972">
        <v>5.0000000000000001E-3</v>
      </c>
      <c r="N16" s="972">
        <v>3.0000000000000001E-3</v>
      </c>
      <c r="O16" s="972">
        <v>2.1539319168444051E-3</v>
      </c>
      <c r="P16" s="972">
        <v>2.4931277095117804E-3</v>
      </c>
      <c r="Q16" s="972">
        <v>2.3703916738098897E-3</v>
      </c>
      <c r="R16" s="972">
        <v>5.0430731233156029E-3</v>
      </c>
      <c r="S16" s="972">
        <v>1E-3</v>
      </c>
      <c r="T16" s="972">
        <v>1.0999999999999999E-2</v>
      </c>
      <c r="U16" s="972">
        <v>3.0000000000000001E-3</v>
      </c>
      <c r="V16" s="973">
        <v>5.0000000000000001E-3</v>
      </c>
      <c r="W16" s="974">
        <v>0.3</v>
      </c>
      <c r="X16" s="974">
        <v>0.4</v>
      </c>
      <c r="Y16" s="974">
        <v>0.1</v>
      </c>
      <c r="Z16" s="974">
        <v>0</v>
      </c>
      <c r="AA16" s="974">
        <v>0.12920864087190195</v>
      </c>
      <c r="AB16" s="974">
        <v>0.17906161770768128</v>
      </c>
      <c r="AC16" s="974">
        <v>0.16272967686037082</v>
      </c>
      <c r="AD16" s="974">
        <v>0.26760242755425767</v>
      </c>
      <c r="AE16" s="974">
        <v>0.481251878227557</v>
      </c>
      <c r="AF16" s="974">
        <v>0.36791663612250475</v>
      </c>
      <c r="AG16" s="974">
        <v>0.28477117470647767</v>
      </c>
      <c r="AH16" s="974">
        <v>1.3</v>
      </c>
      <c r="AI16" s="974">
        <v>1.6</v>
      </c>
      <c r="AJ16" s="974">
        <v>1.81</v>
      </c>
      <c r="AK16" s="974">
        <v>2.38</v>
      </c>
      <c r="AL16" s="974">
        <v>3.5538292921179888</v>
      </c>
      <c r="AM16" s="974">
        <v>2.1473568829140626</v>
      </c>
      <c r="AN16" s="974">
        <v>3.1274194315739292</v>
      </c>
      <c r="AO16" s="974">
        <v>3.5695375004339382</v>
      </c>
      <c r="AP16" s="974">
        <v>2.3896054320652187</v>
      </c>
      <c r="AQ16" s="974">
        <v>2.4809779610665039</v>
      </c>
      <c r="AR16" s="974">
        <v>4.3927133173786013</v>
      </c>
      <c r="AS16" s="974">
        <v>4.6131039573140011</v>
      </c>
      <c r="AT16" s="974">
        <v>2.7809606158097804</v>
      </c>
      <c r="AU16" s="974">
        <v>4.2619886732251517</v>
      </c>
      <c r="AV16" s="974">
        <v>4.5343999631347538</v>
      </c>
      <c r="AW16" s="974">
        <v>5</v>
      </c>
      <c r="AX16" s="974">
        <v>4.9000000000000004</v>
      </c>
      <c r="AY16" s="970"/>
      <c r="AZ16" s="970"/>
      <c r="BA16" s="970"/>
      <c r="BB16" s="970"/>
      <c r="BC16" s="970"/>
      <c r="BD16" s="970"/>
      <c r="BE16" s="970"/>
      <c r="BF16" s="970"/>
      <c r="BG16" s="970"/>
      <c r="BH16" s="970"/>
      <c r="BI16" s="970"/>
    </row>
    <row r="17" spans="1:61" ht="15.75" hidden="1" customHeight="1" x14ac:dyDescent="0.3">
      <c r="A17" s="981" t="s">
        <v>3345</v>
      </c>
      <c r="B17" s="972">
        <v>0</v>
      </c>
      <c r="C17" s="972">
        <v>0</v>
      </c>
      <c r="D17" s="972">
        <v>0</v>
      </c>
      <c r="E17" s="972">
        <v>0</v>
      </c>
      <c r="F17" s="972">
        <v>0</v>
      </c>
      <c r="G17" s="972">
        <v>0</v>
      </c>
      <c r="H17" s="972">
        <v>0</v>
      </c>
      <c r="I17" s="972">
        <v>2.0742703303314701E-5</v>
      </c>
      <c r="J17" s="972">
        <v>0</v>
      </c>
      <c r="K17" s="972">
        <v>0</v>
      </c>
      <c r="L17" s="972">
        <v>0</v>
      </c>
      <c r="M17" s="972">
        <v>0</v>
      </c>
      <c r="N17" s="972">
        <v>0</v>
      </c>
      <c r="O17" s="972">
        <v>0</v>
      </c>
      <c r="P17" s="972">
        <v>0</v>
      </c>
      <c r="Q17" s="972">
        <v>0</v>
      </c>
      <c r="R17" s="972">
        <v>0</v>
      </c>
      <c r="S17" s="972">
        <v>0</v>
      </c>
      <c r="T17" s="972">
        <v>0</v>
      </c>
      <c r="U17" s="972">
        <v>0</v>
      </c>
      <c r="V17" s="973">
        <v>0</v>
      </c>
      <c r="W17" s="974">
        <v>0</v>
      </c>
      <c r="X17" s="974">
        <v>0</v>
      </c>
      <c r="Y17" s="974">
        <v>0</v>
      </c>
      <c r="Z17" s="974">
        <v>0</v>
      </c>
      <c r="AA17" s="974">
        <v>0</v>
      </c>
      <c r="AB17" s="974">
        <v>0</v>
      </c>
      <c r="AC17" s="974">
        <v>0</v>
      </c>
      <c r="AD17" s="974">
        <v>0</v>
      </c>
      <c r="AE17" s="974">
        <v>0</v>
      </c>
      <c r="AF17" s="974">
        <v>0</v>
      </c>
      <c r="AG17" s="974">
        <v>0</v>
      </c>
      <c r="AH17" s="974">
        <v>0</v>
      </c>
      <c r="AI17" s="974">
        <v>0</v>
      </c>
      <c r="AJ17" s="974"/>
      <c r="AK17" s="974"/>
      <c r="AL17" s="974"/>
      <c r="AM17" s="974">
        <v>0</v>
      </c>
      <c r="AN17" s="974">
        <v>6.3695963041807671E-6</v>
      </c>
      <c r="AO17" s="974">
        <v>7.3668169322201249E-3</v>
      </c>
      <c r="AP17" s="974">
        <v>0</v>
      </c>
      <c r="AQ17" s="974">
        <v>0</v>
      </c>
      <c r="AR17" s="974">
        <v>6.75889264937738E-8</v>
      </c>
      <c r="AS17" s="974">
        <v>0</v>
      </c>
      <c r="AT17" s="974">
        <v>1.1029404139373411E-6</v>
      </c>
      <c r="AU17" s="974">
        <v>5.0303897755392231E-7</v>
      </c>
      <c r="AV17" s="974">
        <v>0</v>
      </c>
      <c r="AW17" s="974"/>
      <c r="AX17" s="974"/>
      <c r="AY17" s="970"/>
      <c r="AZ17" s="970"/>
      <c r="BA17" s="970"/>
      <c r="BB17" s="970"/>
      <c r="BC17" s="970"/>
      <c r="BD17" s="970"/>
      <c r="BE17" s="970"/>
      <c r="BF17" s="970"/>
      <c r="BG17" s="970"/>
      <c r="BH17" s="970"/>
      <c r="BI17" s="970"/>
    </row>
    <row r="18" spans="1:61" ht="17.25" x14ac:dyDescent="0.3">
      <c r="A18" s="981" t="s">
        <v>3346</v>
      </c>
      <c r="B18" s="972">
        <v>1.4092549441701673E-2</v>
      </c>
      <c r="C18" s="972">
        <v>1.3649205921122077E-2</v>
      </c>
      <c r="D18" s="972">
        <v>1.270030536008563E-2</v>
      </c>
      <c r="E18" s="972">
        <v>1.2439305482407306E-2</v>
      </c>
      <c r="F18" s="972">
        <v>1.4445408951210477E-2</v>
      </c>
      <c r="G18" s="972">
        <v>1.2780911935204522E-2</v>
      </c>
      <c r="H18" s="972">
        <v>1.1694594426882133E-2</v>
      </c>
      <c r="I18" s="972">
        <v>1.1496703074599499E-2</v>
      </c>
      <c r="J18" s="972">
        <v>1.3575268995024543E-2</v>
      </c>
      <c r="K18" s="972">
        <v>1.3378856281861364E-2</v>
      </c>
      <c r="L18" s="972">
        <v>1.168141210745146E-2</v>
      </c>
      <c r="M18" s="972">
        <v>1.0999999999999999E-2</v>
      </c>
      <c r="N18" s="972">
        <v>1.2999999999999999E-2</v>
      </c>
      <c r="O18" s="972">
        <v>1.263616319426086E-2</v>
      </c>
      <c r="P18" s="972">
        <v>1.2535027180992352E-2</v>
      </c>
      <c r="Q18" s="972">
        <v>1.2154399056778346E-2</v>
      </c>
      <c r="R18" s="972">
        <v>1.2758537196127594E-2</v>
      </c>
      <c r="S18" s="972">
        <v>1.0999999999999999E-2</v>
      </c>
      <c r="T18" s="972">
        <v>1.2E-2</v>
      </c>
      <c r="U18" s="972">
        <v>1.2E-2</v>
      </c>
      <c r="V18" s="973">
        <v>1.6E-2</v>
      </c>
      <c r="W18" s="974">
        <v>1.5</v>
      </c>
      <c r="X18" s="974">
        <v>1.5</v>
      </c>
      <c r="Y18" s="974">
        <v>1.5</v>
      </c>
      <c r="Z18" s="974">
        <v>1.5</v>
      </c>
      <c r="AA18" s="974">
        <v>1.4886987448091058</v>
      </c>
      <c r="AB18" s="974">
        <v>1.5752569404762784</v>
      </c>
      <c r="AC18" s="974">
        <v>1.5881682048256272</v>
      </c>
      <c r="AD18" s="974">
        <v>2.255156749437071</v>
      </c>
      <c r="AE18" s="974">
        <v>2.3249145146920625</v>
      </c>
      <c r="AF18" s="974">
        <v>2.9106927784129084</v>
      </c>
      <c r="AG18" s="974">
        <v>3.1854958654870833</v>
      </c>
      <c r="AH18" s="974">
        <v>3.8</v>
      </c>
      <c r="AI18" s="974">
        <v>3.8</v>
      </c>
      <c r="AJ18" s="974">
        <v>3.95</v>
      </c>
      <c r="AK18" s="974">
        <v>3.95</v>
      </c>
      <c r="AL18" s="974">
        <v>3.9147436854671605</v>
      </c>
      <c r="AM18" s="974">
        <v>11.754983709697516</v>
      </c>
      <c r="AN18" s="974">
        <v>11.480056521486807</v>
      </c>
      <c r="AO18" s="974">
        <v>12.157369478837083</v>
      </c>
      <c r="AP18" s="974">
        <v>13.010093266233715</v>
      </c>
      <c r="AQ18" s="974">
        <v>12.080694668602995</v>
      </c>
      <c r="AR18" s="974">
        <v>11.697649694406847</v>
      </c>
      <c r="AS18" s="974">
        <v>11.397081061464027</v>
      </c>
      <c r="AT18" s="974">
        <v>9.7873211539381284</v>
      </c>
      <c r="AU18" s="974">
        <v>9.610060973660719</v>
      </c>
      <c r="AV18" s="974">
        <v>8.9051769358252493</v>
      </c>
      <c r="AW18" s="974">
        <v>9.8000000000000007</v>
      </c>
      <c r="AX18" s="974">
        <v>9.1</v>
      </c>
      <c r="AY18" s="970"/>
      <c r="AZ18" s="970"/>
      <c r="BA18" s="970"/>
      <c r="BB18" s="970"/>
      <c r="BC18" s="970"/>
      <c r="BD18" s="970"/>
      <c r="BE18" s="970"/>
      <c r="BF18" s="970"/>
      <c r="BG18" s="970"/>
      <c r="BH18" s="970"/>
      <c r="BI18" s="970"/>
    </row>
    <row r="19" spans="1:61" ht="15.75" hidden="1" customHeight="1" x14ac:dyDescent="0.3">
      <c r="A19" s="981" t="s">
        <v>3347</v>
      </c>
      <c r="B19" s="972">
        <v>1.2933583145196233E-4</v>
      </c>
      <c r="C19" s="972">
        <v>1.3542259299952717E-4</v>
      </c>
      <c r="D19" s="972">
        <v>2.7090594245465809E-5</v>
      </c>
      <c r="E19" s="972">
        <v>2.6432752449088304E-5</v>
      </c>
      <c r="F19" s="972">
        <v>2.6096989300145516E-5</v>
      </c>
      <c r="G19" s="972">
        <v>2.2143310927905979E-5</v>
      </c>
      <c r="H19" s="972">
        <v>2.0083563141495049E-5</v>
      </c>
      <c r="I19" s="972">
        <v>0</v>
      </c>
      <c r="J19" s="972">
        <v>1.6379894098325613E-5</v>
      </c>
      <c r="K19" s="972">
        <v>1.925115470682851E-5</v>
      </c>
      <c r="L19" s="972">
        <v>1.0049879792999365E-5</v>
      </c>
      <c r="M19" s="972">
        <v>0</v>
      </c>
      <c r="N19" s="972">
        <v>0</v>
      </c>
      <c r="O19" s="972">
        <v>1.6175287811040988E-5</v>
      </c>
      <c r="P19" s="972">
        <v>4.6737659353978758E-6</v>
      </c>
      <c r="Q19" s="972">
        <v>5.9854929905078961E-6</v>
      </c>
      <c r="R19" s="972">
        <v>4.3936030275726805E-6</v>
      </c>
      <c r="S19" s="972">
        <v>0</v>
      </c>
      <c r="T19" s="972">
        <v>0</v>
      </c>
      <c r="U19" s="972">
        <v>0</v>
      </c>
      <c r="V19" s="973">
        <v>0</v>
      </c>
      <c r="W19" s="974">
        <v>0</v>
      </c>
      <c r="X19" s="974">
        <v>0</v>
      </c>
      <c r="Y19" s="974">
        <v>0</v>
      </c>
      <c r="Z19" s="974">
        <v>0</v>
      </c>
      <c r="AA19" s="974">
        <v>0</v>
      </c>
      <c r="AB19" s="974">
        <v>0</v>
      </c>
      <c r="AC19" s="974">
        <v>0</v>
      </c>
      <c r="AD19" s="974">
        <v>0</v>
      </c>
      <c r="AE19" s="974">
        <v>0</v>
      </c>
      <c r="AF19" s="974">
        <v>0</v>
      </c>
      <c r="AG19" s="974">
        <v>0</v>
      </c>
      <c r="AH19" s="974">
        <v>0</v>
      </c>
      <c r="AI19" s="974">
        <v>0</v>
      </c>
      <c r="AJ19" s="974"/>
      <c r="AK19" s="974"/>
      <c r="AL19" s="974"/>
      <c r="AM19" s="974">
        <v>2.632518579061157E-2</v>
      </c>
      <c r="AN19" s="974">
        <v>2.6348162882491394E-2</v>
      </c>
      <c r="AO19" s="974">
        <v>2.5244193405041065E-2</v>
      </c>
      <c r="AP19" s="974">
        <v>2.5039449300756248E-2</v>
      </c>
      <c r="AQ19" s="974">
        <v>2.4571651738506697E-2</v>
      </c>
      <c r="AR19" s="974">
        <v>2.4908087071665322E-2</v>
      </c>
      <c r="AS19" s="974">
        <v>2.3153222522598032E-2</v>
      </c>
      <c r="AT19" s="974">
        <v>1.6947961233458077E-2</v>
      </c>
      <c r="AU19" s="974">
        <v>1.6519102727788046E-2</v>
      </c>
      <c r="AV19" s="974">
        <v>0</v>
      </c>
      <c r="AW19" s="974"/>
      <c r="AX19" s="974"/>
      <c r="AY19" s="970"/>
      <c r="AZ19" s="970"/>
      <c r="BA19" s="970"/>
      <c r="BB19" s="970"/>
      <c r="BC19" s="970"/>
      <c r="BD19" s="970"/>
      <c r="BE19" s="970"/>
      <c r="BF19" s="970"/>
      <c r="BG19" s="970"/>
      <c r="BH19" s="970"/>
      <c r="BI19" s="970"/>
    </row>
    <row r="20" spans="1:61" ht="17.25" x14ac:dyDescent="0.3">
      <c r="A20" s="981" t="s">
        <v>3348</v>
      </c>
      <c r="B20" s="972">
        <v>0.33389757536273279</v>
      </c>
      <c r="C20" s="972">
        <v>0.34679967273354118</v>
      </c>
      <c r="D20" s="972">
        <v>0.32817452300591377</v>
      </c>
      <c r="E20" s="972">
        <v>0.3468926163137464</v>
      </c>
      <c r="F20" s="972">
        <v>0.35191047592250252</v>
      </c>
      <c r="G20" s="972">
        <v>0.33532169521547606</v>
      </c>
      <c r="H20" s="972">
        <v>0.33909472543576735</v>
      </c>
      <c r="I20" s="972">
        <v>0.33693445741015099</v>
      </c>
      <c r="J20" s="972">
        <v>0.34179331204783581</v>
      </c>
      <c r="K20" s="972">
        <v>0.33252461054199867</v>
      </c>
      <c r="L20" s="972">
        <v>0.33022633402271567</v>
      </c>
      <c r="M20" s="972">
        <v>0.32600000000000001</v>
      </c>
      <c r="N20" s="972">
        <v>0.32900000000000001</v>
      </c>
      <c r="O20" s="972">
        <v>0.31925704095719321</v>
      </c>
      <c r="P20" s="972">
        <v>0.32836067996376689</v>
      </c>
      <c r="Q20" s="972">
        <v>0.3293657705711992</v>
      </c>
      <c r="R20" s="972">
        <v>0.33453988273147722</v>
      </c>
      <c r="S20" s="972">
        <v>0.32600000000000001</v>
      </c>
      <c r="T20" s="972">
        <v>0.33500000000000002</v>
      </c>
      <c r="U20" s="972">
        <v>0.34699999999999998</v>
      </c>
      <c r="V20" s="973">
        <v>0.34200000000000003</v>
      </c>
      <c r="W20" s="974">
        <v>33.6</v>
      </c>
      <c r="X20" s="974">
        <v>33.6</v>
      </c>
      <c r="Y20" s="974">
        <v>34.799999999999997</v>
      </c>
      <c r="Z20" s="974">
        <v>35.799999999999997</v>
      </c>
      <c r="AA20" s="974">
        <v>36.783557136672798</v>
      </c>
      <c r="AB20" s="974">
        <v>37.063958282435408</v>
      </c>
      <c r="AC20" s="974">
        <v>36.978404237397925</v>
      </c>
      <c r="AD20" s="974">
        <v>36.397531754839356</v>
      </c>
      <c r="AE20" s="974">
        <v>35.607043996424458</v>
      </c>
      <c r="AF20" s="974">
        <v>35.711979015288627</v>
      </c>
      <c r="AG20" s="974">
        <v>35.565503851747138</v>
      </c>
      <c r="AH20" s="974">
        <v>33.700000000000003</v>
      </c>
      <c r="AI20" s="974">
        <v>33.1</v>
      </c>
      <c r="AJ20" s="974">
        <v>33.01</v>
      </c>
      <c r="AK20" s="974">
        <v>33.28</v>
      </c>
      <c r="AL20" s="974">
        <v>32.854849432543304</v>
      </c>
      <c r="AM20" s="974">
        <v>26.710892816735182</v>
      </c>
      <c r="AN20" s="974">
        <v>26.816587973748717</v>
      </c>
      <c r="AO20" s="974">
        <v>25.685654535962748</v>
      </c>
      <c r="AP20" s="974">
        <v>26.185769845248487</v>
      </c>
      <c r="AQ20" s="974">
        <v>26.444479051635987</v>
      </c>
      <c r="AR20" s="974">
        <v>25.935985804921462</v>
      </c>
      <c r="AS20" s="974">
        <v>27.123042390586889</v>
      </c>
      <c r="AT20" s="974">
        <v>28.280747002995604</v>
      </c>
      <c r="AU20" s="974">
        <v>27.800917616419728</v>
      </c>
      <c r="AV20" s="974">
        <v>27.343493097023369</v>
      </c>
      <c r="AW20" s="974">
        <v>26.4</v>
      </c>
      <c r="AX20" s="974">
        <v>26.6</v>
      </c>
      <c r="AY20" s="970"/>
      <c r="AZ20" s="970"/>
      <c r="BA20" s="970"/>
      <c r="BB20" s="970"/>
      <c r="BC20" s="970"/>
      <c r="BD20" s="970"/>
      <c r="BE20" s="970"/>
      <c r="BF20" s="970"/>
      <c r="BG20" s="970"/>
      <c r="BH20" s="970"/>
      <c r="BI20" s="970"/>
    </row>
    <row r="21" spans="1:61" ht="17.25" x14ac:dyDescent="0.3">
      <c r="A21" s="981" t="s">
        <v>3349</v>
      </c>
      <c r="B21" s="972">
        <v>0.13514181439579356</v>
      </c>
      <c r="C21" s="972">
        <v>0.14405943931739607</v>
      </c>
      <c r="D21" s="972">
        <v>0.14408870881548616</v>
      </c>
      <c r="E21" s="972">
        <v>0.15570525298084484</v>
      </c>
      <c r="F21" s="972">
        <v>0.16138847034649689</v>
      </c>
      <c r="G21" s="972">
        <v>0.15004974623530135</v>
      </c>
      <c r="H21" s="972">
        <v>0.15859095302657109</v>
      </c>
      <c r="I21" s="972">
        <v>0.160909444215905</v>
      </c>
      <c r="J21" s="972">
        <v>0.15256718262794058</v>
      </c>
      <c r="K21" s="972">
        <v>0.15046915253648624</v>
      </c>
      <c r="L21" s="972">
        <v>0.14692682233585846</v>
      </c>
      <c r="M21" s="972">
        <v>0.14299999999999999</v>
      </c>
      <c r="N21" s="972">
        <v>0.15</v>
      </c>
      <c r="O21" s="972">
        <v>0.19112295647056809</v>
      </c>
      <c r="P21" s="972">
        <v>0.20195561867535916</v>
      </c>
      <c r="Q21" s="972">
        <v>0.19653475447206908</v>
      </c>
      <c r="R21" s="972">
        <v>0.20526144136965374</v>
      </c>
      <c r="S21" s="972">
        <v>0.20799999999999999</v>
      </c>
      <c r="T21" s="972">
        <v>0.21</v>
      </c>
      <c r="U21" s="972">
        <v>0.216</v>
      </c>
      <c r="V21" s="973">
        <v>0.19900000000000001</v>
      </c>
      <c r="W21" s="974">
        <v>19.2</v>
      </c>
      <c r="X21" s="974">
        <v>18.600000000000001</v>
      </c>
      <c r="Y21" s="974">
        <v>20.200000000000003</v>
      </c>
      <c r="Z21" s="974">
        <v>20.5</v>
      </c>
      <c r="AA21" s="974">
        <v>20.979802285971722</v>
      </c>
      <c r="AB21" s="974">
        <v>21.640975993972162</v>
      </c>
      <c r="AC21" s="974">
        <v>21.755820762617056</v>
      </c>
      <c r="AD21" s="974">
        <v>21.820244957306862</v>
      </c>
      <c r="AE21" s="974">
        <v>22.008368369989917</v>
      </c>
      <c r="AF21" s="974">
        <v>21.591792416870256</v>
      </c>
      <c r="AG21" s="974">
        <v>22.459342411256831</v>
      </c>
      <c r="AH21" s="974">
        <v>22.1</v>
      </c>
      <c r="AI21" s="974">
        <v>21.8</v>
      </c>
      <c r="AJ21" s="974">
        <v>21.9</v>
      </c>
      <c r="AK21" s="974">
        <v>21.8</v>
      </c>
      <c r="AL21" s="974">
        <v>21.578622226795915</v>
      </c>
      <c r="AM21" s="974">
        <v>22.021047647060975</v>
      </c>
      <c r="AN21" s="974">
        <v>22.693792244418042</v>
      </c>
      <c r="AO21" s="974">
        <v>22.567488143699137</v>
      </c>
      <c r="AP21" s="974">
        <v>23.031073447825836</v>
      </c>
      <c r="AQ21" s="974">
        <v>23.356358643891166</v>
      </c>
      <c r="AR21" s="974">
        <v>21.1460361882855</v>
      </c>
      <c r="AS21" s="974">
        <v>20.932642759312404</v>
      </c>
      <c r="AT21" s="974">
        <v>22.028585038784424</v>
      </c>
      <c r="AU21" s="974">
        <v>22.017463624490006</v>
      </c>
      <c r="AV21" s="974">
        <v>22.260351432331394</v>
      </c>
      <c r="AW21" s="974">
        <v>21.7</v>
      </c>
      <c r="AX21" s="974">
        <v>22.3</v>
      </c>
      <c r="AY21" s="970"/>
      <c r="AZ21" s="970"/>
      <c r="BA21" s="970"/>
      <c r="BB21" s="970"/>
      <c r="BC21" s="970"/>
      <c r="BD21" s="970"/>
      <c r="BE21" s="970"/>
      <c r="BF21" s="970"/>
      <c r="BG21" s="970"/>
      <c r="BH21" s="970"/>
      <c r="BI21" s="970"/>
    </row>
    <row r="22" spans="1:61" ht="17.25" x14ac:dyDescent="0.3">
      <c r="A22" s="981" t="s">
        <v>3350</v>
      </c>
      <c r="B22" s="972">
        <v>0.51372318125233563</v>
      </c>
      <c r="C22" s="972">
        <v>0.49103689629720537</v>
      </c>
      <c r="D22" s="3314">
        <v>0.51192518217638128</v>
      </c>
      <c r="E22" s="3314">
        <v>0.48159291817078287</v>
      </c>
      <c r="F22" s="3314">
        <v>0.46996619138043216</v>
      </c>
      <c r="G22" s="3314">
        <v>0.49925119332121393</v>
      </c>
      <c r="H22" s="3314">
        <v>0.48773185939103036</v>
      </c>
      <c r="I22" s="972">
        <v>0.487891694352933</v>
      </c>
      <c r="J22" s="972">
        <v>0.48865106942886133</v>
      </c>
      <c r="K22" s="972">
        <v>0.50022898474887223</v>
      </c>
      <c r="L22" s="972">
        <v>0.50564726848085129</v>
      </c>
      <c r="M22" s="972">
        <v>0.51500000000000001</v>
      </c>
      <c r="N22" s="972">
        <v>0.505</v>
      </c>
      <c r="O22" s="972">
        <v>0.47481373217332223</v>
      </c>
      <c r="P22" s="972">
        <v>0.45465087270443438</v>
      </c>
      <c r="Q22" s="972">
        <v>0.45956869873315292</v>
      </c>
      <c r="R22" s="972">
        <v>0.44239267197639837</v>
      </c>
      <c r="S22" s="972">
        <v>0.45500000000000002</v>
      </c>
      <c r="T22" s="972">
        <v>0.432</v>
      </c>
      <c r="U22" s="972">
        <v>0.42199999999999999</v>
      </c>
      <c r="V22" s="973">
        <v>0.437</v>
      </c>
      <c r="W22" s="974">
        <v>45.4</v>
      </c>
      <c r="X22" s="974">
        <v>45.9</v>
      </c>
      <c r="Y22" s="974">
        <v>43.4</v>
      </c>
      <c r="Z22" s="974">
        <v>42.199999999999996</v>
      </c>
      <c r="AA22" s="974">
        <v>40.618729311069785</v>
      </c>
      <c r="AB22" s="974">
        <v>39.540743661972868</v>
      </c>
      <c r="AC22" s="974">
        <v>39.484628995090688</v>
      </c>
      <c r="AD22" s="974">
        <v>39.229828078749811</v>
      </c>
      <c r="AE22" s="974">
        <v>39.549159027412045</v>
      </c>
      <c r="AF22" s="974">
        <v>39.389090638073448</v>
      </c>
      <c r="AG22" s="974">
        <v>38.476093801510665</v>
      </c>
      <c r="AH22" s="974">
        <v>39</v>
      </c>
      <c r="AI22" s="974">
        <v>39.700000000000003</v>
      </c>
      <c r="AJ22" s="974">
        <v>39.28</v>
      </c>
      <c r="AK22" s="974">
        <v>38.6</v>
      </c>
      <c r="AL22" s="974">
        <v>38.072976428498556</v>
      </c>
      <c r="AM22" s="974">
        <v>37.339393757801666</v>
      </c>
      <c r="AN22" s="974">
        <v>35.855789296293707</v>
      </c>
      <c r="AO22" s="974">
        <v>35.987339330729853</v>
      </c>
      <c r="AP22" s="974">
        <v>35.35841855932599</v>
      </c>
      <c r="AQ22" s="974">
        <v>35.612918023064822</v>
      </c>
      <c r="AR22" s="974">
        <v>36.802706840346985</v>
      </c>
      <c r="AS22" s="974">
        <v>35.91097660880007</v>
      </c>
      <c r="AT22" s="974">
        <v>37.105437124298206</v>
      </c>
      <c r="AU22" s="974">
        <v>36.293049506437612</v>
      </c>
      <c r="AV22" s="974">
        <v>36.938851774688082</v>
      </c>
      <c r="AW22" s="974">
        <v>37</v>
      </c>
      <c r="AX22" s="974">
        <v>37</v>
      </c>
      <c r="AY22" s="970"/>
      <c r="AZ22" s="970"/>
      <c r="BA22" s="970"/>
      <c r="BB22" s="970"/>
      <c r="BC22" s="970"/>
      <c r="BD22" s="970"/>
      <c r="BE22" s="970"/>
      <c r="BF22" s="970"/>
      <c r="BG22" s="970"/>
      <c r="BH22" s="970"/>
      <c r="BI22" s="970"/>
    </row>
    <row r="23" spans="1:61" ht="9" customHeight="1" x14ac:dyDescent="0.3">
      <c r="A23" s="971"/>
      <c r="B23" s="972"/>
      <c r="C23" s="972"/>
      <c r="D23" s="972"/>
      <c r="E23" s="972"/>
      <c r="F23" s="972"/>
      <c r="G23" s="972"/>
      <c r="H23" s="972"/>
      <c r="I23" s="972"/>
      <c r="J23" s="972"/>
      <c r="K23" s="972"/>
      <c r="L23" s="972"/>
      <c r="M23" s="972"/>
      <c r="N23" s="972"/>
      <c r="O23" s="972"/>
      <c r="P23" s="972"/>
      <c r="Q23" s="972"/>
      <c r="R23" s="972"/>
      <c r="S23" s="972"/>
      <c r="T23" s="972"/>
      <c r="U23" s="972"/>
      <c r="V23" s="973"/>
      <c r="W23" s="974"/>
      <c r="X23" s="974"/>
      <c r="Y23" s="974"/>
      <c r="Z23" s="974"/>
      <c r="AA23" s="974"/>
      <c r="AB23" s="974"/>
      <c r="AC23" s="974"/>
      <c r="AD23" s="974"/>
      <c r="AE23" s="974"/>
      <c r="AF23" s="974"/>
      <c r="AG23" s="974"/>
      <c r="AH23" s="974"/>
      <c r="AI23" s="974"/>
      <c r="AJ23" s="974"/>
      <c r="AK23" s="977"/>
      <c r="AL23" s="977"/>
      <c r="AM23" s="977"/>
      <c r="AN23" s="977"/>
      <c r="AO23" s="977"/>
      <c r="AP23" s="977"/>
      <c r="AQ23" s="977"/>
      <c r="AR23" s="977"/>
      <c r="AS23" s="977"/>
      <c r="AT23" s="977"/>
      <c r="AU23" s="977"/>
      <c r="AV23" s="977"/>
      <c r="AW23" s="977"/>
      <c r="AX23" s="977"/>
      <c r="AY23" s="970"/>
      <c r="AZ23" s="970"/>
      <c r="BA23" s="970"/>
      <c r="BB23" s="970"/>
      <c r="BC23" s="970"/>
      <c r="BD23" s="970"/>
      <c r="BE23" s="970"/>
      <c r="BF23" s="970"/>
      <c r="BG23" s="970"/>
      <c r="BH23" s="970"/>
      <c r="BI23" s="970"/>
    </row>
    <row r="24" spans="1:61" s="970" customFormat="1" ht="17.25" x14ac:dyDescent="0.3">
      <c r="A24" s="978" t="s">
        <v>3351</v>
      </c>
      <c r="B24" s="972"/>
      <c r="C24" s="972"/>
      <c r="D24" s="972"/>
      <c r="E24" s="972"/>
      <c r="F24" s="972"/>
      <c r="G24" s="972"/>
      <c r="H24" s="972"/>
      <c r="I24" s="972"/>
      <c r="J24" s="972"/>
      <c r="K24" s="972"/>
      <c r="L24" s="972"/>
      <c r="M24" s="972"/>
      <c r="N24" s="972"/>
      <c r="O24" s="972"/>
      <c r="P24" s="972"/>
      <c r="Q24" s="972"/>
      <c r="R24" s="972"/>
      <c r="S24" s="972"/>
      <c r="T24" s="972"/>
      <c r="U24" s="972"/>
      <c r="V24" s="973"/>
      <c r="W24" s="974"/>
      <c r="X24" s="974"/>
      <c r="Y24" s="974"/>
      <c r="Z24" s="974"/>
      <c r="AA24" s="974"/>
      <c r="AB24" s="974"/>
      <c r="AC24" s="974"/>
      <c r="AD24" s="974"/>
      <c r="AE24" s="974"/>
      <c r="AF24" s="974"/>
      <c r="AG24" s="974"/>
      <c r="AH24" s="974"/>
      <c r="AI24" s="974"/>
      <c r="AJ24" s="974"/>
      <c r="AK24" s="977"/>
      <c r="AL24" s="977"/>
      <c r="AM24" s="977"/>
      <c r="AN24" s="977"/>
      <c r="AO24" s="977"/>
      <c r="AP24" s="977"/>
      <c r="AQ24" s="977"/>
      <c r="AR24" s="977"/>
      <c r="AS24" s="977"/>
      <c r="AT24" s="977"/>
      <c r="AU24" s="977"/>
      <c r="AV24" s="977"/>
      <c r="AW24" s="977"/>
      <c r="AX24" s="977"/>
    </row>
    <row r="25" spans="1:61" s="980" customFormat="1" ht="17.25" x14ac:dyDescent="0.3">
      <c r="A25" s="971" t="s">
        <v>3352</v>
      </c>
      <c r="B25" s="972">
        <v>1.6090034105965979E-2</v>
      </c>
      <c r="C25" s="972">
        <v>1.7057976197404033E-2</v>
      </c>
      <c r="D25" s="972">
        <v>1.7000000000000001E-2</v>
      </c>
      <c r="E25" s="972">
        <v>1.6E-2</v>
      </c>
      <c r="F25" s="972">
        <v>1.7000000000000001E-2</v>
      </c>
      <c r="G25" s="972">
        <v>1.4586812296004142E-2</v>
      </c>
      <c r="H25" s="972">
        <v>1.2180404048535584E-2</v>
      </c>
      <c r="I25" s="972">
        <v>1.4450478508197201E-2</v>
      </c>
      <c r="J25" s="972">
        <v>1.3949362314729825E-2</v>
      </c>
      <c r="K25" s="972">
        <v>1.5650576651972538E-2</v>
      </c>
      <c r="L25" s="972">
        <v>1.6224751719306336E-2</v>
      </c>
      <c r="M25" s="972">
        <v>1.2999999999999999E-2</v>
      </c>
      <c r="N25" s="972">
        <v>1.4999999999999999E-2</v>
      </c>
      <c r="O25" s="972">
        <v>1.5034313199307653E-2</v>
      </c>
      <c r="P25" s="972">
        <v>1.523066263055624E-2</v>
      </c>
      <c r="Q25" s="972">
        <v>1.4159637906424468E-2</v>
      </c>
      <c r="R25" s="972">
        <v>1.2346864749583146E-2</v>
      </c>
      <c r="S25" s="972">
        <v>1.2E-2</v>
      </c>
      <c r="T25" s="972">
        <v>1.0999999999999999E-2</v>
      </c>
      <c r="U25" s="972">
        <v>1.2999999999999999E-2</v>
      </c>
      <c r="V25" s="973">
        <v>1.5114834382697631E-2</v>
      </c>
      <c r="W25" s="974">
        <v>1.415480743806983</v>
      </c>
      <c r="X25" s="974">
        <v>1.2682065316592466</v>
      </c>
      <c r="Y25" s="974">
        <v>1.0999999999999999</v>
      </c>
      <c r="Z25" s="974">
        <v>1.0999999999999999</v>
      </c>
      <c r="AA25" s="974">
        <v>1.1973223805114095</v>
      </c>
      <c r="AB25" s="974">
        <v>1.3809003810754978</v>
      </c>
      <c r="AC25" s="974">
        <v>1.4346374829804802</v>
      </c>
      <c r="AD25" s="974">
        <v>1.4746585075531982</v>
      </c>
      <c r="AE25" s="974">
        <v>1.4739863068511501</v>
      </c>
      <c r="AF25" s="974">
        <v>1.4000000000000001</v>
      </c>
      <c r="AG25" s="974">
        <v>1.5</v>
      </c>
      <c r="AH25" s="974">
        <v>1.5</v>
      </c>
      <c r="AI25" s="974">
        <v>1.6</v>
      </c>
      <c r="AJ25" s="974">
        <v>1.49</v>
      </c>
      <c r="AK25" s="974">
        <v>1.54</v>
      </c>
      <c r="AL25" s="974">
        <v>1.6923639622670097</v>
      </c>
      <c r="AM25" s="974">
        <v>1.6468253092772327</v>
      </c>
      <c r="AN25" s="974">
        <v>2.206227257590907</v>
      </c>
      <c r="AO25" s="974">
        <v>2.0381838431232864</v>
      </c>
      <c r="AP25" s="974">
        <v>2.0255635368388529</v>
      </c>
      <c r="AQ25" s="974">
        <v>1.9417430097390922</v>
      </c>
      <c r="AR25" s="974">
        <v>1.2317727901560871</v>
      </c>
      <c r="AS25" s="974">
        <v>1.0554889242306253</v>
      </c>
      <c r="AT25" s="974">
        <v>1.0629833107767395</v>
      </c>
      <c r="AU25" s="974">
        <v>0.97475112532089192</v>
      </c>
      <c r="AV25" s="974">
        <v>1.1971871063803601</v>
      </c>
      <c r="AW25" s="974">
        <v>1.3</v>
      </c>
      <c r="AX25" s="974">
        <v>1.3</v>
      </c>
      <c r="AY25" s="970"/>
      <c r="AZ25" s="970"/>
      <c r="BA25" s="970"/>
      <c r="BB25" s="970"/>
      <c r="BC25" s="970"/>
      <c r="BD25" s="970"/>
      <c r="BE25" s="970"/>
      <c r="BF25" s="970"/>
      <c r="BG25" s="970"/>
      <c r="BH25" s="970"/>
      <c r="BI25" s="970"/>
    </row>
    <row r="26" spans="1:61" s="980" customFormat="1" ht="17.25" x14ac:dyDescent="0.3">
      <c r="A26" s="971" t="s">
        <v>3353</v>
      </c>
      <c r="B26" s="972">
        <v>0.22024247467788996</v>
      </c>
      <c r="C26" s="972">
        <v>0.22715409987767532</v>
      </c>
      <c r="D26" s="972">
        <v>0.22139256495717388</v>
      </c>
      <c r="E26" s="972">
        <v>0.21</v>
      </c>
      <c r="F26" s="972">
        <v>0.214</v>
      </c>
      <c r="G26" s="972">
        <v>0.19518147457291063</v>
      </c>
      <c r="H26" s="972">
        <v>0.16700000000000001</v>
      </c>
      <c r="I26" s="972">
        <v>0.200167681142044</v>
      </c>
      <c r="J26" s="972">
        <v>0.19319702192885313</v>
      </c>
      <c r="K26" s="972">
        <v>0.21475660485138484</v>
      </c>
      <c r="L26" s="972">
        <v>0.22058102549230985</v>
      </c>
      <c r="M26" s="972">
        <v>0.17899999999999999</v>
      </c>
      <c r="N26" s="972">
        <v>0.20300000000000001</v>
      </c>
      <c r="O26" s="972">
        <v>0.19630241418985794</v>
      </c>
      <c r="P26" s="972">
        <v>0.1964053838402276</v>
      </c>
      <c r="Q26" s="972">
        <v>0.17980837751637718</v>
      </c>
      <c r="R26" s="972">
        <v>0.15654636430175237</v>
      </c>
      <c r="S26" s="972">
        <v>0.152</v>
      </c>
      <c r="T26" s="972">
        <v>0.13500000000000001</v>
      </c>
      <c r="U26" s="972">
        <v>0.15</v>
      </c>
      <c r="V26" s="973">
        <v>0.16299382009850857</v>
      </c>
      <c r="W26" s="974">
        <v>15.244662636871393</v>
      </c>
      <c r="X26" s="974">
        <v>13.691764718816323</v>
      </c>
      <c r="Y26" s="974">
        <v>11.4</v>
      </c>
      <c r="Z26" s="974">
        <v>11.1</v>
      </c>
      <c r="AA26" s="974">
        <v>12.08330845681771</v>
      </c>
      <c r="AB26" s="974">
        <v>13.139262747958739</v>
      </c>
      <c r="AC26" s="974">
        <v>13.643696676349403</v>
      </c>
      <c r="AD26" s="974">
        <v>14.011488942661035</v>
      </c>
      <c r="AE26" s="974">
        <v>13.926742731512153</v>
      </c>
      <c r="AF26" s="974">
        <v>13.200000000000001</v>
      </c>
      <c r="AG26" s="974">
        <v>14.899999999999999</v>
      </c>
      <c r="AH26" s="974">
        <v>14.7</v>
      </c>
      <c r="AI26" s="974">
        <v>16</v>
      </c>
      <c r="AJ26" s="974">
        <v>14.91</v>
      </c>
      <c r="AK26" s="974">
        <v>14.64</v>
      </c>
      <c r="AL26" s="974">
        <v>15.663858058796393</v>
      </c>
      <c r="AM26" s="974">
        <v>15.061797945756956</v>
      </c>
      <c r="AN26" s="974">
        <v>18.972522230132622</v>
      </c>
      <c r="AO26" s="974">
        <v>17.41169088987327</v>
      </c>
      <c r="AP26" s="974">
        <v>17.284500294032263</v>
      </c>
      <c r="AQ26" s="974">
        <v>16.706972308375104</v>
      </c>
      <c r="AR26" s="974">
        <v>10.964274071360022</v>
      </c>
      <c r="AS26" s="974">
        <v>9.4505960925776655</v>
      </c>
      <c r="AT26" s="974">
        <v>9.6530941345234851</v>
      </c>
      <c r="AU26" s="974">
        <v>8.8854924637530601</v>
      </c>
      <c r="AV26" s="974">
        <v>11.390579873923947</v>
      </c>
      <c r="AW26" s="974">
        <v>12.7</v>
      </c>
      <c r="AX26" s="974">
        <v>12.4</v>
      </c>
      <c r="AY26" s="970"/>
      <c r="AZ26" s="970"/>
      <c r="BA26" s="970"/>
      <c r="BB26" s="970"/>
      <c r="BC26" s="970"/>
      <c r="BD26" s="970"/>
      <c r="BE26" s="970"/>
      <c r="BF26" s="970"/>
      <c r="BG26" s="970"/>
      <c r="BH26" s="970"/>
      <c r="BI26" s="970"/>
    </row>
    <row r="27" spans="1:61" ht="17.25" x14ac:dyDescent="0.3">
      <c r="A27" s="971" t="s">
        <v>3354</v>
      </c>
      <c r="B27" s="972">
        <v>0.68927270547595321</v>
      </c>
      <c r="C27" s="972">
        <v>0.68600000000000005</v>
      </c>
      <c r="D27" s="972">
        <v>0.69</v>
      </c>
      <c r="E27" s="972">
        <v>0.68899999999999995</v>
      </c>
      <c r="F27" s="972">
        <v>0.67600000000000005</v>
      </c>
      <c r="G27" s="972">
        <v>0.69299999999999995</v>
      </c>
      <c r="H27" s="972">
        <v>0.70499999999999996</v>
      </c>
      <c r="I27" s="972">
        <v>0.67052464624553398</v>
      </c>
      <c r="J27" s="972">
        <v>0.69975067350562514</v>
      </c>
      <c r="K27" s="972">
        <v>0.65439552793373612</v>
      </c>
      <c r="L27" s="972">
        <v>0.62417960009325579</v>
      </c>
      <c r="M27" s="972">
        <v>0.65400000000000003</v>
      </c>
      <c r="N27" s="972">
        <v>0.59699999999999998</v>
      </c>
      <c r="O27" s="972">
        <v>0.62977187817500924</v>
      </c>
      <c r="P27" s="972">
        <v>0.65165725198905189</v>
      </c>
      <c r="Q27" s="972">
        <v>0.65688000793393164</v>
      </c>
      <c r="R27" s="972">
        <v>0.69779968032192285</v>
      </c>
      <c r="S27" s="972">
        <v>0.71299999999999997</v>
      </c>
      <c r="T27" s="972">
        <v>0.71299999999999997</v>
      </c>
      <c r="U27" s="972">
        <v>0.66800000000000004</v>
      </c>
      <c r="V27" s="973">
        <v>0.68237790917093921</v>
      </c>
      <c r="W27" s="974">
        <v>48.957804329847562</v>
      </c>
      <c r="X27" s="974">
        <v>64.890780202486482</v>
      </c>
      <c r="Y27" s="974">
        <v>62</v>
      </c>
      <c r="Z27" s="974">
        <v>61.8</v>
      </c>
      <c r="AA27" s="974">
        <v>68.53268891713283</v>
      </c>
      <c r="AB27" s="974">
        <v>62.741210017356288</v>
      </c>
      <c r="AC27" s="974">
        <v>67.223235194532577</v>
      </c>
      <c r="AD27" s="974">
        <v>62.980100903777867</v>
      </c>
      <c r="AE27" s="974">
        <v>71.514311582573526</v>
      </c>
      <c r="AF27" s="974">
        <v>69.20210908500357</v>
      </c>
      <c r="AG27" s="974">
        <v>68.8</v>
      </c>
      <c r="AH27" s="974">
        <v>70.199999999999989</v>
      </c>
      <c r="AI27" s="974">
        <v>69.599999999999994</v>
      </c>
      <c r="AJ27" s="974">
        <v>66.95</v>
      </c>
      <c r="AK27" s="974">
        <v>71.459999999999994</v>
      </c>
      <c r="AL27" s="974">
        <v>71.322508294203303</v>
      </c>
      <c r="AM27" s="974">
        <v>72.923885275720281</v>
      </c>
      <c r="AN27" s="974">
        <v>72.693468284242726</v>
      </c>
      <c r="AO27" s="974">
        <v>73.810115711038463</v>
      </c>
      <c r="AP27" s="974">
        <v>72.802980924650825</v>
      </c>
      <c r="AQ27" s="975">
        <v>69.294822860877105</v>
      </c>
      <c r="AR27" s="974">
        <v>71.737733415435329</v>
      </c>
      <c r="AS27" s="974">
        <v>65.854990318326585</v>
      </c>
      <c r="AT27" s="974">
        <v>68.207367998092536</v>
      </c>
      <c r="AU27" s="974">
        <v>69.007966557859902</v>
      </c>
      <c r="AV27" s="974">
        <v>63.084492648444566</v>
      </c>
      <c r="AW27" s="974">
        <v>69.3</v>
      </c>
      <c r="AX27" s="974">
        <v>66.599999999999994</v>
      </c>
      <c r="AY27" s="970"/>
      <c r="AZ27" s="970"/>
      <c r="BA27" s="970"/>
      <c r="BB27" s="970"/>
      <c r="BC27" s="970"/>
      <c r="BD27" s="970"/>
      <c r="BE27" s="970"/>
      <c r="BF27" s="970"/>
      <c r="BG27" s="970"/>
      <c r="BH27" s="970"/>
      <c r="BI27" s="970"/>
    </row>
    <row r="28" spans="1:61" ht="17.25" x14ac:dyDescent="0.3">
      <c r="A28" s="971" t="s">
        <v>3355</v>
      </c>
      <c r="B28" s="972">
        <v>0.38165357658836813</v>
      </c>
      <c r="C28" s="972">
        <v>0.38800000000000001</v>
      </c>
      <c r="D28" s="972">
        <v>0.37591465370404409</v>
      </c>
      <c r="E28" s="972">
        <v>0.39200000000000002</v>
      </c>
      <c r="F28" s="972">
        <v>0.39900000000000002</v>
      </c>
      <c r="G28" s="972">
        <v>0.40894936046831321</v>
      </c>
      <c r="H28" s="972">
        <v>0.43041634891269864</v>
      </c>
      <c r="I28" s="972">
        <v>0.38928613324127903</v>
      </c>
      <c r="J28" s="972">
        <v>0.39348905199766759</v>
      </c>
      <c r="K28" s="972">
        <v>0.3671289285246872</v>
      </c>
      <c r="L28" s="972">
        <v>0.36766692890891983</v>
      </c>
      <c r="M28" s="972">
        <v>0.41199999999999998</v>
      </c>
      <c r="N28" s="972">
        <v>0.33800000000000002</v>
      </c>
      <c r="O28" s="972">
        <v>0.39021901253483943</v>
      </c>
      <c r="P28" s="972">
        <v>0.3860554089170613</v>
      </c>
      <c r="Q28" s="972">
        <v>0.38746267888210367</v>
      </c>
      <c r="R28" s="972">
        <v>0.41456959896407691</v>
      </c>
      <c r="S28" s="972">
        <v>0.43</v>
      </c>
      <c r="T28" s="972">
        <v>0.437</v>
      </c>
      <c r="U28" s="972">
        <v>0.44800000000000001</v>
      </c>
      <c r="V28" s="973">
        <v>0.42688328881786741</v>
      </c>
      <c r="W28" s="974">
        <v>36.878828281237382</v>
      </c>
      <c r="X28" s="974">
        <v>43.598319242041796</v>
      </c>
      <c r="Y28" s="974">
        <v>40.6</v>
      </c>
      <c r="Z28" s="974">
        <v>39.5</v>
      </c>
      <c r="AA28" s="974">
        <v>44.266421935883159</v>
      </c>
      <c r="AB28" s="974">
        <v>36.183633918285516</v>
      </c>
      <c r="AC28" s="974">
        <v>41.777357758885245</v>
      </c>
      <c r="AD28" s="974">
        <v>38.91381225487185</v>
      </c>
      <c r="AE28" s="974">
        <v>45.883118245707983</v>
      </c>
      <c r="AF28" s="974">
        <v>42.256130385845161</v>
      </c>
      <c r="AG28" s="974">
        <v>40.200000000000003</v>
      </c>
      <c r="AH28" s="974">
        <v>44.3</v>
      </c>
      <c r="AI28" s="974">
        <v>42.9</v>
      </c>
      <c r="AJ28" s="974">
        <v>41.13</v>
      </c>
      <c r="AK28" s="974">
        <v>40.51</v>
      </c>
      <c r="AL28" s="974">
        <v>41.5242541537189</v>
      </c>
      <c r="AM28" s="974">
        <v>39.572794892234917</v>
      </c>
      <c r="AN28" s="974">
        <v>38.423939843807844</v>
      </c>
      <c r="AO28" s="974">
        <v>40.384402037778628</v>
      </c>
      <c r="AP28" s="974">
        <v>42.454167747126895</v>
      </c>
      <c r="AQ28" s="975">
        <v>41.056475919522718</v>
      </c>
      <c r="AR28" s="974">
        <v>41.813727199979823</v>
      </c>
      <c r="AS28" s="974">
        <v>40.032403383137968</v>
      </c>
      <c r="AT28" s="974">
        <v>43.322117908762124</v>
      </c>
      <c r="AU28" s="974">
        <v>44.125550257001215</v>
      </c>
      <c r="AV28" s="974">
        <v>44.025934383685687</v>
      </c>
      <c r="AW28" s="974">
        <v>43.2</v>
      </c>
      <c r="AX28" s="974">
        <v>45.9</v>
      </c>
      <c r="AY28" s="970"/>
      <c r="AZ28" s="970"/>
      <c r="BA28" s="970"/>
      <c r="BB28" s="970"/>
      <c r="BC28" s="970"/>
      <c r="BD28" s="970"/>
      <c r="BE28" s="970"/>
      <c r="BF28" s="970"/>
      <c r="BG28" s="970"/>
      <c r="BH28" s="970"/>
      <c r="BI28" s="970"/>
    </row>
    <row r="29" spans="1:61" ht="7.5" customHeight="1" x14ac:dyDescent="0.3">
      <c r="A29" s="971"/>
      <c r="B29" s="972"/>
      <c r="C29" s="972"/>
      <c r="D29" s="972"/>
      <c r="E29" s="972"/>
      <c r="F29" s="972"/>
      <c r="G29" s="972"/>
      <c r="H29" s="972"/>
      <c r="I29" s="972"/>
      <c r="J29" s="972"/>
      <c r="K29" s="972"/>
      <c r="L29" s="972"/>
      <c r="M29" s="972"/>
      <c r="N29" s="972"/>
      <c r="O29" s="972"/>
      <c r="P29" s="972"/>
      <c r="Q29" s="972"/>
      <c r="R29" s="972"/>
      <c r="S29" s="972"/>
      <c r="T29" s="972"/>
      <c r="U29" s="972"/>
      <c r="V29" s="973"/>
      <c r="W29" s="974"/>
      <c r="X29" s="974"/>
      <c r="Y29" s="974"/>
      <c r="Z29" s="974"/>
      <c r="AA29" s="974"/>
      <c r="AB29" s="974"/>
      <c r="AC29" s="974"/>
      <c r="AD29" s="974"/>
      <c r="AE29" s="974"/>
      <c r="AF29" s="974"/>
      <c r="AG29" s="974"/>
      <c r="AH29" s="974"/>
      <c r="AI29" s="974"/>
      <c r="AJ29" s="974"/>
      <c r="AK29" s="974"/>
      <c r="AL29" s="974"/>
      <c r="AM29" s="974"/>
      <c r="AN29" s="974"/>
      <c r="AO29" s="974"/>
      <c r="AP29" s="974">
        <v>0</v>
      </c>
      <c r="AQ29" s="974"/>
      <c r="AR29" s="974"/>
      <c r="AS29" s="974"/>
      <c r="AT29" s="974"/>
      <c r="AU29" s="974"/>
      <c r="AV29" s="974"/>
      <c r="AW29" s="974"/>
      <c r="AX29" s="974"/>
      <c r="AY29" s="970"/>
      <c r="AZ29" s="970"/>
      <c r="BA29" s="970"/>
      <c r="BB29" s="970"/>
      <c r="BC29" s="970"/>
      <c r="BD29" s="970"/>
      <c r="BE29" s="970"/>
      <c r="BF29" s="970"/>
      <c r="BG29" s="970"/>
      <c r="BH29" s="970"/>
      <c r="BI29" s="970"/>
    </row>
    <row r="30" spans="1:61" s="970" customFormat="1" ht="17.25" x14ac:dyDescent="0.3">
      <c r="A30" s="978" t="s">
        <v>3356</v>
      </c>
      <c r="B30" s="972"/>
      <c r="C30" s="972"/>
      <c r="D30" s="972"/>
      <c r="E30" s="972"/>
      <c r="F30" s="972"/>
      <c r="G30" s="972"/>
      <c r="H30" s="972"/>
      <c r="I30" s="972"/>
      <c r="J30" s="972"/>
      <c r="K30" s="972"/>
      <c r="L30" s="972"/>
      <c r="M30" s="972"/>
      <c r="N30" s="972"/>
      <c r="O30" s="972"/>
      <c r="P30" s="972"/>
      <c r="Q30" s="972"/>
      <c r="R30" s="972"/>
      <c r="S30" s="972"/>
      <c r="T30" s="972"/>
      <c r="U30" s="972"/>
      <c r="V30" s="973"/>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row>
    <row r="31" spans="1:61" s="985" customFormat="1" ht="6.75" hidden="1" customHeight="1" x14ac:dyDescent="0.3">
      <c r="A31" s="982"/>
      <c r="B31" s="983"/>
      <c r="C31" s="983"/>
      <c r="D31" s="983"/>
      <c r="E31" s="983"/>
      <c r="F31" s="983"/>
      <c r="G31" s="983"/>
      <c r="H31" s="983"/>
      <c r="I31" s="983"/>
      <c r="J31" s="983"/>
      <c r="K31" s="983"/>
      <c r="L31" s="983"/>
      <c r="M31" s="983"/>
      <c r="N31" s="983"/>
      <c r="O31" s="983"/>
      <c r="P31" s="983"/>
      <c r="Q31" s="983"/>
      <c r="R31" s="983"/>
      <c r="S31" s="983"/>
      <c r="T31" s="983"/>
      <c r="U31" s="983"/>
      <c r="V31" s="984"/>
      <c r="W31" s="974">
        <v>0</v>
      </c>
      <c r="X31" s="974">
        <v>0</v>
      </c>
      <c r="Y31" s="974">
        <v>0</v>
      </c>
      <c r="Z31" s="974">
        <v>0</v>
      </c>
      <c r="AA31" s="974">
        <v>0</v>
      </c>
      <c r="AB31" s="974">
        <v>0</v>
      </c>
      <c r="AC31" s="974">
        <v>0</v>
      </c>
      <c r="AD31" s="974">
        <v>0</v>
      </c>
      <c r="AE31" s="974">
        <v>0</v>
      </c>
      <c r="AF31" s="974">
        <v>0</v>
      </c>
      <c r="AG31" s="974">
        <v>0</v>
      </c>
      <c r="AH31" s="974">
        <v>0</v>
      </c>
      <c r="AI31" s="974">
        <v>0</v>
      </c>
      <c r="AJ31" s="974"/>
      <c r="AK31" s="974"/>
      <c r="AL31" s="974"/>
      <c r="AM31" s="974"/>
      <c r="AN31" s="974"/>
      <c r="AO31" s="974"/>
      <c r="AP31" s="974">
        <v>0</v>
      </c>
      <c r="AQ31" s="974"/>
      <c r="AR31" s="974"/>
      <c r="AS31" s="974"/>
      <c r="AT31" s="974"/>
      <c r="AU31" s="974"/>
      <c r="AV31" s="974"/>
      <c r="AW31" s="974"/>
      <c r="AX31" s="974"/>
      <c r="AY31" s="970"/>
      <c r="AZ31" s="970"/>
      <c r="BA31" s="970"/>
      <c r="BB31" s="970"/>
      <c r="BC31" s="970"/>
      <c r="BD31" s="970"/>
      <c r="BE31" s="970"/>
      <c r="BF31" s="970"/>
      <c r="BG31" s="970"/>
      <c r="BH31" s="970"/>
      <c r="BI31" s="970"/>
    </row>
    <row r="32" spans="1:61" s="980" customFormat="1" ht="17.25" x14ac:dyDescent="0.3">
      <c r="A32" s="971" t="s">
        <v>3357</v>
      </c>
      <c r="B32" s="972">
        <f>3198.69553483832%/100</f>
        <v>0.319869553483832</v>
      </c>
      <c r="C32" s="972">
        <f>2883.54139724783%/100</f>
        <v>0.28835413972478302</v>
      </c>
      <c r="D32" s="972">
        <f>2647.99753987011%/100</f>
        <v>0.264799753987011</v>
      </c>
      <c r="E32" s="972">
        <f>2793.88812550324%/100</f>
        <v>0.27938881255032405</v>
      </c>
      <c r="F32" s="972">
        <f>2764.2792299214%/100</f>
        <v>0.27642792299214003</v>
      </c>
      <c r="G32" s="972">
        <f>2494.99233140775%/100</f>
        <v>0.24949923314077502</v>
      </c>
      <c r="H32" s="972">
        <f>2359.35420038034%/100</f>
        <v>0.235935420038034</v>
      </c>
      <c r="I32" s="972">
        <v>0.233821796802682</v>
      </c>
      <c r="J32" s="972">
        <v>0.19846258281635012</v>
      </c>
      <c r="K32" s="972">
        <v>0.21183228729625447</v>
      </c>
      <c r="L32" s="972">
        <v>0.1823844581403502</v>
      </c>
      <c r="M32" s="972">
        <v>0.17699999999999999</v>
      </c>
      <c r="N32" s="972">
        <v>0.191</v>
      </c>
      <c r="O32" s="972">
        <v>0.14787624364786564</v>
      </c>
      <c r="P32" s="972">
        <v>0.1635561889119112</v>
      </c>
      <c r="Q32" s="972">
        <v>0.19142503995162541</v>
      </c>
      <c r="R32" s="972">
        <v>0.19068883377495952</v>
      </c>
      <c r="S32" s="972">
        <v>0.19400000000000001</v>
      </c>
      <c r="T32" s="972">
        <v>0.17499999999999999</v>
      </c>
      <c r="U32" s="972">
        <v>0.22500000000000001</v>
      </c>
      <c r="V32" s="973">
        <v>0.22699012975755481</v>
      </c>
      <c r="W32" s="974">
        <v>24.09625881394858</v>
      </c>
      <c r="X32" s="974">
        <v>25.956200484147235</v>
      </c>
      <c r="Y32" s="974">
        <v>25.1</v>
      </c>
      <c r="Z32" s="974">
        <v>24.3</v>
      </c>
      <c r="AA32" s="974">
        <v>27.142915617403883</v>
      </c>
      <c r="AB32" s="974">
        <v>27.434399319476118</v>
      </c>
      <c r="AC32" s="974">
        <v>27.927923997394061</v>
      </c>
      <c r="AD32" s="974">
        <v>28.268794851144087</v>
      </c>
      <c r="AE32" s="974">
        <v>27.859308096266783</v>
      </c>
      <c r="AF32" s="974">
        <v>26.837315676924266</v>
      </c>
      <c r="AG32" s="974">
        <v>28.1</v>
      </c>
      <c r="AH32" s="974">
        <v>25</v>
      </c>
      <c r="AI32" s="974">
        <v>22.1</v>
      </c>
      <c r="AJ32" s="974">
        <v>23.2</v>
      </c>
      <c r="AK32" s="974">
        <v>25.37</v>
      </c>
      <c r="AL32" s="974">
        <v>21.572066904887965</v>
      </c>
      <c r="AM32" s="974">
        <v>22.546695113733346</v>
      </c>
      <c r="AN32" s="974">
        <v>22.557680565156815</v>
      </c>
      <c r="AO32" s="974">
        <v>20.991140022327809</v>
      </c>
      <c r="AP32" s="974">
        <v>21.741972974986023</v>
      </c>
      <c r="AQ32" s="974">
        <v>25.271548428200468</v>
      </c>
      <c r="AR32" s="974">
        <v>24.527136382024747</v>
      </c>
      <c r="AS32" s="974">
        <v>26.38357194716453</v>
      </c>
      <c r="AT32" s="974">
        <v>27.699442655492518</v>
      </c>
      <c r="AU32" s="974">
        <v>26.049504322446694</v>
      </c>
      <c r="AV32" s="974">
        <v>29.386920832383044</v>
      </c>
      <c r="AW32" s="974">
        <v>27.3</v>
      </c>
      <c r="AX32" s="974">
        <v>26.5</v>
      </c>
      <c r="AY32" s="970"/>
      <c r="AZ32" s="970"/>
      <c r="BA32" s="970"/>
      <c r="BB32" s="970"/>
      <c r="BC32" s="970"/>
      <c r="BD32" s="970"/>
      <c r="BE32" s="970"/>
      <c r="BF32" s="970"/>
      <c r="BG32" s="970"/>
      <c r="BH32" s="970"/>
      <c r="BI32" s="970"/>
    </row>
    <row r="33" spans="1:61" ht="17.25" x14ac:dyDescent="0.3">
      <c r="A33" s="971" t="s">
        <v>3358</v>
      </c>
      <c r="B33" s="972">
        <v>0.36733440968615505</v>
      </c>
      <c r="C33" s="972">
        <v>0.34416969269264264</v>
      </c>
      <c r="D33" s="972">
        <v>0.31765180209417104</v>
      </c>
      <c r="E33" s="972">
        <v>0.34403627001483933</v>
      </c>
      <c r="F33" s="972">
        <v>0.35415334845235552</v>
      </c>
      <c r="G33" s="972">
        <v>0.32384477218823571</v>
      </c>
      <c r="H33" s="972">
        <v>0.3122705232676406</v>
      </c>
      <c r="I33" s="972">
        <v>0.31876904337777801</v>
      </c>
      <c r="J33" s="972">
        <v>0.28078266284313547</v>
      </c>
      <c r="K33" s="972">
        <v>0.29928540102271473</v>
      </c>
      <c r="L33" s="972">
        <v>0.26706251255058722</v>
      </c>
      <c r="M33" s="972">
        <v>0.26</v>
      </c>
      <c r="N33" s="972">
        <v>0.28799999999999998</v>
      </c>
      <c r="O33" s="972">
        <v>0.22604206315803368</v>
      </c>
      <c r="P33" s="972">
        <v>0.25120426135156182</v>
      </c>
      <c r="Q33" s="972">
        <v>0.27451269118104954</v>
      </c>
      <c r="R33" s="972">
        <v>0.27949757265796787</v>
      </c>
      <c r="S33" s="972">
        <v>0.28000000000000003</v>
      </c>
      <c r="T33" s="972">
        <v>0.26500000000000001</v>
      </c>
      <c r="U33" s="972">
        <v>0.31</v>
      </c>
      <c r="V33" s="973">
        <v>0.29133738928079433</v>
      </c>
      <c r="W33" s="974">
        <v>30.194998135417585</v>
      </c>
      <c r="X33" s="974">
        <v>32.996147914315046</v>
      </c>
      <c r="Y33" s="974">
        <v>31.7</v>
      </c>
      <c r="Z33" s="974">
        <v>31.1</v>
      </c>
      <c r="AA33" s="974">
        <v>34.489015586532489</v>
      </c>
      <c r="AB33" s="974">
        <v>34.421831374166722</v>
      </c>
      <c r="AC33" s="974">
        <v>34.132045167644662</v>
      </c>
      <c r="AD33" s="974">
        <v>34.280026697973724</v>
      </c>
      <c r="AE33" s="974">
        <v>33.851704489104179</v>
      </c>
      <c r="AF33" s="974">
        <v>33.307781232977042</v>
      </c>
      <c r="AG33" s="974">
        <v>35.199999999999996</v>
      </c>
      <c r="AH33" s="974">
        <v>32.200000000000003</v>
      </c>
      <c r="AI33" s="974">
        <v>28.9</v>
      </c>
      <c r="AJ33" s="974">
        <v>30.03</v>
      </c>
      <c r="AK33" s="974">
        <v>28.79</v>
      </c>
      <c r="AL33" s="974">
        <v>24.570447913983699</v>
      </c>
      <c r="AM33" s="974">
        <v>25.525085947107247</v>
      </c>
      <c r="AN33" s="974">
        <v>25.636014001331485</v>
      </c>
      <c r="AO33" s="974">
        <v>23.863619699285589</v>
      </c>
      <c r="AP33" s="974">
        <v>24.717089688296614</v>
      </c>
      <c r="AQ33" s="974">
        <v>28.528597138542644</v>
      </c>
      <c r="AR33" s="974">
        <v>27.714199398343819</v>
      </c>
      <c r="AS33" s="974">
        <v>29.723515893727487</v>
      </c>
      <c r="AT33" s="974">
        <v>31.071832868578163</v>
      </c>
      <c r="AU33" s="974">
        <v>29.258097229978631</v>
      </c>
      <c r="AV33" s="974">
        <v>32.814777103977924</v>
      </c>
      <c r="AW33" s="974">
        <v>30.5</v>
      </c>
      <c r="AX33" s="974">
        <v>29.6</v>
      </c>
      <c r="AY33" s="970"/>
      <c r="AZ33" s="970"/>
      <c r="BA33" s="970"/>
      <c r="BB33" s="970"/>
      <c r="BC33" s="970"/>
      <c r="BD33" s="970"/>
      <c r="BE33" s="970"/>
      <c r="BF33" s="970"/>
      <c r="BG33" s="970"/>
      <c r="BH33" s="970"/>
      <c r="BI33" s="970"/>
    </row>
    <row r="34" spans="1:61" ht="6" customHeight="1" x14ac:dyDescent="0.3">
      <c r="A34" s="971"/>
      <c r="B34" s="972"/>
      <c r="C34" s="972"/>
      <c r="D34" s="972"/>
      <c r="E34" s="972"/>
      <c r="F34" s="972"/>
      <c r="G34" s="972"/>
      <c r="H34" s="972"/>
      <c r="I34" s="972"/>
      <c r="J34" s="972"/>
      <c r="K34" s="972"/>
      <c r="L34" s="972"/>
      <c r="M34" s="972"/>
      <c r="N34" s="972"/>
      <c r="O34" s="972"/>
      <c r="P34" s="972"/>
      <c r="Q34" s="972"/>
      <c r="R34" s="972"/>
      <c r="S34" s="972"/>
      <c r="T34" s="972"/>
      <c r="U34" s="972"/>
      <c r="V34" s="973"/>
      <c r="W34" s="974">
        <v>0</v>
      </c>
      <c r="X34" s="974">
        <v>0</v>
      </c>
      <c r="Y34" s="974">
        <v>0</v>
      </c>
      <c r="Z34" s="974">
        <v>0</v>
      </c>
      <c r="AA34" s="974">
        <v>0</v>
      </c>
      <c r="AB34" s="974">
        <v>0</v>
      </c>
      <c r="AC34" s="974">
        <v>0</v>
      </c>
      <c r="AD34" s="974">
        <v>0</v>
      </c>
      <c r="AE34" s="974">
        <v>0</v>
      </c>
      <c r="AF34" s="974">
        <v>0</v>
      </c>
      <c r="AG34" s="974">
        <v>0</v>
      </c>
      <c r="AH34" s="974">
        <v>0</v>
      </c>
      <c r="AI34" s="974">
        <v>0</v>
      </c>
      <c r="AJ34" s="974"/>
      <c r="AK34" s="974"/>
      <c r="AL34" s="974"/>
      <c r="AM34" s="974"/>
      <c r="AN34" s="974"/>
      <c r="AO34" s="974"/>
      <c r="AP34" s="974">
        <v>0</v>
      </c>
      <c r="AQ34" s="974"/>
      <c r="AR34" s="974"/>
      <c r="AS34" s="974"/>
      <c r="AT34" s="974"/>
      <c r="AU34" s="974"/>
      <c r="AV34" s="974"/>
      <c r="AW34" s="974"/>
      <c r="AX34" s="974"/>
      <c r="AY34" s="970"/>
      <c r="AZ34" s="970"/>
      <c r="BA34" s="970"/>
      <c r="BB34" s="970"/>
      <c r="BC34" s="970"/>
      <c r="BD34" s="970"/>
      <c r="BE34" s="970"/>
      <c r="BF34" s="970"/>
      <c r="BG34" s="970"/>
      <c r="BH34" s="970"/>
      <c r="BI34" s="970"/>
    </row>
    <row r="35" spans="1:61" s="970" customFormat="1" ht="17.25" x14ac:dyDescent="0.3">
      <c r="A35" s="978" t="s">
        <v>3359</v>
      </c>
      <c r="B35" s="972"/>
      <c r="C35" s="972"/>
      <c r="D35" s="972"/>
      <c r="E35" s="972"/>
      <c r="F35" s="972"/>
      <c r="G35" s="972"/>
      <c r="H35" s="972"/>
      <c r="I35" s="972"/>
      <c r="J35" s="972"/>
      <c r="K35" s="972"/>
      <c r="L35" s="972"/>
      <c r="M35" s="972"/>
      <c r="N35" s="972"/>
      <c r="O35" s="972"/>
      <c r="P35" s="972"/>
      <c r="Q35" s="972"/>
      <c r="R35" s="972"/>
      <c r="S35" s="972"/>
      <c r="T35" s="972"/>
      <c r="U35" s="972"/>
      <c r="V35" s="973"/>
      <c r="W35" s="974"/>
      <c r="X35" s="974"/>
      <c r="Y35" s="974"/>
      <c r="Z35" s="974"/>
      <c r="AA35" s="974"/>
      <c r="AB35" s="974"/>
      <c r="AC35" s="974"/>
      <c r="AD35" s="974"/>
      <c r="AE35" s="974"/>
      <c r="AF35" s="974"/>
      <c r="AG35" s="974"/>
      <c r="AH35" s="974"/>
      <c r="AI35" s="974"/>
      <c r="AJ35" s="974"/>
      <c r="AK35" s="974"/>
      <c r="AL35" s="974"/>
      <c r="AM35" s="974"/>
      <c r="AN35" s="974"/>
      <c r="AO35" s="974"/>
      <c r="AP35" s="974"/>
      <c r="AQ35" s="974"/>
      <c r="AR35" s="974"/>
      <c r="AS35" s="974"/>
      <c r="AT35" s="974"/>
      <c r="AU35" s="974"/>
      <c r="AV35" s="974"/>
      <c r="AW35" s="974"/>
      <c r="AX35" s="974"/>
    </row>
    <row r="36" spans="1:61" ht="17.25" x14ac:dyDescent="0.3">
      <c r="A36" s="971" t="s">
        <v>3360</v>
      </c>
      <c r="B36" s="972">
        <v>6.0104282553467739E-2</v>
      </c>
      <c r="C36" s="972">
        <v>6.4500346785437618E-2</v>
      </c>
      <c r="D36" s="972">
        <v>5.2099011223765992E-2</v>
      </c>
      <c r="E36" s="972">
        <v>5.3012908503079936E-2</v>
      </c>
      <c r="F36" s="972">
        <v>3.7775463806665695E-2</v>
      </c>
      <c r="G36" s="972">
        <v>1.7999999999999999E-2</v>
      </c>
      <c r="H36" s="972">
        <v>4.2999999999999997E-2</v>
      </c>
      <c r="I36" s="972">
        <v>7.0107517851225695E-2</v>
      </c>
      <c r="J36" s="972">
        <v>2.6102399698963264E-2</v>
      </c>
      <c r="K36" s="972">
        <v>1.9882783996460547E-2</v>
      </c>
      <c r="L36" s="972">
        <v>1.6936369755080404E-2</v>
      </c>
      <c r="M36" s="972">
        <v>2.1999999999999999E-2</v>
      </c>
      <c r="N36" s="972">
        <v>0.03</v>
      </c>
      <c r="O36" s="972">
        <v>3.7545194683539999E-2</v>
      </c>
      <c r="P36" s="972">
        <v>2.9523432845026468E-2</v>
      </c>
      <c r="Q36" s="972">
        <v>2.1096732096130714E-2</v>
      </c>
      <c r="R36" s="972">
        <v>2.1691074312518387E-2</v>
      </c>
      <c r="S36" s="972">
        <v>2.3E-2</v>
      </c>
      <c r="T36" s="972">
        <v>2.3E-2</v>
      </c>
      <c r="U36" s="972">
        <v>2.1000000000000001E-2</v>
      </c>
      <c r="V36" s="973">
        <v>2.9767143936428712E-2</v>
      </c>
      <c r="W36" s="974">
        <v>2.3671240711071979</v>
      </c>
      <c r="X36" s="974">
        <v>2.7377210400152552</v>
      </c>
      <c r="Y36" s="974">
        <v>2.8000000000000003</v>
      </c>
      <c r="Z36" s="974">
        <v>2.6</v>
      </c>
      <c r="AA36" s="974">
        <v>3.0399589089660322</v>
      </c>
      <c r="AB36" s="974">
        <v>2.5358553132808566</v>
      </c>
      <c r="AC36" s="974">
        <v>2.8569898184830889</v>
      </c>
      <c r="AD36" s="974">
        <v>3.0105070033503716</v>
      </c>
      <c r="AE36" s="986">
        <v>3.1</v>
      </c>
      <c r="AF36" s="974">
        <v>4.7</v>
      </c>
      <c r="AG36" s="974">
        <v>3.8</v>
      </c>
      <c r="AH36" s="974">
        <v>3.3000000000000003</v>
      </c>
      <c r="AI36" s="974">
        <v>3.3000000000000003</v>
      </c>
      <c r="AJ36" s="974">
        <v>4.8</v>
      </c>
      <c r="AK36" s="974">
        <v>3.05</v>
      </c>
      <c r="AL36" s="974">
        <v>2.5739174229080173</v>
      </c>
      <c r="AM36" s="974">
        <v>2.0982168926491829</v>
      </c>
      <c r="AN36" s="974">
        <v>3.6282338540501438</v>
      </c>
      <c r="AO36" s="974">
        <v>2.7841920746542619</v>
      </c>
      <c r="AP36" s="974">
        <v>1.9356859820226016</v>
      </c>
      <c r="AQ36" s="974">
        <v>2.0930245211400003</v>
      </c>
      <c r="AR36" s="974">
        <v>1.6950509850660926</v>
      </c>
      <c r="AS36" s="974">
        <v>1.7107143034474743</v>
      </c>
      <c r="AT36" s="974">
        <v>1.6117213095953209</v>
      </c>
      <c r="AU36" s="974">
        <v>1.6416036359376718</v>
      </c>
      <c r="AV36" s="974">
        <v>1.8627625081364965</v>
      </c>
      <c r="AW36" s="974">
        <v>2.2000000000000002</v>
      </c>
      <c r="AX36" s="974">
        <v>1.8</v>
      </c>
      <c r="AY36" s="970"/>
      <c r="AZ36" s="970"/>
      <c r="BA36" s="970"/>
      <c r="BB36" s="970"/>
      <c r="BC36" s="970"/>
      <c r="BD36" s="970"/>
      <c r="BE36" s="970"/>
      <c r="BF36" s="970"/>
      <c r="BG36" s="970"/>
      <c r="BH36" s="970"/>
      <c r="BI36" s="970"/>
    </row>
    <row r="37" spans="1:61" ht="9.75" customHeight="1" thickBot="1" x14ac:dyDescent="0.35">
      <c r="A37" s="987"/>
      <c r="B37" s="988"/>
      <c r="C37" s="988"/>
      <c r="D37" s="988"/>
      <c r="E37" s="988"/>
      <c r="F37" s="988"/>
      <c r="G37" s="988"/>
      <c r="H37" s="988"/>
      <c r="I37" s="988"/>
      <c r="J37" s="988"/>
      <c r="K37" s="988"/>
      <c r="L37" s="988"/>
      <c r="M37" s="988"/>
      <c r="N37" s="988"/>
      <c r="O37" s="988"/>
      <c r="P37" s="988"/>
      <c r="Q37" s="988"/>
      <c r="R37" s="988"/>
      <c r="S37" s="988"/>
      <c r="T37" s="988"/>
      <c r="U37" s="988"/>
      <c r="V37" s="989"/>
      <c r="W37" s="990"/>
      <c r="X37" s="990"/>
      <c r="Y37" s="990"/>
      <c r="Z37" s="990"/>
      <c r="AA37" s="991"/>
      <c r="AB37" s="990"/>
      <c r="AC37" s="990"/>
      <c r="AD37" s="990"/>
      <c r="AE37" s="991"/>
      <c r="AF37" s="991"/>
      <c r="AG37" s="991"/>
      <c r="AH37" s="991"/>
      <c r="AI37" s="991"/>
      <c r="AJ37" s="991"/>
      <c r="AK37" s="991"/>
      <c r="AL37" s="991"/>
      <c r="AM37" s="991"/>
      <c r="AN37" s="991"/>
      <c r="AO37" s="991"/>
      <c r="AP37" s="991"/>
      <c r="AQ37" s="991"/>
      <c r="AR37" s="991"/>
      <c r="AS37" s="991"/>
      <c r="AT37" s="991"/>
      <c r="AU37" s="991"/>
      <c r="AV37" s="991"/>
      <c r="AW37" s="991"/>
      <c r="AX37" s="991"/>
      <c r="AY37" s="970"/>
      <c r="AZ37" s="970"/>
      <c r="BA37" s="970"/>
      <c r="BB37" s="970"/>
      <c r="BC37" s="970"/>
      <c r="BD37" s="970"/>
      <c r="BE37" s="970"/>
      <c r="BF37" s="970"/>
      <c r="BG37" s="970"/>
      <c r="BH37" s="970"/>
      <c r="BI37" s="970"/>
    </row>
    <row r="38" spans="1:61" ht="16.5" hidden="1" customHeight="1" x14ac:dyDescent="0.3">
      <c r="A38" s="971"/>
      <c r="B38" s="972"/>
      <c r="C38" s="972"/>
      <c r="D38" s="972"/>
      <c r="E38" s="972"/>
      <c r="F38" s="972"/>
      <c r="G38" s="972"/>
      <c r="H38" s="972"/>
      <c r="I38" s="972"/>
      <c r="J38" s="972"/>
      <c r="K38" s="972"/>
      <c r="L38" s="972"/>
      <c r="M38" s="972"/>
      <c r="N38" s="972"/>
      <c r="O38" s="972"/>
      <c r="P38" s="972"/>
      <c r="Q38" s="972"/>
      <c r="R38" s="972"/>
      <c r="S38" s="972"/>
      <c r="T38" s="972"/>
      <c r="U38" s="972"/>
      <c r="V38" s="973"/>
      <c r="W38" s="992"/>
      <c r="X38" s="992"/>
      <c r="Y38" s="992"/>
      <c r="Z38" s="992"/>
      <c r="AA38" s="993"/>
      <c r="AB38" s="992"/>
      <c r="AC38" s="992"/>
      <c r="AD38" s="992"/>
      <c r="AE38" s="993"/>
      <c r="AF38" s="993"/>
      <c r="AG38" s="993"/>
      <c r="AH38" s="993"/>
      <c r="AI38" s="993"/>
      <c r="AJ38" s="993"/>
      <c r="AK38" s="993"/>
      <c r="AL38" s="993"/>
      <c r="AM38" s="993"/>
      <c r="AN38" s="993"/>
      <c r="AO38" s="993"/>
      <c r="AP38" s="993"/>
      <c r="AQ38" s="993"/>
      <c r="AR38" s="993"/>
      <c r="AS38" s="993"/>
      <c r="AT38" s="993"/>
      <c r="AU38" s="993"/>
      <c r="AV38" s="993"/>
      <c r="AW38" s="993"/>
      <c r="AX38" s="993"/>
      <c r="AY38" s="970"/>
      <c r="AZ38" s="970"/>
      <c r="BA38" s="970"/>
      <c r="BB38" s="970"/>
      <c r="BC38" s="970"/>
      <c r="BD38" s="970"/>
      <c r="BE38" s="970"/>
      <c r="BF38" s="970"/>
      <c r="BG38" s="970"/>
      <c r="BH38" s="970"/>
      <c r="BI38" s="970"/>
    </row>
    <row r="39" spans="1:61" s="962" customFormat="1" ht="17.25" customHeight="1" thickBot="1" x14ac:dyDescent="0.35">
      <c r="A39" s="994" t="s">
        <v>3361</v>
      </c>
      <c r="B39" s="995"/>
      <c r="C39" s="995"/>
      <c r="D39" s="995"/>
      <c r="E39" s="995"/>
      <c r="F39" s="995"/>
      <c r="G39" s="995"/>
      <c r="H39" s="995"/>
      <c r="I39" s="995"/>
      <c r="J39" s="995"/>
      <c r="K39" s="995"/>
      <c r="L39" s="995"/>
      <c r="M39" s="995"/>
      <c r="N39" s="995"/>
      <c r="O39" s="995"/>
      <c r="P39" s="995"/>
      <c r="Q39" s="995"/>
      <c r="R39" s="995"/>
      <c r="S39" s="995"/>
      <c r="T39" s="995"/>
      <c r="U39" s="995"/>
      <c r="V39" s="996">
        <v>41883</v>
      </c>
      <c r="W39" s="997">
        <v>41974</v>
      </c>
      <c r="X39" s="997">
        <v>42064</v>
      </c>
      <c r="Y39" s="997">
        <v>42156</v>
      </c>
      <c r="Z39" s="997">
        <v>42248</v>
      </c>
      <c r="AA39" s="997">
        <v>42339</v>
      </c>
      <c r="AB39" s="997">
        <v>42430</v>
      </c>
      <c r="AC39" s="997">
        <v>42523</v>
      </c>
      <c r="AD39" s="997">
        <v>42616</v>
      </c>
      <c r="AE39" s="997">
        <v>42708</v>
      </c>
      <c r="AF39" s="997">
        <v>42795</v>
      </c>
      <c r="AG39" s="997">
        <v>42887</v>
      </c>
      <c r="AH39" s="997">
        <v>42979</v>
      </c>
      <c r="AI39" s="997">
        <v>43070</v>
      </c>
      <c r="AJ39" s="997">
        <v>43160</v>
      </c>
      <c r="AK39" s="998">
        <v>43252</v>
      </c>
      <c r="AL39" s="999" t="s">
        <v>3333</v>
      </c>
      <c r="AM39" s="999" t="s">
        <v>3334</v>
      </c>
      <c r="AN39" s="998">
        <v>43525</v>
      </c>
      <c r="AO39" s="998">
        <v>43617</v>
      </c>
      <c r="AP39" s="998" t="str">
        <f>AP3</f>
        <v>Sep-19</v>
      </c>
      <c r="AQ39" s="999" t="s">
        <v>2991</v>
      </c>
      <c r="AR39" s="999" t="s">
        <v>2788</v>
      </c>
      <c r="AS39" s="999" t="s">
        <v>395</v>
      </c>
      <c r="AT39" s="999" t="s">
        <v>298</v>
      </c>
      <c r="AU39" s="999">
        <v>44166</v>
      </c>
      <c r="AV39" s="999">
        <v>44256</v>
      </c>
      <c r="AW39" s="999">
        <v>44349</v>
      </c>
      <c r="AX39" s="999">
        <v>44441</v>
      </c>
      <c r="AY39" s="970"/>
      <c r="AZ39" s="970"/>
      <c r="BA39" s="970"/>
      <c r="BB39" s="970"/>
      <c r="BC39" s="970"/>
      <c r="BD39" s="970"/>
      <c r="BE39" s="970"/>
      <c r="BF39" s="970"/>
      <c r="BG39" s="970"/>
      <c r="BH39" s="970"/>
      <c r="BI39" s="970"/>
    </row>
    <row r="40" spans="1:61" ht="17.25" x14ac:dyDescent="0.3">
      <c r="A40" s="1000" t="s">
        <v>3362</v>
      </c>
      <c r="B40" s="1001">
        <v>7.9906493935895634E-2</v>
      </c>
      <c r="C40" s="1001">
        <v>0.08</v>
      </c>
      <c r="D40" s="1001">
        <v>7.7560171958379262E-2</v>
      </c>
      <c r="E40" s="1001">
        <v>7.6225904274344988E-2</v>
      </c>
      <c r="F40" s="1001">
        <v>7.3999999999999996E-2</v>
      </c>
      <c r="G40" s="1001">
        <v>7.0965784548610814E-2</v>
      </c>
      <c r="H40" s="1001">
        <v>7.0119202036310641E-2</v>
      </c>
      <c r="I40" s="1001">
        <v>7.2993052800396696E-2</v>
      </c>
      <c r="J40" s="1001">
        <v>7.5409031682435193E-2</v>
      </c>
      <c r="K40" s="1001">
        <v>7.2929576692569859E-2</v>
      </c>
      <c r="L40" s="1001">
        <v>7.2890223933264706E-2</v>
      </c>
      <c r="M40" s="1001">
        <v>7.1999999999999995E-2</v>
      </c>
      <c r="N40" s="1001">
        <v>7.0999999999999994E-2</v>
      </c>
      <c r="O40" s="1001">
        <v>7.8821490254983792E-2</v>
      </c>
      <c r="P40" s="1001">
        <v>7.959578181433738E-2</v>
      </c>
      <c r="Q40" s="1001">
        <v>8.4657485930249854E-2</v>
      </c>
      <c r="R40" s="1001">
        <v>8.6053026682195985E-2</v>
      </c>
      <c r="S40" s="1001">
        <v>8.6999999999999994E-2</v>
      </c>
      <c r="T40" s="1001">
        <v>8.1000000000000003E-2</v>
      </c>
      <c r="U40" s="1001">
        <v>8.7999999999999995E-2</v>
      </c>
      <c r="V40" s="1002">
        <v>9.3177437379245442E-2</v>
      </c>
      <c r="W40" s="1003">
        <v>9.3306665730606149</v>
      </c>
      <c r="X40" s="1003">
        <v>9.2009086776321336</v>
      </c>
      <c r="Y40" s="1003">
        <v>10.299999999999999</v>
      </c>
      <c r="Z40" s="1003">
        <v>10.4</v>
      </c>
      <c r="AA40" s="1003">
        <v>10.519981499742521</v>
      </c>
      <c r="AB40" s="1003">
        <v>10.500357654121462</v>
      </c>
      <c r="AC40" s="1003">
        <v>10.525758840695129</v>
      </c>
      <c r="AD40" s="1003">
        <v>10.553703201314901</v>
      </c>
      <c r="AE40" s="1003">
        <v>10.621188951352165</v>
      </c>
      <c r="AF40" s="1003">
        <v>10.201805120964211</v>
      </c>
      <c r="AG40" s="1003">
        <v>10.4</v>
      </c>
      <c r="AH40" s="1003">
        <v>10</v>
      </c>
      <c r="AI40" s="1003">
        <v>10.100000000000001</v>
      </c>
      <c r="AJ40" s="1003">
        <v>9.9600000000000009</v>
      </c>
      <c r="AK40" s="1003">
        <v>11.58</v>
      </c>
      <c r="AL40" s="1003">
        <v>11.786602748732603</v>
      </c>
      <c r="AM40" s="1003">
        <v>11.479521667759071</v>
      </c>
      <c r="AN40" s="1003">
        <v>11.773806130298089</v>
      </c>
      <c r="AO40" s="1003">
        <v>11.855077862194207</v>
      </c>
      <c r="AP40" s="1003">
        <v>11.756500727490572</v>
      </c>
      <c r="AQ40" s="1003">
        <v>11.26924916887902</v>
      </c>
      <c r="AR40" s="1003">
        <v>11.200733143647019</v>
      </c>
      <c r="AS40" s="1003">
        <v>10.998509013545373</v>
      </c>
      <c r="AT40" s="1003">
        <v>10.616657798512689</v>
      </c>
      <c r="AU40" s="1003">
        <v>10.809213053859001</v>
      </c>
      <c r="AV40" s="1003">
        <v>10.232099584990143</v>
      </c>
      <c r="AW40" s="1003">
        <v>10.3</v>
      </c>
      <c r="AX40" s="1003">
        <v>10.3</v>
      </c>
      <c r="AY40" s="970"/>
      <c r="AZ40" s="970"/>
      <c r="BA40" s="970"/>
      <c r="BB40" s="970"/>
      <c r="BC40" s="970"/>
      <c r="BD40" s="970"/>
      <c r="BE40" s="970"/>
      <c r="BF40" s="970"/>
      <c r="BG40" s="970"/>
      <c r="BH40" s="970"/>
      <c r="BI40" s="970"/>
    </row>
    <row r="41" spans="1:61" ht="17.25" x14ac:dyDescent="0.3">
      <c r="A41" s="971" t="s">
        <v>3363</v>
      </c>
      <c r="B41" s="972">
        <v>1.9627250984953022</v>
      </c>
      <c r="C41" s="972">
        <v>2.1319255590887591</v>
      </c>
      <c r="D41" s="972">
        <v>2.1769357461154226</v>
      </c>
      <c r="E41" s="972">
        <v>2.168539174429887</v>
      </c>
      <c r="F41" s="972">
        <v>2.0885666569830477</v>
      </c>
      <c r="G41" s="972">
        <v>1.9385614907555835</v>
      </c>
      <c r="H41" s="972">
        <v>2.1700196622474026</v>
      </c>
      <c r="I41" s="972">
        <v>2.2245426981523302</v>
      </c>
      <c r="J41" s="972">
        <v>1.9744786940643584</v>
      </c>
      <c r="K41" s="972">
        <v>2.2818638509353271</v>
      </c>
      <c r="L41" s="972">
        <v>2.5020124605940488</v>
      </c>
      <c r="M41" s="972">
        <v>2.4700000000000002</v>
      </c>
      <c r="N41" s="972">
        <v>2.327</v>
      </c>
      <c r="O41" s="972">
        <v>2.2005123371488451</v>
      </c>
      <c r="P41" s="972">
        <v>2.1480849342308126</v>
      </c>
      <c r="Q41" s="972">
        <v>1.8722714306439481</v>
      </c>
      <c r="R41" s="972">
        <v>1.7170463816925896</v>
      </c>
      <c r="S41" s="972">
        <v>1.7450000000000001</v>
      </c>
      <c r="T41" s="972">
        <v>1.869</v>
      </c>
      <c r="U41" s="972">
        <v>1.9590000000000001</v>
      </c>
      <c r="V41" s="973">
        <v>1.95502172520468</v>
      </c>
      <c r="W41" s="974">
        <v>201.92649213219048</v>
      </c>
      <c r="X41" s="974">
        <v>190.93545728041644</v>
      </c>
      <c r="Y41" s="974">
        <v>209.60000000000002</v>
      </c>
      <c r="Z41" s="974">
        <v>190.9</v>
      </c>
      <c r="AA41" s="974">
        <v>184.26505542569564</v>
      </c>
      <c r="AB41" s="974">
        <v>190.17114275750822</v>
      </c>
      <c r="AC41" s="974">
        <v>188.42965770810886</v>
      </c>
      <c r="AD41" s="974">
        <v>176.47487871145307</v>
      </c>
      <c r="AE41" s="974">
        <v>159.69999999999999</v>
      </c>
      <c r="AF41" s="974">
        <v>149.96446659510275</v>
      </c>
      <c r="AG41" s="974">
        <v>137.79999999999998</v>
      </c>
      <c r="AH41" s="974">
        <v>157.4</v>
      </c>
      <c r="AI41" s="975" t="s">
        <v>3364</v>
      </c>
      <c r="AJ41" s="975" t="s">
        <v>3365</v>
      </c>
      <c r="AK41" s="975" t="s">
        <v>3366</v>
      </c>
      <c r="AL41" s="975">
        <v>262.18939224700034</v>
      </c>
      <c r="AM41" s="975">
        <v>249.37992166303684</v>
      </c>
      <c r="AN41" s="975">
        <v>232.05528012186375</v>
      </c>
      <c r="AO41" s="975">
        <v>248.4412477187405</v>
      </c>
      <c r="AP41" s="975">
        <v>237.94130223524209</v>
      </c>
      <c r="AQ41" s="975">
        <v>237.30761378430759</v>
      </c>
      <c r="AR41" s="975">
        <v>244.82381044708453</v>
      </c>
      <c r="AS41" s="975">
        <v>258.53227861225508</v>
      </c>
      <c r="AT41" s="975">
        <v>257.68598049025917</v>
      </c>
      <c r="AU41" s="975">
        <v>242.31270014006415</v>
      </c>
      <c r="AV41" s="975">
        <v>237.49864541313087</v>
      </c>
      <c r="AW41" s="975">
        <v>253.1</v>
      </c>
      <c r="AX41" s="975">
        <v>236.5</v>
      </c>
      <c r="AY41" s="970"/>
      <c r="AZ41" s="970"/>
      <c r="BA41" s="970"/>
      <c r="BB41" s="970"/>
      <c r="BC41" s="970"/>
      <c r="BD41" s="970"/>
      <c r="BE41" s="970"/>
      <c r="BF41" s="970"/>
      <c r="BG41" s="970"/>
      <c r="BH41" s="970"/>
      <c r="BI41" s="970"/>
    </row>
    <row r="42" spans="1:61" ht="17.25" x14ac:dyDescent="0.3">
      <c r="A42" s="971" t="s">
        <v>3367</v>
      </c>
      <c r="B42" s="972">
        <v>1.4290284535231361</v>
      </c>
      <c r="C42" s="972">
        <v>1.4595003462992404</v>
      </c>
      <c r="D42" s="972">
        <v>1.3869498927450459</v>
      </c>
      <c r="E42" s="972">
        <v>1.5309162373238567</v>
      </c>
      <c r="F42" s="972">
        <v>1.6026195548337676</v>
      </c>
      <c r="G42" s="972">
        <v>1.530922336492808</v>
      </c>
      <c r="H42" s="972">
        <v>1.4878856869276673</v>
      </c>
      <c r="I42" s="972">
        <v>1.4958549175584801</v>
      </c>
      <c r="J42" s="972">
        <v>1.4026143194487957</v>
      </c>
      <c r="K42" s="972">
        <v>1.4266298021305628</v>
      </c>
      <c r="L42" s="972">
        <v>1.3137065928627119</v>
      </c>
      <c r="M42" s="972">
        <v>1.2490000000000001</v>
      </c>
      <c r="N42" s="972">
        <v>1.349</v>
      </c>
      <c r="O42" s="972">
        <v>1.2011290761119884</v>
      </c>
      <c r="P42" s="972">
        <v>1.240136467155629</v>
      </c>
      <c r="Q42" s="972">
        <v>1.2865702142777165</v>
      </c>
      <c r="R42" s="972">
        <v>1.3418788746442913</v>
      </c>
      <c r="S42" s="972">
        <v>1.3069999999999999</v>
      </c>
      <c r="T42" s="972">
        <v>1.304</v>
      </c>
      <c r="U42" s="972">
        <v>1.37</v>
      </c>
      <c r="V42" s="973">
        <v>1.3152938304312209</v>
      </c>
      <c r="W42" s="974">
        <v>133.2278965083992</v>
      </c>
      <c r="X42" s="974">
        <v>141.52665313146429</v>
      </c>
      <c r="Y42" s="974">
        <v>142.30000000000001</v>
      </c>
      <c r="Z42" s="974">
        <v>140.30000000000001</v>
      </c>
      <c r="AA42" s="974">
        <v>146.76415963638695</v>
      </c>
      <c r="AB42" s="974">
        <v>144.38932082754798</v>
      </c>
      <c r="AC42" s="974">
        <v>148.18322966266041</v>
      </c>
      <c r="AD42" s="974">
        <v>150.88832178332578</v>
      </c>
      <c r="AE42" s="974">
        <v>149.80133515000017</v>
      </c>
      <c r="AF42" s="974">
        <v>151.50840819950449</v>
      </c>
      <c r="AG42" s="974">
        <v>155.80000000000001</v>
      </c>
      <c r="AH42" s="974">
        <v>157.1</v>
      </c>
      <c r="AI42" s="974">
        <v>153.4</v>
      </c>
      <c r="AJ42" s="974">
        <v>159.30000000000001</v>
      </c>
      <c r="AK42" s="974">
        <v>155.19999999999999</v>
      </c>
      <c r="AL42" s="974">
        <v>148.27899368637875</v>
      </c>
      <c r="AM42" s="974">
        <v>154.55582027513788</v>
      </c>
      <c r="AN42" s="974">
        <v>161.20259835440837</v>
      </c>
      <c r="AO42" s="974">
        <v>159.90049393801627</v>
      </c>
      <c r="AP42" s="974">
        <v>161.54905638747132</v>
      </c>
      <c r="AQ42" s="974">
        <v>174.73707687326063</v>
      </c>
      <c r="AR42" s="974">
        <v>179.3646775726412</v>
      </c>
      <c r="AS42" s="974">
        <v>182.65396249015745</v>
      </c>
      <c r="AT42" s="974">
        <v>194.78373728286968</v>
      </c>
      <c r="AU42" s="974">
        <v>197.42974227474267</v>
      </c>
      <c r="AV42" s="974">
        <v>212.9695669851194</v>
      </c>
      <c r="AW42" s="974">
        <v>219.2</v>
      </c>
      <c r="AX42" s="974">
        <v>230.8</v>
      </c>
      <c r="AY42" s="970"/>
      <c r="AZ42" s="970"/>
      <c r="BA42" s="970"/>
      <c r="BB42" s="970"/>
      <c r="BC42" s="970"/>
      <c r="BD42" s="970"/>
      <c r="BE42" s="970"/>
      <c r="BF42" s="970"/>
      <c r="BG42" s="970"/>
      <c r="BH42" s="970"/>
      <c r="BI42" s="970"/>
    </row>
    <row r="43" spans="1:61" ht="17.25" x14ac:dyDescent="0.3">
      <c r="A43" s="971" t="s">
        <v>3368</v>
      </c>
      <c r="B43" s="972">
        <v>5.7194720647856898E-2</v>
      </c>
      <c r="C43" s="972">
        <v>6.0366142880787295E-2</v>
      </c>
      <c r="D43" s="972">
        <v>6.3213859091297758E-2</v>
      </c>
      <c r="E43" s="972">
        <v>6.8320490728315059E-2</v>
      </c>
      <c r="F43" s="972">
        <v>7.1463039342846452E-2</v>
      </c>
      <c r="G43" s="972">
        <v>6.8223465290142282E-2</v>
      </c>
      <c r="H43" s="972">
        <v>6.9256999467085259E-2</v>
      </c>
      <c r="I43" s="972">
        <v>6.8474932408058409E-2</v>
      </c>
      <c r="J43" s="972">
        <v>6.8639495447066337E-2</v>
      </c>
      <c r="K43" s="972">
        <v>5.8999999999999997E-2</v>
      </c>
      <c r="L43" s="972">
        <v>5.7000000000000002E-2</v>
      </c>
      <c r="M43" s="972">
        <v>6.8000000000000005E-2</v>
      </c>
      <c r="N43" s="972">
        <v>7.1999999999999995E-2</v>
      </c>
      <c r="O43" s="972">
        <v>7.4257402484487325E-2</v>
      </c>
      <c r="P43" s="972">
        <v>7.8473382486985904E-2</v>
      </c>
      <c r="Q43" s="972">
        <v>7.8568928847883177E-2</v>
      </c>
      <c r="R43" s="972">
        <v>7.1265329485131687E-2</v>
      </c>
      <c r="S43" s="972">
        <v>7.2999999999999995E-2</v>
      </c>
      <c r="T43" s="972">
        <v>8.5000000000000006E-2</v>
      </c>
      <c r="U43" s="972">
        <v>8.6999999999999994E-2</v>
      </c>
      <c r="V43" s="973">
        <v>6.2E-2</v>
      </c>
      <c r="W43" s="974">
        <v>6.2</v>
      </c>
      <c r="X43" s="974">
        <v>6</v>
      </c>
      <c r="Y43" s="974">
        <v>8.6999999999999993</v>
      </c>
      <c r="Z43" s="974">
        <v>8.9</v>
      </c>
      <c r="AA43" s="974">
        <v>9.093315768425132</v>
      </c>
      <c r="AB43" s="974">
        <v>9.4164576237297162</v>
      </c>
      <c r="AC43" s="974">
        <v>9.4682716417396211</v>
      </c>
      <c r="AD43" s="974">
        <v>9.3019144763507011</v>
      </c>
      <c r="AE43" s="974">
        <v>9.3844928647020556</v>
      </c>
      <c r="AF43" s="974">
        <v>9.1800000000000015</v>
      </c>
      <c r="AG43" s="974">
        <v>9.7100000000000009</v>
      </c>
      <c r="AH43" s="974">
        <v>9.7000000000000011</v>
      </c>
      <c r="AI43" s="974">
        <v>10.199999999999999</v>
      </c>
      <c r="AJ43" s="974">
        <v>10.3</v>
      </c>
      <c r="AK43" s="974">
        <v>10.3</v>
      </c>
      <c r="AL43" s="974">
        <v>10.256165501073442</v>
      </c>
      <c r="AM43" s="974">
        <v>10.481515955254658</v>
      </c>
      <c r="AN43" s="974">
        <v>10.72744175671591</v>
      </c>
      <c r="AO43" s="974">
        <v>10.959357565834154</v>
      </c>
      <c r="AP43" s="974">
        <v>11.062157568951598</v>
      </c>
      <c r="AQ43" s="974">
        <v>10.787403137229123</v>
      </c>
      <c r="AR43" s="974">
        <v>10.611089318588951</v>
      </c>
      <c r="AS43" s="974">
        <v>10.589241986559772</v>
      </c>
      <c r="AT43" s="974">
        <v>11.274688957534654</v>
      </c>
      <c r="AU43" s="974">
        <v>11.47941169215407</v>
      </c>
      <c r="AV43" s="974">
        <v>12.546617345236646</v>
      </c>
      <c r="AW43" s="974">
        <v>11.3</v>
      </c>
      <c r="AX43" s="974">
        <v>11.7</v>
      </c>
      <c r="AY43" s="970"/>
      <c r="AZ43" s="970"/>
      <c r="BA43" s="970"/>
      <c r="BB43" s="970"/>
      <c r="BC43" s="970"/>
      <c r="BD43" s="970"/>
      <c r="BE43" s="970"/>
      <c r="BF43" s="970"/>
      <c r="BG43" s="970"/>
      <c r="BH43" s="970"/>
      <c r="BI43" s="970"/>
    </row>
    <row r="44" spans="1:61" s="980" customFormat="1" ht="17.25" x14ac:dyDescent="0.3">
      <c r="A44" s="971" t="s">
        <v>3369</v>
      </c>
      <c r="B44" s="972">
        <v>1.8517519925667948E-2</v>
      </c>
      <c r="C44" s="972">
        <v>2.0662406859914193E-2</v>
      </c>
      <c r="D44" s="972">
        <v>2.0824617653534151E-2</v>
      </c>
      <c r="E44" s="972">
        <v>2.0776781417889457E-2</v>
      </c>
      <c r="F44" s="972">
        <v>2.0704778494959192E-2</v>
      </c>
      <c r="G44" s="972">
        <v>3.2000000000000001E-2</v>
      </c>
      <c r="H44" s="972">
        <v>3.2017096550969314E-2</v>
      </c>
      <c r="I44" s="972">
        <v>5.5875278857700897E-2</v>
      </c>
      <c r="J44" s="972">
        <v>6.1879204771409971E-2</v>
      </c>
      <c r="K44" s="972">
        <v>5.2999999999999999E-2</v>
      </c>
      <c r="L44" s="972">
        <v>5.1999999999999998E-2</v>
      </c>
      <c r="M44" s="972">
        <v>6.6000000000000003E-2</v>
      </c>
      <c r="N44" s="972">
        <v>7.5999999999999998E-2</v>
      </c>
      <c r="O44" s="972">
        <v>7.1945523792900298E-2</v>
      </c>
      <c r="P44" s="972">
        <v>7.5223345885320744E-2</v>
      </c>
      <c r="Q44" s="972">
        <v>7.4421681982130033E-2</v>
      </c>
      <c r="R44" s="972">
        <v>7.4053880022555321E-2</v>
      </c>
      <c r="S44" s="972">
        <v>7.0000000000000007E-2</v>
      </c>
      <c r="T44" s="972">
        <v>6.7000000000000004E-2</v>
      </c>
      <c r="U44" s="972">
        <v>6.9000000000000006E-2</v>
      </c>
      <c r="V44" s="973">
        <v>5.0999999999999997E-2</v>
      </c>
      <c r="W44" s="974">
        <v>5</v>
      </c>
      <c r="X44" s="974">
        <v>4.9000000000000004</v>
      </c>
      <c r="Y44" s="974">
        <v>5.6000000000000005</v>
      </c>
      <c r="Z44" s="974">
        <v>6</v>
      </c>
      <c r="AA44" s="974">
        <v>5.7940872453689947</v>
      </c>
      <c r="AB44" s="974">
        <v>5.7953616100292322</v>
      </c>
      <c r="AC44" s="974">
        <v>5.4992830782663571</v>
      </c>
      <c r="AD44" s="974">
        <v>5.0896689425874868</v>
      </c>
      <c r="AE44" s="974">
        <v>4.5778556151022585</v>
      </c>
      <c r="AF44" s="974">
        <v>4.2799999999999994</v>
      </c>
      <c r="AG44" s="974">
        <v>4.32</v>
      </c>
      <c r="AH44" s="974">
        <v>4.2</v>
      </c>
      <c r="AI44" s="974">
        <v>3.9</v>
      </c>
      <c r="AJ44" s="974">
        <v>4.0999999999999996</v>
      </c>
      <c r="AK44" s="974">
        <v>4.4000000000000004</v>
      </c>
      <c r="AL44" s="974">
        <v>3.9324856897086646</v>
      </c>
      <c r="AM44" s="974">
        <v>4.5782800655325318</v>
      </c>
      <c r="AN44" s="974">
        <v>4.2845886524579342</v>
      </c>
      <c r="AO44" s="974">
        <v>4.1646219112942191</v>
      </c>
      <c r="AP44" s="974">
        <v>4.7292401016471777</v>
      </c>
      <c r="AQ44" s="974">
        <v>4.9775185716538557</v>
      </c>
      <c r="AR44" s="974">
        <v>4.7079171097236365</v>
      </c>
      <c r="AS44" s="974">
        <v>4.9689057687053744</v>
      </c>
      <c r="AT44" s="974">
        <v>5.1128421197643634</v>
      </c>
      <c r="AU44" s="974">
        <v>5.3711581637697705</v>
      </c>
      <c r="AV44" s="974">
        <v>5.4770060555126312</v>
      </c>
      <c r="AW44" s="974">
        <v>5.5</v>
      </c>
      <c r="AX44" s="974">
        <v>5.5</v>
      </c>
      <c r="AY44" s="970"/>
      <c r="AZ44" s="970"/>
      <c r="BA44" s="970"/>
      <c r="BB44" s="970"/>
      <c r="BC44" s="970"/>
      <c r="BD44" s="970"/>
      <c r="BE44" s="970"/>
      <c r="BF44" s="970"/>
      <c r="BG44" s="970"/>
      <c r="BH44" s="970"/>
      <c r="BI44" s="970"/>
    </row>
    <row r="45" spans="1:61" ht="17.25" x14ac:dyDescent="0.3">
      <c r="A45" s="971" t="s">
        <v>3370</v>
      </c>
      <c r="B45" s="972">
        <v>0.12383616636928256</v>
      </c>
      <c r="C45" s="972">
        <v>0.12551167945399952</v>
      </c>
      <c r="D45" s="972">
        <v>0.18511174186781373</v>
      </c>
      <c r="E45" s="972">
        <v>0.111</v>
      </c>
      <c r="F45" s="972">
        <v>0.14399999999999999</v>
      </c>
      <c r="G45" s="972">
        <v>0.10852360032635136</v>
      </c>
      <c r="H45" s="972">
        <v>0.11352801390210875</v>
      </c>
      <c r="I45" s="972">
        <v>7.7623670420225596E-2</v>
      </c>
      <c r="J45" s="972">
        <v>2.0635413736239248E-2</v>
      </c>
      <c r="K45" s="972">
        <v>8.4710226533909874E-2</v>
      </c>
      <c r="L45" s="972">
        <v>0.11290021258379018</v>
      </c>
      <c r="M45" s="972">
        <v>0.112</v>
      </c>
      <c r="N45" s="972">
        <v>0.159</v>
      </c>
      <c r="O45" s="972">
        <v>9.9520293546976446E-2</v>
      </c>
      <c r="P45" s="972">
        <v>9.5565647973099258E-2</v>
      </c>
      <c r="Q45" s="972">
        <v>8.7322655929667883E-2</v>
      </c>
      <c r="R45" s="972">
        <v>3.1091166790915416E-2</v>
      </c>
      <c r="S45" s="972">
        <v>5.2999999999999999E-2</v>
      </c>
      <c r="T45" s="972">
        <v>4.5999999999999999E-2</v>
      </c>
      <c r="U45" s="972">
        <v>0.14099999999999999</v>
      </c>
      <c r="V45" s="973">
        <v>8.8126492609848492E-2</v>
      </c>
      <c r="W45" s="974">
        <v>35.428382092928636</v>
      </c>
      <c r="X45" s="974">
        <v>13.082563421897442</v>
      </c>
      <c r="Y45" s="974">
        <v>15</v>
      </c>
      <c r="Z45" s="974">
        <v>17.7</v>
      </c>
      <c r="AA45" s="974">
        <v>9.9705636281062517</v>
      </c>
      <c r="AB45" s="974">
        <v>16.248607296743852</v>
      </c>
      <c r="AC45" s="974">
        <v>7.8658365326374771</v>
      </c>
      <c r="AD45" s="974">
        <v>17.921172709626422</v>
      </c>
      <c r="AE45" s="974">
        <v>9.5</v>
      </c>
      <c r="AF45" s="974">
        <v>10.335416037667905</v>
      </c>
      <c r="AG45" s="974">
        <v>8.67</v>
      </c>
      <c r="AH45" s="974">
        <v>12.3</v>
      </c>
      <c r="AI45" s="974">
        <v>10.199999999999999</v>
      </c>
      <c r="AJ45" s="974">
        <v>12.5</v>
      </c>
      <c r="AK45" s="974">
        <v>8.1999999999999993</v>
      </c>
      <c r="AL45" s="974">
        <v>11.52956682435153</v>
      </c>
      <c r="AM45" s="974">
        <v>10.153914066524013</v>
      </c>
      <c r="AN45" s="974">
        <v>9.1576863490318896</v>
      </c>
      <c r="AO45" s="974">
        <v>7.7482079379959874</v>
      </c>
      <c r="AP45" s="974">
        <v>10.325812636437661</v>
      </c>
      <c r="AQ45" s="974">
        <v>11.714781411352655</v>
      </c>
      <c r="AR45" s="974">
        <v>13.015051181384976</v>
      </c>
      <c r="AS45" s="974">
        <v>16.384610062134374</v>
      </c>
      <c r="AT45" s="974">
        <v>13.311740922442258</v>
      </c>
      <c r="AU45" s="974">
        <v>10.989464698155068</v>
      </c>
      <c r="AV45" s="974">
        <v>17.853248658938583</v>
      </c>
      <c r="AW45" s="974">
        <v>7.6</v>
      </c>
      <c r="AX45" s="974">
        <v>12.8</v>
      </c>
      <c r="AY45" s="970"/>
      <c r="AZ45" s="970"/>
      <c r="BA45" s="970"/>
      <c r="BB45" s="970"/>
      <c r="BC45" s="970"/>
      <c r="BD45" s="970"/>
      <c r="BE45" s="970"/>
      <c r="BF45" s="970"/>
      <c r="BG45" s="970"/>
      <c r="BH45" s="970"/>
      <c r="BI45" s="970"/>
    </row>
    <row r="46" spans="1:61" ht="17.25" x14ac:dyDescent="0.3">
      <c r="A46" s="971" t="s">
        <v>3371</v>
      </c>
      <c r="B46" s="972">
        <v>0.50952478864520678</v>
      </c>
      <c r="C46" s="972">
        <v>0.51040969410895709</v>
      </c>
      <c r="D46" s="972">
        <v>0.51006029551619902</v>
      </c>
      <c r="E46" s="972">
        <v>0.498</v>
      </c>
      <c r="F46" s="972">
        <v>0.49399999999999999</v>
      </c>
      <c r="G46" s="972">
        <v>0.51184873814634058</v>
      </c>
      <c r="H46" s="972">
        <v>0.50939829811820359</v>
      </c>
      <c r="I46" s="972">
        <v>0.52770905139815094</v>
      </c>
      <c r="J46" s="972">
        <v>0.54460659783228837</v>
      </c>
      <c r="K46" s="972">
        <v>0.54708430130161723</v>
      </c>
      <c r="L46" s="972">
        <v>0.54526814766153842</v>
      </c>
      <c r="M46" s="972">
        <v>0.52500000000000002</v>
      </c>
      <c r="N46" s="972">
        <v>0.53900000000000003</v>
      </c>
      <c r="O46" s="972">
        <v>0.50522145235047444</v>
      </c>
      <c r="P46" s="972">
        <v>0.50218348550998548</v>
      </c>
      <c r="Q46" s="972">
        <v>0.50218322980033603</v>
      </c>
      <c r="R46" s="972">
        <v>0.49331822794070151</v>
      </c>
      <c r="S46" s="972">
        <v>0.50900000000000001</v>
      </c>
      <c r="T46" s="972">
        <v>0.51500000000000001</v>
      </c>
      <c r="U46" s="972">
        <v>0.51500000000000001</v>
      </c>
      <c r="V46" s="973">
        <v>0.48905505739826755</v>
      </c>
      <c r="W46" s="974">
        <v>40.819364129624233</v>
      </c>
      <c r="X46" s="974">
        <v>47.565109823874202</v>
      </c>
      <c r="Y46" s="974">
        <v>48.5</v>
      </c>
      <c r="Z46" s="974">
        <v>48.8</v>
      </c>
      <c r="AA46" s="974">
        <v>50.481026933098015</v>
      </c>
      <c r="AB46" s="974">
        <v>50.593172919148898</v>
      </c>
      <c r="AC46" s="974">
        <v>52.02247117488821</v>
      </c>
      <c r="AD46" s="974">
        <v>47.701977264315488</v>
      </c>
      <c r="AE46" s="974">
        <v>47.259718494279355</v>
      </c>
      <c r="AF46" s="974">
        <v>49.384036965107889</v>
      </c>
      <c r="AG46" s="974">
        <v>49.5</v>
      </c>
      <c r="AH46" s="974">
        <v>49.1</v>
      </c>
      <c r="AI46" s="974">
        <v>49.5</v>
      </c>
      <c r="AJ46" s="974">
        <v>49.3</v>
      </c>
      <c r="AK46" s="974">
        <v>49.4</v>
      </c>
      <c r="AL46" s="974">
        <v>46.183363113622221</v>
      </c>
      <c r="AM46" s="974">
        <v>49.336789243473426</v>
      </c>
      <c r="AN46" s="974">
        <v>48.983199308015877</v>
      </c>
      <c r="AO46" s="974">
        <v>46.836442615690174</v>
      </c>
      <c r="AP46" s="974">
        <v>46.220946188143472</v>
      </c>
      <c r="AQ46" s="974">
        <v>45.389198827768432</v>
      </c>
      <c r="AR46" s="974">
        <v>46.490869922143979</v>
      </c>
      <c r="AS46" s="974">
        <v>47.972792092614789</v>
      </c>
      <c r="AT46" s="974">
        <v>45.596775821482254</v>
      </c>
      <c r="AU46" s="974">
        <v>51.124253049755438</v>
      </c>
      <c r="AV46" s="974">
        <v>48.740871409593609</v>
      </c>
      <c r="AW46" s="974">
        <v>47.6</v>
      </c>
      <c r="AX46" s="974">
        <v>45.3</v>
      </c>
    </row>
    <row r="47" spans="1:61" ht="7.5" customHeight="1" thickBot="1" x14ac:dyDescent="0.35">
      <c r="A47" s="1004"/>
      <c r="B47" s="1005"/>
      <c r="C47" s="1005"/>
      <c r="D47" s="1005"/>
      <c r="E47" s="1005"/>
      <c r="F47" s="1005"/>
      <c r="G47" s="1005"/>
      <c r="H47" s="1005"/>
      <c r="I47" s="1005"/>
      <c r="J47" s="1005"/>
      <c r="K47" s="1005"/>
      <c r="L47" s="1005"/>
      <c r="M47" s="1005"/>
      <c r="N47" s="1005"/>
      <c r="O47" s="1005"/>
      <c r="P47" s="1005"/>
      <c r="Q47" s="1005"/>
      <c r="R47" s="1005"/>
      <c r="S47" s="1005"/>
      <c r="T47" s="1005"/>
      <c r="U47" s="1005"/>
      <c r="V47" s="1006"/>
      <c r="W47" s="1007"/>
      <c r="X47" s="1007"/>
      <c r="Y47" s="1007"/>
      <c r="Z47" s="1007"/>
      <c r="AA47" s="991"/>
      <c r="AB47" s="1007"/>
      <c r="AC47" s="1007"/>
      <c r="AD47" s="1007"/>
      <c r="AE47" s="991"/>
      <c r="AF47" s="991"/>
      <c r="AG47" s="991"/>
      <c r="AH47" s="991"/>
      <c r="AI47" s="991"/>
      <c r="AJ47" s="991"/>
      <c r="AK47" s="991"/>
      <c r="AL47" s="991"/>
      <c r="AM47" s="991"/>
      <c r="AN47" s="991"/>
      <c r="AO47" s="991"/>
      <c r="AP47" s="991"/>
      <c r="AQ47" s="991"/>
      <c r="AR47" s="991"/>
      <c r="AS47" s="991"/>
      <c r="AT47" s="991"/>
      <c r="AU47" s="991"/>
      <c r="AV47" s="991"/>
      <c r="AW47" s="991"/>
      <c r="AX47" s="991"/>
    </row>
    <row r="48" spans="1:61" ht="16.5" hidden="1" customHeight="1" x14ac:dyDescent="0.3">
      <c r="A48" s="1008"/>
      <c r="B48" s="1009"/>
      <c r="C48" s="1009"/>
      <c r="D48" s="1009"/>
      <c r="E48" s="1009"/>
      <c r="F48" s="1009"/>
      <c r="G48" s="1009"/>
      <c r="H48" s="1009"/>
      <c r="I48" s="1009"/>
      <c r="J48" s="1009"/>
      <c r="K48" s="1009"/>
      <c r="L48" s="1009"/>
      <c r="M48" s="1009"/>
      <c r="N48" s="1009"/>
      <c r="O48" s="1009"/>
      <c r="P48" s="1009"/>
      <c r="Q48" s="1009"/>
      <c r="R48" s="1009"/>
      <c r="S48" s="1009"/>
      <c r="T48" s="1009"/>
      <c r="U48" s="1009"/>
      <c r="V48" s="1010"/>
      <c r="W48" s="1011"/>
      <c r="X48" s="1012"/>
      <c r="Y48" s="1012"/>
      <c r="Z48" s="1012"/>
      <c r="AA48" s="1012"/>
      <c r="AB48" s="1012"/>
      <c r="AC48" s="1013"/>
      <c r="AD48" s="1014"/>
      <c r="AE48" s="1013"/>
      <c r="AF48" s="1013"/>
      <c r="AG48" s="1013"/>
      <c r="AH48" s="1013"/>
      <c r="AI48" s="1015"/>
      <c r="AJ48" s="1015"/>
      <c r="AK48" s="1015"/>
      <c r="AL48" s="1015"/>
      <c r="AM48" s="1015"/>
      <c r="AN48" s="1015"/>
      <c r="AO48" s="1015"/>
      <c r="AP48" s="1015"/>
      <c r="AQ48" s="1015"/>
      <c r="AR48" s="1015"/>
      <c r="AS48" s="1015"/>
      <c r="AT48" s="1015"/>
      <c r="AU48" s="1015"/>
    </row>
    <row r="49" spans="1:50" ht="0.75" customHeight="1" x14ac:dyDescent="0.3">
      <c r="A49" s="1016"/>
      <c r="B49" s="1017"/>
      <c r="C49" s="1017"/>
      <c r="D49" s="1017"/>
      <c r="E49" s="1017"/>
      <c r="F49" s="1017"/>
      <c r="G49" s="1017"/>
      <c r="H49" s="1017"/>
      <c r="I49" s="1017"/>
      <c r="J49" s="1017"/>
      <c r="K49" s="1016"/>
      <c r="L49" s="1016"/>
      <c r="M49" s="1016"/>
      <c r="N49" s="1016"/>
      <c r="O49" s="1016"/>
      <c r="P49" s="1016"/>
      <c r="Q49" s="1016"/>
      <c r="R49" s="1016"/>
      <c r="S49" s="1016"/>
      <c r="T49" s="1016"/>
      <c r="U49" s="1016"/>
      <c r="V49" s="1016"/>
      <c r="W49" s="1018"/>
      <c r="X49" s="1018"/>
      <c r="Y49" s="1018"/>
      <c r="Z49" s="1018"/>
      <c r="AA49" s="1018"/>
      <c r="AB49" s="1018"/>
      <c r="AC49" s="1018"/>
      <c r="AD49" s="1018"/>
      <c r="AE49" s="1018"/>
      <c r="AF49" s="1018"/>
      <c r="AG49" s="1018"/>
      <c r="AH49" s="1018"/>
      <c r="AI49" s="1018"/>
      <c r="AJ49" s="1018"/>
      <c r="AK49" s="1018"/>
      <c r="AL49" s="1018"/>
      <c r="AM49" s="1018"/>
      <c r="AN49" s="1018"/>
      <c r="AO49" s="1018"/>
      <c r="AP49" s="1018"/>
      <c r="AQ49" s="1018"/>
      <c r="AR49" s="1018"/>
      <c r="AS49" s="1018"/>
      <c r="AT49" s="1018"/>
      <c r="AU49" s="1018"/>
    </row>
    <row r="50" spans="1:50" ht="8.1" hidden="1" customHeight="1" x14ac:dyDescent="0.3">
      <c r="A50" s="1016"/>
      <c r="B50" s="1019"/>
      <c r="C50" s="1019"/>
      <c r="D50" s="1019"/>
      <c r="E50" s="1019"/>
      <c r="F50" s="1019"/>
      <c r="G50" s="1019"/>
      <c r="H50" s="1019"/>
      <c r="I50" s="1019"/>
      <c r="J50" s="1019"/>
      <c r="K50" s="1016"/>
      <c r="L50" s="1020"/>
      <c r="M50" s="1020"/>
      <c r="N50" s="1020"/>
      <c r="O50" s="1021"/>
      <c r="P50" s="1022"/>
      <c r="Q50" s="1016"/>
      <c r="R50" s="1016"/>
      <c r="S50" s="1016"/>
      <c r="T50" s="1016"/>
      <c r="U50" s="1016"/>
      <c r="V50" s="1016"/>
      <c r="W50" s="1018"/>
      <c r="X50" s="1018"/>
      <c r="Y50" s="1018"/>
      <c r="Z50" s="1018"/>
      <c r="AA50" s="1018"/>
      <c r="AB50" s="1018"/>
      <c r="AC50" s="1018"/>
      <c r="AD50" s="1018"/>
      <c r="AE50" s="1018"/>
      <c r="AF50" s="1018"/>
      <c r="AG50" s="1018"/>
      <c r="AH50" s="1018"/>
      <c r="AI50" s="1018"/>
      <c r="AJ50" s="1018"/>
      <c r="AK50" s="1018"/>
      <c r="AL50" s="1018"/>
      <c r="AM50" s="1018"/>
      <c r="AN50" s="1018"/>
      <c r="AO50" s="1018"/>
      <c r="AP50" s="1018"/>
      <c r="AQ50" s="1018"/>
      <c r="AR50" s="1018"/>
      <c r="AS50" s="1018"/>
      <c r="AT50" s="1018"/>
      <c r="AU50" s="1018"/>
    </row>
    <row r="51" spans="1:50" ht="16.5" customHeight="1" x14ac:dyDescent="0.2">
      <c r="A51" s="3508" t="s">
        <v>3372</v>
      </c>
      <c r="B51" s="3508"/>
      <c r="C51" s="3508"/>
      <c r="D51" s="3508"/>
      <c r="E51" s="3508"/>
      <c r="F51" s="3508"/>
      <c r="G51" s="3508"/>
      <c r="H51" s="3508"/>
      <c r="I51" s="3508"/>
      <c r="J51" s="3508"/>
      <c r="K51" s="3508"/>
      <c r="L51" s="3508"/>
      <c r="M51" s="3508"/>
      <c r="N51" s="3508"/>
      <c r="O51" s="3508"/>
      <c r="P51" s="3508"/>
      <c r="Q51" s="3508"/>
      <c r="R51" s="3508"/>
      <c r="S51" s="3508"/>
      <c r="T51" s="3508"/>
      <c r="U51" s="3508"/>
      <c r="V51" s="3508"/>
      <c r="W51" s="3508"/>
      <c r="X51" s="3508"/>
      <c r="Y51" s="3508"/>
      <c r="Z51" s="3508"/>
      <c r="AA51" s="3508"/>
      <c r="AB51" s="3508"/>
      <c r="AC51" s="3508"/>
      <c r="AD51" s="3508"/>
      <c r="AE51" s="3508"/>
      <c r="AF51" s="3508"/>
      <c r="AG51" s="3508"/>
      <c r="AH51" s="3508"/>
      <c r="AI51" s="3508"/>
      <c r="AJ51" s="3508"/>
      <c r="AK51" s="3508"/>
      <c r="AL51" s="3508"/>
      <c r="AM51" s="3508"/>
      <c r="AN51" s="3508"/>
      <c r="AO51" s="3508"/>
      <c r="AP51" s="3508"/>
      <c r="AQ51" s="3508"/>
      <c r="AR51" s="3508"/>
      <c r="AS51" s="3508"/>
      <c r="AT51" s="3508"/>
      <c r="AU51" s="3508"/>
      <c r="AV51" s="3508"/>
      <c r="AW51" s="3508"/>
      <c r="AX51" s="3508"/>
    </row>
    <row r="52" spans="1:50" ht="16.5" customHeight="1" x14ac:dyDescent="0.2">
      <c r="A52" s="3508" t="s">
        <v>3373</v>
      </c>
      <c r="B52" s="3508"/>
      <c r="C52" s="3508"/>
      <c r="D52" s="3508"/>
      <c r="E52" s="3508"/>
      <c r="F52" s="3508"/>
      <c r="G52" s="3508"/>
      <c r="H52" s="3508"/>
      <c r="I52" s="3508"/>
      <c r="J52" s="3508"/>
      <c r="K52" s="3508"/>
      <c r="L52" s="3508"/>
      <c r="M52" s="3508"/>
      <c r="N52" s="3508"/>
      <c r="O52" s="3508"/>
      <c r="P52" s="3508"/>
      <c r="Q52" s="3508"/>
      <c r="R52" s="3508"/>
      <c r="S52" s="3508"/>
      <c r="T52" s="3508"/>
      <c r="U52" s="3508"/>
      <c r="V52" s="3508"/>
      <c r="W52" s="3508"/>
      <c r="X52" s="3508"/>
      <c r="Y52" s="3508"/>
      <c r="Z52" s="3508"/>
      <c r="AA52" s="3508"/>
      <c r="AB52" s="3508"/>
      <c r="AC52" s="3508"/>
      <c r="AD52" s="3508"/>
      <c r="AE52" s="3508"/>
      <c r="AF52" s="3508"/>
      <c r="AG52" s="3508"/>
      <c r="AH52" s="3508"/>
      <c r="AI52" s="3508"/>
      <c r="AJ52" s="3508"/>
      <c r="AK52" s="3508"/>
      <c r="AL52" s="3508"/>
      <c r="AM52" s="3508"/>
      <c r="AN52" s="3508"/>
      <c r="AO52" s="3508"/>
      <c r="AP52" s="3508"/>
      <c r="AQ52" s="3508"/>
      <c r="AR52" s="3508"/>
      <c r="AS52" s="3508"/>
      <c r="AT52" s="3508"/>
      <c r="AU52" s="3508"/>
      <c r="AV52" s="3508"/>
      <c r="AW52" s="3508"/>
      <c r="AX52" s="3508"/>
    </row>
    <row r="53" spans="1:50" ht="17.25" customHeight="1" x14ac:dyDescent="0.2">
      <c r="A53" s="3508" t="s">
        <v>3374</v>
      </c>
      <c r="B53" s="3508"/>
      <c r="C53" s="3508"/>
      <c r="D53" s="3508"/>
      <c r="E53" s="3508"/>
      <c r="F53" s="3508"/>
      <c r="G53" s="3508"/>
      <c r="H53" s="3508"/>
      <c r="I53" s="3508"/>
      <c r="J53" s="3508"/>
      <c r="K53" s="3508"/>
      <c r="L53" s="3508"/>
      <c r="M53" s="3508"/>
      <c r="N53" s="3508"/>
      <c r="O53" s="3508"/>
      <c r="P53" s="3508"/>
      <c r="Q53" s="3508"/>
      <c r="R53" s="3508"/>
      <c r="S53" s="3508"/>
      <c r="T53" s="3508"/>
      <c r="U53" s="3508"/>
      <c r="V53" s="3508"/>
      <c r="W53" s="3508"/>
      <c r="X53" s="3508"/>
      <c r="Y53" s="3508"/>
      <c r="Z53" s="3508"/>
      <c r="AA53" s="3508"/>
      <c r="AB53" s="3508"/>
      <c r="AC53" s="3508"/>
      <c r="AD53" s="3508"/>
      <c r="AE53" s="3508"/>
      <c r="AF53" s="3508"/>
      <c r="AG53" s="3508"/>
      <c r="AH53" s="3508"/>
      <c r="AI53" s="3508"/>
      <c r="AJ53" s="3508"/>
      <c r="AK53" s="3508"/>
      <c r="AL53" s="3508"/>
      <c r="AM53" s="3508"/>
      <c r="AN53" s="3508"/>
      <c r="AO53" s="3508"/>
      <c r="AP53" s="3508"/>
      <c r="AQ53" s="3508"/>
      <c r="AR53" s="3508"/>
      <c r="AS53" s="3508"/>
      <c r="AT53" s="3508"/>
      <c r="AU53" s="3508"/>
      <c r="AV53" s="3508"/>
      <c r="AW53" s="3508"/>
      <c r="AX53" s="3508"/>
    </row>
    <row r="54" spans="1:50" ht="17.25" customHeight="1" x14ac:dyDescent="0.2">
      <c r="A54" s="3508" t="s">
        <v>3375</v>
      </c>
      <c r="B54" s="3508"/>
      <c r="C54" s="3508"/>
      <c r="D54" s="3508"/>
      <c r="E54" s="3508"/>
      <c r="F54" s="3508"/>
      <c r="G54" s="3508"/>
      <c r="H54" s="3508"/>
      <c r="I54" s="3508"/>
      <c r="J54" s="3508"/>
      <c r="K54" s="3508"/>
      <c r="L54" s="3508"/>
      <c r="M54" s="3508"/>
      <c r="N54" s="3508"/>
      <c r="O54" s="3508"/>
      <c r="P54" s="3508"/>
      <c r="Q54" s="3508"/>
      <c r="R54" s="3508"/>
      <c r="S54" s="3508"/>
      <c r="T54" s="3508"/>
      <c r="U54" s="3508"/>
      <c r="V54" s="3508"/>
      <c r="W54" s="3508"/>
      <c r="X54" s="3508"/>
      <c r="Y54" s="3508"/>
      <c r="Z54" s="3508"/>
      <c r="AA54" s="3508"/>
      <c r="AB54" s="3508"/>
      <c r="AC54" s="3508"/>
      <c r="AD54" s="3508"/>
      <c r="AE54" s="3508"/>
      <c r="AF54" s="3508"/>
      <c r="AG54" s="3508"/>
      <c r="AH54" s="3508"/>
      <c r="AI54" s="3508"/>
      <c r="AJ54" s="3508"/>
      <c r="AK54" s="3508"/>
      <c r="AL54" s="3508"/>
      <c r="AM54" s="3508"/>
      <c r="AN54" s="3508"/>
      <c r="AO54" s="3508"/>
      <c r="AP54" s="3508"/>
      <c r="AQ54" s="3508"/>
      <c r="AR54" s="3508"/>
      <c r="AS54" s="3508"/>
      <c r="AT54" s="3508"/>
      <c r="AU54" s="3508"/>
      <c r="AV54" s="3508"/>
      <c r="AW54" s="3508"/>
      <c r="AX54" s="3508"/>
    </row>
    <row r="55" spans="1:50" ht="17.25" customHeight="1" x14ac:dyDescent="0.2">
      <c r="A55" s="3507" t="s">
        <v>3376</v>
      </c>
      <c r="B55" s="3507"/>
      <c r="C55" s="3507"/>
      <c r="D55" s="3507"/>
      <c r="E55" s="3507"/>
      <c r="F55" s="3507"/>
      <c r="G55" s="3507"/>
      <c r="H55" s="3507"/>
      <c r="I55" s="3507"/>
      <c r="J55" s="3507"/>
      <c r="K55" s="3507"/>
      <c r="L55" s="3507"/>
      <c r="M55" s="3507"/>
      <c r="N55" s="3507"/>
      <c r="O55" s="3507"/>
      <c r="P55" s="3507"/>
      <c r="Q55" s="3507"/>
      <c r="R55" s="3507"/>
      <c r="S55" s="3507"/>
      <c r="T55" s="3507"/>
      <c r="U55" s="3507"/>
      <c r="V55" s="3507"/>
      <c r="W55" s="3507"/>
      <c r="X55" s="3507"/>
      <c r="Y55" s="3507"/>
      <c r="Z55" s="3507"/>
      <c r="AA55" s="3507"/>
      <c r="AB55" s="3507"/>
      <c r="AC55" s="3507"/>
      <c r="AD55" s="3507"/>
      <c r="AE55" s="3507"/>
      <c r="AF55" s="3507"/>
      <c r="AG55" s="3507"/>
      <c r="AH55" s="3507"/>
      <c r="AI55" s="3507"/>
      <c r="AJ55" s="3507"/>
      <c r="AK55" s="3507"/>
      <c r="AL55" s="3507"/>
      <c r="AM55" s="3507"/>
      <c r="AN55" s="3507"/>
      <c r="AO55" s="3507"/>
      <c r="AP55" s="3507"/>
      <c r="AQ55" s="3507"/>
      <c r="AR55" s="3507"/>
      <c r="AS55" s="3507"/>
      <c r="AT55" s="3507"/>
      <c r="AU55" s="3507"/>
      <c r="AV55" s="3507"/>
      <c r="AW55" s="3507"/>
      <c r="AX55" s="3507"/>
    </row>
    <row r="56" spans="1:50" ht="30" customHeight="1" x14ac:dyDescent="0.2">
      <c r="A56" s="3507" t="s">
        <v>3377</v>
      </c>
      <c r="B56" s="3507"/>
      <c r="C56" s="3507"/>
      <c r="D56" s="3507"/>
      <c r="E56" s="3507"/>
      <c r="F56" s="3507"/>
      <c r="G56" s="3507"/>
      <c r="H56" s="3507"/>
      <c r="I56" s="3507"/>
      <c r="J56" s="3507"/>
      <c r="K56" s="3507"/>
      <c r="L56" s="3507"/>
      <c r="M56" s="3507"/>
      <c r="N56" s="3507"/>
      <c r="O56" s="3507"/>
      <c r="P56" s="3507"/>
      <c r="Q56" s="3507"/>
      <c r="R56" s="3507"/>
      <c r="S56" s="3507"/>
      <c r="T56" s="3507"/>
      <c r="U56" s="3507"/>
      <c r="V56" s="3507"/>
      <c r="W56" s="3507"/>
      <c r="X56" s="3507"/>
      <c r="Y56" s="3507"/>
      <c r="Z56" s="3507"/>
      <c r="AA56" s="3507"/>
      <c r="AB56" s="3507"/>
      <c r="AC56" s="3507"/>
      <c r="AD56" s="3507"/>
      <c r="AE56" s="3507"/>
      <c r="AF56" s="3507"/>
      <c r="AG56" s="3507"/>
      <c r="AH56" s="3507"/>
      <c r="AI56" s="3507"/>
      <c r="AJ56" s="3507"/>
      <c r="AK56" s="3507"/>
      <c r="AL56" s="3507"/>
      <c r="AM56" s="3507"/>
      <c r="AN56" s="3507"/>
      <c r="AO56" s="3507"/>
      <c r="AP56" s="3507"/>
      <c r="AQ56" s="3507"/>
      <c r="AR56" s="3507"/>
      <c r="AS56" s="3507"/>
      <c r="AT56" s="3507"/>
      <c r="AU56" s="3507"/>
      <c r="AV56" s="3507"/>
      <c r="AW56" s="3507"/>
      <c r="AX56" s="3507"/>
    </row>
    <row r="57" spans="1:50" ht="11.25" customHeight="1" x14ac:dyDescent="0.2">
      <c r="A57" s="3249"/>
      <c r="B57" s="3249"/>
      <c r="C57" s="3249"/>
      <c r="D57" s="3249"/>
      <c r="E57" s="3249"/>
      <c r="F57" s="3249"/>
      <c r="G57" s="3249"/>
      <c r="H57" s="3249"/>
      <c r="I57" s="3249"/>
      <c r="J57" s="3249"/>
      <c r="K57" s="3249"/>
      <c r="L57" s="3249"/>
      <c r="M57" s="3249"/>
      <c r="N57" s="3249"/>
      <c r="O57" s="3249"/>
      <c r="P57" s="3249"/>
      <c r="Q57" s="3249"/>
      <c r="R57" s="3249"/>
      <c r="S57" s="3249"/>
      <c r="T57" s="3249"/>
      <c r="U57" s="3249"/>
      <c r="V57" s="3249"/>
      <c r="W57" s="3249"/>
      <c r="X57" s="3249"/>
      <c r="Y57" s="3249"/>
      <c r="Z57" s="3249"/>
      <c r="AA57" s="3249"/>
      <c r="AB57" s="3249"/>
      <c r="AC57" s="3249"/>
      <c r="AD57" s="3249"/>
      <c r="AE57" s="3249"/>
      <c r="AF57" s="3249"/>
      <c r="AG57" s="3249"/>
      <c r="AH57" s="3249"/>
      <c r="AI57" s="3249"/>
      <c r="AJ57" s="3249"/>
      <c r="AK57" s="3249"/>
      <c r="AL57" s="3249"/>
      <c r="AM57" s="3249"/>
      <c r="AN57" s="3249"/>
      <c r="AO57" s="3249"/>
      <c r="AP57" s="3249"/>
      <c r="AQ57" s="3249"/>
      <c r="AR57" s="3249"/>
      <c r="AS57" s="3249"/>
      <c r="AT57" s="3249"/>
      <c r="AU57" s="3249"/>
    </row>
    <row r="58" spans="1:50" s="957" customFormat="1" ht="15" customHeight="1" x14ac:dyDescent="0.25">
      <c r="A58" s="1023" t="s">
        <v>3378</v>
      </c>
      <c r="B58" s="1024"/>
      <c r="C58" s="1024"/>
      <c r="D58" s="1024"/>
      <c r="E58" s="1024"/>
      <c r="F58" s="1024"/>
      <c r="G58" s="1024"/>
      <c r="H58" s="1024"/>
      <c r="I58" s="1024"/>
      <c r="J58" s="1024"/>
      <c r="K58" s="1023"/>
      <c r="L58" s="1023"/>
      <c r="M58" s="1023"/>
      <c r="N58" s="1023"/>
      <c r="O58" s="1023"/>
      <c r="P58" s="1023"/>
      <c r="Q58" s="1023"/>
      <c r="R58" s="1023"/>
      <c r="S58" s="1023"/>
      <c r="T58" s="1023"/>
      <c r="U58" s="1023"/>
      <c r="V58" s="1023"/>
      <c r="W58" s="1025"/>
      <c r="X58" s="1025"/>
      <c r="Y58" s="1025"/>
      <c r="Z58" s="1025"/>
      <c r="AA58" s="1025"/>
      <c r="AB58" s="1025"/>
      <c r="AC58" s="1025"/>
      <c r="AD58" s="1025"/>
      <c r="AE58" s="1025"/>
      <c r="AF58" s="1025"/>
      <c r="AG58" s="1025"/>
      <c r="AH58" s="1025"/>
      <c r="AI58" s="1025"/>
      <c r="AJ58" s="1025"/>
      <c r="AK58" s="1025"/>
      <c r="AL58" s="1025"/>
      <c r="AM58" s="1025"/>
      <c r="AN58" s="1025"/>
      <c r="AO58" s="1025"/>
      <c r="AP58" s="1025"/>
      <c r="AQ58" s="1025"/>
      <c r="AR58" s="1025"/>
      <c r="AS58" s="1025"/>
      <c r="AT58" s="1025"/>
      <c r="AU58" s="1025"/>
    </row>
    <row r="59" spans="1:50" s="957" customFormat="1" ht="15" customHeight="1" x14ac:dyDescent="0.25">
      <c r="A59" s="1023" t="s">
        <v>3379</v>
      </c>
      <c r="B59" s="1024"/>
      <c r="C59" s="1024"/>
      <c r="D59" s="1024"/>
      <c r="E59" s="1024"/>
      <c r="F59" s="1024"/>
      <c r="G59" s="1024"/>
      <c r="H59" s="1024"/>
      <c r="I59" s="1024"/>
      <c r="J59" s="1024"/>
      <c r="K59" s="1023"/>
      <c r="L59" s="1023"/>
      <c r="M59" s="1023"/>
      <c r="N59" s="1023"/>
      <c r="O59" s="1023"/>
      <c r="P59" s="1023"/>
      <c r="Q59" s="1023"/>
      <c r="R59" s="1023"/>
      <c r="S59" s="1023"/>
      <c r="T59" s="1023"/>
      <c r="U59" s="1023"/>
      <c r="V59" s="1023"/>
      <c r="W59" s="1025"/>
      <c r="X59" s="1025"/>
      <c r="Y59" s="1025"/>
      <c r="Z59" s="1025"/>
      <c r="AA59" s="1025"/>
      <c r="AB59" s="1025"/>
      <c r="AC59" s="1025"/>
      <c r="AD59" s="1025"/>
      <c r="AE59" s="1025"/>
      <c r="AF59" s="1025"/>
      <c r="AG59" s="1025"/>
      <c r="AH59" s="1025"/>
      <c r="AI59" s="1025"/>
      <c r="AJ59" s="1025"/>
      <c r="AK59" s="1025"/>
      <c r="AL59" s="1025"/>
      <c r="AM59" s="1025"/>
      <c r="AN59" s="1025"/>
      <c r="AO59" s="1025"/>
      <c r="AP59" s="1025"/>
      <c r="AQ59" s="1025"/>
      <c r="AR59" s="1025"/>
      <c r="AS59" s="1025"/>
      <c r="AT59" s="1025"/>
      <c r="AU59" s="1025"/>
    </row>
    <row r="60" spans="1:50" ht="16.5" x14ac:dyDescent="0.3">
      <c r="A60" s="1026"/>
      <c r="B60" s="1027"/>
      <c r="C60" s="1027"/>
      <c r="D60" s="1027"/>
      <c r="E60" s="1027"/>
      <c r="F60" s="1027"/>
      <c r="G60" s="1027"/>
      <c r="H60" s="1027"/>
      <c r="I60" s="1027"/>
      <c r="J60" s="1027"/>
      <c r="K60" s="1026"/>
      <c r="L60" s="1026"/>
      <c r="M60" s="1026"/>
      <c r="N60" s="1026"/>
      <c r="O60" s="1026"/>
      <c r="P60" s="1026"/>
      <c r="Q60" s="1026"/>
      <c r="R60" s="1026"/>
      <c r="S60" s="1026"/>
      <c r="T60" s="1026"/>
      <c r="U60" s="1028"/>
      <c r="V60" s="1028"/>
      <c r="W60" s="1029"/>
      <c r="X60" s="1030"/>
      <c r="Y60" s="1030"/>
      <c r="Z60" s="1030"/>
      <c r="AA60" s="1030"/>
      <c r="AB60" s="1030"/>
      <c r="AC60" s="1030"/>
      <c r="AD60" s="1030"/>
      <c r="AE60" s="1030"/>
      <c r="AF60" s="1030"/>
      <c r="AG60" s="1030"/>
      <c r="AH60" s="1030"/>
      <c r="AI60" s="1030"/>
      <c r="AJ60" s="1030"/>
      <c r="AK60" s="1030"/>
      <c r="AL60" s="1030"/>
      <c r="AM60" s="1030"/>
      <c r="AN60" s="1030"/>
      <c r="AO60" s="1030"/>
      <c r="AP60" s="1030"/>
      <c r="AQ60" s="1030"/>
      <c r="AR60" s="1030"/>
      <c r="AS60" s="1030"/>
      <c r="AT60" s="1030"/>
      <c r="AU60" s="1030"/>
    </row>
    <row r="61" spans="1:50" s="923" customFormat="1" x14ac:dyDescent="0.25"/>
    <row r="62" spans="1:50" s="923" customFormat="1" x14ac:dyDescent="0.25"/>
    <row r="63" spans="1:50" ht="16.5" x14ac:dyDescent="0.3">
      <c r="A63" s="1026"/>
      <c r="B63" s="1027"/>
      <c r="C63" s="1027"/>
      <c r="D63" s="1027"/>
      <c r="E63" s="1027"/>
      <c r="F63" s="1027"/>
      <c r="G63" s="1031"/>
      <c r="H63" s="1027"/>
      <c r="I63" s="1027"/>
      <c r="J63" s="1027"/>
      <c r="K63" s="1026"/>
      <c r="L63" s="1026"/>
      <c r="M63" s="1026"/>
      <c r="N63" s="1026"/>
      <c r="O63" s="1026"/>
      <c r="P63" s="1026"/>
      <c r="Q63" s="1026"/>
      <c r="R63" s="1026"/>
      <c r="S63" s="1026"/>
      <c r="T63" s="1026"/>
      <c r="U63" s="1028"/>
      <c r="V63" s="1028"/>
      <c r="W63" s="1029"/>
      <c r="X63" s="1030"/>
      <c r="Y63" s="1030"/>
      <c r="Z63" s="1030"/>
      <c r="AA63" s="1030"/>
      <c r="AB63" s="1030"/>
      <c r="AC63" s="1030"/>
      <c r="AD63" s="1030"/>
      <c r="AE63" s="1030"/>
      <c r="AF63" s="1030"/>
      <c r="AG63" s="1030"/>
      <c r="AH63" s="1030"/>
      <c r="AI63" s="1030"/>
      <c r="AJ63" s="1030"/>
      <c r="AK63" s="1030"/>
      <c r="AL63" s="1030"/>
      <c r="AM63" s="1030"/>
      <c r="AN63" s="1030"/>
      <c r="AO63" s="1030"/>
      <c r="AP63" s="1030"/>
      <c r="AQ63" s="1030"/>
      <c r="AR63" s="1030"/>
      <c r="AS63" s="1030"/>
      <c r="AT63" s="1030"/>
      <c r="AU63" s="1030"/>
    </row>
    <row r="64" spans="1:50" ht="16.5" x14ac:dyDescent="0.3">
      <c r="A64" s="1026"/>
      <c r="B64" s="1027"/>
      <c r="C64" s="1027"/>
      <c r="D64" s="1027"/>
      <c r="E64" s="1027"/>
      <c r="F64" s="1027"/>
      <c r="G64" s="1031"/>
      <c r="H64" s="1027"/>
      <c r="I64" s="1027"/>
      <c r="J64" s="1027"/>
      <c r="K64" s="1026"/>
      <c r="L64" s="1026"/>
      <c r="M64" s="1026"/>
      <c r="N64" s="1026"/>
      <c r="O64" s="1026"/>
      <c r="P64" s="1026"/>
      <c r="Q64" s="1026"/>
      <c r="R64" s="1026"/>
      <c r="S64" s="1026"/>
      <c r="T64" s="1026"/>
      <c r="U64" s="1028"/>
      <c r="V64" s="1028"/>
      <c r="W64" s="1029"/>
      <c r="X64" s="1030"/>
      <c r="Y64" s="1030"/>
      <c r="Z64" s="1030"/>
      <c r="AA64" s="1030"/>
      <c r="AB64" s="1030"/>
      <c r="AC64" s="1030"/>
      <c r="AD64" s="1030"/>
      <c r="AE64" s="1030"/>
      <c r="AF64" s="1030"/>
      <c r="AG64" s="1030"/>
      <c r="AH64" s="1030"/>
      <c r="AI64" s="1030"/>
      <c r="AJ64" s="1030"/>
      <c r="AK64" s="1030"/>
      <c r="AL64" s="1030"/>
      <c r="AM64" s="1030"/>
      <c r="AN64" s="1030"/>
      <c r="AO64" s="1030"/>
      <c r="AP64" s="1030"/>
      <c r="AQ64" s="1030"/>
      <c r="AR64" s="1030"/>
      <c r="AS64" s="1030"/>
      <c r="AT64" s="1030"/>
      <c r="AU64" s="1030"/>
    </row>
    <row r="65" spans="1:47" ht="16.5" x14ac:dyDescent="0.3">
      <c r="A65" s="1026"/>
      <c r="B65" s="1027"/>
      <c r="C65" s="1027"/>
      <c r="D65" s="1027"/>
      <c r="E65" s="1027"/>
      <c r="F65" s="1027"/>
      <c r="G65" s="1031"/>
      <c r="H65" s="1027"/>
      <c r="I65" s="1027"/>
      <c r="J65" s="1027"/>
      <c r="K65" s="1026"/>
      <c r="L65" s="1026"/>
      <c r="M65" s="1026"/>
      <c r="N65" s="1026"/>
      <c r="O65" s="1026"/>
      <c r="P65" s="1026"/>
      <c r="Q65" s="1026"/>
      <c r="R65" s="1026"/>
      <c r="S65" s="1026"/>
      <c r="T65" s="1026"/>
      <c r="U65" s="1028"/>
      <c r="V65" s="1028"/>
      <c r="W65" s="1029"/>
      <c r="X65" s="1030"/>
      <c r="Y65" s="1030"/>
      <c r="Z65" s="1030"/>
      <c r="AA65" s="1030"/>
      <c r="AB65" s="1030"/>
      <c r="AC65" s="1030"/>
      <c r="AD65" s="1030"/>
      <c r="AE65" s="1030"/>
      <c r="AF65" s="1030"/>
      <c r="AG65" s="1030"/>
      <c r="AH65" s="1030"/>
      <c r="AI65" s="1030"/>
      <c r="AJ65" s="1030"/>
      <c r="AK65" s="1030"/>
      <c r="AL65" s="1030"/>
      <c r="AM65" s="1030"/>
      <c r="AN65" s="1030"/>
      <c r="AO65" s="1030"/>
      <c r="AP65" s="1030"/>
      <c r="AQ65" s="1030"/>
      <c r="AR65" s="1030"/>
      <c r="AS65" s="1030"/>
      <c r="AT65" s="1030"/>
      <c r="AU65" s="1030"/>
    </row>
    <row r="66" spans="1:47" ht="16.5" x14ac:dyDescent="0.3">
      <c r="A66" s="1026"/>
      <c r="B66" s="1027"/>
      <c r="C66" s="1027"/>
      <c r="D66" s="1027"/>
      <c r="E66" s="1027"/>
      <c r="F66" s="1027"/>
      <c r="G66" s="1031"/>
      <c r="H66" s="1027"/>
      <c r="I66" s="1027"/>
      <c r="J66" s="1027"/>
      <c r="K66" s="1026"/>
      <c r="L66" s="1026"/>
      <c r="M66" s="1026"/>
      <c r="N66" s="1026"/>
      <c r="O66" s="1026"/>
      <c r="P66" s="1026"/>
      <c r="Q66" s="1026"/>
      <c r="R66" s="1026"/>
      <c r="S66" s="1026"/>
      <c r="T66" s="1026"/>
      <c r="U66" s="1028"/>
      <c r="V66" s="1028"/>
      <c r="W66" s="1029"/>
      <c r="X66" s="1030"/>
      <c r="Y66" s="1030"/>
      <c r="Z66" s="1030"/>
      <c r="AA66" s="1030"/>
      <c r="AB66" s="1030"/>
      <c r="AC66" s="1030"/>
      <c r="AD66" s="1030"/>
      <c r="AE66" s="1030"/>
      <c r="AF66" s="1030"/>
      <c r="AG66" s="1030"/>
      <c r="AH66" s="1030"/>
      <c r="AI66" s="1030"/>
      <c r="AJ66" s="1030"/>
      <c r="AK66" s="1030"/>
      <c r="AL66" s="1030"/>
      <c r="AM66" s="1030"/>
      <c r="AN66" s="1030"/>
      <c r="AO66" s="1030"/>
      <c r="AP66" s="1030"/>
      <c r="AQ66" s="1030"/>
      <c r="AR66" s="1030"/>
      <c r="AS66" s="1030"/>
      <c r="AT66" s="1030"/>
      <c r="AU66" s="1030"/>
    </row>
    <row r="67" spans="1:47" ht="16.5" x14ac:dyDescent="0.3">
      <c r="A67" s="1026"/>
      <c r="B67" s="1027"/>
      <c r="C67" s="1027"/>
      <c r="D67" s="1027"/>
      <c r="E67" s="1027"/>
      <c r="F67" s="1027"/>
      <c r="G67" s="1031"/>
      <c r="H67" s="1027"/>
      <c r="I67" s="1027"/>
      <c r="J67" s="1027"/>
      <c r="K67" s="1026"/>
      <c r="L67" s="1026"/>
      <c r="M67" s="1026"/>
      <c r="N67" s="1026"/>
      <c r="O67" s="1026"/>
      <c r="P67" s="1026"/>
      <c r="Q67" s="1026"/>
      <c r="R67" s="1026"/>
      <c r="S67" s="1026"/>
      <c r="T67" s="1026"/>
      <c r="U67" s="1028"/>
      <c r="V67" s="1028"/>
      <c r="W67" s="1029"/>
      <c r="X67" s="1030"/>
      <c r="Y67" s="1030"/>
      <c r="Z67" s="1030"/>
      <c r="AA67" s="1030"/>
      <c r="AB67" s="1030"/>
      <c r="AC67" s="1030"/>
      <c r="AD67" s="1030"/>
      <c r="AE67" s="1030"/>
      <c r="AF67" s="1030"/>
      <c r="AG67" s="1030"/>
      <c r="AH67" s="1030"/>
      <c r="AI67" s="1030"/>
      <c r="AJ67" s="1030"/>
      <c r="AK67" s="1030"/>
      <c r="AL67" s="1030"/>
      <c r="AM67" s="1030"/>
      <c r="AN67" s="1030"/>
      <c r="AO67" s="1030"/>
      <c r="AP67" s="1030"/>
      <c r="AQ67" s="1030"/>
      <c r="AR67" s="1030"/>
      <c r="AS67" s="1030"/>
      <c r="AT67" s="1030"/>
      <c r="AU67" s="1030"/>
    </row>
    <row r="68" spans="1:47" ht="16.5" x14ac:dyDescent="0.3">
      <c r="A68" s="1026"/>
      <c r="B68" s="1027"/>
      <c r="C68" s="1027"/>
      <c r="D68" s="1027"/>
      <c r="E68" s="1027"/>
      <c r="F68" s="1027"/>
      <c r="G68" s="1031"/>
      <c r="H68" s="1027"/>
      <c r="I68" s="1027"/>
      <c r="J68" s="1027"/>
      <c r="K68" s="1026"/>
      <c r="L68" s="1026"/>
      <c r="M68" s="1026"/>
      <c r="N68" s="1026"/>
      <c r="O68" s="1026"/>
      <c r="P68" s="1026"/>
      <c r="Q68" s="1026"/>
      <c r="R68" s="1026"/>
      <c r="S68" s="1026"/>
      <c r="T68" s="1026"/>
      <c r="U68" s="1028"/>
      <c r="V68" s="1028"/>
      <c r="W68" s="1029"/>
      <c r="X68" s="1030"/>
      <c r="Y68" s="1030"/>
      <c r="Z68" s="1030"/>
      <c r="AA68" s="1030"/>
      <c r="AB68" s="1030"/>
      <c r="AC68" s="1030"/>
      <c r="AD68" s="1030"/>
      <c r="AE68" s="1030"/>
      <c r="AF68" s="1030"/>
      <c r="AG68" s="1030"/>
      <c r="AH68" s="1030"/>
      <c r="AI68" s="1030"/>
      <c r="AJ68" s="1030"/>
      <c r="AK68" s="1030"/>
      <c r="AL68" s="1030"/>
      <c r="AM68" s="1030"/>
      <c r="AN68" s="1030"/>
      <c r="AO68" s="1030"/>
      <c r="AP68" s="1030"/>
      <c r="AQ68" s="1030"/>
      <c r="AR68" s="1030"/>
      <c r="AS68" s="1030"/>
      <c r="AT68" s="1030"/>
      <c r="AU68" s="1030"/>
    </row>
    <row r="69" spans="1:47" ht="16.5" x14ac:dyDescent="0.3">
      <c r="A69" s="1026"/>
      <c r="B69" s="1027"/>
      <c r="C69" s="1027"/>
      <c r="D69" s="1027"/>
      <c r="E69" s="1027"/>
      <c r="F69" s="1027"/>
      <c r="G69" s="1027"/>
      <c r="H69" s="1027"/>
      <c r="I69" s="1027"/>
      <c r="J69" s="1027"/>
      <c r="K69" s="1026"/>
      <c r="L69" s="1026"/>
      <c r="M69" s="1026"/>
      <c r="N69" s="1026"/>
      <c r="O69" s="1026"/>
      <c r="P69" s="1026"/>
      <c r="Q69" s="1026"/>
      <c r="R69" s="1026"/>
      <c r="S69" s="1026"/>
      <c r="T69" s="1026"/>
      <c r="U69" s="1028"/>
      <c r="V69" s="1028"/>
      <c r="W69" s="1029"/>
      <c r="X69" s="1030"/>
      <c r="Y69" s="1030"/>
      <c r="Z69" s="1030"/>
      <c r="AA69" s="1030"/>
      <c r="AB69" s="1030"/>
      <c r="AC69" s="1030"/>
      <c r="AD69" s="1030"/>
      <c r="AE69" s="1030"/>
      <c r="AF69" s="1030"/>
      <c r="AG69" s="1030"/>
      <c r="AH69" s="1030"/>
      <c r="AI69" s="1030"/>
      <c r="AJ69" s="1030"/>
      <c r="AK69" s="1030"/>
      <c r="AL69" s="1030"/>
      <c r="AM69" s="1030"/>
      <c r="AN69" s="1030"/>
      <c r="AO69" s="1030"/>
      <c r="AP69" s="1030"/>
      <c r="AQ69" s="1030"/>
      <c r="AR69" s="1030"/>
      <c r="AS69" s="1030"/>
      <c r="AT69" s="1030"/>
      <c r="AU69" s="1030"/>
    </row>
    <row r="70" spans="1:47" ht="16.5" x14ac:dyDescent="0.3">
      <c r="A70" s="1026"/>
      <c r="B70" s="1027"/>
      <c r="C70" s="1027"/>
      <c r="D70" s="1027"/>
      <c r="E70" s="1027"/>
      <c r="F70" s="1027"/>
      <c r="G70" s="1027"/>
      <c r="H70" s="1027"/>
      <c r="I70" s="1027"/>
      <c r="J70" s="1027"/>
      <c r="K70" s="1026"/>
      <c r="L70" s="1026"/>
      <c r="M70" s="1026"/>
      <c r="N70" s="1026"/>
      <c r="O70" s="1026"/>
      <c r="P70" s="1026"/>
      <c r="Q70" s="1026"/>
      <c r="R70" s="1026"/>
      <c r="S70" s="1026"/>
      <c r="T70" s="1026"/>
      <c r="U70" s="1028"/>
      <c r="V70" s="1028"/>
      <c r="W70" s="1029"/>
      <c r="X70" s="1030"/>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row>
    <row r="71" spans="1:47" ht="16.5" x14ac:dyDescent="0.3">
      <c r="A71" s="1026"/>
      <c r="B71" s="1027"/>
      <c r="C71" s="1027"/>
      <c r="D71" s="1027"/>
      <c r="E71" s="1027"/>
      <c r="F71" s="1027"/>
      <c r="G71" s="1027"/>
      <c r="H71" s="1027"/>
      <c r="I71" s="1027"/>
      <c r="J71" s="1027"/>
      <c r="K71" s="1026"/>
      <c r="L71" s="1026"/>
      <c r="M71" s="1026"/>
      <c r="N71" s="1026"/>
      <c r="O71" s="1026"/>
      <c r="P71" s="1026"/>
      <c r="Q71" s="1026"/>
      <c r="R71" s="1026"/>
      <c r="S71" s="1026"/>
      <c r="T71" s="1026"/>
      <c r="U71" s="1028"/>
      <c r="V71" s="1028"/>
      <c r="W71" s="1029"/>
      <c r="X71" s="103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row>
    <row r="72" spans="1:47" ht="16.5" x14ac:dyDescent="0.3">
      <c r="A72" s="1026"/>
      <c r="B72" s="1027"/>
      <c r="C72" s="1027"/>
      <c r="D72" s="1027"/>
      <c r="E72" s="1027"/>
      <c r="F72" s="1027"/>
      <c r="G72" s="1027"/>
      <c r="H72" s="1027"/>
      <c r="I72" s="1027"/>
      <c r="J72" s="1027"/>
      <c r="K72" s="1026"/>
      <c r="L72" s="1026"/>
      <c r="M72" s="1026"/>
      <c r="N72" s="1026"/>
      <c r="O72" s="1026"/>
      <c r="P72" s="1026"/>
      <c r="Q72" s="1026"/>
      <c r="R72" s="1026"/>
      <c r="S72" s="1026"/>
      <c r="T72" s="1026"/>
      <c r="U72" s="1028"/>
      <c r="V72" s="1028"/>
      <c r="W72" s="1029"/>
      <c r="X72" s="1030"/>
      <c r="Y72" s="1030"/>
      <c r="Z72" s="1030"/>
      <c r="AA72" s="1030"/>
      <c r="AB72" s="1030"/>
      <c r="AC72" s="1030"/>
      <c r="AD72" s="1030"/>
      <c r="AE72" s="1030"/>
      <c r="AF72" s="1030"/>
      <c r="AG72" s="1030"/>
      <c r="AH72" s="1030"/>
      <c r="AI72" s="1030"/>
      <c r="AJ72" s="1030"/>
      <c r="AK72" s="1030"/>
      <c r="AL72" s="1030"/>
      <c r="AM72" s="1030"/>
      <c r="AN72" s="1030"/>
      <c r="AO72" s="1030"/>
      <c r="AP72" s="1030"/>
      <c r="AQ72" s="1030"/>
      <c r="AR72" s="1030"/>
      <c r="AS72" s="1030"/>
      <c r="AT72" s="1030"/>
      <c r="AU72" s="1030"/>
    </row>
    <row r="73" spans="1:47" ht="16.5" x14ac:dyDescent="0.3">
      <c r="A73" s="1026"/>
      <c r="B73" s="1027"/>
      <c r="C73" s="1027"/>
      <c r="D73" s="1027"/>
      <c r="E73" s="1027"/>
      <c r="F73" s="1027"/>
      <c r="G73" s="1027"/>
      <c r="H73" s="1027"/>
      <c r="I73" s="1027"/>
      <c r="J73" s="1027"/>
      <c r="K73" s="1026"/>
      <c r="L73" s="1026"/>
      <c r="M73" s="1026"/>
      <c r="N73" s="1026"/>
      <c r="O73" s="1026"/>
      <c r="P73" s="1026"/>
      <c r="Q73" s="1026"/>
      <c r="R73" s="1026"/>
      <c r="S73" s="1026"/>
      <c r="T73" s="1026"/>
      <c r="U73" s="1028"/>
      <c r="V73" s="1028"/>
      <c r="W73" s="1029"/>
      <c r="X73" s="1030"/>
      <c r="Y73" s="1030"/>
      <c r="Z73" s="1030"/>
      <c r="AA73" s="1030"/>
      <c r="AB73" s="1030"/>
      <c r="AC73" s="1030"/>
      <c r="AD73" s="1030"/>
      <c r="AE73" s="1030"/>
      <c r="AF73" s="1030"/>
      <c r="AG73" s="1030"/>
      <c r="AH73" s="1030"/>
      <c r="AI73" s="1030"/>
      <c r="AJ73" s="1030"/>
      <c r="AK73" s="1030"/>
      <c r="AL73" s="1030"/>
      <c r="AM73" s="1030"/>
      <c r="AN73" s="1030"/>
      <c r="AO73" s="1030"/>
      <c r="AP73" s="1030"/>
      <c r="AQ73" s="1030"/>
      <c r="AR73" s="1030"/>
      <c r="AS73" s="1030"/>
      <c r="AT73" s="1030"/>
      <c r="AU73" s="1030"/>
    </row>
    <row r="74" spans="1:47" ht="16.5" x14ac:dyDescent="0.3">
      <c r="A74" s="1026"/>
      <c r="B74" s="1027"/>
      <c r="C74" s="1027"/>
      <c r="D74" s="1027"/>
      <c r="E74" s="1027"/>
      <c r="F74" s="1027"/>
      <c r="G74" s="1027"/>
      <c r="H74" s="1027"/>
      <c r="I74" s="1027"/>
      <c r="J74" s="1027"/>
      <c r="K74" s="1026"/>
      <c r="L74" s="1026"/>
      <c r="M74" s="1026"/>
      <c r="N74" s="1026"/>
      <c r="O74" s="1026"/>
      <c r="P74" s="1026"/>
      <c r="Q74" s="1026"/>
      <c r="R74" s="1026"/>
      <c r="S74" s="1026"/>
      <c r="T74" s="1026"/>
      <c r="U74" s="1028"/>
      <c r="V74" s="1028"/>
      <c r="W74" s="1029"/>
      <c r="X74" s="1030"/>
      <c r="Y74" s="1030"/>
      <c r="Z74" s="1030"/>
      <c r="AA74" s="1030"/>
      <c r="AB74" s="1030"/>
      <c r="AC74" s="1030"/>
      <c r="AD74" s="1030"/>
      <c r="AE74" s="1030"/>
      <c r="AF74" s="1030"/>
      <c r="AG74" s="1030"/>
      <c r="AH74" s="1030"/>
      <c r="AI74" s="1030"/>
      <c r="AJ74" s="1030"/>
      <c r="AK74" s="1030"/>
      <c r="AL74" s="1030"/>
      <c r="AM74" s="1030"/>
      <c r="AN74" s="1030"/>
      <c r="AO74" s="1030"/>
      <c r="AP74" s="1030"/>
      <c r="AQ74" s="1030"/>
      <c r="AR74" s="1030"/>
      <c r="AS74" s="1030"/>
      <c r="AT74" s="1030"/>
      <c r="AU74" s="1030"/>
    </row>
    <row r="75" spans="1:47" ht="16.5" x14ac:dyDescent="0.3">
      <c r="A75" s="1026"/>
      <c r="B75" s="1027"/>
      <c r="C75" s="1027"/>
      <c r="D75" s="1027"/>
      <c r="E75" s="1027"/>
      <c r="F75" s="1027"/>
      <c r="G75" s="1027"/>
      <c r="H75" s="1027"/>
      <c r="I75" s="1027"/>
      <c r="J75" s="1027"/>
      <c r="K75" s="1026"/>
      <c r="L75" s="1026"/>
      <c r="M75" s="1026"/>
      <c r="N75" s="1026"/>
      <c r="O75" s="1026"/>
      <c r="P75" s="1026"/>
      <c r="Q75" s="1026"/>
      <c r="R75" s="1026"/>
      <c r="S75" s="1026"/>
      <c r="T75" s="1026"/>
      <c r="U75" s="1028"/>
      <c r="V75" s="1028"/>
      <c r="W75" s="1029"/>
      <c r="X75" s="1030"/>
      <c r="Y75" s="1030"/>
      <c r="Z75" s="1030"/>
      <c r="AA75" s="1030"/>
      <c r="AB75" s="1030"/>
      <c r="AC75" s="1030"/>
      <c r="AD75" s="1030"/>
      <c r="AE75" s="1030"/>
      <c r="AF75" s="1030"/>
      <c r="AG75" s="1030"/>
      <c r="AH75" s="1030"/>
      <c r="AI75" s="1030"/>
      <c r="AJ75" s="1030"/>
      <c r="AK75" s="1030"/>
      <c r="AL75" s="1030"/>
      <c r="AM75" s="1030"/>
      <c r="AN75" s="1030"/>
      <c r="AO75" s="1030"/>
      <c r="AP75" s="1030"/>
      <c r="AQ75" s="1030"/>
      <c r="AR75" s="1030"/>
      <c r="AS75" s="1030"/>
      <c r="AT75" s="1030"/>
      <c r="AU75" s="1030"/>
    </row>
    <row r="76" spans="1:47" ht="16.5" x14ac:dyDescent="0.3">
      <c r="A76" s="1026"/>
      <c r="B76" s="1027"/>
      <c r="C76" s="1027"/>
      <c r="D76" s="1027"/>
      <c r="E76" s="1027"/>
      <c r="F76" s="1027"/>
      <c r="G76" s="1027"/>
      <c r="H76" s="1027"/>
      <c r="I76" s="1027"/>
      <c r="J76" s="1027"/>
      <c r="K76" s="1026"/>
      <c r="L76" s="1026"/>
      <c r="M76" s="1026"/>
      <c r="N76" s="1026"/>
      <c r="O76" s="1026"/>
      <c r="P76" s="1026"/>
      <c r="Q76" s="1026"/>
      <c r="R76" s="1026"/>
      <c r="S76" s="1026"/>
      <c r="T76" s="1026"/>
      <c r="U76" s="1028"/>
      <c r="V76" s="1028"/>
      <c r="W76" s="1029"/>
      <c r="X76" s="1030"/>
      <c r="Y76" s="1030"/>
      <c r="Z76" s="1030"/>
      <c r="AA76" s="1030"/>
      <c r="AB76" s="1030"/>
      <c r="AC76" s="1030"/>
      <c r="AD76" s="1030"/>
      <c r="AE76" s="1030"/>
      <c r="AF76" s="1030"/>
      <c r="AG76" s="1030"/>
      <c r="AH76" s="1030"/>
      <c r="AI76" s="1030"/>
      <c r="AJ76" s="1030"/>
      <c r="AK76" s="1030"/>
      <c r="AL76" s="1030"/>
      <c r="AM76" s="1030"/>
      <c r="AN76" s="1030"/>
      <c r="AO76" s="1030"/>
      <c r="AP76" s="1030"/>
      <c r="AQ76" s="1030"/>
      <c r="AR76" s="1030"/>
      <c r="AS76" s="1030"/>
      <c r="AT76" s="1030"/>
      <c r="AU76" s="1030"/>
    </row>
    <row r="77" spans="1:47" ht="16.5" x14ac:dyDescent="0.3">
      <c r="A77" s="1026"/>
      <c r="B77" s="1027"/>
      <c r="C77" s="1027"/>
      <c r="D77" s="1027"/>
      <c r="E77" s="1027"/>
      <c r="F77" s="1027"/>
      <c r="G77" s="1027"/>
      <c r="H77" s="1027"/>
      <c r="I77" s="1027"/>
      <c r="J77" s="1027"/>
      <c r="K77" s="1026"/>
      <c r="L77" s="1026"/>
      <c r="M77" s="1026"/>
      <c r="N77" s="1026"/>
      <c r="O77" s="1026"/>
      <c r="P77" s="1026"/>
      <c r="Q77" s="1026"/>
      <c r="R77" s="1026"/>
      <c r="S77" s="1026"/>
      <c r="T77" s="1026"/>
      <c r="U77" s="1028"/>
      <c r="V77" s="1028"/>
      <c r="W77" s="1029"/>
      <c r="X77" s="1030"/>
      <c r="Y77" s="1030"/>
      <c r="Z77" s="1030"/>
      <c r="AA77" s="1030"/>
      <c r="AB77" s="1030"/>
      <c r="AC77" s="1030"/>
      <c r="AD77" s="1030"/>
      <c r="AE77" s="1030"/>
      <c r="AF77" s="1030"/>
      <c r="AG77" s="1030"/>
      <c r="AH77" s="1030"/>
      <c r="AI77" s="1030"/>
      <c r="AJ77" s="1030"/>
      <c r="AK77" s="1030"/>
      <c r="AL77" s="1030"/>
      <c r="AM77" s="1030"/>
      <c r="AN77" s="1030"/>
      <c r="AO77" s="1030"/>
      <c r="AP77" s="1030"/>
      <c r="AQ77" s="1030"/>
      <c r="AR77" s="1030"/>
      <c r="AS77" s="1030"/>
      <c r="AT77" s="1030"/>
      <c r="AU77" s="1030"/>
    </row>
    <row r="78" spans="1:47" ht="16.5" x14ac:dyDescent="0.3">
      <c r="A78" s="1026"/>
      <c r="B78" s="1027"/>
      <c r="C78" s="1027"/>
      <c r="D78" s="1027"/>
      <c r="E78" s="1027"/>
      <c r="F78" s="1027"/>
      <c r="G78" s="1027"/>
      <c r="H78" s="1027"/>
      <c r="I78" s="1027"/>
      <c r="J78" s="1027"/>
      <c r="K78" s="1026"/>
      <c r="L78" s="1026"/>
      <c r="M78" s="1026"/>
      <c r="N78" s="1026"/>
      <c r="O78" s="1026"/>
      <c r="P78" s="1026"/>
      <c r="Q78" s="1026"/>
      <c r="R78" s="1026"/>
      <c r="S78" s="1026"/>
      <c r="T78" s="1026"/>
      <c r="U78" s="1028"/>
      <c r="V78" s="1028"/>
      <c r="W78" s="1029"/>
      <c r="X78" s="1030"/>
      <c r="Y78" s="1030"/>
      <c r="Z78" s="1030"/>
      <c r="AA78" s="1030"/>
      <c r="AB78" s="1030"/>
      <c r="AC78" s="1030"/>
      <c r="AD78" s="1030"/>
      <c r="AE78" s="1030"/>
      <c r="AF78" s="1030"/>
      <c r="AG78" s="1030"/>
      <c r="AH78" s="1030"/>
      <c r="AI78" s="1030"/>
      <c r="AJ78" s="1030"/>
      <c r="AK78" s="1030"/>
      <c r="AL78" s="1030"/>
      <c r="AM78" s="1030"/>
      <c r="AN78" s="1030"/>
      <c r="AO78" s="1030"/>
      <c r="AP78" s="1030"/>
      <c r="AQ78" s="1030"/>
      <c r="AR78" s="1030"/>
      <c r="AS78" s="1030"/>
      <c r="AT78" s="1030"/>
      <c r="AU78" s="1030"/>
    </row>
    <row r="79" spans="1:47" ht="16.5" x14ac:dyDescent="0.3">
      <c r="A79" s="1026"/>
      <c r="B79" s="1027"/>
      <c r="C79" s="1027"/>
      <c r="D79" s="1027"/>
      <c r="E79" s="1027"/>
      <c r="F79" s="1027"/>
      <c r="G79" s="1027"/>
      <c r="H79" s="1027"/>
      <c r="I79" s="1027"/>
      <c r="J79" s="1027"/>
      <c r="K79" s="1026"/>
      <c r="L79" s="1026"/>
      <c r="M79" s="1026"/>
      <c r="N79" s="1026"/>
      <c r="O79" s="1026"/>
      <c r="P79" s="1026"/>
      <c r="Q79" s="1026"/>
      <c r="R79" s="1026"/>
      <c r="S79" s="1026"/>
      <c r="T79" s="1026"/>
      <c r="U79" s="1028"/>
      <c r="V79" s="1028"/>
      <c r="W79" s="1029"/>
      <c r="X79" s="1030"/>
      <c r="Y79" s="1030"/>
      <c r="Z79" s="1030"/>
      <c r="AA79" s="1030"/>
      <c r="AB79" s="1030"/>
      <c r="AC79" s="1030"/>
      <c r="AD79" s="1030"/>
      <c r="AE79" s="1030"/>
      <c r="AF79" s="1030"/>
      <c r="AG79" s="1030"/>
      <c r="AH79" s="1030"/>
      <c r="AI79" s="1030"/>
      <c r="AJ79" s="1030"/>
      <c r="AK79" s="1030"/>
      <c r="AL79" s="1030"/>
      <c r="AM79" s="1030"/>
      <c r="AN79" s="1030"/>
      <c r="AO79" s="1030"/>
      <c r="AP79" s="1030"/>
      <c r="AQ79" s="1030"/>
      <c r="AR79" s="1030"/>
      <c r="AS79" s="1030"/>
      <c r="AT79" s="1030"/>
      <c r="AU79" s="1030"/>
    </row>
    <row r="80" spans="1:47" ht="16.5" x14ac:dyDescent="0.3">
      <c r="A80" s="1026"/>
      <c r="B80" s="1027"/>
      <c r="C80" s="1027"/>
      <c r="D80" s="1027"/>
      <c r="E80" s="1027"/>
      <c r="F80" s="1027"/>
      <c r="G80" s="1027"/>
      <c r="H80" s="1027"/>
      <c r="I80" s="1027"/>
      <c r="J80" s="1027"/>
      <c r="K80" s="1026"/>
      <c r="L80" s="1026"/>
      <c r="M80" s="1026"/>
      <c r="N80" s="1026"/>
      <c r="O80" s="1026"/>
      <c r="P80" s="1026"/>
      <c r="Q80" s="1026"/>
      <c r="R80" s="1026"/>
      <c r="S80" s="1026"/>
      <c r="T80" s="1026"/>
      <c r="U80" s="1028"/>
      <c r="V80" s="1028"/>
      <c r="W80" s="1029"/>
      <c r="X80" s="1030"/>
      <c r="Y80" s="1030"/>
      <c r="Z80" s="1030"/>
      <c r="AA80" s="1030"/>
      <c r="AB80" s="1030"/>
      <c r="AC80" s="1030"/>
      <c r="AD80" s="1030"/>
      <c r="AE80" s="1030"/>
      <c r="AF80" s="1030"/>
      <c r="AG80" s="1030"/>
      <c r="AH80" s="1030"/>
      <c r="AI80" s="1030"/>
      <c r="AJ80" s="1030"/>
      <c r="AK80" s="1030"/>
      <c r="AL80" s="1030"/>
      <c r="AM80" s="1030"/>
      <c r="AN80" s="1030"/>
      <c r="AO80" s="1030"/>
      <c r="AP80" s="1030"/>
      <c r="AQ80" s="1030"/>
      <c r="AR80" s="1030"/>
      <c r="AS80" s="1030"/>
      <c r="AT80" s="1030"/>
      <c r="AU80" s="1030"/>
    </row>
    <row r="81" spans="1:47" ht="16.5" x14ac:dyDescent="0.3">
      <c r="A81" s="1026"/>
      <c r="B81" s="1027"/>
      <c r="C81" s="1027"/>
      <c r="D81" s="1027"/>
      <c r="E81" s="1027"/>
      <c r="F81" s="1027"/>
      <c r="G81" s="1027"/>
      <c r="H81" s="1027"/>
      <c r="I81" s="1027"/>
      <c r="J81" s="1027"/>
      <c r="K81" s="1026"/>
      <c r="L81" s="1026"/>
      <c r="M81" s="1026"/>
      <c r="N81" s="1026"/>
      <c r="O81" s="1026"/>
      <c r="P81" s="1026"/>
      <c r="Q81" s="1026"/>
      <c r="R81" s="1026"/>
      <c r="S81" s="1026"/>
      <c r="T81" s="1026"/>
      <c r="U81" s="1028"/>
      <c r="V81" s="1028"/>
      <c r="W81" s="1029"/>
      <c r="X81" s="1030"/>
      <c r="Y81" s="1030"/>
      <c r="Z81" s="1030"/>
      <c r="AA81" s="1030"/>
      <c r="AB81" s="1030"/>
      <c r="AC81" s="1030"/>
      <c r="AD81" s="1030"/>
      <c r="AE81" s="1030"/>
      <c r="AF81" s="1030"/>
      <c r="AG81" s="1030"/>
      <c r="AH81" s="1030"/>
      <c r="AI81" s="1030"/>
      <c r="AJ81" s="1030"/>
      <c r="AK81" s="1030"/>
      <c r="AL81" s="1030"/>
      <c r="AM81" s="1030"/>
      <c r="AN81" s="1030"/>
      <c r="AO81" s="1030"/>
      <c r="AP81" s="1030"/>
      <c r="AQ81" s="1030"/>
      <c r="AR81" s="1030"/>
      <c r="AS81" s="1030"/>
      <c r="AT81" s="1030"/>
      <c r="AU81" s="1030"/>
    </row>
    <row r="82" spans="1:47" ht="16.5" x14ac:dyDescent="0.3">
      <c r="A82" s="1026"/>
      <c r="B82" s="1027"/>
      <c r="C82" s="1027"/>
      <c r="D82" s="1027"/>
      <c r="E82" s="1027"/>
      <c r="F82" s="1027"/>
      <c r="G82" s="1027"/>
      <c r="H82" s="1027"/>
      <c r="I82" s="1027"/>
      <c r="J82" s="1027"/>
      <c r="K82" s="1026"/>
      <c r="L82" s="1026"/>
      <c r="M82" s="1026"/>
      <c r="N82" s="1026"/>
      <c r="O82" s="1026"/>
      <c r="P82" s="1026"/>
      <c r="Q82" s="1026"/>
      <c r="R82" s="1026"/>
      <c r="S82" s="1026"/>
      <c r="T82" s="1026"/>
      <c r="U82" s="1028"/>
      <c r="V82" s="1028"/>
      <c r="W82" s="1029"/>
      <c r="X82" s="1030"/>
      <c r="Y82" s="1030"/>
      <c r="Z82" s="1030"/>
      <c r="AA82" s="1030"/>
      <c r="AB82" s="1030"/>
      <c r="AC82" s="1030"/>
      <c r="AD82" s="1030"/>
      <c r="AE82" s="1030"/>
      <c r="AF82" s="1030"/>
      <c r="AG82" s="1030"/>
      <c r="AH82" s="1030"/>
      <c r="AI82" s="1030"/>
      <c r="AJ82" s="1030"/>
      <c r="AK82" s="1030"/>
      <c r="AL82" s="1030"/>
      <c r="AM82" s="1030"/>
      <c r="AN82" s="1030"/>
      <c r="AO82" s="1030"/>
      <c r="AP82" s="1030"/>
      <c r="AQ82" s="1030"/>
      <c r="AR82" s="1030"/>
      <c r="AS82" s="1030"/>
      <c r="AT82" s="1030"/>
      <c r="AU82" s="1030"/>
    </row>
    <row r="83" spans="1:47" ht="16.5" x14ac:dyDescent="0.3">
      <c r="A83" s="1026"/>
      <c r="B83" s="1027"/>
      <c r="C83" s="1027"/>
      <c r="D83" s="1027"/>
      <c r="E83" s="1027"/>
      <c r="F83" s="1027"/>
      <c r="G83" s="1027"/>
      <c r="H83" s="1027"/>
      <c r="I83" s="1027"/>
      <c r="J83" s="1027"/>
      <c r="K83" s="1026"/>
      <c r="L83" s="1026"/>
      <c r="M83" s="1026"/>
      <c r="N83" s="1026"/>
      <c r="O83" s="1026"/>
      <c r="P83" s="1026"/>
      <c r="Q83" s="1026"/>
      <c r="R83" s="1026"/>
      <c r="S83" s="1026"/>
      <c r="T83" s="1026"/>
      <c r="U83" s="1028"/>
      <c r="V83" s="1028"/>
      <c r="W83" s="1029"/>
      <c r="X83" s="1030"/>
      <c r="Y83" s="1030"/>
      <c r="Z83" s="1030"/>
      <c r="AA83" s="1030"/>
      <c r="AB83" s="1030"/>
      <c r="AC83" s="1030"/>
      <c r="AD83" s="1030"/>
      <c r="AE83" s="1030"/>
      <c r="AF83" s="1030"/>
      <c r="AG83" s="1030"/>
      <c r="AH83" s="1030"/>
      <c r="AI83" s="1030"/>
      <c r="AJ83" s="1030"/>
      <c r="AK83" s="1030"/>
      <c r="AL83" s="1030"/>
      <c r="AM83" s="1030"/>
      <c r="AN83" s="1030"/>
      <c r="AO83" s="1030"/>
      <c r="AP83" s="1030"/>
      <c r="AQ83" s="1030"/>
      <c r="AR83" s="1030"/>
      <c r="AS83" s="1030"/>
      <c r="AT83" s="1030"/>
      <c r="AU83" s="1030"/>
    </row>
    <row r="84" spans="1:47" ht="16.5" x14ac:dyDescent="0.3">
      <c r="A84" s="1026"/>
      <c r="B84" s="1027"/>
      <c r="C84" s="1027"/>
      <c r="D84" s="1027"/>
      <c r="E84" s="1027"/>
      <c r="F84" s="1027"/>
      <c r="G84" s="1027"/>
      <c r="H84" s="1027"/>
      <c r="I84" s="1027"/>
      <c r="J84" s="1027"/>
      <c r="K84" s="1026"/>
      <c r="L84" s="1026"/>
      <c r="M84" s="1026"/>
      <c r="N84" s="1026"/>
      <c r="O84" s="1026"/>
      <c r="P84" s="1026"/>
      <c r="Q84" s="1026"/>
      <c r="R84" s="1026"/>
      <c r="S84" s="1026"/>
      <c r="T84" s="1026"/>
      <c r="U84" s="1028"/>
      <c r="V84" s="1028"/>
      <c r="W84" s="1029"/>
      <c r="X84" s="1030"/>
      <c r="Y84" s="1030"/>
      <c r="Z84" s="1030"/>
      <c r="AA84" s="1030"/>
      <c r="AB84" s="1030"/>
      <c r="AC84" s="1030"/>
      <c r="AD84" s="1030"/>
      <c r="AE84" s="1030"/>
      <c r="AF84" s="1030"/>
      <c r="AG84" s="1030"/>
      <c r="AH84" s="1030"/>
      <c r="AI84" s="1030"/>
      <c r="AJ84" s="1030"/>
      <c r="AK84" s="1030"/>
      <c r="AL84" s="1030"/>
      <c r="AM84" s="1030"/>
      <c r="AN84" s="1030"/>
      <c r="AO84" s="1030"/>
      <c r="AP84" s="1030"/>
      <c r="AQ84" s="1030"/>
      <c r="AR84" s="1030"/>
      <c r="AS84" s="1030"/>
      <c r="AT84" s="1030"/>
      <c r="AU84" s="1030"/>
    </row>
    <row r="85" spans="1:47" ht="16.5" x14ac:dyDescent="0.3">
      <c r="A85" s="1026"/>
      <c r="B85" s="1027"/>
      <c r="C85" s="1027"/>
      <c r="D85" s="1027"/>
      <c r="E85" s="1027"/>
      <c r="F85" s="1027"/>
      <c r="G85" s="1027"/>
      <c r="H85" s="1027"/>
      <c r="I85" s="1027"/>
      <c r="J85" s="1027"/>
      <c r="K85" s="1026"/>
      <c r="L85" s="1026"/>
      <c r="M85" s="1026"/>
      <c r="N85" s="1026"/>
      <c r="O85" s="1026"/>
      <c r="P85" s="1026"/>
      <c r="Q85" s="1026"/>
      <c r="R85" s="1026"/>
      <c r="S85" s="1026"/>
      <c r="T85" s="1026"/>
      <c r="U85" s="1028"/>
      <c r="V85" s="1028"/>
      <c r="W85" s="1029"/>
      <c r="X85" s="1030"/>
      <c r="Y85" s="1030"/>
      <c r="Z85" s="1030"/>
      <c r="AA85" s="1030"/>
      <c r="AB85" s="1030"/>
      <c r="AC85" s="1030"/>
      <c r="AD85" s="1030"/>
      <c r="AE85" s="1030"/>
      <c r="AF85" s="1030"/>
      <c r="AG85" s="1030"/>
      <c r="AH85" s="1030"/>
      <c r="AI85" s="1030"/>
      <c r="AJ85" s="1030"/>
      <c r="AK85" s="1030"/>
      <c r="AL85" s="1030"/>
      <c r="AM85" s="1030"/>
      <c r="AN85" s="1030"/>
      <c r="AO85" s="1030"/>
      <c r="AP85" s="1030"/>
      <c r="AQ85" s="1030"/>
      <c r="AR85" s="1030"/>
      <c r="AS85" s="1030"/>
      <c r="AT85" s="1030"/>
      <c r="AU85" s="1030"/>
    </row>
    <row r="86" spans="1:47" ht="16.5" x14ac:dyDescent="0.3">
      <c r="A86" s="1026"/>
      <c r="B86" s="1027"/>
      <c r="C86" s="1027"/>
      <c r="D86" s="1027"/>
      <c r="E86" s="1027"/>
      <c r="F86" s="1027"/>
      <c r="G86" s="1027"/>
      <c r="H86" s="1027"/>
      <c r="I86" s="1027"/>
      <c r="J86" s="1027"/>
      <c r="K86" s="1026"/>
      <c r="L86" s="1026"/>
      <c r="M86" s="1026"/>
      <c r="N86" s="1026"/>
      <c r="O86" s="1026"/>
      <c r="P86" s="1026"/>
      <c r="Q86" s="1026"/>
      <c r="R86" s="1026"/>
      <c r="S86" s="1026"/>
      <c r="T86" s="1026"/>
      <c r="U86" s="1028"/>
      <c r="V86" s="1028"/>
      <c r="W86" s="1029"/>
      <c r="X86" s="1030"/>
      <c r="Y86" s="1030"/>
      <c r="Z86" s="1030"/>
      <c r="AA86" s="1030"/>
      <c r="AB86" s="1030"/>
      <c r="AC86" s="1030"/>
      <c r="AD86" s="1030"/>
      <c r="AE86" s="1030"/>
      <c r="AF86" s="1030"/>
      <c r="AG86" s="1030"/>
      <c r="AH86" s="1030"/>
      <c r="AI86" s="1030"/>
      <c r="AJ86" s="1030"/>
      <c r="AK86" s="1030"/>
      <c r="AL86" s="1030"/>
      <c r="AM86" s="1030"/>
      <c r="AN86" s="1030"/>
      <c r="AO86" s="1030"/>
      <c r="AP86" s="1030"/>
      <c r="AQ86" s="1030"/>
      <c r="AR86" s="1030"/>
      <c r="AS86" s="1030"/>
      <c r="AT86" s="1030"/>
      <c r="AU86" s="1030"/>
    </row>
    <row r="87" spans="1:47" ht="16.5" x14ac:dyDescent="0.3">
      <c r="A87" s="1026"/>
      <c r="B87" s="1027"/>
      <c r="C87" s="1027"/>
      <c r="D87" s="1027"/>
      <c r="E87" s="1027"/>
      <c r="F87" s="1027"/>
      <c r="G87" s="1027"/>
      <c r="H87" s="1027"/>
      <c r="I87" s="1027"/>
      <c r="J87" s="1027"/>
      <c r="K87" s="1026"/>
      <c r="L87" s="1026"/>
      <c r="M87" s="1026"/>
      <c r="N87" s="1026"/>
      <c r="O87" s="1026"/>
      <c r="P87" s="1026"/>
      <c r="Q87" s="1026"/>
      <c r="R87" s="1026"/>
      <c r="S87" s="1026"/>
      <c r="T87" s="1026"/>
      <c r="U87" s="1028"/>
      <c r="V87" s="1028"/>
      <c r="W87" s="1029"/>
      <c r="X87" s="1030"/>
      <c r="Y87" s="1030"/>
      <c r="Z87" s="1030"/>
      <c r="AA87" s="1030"/>
      <c r="AB87" s="1030"/>
      <c r="AC87" s="1030"/>
      <c r="AD87" s="1030"/>
      <c r="AE87" s="1030"/>
      <c r="AF87" s="1030"/>
      <c r="AG87" s="1030"/>
      <c r="AH87" s="1030"/>
      <c r="AI87" s="1030"/>
      <c r="AJ87" s="1030"/>
      <c r="AK87" s="1030"/>
      <c r="AL87" s="1030"/>
      <c r="AM87" s="1030"/>
      <c r="AN87" s="1030"/>
      <c r="AO87" s="1030"/>
      <c r="AP87" s="1030"/>
      <c r="AQ87" s="1030"/>
      <c r="AR87" s="1030"/>
      <c r="AS87" s="1030"/>
      <c r="AT87" s="1030"/>
      <c r="AU87" s="1030"/>
    </row>
    <row r="88" spans="1:47" ht="16.5" x14ac:dyDescent="0.3">
      <c r="A88" s="1026"/>
      <c r="B88" s="1027"/>
      <c r="C88" s="1027"/>
      <c r="D88" s="1027"/>
      <c r="E88" s="1027"/>
      <c r="F88" s="1027"/>
      <c r="G88" s="1027"/>
      <c r="H88" s="1027"/>
      <c r="I88" s="1027"/>
      <c r="J88" s="1027"/>
      <c r="K88" s="1026"/>
      <c r="L88" s="1026"/>
      <c r="M88" s="1026"/>
      <c r="N88" s="1026"/>
      <c r="O88" s="1026"/>
      <c r="P88" s="1026"/>
      <c r="Q88" s="1026"/>
      <c r="R88" s="1026"/>
      <c r="S88" s="1026"/>
      <c r="T88" s="1026"/>
      <c r="U88" s="1028"/>
      <c r="V88" s="1028"/>
      <c r="W88" s="1029"/>
      <c r="X88" s="1030"/>
      <c r="Y88" s="1030"/>
      <c r="Z88" s="1030"/>
      <c r="AA88" s="1030"/>
      <c r="AB88" s="1030"/>
      <c r="AC88" s="1030"/>
      <c r="AD88" s="1030"/>
      <c r="AE88" s="1030"/>
      <c r="AF88" s="1030"/>
      <c r="AG88" s="1030"/>
      <c r="AH88" s="1030"/>
      <c r="AI88" s="1030"/>
      <c r="AJ88" s="1030"/>
      <c r="AK88" s="1030"/>
      <c r="AL88" s="1030"/>
      <c r="AM88" s="1030"/>
      <c r="AN88" s="1030"/>
      <c r="AO88" s="1030"/>
      <c r="AP88" s="1030"/>
      <c r="AQ88" s="1030"/>
      <c r="AR88" s="1030"/>
      <c r="AS88" s="1030"/>
      <c r="AT88" s="1030"/>
      <c r="AU88" s="1030"/>
    </row>
    <row r="89" spans="1:47" ht="16.5" x14ac:dyDescent="0.3">
      <c r="A89" s="1026"/>
      <c r="B89" s="1027"/>
      <c r="C89" s="1027"/>
      <c r="D89" s="1027"/>
      <c r="E89" s="1027"/>
      <c r="F89" s="1027"/>
      <c r="G89" s="1027"/>
      <c r="H89" s="1027"/>
      <c r="I89" s="1027"/>
      <c r="J89" s="1027"/>
      <c r="K89" s="1026"/>
      <c r="L89" s="1026"/>
      <c r="M89" s="1026"/>
      <c r="N89" s="1026"/>
      <c r="O89" s="1026"/>
      <c r="P89" s="1026"/>
      <c r="Q89" s="1026"/>
      <c r="R89" s="1026"/>
      <c r="S89" s="1026"/>
      <c r="T89" s="1026"/>
      <c r="U89" s="1028"/>
      <c r="V89" s="1028"/>
      <c r="W89" s="1029"/>
      <c r="X89" s="1030"/>
      <c r="Y89" s="1030"/>
      <c r="Z89" s="1030"/>
      <c r="AA89" s="1030"/>
      <c r="AB89" s="1030"/>
      <c r="AC89" s="1030"/>
      <c r="AD89" s="1030"/>
      <c r="AE89" s="1030"/>
      <c r="AF89" s="1030"/>
      <c r="AG89" s="1030"/>
      <c r="AH89" s="1030"/>
      <c r="AI89" s="1030"/>
      <c r="AJ89" s="1030"/>
      <c r="AK89" s="1030"/>
      <c r="AL89" s="1030"/>
      <c r="AM89" s="1030"/>
      <c r="AN89" s="1030"/>
      <c r="AO89" s="1030"/>
      <c r="AP89" s="1030"/>
      <c r="AQ89" s="1030"/>
      <c r="AR89" s="1030"/>
      <c r="AS89" s="1030"/>
      <c r="AT89" s="1030"/>
      <c r="AU89" s="1030"/>
    </row>
    <row r="90" spans="1:47" ht="16.5" x14ac:dyDescent="0.3">
      <c r="A90" s="1026"/>
      <c r="B90" s="1027"/>
      <c r="C90" s="1027"/>
      <c r="D90" s="1027"/>
      <c r="E90" s="1027"/>
      <c r="F90" s="1027"/>
      <c r="G90" s="1027"/>
      <c r="H90" s="1027"/>
      <c r="I90" s="1027"/>
      <c r="J90" s="1027"/>
      <c r="K90" s="1026"/>
      <c r="L90" s="1026"/>
      <c r="M90" s="1026"/>
      <c r="N90" s="1026"/>
      <c r="O90" s="1026"/>
      <c r="P90" s="1026"/>
      <c r="Q90" s="1026"/>
      <c r="R90" s="1026"/>
      <c r="S90" s="1026"/>
      <c r="T90" s="1026"/>
      <c r="U90" s="1028"/>
      <c r="V90" s="1028"/>
      <c r="W90" s="1029"/>
      <c r="X90" s="1030"/>
      <c r="Y90" s="1030"/>
      <c r="Z90" s="1030"/>
      <c r="AA90" s="1030"/>
      <c r="AB90" s="1030"/>
      <c r="AC90" s="1030"/>
      <c r="AD90" s="1030"/>
      <c r="AE90" s="1030"/>
      <c r="AF90" s="1030"/>
      <c r="AG90" s="1030"/>
      <c r="AH90" s="1030"/>
      <c r="AI90" s="1030"/>
      <c r="AJ90" s="1030"/>
      <c r="AK90" s="1030"/>
      <c r="AL90" s="1030"/>
      <c r="AM90" s="1030"/>
      <c r="AN90" s="1030"/>
      <c r="AO90" s="1030"/>
      <c r="AP90" s="1030"/>
      <c r="AQ90" s="1030"/>
      <c r="AR90" s="1030"/>
      <c r="AS90" s="1030"/>
      <c r="AT90" s="1030"/>
      <c r="AU90" s="1030"/>
    </row>
    <row r="91" spans="1:47" ht="16.5" x14ac:dyDescent="0.3">
      <c r="A91" s="1026"/>
      <c r="B91" s="1027"/>
      <c r="C91" s="1027"/>
      <c r="D91" s="1027"/>
      <c r="E91" s="1027"/>
      <c r="F91" s="1027"/>
      <c r="G91" s="1027"/>
      <c r="H91" s="1027"/>
      <c r="I91" s="1027"/>
      <c r="J91" s="1027"/>
      <c r="K91" s="1026"/>
      <c r="L91" s="1026"/>
      <c r="M91" s="1026"/>
      <c r="N91" s="1026"/>
      <c r="O91" s="1026"/>
      <c r="P91" s="1026"/>
      <c r="Q91" s="1026"/>
      <c r="R91" s="1026"/>
      <c r="S91" s="1026"/>
      <c r="T91" s="1026"/>
      <c r="U91" s="1028"/>
      <c r="V91" s="1028"/>
      <c r="W91" s="1029"/>
      <c r="X91" s="1030"/>
      <c r="Y91" s="1030"/>
      <c r="Z91" s="1030"/>
      <c r="AA91" s="1030"/>
      <c r="AB91" s="1030"/>
      <c r="AC91" s="1030"/>
      <c r="AD91" s="1030"/>
      <c r="AE91" s="1030"/>
      <c r="AF91" s="1030"/>
      <c r="AG91" s="1030"/>
      <c r="AH91" s="1030"/>
      <c r="AI91" s="1030"/>
      <c r="AJ91" s="1030"/>
      <c r="AK91" s="1030"/>
      <c r="AL91" s="1030"/>
      <c r="AM91" s="1030"/>
      <c r="AN91" s="1030"/>
      <c r="AO91" s="1030"/>
      <c r="AP91" s="1030"/>
      <c r="AQ91" s="1030"/>
      <c r="AR91" s="1030"/>
      <c r="AS91" s="1030"/>
      <c r="AT91" s="1030"/>
      <c r="AU91" s="1030"/>
    </row>
    <row r="92" spans="1:47" ht="16.5" x14ac:dyDescent="0.3">
      <c r="A92" s="1026"/>
      <c r="B92" s="1027"/>
      <c r="C92" s="1027"/>
      <c r="D92" s="1027"/>
      <c r="E92" s="1027"/>
      <c r="F92" s="1027"/>
      <c r="G92" s="1027"/>
      <c r="H92" s="1027"/>
      <c r="I92" s="1027"/>
      <c r="J92" s="1027"/>
      <c r="K92" s="1026"/>
      <c r="L92" s="1026"/>
      <c r="M92" s="1026"/>
      <c r="N92" s="1026"/>
      <c r="O92" s="1026"/>
      <c r="P92" s="1026"/>
      <c r="Q92" s="1026"/>
      <c r="R92" s="1026"/>
      <c r="S92" s="1026"/>
      <c r="T92" s="1026"/>
      <c r="U92" s="1028"/>
      <c r="V92" s="1028"/>
      <c r="W92" s="1029"/>
      <c r="X92" s="1030"/>
      <c r="Y92" s="1030"/>
      <c r="Z92" s="1030"/>
      <c r="AA92" s="1030"/>
      <c r="AB92" s="1030"/>
      <c r="AC92" s="1030"/>
      <c r="AD92" s="1030"/>
      <c r="AE92" s="1030"/>
      <c r="AF92" s="1030"/>
      <c r="AG92" s="1030"/>
      <c r="AH92" s="1030"/>
      <c r="AI92" s="1030"/>
      <c r="AJ92" s="1030"/>
      <c r="AK92" s="1030"/>
      <c r="AL92" s="1030"/>
      <c r="AM92" s="1030"/>
      <c r="AN92" s="1030"/>
      <c r="AO92" s="1030"/>
      <c r="AP92" s="1030"/>
      <c r="AQ92" s="1030"/>
      <c r="AR92" s="1030"/>
      <c r="AS92" s="1030"/>
      <c r="AT92" s="1030"/>
      <c r="AU92" s="1030"/>
    </row>
    <row r="93" spans="1:47" ht="16.5" x14ac:dyDescent="0.3">
      <c r="A93" s="1026"/>
      <c r="B93" s="1027"/>
      <c r="C93" s="1027"/>
      <c r="D93" s="1027"/>
      <c r="E93" s="1027"/>
      <c r="F93" s="1027"/>
      <c r="G93" s="1027"/>
      <c r="H93" s="1027"/>
      <c r="I93" s="1027"/>
      <c r="J93" s="1027"/>
      <c r="K93" s="1026"/>
      <c r="L93" s="1026"/>
      <c r="M93" s="1026"/>
      <c r="N93" s="1026"/>
      <c r="O93" s="1026"/>
      <c r="P93" s="1026"/>
      <c r="Q93" s="1026"/>
      <c r="R93" s="1026"/>
      <c r="S93" s="1026"/>
      <c r="T93" s="1026"/>
      <c r="U93" s="1028"/>
      <c r="V93" s="1028"/>
      <c r="W93" s="1029"/>
      <c r="X93" s="1030"/>
      <c r="Y93" s="1030"/>
      <c r="Z93" s="1030"/>
      <c r="AA93" s="1030"/>
      <c r="AB93" s="1030"/>
      <c r="AC93" s="1030"/>
      <c r="AD93" s="1030"/>
      <c r="AE93" s="1030"/>
      <c r="AF93" s="1030"/>
      <c r="AG93" s="1030"/>
      <c r="AH93" s="1030"/>
      <c r="AI93" s="1030"/>
      <c r="AJ93" s="1030"/>
      <c r="AK93" s="1030"/>
      <c r="AL93" s="1030"/>
      <c r="AM93" s="1030"/>
      <c r="AN93" s="1030"/>
      <c r="AO93" s="1030"/>
      <c r="AP93" s="1030"/>
      <c r="AQ93" s="1030"/>
      <c r="AR93" s="1030"/>
      <c r="AS93" s="1030"/>
      <c r="AT93" s="1030"/>
      <c r="AU93" s="1030"/>
    </row>
    <row r="94" spans="1:47" ht="16.5" x14ac:dyDescent="0.3">
      <c r="A94" s="1026"/>
      <c r="B94" s="1027"/>
      <c r="C94" s="1027"/>
      <c r="D94" s="1027"/>
      <c r="E94" s="1027"/>
      <c r="F94" s="1027"/>
      <c r="G94" s="1027"/>
      <c r="H94" s="1027"/>
      <c r="I94" s="1027"/>
      <c r="J94" s="1027"/>
      <c r="K94" s="1026"/>
      <c r="L94" s="1026"/>
      <c r="M94" s="1026"/>
      <c r="N94" s="1026"/>
      <c r="O94" s="1026"/>
      <c r="P94" s="1026"/>
      <c r="Q94" s="1026"/>
      <c r="R94" s="1026"/>
      <c r="S94" s="1026"/>
      <c r="T94" s="1026"/>
      <c r="U94" s="1028"/>
      <c r="V94" s="1028"/>
      <c r="W94" s="1029"/>
      <c r="X94" s="1030"/>
      <c r="Y94" s="1030"/>
      <c r="Z94" s="1030"/>
      <c r="AA94" s="1030"/>
      <c r="AB94" s="1030"/>
      <c r="AC94" s="1030"/>
      <c r="AD94" s="1030"/>
      <c r="AE94" s="1030"/>
      <c r="AF94" s="1030"/>
      <c r="AG94" s="1030"/>
      <c r="AH94" s="1030"/>
      <c r="AI94" s="1030"/>
      <c r="AJ94" s="1030"/>
      <c r="AK94" s="1030"/>
      <c r="AL94" s="1030"/>
      <c r="AM94" s="1030"/>
      <c r="AN94" s="1030"/>
      <c r="AO94" s="1030"/>
      <c r="AP94" s="1030"/>
      <c r="AQ94" s="1030"/>
      <c r="AR94" s="1030"/>
      <c r="AS94" s="1030"/>
      <c r="AT94" s="1030"/>
      <c r="AU94" s="1030"/>
    </row>
    <row r="95" spans="1:47" ht="16.5" x14ac:dyDescent="0.3">
      <c r="A95" s="1026"/>
      <c r="B95" s="1027"/>
      <c r="C95" s="1027"/>
      <c r="D95" s="1027"/>
      <c r="E95" s="1027"/>
      <c r="F95" s="1027"/>
      <c r="G95" s="1027"/>
      <c r="H95" s="1027"/>
      <c r="I95" s="1027"/>
      <c r="J95" s="1027"/>
      <c r="K95" s="1026"/>
      <c r="L95" s="1026"/>
      <c r="M95" s="1026"/>
      <c r="N95" s="1026"/>
      <c r="O95" s="1026"/>
      <c r="P95" s="1026"/>
      <c r="Q95" s="1026"/>
      <c r="R95" s="1026"/>
      <c r="S95" s="1026"/>
      <c r="T95" s="1026"/>
      <c r="U95" s="1028"/>
      <c r="V95" s="1028"/>
      <c r="W95" s="1029"/>
      <c r="X95" s="1030"/>
      <c r="Y95" s="1030"/>
      <c r="Z95" s="1030"/>
      <c r="AA95" s="1030"/>
      <c r="AB95" s="1030"/>
      <c r="AC95" s="1030"/>
      <c r="AD95" s="1030"/>
      <c r="AE95" s="1030"/>
      <c r="AF95" s="1030"/>
      <c r="AG95" s="1030"/>
      <c r="AH95" s="1030"/>
      <c r="AI95" s="1030"/>
      <c r="AJ95" s="1030"/>
      <c r="AK95" s="1030"/>
      <c r="AL95" s="1030"/>
      <c r="AM95" s="1030"/>
      <c r="AN95" s="1030"/>
      <c r="AO95" s="1030"/>
      <c r="AP95" s="1030"/>
      <c r="AQ95" s="1030"/>
      <c r="AR95" s="1030"/>
      <c r="AS95" s="1030"/>
      <c r="AT95" s="1030"/>
      <c r="AU95" s="1030"/>
    </row>
    <row r="96" spans="1:47" x14ac:dyDescent="0.2">
      <c r="B96" s="1033"/>
      <c r="C96" s="1033"/>
      <c r="D96" s="1033"/>
      <c r="E96" s="1033"/>
      <c r="F96" s="1033"/>
      <c r="G96" s="1033"/>
      <c r="H96" s="1033"/>
      <c r="I96" s="1033"/>
      <c r="J96" s="1033"/>
    </row>
    <row r="97" spans="2:10" x14ac:dyDescent="0.2">
      <c r="B97" s="1033"/>
      <c r="C97" s="1033"/>
      <c r="D97" s="1033"/>
      <c r="E97" s="1033"/>
      <c r="F97" s="1033"/>
      <c r="G97" s="1033"/>
      <c r="H97" s="1033"/>
      <c r="I97" s="1033"/>
      <c r="J97" s="1033"/>
    </row>
    <row r="98" spans="2:10" x14ac:dyDescent="0.2">
      <c r="B98" s="1033"/>
      <c r="C98" s="1033"/>
      <c r="D98" s="1033"/>
      <c r="E98" s="1033"/>
      <c r="F98" s="1033"/>
      <c r="G98" s="1033"/>
      <c r="H98" s="1033"/>
      <c r="I98" s="1033"/>
      <c r="J98" s="1033"/>
    </row>
    <row r="99" spans="2:10" x14ac:dyDescent="0.2">
      <c r="B99" s="1033"/>
      <c r="C99" s="1033"/>
      <c r="D99" s="1033"/>
      <c r="E99" s="1033"/>
      <c r="F99" s="1033"/>
      <c r="G99" s="1033"/>
      <c r="H99" s="1033"/>
      <c r="I99" s="1033"/>
      <c r="J99" s="1033"/>
    </row>
    <row r="100" spans="2:10" x14ac:dyDescent="0.2">
      <c r="B100" s="1033"/>
      <c r="C100" s="1033"/>
      <c r="D100" s="1033"/>
      <c r="E100" s="1033"/>
      <c r="F100" s="1033"/>
      <c r="G100" s="1033"/>
      <c r="H100" s="1033"/>
      <c r="I100" s="1033"/>
      <c r="J100" s="1033"/>
    </row>
    <row r="101" spans="2:10" x14ac:dyDescent="0.2">
      <c r="B101" s="1033"/>
      <c r="C101" s="1033"/>
      <c r="D101" s="1033"/>
      <c r="E101" s="1033"/>
      <c r="F101" s="1033"/>
      <c r="G101" s="1033"/>
      <c r="H101" s="1033"/>
      <c r="I101" s="1033"/>
      <c r="J101" s="1033"/>
    </row>
    <row r="102" spans="2:10" x14ac:dyDescent="0.2">
      <c r="B102" s="1033"/>
      <c r="C102" s="1033"/>
      <c r="D102" s="1033"/>
      <c r="E102" s="1033"/>
      <c r="F102" s="1033"/>
      <c r="G102" s="1033"/>
      <c r="H102" s="1033"/>
      <c r="I102" s="1033"/>
      <c r="J102" s="1033"/>
    </row>
    <row r="103" spans="2:10" x14ac:dyDescent="0.2">
      <c r="B103" s="1033"/>
      <c r="C103" s="1033"/>
      <c r="D103" s="1033"/>
      <c r="E103" s="1033"/>
      <c r="F103" s="1033"/>
      <c r="G103" s="1033"/>
      <c r="H103" s="1033"/>
      <c r="I103" s="1033"/>
      <c r="J103" s="1033"/>
    </row>
    <row r="104" spans="2:10" x14ac:dyDescent="0.2">
      <c r="B104" s="1033"/>
      <c r="C104" s="1033"/>
      <c r="D104" s="1033"/>
      <c r="E104" s="1033"/>
      <c r="F104" s="1033"/>
      <c r="G104" s="1033"/>
      <c r="H104" s="1033"/>
      <c r="I104" s="1033"/>
      <c r="J104" s="1033"/>
    </row>
    <row r="105" spans="2:10" x14ac:dyDescent="0.2">
      <c r="B105" s="1033"/>
      <c r="C105" s="1033"/>
      <c r="D105" s="1033"/>
      <c r="E105" s="1033"/>
      <c r="F105" s="1033"/>
      <c r="G105" s="1033"/>
      <c r="H105" s="1033"/>
      <c r="I105" s="1033"/>
      <c r="J105" s="1033"/>
    </row>
    <row r="106" spans="2:10" x14ac:dyDescent="0.2">
      <c r="B106" s="1033"/>
      <c r="C106" s="1033"/>
      <c r="D106" s="1033"/>
      <c r="E106" s="1033"/>
      <c r="F106" s="1033"/>
      <c r="G106" s="1033"/>
      <c r="H106" s="1033"/>
      <c r="I106" s="1033"/>
      <c r="J106" s="1033"/>
    </row>
    <row r="107" spans="2:10" x14ac:dyDescent="0.2">
      <c r="B107" s="1033"/>
      <c r="C107" s="1033"/>
      <c r="D107" s="1033"/>
      <c r="E107" s="1033"/>
      <c r="F107" s="1033"/>
      <c r="G107" s="1033"/>
      <c r="H107" s="1033"/>
      <c r="I107" s="1033"/>
      <c r="J107" s="1033"/>
    </row>
    <row r="108" spans="2:10" x14ac:dyDescent="0.2">
      <c r="B108" s="1033"/>
      <c r="C108" s="1033"/>
      <c r="D108" s="1033"/>
      <c r="E108" s="1033"/>
      <c r="F108" s="1033"/>
      <c r="G108" s="1033"/>
      <c r="H108" s="1033"/>
      <c r="I108" s="1033"/>
      <c r="J108" s="1033"/>
    </row>
    <row r="109" spans="2:10" x14ac:dyDescent="0.2">
      <c r="B109" s="1033"/>
      <c r="C109" s="1033"/>
      <c r="D109" s="1033"/>
      <c r="E109" s="1033"/>
      <c r="F109" s="1033"/>
      <c r="G109" s="1033"/>
      <c r="H109" s="1033"/>
      <c r="I109" s="1033"/>
      <c r="J109" s="1033"/>
    </row>
  </sheetData>
  <mergeCells count="37">
    <mergeCell ref="A1:AR1"/>
    <mergeCell ref="A3:A4"/>
    <mergeCell ref="V3:V4"/>
    <mergeCell ref="W3:W4"/>
    <mergeCell ref="X3:X4"/>
    <mergeCell ref="Y3:Y4"/>
    <mergeCell ref="Z3:Z4"/>
    <mergeCell ref="AA3:AA4"/>
    <mergeCell ref="AB3:AB4"/>
    <mergeCell ref="AC3:AC4"/>
    <mergeCell ref="AL3:AL4"/>
    <mergeCell ref="AM3:AM4"/>
    <mergeCell ref="AP3:AP4"/>
    <mergeCell ref="AQ3:AQ4"/>
    <mergeCell ref="AR3:AR4"/>
    <mergeCell ref="AJ3:AJ4"/>
    <mergeCell ref="AN3:AN4"/>
    <mergeCell ref="AO3:AO4"/>
    <mergeCell ref="AD3:AD4"/>
    <mergeCell ref="AE3:AE4"/>
    <mergeCell ref="AX3:AX4"/>
    <mergeCell ref="AG3:AG4"/>
    <mergeCell ref="AH3:AH4"/>
    <mergeCell ref="AI3:AI4"/>
    <mergeCell ref="AV3:AV4"/>
    <mergeCell ref="AW3:AW4"/>
    <mergeCell ref="AS3:AS4"/>
    <mergeCell ref="AT3:AT4"/>
    <mergeCell ref="AU3:AU4"/>
    <mergeCell ref="AK3:AK4"/>
    <mergeCell ref="AF3:AF4"/>
    <mergeCell ref="A56:AX56"/>
    <mergeCell ref="A51:AX51"/>
    <mergeCell ref="A52:AX52"/>
    <mergeCell ref="A53:AX53"/>
    <mergeCell ref="A54:AX54"/>
    <mergeCell ref="A55:AX55"/>
  </mergeCells>
  <pageMargins left="0.7" right="0.7" top="0.75" bottom="0.25" header="0.3" footer="0.3"/>
  <pageSetup paperSize="9" scale="6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00"/>
  <sheetViews>
    <sheetView showGridLines="0" zoomScale="80" zoomScaleNormal="80" zoomScaleSheetLayoutView="80" workbookViewId="0">
      <pane xSplit="1" ySplit="4" topLeftCell="B5" activePane="bottomRight" state="frozen"/>
      <selection activeCell="D33" sqref="D33"/>
      <selection pane="topRight" activeCell="D33" sqref="D33"/>
      <selection pane="bottomLeft" activeCell="D33" sqref="D33"/>
      <selection pane="bottomRight" activeCell="A56" sqref="A56"/>
    </sheetView>
  </sheetViews>
  <sheetFormatPr defaultColWidth="17.140625" defaultRowHeight="17.25" x14ac:dyDescent="0.3"/>
  <cols>
    <col min="1" max="1" width="24" style="116" customWidth="1"/>
    <col min="2" max="9" width="13.85546875" style="70" customWidth="1"/>
    <col min="10" max="10" width="2" style="70" customWidth="1"/>
    <col min="11" max="16384" width="17.140625" style="70"/>
  </cols>
  <sheetData>
    <row r="1" spans="1:15" ht="21" customHeight="1" x14ac:dyDescent="0.3">
      <c r="A1" s="68" t="s">
        <v>134</v>
      </c>
      <c r="B1" s="69"/>
    </row>
    <row r="2" spans="1:15" ht="18" thickBot="1" x14ac:dyDescent="0.35">
      <c r="A2" s="68"/>
      <c r="B2" s="69"/>
    </row>
    <row r="3" spans="1:15" s="71" customFormat="1" ht="19.5" customHeight="1" thickTop="1" thickBot="1" x14ac:dyDescent="0.35">
      <c r="A3" s="3434" t="s">
        <v>1</v>
      </c>
      <c r="B3" s="3436" t="s">
        <v>135</v>
      </c>
      <c r="C3" s="3436"/>
      <c r="D3" s="3436"/>
      <c r="E3" s="3436"/>
      <c r="F3" s="3436"/>
      <c r="G3" s="3437"/>
      <c r="H3" s="3438" t="s">
        <v>136</v>
      </c>
      <c r="I3" s="3439"/>
    </row>
    <row r="4" spans="1:15" s="71" customFormat="1" thickBot="1" x14ac:dyDescent="0.35">
      <c r="A4" s="3435"/>
      <c r="B4" s="72" t="s">
        <v>137</v>
      </c>
      <c r="C4" s="73" t="s">
        <v>138</v>
      </c>
      <c r="D4" s="73" t="s">
        <v>139</v>
      </c>
      <c r="E4" s="73" t="s">
        <v>140</v>
      </c>
      <c r="F4" s="73" t="s">
        <v>141</v>
      </c>
      <c r="G4" s="72" t="s">
        <v>142</v>
      </c>
      <c r="H4" s="74" t="s">
        <v>143</v>
      </c>
      <c r="I4" s="75" t="s">
        <v>144</v>
      </c>
    </row>
    <row r="5" spans="1:15" ht="16.5" x14ac:dyDescent="0.3">
      <c r="A5" s="76" t="s">
        <v>145</v>
      </c>
      <c r="B5" s="77"/>
      <c r="C5" s="78"/>
      <c r="D5" s="79"/>
      <c r="E5" s="79"/>
      <c r="F5" s="79"/>
      <c r="G5" s="77"/>
      <c r="H5" s="80"/>
      <c r="I5" s="81"/>
    </row>
    <row r="6" spans="1:15" s="69" customFormat="1" ht="16.5" x14ac:dyDescent="0.3">
      <c r="A6" s="82">
        <v>2018</v>
      </c>
      <c r="B6" s="83">
        <v>95.916687787396441</v>
      </c>
      <c r="C6" s="84">
        <v>94.893421254239357</v>
      </c>
      <c r="D6" s="80">
        <v>107.27168753321349</v>
      </c>
      <c r="E6" s="80">
        <v>100.82233026984352</v>
      </c>
      <c r="F6" s="80">
        <v>87.761077022643121</v>
      </c>
      <c r="G6" s="85">
        <v>77.40205315573543</v>
      </c>
      <c r="H6" s="80">
        <v>71.551005804200898</v>
      </c>
      <c r="I6" s="81">
        <v>64.785435232514757</v>
      </c>
    </row>
    <row r="7" spans="1:15" s="69" customFormat="1" ht="16.5" x14ac:dyDescent="0.3">
      <c r="A7" s="82">
        <v>2019</v>
      </c>
      <c r="B7" s="83">
        <v>95.103955588525295</v>
      </c>
      <c r="C7" s="84">
        <v>99.993573465518054</v>
      </c>
      <c r="D7" s="80">
        <v>102.81578202753262</v>
      </c>
      <c r="E7" s="80">
        <v>96.603863712007339</v>
      </c>
      <c r="F7" s="80">
        <v>83.239276164542943</v>
      </c>
      <c r="G7" s="85">
        <v>78.615014982944373</v>
      </c>
      <c r="H7" s="80">
        <v>64.177169733044749</v>
      </c>
      <c r="I7" s="81">
        <v>57.042468102073364</v>
      </c>
    </row>
    <row r="8" spans="1:15" s="69" customFormat="1" ht="16.5" x14ac:dyDescent="0.3">
      <c r="A8" s="82">
        <v>2020</v>
      </c>
      <c r="B8" s="83">
        <v>98.129793377180832</v>
      </c>
      <c r="C8" s="84">
        <v>95.540671065791187</v>
      </c>
      <c r="D8" s="80">
        <v>101.83218449934861</v>
      </c>
      <c r="E8" s="80">
        <v>103.1167289201083</v>
      </c>
      <c r="F8" s="80">
        <v>99.443535679772523</v>
      </c>
      <c r="G8" s="85">
        <v>79.528717638053081</v>
      </c>
      <c r="H8" s="80">
        <v>43.2</v>
      </c>
      <c r="I8" s="81">
        <v>39.4</v>
      </c>
    </row>
    <row r="9" spans="1:15" s="69" customFormat="1" ht="16.5" x14ac:dyDescent="0.3">
      <c r="A9" s="86">
        <v>2021</v>
      </c>
      <c r="B9" s="87">
        <v>125.6941465048731</v>
      </c>
      <c r="C9" s="88">
        <v>107.64950944899458</v>
      </c>
      <c r="D9" s="89">
        <v>119.03501658961089</v>
      </c>
      <c r="E9" s="89">
        <v>131.15654368091649</v>
      </c>
      <c r="F9" s="89">
        <v>164.84964739360751</v>
      </c>
      <c r="G9" s="90">
        <v>109.33464293018675</v>
      </c>
      <c r="H9" s="91">
        <v>70.79016385908777</v>
      </c>
      <c r="I9" s="92">
        <v>67.923033159314627</v>
      </c>
    </row>
    <row r="10" spans="1:15" ht="16.5" x14ac:dyDescent="0.3">
      <c r="A10" s="93" t="s">
        <v>146</v>
      </c>
      <c r="B10" s="94"/>
      <c r="C10" s="95"/>
      <c r="D10" s="96"/>
      <c r="E10" s="96"/>
      <c r="F10" s="96"/>
      <c r="G10" s="97"/>
      <c r="H10" s="80"/>
      <c r="I10" s="81"/>
    </row>
    <row r="11" spans="1:15" ht="16.5" hidden="1" x14ac:dyDescent="0.3">
      <c r="A11" s="98" t="s">
        <v>147</v>
      </c>
      <c r="B11" s="83">
        <v>100.71380577938766</v>
      </c>
      <c r="C11" s="84">
        <v>103.80790037373754</v>
      </c>
      <c r="D11" s="80">
        <v>92.391053123618349</v>
      </c>
      <c r="E11" s="80">
        <v>105.88943055242675</v>
      </c>
      <c r="F11" s="80">
        <v>95.011745114898559</v>
      </c>
      <c r="G11" s="85">
        <v>94.957567846497184</v>
      </c>
      <c r="H11" s="80">
        <v>49.707142857142856</v>
      </c>
      <c r="I11" s="81">
        <v>47.245714285714286</v>
      </c>
    </row>
    <row r="12" spans="1:15" ht="16.5" hidden="1" x14ac:dyDescent="0.3">
      <c r="A12" s="99" t="s">
        <v>148</v>
      </c>
      <c r="B12" s="83">
        <v>98.452189823325625</v>
      </c>
      <c r="C12" s="84">
        <v>100.47244594768249</v>
      </c>
      <c r="D12" s="80">
        <v>95.170966244909636</v>
      </c>
      <c r="E12" s="80">
        <v>101.59219638311433</v>
      </c>
      <c r="F12" s="80">
        <v>95.190740703669036</v>
      </c>
      <c r="G12" s="85">
        <v>90.314178737709014</v>
      </c>
      <c r="H12" s="80">
        <v>59.145999999999994</v>
      </c>
      <c r="I12" s="81">
        <v>50.856999999999992</v>
      </c>
      <c r="O12" s="70">
        <v>2.5</v>
      </c>
    </row>
    <row r="13" spans="1:15" ht="16.5" hidden="1" x14ac:dyDescent="0.3">
      <c r="A13" s="99" t="s">
        <v>149</v>
      </c>
      <c r="B13" s="83">
        <v>95.608428198314499</v>
      </c>
      <c r="C13" s="84">
        <v>96.811188488391991</v>
      </c>
      <c r="D13" s="80">
        <v>95.138715935865036</v>
      </c>
      <c r="E13" s="80">
        <v>99.510545543850498</v>
      </c>
      <c r="F13" s="80">
        <v>92.632147370587219</v>
      </c>
      <c r="G13" s="85">
        <v>81.961550349257607</v>
      </c>
      <c r="H13" s="80">
        <v>56.698636363636346</v>
      </c>
      <c r="I13" s="81">
        <v>47.855454545454556</v>
      </c>
    </row>
    <row r="14" spans="1:15" ht="16.5" hidden="1" x14ac:dyDescent="0.3">
      <c r="A14" s="99" t="s">
        <v>150</v>
      </c>
      <c r="B14" s="83">
        <v>94.699941519832521</v>
      </c>
      <c r="C14" s="84">
        <v>97.731763784372149</v>
      </c>
      <c r="D14" s="80">
        <v>90.589311011107895</v>
      </c>
      <c r="E14" s="80">
        <v>98.200338976423808</v>
      </c>
      <c r="F14" s="80">
        <v>91.886062126449232</v>
      </c>
      <c r="G14" s="85">
        <v>80.920100783832538</v>
      </c>
      <c r="H14" s="80">
        <v>61.416363636363648</v>
      </c>
      <c r="I14" s="81">
        <v>54.90636363636365</v>
      </c>
    </row>
    <row r="15" spans="1:15" ht="16.5" hidden="1" x14ac:dyDescent="0.3">
      <c r="A15" s="99" t="s">
        <v>151</v>
      </c>
      <c r="B15" s="83">
        <v>95.032528820239605</v>
      </c>
      <c r="C15" s="84">
        <v>99.528738267089167</v>
      </c>
      <c r="D15" s="80">
        <v>89.879951094168973</v>
      </c>
      <c r="E15" s="80">
        <v>95.713241913393233</v>
      </c>
      <c r="F15" s="80">
        <v>94.502339191678857</v>
      </c>
      <c r="G15" s="85">
        <v>82.555654006274267</v>
      </c>
      <c r="H15" s="80">
        <v>65.53857142857143</v>
      </c>
      <c r="I15" s="81">
        <v>59.473333333333343</v>
      </c>
    </row>
    <row r="16" spans="1:15" ht="16.5" hidden="1" x14ac:dyDescent="0.3">
      <c r="A16" s="99" t="s">
        <v>152</v>
      </c>
      <c r="B16" s="83">
        <v>94.544715966541247</v>
      </c>
      <c r="C16" s="84">
        <v>98.598568919135616</v>
      </c>
      <c r="D16" s="80">
        <v>87.686881582278147</v>
      </c>
      <c r="E16" s="80">
        <v>96.691273769041416</v>
      </c>
      <c r="F16" s="80">
        <v>95.899582052778413</v>
      </c>
      <c r="G16" s="85">
        <v>77.109703816954834</v>
      </c>
      <c r="H16" s="80">
        <v>63.683181818181815</v>
      </c>
      <c r="I16" s="81">
        <v>59.713181818181823</v>
      </c>
    </row>
    <row r="17" spans="1:12" ht="16.5" hidden="1" x14ac:dyDescent="0.3">
      <c r="A17" s="99" t="s">
        <v>153</v>
      </c>
      <c r="B17" s="83">
        <v>93.806816292794011</v>
      </c>
      <c r="C17" s="84">
        <v>99.068860244383501</v>
      </c>
      <c r="D17" s="80">
        <v>82.202326248459144</v>
      </c>
      <c r="E17" s="80">
        <v>98.932173463811637</v>
      </c>
      <c r="F17" s="80">
        <v>90.450647793462252</v>
      </c>
      <c r="G17" s="85">
        <v>79.033789524338331</v>
      </c>
      <c r="H17" s="80">
        <v>56.195652173913047</v>
      </c>
      <c r="I17" s="81">
        <v>50.699565217391303</v>
      </c>
    </row>
    <row r="18" spans="1:12" ht="16.5" hidden="1" x14ac:dyDescent="0.3">
      <c r="A18" s="99" t="s">
        <v>154</v>
      </c>
      <c r="B18" s="83">
        <v>89.570938214046663</v>
      </c>
      <c r="C18" s="84">
        <v>99.166067371696641</v>
      </c>
      <c r="D18" s="80">
        <v>79.949611644035997</v>
      </c>
      <c r="E18" s="80">
        <v>91.866668633807237</v>
      </c>
      <c r="F18" s="80">
        <v>82.335089530103943</v>
      </c>
      <c r="G18" s="85">
        <v>71.153932533072478</v>
      </c>
      <c r="H18" s="80">
        <v>48.195714285714288</v>
      </c>
      <c r="I18" s="81">
        <v>42.909047619047634</v>
      </c>
    </row>
    <row r="19" spans="1:12" ht="16.5" hidden="1" x14ac:dyDescent="0.3">
      <c r="A19" s="99" t="s">
        <v>155</v>
      </c>
      <c r="B19" s="83">
        <v>89.026812011670515</v>
      </c>
      <c r="C19" s="84">
        <v>97.056796593982099</v>
      </c>
      <c r="D19" s="80">
        <v>83.200134518210021</v>
      </c>
      <c r="E19" s="80">
        <v>90.473025433902535</v>
      </c>
      <c r="F19" s="80">
        <v>82.001911123762767</v>
      </c>
      <c r="G19" s="85">
        <v>73.423078445288908</v>
      </c>
      <c r="H19" s="80">
        <v>48.454999999999998</v>
      </c>
      <c r="I19" s="81">
        <v>45.485454545454544</v>
      </c>
    </row>
    <row r="20" spans="1:12" ht="16.5" hidden="1" x14ac:dyDescent="0.3">
      <c r="A20" s="99" t="s">
        <v>156</v>
      </c>
      <c r="B20" s="83">
        <v>90.374157040145121</v>
      </c>
      <c r="C20" s="84">
        <v>92.422034374886067</v>
      </c>
      <c r="D20" s="80">
        <v>88.020108299878004</v>
      </c>
      <c r="E20" s="80">
        <v>91.70440580229328</v>
      </c>
      <c r="F20" s="80">
        <v>87.784432611945789</v>
      </c>
      <c r="G20" s="85">
        <v>86.071892506609643</v>
      </c>
      <c r="H20" s="80">
        <v>49.389090909090903</v>
      </c>
      <c r="I20" s="81">
        <v>46.387272727272723</v>
      </c>
    </row>
    <row r="21" spans="1:12" ht="16.5" hidden="1" x14ac:dyDescent="0.3">
      <c r="A21" s="99" t="s">
        <v>157</v>
      </c>
      <c r="B21" s="83">
        <v>87.712394253156546</v>
      </c>
      <c r="C21" s="84">
        <v>89.13583696007737</v>
      </c>
      <c r="D21" s="80">
        <v>80.522904708255211</v>
      </c>
      <c r="E21" s="80">
        <v>90.463244378738125</v>
      </c>
      <c r="F21" s="80">
        <v>85.163433976516174</v>
      </c>
      <c r="G21" s="85">
        <v>90.043835516588516</v>
      </c>
      <c r="H21" s="80">
        <v>45.766190476190474</v>
      </c>
      <c r="I21" s="81">
        <v>42.796190476190475</v>
      </c>
    </row>
    <row r="22" spans="1:12" ht="16.5" hidden="1" x14ac:dyDescent="0.3">
      <c r="A22" s="99" t="s">
        <v>158</v>
      </c>
      <c r="B22" s="83">
        <v>87.065993408725262</v>
      </c>
      <c r="C22" s="84">
        <v>86.984767030738809</v>
      </c>
      <c r="D22" s="3344">
        <v>80.989821014788873</v>
      </c>
      <c r="E22" s="3344">
        <v>89.44325296582619</v>
      </c>
      <c r="F22" s="3344">
        <v>86.711699072200915</v>
      </c>
      <c r="G22" s="3345">
        <v>90.628937603044349</v>
      </c>
      <c r="H22" s="3344">
        <v>38.620000000000005</v>
      </c>
      <c r="I22" s="81">
        <v>37.170454545454547</v>
      </c>
    </row>
    <row r="23" spans="1:12" ht="16.5" hidden="1" x14ac:dyDescent="0.3">
      <c r="A23" s="98" t="s">
        <v>159</v>
      </c>
      <c r="B23" s="83">
        <v>84.866795637054736</v>
      </c>
      <c r="C23" s="84">
        <v>84.180470472888416</v>
      </c>
      <c r="D23" s="80">
        <v>79.374974504724236</v>
      </c>
      <c r="E23" s="80">
        <v>87.552279668955038</v>
      </c>
      <c r="F23" s="80">
        <v>85.324329182967134</v>
      </c>
      <c r="G23" s="85">
        <v>86.949545636293365</v>
      </c>
      <c r="H23" s="80">
        <v>31.925500000000007</v>
      </c>
      <c r="I23" s="81">
        <v>31.77578947368421</v>
      </c>
      <c r="K23" s="100"/>
    </row>
    <row r="24" spans="1:12" ht="16.5" hidden="1" x14ac:dyDescent="0.3">
      <c r="A24" s="99" t="s">
        <v>148</v>
      </c>
      <c r="B24" s="83">
        <v>86.049583518476126</v>
      </c>
      <c r="C24" s="84">
        <v>85.909110316022392</v>
      </c>
      <c r="D24" s="80">
        <v>78.837762986629627</v>
      </c>
      <c r="E24" s="80">
        <v>87.276844950811423</v>
      </c>
      <c r="F24" s="80">
        <v>92.168983061192137</v>
      </c>
      <c r="G24" s="85">
        <v>81.591538422519136</v>
      </c>
      <c r="H24" s="80">
        <v>33.527142857142856</v>
      </c>
      <c r="I24" s="81">
        <v>30.616500000000002</v>
      </c>
      <c r="K24" s="100"/>
    </row>
    <row r="25" spans="1:12" ht="16.5" hidden="1" x14ac:dyDescent="0.3">
      <c r="A25" s="99" t="s">
        <v>149</v>
      </c>
      <c r="B25" s="83">
        <v>87.423671170153355</v>
      </c>
      <c r="C25" s="84">
        <v>86.103638666594165</v>
      </c>
      <c r="D25" s="80">
        <v>76.669053290053725</v>
      </c>
      <c r="E25" s="80">
        <v>86.456393189997684</v>
      </c>
      <c r="F25" s="80">
        <v>97.348680991281057</v>
      </c>
      <c r="G25" s="85">
        <v>95.537606549512546</v>
      </c>
      <c r="H25" s="80">
        <v>39.790000000000006</v>
      </c>
      <c r="I25" s="81">
        <v>37.960909090909098</v>
      </c>
      <c r="K25" s="100"/>
    </row>
    <row r="26" spans="1:12" ht="16.5" hidden="1" x14ac:dyDescent="0.3">
      <c r="A26" s="99" t="s">
        <v>150</v>
      </c>
      <c r="B26" s="83">
        <v>89.176861234272494</v>
      </c>
      <c r="C26" s="84">
        <v>87.914618070061479</v>
      </c>
      <c r="D26" s="80">
        <v>77.144105215297273</v>
      </c>
      <c r="E26" s="80">
        <v>88.40663722323788</v>
      </c>
      <c r="F26" s="80">
        <v>101.16647019981266</v>
      </c>
      <c r="G26" s="85">
        <v>93.886943547915067</v>
      </c>
      <c r="H26" s="80">
        <v>43.339523809523804</v>
      </c>
      <c r="I26" s="81">
        <v>41.124761904761897</v>
      </c>
      <c r="K26" s="100"/>
    </row>
    <row r="27" spans="1:12" ht="16.5" hidden="1" x14ac:dyDescent="0.3">
      <c r="A27" s="99" t="s">
        <v>151</v>
      </c>
      <c r="B27" s="83">
        <v>90.58437518949809</v>
      </c>
      <c r="C27" s="84">
        <v>90.155290564983176</v>
      </c>
      <c r="D27" s="80">
        <v>72.703205370766142</v>
      </c>
      <c r="E27" s="80">
        <v>91.095747681976349</v>
      </c>
      <c r="F27" s="80">
        <v>99.556804909769497</v>
      </c>
      <c r="G27" s="85">
        <v>104.84431258612649</v>
      </c>
      <c r="H27" s="80">
        <v>47.646818181818183</v>
      </c>
      <c r="I27" s="81">
        <v>46.796666666666681</v>
      </c>
      <c r="K27" s="100"/>
    </row>
    <row r="28" spans="1:12" ht="16.5" hidden="1" x14ac:dyDescent="0.3">
      <c r="A28" s="99" t="s">
        <v>160</v>
      </c>
      <c r="B28" s="83">
        <v>93.836228390489836</v>
      </c>
      <c r="C28" s="84">
        <v>94.280354071548032</v>
      </c>
      <c r="D28" s="80">
        <v>73.906845589024499</v>
      </c>
      <c r="E28" s="80">
        <v>94.1407907533372</v>
      </c>
      <c r="F28" s="80">
        <v>97.931704720751995</v>
      </c>
      <c r="G28" s="85">
        <v>120.37631531588167</v>
      </c>
      <c r="H28" s="80">
        <v>49.927272727272722</v>
      </c>
      <c r="I28" s="81">
        <v>48.853181818181831</v>
      </c>
      <c r="K28" s="100"/>
    </row>
    <row r="29" spans="1:12" ht="16.5" hidden="1" x14ac:dyDescent="0.3">
      <c r="A29" s="99" t="s">
        <v>161</v>
      </c>
      <c r="B29" s="83">
        <v>92.975371849029443</v>
      </c>
      <c r="C29" s="84">
        <v>95.312510792645057</v>
      </c>
      <c r="D29" s="80">
        <v>76.015437781568863</v>
      </c>
      <c r="E29" s="80">
        <v>90.39702417418718</v>
      </c>
      <c r="F29" s="80">
        <v>94.914195942763754</v>
      </c>
      <c r="G29" s="85">
        <v>121.56138815445183</v>
      </c>
      <c r="H29" s="80">
        <v>46.534761904761908</v>
      </c>
      <c r="I29" s="81">
        <v>44.799500000000009</v>
      </c>
      <c r="K29" s="100"/>
    </row>
    <row r="30" spans="1:12" ht="16.5" hidden="1" x14ac:dyDescent="0.3">
      <c r="A30" s="99" t="s">
        <v>154</v>
      </c>
      <c r="B30" s="83">
        <v>95.293985355622993</v>
      </c>
      <c r="C30" s="84">
        <v>96.418496858283291</v>
      </c>
      <c r="D30" s="80">
        <v>81.81047883090352</v>
      </c>
      <c r="E30" s="80">
        <v>89.286235923771727</v>
      </c>
      <c r="F30" s="80">
        <v>102.38065094189641</v>
      </c>
      <c r="G30" s="85">
        <v>124.56803852012494</v>
      </c>
      <c r="H30" s="80">
        <v>47.159130434782604</v>
      </c>
      <c r="I30" s="81">
        <v>44.799130434782612</v>
      </c>
      <c r="K30" s="100"/>
      <c r="L30" s="101"/>
    </row>
    <row r="31" spans="1:12" ht="16.5" hidden="1" x14ac:dyDescent="0.3">
      <c r="A31" s="99" t="s">
        <v>155</v>
      </c>
      <c r="B31" s="83">
        <v>96.084320645765203</v>
      </c>
      <c r="C31" s="84">
        <v>94.859589278644492</v>
      </c>
      <c r="D31" s="80">
        <v>90.854792625520929</v>
      </c>
      <c r="E31" s="80">
        <v>86.264780527243317</v>
      </c>
      <c r="F31" s="80">
        <v>104.30971788924801</v>
      </c>
      <c r="G31" s="85">
        <v>132.92506727587858</v>
      </c>
      <c r="H31" s="80">
        <v>47.240454545454547</v>
      </c>
      <c r="I31" s="81">
        <v>45.225714285714282</v>
      </c>
      <c r="K31" s="100"/>
    </row>
    <row r="32" spans="1:12" ht="16.5" hidden="1" x14ac:dyDescent="0.3">
      <c r="A32" s="99" t="s">
        <v>156</v>
      </c>
      <c r="B32" s="83">
        <v>95.925903957912396</v>
      </c>
      <c r="C32" s="84">
        <v>93.023995300834756</v>
      </c>
      <c r="D32" s="80">
        <v>93.758542410317389</v>
      </c>
      <c r="E32" s="80">
        <v>86.722832543219482</v>
      </c>
      <c r="F32" s="80">
        <v>101.84261133397116</v>
      </c>
      <c r="G32" s="85">
        <v>137.51024228031591</v>
      </c>
      <c r="H32" s="80">
        <v>51.38761904761904</v>
      </c>
      <c r="I32" s="81">
        <v>49.94</v>
      </c>
      <c r="K32" s="100"/>
    </row>
    <row r="33" spans="1:11" ht="16.5" hidden="1" x14ac:dyDescent="0.3">
      <c r="A33" s="99" t="s">
        <v>157</v>
      </c>
      <c r="B33" s="83">
        <v>95.796979133325422</v>
      </c>
      <c r="C33" s="84">
        <v>93.444771371056646</v>
      </c>
      <c r="D33" s="80">
        <v>94.50275198026003</v>
      </c>
      <c r="E33" s="80">
        <v>85.955940696720944</v>
      </c>
      <c r="F33" s="80">
        <v>106.14700072515859</v>
      </c>
      <c r="G33" s="85">
        <v>125.22591145554421</v>
      </c>
      <c r="H33" s="80">
        <v>47.078636363636363</v>
      </c>
      <c r="I33" s="81">
        <v>45.764285714285712</v>
      </c>
      <c r="K33" s="100"/>
    </row>
    <row r="34" spans="1:11" ht="16.5" hidden="1" x14ac:dyDescent="0.3">
      <c r="A34" s="99" t="s">
        <v>158</v>
      </c>
      <c r="B34" s="83">
        <v>95.082690919017082</v>
      </c>
      <c r="C34" s="84">
        <v>90.650989125366564</v>
      </c>
      <c r="D34" s="80">
        <v>96.201970549218998</v>
      </c>
      <c r="E34" s="80">
        <v>86.147942048355716</v>
      </c>
      <c r="F34" s="80">
        <v>110.2359157324502</v>
      </c>
      <c r="G34" s="85">
        <v>114.50419702032156</v>
      </c>
      <c r="H34" s="80">
        <v>54.916190476190479</v>
      </c>
      <c r="I34" s="81">
        <v>52.165714285714287</v>
      </c>
      <c r="K34" s="100"/>
    </row>
    <row r="35" spans="1:11" ht="16.5" hidden="1" x14ac:dyDescent="0.3">
      <c r="A35" s="98" t="s">
        <v>162</v>
      </c>
      <c r="B35" s="83">
        <v>97.697771296400518</v>
      </c>
      <c r="C35" s="84">
        <v>91.946003695556314</v>
      </c>
      <c r="D35" s="80">
        <v>98.550196510138747</v>
      </c>
      <c r="E35" s="80">
        <v>88.677459448879688</v>
      </c>
      <c r="F35" s="80">
        <v>112.16429068869999</v>
      </c>
      <c r="G35" s="85">
        <v>125.82856124651597</v>
      </c>
      <c r="H35" s="80">
        <v>55.44761904761905</v>
      </c>
      <c r="I35" s="81">
        <v>52.597142857142856</v>
      </c>
      <c r="K35" s="100"/>
    </row>
    <row r="36" spans="1:11" ht="16.5" hidden="1" x14ac:dyDescent="0.3">
      <c r="A36" s="99" t="s">
        <v>148</v>
      </c>
      <c r="B36" s="83">
        <v>98.116024397804452</v>
      </c>
      <c r="C36" s="84">
        <v>93.934315063350809</v>
      </c>
      <c r="D36" s="80">
        <v>99.226374555086807</v>
      </c>
      <c r="E36" s="80">
        <v>90.00176911365989</v>
      </c>
      <c r="F36" s="80">
        <v>107.95105607929105</v>
      </c>
      <c r="G36" s="85">
        <v>125.55390618285554</v>
      </c>
      <c r="H36" s="80">
        <v>55.996500000000005</v>
      </c>
      <c r="I36" s="81">
        <v>53.459000000000003</v>
      </c>
      <c r="K36" s="100"/>
    </row>
    <row r="37" spans="1:11" ht="16.5" hidden="1" x14ac:dyDescent="0.3">
      <c r="A37" s="99" t="s">
        <v>149</v>
      </c>
      <c r="B37" s="83">
        <v>96.239720176476865</v>
      </c>
      <c r="C37" s="84">
        <v>95.653763532519534</v>
      </c>
      <c r="D37" s="80">
        <v>100.62623876255081</v>
      </c>
      <c r="E37" s="80">
        <v>87.865506300732761</v>
      </c>
      <c r="F37" s="80">
        <v>101.58730163093406</v>
      </c>
      <c r="G37" s="85">
        <v>111.88414069776731</v>
      </c>
      <c r="H37" s="80">
        <v>52.538695652173907</v>
      </c>
      <c r="I37" s="81">
        <v>49.673913043478258</v>
      </c>
      <c r="K37" s="100"/>
    </row>
    <row r="38" spans="1:11" ht="16.5" hidden="1" x14ac:dyDescent="0.3">
      <c r="A38" s="99" t="s">
        <v>150</v>
      </c>
      <c r="B38" s="83">
        <v>95.137197082813259</v>
      </c>
      <c r="C38" s="84">
        <v>97.585565258764902</v>
      </c>
      <c r="D38" s="80">
        <v>100.04438119803854</v>
      </c>
      <c r="E38" s="80">
        <v>86.899854534050533</v>
      </c>
      <c r="F38" s="80">
        <v>97.583343608325961</v>
      </c>
      <c r="G38" s="85">
        <v>101.74025126410416</v>
      </c>
      <c r="H38" s="80">
        <v>53.922499999999999</v>
      </c>
      <c r="I38" s="81">
        <v>51.242500000000007</v>
      </c>
      <c r="K38" s="100"/>
    </row>
    <row r="39" spans="1:11" ht="16.5" hidden="1" x14ac:dyDescent="0.3">
      <c r="A39" s="99" t="s">
        <v>151</v>
      </c>
      <c r="B39" s="83">
        <v>97.399119864756997</v>
      </c>
      <c r="C39" s="84">
        <v>99.459106188799808</v>
      </c>
      <c r="D39" s="80">
        <v>104.83069988541726</v>
      </c>
      <c r="E39" s="80">
        <v>88.293203624132843</v>
      </c>
      <c r="F39" s="80">
        <v>101.95799128774952</v>
      </c>
      <c r="G39" s="85">
        <v>99.394216936680394</v>
      </c>
      <c r="H39" s="80">
        <v>51.410000000000004</v>
      </c>
      <c r="I39" s="81">
        <v>48.611739130434778</v>
      </c>
      <c r="K39" s="100"/>
    </row>
    <row r="40" spans="1:11" ht="16.5" hidden="1" x14ac:dyDescent="0.3">
      <c r="A40" s="99" t="s">
        <v>160</v>
      </c>
      <c r="B40" s="83">
        <v>97.967032824943033</v>
      </c>
      <c r="C40" s="84">
        <v>100.6855710196529</v>
      </c>
      <c r="D40" s="80">
        <v>109.65622669130484</v>
      </c>
      <c r="E40" s="80">
        <v>92.359899722035323</v>
      </c>
      <c r="F40" s="80">
        <v>97.478361360825204</v>
      </c>
      <c r="G40" s="85">
        <v>86.026884653805354</v>
      </c>
      <c r="H40" s="80">
        <v>47.592272727272729</v>
      </c>
      <c r="I40" s="81">
        <v>45.208636363636352</v>
      </c>
      <c r="K40" s="100"/>
    </row>
    <row r="41" spans="1:11" ht="16.5" hidden="1" x14ac:dyDescent="0.3">
      <c r="A41" s="99" t="s">
        <v>161</v>
      </c>
      <c r="B41" s="83">
        <v>100.23368188555361</v>
      </c>
      <c r="C41" s="84">
        <v>101.19215049416724</v>
      </c>
      <c r="D41" s="80">
        <v>113.89555698485401</v>
      </c>
      <c r="E41" s="80">
        <v>96.936320265839328</v>
      </c>
      <c r="F41" s="80">
        <v>96.666870212984961</v>
      </c>
      <c r="G41" s="85">
        <v>90.488823870802392</v>
      </c>
      <c r="H41" s="80">
        <v>49.148571428571437</v>
      </c>
      <c r="I41" s="81">
        <v>46.69380952380952</v>
      </c>
      <c r="K41" s="100"/>
    </row>
    <row r="42" spans="1:11" ht="16.5" hidden="1" x14ac:dyDescent="0.3">
      <c r="A42" s="99" t="s">
        <v>154</v>
      </c>
      <c r="B42" s="83">
        <v>99.338650674104173</v>
      </c>
      <c r="C42" s="84">
        <v>100.34731104316261</v>
      </c>
      <c r="D42" s="80">
        <v>116.89348826725157</v>
      </c>
      <c r="E42" s="80">
        <v>92.299675862489011</v>
      </c>
      <c r="F42" s="80">
        <v>99.16337730257689</v>
      </c>
      <c r="G42" s="85">
        <v>88.92181909912496</v>
      </c>
      <c r="H42" s="80">
        <v>51.87</v>
      </c>
      <c r="I42" s="81">
        <v>48.057826086956517</v>
      </c>
      <c r="K42" s="100"/>
    </row>
    <row r="43" spans="1:11" ht="16.5" hidden="1" x14ac:dyDescent="0.3">
      <c r="A43" s="99" t="s">
        <v>155</v>
      </c>
      <c r="B43" s="83">
        <v>99.885667782584903</v>
      </c>
      <c r="C43" s="84">
        <v>99.154653516088771</v>
      </c>
      <c r="D43" s="80">
        <v>118.3996848364948</v>
      </c>
      <c r="E43" s="80">
        <v>92.116886665132711</v>
      </c>
      <c r="F43" s="80">
        <v>103.82617530279855</v>
      </c>
      <c r="G43" s="85">
        <v>89.041874983921474</v>
      </c>
      <c r="H43" s="80">
        <v>55.514761904761912</v>
      </c>
      <c r="I43" s="81">
        <v>49.754285714285707</v>
      </c>
      <c r="K43" s="100"/>
    </row>
    <row r="44" spans="1:11" ht="16.5" hidden="1" x14ac:dyDescent="0.3">
      <c r="A44" s="99" t="s">
        <v>156</v>
      </c>
      <c r="B44" s="83">
        <v>98.911109309752803</v>
      </c>
      <c r="C44" s="84">
        <v>98.434613107030998</v>
      </c>
      <c r="D44" s="80">
        <v>115.36784623317698</v>
      </c>
      <c r="E44" s="80">
        <v>91.790347403950776</v>
      </c>
      <c r="F44" s="80">
        <v>102.67061498211288</v>
      </c>
      <c r="G44" s="85">
        <v>88.730168812863212</v>
      </c>
      <c r="H44" s="80">
        <v>57.649090909090916</v>
      </c>
      <c r="I44" s="81">
        <v>51.594545454545461</v>
      </c>
      <c r="K44" s="100"/>
    </row>
    <row r="45" spans="1:11" ht="16.5" hidden="1" x14ac:dyDescent="0.3">
      <c r="A45" s="99" t="s">
        <v>157</v>
      </c>
      <c r="B45" s="83">
        <v>98.932736196468014</v>
      </c>
      <c r="C45" s="84">
        <v>98.429554097008278</v>
      </c>
      <c r="D45" s="80">
        <v>111.37473962746373</v>
      </c>
      <c r="E45" s="80">
        <v>92.149776424047133</v>
      </c>
      <c r="F45" s="80">
        <v>103.84407188758189</v>
      </c>
      <c r="G45" s="85">
        <v>92.747119675646346</v>
      </c>
      <c r="H45" s="80">
        <v>62.865909090909078</v>
      </c>
      <c r="I45" s="81">
        <v>56.662857142857149</v>
      </c>
      <c r="K45" s="100"/>
    </row>
    <row r="46" spans="1:11" ht="16.5" hidden="1" x14ac:dyDescent="0.3">
      <c r="A46" s="99" t="s">
        <v>158</v>
      </c>
      <c r="B46" s="83">
        <v>96.406844435439112</v>
      </c>
      <c r="C46" s="84">
        <v>96.08213693247319</v>
      </c>
      <c r="D46" s="80">
        <v>107.26983272870129</v>
      </c>
      <c r="E46" s="80">
        <v>92.420460157659861</v>
      </c>
      <c r="F46" s="80">
        <v>97.96772952275461</v>
      </c>
      <c r="G46" s="85">
        <v>88.988682667407843</v>
      </c>
      <c r="H46" s="89">
        <v>64.092000000000013</v>
      </c>
      <c r="I46" s="102">
        <v>57.947000000000003</v>
      </c>
      <c r="K46" s="100"/>
    </row>
    <row r="47" spans="1:11" ht="16.5" x14ac:dyDescent="0.3">
      <c r="A47" s="99" t="s">
        <v>163</v>
      </c>
      <c r="B47" s="83">
        <v>96.80294729738273</v>
      </c>
      <c r="C47" s="84">
        <v>95.633507302811779</v>
      </c>
      <c r="D47" s="103">
        <v>105.9981439767852</v>
      </c>
      <c r="E47" s="103">
        <v>95.201985782717088</v>
      </c>
      <c r="F47" s="103">
        <v>98.251502845189293</v>
      </c>
      <c r="G47" s="85">
        <v>87.197088826716978</v>
      </c>
      <c r="H47" s="80">
        <v>69.099999999999994</v>
      </c>
      <c r="I47" s="81">
        <v>63.7</v>
      </c>
      <c r="K47" s="100"/>
    </row>
    <row r="48" spans="1:11" ht="16.5" x14ac:dyDescent="0.3">
      <c r="A48" s="99" t="s">
        <v>164</v>
      </c>
      <c r="B48" s="83">
        <v>97.875309196410214</v>
      </c>
      <c r="C48" s="84">
        <v>96.963194826802052</v>
      </c>
      <c r="D48" s="80">
        <v>108.75719204638173</v>
      </c>
      <c r="E48" s="80">
        <v>98.370589198520236</v>
      </c>
      <c r="F48" s="80">
        <v>95.600570005736486</v>
      </c>
      <c r="G48" s="85">
        <v>83.92642442324501</v>
      </c>
      <c r="H48" s="80">
        <v>65.7</v>
      </c>
      <c r="I48" s="81">
        <v>62.2</v>
      </c>
      <c r="K48" s="100"/>
    </row>
    <row r="49" spans="1:11" ht="16.5" x14ac:dyDescent="0.3">
      <c r="A49" s="99" t="s">
        <v>165</v>
      </c>
      <c r="B49" s="83">
        <v>99.042066242010378</v>
      </c>
      <c r="C49" s="84">
        <v>97.189815257828272</v>
      </c>
      <c r="D49" s="80">
        <v>111.29318739172871</v>
      </c>
      <c r="E49" s="80">
        <v>101.79591759151948</v>
      </c>
      <c r="F49" s="80">
        <v>95.355118810778166</v>
      </c>
      <c r="G49" s="85">
        <v>80.911259955603157</v>
      </c>
      <c r="H49" s="80">
        <v>66.7</v>
      </c>
      <c r="I49" s="81">
        <v>62.8</v>
      </c>
      <c r="K49" s="100"/>
    </row>
    <row r="50" spans="1:11" ht="16.5" x14ac:dyDescent="0.3">
      <c r="A50" s="99" t="s">
        <v>166</v>
      </c>
      <c r="B50" s="83">
        <v>98.557991831499152</v>
      </c>
      <c r="C50" s="84">
        <v>95.939066644655568</v>
      </c>
      <c r="D50" s="80">
        <v>109.98831258037268</v>
      </c>
      <c r="E50" s="80">
        <v>103.96855066010924</v>
      </c>
      <c r="F50" s="80">
        <v>94.02173460749944</v>
      </c>
      <c r="G50" s="85">
        <v>76.820903428127266</v>
      </c>
      <c r="H50" s="80">
        <v>71.8</v>
      </c>
      <c r="I50" s="81">
        <v>66.3</v>
      </c>
      <c r="K50" s="100"/>
    </row>
    <row r="51" spans="1:11" ht="16.5" x14ac:dyDescent="0.3">
      <c r="A51" s="99" t="s">
        <v>167</v>
      </c>
      <c r="B51" s="83">
        <v>98.672771594809703</v>
      </c>
      <c r="C51" s="84">
        <v>95.340978053509915</v>
      </c>
      <c r="D51" s="80">
        <v>111.41927912242879</v>
      </c>
      <c r="E51" s="80">
        <v>105.53072660161993</v>
      </c>
      <c r="F51" s="80">
        <v>92.15273546590474</v>
      </c>
      <c r="G51" s="85">
        <v>76.445837988091498</v>
      </c>
      <c r="H51" s="80">
        <v>77</v>
      </c>
      <c r="I51" s="81">
        <v>70</v>
      </c>
      <c r="K51" s="100"/>
    </row>
    <row r="52" spans="1:11" ht="16.5" x14ac:dyDescent="0.3">
      <c r="A52" s="99" t="s">
        <v>168</v>
      </c>
      <c r="B52" s="83">
        <v>96.950991723958538</v>
      </c>
      <c r="C52" s="84">
        <v>95.086631380951744</v>
      </c>
      <c r="D52" s="80">
        <v>112.28056405223711</v>
      </c>
      <c r="E52" s="80">
        <v>100.84742403119311</v>
      </c>
      <c r="F52" s="80">
        <v>89.33342531886494</v>
      </c>
      <c r="G52" s="85">
        <v>77.366087835607857</v>
      </c>
      <c r="H52" s="80">
        <v>76</v>
      </c>
      <c r="I52" s="81">
        <v>67.400000000000006</v>
      </c>
      <c r="K52" s="100"/>
    </row>
    <row r="53" spans="1:11" ht="16.5" x14ac:dyDescent="0.3">
      <c r="A53" s="99" t="s">
        <v>169</v>
      </c>
      <c r="B53" s="83">
        <v>95.135179101762546</v>
      </c>
      <c r="C53" s="84">
        <v>94.638475060326158</v>
      </c>
      <c r="D53" s="80">
        <v>110.12866170010003</v>
      </c>
      <c r="E53" s="80">
        <v>98.720363012700375</v>
      </c>
      <c r="F53" s="80">
        <v>86.899507388114245</v>
      </c>
      <c r="G53" s="85">
        <v>72.504837876915616</v>
      </c>
      <c r="H53" s="80">
        <v>75</v>
      </c>
      <c r="I53" s="81">
        <v>70.599999999999994</v>
      </c>
      <c r="K53" s="100"/>
    </row>
    <row r="54" spans="1:11" ht="16.5" x14ac:dyDescent="0.3">
      <c r="A54" s="99" t="s">
        <v>170</v>
      </c>
      <c r="B54" s="83">
        <v>95.969576183922669</v>
      </c>
      <c r="C54" s="84">
        <v>95.775839361968323</v>
      </c>
      <c r="D54" s="80">
        <v>108.45795268764054</v>
      </c>
      <c r="E54" s="80">
        <v>103.48886174661912</v>
      </c>
      <c r="F54" s="80">
        <v>84.430173088007948</v>
      </c>
      <c r="G54" s="85">
        <v>68.604442676421868</v>
      </c>
      <c r="H54" s="80">
        <v>73.8</v>
      </c>
      <c r="I54" s="81">
        <v>67.8</v>
      </c>
      <c r="K54" s="100"/>
    </row>
    <row r="55" spans="1:11" ht="16.5" x14ac:dyDescent="0.3">
      <c r="A55" s="99" t="s">
        <v>171</v>
      </c>
      <c r="B55" s="83">
        <v>94.239430408790298</v>
      </c>
      <c r="C55" s="84">
        <v>94.053200348994991</v>
      </c>
      <c r="D55" s="80">
        <v>108.29185856578289</v>
      </c>
      <c r="E55" s="80">
        <v>100.34309937845282</v>
      </c>
      <c r="F55" s="80">
        <v>82.334243653211857</v>
      </c>
      <c r="G55" s="85">
        <v>70.376529037432604</v>
      </c>
      <c r="H55" s="80">
        <v>79.099999999999994</v>
      </c>
      <c r="I55" s="81">
        <v>70.099999999999994</v>
      </c>
      <c r="K55" s="100"/>
    </row>
    <row r="56" spans="1:11" ht="16.5" customHeight="1" x14ac:dyDescent="0.3">
      <c r="A56" s="99" t="s">
        <v>172</v>
      </c>
      <c r="B56" s="83">
        <v>93.3088521554686</v>
      </c>
      <c r="C56" s="84">
        <v>92.317496723969398</v>
      </c>
      <c r="D56" s="80">
        <v>102.80372644944049</v>
      </c>
      <c r="E56" s="80">
        <v>100.8706729953394</v>
      </c>
      <c r="F56" s="80">
        <v>81.327988691397806</v>
      </c>
      <c r="G56" s="85">
        <v>76.5001287105367</v>
      </c>
      <c r="H56" s="80">
        <v>80.599999999999994</v>
      </c>
      <c r="I56" s="81">
        <v>70.8</v>
      </c>
      <c r="K56" s="100"/>
    </row>
    <row r="57" spans="1:11" ht="16.5" customHeight="1" x14ac:dyDescent="0.3">
      <c r="A57" s="99" t="s">
        <v>173</v>
      </c>
      <c r="B57" s="83">
        <v>92.195534253777666</v>
      </c>
      <c r="C57" s="80">
        <v>92.888979230095927</v>
      </c>
      <c r="D57" s="80">
        <v>99.993134762227712</v>
      </c>
      <c r="E57" s="80">
        <v>99.633730807968874</v>
      </c>
      <c r="F57" s="80">
        <v>76.590597137041485</v>
      </c>
      <c r="G57" s="85">
        <v>79.860808819617247</v>
      </c>
      <c r="H57" s="80">
        <v>65.949090909090899</v>
      </c>
      <c r="I57" s="81">
        <v>56.693333333333328</v>
      </c>
      <c r="K57" s="100"/>
    </row>
    <row r="58" spans="1:11" ht="16.5" customHeight="1" x14ac:dyDescent="0.3">
      <c r="A58" s="104" t="s">
        <v>174</v>
      </c>
      <c r="B58" s="87">
        <v>92.249603458964941</v>
      </c>
      <c r="C58" s="89">
        <v>92.893870858958195</v>
      </c>
      <c r="D58" s="89">
        <v>97.848237063436017</v>
      </c>
      <c r="E58" s="89">
        <v>101.09604143136238</v>
      </c>
      <c r="F58" s="89">
        <v>76.835327259971109</v>
      </c>
      <c r="G58" s="90">
        <v>78.310288290509348</v>
      </c>
      <c r="H58" s="89">
        <v>57.9</v>
      </c>
      <c r="I58" s="102">
        <v>49</v>
      </c>
      <c r="K58" s="100"/>
    </row>
    <row r="59" spans="1:11" ht="16.5" customHeight="1" x14ac:dyDescent="0.3">
      <c r="A59" s="99" t="s">
        <v>175</v>
      </c>
      <c r="B59" s="105">
        <v>93.315060319903296</v>
      </c>
      <c r="C59" s="96">
        <v>92.269885642397369</v>
      </c>
      <c r="D59" s="96">
        <v>100.94697874526999</v>
      </c>
      <c r="E59" s="96">
        <v>101.769971649526</v>
      </c>
      <c r="F59" s="96">
        <v>80.257987593884636</v>
      </c>
      <c r="G59" s="97">
        <v>79.343218512367869</v>
      </c>
      <c r="H59" s="96">
        <v>60.240909090909106</v>
      </c>
      <c r="I59" s="106">
        <v>51.6</v>
      </c>
      <c r="K59" s="100"/>
    </row>
    <row r="60" spans="1:11" ht="16.5" customHeight="1" x14ac:dyDescent="0.3">
      <c r="A60" s="99" t="s">
        <v>164</v>
      </c>
      <c r="B60" s="83">
        <v>94.009827246068099</v>
      </c>
      <c r="C60" s="80">
        <v>93.094618341419732</v>
      </c>
      <c r="D60" s="80">
        <v>103.76428954168858</v>
      </c>
      <c r="E60" s="80">
        <v>100.73740852889011</v>
      </c>
      <c r="F60" s="80">
        <v>81.784163543977044</v>
      </c>
      <c r="G60" s="85">
        <v>80.309199553179994</v>
      </c>
      <c r="H60" s="80">
        <v>64.431500000000014</v>
      </c>
      <c r="I60" s="81">
        <v>54.980526315789483</v>
      </c>
      <c r="K60" s="100"/>
    </row>
    <row r="61" spans="1:11" ht="16.5" customHeight="1" x14ac:dyDescent="0.3">
      <c r="A61" s="99" t="s">
        <v>149</v>
      </c>
      <c r="B61" s="83">
        <v>93.158414966533911</v>
      </c>
      <c r="C61" s="80">
        <v>94.578073710419162</v>
      </c>
      <c r="D61" s="80">
        <v>105.64753411964494</v>
      </c>
      <c r="E61" s="80">
        <v>97.512553197334768</v>
      </c>
      <c r="F61" s="80">
        <v>78.414045592467389</v>
      </c>
      <c r="G61" s="85">
        <v>78.662742642588682</v>
      </c>
      <c r="H61" s="80">
        <v>67</v>
      </c>
      <c r="I61" s="81">
        <v>58.2</v>
      </c>
      <c r="K61" s="100"/>
    </row>
    <row r="62" spans="1:11" ht="16.5" customHeight="1" x14ac:dyDescent="0.3">
      <c r="A62" s="99" t="s">
        <v>150</v>
      </c>
      <c r="B62" s="83">
        <v>93.611370171862163</v>
      </c>
      <c r="C62" s="80">
        <v>97.755725650011271</v>
      </c>
      <c r="D62" s="80">
        <v>106.12800621022762</v>
      </c>
      <c r="E62" s="80">
        <v>94.63380322270018</v>
      </c>
      <c r="F62" s="80">
        <v>79.112100445346954</v>
      </c>
      <c r="G62" s="85">
        <v>79.25601579755957</v>
      </c>
      <c r="H62" s="80">
        <v>71.599999999999994</v>
      </c>
      <c r="I62" s="81">
        <v>63.9</v>
      </c>
      <c r="K62" s="100"/>
    </row>
    <row r="63" spans="1:11" ht="16.5" customHeight="1" x14ac:dyDescent="0.3">
      <c r="A63" s="99" t="s">
        <v>151</v>
      </c>
      <c r="B63" s="83">
        <v>94.267664257664137</v>
      </c>
      <c r="C63" s="80">
        <v>100.53532046660378</v>
      </c>
      <c r="D63" s="80">
        <v>106.59284098950985</v>
      </c>
      <c r="E63" s="80">
        <v>94.443598775325711</v>
      </c>
      <c r="F63" s="80">
        <v>78.501477585442558</v>
      </c>
      <c r="G63" s="85">
        <v>76.735576040519135</v>
      </c>
      <c r="H63" s="80">
        <v>70.3</v>
      </c>
      <c r="I63" s="81">
        <v>60.9</v>
      </c>
      <c r="K63" s="100"/>
    </row>
    <row r="64" spans="1:11" ht="16.5" customHeight="1" x14ac:dyDescent="0.3">
      <c r="A64" s="99" t="s">
        <v>160</v>
      </c>
      <c r="B64" s="83">
        <v>95.404993031098414</v>
      </c>
      <c r="C64" s="80">
        <v>101.23047904710467</v>
      </c>
      <c r="D64" s="80">
        <v>102.89108444726023</v>
      </c>
      <c r="E64" s="80">
        <v>99.190632428753688</v>
      </c>
      <c r="F64" s="80">
        <v>77.461878594131946</v>
      </c>
      <c r="G64" s="85">
        <v>79.944073347305149</v>
      </c>
      <c r="H64" s="80">
        <v>63.038000000000011</v>
      </c>
      <c r="I64" s="81">
        <v>54.706499999999991</v>
      </c>
      <c r="K64" s="100"/>
    </row>
    <row r="65" spans="1:11" ht="16.5" customHeight="1" x14ac:dyDescent="0.3">
      <c r="A65" s="99" t="s">
        <v>161</v>
      </c>
      <c r="B65" s="83">
        <v>95.14701488199006</v>
      </c>
      <c r="C65" s="80">
        <v>102.44213770947127</v>
      </c>
      <c r="D65" s="80">
        <v>101.06421117773988</v>
      </c>
      <c r="E65" s="80">
        <v>97.551396135423261</v>
      </c>
      <c r="F65" s="80">
        <v>78.090334264361346</v>
      </c>
      <c r="G65" s="85">
        <v>79.42907588374996</v>
      </c>
      <c r="H65" s="80">
        <v>64.2</v>
      </c>
      <c r="I65" s="81">
        <v>57.5</v>
      </c>
      <c r="K65" s="100"/>
    </row>
    <row r="66" spans="1:11" ht="16.5" customHeight="1" x14ac:dyDescent="0.3">
      <c r="A66" s="99" t="s">
        <v>154</v>
      </c>
      <c r="B66" s="83">
        <v>94.084177362431817</v>
      </c>
      <c r="C66" s="80">
        <v>102.27433753574138</v>
      </c>
      <c r="D66" s="80">
        <v>100.29965212921627</v>
      </c>
      <c r="E66" s="80">
        <v>92.625670313967277</v>
      </c>
      <c r="F66" s="80">
        <v>82.589405487895689</v>
      </c>
      <c r="G66" s="85">
        <v>76.229237696470847</v>
      </c>
      <c r="H66" s="80">
        <v>59.50181818181818</v>
      </c>
      <c r="I66" s="81">
        <v>54.844090909090909</v>
      </c>
      <c r="K66" s="100"/>
    </row>
    <row r="67" spans="1:11" ht="16.5" customHeight="1" x14ac:dyDescent="0.3">
      <c r="A67" s="99" t="s">
        <v>155</v>
      </c>
      <c r="B67" s="83">
        <v>93.368634768546059</v>
      </c>
      <c r="C67" s="80">
        <v>101.01671562781864</v>
      </c>
      <c r="D67" s="80">
        <v>99.63812689323936</v>
      </c>
      <c r="E67" s="80">
        <v>91.837315639660318</v>
      </c>
      <c r="F67" s="80">
        <v>83.888305452944195</v>
      </c>
      <c r="G67" s="85">
        <v>73.511486727583048</v>
      </c>
      <c r="H67" s="80">
        <v>62.3</v>
      </c>
      <c r="I67" s="81">
        <v>57</v>
      </c>
      <c r="K67" s="100"/>
    </row>
    <row r="68" spans="1:11" ht="16.5" customHeight="1" x14ac:dyDescent="0.3">
      <c r="A68" s="99" t="s">
        <v>156</v>
      </c>
      <c r="B68" s="83">
        <v>95.247349769978584</v>
      </c>
      <c r="C68" s="80">
        <v>101.55127368509457</v>
      </c>
      <c r="D68" s="80">
        <v>100.8202231863725</v>
      </c>
      <c r="E68" s="80">
        <v>95.977848012390751</v>
      </c>
      <c r="F68" s="80">
        <v>84.109216733905328</v>
      </c>
      <c r="G68" s="85">
        <v>77.771612782652738</v>
      </c>
      <c r="H68" s="80">
        <v>59.6</v>
      </c>
      <c r="I68" s="81">
        <v>54</v>
      </c>
      <c r="K68" s="100"/>
    </row>
    <row r="69" spans="1:11" ht="16.5" customHeight="1" x14ac:dyDescent="0.3">
      <c r="A69" s="99" t="s">
        <v>157</v>
      </c>
      <c r="B69" s="83">
        <v>98.626175613962104</v>
      </c>
      <c r="C69" s="80">
        <v>106.52632019552085</v>
      </c>
      <c r="D69" s="80">
        <v>102.45348449740578</v>
      </c>
      <c r="E69" s="80">
        <v>95.56910968357758</v>
      </c>
      <c r="F69" s="80">
        <v>93.163737189297194</v>
      </c>
      <c r="G69" s="85">
        <v>79.190245393610397</v>
      </c>
      <c r="H69" s="80">
        <v>62.713809523809516</v>
      </c>
      <c r="I69" s="81">
        <v>57.078500000000005</v>
      </c>
      <c r="K69" s="100"/>
    </row>
    <row r="70" spans="1:11" ht="16.5" customHeight="1" x14ac:dyDescent="0.3">
      <c r="A70" s="104" t="s">
        <v>158</v>
      </c>
      <c r="B70" s="83">
        <v>101.00678467226496</v>
      </c>
      <c r="C70" s="80">
        <v>106.64799397461408</v>
      </c>
      <c r="D70" s="80">
        <v>103.54295239281635</v>
      </c>
      <c r="E70" s="80">
        <v>97.397056956538506</v>
      </c>
      <c r="F70" s="80">
        <v>101.49866149086115</v>
      </c>
      <c r="G70" s="85">
        <v>82.997695417744993</v>
      </c>
      <c r="H70" s="80">
        <v>65.2</v>
      </c>
      <c r="I70" s="81">
        <v>59.8</v>
      </c>
      <c r="K70" s="100"/>
    </row>
    <row r="71" spans="1:11" ht="16.5" customHeight="1" x14ac:dyDescent="0.3">
      <c r="A71" s="99" t="s">
        <v>176</v>
      </c>
      <c r="B71" s="105">
        <v>102.5151015442658</v>
      </c>
      <c r="C71" s="96">
        <v>103.61032570731609</v>
      </c>
      <c r="D71" s="96">
        <v>103.84479393326944</v>
      </c>
      <c r="E71" s="96">
        <v>100.68749721584591</v>
      </c>
      <c r="F71" s="96">
        <v>108.7325264415225</v>
      </c>
      <c r="G71" s="97">
        <v>87.540273704349701</v>
      </c>
      <c r="H71" s="96">
        <v>63.672727272727279</v>
      </c>
      <c r="I71" s="106">
        <v>57.528571428571425</v>
      </c>
      <c r="K71" s="100"/>
    </row>
    <row r="72" spans="1:11" ht="16.5" customHeight="1" x14ac:dyDescent="0.3">
      <c r="A72" s="99" t="s">
        <v>177</v>
      </c>
      <c r="B72" s="83">
        <v>99.418984683378341</v>
      </c>
      <c r="C72" s="80">
        <v>100.46310728116576</v>
      </c>
      <c r="D72" s="80">
        <v>102.85156430923657</v>
      </c>
      <c r="E72" s="80">
        <v>99.576400085160031</v>
      </c>
      <c r="F72" s="80">
        <v>97.55334488164273</v>
      </c>
      <c r="G72" s="85">
        <v>91.448643122242501</v>
      </c>
      <c r="H72" s="80">
        <v>55.477499999999999</v>
      </c>
      <c r="I72" s="81">
        <v>50.542105263157893</v>
      </c>
      <c r="K72" s="100"/>
    </row>
    <row r="73" spans="1:11" ht="16.5" customHeight="1" x14ac:dyDescent="0.3">
      <c r="A73" s="99" t="s">
        <v>178</v>
      </c>
      <c r="B73" s="83">
        <v>95.177238817172721</v>
      </c>
      <c r="C73" s="80">
        <v>99.425056572166582</v>
      </c>
      <c r="D73" s="80">
        <v>101.52456298283946</v>
      </c>
      <c r="E73" s="80">
        <v>98.023898152673468</v>
      </c>
      <c r="F73" s="80">
        <v>85.424837034070194</v>
      </c>
      <c r="G73" s="85">
        <v>73.944245269412903</v>
      </c>
      <c r="H73" s="80">
        <v>34.252380952380953</v>
      </c>
      <c r="I73" s="81">
        <v>30.92</v>
      </c>
      <c r="K73" s="100"/>
    </row>
    <row r="74" spans="1:11" ht="16.5" customHeight="1" x14ac:dyDescent="0.3">
      <c r="A74" s="99" t="s">
        <v>179</v>
      </c>
      <c r="B74" s="83">
        <v>92.526875587249066</v>
      </c>
      <c r="C74" s="80">
        <v>96.90645774765845</v>
      </c>
      <c r="D74" s="80">
        <v>95.753672393902946</v>
      </c>
      <c r="E74" s="80">
        <v>99.647310462103192</v>
      </c>
      <c r="F74" s="80">
        <v>81.177562917041087</v>
      </c>
      <c r="G74" s="85">
        <v>63.179505470140441</v>
      </c>
      <c r="H74" s="80">
        <v>26.631428571428565</v>
      </c>
      <c r="I74" s="81">
        <v>16.699047619047612</v>
      </c>
      <c r="K74" s="100"/>
    </row>
    <row r="75" spans="1:11" ht="16.5" customHeight="1" x14ac:dyDescent="0.3">
      <c r="A75" s="99" t="s">
        <v>180</v>
      </c>
      <c r="B75" s="83">
        <v>91.135360588162669</v>
      </c>
      <c r="C75" s="80">
        <v>95.415913237790804</v>
      </c>
      <c r="D75" s="80">
        <v>94.425474409690707</v>
      </c>
      <c r="E75" s="80">
        <v>98.018996990122133</v>
      </c>
      <c r="F75" s="80">
        <v>77.768866824686242</v>
      </c>
      <c r="G75" s="85">
        <v>67.84539991535118</v>
      </c>
      <c r="H75" s="80">
        <v>32.411904761904758</v>
      </c>
      <c r="I75" s="81">
        <v>28.527500000000003</v>
      </c>
      <c r="K75" s="100"/>
    </row>
    <row r="76" spans="1:11" ht="16.5" customHeight="1" x14ac:dyDescent="0.3">
      <c r="A76" s="99" t="s">
        <v>181</v>
      </c>
      <c r="B76" s="83">
        <v>93.255843352710514</v>
      </c>
      <c r="C76" s="80">
        <v>94.816410370590745</v>
      </c>
      <c r="D76" s="80">
        <v>98.3325915325089</v>
      </c>
      <c r="E76" s="80">
        <v>97.309622228857322</v>
      </c>
      <c r="F76" s="80">
        <v>86.613654144216156</v>
      </c>
      <c r="G76" s="85">
        <v>74.940606610867945</v>
      </c>
      <c r="H76" s="80">
        <v>40.786363636363632</v>
      </c>
      <c r="I76" s="81">
        <v>38.322727272727278</v>
      </c>
      <c r="K76" s="100"/>
    </row>
    <row r="77" spans="1:11" ht="16.5" customHeight="1" x14ac:dyDescent="0.3">
      <c r="A77" s="99" t="s">
        <v>182</v>
      </c>
      <c r="B77" s="83">
        <v>94.041451710554767</v>
      </c>
      <c r="C77" s="80">
        <v>92.227051045731287</v>
      </c>
      <c r="D77" s="80">
        <v>101.78736378815815</v>
      </c>
      <c r="E77" s="80">
        <v>97.273593427018767</v>
      </c>
      <c r="F77" s="80">
        <v>93.200414775414998</v>
      </c>
      <c r="G77" s="85">
        <v>76.011903581163168</v>
      </c>
      <c r="H77" s="80">
        <v>43.222173913043477</v>
      </c>
      <c r="I77" s="81">
        <v>40.765909090909084</v>
      </c>
      <c r="K77" s="100"/>
    </row>
    <row r="78" spans="1:11" ht="16.5" customHeight="1" x14ac:dyDescent="0.3">
      <c r="A78" s="99" t="s">
        <v>183</v>
      </c>
      <c r="B78" s="83">
        <v>95.915944445938479</v>
      </c>
      <c r="C78" s="80">
        <v>92.203017520089801</v>
      </c>
      <c r="D78" s="80">
        <v>102.10044538813383</v>
      </c>
      <c r="E78" s="80">
        <v>99.217675954557421</v>
      </c>
      <c r="F78" s="80">
        <v>98.7018285675736</v>
      </c>
      <c r="G78" s="85">
        <v>81.093970405677709</v>
      </c>
      <c r="H78" s="80">
        <v>45.047142857142859</v>
      </c>
      <c r="I78" s="81">
        <v>42.40761904761905</v>
      </c>
      <c r="K78" s="100"/>
    </row>
    <row r="79" spans="1:11" ht="16.5" customHeight="1" x14ac:dyDescent="0.3">
      <c r="A79" s="99" t="s">
        <v>171</v>
      </c>
      <c r="B79" s="83">
        <v>98.011497887472643</v>
      </c>
      <c r="C79" s="80">
        <v>91.474033292295033</v>
      </c>
      <c r="D79" s="80">
        <v>102.31823969989316</v>
      </c>
      <c r="E79" s="80">
        <v>104.32734445802772</v>
      </c>
      <c r="F79" s="80">
        <v>104.59634357298087</v>
      </c>
      <c r="G79" s="85">
        <v>78.960651763531359</v>
      </c>
      <c r="H79" s="80">
        <v>41.697142857142865</v>
      </c>
      <c r="I79" s="81">
        <v>39.457142857142856</v>
      </c>
      <c r="K79" s="100"/>
    </row>
    <row r="80" spans="1:11" ht="16.5" customHeight="1" x14ac:dyDescent="0.3">
      <c r="A80" s="99" t="s">
        <v>156</v>
      </c>
      <c r="B80" s="83">
        <v>101.3763809972607</v>
      </c>
      <c r="C80" s="80">
        <v>91.783443249046144</v>
      </c>
      <c r="D80" s="80">
        <v>104.47993460818552</v>
      </c>
      <c r="E80" s="80">
        <v>112.08834404740074</v>
      </c>
      <c r="F80" s="80">
        <v>106.45024815209034</v>
      </c>
      <c r="G80" s="85">
        <v>84.710404959279799</v>
      </c>
      <c r="H80" s="80">
        <v>41.5</v>
      </c>
      <c r="I80" s="81">
        <v>39.6</v>
      </c>
      <c r="K80" s="100"/>
    </row>
    <row r="81" spans="1:12" ht="16.5" customHeight="1" x14ac:dyDescent="0.3">
      <c r="A81" s="99" t="s">
        <v>157</v>
      </c>
      <c r="B81" s="83">
        <v>105.58600130353233</v>
      </c>
      <c r="C81" s="80">
        <v>93.31812057540094</v>
      </c>
      <c r="D81" s="80">
        <v>105.3818860824795</v>
      </c>
      <c r="E81" s="80">
        <v>114.843513602787</v>
      </c>
      <c r="F81" s="80">
        <v>121.90345019300375</v>
      </c>
      <c r="G81" s="85">
        <v>87.528177843908551</v>
      </c>
      <c r="H81" s="80">
        <v>43.98</v>
      </c>
      <c r="I81" s="81">
        <v>41.346500000000006</v>
      </c>
      <c r="K81" s="100"/>
    </row>
    <row r="82" spans="1:12" ht="16.5" customHeight="1" x14ac:dyDescent="0.3">
      <c r="A82" s="104" t="s">
        <v>158</v>
      </c>
      <c r="B82" s="83">
        <v>108.59683960847201</v>
      </c>
      <c r="C82" s="103">
        <v>94.845116190242663</v>
      </c>
      <c r="D82" s="103">
        <v>109.18568486388526</v>
      </c>
      <c r="E82" s="103">
        <v>116.38655041674583</v>
      </c>
      <c r="F82" s="103">
        <v>131.19935065302769</v>
      </c>
      <c r="G82" s="85">
        <v>87.140829010711613</v>
      </c>
      <c r="H82" s="107">
        <v>50.218181818181826</v>
      </c>
      <c r="I82" s="108">
        <v>47.06818181818182</v>
      </c>
      <c r="K82" s="100"/>
    </row>
    <row r="83" spans="1:12" ht="16.5" customHeight="1" x14ac:dyDescent="0.3">
      <c r="A83" s="99" t="s">
        <v>184</v>
      </c>
      <c r="B83" s="105">
        <v>113.5255331944346</v>
      </c>
      <c r="C83" s="96">
        <v>95.96084762748599</v>
      </c>
      <c r="D83" s="96">
        <v>111.24672261561082</v>
      </c>
      <c r="E83" s="96">
        <v>125.00940824649972</v>
      </c>
      <c r="F83" s="96">
        <v>138.87453836454819</v>
      </c>
      <c r="G83" s="97">
        <v>94.159241057381038</v>
      </c>
      <c r="H83" s="96">
        <v>55.3215</v>
      </c>
      <c r="I83" s="106">
        <v>52.102105263157895</v>
      </c>
      <c r="K83" s="100"/>
    </row>
    <row r="84" spans="1:12" ht="16.5" customHeight="1" x14ac:dyDescent="0.3">
      <c r="A84" s="99" t="s">
        <v>148</v>
      </c>
      <c r="B84" s="83">
        <v>116.57051072273163</v>
      </c>
      <c r="C84" s="80">
        <v>97.768189382291382</v>
      </c>
      <c r="D84" s="80">
        <v>113.0742158195313</v>
      </c>
      <c r="E84" s="80">
        <v>126.14719060912293</v>
      </c>
      <c r="F84" s="80">
        <v>147.46248160649731</v>
      </c>
      <c r="G84" s="85">
        <v>100.17454058467479</v>
      </c>
      <c r="H84" s="80">
        <v>62.372499999999988</v>
      </c>
      <c r="I84" s="81">
        <v>59.11473684210528</v>
      </c>
      <c r="K84" s="100"/>
    </row>
    <row r="85" spans="1:12" ht="16.5" customHeight="1" x14ac:dyDescent="0.3">
      <c r="A85" s="99" t="s">
        <v>149</v>
      </c>
      <c r="B85" s="83">
        <v>119.22932965492514</v>
      </c>
      <c r="C85" s="80">
        <v>100.76273942479263</v>
      </c>
      <c r="D85" s="80">
        <v>117.45980326747933</v>
      </c>
      <c r="E85" s="80">
        <v>123.90839540888472</v>
      </c>
      <c r="F85" s="80">
        <v>159.30201084630667</v>
      </c>
      <c r="G85" s="85">
        <v>96.197436348097199</v>
      </c>
      <c r="H85" s="80">
        <v>65.702173913043481</v>
      </c>
      <c r="I85" s="81">
        <v>62.357391304347829</v>
      </c>
      <c r="K85" s="100"/>
    </row>
    <row r="86" spans="1:12" ht="16.5" customHeight="1" x14ac:dyDescent="0.3">
      <c r="A86" s="99" t="s">
        <v>150</v>
      </c>
      <c r="B86" s="83">
        <v>122.06626942216495</v>
      </c>
      <c r="C86" s="80">
        <v>104.34529890067319</v>
      </c>
      <c r="D86" s="80">
        <v>119.10505698342429</v>
      </c>
      <c r="E86" s="80">
        <v>126.20076893525055</v>
      </c>
      <c r="F86" s="80">
        <v>162.19133083797868</v>
      </c>
      <c r="G86" s="85">
        <v>99.986820331936883</v>
      </c>
      <c r="H86" s="80">
        <v>65.328571428571422</v>
      </c>
      <c r="I86" s="81">
        <v>61.703809523809511</v>
      </c>
      <c r="K86" s="100"/>
    </row>
    <row r="87" spans="1:12" ht="16.5" customHeight="1" x14ac:dyDescent="0.3">
      <c r="A87" s="99" t="s">
        <v>151</v>
      </c>
      <c r="B87" s="83">
        <v>128.12555865773592</v>
      </c>
      <c r="C87" s="80">
        <v>107.38440770114929</v>
      </c>
      <c r="D87" s="80">
        <v>121.13134838555018</v>
      </c>
      <c r="E87" s="80">
        <v>133.69538705765586</v>
      </c>
      <c r="F87" s="80">
        <v>174.87592061093773</v>
      </c>
      <c r="G87" s="85">
        <v>106.79941521838667</v>
      </c>
      <c r="H87" s="80">
        <v>68.315714285714307</v>
      </c>
      <c r="I87" s="81">
        <v>65.2</v>
      </c>
      <c r="K87" s="100"/>
    </row>
    <row r="88" spans="1:12" ht="16.5" customHeight="1" x14ac:dyDescent="0.3">
      <c r="A88" s="99" t="s">
        <v>160</v>
      </c>
      <c r="B88" s="83">
        <v>125.27763455670987</v>
      </c>
      <c r="C88" s="80">
        <v>110.68657160811618</v>
      </c>
      <c r="D88" s="80">
        <v>119.91353934157493</v>
      </c>
      <c r="E88" s="80">
        <v>130.3146289360493</v>
      </c>
      <c r="F88" s="80">
        <v>157.68052781228315</v>
      </c>
      <c r="G88" s="85">
        <v>107.7319216686756</v>
      </c>
      <c r="H88" s="80">
        <v>73.408181818181816</v>
      </c>
      <c r="I88" s="81">
        <v>71.352727272727265</v>
      </c>
      <c r="K88" s="100"/>
    </row>
    <row r="89" spans="1:12" ht="16.5" customHeight="1" x14ac:dyDescent="0.3">
      <c r="A89" s="99" t="s">
        <v>161</v>
      </c>
      <c r="B89" s="83">
        <v>124.56485837282088</v>
      </c>
      <c r="C89" s="80">
        <v>114.11329835824172</v>
      </c>
      <c r="D89" s="80">
        <v>116.7295796628861</v>
      </c>
      <c r="E89" s="80">
        <v>126.25709990923303</v>
      </c>
      <c r="F89" s="80">
        <v>155.49552753795894</v>
      </c>
      <c r="G89" s="85">
        <v>109.55192671644922</v>
      </c>
      <c r="H89" s="80">
        <v>74.3</v>
      </c>
      <c r="I89" s="81">
        <v>72.400000000000006</v>
      </c>
      <c r="K89" s="100"/>
    </row>
    <row r="90" spans="1:12" ht="16.5" customHeight="1" x14ac:dyDescent="0.3">
      <c r="A90" s="99" t="s">
        <v>154</v>
      </c>
      <c r="B90" s="83">
        <v>127.95813590564271</v>
      </c>
      <c r="C90" s="80">
        <v>113.43289955758823</v>
      </c>
      <c r="D90" s="80">
        <v>116.16133052336659</v>
      </c>
      <c r="E90" s="80">
        <v>130.38825849807975</v>
      </c>
      <c r="F90" s="80">
        <v>165.86229711701404</v>
      </c>
      <c r="G90" s="85">
        <v>120.54228177309744</v>
      </c>
      <c r="H90" s="80">
        <v>70.506818181818176</v>
      </c>
      <c r="I90" s="81">
        <v>67.711818181818188</v>
      </c>
      <c r="K90" s="100"/>
    </row>
    <row r="91" spans="1:12" ht="16.5" customHeight="1" x14ac:dyDescent="0.3">
      <c r="A91" s="99" t="s">
        <v>155</v>
      </c>
      <c r="B91" s="83">
        <v>129.18882573009205</v>
      </c>
      <c r="C91" s="80">
        <v>112.6808128649715</v>
      </c>
      <c r="D91" s="80">
        <v>118.13109140698228</v>
      </c>
      <c r="E91" s="80">
        <v>132.83696980281618</v>
      </c>
      <c r="F91" s="80">
        <v>168.57086393365063</v>
      </c>
      <c r="G91" s="85">
        <v>121.18926965715919</v>
      </c>
      <c r="H91" s="80">
        <v>74.877272727272725</v>
      </c>
      <c r="I91" s="81">
        <v>71.530952380952385</v>
      </c>
      <c r="K91" s="100"/>
    </row>
    <row r="92" spans="1:12" ht="16.5" customHeight="1" x14ac:dyDescent="0.3">
      <c r="A92" s="99" t="s">
        <v>156</v>
      </c>
      <c r="B92" s="83">
        <v>133.22365960089451</v>
      </c>
      <c r="C92" s="80">
        <v>111.97029205231945</v>
      </c>
      <c r="D92" s="80">
        <v>121.45219780745327</v>
      </c>
      <c r="E92" s="80">
        <v>137.14277957827665</v>
      </c>
      <c r="F92" s="80">
        <v>184.83747137824517</v>
      </c>
      <c r="G92" s="85">
        <v>119.06532765101376</v>
      </c>
      <c r="H92" s="80">
        <v>83.746190476190463</v>
      </c>
      <c r="I92" s="81">
        <v>81.222857142857137</v>
      </c>
      <c r="K92" s="100"/>
    </row>
    <row r="93" spans="1:12" ht="16.5" customHeight="1" x14ac:dyDescent="0.3">
      <c r="A93" s="99" t="s">
        <v>157</v>
      </c>
      <c r="B93" s="83">
        <v>134.92175074548368</v>
      </c>
      <c r="C93" s="80">
        <v>111.38497636372271</v>
      </c>
      <c r="D93" s="80">
        <v>125.8550262568554</v>
      </c>
      <c r="E93" s="80">
        <v>141.44474926905627</v>
      </c>
      <c r="F93" s="80">
        <v>184.55517876687819</v>
      </c>
      <c r="G93" s="85">
        <v>120.18503194146339</v>
      </c>
      <c r="H93" s="80">
        <v>80.8</v>
      </c>
      <c r="I93" s="81">
        <v>78.7</v>
      </c>
      <c r="K93" s="100"/>
    </row>
    <row r="94" spans="1:12" ht="16.5" customHeight="1" thickBot="1" x14ac:dyDescent="0.35">
      <c r="A94" s="109" t="s">
        <v>158</v>
      </c>
      <c r="B94" s="110">
        <v>133.67769149484113</v>
      </c>
      <c r="C94" s="111">
        <v>111.30377954658245</v>
      </c>
      <c r="D94" s="111">
        <v>128.16028700461609</v>
      </c>
      <c r="E94" s="111">
        <v>140.53288792007316</v>
      </c>
      <c r="F94" s="111">
        <v>178.48761991099161</v>
      </c>
      <c r="G94" s="112">
        <v>116.43250221390551</v>
      </c>
      <c r="H94" s="113">
        <v>74.8</v>
      </c>
      <c r="I94" s="114">
        <v>71.7</v>
      </c>
      <c r="K94" s="100"/>
      <c r="L94" s="100"/>
    </row>
    <row r="95" spans="1:12" ht="16.5" thickTop="1" x14ac:dyDescent="0.3">
      <c r="A95" s="115" t="s">
        <v>185</v>
      </c>
      <c r="H95" s="80"/>
      <c r="I95" s="80"/>
    </row>
    <row r="96" spans="1:12" x14ac:dyDescent="0.3">
      <c r="H96" s="117"/>
      <c r="I96" s="117"/>
    </row>
    <row r="97" spans="1:10" x14ac:dyDescent="0.3">
      <c r="B97" s="100"/>
      <c r="F97" s="100"/>
      <c r="G97" s="100"/>
      <c r="H97" s="117"/>
      <c r="I97" s="117"/>
    </row>
    <row r="98" spans="1:10" x14ac:dyDescent="0.3">
      <c r="F98" s="100"/>
      <c r="G98" s="100"/>
      <c r="H98" s="117"/>
      <c r="I98" s="117"/>
    </row>
    <row r="99" spans="1:10" x14ac:dyDescent="0.3">
      <c r="H99" s="117"/>
      <c r="I99" s="117"/>
      <c r="J99" s="118"/>
    </row>
    <row r="100" spans="1:10" ht="15.75" x14ac:dyDescent="0.3">
      <c r="A100" s="70"/>
      <c r="H100" s="100"/>
      <c r="I100" s="100"/>
      <c r="J100" s="118"/>
    </row>
  </sheetData>
  <mergeCells count="3">
    <mergeCell ref="A3:A4"/>
    <mergeCell ref="B3:G3"/>
    <mergeCell ref="H3:I3"/>
  </mergeCells>
  <pageMargins left="0.75" right="0.25" top="0.75" bottom="0.75" header="0.3" footer="0"/>
  <pageSetup paperSize="9" scale="67"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1580"/>
  <sheetViews>
    <sheetView showGridLines="0" zoomScale="70" zoomScaleNormal="70" workbookViewId="0">
      <pane xSplit="1" ySplit="147" topLeftCell="B148" activePane="bottomRight" state="frozen"/>
      <selection activeCell="D33" sqref="D33"/>
      <selection pane="topRight" activeCell="D33" sqref="D33"/>
      <selection pane="bottomLeft" activeCell="D33" sqref="D33"/>
      <selection pane="bottomRight" activeCell="D33" sqref="D33"/>
    </sheetView>
  </sheetViews>
  <sheetFormatPr defaultRowHeight="16.5" x14ac:dyDescent="0.25"/>
  <cols>
    <col min="1" max="1" width="12.42578125" style="1043" customWidth="1"/>
    <col min="2" max="2" width="14.28515625" style="1113" customWidth="1"/>
    <col min="3" max="7" width="9.140625" style="1113" customWidth="1"/>
    <col min="8" max="8" width="10.5703125" style="1113" bestFit="1" customWidth="1"/>
    <col min="9" max="9" width="9.140625" style="1113" customWidth="1"/>
    <col min="10" max="10" width="14.85546875" style="1113" bestFit="1" customWidth="1"/>
    <col min="11" max="11" width="18.42578125" style="1113" customWidth="1"/>
    <col min="12" max="12" width="9.85546875" style="1113" customWidth="1"/>
    <col min="13" max="23" width="7.140625" style="1113" customWidth="1"/>
    <col min="24" max="24" width="11" style="1122" bestFit="1" customWidth="1"/>
    <col min="25" max="25" width="14.85546875" style="1043" bestFit="1" customWidth="1"/>
    <col min="26" max="26" width="9.140625" style="1043"/>
    <col min="27" max="27" width="19.42578125" style="1043" customWidth="1"/>
    <col min="28" max="28" width="16.42578125" style="1043" bestFit="1" customWidth="1"/>
    <col min="29" max="256" width="9.140625" style="1043"/>
    <col min="257" max="257" width="7.42578125" style="1043" customWidth="1"/>
    <col min="258" max="258" width="11.140625" style="1043" customWidth="1"/>
    <col min="259" max="259" width="7" style="1043" bestFit="1" customWidth="1"/>
    <col min="260" max="260" width="7.5703125" style="1043" bestFit="1" customWidth="1"/>
    <col min="261" max="261" width="7.7109375" style="1043" bestFit="1" customWidth="1"/>
    <col min="262" max="262" width="9.42578125" style="1043" bestFit="1" customWidth="1"/>
    <col min="263" max="263" width="10" style="1043" bestFit="1" customWidth="1"/>
    <col min="264" max="264" width="8.28515625" style="1043" customWidth="1"/>
    <col min="265" max="265" width="7.140625" style="1043" customWidth="1"/>
    <col min="266" max="266" width="10.7109375" style="1043" customWidth="1"/>
    <col min="267" max="267" width="8.5703125" style="1043" customWidth="1"/>
    <col min="268" max="269" width="8.85546875" style="1043" bestFit="1" customWidth="1"/>
    <col min="270" max="270" width="9.42578125" style="1043" customWidth="1"/>
    <col min="271" max="279" width="8.28515625" style="1043" customWidth="1"/>
    <col min="280" max="280" width="8.140625" style="1043" customWidth="1"/>
    <col min="281" max="281" width="10.42578125" style="1043" customWidth="1"/>
    <col min="282" max="282" width="9.140625" style="1043"/>
    <col min="283" max="283" width="19.42578125" style="1043" customWidth="1"/>
    <col min="284" max="284" width="16.42578125" style="1043" bestFit="1" customWidth="1"/>
    <col min="285" max="512" width="9.140625" style="1043"/>
    <col min="513" max="513" width="7.42578125" style="1043" customWidth="1"/>
    <col min="514" max="514" width="11.140625" style="1043" customWidth="1"/>
    <col min="515" max="515" width="7" style="1043" bestFit="1" customWidth="1"/>
    <col min="516" max="516" width="7.5703125" style="1043" bestFit="1" customWidth="1"/>
    <col min="517" max="517" width="7.7109375" style="1043" bestFit="1" customWidth="1"/>
    <col min="518" max="518" width="9.42578125" style="1043" bestFit="1" customWidth="1"/>
    <col min="519" max="519" width="10" style="1043" bestFit="1" customWidth="1"/>
    <col min="520" max="520" width="8.28515625" style="1043" customWidth="1"/>
    <col min="521" max="521" width="7.140625" style="1043" customWidth="1"/>
    <col min="522" max="522" width="10.7109375" style="1043" customWidth="1"/>
    <col min="523" max="523" width="8.5703125" style="1043" customWidth="1"/>
    <col min="524" max="525" width="8.85546875" style="1043" bestFit="1" customWidth="1"/>
    <col min="526" max="526" width="9.42578125" style="1043" customWidth="1"/>
    <col min="527" max="535" width="8.28515625" style="1043" customWidth="1"/>
    <col min="536" max="536" width="8.140625" style="1043" customWidth="1"/>
    <col min="537" max="537" width="10.42578125" style="1043" customWidth="1"/>
    <col min="538" max="538" width="9.140625" style="1043"/>
    <col min="539" max="539" width="19.42578125" style="1043" customWidth="1"/>
    <col min="540" max="540" width="16.42578125" style="1043" bestFit="1" customWidth="1"/>
    <col min="541" max="768" width="9.140625" style="1043"/>
    <col min="769" max="769" width="7.42578125" style="1043" customWidth="1"/>
    <col min="770" max="770" width="11.140625" style="1043" customWidth="1"/>
    <col min="771" max="771" width="7" style="1043" bestFit="1" customWidth="1"/>
    <col min="772" max="772" width="7.5703125" style="1043" bestFit="1" customWidth="1"/>
    <col min="773" max="773" width="7.7109375" style="1043" bestFit="1" customWidth="1"/>
    <col min="774" max="774" width="9.42578125" style="1043" bestFit="1" customWidth="1"/>
    <col min="775" max="775" width="10" style="1043" bestFit="1" customWidth="1"/>
    <col min="776" max="776" width="8.28515625" style="1043" customWidth="1"/>
    <col min="777" max="777" width="7.140625" style="1043" customWidth="1"/>
    <col min="778" max="778" width="10.7109375" style="1043" customWidth="1"/>
    <col min="779" max="779" width="8.5703125" style="1043" customWidth="1"/>
    <col min="780" max="781" width="8.85546875" style="1043" bestFit="1" customWidth="1"/>
    <col min="782" max="782" width="9.42578125" style="1043" customWidth="1"/>
    <col min="783" max="791" width="8.28515625" style="1043" customWidth="1"/>
    <col min="792" max="792" width="8.140625" style="1043" customWidth="1"/>
    <col min="793" max="793" width="10.42578125" style="1043" customWidth="1"/>
    <col min="794" max="794" width="9.140625" style="1043"/>
    <col min="795" max="795" width="19.42578125" style="1043" customWidth="1"/>
    <col min="796" max="796" width="16.42578125" style="1043" bestFit="1" customWidth="1"/>
    <col min="797" max="1024" width="9.140625" style="1043"/>
    <col min="1025" max="1025" width="7.42578125" style="1043" customWidth="1"/>
    <col min="1026" max="1026" width="11.140625" style="1043" customWidth="1"/>
    <col min="1027" max="1027" width="7" style="1043" bestFit="1" customWidth="1"/>
    <col min="1028" max="1028" width="7.5703125" style="1043" bestFit="1" customWidth="1"/>
    <col min="1029" max="1029" width="7.7109375" style="1043" bestFit="1" customWidth="1"/>
    <col min="1030" max="1030" width="9.42578125" style="1043" bestFit="1" customWidth="1"/>
    <col min="1031" max="1031" width="10" style="1043" bestFit="1" customWidth="1"/>
    <col min="1032" max="1032" width="8.28515625" style="1043" customWidth="1"/>
    <col min="1033" max="1033" width="7.140625" style="1043" customWidth="1"/>
    <col min="1034" max="1034" width="10.7109375" style="1043" customWidth="1"/>
    <col min="1035" max="1035" width="8.5703125" style="1043" customWidth="1"/>
    <col min="1036" max="1037" width="8.85546875" style="1043" bestFit="1" customWidth="1"/>
    <col min="1038" max="1038" width="9.42578125" style="1043" customWidth="1"/>
    <col min="1039" max="1047" width="8.28515625" style="1043" customWidth="1"/>
    <col min="1048" max="1048" width="8.140625" style="1043" customWidth="1"/>
    <col min="1049" max="1049" width="10.42578125" style="1043" customWidth="1"/>
    <col min="1050" max="1050" width="9.140625" style="1043"/>
    <col min="1051" max="1051" width="19.42578125" style="1043" customWidth="1"/>
    <col min="1052" max="1052" width="16.42578125" style="1043" bestFit="1" customWidth="1"/>
    <col min="1053" max="1280" width="9.140625" style="1043"/>
    <col min="1281" max="1281" width="7.42578125" style="1043" customWidth="1"/>
    <col min="1282" max="1282" width="11.140625" style="1043" customWidth="1"/>
    <col min="1283" max="1283" width="7" style="1043" bestFit="1" customWidth="1"/>
    <col min="1284" max="1284" width="7.5703125" style="1043" bestFit="1" customWidth="1"/>
    <col min="1285" max="1285" width="7.7109375" style="1043" bestFit="1" customWidth="1"/>
    <col min="1286" max="1286" width="9.42578125" style="1043" bestFit="1" customWidth="1"/>
    <col min="1287" max="1287" width="10" style="1043" bestFit="1" customWidth="1"/>
    <col min="1288" max="1288" width="8.28515625" style="1043" customWidth="1"/>
    <col min="1289" max="1289" width="7.140625" style="1043" customWidth="1"/>
    <col min="1290" max="1290" width="10.7109375" style="1043" customWidth="1"/>
    <col min="1291" max="1291" width="8.5703125" style="1043" customWidth="1"/>
    <col min="1292" max="1293" width="8.85546875" style="1043" bestFit="1" customWidth="1"/>
    <col min="1294" max="1294" width="9.42578125" style="1043" customWidth="1"/>
    <col min="1295" max="1303" width="8.28515625" style="1043" customWidth="1"/>
    <col min="1304" max="1304" width="8.140625" style="1043" customWidth="1"/>
    <col min="1305" max="1305" width="10.42578125" style="1043" customWidth="1"/>
    <col min="1306" max="1306" width="9.140625" style="1043"/>
    <col min="1307" max="1307" width="19.42578125" style="1043" customWidth="1"/>
    <col min="1308" max="1308" width="16.42578125" style="1043" bestFit="1" customWidth="1"/>
    <col min="1309" max="1536" width="9.140625" style="1043"/>
    <col min="1537" max="1537" width="7.42578125" style="1043" customWidth="1"/>
    <col min="1538" max="1538" width="11.140625" style="1043" customWidth="1"/>
    <col min="1539" max="1539" width="7" style="1043" bestFit="1" customWidth="1"/>
    <col min="1540" max="1540" width="7.5703125" style="1043" bestFit="1" customWidth="1"/>
    <col min="1541" max="1541" width="7.7109375" style="1043" bestFit="1" customWidth="1"/>
    <col min="1542" max="1542" width="9.42578125" style="1043" bestFit="1" customWidth="1"/>
    <col min="1543" max="1543" width="10" style="1043" bestFit="1" customWidth="1"/>
    <col min="1544" max="1544" width="8.28515625" style="1043" customWidth="1"/>
    <col min="1545" max="1545" width="7.140625" style="1043" customWidth="1"/>
    <col min="1546" max="1546" width="10.7109375" style="1043" customWidth="1"/>
    <col min="1547" max="1547" width="8.5703125" style="1043" customWidth="1"/>
    <col min="1548" max="1549" width="8.85546875" style="1043" bestFit="1" customWidth="1"/>
    <col min="1550" max="1550" width="9.42578125" style="1043" customWidth="1"/>
    <col min="1551" max="1559" width="8.28515625" style="1043" customWidth="1"/>
    <col min="1560" max="1560" width="8.140625" style="1043" customWidth="1"/>
    <col min="1561" max="1561" width="10.42578125" style="1043" customWidth="1"/>
    <col min="1562" max="1562" width="9.140625" style="1043"/>
    <col min="1563" max="1563" width="19.42578125" style="1043" customWidth="1"/>
    <col min="1564" max="1564" width="16.42578125" style="1043" bestFit="1" customWidth="1"/>
    <col min="1565" max="1792" width="9.140625" style="1043"/>
    <col min="1793" max="1793" width="7.42578125" style="1043" customWidth="1"/>
    <col min="1794" max="1794" width="11.140625" style="1043" customWidth="1"/>
    <col min="1795" max="1795" width="7" style="1043" bestFit="1" customWidth="1"/>
    <col min="1796" max="1796" width="7.5703125" style="1043" bestFit="1" customWidth="1"/>
    <col min="1797" max="1797" width="7.7109375" style="1043" bestFit="1" customWidth="1"/>
    <col min="1798" max="1798" width="9.42578125" style="1043" bestFit="1" customWidth="1"/>
    <col min="1799" max="1799" width="10" style="1043" bestFit="1" customWidth="1"/>
    <col min="1800" max="1800" width="8.28515625" style="1043" customWidth="1"/>
    <col min="1801" max="1801" width="7.140625" style="1043" customWidth="1"/>
    <col min="1802" max="1802" width="10.7109375" style="1043" customWidth="1"/>
    <col min="1803" max="1803" width="8.5703125" style="1043" customWidth="1"/>
    <col min="1804" max="1805" width="8.85546875" style="1043" bestFit="1" customWidth="1"/>
    <col min="1806" max="1806" width="9.42578125" style="1043" customWidth="1"/>
    <col min="1807" max="1815" width="8.28515625" style="1043" customWidth="1"/>
    <col min="1816" max="1816" width="8.140625" style="1043" customWidth="1"/>
    <col min="1817" max="1817" width="10.42578125" style="1043" customWidth="1"/>
    <col min="1818" max="1818" width="9.140625" style="1043"/>
    <col min="1819" max="1819" width="19.42578125" style="1043" customWidth="1"/>
    <col min="1820" max="1820" width="16.42578125" style="1043" bestFit="1" customWidth="1"/>
    <col min="1821" max="2048" width="9.140625" style="1043"/>
    <col min="2049" max="2049" width="7.42578125" style="1043" customWidth="1"/>
    <col min="2050" max="2050" width="11.140625" style="1043" customWidth="1"/>
    <col min="2051" max="2051" width="7" style="1043" bestFit="1" customWidth="1"/>
    <col min="2052" max="2052" width="7.5703125" style="1043" bestFit="1" customWidth="1"/>
    <col min="2053" max="2053" width="7.7109375" style="1043" bestFit="1" customWidth="1"/>
    <col min="2054" max="2054" width="9.42578125" style="1043" bestFit="1" customWidth="1"/>
    <col min="2055" max="2055" width="10" style="1043" bestFit="1" customWidth="1"/>
    <col min="2056" max="2056" width="8.28515625" style="1043" customWidth="1"/>
    <col min="2057" max="2057" width="7.140625" style="1043" customWidth="1"/>
    <col min="2058" max="2058" width="10.7109375" style="1043" customWidth="1"/>
    <col min="2059" max="2059" width="8.5703125" style="1043" customWidth="1"/>
    <col min="2060" max="2061" width="8.85546875" style="1043" bestFit="1" customWidth="1"/>
    <col min="2062" max="2062" width="9.42578125" style="1043" customWidth="1"/>
    <col min="2063" max="2071" width="8.28515625" style="1043" customWidth="1"/>
    <col min="2072" max="2072" width="8.140625" style="1043" customWidth="1"/>
    <col min="2073" max="2073" width="10.42578125" style="1043" customWidth="1"/>
    <col min="2074" max="2074" width="9.140625" style="1043"/>
    <col min="2075" max="2075" width="19.42578125" style="1043" customWidth="1"/>
    <col min="2076" max="2076" width="16.42578125" style="1043" bestFit="1" customWidth="1"/>
    <col min="2077" max="2304" width="9.140625" style="1043"/>
    <col min="2305" max="2305" width="7.42578125" style="1043" customWidth="1"/>
    <col min="2306" max="2306" width="11.140625" style="1043" customWidth="1"/>
    <col min="2307" max="2307" width="7" style="1043" bestFit="1" customWidth="1"/>
    <col min="2308" max="2308" width="7.5703125" style="1043" bestFit="1" customWidth="1"/>
    <col min="2309" max="2309" width="7.7109375" style="1043" bestFit="1" customWidth="1"/>
    <col min="2310" max="2310" width="9.42578125" style="1043" bestFit="1" customWidth="1"/>
    <col min="2311" max="2311" width="10" style="1043" bestFit="1" customWidth="1"/>
    <col min="2312" max="2312" width="8.28515625" style="1043" customWidth="1"/>
    <col min="2313" max="2313" width="7.140625" style="1043" customWidth="1"/>
    <col min="2314" max="2314" width="10.7109375" style="1043" customWidth="1"/>
    <col min="2315" max="2315" width="8.5703125" style="1043" customWidth="1"/>
    <col min="2316" max="2317" width="8.85546875" style="1043" bestFit="1" customWidth="1"/>
    <col min="2318" max="2318" width="9.42578125" style="1043" customWidth="1"/>
    <col min="2319" max="2327" width="8.28515625" style="1043" customWidth="1"/>
    <col min="2328" max="2328" width="8.140625" style="1043" customWidth="1"/>
    <col min="2329" max="2329" width="10.42578125" style="1043" customWidth="1"/>
    <col min="2330" max="2330" width="9.140625" style="1043"/>
    <col min="2331" max="2331" width="19.42578125" style="1043" customWidth="1"/>
    <col min="2332" max="2332" width="16.42578125" style="1043" bestFit="1" customWidth="1"/>
    <col min="2333" max="2560" width="9.140625" style="1043"/>
    <col min="2561" max="2561" width="7.42578125" style="1043" customWidth="1"/>
    <col min="2562" max="2562" width="11.140625" style="1043" customWidth="1"/>
    <col min="2563" max="2563" width="7" style="1043" bestFit="1" customWidth="1"/>
    <col min="2564" max="2564" width="7.5703125" style="1043" bestFit="1" customWidth="1"/>
    <col min="2565" max="2565" width="7.7109375" style="1043" bestFit="1" customWidth="1"/>
    <col min="2566" max="2566" width="9.42578125" style="1043" bestFit="1" customWidth="1"/>
    <col min="2567" max="2567" width="10" style="1043" bestFit="1" customWidth="1"/>
    <col min="2568" max="2568" width="8.28515625" style="1043" customWidth="1"/>
    <col min="2569" max="2569" width="7.140625" style="1043" customWidth="1"/>
    <col min="2570" max="2570" width="10.7109375" style="1043" customWidth="1"/>
    <col min="2571" max="2571" width="8.5703125" style="1043" customWidth="1"/>
    <col min="2572" max="2573" width="8.85546875" style="1043" bestFit="1" customWidth="1"/>
    <col min="2574" max="2574" width="9.42578125" style="1043" customWidth="1"/>
    <col min="2575" max="2583" width="8.28515625" style="1043" customWidth="1"/>
    <col min="2584" max="2584" width="8.140625" style="1043" customWidth="1"/>
    <col min="2585" max="2585" width="10.42578125" style="1043" customWidth="1"/>
    <col min="2586" max="2586" width="9.140625" style="1043"/>
    <col min="2587" max="2587" width="19.42578125" style="1043" customWidth="1"/>
    <col min="2588" max="2588" width="16.42578125" style="1043" bestFit="1" customWidth="1"/>
    <col min="2589" max="2816" width="9.140625" style="1043"/>
    <col min="2817" max="2817" width="7.42578125" style="1043" customWidth="1"/>
    <col min="2818" max="2818" width="11.140625" style="1043" customWidth="1"/>
    <col min="2819" max="2819" width="7" style="1043" bestFit="1" customWidth="1"/>
    <col min="2820" max="2820" width="7.5703125" style="1043" bestFit="1" customWidth="1"/>
    <col min="2821" max="2821" width="7.7109375" style="1043" bestFit="1" customWidth="1"/>
    <col min="2822" max="2822" width="9.42578125" style="1043" bestFit="1" customWidth="1"/>
    <col min="2823" max="2823" width="10" style="1043" bestFit="1" customWidth="1"/>
    <col min="2824" max="2824" width="8.28515625" style="1043" customWidth="1"/>
    <col min="2825" max="2825" width="7.140625" style="1043" customWidth="1"/>
    <col min="2826" max="2826" width="10.7109375" style="1043" customWidth="1"/>
    <col min="2827" max="2827" width="8.5703125" style="1043" customWidth="1"/>
    <col min="2828" max="2829" width="8.85546875" style="1043" bestFit="1" customWidth="1"/>
    <col min="2830" max="2830" width="9.42578125" style="1043" customWidth="1"/>
    <col min="2831" max="2839" width="8.28515625" style="1043" customWidth="1"/>
    <col min="2840" max="2840" width="8.140625" style="1043" customWidth="1"/>
    <col min="2841" max="2841" width="10.42578125" style="1043" customWidth="1"/>
    <col min="2842" max="2842" width="9.140625" style="1043"/>
    <col min="2843" max="2843" width="19.42578125" style="1043" customWidth="1"/>
    <col min="2844" max="2844" width="16.42578125" style="1043" bestFit="1" customWidth="1"/>
    <col min="2845" max="3072" width="9.140625" style="1043"/>
    <col min="3073" max="3073" width="7.42578125" style="1043" customWidth="1"/>
    <col min="3074" max="3074" width="11.140625" style="1043" customWidth="1"/>
    <col min="3075" max="3075" width="7" style="1043" bestFit="1" customWidth="1"/>
    <col min="3076" max="3076" width="7.5703125" style="1043" bestFit="1" customWidth="1"/>
    <col min="3077" max="3077" width="7.7109375" style="1043" bestFit="1" customWidth="1"/>
    <col min="3078" max="3078" width="9.42578125" style="1043" bestFit="1" customWidth="1"/>
    <col min="3079" max="3079" width="10" style="1043" bestFit="1" customWidth="1"/>
    <col min="3080" max="3080" width="8.28515625" style="1043" customWidth="1"/>
    <col min="3081" max="3081" width="7.140625" style="1043" customWidth="1"/>
    <col min="3082" max="3082" width="10.7109375" style="1043" customWidth="1"/>
    <col min="3083" max="3083" width="8.5703125" style="1043" customWidth="1"/>
    <col min="3084" max="3085" width="8.85546875" style="1043" bestFit="1" customWidth="1"/>
    <col min="3086" max="3086" width="9.42578125" style="1043" customWidth="1"/>
    <col min="3087" max="3095" width="8.28515625" style="1043" customWidth="1"/>
    <col min="3096" max="3096" width="8.140625" style="1043" customWidth="1"/>
    <col min="3097" max="3097" width="10.42578125" style="1043" customWidth="1"/>
    <col min="3098" max="3098" width="9.140625" style="1043"/>
    <col min="3099" max="3099" width="19.42578125" style="1043" customWidth="1"/>
    <col min="3100" max="3100" width="16.42578125" style="1043" bestFit="1" customWidth="1"/>
    <col min="3101" max="3328" width="9.140625" style="1043"/>
    <col min="3329" max="3329" width="7.42578125" style="1043" customWidth="1"/>
    <col min="3330" max="3330" width="11.140625" style="1043" customWidth="1"/>
    <col min="3331" max="3331" width="7" style="1043" bestFit="1" customWidth="1"/>
    <col min="3332" max="3332" width="7.5703125" style="1043" bestFit="1" customWidth="1"/>
    <col min="3333" max="3333" width="7.7109375" style="1043" bestFit="1" customWidth="1"/>
    <col min="3334" max="3334" width="9.42578125" style="1043" bestFit="1" customWidth="1"/>
    <col min="3335" max="3335" width="10" style="1043" bestFit="1" customWidth="1"/>
    <col min="3336" max="3336" width="8.28515625" style="1043" customWidth="1"/>
    <col min="3337" max="3337" width="7.140625" style="1043" customWidth="1"/>
    <col min="3338" max="3338" width="10.7109375" style="1043" customWidth="1"/>
    <col min="3339" max="3339" width="8.5703125" style="1043" customWidth="1"/>
    <col min="3340" max="3341" width="8.85546875" style="1043" bestFit="1" customWidth="1"/>
    <col min="3342" max="3342" width="9.42578125" style="1043" customWidth="1"/>
    <col min="3343" max="3351" width="8.28515625" style="1043" customWidth="1"/>
    <col min="3352" max="3352" width="8.140625" style="1043" customWidth="1"/>
    <col min="3353" max="3353" width="10.42578125" style="1043" customWidth="1"/>
    <col min="3354" max="3354" width="9.140625" style="1043"/>
    <col min="3355" max="3355" width="19.42578125" style="1043" customWidth="1"/>
    <col min="3356" max="3356" width="16.42578125" style="1043" bestFit="1" customWidth="1"/>
    <col min="3357" max="3584" width="9.140625" style="1043"/>
    <col min="3585" max="3585" width="7.42578125" style="1043" customWidth="1"/>
    <col min="3586" max="3586" width="11.140625" style="1043" customWidth="1"/>
    <col min="3587" max="3587" width="7" style="1043" bestFit="1" customWidth="1"/>
    <col min="3588" max="3588" width="7.5703125" style="1043" bestFit="1" customWidth="1"/>
    <col min="3589" max="3589" width="7.7109375" style="1043" bestFit="1" customWidth="1"/>
    <col min="3590" max="3590" width="9.42578125" style="1043" bestFit="1" customWidth="1"/>
    <col min="3591" max="3591" width="10" style="1043" bestFit="1" customWidth="1"/>
    <col min="3592" max="3592" width="8.28515625" style="1043" customWidth="1"/>
    <col min="3593" max="3593" width="7.140625" style="1043" customWidth="1"/>
    <col min="3594" max="3594" width="10.7109375" style="1043" customWidth="1"/>
    <col min="3595" max="3595" width="8.5703125" style="1043" customWidth="1"/>
    <col min="3596" max="3597" width="8.85546875" style="1043" bestFit="1" customWidth="1"/>
    <col min="3598" max="3598" width="9.42578125" style="1043" customWidth="1"/>
    <col min="3599" max="3607" width="8.28515625" style="1043" customWidth="1"/>
    <col min="3608" max="3608" width="8.140625" style="1043" customWidth="1"/>
    <col min="3609" max="3609" width="10.42578125" style="1043" customWidth="1"/>
    <col min="3610" max="3610" width="9.140625" style="1043"/>
    <col min="3611" max="3611" width="19.42578125" style="1043" customWidth="1"/>
    <col min="3612" max="3612" width="16.42578125" style="1043" bestFit="1" customWidth="1"/>
    <col min="3613" max="3840" width="9.140625" style="1043"/>
    <col min="3841" max="3841" width="7.42578125" style="1043" customWidth="1"/>
    <col min="3842" max="3842" width="11.140625" style="1043" customWidth="1"/>
    <col min="3843" max="3843" width="7" style="1043" bestFit="1" customWidth="1"/>
    <col min="3844" max="3844" width="7.5703125" style="1043" bestFit="1" customWidth="1"/>
    <col min="3845" max="3845" width="7.7109375" style="1043" bestFit="1" customWidth="1"/>
    <col min="3846" max="3846" width="9.42578125" style="1043" bestFit="1" customWidth="1"/>
    <col min="3847" max="3847" width="10" style="1043" bestFit="1" customWidth="1"/>
    <col min="3848" max="3848" width="8.28515625" style="1043" customWidth="1"/>
    <col min="3849" max="3849" width="7.140625" style="1043" customWidth="1"/>
    <col min="3850" max="3850" width="10.7109375" style="1043" customWidth="1"/>
    <col min="3851" max="3851" width="8.5703125" style="1043" customWidth="1"/>
    <col min="3852" max="3853" width="8.85546875" style="1043" bestFit="1" customWidth="1"/>
    <col min="3854" max="3854" width="9.42578125" style="1043" customWidth="1"/>
    <col min="3855" max="3863" width="8.28515625" style="1043" customWidth="1"/>
    <col min="3864" max="3864" width="8.140625" style="1043" customWidth="1"/>
    <col min="3865" max="3865" width="10.42578125" style="1043" customWidth="1"/>
    <col min="3866" max="3866" width="9.140625" style="1043"/>
    <col min="3867" max="3867" width="19.42578125" style="1043" customWidth="1"/>
    <col min="3868" max="3868" width="16.42578125" style="1043" bestFit="1" customWidth="1"/>
    <col min="3869" max="4096" width="9.140625" style="1043"/>
    <col min="4097" max="4097" width="7.42578125" style="1043" customWidth="1"/>
    <col min="4098" max="4098" width="11.140625" style="1043" customWidth="1"/>
    <col min="4099" max="4099" width="7" style="1043" bestFit="1" customWidth="1"/>
    <col min="4100" max="4100" width="7.5703125" style="1043" bestFit="1" customWidth="1"/>
    <col min="4101" max="4101" width="7.7109375" style="1043" bestFit="1" customWidth="1"/>
    <col min="4102" max="4102" width="9.42578125" style="1043" bestFit="1" customWidth="1"/>
    <col min="4103" max="4103" width="10" style="1043" bestFit="1" customWidth="1"/>
    <col min="4104" max="4104" width="8.28515625" style="1043" customWidth="1"/>
    <col min="4105" max="4105" width="7.140625" style="1043" customWidth="1"/>
    <col min="4106" max="4106" width="10.7109375" style="1043" customWidth="1"/>
    <col min="4107" max="4107" width="8.5703125" style="1043" customWidth="1"/>
    <col min="4108" max="4109" width="8.85546875" style="1043" bestFit="1" customWidth="1"/>
    <col min="4110" max="4110" width="9.42578125" style="1043" customWidth="1"/>
    <col min="4111" max="4119" width="8.28515625" style="1043" customWidth="1"/>
    <col min="4120" max="4120" width="8.140625" style="1043" customWidth="1"/>
    <col min="4121" max="4121" width="10.42578125" style="1043" customWidth="1"/>
    <col min="4122" max="4122" width="9.140625" style="1043"/>
    <col min="4123" max="4123" width="19.42578125" style="1043" customWidth="1"/>
    <col min="4124" max="4124" width="16.42578125" style="1043" bestFit="1" customWidth="1"/>
    <col min="4125" max="4352" width="9.140625" style="1043"/>
    <col min="4353" max="4353" width="7.42578125" style="1043" customWidth="1"/>
    <col min="4354" max="4354" width="11.140625" style="1043" customWidth="1"/>
    <col min="4355" max="4355" width="7" style="1043" bestFit="1" customWidth="1"/>
    <col min="4356" max="4356" width="7.5703125" style="1043" bestFit="1" customWidth="1"/>
    <col min="4357" max="4357" width="7.7109375" style="1043" bestFit="1" customWidth="1"/>
    <col min="4358" max="4358" width="9.42578125" style="1043" bestFit="1" customWidth="1"/>
    <col min="4359" max="4359" width="10" style="1043" bestFit="1" customWidth="1"/>
    <col min="4360" max="4360" width="8.28515625" style="1043" customWidth="1"/>
    <col min="4361" max="4361" width="7.140625" style="1043" customWidth="1"/>
    <col min="4362" max="4362" width="10.7109375" style="1043" customWidth="1"/>
    <col min="4363" max="4363" width="8.5703125" style="1043" customWidth="1"/>
    <col min="4364" max="4365" width="8.85546875" style="1043" bestFit="1" customWidth="1"/>
    <col min="4366" max="4366" width="9.42578125" style="1043" customWidth="1"/>
    <col min="4367" max="4375" width="8.28515625" style="1043" customWidth="1"/>
    <col min="4376" max="4376" width="8.140625" style="1043" customWidth="1"/>
    <col min="4377" max="4377" width="10.42578125" style="1043" customWidth="1"/>
    <col min="4378" max="4378" width="9.140625" style="1043"/>
    <col min="4379" max="4379" width="19.42578125" style="1043" customWidth="1"/>
    <col min="4380" max="4380" width="16.42578125" style="1043" bestFit="1" customWidth="1"/>
    <col min="4381" max="4608" width="9.140625" style="1043"/>
    <col min="4609" max="4609" width="7.42578125" style="1043" customWidth="1"/>
    <col min="4610" max="4610" width="11.140625" style="1043" customWidth="1"/>
    <col min="4611" max="4611" width="7" style="1043" bestFit="1" customWidth="1"/>
    <col min="4612" max="4612" width="7.5703125" style="1043" bestFit="1" customWidth="1"/>
    <col min="4613" max="4613" width="7.7109375" style="1043" bestFit="1" customWidth="1"/>
    <col min="4614" max="4614" width="9.42578125" style="1043" bestFit="1" customWidth="1"/>
    <col min="4615" max="4615" width="10" style="1043" bestFit="1" customWidth="1"/>
    <col min="4616" max="4616" width="8.28515625" style="1043" customWidth="1"/>
    <col min="4617" max="4617" width="7.140625" style="1043" customWidth="1"/>
    <col min="4618" max="4618" width="10.7109375" style="1043" customWidth="1"/>
    <col min="4619" max="4619" width="8.5703125" style="1043" customWidth="1"/>
    <col min="4620" max="4621" width="8.85546875" style="1043" bestFit="1" customWidth="1"/>
    <col min="4622" max="4622" width="9.42578125" style="1043" customWidth="1"/>
    <col min="4623" max="4631" width="8.28515625" style="1043" customWidth="1"/>
    <col min="4632" max="4632" width="8.140625" style="1043" customWidth="1"/>
    <col min="4633" max="4633" width="10.42578125" style="1043" customWidth="1"/>
    <col min="4634" max="4634" width="9.140625" style="1043"/>
    <col min="4635" max="4635" width="19.42578125" style="1043" customWidth="1"/>
    <col min="4636" max="4636" width="16.42578125" style="1043" bestFit="1" customWidth="1"/>
    <col min="4637" max="4864" width="9.140625" style="1043"/>
    <col min="4865" max="4865" width="7.42578125" style="1043" customWidth="1"/>
    <col min="4866" max="4866" width="11.140625" style="1043" customWidth="1"/>
    <col min="4867" max="4867" width="7" style="1043" bestFit="1" customWidth="1"/>
    <col min="4868" max="4868" width="7.5703125" style="1043" bestFit="1" customWidth="1"/>
    <col min="4869" max="4869" width="7.7109375" style="1043" bestFit="1" customWidth="1"/>
    <col min="4870" max="4870" width="9.42578125" style="1043" bestFit="1" customWidth="1"/>
    <col min="4871" max="4871" width="10" style="1043" bestFit="1" customWidth="1"/>
    <col min="4872" max="4872" width="8.28515625" style="1043" customWidth="1"/>
    <col min="4873" max="4873" width="7.140625" style="1043" customWidth="1"/>
    <col min="4874" max="4874" width="10.7109375" style="1043" customWidth="1"/>
    <col min="4875" max="4875" width="8.5703125" style="1043" customWidth="1"/>
    <col min="4876" max="4877" width="8.85546875" style="1043" bestFit="1" customWidth="1"/>
    <col min="4878" max="4878" width="9.42578125" style="1043" customWidth="1"/>
    <col min="4879" max="4887" width="8.28515625" style="1043" customWidth="1"/>
    <col min="4888" max="4888" width="8.140625" style="1043" customWidth="1"/>
    <col min="4889" max="4889" width="10.42578125" style="1043" customWidth="1"/>
    <col min="4890" max="4890" width="9.140625" style="1043"/>
    <col min="4891" max="4891" width="19.42578125" style="1043" customWidth="1"/>
    <col min="4892" max="4892" width="16.42578125" style="1043" bestFit="1" customWidth="1"/>
    <col min="4893" max="5120" width="9.140625" style="1043"/>
    <col min="5121" max="5121" width="7.42578125" style="1043" customWidth="1"/>
    <col min="5122" max="5122" width="11.140625" style="1043" customWidth="1"/>
    <col min="5123" max="5123" width="7" style="1043" bestFit="1" customWidth="1"/>
    <col min="5124" max="5124" width="7.5703125" style="1043" bestFit="1" customWidth="1"/>
    <col min="5125" max="5125" width="7.7109375" style="1043" bestFit="1" customWidth="1"/>
    <col min="5126" max="5126" width="9.42578125" style="1043" bestFit="1" customWidth="1"/>
    <col min="5127" max="5127" width="10" style="1043" bestFit="1" customWidth="1"/>
    <col min="5128" max="5128" width="8.28515625" style="1043" customWidth="1"/>
    <col min="5129" max="5129" width="7.140625" style="1043" customWidth="1"/>
    <col min="5130" max="5130" width="10.7109375" style="1043" customWidth="1"/>
    <col min="5131" max="5131" width="8.5703125" style="1043" customWidth="1"/>
    <col min="5132" max="5133" width="8.85546875" style="1043" bestFit="1" customWidth="1"/>
    <col min="5134" max="5134" width="9.42578125" style="1043" customWidth="1"/>
    <col min="5135" max="5143" width="8.28515625" style="1043" customWidth="1"/>
    <col min="5144" max="5144" width="8.140625" style="1043" customWidth="1"/>
    <col min="5145" max="5145" width="10.42578125" style="1043" customWidth="1"/>
    <col min="5146" max="5146" width="9.140625" style="1043"/>
    <col min="5147" max="5147" width="19.42578125" style="1043" customWidth="1"/>
    <col min="5148" max="5148" width="16.42578125" style="1043" bestFit="1" customWidth="1"/>
    <col min="5149" max="5376" width="9.140625" style="1043"/>
    <col min="5377" max="5377" width="7.42578125" style="1043" customWidth="1"/>
    <col min="5378" max="5378" width="11.140625" style="1043" customWidth="1"/>
    <col min="5379" max="5379" width="7" style="1043" bestFit="1" customWidth="1"/>
    <col min="5380" max="5380" width="7.5703125" style="1043" bestFit="1" customWidth="1"/>
    <col min="5381" max="5381" width="7.7109375" style="1043" bestFit="1" customWidth="1"/>
    <col min="5382" max="5382" width="9.42578125" style="1043" bestFit="1" customWidth="1"/>
    <col min="5383" max="5383" width="10" style="1043" bestFit="1" customWidth="1"/>
    <col min="5384" max="5384" width="8.28515625" style="1043" customWidth="1"/>
    <col min="5385" max="5385" width="7.140625" style="1043" customWidth="1"/>
    <col min="5386" max="5386" width="10.7109375" style="1043" customWidth="1"/>
    <col min="5387" max="5387" width="8.5703125" style="1043" customWidth="1"/>
    <col min="5388" max="5389" width="8.85546875" style="1043" bestFit="1" customWidth="1"/>
    <col min="5390" max="5390" width="9.42578125" style="1043" customWidth="1"/>
    <col min="5391" max="5399" width="8.28515625" style="1043" customWidth="1"/>
    <col min="5400" max="5400" width="8.140625" style="1043" customWidth="1"/>
    <col min="5401" max="5401" width="10.42578125" style="1043" customWidth="1"/>
    <col min="5402" max="5402" width="9.140625" style="1043"/>
    <col min="5403" max="5403" width="19.42578125" style="1043" customWidth="1"/>
    <col min="5404" max="5404" width="16.42578125" style="1043" bestFit="1" customWidth="1"/>
    <col min="5405" max="5632" width="9.140625" style="1043"/>
    <col min="5633" max="5633" width="7.42578125" style="1043" customWidth="1"/>
    <col min="5634" max="5634" width="11.140625" style="1043" customWidth="1"/>
    <col min="5635" max="5635" width="7" style="1043" bestFit="1" customWidth="1"/>
    <col min="5636" max="5636" width="7.5703125" style="1043" bestFit="1" customWidth="1"/>
    <col min="5637" max="5637" width="7.7109375" style="1043" bestFit="1" customWidth="1"/>
    <col min="5638" max="5638" width="9.42578125" style="1043" bestFit="1" customWidth="1"/>
    <col min="5639" max="5639" width="10" style="1043" bestFit="1" customWidth="1"/>
    <col min="5640" max="5640" width="8.28515625" style="1043" customWidth="1"/>
    <col min="5641" max="5641" width="7.140625" style="1043" customWidth="1"/>
    <col min="5642" max="5642" width="10.7109375" style="1043" customWidth="1"/>
    <col min="5643" max="5643" width="8.5703125" style="1043" customWidth="1"/>
    <col min="5644" max="5645" width="8.85546875" style="1043" bestFit="1" customWidth="1"/>
    <col min="5646" max="5646" width="9.42578125" style="1043" customWidth="1"/>
    <col min="5647" max="5655" width="8.28515625" style="1043" customWidth="1"/>
    <col min="5656" max="5656" width="8.140625" style="1043" customWidth="1"/>
    <col min="5657" max="5657" width="10.42578125" style="1043" customWidth="1"/>
    <col min="5658" max="5658" width="9.140625" style="1043"/>
    <col min="5659" max="5659" width="19.42578125" style="1043" customWidth="1"/>
    <col min="5660" max="5660" width="16.42578125" style="1043" bestFit="1" customWidth="1"/>
    <col min="5661" max="5888" width="9.140625" style="1043"/>
    <col min="5889" max="5889" width="7.42578125" style="1043" customWidth="1"/>
    <col min="5890" max="5890" width="11.140625" style="1043" customWidth="1"/>
    <col min="5891" max="5891" width="7" style="1043" bestFit="1" customWidth="1"/>
    <col min="5892" max="5892" width="7.5703125" style="1043" bestFit="1" customWidth="1"/>
    <col min="5893" max="5893" width="7.7109375" style="1043" bestFit="1" customWidth="1"/>
    <col min="5894" max="5894" width="9.42578125" style="1043" bestFit="1" customWidth="1"/>
    <col min="5895" max="5895" width="10" style="1043" bestFit="1" customWidth="1"/>
    <col min="5896" max="5896" width="8.28515625" style="1043" customWidth="1"/>
    <col min="5897" max="5897" width="7.140625" style="1043" customWidth="1"/>
    <col min="5898" max="5898" width="10.7109375" style="1043" customWidth="1"/>
    <col min="5899" max="5899" width="8.5703125" style="1043" customWidth="1"/>
    <col min="5900" max="5901" width="8.85546875" style="1043" bestFit="1" customWidth="1"/>
    <col min="5902" max="5902" width="9.42578125" style="1043" customWidth="1"/>
    <col min="5903" max="5911" width="8.28515625" style="1043" customWidth="1"/>
    <col min="5912" max="5912" width="8.140625" style="1043" customWidth="1"/>
    <col min="5913" max="5913" width="10.42578125" style="1043" customWidth="1"/>
    <col min="5914" max="5914" width="9.140625" style="1043"/>
    <col min="5915" max="5915" width="19.42578125" style="1043" customWidth="1"/>
    <col min="5916" max="5916" width="16.42578125" style="1043" bestFit="1" customWidth="1"/>
    <col min="5917" max="6144" width="9.140625" style="1043"/>
    <col min="6145" max="6145" width="7.42578125" style="1043" customWidth="1"/>
    <col min="6146" max="6146" width="11.140625" style="1043" customWidth="1"/>
    <col min="6147" max="6147" width="7" style="1043" bestFit="1" customWidth="1"/>
    <col min="6148" max="6148" width="7.5703125" style="1043" bestFit="1" customWidth="1"/>
    <col min="6149" max="6149" width="7.7109375" style="1043" bestFit="1" customWidth="1"/>
    <col min="6150" max="6150" width="9.42578125" style="1043" bestFit="1" customWidth="1"/>
    <col min="6151" max="6151" width="10" style="1043" bestFit="1" customWidth="1"/>
    <col min="6152" max="6152" width="8.28515625" style="1043" customWidth="1"/>
    <col min="6153" max="6153" width="7.140625" style="1043" customWidth="1"/>
    <col min="6154" max="6154" width="10.7109375" style="1043" customWidth="1"/>
    <col min="6155" max="6155" width="8.5703125" style="1043" customWidth="1"/>
    <col min="6156" max="6157" width="8.85546875" style="1043" bestFit="1" customWidth="1"/>
    <col min="6158" max="6158" width="9.42578125" style="1043" customWidth="1"/>
    <col min="6159" max="6167" width="8.28515625" style="1043" customWidth="1"/>
    <col min="6168" max="6168" width="8.140625" style="1043" customWidth="1"/>
    <col min="6169" max="6169" width="10.42578125" style="1043" customWidth="1"/>
    <col min="6170" max="6170" width="9.140625" style="1043"/>
    <col min="6171" max="6171" width="19.42578125" style="1043" customWidth="1"/>
    <col min="6172" max="6172" width="16.42578125" style="1043" bestFit="1" customWidth="1"/>
    <col min="6173" max="6400" width="9.140625" style="1043"/>
    <col min="6401" max="6401" width="7.42578125" style="1043" customWidth="1"/>
    <col min="6402" max="6402" width="11.140625" style="1043" customWidth="1"/>
    <col min="6403" max="6403" width="7" style="1043" bestFit="1" customWidth="1"/>
    <col min="6404" max="6404" width="7.5703125" style="1043" bestFit="1" customWidth="1"/>
    <col min="6405" max="6405" width="7.7109375" style="1043" bestFit="1" customWidth="1"/>
    <col min="6406" max="6406" width="9.42578125" style="1043" bestFit="1" customWidth="1"/>
    <col min="6407" max="6407" width="10" style="1043" bestFit="1" customWidth="1"/>
    <col min="6408" max="6408" width="8.28515625" style="1043" customWidth="1"/>
    <col min="6409" max="6409" width="7.140625" style="1043" customWidth="1"/>
    <col min="6410" max="6410" width="10.7109375" style="1043" customWidth="1"/>
    <col min="6411" max="6411" width="8.5703125" style="1043" customWidth="1"/>
    <col min="6412" max="6413" width="8.85546875" style="1043" bestFit="1" customWidth="1"/>
    <col min="6414" max="6414" width="9.42578125" style="1043" customWidth="1"/>
    <col min="6415" max="6423" width="8.28515625" style="1043" customWidth="1"/>
    <col min="6424" max="6424" width="8.140625" style="1043" customWidth="1"/>
    <col min="6425" max="6425" width="10.42578125" style="1043" customWidth="1"/>
    <col min="6426" max="6426" width="9.140625" style="1043"/>
    <col min="6427" max="6427" width="19.42578125" style="1043" customWidth="1"/>
    <col min="6428" max="6428" width="16.42578125" style="1043" bestFit="1" customWidth="1"/>
    <col min="6429" max="6656" width="9.140625" style="1043"/>
    <col min="6657" max="6657" width="7.42578125" style="1043" customWidth="1"/>
    <col min="6658" max="6658" width="11.140625" style="1043" customWidth="1"/>
    <col min="6659" max="6659" width="7" style="1043" bestFit="1" customWidth="1"/>
    <col min="6660" max="6660" width="7.5703125" style="1043" bestFit="1" customWidth="1"/>
    <col min="6661" max="6661" width="7.7109375" style="1043" bestFit="1" customWidth="1"/>
    <col min="6662" max="6662" width="9.42578125" style="1043" bestFit="1" customWidth="1"/>
    <col min="6663" max="6663" width="10" style="1043" bestFit="1" customWidth="1"/>
    <col min="6664" max="6664" width="8.28515625" style="1043" customWidth="1"/>
    <col min="6665" max="6665" width="7.140625" style="1043" customWidth="1"/>
    <col min="6666" max="6666" width="10.7109375" style="1043" customWidth="1"/>
    <col min="6667" max="6667" width="8.5703125" style="1043" customWidth="1"/>
    <col min="6668" max="6669" width="8.85546875" style="1043" bestFit="1" customWidth="1"/>
    <col min="6670" max="6670" width="9.42578125" style="1043" customWidth="1"/>
    <col min="6671" max="6679" width="8.28515625" style="1043" customWidth="1"/>
    <col min="6680" max="6680" width="8.140625" style="1043" customWidth="1"/>
    <col min="6681" max="6681" width="10.42578125" style="1043" customWidth="1"/>
    <col min="6682" max="6682" width="9.140625" style="1043"/>
    <col min="6683" max="6683" width="19.42578125" style="1043" customWidth="1"/>
    <col min="6684" max="6684" width="16.42578125" style="1043" bestFit="1" customWidth="1"/>
    <col min="6685" max="6912" width="9.140625" style="1043"/>
    <col min="6913" max="6913" width="7.42578125" style="1043" customWidth="1"/>
    <col min="6914" max="6914" width="11.140625" style="1043" customWidth="1"/>
    <col min="6915" max="6915" width="7" style="1043" bestFit="1" customWidth="1"/>
    <col min="6916" max="6916" width="7.5703125" style="1043" bestFit="1" customWidth="1"/>
    <col min="6917" max="6917" width="7.7109375" style="1043" bestFit="1" customWidth="1"/>
    <col min="6918" max="6918" width="9.42578125" style="1043" bestFit="1" customWidth="1"/>
    <col min="6919" max="6919" width="10" style="1043" bestFit="1" customWidth="1"/>
    <col min="6920" max="6920" width="8.28515625" style="1043" customWidth="1"/>
    <col min="6921" max="6921" width="7.140625" style="1043" customWidth="1"/>
    <col min="6922" max="6922" width="10.7109375" style="1043" customWidth="1"/>
    <col min="6923" max="6923" width="8.5703125" style="1043" customWidth="1"/>
    <col min="6924" max="6925" width="8.85546875" style="1043" bestFit="1" customWidth="1"/>
    <col min="6926" max="6926" width="9.42578125" style="1043" customWidth="1"/>
    <col min="6927" max="6935" width="8.28515625" style="1043" customWidth="1"/>
    <col min="6936" max="6936" width="8.140625" style="1043" customWidth="1"/>
    <col min="6937" max="6937" width="10.42578125" style="1043" customWidth="1"/>
    <col min="6938" max="6938" width="9.140625" style="1043"/>
    <col min="6939" max="6939" width="19.42578125" style="1043" customWidth="1"/>
    <col min="6940" max="6940" width="16.42578125" style="1043" bestFit="1" customWidth="1"/>
    <col min="6941" max="7168" width="9.140625" style="1043"/>
    <col min="7169" max="7169" width="7.42578125" style="1043" customWidth="1"/>
    <col min="7170" max="7170" width="11.140625" style="1043" customWidth="1"/>
    <col min="7171" max="7171" width="7" style="1043" bestFit="1" customWidth="1"/>
    <col min="7172" max="7172" width="7.5703125" style="1043" bestFit="1" customWidth="1"/>
    <col min="7173" max="7173" width="7.7109375" style="1043" bestFit="1" customWidth="1"/>
    <col min="7174" max="7174" width="9.42578125" style="1043" bestFit="1" customWidth="1"/>
    <col min="7175" max="7175" width="10" style="1043" bestFit="1" customWidth="1"/>
    <col min="7176" max="7176" width="8.28515625" style="1043" customWidth="1"/>
    <col min="7177" max="7177" width="7.140625" style="1043" customWidth="1"/>
    <col min="7178" max="7178" width="10.7109375" style="1043" customWidth="1"/>
    <col min="7179" max="7179" width="8.5703125" style="1043" customWidth="1"/>
    <col min="7180" max="7181" width="8.85546875" style="1043" bestFit="1" customWidth="1"/>
    <col min="7182" max="7182" width="9.42578125" style="1043" customWidth="1"/>
    <col min="7183" max="7191" width="8.28515625" style="1043" customWidth="1"/>
    <col min="7192" max="7192" width="8.140625" style="1043" customWidth="1"/>
    <col min="7193" max="7193" width="10.42578125" style="1043" customWidth="1"/>
    <col min="7194" max="7194" width="9.140625" style="1043"/>
    <col min="7195" max="7195" width="19.42578125" style="1043" customWidth="1"/>
    <col min="7196" max="7196" width="16.42578125" style="1043" bestFit="1" customWidth="1"/>
    <col min="7197" max="7424" width="9.140625" style="1043"/>
    <col min="7425" max="7425" width="7.42578125" style="1043" customWidth="1"/>
    <col min="7426" max="7426" width="11.140625" style="1043" customWidth="1"/>
    <col min="7427" max="7427" width="7" style="1043" bestFit="1" customWidth="1"/>
    <col min="7428" max="7428" width="7.5703125" style="1043" bestFit="1" customWidth="1"/>
    <col min="7429" max="7429" width="7.7109375" style="1043" bestFit="1" customWidth="1"/>
    <col min="7430" max="7430" width="9.42578125" style="1043" bestFit="1" customWidth="1"/>
    <col min="7431" max="7431" width="10" style="1043" bestFit="1" customWidth="1"/>
    <col min="7432" max="7432" width="8.28515625" style="1043" customWidth="1"/>
    <col min="7433" max="7433" width="7.140625" style="1043" customWidth="1"/>
    <col min="7434" max="7434" width="10.7109375" style="1043" customWidth="1"/>
    <col min="7435" max="7435" width="8.5703125" style="1043" customWidth="1"/>
    <col min="7436" max="7437" width="8.85546875" style="1043" bestFit="1" customWidth="1"/>
    <col min="7438" max="7438" width="9.42578125" style="1043" customWidth="1"/>
    <col min="7439" max="7447" width="8.28515625" style="1043" customWidth="1"/>
    <col min="7448" max="7448" width="8.140625" style="1043" customWidth="1"/>
    <col min="7449" max="7449" width="10.42578125" style="1043" customWidth="1"/>
    <col min="7450" max="7450" width="9.140625" style="1043"/>
    <col min="7451" max="7451" width="19.42578125" style="1043" customWidth="1"/>
    <col min="7452" max="7452" width="16.42578125" style="1043" bestFit="1" customWidth="1"/>
    <col min="7453" max="7680" width="9.140625" style="1043"/>
    <col min="7681" max="7681" width="7.42578125" style="1043" customWidth="1"/>
    <col min="7682" max="7682" width="11.140625" style="1043" customWidth="1"/>
    <col min="7683" max="7683" width="7" style="1043" bestFit="1" customWidth="1"/>
    <col min="7684" max="7684" width="7.5703125" style="1043" bestFit="1" customWidth="1"/>
    <col min="7685" max="7685" width="7.7109375" style="1043" bestFit="1" customWidth="1"/>
    <col min="7686" max="7686" width="9.42578125" style="1043" bestFit="1" customWidth="1"/>
    <col min="7687" max="7687" width="10" style="1043" bestFit="1" customWidth="1"/>
    <col min="7688" max="7688" width="8.28515625" style="1043" customWidth="1"/>
    <col min="7689" max="7689" width="7.140625" style="1043" customWidth="1"/>
    <col min="7690" max="7690" width="10.7109375" style="1043" customWidth="1"/>
    <col min="7691" max="7691" width="8.5703125" style="1043" customWidth="1"/>
    <col min="7692" max="7693" width="8.85546875" style="1043" bestFit="1" customWidth="1"/>
    <col min="7694" max="7694" width="9.42578125" style="1043" customWidth="1"/>
    <col min="7695" max="7703" width="8.28515625" style="1043" customWidth="1"/>
    <col min="7704" max="7704" width="8.140625" style="1043" customWidth="1"/>
    <col min="7705" max="7705" width="10.42578125" style="1043" customWidth="1"/>
    <col min="7706" max="7706" width="9.140625" style="1043"/>
    <col min="7707" max="7707" width="19.42578125" style="1043" customWidth="1"/>
    <col min="7708" max="7708" width="16.42578125" style="1043" bestFit="1" customWidth="1"/>
    <col min="7709" max="7936" width="9.140625" style="1043"/>
    <col min="7937" max="7937" width="7.42578125" style="1043" customWidth="1"/>
    <col min="7938" max="7938" width="11.140625" style="1043" customWidth="1"/>
    <col min="7939" max="7939" width="7" style="1043" bestFit="1" customWidth="1"/>
    <col min="7940" max="7940" width="7.5703125" style="1043" bestFit="1" customWidth="1"/>
    <col min="7941" max="7941" width="7.7109375" style="1043" bestFit="1" customWidth="1"/>
    <col min="7942" max="7942" width="9.42578125" style="1043" bestFit="1" customWidth="1"/>
    <col min="7943" max="7943" width="10" style="1043" bestFit="1" customWidth="1"/>
    <col min="7944" max="7944" width="8.28515625" style="1043" customWidth="1"/>
    <col min="7945" max="7945" width="7.140625" style="1043" customWidth="1"/>
    <col min="7946" max="7946" width="10.7109375" style="1043" customWidth="1"/>
    <col min="7947" max="7947" width="8.5703125" style="1043" customWidth="1"/>
    <col min="7948" max="7949" width="8.85546875" style="1043" bestFit="1" customWidth="1"/>
    <col min="7950" max="7950" width="9.42578125" style="1043" customWidth="1"/>
    <col min="7951" max="7959" width="8.28515625" style="1043" customWidth="1"/>
    <col min="7960" max="7960" width="8.140625" style="1043" customWidth="1"/>
    <col min="7961" max="7961" width="10.42578125" style="1043" customWidth="1"/>
    <col min="7962" max="7962" width="9.140625" style="1043"/>
    <col min="7963" max="7963" width="19.42578125" style="1043" customWidth="1"/>
    <col min="7964" max="7964" width="16.42578125" style="1043" bestFit="1" customWidth="1"/>
    <col min="7965" max="8192" width="9.140625" style="1043"/>
    <col min="8193" max="8193" width="7.42578125" style="1043" customWidth="1"/>
    <col min="8194" max="8194" width="11.140625" style="1043" customWidth="1"/>
    <col min="8195" max="8195" width="7" style="1043" bestFit="1" customWidth="1"/>
    <col min="8196" max="8196" width="7.5703125" style="1043" bestFit="1" customWidth="1"/>
    <col min="8197" max="8197" width="7.7109375" style="1043" bestFit="1" customWidth="1"/>
    <col min="8198" max="8198" width="9.42578125" style="1043" bestFit="1" customWidth="1"/>
    <col min="8199" max="8199" width="10" style="1043" bestFit="1" customWidth="1"/>
    <col min="8200" max="8200" width="8.28515625" style="1043" customWidth="1"/>
    <col min="8201" max="8201" width="7.140625" style="1043" customWidth="1"/>
    <col min="8202" max="8202" width="10.7109375" style="1043" customWidth="1"/>
    <col min="8203" max="8203" width="8.5703125" style="1043" customWidth="1"/>
    <col min="8204" max="8205" width="8.85546875" style="1043" bestFit="1" customWidth="1"/>
    <col min="8206" max="8206" width="9.42578125" style="1043" customWidth="1"/>
    <col min="8207" max="8215" width="8.28515625" style="1043" customWidth="1"/>
    <col min="8216" max="8216" width="8.140625" style="1043" customWidth="1"/>
    <col min="8217" max="8217" width="10.42578125" style="1043" customWidth="1"/>
    <col min="8218" max="8218" width="9.140625" style="1043"/>
    <col min="8219" max="8219" width="19.42578125" style="1043" customWidth="1"/>
    <col min="8220" max="8220" width="16.42578125" style="1043" bestFit="1" customWidth="1"/>
    <col min="8221" max="8448" width="9.140625" style="1043"/>
    <col min="8449" max="8449" width="7.42578125" style="1043" customWidth="1"/>
    <col min="8450" max="8450" width="11.140625" style="1043" customWidth="1"/>
    <col min="8451" max="8451" width="7" style="1043" bestFit="1" customWidth="1"/>
    <col min="8452" max="8452" width="7.5703125" style="1043" bestFit="1" customWidth="1"/>
    <col min="8453" max="8453" width="7.7109375" style="1043" bestFit="1" customWidth="1"/>
    <col min="8454" max="8454" width="9.42578125" style="1043" bestFit="1" customWidth="1"/>
    <col min="8455" max="8455" width="10" style="1043" bestFit="1" customWidth="1"/>
    <col min="8456" max="8456" width="8.28515625" style="1043" customWidth="1"/>
    <col min="8457" max="8457" width="7.140625" style="1043" customWidth="1"/>
    <col min="8458" max="8458" width="10.7109375" style="1043" customWidth="1"/>
    <col min="8459" max="8459" width="8.5703125" style="1043" customWidth="1"/>
    <col min="8460" max="8461" width="8.85546875" style="1043" bestFit="1" customWidth="1"/>
    <col min="8462" max="8462" width="9.42578125" style="1043" customWidth="1"/>
    <col min="8463" max="8471" width="8.28515625" style="1043" customWidth="1"/>
    <col min="8472" max="8472" width="8.140625" style="1043" customWidth="1"/>
    <col min="8473" max="8473" width="10.42578125" style="1043" customWidth="1"/>
    <col min="8474" max="8474" width="9.140625" style="1043"/>
    <col min="8475" max="8475" width="19.42578125" style="1043" customWidth="1"/>
    <col min="8476" max="8476" width="16.42578125" style="1043" bestFit="1" customWidth="1"/>
    <col min="8477" max="8704" width="9.140625" style="1043"/>
    <col min="8705" max="8705" width="7.42578125" style="1043" customWidth="1"/>
    <col min="8706" max="8706" width="11.140625" style="1043" customWidth="1"/>
    <col min="8707" max="8707" width="7" style="1043" bestFit="1" customWidth="1"/>
    <col min="8708" max="8708" width="7.5703125" style="1043" bestFit="1" customWidth="1"/>
    <col min="8709" max="8709" width="7.7109375" style="1043" bestFit="1" customWidth="1"/>
    <col min="8710" max="8710" width="9.42578125" style="1043" bestFit="1" customWidth="1"/>
    <col min="8711" max="8711" width="10" style="1043" bestFit="1" customWidth="1"/>
    <col min="8712" max="8712" width="8.28515625" style="1043" customWidth="1"/>
    <col min="8713" max="8713" width="7.140625" style="1043" customWidth="1"/>
    <col min="8714" max="8714" width="10.7109375" style="1043" customWidth="1"/>
    <col min="8715" max="8715" width="8.5703125" style="1043" customWidth="1"/>
    <col min="8716" max="8717" width="8.85546875" style="1043" bestFit="1" customWidth="1"/>
    <col min="8718" max="8718" width="9.42578125" style="1043" customWidth="1"/>
    <col min="8719" max="8727" width="8.28515625" style="1043" customWidth="1"/>
    <col min="8728" max="8728" width="8.140625" style="1043" customWidth="1"/>
    <col min="8729" max="8729" width="10.42578125" style="1043" customWidth="1"/>
    <col min="8730" max="8730" width="9.140625" style="1043"/>
    <col min="8731" max="8731" width="19.42578125" style="1043" customWidth="1"/>
    <col min="8732" max="8732" width="16.42578125" style="1043" bestFit="1" customWidth="1"/>
    <col min="8733" max="8960" width="9.140625" style="1043"/>
    <col min="8961" max="8961" width="7.42578125" style="1043" customWidth="1"/>
    <col min="8962" max="8962" width="11.140625" style="1043" customWidth="1"/>
    <col min="8963" max="8963" width="7" style="1043" bestFit="1" customWidth="1"/>
    <col min="8964" max="8964" width="7.5703125" style="1043" bestFit="1" customWidth="1"/>
    <col min="8965" max="8965" width="7.7109375" style="1043" bestFit="1" customWidth="1"/>
    <col min="8966" max="8966" width="9.42578125" style="1043" bestFit="1" customWidth="1"/>
    <col min="8967" max="8967" width="10" style="1043" bestFit="1" customWidth="1"/>
    <col min="8968" max="8968" width="8.28515625" style="1043" customWidth="1"/>
    <col min="8969" max="8969" width="7.140625" style="1043" customWidth="1"/>
    <col min="8970" max="8970" width="10.7109375" style="1043" customWidth="1"/>
    <col min="8971" max="8971" width="8.5703125" style="1043" customWidth="1"/>
    <col min="8972" max="8973" width="8.85546875" style="1043" bestFit="1" customWidth="1"/>
    <col min="8974" max="8974" width="9.42578125" style="1043" customWidth="1"/>
    <col min="8975" max="8983" width="8.28515625" style="1043" customWidth="1"/>
    <col min="8984" max="8984" width="8.140625" style="1043" customWidth="1"/>
    <col min="8985" max="8985" width="10.42578125" style="1043" customWidth="1"/>
    <col min="8986" max="8986" width="9.140625" style="1043"/>
    <col min="8987" max="8987" width="19.42578125" style="1043" customWidth="1"/>
    <col min="8988" max="8988" width="16.42578125" style="1043" bestFit="1" customWidth="1"/>
    <col min="8989" max="9216" width="9.140625" style="1043"/>
    <col min="9217" max="9217" width="7.42578125" style="1043" customWidth="1"/>
    <col min="9218" max="9218" width="11.140625" style="1043" customWidth="1"/>
    <col min="9219" max="9219" width="7" style="1043" bestFit="1" customWidth="1"/>
    <col min="9220" max="9220" width="7.5703125" style="1043" bestFit="1" customWidth="1"/>
    <col min="9221" max="9221" width="7.7109375" style="1043" bestFit="1" customWidth="1"/>
    <col min="9222" max="9222" width="9.42578125" style="1043" bestFit="1" customWidth="1"/>
    <col min="9223" max="9223" width="10" style="1043" bestFit="1" customWidth="1"/>
    <col min="9224" max="9224" width="8.28515625" style="1043" customWidth="1"/>
    <col min="9225" max="9225" width="7.140625" style="1043" customWidth="1"/>
    <col min="9226" max="9226" width="10.7109375" style="1043" customWidth="1"/>
    <col min="9227" max="9227" width="8.5703125" style="1043" customWidth="1"/>
    <col min="9228" max="9229" width="8.85546875" style="1043" bestFit="1" customWidth="1"/>
    <col min="9230" max="9230" width="9.42578125" style="1043" customWidth="1"/>
    <col min="9231" max="9239" width="8.28515625" style="1043" customWidth="1"/>
    <col min="9240" max="9240" width="8.140625" style="1043" customWidth="1"/>
    <col min="9241" max="9241" width="10.42578125" style="1043" customWidth="1"/>
    <col min="9242" max="9242" width="9.140625" style="1043"/>
    <col min="9243" max="9243" width="19.42578125" style="1043" customWidth="1"/>
    <col min="9244" max="9244" width="16.42578125" style="1043" bestFit="1" customWidth="1"/>
    <col min="9245" max="9472" width="9.140625" style="1043"/>
    <col min="9473" max="9473" width="7.42578125" style="1043" customWidth="1"/>
    <col min="9474" max="9474" width="11.140625" style="1043" customWidth="1"/>
    <col min="9475" max="9475" width="7" style="1043" bestFit="1" customWidth="1"/>
    <col min="9476" max="9476" width="7.5703125" style="1043" bestFit="1" customWidth="1"/>
    <col min="9477" max="9477" width="7.7109375" style="1043" bestFit="1" customWidth="1"/>
    <col min="9478" max="9478" width="9.42578125" style="1043" bestFit="1" customWidth="1"/>
    <col min="9479" max="9479" width="10" style="1043" bestFit="1" customWidth="1"/>
    <col min="9480" max="9480" width="8.28515625" style="1043" customWidth="1"/>
    <col min="9481" max="9481" width="7.140625" style="1043" customWidth="1"/>
    <col min="9482" max="9482" width="10.7109375" style="1043" customWidth="1"/>
    <col min="9483" max="9483" width="8.5703125" style="1043" customWidth="1"/>
    <col min="9484" max="9485" width="8.85546875" style="1043" bestFit="1" customWidth="1"/>
    <col min="9486" max="9486" width="9.42578125" style="1043" customWidth="1"/>
    <col min="9487" max="9495" width="8.28515625" style="1043" customWidth="1"/>
    <col min="9496" max="9496" width="8.140625" style="1043" customWidth="1"/>
    <col min="9497" max="9497" width="10.42578125" style="1043" customWidth="1"/>
    <col min="9498" max="9498" width="9.140625" style="1043"/>
    <col min="9499" max="9499" width="19.42578125" style="1043" customWidth="1"/>
    <col min="9500" max="9500" width="16.42578125" style="1043" bestFit="1" customWidth="1"/>
    <col min="9501" max="9728" width="9.140625" style="1043"/>
    <col min="9729" max="9729" width="7.42578125" style="1043" customWidth="1"/>
    <col min="9730" max="9730" width="11.140625" style="1043" customWidth="1"/>
    <col min="9731" max="9731" width="7" style="1043" bestFit="1" customWidth="1"/>
    <col min="9732" max="9732" width="7.5703125" style="1043" bestFit="1" customWidth="1"/>
    <col min="9733" max="9733" width="7.7109375" style="1043" bestFit="1" customWidth="1"/>
    <col min="9734" max="9734" width="9.42578125" style="1043" bestFit="1" customWidth="1"/>
    <col min="9735" max="9735" width="10" style="1043" bestFit="1" customWidth="1"/>
    <col min="9736" max="9736" width="8.28515625" style="1043" customWidth="1"/>
    <col min="9737" max="9737" width="7.140625" style="1043" customWidth="1"/>
    <col min="9738" max="9738" width="10.7109375" style="1043" customWidth="1"/>
    <col min="9739" max="9739" width="8.5703125" style="1043" customWidth="1"/>
    <col min="9740" max="9741" width="8.85546875" style="1043" bestFit="1" customWidth="1"/>
    <col min="9742" max="9742" width="9.42578125" style="1043" customWidth="1"/>
    <col min="9743" max="9751" width="8.28515625" style="1043" customWidth="1"/>
    <col min="9752" max="9752" width="8.140625" style="1043" customWidth="1"/>
    <col min="9753" max="9753" width="10.42578125" style="1043" customWidth="1"/>
    <col min="9754" max="9754" width="9.140625" style="1043"/>
    <col min="9755" max="9755" width="19.42578125" style="1043" customWidth="1"/>
    <col min="9756" max="9756" width="16.42578125" style="1043" bestFit="1" customWidth="1"/>
    <col min="9757" max="9984" width="9.140625" style="1043"/>
    <col min="9985" max="9985" width="7.42578125" style="1043" customWidth="1"/>
    <col min="9986" max="9986" width="11.140625" style="1043" customWidth="1"/>
    <col min="9987" max="9987" width="7" style="1043" bestFit="1" customWidth="1"/>
    <col min="9988" max="9988" width="7.5703125" style="1043" bestFit="1" customWidth="1"/>
    <col min="9989" max="9989" width="7.7109375" style="1043" bestFit="1" customWidth="1"/>
    <col min="9990" max="9990" width="9.42578125" style="1043" bestFit="1" customWidth="1"/>
    <col min="9991" max="9991" width="10" style="1043" bestFit="1" customWidth="1"/>
    <col min="9992" max="9992" width="8.28515625" style="1043" customWidth="1"/>
    <col min="9993" max="9993" width="7.140625" style="1043" customWidth="1"/>
    <col min="9994" max="9994" width="10.7109375" style="1043" customWidth="1"/>
    <col min="9995" max="9995" width="8.5703125" style="1043" customWidth="1"/>
    <col min="9996" max="9997" width="8.85546875" style="1043" bestFit="1" customWidth="1"/>
    <col min="9998" max="9998" width="9.42578125" style="1043" customWidth="1"/>
    <col min="9999" max="10007" width="8.28515625" style="1043" customWidth="1"/>
    <col min="10008" max="10008" width="8.140625" style="1043" customWidth="1"/>
    <col min="10009" max="10009" width="10.42578125" style="1043" customWidth="1"/>
    <col min="10010" max="10010" width="9.140625" style="1043"/>
    <col min="10011" max="10011" width="19.42578125" style="1043" customWidth="1"/>
    <col min="10012" max="10012" width="16.42578125" style="1043" bestFit="1" customWidth="1"/>
    <col min="10013" max="10240" width="9.140625" style="1043"/>
    <col min="10241" max="10241" width="7.42578125" style="1043" customWidth="1"/>
    <col min="10242" max="10242" width="11.140625" style="1043" customWidth="1"/>
    <col min="10243" max="10243" width="7" style="1043" bestFit="1" customWidth="1"/>
    <col min="10244" max="10244" width="7.5703125" style="1043" bestFit="1" customWidth="1"/>
    <col min="10245" max="10245" width="7.7109375" style="1043" bestFit="1" customWidth="1"/>
    <col min="10246" max="10246" width="9.42578125" style="1043" bestFit="1" customWidth="1"/>
    <col min="10247" max="10247" width="10" style="1043" bestFit="1" customWidth="1"/>
    <col min="10248" max="10248" width="8.28515625" style="1043" customWidth="1"/>
    <col min="10249" max="10249" width="7.140625" style="1043" customWidth="1"/>
    <col min="10250" max="10250" width="10.7109375" style="1043" customWidth="1"/>
    <col min="10251" max="10251" width="8.5703125" style="1043" customWidth="1"/>
    <col min="10252" max="10253" width="8.85546875" style="1043" bestFit="1" customWidth="1"/>
    <col min="10254" max="10254" width="9.42578125" style="1043" customWidth="1"/>
    <col min="10255" max="10263" width="8.28515625" style="1043" customWidth="1"/>
    <col min="10264" max="10264" width="8.140625" style="1043" customWidth="1"/>
    <col min="10265" max="10265" width="10.42578125" style="1043" customWidth="1"/>
    <col min="10266" max="10266" width="9.140625" style="1043"/>
    <col min="10267" max="10267" width="19.42578125" style="1043" customWidth="1"/>
    <col min="10268" max="10268" width="16.42578125" style="1043" bestFit="1" customWidth="1"/>
    <col min="10269" max="10496" width="9.140625" style="1043"/>
    <col min="10497" max="10497" width="7.42578125" style="1043" customWidth="1"/>
    <col min="10498" max="10498" width="11.140625" style="1043" customWidth="1"/>
    <col min="10499" max="10499" width="7" style="1043" bestFit="1" customWidth="1"/>
    <col min="10500" max="10500" width="7.5703125" style="1043" bestFit="1" customWidth="1"/>
    <col min="10501" max="10501" width="7.7109375" style="1043" bestFit="1" customWidth="1"/>
    <col min="10502" max="10502" width="9.42578125" style="1043" bestFit="1" customWidth="1"/>
    <col min="10503" max="10503" width="10" style="1043" bestFit="1" customWidth="1"/>
    <col min="10504" max="10504" width="8.28515625" style="1043" customWidth="1"/>
    <col min="10505" max="10505" width="7.140625" style="1043" customWidth="1"/>
    <col min="10506" max="10506" width="10.7109375" style="1043" customWidth="1"/>
    <col min="10507" max="10507" width="8.5703125" style="1043" customWidth="1"/>
    <col min="10508" max="10509" width="8.85546875" style="1043" bestFit="1" customWidth="1"/>
    <col min="10510" max="10510" width="9.42578125" style="1043" customWidth="1"/>
    <col min="10511" max="10519" width="8.28515625" style="1043" customWidth="1"/>
    <col min="10520" max="10520" width="8.140625" style="1043" customWidth="1"/>
    <col min="10521" max="10521" width="10.42578125" style="1043" customWidth="1"/>
    <col min="10522" max="10522" width="9.140625" style="1043"/>
    <col min="10523" max="10523" width="19.42578125" style="1043" customWidth="1"/>
    <col min="10524" max="10524" width="16.42578125" style="1043" bestFit="1" customWidth="1"/>
    <col min="10525" max="10752" width="9.140625" style="1043"/>
    <col min="10753" max="10753" width="7.42578125" style="1043" customWidth="1"/>
    <col min="10754" max="10754" width="11.140625" style="1043" customWidth="1"/>
    <col min="10755" max="10755" width="7" style="1043" bestFit="1" customWidth="1"/>
    <col min="10756" max="10756" width="7.5703125" style="1043" bestFit="1" customWidth="1"/>
    <col min="10757" max="10757" width="7.7109375" style="1043" bestFit="1" customWidth="1"/>
    <col min="10758" max="10758" width="9.42578125" style="1043" bestFit="1" customWidth="1"/>
    <col min="10759" max="10759" width="10" style="1043" bestFit="1" customWidth="1"/>
    <col min="10760" max="10760" width="8.28515625" style="1043" customWidth="1"/>
    <col min="10761" max="10761" width="7.140625" style="1043" customWidth="1"/>
    <col min="10762" max="10762" width="10.7109375" style="1043" customWidth="1"/>
    <col min="10763" max="10763" width="8.5703125" style="1043" customWidth="1"/>
    <col min="10764" max="10765" width="8.85546875" style="1043" bestFit="1" customWidth="1"/>
    <col min="10766" max="10766" width="9.42578125" style="1043" customWidth="1"/>
    <col min="10767" max="10775" width="8.28515625" style="1043" customWidth="1"/>
    <col min="10776" max="10776" width="8.140625" style="1043" customWidth="1"/>
    <col min="10777" max="10777" width="10.42578125" style="1043" customWidth="1"/>
    <col min="10778" max="10778" width="9.140625" style="1043"/>
    <col min="10779" max="10779" width="19.42578125" style="1043" customWidth="1"/>
    <col min="10780" max="10780" width="16.42578125" style="1043" bestFit="1" customWidth="1"/>
    <col min="10781" max="11008" width="9.140625" style="1043"/>
    <col min="11009" max="11009" width="7.42578125" style="1043" customWidth="1"/>
    <col min="11010" max="11010" width="11.140625" style="1043" customWidth="1"/>
    <col min="11011" max="11011" width="7" style="1043" bestFit="1" customWidth="1"/>
    <col min="11012" max="11012" width="7.5703125" style="1043" bestFit="1" customWidth="1"/>
    <col min="11013" max="11013" width="7.7109375" style="1043" bestFit="1" customWidth="1"/>
    <col min="11014" max="11014" width="9.42578125" style="1043" bestFit="1" customWidth="1"/>
    <col min="11015" max="11015" width="10" style="1043" bestFit="1" customWidth="1"/>
    <col min="11016" max="11016" width="8.28515625" style="1043" customWidth="1"/>
    <col min="11017" max="11017" width="7.140625" style="1043" customWidth="1"/>
    <col min="11018" max="11018" width="10.7109375" style="1043" customWidth="1"/>
    <col min="11019" max="11019" width="8.5703125" style="1043" customWidth="1"/>
    <col min="11020" max="11021" width="8.85546875" style="1043" bestFit="1" customWidth="1"/>
    <col min="11022" max="11022" width="9.42578125" style="1043" customWidth="1"/>
    <col min="11023" max="11031" width="8.28515625" style="1043" customWidth="1"/>
    <col min="11032" max="11032" width="8.140625" style="1043" customWidth="1"/>
    <col min="11033" max="11033" width="10.42578125" style="1043" customWidth="1"/>
    <col min="11034" max="11034" width="9.140625" style="1043"/>
    <col min="11035" max="11035" width="19.42578125" style="1043" customWidth="1"/>
    <col min="11036" max="11036" width="16.42578125" style="1043" bestFit="1" customWidth="1"/>
    <col min="11037" max="11264" width="9.140625" style="1043"/>
    <col min="11265" max="11265" width="7.42578125" style="1043" customWidth="1"/>
    <col min="11266" max="11266" width="11.140625" style="1043" customWidth="1"/>
    <col min="11267" max="11267" width="7" style="1043" bestFit="1" customWidth="1"/>
    <col min="11268" max="11268" width="7.5703125" style="1043" bestFit="1" customWidth="1"/>
    <col min="11269" max="11269" width="7.7109375" style="1043" bestFit="1" customWidth="1"/>
    <col min="11270" max="11270" width="9.42578125" style="1043" bestFit="1" customWidth="1"/>
    <col min="11271" max="11271" width="10" style="1043" bestFit="1" customWidth="1"/>
    <col min="11272" max="11272" width="8.28515625" style="1043" customWidth="1"/>
    <col min="11273" max="11273" width="7.140625" style="1043" customWidth="1"/>
    <col min="11274" max="11274" width="10.7109375" style="1043" customWidth="1"/>
    <col min="11275" max="11275" width="8.5703125" style="1043" customWidth="1"/>
    <col min="11276" max="11277" width="8.85546875" style="1043" bestFit="1" customWidth="1"/>
    <col min="11278" max="11278" width="9.42578125" style="1043" customWidth="1"/>
    <col min="11279" max="11287" width="8.28515625" style="1043" customWidth="1"/>
    <col min="11288" max="11288" width="8.140625" style="1043" customWidth="1"/>
    <col min="11289" max="11289" width="10.42578125" style="1043" customWidth="1"/>
    <col min="11290" max="11290" width="9.140625" style="1043"/>
    <col min="11291" max="11291" width="19.42578125" style="1043" customWidth="1"/>
    <col min="11292" max="11292" width="16.42578125" style="1043" bestFit="1" customWidth="1"/>
    <col min="11293" max="11520" width="9.140625" style="1043"/>
    <col min="11521" max="11521" width="7.42578125" style="1043" customWidth="1"/>
    <col min="11522" max="11522" width="11.140625" style="1043" customWidth="1"/>
    <col min="11523" max="11523" width="7" style="1043" bestFit="1" customWidth="1"/>
    <col min="11524" max="11524" width="7.5703125" style="1043" bestFit="1" customWidth="1"/>
    <col min="11525" max="11525" width="7.7109375" style="1043" bestFit="1" customWidth="1"/>
    <col min="11526" max="11526" width="9.42578125" style="1043" bestFit="1" customWidth="1"/>
    <col min="11527" max="11527" width="10" style="1043" bestFit="1" customWidth="1"/>
    <col min="11528" max="11528" width="8.28515625" style="1043" customWidth="1"/>
    <col min="11529" max="11529" width="7.140625" style="1043" customWidth="1"/>
    <col min="11530" max="11530" width="10.7109375" style="1043" customWidth="1"/>
    <col min="11531" max="11531" width="8.5703125" style="1043" customWidth="1"/>
    <col min="11532" max="11533" width="8.85546875" style="1043" bestFit="1" customWidth="1"/>
    <col min="11534" max="11534" width="9.42578125" style="1043" customWidth="1"/>
    <col min="11535" max="11543" width="8.28515625" style="1043" customWidth="1"/>
    <col min="11544" max="11544" width="8.140625" style="1043" customWidth="1"/>
    <col min="11545" max="11545" width="10.42578125" style="1043" customWidth="1"/>
    <col min="11546" max="11546" width="9.140625" style="1043"/>
    <col min="11547" max="11547" width="19.42578125" style="1043" customWidth="1"/>
    <col min="11548" max="11548" width="16.42578125" style="1043" bestFit="1" customWidth="1"/>
    <col min="11549" max="11776" width="9.140625" style="1043"/>
    <col min="11777" max="11777" width="7.42578125" style="1043" customWidth="1"/>
    <col min="11778" max="11778" width="11.140625" style="1043" customWidth="1"/>
    <col min="11779" max="11779" width="7" style="1043" bestFit="1" customWidth="1"/>
    <col min="11780" max="11780" width="7.5703125" style="1043" bestFit="1" customWidth="1"/>
    <col min="11781" max="11781" width="7.7109375" style="1043" bestFit="1" customWidth="1"/>
    <col min="11782" max="11782" width="9.42578125" style="1043" bestFit="1" customWidth="1"/>
    <col min="11783" max="11783" width="10" style="1043" bestFit="1" customWidth="1"/>
    <col min="11784" max="11784" width="8.28515625" style="1043" customWidth="1"/>
    <col min="11785" max="11785" width="7.140625" style="1043" customWidth="1"/>
    <col min="11786" max="11786" width="10.7109375" style="1043" customWidth="1"/>
    <col min="11787" max="11787" width="8.5703125" style="1043" customWidth="1"/>
    <col min="11788" max="11789" width="8.85546875" style="1043" bestFit="1" customWidth="1"/>
    <col min="11790" max="11790" width="9.42578125" style="1043" customWidth="1"/>
    <col min="11791" max="11799" width="8.28515625" style="1043" customWidth="1"/>
    <col min="11800" max="11800" width="8.140625" style="1043" customWidth="1"/>
    <col min="11801" max="11801" width="10.42578125" style="1043" customWidth="1"/>
    <col min="11802" max="11802" width="9.140625" style="1043"/>
    <col min="11803" max="11803" width="19.42578125" style="1043" customWidth="1"/>
    <col min="11804" max="11804" width="16.42578125" style="1043" bestFit="1" customWidth="1"/>
    <col min="11805" max="12032" width="9.140625" style="1043"/>
    <col min="12033" max="12033" width="7.42578125" style="1043" customWidth="1"/>
    <col min="12034" max="12034" width="11.140625" style="1043" customWidth="1"/>
    <col min="12035" max="12035" width="7" style="1043" bestFit="1" customWidth="1"/>
    <col min="12036" max="12036" width="7.5703125" style="1043" bestFit="1" customWidth="1"/>
    <col min="12037" max="12037" width="7.7109375" style="1043" bestFit="1" customWidth="1"/>
    <col min="12038" max="12038" width="9.42578125" style="1043" bestFit="1" customWidth="1"/>
    <col min="12039" max="12039" width="10" style="1043" bestFit="1" customWidth="1"/>
    <col min="12040" max="12040" width="8.28515625" style="1043" customWidth="1"/>
    <col min="12041" max="12041" width="7.140625" style="1043" customWidth="1"/>
    <col min="12042" max="12042" width="10.7109375" style="1043" customWidth="1"/>
    <col min="12043" max="12043" width="8.5703125" style="1043" customWidth="1"/>
    <col min="12044" max="12045" width="8.85546875" style="1043" bestFit="1" customWidth="1"/>
    <col min="12046" max="12046" width="9.42578125" style="1043" customWidth="1"/>
    <col min="12047" max="12055" width="8.28515625" style="1043" customWidth="1"/>
    <col min="12056" max="12056" width="8.140625" style="1043" customWidth="1"/>
    <col min="12057" max="12057" width="10.42578125" style="1043" customWidth="1"/>
    <col min="12058" max="12058" width="9.140625" style="1043"/>
    <col min="12059" max="12059" width="19.42578125" style="1043" customWidth="1"/>
    <col min="12060" max="12060" width="16.42578125" style="1043" bestFit="1" customWidth="1"/>
    <col min="12061" max="12288" width="9.140625" style="1043"/>
    <col min="12289" max="12289" width="7.42578125" style="1043" customWidth="1"/>
    <col min="12290" max="12290" width="11.140625" style="1043" customWidth="1"/>
    <col min="12291" max="12291" width="7" style="1043" bestFit="1" customWidth="1"/>
    <col min="12292" max="12292" width="7.5703125" style="1043" bestFit="1" customWidth="1"/>
    <col min="12293" max="12293" width="7.7109375" style="1043" bestFit="1" customWidth="1"/>
    <col min="12294" max="12294" width="9.42578125" style="1043" bestFit="1" customWidth="1"/>
    <col min="12295" max="12295" width="10" style="1043" bestFit="1" customWidth="1"/>
    <col min="12296" max="12296" width="8.28515625" style="1043" customWidth="1"/>
    <col min="12297" max="12297" width="7.140625" style="1043" customWidth="1"/>
    <col min="12298" max="12298" width="10.7109375" style="1043" customWidth="1"/>
    <col min="12299" max="12299" width="8.5703125" style="1043" customWidth="1"/>
    <col min="12300" max="12301" width="8.85546875" style="1043" bestFit="1" customWidth="1"/>
    <col min="12302" max="12302" width="9.42578125" style="1043" customWidth="1"/>
    <col min="12303" max="12311" width="8.28515625" style="1043" customWidth="1"/>
    <col min="12312" max="12312" width="8.140625" style="1043" customWidth="1"/>
    <col min="12313" max="12313" width="10.42578125" style="1043" customWidth="1"/>
    <col min="12314" max="12314" width="9.140625" style="1043"/>
    <col min="12315" max="12315" width="19.42578125" style="1043" customWidth="1"/>
    <col min="12316" max="12316" width="16.42578125" style="1043" bestFit="1" customWidth="1"/>
    <col min="12317" max="12544" width="9.140625" style="1043"/>
    <col min="12545" max="12545" width="7.42578125" style="1043" customWidth="1"/>
    <col min="12546" max="12546" width="11.140625" style="1043" customWidth="1"/>
    <col min="12547" max="12547" width="7" style="1043" bestFit="1" customWidth="1"/>
    <col min="12548" max="12548" width="7.5703125" style="1043" bestFit="1" customWidth="1"/>
    <col min="12549" max="12549" width="7.7109375" style="1043" bestFit="1" customWidth="1"/>
    <col min="12550" max="12550" width="9.42578125" style="1043" bestFit="1" customWidth="1"/>
    <col min="12551" max="12551" width="10" style="1043" bestFit="1" customWidth="1"/>
    <col min="12552" max="12552" width="8.28515625" style="1043" customWidth="1"/>
    <col min="12553" max="12553" width="7.140625" style="1043" customWidth="1"/>
    <col min="12554" max="12554" width="10.7109375" style="1043" customWidth="1"/>
    <col min="12555" max="12555" width="8.5703125" style="1043" customWidth="1"/>
    <col min="12556" max="12557" width="8.85546875" style="1043" bestFit="1" customWidth="1"/>
    <col min="12558" max="12558" width="9.42578125" style="1043" customWidth="1"/>
    <col min="12559" max="12567" width="8.28515625" style="1043" customWidth="1"/>
    <col min="12568" max="12568" width="8.140625" style="1043" customWidth="1"/>
    <col min="12569" max="12569" width="10.42578125" style="1043" customWidth="1"/>
    <col min="12570" max="12570" width="9.140625" style="1043"/>
    <col min="12571" max="12571" width="19.42578125" style="1043" customWidth="1"/>
    <col min="12572" max="12572" width="16.42578125" style="1043" bestFit="1" customWidth="1"/>
    <col min="12573" max="12800" width="9.140625" style="1043"/>
    <col min="12801" max="12801" width="7.42578125" style="1043" customWidth="1"/>
    <col min="12802" max="12802" width="11.140625" style="1043" customWidth="1"/>
    <col min="12803" max="12803" width="7" style="1043" bestFit="1" customWidth="1"/>
    <col min="12804" max="12804" width="7.5703125" style="1043" bestFit="1" customWidth="1"/>
    <col min="12805" max="12805" width="7.7109375" style="1043" bestFit="1" customWidth="1"/>
    <col min="12806" max="12806" width="9.42578125" style="1043" bestFit="1" customWidth="1"/>
    <col min="12807" max="12807" width="10" style="1043" bestFit="1" customWidth="1"/>
    <col min="12808" max="12808" width="8.28515625" style="1043" customWidth="1"/>
    <col min="12809" max="12809" width="7.140625" style="1043" customWidth="1"/>
    <col min="12810" max="12810" width="10.7109375" style="1043" customWidth="1"/>
    <col min="12811" max="12811" width="8.5703125" style="1043" customWidth="1"/>
    <col min="12812" max="12813" width="8.85546875" style="1043" bestFit="1" customWidth="1"/>
    <col min="12814" max="12814" width="9.42578125" style="1043" customWidth="1"/>
    <col min="12815" max="12823" width="8.28515625" style="1043" customWidth="1"/>
    <col min="12824" max="12824" width="8.140625" style="1043" customWidth="1"/>
    <col min="12825" max="12825" width="10.42578125" style="1043" customWidth="1"/>
    <col min="12826" max="12826" width="9.140625" style="1043"/>
    <col min="12827" max="12827" width="19.42578125" style="1043" customWidth="1"/>
    <col min="12828" max="12828" width="16.42578125" style="1043" bestFit="1" customWidth="1"/>
    <col min="12829" max="13056" width="9.140625" style="1043"/>
    <col min="13057" max="13057" width="7.42578125" style="1043" customWidth="1"/>
    <col min="13058" max="13058" width="11.140625" style="1043" customWidth="1"/>
    <col min="13059" max="13059" width="7" style="1043" bestFit="1" customWidth="1"/>
    <col min="13060" max="13060" width="7.5703125" style="1043" bestFit="1" customWidth="1"/>
    <col min="13061" max="13061" width="7.7109375" style="1043" bestFit="1" customWidth="1"/>
    <col min="13062" max="13062" width="9.42578125" style="1043" bestFit="1" customWidth="1"/>
    <col min="13063" max="13063" width="10" style="1043" bestFit="1" customWidth="1"/>
    <col min="13064" max="13064" width="8.28515625" style="1043" customWidth="1"/>
    <col min="13065" max="13065" width="7.140625" style="1043" customWidth="1"/>
    <col min="13066" max="13066" width="10.7109375" style="1043" customWidth="1"/>
    <col min="13067" max="13067" width="8.5703125" style="1043" customWidth="1"/>
    <col min="13068" max="13069" width="8.85546875" style="1043" bestFit="1" customWidth="1"/>
    <col min="13070" max="13070" width="9.42578125" style="1043" customWidth="1"/>
    <col min="13071" max="13079" width="8.28515625" style="1043" customWidth="1"/>
    <col min="13080" max="13080" width="8.140625" style="1043" customWidth="1"/>
    <col min="13081" max="13081" width="10.42578125" style="1043" customWidth="1"/>
    <col min="13082" max="13082" width="9.140625" style="1043"/>
    <col min="13083" max="13083" width="19.42578125" style="1043" customWidth="1"/>
    <col min="13084" max="13084" width="16.42578125" style="1043" bestFit="1" customWidth="1"/>
    <col min="13085" max="13312" width="9.140625" style="1043"/>
    <col min="13313" max="13313" width="7.42578125" style="1043" customWidth="1"/>
    <col min="13314" max="13314" width="11.140625" style="1043" customWidth="1"/>
    <col min="13315" max="13315" width="7" style="1043" bestFit="1" customWidth="1"/>
    <col min="13316" max="13316" width="7.5703125" style="1043" bestFit="1" customWidth="1"/>
    <col min="13317" max="13317" width="7.7109375" style="1043" bestFit="1" customWidth="1"/>
    <col min="13318" max="13318" width="9.42578125" style="1043" bestFit="1" customWidth="1"/>
    <col min="13319" max="13319" width="10" style="1043" bestFit="1" customWidth="1"/>
    <col min="13320" max="13320" width="8.28515625" style="1043" customWidth="1"/>
    <col min="13321" max="13321" width="7.140625" style="1043" customWidth="1"/>
    <col min="13322" max="13322" width="10.7109375" style="1043" customWidth="1"/>
    <col min="13323" max="13323" width="8.5703125" style="1043" customWidth="1"/>
    <col min="13324" max="13325" width="8.85546875" style="1043" bestFit="1" customWidth="1"/>
    <col min="13326" max="13326" width="9.42578125" style="1043" customWidth="1"/>
    <col min="13327" max="13335" width="8.28515625" style="1043" customWidth="1"/>
    <col min="13336" max="13336" width="8.140625" style="1043" customWidth="1"/>
    <col min="13337" max="13337" width="10.42578125" style="1043" customWidth="1"/>
    <col min="13338" max="13338" width="9.140625" style="1043"/>
    <col min="13339" max="13339" width="19.42578125" style="1043" customWidth="1"/>
    <col min="13340" max="13340" width="16.42578125" style="1043" bestFit="1" customWidth="1"/>
    <col min="13341" max="13568" width="9.140625" style="1043"/>
    <col min="13569" max="13569" width="7.42578125" style="1043" customWidth="1"/>
    <col min="13570" max="13570" width="11.140625" style="1043" customWidth="1"/>
    <col min="13571" max="13571" width="7" style="1043" bestFit="1" customWidth="1"/>
    <col min="13572" max="13572" width="7.5703125" style="1043" bestFit="1" customWidth="1"/>
    <col min="13573" max="13573" width="7.7109375" style="1043" bestFit="1" customWidth="1"/>
    <col min="13574" max="13574" width="9.42578125" style="1043" bestFit="1" customWidth="1"/>
    <col min="13575" max="13575" width="10" style="1043" bestFit="1" customWidth="1"/>
    <col min="13576" max="13576" width="8.28515625" style="1043" customWidth="1"/>
    <col min="13577" max="13577" width="7.140625" style="1043" customWidth="1"/>
    <col min="13578" max="13578" width="10.7109375" style="1043" customWidth="1"/>
    <col min="13579" max="13579" width="8.5703125" style="1043" customWidth="1"/>
    <col min="13580" max="13581" width="8.85546875" style="1043" bestFit="1" customWidth="1"/>
    <col min="13582" max="13582" width="9.42578125" style="1043" customWidth="1"/>
    <col min="13583" max="13591" width="8.28515625" style="1043" customWidth="1"/>
    <col min="13592" max="13592" width="8.140625" style="1043" customWidth="1"/>
    <col min="13593" max="13593" width="10.42578125" style="1043" customWidth="1"/>
    <col min="13594" max="13594" width="9.140625" style="1043"/>
    <col min="13595" max="13595" width="19.42578125" style="1043" customWidth="1"/>
    <col min="13596" max="13596" width="16.42578125" style="1043" bestFit="1" customWidth="1"/>
    <col min="13597" max="13824" width="9.140625" style="1043"/>
    <col min="13825" max="13825" width="7.42578125" style="1043" customWidth="1"/>
    <col min="13826" max="13826" width="11.140625" style="1043" customWidth="1"/>
    <col min="13827" max="13827" width="7" style="1043" bestFit="1" customWidth="1"/>
    <col min="13828" max="13828" width="7.5703125" style="1043" bestFit="1" customWidth="1"/>
    <col min="13829" max="13829" width="7.7109375" style="1043" bestFit="1" customWidth="1"/>
    <col min="13830" max="13830" width="9.42578125" style="1043" bestFit="1" customWidth="1"/>
    <col min="13831" max="13831" width="10" style="1043" bestFit="1" customWidth="1"/>
    <col min="13832" max="13832" width="8.28515625" style="1043" customWidth="1"/>
    <col min="13833" max="13833" width="7.140625" style="1043" customWidth="1"/>
    <col min="13834" max="13834" width="10.7109375" style="1043" customWidth="1"/>
    <col min="13835" max="13835" width="8.5703125" style="1043" customWidth="1"/>
    <col min="13836" max="13837" width="8.85546875" style="1043" bestFit="1" customWidth="1"/>
    <col min="13838" max="13838" width="9.42578125" style="1043" customWidth="1"/>
    <col min="13839" max="13847" width="8.28515625" style="1043" customWidth="1"/>
    <col min="13848" max="13848" width="8.140625" style="1043" customWidth="1"/>
    <col min="13849" max="13849" width="10.42578125" style="1043" customWidth="1"/>
    <col min="13850" max="13850" width="9.140625" style="1043"/>
    <col min="13851" max="13851" width="19.42578125" style="1043" customWidth="1"/>
    <col min="13852" max="13852" width="16.42578125" style="1043" bestFit="1" customWidth="1"/>
    <col min="13853" max="14080" width="9.140625" style="1043"/>
    <col min="14081" max="14081" width="7.42578125" style="1043" customWidth="1"/>
    <col min="14082" max="14082" width="11.140625" style="1043" customWidth="1"/>
    <col min="14083" max="14083" width="7" style="1043" bestFit="1" customWidth="1"/>
    <col min="14084" max="14084" width="7.5703125" style="1043" bestFit="1" customWidth="1"/>
    <col min="14085" max="14085" width="7.7109375" style="1043" bestFit="1" customWidth="1"/>
    <col min="14086" max="14086" width="9.42578125" style="1043" bestFit="1" customWidth="1"/>
    <col min="14087" max="14087" width="10" style="1043" bestFit="1" customWidth="1"/>
    <col min="14088" max="14088" width="8.28515625" style="1043" customWidth="1"/>
    <col min="14089" max="14089" width="7.140625" style="1043" customWidth="1"/>
    <col min="14090" max="14090" width="10.7109375" style="1043" customWidth="1"/>
    <col min="14091" max="14091" width="8.5703125" style="1043" customWidth="1"/>
    <col min="14092" max="14093" width="8.85546875" style="1043" bestFit="1" customWidth="1"/>
    <col min="14094" max="14094" width="9.42578125" style="1043" customWidth="1"/>
    <col min="14095" max="14103" width="8.28515625" style="1043" customWidth="1"/>
    <col min="14104" max="14104" width="8.140625" style="1043" customWidth="1"/>
    <col min="14105" max="14105" width="10.42578125" style="1043" customWidth="1"/>
    <col min="14106" max="14106" width="9.140625" style="1043"/>
    <col min="14107" max="14107" width="19.42578125" style="1043" customWidth="1"/>
    <col min="14108" max="14108" width="16.42578125" style="1043" bestFit="1" customWidth="1"/>
    <col min="14109" max="14336" width="9.140625" style="1043"/>
    <col min="14337" max="14337" width="7.42578125" style="1043" customWidth="1"/>
    <col min="14338" max="14338" width="11.140625" style="1043" customWidth="1"/>
    <col min="14339" max="14339" width="7" style="1043" bestFit="1" customWidth="1"/>
    <col min="14340" max="14340" width="7.5703125" style="1043" bestFit="1" customWidth="1"/>
    <col min="14341" max="14341" width="7.7109375" style="1043" bestFit="1" customWidth="1"/>
    <col min="14342" max="14342" width="9.42578125" style="1043" bestFit="1" customWidth="1"/>
    <col min="14343" max="14343" width="10" style="1043" bestFit="1" customWidth="1"/>
    <col min="14344" max="14344" width="8.28515625" style="1043" customWidth="1"/>
    <col min="14345" max="14345" width="7.140625" style="1043" customWidth="1"/>
    <col min="14346" max="14346" width="10.7109375" style="1043" customWidth="1"/>
    <col min="14347" max="14347" width="8.5703125" style="1043" customWidth="1"/>
    <col min="14348" max="14349" width="8.85546875" style="1043" bestFit="1" customWidth="1"/>
    <col min="14350" max="14350" width="9.42578125" style="1043" customWidth="1"/>
    <col min="14351" max="14359" width="8.28515625" style="1043" customWidth="1"/>
    <col min="14360" max="14360" width="8.140625" style="1043" customWidth="1"/>
    <col min="14361" max="14361" width="10.42578125" style="1043" customWidth="1"/>
    <col min="14362" max="14362" width="9.140625" style="1043"/>
    <col min="14363" max="14363" width="19.42578125" style="1043" customWidth="1"/>
    <col min="14364" max="14364" width="16.42578125" style="1043" bestFit="1" customWidth="1"/>
    <col min="14365" max="14592" width="9.140625" style="1043"/>
    <col min="14593" max="14593" width="7.42578125" style="1043" customWidth="1"/>
    <col min="14594" max="14594" width="11.140625" style="1043" customWidth="1"/>
    <col min="14595" max="14595" width="7" style="1043" bestFit="1" customWidth="1"/>
    <col min="14596" max="14596" width="7.5703125" style="1043" bestFit="1" customWidth="1"/>
    <col min="14597" max="14597" width="7.7109375" style="1043" bestFit="1" customWidth="1"/>
    <col min="14598" max="14598" width="9.42578125" style="1043" bestFit="1" customWidth="1"/>
    <col min="14599" max="14599" width="10" style="1043" bestFit="1" customWidth="1"/>
    <col min="14600" max="14600" width="8.28515625" style="1043" customWidth="1"/>
    <col min="14601" max="14601" width="7.140625" style="1043" customWidth="1"/>
    <col min="14602" max="14602" width="10.7109375" style="1043" customWidth="1"/>
    <col min="14603" max="14603" width="8.5703125" style="1043" customWidth="1"/>
    <col min="14604" max="14605" width="8.85546875" style="1043" bestFit="1" customWidth="1"/>
    <col min="14606" max="14606" width="9.42578125" style="1043" customWidth="1"/>
    <col min="14607" max="14615" width="8.28515625" style="1043" customWidth="1"/>
    <col min="14616" max="14616" width="8.140625" style="1043" customWidth="1"/>
    <col min="14617" max="14617" width="10.42578125" style="1043" customWidth="1"/>
    <col min="14618" max="14618" width="9.140625" style="1043"/>
    <col min="14619" max="14619" width="19.42578125" style="1043" customWidth="1"/>
    <col min="14620" max="14620" width="16.42578125" style="1043" bestFit="1" customWidth="1"/>
    <col min="14621" max="14848" width="9.140625" style="1043"/>
    <col min="14849" max="14849" width="7.42578125" style="1043" customWidth="1"/>
    <col min="14850" max="14850" width="11.140625" style="1043" customWidth="1"/>
    <col min="14851" max="14851" width="7" style="1043" bestFit="1" customWidth="1"/>
    <col min="14852" max="14852" width="7.5703125" style="1043" bestFit="1" customWidth="1"/>
    <col min="14853" max="14853" width="7.7109375" style="1043" bestFit="1" customWidth="1"/>
    <col min="14854" max="14854" width="9.42578125" style="1043" bestFit="1" customWidth="1"/>
    <col min="14855" max="14855" width="10" style="1043" bestFit="1" customWidth="1"/>
    <col min="14856" max="14856" width="8.28515625" style="1043" customWidth="1"/>
    <col min="14857" max="14857" width="7.140625" style="1043" customWidth="1"/>
    <col min="14858" max="14858" width="10.7109375" style="1043" customWidth="1"/>
    <col min="14859" max="14859" width="8.5703125" style="1043" customWidth="1"/>
    <col min="14860" max="14861" width="8.85546875" style="1043" bestFit="1" customWidth="1"/>
    <col min="14862" max="14862" width="9.42578125" style="1043" customWidth="1"/>
    <col min="14863" max="14871" width="8.28515625" style="1043" customWidth="1"/>
    <col min="14872" max="14872" width="8.140625" style="1043" customWidth="1"/>
    <col min="14873" max="14873" width="10.42578125" style="1043" customWidth="1"/>
    <col min="14874" max="14874" width="9.140625" style="1043"/>
    <col min="14875" max="14875" width="19.42578125" style="1043" customWidth="1"/>
    <col min="14876" max="14876" width="16.42578125" style="1043" bestFit="1" customWidth="1"/>
    <col min="14877" max="15104" width="9.140625" style="1043"/>
    <col min="15105" max="15105" width="7.42578125" style="1043" customWidth="1"/>
    <col min="15106" max="15106" width="11.140625" style="1043" customWidth="1"/>
    <col min="15107" max="15107" width="7" style="1043" bestFit="1" customWidth="1"/>
    <col min="15108" max="15108" width="7.5703125" style="1043" bestFit="1" customWidth="1"/>
    <col min="15109" max="15109" width="7.7109375" style="1043" bestFit="1" customWidth="1"/>
    <col min="15110" max="15110" width="9.42578125" style="1043" bestFit="1" customWidth="1"/>
    <col min="15111" max="15111" width="10" style="1043" bestFit="1" customWidth="1"/>
    <col min="15112" max="15112" width="8.28515625" style="1043" customWidth="1"/>
    <col min="15113" max="15113" width="7.140625" style="1043" customWidth="1"/>
    <col min="15114" max="15114" width="10.7109375" style="1043" customWidth="1"/>
    <col min="15115" max="15115" width="8.5703125" style="1043" customWidth="1"/>
    <col min="15116" max="15117" width="8.85546875" style="1043" bestFit="1" customWidth="1"/>
    <col min="15118" max="15118" width="9.42578125" style="1043" customWidth="1"/>
    <col min="15119" max="15127" width="8.28515625" style="1043" customWidth="1"/>
    <col min="15128" max="15128" width="8.140625" style="1043" customWidth="1"/>
    <col min="15129" max="15129" width="10.42578125" style="1043" customWidth="1"/>
    <col min="15130" max="15130" width="9.140625" style="1043"/>
    <col min="15131" max="15131" width="19.42578125" style="1043" customWidth="1"/>
    <col min="15132" max="15132" width="16.42578125" style="1043" bestFit="1" customWidth="1"/>
    <col min="15133" max="15360" width="9.140625" style="1043"/>
    <col min="15361" max="15361" width="7.42578125" style="1043" customWidth="1"/>
    <col min="15362" max="15362" width="11.140625" style="1043" customWidth="1"/>
    <col min="15363" max="15363" width="7" style="1043" bestFit="1" customWidth="1"/>
    <col min="15364" max="15364" width="7.5703125" style="1043" bestFit="1" customWidth="1"/>
    <col min="15365" max="15365" width="7.7109375" style="1043" bestFit="1" customWidth="1"/>
    <col min="15366" max="15366" width="9.42578125" style="1043" bestFit="1" customWidth="1"/>
    <col min="15367" max="15367" width="10" style="1043" bestFit="1" customWidth="1"/>
    <col min="15368" max="15368" width="8.28515625" style="1043" customWidth="1"/>
    <col min="15369" max="15369" width="7.140625" style="1043" customWidth="1"/>
    <col min="15370" max="15370" width="10.7109375" style="1043" customWidth="1"/>
    <col min="15371" max="15371" width="8.5703125" style="1043" customWidth="1"/>
    <col min="15372" max="15373" width="8.85546875" style="1043" bestFit="1" customWidth="1"/>
    <col min="15374" max="15374" width="9.42578125" style="1043" customWidth="1"/>
    <col min="15375" max="15383" width="8.28515625" style="1043" customWidth="1"/>
    <col min="15384" max="15384" width="8.140625" style="1043" customWidth="1"/>
    <col min="15385" max="15385" width="10.42578125" style="1043" customWidth="1"/>
    <col min="15386" max="15386" width="9.140625" style="1043"/>
    <col min="15387" max="15387" width="19.42578125" style="1043" customWidth="1"/>
    <col min="15388" max="15388" width="16.42578125" style="1043" bestFit="1" customWidth="1"/>
    <col min="15389" max="15616" width="9.140625" style="1043"/>
    <col min="15617" max="15617" width="7.42578125" style="1043" customWidth="1"/>
    <col min="15618" max="15618" width="11.140625" style="1043" customWidth="1"/>
    <col min="15619" max="15619" width="7" style="1043" bestFit="1" customWidth="1"/>
    <col min="15620" max="15620" width="7.5703125" style="1043" bestFit="1" customWidth="1"/>
    <col min="15621" max="15621" width="7.7109375" style="1043" bestFit="1" customWidth="1"/>
    <col min="15622" max="15622" width="9.42578125" style="1043" bestFit="1" customWidth="1"/>
    <col min="15623" max="15623" width="10" style="1043" bestFit="1" customWidth="1"/>
    <col min="15624" max="15624" width="8.28515625" style="1043" customWidth="1"/>
    <col min="15625" max="15625" width="7.140625" style="1043" customWidth="1"/>
    <col min="15626" max="15626" width="10.7109375" style="1043" customWidth="1"/>
    <col min="15627" max="15627" width="8.5703125" style="1043" customWidth="1"/>
    <col min="15628" max="15629" width="8.85546875" style="1043" bestFit="1" customWidth="1"/>
    <col min="15630" max="15630" width="9.42578125" style="1043" customWidth="1"/>
    <col min="15631" max="15639" width="8.28515625" style="1043" customWidth="1"/>
    <col min="15640" max="15640" width="8.140625" style="1043" customWidth="1"/>
    <col min="15641" max="15641" width="10.42578125" style="1043" customWidth="1"/>
    <col min="15642" max="15642" width="9.140625" style="1043"/>
    <col min="15643" max="15643" width="19.42578125" style="1043" customWidth="1"/>
    <col min="15644" max="15644" width="16.42578125" style="1043" bestFit="1" customWidth="1"/>
    <col min="15645" max="15872" width="9.140625" style="1043"/>
    <col min="15873" max="15873" width="7.42578125" style="1043" customWidth="1"/>
    <col min="15874" max="15874" width="11.140625" style="1043" customWidth="1"/>
    <col min="15875" max="15875" width="7" style="1043" bestFit="1" customWidth="1"/>
    <col min="15876" max="15876" width="7.5703125" style="1043" bestFit="1" customWidth="1"/>
    <col min="15877" max="15877" width="7.7109375" style="1043" bestFit="1" customWidth="1"/>
    <col min="15878" max="15878" width="9.42578125" style="1043" bestFit="1" customWidth="1"/>
    <col min="15879" max="15879" width="10" style="1043" bestFit="1" customWidth="1"/>
    <col min="15880" max="15880" width="8.28515625" style="1043" customWidth="1"/>
    <col min="15881" max="15881" width="7.140625" style="1043" customWidth="1"/>
    <col min="15882" max="15882" width="10.7109375" style="1043" customWidth="1"/>
    <col min="15883" max="15883" width="8.5703125" style="1043" customWidth="1"/>
    <col min="15884" max="15885" width="8.85546875" style="1043" bestFit="1" customWidth="1"/>
    <col min="15886" max="15886" width="9.42578125" style="1043" customWidth="1"/>
    <col min="15887" max="15895" width="8.28515625" style="1043" customWidth="1"/>
    <col min="15896" max="15896" width="8.140625" style="1043" customWidth="1"/>
    <col min="15897" max="15897" width="10.42578125" style="1043" customWidth="1"/>
    <col min="15898" max="15898" width="9.140625" style="1043"/>
    <col min="15899" max="15899" width="19.42578125" style="1043" customWidth="1"/>
    <col min="15900" max="15900" width="16.42578125" style="1043" bestFit="1" customWidth="1"/>
    <col min="15901" max="16128" width="9.140625" style="1043"/>
    <col min="16129" max="16129" width="7.42578125" style="1043" customWidth="1"/>
    <col min="16130" max="16130" width="11.140625" style="1043" customWidth="1"/>
    <col min="16131" max="16131" width="7" style="1043" bestFit="1" customWidth="1"/>
    <col min="16132" max="16132" width="7.5703125" style="1043" bestFit="1" customWidth="1"/>
    <col min="16133" max="16133" width="7.7109375" style="1043" bestFit="1" customWidth="1"/>
    <col min="16134" max="16134" width="9.42578125" style="1043" bestFit="1" customWidth="1"/>
    <col min="16135" max="16135" width="10" style="1043" bestFit="1" customWidth="1"/>
    <col min="16136" max="16136" width="8.28515625" style="1043" customWidth="1"/>
    <col min="16137" max="16137" width="7.140625" style="1043" customWidth="1"/>
    <col min="16138" max="16138" width="10.7109375" style="1043" customWidth="1"/>
    <col min="16139" max="16139" width="8.5703125" style="1043" customWidth="1"/>
    <col min="16140" max="16141" width="8.85546875" style="1043" bestFit="1" customWidth="1"/>
    <col min="16142" max="16142" width="9.42578125" style="1043" customWidth="1"/>
    <col min="16143" max="16151" width="8.28515625" style="1043" customWidth="1"/>
    <col min="16152" max="16152" width="8.140625" style="1043" customWidth="1"/>
    <col min="16153" max="16153" width="10.42578125" style="1043" customWidth="1"/>
    <col min="16154" max="16154" width="9.140625" style="1043"/>
    <col min="16155" max="16155" width="19.42578125" style="1043" customWidth="1"/>
    <col min="16156" max="16156" width="16.42578125" style="1043" bestFit="1" customWidth="1"/>
    <col min="16157" max="16384" width="9.140625" style="1043"/>
  </cols>
  <sheetData>
    <row r="1" spans="1:29" ht="32.25" customHeight="1" x14ac:dyDescent="0.25">
      <c r="A1" s="1038" t="s">
        <v>3380</v>
      </c>
      <c r="B1" s="1039"/>
      <c r="C1" s="1039"/>
      <c r="D1" s="1040"/>
      <c r="E1" s="1039"/>
      <c r="F1" s="1039"/>
      <c r="G1" s="1039"/>
      <c r="H1" s="1041"/>
      <c r="I1" s="1041"/>
      <c r="J1" s="1041"/>
      <c r="K1" s="1041"/>
      <c r="L1" s="1039"/>
      <c r="M1" s="1039"/>
      <c r="N1" s="1039"/>
      <c r="O1" s="1039"/>
      <c r="P1" s="1039"/>
      <c r="Q1" s="1039"/>
      <c r="R1" s="1039"/>
      <c r="S1" s="1042"/>
      <c r="T1" s="1039"/>
      <c r="U1" s="1039"/>
      <c r="V1" s="1039"/>
      <c r="W1" s="1039"/>
      <c r="X1" s="1041"/>
      <c r="Z1" s="407"/>
    </row>
    <row r="2" spans="1:29" ht="16.5" customHeight="1" thickBot="1" x14ac:dyDescent="0.3">
      <c r="A2" s="1044"/>
      <c r="B2" s="1039"/>
      <c r="C2" s="1039"/>
      <c r="D2" s="1040"/>
      <c r="E2" s="1039"/>
      <c r="F2" s="1039"/>
      <c r="G2" s="1039"/>
      <c r="H2" s="1041"/>
      <c r="I2" s="1041"/>
      <c r="J2" s="1041"/>
      <c r="K2" s="1041"/>
      <c r="L2" s="1039"/>
      <c r="M2" s="1039"/>
      <c r="N2" s="1039"/>
      <c r="O2" s="1039"/>
      <c r="P2" s="1039"/>
      <c r="Q2" s="1039"/>
      <c r="R2" s="1039"/>
      <c r="S2" s="1042"/>
      <c r="T2" s="1039"/>
      <c r="U2" s="1039"/>
      <c r="V2" s="1039"/>
      <c r="W2" s="1039"/>
      <c r="X2" s="1041"/>
      <c r="Y2" s="1045" t="s">
        <v>8</v>
      </c>
      <c r="Z2" s="407"/>
    </row>
    <row r="3" spans="1:29" ht="30.75" customHeight="1" thickTop="1" thickBot="1" x14ac:dyDescent="0.3">
      <c r="A3" s="3517" t="s">
        <v>3381</v>
      </c>
      <c r="B3" s="3519" t="s">
        <v>3382</v>
      </c>
      <c r="C3" s="3519"/>
      <c r="D3" s="3519"/>
      <c r="E3" s="3519"/>
      <c r="F3" s="3519"/>
      <c r="G3" s="3519"/>
      <c r="H3" s="3519"/>
      <c r="I3" s="3519"/>
      <c r="J3" s="1046"/>
      <c r="K3" s="3520" t="s">
        <v>3383</v>
      </c>
      <c r="L3" s="3520"/>
      <c r="M3" s="3520"/>
      <c r="N3" s="3520"/>
      <c r="O3" s="3520"/>
      <c r="P3" s="3520"/>
      <c r="Q3" s="3520"/>
      <c r="R3" s="3520"/>
      <c r="S3" s="3520"/>
      <c r="T3" s="3520"/>
      <c r="U3" s="3520"/>
      <c r="V3" s="3520"/>
      <c r="W3" s="3520"/>
      <c r="X3" s="1046"/>
      <c r="Y3" s="1046" t="s">
        <v>522</v>
      </c>
      <c r="Z3" s="407"/>
    </row>
    <row r="4" spans="1:29" x14ac:dyDescent="0.25">
      <c r="A4" s="3518"/>
      <c r="B4" s="1047" t="s">
        <v>3384</v>
      </c>
      <c r="C4" s="1048"/>
      <c r="D4" s="1048"/>
      <c r="E4" s="1049"/>
      <c r="F4" s="1048"/>
      <c r="G4" s="1048"/>
      <c r="H4" s="1048"/>
      <c r="I4" s="1048"/>
      <c r="J4" s="1050"/>
      <c r="K4" s="3521" t="s">
        <v>3385</v>
      </c>
      <c r="L4" s="1048" t="s">
        <v>3386</v>
      </c>
      <c r="M4" s="1048"/>
      <c r="N4" s="1048"/>
      <c r="O4" s="1048"/>
      <c r="P4" s="1048"/>
      <c r="Q4" s="1048"/>
      <c r="R4" s="1048"/>
      <c r="S4" s="1048"/>
      <c r="T4" s="1048"/>
      <c r="U4" s="1048"/>
      <c r="V4" s="1048"/>
      <c r="W4" s="1048"/>
      <c r="X4" s="1051"/>
      <c r="Y4" s="1052" t="s">
        <v>3387</v>
      </c>
      <c r="Z4" s="407"/>
    </row>
    <row r="5" spans="1:29" x14ac:dyDescent="0.25">
      <c r="A5" s="3518"/>
      <c r="B5" s="1053" t="s">
        <v>407</v>
      </c>
      <c r="C5" s="1054" t="s">
        <v>3388</v>
      </c>
      <c r="D5" s="1054" t="s">
        <v>3389</v>
      </c>
      <c r="E5" s="1055" t="s">
        <v>3390</v>
      </c>
      <c r="F5" s="1054" t="s">
        <v>3391</v>
      </c>
      <c r="G5" s="1054" t="s">
        <v>3392</v>
      </c>
      <c r="H5" s="1054" t="s">
        <v>3393</v>
      </c>
      <c r="I5" s="1054" t="s">
        <v>3394</v>
      </c>
      <c r="J5" s="1056" t="s">
        <v>3309</v>
      </c>
      <c r="K5" s="3522"/>
      <c r="L5" s="1054" t="s">
        <v>3395</v>
      </c>
      <c r="M5" s="1054" t="s">
        <v>3396</v>
      </c>
      <c r="N5" s="1054" t="s">
        <v>3397</v>
      </c>
      <c r="O5" s="1054" t="s">
        <v>3398</v>
      </c>
      <c r="P5" s="1054" t="s">
        <v>3399</v>
      </c>
      <c r="Q5" s="1054" t="s">
        <v>3400</v>
      </c>
      <c r="R5" s="1054" t="s">
        <v>3401</v>
      </c>
      <c r="S5" s="1054" t="s">
        <v>3402</v>
      </c>
      <c r="T5" s="1054" t="s">
        <v>3403</v>
      </c>
      <c r="U5" s="1054" t="s">
        <v>3404</v>
      </c>
      <c r="V5" s="1054" t="s">
        <v>3405</v>
      </c>
      <c r="W5" s="1054" t="s">
        <v>3406</v>
      </c>
      <c r="X5" s="1056" t="s">
        <v>3309</v>
      </c>
      <c r="Y5" s="1052" t="s">
        <v>3407</v>
      </c>
      <c r="Z5" s="407"/>
    </row>
    <row r="6" spans="1:29" ht="17.25" thickBot="1" x14ac:dyDescent="0.3">
      <c r="A6" s="1057"/>
      <c r="B6" s="1058" t="s">
        <v>3408</v>
      </c>
      <c r="C6" s="1059"/>
      <c r="D6" s="1059"/>
      <c r="E6" s="1060"/>
      <c r="F6" s="1059"/>
      <c r="G6" s="1059"/>
      <c r="H6" s="1059"/>
      <c r="I6" s="1059"/>
      <c r="J6" s="1061"/>
      <c r="K6" s="1058" t="s">
        <v>3409</v>
      </c>
      <c r="L6" s="1059" t="s">
        <v>3409</v>
      </c>
      <c r="M6" s="1059"/>
      <c r="N6" s="1059"/>
      <c r="O6" s="1059"/>
      <c r="P6" s="1059"/>
      <c r="Q6" s="1059"/>
      <c r="R6" s="1059"/>
      <c r="S6" s="1059"/>
      <c r="T6" s="1059" t="s">
        <v>3410</v>
      </c>
      <c r="U6" s="1059"/>
      <c r="V6" s="1059"/>
      <c r="W6" s="1059"/>
      <c r="X6" s="1061"/>
      <c r="Y6" s="1062" t="s">
        <v>3383</v>
      </c>
      <c r="Z6" s="407"/>
    </row>
    <row r="7" spans="1:29" ht="3.75" hidden="1" customHeight="1" x14ac:dyDescent="0.25">
      <c r="A7" s="1063"/>
      <c r="B7" s="1064"/>
      <c r="C7" s="1065"/>
      <c r="D7" s="1065"/>
      <c r="E7" s="1066"/>
      <c r="F7" s="1065"/>
      <c r="G7" s="1065"/>
      <c r="H7" s="1065"/>
      <c r="I7" s="1065"/>
      <c r="J7" s="1067"/>
      <c r="K7" s="1064"/>
      <c r="L7" s="1068"/>
      <c r="M7" s="1068"/>
      <c r="N7" s="1068"/>
      <c r="O7" s="1068"/>
      <c r="P7" s="1068"/>
      <c r="Q7" s="1068"/>
      <c r="R7" s="1068"/>
      <c r="S7" s="1068"/>
      <c r="T7" s="1068"/>
      <c r="U7" s="1068"/>
      <c r="V7" s="1065"/>
      <c r="W7" s="1065"/>
      <c r="X7" s="1067"/>
      <c r="Y7" s="1069"/>
      <c r="Z7" s="407"/>
    </row>
    <row r="8" spans="1:29" ht="28.5" hidden="1" customHeight="1" x14ac:dyDescent="0.25">
      <c r="A8" s="1070">
        <v>35947</v>
      </c>
      <c r="B8" s="1071">
        <v>21.8</v>
      </c>
      <c r="C8" s="1072">
        <v>0</v>
      </c>
      <c r="D8" s="1072">
        <v>179.5</v>
      </c>
      <c r="E8" s="1072">
        <v>846</v>
      </c>
      <c r="F8" s="1072">
        <v>860.5</v>
      </c>
      <c r="G8" s="1072">
        <v>1426.8</v>
      </c>
      <c r="H8" s="1072">
        <v>2330.3000000000002</v>
      </c>
      <c r="I8" s="1072">
        <v>0</v>
      </c>
      <c r="J8" s="1073">
        <v>5835.4929099999999</v>
      </c>
      <c r="K8" s="1071">
        <v>6.6</v>
      </c>
      <c r="L8" s="1072">
        <v>11.7</v>
      </c>
      <c r="M8" s="1072"/>
      <c r="N8" s="1072">
        <v>17.8</v>
      </c>
      <c r="O8" s="1072">
        <v>53.5</v>
      </c>
      <c r="P8" s="1072">
        <v>66.3</v>
      </c>
      <c r="Q8" s="1072">
        <v>15.1</v>
      </c>
      <c r="R8" s="1072">
        <v>6.5</v>
      </c>
      <c r="S8" s="1072">
        <v>15.7</v>
      </c>
      <c r="T8" s="1072">
        <v>2.5</v>
      </c>
      <c r="U8" s="1072">
        <v>3.7</v>
      </c>
      <c r="V8" s="1072">
        <v>0.3</v>
      </c>
      <c r="W8" s="1072">
        <v>0.2</v>
      </c>
      <c r="X8" s="1073">
        <v>199.9</v>
      </c>
      <c r="Y8" s="1074">
        <v>6035.3929099999996</v>
      </c>
      <c r="Z8" s="1075"/>
    </row>
    <row r="9" spans="1:29" ht="28.5" hidden="1" customHeight="1" x14ac:dyDescent="0.25">
      <c r="A9" s="1070">
        <v>36039</v>
      </c>
      <c r="B9" s="1071">
        <v>21.7</v>
      </c>
      <c r="C9" s="1072">
        <v>0</v>
      </c>
      <c r="D9" s="1072">
        <v>184.7</v>
      </c>
      <c r="E9" s="1072">
        <v>877.3</v>
      </c>
      <c r="F9" s="1072">
        <v>933</v>
      </c>
      <c r="G9" s="1072">
        <v>1518.8</v>
      </c>
      <c r="H9" s="1072">
        <v>2356.9</v>
      </c>
      <c r="I9" s="1072">
        <v>0</v>
      </c>
      <c r="J9" s="1073">
        <v>6056.2</v>
      </c>
      <c r="K9" s="1071">
        <v>6.6</v>
      </c>
      <c r="L9" s="1072">
        <v>11.7</v>
      </c>
      <c r="M9" s="1072"/>
      <c r="N9" s="1072">
        <v>26.9</v>
      </c>
      <c r="O9" s="1072">
        <v>55.2</v>
      </c>
      <c r="P9" s="1072">
        <v>66.8</v>
      </c>
      <c r="Q9" s="1072">
        <v>15.5</v>
      </c>
      <c r="R9" s="1072">
        <v>6.4</v>
      </c>
      <c r="S9" s="1072">
        <v>16.100000000000001</v>
      </c>
      <c r="T9" s="1072">
        <v>2.5</v>
      </c>
      <c r="U9" s="1072">
        <v>3.8</v>
      </c>
      <c r="V9" s="1072">
        <v>0.3</v>
      </c>
      <c r="W9" s="1072">
        <v>0.2</v>
      </c>
      <c r="X9" s="1073">
        <v>212.1</v>
      </c>
      <c r="Y9" s="1074">
        <v>6268.3</v>
      </c>
      <c r="Z9" s="407"/>
    </row>
    <row r="10" spans="1:29" ht="28.5" hidden="1" customHeight="1" x14ac:dyDescent="0.25">
      <c r="A10" s="1070">
        <v>36130</v>
      </c>
      <c r="B10" s="1071">
        <v>21.6</v>
      </c>
      <c r="C10" s="1072">
        <v>21.6</v>
      </c>
      <c r="D10" s="1072">
        <v>208.5</v>
      </c>
      <c r="E10" s="1072">
        <v>1063.0999999999999</v>
      </c>
      <c r="F10" s="1072">
        <v>1173.4000000000001</v>
      </c>
      <c r="G10" s="1072">
        <v>1841.1</v>
      </c>
      <c r="H10" s="1072">
        <v>3145.8</v>
      </c>
      <c r="I10" s="1072">
        <v>196.1</v>
      </c>
      <c r="J10" s="1073">
        <v>7814.4</v>
      </c>
      <c r="K10" s="1071">
        <v>6.6</v>
      </c>
      <c r="L10" s="1072">
        <v>11.8</v>
      </c>
      <c r="M10" s="1072"/>
      <c r="N10" s="1072">
        <v>51.8</v>
      </c>
      <c r="O10" s="1072">
        <v>58.9</v>
      </c>
      <c r="P10" s="1072">
        <v>69.3</v>
      </c>
      <c r="Q10" s="1072">
        <v>15.9</v>
      </c>
      <c r="R10" s="1072">
        <v>6.4</v>
      </c>
      <c r="S10" s="1072">
        <v>16.600000000000001</v>
      </c>
      <c r="T10" s="1072">
        <v>2.5</v>
      </c>
      <c r="U10" s="1072">
        <v>3.9</v>
      </c>
      <c r="V10" s="1072">
        <v>0.3</v>
      </c>
      <c r="W10" s="1072">
        <v>0.2</v>
      </c>
      <c r="X10" s="1073">
        <v>244.3</v>
      </c>
      <c r="Y10" s="1074">
        <v>8058.7</v>
      </c>
      <c r="Z10" s="1075"/>
    </row>
    <row r="11" spans="1:29" ht="28.5" hidden="1" customHeight="1" x14ac:dyDescent="0.25">
      <c r="A11" s="1070">
        <v>36220</v>
      </c>
      <c r="B11" s="1071">
        <v>21.6</v>
      </c>
      <c r="C11" s="1072">
        <v>23.5</v>
      </c>
      <c r="D11" s="1072">
        <v>185</v>
      </c>
      <c r="E11" s="1072">
        <v>906.5</v>
      </c>
      <c r="F11" s="1072">
        <v>1022.4</v>
      </c>
      <c r="G11" s="1072">
        <v>1441.8</v>
      </c>
      <c r="H11" s="1072">
        <v>2565.5</v>
      </c>
      <c r="I11" s="1072">
        <v>213.9</v>
      </c>
      <c r="J11" s="1073">
        <v>6498.1</v>
      </c>
      <c r="K11" s="1071">
        <v>6.7</v>
      </c>
      <c r="L11" s="1072">
        <v>12</v>
      </c>
      <c r="M11" s="1072"/>
      <c r="N11" s="1072">
        <v>64.599999999999994</v>
      </c>
      <c r="O11" s="1072">
        <v>55.3</v>
      </c>
      <c r="P11" s="1072">
        <v>68.8</v>
      </c>
      <c r="Q11" s="1072">
        <v>16.100000000000001</v>
      </c>
      <c r="R11" s="1072">
        <v>6.4</v>
      </c>
      <c r="S11" s="1072">
        <v>16.899999999999999</v>
      </c>
      <c r="T11" s="1072">
        <v>2.4</v>
      </c>
      <c r="U11" s="1072">
        <v>3.9</v>
      </c>
      <c r="V11" s="1072">
        <v>0.3</v>
      </c>
      <c r="W11" s="1072">
        <v>0.2</v>
      </c>
      <c r="X11" s="1073">
        <v>253.6</v>
      </c>
      <c r="Y11" s="1074">
        <v>6751.7</v>
      </c>
      <c r="Z11" s="1075"/>
    </row>
    <row r="12" spans="1:29" ht="28.5" hidden="1" customHeight="1" x14ac:dyDescent="0.25">
      <c r="A12" s="1070">
        <v>39448</v>
      </c>
      <c r="B12" s="1071">
        <v>228.1</v>
      </c>
      <c r="C12" s="1072">
        <v>166.9</v>
      </c>
      <c r="D12" s="1072">
        <v>231.3</v>
      </c>
      <c r="E12" s="1072">
        <v>923.4</v>
      </c>
      <c r="F12" s="1072">
        <v>1294.4000000000001</v>
      </c>
      <c r="G12" s="1072">
        <v>2078.1999999999998</v>
      </c>
      <c r="H12" s="1072">
        <v>9790</v>
      </c>
      <c r="I12" s="1072">
        <v>724.3</v>
      </c>
      <c r="J12" s="1073">
        <v>15436.616595</v>
      </c>
      <c r="K12" s="1071">
        <v>7</v>
      </c>
      <c r="L12" s="1072">
        <v>12.8</v>
      </c>
      <c r="M12" s="1072">
        <v>4.0999999999999996</v>
      </c>
      <c r="N12" s="1072">
        <v>203.6</v>
      </c>
      <c r="O12" s="1072">
        <v>86.2</v>
      </c>
      <c r="P12" s="1072">
        <v>103.3</v>
      </c>
      <c r="Q12" s="1072">
        <v>24.5</v>
      </c>
      <c r="R12" s="1072">
        <v>6.4</v>
      </c>
      <c r="S12" s="1072">
        <v>31</v>
      </c>
      <c r="T12" s="1072">
        <v>2.4</v>
      </c>
      <c r="U12" s="1072">
        <v>7.1</v>
      </c>
      <c r="V12" s="1072">
        <v>0.3</v>
      </c>
      <c r="W12" s="1072">
        <v>0.2</v>
      </c>
      <c r="X12" s="1073">
        <v>488.9</v>
      </c>
      <c r="Y12" s="1074">
        <v>15925.516594999999</v>
      </c>
      <c r="Z12" s="1075"/>
      <c r="AA12" s="1076"/>
      <c r="AB12" s="1076"/>
      <c r="AC12" s="1076"/>
    </row>
    <row r="13" spans="1:29" ht="28.5" hidden="1" customHeight="1" x14ac:dyDescent="0.25">
      <c r="A13" s="1070">
        <v>39479</v>
      </c>
      <c r="B13" s="1071">
        <v>228.09999999999854</v>
      </c>
      <c r="C13" s="1072">
        <v>162.30000000000001</v>
      </c>
      <c r="D13" s="1072">
        <v>225.4</v>
      </c>
      <c r="E13" s="1072">
        <v>913.2</v>
      </c>
      <c r="F13" s="1072">
        <v>1229.7</v>
      </c>
      <c r="G13" s="1072">
        <v>1964.2</v>
      </c>
      <c r="H13" s="1072">
        <v>9538.1</v>
      </c>
      <c r="I13" s="1072">
        <v>703.6</v>
      </c>
      <c r="J13" s="1073">
        <v>14964.575835</v>
      </c>
      <c r="K13" s="1071">
        <v>7</v>
      </c>
      <c r="L13" s="1072">
        <v>12.8</v>
      </c>
      <c r="M13" s="1072">
        <v>8.8000000000000007</v>
      </c>
      <c r="N13" s="1072">
        <v>203.4</v>
      </c>
      <c r="O13" s="1072">
        <v>86.3</v>
      </c>
      <c r="P13" s="1072">
        <v>104</v>
      </c>
      <c r="Q13" s="1072">
        <v>24.6</v>
      </c>
      <c r="R13" s="1072">
        <v>6.4</v>
      </c>
      <c r="S13" s="1072">
        <v>31.1</v>
      </c>
      <c r="T13" s="1072">
        <v>2.4</v>
      </c>
      <c r="U13" s="1072">
        <v>7.2</v>
      </c>
      <c r="V13" s="1072">
        <v>0.3</v>
      </c>
      <c r="W13" s="1072">
        <v>0.2</v>
      </c>
      <c r="X13" s="1073">
        <v>494.5</v>
      </c>
      <c r="Y13" s="1074">
        <v>15458.975834999999</v>
      </c>
      <c r="Z13" s="1075"/>
      <c r="AA13" s="1076"/>
      <c r="AB13" s="1076"/>
      <c r="AC13" s="1076"/>
    </row>
    <row r="14" spans="1:29" ht="28.5" hidden="1" customHeight="1" x14ac:dyDescent="0.25">
      <c r="A14" s="1070">
        <v>39508</v>
      </c>
      <c r="B14" s="1071">
        <v>228</v>
      </c>
      <c r="C14" s="1072">
        <v>155.6</v>
      </c>
      <c r="D14" s="1072">
        <v>224.1</v>
      </c>
      <c r="E14" s="1072">
        <v>885.2</v>
      </c>
      <c r="F14" s="1072">
        <v>1220.4000000000001</v>
      </c>
      <c r="G14" s="1072">
        <v>1878.9</v>
      </c>
      <c r="H14" s="1072">
        <v>9399.7999999999993</v>
      </c>
      <c r="I14" s="1072">
        <v>693.3</v>
      </c>
      <c r="J14" s="1073">
        <v>14685.322885</v>
      </c>
      <c r="K14" s="1071">
        <v>7</v>
      </c>
      <c r="L14" s="1072">
        <v>12.8</v>
      </c>
      <c r="M14" s="1072">
        <v>13.47024</v>
      </c>
      <c r="N14" s="1072">
        <v>203.34013999999999</v>
      </c>
      <c r="O14" s="1072">
        <v>86.178015000000002</v>
      </c>
      <c r="P14" s="1072">
        <v>104.259045</v>
      </c>
      <c r="Q14" s="1072">
        <v>24.6116755</v>
      </c>
      <c r="R14" s="1072">
        <v>6.3554042500000003</v>
      </c>
      <c r="S14" s="1072">
        <v>31.303156600000001</v>
      </c>
      <c r="T14" s="1072">
        <v>2.4</v>
      </c>
      <c r="U14" s="1072">
        <v>7.2</v>
      </c>
      <c r="V14" s="1072">
        <v>0.3</v>
      </c>
      <c r="W14" s="1072">
        <v>0.2</v>
      </c>
      <c r="X14" s="1073">
        <v>499.51767634999999</v>
      </c>
      <c r="Y14" s="1074">
        <v>15184.84056135</v>
      </c>
      <c r="Z14" s="1075"/>
      <c r="AA14" s="1076"/>
      <c r="AB14" s="1076"/>
      <c r="AC14" s="1076"/>
    </row>
    <row r="15" spans="1:29" ht="28.5" hidden="1" customHeight="1" x14ac:dyDescent="0.25">
      <c r="A15" s="1070">
        <v>39539</v>
      </c>
      <c r="B15" s="1071">
        <v>228</v>
      </c>
      <c r="C15" s="1072">
        <v>150.5</v>
      </c>
      <c r="D15" s="1072">
        <v>224.1</v>
      </c>
      <c r="E15" s="1072">
        <v>899.9</v>
      </c>
      <c r="F15" s="1072">
        <v>1213.2</v>
      </c>
      <c r="G15" s="1072">
        <v>1911.1</v>
      </c>
      <c r="H15" s="1072">
        <v>9330.1</v>
      </c>
      <c r="I15" s="1072">
        <v>733.2</v>
      </c>
      <c r="J15" s="1073">
        <v>14690.1</v>
      </c>
      <c r="K15" s="1071">
        <v>7</v>
      </c>
      <c r="L15" s="1072">
        <v>12.8</v>
      </c>
      <c r="M15" s="1072">
        <v>21</v>
      </c>
      <c r="N15" s="1072">
        <v>201.7</v>
      </c>
      <c r="O15" s="1072">
        <v>85.9</v>
      </c>
      <c r="P15" s="1072">
        <v>104.7</v>
      </c>
      <c r="Q15" s="1072">
        <v>24.6</v>
      </c>
      <c r="R15" s="1072">
        <v>6.4</v>
      </c>
      <c r="S15" s="1072">
        <v>31.3</v>
      </c>
      <c r="T15" s="1072">
        <v>2.4</v>
      </c>
      <c r="U15" s="1072">
        <v>7.3</v>
      </c>
      <c r="V15" s="1072">
        <v>0.3</v>
      </c>
      <c r="W15" s="1072">
        <v>0.2</v>
      </c>
      <c r="X15" s="1073">
        <v>505.6</v>
      </c>
      <c r="Y15" s="1074">
        <v>15195.7</v>
      </c>
      <c r="Z15" s="1075"/>
      <c r="AA15" s="1076"/>
      <c r="AB15" s="1076"/>
      <c r="AC15" s="1076"/>
    </row>
    <row r="16" spans="1:29" ht="28.5" hidden="1" customHeight="1" x14ac:dyDescent="0.25">
      <c r="A16" s="1070">
        <v>39569</v>
      </c>
      <c r="B16" s="1071">
        <v>228.1</v>
      </c>
      <c r="C16" s="1072">
        <v>145.9</v>
      </c>
      <c r="D16" s="1072">
        <v>223.7</v>
      </c>
      <c r="E16" s="1072">
        <v>875.2</v>
      </c>
      <c r="F16" s="1072">
        <v>1216.2</v>
      </c>
      <c r="G16" s="1072">
        <v>1857.7</v>
      </c>
      <c r="H16" s="1072">
        <v>9339</v>
      </c>
      <c r="I16" s="1072">
        <v>746.8</v>
      </c>
      <c r="J16" s="1073">
        <v>14632.557210000001</v>
      </c>
      <c r="K16" s="1071">
        <v>7</v>
      </c>
      <c r="L16" s="1072">
        <v>12.8</v>
      </c>
      <c r="M16" s="1072">
        <v>27.58</v>
      </c>
      <c r="N16" s="1072">
        <v>201.1</v>
      </c>
      <c r="O16" s="1072">
        <v>85.8</v>
      </c>
      <c r="P16" s="1072">
        <v>105</v>
      </c>
      <c r="Q16" s="1072">
        <v>24.7</v>
      </c>
      <c r="R16" s="1072">
        <v>6.4</v>
      </c>
      <c r="S16" s="1072">
        <v>31.4</v>
      </c>
      <c r="T16" s="1072">
        <v>2.4</v>
      </c>
      <c r="U16" s="1072">
        <v>7.3</v>
      </c>
      <c r="V16" s="1072">
        <v>0.3</v>
      </c>
      <c r="W16" s="1072">
        <v>0.2</v>
      </c>
      <c r="X16" s="1073">
        <v>511.98</v>
      </c>
      <c r="Y16" s="1074">
        <v>15144.53721</v>
      </c>
      <c r="Z16" s="1075"/>
      <c r="AA16" s="1076"/>
      <c r="AB16" s="1076"/>
      <c r="AC16" s="1076"/>
    </row>
    <row r="17" spans="1:29" ht="28.5" hidden="1" customHeight="1" x14ac:dyDescent="0.25">
      <c r="A17" s="1070">
        <v>39600</v>
      </c>
      <c r="B17" s="1071">
        <v>227.70000000000073</v>
      </c>
      <c r="C17" s="1072">
        <v>141.6</v>
      </c>
      <c r="D17" s="1072">
        <v>222.5</v>
      </c>
      <c r="E17" s="1072">
        <v>867.9</v>
      </c>
      <c r="F17" s="1072">
        <v>1198.5999999999999</v>
      </c>
      <c r="G17" s="1072">
        <v>1875.2</v>
      </c>
      <c r="H17" s="1072">
        <v>9259.2999999999993</v>
      </c>
      <c r="I17" s="1072">
        <v>776.1</v>
      </c>
      <c r="J17" s="1073">
        <v>14568.9</v>
      </c>
      <c r="K17" s="1071">
        <v>7.056</v>
      </c>
      <c r="L17" s="1072">
        <v>12.8</v>
      </c>
      <c r="M17" s="1072">
        <v>34.090000000000003</v>
      </c>
      <c r="N17" s="1072">
        <v>200.8</v>
      </c>
      <c r="O17" s="1072">
        <v>85.6</v>
      </c>
      <c r="P17" s="1072">
        <v>105.4</v>
      </c>
      <c r="Q17" s="1072">
        <v>24.86</v>
      </c>
      <c r="R17" s="1072">
        <v>6.3498999999999999</v>
      </c>
      <c r="S17" s="1072">
        <v>31.54</v>
      </c>
      <c r="T17" s="1072">
        <v>2.4302999999999999</v>
      </c>
      <c r="U17" s="1072">
        <v>7.39</v>
      </c>
      <c r="V17" s="1072">
        <v>0.33</v>
      </c>
      <c r="W17" s="1072">
        <v>0.22</v>
      </c>
      <c r="X17" s="1073">
        <v>518.79999999999995</v>
      </c>
      <c r="Y17" s="1074">
        <v>15087.699999999999</v>
      </c>
      <c r="Z17" s="1075"/>
      <c r="AA17" s="1076"/>
      <c r="AB17" s="1076"/>
      <c r="AC17" s="1076"/>
    </row>
    <row r="18" spans="1:29" ht="28.5" hidden="1" customHeight="1" x14ac:dyDescent="0.25">
      <c r="A18" s="1070">
        <v>39630</v>
      </c>
      <c r="B18" s="1071">
        <v>227.29999999999927</v>
      </c>
      <c r="C18" s="1072">
        <v>139.5</v>
      </c>
      <c r="D18" s="1072">
        <v>226</v>
      </c>
      <c r="E18" s="1072">
        <v>879.6</v>
      </c>
      <c r="F18" s="1072">
        <v>1238</v>
      </c>
      <c r="G18" s="1072">
        <v>1944</v>
      </c>
      <c r="H18" s="1072">
        <v>9572</v>
      </c>
      <c r="I18" s="1072">
        <v>865.7</v>
      </c>
      <c r="J18" s="1073">
        <v>15092.113185</v>
      </c>
      <c r="K18" s="1071">
        <v>7.1</v>
      </c>
      <c r="L18" s="1072">
        <v>12.8</v>
      </c>
      <c r="M18" s="1072">
        <v>40.47</v>
      </c>
      <c r="N18" s="1072">
        <v>200.6</v>
      </c>
      <c r="O18" s="1072">
        <v>85.7</v>
      </c>
      <c r="P18" s="1072">
        <v>105.7</v>
      </c>
      <c r="Q18" s="1072">
        <v>25</v>
      </c>
      <c r="R18" s="1072">
        <v>6.3</v>
      </c>
      <c r="S18" s="1072">
        <v>31.8</v>
      </c>
      <c r="T18" s="1072">
        <v>2.4</v>
      </c>
      <c r="U18" s="1072">
        <v>7.5</v>
      </c>
      <c r="V18" s="1072">
        <v>0.3</v>
      </c>
      <c r="W18" s="1072">
        <v>0.2</v>
      </c>
      <c r="X18" s="1073">
        <v>525.87</v>
      </c>
      <c r="Y18" s="1074">
        <v>15617.983185000001</v>
      </c>
      <c r="Z18" s="1075"/>
      <c r="AA18" s="1076"/>
      <c r="AB18" s="1076"/>
      <c r="AC18" s="1076"/>
    </row>
    <row r="19" spans="1:29" ht="28.5" hidden="1" customHeight="1" x14ac:dyDescent="0.25">
      <c r="A19" s="1070">
        <v>39661</v>
      </c>
      <c r="B19" s="1071">
        <v>227.18999999999869</v>
      </c>
      <c r="C19" s="1072">
        <v>138.6</v>
      </c>
      <c r="D19" s="1072">
        <v>232.2</v>
      </c>
      <c r="E19" s="1072">
        <v>898.1</v>
      </c>
      <c r="F19" s="1072">
        <v>1234.3</v>
      </c>
      <c r="G19" s="1072">
        <v>1932.9</v>
      </c>
      <c r="H19" s="1072">
        <v>9622.1</v>
      </c>
      <c r="I19" s="1072">
        <v>921.01</v>
      </c>
      <c r="J19" s="1073">
        <v>15206.3951</v>
      </c>
      <c r="K19" s="1071">
        <v>7.0739999999999998</v>
      </c>
      <c r="L19" s="1072">
        <v>12.831</v>
      </c>
      <c r="M19" s="1072">
        <v>47.2</v>
      </c>
      <c r="N19" s="1072">
        <v>200.4</v>
      </c>
      <c r="O19" s="1072">
        <v>85.8</v>
      </c>
      <c r="P19" s="1072">
        <v>106</v>
      </c>
      <c r="Q19" s="1072">
        <v>25.1</v>
      </c>
      <c r="R19" s="1072">
        <v>6.3</v>
      </c>
      <c r="S19" s="1072">
        <v>32</v>
      </c>
      <c r="T19" s="1072">
        <v>2.4</v>
      </c>
      <c r="U19" s="1072">
        <v>7.5</v>
      </c>
      <c r="V19" s="1072">
        <v>0.3</v>
      </c>
      <c r="W19" s="1072">
        <v>0.2</v>
      </c>
      <c r="X19" s="1073">
        <v>533.20500000000004</v>
      </c>
      <c r="Y19" s="1074">
        <v>15739.6001</v>
      </c>
      <c r="Z19" s="1075"/>
      <c r="AA19" s="1076"/>
      <c r="AB19" s="1076"/>
      <c r="AC19" s="1076"/>
    </row>
    <row r="20" spans="1:29" ht="28.5" hidden="1" customHeight="1" x14ac:dyDescent="0.25">
      <c r="A20" s="1070">
        <v>39692</v>
      </c>
      <c r="B20" s="1071">
        <v>226.59999999999854</v>
      </c>
      <c r="C20" s="1072">
        <v>140.1</v>
      </c>
      <c r="D20" s="1072">
        <v>240.3</v>
      </c>
      <c r="E20" s="1072">
        <v>892.4</v>
      </c>
      <c r="F20" s="1072">
        <v>1250.7</v>
      </c>
      <c r="G20" s="1072">
        <v>1966.4</v>
      </c>
      <c r="H20" s="1072">
        <v>9647.7000000000007</v>
      </c>
      <c r="I20" s="1072">
        <v>951.6</v>
      </c>
      <c r="J20" s="1073">
        <v>15315.8</v>
      </c>
      <c r="K20" s="1071">
        <v>8</v>
      </c>
      <c r="L20" s="1072">
        <v>12.831</v>
      </c>
      <c r="M20" s="1072">
        <v>56.2</v>
      </c>
      <c r="N20" s="1072">
        <v>203.8</v>
      </c>
      <c r="O20" s="1072">
        <v>86.3</v>
      </c>
      <c r="P20" s="1072">
        <v>106.2</v>
      </c>
      <c r="Q20" s="1072">
        <v>25.3</v>
      </c>
      <c r="R20" s="1072">
        <v>6.3</v>
      </c>
      <c r="S20" s="1072">
        <v>32.200000000000003</v>
      </c>
      <c r="T20" s="1072">
        <v>2.4</v>
      </c>
      <c r="U20" s="1072">
        <v>7.6</v>
      </c>
      <c r="V20" s="1072">
        <v>0.3</v>
      </c>
      <c r="W20" s="1072">
        <v>0.2</v>
      </c>
      <c r="X20" s="1073">
        <v>547.70000000000005</v>
      </c>
      <c r="Y20" s="1074">
        <v>15863.5</v>
      </c>
      <c r="Z20" s="1075"/>
      <c r="AA20" s="1076"/>
      <c r="AB20" s="1076"/>
      <c r="AC20" s="1076"/>
    </row>
    <row r="21" spans="1:29" ht="28.5" hidden="1" customHeight="1" x14ac:dyDescent="0.25">
      <c r="A21" s="1070">
        <v>39722</v>
      </c>
      <c r="B21" s="1071">
        <v>226.6</v>
      </c>
      <c r="C21" s="1072">
        <v>145.19999999999999</v>
      </c>
      <c r="D21" s="1072">
        <v>227</v>
      </c>
      <c r="E21" s="1072">
        <v>913.5</v>
      </c>
      <c r="F21" s="1072">
        <v>1271.7</v>
      </c>
      <c r="G21" s="1072">
        <v>1996.8</v>
      </c>
      <c r="H21" s="1072">
        <v>9826.2999999999993</v>
      </c>
      <c r="I21" s="1072">
        <v>1016.8</v>
      </c>
      <c r="J21" s="1073">
        <v>15623.885180000001</v>
      </c>
      <c r="K21" s="1071">
        <v>8.0610079700000004</v>
      </c>
      <c r="L21" s="1072">
        <v>12.827</v>
      </c>
      <c r="M21" s="1072">
        <v>65.2</v>
      </c>
      <c r="N21" s="1072">
        <v>206.2</v>
      </c>
      <c r="O21" s="1072">
        <v>87.1</v>
      </c>
      <c r="P21" s="1072">
        <v>106.2</v>
      </c>
      <c r="Q21" s="1072">
        <v>25.4</v>
      </c>
      <c r="R21" s="1072">
        <v>6.3</v>
      </c>
      <c r="S21" s="1072">
        <v>32.4</v>
      </c>
      <c r="T21" s="1072">
        <v>2.4</v>
      </c>
      <c r="U21" s="1072">
        <v>7.6</v>
      </c>
      <c r="V21" s="1072">
        <v>0.3</v>
      </c>
      <c r="W21" s="1072">
        <v>0.2</v>
      </c>
      <c r="X21" s="1073">
        <v>560.18800796999994</v>
      </c>
      <c r="Y21" s="1074">
        <v>16184.073187970002</v>
      </c>
      <c r="Z21" s="1075"/>
      <c r="AA21" s="1076"/>
      <c r="AB21" s="1076"/>
      <c r="AC21" s="1076"/>
    </row>
    <row r="22" spans="1:29" ht="28.5" hidden="1" customHeight="1" x14ac:dyDescent="0.25">
      <c r="A22" s="1070">
        <v>39753</v>
      </c>
      <c r="B22" s="1071">
        <v>226.6</v>
      </c>
      <c r="C22" s="1072">
        <v>146.19999999999999</v>
      </c>
      <c r="D22" s="3290">
        <v>220.6</v>
      </c>
      <c r="E22" s="3290">
        <v>913</v>
      </c>
      <c r="F22" s="3290">
        <v>1281.3</v>
      </c>
      <c r="G22" s="3290">
        <v>2053.8000000000002</v>
      </c>
      <c r="H22" s="3290">
        <v>10084.6</v>
      </c>
      <c r="I22" s="1072">
        <v>1052.9000000000001</v>
      </c>
      <c r="J22" s="1073">
        <v>15979</v>
      </c>
      <c r="K22" s="1071">
        <v>8.0632180000000009</v>
      </c>
      <c r="L22" s="1072">
        <v>12.839</v>
      </c>
      <c r="M22" s="1072">
        <v>72.73</v>
      </c>
      <c r="N22" s="1072">
        <v>208.4</v>
      </c>
      <c r="O22" s="1072">
        <v>87.7</v>
      </c>
      <c r="P22" s="1072">
        <v>106.5</v>
      </c>
      <c r="Q22" s="1072">
        <v>25.5</v>
      </c>
      <c r="R22" s="1072">
        <v>6.3</v>
      </c>
      <c r="S22" s="1072">
        <v>32.6</v>
      </c>
      <c r="T22" s="1072">
        <v>2.4</v>
      </c>
      <c r="U22" s="1072">
        <v>7.7</v>
      </c>
      <c r="V22" s="1072">
        <v>0.3</v>
      </c>
      <c r="W22" s="1072">
        <v>0.2</v>
      </c>
      <c r="X22" s="1073">
        <v>571.33221800000001</v>
      </c>
      <c r="Y22" s="1074">
        <v>16550.332218</v>
      </c>
      <c r="Z22" s="1075"/>
      <c r="AA22" s="1076"/>
      <c r="AB22" s="1076"/>
      <c r="AC22" s="1076"/>
    </row>
    <row r="23" spans="1:29" ht="28.5" hidden="1" customHeight="1" x14ac:dyDescent="0.25">
      <c r="A23" s="1070">
        <v>39783</v>
      </c>
      <c r="B23" s="1071">
        <v>226.59999999999854</v>
      </c>
      <c r="C23" s="1072">
        <v>165.5</v>
      </c>
      <c r="D23" s="1072">
        <v>229</v>
      </c>
      <c r="E23" s="1072">
        <v>1113</v>
      </c>
      <c r="F23" s="1072">
        <v>1573.8</v>
      </c>
      <c r="G23" s="1072">
        <v>2547.3000000000002</v>
      </c>
      <c r="H23" s="1072">
        <v>12585.3</v>
      </c>
      <c r="I23" s="1072">
        <v>1155.3</v>
      </c>
      <c r="J23" s="1073">
        <v>19595.8</v>
      </c>
      <c r="K23" s="1071">
        <v>8.0632180000000009</v>
      </c>
      <c r="L23" s="1072">
        <v>12.9</v>
      </c>
      <c r="M23" s="1072">
        <v>86.8</v>
      </c>
      <c r="N23" s="1072">
        <v>213.1</v>
      </c>
      <c r="O23" s="1072">
        <v>89.2</v>
      </c>
      <c r="P23" s="1072">
        <v>109</v>
      </c>
      <c r="Q23" s="1072">
        <v>26</v>
      </c>
      <c r="R23" s="1072">
        <v>6.3</v>
      </c>
      <c r="S23" s="1072">
        <v>32.9</v>
      </c>
      <c r="T23" s="1072">
        <v>2.4</v>
      </c>
      <c r="U23" s="1072">
        <v>7.7</v>
      </c>
      <c r="V23" s="1072">
        <v>0.3</v>
      </c>
      <c r="W23" s="1072">
        <v>0.2</v>
      </c>
      <c r="X23" s="1073">
        <v>595</v>
      </c>
      <c r="Y23" s="1074">
        <v>20190.8</v>
      </c>
      <c r="Z23" s="1075"/>
      <c r="AA23" s="1076"/>
      <c r="AB23" s="1076"/>
      <c r="AC23" s="1076"/>
    </row>
    <row r="24" spans="1:29" ht="28.5" hidden="1" customHeight="1" x14ac:dyDescent="0.25">
      <c r="A24" s="1070">
        <v>39814</v>
      </c>
      <c r="B24" s="1071">
        <v>226.60000000000218</v>
      </c>
      <c r="C24" s="1072">
        <v>166.6</v>
      </c>
      <c r="D24" s="1072">
        <v>226.2</v>
      </c>
      <c r="E24" s="1072">
        <v>990.3</v>
      </c>
      <c r="F24" s="1072">
        <v>1352.6</v>
      </c>
      <c r="G24" s="1072">
        <v>2162.3000000000002</v>
      </c>
      <c r="H24" s="1072">
        <v>11224.3</v>
      </c>
      <c r="I24" s="1072">
        <v>1116.8</v>
      </c>
      <c r="J24" s="1073">
        <v>17465.7</v>
      </c>
      <c r="K24" s="1071">
        <v>8.1</v>
      </c>
      <c r="L24" s="1072">
        <v>12.9</v>
      </c>
      <c r="M24" s="1072">
        <v>89.4</v>
      </c>
      <c r="N24" s="1072">
        <v>213.5</v>
      </c>
      <c r="O24" s="1072">
        <v>89.3</v>
      </c>
      <c r="P24" s="1072">
        <v>109.2</v>
      </c>
      <c r="Q24" s="1072">
        <v>26.1</v>
      </c>
      <c r="R24" s="1072">
        <v>6.3</v>
      </c>
      <c r="S24" s="1072">
        <v>33</v>
      </c>
      <c r="T24" s="1072">
        <v>2.4</v>
      </c>
      <c r="U24" s="1072">
        <v>7.8</v>
      </c>
      <c r="V24" s="1072">
        <v>0.3</v>
      </c>
      <c r="W24" s="1072">
        <v>0.2</v>
      </c>
      <c r="X24" s="1073">
        <v>598.4</v>
      </c>
      <c r="Y24" s="1074">
        <v>18064.2</v>
      </c>
      <c r="Z24" s="1075"/>
      <c r="AA24" s="1076"/>
      <c r="AB24" s="1076"/>
      <c r="AC24" s="1076"/>
    </row>
    <row r="25" spans="1:29" ht="28.5" hidden="1" customHeight="1" x14ac:dyDescent="0.25">
      <c r="A25" s="1070">
        <v>39845</v>
      </c>
      <c r="B25" s="1071">
        <v>225.5</v>
      </c>
      <c r="C25" s="1072">
        <v>161.69999999999999</v>
      </c>
      <c r="D25" s="1072">
        <v>219.1</v>
      </c>
      <c r="E25" s="1072">
        <v>979.6</v>
      </c>
      <c r="F25" s="1072">
        <v>1315</v>
      </c>
      <c r="G25" s="1072">
        <v>2087.9</v>
      </c>
      <c r="H25" s="1072">
        <v>10977.6</v>
      </c>
      <c r="I25" s="1072">
        <v>1089.0999999999999</v>
      </c>
      <c r="J25" s="1073">
        <v>17055.5</v>
      </c>
      <c r="K25" s="1071">
        <v>8.1</v>
      </c>
      <c r="L25" s="1072">
        <v>12.9</v>
      </c>
      <c r="M25" s="1072">
        <v>90.1</v>
      </c>
      <c r="N25" s="1072">
        <v>213</v>
      </c>
      <c r="O25" s="1072">
        <v>89.3</v>
      </c>
      <c r="P25" s="1072">
        <v>109.3</v>
      </c>
      <c r="Q25" s="1072">
        <v>26.1</v>
      </c>
      <c r="R25" s="1072">
        <v>6.3</v>
      </c>
      <c r="S25" s="1072">
        <v>33.200000000000003</v>
      </c>
      <c r="T25" s="1072">
        <v>2.4</v>
      </c>
      <c r="U25" s="1072">
        <v>7.8</v>
      </c>
      <c r="V25" s="1072">
        <v>0.3</v>
      </c>
      <c r="W25" s="1072">
        <v>0.2</v>
      </c>
      <c r="X25" s="1073">
        <v>599.1</v>
      </c>
      <c r="Y25" s="1074">
        <v>17654.7</v>
      </c>
      <c r="Z25" s="1075"/>
      <c r="AA25" s="1076"/>
      <c r="AB25" s="1076"/>
      <c r="AC25" s="1076"/>
    </row>
    <row r="26" spans="1:29" ht="28.5" hidden="1" customHeight="1" x14ac:dyDescent="0.25">
      <c r="A26" s="1070">
        <v>39873</v>
      </c>
      <c r="B26" s="1071">
        <v>225.10000000000218</v>
      </c>
      <c r="C26" s="1072">
        <v>157.9</v>
      </c>
      <c r="D26" s="1072">
        <v>217.8</v>
      </c>
      <c r="E26" s="1072">
        <v>936.1</v>
      </c>
      <c r="F26" s="1072">
        <v>1294</v>
      </c>
      <c r="G26" s="1072">
        <v>2027.5</v>
      </c>
      <c r="H26" s="1072">
        <v>10783.8</v>
      </c>
      <c r="I26" s="1072">
        <v>1069</v>
      </c>
      <c r="J26" s="1073">
        <v>16711.2</v>
      </c>
      <c r="K26" s="1071">
        <v>8.1</v>
      </c>
      <c r="L26" s="1072">
        <v>12.9</v>
      </c>
      <c r="M26" s="1072">
        <v>91.1</v>
      </c>
      <c r="N26" s="1072">
        <v>212.3</v>
      </c>
      <c r="O26" s="1072">
        <v>89.2</v>
      </c>
      <c r="P26" s="1072">
        <v>110.2</v>
      </c>
      <c r="Q26" s="1072">
        <v>26.2</v>
      </c>
      <c r="R26" s="1072">
        <v>6.3</v>
      </c>
      <c r="S26" s="1072">
        <v>33.299999999999997</v>
      </c>
      <c r="T26" s="1072">
        <v>2.4</v>
      </c>
      <c r="U26" s="1072">
        <v>7.9</v>
      </c>
      <c r="V26" s="1072">
        <v>0.3</v>
      </c>
      <c r="W26" s="1072">
        <v>0.2</v>
      </c>
      <c r="X26" s="1073">
        <v>600.5</v>
      </c>
      <c r="Y26" s="1074">
        <v>17311.599999999999</v>
      </c>
      <c r="Z26" s="1075"/>
      <c r="AA26" s="1076"/>
      <c r="AB26" s="1076"/>
      <c r="AC26" s="1076"/>
    </row>
    <row r="27" spans="1:29" ht="28.5" hidden="1" customHeight="1" x14ac:dyDescent="0.25">
      <c r="A27" s="1070">
        <v>39904</v>
      </c>
      <c r="B27" s="1071">
        <v>225.09999999999854</v>
      </c>
      <c r="C27" s="1072">
        <v>154.30000000000001</v>
      </c>
      <c r="D27" s="1072">
        <v>213.1</v>
      </c>
      <c r="E27" s="1072">
        <v>929.7</v>
      </c>
      <c r="F27" s="1072">
        <v>1292.2</v>
      </c>
      <c r="G27" s="1072">
        <v>2044.1</v>
      </c>
      <c r="H27" s="1072">
        <v>10979.6</v>
      </c>
      <c r="I27" s="1072">
        <v>1064.2</v>
      </c>
      <c r="J27" s="1073">
        <v>16902.316824999998</v>
      </c>
      <c r="K27" s="1071">
        <v>8.1</v>
      </c>
      <c r="L27" s="1072">
        <v>12.9</v>
      </c>
      <c r="M27" s="1072">
        <v>93.9</v>
      </c>
      <c r="N27" s="1072">
        <v>210.6</v>
      </c>
      <c r="O27" s="1072">
        <v>89</v>
      </c>
      <c r="P27" s="1072">
        <v>110.6</v>
      </c>
      <c r="Q27" s="1072">
        <v>26.2</v>
      </c>
      <c r="R27" s="1072">
        <v>6.3</v>
      </c>
      <c r="S27" s="1072">
        <v>33.340000000000003</v>
      </c>
      <c r="T27" s="1072">
        <v>2.4</v>
      </c>
      <c r="U27" s="1072">
        <v>7.9</v>
      </c>
      <c r="V27" s="1072">
        <v>0.3</v>
      </c>
      <c r="W27" s="1072">
        <v>0.2</v>
      </c>
      <c r="X27" s="1073">
        <v>601.74</v>
      </c>
      <c r="Y27" s="1074">
        <v>17504</v>
      </c>
      <c r="Z27" s="1075"/>
      <c r="AA27" s="1076"/>
      <c r="AB27" s="1076"/>
      <c r="AC27" s="1076"/>
    </row>
    <row r="28" spans="1:29" ht="28.5" hidden="1" customHeight="1" x14ac:dyDescent="0.25">
      <c r="A28" s="1070">
        <v>39934</v>
      </c>
      <c r="B28" s="1071">
        <v>224.90000000000146</v>
      </c>
      <c r="C28" s="1072">
        <v>149.5</v>
      </c>
      <c r="D28" s="1072">
        <v>208.1</v>
      </c>
      <c r="E28" s="1072">
        <v>930.1</v>
      </c>
      <c r="F28" s="1072">
        <v>1251.9000000000001</v>
      </c>
      <c r="G28" s="1072">
        <v>2038.3</v>
      </c>
      <c r="H28" s="1072">
        <v>10857.6</v>
      </c>
      <c r="I28" s="1072">
        <v>1074.8</v>
      </c>
      <c r="J28" s="1073">
        <v>16735.169044999999</v>
      </c>
      <c r="K28" s="1071">
        <v>8.1</v>
      </c>
      <c r="L28" s="1072">
        <v>12.9</v>
      </c>
      <c r="M28" s="1072">
        <v>94.8</v>
      </c>
      <c r="N28" s="1072">
        <v>209.1</v>
      </c>
      <c r="O28" s="1072">
        <v>89.12</v>
      </c>
      <c r="P28" s="1072">
        <v>110.7</v>
      </c>
      <c r="Q28" s="1072">
        <v>26.16</v>
      </c>
      <c r="R28" s="1072">
        <v>6.3</v>
      </c>
      <c r="S28" s="1072">
        <v>33.53</v>
      </c>
      <c r="T28" s="1072">
        <v>2.4288059999999998</v>
      </c>
      <c r="U28" s="1072">
        <v>7.9450000000000003</v>
      </c>
      <c r="V28" s="1072">
        <v>0.33050000000000002</v>
      </c>
      <c r="W28" s="1072">
        <v>0.222</v>
      </c>
      <c r="X28" s="1073">
        <v>601.68630600000006</v>
      </c>
      <c r="Y28" s="1074">
        <v>17336.855350999998</v>
      </c>
      <c r="Z28" s="1075"/>
      <c r="AA28" s="1076"/>
      <c r="AB28" s="1076"/>
      <c r="AC28" s="1076"/>
    </row>
    <row r="29" spans="1:29" ht="28.5" hidden="1" customHeight="1" x14ac:dyDescent="0.25">
      <c r="A29" s="1070">
        <v>39965</v>
      </c>
      <c r="B29" s="1071">
        <v>223.8600000000024</v>
      </c>
      <c r="C29" s="1072">
        <v>144.30000000000001</v>
      </c>
      <c r="D29" s="1072">
        <v>203.24</v>
      </c>
      <c r="E29" s="1072">
        <v>928.1</v>
      </c>
      <c r="F29" s="1072">
        <v>1243.5</v>
      </c>
      <c r="G29" s="1072">
        <v>1990.7</v>
      </c>
      <c r="H29" s="1072">
        <v>10762.8</v>
      </c>
      <c r="I29" s="1072">
        <v>1086.4000000000001</v>
      </c>
      <c r="J29" s="1073">
        <v>16582.900000000001</v>
      </c>
      <c r="K29" s="1071">
        <v>8.1</v>
      </c>
      <c r="L29" s="1072">
        <v>12.9</v>
      </c>
      <c r="M29" s="1072">
        <v>95.2</v>
      </c>
      <c r="N29" s="1072">
        <v>209</v>
      </c>
      <c r="O29" s="1072">
        <v>89.1</v>
      </c>
      <c r="P29" s="1072">
        <v>110.8</v>
      </c>
      <c r="Q29" s="1072">
        <v>26.2</v>
      </c>
      <c r="R29" s="1072">
        <v>6.3</v>
      </c>
      <c r="S29" s="1072">
        <v>33.56</v>
      </c>
      <c r="T29" s="1072">
        <v>2.4</v>
      </c>
      <c r="U29" s="1072">
        <v>8</v>
      </c>
      <c r="V29" s="1072">
        <v>0.3</v>
      </c>
      <c r="W29" s="1072">
        <v>0.2</v>
      </c>
      <c r="X29" s="1073">
        <v>602.16</v>
      </c>
      <c r="Y29" s="1074">
        <v>17185.060000000001</v>
      </c>
      <c r="Z29" s="1075"/>
      <c r="AA29" s="1076"/>
      <c r="AB29" s="1076"/>
      <c r="AC29" s="1076"/>
    </row>
    <row r="30" spans="1:29" ht="28.5" hidden="1" customHeight="1" x14ac:dyDescent="0.25">
      <c r="A30" s="1070">
        <v>39995</v>
      </c>
      <c r="B30" s="1071">
        <v>224</v>
      </c>
      <c r="C30" s="1072">
        <v>142.69999999999999</v>
      </c>
      <c r="D30" s="1072">
        <v>202.2</v>
      </c>
      <c r="E30" s="1072">
        <v>922.7</v>
      </c>
      <c r="F30" s="1072">
        <v>1283.3</v>
      </c>
      <c r="G30" s="1072">
        <v>2090.8000000000002</v>
      </c>
      <c r="H30" s="1072">
        <v>11081.6</v>
      </c>
      <c r="I30" s="1072">
        <v>1112.2</v>
      </c>
      <c r="J30" s="1073">
        <v>17059.5</v>
      </c>
      <c r="K30" s="1071">
        <v>8.1</v>
      </c>
      <c r="L30" s="1072">
        <v>12.9</v>
      </c>
      <c r="M30" s="1072">
        <v>100.5</v>
      </c>
      <c r="N30" s="1072">
        <v>209.2</v>
      </c>
      <c r="O30" s="1072">
        <v>89.1</v>
      </c>
      <c r="P30" s="1072">
        <v>110.9</v>
      </c>
      <c r="Q30" s="1072">
        <v>26.3</v>
      </c>
      <c r="R30" s="1072">
        <v>6.3</v>
      </c>
      <c r="S30" s="1072">
        <v>33.56</v>
      </c>
      <c r="T30" s="1072">
        <v>2.4</v>
      </c>
      <c r="U30" s="1072">
        <v>8</v>
      </c>
      <c r="V30" s="1072">
        <v>0.3</v>
      </c>
      <c r="W30" s="1072">
        <v>0.2</v>
      </c>
      <c r="X30" s="1073">
        <v>607.8599999999999</v>
      </c>
      <c r="Y30" s="1074">
        <v>17667.36</v>
      </c>
      <c r="Z30" s="1075"/>
      <c r="AA30" s="1076"/>
      <c r="AB30" s="1076"/>
      <c r="AC30" s="1076"/>
    </row>
    <row r="31" spans="1:29" ht="28.5" hidden="1" customHeight="1" x14ac:dyDescent="0.25">
      <c r="A31" s="1070">
        <v>40026</v>
      </c>
      <c r="B31" s="1071">
        <v>223.9</v>
      </c>
      <c r="C31" s="1072">
        <v>142.69999999999999</v>
      </c>
      <c r="D31" s="1072">
        <v>201.1</v>
      </c>
      <c r="E31" s="1072">
        <v>931.1</v>
      </c>
      <c r="F31" s="1072">
        <v>1288.4000000000001</v>
      </c>
      <c r="G31" s="1072">
        <v>2081.8000000000002</v>
      </c>
      <c r="H31" s="1072">
        <v>11138.7</v>
      </c>
      <c r="I31" s="1072">
        <v>1113.7</v>
      </c>
      <c r="J31" s="1073">
        <v>17121.400000000001</v>
      </c>
      <c r="K31" s="1071">
        <v>8.1</v>
      </c>
      <c r="L31" s="1072">
        <v>12.9</v>
      </c>
      <c r="M31" s="1072">
        <v>107.3</v>
      </c>
      <c r="N31" s="1072">
        <v>209</v>
      </c>
      <c r="O31" s="1072">
        <v>89.2</v>
      </c>
      <c r="P31" s="1072">
        <v>111.1</v>
      </c>
      <c r="Q31" s="1072">
        <v>26.5</v>
      </c>
      <c r="R31" s="1072">
        <v>6.3</v>
      </c>
      <c r="S31" s="1072">
        <v>33.700000000000003</v>
      </c>
      <c r="T31" s="1072">
        <v>2.4</v>
      </c>
      <c r="U31" s="1072">
        <v>8</v>
      </c>
      <c r="V31" s="1072">
        <v>0.3</v>
      </c>
      <c r="W31" s="1072">
        <v>0.2</v>
      </c>
      <c r="X31" s="1073">
        <v>615.1</v>
      </c>
      <c r="Y31" s="1074">
        <v>17736.5</v>
      </c>
      <c r="Z31" s="1075"/>
      <c r="AA31" s="1076"/>
      <c r="AB31" s="1076"/>
      <c r="AC31" s="1076"/>
    </row>
    <row r="32" spans="1:29" ht="28.5" hidden="1" customHeight="1" x14ac:dyDescent="0.25">
      <c r="A32" s="1070">
        <v>40057</v>
      </c>
      <c r="B32" s="1071">
        <v>223.8</v>
      </c>
      <c r="C32" s="1072">
        <v>148.5</v>
      </c>
      <c r="D32" s="1072">
        <v>200.5</v>
      </c>
      <c r="E32" s="1072">
        <v>939.9</v>
      </c>
      <c r="F32" s="1072">
        <v>1303.0999999999999</v>
      </c>
      <c r="G32" s="1072">
        <v>2058.9</v>
      </c>
      <c r="H32" s="1072">
        <v>10927.5</v>
      </c>
      <c r="I32" s="1072">
        <v>1104.5</v>
      </c>
      <c r="J32" s="1073">
        <v>16906.7</v>
      </c>
      <c r="K32" s="1071">
        <v>8.1</v>
      </c>
      <c r="L32" s="1072">
        <v>12.9</v>
      </c>
      <c r="M32" s="1072">
        <v>113.8</v>
      </c>
      <c r="N32" s="1072">
        <v>209.3</v>
      </c>
      <c r="O32" s="1072">
        <v>89.2</v>
      </c>
      <c r="P32" s="1072">
        <v>111.7</v>
      </c>
      <c r="Q32" s="1072">
        <v>26.6</v>
      </c>
      <c r="R32" s="1072">
        <v>6.3</v>
      </c>
      <c r="S32" s="1072">
        <v>34</v>
      </c>
      <c r="T32" s="1072">
        <v>2.4</v>
      </c>
      <c r="U32" s="1072">
        <v>8.1</v>
      </c>
      <c r="V32" s="1072">
        <v>0.3</v>
      </c>
      <c r="W32" s="1072">
        <v>0.2</v>
      </c>
      <c r="X32" s="1073">
        <v>623.04499999999996</v>
      </c>
      <c r="Y32" s="1074">
        <v>17529.7</v>
      </c>
      <c r="Z32" s="1075"/>
      <c r="AA32" s="1076"/>
      <c r="AB32" s="1076"/>
      <c r="AC32" s="1076"/>
    </row>
    <row r="33" spans="1:29" ht="28.5" hidden="1" customHeight="1" x14ac:dyDescent="0.25">
      <c r="A33" s="1070">
        <v>40087</v>
      </c>
      <c r="B33" s="1071">
        <v>223.65862500000003</v>
      </c>
      <c r="C33" s="1072">
        <v>154.61484999999999</v>
      </c>
      <c r="D33" s="1072">
        <v>199.25479999999999</v>
      </c>
      <c r="E33" s="1072">
        <v>951.44920000000002</v>
      </c>
      <c r="F33" s="1072">
        <v>1307.9898000000001</v>
      </c>
      <c r="G33" s="1072">
        <v>2127.0259999999998</v>
      </c>
      <c r="H33" s="1072">
        <v>11263.867</v>
      </c>
      <c r="I33" s="1072">
        <v>1113.374</v>
      </c>
      <c r="J33" s="1073">
        <v>17341.234274999999</v>
      </c>
      <c r="K33" s="1071">
        <v>8.1999999999999993</v>
      </c>
      <c r="L33" s="1072">
        <v>12.9</v>
      </c>
      <c r="M33" s="1072">
        <v>118.3</v>
      </c>
      <c r="N33" s="1072">
        <v>209.3</v>
      </c>
      <c r="O33" s="1072">
        <v>89.27</v>
      </c>
      <c r="P33" s="1072">
        <v>112</v>
      </c>
      <c r="Q33" s="1072">
        <v>26.71</v>
      </c>
      <c r="R33" s="1072">
        <v>6.3</v>
      </c>
      <c r="S33" s="1072">
        <v>34.25</v>
      </c>
      <c r="T33" s="1072">
        <v>2.4</v>
      </c>
      <c r="U33" s="1072">
        <v>8.1</v>
      </c>
      <c r="V33" s="1072">
        <v>0.3</v>
      </c>
      <c r="W33" s="1072">
        <v>0.2</v>
      </c>
      <c r="X33" s="1073">
        <v>628.33000000000004</v>
      </c>
      <c r="Y33" s="1074">
        <v>17969.564275000001</v>
      </c>
      <c r="Z33" s="1075"/>
      <c r="AA33" s="1076"/>
      <c r="AB33" s="1076"/>
      <c r="AC33" s="1076"/>
    </row>
    <row r="34" spans="1:29" ht="28.5" hidden="1" customHeight="1" x14ac:dyDescent="0.25">
      <c r="A34" s="1070">
        <v>40118</v>
      </c>
      <c r="B34" s="1071">
        <v>223.6</v>
      </c>
      <c r="C34" s="1072">
        <v>153.30000000000001</v>
      </c>
      <c r="D34" s="1072">
        <v>197.7</v>
      </c>
      <c r="E34" s="1072">
        <v>964.86</v>
      </c>
      <c r="F34" s="1072">
        <v>1333.5</v>
      </c>
      <c r="G34" s="1072">
        <v>2126.8000000000002</v>
      </c>
      <c r="H34" s="1072">
        <v>11465</v>
      </c>
      <c r="I34" s="1072">
        <v>1107.7</v>
      </c>
      <c r="J34" s="1073">
        <v>17572.460000000003</v>
      </c>
      <c r="K34" s="1071">
        <v>8.5</v>
      </c>
      <c r="L34" s="1072">
        <v>13</v>
      </c>
      <c r="M34" s="1072">
        <v>122.9</v>
      </c>
      <c r="N34" s="1072">
        <v>210.9</v>
      </c>
      <c r="O34" s="1072">
        <v>89.7</v>
      </c>
      <c r="P34" s="1072">
        <v>113.2</v>
      </c>
      <c r="Q34" s="1072">
        <v>27.2</v>
      </c>
      <c r="R34" s="1072">
        <v>6.3</v>
      </c>
      <c r="S34" s="1072">
        <v>34.5</v>
      </c>
      <c r="T34" s="1072">
        <v>2.4</v>
      </c>
      <c r="U34" s="1072">
        <v>8.1999999999999993</v>
      </c>
      <c r="V34" s="1072">
        <v>0.3</v>
      </c>
      <c r="W34" s="1072">
        <v>0.2</v>
      </c>
      <c r="X34" s="1073">
        <v>637.30000000000007</v>
      </c>
      <c r="Y34" s="1074">
        <v>18209.760000000002</v>
      </c>
      <c r="Z34" s="1075"/>
      <c r="AA34" s="1076"/>
      <c r="AB34" s="1076"/>
      <c r="AC34" s="1076"/>
    </row>
    <row r="35" spans="1:29" ht="28.5" hidden="1" customHeight="1" x14ac:dyDescent="0.25">
      <c r="A35" s="1070">
        <v>40148</v>
      </c>
      <c r="B35" s="1071">
        <v>223.5</v>
      </c>
      <c r="C35" s="1072">
        <v>157.11632499999999</v>
      </c>
      <c r="D35" s="1072">
        <v>207.54839999999999</v>
      </c>
      <c r="E35" s="1072">
        <v>1103.7596000000001</v>
      </c>
      <c r="F35" s="1072">
        <v>1611.6784</v>
      </c>
      <c r="G35" s="1072">
        <v>2578.212</v>
      </c>
      <c r="H35" s="1072">
        <v>13609.625</v>
      </c>
      <c r="I35" s="1072">
        <v>1163.1199999999999</v>
      </c>
      <c r="J35" s="1073">
        <v>20654.559724999999</v>
      </c>
      <c r="K35" s="1071">
        <v>8.5850000000000009</v>
      </c>
      <c r="L35" s="1072">
        <v>12.955</v>
      </c>
      <c r="M35" s="1072">
        <v>133.39807999999999</v>
      </c>
      <c r="N35" s="1072">
        <v>216.40622999999999</v>
      </c>
      <c r="O35" s="1077">
        <v>93.355885000000001</v>
      </c>
      <c r="P35" s="1077">
        <v>114.90643</v>
      </c>
      <c r="Q35" s="1072">
        <v>27.515757000000001</v>
      </c>
      <c r="R35" s="1072">
        <v>6.3474992500000003</v>
      </c>
      <c r="S35" s="1072">
        <v>34.670226199999995</v>
      </c>
      <c r="T35" s="1072">
        <v>2.4285654999999999</v>
      </c>
      <c r="U35" s="1072">
        <v>8.2286047</v>
      </c>
      <c r="V35" s="1072">
        <v>0.33051676000000002</v>
      </c>
      <c r="W35" s="1072">
        <v>0.22206902000000001</v>
      </c>
      <c r="X35" s="1073">
        <v>659.34986343000003</v>
      </c>
      <c r="Y35" s="1074">
        <v>21313.90958843</v>
      </c>
      <c r="Z35" s="1075"/>
      <c r="AA35" s="1076"/>
      <c r="AB35" s="1076"/>
      <c r="AC35" s="1076"/>
    </row>
    <row r="36" spans="1:29" ht="28.5" hidden="1" customHeight="1" x14ac:dyDescent="0.25">
      <c r="A36" s="1070">
        <v>40179</v>
      </c>
      <c r="B36" s="1071">
        <v>223.4</v>
      </c>
      <c r="C36" s="1072">
        <v>163.1</v>
      </c>
      <c r="D36" s="1072">
        <v>206.7</v>
      </c>
      <c r="E36" s="1072">
        <v>1000.4</v>
      </c>
      <c r="F36" s="1072">
        <v>1380.6</v>
      </c>
      <c r="G36" s="1072">
        <v>2232</v>
      </c>
      <c r="H36" s="1072">
        <v>12193.1</v>
      </c>
      <c r="I36" s="1072">
        <v>1132</v>
      </c>
      <c r="J36" s="1073">
        <v>18531.3</v>
      </c>
      <c r="K36" s="1071">
        <v>8.6</v>
      </c>
      <c r="L36" s="1072">
        <v>12.9621</v>
      </c>
      <c r="M36" s="1072">
        <v>136.4</v>
      </c>
      <c r="N36" s="1072">
        <v>218.57</v>
      </c>
      <c r="O36" s="1077">
        <v>93.36</v>
      </c>
      <c r="P36" s="1077">
        <v>116.24</v>
      </c>
      <c r="Q36" s="1072">
        <v>27.76</v>
      </c>
      <c r="R36" s="1072">
        <v>6.3474992500000003</v>
      </c>
      <c r="S36" s="1072">
        <v>34.700000000000003</v>
      </c>
      <c r="T36" s="1072">
        <v>2.4</v>
      </c>
      <c r="U36" s="1072">
        <v>8.1999999999999993</v>
      </c>
      <c r="V36" s="1072">
        <v>0.3</v>
      </c>
      <c r="W36" s="1072">
        <v>0.2</v>
      </c>
      <c r="X36" s="1073">
        <v>666.03959925000015</v>
      </c>
      <c r="Y36" s="1074">
        <v>19197.339599250001</v>
      </c>
      <c r="Z36" s="1075"/>
      <c r="AA36" s="1076"/>
      <c r="AB36" s="1076"/>
      <c r="AC36" s="1076"/>
    </row>
    <row r="37" spans="1:29" ht="28.5" hidden="1" customHeight="1" x14ac:dyDescent="0.25">
      <c r="A37" s="1070">
        <v>40210</v>
      </c>
      <c r="B37" s="1071">
        <v>223.3</v>
      </c>
      <c r="C37" s="1072">
        <v>161.252725</v>
      </c>
      <c r="D37" s="1072">
        <v>206.64425</v>
      </c>
      <c r="E37" s="1072">
        <v>979.74149999999997</v>
      </c>
      <c r="F37" s="1072">
        <v>1375.3363999999999</v>
      </c>
      <c r="G37" s="1072">
        <v>2160.5745000000002</v>
      </c>
      <c r="H37" s="1072">
        <v>11993.867</v>
      </c>
      <c r="I37" s="1072">
        <v>1119.5519999999999</v>
      </c>
      <c r="J37" s="1073">
        <v>18220.268375</v>
      </c>
      <c r="K37" s="1071">
        <v>8.6</v>
      </c>
      <c r="L37" s="1072">
        <v>13</v>
      </c>
      <c r="M37" s="1072">
        <v>134.91</v>
      </c>
      <c r="N37" s="1072">
        <v>218.6</v>
      </c>
      <c r="O37" s="1077">
        <v>93.4</v>
      </c>
      <c r="P37" s="1077">
        <v>116.99</v>
      </c>
      <c r="Q37" s="1072">
        <v>27.76</v>
      </c>
      <c r="R37" s="1072">
        <v>6.3474992500000003</v>
      </c>
      <c r="S37" s="1072">
        <v>34.799999999999997</v>
      </c>
      <c r="T37" s="1072">
        <v>2.4</v>
      </c>
      <c r="U37" s="1072">
        <v>8.25</v>
      </c>
      <c r="V37" s="1072">
        <v>0.33</v>
      </c>
      <c r="W37" s="1072">
        <v>0.2</v>
      </c>
      <c r="X37" s="1073">
        <v>665.59</v>
      </c>
      <c r="Y37" s="1074">
        <v>18885.858375</v>
      </c>
      <c r="Z37" s="1075"/>
      <c r="AA37" s="1076"/>
      <c r="AB37" s="1076"/>
      <c r="AC37" s="1076"/>
    </row>
    <row r="38" spans="1:29" ht="28.5" hidden="1" customHeight="1" x14ac:dyDescent="0.25">
      <c r="A38" s="1070">
        <v>40238</v>
      </c>
      <c r="B38" s="1071">
        <v>223.3</v>
      </c>
      <c r="C38" s="1072">
        <v>162.4</v>
      </c>
      <c r="D38" s="1072">
        <v>203.1</v>
      </c>
      <c r="E38" s="1072">
        <v>980.83</v>
      </c>
      <c r="F38" s="1072">
        <v>1372.3</v>
      </c>
      <c r="G38" s="1072">
        <v>2229.5</v>
      </c>
      <c r="H38" s="1072">
        <v>12056.4</v>
      </c>
      <c r="I38" s="1072">
        <v>1097.7</v>
      </c>
      <c r="J38" s="1073">
        <v>18325.53</v>
      </c>
      <c r="K38" s="1071">
        <v>8.61</v>
      </c>
      <c r="L38" s="1072">
        <v>12.967000000000001</v>
      </c>
      <c r="M38" s="1072">
        <v>130.96</v>
      </c>
      <c r="N38" s="1072">
        <v>218.20168000000001</v>
      </c>
      <c r="O38" s="1077">
        <v>94.12</v>
      </c>
      <c r="P38" s="1077">
        <v>117.398</v>
      </c>
      <c r="Q38" s="1072">
        <v>27.76</v>
      </c>
      <c r="R38" s="1072">
        <v>6.3470000000000004</v>
      </c>
      <c r="S38" s="1072">
        <v>35.049999999999997</v>
      </c>
      <c r="T38" s="1072">
        <v>2.4300000000000002</v>
      </c>
      <c r="U38" s="1072">
        <v>8.2606000000000002</v>
      </c>
      <c r="V38" s="1072">
        <v>0.33</v>
      </c>
      <c r="W38" s="1072">
        <v>0.2</v>
      </c>
      <c r="X38" s="1073">
        <v>662.63427999999999</v>
      </c>
      <c r="Y38" s="1074">
        <v>18988.164280000001</v>
      </c>
      <c r="Z38" s="1075"/>
      <c r="AA38" s="1076"/>
      <c r="AB38" s="1076"/>
      <c r="AC38" s="1076"/>
    </row>
    <row r="39" spans="1:29" ht="28.5" hidden="1" customHeight="1" x14ac:dyDescent="0.25">
      <c r="A39" s="1070">
        <v>40269</v>
      </c>
      <c r="B39" s="1071">
        <v>223.2</v>
      </c>
      <c r="C39" s="1072">
        <v>170.58</v>
      </c>
      <c r="D39" s="1072">
        <v>220.6797</v>
      </c>
      <c r="E39" s="1072">
        <v>970.68</v>
      </c>
      <c r="F39" s="1072">
        <v>1337.58</v>
      </c>
      <c r="G39" s="1072">
        <v>2183.1799999999998</v>
      </c>
      <c r="H39" s="1072">
        <v>12143.69</v>
      </c>
      <c r="I39" s="1072">
        <v>1082.3499999999999</v>
      </c>
      <c r="J39" s="1073">
        <v>18331.939699999999</v>
      </c>
      <c r="K39" s="1071">
        <v>8.6</v>
      </c>
      <c r="L39" s="1072">
        <v>12.97</v>
      </c>
      <c r="M39" s="1072">
        <v>131.37</v>
      </c>
      <c r="N39" s="1072">
        <v>218.35</v>
      </c>
      <c r="O39" s="1077">
        <v>95.01</v>
      </c>
      <c r="P39" s="1077">
        <v>117.64</v>
      </c>
      <c r="Q39" s="1072">
        <v>27.75</v>
      </c>
      <c r="R39" s="1072">
        <v>6.34</v>
      </c>
      <c r="S39" s="1072">
        <v>35.17</v>
      </c>
      <c r="T39" s="1072">
        <v>2.42</v>
      </c>
      <c r="U39" s="1072">
        <v>8.26</v>
      </c>
      <c r="V39" s="1072">
        <v>0.33</v>
      </c>
      <c r="W39" s="1072">
        <v>0.22</v>
      </c>
      <c r="X39" s="1073">
        <v>664.43</v>
      </c>
      <c r="Y39" s="1074">
        <v>18996.369699999999</v>
      </c>
      <c r="Z39" s="1075"/>
      <c r="AA39" s="1076"/>
      <c r="AB39" s="1076"/>
      <c r="AC39" s="1076"/>
    </row>
    <row r="40" spans="1:29" ht="28.5" hidden="1" customHeight="1" x14ac:dyDescent="0.25">
      <c r="A40" s="1070">
        <v>40299</v>
      </c>
      <c r="B40" s="1071">
        <v>219.7</v>
      </c>
      <c r="C40" s="1072">
        <v>173.1</v>
      </c>
      <c r="D40" s="1072">
        <v>233</v>
      </c>
      <c r="E40" s="1072">
        <v>978.9</v>
      </c>
      <c r="F40" s="1072">
        <v>1364.79</v>
      </c>
      <c r="G40" s="1072">
        <v>2189.9</v>
      </c>
      <c r="H40" s="1072">
        <v>12249.4</v>
      </c>
      <c r="I40" s="1072">
        <v>1080.0999999999999</v>
      </c>
      <c r="J40" s="1073">
        <v>18488.89</v>
      </c>
      <c r="K40" s="1071">
        <v>8.6</v>
      </c>
      <c r="L40" s="1072">
        <v>12.98</v>
      </c>
      <c r="M40" s="1072">
        <v>129.77000000000001</v>
      </c>
      <c r="N40" s="1078">
        <v>218.63</v>
      </c>
      <c r="O40" s="1078">
        <v>95.18</v>
      </c>
      <c r="P40" s="1078">
        <v>117.85</v>
      </c>
      <c r="Q40" s="1078">
        <v>27.8</v>
      </c>
      <c r="R40" s="1072">
        <v>6.3</v>
      </c>
      <c r="S40" s="1072">
        <v>35.25</v>
      </c>
      <c r="T40" s="1072">
        <v>2.4300000000000002</v>
      </c>
      <c r="U40" s="1072">
        <v>8.33</v>
      </c>
      <c r="V40" s="1072">
        <v>0.33</v>
      </c>
      <c r="W40" s="1072">
        <v>0.22</v>
      </c>
      <c r="X40" s="1073">
        <v>663.67</v>
      </c>
      <c r="Y40" s="1074">
        <v>19152.559999999998</v>
      </c>
      <c r="Z40" s="1075"/>
      <c r="AA40" s="1076"/>
      <c r="AB40" s="1076"/>
      <c r="AC40" s="1076"/>
    </row>
    <row r="41" spans="1:29" ht="28.5" hidden="1" customHeight="1" x14ac:dyDescent="0.25">
      <c r="A41" s="1070">
        <v>40330</v>
      </c>
      <c r="B41" s="1071">
        <v>219.6</v>
      </c>
      <c r="C41" s="1072">
        <v>174.9</v>
      </c>
      <c r="D41" s="1072">
        <v>236.9</v>
      </c>
      <c r="E41" s="1072">
        <v>957.7</v>
      </c>
      <c r="F41" s="1072">
        <v>1316</v>
      </c>
      <c r="G41" s="1072">
        <v>2155.4</v>
      </c>
      <c r="H41" s="1072">
        <v>12099.4</v>
      </c>
      <c r="I41" s="1072">
        <v>1068.5</v>
      </c>
      <c r="J41" s="1073">
        <v>18228.400000000001</v>
      </c>
      <c r="K41" s="1071">
        <v>8.6</v>
      </c>
      <c r="L41" s="1072">
        <v>12.98</v>
      </c>
      <c r="M41" s="1072">
        <v>128.6</v>
      </c>
      <c r="N41" s="1078">
        <v>217.07</v>
      </c>
      <c r="O41" s="1078">
        <v>95.27</v>
      </c>
      <c r="P41" s="1078">
        <v>118.08</v>
      </c>
      <c r="Q41" s="1078">
        <v>27.83</v>
      </c>
      <c r="R41" s="1072">
        <v>6.3</v>
      </c>
      <c r="S41" s="1072">
        <v>35.54</v>
      </c>
      <c r="T41" s="1072">
        <v>2.4300000000000002</v>
      </c>
      <c r="U41" s="1072">
        <v>8.41</v>
      </c>
      <c r="V41" s="1072">
        <v>0.33</v>
      </c>
      <c r="W41" s="1072">
        <v>0.22</v>
      </c>
      <c r="X41" s="1073">
        <v>661.66</v>
      </c>
      <c r="Y41" s="1074">
        <v>18890.060000000001</v>
      </c>
      <c r="Z41" s="1075"/>
      <c r="AA41" s="1076"/>
      <c r="AB41" s="1076"/>
      <c r="AC41" s="1076"/>
    </row>
    <row r="42" spans="1:29" ht="28.5" hidden="1" customHeight="1" x14ac:dyDescent="0.25">
      <c r="A42" s="1070">
        <v>40360</v>
      </c>
      <c r="B42" s="1071">
        <v>219.56</v>
      </c>
      <c r="C42" s="1072">
        <v>175.46</v>
      </c>
      <c r="D42" s="1072">
        <v>242.4</v>
      </c>
      <c r="E42" s="1072">
        <v>973.4</v>
      </c>
      <c r="F42" s="1072">
        <v>1327</v>
      </c>
      <c r="G42" s="1072">
        <v>2207</v>
      </c>
      <c r="H42" s="1072">
        <v>12337.3</v>
      </c>
      <c r="I42" s="1072">
        <v>1059.5999999999999</v>
      </c>
      <c r="J42" s="1073">
        <v>18541.72</v>
      </c>
      <c r="K42" s="1071">
        <v>8.6</v>
      </c>
      <c r="L42" s="1072">
        <v>12.98</v>
      </c>
      <c r="M42" s="1072">
        <v>126.51</v>
      </c>
      <c r="N42" s="1078">
        <v>215.95</v>
      </c>
      <c r="O42" s="1078">
        <v>95.09</v>
      </c>
      <c r="P42" s="1078">
        <v>118.4</v>
      </c>
      <c r="Q42" s="1078">
        <v>27.9</v>
      </c>
      <c r="R42" s="1072">
        <v>6.3460000000000001</v>
      </c>
      <c r="S42" s="1072">
        <v>35.64</v>
      </c>
      <c r="T42" s="1072">
        <v>2.4300000000000002</v>
      </c>
      <c r="U42" s="1072">
        <v>8.4600000000000009</v>
      </c>
      <c r="V42" s="1072">
        <v>0.33</v>
      </c>
      <c r="W42" s="1072">
        <v>0.22</v>
      </c>
      <c r="X42" s="1073">
        <v>658.85599999999999</v>
      </c>
      <c r="Y42" s="1074">
        <v>19200.575999999997</v>
      </c>
      <c r="Z42" s="1075"/>
      <c r="AA42" s="1076"/>
      <c r="AB42" s="1076"/>
      <c r="AC42" s="1076"/>
    </row>
    <row r="43" spans="1:29" ht="28.5" hidden="1" customHeight="1" x14ac:dyDescent="0.25">
      <c r="A43" s="1070">
        <v>40391</v>
      </c>
      <c r="B43" s="1071">
        <v>219.5</v>
      </c>
      <c r="C43" s="1072">
        <v>179.6</v>
      </c>
      <c r="D43" s="1072">
        <v>251.75</v>
      </c>
      <c r="E43" s="1072">
        <v>972.95</v>
      </c>
      <c r="F43" s="1072">
        <v>1361.1</v>
      </c>
      <c r="G43" s="1072">
        <v>2211.4899999999998</v>
      </c>
      <c r="H43" s="1072">
        <v>12434.69</v>
      </c>
      <c r="I43" s="1072">
        <v>1049.9000000000001</v>
      </c>
      <c r="J43" s="1073">
        <v>18680.98</v>
      </c>
      <c r="K43" s="1071">
        <v>8.6300000000000008</v>
      </c>
      <c r="L43" s="1072">
        <v>12.99</v>
      </c>
      <c r="M43" s="1072">
        <v>126.58</v>
      </c>
      <c r="N43" s="1078">
        <v>215.91</v>
      </c>
      <c r="O43" s="1078">
        <v>95.42</v>
      </c>
      <c r="P43" s="1078">
        <v>118.66</v>
      </c>
      <c r="Q43" s="1078">
        <v>28</v>
      </c>
      <c r="R43" s="1072">
        <v>6.3460000000000001</v>
      </c>
      <c r="S43" s="1072">
        <v>35.89</v>
      </c>
      <c r="T43" s="1072">
        <v>2.4</v>
      </c>
      <c r="U43" s="1072">
        <v>8.5030000000000001</v>
      </c>
      <c r="V43" s="1072">
        <v>0.33</v>
      </c>
      <c r="W43" s="1072">
        <v>0.22</v>
      </c>
      <c r="X43" s="1073">
        <v>659.87900000000013</v>
      </c>
      <c r="Y43" s="1074">
        <v>19340.859000000004</v>
      </c>
      <c r="Z43" s="1075"/>
      <c r="AA43" s="1076"/>
      <c r="AB43" s="1076"/>
      <c r="AC43" s="1076"/>
    </row>
    <row r="44" spans="1:29" ht="28.5" hidden="1" customHeight="1" x14ac:dyDescent="0.25">
      <c r="A44" s="1070">
        <v>40422</v>
      </c>
      <c r="B44" s="1071">
        <v>219.44</v>
      </c>
      <c r="C44" s="1072">
        <v>182.4</v>
      </c>
      <c r="D44" s="1072">
        <v>255.9</v>
      </c>
      <c r="E44" s="1072">
        <v>1013.9</v>
      </c>
      <c r="F44" s="1072">
        <v>1350.8</v>
      </c>
      <c r="G44" s="1072">
        <v>2246.6999999999998</v>
      </c>
      <c r="H44" s="1072">
        <v>12363.3</v>
      </c>
      <c r="I44" s="1072">
        <v>1044.5999999999999</v>
      </c>
      <c r="J44" s="1073">
        <v>18677.039999999997</v>
      </c>
      <c r="K44" s="1071">
        <v>8.6</v>
      </c>
      <c r="L44" s="1072">
        <v>12.99</v>
      </c>
      <c r="M44" s="1072">
        <v>126.69</v>
      </c>
      <c r="N44" s="1078">
        <v>215.62</v>
      </c>
      <c r="O44" s="1078">
        <v>95.63</v>
      </c>
      <c r="P44" s="1078">
        <v>118.81</v>
      </c>
      <c r="Q44" s="1078">
        <v>28.06</v>
      </c>
      <c r="R44" s="1072">
        <v>6.3</v>
      </c>
      <c r="S44" s="1072">
        <v>35.93</v>
      </c>
      <c r="T44" s="1072">
        <v>2.4300000000000002</v>
      </c>
      <c r="U44" s="1072">
        <v>8.5500000000000007</v>
      </c>
      <c r="V44" s="1072">
        <v>0.33</v>
      </c>
      <c r="W44" s="1072">
        <v>0.2</v>
      </c>
      <c r="X44" s="1073">
        <v>660.14999999999975</v>
      </c>
      <c r="Y44" s="1074">
        <v>19337.189999999999</v>
      </c>
      <c r="Z44" s="1075"/>
      <c r="AA44" s="1076"/>
      <c r="AB44" s="1076"/>
      <c r="AC44" s="1076"/>
    </row>
    <row r="45" spans="1:29" ht="28.5" hidden="1" customHeight="1" x14ac:dyDescent="0.25">
      <c r="A45" s="1070">
        <v>40452</v>
      </c>
      <c r="B45" s="1071">
        <v>219.39</v>
      </c>
      <c r="C45" s="1072">
        <v>180.07</v>
      </c>
      <c r="D45" s="1072">
        <v>252.2</v>
      </c>
      <c r="E45" s="1072">
        <v>1009.1</v>
      </c>
      <c r="F45" s="1072">
        <v>1357.59</v>
      </c>
      <c r="G45" s="1072">
        <v>2233.25</v>
      </c>
      <c r="H45" s="1072">
        <v>12536.1</v>
      </c>
      <c r="I45" s="1072">
        <v>1034.5999999999999</v>
      </c>
      <c r="J45" s="1073">
        <v>18822.3</v>
      </c>
      <c r="K45" s="1071">
        <v>8.6</v>
      </c>
      <c r="L45" s="1072">
        <v>12.996</v>
      </c>
      <c r="M45" s="1072">
        <v>127.81</v>
      </c>
      <c r="N45" s="1078">
        <v>216.33</v>
      </c>
      <c r="O45" s="1078">
        <v>95.79</v>
      </c>
      <c r="P45" s="1078">
        <v>119.03</v>
      </c>
      <c r="Q45" s="1078">
        <v>28.06</v>
      </c>
      <c r="R45" s="1072">
        <v>6.3460000000000001</v>
      </c>
      <c r="S45" s="1072">
        <v>35.9</v>
      </c>
      <c r="T45" s="1072">
        <v>2.4300000000000002</v>
      </c>
      <c r="U45" s="1072">
        <v>8.59</v>
      </c>
      <c r="V45" s="1072">
        <v>0.33</v>
      </c>
      <c r="W45" s="1072">
        <v>0.22</v>
      </c>
      <c r="X45" s="1073">
        <v>662.43200000000002</v>
      </c>
      <c r="Y45" s="1074">
        <v>19484.732</v>
      </c>
      <c r="Z45" s="1075"/>
      <c r="AA45" s="1076"/>
      <c r="AB45" s="1076"/>
      <c r="AC45" s="1076"/>
    </row>
    <row r="46" spans="1:29" ht="28.5" hidden="1" customHeight="1" x14ac:dyDescent="0.25">
      <c r="A46" s="1070">
        <v>40483</v>
      </c>
      <c r="B46" s="1071">
        <v>219.3</v>
      </c>
      <c r="C46" s="1072">
        <v>179.85</v>
      </c>
      <c r="D46" s="1072">
        <v>260.08</v>
      </c>
      <c r="E46" s="1072">
        <v>1018.2</v>
      </c>
      <c r="F46" s="1072">
        <v>1363</v>
      </c>
      <c r="G46" s="1072">
        <v>2250.25</v>
      </c>
      <c r="H46" s="1072">
        <v>12720.4</v>
      </c>
      <c r="I46" s="1072">
        <v>1079.26</v>
      </c>
      <c r="J46" s="1073">
        <v>19090.34</v>
      </c>
      <c r="K46" s="1071">
        <v>8.6</v>
      </c>
      <c r="L46" s="1072">
        <v>13.003</v>
      </c>
      <c r="M46" s="1072">
        <v>128.13</v>
      </c>
      <c r="N46" s="1072">
        <v>217.26</v>
      </c>
      <c r="O46" s="1072">
        <v>96.89</v>
      </c>
      <c r="P46" s="1072">
        <v>119.64</v>
      </c>
      <c r="Q46" s="1072">
        <v>28.09</v>
      </c>
      <c r="R46" s="1072">
        <v>6.3460000000000001</v>
      </c>
      <c r="S46" s="1072">
        <v>36.25</v>
      </c>
      <c r="T46" s="1072">
        <v>2.4300000000000002</v>
      </c>
      <c r="U46" s="1072">
        <v>8.64</v>
      </c>
      <c r="V46" s="1072">
        <v>0.33</v>
      </c>
      <c r="W46" s="1072">
        <v>0.22</v>
      </c>
      <c r="X46" s="1073">
        <v>665.82900000000006</v>
      </c>
      <c r="Y46" s="1074">
        <v>19756.169000000002</v>
      </c>
      <c r="Z46" s="1075"/>
      <c r="AA46" s="1076"/>
      <c r="AB46" s="1076"/>
      <c r="AC46" s="1076"/>
    </row>
    <row r="47" spans="1:29" ht="28.5" hidden="1" customHeight="1" x14ac:dyDescent="0.25">
      <c r="A47" s="1070">
        <v>40513</v>
      </c>
      <c r="B47" s="1071">
        <v>219.26900000000001</v>
      </c>
      <c r="C47" s="1072">
        <v>196.5</v>
      </c>
      <c r="D47" s="1072">
        <v>289.39999999999998</v>
      </c>
      <c r="E47" s="1072">
        <v>1112.6300000000001</v>
      </c>
      <c r="F47" s="1072">
        <v>1563.9</v>
      </c>
      <c r="G47" s="1072">
        <v>2688.13</v>
      </c>
      <c r="H47" s="1072">
        <v>14930.42</v>
      </c>
      <c r="I47" s="1072">
        <v>1154.04</v>
      </c>
      <c r="J47" s="1073">
        <v>22154.289000000001</v>
      </c>
      <c r="K47" s="1071">
        <v>8.82</v>
      </c>
      <c r="L47" s="1072">
        <v>13.009</v>
      </c>
      <c r="M47" s="1072">
        <v>131.69999999999999</v>
      </c>
      <c r="N47" s="1072">
        <v>221.75</v>
      </c>
      <c r="O47" s="1072">
        <v>99.16</v>
      </c>
      <c r="P47" s="1072">
        <v>121.23</v>
      </c>
      <c r="Q47" s="1072">
        <v>28.18</v>
      </c>
      <c r="R47" s="1072">
        <v>6.3460000000000001</v>
      </c>
      <c r="S47" s="1072">
        <v>36.700000000000003</v>
      </c>
      <c r="T47" s="1072">
        <v>2.4300000000000002</v>
      </c>
      <c r="U47" s="1072">
        <v>8.7200000000000006</v>
      </c>
      <c r="V47" s="1072">
        <v>0.33</v>
      </c>
      <c r="W47" s="1072">
        <v>0.22</v>
      </c>
      <c r="X47" s="1073">
        <v>678.59500000000003</v>
      </c>
      <c r="Y47" s="1074">
        <v>22832.884000000002</v>
      </c>
      <c r="Z47" s="1075"/>
      <c r="AA47" s="1076"/>
      <c r="AB47" s="1076"/>
      <c r="AC47" s="1076"/>
    </row>
    <row r="48" spans="1:29" ht="28.5" hidden="1" customHeight="1" x14ac:dyDescent="0.25">
      <c r="A48" s="1070">
        <v>40544</v>
      </c>
      <c r="B48" s="1071">
        <v>219.2</v>
      </c>
      <c r="C48" s="1072">
        <v>189.8</v>
      </c>
      <c r="D48" s="1072">
        <v>275</v>
      </c>
      <c r="E48" s="1072">
        <v>1033.4000000000001</v>
      </c>
      <c r="F48" s="1072">
        <v>1434.5</v>
      </c>
      <c r="G48" s="1072">
        <v>2496.1999999999998</v>
      </c>
      <c r="H48" s="1072">
        <v>14004.6</v>
      </c>
      <c r="I48" s="1072">
        <v>1129.5999999999999</v>
      </c>
      <c r="J48" s="1073">
        <v>20782.3</v>
      </c>
      <c r="K48" s="1071">
        <v>8.82</v>
      </c>
      <c r="L48" s="1072">
        <v>13</v>
      </c>
      <c r="M48" s="1072">
        <v>131.9</v>
      </c>
      <c r="N48" s="1072">
        <v>223.65</v>
      </c>
      <c r="O48" s="1072">
        <v>100.82</v>
      </c>
      <c r="P48" s="1072">
        <v>122.25</v>
      </c>
      <c r="Q48" s="1072">
        <v>28.28</v>
      </c>
      <c r="R48" s="1072">
        <v>6.3460000000000001</v>
      </c>
      <c r="S48" s="1072">
        <v>36.880000000000003</v>
      </c>
      <c r="T48" s="1072">
        <v>2.4300000000000002</v>
      </c>
      <c r="U48" s="1072">
        <v>8.76</v>
      </c>
      <c r="V48" s="1072">
        <v>0.33</v>
      </c>
      <c r="W48" s="1072">
        <v>0.2</v>
      </c>
      <c r="X48" s="1073">
        <v>683.66600000000005</v>
      </c>
      <c r="Y48" s="1074">
        <v>21466.016</v>
      </c>
      <c r="Z48" s="1075"/>
      <c r="AA48" s="1076"/>
      <c r="AB48" s="1076"/>
      <c r="AC48" s="1076"/>
    </row>
    <row r="49" spans="1:29" ht="28.5" hidden="1" customHeight="1" x14ac:dyDescent="0.25">
      <c r="A49" s="1070">
        <v>40575</v>
      </c>
      <c r="B49" s="1071">
        <v>219.2</v>
      </c>
      <c r="C49" s="1072">
        <v>178.8</v>
      </c>
      <c r="D49" s="1072">
        <v>260.92</v>
      </c>
      <c r="E49" s="1072">
        <v>1008.72</v>
      </c>
      <c r="F49" s="1072">
        <v>1393.11</v>
      </c>
      <c r="G49" s="1072">
        <v>2357.5</v>
      </c>
      <c r="H49" s="1072">
        <v>13570.2</v>
      </c>
      <c r="I49" s="1072">
        <v>1107</v>
      </c>
      <c r="J49" s="1073">
        <v>20095.45</v>
      </c>
      <c r="K49" s="1071">
        <v>8.83</v>
      </c>
      <c r="L49" s="1072">
        <v>13.015000000000001</v>
      </c>
      <c r="M49" s="1072">
        <v>131.87</v>
      </c>
      <c r="N49" s="1072">
        <v>223.57</v>
      </c>
      <c r="O49" s="1072">
        <v>101.03</v>
      </c>
      <c r="P49" s="1072">
        <v>122.74</v>
      </c>
      <c r="Q49" s="1072">
        <v>28.32</v>
      </c>
      <c r="R49" s="1072">
        <v>6.3</v>
      </c>
      <c r="S49" s="1072">
        <v>37</v>
      </c>
      <c r="T49" s="1072">
        <v>2.4</v>
      </c>
      <c r="U49" s="1072">
        <v>8.7799999999999994</v>
      </c>
      <c r="V49" s="1072">
        <v>0.33</v>
      </c>
      <c r="W49" s="1072">
        <v>0.22</v>
      </c>
      <c r="X49" s="1073">
        <v>684.40499999999997</v>
      </c>
      <c r="Y49" s="1074">
        <v>20779.855</v>
      </c>
      <c r="Z49" s="1075"/>
      <c r="AA49" s="1076"/>
      <c r="AB49" s="1079"/>
      <c r="AC49" s="1076"/>
    </row>
    <row r="50" spans="1:29" ht="28.5" hidden="1" customHeight="1" x14ac:dyDescent="0.25">
      <c r="A50" s="1070">
        <v>40603</v>
      </c>
      <c r="B50" s="1071">
        <v>219.1</v>
      </c>
      <c r="C50" s="1072">
        <v>175.44</v>
      </c>
      <c r="D50" s="1072">
        <v>257.2</v>
      </c>
      <c r="E50" s="1072">
        <v>1024</v>
      </c>
      <c r="F50" s="1072">
        <v>1410.8</v>
      </c>
      <c r="G50" s="1072">
        <v>2354.1999999999998</v>
      </c>
      <c r="H50" s="1072">
        <v>13547.2</v>
      </c>
      <c r="I50" s="1072">
        <v>1123.7</v>
      </c>
      <c r="J50" s="1073">
        <v>20111.64</v>
      </c>
      <c r="K50" s="1071">
        <v>8.8000000000000007</v>
      </c>
      <c r="L50" s="1072">
        <v>13.021000000000001</v>
      </c>
      <c r="M50" s="1072">
        <v>131.93</v>
      </c>
      <c r="N50" s="1072">
        <v>223.68</v>
      </c>
      <c r="O50" s="1072">
        <v>101.09</v>
      </c>
      <c r="P50" s="1072">
        <v>123.83</v>
      </c>
      <c r="Q50" s="1072">
        <v>28.5</v>
      </c>
      <c r="R50" s="1072">
        <v>6.3460000000000001</v>
      </c>
      <c r="S50" s="1072">
        <v>37.229999999999997</v>
      </c>
      <c r="T50" s="1072">
        <v>2.4300000000000002</v>
      </c>
      <c r="U50" s="1072">
        <v>8.85</v>
      </c>
      <c r="V50" s="1072">
        <v>0.33</v>
      </c>
      <c r="W50" s="1072">
        <v>0.22</v>
      </c>
      <c r="X50" s="1073">
        <v>686.25700000000018</v>
      </c>
      <c r="Y50" s="1074">
        <v>20797.897000000004</v>
      </c>
      <c r="Z50" s="1075"/>
      <c r="AB50" s="1079"/>
      <c r="AC50" s="1076"/>
    </row>
    <row r="51" spans="1:29" ht="28.5" hidden="1" customHeight="1" x14ac:dyDescent="0.25">
      <c r="A51" s="1070">
        <v>40634</v>
      </c>
      <c r="B51" s="1071">
        <v>219.06</v>
      </c>
      <c r="C51" s="1072">
        <v>172.1</v>
      </c>
      <c r="D51" s="1072">
        <v>253.6</v>
      </c>
      <c r="E51" s="1072">
        <v>1007.86</v>
      </c>
      <c r="F51" s="1072">
        <v>1364.3</v>
      </c>
      <c r="G51" s="1072">
        <v>2308</v>
      </c>
      <c r="H51" s="1072">
        <v>13462.2</v>
      </c>
      <c r="I51" s="1072">
        <v>1120</v>
      </c>
      <c r="J51" s="1073">
        <v>19907.12</v>
      </c>
      <c r="K51" s="1071">
        <v>8.84</v>
      </c>
      <c r="L51" s="1072">
        <v>13</v>
      </c>
      <c r="M51" s="1072">
        <v>132.1</v>
      </c>
      <c r="N51" s="1072">
        <v>223.71</v>
      </c>
      <c r="O51" s="1072">
        <v>100.77</v>
      </c>
      <c r="P51" s="1072">
        <v>124.1</v>
      </c>
      <c r="Q51" s="1072">
        <v>28.65</v>
      </c>
      <c r="R51" s="1072">
        <v>6.34</v>
      </c>
      <c r="S51" s="1072">
        <v>37.270000000000003</v>
      </c>
      <c r="T51" s="1072">
        <v>2.4300000000000002</v>
      </c>
      <c r="U51" s="1072">
        <v>8.8699999999999992</v>
      </c>
      <c r="V51" s="1072">
        <v>0.33</v>
      </c>
      <c r="W51" s="1072">
        <v>0.22</v>
      </c>
      <c r="X51" s="1073">
        <v>686.63</v>
      </c>
      <c r="Y51" s="1074">
        <v>20593.75</v>
      </c>
      <c r="Z51" s="1075"/>
      <c r="AA51" s="1076"/>
      <c r="AB51" s="1079"/>
      <c r="AC51" s="1076"/>
    </row>
    <row r="52" spans="1:29" ht="28.5" hidden="1" customHeight="1" x14ac:dyDescent="0.25">
      <c r="A52" s="1070">
        <v>40664</v>
      </c>
      <c r="B52" s="1071">
        <v>219</v>
      </c>
      <c r="C52" s="1072">
        <v>172.35</v>
      </c>
      <c r="D52" s="1072">
        <v>253.16</v>
      </c>
      <c r="E52" s="1072">
        <v>989.89</v>
      </c>
      <c r="F52" s="1072">
        <v>1360.39</v>
      </c>
      <c r="G52" s="1072">
        <v>2339.66</v>
      </c>
      <c r="H52" s="1072">
        <v>13699.36</v>
      </c>
      <c r="I52" s="1072">
        <v>1115.7</v>
      </c>
      <c r="J52" s="1073">
        <v>20149.509999999998</v>
      </c>
      <c r="K52" s="1071">
        <v>8.8000000000000007</v>
      </c>
      <c r="L52" s="1072">
        <v>13</v>
      </c>
      <c r="M52" s="1072">
        <v>131.5</v>
      </c>
      <c r="N52" s="1072">
        <v>223.8</v>
      </c>
      <c r="O52" s="1072">
        <v>100.61</v>
      </c>
      <c r="P52" s="1072">
        <v>124.5</v>
      </c>
      <c r="Q52" s="1072">
        <v>28.84</v>
      </c>
      <c r="R52" s="1072">
        <v>6.3460000000000001</v>
      </c>
      <c r="S52" s="1072">
        <v>37.4</v>
      </c>
      <c r="T52" s="1072">
        <v>2.4300000000000002</v>
      </c>
      <c r="U52" s="1072">
        <v>8.91</v>
      </c>
      <c r="V52" s="1072">
        <v>0.33</v>
      </c>
      <c r="W52" s="1072">
        <v>0.22</v>
      </c>
      <c r="X52" s="1073">
        <v>686.68600000000004</v>
      </c>
      <c r="Y52" s="1074">
        <v>20836.196000000004</v>
      </c>
      <c r="Z52" s="1075"/>
      <c r="AA52" s="1080"/>
      <c r="AB52" s="1079"/>
      <c r="AC52" s="1076"/>
    </row>
    <row r="53" spans="1:29" ht="28.5" hidden="1" customHeight="1" x14ac:dyDescent="0.25">
      <c r="A53" s="1070">
        <v>40695</v>
      </c>
      <c r="B53" s="1071">
        <v>218.97</v>
      </c>
      <c r="C53" s="1072">
        <v>169.75</v>
      </c>
      <c r="D53" s="1072">
        <v>246.4</v>
      </c>
      <c r="E53" s="1072">
        <v>1009.8</v>
      </c>
      <c r="F53" s="1072">
        <v>1367.5</v>
      </c>
      <c r="G53" s="1072">
        <v>2285.1</v>
      </c>
      <c r="H53" s="1072">
        <v>13573.6</v>
      </c>
      <c r="I53" s="1072">
        <v>1136.5</v>
      </c>
      <c r="J53" s="1073">
        <v>20007.620000000003</v>
      </c>
      <c r="K53" s="1071">
        <v>8.8699999999999992</v>
      </c>
      <c r="L53" s="1072">
        <v>13.037000000000001</v>
      </c>
      <c r="M53" s="1072">
        <v>131.57</v>
      </c>
      <c r="N53" s="1072">
        <v>223.79</v>
      </c>
      <c r="O53" s="1072">
        <v>100.63</v>
      </c>
      <c r="P53" s="1072">
        <v>124.68</v>
      </c>
      <c r="Q53" s="1072">
        <v>28.9</v>
      </c>
      <c r="R53" s="1072">
        <v>6.3440000000000003</v>
      </c>
      <c r="S53" s="1072">
        <v>37.43</v>
      </c>
      <c r="T53" s="1072">
        <v>2.4</v>
      </c>
      <c r="U53" s="1072">
        <v>8.94</v>
      </c>
      <c r="V53" s="1072">
        <v>0.3</v>
      </c>
      <c r="W53" s="1072">
        <v>0.22</v>
      </c>
      <c r="X53" s="1073">
        <v>687.11099999999999</v>
      </c>
      <c r="Y53" s="1074">
        <v>20694.731000000003</v>
      </c>
      <c r="Z53" s="1075"/>
      <c r="AA53" s="1076"/>
      <c r="AB53" s="1079"/>
      <c r="AC53" s="1076"/>
    </row>
    <row r="54" spans="1:29" ht="28.5" hidden="1" customHeight="1" x14ac:dyDescent="0.25">
      <c r="A54" s="1070">
        <v>40725</v>
      </c>
      <c r="B54" s="1071">
        <v>218.94</v>
      </c>
      <c r="C54" s="1072">
        <v>167.62</v>
      </c>
      <c r="D54" s="1072">
        <v>243</v>
      </c>
      <c r="E54" s="1072">
        <v>1019.7</v>
      </c>
      <c r="F54" s="1072">
        <v>1377.32</v>
      </c>
      <c r="G54" s="1072">
        <v>2376.34</v>
      </c>
      <c r="H54" s="1072">
        <v>13889.93</v>
      </c>
      <c r="I54" s="1072">
        <v>1164.0999999999999</v>
      </c>
      <c r="J54" s="1073">
        <v>20456.949999999997</v>
      </c>
      <c r="K54" s="1071">
        <v>8.9</v>
      </c>
      <c r="L54" s="1072">
        <v>13.04</v>
      </c>
      <c r="M54" s="1072">
        <v>132.18</v>
      </c>
      <c r="N54" s="1072">
        <v>224.36</v>
      </c>
      <c r="O54" s="1072">
        <v>101.29</v>
      </c>
      <c r="P54" s="1072">
        <v>125.03</v>
      </c>
      <c r="Q54" s="1072">
        <v>29</v>
      </c>
      <c r="R54" s="1072">
        <v>6.34</v>
      </c>
      <c r="S54" s="1072">
        <v>37.51</v>
      </c>
      <c r="T54" s="1072">
        <v>2.4300000000000002</v>
      </c>
      <c r="U54" s="1072">
        <v>9</v>
      </c>
      <c r="V54" s="1072">
        <v>0.33</v>
      </c>
      <c r="W54" s="1072">
        <v>0.22</v>
      </c>
      <c r="X54" s="1073">
        <v>689.63000000000011</v>
      </c>
      <c r="Y54" s="1074">
        <v>21146.579999999998</v>
      </c>
      <c r="Z54" s="1075"/>
      <c r="AA54" s="1076"/>
      <c r="AB54" s="1079"/>
      <c r="AC54" s="1076"/>
    </row>
    <row r="55" spans="1:29" ht="28.5" hidden="1" customHeight="1" x14ac:dyDescent="0.25">
      <c r="A55" s="1070">
        <v>40756</v>
      </c>
      <c r="B55" s="1071">
        <v>218.9</v>
      </c>
      <c r="C55" s="1072">
        <v>172.7</v>
      </c>
      <c r="D55" s="1072">
        <v>249.2</v>
      </c>
      <c r="E55" s="1072">
        <v>1035.5999999999999</v>
      </c>
      <c r="F55" s="1072">
        <v>1424.9</v>
      </c>
      <c r="G55" s="1072">
        <v>2468.1</v>
      </c>
      <c r="H55" s="1072">
        <v>14458.4</v>
      </c>
      <c r="I55" s="1072">
        <v>1160.0999999999999</v>
      </c>
      <c r="J55" s="1073">
        <v>21187.9</v>
      </c>
      <c r="K55" s="1071">
        <v>8.89</v>
      </c>
      <c r="L55" s="1072">
        <v>13.04</v>
      </c>
      <c r="M55" s="1072">
        <v>137.16</v>
      </c>
      <c r="N55" s="1072">
        <v>227.17</v>
      </c>
      <c r="O55" s="1072">
        <v>101.93</v>
      </c>
      <c r="P55" s="1072">
        <v>125.26</v>
      </c>
      <c r="Q55" s="1072">
        <v>29.03</v>
      </c>
      <c r="R55" s="1072">
        <v>6.34</v>
      </c>
      <c r="S55" s="1072">
        <v>37.58</v>
      </c>
      <c r="T55" s="1072">
        <v>2.4300000000000002</v>
      </c>
      <c r="U55" s="1072">
        <v>8.98</v>
      </c>
      <c r="V55" s="1072">
        <v>0.33</v>
      </c>
      <c r="W55" s="1072">
        <v>0.22</v>
      </c>
      <c r="X55" s="1073">
        <v>698.36000000000013</v>
      </c>
      <c r="Y55" s="1074">
        <v>21886.260000000002</v>
      </c>
      <c r="Z55" s="1075"/>
      <c r="AA55" s="1076"/>
      <c r="AB55" s="1079"/>
      <c r="AC55" s="1076"/>
    </row>
    <row r="56" spans="1:29" ht="28.5" hidden="1" customHeight="1" x14ac:dyDescent="0.25">
      <c r="A56" s="1070">
        <v>40787</v>
      </c>
      <c r="B56" s="1071">
        <v>218.8</v>
      </c>
      <c r="C56" s="1072">
        <v>172.3</v>
      </c>
      <c r="D56" s="1072">
        <v>248.8</v>
      </c>
      <c r="E56" s="1072">
        <v>1029.3</v>
      </c>
      <c r="F56" s="1072">
        <v>1425.3</v>
      </c>
      <c r="G56" s="1072">
        <v>2392.4</v>
      </c>
      <c r="H56" s="1072">
        <v>13982.3</v>
      </c>
      <c r="I56" s="1072">
        <v>1222.4000000000001</v>
      </c>
      <c r="J56" s="1073">
        <v>20691.599999999999</v>
      </c>
      <c r="K56" s="1071">
        <v>8.89</v>
      </c>
      <c r="L56" s="1072">
        <v>13</v>
      </c>
      <c r="M56" s="1072">
        <v>141.16</v>
      </c>
      <c r="N56" s="1072">
        <v>229.9</v>
      </c>
      <c r="O56" s="1072">
        <v>102.1</v>
      </c>
      <c r="P56" s="1072">
        <v>125.6</v>
      </c>
      <c r="Q56" s="1072">
        <v>29.09</v>
      </c>
      <c r="R56" s="1072">
        <v>6.3</v>
      </c>
      <c r="S56" s="1072">
        <v>37.6</v>
      </c>
      <c r="T56" s="1072">
        <v>2.4</v>
      </c>
      <c r="U56" s="1072">
        <v>9</v>
      </c>
      <c r="V56" s="1072">
        <v>0.3</v>
      </c>
      <c r="W56" s="1072">
        <v>0.2</v>
      </c>
      <c r="X56" s="1073">
        <v>705.95</v>
      </c>
      <c r="Y56" s="1074">
        <v>21397.55</v>
      </c>
      <c r="Z56" s="1075"/>
      <c r="AA56" s="1076"/>
      <c r="AB56" s="1079"/>
      <c r="AC56" s="1076"/>
    </row>
    <row r="57" spans="1:29" ht="28.5" hidden="1" customHeight="1" x14ac:dyDescent="0.25">
      <c r="A57" s="1070">
        <v>40817</v>
      </c>
      <c r="B57" s="1071">
        <v>218.8</v>
      </c>
      <c r="C57" s="1072">
        <v>173.4</v>
      </c>
      <c r="D57" s="1072">
        <v>247.7</v>
      </c>
      <c r="E57" s="1072">
        <v>1062.0999999999999</v>
      </c>
      <c r="F57" s="1072">
        <v>1507.1</v>
      </c>
      <c r="G57" s="1072">
        <v>2517.1</v>
      </c>
      <c r="H57" s="1072">
        <v>14456.7</v>
      </c>
      <c r="I57" s="1072">
        <v>1182.2</v>
      </c>
      <c r="J57" s="1073">
        <v>21365.1</v>
      </c>
      <c r="K57" s="1071">
        <v>8.9</v>
      </c>
      <c r="L57" s="1072">
        <v>13</v>
      </c>
      <c r="M57" s="1072">
        <v>145.9</v>
      </c>
      <c r="N57" s="1072">
        <v>231.6</v>
      </c>
      <c r="O57" s="1072">
        <v>102.6</v>
      </c>
      <c r="P57" s="1072">
        <v>126.29</v>
      </c>
      <c r="Q57" s="1072">
        <v>29.19</v>
      </c>
      <c r="R57" s="1072">
        <v>6.34</v>
      </c>
      <c r="S57" s="1072">
        <v>37.82</v>
      </c>
      <c r="T57" s="1072">
        <v>2.4300000000000002</v>
      </c>
      <c r="U57" s="1072">
        <v>9.0500000000000007</v>
      </c>
      <c r="V57" s="1072">
        <v>0.33</v>
      </c>
      <c r="W57" s="1072">
        <v>0.22</v>
      </c>
      <c r="X57" s="1073">
        <v>713.74</v>
      </c>
      <c r="Y57" s="1074">
        <v>22078.880000000001</v>
      </c>
      <c r="Z57" s="1075"/>
      <c r="AA57" s="1081"/>
      <c r="AB57" s="1079"/>
      <c r="AC57" s="1076"/>
    </row>
    <row r="58" spans="1:29" ht="28.5" hidden="1" customHeight="1" x14ac:dyDescent="0.25">
      <c r="A58" s="1070">
        <v>40848</v>
      </c>
      <c r="B58" s="1071">
        <v>218.636</v>
      </c>
      <c r="C58" s="1072">
        <v>174.2</v>
      </c>
      <c r="D58" s="1072">
        <v>247</v>
      </c>
      <c r="E58" s="1072">
        <v>1046.0999999999999</v>
      </c>
      <c r="F58" s="1072">
        <v>1454.2</v>
      </c>
      <c r="G58" s="1072">
        <v>2421.4</v>
      </c>
      <c r="H58" s="1072">
        <v>14170.8</v>
      </c>
      <c r="I58" s="1072">
        <v>1200.5999999999999</v>
      </c>
      <c r="J58" s="1073">
        <v>20932.900000000001</v>
      </c>
      <c r="K58" s="1071">
        <v>8.9</v>
      </c>
      <c r="L58" s="1072">
        <v>13.067</v>
      </c>
      <c r="M58" s="1072">
        <v>150.71</v>
      </c>
      <c r="N58" s="1072">
        <v>233.7</v>
      </c>
      <c r="O58" s="1072">
        <v>102.9</v>
      </c>
      <c r="P58" s="1072">
        <v>127.5</v>
      </c>
      <c r="Q58" s="1072">
        <v>29.4</v>
      </c>
      <c r="R58" s="1072">
        <v>6.34</v>
      </c>
      <c r="S58" s="1072">
        <v>38.07</v>
      </c>
      <c r="T58" s="1072">
        <v>2.4300000000000002</v>
      </c>
      <c r="U58" s="1072">
        <v>9.1</v>
      </c>
      <c r="V58" s="1072">
        <v>0.33</v>
      </c>
      <c r="W58" s="1072">
        <v>0.22</v>
      </c>
      <c r="X58" s="1073">
        <v>722.7</v>
      </c>
      <c r="Y58" s="1074">
        <v>21655.599999999999</v>
      </c>
      <c r="Z58" s="1075"/>
      <c r="AA58" s="1076"/>
      <c r="AB58" s="1079"/>
      <c r="AC58" s="1076"/>
    </row>
    <row r="59" spans="1:29" ht="28.5" hidden="1" customHeight="1" x14ac:dyDescent="0.25">
      <c r="A59" s="1070">
        <v>40878</v>
      </c>
      <c r="B59" s="1071">
        <v>218.59</v>
      </c>
      <c r="C59" s="1072">
        <v>183.45</v>
      </c>
      <c r="D59" s="1072">
        <v>275.99</v>
      </c>
      <c r="E59" s="1072">
        <v>1125.3</v>
      </c>
      <c r="F59" s="1072">
        <v>1675.97</v>
      </c>
      <c r="G59" s="1072">
        <v>2849.27</v>
      </c>
      <c r="H59" s="1072">
        <v>16484.45</v>
      </c>
      <c r="I59" s="1072">
        <v>1163.2</v>
      </c>
      <c r="J59" s="1073">
        <v>23976.22</v>
      </c>
      <c r="K59" s="1071">
        <v>9</v>
      </c>
      <c r="L59" s="1072">
        <v>13.08</v>
      </c>
      <c r="M59" s="1072">
        <v>156.13999999999999</v>
      </c>
      <c r="N59" s="1072">
        <v>236.47</v>
      </c>
      <c r="O59" s="1072">
        <v>104.04</v>
      </c>
      <c r="P59" s="1072">
        <v>128.97999999999999</v>
      </c>
      <c r="Q59" s="1072">
        <v>29.53</v>
      </c>
      <c r="R59" s="1072">
        <v>6.3419999999999996</v>
      </c>
      <c r="S59" s="1072">
        <v>38.43</v>
      </c>
      <c r="T59" s="1072">
        <v>2.4300000000000002</v>
      </c>
      <c r="U59" s="1072">
        <v>9.19</v>
      </c>
      <c r="V59" s="1072">
        <v>0.33</v>
      </c>
      <c r="W59" s="1072">
        <v>0.22</v>
      </c>
      <c r="X59" s="1073">
        <v>734.1819999999999</v>
      </c>
      <c r="Y59" s="1074">
        <v>24710.402000000002</v>
      </c>
      <c r="Z59" s="1075"/>
      <c r="AA59" s="1076"/>
      <c r="AB59" s="1079"/>
      <c r="AC59" s="1076"/>
    </row>
    <row r="60" spans="1:29" ht="28.5" hidden="1" customHeight="1" x14ac:dyDescent="0.25">
      <c r="A60" s="1070">
        <v>40909</v>
      </c>
      <c r="B60" s="1071">
        <v>218.56</v>
      </c>
      <c r="C60" s="1072">
        <v>180.8</v>
      </c>
      <c r="D60" s="1072">
        <v>268.7</v>
      </c>
      <c r="E60" s="1072">
        <v>1057.3900000000001</v>
      </c>
      <c r="F60" s="1072">
        <v>1551.45</v>
      </c>
      <c r="G60" s="1072">
        <v>2575.5</v>
      </c>
      <c r="H60" s="1072">
        <v>15069.3</v>
      </c>
      <c r="I60" s="1072">
        <v>1171.0999999999999</v>
      </c>
      <c r="J60" s="1073">
        <v>22092.799999999996</v>
      </c>
      <c r="K60" s="1071">
        <v>8.9749999999999996</v>
      </c>
      <c r="L60" s="1072">
        <v>13.083</v>
      </c>
      <c r="M60" s="1072">
        <v>156.6</v>
      </c>
      <c r="N60" s="1072">
        <v>237.54</v>
      </c>
      <c r="O60" s="1072">
        <v>104.11</v>
      </c>
      <c r="P60" s="1072">
        <v>129.03</v>
      </c>
      <c r="Q60" s="1072">
        <v>29.56</v>
      </c>
      <c r="R60" s="1072">
        <v>6.34</v>
      </c>
      <c r="S60" s="1072">
        <v>38.5</v>
      </c>
      <c r="T60" s="1072">
        <v>2.4300000000000002</v>
      </c>
      <c r="U60" s="1072">
        <v>9.1999999999999993</v>
      </c>
      <c r="V60" s="1072">
        <v>0.3</v>
      </c>
      <c r="W60" s="1072">
        <v>0.2</v>
      </c>
      <c r="X60" s="1073">
        <v>735.86799999999994</v>
      </c>
      <c r="Y60" s="1074">
        <v>22828.7</v>
      </c>
      <c r="Z60" s="1075"/>
      <c r="AA60" s="1076"/>
      <c r="AB60" s="1079"/>
      <c r="AC60" s="1076"/>
    </row>
    <row r="61" spans="1:29" ht="28.5" hidden="1" customHeight="1" x14ac:dyDescent="0.25">
      <c r="A61" s="1070">
        <v>40940</v>
      </c>
      <c r="B61" s="1071">
        <v>218.48</v>
      </c>
      <c r="C61" s="1072">
        <v>177.5</v>
      </c>
      <c r="D61" s="1072">
        <v>263.3</v>
      </c>
      <c r="E61" s="1072">
        <v>1046.0999999999999</v>
      </c>
      <c r="F61" s="1072">
        <v>1474.1</v>
      </c>
      <c r="G61" s="1072">
        <v>2504.8000000000002</v>
      </c>
      <c r="H61" s="1072">
        <v>14837.2</v>
      </c>
      <c r="I61" s="1072">
        <v>1159.4000000000001</v>
      </c>
      <c r="J61" s="1073">
        <v>21680.9</v>
      </c>
      <c r="K61" s="1071">
        <v>8.98</v>
      </c>
      <c r="L61" s="1072">
        <v>13.08</v>
      </c>
      <c r="M61" s="1072">
        <v>151.87</v>
      </c>
      <c r="N61" s="1072">
        <v>237.04</v>
      </c>
      <c r="O61" s="1072">
        <v>104.13</v>
      </c>
      <c r="P61" s="1072">
        <v>129.08000000000001</v>
      </c>
      <c r="Q61" s="1072">
        <v>29.61</v>
      </c>
      <c r="R61" s="1072">
        <v>6.34</v>
      </c>
      <c r="S61" s="1072">
        <v>38.57</v>
      </c>
      <c r="T61" s="1072">
        <v>2.4</v>
      </c>
      <c r="U61" s="1072">
        <v>9.1999999999999993</v>
      </c>
      <c r="V61" s="1072">
        <v>0.33</v>
      </c>
      <c r="W61" s="1072">
        <v>0.22</v>
      </c>
      <c r="X61" s="1073">
        <v>730.9</v>
      </c>
      <c r="Y61" s="1074">
        <v>22411.8</v>
      </c>
      <c r="Z61" s="1075"/>
      <c r="AA61" s="1076"/>
      <c r="AB61" s="1079"/>
      <c r="AC61" s="1076"/>
    </row>
    <row r="62" spans="1:29" ht="28.5" hidden="1" customHeight="1" x14ac:dyDescent="0.25">
      <c r="A62" s="1070">
        <v>40969</v>
      </c>
      <c r="B62" s="1071">
        <v>218.44</v>
      </c>
      <c r="C62" s="1072">
        <v>176.9</v>
      </c>
      <c r="D62" s="1072">
        <v>262.43</v>
      </c>
      <c r="E62" s="1072">
        <v>1034.5</v>
      </c>
      <c r="F62" s="1072">
        <v>1453.9</v>
      </c>
      <c r="G62" s="1072">
        <v>2412.9</v>
      </c>
      <c r="H62" s="1072">
        <v>14691.1</v>
      </c>
      <c r="I62" s="1072">
        <v>1123.4000000000001</v>
      </c>
      <c r="J62" s="1073">
        <v>21373.55</v>
      </c>
      <c r="K62" s="1071">
        <v>9</v>
      </c>
      <c r="L62" s="1072">
        <v>13.086</v>
      </c>
      <c r="M62" s="1072">
        <v>149.37</v>
      </c>
      <c r="N62" s="1072">
        <v>237.2</v>
      </c>
      <c r="O62" s="1072">
        <v>104.13</v>
      </c>
      <c r="P62" s="1072">
        <v>129.15</v>
      </c>
      <c r="Q62" s="1072">
        <v>29.861000000000001</v>
      </c>
      <c r="R62" s="1072">
        <v>6.3419999999999996</v>
      </c>
      <c r="S62" s="1072">
        <v>38.68</v>
      </c>
      <c r="T62" s="1072">
        <v>2.4300000000000002</v>
      </c>
      <c r="U62" s="1072">
        <v>9.2330000000000005</v>
      </c>
      <c r="V62" s="1072">
        <v>0.33</v>
      </c>
      <c r="W62" s="1072">
        <v>0.22</v>
      </c>
      <c r="X62" s="1073">
        <v>729.03199999999993</v>
      </c>
      <c r="Y62" s="1074">
        <v>22102.581999999999</v>
      </c>
      <c r="Z62" s="1075"/>
      <c r="AA62" s="1076"/>
      <c r="AB62" s="1079"/>
      <c r="AC62" s="1076"/>
    </row>
    <row r="63" spans="1:29" ht="28.5" hidden="1" customHeight="1" x14ac:dyDescent="0.25">
      <c r="A63" s="1070">
        <v>41000</v>
      </c>
      <c r="B63" s="1071">
        <v>218.4</v>
      </c>
      <c r="C63" s="1072">
        <v>175.53</v>
      </c>
      <c r="D63" s="1072">
        <v>261.39</v>
      </c>
      <c r="E63" s="1072">
        <v>1000.98</v>
      </c>
      <c r="F63" s="1072">
        <v>1462.26</v>
      </c>
      <c r="G63" s="1072">
        <v>2422.4</v>
      </c>
      <c r="H63" s="1072">
        <v>14778.4</v>
      </c>
      <c r="I63" s="1072">
        <v>1131.8</v>
      </c>
      <c r="J63" s="1073">
        <v>21451.16</v>
      </c>
      <c r="K63" s="1071">
        <v>9</v>
      </c>
      <c r="L63" s="1072">
        <v>13.1</v>
      </c>
      <c r="M63" s="1072">
        <v>148.83000000000001</v>
      </c>
      <c r="N63" s="1072">
        <v>237.2</v>
      </c>
      <c r="O63" s="1072">
        <v>104.1</v>
      </c>
      <c r="P63" s="1072">
        <v>129.16</v>
      </c>
      <c r="Q63" s="1072">
        <v>30.01</v>
      </c>
      <c r="R63" s="1072">
        <v>6.3</v>
      </c>
      <c r="S63" s="1072">
        <v>38.79</v>
      </c>
      <c r="T63" s="1072">
        <v>2.4300000000000002</v>
      </c>
      <c r="U63" s="1072">
        <v>9.24</v>
      </c>
      <c r="V63" s="1072">
        <v>0.33</v>
      </c>
      <c r="W63" s="1072">
        <v>0.2</v>
      </c>
      <c r="X63" s="1073">
        <v>728.69</v>
      </c>
      <c r="Y63" s="1074">
        <v>22179.85</v>
      </c>
      <c r="Z63" s="1075"/>
      <c r="AA63" s="1076"/>
      <c r="AB63" s="1079"/>
      <c r="AC63" s="1076"/>
    </row>
    <row r="64" spans="1:29" ht="28.5" hidden="1" customHeight="1" x14ac:dyDescent="0.25">
      <c r="A64" s="1070">
        <v>41030</v>
      </c>
      <c r="B64" s="1071">
        <v>218.25</v>
      </c>
      <c r="C64" s="1072">
        <v>175.9</v>
      </c>
      <c r="D64" s="1072">
        <v>259.77999999999997</v>
      </c>
      <c r="E64" s="1072">
        <v>996.6</v>
      </c>
      <c r="F64" s="1072">
        <v>1464.59</v>
      </c>
      <c r="G64" s="1072">
        <v>2443.9</v>
      </c>
      <c r="H64" s="1072">
        <v>14911.7</v>
      </c>
      <c r="I64" s="1072">
        <v>1126.4000000000001</v>
      </c>
      <c r="J64" s="1073">
        <v>21597.09</v>
      </c>
      <c r="K64" s="1071">
        <v>9</v>
      </c>
      <c r="L64" s="1072">
        <v>13.1</v>
      </c>
      <c r="M64" s="1072">
        <v>146.6</v>
      </c>
      <c r="N64" s="1072">
        <v>235.8</v>
      </c>
      <c r="O64" s="1072">
        <v>104.14</v>
      </c>
      <c r="P64" s="1072">
        <v>129.21</v>
      </c>
      <c r="Q64" s="1072">
        <v>30.09</v>
      </c>
      <c r="R64" s="1072">
        <v>6.34</v>
      </c>
      <c r="S64" s="1072">
        <v>38.9</v>
      </c>
      <c r="T64" s="1072">
        <v>2.4</v>
      </c>
      <c r="U64" s="1072">
        <v>9.25</v>
      </c>
      <c r="V64" s="1072">
        <v>0.33</v>
      </c>
      <c r="W64" s="1072">
        <v>0.2</v>
      </c>
      <c r="X64" s="1073">
        <v>725.36000000000013</v>
      </c>
      <c r="Y64" s="1074">
        <v>22322.45</v>
      </c>
      <c r="Z64" s="1075"/>
      <c r="AA64" s="1076"/>
      <c r="AB64" s="1079"/>
      <c r="AC64" s="1076"/>
    </row>
    <row r="65" spans="1:29" ht="28.5" hidden="1" customHeight="1" x14ac:dyDescent="0.25">
      <c r="A65" s="1070">
        <v>41061</v>
      </c>
      <c r="B65" s="1071">
        <v>218.22</v>
      </c>
      <c r="C65" s="1072">
        <v>176.76</v>
      </c>
      <c r="D65" s="1072">
        <v>258.8</v>
      </c>
      <c r="E65" s="1072">
        <v>996.95</v>
      </c>
      <c r="F65" s="1072">
        <v>1446.05</v>
      </c>
      <c r="G65" s="1072">
        <v>2381.3000000000002</v>
      </c>
      <c r="H65" s="1072">
        <v>14668.3</v>
      </c>
      <c r="I65" s="1072">
        <v>1113.0899999999999</v>
      </c>
      <c r="J65" s="1073">
        <v>21259.47</v>
      </c>
      <c r="K65" s="1071">
        <v>9</v>
      </c>
      <c r="L65" s="1072">
        <v>13.1</v>
      </c>
      <c r="M65" s="1072">
        <v>147.6</v>
      </c>
      <c r="N65" s="1072">
        <v>235.82</v>
      </c>
      <c r="O65" s="1072">
        <v>104.13</v>
      </c>
      <c r="P65" s="1072">
        <v>129.15</v>
      </c>
      <c r="Q65" s="1072">
        <v>30.2</v>
      </c>
      <c r="R65" s="1072">
        <v>6.34</v>
      </c>
      <c r="S65" s="1072">
        <v>38.94</v>
      </c>
      <c r="T65" s="1072">
        <v>2.4300000000000002</v>
      </c>
      <c r="U65" s="1072">
        <v>9.25</v>
      </c>
      <c r="V65" s="1072">
        <v>0.3</v>
      </c>
      <c r="W65" s="1072">
        <v>0.2</v>
      </c>
      <c r="X65" s="1073">
        <v>726.45999999999992</v>
      </c>
      <c r="Y65" s="1074">
        <v>21985.93</v>
      </c>
      <c r="Z65" s="1075"/>
      <c r="AA65" s="1076"/>
      <c r="AB65" s="1079"/>
      <c r="AC65" s="1076"/>
    </row>
    <row r="66" spans="1:29" ht="28.5" hidden="1" customHeight="1" x14ac:dyDescent="0.25">
      <c r="A66" s="1070">
        <v>41091</v>
      </c>
      <c r="B66" s="1071">
        <v>217.9</v>
      </c>
      <c r="C66" s="1072">
        <v>177.9</v>
      </c>
      <c r="D66" s="1072">
        <v>259.82</v>
      </c>
      <c r="E66" s="1072">
        <v>1005.9</v>
      </c>
      <c r="F66" s="1072">
        <v>1430.6</v>
      </c>
      <c r="G66" s="1072">
        <v>2469.42</v>
      </c>
      <c r="H66" s="1072">
        <v>14993.64</v>
      </c>
      <c r="I66" s="1072">
        <v>1105.24</v>
      </c>
      <c r="J66" s="1073">
        <v>21660.400000000001</v>
      </c>
      <c r="K66" s="1071">
        <v>8.99</v>
      </c>
      <c r="L66" s="1072">
        <v>13.1</v>
      </c>
      <c r="M66" s="1072">
        <v>150.05000000000001</v>
      </c>
      <c r="N66" s="1072">
        <v>235.9</v>
      </c>
      <c r="O66" s="1072">
        <v>104.14</v>
      </c>
      <c r="P66" s="1072">
        <v>129.19999999999999</v>
      </c>
      <c r="Q66" s="1072">
        <v>30.41</v>
      </c>
      <c r="R66" s="1072">
        <v>6.34</v>
      </c>
      <c r="S66" s="1072">
        <v>38.97</v>
      </c>
      <c r="T66" s="1072">
        <v>2.4300000000000002</v>
      </c>
      <c r="U66" s="1072">
        <v>9.3000000000000007</v>
      </c>
      <c r="V66" s="1072">
        <v>0.3</v>
      </c>
      <c r="W66" s="1072">
        <v>0.2</v>
      </c>
      <c r="X66" s="1073">
        <v>729.3</v>
      </c>
      <c r="Y66" s="1074">
        <v>22389.7</v>
      </c>
      <c r="Z66" s="1075"/>
      <c r="AA66" s="1076"/>
      <c r="AB66" s="1079"/>
      <c r="AC66" s="1076"/>
    </row>
    <row r="67" spans="1:29" ht="28.5" hidden="1" customHeight="1" x14ac:dyDescent="0.25">
      <c r="A67" s="1070">
        <v>41122</v>
      </c>
      <c r="B67" s="1071">
        <v>217.76</v>
      </c>
      <c r="C67" s="1072">
        <v>183.5</v>
      </c>
      <c r="D67" s="1072">
        <v>266.66000000000003</v>
      </c>
      <c r="E67" s="1072">
        <v>1021.68</v>
      </c>
      <c r="F67" s="1072">
        <v>1446.14</v>
      </c>
      <c r="G67" s="1072">
        <v>2482.6</v>
      </c>
      <c r="H67" s="1072">
        <v>15152.7</v>
      </c>
      <c r="I67" s="1072">
        <v>1304.97</v>
      </c>
      <c r="J67" s="1073">
        <v>22076.010000000002</v>
      </c>
      <c r="K67" s="1071">
        <v>8.99</v>
      </c>
      <c r="L67" s="1072">
        <v>13.1</v>
      </c>
      <c r="M67" s="1072">
        <v>154.34</v>
      </c>
      <c r="N67" s="1072">
        <v>238.45</v>
      </c>
      <c r="O67" s="1072">
        <v>104.26</v>
      </c>
      <c r="P67" s="1072">
        <v>129.19999999999999</v>
      </c>
      <c r="Q67" s="1072">
        <v>30.51</v>
      </c>
      <c r="R67" s="1072">
        <v>6.34</v>
      </c>
      <c r="S67" s="1072">
        <v>38.99</v>
      </c>
      <c r="T67" s="1072">
        <v>2.4300000000000002</v>
      </c>
      <c r="U67" s="1072">
        <v>9.3000000000000007</v>
      </c>
      <c r="V67" s="1072">
        <v>0.33</v>
      </c>
      <c r="W67" s="1072">
        <v>0.2</v>
      </c>
      <c r="X67" s="1073">
        <v>736.4</v>
      </c>
      <c r="Y67" s="1074">
        <v>22812.410000000003</v>
      </c>
      <c r="Z67" s="1075"/>
      <c r="AA67" s="1076"/>
      <c r="AB67" s="1079"/>
      <c r="AC67" s="1076"/>
    </row>
    <row r="68" spans="1:29" ht="28.5" hidden="1" customHeight="1" x14ac:dyDescent="0.25">
      <c r="A68" s="1070">
        <v>41153</v>
      </c>
      <c r="B68" s="1071">
        <v>217.63</v>
      </c>
      <c r="C68" s="1072">
        <v>183.4</v>
      </c>
      <c r="D68" s="1072">
        <v>268.3</v>
      </c>
      <c r="E68" s="1072">
        <v>1047</v>
      </c>
      <c r="F68" s="1072">
        <v>1444.9</v>
      </c>
      <c r="G68" s="1072">
        <v>2460.04</v>
      </c>
      <c r="H68" s="1072">
        <v>14838.55</v>
      </c>
      <c r="I68" s="1072">
        <v>1495.14</v>
      </c>
      <c r="J68" s="1073">
        <v>21954.959999999999</v>
      </c>
      <c r="K68" s="1071">
        <v>8.99</v>
      </c>
      <c r="L68" s="1072">
        <v>13.1</v>
      </c>
      <c r="M68" s="1072">
        <v>154.88</v>
      </c>
      <c r="N68" s="1072">
        <v>239</v>
      </c>
      <c r="O68" s="1072">
        <v>104.3</v>
      </c>
      <c r="P68" s="1072">
        <v>129.19999999999999</v>
      </c>
      <c r="Q68" s="1072">
        <v>30.55</v>
      </c>
      <c r="R68" s="1072">
        <v>6.34</v>
      </c>
      <c r="S68" s="1072">
        <v>39</v>
      </c>
      <c r="T68" s="1072">
        <v>2.42</v>
      </c>
      <c r="U68" s="1072">
        <v>9.3000000000000007</v>
      </c>
      <c r="V68" s="1072">
        <v>0.33</v>
      </c>
      <c r="W68" s="1072">
        <v>0.22</v>
      </c>
      <c r="X68" s="1073">
        <v>737.63</v>
      </c>
      <c r="Y68" s="1074">
        <v>22692.59</v>
      </c>
      <c r="Z68" s="1075"/>
      <c r="AA68" s="1076"/>
      <c r="AB68" s="1079"/>
      <c r="AC68" s="1076"/>
    </row>
    <row r="69" spans="1:29" ht="28.5" hidden="1" customHeight="1" x14ac:dyDescent="0.25">
      <c r="A69" s="1070">
        <v>41183</v>
      </c>
      <c r="B69" s="1071">
        <v>217.49</v>
      </c>
      <c r="C69" s="1072">
        <v>195.87</v>
      </c>
      <c r="D69" s="1072">
        <v>314.95999999999998</v>
      </c>
      <c r="E69" s="1072">
        <v>1059.5</v>
      </c>
      <c r="F69" s="1072">
        <v>1415.9</v>
      </c>
      <c r="G69" s="1072">
        <v>2464.96</v>
      </c>
      <c r="H69" s="1072">
        <v>15104.4</v>
      </c>
      <c r="I69" s="1072">
        <v>1759.53</v>
      </c>
      <c r="J69" s="1073">
        <v>22532.61</v>
      </c>
      <c r="K69" s="1071">
        <v>8.99</v>
      </c>
      <c r="L69" s="1072">
        <v>13.1</v>
      </c>
      <c r="M69" s="1072">
        <v>156.93</v>
      </c>
      <c r="N69" s="1072">
        <v>238.97</v>
      </c>
      <c r="O69" s="1072">
        <v>104.24</v>
      </c>
      <c r="P69" s="1072">
        <v>129.5</v>
      </c>
      <c r="Q69" s="1072">
        <v>30.61</v>
      </c>
      <c r="R69" s="1072">
        <v>6.34</v>
      </c>
      <c r="S69" s="1072">
        <v>39.06</v>
      </c>
      <c r="T69" s="1072">
        <v>2.42</v>
      </c>
      <c r="U69" s="1072">
        <v>9.2799999999999994</v>
      </c>
      <c r="V69" s="1072">
        <v>0.33</v>
      </c>
      <c r="W69" s="1072">
        <v>0.22</v>
      </c>
      <c r="X69" s="1073">
        <v>739.99</v>
      </c>
      <c r="Y69" s="1074">
        <v>23272.600000000002</v>
      </c>
      <c r="Z69" s="1075"/>
      <c r="AA69" s="1076"/>
      <c r="AB69" s="1079"/>
      <c r="AC69" s="1076"/>
    </row>
    <row r="70" spans="1:29" ht="26.25" hidden="1" customHeight="1" x14ac:dyDescent="0.25">
      <c r="A70" s="1070">
        <v>41214</v>
      </c>
      <c r="B70" s="1071">
        <v>217.45</v>
      </c>
      <c r="C70" s="1072">
        <v>193.43</v>
      </c>
      <c r="D70" s="1072">
        <v>310.89999999999998</v>
      </c>
      <c r="E70" s="1072">
        <v>1115.9100000000001</v>
      </c>
      <c r="F70" s="1072">
        <v>1394.5</v>
      </c>
      <c r="G70" s="1072">
        <v>2489.6</v>
      </c>
      <c r="H70" s="1072">
        <v>15041</v>
      </c>
      <c r="I70" s="1072">
        <v>1945.3</v>
      </c>
      <c r="J70" s="1073">
        <v>22708.09</v>
      </c>
      <c r="K70" s="1071">
        <v>9.0009829999999997</v>
      </c>
      <c r="L70" s="1072">
        <v>13.1</v>
      </c>
      <c r="M70" s="1072">
        <v>159.49</v>
      </c>
      <c r="N70" s="1072">
        <v>241.42</v>
      </c>
      <c r="O70" s="1072">
        <v>105.42</v>
      </c>
      <c r="P70" s="1072">
        <v>130.72</v>
      </c>
      <c r="Q70" s="1072">
        <v>30.63</v>
      </c>
      <c r="R70" s="1072">
        <v>6.3390000000000004</v>
      </c>
      <c r="S70" s="1072">
        <v>39.31</v>
      </c>
      <c r="T70" s="1072">
        <v>2.42</v>
      </c>
      <c r="U70" s="1072">
        <v>9.34</v>
      </c>
      <c r="V70" s="1072">
        <v>0.33</v>
      </c>
      <c r="W70" s="1072">
        <v>0.22</v>
      </c>
      <c r="X70" s="1073">
        <v>747.73998300000005</v>
      </c>
      <c r="Y70" s="1074">
        <v>23455.829983</v>
      </c>
      <c r="Z70" s="1075"/>
      <c r="AA70" s="1076"/>
      <c r="AB70" s="1079"/>
      <c r="AC70" s="1076"/>
    </row>
    <row r="71" spans="1:29" ht="28.5" hidden="1" customHeight="1" x14ac:dyDescent="0.25">
      <c r="A71" s="1070">
        <v>41244</v>
      </c>
      <c r="B71" s="1071">
        <v>217.39</v>
      </c>
      <c r="C71" s="1072">
        <v>194.03</v>
      </c>
      <c r="D71" s="1072">
        <v>306.7</v>
      </c>
      <c r="E71" s="1072">
        <v>1284.2</v>
      </c>
      <c r="F71" s="1072">
        <v>1559.5</v>
      </c>
      <c r="G71" s="1072">
        <v>2948.7</v>
      </c>
      <c r="H71" s="1072">
        <v>17722.5</v>
      </c>
      <c r="I71" s="1072">
        <v>2206.34</v>
      </c>
      <c r="J71" s="1073">
        <v>26439.360000000001</v>
      </c>
      <c r="K71" s="1071">
        <v>9</v>
      </c>
      <c r="L71" s="1072">
        <v>13.1</v>
      </c>
      <c r="M71" s="1072">
        <v>165.54</v>
      </c>
      <c r="N71" s="1072">
        <v>245.15</v>
      </c>
      <c r="O71" s="1072">
        <v>107.89</v>
      </c>
      <c r="P71" s="1072">
        <v>131.78</v>
      </c>
      <c r="Q71" s="1072">
        <v>30.89</v>
      </c>
      <c r="R71" s="1072">
        <v>6.33</v>
      </c>
      <c r="S71" s="1072">
        <v>39.54</v>
      </c>
      <c r="T71" s="1072">
        <v>2.42</v>
      </c>
      <c r="U71" s="1072">
        <v>9.3699999999999992</v>
      </c>
      <c r="V71" s="1072">
        <v>0.33</v>
      </c>
      <c r="W71" s="1072">
        <v>0.22</v>
      </c>
      <c r="X71" s="1073">
        <v>761.56</v>
      </c>
      <c r="Y71" s="1074">
        <v>27200.920000000002</v>
      </c>
      <c r="Z71" s="1075"/>
      <c r="AA71" s="1076"/>
      <c r="AB71" s="1079"/>
      <c r="AC71" s="1076"/>
    </row>
    <row r="72" spans="1:29" ht="28.5" hidden="1" customHeight="1" x14ac:dyDescent="0.25">
      <c r="A72" s="1070">
        <v>41275</v>
      </c>
      <c r="B72" s="1071">
        <v>217.32</v>
      </c>
      <c r="C72" s="1072">
        <v>190.4</v>
      </c>
      <c r="D72" s="1072">
        <v>293.81</v>
      </c>
      <c r="E72" s="1072">
        <v>1151.3</v>
      </c>
      <c r="F72" s="1072">
        <v>1448</v>
      </c>
      <c r="G72" s="1072">
        <v>2664.6</v>
      </c>
      <c r="H72" s="1072">
        <v>16403.5</v>
      </c>
      <c r="I72" s="1072">
        <v>2264</v>
      </c>
      <c r="J72" s="1073">
        <v>24632.93</v>
      </c>
      <c r="K72" s="1071">
        <v>9</v>
      </c>
      <c r="L72" s="1072">
        <v>13.1</v>
      </c>
      <c r="M72" s="1072">
        <v>168.79</v>
      </c>
      <c r="N72" s="1072">
        <v>247.32</v>
      </c>
      <c r="O72" s="1072">
        <v>109.34</v>
      </c>
      <c r="P72" s="1072">
        <v>132.81</v>
      </c>
      <c r="Q72" s="1072">
        <v>30.96</v>
      </c>
      <c r="R72" s="1072">
        <v>6.34</v>
      </c>
      <c r="S72" s="1072">
        <v>39.71</v>
      </c>
      <c r="T72" s="1072">
        <v>2.42</v>
      </c>
      <c r="U72" s="1072">
        <v>9.39</v>
      </c>
      <c r="V72" s="1072">
        <v>0.33</v>
      </c>
      <c r="W72" s="1072">
        <v>0.2</v>
      </c>
      <c r="X72" s="1073">
        <v>769.71</v>
      </c>
      <c r="Y72" s="1074">
        <v>25402.639999999999</v>
      </c>
      <c r="Z72" s="1075"/>
      <c r="AA72" s="1076"/>
      <c r="AB72" s="1079"/>
      <c r="AC72" s="1076"/>
    </row>
    <row r="73" spans="1:29" ht="28.5" hidden="1" customHeight="1" x14ac:dyDescent="0.25">
      <c r="A73" s="1070">
        <v>41306</v>
      </c>
      <c r="B73" s="1071">
        <v>217.19</v>
      </c>
      <c r="C73" s="1072">
        <v>187.92</v>
      </c>
      <c r="D73" s="1072">
        <v>288.66000000000003</v>
      </c>
      <c r="E73" s="1072">
        <v>1168.05</v>
      </c>
      <c r="F73" s="1072">
        <v>1391.75</v>
      </c>
      <c r="G73" s="1072">
        <v>2511.4899999999998</v>
      </c>
      <c r="H73" s="1072">
        <v>15837.7</v>
      </c>
      <c r="I73" s="1072">
        <v>2361.6999999999998</v>
      </c>
      <c r="J73" s="1073">
        <v>23964.460000000003</v>
      </c>
      <c r="K73" s="1071">
        <v>9</v>
      </c>
      <c r="L73" s="1072">
        <v>13.1</v>
      </c>
      <c r="M73" s="1072">
        <v>170.14</v>
      </c>
      <c r="N73" s="1072">
        <v>247.42500000000001</v>
      </c>
      <c r="O73" s="1072">
        <v>110.86499999999999</v>
      </c>
      <c r="P73" s="1072">
        <v>133.58000000000001</v>
      </c>
      <c r="Q73" s="1072">
        <v>31.02</v>
      </c>
      <c r="R73" s="1072">
        <v>6.3390000000000004</v>
      </c>
      <c r="S73" s="1072">
        <v>39.85</v>
      </c>
      <c r="T73" s="1072">
        <v>2.42</v>
      </c>
      <c r="U73" s="1072">
        <v>9.41</v>
      </c>
      <c r="V73" s="1072">
        <v>0.33</v>
      </c>
      <c r="W73" s="1072">
        <v>0.22</v>
      </c>
      <c r="X73" s="1073">
        <v>773.69900000000007</v>
      </c>
      <c r="Y73" s="1074">
        <v>24738.159000000003</v>
      </c>
      <c r="Z73" s="1075"/>
      <c r="AA73" s="1079"/>
      <c r="AB73" s="1079"/>
      <c r="AC73" s="1076"/>
    </row>
    <row r="74" spans="1:29" ht="28.5" hidden="1" customHeight="1" x14ac:dyDescent="0.25">
      <c r="A74" s="1070">
        <v>41334</v>
      </c>
      <c r="B74" s="1071">
        <v>217.14</v>
      </c>
      <c r="C74" s="1072">
        <v>188.9</v>
      </c>
      <c r="D74" s="1072">
        <v>287.89999999999998</v>
      </c>
      <c r="E74" s="1072">
        <v>1159.3</v>
      </c>
      <c r="F74" s="1072">
        <v>1383.7</v>
      </c>
      <c r="G74" s="1072">
        <v>2528.1</v>
      </c>
      <c r="H74" s="1072">
        <v>16082.1</v>
      </c>
      <c r="I74" s="1072">
        <v>2572.8000000000002</v>
      </c>
      <c r="J74" s="1073">
        <v>24419.94</v>
      </c>
      <c r="K74" s="1071">
        <v>9</v>
      </c>
      <c r="L74" s="1072">
        <v>13.1</v>
      </c>
      <c r="M74" s="1072">
        <v>169.59</v>
      </c>
      <c r="N74" s="1072">
        <v>247.14</v>
      </c>
      <c r="O74" s="1072">
        <v>111.5</v>
      </c>
      <c r="P74" s="1072">
        <v>134.4</v>
      </c>
      <c r="Q74" s="1072">
        <v>31.03</v>
      </c>
      <c r="R74" s="1072">
        <v>6.3390000000000004</v>
      </c>
      <c r="S74" s="1072">
        <v>39.97</v>
      </c>
      <c r="T74" s="1072">
        <v>2.42</v>
      </c>
      <c r="U74" s="1072">
        <v>9.4499999999999993</v>
      </c>
      <c r="V74" s="1072">
        <v>0.33</v>
      </c>
      <c r="W74" s="1072">
        <v>0.22</v>
      </c>
      <c r="X74" s="1073">
        <v>774.48900000000003</v>
      </c>
      <c r="Y74" s="1074">
        <v>25194.429</v>
      </c>
      <c r="Z74" s="1075"/>
      <c r="AA74" s="1076"/>
      <c r="AB74" s="1079"/>
      <c r="AC74" s="1076"/>
    </row>
    <row r="75" spans="1:29" ht="28.5" hidden="1" customHeight="1" x14ac:dyDescent="0.25">
      <c r="A75" s="1070">
        <v>41365</v>
      </c>
      <c r="B75" s="1071">
        <v>217.04</v>
      </c>
      <c r="C75" s="1072">
        <v>188.8</v>
      </c>
      <c r="D75" s="1072">
        <v>286.5</v>
      </c>
      <c r="E75" s="1072">
        <v>1132.3</v>
      </c>
      <c r="F75" s="1072">
        <v>1370.4</v>
      </c>
      <c r="G75" s="1072">
        <v>2529.9</v>
      </c>
      <c r="H75" s="1072">
        <v>15968.7</v>
      </c>
      <c r="I75" s="1072">
        <v>2683.2</v>
      </c>
      <c r="J75" s="1073">
        <v>24376.84</v>
      </c>
      <c r="K75" s="1071">
        <v>9</v>
      </c>
      <c r="L75" s="1072">
        <v>13.1</v>
      </c>
      <c r="M75" s="1072">
        <v>174.18</v>
      </c>
      <c r="N75" s="1072">
        <v>249.04</v>
      </c>
      <c r="O75" s="1072">
        <v>111.62</v>
      </c>
      <c r="P75" s="1072">
        <v>135.13999999999999</v>
      </c>
      <c r="Q75" s="1072">
        <v>31.04</v>
      </c>
      <c r="R75" s="1072">
        <v>6.34</v>
      </c>
      <c r="S75" s="1072">
        <v>40.119999999999997</v>
      </c>
      <c r="T75" s="1072">
        <v>2.4</v>
      </c>
      <c r="U75" s="1072">
        <v>9.4700000000000006</v>
      </c>
      <c r="V75" s="1072">
        <v>0.33</v>
      </c>
      <c r="W75" s="1072">
        <v>0.22</v>
      </c>
      <c r="X75" s="1073">
        <v>782.00000000000011</v>
      </c>
      <c r="Y75" s="1074">
        <v>25158.84</v>
      </c>
      <c r="Z75" s="1075"/>
      <c r="AA75" s="1076"/>
      <c r="AB75" s="1079"/>
      <c r="AC75" s="1076"/>
    </row>
    <row r="76" spans="1:29" ht="28.5" hidden="1" customHeight="1" x14ac:dyDescent="0.25">
      <c r="A76" s="1070">
        <v>41395</v>
      </c>
      <c r="B76" s="1071">
        <v>217</v>
      </c>
      <c r="C76" s="1072">
        <v>187.1</v>
      </c>
      <c r="D76" s="1072">
        <v>273</v>
      </c>
      <c r="E76" s="1072">
        <v>1155.7</v>
      </c>
      <c r="F76" s="1072">
        <v>1279.6600000000001</v>
      </c>
      <c r="G76" s="1072">
        <v>2435.8000000000002</v>
      </c>
      <c r="H76" s="1072">
        <v>15705.8</v>
      </c>
      <c r="I76" s="1072">
        <v>2788.04</v>
      </c>
      <c r="J76" s="1073">
        <v>24042.1</v>
      </c>
      <c r="K76" s="1071">
        <v>9</v>
      </c>
      <c r="L76" s="1072">
        <v>13.12</v>
      </c>
      <c r="M76" s="1072">
        <v>175.44</v>
      </c>
      <c r="N76" s="1072">
        <v>249.35</v>
      </c>
      <c r="O76" s="1072">
        <v>112.4</v>
      </c>
      <c r="P76" s="1072">
        <v>135.77000000000001</v>
      </c>
      <c r="Q76" s="1072">
        <v>31.04</v>
      </c>
      <c r="R76" s="1072">
        <v>6.33</v>
      </c>
      <c r="S76" s="1072">
        <v>40.270000000000003</v>
      </c>
      <c r="T76" s="1072">
        <v>2.42</v>
      </c>
      <c r="U76" s="1072">
        <v>9.49</v>
      </c>
      <c r="V76" s="1072">
        <v>0.33</v>
      </c>
      <c r="W76" s="1072">
        <v>0.2</v>
      </c>
      <c r="X76" s="1073">
        <v>785.16</v>
      </c>
      <c r="Y76" s="1074">
        <v>24827.26</v>
      </c>
      <c r="Z76" s="1075"/>
      <c r="AA76" s="1076"/>
      <c r="AB76" s="1079"/>
      <c r="AC76" s="1076"/>
    </row>
    <row r="77" spans="1:29" ht="28.5" hidden="1" customHeight="1" x14ac:dyDescent="0.25">
      <c r="A77" s="1070">
        <v>41426</v>
      </c>
      <c r="B77" s="1071">
        <v>216.73</v>
      </c>
      <c r="C77" s="1072">
        <v>185.3</v>
      </c>
      <c r="D77" s="1072">
        <v>275.7</v>
      </c>
      <c r="E77" s="1072">
        <v>1119.3</v>
      </c>
      <c r="F77" s="1072">
        <v>1241.4000000000001</v>
      </c>
      <c r="G77" s="1072">
        <v>2417.9</v>
      </c>
      <c r="H77" s="1072">
        <v>15537.8</v>
      </c>
      <c r="I77" s="1072">
        <v>2861.2</v>
      </c>
      <c r="J77" s="1073">
        <v>23855.329999999998</v>
      </c>
      <c r="K77" s="1071">
        <v>9</v>
      </c>
      <c r="L77" s="1072">
        <v>13.1</v>
      </c>
      <c r="M77" s="1072">
        <v>177.63</v>
      </c>
      <c r="N77" s="1072">
        <v>249.49</v>
      </c>
      <c r="O77" s="1072">
        <v>112.83</v>
      </c>
      <c r="P77" s="1072">
        <v>136.38999999999999</v>
      </c>
      <c r="Q77" s="1072">
        <v>31.06</v>
      </c>
      <c r="R77" s="1072">
        <v>6.33</v>
      </c>
      <c r="S77" s="1072">
        <v>40.4</v>
      </c>
      <c r="T77" s="1072">
        <v>2.4</v>
      </c>
      <c r="U77" s="1072">
        <v>9.5</v>
      </c>
      <c r="V77" s="1072">
        <v>0.3</v>
      </c>
      <c r="W77" s="1072">
        <v>0.22</v>
      </c>
      <c r="X77" s="1073">
        <v>788.65</v>
      </c>
      <c r="Y77" s="1074">
        <v>24643.98</v>
      </c>
      <c r="Z77" s="1075"/>
      <c r="AA77" s="1076"/>
      <c r="AB77" s="1079"/>
      <c r="AC77" s="1076"/>
    </row>
    <row r="78" spans="1:29" ht="28.5" hidden="1" customHeight="1" x14ac:dyDescent="0.25">
      <c r="A78" s="1070">
        <v>41456</v>
      </c>
      <c r="B78" s="1071">
        <v>216.7</v>
      </c>
      <c r="C78" s="1072">
        <v>184.3</v>
      </c>
      <c r="D78" s="1072">
        <v>285.8</v>
      </c>
      <c r="E78" s="1072">
        <v>1182.2</v>
      </c>
      <c r="F78" s="1072">
        <v>1248.74</v>
      </c>
      <c r="G78" s="1072">
        <v>2543.02</v>
      </c>
      <c r="H78" s="1072">
        <v>16147.8</v>
      </c>
      <c r="I78" s="1072">
        <v>2858.21</v>
      </c>
      <c r="J78" s="1073">
        <v>24666.769999999997</v>
      </c>
      <c r="K78" s="1071">
        <v>9</v>
      </c>
      <c r="L78" s="1072">
        <v>13.1</v>
      </c>
      <c r="M78" s="1072">
        <v>180.1</v>
      </c>
      <c r="N78" s="1072">
        <v>249.92</v>
      </c>
      <c r="O78" s="1072">
        <v>113</v>
      </c>
      <c r="P78" s="1072">
        <v>137.30000000000001</v>
      </c>
      <c r="Q78" s="1072">
        <v>31.07</v>
      </c>
      <c r="R78" s="1072">
        <v>6.33</v>
      </c>
      <c r="S78" s="1072">
        <v>40.630000000000003</v>
      </c>
      <c r="T78" s="1072">
        <v>2.4</v>
      </c>
      <c r="U78" s="1072">
        <v>9.5500000000000007</v>
      </c>
      <c r="V78" s="1072">
        <v>0.3</v>
      </c>
      <c r="W78" s="1072">
        <v>0.22</v>
      </c>
      <c r="X78" s="1073">
        <v>792.92000000000007</v>
      </c>
      <c r="Y78" s="1074">
        <v>25459.689999999995</v>
      </c>
      <c r="Z78" s="1075"/>
      <c r="AA78" s="1076"/>
      <c r="AB78" s="1079"/>
      <c r="AC78" s="1076"/>
    </row>
    <row r="79" spans="1:29" ht="28.5" hidden="1" customHeight="1" x14ac:dyDescent="0.25">
      <c r="A79" s="1070">
        <v>41487</v>
      </c>
      <c r="B79" s="1071">
        <v>216.7</v>
      </c>
      <c r="C79" s="1072">
        <v>187.18</v>
      </c>
      <c r="D79" s="1072">
        <v>297.89999999999998</v>
      </c>
      <c r="E79" s="1072">
        <v>1198</v>
      </c>
      <c r="F79" s="1072">
        <v>1344.75</v>
      </c>
      <c r="G79" s="1072">
        <v>2691.3</v>
      </c>
      <c r="H79" s="1072">
        <v>15862.32</v>
      </c>
      <c r="I79" s="1072">
        <v>2956.46</v>
      </c>
      <c r="J79" s="1073">
        <v>24754.61</v>
      </c>
      <c r="K79" s="1071">
        <v>9</v>
      </c>
      <c r="L79" s="1072">
        <v>13.13</v>
      </c>
      <c r="M79" s="1072">
        <v>185.49</v>
      </c>
      <c r="N79" s="1072">
        <v>252.23</v>
      </c>
      <c r="O79" s="1072">
        <v>113.3</v>
      </c>
      <c r="P79" s="1072">
        <v>137.69</v>
      </c>
      <c r="Q79" s="1072">
        <v>31.09</v>
      </c>
      <c r="R79" s="1072">
        <v>6.33</v>
      </c>
      <c r="S79" s="1072">
        <v>40.770000000000003</v>
      </c>
      <c r="T79" s="1072">
        <v>2.42</v>
      </c>
      <c r="U79" s="1072">
        <v>9.58</v>
      </c>
      <c r="V79" s="1072">
        <v>0.33</v>
      </c>
      <c r="W79" s="1072">
        <v>0.2</v>
      </c>
      <c r="X79" s="1073">
        <v>801.56000000000006</v>
      </c>
      <c r="Y79" s="1074">
        <v>25556.170000000002</v>
      </c>
      <c r="Z79" s="1075"/>
      <c r="AA79" s="1076"/>
      <c r="AB79" s="1079"/>
      <c r="AC79" s="1076"/>
    </row>
    <row r="80" spans="1:29" ht="28.5" hidden="1" customHeight="1" x14ac:dyDescent="0.25">
      <c r="A80" s="1070">
        <v>41518</v>
      </c>
      <c r="B80" s="1071">
        <v>216.6</v>
      </c>
      <c r="C80" s="1072">
        <v>191.66</v>
      </c>
      <c r="D80" s="1072">
        <v>301.35000000000002</v>
      </c>
      <c r="E80" s="1072">
        <v>1171</v>
      </c>
      <c r="F80" s="1072">
        <v>1301.67</v>
      </c>
      <c r="G80" s="1072">
        <v>2676.1</v>
      </c>
      <c r="H80" s="1072">
        <v>15481.5</v>
      </c>
      <c r="I80" s="1072">
        <v>3000.4</v>
      </c>
      <c r="J80" s="1073">
        <v>24340.280000000002</v>
      </c>
      <c r="K80" s="1071">
        <v>9</v>
      </c>
      <c r="L80" s="1072">
        <v>13.1</v>
      </c>
      <c r="M80" s="1072">
        <v>185.8</v>
      </c>
      <c r="N80" s="1072">
        <v>254.6</v>
      </c>
      <c r="O80" s="1072">
        <v>113.43</v>
      </c>
      <c r="P80" s="1072">
        <v>137.9</v>
      </c>
      <c r="Q80" s="1072">
        <v>31.2</v>
      </c>
      <c r="R80" s="1072">
        <v>6.3</v>
      </c>
      <c r="S80" s="1072">
        <v>40.97</v>
      </c>
      <c r="T80" s="1072">
        <v>2.4</v>
      </c>
      <c r="U80" s="1072">
        <v>9.6199999999999992</v>
      </c>
      <c r="V80" s="1072">
        <v>0.33</v>
      </c>
      <c r="W80" s="1072">
        <v>0.22</v>
      </c>
      <c r="X80" s="1073">
        <v>804.87000000000012</v>
      </c>
      <c r="Y80" s="1074">
        <v>25145.15</v>
      </c>
      <c r="Z80" s="1075"/>
      <c r="AA80" s="1076"/>
      <c r="AB80" s="1079"/>
      <c r="AC80" s="1076"/>
    </row>
    <row r="81" spans="1:29" ht="28.5" hidden="1" customHeight="1" x14ac:dyDescent="0.25">
      <c r="A81" s="1070">
        <v>41548</v>
      </c>
      <c r="B81" s="1071">
        <v>216.59</v>
      </c>
      <c r="C81" s="1072">
        <v>200.39</v>
      </c>
      <c r="D81" s="1072">
        <v>303.49</v>
      </c>
      <c r="E81" s="1072">
        <v>1232.4000000000001</v>
      </c>
      <c r="F81" s="1072">
        <v>1295.586</v>
      </c>
      <c r="G81" s="1072">
        <v>2784.4</v>
      </c>
      <c r="H81" s="1072">
        <v>15740.6</v>
      </c>
      <c r="I81" s="1072">
        <v>3172.1</v>
      </c>
      <c r="J81" s="1073">
        <v>24945.555999999997</v>
      </c>
      <c r="K81" s="1071">
        <v>9</v>
      </c>
      <c r="L81" s="1072">
        <v>13.13</v>
      </c>
      <c r="M81" s="1072">
        <v>186.82</v>
      </c>
      <c r="N81" s="1072">
        <v>254.99</v>
      </c>
      <c r="O81" s="1072">
        <v>113.76</v>
      </c>
      <c r="P81" s="1072">
        <v>139.25</v>
      </c>
      <c r="Q81" s="1072">
        <v>31.17</v>
      </c>
      <c r="R81" s="1072">
        <v>6.3319999999999999</v>
      </c>
      <c r="S81" s="1072">
        <v>41.17</v>
      </c>
      <c r="T81" s="1072">
        <v>2.4</v>
      </c>
      <c r="U81" s="1072">
        <v>9.66</v>
      </c>
      <c r="V81" s="1072">
        <v>0.33</v>
      </c>
      <c r="W81" s="1072">
        <v>0.22</v>
      </c>
      <c r="X81" s="1073">
        <v>808.23199999999997</v>
      </c>
      <c r="Y81" s="1074">
        <v>25753.787999999997</v>
      </c>
      <c r="Z81" s="1075"/>
      <c r="AA81" s="1076"/>
      <c r="AB81" s="1079"/>
      <c r="AC81" s="1076"/>
    </row>
    <row r="82" spans="1:29" ht="28.5" hidden="1" customHeight="1" x14ac:dyDescent="0.25">
      <c r="A82" s="1070">
        <v>41579</v>
      </c>
      <c r="B82" s="1071">
        <v>216.54</v>
      </c>
      <c r="C82" s="1072">
        <v>207.7</v>
      </c>
      <c r="D82" s="1072">
        <v>302.2</v>
      </c>
      <c r="E82" s="1072">
        <v>1211.0999999999999</v>
      </c>
      <c r="F82" s="1072">
        <v>1310.2</v>
      </c>
      <c r="G82" s="1072">
        <v>2846.9</v>
      </c>
      <c r="H82" s="1072">
        <v>15425.9</v>
      </c>
      <c r="I82" s="1072">
        <v>3258.4</v>
      </c>
      <c r="J82" s="1073">
        <v>24778.940000000002</v>
      </c>
      <c r="K82" s="1071">
        <v>9.0079999999999991</v>
      </c>
      <c r="L82" s="1072">
        <v>13.13</v>
      </c>
      <c r="M82" s="1072">
        <v>188.9</v>
      </c>
      <c r="N82" s="1072">
        <v>257.10000000000002</v>
      </c>
      <c r="O82" s="1072">
        <v>115.03</v>
      </c>
      <c r="P82" s="1072">
        <v>140.91</v>
      </c>
      <c r="Q82" s="1072">
        <v>31.47</v>
      </c>
      <c r="R82" s="1072">
        <v>6.33</v>
      </c>
      <c r="S82" s="1072">
        <v>41.4</v>
      </c>
      <c r="T82" s="1072">
        <v>2.42</v>
      </c>
      <c r="U82" s="1072">
        <v>9.7100000000000009</v>
      </c>
      <c r="V82" s="1072">
        <v>0.3</v>
      </c>
      <c r="W82" s="1072">
        <v>0.2</v>
      </c>
      <c r="X82" s="1073">
        <v>815.90800000000002</v>
      </c>
      <c r="Y82" s="1074">
        <v>25594.848000000002</v>
      </c>
      <c r="Z82" s="1075"/>
      <c r="AA82" s="1076"/>
      <c r="AB82" s="1079"/>
      <c r="AC82" s="1076"/>
    </row>
    <row r="83" spans="1:29" ht="28.5" hidden="1" customHeight="1" x14ac:dyDescent="0.25">
      <c r="A83" s="1070">
        <v>41609</v>
      </c>
      <c r="B83" s="1071">
        <v>216.5</v>
      </c>
      <c r="C83" s="1072">
        <v>225.7</v>
      </c>
      <c r="D83" s="1072">
        <v>331.6</v>
      </c>
      <c r="E83" s="1072">
        <v>1373.1</v>
      </c>
      <c r="F83" s="1072">
        <v>1596</v>
      </c>
      <c r="G83" s="1072">
        <v>3535</v>
      </c>
      <c r="H83" s="1072">
        <v>18480.2</v>
      </c>
      <c r="I83" s="1072">
        <v>3778.6</v>
      </c>
      <c r="J83" s="1073">
        <v>29536.699999999997</v>
      </c>
      <c r="K83" s="1071">
        <v>9</v>
      </c>
      <c r="L83" s="1072">
        <v>13.13</v>
      </c>
      <c r="M83" s="1072">
        <v>195.7</v>
      </c>
      <c r="N83" s="1072">
        <v>260.76</v>
      </c>
      <c r="O83" s="1072">
        <v>116.66</v>
      </c>
      <c r="P83" s="1072">
        <v>142.16999999999999</v>
      </c>
      <c r="Q83" s="1072">
        <v>31.7</v>
      </c>
      <c r="R83" s="1072">
        <v>6.3</v>
      </c>
      <c r="S83" s="1072">
        <v>41.6</v>
      </c>
      <c r="T83" s="1072">
        <v>2.4</v>
      </c>
      <c r="U83" s="1072">
        <v>9.8000000000000007</v>
      </c>
      <c r="V83" s="1072">
        <v>0.3</v>
      </c>
      <c r="W83" s="1072">
        <v>0.2</v>
      </c>
      <c r="X83" s="1073">
        <v>829.71999999999991</v>
      </c>
      <c r="Y83" s="1074">
        <v>30366.42</v>
      </c>
      <c r="Z83" s="1075"/>
      <c r="AA83" s="1076"/>
      <c r="AB83" s="1079"/>
      <c r="AC83" s="1076"/>
    </row>
    <row r="84" spans="1:29" ht="28.5" hidden="1" customHeight="1" x14ac:dyDescent="0.25">
      <c r="A84" s="1070">
        <v>41640</v>
      </c>
      <c r="B84" s="1071">
        <v>216.49</v>
      </c>
      <c r="C84" s="1072">
        <v>222.4</v>
      </c>
      <c r="D84" s="1072">
        <v>322.3</v>
      </c>
      <c r="E84" s="1072">
        <v>1255.5</v>
      </c>
      <c r="F84" s="1072">
        <v>1353.2</v>
      </c>
      <c r="G84" s="1072">
        <v>2984.3</v>
      </c>
      <c r="H84" s="1072">
        <v>16470.3</v>
      </c>
      <c r="I84" s="1072">
        <v>3915.1</v>
      </c>
      <c r="J84" s="1073">
        <v>26739.589999999997</v>
      </c>
      <c r="K84" s="1071">
        <v>9.02</v>
      </c>
      <c r="L84" s="1072">
        <v>13.1</v>
      </c>
      <c r="M84" s="1072">
        <v>197.81</v>
      </c>
      <c r="N84" s="1072">
        <v>263.2</v>
      </c>
      <c r="O84" s="1072">
        <v>116.7</v>
      </c>
      <c r="P84" s="1072">
        <v>142.54</v>
      </c>
      <c r="Q84" s="1072">
        <v>31.82</v>
      </c>
      <c r="R84" s="1072">
        <v>6.33</v>
      </c>
      <c r="S84" s="1072">
        <v>41.73</v>
      </c>
      <c r="T84" s="1072">
        <v>2.42</v>
      </c>
      <c r="U84" s="1072">
        <v>9.77</v>
      </c>
      <c r="V84" s="1072">
        <v>0.3</v>
      </c>
      <c r="W84" s="1072">
        <v>0.2</v>
      </c>
      <c r="X84" s="1073">
        <v>834.94</v>
      </c>
      <c r="Y84" s="1074">
        <v>27574.529999999995</v>
      </c>
      <c r="Z84" s="1075"/>
      <c r="AA84" s="1076"/>
      <c r="AB84" s="1079"/>
      <c r="AC84" s="1076"/>
    </row>
    <row r="85" spans="1:29" ht="28.5" hidden="1" customHeight="1" x14ac:dyDescent="0.25">
      <c r="A85" s="1070">
        <v>41671</v>
      </c>
      <c r="B85" s="1071">
        <v>216.47</v>
      </c>
      <c r="C85" s="1072">
        <v>221.1</v>
      </c>
      <c r="D85" s="1072">
        <v>321.39999999999998</v>
      </c>
      <c r="E85" s="1072">
        <v>1268.8</v>
      </c>
      <c r="F85" s="1072">
        <v>1350.3</v>
      </c>
      <c r="G85" s="1072">
        <v>2963.5</v>
      </c>
      <c r="H85" s="1072">
        <v>15923.1</v>
      </c>
      <c r="I85" s="1072">
        <v>4074.2</v>
      </c>
      <c r="J85" s="1073">
        <v>26338.87</v>
      </c>
      <c r="K85" s="1071">
        <v>9.02</v>
      </c>
      <c r="L85" s="1072">
        <v>13.14</v>
      </c>
      <c r="M85" s="1072">
        <v>198.45</v>
      </c>
      <c r="N85" s="1072">
        <v>263.13</v>
      </c>
      <c r="O85" s="1072">
        <v>117.6</v>
      </c>
      <c r="P85" s="1072">
        <v>143.19999999999999</v>
      </c>
      <c r="Q85" s="1072">
        <v>31.92</v>
      </c>
      <c r="R85" s="1072">
        <v>6.33</v>
      </c>
      <c r="S85" s="1072">
        <v>41.83</v>
      </c>
      <c r="T85" s="1072">
        <v>2.42</v>
      </c>
      <c r="U85" s="1072">
        <v>9.8000000000000007</v>
      </c>
      <c r="V85" s="1072">
        <v>0.33</v>
      </c>
      <c r="W85" s="1072">
        <v>0.22</v>
      </c>
      <c r="X85" s="1073">
        <v>837.39</v>
      </c>
      <c r="Y85" s="1074">
        <v>27176.26</v>
      </c>
      <c r="Z85" s="1075"/>
      <c r="AA85" s="1079"/>
      <c r="AB85" s="1079"/>
      <c r="AC85" s="1076"/>
    </row>
    <row r="86" spans="1:29" ht="28.5" hidden="1" customHeight="1" x14ac:dyDescent="0.25">
      <c r="A86" s="1070">
        <v>41699</v>
      </c>
      <c r="B86" s="1071">
        <v>216.4</v>
      </c>
      <c r="C86" s="1072">
        <v>221.1</v>
      </c>
      <c r="D86" s="1072">
        <v>317.66000000000003</v>
      </c>
      <c r="E86" s="1072">
        <v>1249.8499999999999</v>
      </c>
      <c r="F86" s="1072">
        <v>1345</v>
      </c>
      <c r="G86" s="1072">
        <v>2928.45</v>
      </c>
      <c r="H86" s="1072">
        <v>15660.1</v>
      </c>
      <c r="I86" s="1072">
        <v>4229.26</v>
      </c>
      <c r="J86" s="1073">
        <v>26167.82</v>
      </c>
      <c r="K86" s="1071">
        <v>9.02</v>
      </c>
      <c r="L86" s="1072">
        <v>13.14</v>
      </c>
      <c r="M86" s="1072">
        <v>199.7</v>
      </c>
      <c r="N86" s="1072">
        <v>263.33</v>
      </c>
      <c r="O86" s="1072">
        <v>117.73</v>
      </c>
      <c r="P86" s="1072">
        <v>143.87</v>
      </c>
      <c r="Q86" s="1072">
        <v>32.020000000000003</v>
      </c>
      <c r="R86" s="1072">
        <v>6.33</v>
      </c>
      <c r="S86" s="1072">
        <v>41.95</v>
      </c>
      <c r="T86" s="1072">
        <v>2.42</v>
      </c>
      <c r="U86" s="1072">
        <v>9.82</v>
      </c>
      <c r="V86" s="1072">
        <v>0.33</v>
      </c>
      <c r="W86" s="1072">
        <v>0.2</v>
      </c>
      <c r="X86" s="1073">
        <v>839.86000000000013</v>
      </c>
      <c r="Y86" s="1074">
        <v>27007.68</v>
      </c>
      <c r="Z86" s="1075"/>
      <c r="AA86" s="1079"/>
      <c r="AB86" s="1079"/>
      <c r="AC86" s="1076"/>
    </row>
    <row r="87" spans="1:29" ht="28.5" hidden="1" customHeight="1" x14ac:dyDescent="0.25">
      <c r="A87" s="1070">
        <v>41730</v>
      </c>
      <c r="B87" s="1071">
        <v>216.36</v>
      </c>
      <c r="C87" s="1072">
        <v>219.9</v>
      </c>
      <c r="D87" s="1072">
        <v>313.60000000000002</v>
      </c>
      <c r="E87" s="1072">
        <v>1251.98</v>
      </c>
      <c r="F87" s="1072">
        <v>1325.4</v>
      </c>
      <c r="G87" s="1072">
        <v>2877.1</v>
      </c>
      <c r="H87" s="1072">
        <v>15524.2</v>
      </c>
      <c r="I87" s="1072">
        <v>4389.1000000000004</v>
      </c>
      <c r="J87" s="1073">
        <v>26117.64</v>
      </c>
      <c r="K87" s="1071">
        <v>9</v>
      </c>
      <c r="L87" s="1072">
        <v>13.1</v>
      </c>
      <c r="M87" s="1072">
        <v>199.9</v>
      </c>
      <c r="N87" s="1072">
        <v>263.89999999999998</v>
      </c>
      <c r="O87" s="1072">
        <v>118.4</v>
      </c>
      <c r="P87" s="1072">
        <v>144.5</v>
      </c>
      <c r="Q87" s="1072">
        <v>32.200000000000003</v>
      </c>
      <c r="R87" s="1072">
        <v>6.33</v>
      </c>
      <c r="S87" s="1072">
        <v>42.03</v>
      </c>
      <c r="T87" s="1072">
        <v>2.42</v>
      </c>
      <c r="U87" s="1072">
        <v>9.86</v>
      </c>
      <c r="V87" s="1072">
        <v>0.33</v>
      </c>
      <c r="W87" s="1072">
        <v>0.2</v>
      </c>
      <c r="X87" s="1073">
        <v>842.17000000000007</v>
      </c>
      <c r="Y87" s="1074">
        <v>26959.809999999998</v>
      </c>
      <c r="Z87" s="1075"/>
      <c r="AA87" s="1079"/>
      <c r="AB87" s="1079"/>
      <c r="AC87" s="1076"/>
    </row>
    <row r="88" spans="1:29" ht="28.5" hidden="1" customHeight="1" x14ac:dyDescent="0.25">
      <c r="A88" s="1070">
        <v>41760</v>
      </c>
      <c r="B88" s="1071">
        <v>216.3</v>
      </c>
      <c r="C88" s="1072">
        <v>217.9</v>
      </c>
      <c r="D88" s="1072">
        <v>311.89999999999998</v>
      </c>
      <c r="E88" s="1072">
        <v>1213.92</v>
      </c>
      <c r="F88" s="1072">
        <v>1268.71</v>
      </c>
      <c r="G88" s="1072">
        <v>2866.19</v>
      </c>
      <c r="H88" s="1072">
        <v>14803.5</v>
      </c>
      <c r="I88" s="1072">
        <v>4518</v>
      </c>
      <c r="J88" s="1073">
        <v>25416.42</v>
      </c>
      <c r="K88" s="1071">
        <v>9.0229999999999997</v>
      </c>
      <c r="L88" s="1072">
        <v>13.14</v>
      </c>
      <c r="M88" s="1072">
        <v>200.2</v>
      </c>
      <c r="N88" s="1072">
        <v>265.02999999999997</v>
      </c>
      <c r="O88" s="1072">
        <v>118.7</v>
      </c>
      <c r="P88" s="1072">
        <v>144.9</v>
      </c>
      <c r="Q88" s="1072">
        <v>32.299999999999997</v>
      </c>
      <c r="R88" s="1072">
        <v>6.33</v>
      </c>
      <c r="S88" s="1072">
        <v>42</v>
      </c>
      <c r="T88" s="1072">
        <v>2.42</v>
      </c>
      <c r="U88" s="1072">
        <v>9.9</v>
      </c>
      <c r="V88" s="1072">
        <v>0.33</v>
      </c>
      <c r="W88" s="1072">
        <v>0.22</v>
      </c>
      <c r="X88" s="1073">
        <v>844.49299999999994</v>
      </c>
      <c r="Y88" s="1074">
        <v>26260.912999999997</v>
      </c>
      <c r="Z88" s="1075"/>
      <c r="AA88" s="1079"/>
      <c r="AB88" s="1079"/>
      <c r="AC88" s="1076"/>
    </row>
    <row r="89" spans="1:29" ht="28.5" hidden="1" customHeight="1" x14ac:dyDescent="0.25">
      <c r="A89" s="1070">
        <v>41791</v>
      </c>
      <c r="B89" s="1071">
        <v>216.26</v>
      </c>
      <c r="C89" s="1072">
        <v>218.5</v>
      </c>
      <c r="D89" s="1072">
        <v>314.39999999999998</v>
      </c>
      <c r="E89" s="1072">
        <v>1236.5999999999999</v>
      </c>
      <c r="F89" s="1072">
        <v>1282.9000000000001</v>
      </c>
      <c r="G89" s="1072">
        <v>2870.9</v>
      </c>
      <c r="H89" s="1072">
        <v>15064.12</v>
      </c>
      <c r="I89" s="1072">
        <v>4532</v>
      </c>
      <c r="J89" s="1073">
        <v>25735.68</v>
      </c>
      <c r="K89" s="1071">
        <v>9.0239999999999991</v>
      </c>
      <c r="L89" s="1072">
        <v>13.14</v>
      </c>
      <c r="M89" s="1072">
        <v>201</v>
      </c>
      <c r="N89" s="1072">
        <v>266.10000000000002</v>
      </c>
      <c r="O89" s="1072">
        <v>119.4</v>
      </c>
      <c r="P89" s="1072">
        <v>145.4</v>
      </c>
      <c r="Q89" s="1072">
        <v>32.4</v>
      </c>
      <c r="R89" s="1072">
        <v>6.33</v>
      </c>
      <c r="S89" s="1072">
        <v>42.15</v>
      </c>
      <c r="T89" s="1072">
        <v>2.4</v>
      </c>
      <c r="U89" s="1072">
        <v>9.9</v>
      </c>
      <c r="V89" s="1072">
        <v>0.3</v>
      </c>
      <c r="W89" s="1072">
        <v>0.22</v>
      </c>
      <c r="X89" s="1073">
        <v>847.7639999999999</v>
      </c>
      <c r="Y89" s="1074">
        <v>26583.444</v>
      </c>
      <c r="Z89" s="1075"/>
      <c r="AA89" s="1079"/>
      <c r="AB89" s="1079"/>
      <c r="AC89" s="1076"/>
    </row>
    <row r="90" spans="1:29" ht="28.5" hidden="1" customHeight="1" x14ac:dyDescent="0.25">
      <c r="A90" s="1070">
        <v>41821</v>
      </c>
      <c r="B90" s="1071">
        <v>216.25</v>
      </c>
      <c r="C90" s="1072">
        <v>223.36</v>
      </c>
      <c r="D90" s="1072">
        <v>321.7</v>
      </c>
      <c r="E90" s="1072">
        <v>1267.75</v>
      </c>
      <c r="F90" s="1072">
        <v>1342.8</v>
      </c>
      <c r="G90" s="1072">
        <v>2978.2</v>
      </c>
      <c r="H90" s="1072">
        <v>15851</v>
      </c>
      <c r="I90" s="1072">
        <v>4526.1000000000004</v>
      </c>
      <c r="J90" s="1073">
        <v>26727.159999999996</v>
      </c>
      <c r="K90" s="1071">
        <v>9.0239999999999991</v>
      </c>
      <c r="L90" s="1072">
        <v>13.14</v>
      </c>
      <c r="M90" s="1072">
        <v>201.4</v>
      </c>
      <c r="N90" s="1072">
        <v>266.62</v>
      </c>
      <c r="O90" s="1072">
        <v>119.89</v>
      </c>
      <c r="P90" s="1072">
        <v>145.87</v>
      </c>
      <c r="Q90" s="1072">
        <v>32.549999999999997</v>
      </c>
      <c r="R90" s="1072">
        <v>6.3319999999999999</v>
      </c>
      <c r="S90" s="1072">
        <v>42.38</v>
      </c>
      <c r="T90" s="1072">
        <v>2.42</v>
      </c>
      <c r="U90" s="1072">
        <v>9.9499999999999993</v>
      </c>
      <c r="V90" s="1072">
        <v>0.33</v>
      </c>
      <c r="W90" s="1072">
        <v>0.22</v>
      </c>
      <c r="X90" s="1073">
        <v>850.12600000000009</v>
      </c>
      <c r="Y90" s="1074">
        <v>27577.285999999996</v>
      </c>
      <c r="Z90" s="1075"/>
      <c r="AA90" s="1079"/>
      <c r="AB90" s="1079"/>
      <c r="AC90" s="1076"/>
    </row>
    <row r="91" spans="1:29" ht="28.5" hidden="1" customHeight="1" x14ac:dyDescent="0.25">
      <c r="A91" s="1070">
        <v>41852</v>
      </c>
      <c r="B91" s="1071">
        <v>216.16</v>
      </c>
      <c r="C91" s="1072">
        <v>224.6</v>
      </c>
      <c r="D91" s="1072">
        <v>322.8</v>
      </c>
      <c r="E91" s="1072">
        <v>1282.0999999999999</v>
      </c>
      <c r="F91" s="1072">
        <v>1320.78</v>
      </c>
      <c r="G91" s="1072">
        <v>2971.4</v>
      </c>
      <c r="H91" s="1072">
        <v>15351.9</v>
      </c>
      <c r="I91" s="1072">
        <v>4675.2</v>
      </c>
      <c r="J91" s="1073">
        <v>26364.94</v>
      </c>
      <c r="K91" s="1071">
        <v>9</v>
      </c>
      <c r="L91" s="1072">
        <v>13.1</v>
      </c>
      <c r="M91" s="1072">
        <v>201.7</v>
      </c>
      <c r="N91" s="1072">
        <v>268.60000000000002</v>
      </c>
      <c r="O91" s="1072">
        <v>120.26</v>
      </c>
      <c r="P91" s="1072">
        <v>146.5</v>
      </c>
      <c r="Q91" s="1072">
        <v>32.69</v>
      </c>
      <c r="R91" s="1072">
        <v>6.33</v>
      </c>
      <c r="S91" s="1072">
        <v>42.57</v>
      </c>
      <c r="T91" s="1072">
        <v>2.42</v>
      </c>
      <c r="U91" s="1072">
        <v>10</v>
      </c>
      <c r="V91" s="1072">
        <v>0.33</v>
      </c>
      <c r="W91" s="1072">
        <v>0.22</v>
      </c>
      <c r="X91" s="1073">
        <v>853.72</v>
      </c>
      <c r="Y91" s="1074">
        <v>27218.66</v>
      </c>
      <c r="Z91" s="1075"/>
      <c r="AA91" s="1079"/>
      <c r="AB91" s="1079"/>
      <c r="AC91" s="1076"/>
    </row>
    <row r="92" spans="1:29" ht="28.5" hidden="1" customHeight="1" x14ac:dyDescent="0.25">
      <c r="A92" s="1070">
        <v>41883</v>
      </c>
      <c r="B92" s="1071">
        <v>216.13</v>
      </c>
      <c r="C92" s="1072">
        <v>224.86</v>
      </c>
      <c r="D92" s="1072">
        <v>321.60000000000002</v>
      </c>
      <c r="E92" s="1072">
        <v>1271.0999999999999</v>
      </c>
      <c r="F92" s="1072">
        <v>1287.3800000000001</v>
      </c>
      <c r="G92" s="1072">
        <v>2907.6</v>
      </c>
      <c r="H92" s="1072">
        <v>14951.9</v>
      </c>
      <c r="I92" s="1072">
        <v>4771</v>
      </c>
      <c r="J92" s="1073">
        <v>25951.57</v>
      </c>
      <c r="K92" s="1071">
        <v>9.0280000000000005</v>
      </c>
      <c r="L92" s="1072">
        <v>13.15</v>
      </c>
      <c r="M92" s="1072">
        <v>201.9</v>
      </c>
      <c r="N92" s="1072">
        <v>271.05</v>
      </c>
      <c r="O92" s="1072">
        <v>120.68</v>
      </c>
      <c r="P92" s="1072">
        <v>147.1</v>
      </c>
      <c r="Q92" s="1072">
        <v>32.81</v>
      </c>
      <c r="R92" s="1072">
        <v>6.3310000000000004</v>
      </c>
      <c r="S92" s="1072">
        <v>42.74</v>
      </c>
      <c r="T92" s="1072">
        <v>2.4</v>
      </c>
      <c r="U92" s="1072">
        <v>10.02</v>
      </c>
      <c r="V92" s="1072">
        <v>0.33</v>
      </c>
      <c r="W92" s="1072">
        <v>0.2</v>
      </c>
      <c r="X92" s="1073">
        <v>857.73900000000015</v>
      </c>
      <c r="Y92" s="1074">
        <v>26809.309000000001</v>
      </c>
      <c r="Z92" s="1075"/>
      <c r="AA92" s="1079"/>
      <c r="AB92" s="1079"/>
      <c r="AC92" s="1076"/>
    </row>
    <row r="93" spans="1:29" ht="28.5" hidden="1" customHeight="1" x14ac:dyDescent="0.25">
      <c r="A93" s="1070">
        <v>41913</v>
      </c>
      <c r="B93" s="1071">
        <v>216.06</v>
      </c>
      <c r="C93" s="1072">
        <v>224.3</v>
      </c>
      <c r="D93" s="1072">
        <v>324.7</v>
      </c>
      <c r="E93" s="1072">
        <v>1247.7</v>
      </c>
      <c r="F93" s="1072">
        <v>1345.6</v>
      </c>
      <c r="G93" s="1072">
        <v>2995.9</v>
      </c>
      <c r="H93" s="1072">
        <v>14860.54</v>
      </c>
      <c r="I93" s="1072">
        <v>4759.3999999999996</v>
      </c>
      <c r="J93" s="1073">
        <v>25974.200000000004</v>
      </c>
      <c r="K93" s="1071">
        <v>9</v>
      </c>
      <c r="L93" s="1072">
        <v>13.15</v>
      </c>
      <c r="M93" s="1072">
        <v>201.91</v>
      </c>
      <c r="N93" s="1072">
        <v>271.5</v>
      </c>
      <c r="O93" s="1072">
        <v>121.5</v>
      </c>
      <c r="P93" s="1072">
        <v>147.80000000000001</v>
      </c>
      <c r="Q93" s="1072">
        <v>33.04</v>
      </c>
      <c r="R93" s="1072">
        <v>6.3</v>
      </c>
      <c r="S93" s="1072">
        <v>43.03</v>
      </c>
      <c r="T93" s="1072">
        <v>2.4</v>
      </c>
      <c r="U93" s="1072">
        <v>10</v>
      </c>
      <c r="V93" s="1072">
        <v>0.33</v>
      </c>
      <c r="W93" s="1072">
        <v>0.22</v>
      </c>
      <c r="X93" s="1073">
        <v>860.17999999999984</v>
      </c>
      <c r="Y93" s="1074">
        <v>26834.380000000005</v>
      </c>
      <c r="Z93" s="1075"/>
      <c r="AA93" s="1079"/>
      <c r="AB93" s="1079"/>
      <c r="AC93" s="1076"/>
    </row>
    <row r="94" spans="1:29" ht="28.5" hidden="1" customHeight="1" x14ac:dyDescent="0.25">
      <c r="A94" s="1070">
        <v>41944</v>
      </c>
      <c r="B94" s="1071">
        <v>216.04</v>
      </c>
      <c r="C94" s="1072">
        <v>225.24</v>
      </c>
      <c r="D94" s="1072">
        <v>328.6</v>
      </c>
      <c r="E94" s="1072">
        <v>1295.4000000000001</v>
      </c>
      <c r="F94" s="1072">
        <v>1361.3</v>
      </c>
      <c r="G94" s="1072">
        <v>2954.6</v>
      </c>
      <c r="H94" s="1072">
        <v>15290.52</v>
      </c>
      <c r="I94" s="1072">
        <v>4934.2</v>
      </c>
      <c r="J94" s="1073">
        <v>26605.9</v>
      </c>
      <c r="K94" s="1071">
        <v>9</v>
      </c>
      <c r="L94" s="1072">
        <v>13.16</v>
      </c>
      <c r="M94" s="1072">
        <v>202</v>
      </c>
      <c r="N94" s="1072">
        <v>273.3</v>
      </c>
      <c r="O94" s="1072">
        <v>122.14</v>
      </c>
      <c r="P94" s="1072">
        <v>149</v>
      </c>
      <c r="Q94" s="1072">
        <v>33.229999999999997</v>
      </c>
      <c r="R94" s="1072">
        <v>6.3</v>
      </c>
      <c r="S94" s="1072">
        <v>43.24</v>
      </c>
      <c r="T94" s="1072">
        <v>2.4</v>
      </c>
      <c r="U94" s="1072">
        <v>10.119999999999999</v>
      </c>
      <c r="V94" s="1072">
        <v>0.3</v>
      </c>
      <c r="W94" s="1072">
        <v>0.2</v>
      </c>
      <c r="X94" s="1073">
        <v>864.39</v>
      </c>
      <c r="Y94" s="1074">
        <v>27470.29</v>
      </c>
      <c r="Z94" s="1075"/>
      <c r="AA94" s="1079"/>
      <c r="AB94" s="1079"/>
      <c r="AC94" s="1076"/>
    </row>
    <row r="95" spans="1:29" ht="28.5" hidden="1" customHeight="1" x14ac:dyDescent="0.25">
      <c r="A95" s="1070">
        <v>41974</v>
      </c>
      <c r="B95" s="1071">
        <v>216</v>
      </c>
      <c r="C95" s="1072">
        <v>240.88</v>
      </c>
      <c r="D95" s="1072">
        <v>347.45</v>
      </c>
      <c r="E95" s="1072">
        <v>1485.8</v>
      </c>
      <c r="F95" s="1072">
        <v>1647</v>
      </c>
      <c r="G95" s="1072">
        <v>3745.43</v>
      </c>
      <c r="H95" s="1072">
        <v>18829.7</v>
      </c>
      <c r="I95" s="1072">
        <v>5385</v>
      </c>
      <c r="J95" s="1073">
        <v>31897.260000000002</v>
      </c>
      <c r="K95" s="1071">
        <v>9</v>
      </c>
      <c r="L95" s="1072">
        <v>13.16</v>
      </c>
      <c r="M95" s="1072">
        <v>203.1</v>
      </c>
      <c r="N95" s="1072">
        <v>277.3</v>
      </c>
      <c r="O95" s="1072">
        <v>123.26</v>
      </c>
      <c r="P95" s="1072">
        <v>149.97</v>
      </c>
      <c r="Q95" s="1072">
        <v>33.380000000000003</v>
      </c>
      <c r="R95" s="1072">
        <v>6.33</v>
      </c>
      <c r="S95" s="1072">
        <v>43.4</v>
      </c>
      <c r="T95" s="1072">
        <v>2.4</v>
      </c>
      <c r="U95" s="1072">
        <v>10.15</v>
      </c>
      <c r="V95" s="1072">
        <v>0.3</v>
      </c>
      <c r="W95" s="1072">
        <v>0.22</v>
      </c>
      <c r="X95" s="1073">
        <v>871.97</v>
      </c>
      <c r="Y95" s="1074">
        <v>32769.230000000003</v>
      </c>
      <c r="Z95" s="1075"/>
      <c r="AA95" s="1079"/>
      <c r="AB95" s="1079"/>
      <c r="AC95" s="1076"/>
    </row>
    <row r="96" spans="1:29" ht="28.5" hidden="1" customHeight="1" x14ac:dyDescent="0.25">
      <c r="A96" s="1070">
        <v>42005</v>
      </c>
      <c r="B96" s="1071">
        <v>215.9</v>
      </c>
      <c r="C96" s="1072">
        <v>240.8</v>
      </c>
      <c r="D96" s="1072">
        <v>346.8</v>
      </c>
      <c r="E96" s="1072">
        <v>1403.2</v>
      </c>
      <c r="F96" s="1072">
        <v>1482.7</v>
      </c>
      <c r="G96" s="1072">
        <v>3148.18</v>
      </c>
      <c r="H96" s="1072">
        <v>16294.91</v>
      </c>
      <c r="I96" s="1072">
        <v>4918.5600000000004</v>
      </c>
      <c r="J96" s="1073">
        <v>28051.05</v>
      </c>
      <c r="K96" s="1071">
        <v>9</v>
      </c>
      <c r="L96" s="1072">
        <v>13.16</v>
      </c>
      <c r="M96" s="1072">
        <v>203.22</v>
      </c>
      <c r="N96" s="1072">
        <v>281.89999999999998</v>
      </c>
      <c r="O96" s="1072">
        <v>125.6</v>
      </c>
      <c r="P96" s="1072">
        <v>151.4</v>
      </c>
      <c r="Q96" s="1072">
        <v>33.5</v>
      </c>
      <c r="R96" s="1072">
        <v>6.33</v>
      </c>
      <c r="S96" s="1072">
        <v>43.5</v>
      </c>
      <c r="T96" s="1072">
        <v>2.42</v>
      </c>
      <c r="U96" s="1072">
        <v>10.199999999999999</v>
      </c>
      <c r="V96" s="1072">
        <v>0.33</v>
      </c>
      <c r="W96" s="1072">
        <v>0.22</v>
      </c>
      <c r="X96" s="1073">
        <v>880.78000000000009</v>
      </c>
      <c r="Y96" s="1074">
        <v>28931.829999999998</v>
      </c>
      <c r="Z96" s="1075"/>
      <c r="AA96" s="1079"/>
      <c r="AB96" s="1079"/>
      <c r="AC96" s="1076"/>
    </row>
    <row r="97" spans="1:29" ht="28.5" hidden="1" customHeight="1" x14ac:dyDescent="0.25">
      <c r="A97" s="1070">
        <v>42036</v>
      </c>
      <c r="B97" s="1071">
        <v>215.84</v>
      </c>
      <c r="C97" s="1072">
        <v>239.92</v>
      </c>
      <c r="D97" s="1072">
        <v>346</v>
      </c>
      <c r="E97" s="1072">
        <v>1379.7</v>
      </c>
      <c r="F97" s="1072">
        <v>1439.7</v>
      </c>
      <c r="G97" s="1072">
        <v>3206.2</v>
      </c>
      <c r="H97" s="1072">
        <v>16165</v>
      </c>
      <c r="I97" s="1072">
        <v>4901</v>
      </c>
      <c r="J97" s="1073">
        <v>27893.360000000001</v>
      </c>
      <c r="K97" s="1071">
        <v>9.0500000000000007</v>
      </c>
      <c r="L97" s="1072">
        <v>13.2</v>
      </c>
      <c r="M97" s="1072">
        <v>203.21</v>
      </c>
      <c r="N97" s="1072">
        <v>282</v>
      </c>
      <c r="O97" s="1072">
        <v>126.1</v>
      </c>
      <c r="P97" s="1072">
        <v>151.80000000000001</v>
      </c>
      <c r="Q97" s="1072">
        <v>33.64</v>
      </c>
      <c r="R97" s="1072">
        <v>6.3</v>
      </c>
      <c r="S97" s="1072">
        <v>43.7</v>
      </c>
      <c r="T97" s="1072">
        <v>2.4</v>
      </c>
      <c r="U97" s="1072">
        <v>10.199999999999999</v>
      </c>
      <c r="V97" s="1072">
        <v>0.3</v>
      </c>
      <c r="W97" s="1072">
        <v>0.2</v>
      </c>
      <c r="X97" s="1073">
        <v>882.10000000000014</v>
      </c>
      <c r="Y97" s="1074">
        <v>28775.46</v>
      </c>
      <c r="Z97" s="1075"/>
      <c r="AA97" s="1079"/>
      <c r="AB97" s="1079"/>
      <c r="AC97" s="1076"/>
    </row>
    <row r="98" spans="1:29" ht="28.5" hidden="1" customHeight="1" x14ac:dyDescent="0.25">
      <c r="A98" s="1070">
        <v>42064</v>
      </c>
      <c r="B98" s="1071">
        <v>215.84</v>
      </c>
      <c r="C98" s="1072">
        <v>236.6</v>
      </c>
      <c r="D98" s="1072">
        <v>344.05</v>
      </c>
      <c r="E98" s="1072">
        <v>1358.2</v>
      </c>
      <c r="F98" s="1072">
        <v>1387.65</v>
      </c>
      <c r="G98" s="1072">
        <v>3199.3</v>
      </c>
      <c r="H98" s="1072">
        <v>15847.75</v>
      </c>
      <c r="I98" s="1072">
        <v>5000.46</v>
      </c>
      <c r="J98" s="1073">
        <v>27589.85</v>
      </c>
      <c r="K98" s="1071">
        <v>9.1</v>
      </c>
      <c r="L98" s="1072">
        <v>13.2</v>
      </c>
      <c r="M98" s="1072">
        <v>203.21</v>
      </c>
      <c r="N98" s="1072">
        <v>282.5</v>
      </c>
      <c r="O98" s="1072">
        <v>126.6</v>
      </c>
      <c r="P98" s="1072">
        <v>152.35</v>
      </c>
      <c r="Q98" s="1072">
        <v>33.799999999999997</v>
      </c>
      <c r="R98" s="1072">
        <v>6.3</v>
      </c>
      <c r="S98" s="1072">
        <v>43.8</v>
      </c>
      <c r="T98" s="1072">
        <v>2.4</v>
      </c>
      <c r="U98" s="1072">
        <v>10.3</v>
      </c>
      <c r="V98" s="1072">
        <v>0.3</v>
      </c>
      <c r="W98" s="1072">
        <v>0.2</v>
      </c>
      <c r="X98" s="1073">
        <v>884.05999999999983</v>
      </c>
      <c r="Y98" s="1074">
        <v>28473.91</v>
      </c>
      <c r="Z98" s="1075"/>
      <c r="AA98" s="1079"/>
      <c r="AB98" s="1079"/>
      <c r="AC98" s="1076"/>
    </row>
    <row r="99" spans="1:29" ht="28.5" hidden="1" customHeight="1" x14ac:dyDescent="0.25">
      <c r="A99" s="1070">
        <v>42095</v>
      </c>
      <c r="B99" s="1071">
        <v>215.76</v>
      </c>
      <c r="C99" s="1072">
        <v>240.4</v>
      </c>
      <c r="D99" s="1072">
        <v>345.55</v>
      </c>
      <c r="E99" s="1072">
        <v>1343.56</v>
      </c>
      <c r="F99" s="1072">
        <v>1438.8</v>
      </c>
      <c r="G99" s="1072">
        <v>3251.4</v>
      </c>
      <c r="H99" s="1072">
        <v>16328.9</v>
      </c>
      <c r="I99" s="1072">
        <v>5078.8</v>
      </c>
      <c r="J99" s="1073">
        <v>28243.17</v>
      </c>
      <c r="K99" s="1071">
        <v>9.06</v>
      </c>
      <c r="L99" s="1072">
        <v>13.2</v>
      </c>
      <c r="M99" s="1072">
        <v>203.3</v>
      </c>
      <c r="N99" s="1072">
        <v>283.10000000000002</v>
      </c>
      <c r="O99" s="1072">
        <v>127.1</v>
      </c>
      <c r="P99" s="1072">
        <v>153.30000000000001</v>
      </c>
      <c r="Q99" s="1072">
        <v>33.96</v>
      </c>
      <c r="R99" s="1072">
        <v>6.3</v>
      </c>
      <c r="S99" s="1072">
        <v>44</v>
      </c>
      <c r="T99" s="1072">
        <v>2.4</v>
      </c>
      <c r="U99" s="1072">
        <v>10.28</v>
      </c>
      <c r="V99" s="1072">
        <v>0.33</v>
      </c>
      <c r="W99" s="1072">
        <v>0.22</v>
      </c>
      <c r="X99" s="1073">
        <v>886.55</v>
      </c>
      <c r="Y99" s="1074">
        <v>29129.719999999998</v>
      </c>
      <c r="Z99" s="1075"/>
      <c r="AA99" s="1079"/>
      <c r="AB99" s="1079"/>
      <c r="AC99" s="1076"/>
    </row>
    <row r="100" spans="1:29" ht="28.5" hidden="1" customHeight="1" x14ac:dyDescent="0.25">
      <c r="A100" s="1070">
        <v>42125</v>
      </c>
      <c r="B100" s="1071">
        <v>215.7</v>
      </c>
      <c r="C100" s="1072">
        <v>240.5</v>
      </c>
      <c r="D100" s="1072">
        <v>346.1</v>
      </c>
      <c r="E100" s="1072">
        <v>1302.2</v>
      </c>
      <c r="F100" s="1072">
        <v>1403.8</v>
      </c>
      <c r="G100" s="1072">
        <v>3195.7</v>
      </c>
      <c r="H100" s="1072">
        <v>15871.8</v>
      </c>
      <c r="I100" s="1072">
        <v>5157.3</v>
      </c>
      <c r="J100" s="1073">
        <v>27733.1</v>
      </c>
      <c r="K100" s="1071">
        <v>9.1</v>
      </c>
      <c r="L100" s="1072">
        <v>13.18</v>
      </c>
      <c r="M100" s="1072">
        <v>201.45</v>
      </c>
      <c r="N100" s="1072">
        <v>283.5</v>
      </c>
      <c r="O100" s="1072">
        <v>127.7</v>
      </c>
      <c r="P100" s="1072">
        <v>153.80000000000001</v>
      </c>
      <c r="Q100" s="1072">
        <v>34.200000000000003</v>
      </c>
      <c r="R100" s="1072">
        <v>6.3</v>
      </c>
      <c r="S100" s="1072">
        <v>44.16</v>
      </c>
      <c r="T100" s="1072">
        <v>2.4</v>
      </c>
      <c r="U100" s="1072">
        <v>10.3</v>
      </c>
      <c r="V100" s="1072">
        <v>0.3</v>
      </c>
      <c r="W100" s="1072">
        <v>0.2</v>
      </c>
      <c r="X100" s="1073">
        <v>886.58999999999992</v>
      </c>
      <c r="Y100" s="1074">
        <v>28619.69</v>
      </c>
      <c r="Z100" s="1075"/>
      <c r="AA100" s="1079"/>
      <c r="AB100" s="1079"/>
      <c r="AC100" s="1076"/>
    </row>
    <row r="101" spans="1:29" ht="28.5" hidden="1" customHeight="1" x14ac:dyDescent="0.25">
      <c r="A101" s="1070">
        <v>42156</v>
      </c>
      <c r="B101" s="1071">
        <v>215.7</v>
      </c>
      <c r="C101" s="1072">
        <v>242.18</v>
      </c>
      <c r="D101" s="1072">
        <v>345.26</v>
      </c>
      <c r="E101" s="1072">
        <v>1304.3499999999999</v>
      </c>
      <c r="F101" s="1072">
        <v>1384.85</v>
      </c>
      <c r="G101" s="1072">
        <v>3211.89</v>
      </c>
      <c r="H101" s="1072">
        <v>15797.78</v>
      </c>
      <c r="I101" s="1072">
        <v>5248.58</v>
      </c>
      <c r="J101" s="1073">
        <v>27750.590000000004</v>
      </c>
      <c r="K101" s="1071">
        <v>9.08</v>
      </c>
      <c r="L101" s="1072">
        <v>13.18</v>
      </c>
      <c r="M101" s="1072">
        <v>201.5</v>
      </c>
      <c r="N101" s="1072">
        <v>284.08999999999997</v>
      </c>
      <c r="O101" s="1072">
        <v>128.47</v>
      </c>
      <c r="P101" s="1072">
        <v>154.08000000000001</v>
      </c>
      <c r="Q101" s="1072">
        <v>34.32</v>
      </c>
      <c r="R101" s="1072">
        <v>6.33</v>
      </c>
      <c r="S101" s="1072">
        <v>44.27</v>
      </c>
      <c r="T101" s="1072">
        <v>2.4</v>
      </c>
      <c r="U101" s="1072">
        <v>10.34</v>
      </c>
      <c r="V101" s="1072">
        <v>0.3</v>
      </c>
      <c r="W101" s="1072">
        <v>0.2</v>
      </c>
      <c r="X101" s="1073">
        <v>888.56000000000006</v>
      </c>
      <c r="Y101" s="1074">
        <v>28639.150000000005</v>
      </c>
      <c r="Z101" s="1075"/>
      <c r="AA101" s="1079"/>
      <c r="AB101" s="1079"/>
      <c r="AC101" s="1076"/>
    </row>
    <row r="102" spans="1:29" ht="28.5" hidden="1" customHeight="1" x14ac:dyDescent="0.25">
      <c r="A102" s="1070">
        <v>42186</v>
      </c>
      <c r="B102" s="1071">
        <v>215.7</v>
      </c>
      <c r="C102" s="1072">
        <v>240.78</v>
      </c>
      <c r="D102" s="1072">
        <v>347.65</v>
      </c>
      <c r="E102" s="1072">
        <v>1324.2</v>
      </c>
      <c r="F102" s="1072">
        <v>1415.8</v>
      </c>
      <c r="G102" s="1072">
        <v>3174.9</v>
      </c>
      <c r="H102" s="1072">
        <v>16374.4</v>
      </c>
      <c r="I102" s="1072">
        <v>5336.9</v>
      </c>
      <c r="J102" s="1073">
        <v>28430.33</v>
      </c>
      <c r="K102" s="1071">
        <v>9.1</v>
      </c>
      <c r="L102" s="1072">
        <v>13.2</v>
      </c>
      <c r="M102" s="1072">
        <v>201.76</v>
      </c>
      <c r="N102" s="1072">
        <v>286.3</v>
      </c>
      <c r="O102" s="1072">
        <v>128.80000000000001</v>
      </c>
      <c r="P102" s="1072">
        <v>154.6</v>
      </c>
      <c r="Q102" s="1072">
        <v>34.4</v>
      </c>
      <c r="R102" s="1072">
        <v>6.3</v>
      </c>
      <c r="S102" s="1072">
        <v>44.5</v>
      </c>
      <c r="T102" s="1072">
        <v>2.4</v>
      </c>
      <c r="U102" s="1072">
        <v>10.4</v>
      </c>
      <c r="V102" s="1072">
        <v>0.3</v>
      </c>
      <c r="W102" s="1072">
        <v>0.2</v>
      </c>
      <c r="X102" s="1073">
        <v>892.26</v>
      </c>
      <c r="Y102" s="1074">
        <v>29322.59</v>
      </c>
      <c r="Z102" s="1075"/>
      <c r="AA102" s="1079"/>
      <c r="AB102" s="1079"/>
      <c r="AC102" s="1076"/>
    </row>
    <row r="103" spans="1:29" ht="28.5" hidden="1" customHeight="1" x14ac:dyDescent="0.25">
      <c r="A103" s="1082">
        <v>42217</v>
      </c>
      <c r="B103" s="1071">
        <v>215.6</v>
      </c>
      <c r="C103" s="1072">
        <v>236.9</v>
      </c>
      <c r="D103" s="1072">
        <v>346.2</v>
      </c>
      <c r="E103" s="1072">
        <v>1313.77</v>
      </c>
      <c r="F103" s="1072">
        <v>1413.02</v>
      </c>
      <c r="G103" s="1072">
        <v>3175.24</v>
      </c>
      <c r="H103" s="1072">
        <v>16183.7</v>
      </c>
      <c r="I103" s="1072">
        <v>5247.6</v>
      </c>
      <c r="J103" s="1073">
        <v>28132.03</v>
      </c>
      <c r="K103" s="1071">
        <v>9.1</v>
      </c>
      <c r="L103" s="1072">
        <v>13.19</v>
      </c>
      <c r="M103" s="1072">
        <v>201.8</v>
      </c>
      <c r="N103" s="1072">
        <v>286.82</v>
      </c>
      <c r="O103" s="1072">
        <v>129.41999999999999</v>
      </c>
      <c r="P103" s="1072">
        <v>155.33000000000001</v>
      </c>
      <c r="Q103" s="1072">
        <v>34.64</v>
      </c>
      <c r="R103" s="1072">
        <v>6.33</v>
      </c>
      <c r="S103" s="1072">
        <v>44.68</v>
      </c>
      <c r="T103" s="1072">
        <v>2.42</v>
      </c>
      <c r="U103" s="1072">
        <v>10.4</v>
      </c>
      <c r="V103" s="1072">
        <v>0.3</v>
      </c>
      <c r="W103" s="1072">
        <v>0.2</v>
      </c>
      <c r="X103" s="1073">
        <v>894.62999999999988</v>
      </c>
      <c r="Y103" s="1074">
        <v>29026.66</v>
      </c>
      <c r="Z103" s="1075"/>
      <c r="AA103" s="1079"/>
      <c r="AB103" s="1079"/>
      <c r="AC103" s="1076"/>
    </row>
    <row r="104" spans="1:29" ht="28.5" hidden="1" customHeight="1" x14ac:dyDescent="0.25">
      <c r="A104" s="1082">
        <v>42248</v>
      </c>
      <c r="B104" s="1071">
        <v>215.5</v>
      </c>
      <c r="C104" s="1072">
        <v>235.3</v>
      </c>
      <c r="D104" s="1072">
        <v>344.78</v>
      </c>
      <c r="E104" s="1072">
        <v>1332.98</v>
      </c>
      <c r="F104" s="1072">
        <v>1401.7</v>
      </c>
      <c r="G104" s="1072">
        <v>3165.8</v>
      </c>
      <c r="H104" s="1072">
        <v>16217.4</v>
      </c>
      <c r="I104" s="1072">
        <v>5242.6000000000004</v>
      </c>
      <c r="J104" s="1073">
        <v>28156.059999999998</v>
      </c>
      <c r="K104" s="1071">
        <v>9.1</v>
      </c>
      <c r="L104" s="1072">
        <v>13.2</v>
      </c>
      <c r="M104" s="1072">
        <v>201.9</v>
      </c>
      <c r="N104" s="1072">
        <v>289.14</v>
      </c>
      <c r="O104" s="1072">
        <v>129.9</v>
      </c>
      <c r="P104" s="1072">
        <v>155.63999999999999</v>
      </c>
      <c r="Q104" s="1072">
        <v>34.799999999999997</v>
      </c>
      <c r="R104" s="1072">
        <v>6.33</v>
      </c>
      <c r="S104" s="1072">
        <v>44.81</v>
      </c>
      <c r="T104" s="1072">
        <v>2.42</v>
      </c>
      <c r="U104" s="1072">
        <v>10.44</v>
      </c>
      <c r="V104" s="1072">
        <v>0.3</v>
      </c>
      <c r="W104" s="1072">
        <v>0.2</v>
      </c>
      <c r="X104" s="1073">
        <v>898.18</v>
      </c>
      <c r="Y104" s="1074">
        <v>29054.239999999998</v>
      </c>
      <c r="Z104" s="1075"/>
      <c r="AA104" s="1079"/>
      <c r="AB104" s="1079"/>
      <c r="AC104" s="1076"/>
    </row>
    <row r="105" spans="1:29" ht="28.5" hidden="1" customHeight="1" x14ac:dyDescent="0.25">
      <c r="A105" s="1082">
        <v>42278</v>
      </c>
      <c r="B105" s="1071">
        <v>215.52</v>
      </c>
      <c r="C105" s="1072">
        <v>236.13</v>
      </c>
      <c r="D105" s="1072">
        <v>346.1</v>
      </c>
      <c r="E105" s="1072">
        <v>1331.84</v>
      </c>
      <c r="F105" s="1072">
        <v>1460.47</v>
      </c>
      <c r="G105" s="1072">
        <v>3266.11</v>
      </c>
      <c r="H105" s="1072">
        <v>16330.53</v>
      </c>
      <c r="I105" s="1072">
        <v>5283.81</v>
      </c>
      <c r="J105" s="1073">
        <v>28470.510000000002</v>
      </c>
      <c r="K105" s="1071">
        <v>9.1</v>
      </c>
      <c r="L105" s="1072">
        <v>13.2</v>
      </c>
      <c r="M105" s="1072">
        <v>201.7</v>
      </c>
      <c r="N105" s="1072">
        <v>291.26</v>
      </c>
      <c r="O105" s="1072">
        <v>130.19999999999999</v>
      </c>
      <c r="P105" s="1072">
        <v>156.30000000000001</v>
      </c>
      <c r="Q105" s="1072">
        <v>34.89</v>
      </c>
      <c r="R105" s="1072">
        <v>6.33</v>
      </c>
      <c r="S105" s="1072">
        <v>45.1</v>
      </c>
      <c r="T105" s="1072">
        <v>2.4</v>
      </c>
      <c r="U105" s="1072">
        <v>10.5</v>
      </c>
      <c r="V105" s="1072">
        <v>0.33</v>
      </c>
      <c r="W105" s="1072">
        <v>0.2</v>
      </c>
      <c r="X105" s="1073">
        <v>901.5100000000001</v>
      </c>
      <c r="Y105" s="1074">
        <v>29372.02</v>
      </c>
      <c r="Z105" s="1075"/>
      <c r="AA105" s="1079"/>
      <c r="AB105" s="1079"/>
      <c r="AC105" s="1076"/>
    </row>
    <row r="106" spans="1:29" ht="28.5" hidden="1" customHeight="1" x14ac:dyDescent="0.25">
      <c r="A106" s="1082">
        <v>42309</v>
      </c>
      <c r="B106" s="1071">
        <v>215.4</v>
      </c>
      <c r="C106" s="1072">
        <v>239.9</v>
      </c>
      <c r="D106" s="1072">
        <v>350.26</v>
      </c>
      <c r="E106" s="1072">
        <v>1351.9</v>
      </c>
      <c r="F106" s="1072">
        <v>1422.5</v>
      </c>
      <c r="G106" s="1072">
        <v>3224</v>
      </c>
      <c r="H106" s="1072">
        <v>16437.09</v>
      </c>
      <c r="I106" s="1072">
        <v>5228.28</v>
      </c>
      <c r="J106" s="1073">
        <v>28469.329999999998</v>
      </c>
      <c r="K106" s="1071">
        <v>9.11</v>
      </c>
      <c r="L106" s="1072">
        <v>13.2</v>
      </c>
      <c r="M106" s="1072">
        <v>203.2</v>
      </c>
      <c r="N106" s="1072">
        <v>292.60000000000002</v>
      </c>
      <c r="O106" s="1072">
        <v>131.1</v>
      </c>
      <c r="P106" s="1072">
        <v>157.43</v>
      </c>
      <c r="Q106" s="1072">
        <v>35.159999999999997</v>
      </c>
      <c r="R106" s="1072">
        <v>6.33</v>
      </c>
      <c r="S106" s="1072">
        <v>45.3</v>
      </c>
      <c r="T106" s="1072">
        <v>2.4</v>
      </c>
      <c r="U106" s="1072">
        <v>10.5</v>
      </c>
      <c r="V106" s="1072">
        <v>0.3</v>
      </c>
      <c r="W106" s="1072">
        <v>0.2</v>
      </c>
      <c r="X106" s="1073">
        <v>906.83</v>
      </c>
      <c r="Y106" s="1074">
        <v>29376.16</v>
      </c>
      <c r="Z106" s="1075"/>
      <c r="AA106" s="1079"/>
      <c r="AB106" s="1079"/>
      <c r="AC106" s="1076"/>
    </row>
    <row r="107" spans="1:29" ht="28.5" hidden="1" customHeight="1" x14ac:dyDescent="0.25">
      <c r="A107" s="1083">
        <v>42339</v>
      </c>
      <c r="B107" s="1071">
        <v>215.33</v>
      </c>
      <c r="C107" s="1072">
        <v>251.9</v>
      </c>
      <c r="D107" s="1072">
        <v>366.14</v>
      </c>
      <c r="E107" s="1072">
        <v>1534.49</v>
      </c>
      <c r="F107" s="1072">
        <v>1652.34</v>
      </c>
      <c r="G107" s="1072">
        <v>3715.88</v>
      </c>
      <c r="H107" s="1072">
        <v>19704.7</v>
      </c>
      <c r="I107" s="1072">
        <v>5215.8999999999996</v>
      </c>
      <c r="J107" s="1073">
        <v>32656.68</v>
      </c>
      <c r="K107" s="1071">
        <v>9.11</v>
      </c>
      <c r="L107" s="1072">
        <v>13.2</v>
      </c>
      <c r="M107" s="1072">
        <v>205.94</v>
      </c>
      <c r="N107" s="1072">
        <v>296.88</v>
      </c>
      <c r="O107" s="1072">
        <v>132.91</v>
      </c>
      <c r="P107" s="1072">
        <v>159.41999999999999</v>
      </c>
      <c r="Q107" s="1072">
        <v>35.54</v>
      </c>
      <c r="R107" s="1072">
        <v>6.33</v>
      </c>
      <c r="S107" s="1072">
        <v>45.53</v>
      </c>
      <c r="T107" s="1072">
        <v>2.42</v>
      </c>
      <c r="U107" s="1072">
        <v>10.59</v>
      </c>
      <c r="V107" s="1072">
        <v>0.3</v>
      </c>
      <c r="W107" s="1072">
        <v>0.2</v>
      </c>
      <c r="X107" s="1073">
        <v>918.36999999999989</v>
      </c>
      <c r="Y107" s="1074">
        <v>33575.050000000003</v>
      </c>
      <c r="Z107" s="1075"/>
      <c r="AA107" s="1079"/>
      <c r="AB107" s="1079"/>
      <c r="AC107" s="1076"/>
    </row>
    <row r="108" spans="1:29" ht="28.5" hidden="1" customHeight="1" x14ac:dyDescent="0.25">
      <c r="A108" s="1083">
        <v>42370</v>
      </c>
      <c r="B108" s="1071">
        <v>215.29</v>
      </c>
      <c r="C108" s="1072">
        <v>252.1</v>
      </c>
      <c r="D108" s="1072">
        <v>363.8</v>
      </c>
      <c r="E108" s="1072">
        <v>1487.87</v>
      </c>
      <c r="F108" s="1072">
        <v>1573.59</v>
      </c>
      <c r="G108" s="1072">
        <v>3406.55</v>
      </c>
      <c r="H108" s="1072">
        <v>18266.5</v>
      </c>
      <c r="I108" s="1072">
        <v>4919.8</v>
      </c>
      <c r="J108" s="1073">
        <v>30485.5</v>
      </c>
      <c r="K108" s="1071">
        <v>9.1</v>
      </c>
      <c r="L108" s="1072">
        <v>13.2</v>
      </c>
      <c r="M108" s="1072">
        <v>206.62</v>
      </c>
      <c r="N108" s="1072">
        <v>297.22000000000003</v>
      </c>
      <c r="O108" s="1072">
        <v>135.5</v>
      </c>
      <c r="P108" s="1072">
        <v>160.30000000000001</v>
      </c>
      <c r="Q108" s="1072">
        <v>35.619999999999997</v>
      </c>
      <c r="R108" s="1072">
        <v>6.33</v>
      </c>
      <c r="S108" s="1072">
        <v>45.7</v>
      </c>
      <c r="T108" s="1072">
        <v>2.42</v>
      </c>
      <c r="U108" s="1072">
        <v>10.63</v>
      </c>
      <c r="V108" s="1072">
        <v>0.33</v>
      </c>
      <c r="W108" s="1072">
        <v>0.2</v>
      </c>
      <c r="X108" s="1073">
        <v>923.17000000000019</v>
      </c>
      <c r="Y108" s="1074">
        <v>31408.670000000002</v>
      </c>
      <c r="Z108" s="1075"/>
      <c r="AA108" s="1079"/>
      <c r="AB108" s="1079"/>
      <c r="AC108" s="1076"/>
    </row>
    <row r="109" spans="1:29" ht="28.5" hidden="1" customHeight="1" x14ac:dyDescent="0.25">
      <c r="A109" s="1083">
        <v>42401</v>
      </c>
      <c r="B109" s="1071">
        <v>215.24</v>
      </c>
      <c r="C109" s="1072">
        <v>249.2</v>
      </c>
      <c r="D109" s="1072">
        <v>358.84</v>
      </c>
      <c r="E109" s="1072">
        <v>1467.98</v>
      </c>
      <c r="F109" s="1072">
        <v>1487.6</v>
      </c>
      <c r="G109" s="1072">
        <v>3295.6</v>
      </c>
      <c r="H109" s="1072">
        <v>18021.400000000001</v>
      </c>
      <c r="I109" s="1072">
        <v>4864.8999999999996</v>
      </c>
      <c r="J109" s="1073">
        <v>29960.760000000002</v>
      </c>
      <c r="K109" s="1071">
        <v>9.1</v>
      </c>
      <c r="L109" s="1072">
        <v>13.21</v>
      </c>
      <c r="M109" s="1072">
        <v>206.6</v>
      </c>
      <c r="N109" s="1072">
        <v>296.89999999999998</v>
      </c>
      <c r="O109" s="1072">
        <v>135.69999999999999</v>
      </c>
      <c r="P109" s="1072">
        <v>161</v>
      </c>
      <c r="Q109" s="1072">
        <v>35.72</v>
      </c>
      <c r="R109" s="1072">
        <v>6.33</v>
      </c>
      <c r="S109" s="1072">
        <v>45.9</v>
      </c>
      <c r="T109" s="1072">
        <v>2.42</v>
      </c>
      <c r="U109" s="1072">
        <v>10.7</v>
      </c>
      <c r="V109" s="1072">
        <v>0.33</v>
      </c>
      <c r="W109" s="1072">
        <v>0.2</v>
      </c>
      <c r="X109" s="1073">
        <v>924.11000000000013</v>
      </c>
      <c r="Y109" s="1074">
        <v>30884.870000000003</v>
      </c>
      <c r="Z109" s="1075"/>
      <c r="AA109" s="1079"/>
      <c r="AB109" s="1079"/>
      <c r="AC109" s="1076"/>
    </row>
    <row r="110" spans="1:29" ht="28.5" hidden="1" customHeight="1" x14ac:dyDescent="0.25">
      <c r="A110" s="1083">
        <v>42430</v>
      </c>
      <c r="B110" s="1071">
        <v>215.22</v>
      </c>
      <c r="C110" s="1072">
        <v>249.4</v>
      </c>
      <c r="D110" s="1072">
        <v>358.12</v>
      </c>
      <c r="E110" s="1072">
        <v>1457.2</v>
      </c>
      <c r="F110" s="1072">
        <v>1469.86</v>
      </c>
      <c r="G110" s="1072">
        <v>3285.38</v>
      </c>
      <c r="H110" s="1072">
        <v>18182.560000000001</v>
      </c>
      <c r="I110" s="1072">
        <v>4837.1400000000003</v>
      </c>
      <c r="J110" s="1073">
        <v>30054.880000000001</v>
      </c>
      <c r="K110" s="1071">
        <v>9.1</v>
      </c>
      <c r="L110" s="1072">
        <v>13.21</v>
      </c>
      <c r="M110" s="1072">
        <v>206.6</v>
      </c>
      <c r="N110" s="1072">
        <v>297.04000000000002</v>
      </c>
      <c r="O110" s="1072">
        <v>136.83000000000001</v>
      </c>
      <c r="P110" s="1072">
        <v>161.5</v>
      </c>
      <c r="Q110" s="1072">
        <v>35.9</v>
      </c>
      <c r="R110" s="1072">
        <v>6.3</v>
      </c>
      <c r="S110" s="1072">
        <v>45.99</v>
      </c>
      <c r="T110" s="1072">
        <v>2.42</v>
      </c>
      <c r="U110" s="1072">
        <v>10.7</v>
      </c>
      <c r="V110" s="1072">
        <v>0.3</v>
      </c>
      <c r="W110" s="1072">
        <v>0.2</v>
      </c>
      <c r="X110" s="1073">
        <v>926.09</v>
      </c>
      <c r="Y110" s="1074">
        <v>30980.97</v>
      </c>
      <c r="Z110" s="1075"/>
      <c r="AA110" s="1079"/>
      <c r="AB110" s="1079"/>
      <c r="AC110" s="1076"/>
    </row>
    <row r="111" spans="1:29" ht="28.5" hidden="1" customHeight="1" x14ac:dyDescent="0.25">
      <c r="A111" s="1083">
        <v>42461</v>
      </c>
      <c r="B111" s="1071">
        <v>215.2</v>
      </c>
      <c r="C111" s="1072">
        <v>247.1</v>
      </c>
      <c r="D111" s="1072">
        <v>357.49</v>
      </c>
      <c r="E111" s="1072">
        <v>1439.78</v>
      </c>
      <c r="F111" s="1072">
        <v>1456.86</v>
      </c>
      <c r="G111" s="1072">
        <v>3352</v>
      </c>
      <c r="H111" s="1072">
        <v>17859.599999999999</v>
      </c>
      <c r="I111" s="1072">
        <v>4829.9799999999996</v>
      </c>
      <c r="J111" s="1073">
        <v>29758.01</v>
      </c>
      <c r="K111" s="1071">
        <v>9.11</v>
      </c>
      <c r="L111" s="1072">
        <v>13.2</v>
      </c>
      <c r="M111" s="1072">
        <v>206.7</v>
      </c>
      <c r="N111" s="1072">
        <v>297.08</v>
      </c>
      <c r="O111" s="1072">
        <v>136.96</v>
      </c>
      <c r="P111" s="1072">
        <v>161.94999999999999</v>
      </c>
      <c r="Q111" s="1072">
        <v>36</v>
      </c>
      <c r="R111" s="1072">
        <v>6.33</v>
      </c>
      <c r="S111" s="1072">
        <v>46.2</v>
      </c>
      <c r="T111" s="1072">
        <v>2.42</v>
      </c>
      <c r="U111" s="1072">
        <v>10.74</v>
      </c>
      <c r="V111" s="1072">
        <v>0.33</v>
      </c>
      <c r="W111" s="1072">
        <v>0.22</v>
      </c>
      <c r="X111" s="1073">
        <v>927.24000000000012</v>
      </c>
      <c r="Y111" s="1074">
        <v>30685.25</v>
      </c>
      <c r="Z111" s="1075"/>
      <c r="AA111" s="1079"/>
      <c r="AB111" s="1079"/>
      <c r="AC111" s="1076"/>
    </row>
    <row r="112" spans="1:29" ht="28.5" hidden="1" customHeight="1" x14ac:dyDescent="0.25">
      <c r="A112" s="1083">
        <v>42491</v>
      </c>
      <c r="B112" s="1071">
        <v>215.17</v>
      </c>
      <c r="C112" s="1072">
        <v>250.1</v>
      </c>
      <c r="D112" s="1072">
        <v>361.58</v>
      </c>
      <c r="E112" s="1072">
        <v>1458.49</v>
      </c>
      <c r="F112" s="1072">
        <v>1479.06</v>
      </c>
      <c r="G112" s="1072">
        <v>3332.3</v>
      </c>
      <c r="H112" s="1072">
        <v>18021.349999999999</v>
      </c>
      <c r="I112" s="1072">
        <v>4761.8599999999997</v>
      </c>
      <c r="J112" s="1073">
        <v>29879.91</v>
      </c>
      <c r="K112" s="1071">
        <v>9.11</v>
      </c>
      <c r="L112" s="1072">
        <v>13.2</v>
      </c>
      <c r="M112" s="1072">
        <v>206.7</v>
      </c>
      <c r="N112" s="1072">
        <v>297.3</v>
      </c>
      <c r="O112" s="1072">
        <v>137.77000000000001</v>
      </c>
      <c r="P112" s="1072">
        <v>162.75</v>
      </c>
      <c r="Q112" s="1072">
        <v>36.07</v>
      </c>
      <c r="R112" s="1072">
        <v>6.3</v>
      </c>
      <c r="S112" s="1072">
        <v>46.3</v>
      </c>
      <c r="T112" s="1072">
        <v>2.4</v>
      </c>
      <c r="U112" s="1072">
        <v>10.8</v>
      </c>
      <c r="V112" s="1072">
        <v>0.33</v>
      </c>
      <c r="W112" s="1072">
        <v>0.22</v>
      </c>
      <c r="X112" s="1073">
        <v>929.24999999999989</v>
      </c>
      <c r="Y112" s="1074">
        <v>30809.16</v>
      </c>
      <c r="Z112" s="1075"/>
      <c r="AA112" s="1079"/>
      <c r="AB112" s="1079"/>
      <c r="AC112" s="1076"/>
    </row>
    <row r="113" spans="1:29" ht="28.5" hidden="1" customHeight="1" x14ac:dyDescent="0.25">
      <c r="A113" s="1083">
        <v>42522</v>
      </c>
      <c r="B113" s="1071">
        <v>215.01</v>
      </c>
      <c r="C113" s="1072">
        <v>248.35</v>
      </c>
      <c r="D113" s="1072">
        <v>358.24</v>
      </c>
      <c r="E113" s="1072">
        <v>1499.3</v>
      </c>
      <c r="F113" s="1072">
        <v>1463.1</v>
      </c>
      <c r="G113" s="1072">
        <v>3304.2</v>
      </c>
      <c r="H113" s="1072">
        <v>18070.599999999999</v>
      </c>
      <c r="I113" s="1072">
        <v>4728.7</v>
      </c>
      <c r="J113" s="1073">
        <v>29887.5</v>
      </c>
      <c r="K113" s="1071">
        <v>9.11</v>
      </c>
      <c r="L113" s="1072">
        <v>13.22</v>
      </c>
      <c r="M113" s="1072">
        <v>206.7</v>
      </c>
      <c r="N113" s="1072">
        <v>297.42</v>
      </c>
      <c r="O113" s="1072">
        <v>138.34</v>
      </c>
      <c r="P113" s="1072">
        <v>163.30000000000001</v>
      </c>
      <c r="Q113" s="1072">
        <v>36.32</v>
      </c>
      <c r="R113" s="1072">
        <v>6.33</v>
      </c>
      <c r="S113" s="1072">
        <v>46.43</v>
      </c>
      <c r="T113" s="1072">
        <v>2.4</v>
      </c>
      <c r="U113" s="1072">
        <v>10.8</v>
      </c>
      <c r="V113" s="1072">
        <v>0.3</v>
      </c>
      <c r="W113" s="1072">
        <v>0.2</v>
      </c>
      <c r="X113" s="1073">
        <v>930.87000000000012</v>
      </c>
      <c r="Y113" s="1074">
        <v>30818.37</v>
      </c>
      <c r="Z113" s="1075"/>
      <c r="AA113" s="1079"/>
      <c r="AB113" s="1079"/>
      <c r="AC113" s="1076"/>
    </row>
    <row r="114" spans="1:29" ht="28.5" hidden="1" customHeight="1" x14ac:dyDescent="0.25">
      <c r="A114" s="1083">
        <v>42552</v>
      </c>
      <c r="B114" s="1071">
        <v>214.94</v>
      </c>
      <c r="C114" s="1072">
        <v>251.39</v>
      </c>
      <c r="D114" s="1072">
        <v>361.96</v>
      </c>
      <c r="E114" s="1072">
        <v>1536.08</v>
      </c>
      <c r="F114" s="1072">
        <v>1471.99</v>
      </c>
      <c r="G114" s="1072">
        <v>3452.8</v>
      </c>
      <c r="H114" s="1072">
        <v>18305.3</v>
      </c>
      <c r="I114" s="1072">
        <v>4734.2</v>
      </c>
      <c r="J114" s="1073">
        <v>30328.66</v>
      </c>
      <c r="K114" s="1071">
        <v>9.1</v>
      </c>
      <c r="L114" s="1072">
        <v>13.2</v>
      </c>
      <c r="M114" s="1072">
        <v>206.7</v>
      </c>
      <c r="N114" s="1072">
        <v>297.73</v>
      </c>
      <c r="O114" s="1072">
        <v>138.4</v>
      </c>
      <c r="P114" s="1072">
        <v>163.6</v>
      </c>
      <c r="Q114" s="1072">
        <v>36.380000000000003</v>
      </c>
      <c r="R114" s="1072">
        <v>6.33</v>
      </c>
      <c r="S114" s="1072">
        <v>46.6</v>
      </c>
      <c r="T114" s="1072">
        <v>2.4</v>
      </c>
      <c r="U114" s="1072">
        <v>10.85</v>
      </c>
      <c r="V114" s="1072">
        <v>0.3</v>
      </c>
      <c r="W114" s="1072">
        <v>0.2</v>
      </c>
      <c r="X114" s="1073">
        <v>931.79000000000008</v>
      </c>
      <c r="Y114" s="1074">
        <v>31260.45</v>
      </c>
      <c r="Z114" s="1075"/>
      <c r="AA114" s="1079"/>
      <c r="AB114" s="1079"/>
      <c r="AC114" s="1076"/>
    </row>
    <row r="115" spans="1:29" ht="28.5" hidden="1" customHeight="1" x14ac:dyDescent="0.25">
      <c r="A115" s="1083">
        <v>42583</v>
      </c>
      <c r="B115" s="1071">
        <v>214.94</v>
      </c>
      <c r="C115" s="1072">
        <v>252.5</v>
      </c>
      <c r="D115" s="1072">
        <v>364.67</v>
      </c>
      <c r="E115" s="1072">
        <v>1578.8</v>
      </c>
      <c r="F115" s="1072">
        <v>1460.26</v>
      </c>
      <c r="G115" s="1072">
        <v>3356.2</v>
      </c>
      <c r="H115" s="1072">
        <v>18547.28</v>
      </c>
      <c r="I115" s="1072">
        <v>4682.88</v>
      </c>
      <c r="J115" s="1073">
        <v>30457.53</v>
      </c>
      <c r="K115" s="1071">
        <v>9.11</v>
      </c>
      <c r="L115" s="1072">
        <v>13.23</v>
      </c>
      <c r="M115" s="1072">
        <v>206.95</v>
      </c>
      <c r="N115" s="1072">
        <v>298.3</v>
      </c>
      <c r="O115" s="1072">
        <v>139.6</v>
      </c>
      <c r="P115" s="1072">
        <v>164.1</v>
      </c>
      <c r="Q115" s="1072">
        <v>36.6</v>
      </c>
      <c r="R115" s="1072">
        <v>6.3</v>
      </c>
      <c r="S115" s="1072">
        <v>46.8</v>
      </c>
      <c r="T115" s="1072">
        <v>2.4</v>
      </c>
      <c r="U115" s="1072">
        <v>10.9</v>
      </c>
      <c r="V115" s="1072">
        <v>0.33</v>
      </c>
      <c r="W115" s="1072">
        <v>0.2</v>
      </c>
      <c r="X115" s="1073">
        <v>934.82</v>
      </c>
      <c r="Y115" s="1074">
        <v>31392.35</v>
      </c>
      <c r="Z115" s="1075"/>
      <c r="AA115" s="1079"/>
      <c r="AB115" s="1079"/>
      <c r="AC115" s="1076"/>
    </row>
    <row r="116" spans="1:29" ht="28.5" hidden="1" customHeight="1" x14ac:dyDescent="0.25">
      <c r="A116" s="1083">
        <v>42614</v>
      </c>
      <c r="B116" s="1071">
        <v>214.9</v>
      </c>
      <c r="C116" s="1072">
        <v>255.2</v>
      </c>
      <c r="D116" s="1072">
        <v>364.4</v>
      </c>
      <c r="E116" s="1072">
        <v>1554.6</v>
      </c>
      <c r="F116" s="1072">
        <v>1514.8</v>
      </c>
      <c r="G116" s="1072">
        <v>3441.5</v>
      </c>
      <c r="H116" s="1072">
        <v>18727.400000000001</v>
      </c>
      <c r="I116" s="1072">
        <v>4638.7</v>
      </c>
      <c r="J116" s="1073">
        <v>30711.500000000004</v>
      </c>
      <c r="K116" s="1071">
        <v>9.11</v>
      </c>
      <c r="L116" s="1072">
        <v>13.23</v>
      </c>
      <c r="M116" s="1072">
        <v>208.7</v>
      </c>
      <c r="N116" s="1072">
        <v>298.5</v>
      </c>
      <c r="O116" s="1072">
        <v>140.13999999999999</v>
      </c>
      <c r="P116" s="1072">
        <v>164.75</v>
      </c>
      <c r="Q116" s="1072">
        <v>36.700000000000003</v>
      </c>
      <c r="R116" s="1072">
        <v>6.3</v>
      </c>
      <c r="S116" s="1072">
        <v>46.9</v>
      </c>
      <c r="T116" s="1072">
        <v>2.4</v>
      </c>
      <c r="U116" s="1072">
        <v>10.94</v>
      </c>
      <c r="V116" s="1072">
        <v>0.33</v>
      </c>
      <c r="W116" s="1072">
        <v>0.22</v>
      </c>
      <c r="X116" s="1073">
        <v>938.22</v>
      </c>
      <c r="Y116" s="1074">
        <v>31649.720000000005</v>
      </c>
      <c r="Z116" s="1075"/>
      <c r="AA116" s="1079"/>
      <c r="AB116" s="1079"/>
      <c r="AC116" s="1076"/>
    </row>
    <row r="117" spans="1:29" ht="28.5" hidden="1" customHeight="1" x14ac:dyDescent="0.25">
      <c r="A117" s="1083">
        <v>42644</v>
      </c>
      <c r="B117" s="1071">
        <v>214.94</v>
      </c>
      <c r="C117" s="1072">
        <v>255.1</v>
      </c>
      <c r="D117" s="1072">
        <v>370.64</v>
      </c>
      <c r="E117" s="1072">
        <v>1533.6</v>
      </c>
      <c r="F117" s="1072">
        <v>1579.7</v>
      </c>
      <c r="G117" s="1072">
        <v>3478.99</v>
      </c>
      <c r="H117" s="1072">
        <v>19039.55</v>
      </c>
      <c r="I117" s="1072">
        <v>4633.79</v>
      </c>
      <c r="J117" s="1073">
        <v>31106.309999999998</v>
      </c>
      <c r="K117" s="1071">
        <v>9.11</v>
      </c>
      <c r="L117" s="1072">
        <v>13.23</v>
      </c>
      <c r="M117" s="1072">
        <v>210.01</v>
      </c>
      <c r="N117" s="1072">
        <v>302.04000000000002</v>
      </c>
      <c r="O117" s="1072">
        <v>140.80000000000001</v>
      </c>
      <c r="P117" s="1072">
        <v>165.62</v>
      </c>
      <c r="Q117" s="1072">
        <v>36.909999999999997</v>
      </c>
      <c r="R117" s="1072">
        <v>6.3</v>
      </c>
      <c r="S117" s="1072">
        <v>47.1</v>
      </c>
      <c r="T117" s="1072">
        <v>2.42</v>
      </c>
      <c r="U117" s="1072">
        <v>10.987</v>
      </c>
      <c r="V117" s="1072">
        <v>0.33</v>
      </c>
      <c r="W117" s="1072">
        <v>0.22</v>
      </c>
      <c r="X117" s="1073">
        <v>945.077</v>
      </c>
      <c r="Y117" s="1074">
        <v>32051.386999999999</v>
      </c>
      <c r="Z117" s="1075"/>
      <c r="AA117" s="1079"/>
      <c r="AB117" s="1079"/>
      <c r="AC117" s="1076"/>
    </row>
    <row r="118" spans="1:29" ht="28.5" hidden="1" customHeight="1" x14ac:dyDescent="0.25">
      <c r="A118" s="1083">
        <v>42675</v>
      </c>
      <c r="B118" s="1071">
        <v>214.9</v>
      </c>
      <c r="C118" s="1072">
        <v>255.56</v>
      </c>
      <c r="D118" s="1072">
        <v>372.2</v>
      </c>
      <c r="E118" s="1072">
        <v>1600.7</v>
      </c>
      <c r="F118" s="1072">
        <v>1630.15</v>
      </c>
      <c r="G118" s="1072">
        <v>3502.39</v>
      </c>
      <c r="H118" s="1072">
        <v>19022.7</v>
      </c>
      <c r="I118" s="1072">
        <v>4680.49</v>
      </c>
      <c r="J118" s="1073">
        <v>31279.089999999997</v>
      </c>
      <c r="K118" s="1071">
        <v>9.1</v>
      </c>
      <c r="L118" s="1072">
        <v>13.24</v>
      </c>
      <c r="M118" s="1072">
        <v>210.04</v>
      </c>
      <c r="N118" s="1072">
        <v>305.10000000000002</v>
      </c>
      <c r="O118" s="1072">
        <v>141.5</v>
      </c>
      <c r="P118" s="1072">
        <v>166.74</v>
      </c>
      <c r="Q118" s="1072">
        <v>37.06</v>
      </c>
      <c r="R118" s="1072">
        <v>6.33</v>
      </c>
      <c r="S118" s="1072">
        <v>47.32</v>
      </c>
      <c r="T118" s="1072">
        <v>2.42</v>
      </c>
      <c r="U118" s="1072">
        <v>11.06</v>
      </c>
      <c r="V118" s="1072">
        <v>0.33</v>
      </c>
      <c r="W118" s="1072">
        <v>0.22</v>
      </c>
      <c r="X118" s="1073">
        <v>950.46</v>
      </c>
      <c r="Y118" s="1074">
        <v>32229.549999999996</v>
      </c>
      <c r="Z118" s="1075"/>
      <c r="AA118" s="1079"/>
      <c r="AB118" s="1076"/>
      <c r="AC118" s="1076"/>
    </row>
    <row r="119" spans="1:29" ht="28.5" hidden="1" customHeight="1" x14ac:dyDescent="0.25">
      <c r="A119" s="1083">
        <v>42705</v>
      </c>
      <c r="B119" s="1071">
        <v>214.8</v>
      </c>
      <c r="C119" s="1072">
        <v>264.39999999999998</v>
      </c>
      <c r="D119" s="1072">
        <v>384.4</v>
      </c>
      <c r="E119" s="1072">
        <v>1765.2</v>
      </c>
      <c r="F119" s="1072">
        <v>1815.98</v>
      </c>
      <c r="G119" s="1072">
        <v>4186.63</v>
      </c>
      <c r="H119" s="1072">
        <v>21514.34</v>
      </c>
      <c r="I119" s="1072">
        <v>5045.3599999999997</v>
      </c>
      <c r="J119" s="1073">
        <v>35191.11</v>
      </c>
      <c r="K119" s="1071">
        <v>9.1</v>
      </c>
      <c r="L119" s="1072">
        <v>13.24</v>
      </c>
      <c r="M119" s="1072">
        <v>211.4</v>
      </c>
      <c r="N119" s="1072">
        <v>314</v>
      </c>
      <c r="O119" s="1072">
        <v>143.1</v>
      </c>
      <c r="P119" s="1072">
        <v>168.8</v>
      </c>
      <c r="Q119" s="1072">
        <v>37.299999999999997</v>
      </c>
      <c r="R119" s="1072">
        <v>6.3</v>
      </c>
      <c r="S119" s="1072">
        <v>47.5</v>
      </c>
      <c r="T119" s="1072">
        <v>2.4</v>
      </c>
      <c r="U119" s="1072">
        <v>11.1</v>
      </c>
      <c r="V119" s="1072">
        <v>0.33</v>
      </c>
      <c r="W119" s="1072">
        <v>0.22</v>
      </c>
      <c r="X119" s="1073">
        <v>964.79000000000008</v>
      </c>
      <c r="Y119" s="1074">
        <v>36155.9</v>
      </c>
      <c r="Z119" s="1075"/>
      <c r="AA119" s="1079"/>
      <c r="AB119" s="1076"/>
      <c r="AC119" s="1076"/>
    </row>
    <row r="120" spans="1:29" ht="28.5" hidden="1" customHeight="1" x14ac:dyDescent="0.25">
      <c r="A120" s="1083">
        <v>42736</v>
      </c>
      <c r="B120" s="1071">
        <v>214.8</v>
      </c>
      <c r="C120" s="1072">
        <v>262.67</v>
      </c>
      <c r="D120" s="1072">
        <v>385.17</v>
      </c>
      <c r="E120" s="1072">
        <v>1775.1</v>
      </c>
      <c r="F120" s="1072">
        <v>1661.87</v>
      </c>
      <c r="G120" s="1072">
        <v>3935.9</v>
      </c>
      <c r="H120" s="1072">
        <v>20376.400000000001</v>
      </c>
      <c r="I120" s="1072">
        <v>4679.6000000000004</v>
      </c>
      <c r="J120" s="1073">
        <v>33291.51</v>
      </c>
      <c r="K120" s="1071">
        <v>9.1</v>
      </c>
      <c r="L120" s="1072">
        <v>13.23</v>
      </c>
      <c r="M120" s="1072">
        <v>211.6</v>
      </c>
      <c r="N120" s="1072">
        <v>315.3</v>
      </c>
      <c r="O120" s="1072">
        <v>143.19999999999999</v>
      </c>
      <c r="P120" s="1072">
        <v>169.8</v>
      </c>
      <c r="Q120" s="1072">
        <v>37.5</v>
      </c>
      <c r="R120" s="1072">
        <v>6.33</v>
      </c>
      <c r="S120" s="1072">
        <v>47.65</v>
      </c>
      <c r="T120" s="1072">
        <v>2.4</v>
      </c>
      <c r="U120" s="1072">
        <v>11.2</v>
      </c>
      <c r="V120" s="1072">
        <v>0.3</v>
      </c>
      <c r="W120" s="1072">
        <v>0.2</v>
      </c>
      <c r="X120" s="1073">
        <v>967.81000000000006</v>
      </c>
      <c r="Y120" s="1074">
        <v>34259.32</v>
      </c>
      <c r="Z120" s="1075"/>
      <c r="AA120" s="1079"/>
      <c r="AB120" s="1079"/>
      <c r="AC120" s="1076"/>
    </row>
    <row r="121" spans="1:29" ht="28.5" hidden="1" customHeight="1" x14ac:dyDescent="0.25">
      <c r="A121" s="1083">
        <v>42767</v>
      </c>
      <c r="B121" s="1071">
        <v>214.8</v>
      </c>
      <c r="C121" s="1072">
        <v>262.2</v>
      </c>
      <c r="D121" s="1072">
        <v>375.8</v>
      </c>
      <c r="E121" s="1072">
        <v>1655.07</v>
      </c>
      <c r="F121" s="1072">
        <v>1614.5</v>
      </c>
      <c r="G121" s="1072">
        <v>3820.6</v>
      </c>
      <c r="H121" s="1072">
        <v>20141.95</v>
      </c>
      <c r="I121" s="1072">
        <v>4624.7</v>
      </c>
      <c r="J121" s="1073">
        <v>32709.62</v>
      </c>
      <c r="K121" s="1071">
        <v>9.1</v>
      </c>
      <c r="L121" s="1072">
        <v>13.24</v>
      </c>
      <c r="M121" s="1072">
        <v>211.6</v>
      </c>
      <c r="N121" s="1072">
        <v>315.3</v>
      </c>
      <c r="O121" s="1072">
        <v>143.24</v>
      </c>
      <c r="P121" s="1072">
        <v>170.1</v>
      </c>
      <c r="Q121" s="1072">
        <v>37.56</v>
      </c>
      <c r="R121" s="1072">
        <v>6.3</v>
      </c>
      <c r="S121" s="1072">
        <v>47.8</v>
      </c>
      <c r="T121" s="1072">
        <v>2.4</v>
      </c>
      <c r="U121" s="1072">
        <v>11.2</v>
      </c>
      <c r="V121" s="1072">
        <v>0.3</v>
      </c>
      <c r="W121" s="1072">
        <v>0.22</v>
      </c>
      <c r="X121" s="1073">
        <v>968.36</v>
      </c>
      <c r="Y121" s="1074">
        <v>33677.979999999996</v>
      </c>
      <c r="Z121" s="1075"/>
      <c r="AA121" s="1079"/>
      <c r="AB121" s="1079"/>
      <c r="AC121" s="1076"/>
    </row>
    <row r="122" spans="1:29" ht="28.5" hidden="1" customHeight="1" x14ac:dyDescent="0.25">
      <c r="A122" s="1083">
        <v>42795</v>
      </c>
      <c r="B122" s="1071">
        <v>214.64</v>
      </c>
      <c r="C122" s="1072">
        <v>264.60000000000002</v>
      </c>
      <c r="D122" s="1072">
        <v>378.3</v>
      </c>
      <c r="E122" s="1072">
        <v>1691.5</v>
      </c>
      <c r="F122" s="1072">
        <v>1587.39</v>
      </c>
      <c r="G122" s="1072">
        <v>3599.9</v>
      </c>
      <c r="H122" s="1072">
        <v>20603.900000000001</v>
      </c>
      <c r="I122" s="1072">
        <v>4566.97</v>
      </c>
      <c r="J122" s="1073">
        <v>32907.200000000004</v>
      </c>
      <c r="K122" s="1071">
        <v>9.1</v>
      </c>
      <c r="L122" s="1072">
        <v>13.24</v>
      </c>
      <c r="M122" s="1072">
        <v>211.6</v>
      </c>
      <c r="N122" s="1072">
        <v>315.83999999999997</v>
      </c>
      <c r="O122" s="1072">
        <v>143.4</v>
      </c>
      <c r="P122" s="1072">
        <v>171.15</v>
      </c>
      <c r="Q122" s="1072">
        <v>37.700000000000003</v>
      </c>
      <c r="R122" s="1072">
        <v>6.33</v>
      </c>
      <c r="S122" s="1072">
        <v>47.93</v>
      </c>
      <c r="T122" s="1072">
        <v>2.4</v>
      </c>
      <c r="U122" s="1072">
        <v>11.23</v>
      </c>
      <c r="V122" s="1072">
        <v>0.33</v>
      </c>
      <c r="W122" s="1072">
        <v>0.22</v>
      </c>
      <c r="X122" s="1073">
        <v>970.47</v>
      </c>
      <c r="Y122" s="1074">
        <v>33877.670000000006</v>
      </c>
      <c r="Z122" s="1075"/>
      <c r="AA122" s="1079"/>
      <c r="AB122" s="1079"/>
      <c r="AC122" s="1076"/>
    </row>
    <row r="123" spans="1:29" ht="28.5" hidden="1" customHeight="1" x14ac:dyDescent="0.25">
      <c r="A123" s="1083">
        <v>42826</v>
      </c>
      <c r="B123" s="1071">
        <v>214.64</v>
      </c>
      <c r="C123" s="1072">
        <v>262.5</v>
      </c>
      <c r="D123" s="1072">
        <v>383</v>
      </c>
      <c r="E123" s="1072">
        <v>1683.1</v>
      </c>
      <c r="F123" s="1072">
        <v>1582</v>
      </c>
      <c r="G123" s="1072">
        <v>3658.3</v>
      </c>
      <c r="H123" s="1072">
        <v>20118.900000000001</v>
      </c>
      <c r="I123" s="1072">
        <v>4546.2</v>
      </c>
      <c r="J123" s="1073">
        <v>32448.640000000003</v>
      </c>
      <c r="K123" s="1071">
        <v>9.1</v>
      </c>
      <c r="L123" s="1072">
        <v>13.25</v>
      </c>
      <c r="M123" s="1072">
        <v>211.5</v>
      </c>
      <c r="N123" s="1072">
        <v>316.39999999999998</v>
      </c>
      <c r="O123" s="1072">
        <v>143.77000000000001</v>
      </c>
      <c r="P123" s="1072">
        <v>171.8</v>
      </c>
      <c r="Q123" s="1072">
        <v>37.9</v>
      </c>
      <c r="R123" s="1072">
        <v>6.3</v>
      </c>
      <c r="S123" s="1072">
        <v>48.1</v>
      </c>
      <c r="T123" s="1072">
        <v>2.4</v>
      </c>
      <c r="U123" s="1072">
        <v>11.3</v>
      </c>
      <c r="V123" s="1072">
        <v>0.3</v>
      </c>
      <c r="W123" s="1072">
        <v>0.2</v>
      </c>
      <c r="X123" s="1073">
        <v>972.31999999999982</v>
      </c>
      <c r="Y123" s="1074">
        <v>33420.960000000006</v>
      </c>
      <c r="Z123" s="1075"/>
      <c r="AA123" s="1079"/>
      <c r="AB123" s="1079"/>
      <c r="AC123" s="1076"/>
    </row>
    <row r="124" spans="1:29" ht="28.5" hidden="1" customHeight="1" x14ac:dyDescent="0.25">
      <c r="A124" s="1083">
        <v>42856</v>
      </c>
      <c r="B124" s="1071">
        <v>214.57</v>
      </c>
      <c r="C124" s="1072">
        <v>263.8</v>
      </c>
      <c r="D124" s="1072">
        <v>376.6</v>
      </c>
      <c r="E124" s="1072">
        <v>1653.4</v>
      </c>
      <c r="F124" s="1072">
        <v>1629.96</v>
      </c>
      <c r="G124" s="1072">
        <v>3572.39</v>
      </c>
      <c r="H124" s="1072">
        <v>19587.560000000001</v>
      </c>
      <c r="I124" s="1072">
        <v>4520.5</v>
      </c>
      <c r="J124" s="1073">
        <v>31818.78</v>
      </c>
      <c r="K124" s="1071">
        <v>9.1</v>
      </c>
      <c r="L124" s="1072">
        <v>13.25</v>
      </c>
      <c r="M124" s="1072">
        <v>211.52</v>
      </c>
      <c r="N124" s="1072">
        <v>318.11</v>
      </c>
      <c r="O124" s="1072">
        <v>144.34</v>
      </c>
      <c r="P124" s="1072">
        <v>172.7</v>
      </c>
      <c r="Q124" s="1072">
        <v>38.01</v>
      </c>
      <c r="R124" s="1072">
        <v>6.33</v>
      </c>
      <c r="S124" s="1072">
        <v>48.3</v>
      </c>
      <c r="T124" s="1072">
        <v>2.42</v>
      </c>
      <c r="U124" s="1072">
        <v>11.33</v>
      </c>
      <c r="V124" s="1072">
        <v>0.33</v>
      </c>
      <c r="W124" s="1072">
        <v>0.22</v>
      </c>
      <c r="X124" s="1073">
        <v>975.96</v>
      </c>
      <c r="Y124" s="1074">
        <v>32794.74</v>
      </c>
      <c r="Z124" s="1075"/>
      <c r="AA124" s="1079"/>
      <c r="AB124" s="1079"/>
      <c r="AC124" s="1076"/>
    </row>
    <row r="125" spans="1:29" ht="28.5" hidden="1" customHeight="1" x14ac:dyDescent="0.25">
      <c r="A125" s="1083">
        <v>42887</v>
      </c>
      <c r="B125" s="1071">
        <v>214.55</v>
      </c>
      <c r="C125" s="1072">
        <v>265.73</v>
      </c>
      <c r="D125" s="1072">
        <v>372.59</v>
      </c>
      <c r="E125" s="1072">
        <v>1661.7</v>
      </c>
      <c r="F125" s="1072">
        <v>1627.66</v>
      </c>
      <c r="G125" s="1072">
        <v>3759.4</v>
      </c>
      <c r="H125" s="1072">
        <v>20439.5</v>
      </c>
      <c r="I125" s="1072">
        <v>4480.97</v>
      </c>
      <c r="J125" s="1073">
        <v>32822.1</v>
      </c>
      <c r="K125" s="1071">
        <v>9.1</v>
      </c>
      <c r="L125" s="1072">
        <v>13.25</v>
      </c>
      <c r="M125" s="1072">
        <v>211.5</v>
      </c>
      <c r="N125" s="1072">
        <v>319.8</v>
      </c>
      <c r="O125" s="1072">
        <v>144.69999999999999</v>
      </c>
      <c r="P125" s="1072">
        <v>173.3</v>
      </c>
      <c r="Q125" s="1072">
        <v>38.14</v>
      </c>
      <c r="R125" s="1072">
        <v>6.3</v>
      </c>
      <c r="S125" s="1072">
        <v>48.5</v>
      </c>
      <c r="T125" s="1072">
        <v>2.4</v>
      </c>
      <c r="U125" s="1072">
        <v>11.4</v>
      </c>
      <c r="V125" s="1072">
        <v>0.33</v>
      </c>
      <c r="W125" s="1072">
        <v>0.2</v>
      </c>
      <c r="X125" s="1073">
        <v>978.91999999999985</v>
      </c>
      <c r="Y125" s="1074">
        <v>33801.019999999997</v>
      </c>
      <c r="Z125" s="1075"/>
      <c r="AA125" s="1079"/>
      <c r="AB125" s="1079"/>
      <c r="AC125" s="1076"/>
    </row>
    <row r="126" spans="1:29" ht="28.5" hidden="1" customHeight="1" x14ac:dyDescent="0.25">
      <c r="A126" s="1083">
        <v>42917</v>
      </c>
      <c r="B126" s="1071">
        <v>214.54</v>
      </c>
      <c r="C126" s="1072">
        <v>259.63</v>
      </c>
      <c r="D126" s="1072">
        <v>370.54</v>
      </c>
      <c r="E126" s="1072">
        <v>1622.1</v>
      </c>
      <c r="F126" s="1072">
        <v>1584.6</v>
      </c>
      <c r="G126" s="1072">
        <v>3642.7</v>
      </c>
      <c r="H126" s="1072">
        <v>20437.900000000001</v>
      </c>
      <c r="I126" s="1072">
        <v>4471.93</v>
      </c>
      <c r="J126" s="1073">
        <v>32603.940000000002</v>
      </c>
      <c r="K126" s="1071">
        <v>9.1</v>
      </c>
      <c r="L126" s="1072">
        <v>13.3</v>
      </c>
      <c r="M126" s="1072">
        <v>212.13</v>
      </c>
      <c r="N126" s="1072">
        <v>321.5</v>
      </c>
      <c r="O126" s="1072">
        <v>145.30000000000001</v>
      </c>
      <c r="P126" s="1072">
        <v>174.4</v>
      </c>
      <c r="Q126" s="1072">
        <v>38.4</v>
      </c>
      <c r="R126" s="1072">
        <v>6.33</v>
      </c>
      <c r="S126" s="1072">
        <v>48.6</v>
      </c>
      <c r="T126" s="1072">
        <v>2.4</v>
      </c>
      <c r="U126" s="1072">
        <v>11.4</v>
      </c>
      <c r="V126" s="1072">
        <v>0.3</v>
      </c>
      <c r="W126" s="1072">
        <v>0.2</v>
      </c>
      <c r="X126" s="1073">
        <v>983.3599999999999</v>
      </c>
      <c r="Y126" s="1074">
        <v>33587.300000000003</v>
      </c>
      <c r="Z126" s="1075"/>
      <c r="AA126" s="1079"/>
      <c r="AB126" s="1079"/>
      <c r="AC126" s="1076"/>
    </row>
    <row r="127" spans="1:29" ht="28.5" hidden="1" customHeight="1" x14ac:dyDescent="0.25">
      <c r="A127" s="1083">
        <v>42948</v>
      </c>
      <c r="B127" s="1071">
        <v>214.54</v>
      </c>
      <c r="C127" s="1072">
        <v>258.52999999999997</v>
      </c>
      <c r="D127" s="1072">
        <v>367.1</v>
      </c>
      <c r="E127" s="1072">
        <v>1468.81</v>
      </c>
      <c r="F127" s="1072">
        <v>1606.31</v>
      </c>
      <c r="G127" s="1072">
        <v>3710.62</v>
      </c>
      <c r="H127" s="1072">
        <v>20079.18</v>
      </c>
      <c r="I127" s="1072">
        <v>4468.84</v>
      </c>
      <c r="J127" s="1073">
        <v>32173.93</v>
      </c>
      <c r="K127" s="1071">
        <v>9.1</v>
      </c>
      <c r="L127" s="1072">
        <v>13.25</v>
      </c>
      <c r="M127" s="1072">
        <v>212.7</v>
      </c>
      <c r="N127" s="1072">
        <v>323.7</v>
      </c>
      <c r="O127" s="1072">
        <v>146.38999999999999</v>
      </c>
      <c r="P127" s="1072">
        <v>175.48</v>
      </c>
      <c r="Q127" s="1072">
        <v>38.5</v>
      </c>
      <c r="R127" s="1072">
        <v>6.3</v>
      </c>
      <c r="S127" s="1072">
        <v>48.78</v>
      </c>
      <c r="T127" s="1072">
        <v>2.4</v>
      </c>
      <c r="U127" s="1072">
        <v>11.5</v>
      </c>
      <c r="V127" s="1072">
        <v>0.3</v>
      </c>
      <c r="W127" s="1072">
        <v>0.2</v>
      </c>
      <c r="X127" s="1073">
        <v>988.59999999999991</v>
      </c>
      <c r="Y127" s="1074">
        <v>33162.53</v>
      </c>
      <c r="Z127" s="1075"/>
      <c r="AA127" s="1079"/>
      <c r="AB127" s="1079"/>
      <c r="AC127" s="1076"/>
    </row>
    <row r="128" spans="1:29" ht="28.5" hidden="1" customHeight="1" x14ac:dyDescent="0.25">
      <c r="A128" s="1083">
        <v>42979</v>
      </c>
      <c r="B128" s="1071">
        <v>214.5</v>
      </c>
      <c r="C128" s="1072">
        <v>260.60000000000002</v>
      </c>
      <c r="D128" s="1072">
        <v>368</v>
      </c>
      <c r="E128" s="1072">
        <v>1463.66</v>
      </c>
      <c r="F128" s="1072">
        <v>1594.8</v>
      </c>
      <c r="G128" s="1072">
        <v>3723.6</v>
      </c>
      <c r="H128" s="1072">
        <v>20349.27</v>
      </c>
      <c r="I128" s="1072">
        <v>4464.7700000000004</v>
      </c>
      <c r="J128" s="1073">
        <v>32439.200000000001</v>
      </c>
      <c r="K128" s="1071">
        <v>9.1</v>
      </c>
      <c r="L128" s="1072">
        <v>13.3</v>
      </c>
      <c r="M128" s="1072">
        <v>213.3</v>
      </c>
      <c r="N128" s="1072">
        <v>325.39999999999998</v>
      </c>
      <c r="O128" s="1072">
        <v>147.30000000000001</v>
      </c>
      <c r="P128" s="1072">
        <v>176.35</v>
      </c>
      <c r="Q128" s="1072">
        <v>38.6</v>
      </c>
      <c r="R128" s="1072">
        <v>6.3</v>
      </c>
      <c r="S128" s="1072">
        <v>48.96</v>
      </c>
      <c r="T128" s="1072">
        <v>2.4</v>
      </c>
      <c r="U128" s="1072">
        <v>11.5</v>
      </c>
      <c r="V128" s="1072">
        <v>0.3</v>
      </c>
      <c r="W128" s="1072">
        <v>0.2</v>
      </c>
      <c r="X128" s="1073">
        <v>993.0100000000001</v>
      </c>
      <c r="Y128" s="1074">
        <v>33432.21</v>
      </c>
      <c r="Z128" s="1075"/>
      <c r="AA128" s="1079"/>
      <c r="AB128" s="1079"/>
      <c r="AC128" s="1076"/>
    </row>
    <row r="129" spans="1:29" ht="28.5" hidden="1" customHeight="1" x14ac:dyDescent="0.25">
      <c r="A129" s="1083">
        <v>43009</v>
      </c>
      <c r="B129" s="1071">
        <v>214.46</v>
      </c>
      <c r="C129" s="1072">
        <v>266.47000000000003</v>
      </c>
      <c r="D129" s="1072">
        <v>369.04</v>
      </c>
      <c r="E129" s="1072">
        <v>1565.95</v>
      </c>
      <c r="F129" s="1072">
        <v>1700.72</v>
      </c>
      <c r="G129" s="1072">
        <v>3949.78</v>
      </c>
      <c r="H129" s="1072">
        <v>21478.47</v>
      </c>
      <c r="I129" s="1072">
        <v>4490.2299999999996</v>
      </c>
      <c r="J129" s="1073">
        <v>34035.119999999995</v>
      </c>
      <c r="K129" s="1071">
        <v>9.1199999999999992</v>
      </c>
      <c r="L129" s="1072">
        <v>13.26</v>
      </c>
      <c r="M129" s="1072">
        <v>215.27</v>
      </c>
      <c r="N129" s="1072">
        <v>329.18</v>
      </c>
      <c r="O129" s="1072">
        <v>149.44</v>
      </c>
      <c r="P129" s="1072">
        <v>177.45</v>
      </c>
      <c r="Q129" s="1072">
        <v>38.799999999999997</v>
      </c>
      <c r="R129" s="1072">
        <v>6.33</v>
      </c>
      <c r="S129" s="1072">
        <v>49.15</v>
      </c>
      <c r="T129" s="1072">
        <v>2.42</v>
      </c>
      <c r="U129" s="1072">
        <v>11.57</v>
      </c>
      <c r="V129" s="1072">
        <v>0.33</v>
      </c>
      <c r="W129" s="1072">
        <v>0.22</v>
      </c>
      <c r="X129" s="1073">
        <v>1002.5400000000001</v>
      </c>
      <c r="Y129" s="1074">
        <v>35037.659999999996</v>
      </c>
      <c r="Z129" s="1075"/>
      <c r="AA129" s="1079"/>
      <c r="AB129" s="1079"/>
      <c r="AC129" s="1076"/>
    </row>
    <row r="130" spans="1:29" ht="28.5" hidden="1" customHeight="1" x14ac:dyDescent="0.25">
      <c r="A130" s="1084">
        <v>43040</v>
      </c>
      <c r="B130" s="1071">
        <v>214.45</v>
      </c>
      <c r="C130" s="1072">
        <v>271.43</v>
      </c>
      <c r="D130" s="1072">
        <v>374.04</v>
      </c>
      <c r="E130" s="1072">
        <v>1633.38</v>
      </c>
      <c r="F130" s="1072">
        <v>1725.08</v>
      </c>
      <c r="G130" s="1072">
        <v>4036.37</v>
      </c>
      <c r="H130" s="1072">
        <v>21068.39</v>
      </c>
      <c r="I130" s="1072">
        <v>4507.92</v>
      </c>
      <c r="J130" s="1073">
        <v>33831.06</v>
      </c>
      <c r="K130" s="1071">
        <v>9.25</v>
      </c>
      <c r="L130" s="1072">
        <v>13.26</v>
      </c>
      <c r="M130" s="1072">
        <v>215.7</v>
      </c>
      <c r="N130" s="1072">
        <v>334.02</v>
      </c>
      <c r="O130" s="1072">
        <v>152.87</v>
      </c>
      <c r="P130" s="1072">
        <v>179.65</v>
      </c>
      <c r="Q130" s="1072">
        <v>39.159999999999997</v>
      </c>
      <c r="R130" s="1072">
        <v>6.33</v>
      </c>
      <c r="S130" s="1072">
        <v>49.52</v>
      </c>
      <c r="T130" s="1072">
        <v>2.42</v>
      </c>
      <c r="U130" s="1072">
        <v>11.65</v>
      </c>
      <c r="V130" s="1072">
        <v>0.33</v>
      </c>
      <c r="W130" s="1072">
        <v>0.22</v>
      </c>
      <c r="X130" s="1073">
        <v>1014.38</v>
      </c>
      <c r="Y130" s="1074">
        <v>34845.439999999995</v>
      </c>
      <c r="Z130" s="1075"/>
      <c r="AA130" s="1079"/>
      <c r="AB130" s="1079"/>
      <c r="AC130" s="1076"/>
    </row>
    <row r="131" spans="1:29" ht="28.5" hidden="1" customHeight="1" x14ac:dyDescent="0.25">
      <c r="A131" s="1084">
        <v>43070</v>
      </c>
      <c r="B131" s="1071">
        <v>214.44</v>
      </c>
      <c r="C131" s="1072">
        <v>278.51</v>
      </c>
      <c r="D131" s="1072">
        <v>385.23</v>
      </c>
      <c r="E131" s="1072">
        <v>1873.72</v>
      </c>
      <c r="F131" s="1072">
        <v>1961.04</v>
      </c>
      <c r="G131" s="1072">
        <v>4642.82</v>
      </c>
      <c r="H131" s="1072">
        <v>23731.43</v>
      </c>
      <c r="I131" s="1072">
        <v>4836.1040000000003</v>
      </c>
      <c r="J131" s="1073">
        <v>37923.294000000002</v>
      </c>
      <c r="K131" s="1071">
        <v>9.27</v>
      </c>
      <c r="L131" s="1072">
        <v>13.26</v>
      </c>
      <c r="M131" s="1072">
        <v>217.55</v>
      </c>
      <c r="N131" s="1072">
        <v>339.69</v>
      </c>
      <c r="O131" s="1072">
        <v>154.51</v>
      </c>
      <c r="P131" s="1072">
        <v>181.03</v>
      </c>
      <c r="Q131" s="1072">
        <v>39.369999999999997</v>
      </c>
      <c r="R131" s="1072">
        <v>6.33</v>
      </c>
      <c r="S131" s="1072">
        <v>49.65</v>
      </c>
      <c r="T131" s="1072">
        <v>2.42</v>
      </c>
      <c r="U131" s="1072">
        <v>11.7</v>
      </c>
      <c r="V131" s="1072">
        <v>0.33</v>
      </c>
      <c r="W131" s="1072">
        <v>0.23</v>
      </c>
      <c r="X131" s="1073">
        <v>1025.3399999999999</v>
      </c>
      <c r="Y131" s="1074">
        <v>38948.633999999998</v>
      </c>
      <c r="Z131" s="1075"/>
      <c r="AA131" s="1079"/>
      <c r="AB131" s="1079"/>
      <c r="AC131" s="1076"/>
    </row>
    <row r="132" spans="1:29" ht="28.5" hidden="1" customHeight="1" x14ac:dyDescent="0.25">
      <c r="A132" s="1084">
        <v>43101</v>
      </c>
      <c r="B132" s="1071">
        <v>214.42</v>
      </c>
      <c r="C132" s="1072">
        <v>276.26</v>
      </c>
      <c r="D132" s="1072">
        <v>377.22</v>
      </c>
      <c r="E132" s="1072">
        <v>1935.67</v>
      </c>
      <c r="F132" s="1072">
        <v>1808.41</v>
      </c>
      <c r="G132" s="1072">
        <v>4252.1000000000004</v>
      </c>
      <c r="H132" s="1072">
        <v>22847.94</v>
      </c>
      <c r="I132" s="1072">
        <v>4627.71</v>
      </c>
      <c r="J132" s="1073">
        <v>36339.730000000003</v>
      </c>
      <c r="K132" s="1071">
        <v>9.2799999999999994</v>
      </c>
      <c r="L132" s="1072">
        <v>13.26</v>
      </c>
      <c r="M132" s="1072">
        <v>219.65</v>
      </c>
      <c r="N132" s="1072">
        <v>342.85</v>
      </c>
      <c r="O132" s="1072">
        <v>155.78958499999999</v>
      </c>
      <c r="P132" s="1072">
        <v>182.32</v>
      </c>
      <c r="Q132" s="1072">
        <v>39.520000000000003</v>
      </c>
      <c r="R132" s="1072">
        <v>6.33</v>
      </c>
      <c r="S132" s="1072">
        <v>49.79</v>
      </c>
      <c r="T132" s="1072">
        <v>2.42</v>
      </c>
      <c r="U132" s="1072">
        <v>11.73</v>
      </c>
      <c r="V132" s="1072">
        <v>0.33</v>
      </c>
      <c r="W132" s="1072">
        <v>0.22</v>
      </c>
      <c r="X132" s="1073">
        <v>1033.4895849999998</v>
      </c>
      <c r="Y132" s="1074">
        <v>37373.219585000006</v>
      </c>
      <c r="Z132" s="1075"/>
      <c r="AA132" s="1079"/>
      <c r="AB132" s="1079"/>
      <c r="AC132" s="1076"/>
    </row>
    <row r="133" spans="1:29" ht="28.5" hidden="1" customHeight="1" x14ac:dyDescent="0.25">
      <c r="A133" s="1084">
        <v>43132</v>
      </c>
      <c r="B133" s="1071">
        <v>214.35</v>
      </c>
      <c r="C133" s="1072">
        <v>276.61</v>
      </c>
      <c r="D133" s="1072">
        <v>375.74</v>
      </c>
      <c r="E133" s="1072">
        <v>1875.84</v>
      </c>
      <c r="F133" s="1072">
        <v>1746.78</v>
      </c>
      <c r="G133" s="1072">
        <v>4126.79</v>
      </c>
      <c r="H133" s="1072">
        <v>22153.919999999998</v>
      </c>
      <c r="I133" s="1072">
        <v>4584.1000000000004</v>
      </c>
      <c r="J133" s="1073">
        <v>35354.120000000003</v>
      </c>
      <c r="K133" s="1071">
        <v>9.2899999999999991</v>
      </c>
      <c r="L133" s="1072">
        <v>13.26</v>
      </c>
      <c r="M133" s="1072">
        <v>219.65</v>
      </c>
      <c r="N133" s="1072">
        <v>343.23</v>
      </c>
      <c r="O133" s="1072">
        <v>156.26</v>
      </c>
      <c r="P133" s="1072">
        <v>183.12</v>
      </c>
      <c r="Q133" s="1072">
        <v>39.67</v>
      </c>
      <c r="R133" s="1072">
        <v>6.33</v>
      </c>
      <c r="S133" s="1072">
        <v>49.89</v>
      </c>
      <c r="T133" s="1072">
        <v>2.42</v>
      </c>
      <c r="U133" s="1072">
        <v>11.77</v>
      </c>
      <c r="V133" s="1072">
        <v>0.33</v>
      </c>
      <c r="W133" s="1072">
        <v>0.22</v>
      </c>
      <c r="X133" s="1073">
        <v>1035.42</v>
      </c>
      <c r="Y133" s="1074">
        <v>36389.54</v>
      </c>
      <c r="Z133" s="1075"/>
      <c r="AA133" s="1079"/>
      <c r="AB133" s="1079"/>
      <c r="AC133" s="1076"/>
    </row>
    <row r="134" spans="1:29" ht="28.5" hidden="1" customHeight="1" x14ac:dyDescent="0.25">
      <c r="A134" s="1084">
        <v>43160</v>
      </c>
      <c r="B134" s="1071">
        <v>214.3</v>
      </c>
      <c r="C134" s="1072">
        <v>273.75</v>
      </c>
      <c r="D134" s="1072">
        <v>372.92</v>
      </c>
      <c r="E134" s="1072">
        <v>1870.75</v>
      </c>
      <c r="F134" s="1072">
        <v>1755.38</v>
      </c>
      <c r="G134" s="1072">
        <v>4190.67</v>
      </c>
      <c r="H134" s="1072">
        <v>21462.3</v>
      </c>
      <c r="I134" s="1072">
        <v>4209.68</v>
      </c>
      <c r="J134" s="1073">
        <v>34349.760000000002</v>
      </c>
      <c r="K134" s="1071">
        <v>9.3000000000000007</v>
      </c>
      <c r="L134" s="1072">
        <v>13.27</v>
      </c>
      <c r="M134" s="1072">
        <v>219.57</v>
      </c>
      <c r="N134" s="1072">
        <v>344.83</v>
      </c>
      <c r="O134" s="1072">
        <v>157</v>
      </c>
      <c r="P134" s="1072">
        <v>184.07</v>
      </c>
      <c r="Q134" s="1072">
        <v>39.85</v>
      </c>
      <c r="R134" s="1072">
        <v>6.33</v>
      </c>
      <c r="S134" s="1072">
        <v>50.06</v>
      </c>
      <c r="T134" s="1072">
        <v>2.42</v>
      </c>
      <c r="U134" s="1072">
        <v>11.82</v>
      </c>
      <c r="V134" s="1072">
        <v>0.33</v>
      </c>
      <c r="W134" s="1072">
        <v>0.22</v>
      </c>
      <c r="X134" s="1073">
        <v>1039.05</v>
      </c>
      <c r="Y134" s="1074">
        <v>35388.810000000005</v>
      </c>
      <c r="Z134" s="1075"/>
      <c r="AA134" s="1079"/>
      <c r="AB134" s="1079"/>
      <c r="AC134" s="1076"/>
    </row>
    <row r="135" spans="1:29" ht="28.5" hidden="1" customHeight="1" x14ac:dyDescent="0.25">
      <c r="A135" s="1085">
        <v>43191</v>
      </c>
      <c r="B135" s="1071">
        <v>214.29</v>
      </c>
      <c r="C135" s="1072">
        <v>274.95</v>
      </c>
      <c r="D135" s="1072">
        <v>374.99</v>
      </c>
      <c r="E135" s="1072">
        <v>1752.41</v>
      </c>
      <c r="F135" s="1072">
        <v>1772.29</v>
      </c>
      <c r="G135" s="1072">
        <v>4191.26</v>
      </c>
      <c r="H135" s="1072">
        <v>21082.61</v>
      </c>
      <c r="I135" s="1072">
        <v>3996.52</v>
      </c>
      <c r="J135" s="1073">
        <v>33659.32</v>
      </c>
      <c r="K135" s="1071">
        <v>9.31</v>
      </c>
      <c r="L135" s="1072">
        <v>13.27</v>
      </c>
      <c r="M135" s="1072">
        <v>219.57</v>
      </c>
      <c r="N135" s="1072">
        <v>346.98</v>
      </c>
      <c r="O135" s="1072">
        <v>158.08000000000001</v>
      </c>
      <c r="P135" s="1072">
        <v>184.97</v>
      </c>
      <c r="Q135" s="1072">
        <v>39.979999999999997</v>
      </c>
      <c r="R135" s="1072">
        <v>6.33</v>
      </c>
      <c r="S135" s="1072">
        <v>50.21</v>
      </c>
      <c r="T135" s="1072">
        <v>2.42</v>
      </c>
      <c r="U135" s="1072">
        <v>11.86</v>
      </c>
      <c r="V135" s="1072">
        <v>0.33</v>
      </c>
      <c r="W135" s="1072">
        <v>0.22</v>
      </c>
      <c r="X135" s="1073">
        <v>1043.53</v>
      </c>
      <c r="Y135" s="1074">
        <v>34702.85</v>
      </c>
      <c r="Z135" s="1075"/>
      <c r="AA135" s="1079"/>
      <c r="AB135" s="1079"/>
      <c r="AC135" s="1076"/>
    </row>
    <row r="136" spans="1:29" ht="28.5" hidden="1" customHeight="1" x14ac:dyDescent="0.25">
      <c r="A136" s="1085">
        <v>43221</v>
      </c>
      <c r="B136" s="1071">
        <v>214.28</v>
      </c>
      <c r="C136" s="1072">
        <v>277.44</v>
      </c>
      <c r="D136" s="1072">
        <v>366.81</v>
      </c>
      <c r="E136" s="1072">
        <v>1601.52</v>
      </c>
      <c r="F136" s="1072">
        <v>1781.39</v>
      </c>
      <c r="G136" s="1072">
        <v>4347.75</v>
      </c>
      <c r="H136" s="1072">
        <v>21094.58</v>
      </c>
      <c r="I136" s="1072">
        <v>3715.16</v>
      </c>
      <c r="J136" s="1073">
        <v>33398.93</v>
      </c>
      <c r="K136" s="1071">
        <v>9.32</v>
      </c>
      <c r="L136" s="1072">
        <v>13.27</v>
      </c>
      <c r="M136" s="1072">
        <v>219.65</v>
      </c>
      <c r="N136" s="1072">
        <v>348.96</v>
      </c>
      <c r="O136" s="1072">
        <v>158.6</v>
      </c>
      <c r="P136" s="1072">
        <v>185.86</v>
      </c>
      <c r="Q136" s="1072">
        <v>40.06</v>
      </c>
      <c r="R136" s="1072">
        <v>6.33</v>
      </c>
      <c r="S136" s="1072">
        <v>50.4</v>
      </c>
      <c r="T136" s="1072">
        <v>2.42</v>
      </c>
      <c r="U136" s="1072">
        <v>11.92</v>
      </c>
      <c r="V136" s="1072">
        <v>0.33</v>
      </c>
      <c r="W136" s="1072">
        <v>0.22</v>
      </c>
      <c r="X136" s="1073">
        <v>1047.31</v>
      </c>
      <c r="Y136" s="1074">
        <v>34446.239999999998</v>
      </c>
      <c r="Z136" s="1075"/>
      <c r="AA136" s="1079"/>
      <c r="AB136" s="1079"/>
      <c r="AC136" s="1076"/>
    </row>
    <row r="137" spans="1:29" ht="28.5" hidden="1" customHeight="1" x14ac:dyDescent="0.25">
      <c r="A137" s="1085">
        <v>43252</v>
      </c>
      <c r="B137" s="1071">
        <v>214.25</v>
      </c>
      <c r="C137" s="1072">
        <v>274.69</v>
      </c>
      <c r="D137" s="1072">
        <v>369.1</v>
      </c>
      <c r="E137" s="1072">
        <v>1607.92</v>
      </c>
      <c r="F137" s="1072">
        <v>1764.1</v>
      </c>
      <c r="G137" s="1072">
        <v>4185.4799999999996</v>
      </c>
      <c r="H137" s="1072">
        <v>21257.03</v>
      </c>
      <c r="I137" s="1072">
        <v>3354.72</v>
      </c>
      <c r="J137" s="1073">
        <v>33027.29</v>
      </c>
      <c r="K137" s="1071">
        <v>9.33</v>
      </c>
      <c r="L137" s="1072">
        <v>13.27</v>
      </c>
      <c r="M137" s="1072">
        <v>220.04</v>
      </c>
      <c r="N137" s="1072">
        <v>350.32</v>
      </c>
      <c r="O137" s="1072">
        <v>159.08000000000001</v>
      </c>
      <c r="P137" s="1072">
        <v>186.55</v>
      </c>
      <c r="Q137" s="1072">
        <v>40.24</v>
      </c>
      <c r="R137" s="1072">
        <v>6.33</v>
      </c>
      <c r="S137" s="1072">
        <v>50.52</v>
      </c>
      <c r="T137" s="1072">
        <v>2.42</v>
      </c>
      <c r="U137" s="1072">
        <v>11.95</v>
      </c>
      <c r="V137" s="1072">
        <v>0.33</v>
      </c>
      <c r="W137" s="1072">
        <v>0.22</v>
      </c>
      <c r="X137" s="1073">
        <v>1050.5999999999999</v>
      </c>
      <c r="Y137" s="1074">
        <v>34077.89</v>
      </c>
      <c r="Z137" s="1075"/>
      <c r="AA137" s="1079"/>
      <c r="AB137" s="1079"/>
      <c r="AC137" s="1076"/>
    </row>
    <row r="138" spans="1:29" ht="28.5" hidden="1" customHeight="1" x14ac:dyDescent="0.25">
      <c r="A138" s="1085">
        <v>43282</v>
      </c>
      <c r="B138" s="1071">
        <v>214.22126499999999</v>
      </c>
      <c r="C138" s="1072">
        <v>276.63985000000002</v>
      </c>
      <c r="D138" s="1072">
        <v>372.44574999999998</v>
      </c>
      <c r="E138" s="1072">
        <v>1629.6733999999999</v>
      </c>
      <c r="F138" s="1072">
        <v>1751.1032</v>
      </c>
      <c r="G138" s="1072">
        <v>4246.5349999999999</v>
      </c>
      <c r="H138" s="1072">
        <v>21907.183000000001</v>
      </c>
      <c r="I138" s="1072">
        <v>3140.424</v>
      </c>
      <c r="J138" s="1073">
        <v>33538.222629999997</v>
      </c>
      <c r="K138" s="1071">
        <v>9.3358029700000014</v>
      </c>
      <c r="L138" s="1072">
        <v>13.27145</v>
      </c>
      <c r="M138" s="1072">
        <v>220.19556</v>
      </c>
      <c r="N138" s="1072">
        <v>351.12866000000002</v>
      </c>
      <c r="O138" s="1072">
        <v>159.79719</v>
      </c>
      <c r="P138" s="1072">
        <v>187.173621</v>
      </c>
      <c r="Q138" s="1072">
        <v>40.312226000000003</v>
      </c>
      <c r="R138" s="1072">
        <v>6.3278425</v>
      </c>
      <c r="S138" s="1072">
        <v>50.634455200000005</v>
      </c>
      <c r="T138" s="1072">
        <v>2.4173482000000002</v>
      </c>
      <c r="U138" s="1072">
        <v>12.004533999999998</v>
      </c>
      <c r="V138" s="1072">
        <v>0.33024841999999999</v>
      </c>
      <c r="W138" s="1072">
        <v>0.22299389999999999</v>
      </c>
      <c r="X138" s="1073">
        <v>1053.1359321899999</v>
      </c>
      <c r="Y138" s="1074">
        <v>34591.358562189998</v>
      </c>
      <c r="Z138" s="1075"/>
      <c r="AA138" s="1079"/>
      <c r="AB138" s="1079"/>
      <c r="AC138" s="1076"/>
    </row>
    <row r="139" spans="1:29" ht="28.5" hidden="1" customHeight="1" x14ac:dyDescent="0.25">
      <c r="A139" s="1085">
        <v>43313</v>
      </c>
      <c r="B139" s="1071">
        <v>214.17701500000001</v>
      </c>
      <c r="C139" s="1072">
        <v>274.09665000000001</v>
      </c>
      <c r="D139" s="1072">
        <v>369.44184999999999</v>
      </c>
      <c r="E139" s="1072">
        <v>1645.5145</v>
      </c>
      <c r="F139" s="1072">
        <v>1757.3594000000001</v>
      </c>
      <c r="G139" s="1072">
        <v>4224.2335000000003</v>
      </c>
      <c r="H139" s="1072">
        <v>21750.552</v>
      </c>
      <c r="I139" s="1072">
        <v>2928.14</v>
      </c>
      <c r="J139" s="1073">
        <v>33163.51208</v>
      </c>
      <c r="K139" s="1071">
        <v>9.3394029700000001</v>
      </c>
      <c r="L139" s="1072">
        <v>13.27145</v>
      </c>
      <c r="M139" s="1072">
        <v>220.19685999999999</v>
      </c>
      <c r="N139" s="1072">
        <v>351.72935000000001</v>
      </c>
      <c r="O139" s="1072">
        <v>160.34976</v>
      </c>
      <c r="P139" s="1072">
        <v>187.64644699999999</v>
      </c>
      <c r="Q139" s="1072">
        <v>40.374104000000003</v>
      </c>
      <c r="R139" s="1072">
        <v>6.3278425</v>
      </c>
      <c r="S139" s="1072">
        <v>50.772178200000006</v>
      </c>
      <c r="T139" s="1072">
        <v>2.4173482000000002</v>
      </c>
      <c r="U139" s="1072">
        <v>12.033887899999998</v>
      </c>
      <c r="V139" s="1072">
        <v>0.33024841999999999</v>
      </c>
      <c r="W139" s="1072">
        <v>0.22299237000000002</v>
      </c>
      <c r="X139" s="1073">
        <v>1054.9958715599998</v>
      </c>
      <c r="Y139" s="1074">
        <v>34218.507951560001</v>
      </c>
      <c r="Z139" s="1075"/>
      <c r="AA139" s="1079"/>
      <c r="AB139" s="1079"/>
      <c r="AC139" s="1076"/>
    </row>
    <row r="140" spans="1:29" ht="28.5" hidden="1" customHeight="1" x14ac:dyDescent="0.25">
      <c r="A140" s="1085">
        <v>43344</v>
      </c>
      <c r="B140" s="1071">
        <v>214.17</v>
      </c>
      <c r="C140" s="1072">
        <v>276.91000000000003</v>
      </c>
      <c r="D140" s="1072">
        <v>374.62</v>
      </c>
      <c r="E140" s="1072">
        <v>1645.35</v>
      </c>
      <c r="F140" s="1072">
        <v>1721.32</v>
      </c>
      <c r="G140" s="1072">
        <v>4165.91</v>
      </c>
      <c r="H140" s="1072">
        <v>21513.42</v>
      </c>
      <c r="I140" s="1072">
        <v>2754.06</v>
      </c>
      <c r="J140" s="1073">
        <v>32665.759999999998</v>
      </c>
      <c r="K140" s="1071">
        <v>9.3439999999999994</v>
      </c>
      <c r="L140" s="1072">
        <v>13.27</v>
      </c>
      <c r="M140" s="1072">
        <v>222.17</v>
      </c>
      <c r="N140" s="1072">
        <v>353.83</v>
      </c>
      <c r="O140" s="1072">
        <v>161.30000000000001</v>
      </c>
      <c r="P140" s="1072">
        <v>188.32</v>
      </c>
      <c r="Q140" s="1072">
        <v>40.58</v>
      </c>
      <c r="R140" s="1072">
        <v>6.33</v>
      </c>
      <c r="S140" s="1072">
        <v>50.94</v>
      </c>
      <c r="T140" s="1072">
        <v>2.42</v>
      </c>
      <c r="U140" s="1072">
        <v>12.08</v>
      </c>
      <c r="V140" s="1072">
        <v>0.33</v>
      </c>
      <c r="W140" s="1072">
        <v>0.22</v>
      </c>
      <c r="X140" s="1073">
        <v>1061.1099999999999</v>
      </c>
      <c r="Y140" s="1074">
        <v>33726.869999999995</v>
      </c>
      <c r="Z140" s="1075"/>
      <c r="AA140" s="1079"/>
      <c r="AB140" s="1079"/>
      <c r="AC140" s="1076"/>
    </row>
    <row r="141" spans="1:29" ht="28.5" hidden="1" customHeight="1" x14ac:dyDescent="0.25">
      <c r="A141" s="1085">
        <v>43374</v>
      </c>
      <c r="B141" s="1071">
        <v>214.14735999999999</v>
      </c>
      <c r="C141" s="1072">
        <v>279.56740000000002</v>
      </c>
      <c r="D141" s="1072">
        <v>380.13560000000001</v>
      </c>
      <c r="E141" s="1072">
        <v>1675.5032000000001</v>
      </c>
      <c r="F141" s="1072">
        <v>1762.2106000000001</v>
      </c>
      <c r="G141" s="1072">
        <v>4373.2475000000004</v>
      </c>
      <c r="H141" s="1072">
        <v>22448.415000000001</v>
      </c>
      <c r="I141" s="1072">
        <v>2548.7979999999998</v>
      </c>
      <c r="J141" s="1073">
        <v>33682.021825000003</v>
      </c>
      <c r="K141" s="1071">
        <v>9.3567629700000001</v>
      </c>
      <c r="L141" s="1072">
        <v>13.272449999999999</v>
      </c>
      <c r="M141" s="1072">
        <v>224.74124</v>
      </c>
      <c r="N141" s="1072">
        <v>356.56486999999998</v>
      </c>
      <c r="O141" s="1072">
        <v>161.99993000000001</v>
      </c>
      <c r="P141" s="1072">
        <v>189.12840800000001</v>
      </c>
      <c r="Q141" s="1072">
        <v>40.778562000000001</v>
      </c>
      <c r="R141" s="1072">
        <v>6.3277894999999997</v>
      </c>
      <c r="S141" s="1072">
        <v>51.165770199999997</v>
      </c>
      <c r="T141" s="1072">
        <v>2.4173482000000002</v>
      </c>
      <c r="U141" s="1072">
        <v>12.148010599999999</v>
      </c>
      <c r="V141" s="1072">
        <v>0.33024841999999999</v>
      </c>
      <c r="W141" s="1072">
        <v>0.22298654999999998</v>
      </c>
      <c r="X141" s="1073">
        <v>1068.43837644</v>
      </c>
      <c r="Y141" s="1074">
        <v>34750.460201440001</v>
      </c>
      <c r="Z141" s="1075"/>
      <c r="AA141" s="1079"/>
      <c r="AB141" s="1079"/>
      <c r="AC141" s="1076"/>
    </row>
    <row r="142" spans="1:29" ht="28.5" hidden="1" customHeight="1" x14ac:dyDescent="0.25">
      <c r="A142" s="1085">
        <v>43405</v>
      </c>
      <c r="B142" s="1071">
        <v>214.09714500000001</v>
      </c>
      <c r="C142" s="1072">
        <v>278.513125</v>
      </c>
      <c r="D142" s="1072">
        <v>382.88099999999997</v>
      </c>
      <c r="E142" s="1072">
        <v>1745.0399</v>
      </c>
      <c r="F142" s="1072">
        <v>1841.0214000000001</v>
      </c>
      <c r="G142" s="1072">
        <v>4336.0860000000002</v>
      </c>
      <c r="H142" s="1072">
        <v>22656.263999999999</v>
      </c>
      <c r="I142" s="1072">
        <v>2457.058</v>
      </c>
      <c r="J142" s="1073">
        <v>33910.957535000001</v>
      </c>
      <c r="K142" s="1071">
        <v>9.3797629699999998</v>
      </c>
      <c r="L142" s="1072">
        <v>13.277950000000001</v>
      </c>
      <c r="M142" s="1072">
        <v>225.70208</v>
      </c>
      <c r="N142" s="1072">
        <v>359.78699</v>
      </c>
      <c r="O142" s="1072">
        <v>162.95586</v>
      </c>
      <c r="P142" s="1072">
        <v>190.52471399999999</v>
      </c>
      <c r="Q142" s="1072">
        <v>41.053680999999997</v>
      </c>
      <c r="R142" s="1072">
        <v>6.3275494999999999</v>
      </c>
      <c r="S142" s="1072">
        <v>51.368138200000004</v>
      </c>
      <c r="T142" s="1072">
        <v>2.4172192999999997</v>
      </c>
      <c r="U142" s="1072">
        <v>12.208329000000001</v>
      </c>
      <c r="V142" s="1072">
        <v>0.33023241999999997</v>
      </c>
      <c r="W142" s="1072">
        <v>0.22298026999999998</v>
      </c>
      <c r="X142" s="1073">
        <v>1075.5414866600001</v>
      </c>
      <c r="Y142" s="1074">
        <v>34986.499021659998</v>
      </c>
      <c r="Z142" s="1075"/>
      <c r="AA142" s="1079"/>
      <c r="AB142" s="1079"/>
      <c r="AC142" s="1076"/>
    </row>
    <row r="143" spans="1:29" ht="28.5" hidden="1" customHeight="1" x14ac:dyDescent="0.25">
      <c r="A143" s="1085">
        <v>43435</v>
      </c>
      <c r="B143" s="1071">
        <v>214.05</v>
      </c>
      <c r="C143" s="1072">
        <v>280.01</v>
      </c>
      <c r="D143" s="1072">
        <v>395.75</v>
      </c>
      <c r="E143" s="1072">
        <v>1953.95</v>
      </c>
      <c r="F143" s="1072">
        <v>2135.34</v>
      </c>
      <c r="G143" s="1072">
        <v>5088.43</v>
      </c>
      <c r="H143" s="1072">
        <v>25852.797999999999</v>
      </c>
      <c r="I143" s="1072">
        <v>2568.5</v>
      </c>
      <c r="J143" s="1073">
        <v>38488.83</v>
      </c>
      <c r="K143" s="1071">
        <v>9.3800000000000008</v>
      </c>
      <c r="L143" s="1072">
        <v>13.28</v>
      </c>
      <c r="M143" s="1072">
        <v>228.66</v>
      </c>
      <c r="N143" s="1072">
        <v>365.28</v>
      </c>
      <c r="O143" s="1072">
        <v>164.93</v>
      </c>
      <c r="P143" s="1072">
        <v>192.39</v>
      </c>
      <c r="Q143" s="1072">
        <v>41.36</v>
      </c>
      <c r="R143" s="1072">
        <v>6.33</v>
      </c>
      <c r="S143" s="1072">
        <v>51.58</v>
      </c>
      <c r="T143" s="1072">
        <v>2.42</v>
      </c>
      <c r="U143" s="1072">
        <v>12.26</v>
      </c>
      <c r="V143" s="1072">
        <v>0.33</v>
      </c>
      <c r="W143" s="1072">
        <v>0.22</v>
      </c>
      <c r="X143" s="1073">
        <v>1088.4000000000001</v>
      </c>
      <c r="Y143" s="1074">
        <v>39577.230000000003</v>
      </c>
      <c r="Z143" s="1075"/>
      <c r="AA143" s="1079"/>
      <c r="AB143" s="1079"/>
      <c r="AC143" s="1076"/>
    </row>
    <row r="144" spans="1:29" ht="26.25" hidden="1" customHeight="1" x14ac:dyDescent="0.25">
      <c r="A144" s="1086">
        <v>43466</v>
      </c>
      <c r="B144" s="1087">
        <v>214.01464999999999</v>
      </c>
      <c r="C144" s="1088">
        <v>277.73374999999999</v>
      </c>
      <c r="D144" s="1088">
        <v>398.97059999999999</v>
      </c>
      <c r="E144" s="1088">
        <v>1741.7492999999999</v>
      </c>
      <c r="F144" s="1088">
        <v>1859.7031999999999</v>
      </c>
      <c r="G144" s="1088">
        <v>4994.7115000000003</v>
      </c>
      <c r="H144" s="1088">
        <v>24515.992999999999</v>
      </c>
      <c r="I144" s="1088">
        <v>2386.3679999999999</v>
      </c>
      <c r="J144" s="1089">
        <v>36389.240425000004</v>
      </c>
      <c r="K144" s="1087">
        <v>9.3841479700000008</v>
      </c>
      <c r="L144" s="1088">
        <v>13.279949999999999</v>
      </c>
      <c r="M144" s="1088">
        <v>230.66746000000001</v>
      </c>
      <c r="N144" s="1088">
        <v>367.17757</v>
      </c>
      <c r="O144" s="1088">
        <v>166.61261999999999</v>
      </c>
      <c r="P144" s="1088">
        <v>193.92340100000001</v>
      </c>
      <c r="Q144" s="1088">
        <v>41.588541999999997</v>
      </c>
      <c r="R144" s="1088">
        <v>6.3275494999999999</v>
      </c>
      <c r="S144" s="1088">
        <v>51.744230999999999</v>
      </c>
      <c r="T144" s="1088">
        <v>2.4171974999999999</v>
      </c>
      <c r="U144" s="1088">
        <v>12.3107992</v>
      </c>
      <c r="V144" s="1088">
        <v>0.33023241999999997</v>
      </c>
      <c r="W144" s="1088">
        <v>0.22298045000000002</v>
      </c>
      <c r="X144" s="1089">
        <v>1095.97268104</v>
      </c>
      <c r="Y144" s="1090">
        <v>37485.213106040006</v>
      </c>
      <c r="Z144" s="1075"/>
      <c r="AA144" s="1079"/>
      <c r="AB144" s="1079"/>
      <c r="AC144" s="1076"/>
    </row>
    <row r="145" spans="1:29" ht="26.25" hidden="1" customHeight="1" x14ac:dyDescent="0.25">
      <c r="A145" s="1086">
        <v>43497</v>
      </c>
      <c r="B145" s="1087">
        <v>589.56190000000004</v>
      </c>
      <c r="C145" s="1088">
        <v>276.65204999999997</v>
      </c>
      <c r="D145" s="1088">
        <v>395.19495000000001</v>
      </c>
      <c r="E145" s="1088">
        <v>1626.7475999999999</v>
      </c>
      <c r="F145" s="1088">
        <v>1755.0935999999999</v>
      </c>
      <c r="G145" s="1088">
        <v>4779.6004999999996</v>
      </c>
      <c r="H145" s="1088">
        <v>23431.074000000001</v>
      </c>
      <c r="I145" s="1088">
        <v>1953.7819999999999</v>
      </c>
      <c r="J145" s="1089">
        <v>34807.706599999998</v>
      </c>
      <c r="K145" s="1087">
        <v>9.3889129699999998</v>
      </c>
      <c r="L145" s="1088">
        <v>13.281700000000001</v>
      </c>
      <c r="M145" s="1088">
        <v>231.3972</v>
      </c>
      <c r="N145" s="1088">
        <v>367.94166000000001</v>
      </c>
      <c r="O145" s="1088">
        <v>167.04433499999999</v>
      </c>
      <c r="P145" s="1088">
        <v>194.59473299999999</v>
      </c>
      <c r="Q145" s="1088">
        <v>41.643496499999998</v>
      </c>
      <c r="R145" s="1088">
        <v>6.3275432499999997</v>
      </c>
      <c r="S145" s="1088">
        <v>51.866202600000001</v>
      </c>
      <c r="T145" s="1088">
        <v>2.4171961</v>
      </c>
      <c r="U145" s="1088">
        <v>12.346193900000001</v>
      </c>
      <c r="V145" s="1088">
        <v>0.33023217999999999</v>
      </c>
      <c r="W145" s="1088">
        <v>0.22297677999999999</v>
      </c>
      <c r="X145" s="1089">
        <v>1098.78838228</v>
      </c>
      <c r="Y145" s="1090">
        <v>35906.494982279997</v>
      </c>
      <c r="Z145" s="1075"/>
      <c r="AA145" s="1079"/>
      <c r="AB145" s="1079"/>
      <c r="AC145" s="1076"/>
    </row>
    <row r="146" spans="1:29" ht="26.25" hidden="1" customHeight="1" x14ac:dyDescent="0.25">
      <c r="A146" s="1086">
        <v>43525</v>
      </c>
      <c r="B146" s="1087">
        <v>545.06064000000003</v>
      </c>
      <c r="C146" s="1088">
        <v>276.73989999999998</v>
      </c>
      <c r="D146" s="1088">
        <v>398.50869999999998</v>
      </c>
      <c r="E146" s="1088">
        <v>1680.6206999999999</v>
      </c>
      <c r="F146" s="1088">
        <v>1859.183</v>
      </c>
      <c r="G146" s="1088">
        <v>5051.1424999999999</v>
      </c>
      <c r="H146" s="1088">
        <v>23309.506000000001</v>
      </c>
      <c r="I146" s="1088">
        <v>2186.232</v>
      </c>
      <c r="J146" s="1089">
        <v>35306.993439999998</v>
      </c>
      <c r="K146" s="1087">
        <v>9.3901129700000006</v>
      </c>
      <c r="L146" s="1088">
        <v>13.282450000000001</v>
      </c>
      <c r="M146" s="1088">
        <v>233.98944</v>
      </c>
      <c r="N146" s="1088">
        <v>369.39692000000002</v>
      </c>
      <c r="O146" s="1088">
        <v>168.20524</v>
      </c>
      <c r="P146" s="1088">
        <v>195.49792199999999</v>
      </c>
      <c r="Q146" s="1088">
        <v>41.733426999999999</v>
      </c>
      <c r="R146" s="1088">
        <v>6.3274600000000003</v>
      </c>
      <c r="S146" s="1088">
        <v>52.042528199999992</v>
      </c>
      <c r="T146" s="1088">
        <v>2.4171572000000001</v>
      </c>
      <c r="U146" s="1088">
        <v>12.3907904</v>
      </c>
      <c r="V146" s="1088">
        <v>0.33022955999999998</v>
      </c>
      <c r="W146" s="1088">
        <v>0.22297549999999999</v>
      </c>
      <c r="X146" s="1089">
        <v>1105.21265283</v>
      </c>
      <c r="Y146" s="1090">
        <v>36412.206092829998</v>
      </c>
      <c r="Z146" s="1075"/>
      <c r="AA146" s="1079"/>
      <c r="AB146" s="1079"/>
      <c r="AC146" s="1076"/>
    </row>
    <row r="147" spans="1:29" ht="26.25" hidden="1" customHeight="1" x14ac:dyDescent="0.25">
      <c r="A147" s="1086">
        <v>43556</v>
      </c>
      <c r="B147" s="1087">
        <v>545.06064000000003</v>
      </c>
      <c r="C147" s="1088">
        <v>275.08452499999999</v>
      </c>
      <c r="D147" s="1088">
        <v>397.21974999999998</v>
      </c>
      <c r="E147" s="1088">
        <v>1669.2381</v>
      </c>
      <c r="F147" s="1088">
        <v>1940.2828</v>
      </c>
      <c r="G147" s="1088">
        <v>5033.3604999999998</v>
      </c>
      <c r="H147" s="1088">
        <v>23144.633999999998</v>
      </c>
      <c r="I147" s="1088">
        <v>2477.9340000000002</v>
      </c>
      <c r="J147" s="1089">
        <v>35456.966829999998</v>
      </c>
      <c r="K147" s="1087">
        <v>9.394512970000001</v>
      </c>
      <c r="L147" s="1088">
        <v>13.2842</v>
      </c>
      <c r="M147" s="1088">
        <v>237.99198000000001</v>
      </c>
      <c r="N147" s="1088">
        <v>371.3802</v>
      </c>
      <c r="O147" s="1088">
        <v>169.18971500000001</v>
      </c>
      <c r="P147" s="1088">
        <v>196.27344400000001</v>
      </c>
      <c r="Q147" s="1088">
        <v>41.961350000000003</v>
      </c>
      <c r="R147" s="1088">
        <v>6.3274600000000003</v>
      </c>
      <c r="S147" s="1088">
        <v>52.1931206</v>
      </c>
      <c r="T147" s="1088">
        <v>2.4171537999999999</v>
      </c>
      <c r="U147" s="1088">
        <v>12.4478882</v>
      </c>
      <c r="V147" s="1088">
        <v>0.33022873999999997</v>
      </c>
      <c r="W147" s="1088">
        <v>0.22297001</v>
      </c>
      <c r="X147" s="1089">
        <v>1113.4002233199999</v>
      </c>
      <c r="Y147" s="1090">
        <v>36570.367053319998</v>
      </c>
      <c r="Z147" s="1075"/>
      <c r="AA147" s="1079"/>
      <c r="AB147" s="1079"/>
      <c r="AC147" s="1076"/>
    </row>
    <row r="148" spans="1:29" ht="26.25" hidden="1" customHeight="1" x14ac:dyDescent="0.25">
      <c r="A148" s="1086">
        <v>43586</v>
      </c>
      <c r="B148" s="1087">
        <v>506.95</v>
      </c>
      <c r="C148" s="1088">
        <v>275.04000000000002</v>
      </c>
      <c r="D148" s="1088">
        <v>400.9</v>
      </c>
      <c r="E148" s="1088">
        <v>1668.9981</v>
      </c>
      <c r="F148" s="1088">
        <v>1948.76</v>
      </c>
      <c r="G148" s="1088">
        <v>4814.0259999999998</v>
      </c>
      <c r="H148" s="1088">
        <v>23201.82</v>
      </c>
      <c r="I148" s="1088">
        <v>2923.35</v>
      </c>
      <c r="J148" s="1089">
        <v>35739.839999999997</v>
      </c>
      <c r="K148" s="1087">
        <v>9.4</v>
      </c>
      <c r="L148" s="1088">
        <v>13.29</v>
      </c>
      <c r="M148" s="1088">
        <v>241.79</v>
      </c>
      <c r="N148" s="1088">
        <v>372.64</v>
      </c>
      <c r="O148" s="1088">
        <v>169.58</v>
      </c>
      <c r="P148" s="1088">
        <v>197.12</v>
      </c>
      <c r="Q148" s="1088">
        <v>42.09</v>
      </c>
      <c r="R148" s="1088">
        <v>6.33</v>
      </c>
      <c r="S148" s="1088">
        <v>52.36</v>
      </c>
      <c r="T148" s="1088">
        <v>2.42</v>
      </c>
      <c r="U148" s="1088">
        <v>12.49</v>
      </c>
      <c r="V148" s="1088">
        <v>0.33</v>
      </c>
      <c r="W148" s="1088">
        <v>0.23</v>
      </c>
      <c r="X148" s="1089">
        <v>1120.07</v>
      </c>
      <c r="Y148" s="1090">
        <v>36859.909999999996</v>
      </c>
      <c r="Z148" s="1075"/>
      <c r="AA148" s="1079"/>
      <c r="AB148" s="1079"/>
      <c r="AC148" s="1076"/>
    </row>
    <row r="149" spans="1:29" ht="26.25" hidden="1" customHeight="1" x14ac:dyDescent="0.25">
      <c r="A149" s="1086">
        <v>43617</v>
      </c>
      <c r="B149" s="1087">
        <v>499.24250999999998</v>
      </c>
      <c r="C149" s="1088">
        <v>273.30155000000002</v>
      </c>
      <c r="D149" s="1088">
        <v>400.62205</v>
      </c>
      <c r="E149" s="1088">
        <v>1687.1664000000001</v>
      </c>
      <c r="F149" s="1088">
        <v>1884.6592000000001</v>
      </c>
      <c r="G149" s="1088">
        <v>4703.8725000000004</v>
      </c>
      <c r="H149" s="1088">
        <v>22927.987000000001</v>
      </c>
      <c r="I149" s="1088">
        <v>2914.8119999999999</v>
      </c>
      <c r="J149" s="1089">
        <v>35291.663209999999</v>
      </c>
      <c r="K149" s="1087">
        <v>9.4036029700000014</v>
      </c>
      <c r="L149" s="1088">
        <v>13.285450000000001</v>
      </c>
      <c r="M149" s="1088">
        <v>243.03798</v>
      </c>
      <c r="N149" s="1088">
        <v>373.71109000000001</v>
      </c>
      <c r="O149" s="1088">
        <v>170.24180999999999</v>
      </c>
      <c r="P149" s="1088">
        <v>197.821752</v>
      </c>
      <c r="Q149" s="1088">
        <v>42.260398000000002</v>
      </c>
      <c r="R149" s="1088">
        <v>6.3273574999999997</v>
      </c>
      <c r="S149" s="1088">
        <v>52.490580000000001</v>
      </c>
      <c r="T149" s="1088">
        <v>2.4171537999999999</v>
      </c>
      <c r="U149" s="1088">
        <v>12.531803799999999</v>
      </c>
      <c r="V149" s="1088">
        <v>0.33022861999999997</v>
      </c>
      <c r="W149" s="1088">
        <v>0.22296549000000002</v>
      </c>
      <c r="X149" s="1089">
        <v>1124.0681721800001</v>
      </c>
      <c r="Y149" s="1090">
        <v>36415.731382179998</v>
      </c>
      <c r="Z149" s="1075"/>
      <c r="AA149" s="1079"/>
      <c r="AB149" s="1079"/>
      <c r="AC149" s="1076"/>
    </row>
    <row r="150" spans="1:29" ht="26.25" hidden="1" customHeight="1" x14ac:dyDescent="0.25">
      <c r="A150" s="1086">
        <v>43647</v>
      </c>
      <c r="B150" s="1087">
        <v>488.22701000000001</v>
      </c>
      <c r="C150" s="1088">
        <v>273.2817</v>
      </c>
      <c r="D150" s="1088">
        <v>399.8349</v>
      </c>
      <c r="E150" s="1088">
        <v>1704.7736</v>
      </c>
      <c r="F150" s="1088">
        <v>1921.242</v>
      </c>
      <c r="G150" s="1088">
        <v>4743.0910000000003</v>
      </c>
      <c r="H150" s="1088">
        <v>23374.159</v>
      </c>
      <c r="I150" s="1088">
        <v>2930.0479999999998</v>
      </c>
      <c r="J150" s="1089">
        <v>35834.657209999998</v>
      </c>
      <c r="K150" s="1087">
        <v>9.4056229700000014</v>
      </c>
      <c r="L150" s="1088">
        <v>13.2867</v>
      </c>
      <c r="M150" s="1088">
        <v>244.67486</v>
      </c>
      <c r="N150" s="1088">
        <v>375.23442</v>
      </c>
      <c r="O150" s="1088">
        <v>171.34587500000001</v>
      </c>
      <c r="P150" s="1088">
        <v>198.41181</v>
      </c>
      <c r="Q150" s="1088">
        <v>42.388714499999999</v>
      </c>
      <c r="R150" s="1088">
        <v>6.3273574999999997</v>
      </c>
      <c r="S150" s="1088">
        <v>52.652392200000001</v>
      </c>
      <c r="T150" s="1088">
        <v>2.4171537999999999</v>
      </c>
      <c r="U150" s="1088">
        <v>12.580463</v>
      </c>
      <c r="V150" s="1088">
        <v>0.33022861999999997</v>
      </c>
      <c r="W150" s="1088">
        <v>0.22296078</v>
      </c>
      <c r="X150" s="1089">
        <v>1129.2645583699998</v>
      </c>
      <c r="Y150" s="1090">
        <v>36963.921768369997</v>
      </c>
      <c r="Z150" s="1075"/>
      <c r="AA150" s="1079"/>
      <c r="AB150" s="1079"/>
      <c r="AC150" s="1076"/>
    </row>
    <row r="151" spans="1:29" ht="26.25" hidden="1" customHeight="1" x14ac:dyDescent="0.25">
      <c r="A151" s="1086">
        <v>43678</v>
      </c>
      <c r="B151" s="1087">
        <v>482.01630499999999</v>
      </c>
      <c r="C151" s="1088">
        <v>269.85095000000001</v>
      </c>
      <c r="D151" s="1088">
        <v>399.03154999999998</v>
      </c>
      <c r="E151" s="1088">
        <v>1700.3497</v>
      </c>
      <c r="F151" s="1088">
        <v>1828.8653999999999</v>
      </c>
      <c r="G151" s="1088">
        <v>4782.7524999999996</v>
      </c>
      <c r="H151" s="1088">
        <v>23320.870999999999</v>
      </c>
      <c r="I151" s="1088">
        <v>3064.0059999999999</v>
      </c>
      <c r="J151" s="1089">
        <v>35847.743405000001</v>
      </c>
      <c r="K151" s="1087">
        <v>9.4140379700000008</v>
      </c>
      <c r="L151" s="1088">
        <v>13.287699999999999</v>
      </c>
      <c r="M151" s="1088">
        <v>246.61358000000001</v>
      </c>
      <c r="N151" s="1088">
        <v>375.92225999999999</v>
      </c>
      <c r="O151" s="1088">
        <v>171.61705000000001</v>
      </c>
      <c r="P151" s="1088">
        <v>198.93368799999999</v>
      </c>
      <c r="Q151" s="1088">
        <v>42.490621500000003</v>
      </c>
      <c r="R151" s="1088">
        <v>6.3272712499999999</v>
      </c>
      <c r="S151" s="1088">
        <v>52.775196799999996</v>
      </c>
      <c r="T151" s="1088">
        <v>2.4171098999999998</v>
      </c>
      <c r="U151" s="1088">
        <v>12.613603099999999</v>
      </c>
      <c r="V151" s="1088">
        <v>0.33022861999999997</v>
      </c>
      <c r="W151" s="1088">
        <v>0.22295954999999998</v>
      </c>
      <c r="X151" s="1089">
        <v>1132.9523066900001</v>
      </c>
      <c r="Y151" s="1090">
        <v>36980.695711690001</v>
      </c>
      <c r="Z151" s="1075"/>
      <c r="AA151" s="1079"/>
      <c r="AB151" s="1079"/>
      <c r="AC151" s="1076"/>
    </row>
    <row r="152" spans="1:29" ht="26.25" hidden="1" customHeight="1" x14ac:dyDescent="0.25">
      <c r="A152" s="1086">
        <v>43709</v>
      </c>
      <c r="B152" s="1087">
        <v>475.33053999999998</v>
      </c>
      <c r="C152" s="1088">
        <v>269.06807500000002</v>
      </c>
      <c r="D152" s="1088">
        <v>400.13965000000002</v>
      </c>
      <c r="E152" s="1088">
        <v>1648.7862</v>
      </c>
      <c r="F152" s="1088">
        <v>1812.0788</v>
      </c>
      <c r="G152" s="1088">
        <v>4706.9539999999997</v>
      </c>
      <c r="H152" s="1088">
        <v>22734.566999999999</v>
      </c>
      <c r="I152" s="1088">
        <v>3179.7640000000001</v>
      </c>
      <c r="J152" s="1089">
        <v>35226.688264999997</v>
      </c>
      <c r="K152" s="1087">
        <v>9.4140379700000008</v>
      </c>
      <c r="L152" s="1088">
        <v>13.289199999999999</v>
      </c>
      <c r="M152" s="1088">
        <v>251.72855999999999</v>
      </c>
      <c r="N152" s="1088">
        <v>377.79223999999999</v>
      </c>
      <c r="O152" s="1088">
        <v>172.18616</v>
      </c>
      <c r="P152" s="1088">
        <v>199.90545399999999</v>
      </c>
      <c r="Q152" s="1088">
        <v>42.617626999999999</v>
      </c>
      <c r="R152" s="1088">
        <v>6.3272517500000003</v>
      </c>
      <c r="S152" s="1088">
        <v>52.948314400000008</v>
      </c>
      <c r="T152" s="1088">
        <v>2.4171098999999998</v>
      </c>
      <c r="U152" s="1088">
        <v>12.667341200000001</v>
      </c>
      <c r="V152" s="1088">
        <v>0.33022861999999997</v>
      </c>
      <c r="W152" s="1088">
        <v>0.22296057000000002</v>
      </c>
      <c r="X152" s="1089">
        <v>1141.83548541</v>
      </c>
      <c r="Y152" s="1090">
        <v>36368.523750410001</v>
      </c>
      <c r="Z152" s="1075"/>
      <c r="AA152" s="1079"/>
      <c r="AB152" s="1079"/>
      <c r="AC152" s="1076"/>
    </row>
    <row r="153" spans="1:29" ht="26.25" hidden="1" customHeight="1" x14ac:dyDescent="0.25">
      <c r="A153" s="1086">
        <v>43739</v>
      </c>
      <c r="B153" s="1087">
        <v>469.42712</v>
      </c>
      <c r="C153" s="1088">
        <v>268.61085000000003</v>
      </c>
      <c r="D153" s="1088">
        <v>410.09465</v>
      </c>
      <c r="E153" s="1088">
        <v>1708.3385000000001</v>
      </c>
      <c r="F153" s="1088">
        <v>1924.4872</v>
      </c>
      <c r="G153" s="1088">
        <v>4934.3869999999997</v>
      </c>
      <c r="H153" s="1088">
        <v>24215.231</v>
      </c>
      <c r="I153" s="1088">
        <v>3305.0120000000002</v>
      </c>
      <c r="J153" s="1089">
        <v>37235.588320000003</v>
      </c>
      <c r="K153" s="1087">
        <v>9.4200979700000005</v>
      </c>
      <c r="L153" s="1088">
        <v>13.291700000000001</v>
      </c>
      <c r="M153" s="1088">
        <v>255.66213999999999</v>
      </c>
      <c r="N153" s="1088">
        <v>379.52976999999998</v>
      </c>
      <c r="O153" s="1088">
        <v>172.867715</v>
      </c>
      <c r="P153" s="1088">
        <v>200.572844</v>
      </c>
      <c r="Q153" s="1088">
        <v>42.7895495</v>
      </c>
      <c r="R153" s="1088">
        <v>6.32721775</v>
      </c>
      <c r="S153" s="1088">
        <v>53.110289000000002</v>
      </c>
      <c r="T153" s="1088">
        <v>2.4169451</v>
      </c>
      <c r="U153" s="1088">
        <v>12.709757400000001</v>
      </c>
      <c r="V153" s="1088">
        <v>0.33022861999999997</v>
      </c>
      <c r="W153" s="1088">
        <v>0.22296028000000001</v>
      </c>
      <c r="X153" s="1089">
        <v>1149.2412146199999</v>
      </c>
      <c r="Y153" s="1090">
        <v>38384.829534620003</v>
      </c>
      <c r="Z153" s="1075"/>
      <c r="AA153" s="1079"/>
      <c r="AB153" s="1079"/>
      <c r="AC153" s="1076"/>
    </row>
    <row r="154" spans="1:29" ht="26.25" hidden="1" customHeight="1" x14ac:dyDescent="0.25">
      <c r="A154" s="1086">
        <v>43770</v>
      </c>
      <c r="B154" s="1087">
        <v>465.16061000000002</v>
      </c>
      <c r="C154" s="1088">
        <v>267.15177499999999</v>
      </c>
      <c r="D154" s="1088">
        <v>415.27679999999998</v>
      </c>
      <c r="E154" s="1088">
        <v>1718.8235</v>
      </c>
      <c r="F154" s="1088">
        <v>1875.4767999999999</v>
      </c>
      <c r="G154" s="1088">
        <v>4869.7929999999997</v>
      </c>
      <c r="H154" s="1088">
        <v>23865.637999999999</v>
      </c>
      <c r="I154" s="1088">
        <v>3343.0639999999999</v>
      </c>
      <c r="J154" s="1089">
        <v>36820.384485000002</v>
      </c>
      <c r="K154" s="1087">
        <v>9.4217179700000013</v>
      </c>
      <c r="L154" s="1088">
        <v>13.292199999999999</v>
      </c>
      <c r="M154" s="1088">
        <v>261.43072000000001</v>
      </c>
      <c r="N154" s="1088">
        <v>384.01783</v>
      </c>
      <c r="O154" s="1088">
        <v>173.38079500000001</v>
      </c>
      <c r="P154" s="1088">
        <v>201.75920600000001</v>
      </c>
      <c r="Q154" s="1088">
        <v>42.922517999999997</v>
      </c>
      <c r="R154" s="1088">
        <v>6.32721775</v>
      </c>
      <c r="S154" s="1088">
        <v>53.266120799999996</v>
      </c>
      <c r="T154" s="1088">
        <v>2.4168801000000002</v>
      </c>
      <c r="U154" s="1088">
        <v>12.767947099999999</v>
      </c>
      <c r="V154" s="1088">
        <v>0.33022861999999997</v>
      </c>
      <c r="W154" s="1088">
        <v>0.22296032000000002</v>
      </c>
      <c r="X154" s="1089">
        <v>1161.55634166</v>
      </c>
      <c r="Y154" s="1090">
        <v>37981.94082666</v>
      </c>
      <c r="Z154" s="1075"/>
      <c r="AA154" s="1079"/>
      <c r="AB154" s="1079"/>
      <c r="AC154" s="1076"/>
    </row>
    <row r="155" spans="1:29" ht="26.25" hidden="1" customHeight="1" x14ac:dyDescent="0.25">
      <c r="A155" s="1086">
        <v>43800</v>
      </c>
      <c r="B155" s="1087">
        <v>460.84383500000001</v>
      </c>
      <c r="C155" s="1088">
        <v>267.42380000000003</v>
      </c>
      <c r="D155" s="1088">
        <v>429.09519999999998</v>
      </c>
      <c r="E155" s="1088">
        <v>1885.3357000000001</v>
      </c>
      <c r="F155" s="1088">
        <v>2174.6783999999998</v>
      </c>
      <c r="G155" s="1088">
        <v>5548.2</v>
      </c>
      <c r="H155" s="1088">
        <v>27703.547999999999</v>
      </c>
      <c r="I155" s="1088">
        <v>3754.7759999999998</v>
      </c>
      <c r="J155" s="1089">
        <v>42223.900934999998</v>
      </c>
      <c r="K155" s="1087">
        <v>9.4302779700000006</v>
      </c>
      <c r="L155" s="1088">
        <v>13.293699999999999</v>
      </c>
      <c r="M155" s="1088">
        <v>267.63763999999998</v>
      </c>
      <c r="N155" s="1088">
        <v>388.64452</v>
      </c>
      <c r="O155" s="1088">
        <v>174.93935500000001</v>
      </c>
      <c r="P155" s="1088">
        <v>203.36048199999999</v>
      </c>
      <c r="Q155" s="1088">
        <v>43.078006999999999</v>
      </c>
      <c r="R155" s="1088">
        <v>6.3271237500000002</v>
      </c>
      <c r="S155" s="1088">
        <v>53.500916400000001</v>
      </c>
      <c r="T155" s="1088">
        <v>2.4168161000000001</v>
      </c>
      <c r="U155" s="1088">
        <v>12.8261226</v>
      </c>
      <c r="V155" s="1088">
        <v>0.33022861999999997</v>
      </c>
      <c r="W155" s="1088">
        <v>0.22295981000000001</v>
      </c>
      <c r="X155" s="1089">
        <v>1175.9981492500001</v>
      </c>
      <c r="Y155" s="1090">
        <v>43399.899084249999</v>
      </c>
      <c r="Z155" s="1075"/>
      <c r="AA155" s="1079"/>
      <c r="AB155" s="1079"/>
      <c r="AC155" s="1076"/>
    </row>
    <row r="156" spans="1:29" ht="26.25" hidden="1" customHeight="1" x14ac:dyDescent="0.25">
      <c r="A156" s="1086">
        <v>43831</v>
      </c>
      <c r="B156" s="1087">
        <v>454.05225000000002</v>
      </c>
      <c r="C156" s="1088">
        <v>264.66070000000002</v>
      </c>
      <c r="D156" s="1088">
        <v>426.32690000000002</v>
      </c>
      <c r="E156" s="1088">
        <v>1739.2230999999999</v>
      </c>
      <c r="F156" s="1088">
        <v>2008.1176</v>
      </c>
      <c r="G156" s="1088">
        <v>5122.9624999999996</v>
      </c>
      <c r="H156" s="1088">
        <v>25480.876</v>
      </c>
      <c r="I156" s="1088">
        <v>3711.1439999999998</v>
      </c>
      <c r="J156" s="1089">
        <v>39207.36305</v>
      </c>
      <c r="K156" s="1087">
        <v>9.4334779700000002</v>
      </c>
      <c r="L156" s="1088">
        <v>13.2942</v>
      </c>
      <c r="M156" s="1088">
        <v>271.26852000000002</v>
      </c>
      <c r="N156" s="1088">
        <v>393.43360000000001</v>
      </c>
      <c r="O156" s="1088">
        <v>176.092375</v>
      </c>
      <c r="P156" s="1088">
        <v>204.709755</v>
      </c>
      <c r="Q156" s="1088">
        <v>43.302875</v>
      </c>
      <c r="R156" s="1088">
        <v>6.3270935000000001</v>
      </c>
      <c r="S156" s="1088">
        <v>53.672901200000005</v>
      </c>
      <c r="T156" s="1088">
        <v>2.4167982000000001</v>
      </c>
      <c r="U156" s="1088">
        <v>12.871310250000001</v>
      </c>
      <c r="V156" s="1088">
        <v>0.33022841999999997</v>
      </c>
      <c r="W156" s="1088">
        <v>0.22300891</v>
      </c>
      <c r="X156" s="1089">
        <v>1187.36614345</v>
      </c>
      <c r="Y156" s="1090">
        <v>40394.729193450003</v>
      </c>
      <c r="Z156" s="1075"/>
      <c r="AA156" s="1079"/>
      <c r="AB156" s="1079"/>
      <c r="AC156" s="1076"/>
    </row>
    <row r="157" spans="1:29" ht="26.25" hidden="1" customHeight="1" x14ac:dyDescent="0.25">
      <c r="A157" s="1086">
        <v>43862</v>
      </c>
      <c r="B157" s="1087">
        <v>451.64557500000001</v>
      </c>
      <c r="C157" s="1088">
        <v>265.02674999999999</v>
      </c>
      <c r="D157" s="1088">
        <v>425.51909999999998</v>
      </c>
      <c r="E157" s="1088">
        <v>1700.5112999999999</v>
      </c>
      <c r="F157" s="1088">
        <v>1961.4114</v>
      </c>
      <c r="G157" s="1088">
        <v>5132.5349999999999</v>
      </c>
      <c r="H157" s="1088">
        <v>24986.244999999999</v>
      </c>
      <c r="I157" s="1088">
        <v>3750.33</v>
      </c>
      <c r="J157" s="1089">
        <v>38673.224125000001</v>
      </c>
      <c r="K157" s="1087">
        <v>9.43972297</v>
      </c>
      <c r="L157" s="1088">
        <v>13.294700000000001</v>
      </c>
      <c r="M157" s="1088">
        <v>272.07458000000003</v>
      </c>
      <c r="N157" s="1088">
        <v>396.02852999999999</v>
      </c>
      <c r="O157" s="1088">
        <v>176.97744499999999</v>
      </c>
      <c r="P157" s="1088">
        <v>205.63541000000001</v>
      </c>
      <c r="Q157" s="1088">
        <v>43.405832500000002</v>
      </c>
      <c r="R157" s="1088">
        <v>6.3269460000000004</v>
      </c>
      <c r="S157" s="1088">
        <v>53.794892400000002</v>
      </c>
      <c r="T157" s="1088">
        <v>2.4167603</v>
      </c>
      <c r="U157" s="1088">
        <v>12.914703599999998</v>
      </c>
      <c r="V157" s="1088">
        <v>0.33022841999999997</v>
      </c>
      <c r="W157" s="1088">
        <v>0.22300956</v>
      </c>
      <c r="X157" s="1089">
        <v>1192.85276075</v>
      </c>
      <c r="Y157" s="1090">
        <v>39866.076885750001</v>
      </c>
      <c r="Z157" s="1075"/>
      <c r="AA157" s="1079"/>
      <c r="AB157" s="1079"/>
      <c r="AC157" s="1076"/>
    </row>
    <row r="158" spans="1:29" ht="26.25" hidden="1" customHeight="1" x14ac:dyDescent="0.25">
      <c r="A158" s="1086">
        <v>43891</v>
      </c>
      <c r="B158" s="1087">
        <v>450.55069500000002</v>
      </c>
      <c r="C158" s="1088">
        <v>266.54804999999999</v>
      </c>
      <c r="D158" s="1088">
        <v>418.9812</v>
      </c>
      <c r="E158" s="1088">
        <v>1762.8403000000001</v>
      </c>
      <c r="F158" s="1088">
        <v>2015.2542000000001</v>
      </c>
      <c r="G158" s="1088">
        <v>5224.7825000000003</v>
      </c>
      <c r="H158" s="1088">
        <v>25767.312999999998</v>
      </c>
      <c r="I158" s="1088">
        <v>3909.2759999999998</v>
      </c>
      <c r="J158" s="1089">
        <v>39814.959094999998</v>
      </c>
      <c r="K158" s="1087">
        <v>9.43972297</v>
      </c>
      <c r="L158" s="1088">
        <v>13.294700000000001</v>
      </c>
      <c r="M158" s="1088">
        <v>273.10721999999998</v>
      </c>
      <c r="N158" s="1088">
        <v>397.38634000000002</v>
      </c>
      <c r="O158" s="1088">
        <v>177.16726</v>
      </c>
      <c r="P158" s="1088">
        <v>206.37669600000001</v>
      </c>
      <c r="Q158" s="1088">
        <v>43.556817000000002</v>
      </c>
      <c r="R158" s="1088">
        <v>6.3269060000000001</v>
      </c>
      <c r="S158" s="1088">
        <v>53.875869799999997</v>
      </c>
      <c r="T158" s="1088">
        <v>2.4167269</v>
      </c>
      <c r="U158" s="1088">
        <v>12.948290649999999</v>
      </c>
      <c r="V158" s="1088">
        <v>0.33022841999999997</v>
      </c>
      <c r="W158" s="1088">
        <v>0.22300914000000002</v>
      </c>
      <c r="X158" s="1089">
        <v>1196.4397868800002</v>
      </c>
      <c r="Y158" s="1090">
        <v>41011.398881879999</v>
      </c>
      <c r="Z158" s="1075"/>
      <c r="AA158" s="1079"/>
      <c r="AB158" s="1079"/>
      <c r="AC158" s="1076"/>
    </row>
    <row r="159" spans="1:29" ht="26.25" hidden="1" customHeight="1" x14ac:dyDescent="0.25">
      <c r="A159" s="1086">
        <v>43922</v>
      </c>
      <c r="B159" s="1087">
        <v>449.92184500000002</v>
      </c>
      <c r="C159" s="1088">
        <v>267.57102500000002</v>
      </c>
      <c r="D159" s="1088">
        <v>423.88380000000001</v>
      </c>
      <c r="E159" s="1088">
        <v>1845.9331</v>
      </c>
      <c r="F159" s="1088">
        <v>2084.1496000000002</v>
      </c>
      <c r="G159" s="1088">
        <v>5516.6859999999997</v>
      </c>
      <c r="H159" s="1088">
        <v>27189.506000000001</v>
      </c>
      <c r="I159" s="1088">
        <v>3875.2539999999999</v>
      </c>
      <c r="J159" s="1089">
        <v>41652.90537</v>
      </c>
      <c r="K159" s="1087">
        <v>9.43972297</v>
      </c>
      <c r="L159" s="1088">
        <v>13.294700000000001</v>
      </c>
      <c r="M159" s="1088">
        <v>274.86786000000001</v>
      </c>
      <c r="N159" s="1088">
        <v>397.55641000000003</v>
      </c>
      <c r="O159" s="1088">
        <v>177.382755</v>
      </c>
      <c r="P159" s="1088">
        <v>206.65251599999999</v>
      </c>
      <c r="Q159" s="1088">
        <v>43.5633135</v>
      </c>
      <c r="R159" s="1088">
        <v>6.3269060000000001</v>
      </c>
      <c r="S159" s="1088">
        <v>53.896467600000001</v>
      </c>
      <c r="T159" s="1088">
        <v>2.4167269</v>
      </c>
      <c r="U159" s="1088">
        <v>12.953390599999999</v>
      </c>
      <c r="V159" s="1088">
        <v>0.33022841999999997</v>
      </c>
      <c r="W159" s="1088">
        <v>0.22300851000000002</v>
      </c>
      <c r="X159" s="1089">
        <v>1198.8940055</v>
      </c>
      <c r="Y159" s="1090">
        <v>42851.799375499999</v>
      </c>
      <c r="Z159" s="1075"/>
      <c r="AA159" s="1079"/>
      <c r="AB159" s="1079"/>
      <c r="AC159" s="1076"/>
    </row>
    <row r="160" spans="1:29" ht="26.25" hidden="1" customHeight="1" x14ac:dyDescent="0.25">
      <c r="A160" s="1086">
        <v>43952</v>
      </c>
      <c r="B160" s="1087">
        <v>449.88984499999998</v>
      </c>
      <c r="C160" s="1088">
        <v>266.96702499999998</v>
      </c>
      <c r="D160" s="1088">
        <v>423.23025000000001</v>
      </c>
      <c r="E160" s="1088">
        <v>1879.7402</v>
      </c>
      <c r="F160" s="1088">
        <v>2073.6417999999999</v>
      </c>
      <c r="G160" s="1088">
        <v>5599.7725</v>
      </c>
      <c r="H160" s="1088">
        <v>27256.722000000002</v>
      </c>
      <c r="I160" s="1088">
        <v>3880.364</v>
      </c>
      <c r="J160" s="1089">
        <v>41830.327619999996</v>
      </c>
      <c r="K160" s="1087">
        <v>9.43972297</v>
      </c>
      <c r="L160" s="1088">
        <v>13.294700000000001</v>
      </c>
      <c r="M160" s="1088">
        <v>275.42633999999998</v>
      </c>
      <c r="N160" s="1088">
        <v>398.61900000000003</v>
      </c>
      <c r="O160" s="1088">
        <v>177.993165</v>
      </c>
      <c r="P160" s="1088">
        <v>207.109556</v>
      </c>
      <c r="Q160" s="1088">
        <v>43.639270000000003</v>
      </c>
      <c r="R160" s="1088">
        <v>6.3269060000000001</v>
      </c>
      <c r="S160" s="1088">
        <v>53.947662000000001</v>
      </c>
      <c r="T160" s="1088">
        <v>2.4167269</v>
      </c>
      <c r="U160" s="1088">
        <v>12.968840550000001</v>
      </c>
      <c r="V160" s="1088">
        <v>0.33022841999999997</v>
      </c>
      <c r="W160" s="1088">
        <v>0.22300755</v>
      </c>
      <c r="X160" s="1089">
        <v>1201.7251253900001</v>
      </c>
      <c r="Y160" s="1090">
        <v>43032.052745389999</v>
      </c>
      <c r="Z160" s="1075"/>
      <c r="AA160" s="1079"/>
      <c r="AB160" s="1079"/>
      <c r="AC160" s="1076"/>
    </row>
    <row r="161" spans="1:29" ht="26.25" hidden="1" customHeight="1" x14ac:dyDescent="0.25">
      <c r="A161" s="1086">
        <v>43983</v>
      </c>
      <c r="B161" s="1087">
        <v>446.24662999999998</v>
      </c>
      <c r="C161" s="1088">
        <v>264.69274999999999</v>
      </c>
      <c r="D161" s="1088">
        <v>411.8476</v>
      </c>
      <c r="E161" s="1088">
        <v>1805.9627</v>
      </c>
      <c r="F161" s="1088">
        <v>2021.1496</v>
      </c>
      <c r="G161" s="1088">
        <v>5365.5645000000004</v>
      </c>
      <c r="H161" s="1088">
        <v>27105.902999999998</v>
      </c>
      <c r="I161" s="1088">
        <v>3705.01</v>
      </c>
      <c r="J161" s="1089">
        <v>41126.376779999999</v>
      </c>
      <c r="K161" s="1087">
        <v>9.4425429699999999</v>
      </c>
      <c r="L161" s="1088">
        <v>13.2957</v>
      </c>
      <c r="M161" s="1088">
        <v>277.6891</v>
      </c>
      <c r="N161" s="1088">
        <v>399.1814</v>
      </c>
      <c r="O161" s="1088">
        <v>178.096025</v>
      </c>
      <c r="P161" s="1088">
        <v>207.71552</v>
      </c>
      <c r="Q161" s="1088">
        <v>43.643756500000002</v>
      </c>
      <c r="R161" s="1088">
        <v>6.3267067499999996</v>
      </c>
      <c r="S161" s="1088">
        <v>54.028697000000001</v>
      </c>
      <c r="T161" s="1088">
        <v>2.4167033999999998</v>
      </c>
      <c r="U161" s="1088">
        <v>12.989683449999999</v>
      </c>
      <c r="V161" s="1088">
        <v>0.33021341999999998</v>
      </c>
      <c r="W161" s="1088">
        <v>0.22300829999999999</v>
      </c>
      <c r="X161" s="1089">
        <v>1205.3690567900001</v>
      </c>
      <c r="Y161" s="1090">
        <v>42331.745836789996</v>
      </c>
      <c r="Z161" s="1075"/>
      <c r="AA161" s="1079"/>
      <c r="AB161" s="1079"/>
      <c r="AC161" s="1076"/>
    </row>
    <row r="162" spans="1:29" ht="26.25" hidden="1" customHeight="1" x14ac:dyDescent="0.25">
      <c r="A162" s="1086">
        <v>44013</v>
      </c>
      <c r="B162" s="1087">
        <v>443.624165</v>
      </c>
      <c r="C162" s="1088">
        <v>265.61397499999998</v>
      </c>
      <c r="D162" s="1088">
        <v>413.24284999999998</v>
      </c>
      <c r="E162" s="1088">
        <v>1776.8151</v>
      </c>
      <c r="F162" s="1088">
        <v>2012.4313999999999</v>
      </c>
      <c r="G162" s="1088">
        <v>5393.4735000000001</v>
      </c>
      <c r="H162" s="1088">
        <v>27328.543000000001</v>
      </c>
      <c r="I162" s="1088">
        <v>3747.2739999999999</v>
      </c>
      <c r="J162" s="1089">
        <v>41381.01799</v>
      </c>
      <c r="K162" s="1087">
        <v>9.4459429700000008</v>
      </c>
      <c r="L162" s="1088">
        <v>13.296200000000001</v>
      </c>
      <c r="M162" s="1088">
        <v>280.05772000000002</v>
      </c>
      <c r="N162" s="1088">
        <v>399.93637999999999</v>
      </c>
      <c r="O162" s="1088">
        <v>178.22309000000001</v>
      </c>
      <c r="P162" s="1088">
        <v>208.00498899999999</v>
      </c>
      <c r="Q162" s="1088">
        <v>43.697123499999996</v>
      </c>
      <c r="R162" s="1088">
        <v>6.3267067499999996</v>
      </c>
      <c r="S162" s="1088">
        <v>54.121015</v>
      </c>
      <c r="T162" s="1088">
        <v>2.4167033999999998</v>
      </c>
      <c r="U162" s="1088">
        <v>13.0202206</v>
      </c>
      <c r="V162" s="1088">
        <v>0.33021341999999998</v>
      </c>
      <c r="W162" s="1088">
        <v>0.22300702999999999</v>
      </c>
      <c r="X162" s="1089">
        <v>1209.0893116700001</v>
      </c>
      <c r="Y162" s="1090">
        <v>42590.107301670003</v>
      </c>
      <c r="Z162" s="1075"/>
      <c r="AA162" s="1079"/>
      <c r="AB162" s="1079"/>
      <c r="AC162" s="1076"/>
    </row>
    <row r="163" spans="1:29" ht="26.25" customHeight="1" x14ac:dyDescent="0.25">
      <c r="A163" s="1086">
        <v>44044</v>
      </c>
      <c r="B163" s="1087">
        <v>441.69484499999999</v>
      </c>
      <c r="C163" s="1088">
        <v>264.48865000000001</v>
      </c>
      <c r="D163" s="1088">
        <v>411.74984999999998</v>
      </c>
      <c r="E163" s="1088">
        <v>1798.6666</v>
      </c>
      <c r="F163" s="1088">
        <v>1987.277</v>
      </c>
      <c r="G163" s="1088">
        <v>5257.4754999999996</v>
      </c>
      <c r="H163" s="1088">
        <v>26928.668000000001</v>
      </c>
      <c r="I163" s="1088">
        <v>3754.9520000000002</v>
      </c>
      <c r="J163" s="1089">
        <v>40844.972444999999</v>
      </c>
      <c r="K163" s="1087">
        <v>9.4562429699999999</v>
      </c>
      <c r="L163" s="1088">
        <v>13.2912</v>
      </c>
      <c r="M163" s="1088">
        <v>279.79827999999998</v>
      </c>
      <c r="N163" s="1088">
        <v>397.62560000000002</v>
      </c>
      <c r="O163" s="1088">
        <v>178.335725</v>
      </c>
      <c r="P163" s="1088">
        <v>208.20871</v>
      </c>
      <c r="Q163" s="1088">
        <v>43.7881255</v>
      </c>
      <c r="R163" s="1088">
        <v>6.3259530000000002</v>
      </c>
      <c r="S163" s="1088">
        <v>54.240259799999997</v>
      </c>
      <c r="T163" s="1088">
        <v>2.4163916000000003</v>
      </c>
      <c r="U163" s="1088">
        <v>13.046870800000001</v>
      </c>
      <c r="V163" s="1088">
        <v>0.33018197999999999</v>
      </c>
      <c r="W163" s="1088">
        <v>0.22300326000000001</v>
      </c>
      <c r="X163" s="1089">
        <v>1207.0835439100001</v>
      </c>
      <c r="Y163" s="1090">
        <v>42052.055988909997</v>
      </c>
      <c r="Z163" s="1075"/>
      <c r="AA163" s="1079"/>
      <c r="AB163" s="1079"/>
      <c r="AC163" s="1076"/>
    </row>
    <row r="164" spans="1:29" ht="26.25" customHeight="1" x14ac:dyDescent="0.25">
      <c r="A164" s="1086">
        <v>44075</v>
      </c>
      <c r="B164" s="1087">
        <v>439.70673499999998</v>
      </c>
      <c r="C164" s="1088">
        <v>263.04885000000002</v>
      </c>
      <c r="D164" s="1088">
        <v>409.60415</v>
      </c>
      <c r="E164" s="1088">
        <v>1782.4603999999999</v>
      </c>
      <c r="F164" s="1088">
        <v>1944.4831999999999</v>
      </c>
      <c r="G164" s="1088">
        <v>5328.7250000000004</v>
      </c>
      <c r="H164" s="1088">
        <v>27031.597000000002</v>
      </c>
      <c r="I164" s="1088">
        <v>3832.06</v>
      </c>
      <c r="J164" s="1089">
        <v>41031.685335000002</v>
      </c>
      <c r="K164" s="1087">
        <v>9.4629429700000003</v>
      </c>
      <c r="L164" s="1088">
        <v>13.2912</v>
      </c>
      <c r="M164" s="1088">
        <v>279.77803999999998</v>
      </c>
      <c r="N164" s="1088">
        <v>395.86836</v>
      </c>
      <c r="O164" s="1088">
        <v>177.78685999999999</v>
      </c>
      <c r="P164" s="1088">
        <v>208.20863299999999</v>
      </c>
      <c r="Q164" s="1088">
        <v>43.778219499999999</v>
      </c>
      <c r="R164" s="1088">
        <v>6.3255272500000004</v>
      </c>
      <c r="S164" s="1088">
        <v>54.237295599999996</v>
      </c>
      <c r="T164" s="1088">
        <v>2.4161116000000002</v>
      </c>
      <c r="U164" s="1088">
        <v>13.054523699999999</v>
      </c>
      <c r="V164" s="1088">
        <v>0.3301615</v>
      </c>
      <c r="W164" s="1088">
        <v>0.22299505999999997</v>
      </c>
      <c r="X164" s="1089">
        <v>1204.7578701800001</v>
      </c>
      <c r="Y164" s="1090">
        <v>42236.443205180003</v>
      </c>
      <c r="Z164" s="1075"/>
      <c r="AA164" s="1079"/>
      <c r="AB164" s="1079"/>
      <c r="AC164" s="1076"/>
    </row>
    <row r="165" spans="1:29" ht="26.25" customHeight="1" x14ac:dyDescent="0.25">
      <c r="A165" s="1086">
        <v>44105</v>
      </c>
      <c r="B165" s="1087">
        <v>438.19234999999998</v>
      </c>
      <c r="C165" s="1088">
        <v>262.80459999999999</v>
      </c>
      <c r="D165" s="1088">
        <v>411.36385000000001</v>
      </c>
      <c r="E165" s="1088">
        <v>1751.2882999999999</v>
      </c>
      <c r="F165" s="1088">
        <v>1949.6918000000001</v>
      </c>
      <c r="G165" s="1088">
        <v>5249.8055000000004</v>
      </c>
      <c r="H165" s="1088">
        <v>27396.088</v>
      </c>
      <c r="I165" s="1088">
        <v>3902.89</v>
      </c>
      <c r="J165" s="1089">
        <v>41362.124400000001</v>
      </c>
      <c r="K165" s="1087">
        <v>9.4629429700000003</v>
      </c>
      <c r="L165" s="1088">
        <v>13.2912</v>
      </c>
      <c r="M165" s="1088">
        <v>279.27875999999998</v>
      </c>
      <c r="N165" s="1088">
        <v>397.99392999999998</v>
      </c>
      <c r="O165" s="1088">
        <v>177.993415</v>
      </c>
      <c r="P165" s="1088">
        <v>208.61995400000001</v>
      </c>
      <c r="Q165" s="1088">
        <v>43.864180500000003</v>
      </c>
      <c r="R165" s="1088">
        <v>6.3253180000000002</v>
      </c>
      <c r="S165" s="1088">
        <v>54.290485400000001</v>
      </c>
      <c r="T165" s="1088">
        <v>2.4156575</v>
      </c>
      <c r="U165" s="1088">
        <v>13.06881415</v>
      </c>
      <c r="V165" s="1088">
        <v>0.3301499</v>
      </c>
      <c r="W165" s="1088">
        <v>0.22299379999999999</v>
      </c>
      <c r="X165" s="1089">
        <v>1207.1548012200001</v>
      </c>
      <c r="Y165" s="1090">
        <v>42569.279201220001</v>
      </c>
      <c r="Z165" s="1075"/>
      <c r="AA165" s="1079"/>
      <c r="AB165" s="1079"/>
      <c r="AC165" s="1076"/>
    </row>
    <row r="166" spans="1:29" ht="26.25" customHeight="1" x14ac:dyDescent="0.25">
      <c r="A166" s="1086">
        <v>44136</v>
      </c>
      <c r="B166" s="1087">
        <v>436.87684999999999</v>
      </c>
      <c r="C166" s="1088">
        <v>263.3175</v>
      </c>
      <c r="D166" s="1088">
        <v>413.27249999999998</v>
      </c>
      <c r="E166" s="1088">
        <v>1761.5893000000001</v>
      </c>
      <c r="F166" s="1088">
        <v>1971.4318000000001</v>
      </c>
      <c r="G166" s="1088">
        <v>5478.6890000000003</v>
      </c>
      <c r="H166" s="1088">
        <v>27285.065999999999</v>
      </c>
      <c r="I166" s="1088">
        <v>3953.556</v>
      </c>
      <c r="J166" s="1089">
        <v>41563.798949999997</v>
      </c>
      <c r="K166" s="1087">
        <v>9.4797429700000002</v>
      </c>
      <c r="L166" s="1088">
        <v>13.292450000000001</v>
      </c>
      <c r="M166" s="1088">
        <v>281.77679999999998</v>
      </c>
      <c r="N166" s="1088">
        <v>395.26062999999999</v>
      </c>
      <c r="O166" s="1088">
        <v>176.23309</v>
      </c>
      <c r="P166" s="1088">
        <v>208.21257199999999</v>
      </c>
      <c r="Q166" s="1088">
        <v>43.845710500000003</v>
      </c>
      <c r="R166" s="1088">
        <v>6.3250960000000003</v>
      </c>
      <c r="S166" s="1088">
        <v>54.314111400000009</v>
      </c>
      <c r="T166" s="1088">
        <v>2.4155682999999999</v>
      </c>
      <c r="U166" s="1088">
        <v>13.08550825</v>
      </c>
      <c r="V166" s="1088">
        <v>0.33014085999999998</v>
      </c>
      <c r="W166" s="1088">
        <v>0.22299285999999999</v>
      </c>
      <c r="X166" s="1089">
        <v>1204.79141314</v>
      </c>
      <c r="Y166" s="1090">
        <f>X166+J166</f>
        <v>42768.59036314</v>
      </c>
      <c r="Z166" s="1075"/>
      <c r="AA166" s="1079"/>
      <c r="AB166" s="1079"/>
      <c r="AC166" s="1076"/>
    </row>
    <row r="167" spans="1:29" ht="26.25" customHeight="1" x14ac:dyDescent="0.25">
      <c r="A167" s="1086">
        <v>44166</v>
      </c>
      <c r="B167" s="1087">
        <v>435.454925</v>
      </c>
      <c r="C167" s="1088">
        <v>263.87635</v>
      </c>
      <c r="D167" s="1088">
        <v>417.82074999999998</v>
      </c>
      <c r="E167" s="1088">
        <v>1985.4139</v>
      </c>
      <c r="F167" s="1088">
        <v>2296.77</v>
      </c>
      <c r="G167" s="1088">
        <v>6741.9714999999997</v>
      </c>
      <c r="H167" s="1088">
        <v>29128.797999999999</v>
      </c>
      <c r="I167" s="1088">
        <v>4528.2579999999998</v>
      </c>
      <c r="J167" s="1089">
        <v>45798.363425000003</v>
      </c>
      <c r="K167" s="1087">
        <v>9.4838629700000006</v>
      </c>
      <c r="L167" s="1088">
        <v>13.293200000000001</v>
      </c>
      <c r="M167" s="1088">
        <v>290.33825999999999</v>
      </c>
      <c r="N167" s="1088">
        <v>400.80342999999999</v>
      </c>
      <c r="O167" s="1088">
        <v>178.140005</v>
      </c>
      <c r="P167" s="1088">
        <v>209.199817</v>
      </c>
      <c r="Q167" s="1088">
        <v>43.904316000000001</v>
      </c>
      <c r="R167" s="1088">
        <v>6.3241420000000002</v>
      </c>
      <c r="S167" s="1088">
        <v>54.421084799999996</v>
      </c>
      <c r="T167" s="1088">
        <v>2.4154073999999999</v>
      </c>
      <c r="U167" s="1088">
        <v>13.119683849999999</v>
      </c>
      <c r="V167" s="1088">
        <v>0.33014072</v>
      </c>
      <c r="W167" s="1088">
        <v>0.22299195999999999</v>
      </c>
      <c r="X167" s="1089">
        <v>1221.9933417</v>
      </c>
      <c r="Y167" s="1090">
        <f>X167+J167</f>
        <v>47020.356766700002</v>
      </c>
      <c r="Z167" s="1075"/>
      <c r="AA167" s="1079"/>
      <c r="AB167" s="1079"/>
      <c r="AC167" s="1076"/>
    </row>
    <row r="168" spans="1:29" ht="26.25" customHeight="1" x14ac:dyDescent="0.25">
      <c r="A168" s="1086">
        <v>44197</v>
      </c>
      <c r="B168" s="1087">
        <v>434.04275999999999</v>
      </c>
      <c r="C168" s="1088">
        <v>260.93209999999999</v>
      </c>
      <c r="D168" s="1088">
        <v>417.03095000000002</v>
      </c>
      <c r="E168" s="1088">
        <v>1825.9766</v>
      </c>
      <c r="F168" s="1088">
        <v>2047.4495999999999</v>
      </c>
      <c r="G168" s="1088">
        <v>6173.4684999999999</v>
      </c>
      <c r="H168" s="1088">
        <v>28185.749</v>
      </c>
      <c r="I168" s="1088">
        <v>4393.4480000000003</v>
      </c>
      <c r="J168" s="1089">
        <v>43738.09751</v>
      </c>
      <c r="K168" s="1087">
        <v>9.4840629700000001</v>
      </c>
      <c r="L168" s="1088">
        <v>13.293200000000001</v>
      </c>
      <c r="M168" s="1088">
        <v>292.60296</v>
      </c>
      <c r="N168" s="1088">
        <v>403.36025000000001</v>
      </c>
      <c r="O168" s="1088">
        <v>179.16710499999999</v>
      </c>
      <c r="P168" s="1088">
        <v>209.81726900000001</v>
      </c>
      <c r="Q168" s="1088">
        <v>44.0040865</v>
      </c>
      <c r="R168" s="1088">
        <v>6.3241420000000002</v>
      </c>
      <c r="S168" s="1088">
        <v>54.465453799999999</v>
      </c>
      <c r="T168" s="1088">
        <v>2.4154073999999999</v>
      </c>
      <c r="U168" s="1088">
        <v>13.141474199999999</v>
      </c>
      <c r="V168" s="1088">
        <v>0.33014072</v>
      </c>
      <c r="W168" s="1088">
        <v>0.22299204</v>
      </c>
      <c r="X168" s="1089">
        <v>1228.62554363</v>
      </c>
      <c r="Y168" s="1090">
        <f>X168+J168</f>
        <v>44966.723053629998</v>
      </c>
      <c r="Z168" s="1075"/>
      <c r="AA168" s="1079"/>
      <c r="AB168" s="1079"/>
      <c r="AC168" s="1076"/>
    </row>
    <row r="169" spans="1:29" ht="26.25" customHeight="1" x14ac:dyDescent="0.25">
      <c r="A169" s="1086">
        <v>44228</v>
      </c>
      <c r="B169" s="1087">
        <v>433.07594499999999</v>
      </c>
      <c r="C169" s="1088">
        <v>259.61599999999999</v>
      </c>
      <c r="D169" s="1088">
        <v>414.2201</v>
      </c>
      <c r="E169" s="1088">
        <v>1779.6907000000001</v>
      </c>
      <c r="F169" s="1088">
        <v>1965.1596</v>
      </c>
      <c r="G169" s="1088">
        <v>5793.5550000000003</v>
      </c>
      <c r="H169" s="1088">
        <v>27739.055</v>
      </c>
      <c r="I169" s="1088">
        <v>4413.71</v>
      </c>
      <c r="J169" s="1089">
        <v>42798.082345000003</v>
      </c>
      <c r="K169" s="1087">
        <v>9.4842629700000014</v>
      </c>
      <c r="L169" s="1088">
        <v>13.293699999999999</v>
      </c>
      <c r="M169" s="1088">
        <v>291.65848</v>
      </c>
      <c r="N169" s="1088">
        <v>403.90663999999998</v>
      </c>
      <c r="O169" s="1088">
        <v>179.58129</v>
      </c>
      <c r="P169" s="1088">
        <v>210.13382200000001</v>
      </c>
      <c r="Q169" s="1088">
        <v>44.003413999999999</v>
      </c>
      <c r="R169" s="1088">
        <v>6.3241242499999997</v>
      </c>
      <c r="S169" s="1088">
        <v>54.546619999999997</v>
      </c>
      <c r="T169" s="1088">
        <v>2.4153737999999998</v>
      </c>
      <c r="U169" s="1088">
        <v>13.171817449999999</v>
      </c>
      <c r="V169" s="1088">
        <v>0.33013882</v>
      </c>
      <c r="W169" s="1088">
        <v>0.22299119000000001</v>
      </c>
      <c r="X169" s="1089">
        <v>1229.06967448</v>
      </c>
      <c r="Y169" s="1090">
        <f>X169+J169</f>
        <v>44027.152019480003</v>
      </c>
      <c r="Z169" s="1075"/>
      <c r="AA169" s="1079"/>
      <c r="AB169" s="1079"/>
      <c r="AC169" s="1076"/>
    </row>
    <row r="170" spans="1:29" ht="26.25" customHeight="1" x14ac:dyDescent="0.25">
      <c r="A170" s="1086">
        <v>44256</v>
      </c>
      <c r="B170" s="1087">
        <v>432.05441500000001</v>
      </c>
      <c r="C170" s="1088">
        <v>259.82757500000002</v>
      </c>
      <c r="D170" s="1088">
        <v>415.81115</v>
      </c>
      <c r="E170" s="1088">
        <v>1823.711</v>
      </c>
      <c r="F170" s="1088">
        <v>2173.4674</v>
      </c>
      <c r="G170" s="1088">
        <v>5963.1109999999999</v>
      </c>
      <c r="H170" s="1088">
        <v>28572.419000000002</v>
      </c>
      <c r="I170" s="1088">
        <v>4442.3119999999999</v>
      </c>
      <c r="J170" s="1089">
        <v>44082.713539999997</v>
      </c>
      <c r="K170" s="1087">
        <v>9.4844629700000009</v>
      </c>
      <c r="L170" s="1088">
        <v>13.293699999999999</v>
      </c>
      <c r="M170" s="1088">
        <v>293.55817999999999</v>
      </c>
      <c r="N170" s="1088">
        <v>404.19792999999999</v>
      </c>
      <c r="O170" s="1088">
        <v>179.67675</v>
      </c>
      <c r="P170" s="1088">
        <v>210.67364900000001</v>
      </c>
      <c r="Q170" s="1088">
        <v>44.104399000000001</v>
      </c>
      <c r="R170" s="1088">
        <v>6.3241242499999997</v>
      </c>
      <c r="S170" s="1088">
        <v>54.6090996</v>
      </c>
      <c r="T170" s="1088">
        <v>2.4153737999999998</v>
      </c>
      <c r="U170" s="1088">
        <v>13.207285150000001</v>
      </c>
      <c r="V170" s="1088">
        <v>0.33013882</v>
      </c>
      <c r="W170" s="1088">
        <v>0.22299040000000001</v>
      </c>
      <c r="X170" s="1089">
        <v>1232.09508299</v>
      </c>
      <c r="Y170" s="1090">
        <v>45314.80862299</v>
      </c>
      <c r="Z170" s="1075"/>
      <c r="AA170" s="1079"/>
      <c r="AB170" s="1079"/>
      <c r="AC170" s="1076"/>
    </row>
    <row r="171" spans="1:29" ht="26.25" customHeight="1" x14ac:dyDescent="0.25">
      <c r="A171" s="1086">
        <v>44287</v>
      </c>
      <c r="B171" s="1087">
        <v>431.82171</v>
      </c>
      <c r="C171" s="1088">
        <v>259.24007499999999</v>
      </c>
      <c r="D171" s="1088">
        <v>415.73680000000002</v>
      </c>
      <c r="E171" s="1088">
        <v>1875.6987999999999</v>
      </c>
      <c r="F171" s="1088">
        <v>2038.4276</v>
      </c>
      <c r="G171" s="1088">
        <v>6197.8235000000004</v>
      </c>
      <c r="H171" s="1088">
        <v>29027.346000000001</v>
      </c>
      <c r="I171" s="1088">
        <v>4448.4139999999998</v>
      </c>
      <c r="J171" s="1089">
        <v>44694.508484999998</v>
      </c>
      <c r="K171" s="1087">
        <v>9.4844629700000009</v>
      </c>
      <c r="L171" s="1088">
        <v>13.29495</v>
      </c>
      <c r="M171" s="1088">
        <v>295.06711999999999</v>
      </c>
      <c r="N171" s="1088">
        <v>404.79225000000002</v>
      </c>
      <c r="O171" s="1088">
        <v>180.17148</v>
      </c>
      <c r="P171" s="1088">
        <v>211.51389900000001</v>
      </c>
      <c r="Q171" s="1088">
        <v>44.255724000000001</v>
      </c>
      <c r="R171" s="1088">
        <v>6.3241242499999997</v>
      </c>
      <c r="S171" s="1088">
        <v>54.670402000000003</v>
      </c>
      <c r="T171" s="1088">
        <v>2.4153737999999998</v>
      </c>
      <c r="U171" s="1088">
        <v>13.222570749999999</v>
      </c>
      <c r="V171" s="1088">
        <v>0.33013882</v>
      </c>
      <c r="W171" s="1088">
        <v>0.22298949000000001</v>
      </c>
      <c r="X171" s="1089">
        <v>1235.76248508</v>
      </c>
      <c r="Y171" s="1090">
        <v>45930.270970079997</v>
      </c>
      <c r="Z171" s="1075"/>
      <c r="AA171" s="1079"/>
      <c r="AB171" s="1079"/>
      <c r="AC171" s="1076"/>
    </row>
    <row r="172" spans="1:29" ht="26.25" customHeight="1" x14ac:dyDescent="0.25">
      <c r="A172" s="1086">
        <v>44317</v>
      </c>
      <c r="B172" s="1087">
        <v>430.82370500000002</v>
      </c>
      <c r="C172" s="1088">
        <v>259.04627499999998</v>
      </c>
      <c r="D172" s="1088">
        <v>415.88319999999999</v>
      </c>
      <c r="E172" s="1088">
        <v>1908.2189000000001</v>
      </c>
      <c r="F172" s="1088">
        <v>2072.8804</v>
      </c>
      <c r="G172" s="1088">
        <v>6277.9260000000004</v>
      </c>
      <c r="H172" s="1088">
        <v>28973.958999999999</v>
      </c>
      <c r="I172" s="1088">
        <v>4519.9539999999997</v>
      </c>
      <c r="J172" s="1089">
        <v>44858.691480000001</v>
      </c>
      <c r="K172" s="1087">
        <v>9.4846629700000005</v>
      </c>
      <c r="L172" s="1088">
        <v>13.29495</v>
      </c>
      <c r="M172" s="1088">
        <v>301.68943999999999</v>
      </c>
      <c r="N172" s="1088">
        <v>408.54171000000002</v>
      </c>
      <c r="O172" s="1088">
        <v>180.69890000000001</v>
      </c>
      <c r="P172" s="1088">
        <v>212.507901</v>
      </c>
      <c r="Q172" s="1088">
        <v>44.305038500000002</v>
      </c>
      <c r="R172" s="1088">
        <v>6.3238297499999998</v>
      </c>
      <c r="S172" s="1088">
        <v>54.803671999999999</v>
      </c>
      <c r="T172" s="1088">
        <v>2.4151734</v>
      </c>
      <c r="U172" s="1088">
        <v>13.259598449999999</v>
      </c>
      <c r="V172" s="1088">
        <v>0.33013762000000002</v>
      </c>
      <c r="W172" s="1088">
        <v>0.22298817000000001</v>
      </c>
      <c r="X172" s="1089">
        <v>1247.8750018599999</v>
      </c>
      <c r="Y172" s="1090">
        <v>46106.566481859998</v>
      </c>
      <c r="Z172" s="1075"/>
      <c r="AA172" s="1079"/>
      <c r="AB172" s="1079"/>
      <c r="AC172" s="1076"/>
    </row>
    <row r="173" spans="1:29" ht="26.25" customHeight="1" x14ac:dyDescent="0.25">
      <c r="A173" s="1086">
        <v>44348</v>
      </c>
      <c r="B173" s="1087">
        <v>429.76576</v>
      </c>
      <c r="C173" s="1088">
        <v>256.70954999999998</v>
      </c>
      <c r="D173" s="1088">
        <v>412.93565000000001</v>
      </c>
      <c r="E173" s="1088">
        <v>1868.3956000000001</v>
      </c>
      <c r="F173" s="1088">
        <v>2007.4061999999999</v>
      </c>
      <c r="G173" s="1088">
        <v>6163.1549999999997</v>
      </c>
      <c r="H173" s="1088">
        <v>28741.382000000001</v>
      </c>
      <c r="I173" s="1088">
        <v>4573.9859999999999</v>
      </c>
      <c r="J173" s="1089">
        <v>44453.735760000003</v>
      </c>
      <c r="K173" s="1087">
        <v>9.4871529700000004</v>
      </c>
      <c r="L173" s="1088">
        <v>13.29495</v>
      </c>
      <c r="M173" s="1088">
        <v>304.24493999999999</v>
      </c>
      <c r="N173" s="1088">
        <v>409.67439000000002</v>
      </c>
      <c r="O173" s="1088">
        <v>181.14629500000001</v>
      </c>
      <c r="P173" s="1088">
        <v>213.12751700000001</v>
      </c>
      <c r="Q173" s="1088">
        <v>44.455896000000003</v>
      </c>
      <c r="R173" s="1088">
        <v>6.3234757500000001</v>
      </c>
      <c r="S173" s="1088">
        <v>54.885735200000006</v>
      </c>
      <c r="T173" s="1088">
        <v>2.4150654</v>
      </c>
      <c r="U173" s="1088">
        <v>13.294962999999999</v>
      </c>
      <c r="V173" s="1088">
        <v>0.33013315999999998</v>
      </c>
      <c r="W173" s="1088">
        <v>0.22298703</v>
      </c>
      <c r="X173" s="1089">
        <v>1252.90050051</v>
      </c>
      <c r="Y173" s="1090">
        <v>45706.63626051</v>
      </c>
      <c r="Z173" s="1075"/>
      <c r="AA173" s="1079"/>
      <c r="AB173" s="1079"/>
      <c r="AC173" s="1076"/>
    </row>
    <row r="174" spans="1:29" ht="26.25" customHeight="1" x14ac:dyDescent="0.25">
      <c r="A174" s="1086">
        <v>44378</v>
      </c>
      <c r="B174" s="1087">
        <v>428.69915500000002</v>
      </c>
      <c r="C174" s="1088">
        <v>254.82707500000001</v>
      </c>
      <c r="D174" s="1088">
        <v>409.93810000000002</v>
      </c>
      <c r="E174" s="1088">
        <v>1851.2828999999999</v>
      </c>
      <c r="F174" s="1088">
        <v>2016.578</v>
      </c>
      <c r="G174" s="1088">
        <v>6009.1734999999999</v>
      </c>
      <c r="H174" s="1088">
        <v>28992.077000000001</v>
      </c>
      <c r="I174" s="1088">
        <v>4625.8900000000003</v>
      </c>
      <c r="J174" s="1089">
        <v>44588.465730000004</v>
      </c>
      <c r="K174" s="1087">
        <v>9.4924779700000013</v>
      </c>
      <c r="L174" s="1088">
        <v>13.29495</v>
      </c>
      <c r="M174" s="1088">
        <v>309.99678</v>
      </c>
      <c r="N174" s="1088">
        <v>409.96456999999998</v>
      </c>
      <c r="O174" s="1088">
        <v>181.3252</v>
      </c>
      <c r="P174" s="1088">
        <v>213.427638</v>
      </c>
      <c r="Q174" s="1088">
        <v>44.596867500000002</v>
      </c>
      <c r="R174" s="1088">
        <v>6.3234757500000001</v>
      </c>
      <c r="S174" s="1088">
        <v>55.027039000000002</v>
      </c>
      <c r="T174" s="1088">
        <v>2.4150654</v>
      </c>
      <c r="U174" s="1088">
        <v>13.3302438</v>
      </c>
      <c r="V174" s="1088">
        <v>0.33013315999999998</v>
      </c>
      <c r="W174" s="1088">
        <v>0.22298576000000001</v>
      </c>
      <c r="X174" s="1089">
        <v>1259.74442634</v>
      </c>
      <c r="Y174" s="1090">
        <v>45848.210156340007</v>
      </c>
      <c r="Z174" s="1075"/>
      <c r="AA174" s="1079"/>
      <c r="AB174" s="1079"/>
      <c r="AC174" s="1076"/>
    </row>
    <row r="175" spans="1:29" ht="26.25" customHeight="1" x14ac:dyDescent="0.25">
      <c r="A175" s="1086">
        <v>44409</v>
      </c>
      <c r="B175" s="1087">
        <v>427.8</v>
      </c>
      <c r="C175" s="1088">
        <v>254.8</v>
      </c>
      <c r="D175" s="1088">
        <v>411.3</v>
      </c>
      <c r="E175" s="1088">
        <v>1881.3</v>
      </c>
      <c r="F175" s="1088">
        <v>1974.8</v>
      </c>
      <c r="G175" s="1088">
        <v>5978.8</v>
      </c>
      <c r="H175" s="1088">
        <v>29069.599999999999</v>
      </c>
      <c r="I175" s="1088">
        <v>4676.2</v>
      </c>
      <c r="J175" s="1089">
        <v>44674.6</v>
      </c>
      <c r="K175" s="1087">
        <v>9.5</v>
      </c>
      <c r="L175" s="1088">
        <v>13.3</v>
      </c>
      <c r="M175" s="1088">
        <v>311.2</v>
      </c>
      <c r="N175" s="1088">
        <v>410.5</v>
      </c>
      <c r="O175" s="1088">
        <v>181.3</v>
      </c>
      <c r="P175" s="1088">
        <v>213.9</v>
      </c>
      <c r="Q175" s="1088">
        <v>44.6</v>
      </c>
      <c r="R175" s="1088">
        <v>6.3</v>
      </c>
      <c r="S175" s="1088">
        <v>55.1</v>
      </c>
      <c r="T175" s="1088">
        <v>2.4</v>
      </c>
      <c r="U175" s="1088">
        <v>13.4</v>
      </c>
      <c r="V175" s="1088">
        <v>0.3</v>
      </c>
      <c r="W175" s="1088">
        <v>0.2</v>
      </c>
      <c r="X175" s="1089">
        <v>1262.2</v>
      </c>
      <c r="Y175" s="1090">
        <v>45936.9</v>
      </c>
      <c r="Z175" s="1075"/>
      <c r="AA175" s="1079"/>
      <c r="AB175" s="1079"/>
      <c r="AC175" s="1076"/>
    </row>
    <row r="176" spans="1:29" ht="26.25" customHeight="1" x14ac:dyDescent="0.25">
      <c r="A176" s="1086">
        <v>44440</v>
      </c>
      <c r="B176" s="1087">
        <v>426.6</v>
      </c>
      <c r="C176" s="1088">
        <v>253</v>
      </c>
      <c r="D176" s="1088">
        <v>408.8</v>
      </c>
      <c r="E176" s="1088">
        <v>1825.9</v>
      </c>
      <c r="F176" s="1088">
        <v>1952.3</v>
      </c>
      <c r="G176" s="1088">
        <v>5877.8</v>
      </c>
      <c r="H176" s="1088">
        <v>28865.3</v>
      </c>
      <c r="I176" s="1088">
        <v>4772.7</v>
      </c>
      <c r="J176" s="1089">
        <v>44382.5</v>
      </c>
      <c r="K176" s="1087">
        <v>9.5</v>
      </c>
      <c r="L176" s="1088">
        <v>13.3</v>
      </c>
      <c r="M176" s="1088">
        <v>316.39999999999998</v>
      </c>
      <c r="N176" s="1088">
        <v>413.1</v>
      </c>
      <c r="O176" s="1088">
        <v>181.6</v>
      </c>
      <c r="P176" s="1088">
        <v>214.7</v>
      </c>
      <c r="Q176" s="1088">
        <v>44.8</v>
      </c>
      <c r="R176" s="1088">
        <v>6.3</v>
      </c>
      <c r="S176" s="1088">
        <v>55.3</v>
      </c>
      <c r="T176" s="1088">
        <v>2.4</v>
      </c>
      <c r="U176" s="1088">
        <v>13.4</v>
      </c>
      <c r="V176" s="1088">
        <v>0.3</v>
      </c>
      <c r="W176" s="1088">
        <v>0.2</v>
      </c>
      <c r="X176" s="1089">
        <v>1271.4000000000001</v>
      </c>
      <c r="Y176" s="1090">
        <f>J176+X176</f>
        <v>45653.9</v>
      </c>
      <c r="Z176" s="1075"/>
      <c r="AA176" s="1079"/>
      <c r="AB176" s="1079"/>
      <c r="AC176" s="1076"/>
    </row>
    <row r="177" spans="1:29" ht="26.25" customHeight="1" x14ac:dyDescent="0.25">
      <c r="A177" s="1086">
        <v>44470</v>
      </c>
      <c r="B177" s="1091">
        <v>425.66</v>
      </c>
      <c r="C177" s="1092">
        <v>252.8</v>
      </c>
      <c r="D177" s="1092">
        <v>409.1</v>
      </c>
      <c r="E177" s="1092">
        <v>1896.03</v>
      </c>
      <c r="F177" s="1088">
        <v>2039.42</v>
      </c>
      <c r="G177" s="1088">
        <v>5909.17</v>
      </c>
      <c r="H177" s="1088">
        <v>29957.39</v>
      </c>
      <c r="I177" s="1088">
        <v>4880.54</v>
      </c>
      <c r="J177" s="1089">
        <f>SUM(B177:I177)</f>
        <v>45770.11</v>
      </c>
      <c r="K177" s="1091">
        <v>9.5</v>
      </c>
      <c r="L177" s="1092">
        <v>13.3</v>
      </c>
      <c r="M177" s="1088">
        <v>321.75</v>
      </c>
      <c r="N177" s="1088">
        <v>415.8</v>
      </c>
      <c r="O177" s="1088">
        <v>181.88</v>
      </c>
      <c r="P177" s="1088">
        <v>215.77</v>
      </c>
      <c r="Q177" s="1088">
        <v>44.9</v>
      </c>
      <c r="R177" s="1088">
        <v>6.3</v>
      </c>
      <c r="S177" s="1088">
        <v>55.4</v>
      </c>
      <c r="T177" s="1088">
        <v>2.4</v>
      </c>
      <c r="U177" s="1088">
        <v>13.5</v>
      </c>
      <c r="V177" s="1088">
        <v>0.3</v>
      </c>
      <c r="W177" s="1088">
        <v>0.2</v>
      </c>
      <c r="X177" s="1089">
        <f>SUM(K177:W177)</f>
        <v>1281.0000000000002</v>
      </c>
      <c r="Y177" s="1093">
        <f>J177+X177</f>
        <v>47051.11</v>
      </c>
      <c r="Z177" s="1075"/>
      <c r="AA177" s="1079"/>
      <c r="AB177" s="1079"/>
      <c r="AC177" s="1076"/>
    </row>
    <row r="178" spans="1:29" ht="26.25" customHeight="1" x14ac:dyDescent="0.25">
      <c r="A178" s="1086">
        <v>44501</v>
      </c>
      <c r="B178" s="1091">
        <v>424.4</v>
      </c>
      <c r="C178" s="1092">
        <v>263</v>
      </c>
      <c r="D178" s="1092">
        <v>426.4</v>
      </c>
      <c r="E178" s="1092">
        <v>1900.9</v>
      </c>
      <c r="F178" s="1088">
        <v>2073.1999999999998</v>
      </c>
      <c r="G178" s="1088">
        <v>5969.5</v>
      </c>
      <c r="H178" s="1088">
        <v>29904.400000000001</v>
      </c>
      <c r="I178" s="1088">
        <v>5000</v>
      </c>
      <c r="J178" s="1089">
        <f>SUM(B178:I178)</f>
        <v>45961.8</v>
      </c>
      <c r="K178" s="1091">
        <v>9.5</v>
      </c>
      <c r="L178" s="1092">
        <v>13.3</v>
      </c>
      <c r="M178" s="1088">
        <v>327.39999999999998</v>
      </c>
      <c r="N178" s="1088">
        <v>419.1</v>
      </c>
      <c r="O178" s="1088">
        <v>184.1</v>
      </c>
      <c r="P178" s="1088">
        <v>217.1</v>
      </c>
      <c r="Q178" s="1088">
        <v>45.1</v>
      </c>
      <c r="R178" s="1088">
        <v>6.3</v>
      </c>
      <c r="S178" s="1088">
        <v>55.5</v>
      </c>
      <c r="T178" s="1088">
        <v>2.4</v>
      </c>
      <c r="U178" s="1088">
        <v>13.5</v>
      </c>
      <c r="V178" s="1088">
        <v>0.3</v>
      </c>
      <c r="W178" s="1088">
        <v>0.2</v>
      </c>
      <c r="X178" s="1089">
        <v>1293.8</v>
      </c>
      <c r="Y178" s="1093">
        <f t="shared" ref="Y178:Y179" si="0">J178+X178</f>
        <v>47255.600000000006</v>
      </c>
      <c r="Z178" s="1075"/>
      <c r="AA178" s="1079"/>
      <c r="AB178" s="1079"/>
      <c r="AC178" s="1076"/>
    </row>
    <row r="179" spans="1:29" ht="26.25" customHeight="1" thickBot="1" x14ac:dyDescent="0.3">
      <c r="A179" s="1094">
        <v>44531</v>
      </c>
      <c r="B179" s="1095">
        <v>422.7</v>
      </c>
      <c r="C179" s="1096">
        <v>273.39999999999998</v>
      </c>
      <c r="D179" s="1096">
        <v>442.2</v>
      </c>
      <c r="E179" s="1096">
        <v>2000.6</v>
      </c>
      <c r="F179" s="1097">
        <v>2340.5</v>
      </c>
      <c r="G179" s="1097">
        <v>6708.7</v>
      </c>
      <c r="H179" s="1097">
        <v>31973.8</v>
      </c>
      <c r="I179" s="1097">
        <v>5172.2</v>
      </c>
      <c r="J179" s="1098">
        <f>SUM(B179:I179)</f>
        <v>49334.099999999991</v>
      </c>
      <c r="K179" s="1095">
        <v>9.5</v>
      </c>
      <c r="L179" s="1096">
        <v>13.3</v>
      </c>
      <c r="M179" s="1097">
        <v>334.9</v>
      </c>
      <c r="N179" s="1097">
        <v>425.8</v>
      </c>
      <c r="O179" s="1097">
        <v>186.3</v>
      </c>
      <c r="P179" s="1097">
        <v>218.9</v>
      </c>
      <c r="Q179" s="1097">
        <v>45.3</v>
      </c>
      <c r="R179" s="1097">
        <v>6.3</v>
      </c>
      <c r="S179" s="1097">
        <v>55.7</v>
      </c>
      <c r="T179" s="1097">
        <v>2.4</v>
      </c>
      <c r="U179" s="1097">
        <v>13.6</v>
      </c>
      <c r="V179" s="1097">
        <v>0.3</v>
      </c>
      <c r="W179" s="1097">
        <v>0.2</v>
      </c>
      <c r="X179" s="1098">
        <f>SUM(K179:W179)</f>
        <v>1312.5</v>
      </c>
      <c r="Y179" s="1099">
        <f t="shared" si="0"/>
        <v>50646.599999999991</v>
      </c>
      <c r="Z179" s="1075"/>
      <c r="AA179" s="1079"/>
      <c r="AB179" s="1079"/>
      <c r="AC179" s="1076"/>
    </row>
    <row r="180" spans="1:29" s="1106" customFormat="1" ht="18.75" customHeight="1" thickTop="1" x14ac:dyDescent="0.25">
      <c r="A180" s="410" t="s">
        <v>386</v>
      </c>
      <c r="B180" s="1100"/>
      <c r="C180" s="1100"/>
      <c r="D180" s="1100"/>
      <c r="E180" s="1100"/>
      <c r="F180" s="1100"/>
      <c r="G180" s="1100"/>
      <c r="H180" s="1100"/>
      <c r="I180" s="1100"/>
      <c r="J180" s="1101"/>
      <c r="K180" s="1100"/>
      <c r="L180" s="1100"/>
      <c r="M180" s="1100"/>
      <c r="N180" s="1100"/>
      <c r="O180" s="1100"/>
      <c r="P180" s="1100"/>
      <c r="Q180" s="1100"/>
      <c r="R180" s="1100"/>
      <c r="S180" s="1100"/>
      <c r="T180" s="1100"/>
      <c r="U180" s="1100"/>
      <c r="V180" s="1100"/>
      <c r="W180" s="1100"/>
      <c r="X180" s="1101"/>
      <c r="Y180" s="1102"/>
      <c r="Z180" s="1103"/>
      <c r="AA180" s="1104"/>
      <c r="AB180" s="1105"/>
      <c r="AC180" s="1105"/>
    </row>
    <row r="181" spans="1:29" s="1106" customFormat="1" ht="16.5" customHeight="1" x14ac:dyDescent="0.25">
      <c r="A181" s="410" t="s">
        <v>3411</v>
      </c>
      <c r="B181" s="1107"/>
      <c r="C181" s="1107"/>
      <c r="D181" s="1107"/>
      <c r="E181" s="1108"/>
      <c r="F181" s="1107"/>
      <c r="G181" s="1109"/>
      <c r="H181" s="1107"/>
      <c r="I181" s="1107"/>
      <c r="J181" s="1107"/>
      <c r="K181" s="1108"/>
      <c r="L181" s="1107"/>
      <c r="M181" s="1110"/>
      <c r="N181" s="1107"/>
      <c r="O181" s="1107"/>
      <c r="P181" s="1107"/>
      <c r="Q181" s="1108"/>
      <c r="R181" s="1107"/>
      <c r="S181" s="1111"/>
      <c r="T181" s="1109"/>
      <c r="U181" s="1110"/>
      <c r="V181" s="1110"/>
      <c r="W181" s="1107"/>
      <c r="X181" s="1112"/>
      <c r="Y181" s="1105"/>
      <c r="AA181" s="1105"/>
      <c r="AB181" s="1105"/>
      <c r="AC181" s="1105"/>
    </row>
    <row r="182" spans="1:29" x14ac:dyDescent="0.25">
      <c r="F182" s="1114"/>
      <c r="J182" s="1081"/>
      <c r="M182" s="1115"/>
      <c r="O182" s="1081"/>
      <c r="P182" s="1116"/>
      <c r="R182" s="1117"/>
      <c r="S182" s="1117"/>
      <c r="T182" s="1118"/>
      <c r="U182" s="1118"/>
      <c r="V182" s="1119"/>
      <c r="W182" s="1119"/>
      <c r="X182" s="1116"/>
      <c r="Y182" s="1076"/>
      <c r="AA182" s="1076"/>
      <c r="AB182" s="1076"/>
      <c r="AC182" s="1076"/>
    </row>
    <row r="183" spans="1:29" x14ac:dyDescent="0.25">
      <c r="D183" s="1118"/>
      <c r="E183" s="1118"/>
      <c r="F183" s="1118"/>
      <c r="G183" s="1118"/>
      <c r="H183" s="1118"/>
      <c r="I183" s="1118"/>
      <c r="J183" s="1119"/>
      <c r="O183" s="1119"/>
      <c r="Q183" s="1119"/>
      <c r="S183" s="1118"/>
      <c r="X183" s="1120"/>
      <c r="AA183" s="1076"/>
      <c r="AB183" s="1076"/>
      <c r="AC183" s="1076"/>
    </row>
    <row r="184" spans="1:29" x14ac:dyDescent="0.25">
      <c r="J184" s="1081"/>
      <c r="K184" s="1081"/>
      <c r="L184" s="1081"/>
      <c r="M184" s="1081"/>
      <c r="N184" s="1081"/>
      <c r="O184" s="1081"/>
      <c r="P184" s="1081"/>
      <c r="Q184" s="1081"/>
      <c r="R184" s="1081"/>
      <c r="S184" s="1081"/>
      <c r="T184" s="1081"/>
      <c r="U184" s="1081"/>
      <c r="V184" s="1081"/>
      <c r="X184" s="1121"/>
      <c r="AA184" s="1076"/>
      <c r="AB184" s="1076"/>
      <c r="AC184" s="1076"/>
    </row>
    <row r="185" spans="1:29" x14ac:dyDescent="0.25">
      <c r="I185" s="1113" t="s">
        <v>3412</v>
      </c>
      <c r="AA185" s="1076"/>
      <c r="AB185" s="1076"/>
      <c r="AC185" s="1076"/>
    </row>
    <row r="186" spans="1:29" x14ac:dyDescent="0.25">
      <c r="AA186" s="1076"/>
      <c r="AB186" s="1076"/>
      <c r="AC186" s="1076"/>
    </row>
    <row r="187" spans="1:29" x14ac:dyDescent="0.25">
      <c r="AA187" s="1076"/>
      <c r="AB187" s="1076"/>
      <c r="AC187" s="1076"/>
    </row>
    <row r="188" spans="1:29" x14ac:dyDescent="0.25">
      <c r="AA188" s="1076"/>
      <c r="AB188" s="1076"/>
      <c r="AC188" s="1076"/>
    </row>
    <row r="189" spans="1:29" x14ac:dyDescent="0.25">
      <c r="AA189" s="1076"/>
      <c r="AB189" s="1076"/>
      <c r="AC189" s="1076"/>
    </row>
    <row r="190" spans="1:29" x14ac:dyDescent="0.25">
      <c r="AA190" s="1076"/>
      <c r="AB190" s="1076"/>
      <c r="AC190" s="1076"/>
    </row>
    <row r="191" spans="1:29" x14ac:dyDescent="0.25">
      <c r="AA191" s="1076"/>
      <c r="AB191" s="1076"/>
      <c r="AC191" s="1076"/>
    </row>
    <row r="192" spans="1:29" x14ac:dyDescent="0.25">
      <c r="AA192" s="1076"/>
      <c r="AB192" s="1076"/>
      <c r="AC192" s="1076"/>
    </row>
    <row r="193" spans="27:29" x14ac:dyDescent="0.25">
      <c r="AA193" s="1076"/>
      <c r="AB193" s="1076"/>
      <c r="AC193" s="1076"/>
    </row>
    <row r="194" spans="27:29" x14ac:dyDescent="0.25">
      <c r="AA194" s="1076"/>
      <c r="AC194" s="1076"/>
    </row>
    <row r="195" spans="27:29" x14ac:dyDescent="0.25">
      <c r="AA195" s="1076"/>
      <c r="AC195" s="1076"/>
    </row>
    <row r="196" spans="27:29" x14ac:dyDescent="0.25">
      <c r="AA196" s="1076"/>
    </row>
    <row r="197" spans="27:29" x14ac:dyDescent="0.25">
      <c r="AA197" s="1076"/>
    </row>
    <row r="198" spans="27:29" x14ac:dyDescent="0.25">
      <c r="AA198" s="1076"/>
    </row>
    <row r="199" spans="27:29" x14ac:dyDescent="0.25">
      <c r="AA199" s="1076"/>
    </row>
    <row r="200" spans="27:29" x14ac:dyDescent="0.25">
      <c r="AA200" s="1076"/>
    </row>
    <row r="201" spans="27:29" x14ac:dyDescent="0.25">
      <c r="AA201" s="1076"/>
    </row>
    <row r="202" spans="27:29" x14ac:dyDescent="0.25">
      <c r="AA202" s="1076"/>
    </row>
    <row r="203" spans="27:29" x14ac:dyDescent="0.25">
      <c r="AA203" s="1076"/>
    </row>
    <row r="204" spans="27:29" x14ac:dyDescent="0.25">
      <c r="AA204" s="1076"/>
    </row>
    <row r="205" spans="27:29" x14ac:dyDescent="0.25">
      <c r="AA205" s="1076"/>
    </row>
    <row r="206" spans="27:29" x14ac:dyDescent="0.25">
      <c r="AA206" s="1076"/>
    </row>
    <row r="207" spans="27:29" x14ac:dyDescent="0.25">
      <c r="AA207" s="1076"/>
    </row>
    <row r="208" spans="27:29" x14ac:dyDescent="0.25">
      <c r="AA208" s="1076"/>
    </row>
    <row r="209" spans="27:27" x14ac:dyDescent="0.25">
      <c r="AA209" s="1076"/>
    </row>
    <row r="210" spans="27:27" x14ac:dyDescent="0.25">
      <c r="AA210" s="1076"/>
    </row>
    <row r="211" spans="27:27" x14ac:dyDescent="0.25">
      <c r="AA211" s="1076"/>
    </row>
    <row r="212" spans="27:27" x14ac:dyDescent="0.25">
      <c r="AA212" s="1076"/>
    </row>
    <row r="213" spans="27:27" x14ac:dyDescent="0.25">
      <c r="AA213" s="1076"/>
    </row>
    <row r="214" spans="27:27" x14ac:dyDescent="0.25">
      <c r="AA214" s="1076"/>
    </row>
    <row r="215" spans="27:27" x14ac:dyDescent="0.25">
      <c r="AA215" s="1076"/>
    </row>
    <row r="216" spans="27:27" x14ac:dyDescent="0.25">
      <c r="AA216" s="1076"/>
    </row>
    <row r="217" spans="27:27" x14ac:dyDescent="0.25">
      <c r="AA217" s="1076"/>
    </row>
    <row r="218" spans="27:27" x14ac:dyDescent="0.25">
      <c r="AA218" s="1076"/>
    </row>
    <row r="219" spans="27:27" x14ac:dyDescent="0.25">
      <c r="AA219" s="1076"/>
    </row>
    <row r="220" spans="27:27" x14ac:dyDescent="0.25">
      <c r="AA220" s="1076"/>
    </row>
    <row r="221" spans="27:27" x14ac:dyDescent="0.25">
      <c r="AA221" s="1076"/>
    </row>
    <row r="222" spans="27:27" x14ac:dyDescent="0.25">
      <c r="AA222" s="1076"/>
    </row>
    <row r="223" spans="27:27" x14ac:dyDescent="0.25">
      <c r="AA223" s="1076"/>
    </row>
    <row r="224" spans="27:27" x14ac:dyDescent="0.25">
      <c r="AA224" s="1076"/>
    </row>
    <row r="225" spans="27:27" x14ac:dyDescent="0.25">
      <c r="AA225" s="1076"/>
    </row>
    <row r="226" spans="27:27" x14ac:dyDescent="0.25">
      <c r="AA226" s="1076"/>
    </row>
    <row r="227" spans="27:27" x14ac:dyDescent="0.25">
      <c r="AA227" s="1076"/>
    </row>
    <row r="228" spans="27:27" x14ac:dyDescent="0.25">
      <c r="AA228" s="1076"/>
    </row>
    <row r="229" spans="27:27" x14ac:dyDescent="0.25">
      <c r="AA229" s="1076"/>
    </row>
    <row r="230" spans="27:27" x14ac:dyDescent="0.25">
      <c r="AA230" s="1076"/>
    </row>
    <row r="231" spans="27:27" x14ac:dyDescent="0.25">
      <c r="AA231" s="1076"/>
    </row>
    <row r="232" spans="27:27" x14ac:dyDescent="0.25">
      <c r="AA232" s="1076"/>
    </row>
    <row r="233" spans="27:27" x14ac:dyDescent="0.25">
      <c r="AA233" s="1076"/>
    </row>
    <row r="234" spans="27:27" x14ac:dyDescent="0.25">
      <c r="AA234" s="1076"/>
    </row>
    <row r="235" spans="27:27" x14ac:dyDescent="0.25">
      <c r="AA235" s="1076"/>
    </row>
    <row r="236" spans="27:27" x14ac:dyDescent="0.25">
      <c r="AA236" s="1076"/>
    </row>
    <row r="237" spans="27:27" x14ac:dyDescent="0.25">
      <c r="AA237" s="1076"/>
    </row>
    <row r="238" spans="27:27" x14ac:dyDescent="0.25">
      <c r="AA238" s="1076"/>
    </row>
    <row r="239" spans="27:27" x14ac:dyDescent="0.25">
      <c r="AA239" s="1076"/>
    </row>
    <row r="240" spans="27:27" x14ac:dyDescent="0.25">
      <c r="AA240" s="1076"/>
    </row>
    <row r="241" spans="27:27" x14ac:dyDescent="0.25">
      <c r="AA241" s="1076"/>
    </row>
    <row r="242" spans="27:27" x14ac:dyDescent="0.25">
      <c r="AA242" s="1076"/>
    </row>
    <row r="243" spans="27:27" x14ac:dyDescent="0.25">
      <c r="AA243" s="1076"/>
    </row>
    <row r="244" spans="27:27" x14ac:dyDescent="0.25">
      <c r="AA244" s="1076"/>
    </row>
    <row r="245" spans="27:27" x14ac:dyDescent="0.25">
      <c r="AA245" s="1076"/>
    </row>
    <row r="246" spans="27:27" x14ac:dyDescent="0.25">
      <c r="AA246" s="1076"/>
    </row>
    <row r="247" spans="27:27" x14ac:dyDescent="0.25">
      <c r="AA247" s="1076"/>
    </row>
    <row r="248" spans="27:27" x14ac:dyDescent="0.25">
      <c r="AA248" s="1076"/>
    </row>
    <row r="249" spans="27:27" x14ac:dyDescent="0.25">
      <c r="AA249" s="1076"/>
    </row>
    <row r="250" spans="27:27" x14ac:dyDescent="0.25">
      <c r="AA250" s="1076"/>
    </row>
    <row r="251" spans="27:27" x14ac:dyDescent="0.25">
      <c r="AA251" s="1076"/>
    </row>
    <row r="252" spans="27:27" x14ac:dyDescent="0.25">
      <c r="AA252" s="1076"/>
    </row>
    <row r="253" spans="27:27" x14ac:dyDescent="0.25">
      <c r="AA253" s="1076"/>
    </row>
    <row r="254" spans="27:27" x14ac:dyDescent="0.25">
      <c r="AA254" s="1076"/>
    </row>
    <row r="255" spans="27:27" x14ac:dyDescent="0.25">
      <c r="AA255" s="1076"/>
    </row>
    <row r="256" spans="27:27" x14ac:dyDescent="0.25">
      <c r="AA256" s="1076"/>
    </row>
    <row r="257" spans="27:27" x14ac:dyDescent="0.25">
      <c r="AA257" s="1076"/>
    </row>
    <row r="258" spans="27:27" x14ac:dyDescent="0.25">
      <c r="AA258" s="1076"/>
    </row>
    <row r="259" spans="27:27" x14ac:dyDescent="0.25">
      <c r="AA259" s="1076"/>
    </row>
    <row r="260" spans="27:27" x14ac:dyDescent="0.25">
      <c r="AA260" s="1076"/>
    </row>
    <row r="261" spans="27:27" x14ac:dyDescent="0.25">
      <c r="AA261" s="1076"/>
    </row>
    <row r="262" spans="27:27" x14ac:dyDescent="0.25">
      <c r="AA262" s="1076"/>
    </row>
    <row r="263" spans="27:27" x14ac:dyDescent="0.25">
      <c r="AA263" s="1076"/>
    </row>
    <row r="264" spans="27:27" x14ac:dyDescent="0.25">
      <c r="AA264" s="1076"/>
    </row>
    <row r="265" spans="27:27" x14ac:dyDescent="0.25">
      <c r="AA265" s="1076"/>
    </row>
    <row r="266" spans="27:27" x14ac:dyDescent="0.25">
      <c r="AA266" s="1076"/>
    </row>
    <row r="267" spans="27:27" x14ac:dyDescent="0.25">
      <c r="AA267" s="1076"/>
    </row>
    <row r="268" spans="27:27" x14ac:dyDescent="0.25">
      <c r="AA268" s="1076"/>
    </row>
    <row r="269" spans="27:27" x14ac:dyDescent="0.25">
      <c r="AA269" s="1076"/>
    </row>
    <row r="270" spans="27:27" x14ac:dyDescent="0.25">
      <c r="AA270" s="1076"/>
    </row>
    <row r="271" spans="27:27" x14ac:dyDescent="0.25">
      <c r="AA271" s="1076"/>
    </row>
    <row r="272" spans="27:27" x14ac:dyDescent="0.25">
      <c r="AA272" s="1076"/>
    </row>
    <row r="273" spans="27:27" x14ac:dyDescent="0.25">
      <c r="AA273" s="1076"/>
    </row>
    <row r="274" spans="27:27" x14ac:dyDescent="0.25">
      <c r="AA274" s="1076"/>
    </row>
    <row r="275" spans="27:27" x14ac:dyDescent="0.25">
      <c r="AA275" s="1076"/>
    </row>
    <row r="276" spans="27:27" x14ac:dyDescent="0.25">
      <c r="AA276" s="1076"/>
    </row>
    <row r="277" spans="27:27" x14ac:dyDescent="0.25">
      <c r="AA277" s="1076"/>
    </row>
    <row r="278" spans="27:27" x14ac:dyDescent="0.25">
      <c r="AA278" s="1076"/>
    </row>
    <row r="279" spans="27:27" x14ac:dyDescent="0.25">
      <c r="AA279" s="1076"/>
    </row>
    <row r="280" spans="27:27" x14ac:dyDescent="0.25">
      <c r="AA280" s="1076"/>
    </row>
    <row r="281" spans="27:27" x14ac:dyDescent="0.25">
      <c r="AA281" s="1076"/>
    </row>
    <row r="282" spans="27:27" x14ac:dyDescent="0.25">
      <c r="AA282" s="1076"/>
    </row>
    <row r="283" spans="27:27" x14ac:dyDescent="0.25">
      <c r="AA283" s="1076"/>
    </row>
    <row r="284" spans="27:27" x14ac:dyDescent="0.25">
      <c r="AA284" s="1076"/>
    </row>
    <row r="285" spans="27:27" x14ac:dyDescent="0.25">
      <c r="AA285" s="1076"/>
    </row>
    <row r="286" spans="27:27" x14ac:dyDescent="0.25">
      <c r="AA286" s="1076"/>
    </row>
    <row r="287" spans="27:27" x14ac:dyDescent="0.25">
      <c r="AA287" s="1076"/>
    </row>
    <row r="288" spans="27:27" x14ac:dyDescent="0.25">
      <c r="AA288" s="1076"/>
    </row>
    <row r="289" spans="27:27" x14ac:dyDescent="0.25">
      <c r="AA289" s="1076"/>
    </row>
    <row r="290" spans="27:27" x14ac:dyDescent="0.25">
      <c r="AA290" s="1076"/>
    </row>
    <row r="291" spans="27:27" x14ac:dyDescent="0.25">
      <c r="AA291" s="1076"/>
    </row>
    <row r="292" spans="27:27" x14ac:dyDescent="0.25">
      <c r="AA292" s="1076"/>
    </row>
    <row r="293" spans="27:27" x14ac:dyDescent="0.25">
      <c r="AA293" s="1076"/>
    </row>
    <row r="294" spans="27:27" x14ac:dyDescent="0.25">
      <c r="AA294" s="1076"/>
    </row>
    <row r="295" spans="27:27" x14ac:dyDescent="0.25">
      <c r="AA295" s="1076"/>
    </row>
    <row r="296" spans="27:27" x14ac:dyDescent="0.25">
      <c r="AA296" s="1076"/>
    </row>
    <row r="297" spans="27:27" x14ac:dyDescent="0.25">
      <c r="AA297" s="1076"/>
    </row>
    <row r="298" spans="27:27" x14ac:dyDescent="0.25">
      <c r="AA298" s="1076"/>
    </row>
    <row r="299" spans="27:27" x14ac:dyDescent="0.25">
      <c r="AA299" s="1076"/>
    </row>
    <row r="300" spans="27:27" x14ac:dyDescent="0.25">
      <c r="AA300" s="1076"/>
    </row>
    <row r="301" spans="27:27" x14ac:dyDescent="0.25">
      <c r="AA301" s="1076"/>
    </row>
    <row r="302" spans="27:27" x14ac:dyDescent="0.25">
      <c r="AA302" s="1076"/>
    </row>
    <row r="303" spans="27:27" x14ac:dyDescent="0.25">
      <c r="AA303" s="1076"/>
    </row>
    <row r="304" spans="27:27" x14ac:dyDescent="0.25">
      <c r="AA304" s="1076"/>
    </row>
    <row r="305" spans="27:27" x14ac:dyDescent="0.25">
      <c r="AA305" s="1076"/>
    </row>
    <row r="306" spans="27:27" x14ac:dyDescent="0.25">
      <c r="AA306" s="1076"/>
    </row>
    <row r="307" spans="27:27" x14ac:dyDescent="0.25">
      <c r="AA307" s="1076"/>
    </row>
    <row r="308" spans="27:27" x14ac:dyDescent="0.25">
      <c r="AA308" s="1076"/>
    </row>
    <row r="309" spans="27:27" x14ac:dyDescent="0.25">
      <c r="AA309" s="1076"/>
    </row>
    <row r="310" spans="27:27" x14ac:dyDescent="0.25">
      <c r="AA310" s="1076"/>
    </row>
    <row r="311" spans="27:27" x14ac:dyDescent="0.25">
      <c r="AA311" s="1076"/>
    </row>
    <row r="312" spans="27:27" x14ac:dyDescent="0.25">
      <c r="AA312" s="1076"/>
    </row>
    <row r="313" spans="27:27" x14ac:dyDescent="0.25">
      <c r="AA313" s="1076"/>
    </row>
    <row r="314" spans="27:27" x14ac:dyDescent="0.25">
      <c r="AA314" s="1076"/>
    </row>
    <row r="315" spans="27:27" x14ac:dyDescent="0.25">
      <c r="AA315" s="1076"/>
    </row>
    <row r="316" spans="27:27" x14ac:dyDescent="0.25">
      <c r="AA316" s="1076"/>
    </row>
    <row r="317" spans="27:27" x14ac:dyDescent="0.25">
      <c r="AA317" s="1076"/>
    </row>
    <row r="318" spans="27:27" x14ac:dyDescent="0.25">
      <c r="AA318" s="1076"/>
    </row>
    <row r="319" spans="27:27" x14ac:dyDescent="0.25">
      <c r="AA319" s="1076"/>
    </row>
    <row r="320" spans="27:27" x14ac:dyDescent="0.25">
      <c r="AA320" s="1076"/>
    </row>
    <row r="321" spans="27:27" x14ac:dyDescent="0.25">
      <c r="AA321" s="1076"/>
    </row>
    <row r="322" spans="27:27" x14ac:dyDescent="0.25">
      <c r="AA322" s="1076"/>
    </row>
    <row r="323" spans="27:27" x14ac:dyDescent="0.25">
      <c r="AA323" s="1076"/>
    </row>
    <row r="324" spans="27:27" x14ac:dyDescent="0.25">
      <c r="AA324" s="1076"/>
    </row>
    <row r="325" spans="27:27" x14ac:dyDescent="0.25">
      <c r="AA325" s="1076"/>
    </row>
    <row r="326" spans="27:27" x14ac:dyDescent="0.25">
      <c r="AA326" s="1076"/>
    </row>
    <row r="327" spans="27:27" x14ac:dyDescent="0.25">
      <c r="AA327" s="1076"/>
    </row>
    <row r="328" spans="27:27" x14ac:dyDescent="0.25">
      <c r="AA328" s="1076"/>
    </row>
    <row r="329" spans="27:27" x14ac:dyDescent="0.25">
      <c r="AA329" s="1076"/>
    </row>
    <row r="330" spans="27:27" x14ac:dyDescent="0.25">
      <c r="AA330" s="1076"/>
    </row>
    <row r="331" spans="27:27" x14ac:dyDescent="0.25">
      <c r="AA331" s="1076"/>
    </row>
    <row r="332" spans="27:27" x14ac:dyDescent="0.25">
      <c r="AA332" s="1076"/>
    </row>
    <row r="333" spans="27:27" x14ac:dyDescent="0.25">
      <c r="AA333" s="1076"/>
    </row>
    <row r="334" spans="27:27" x14ac:dyDescent="0.25">
      <c r="AA334" s="1076"/>
    </row>
    <row r="335" spans="27:27" x14ac:dyDescent="0.25">
      <c r="AA335" s="1076"/>
    </row>
    <row r="336" spans="27:27" x14ac:dyDescent="0.25">
      <c r="AA336" s="1076"/>
    </row>
    <row r="337" spans="27:27" x14ac:dyDescent="0.25">
      <c r="AA337" s="1076"/>
    </row>
    <row r="338" spans="27:27" x14ac:dyDescent="0.25">
      <c r="AA338" s="1076"/>
    </row>
    <row r="339" spans="27:27" x14ac:dyDescent="0.25">
      <c r="AA339" s="1076"/>
    </row>
    <row r="340" spans="27:27" x14ac:dyDescent="0.25">
      <c r="AA340" s="1076"/>
    </row>
    <row r="341" spans="27:27" x14ac:dyDescent="0.25">
      <c r="AA341" s="1076"/>
    </row>
    <row r="342" spans="27:27" x14ac:dyDescent="0.25">
      <c r="AA342" s="1076"/>
    </row>
    <row r="343" spans="27:27" x14ac:dyDescent="0.25">
      <c r="AA343" s="1076"/>
    </row>
    <row r="344" spans="27:27" x14ac:dyDescent="0.25">
      <c r="AA344" s="1076"/>
    </row>
    <row r="345" spans="27:27" x14ac:dyDescent="0.25">
      <c r="AA345" s="1076"/>
    </row>
    <row r="346" spans="27:27" x14ac:dyDescent="0.25">
      <c r="AA346" s="1076"/>
    </row>
    <row r="347" spans="27:27" x14ac:dyDescent="0.25">
      <c r="AA347" s="1076"/>
    </row>
    <row r="348" spans="27:27" x14ac:dyDescent="0.25">
      <c r="AA348" s="1076"/>
    </row>
    <row r="349" spans="27:27" x14ac:dyDescent="0.25">
      <c r="AA349" s="1076"/>
    </row>
    <row r="350" spans="27:27" x14ac:dyDescent="0.25">
      <c r="AA350" s="1076"/>
    </row>
    <row r="351" spans="27:27" x14ac:dyDescent="0.25">
      <c r="AA351" s="1076"/>
    </row>
    <row r="352" spans="27:27" x14ac:dyDescent="0.25">
      <c r="AA352" s="1076"/>
    </row>
    <row r="353" spans="27:27" x14ac:dyDescent="0.25">
      <c r="AA353" s="1076"/>
    </row>
    <row r="354" spans="27:27" x14ac:dyDescent="0.25">
      <c r="AA354" s="1076"/>
    </row>
    <row r="355" spans="27:27" x14ac:dyDescent="0.25">
      <c r="AA355" s="1076"/>
    </row>
    <row r="356" spans="27:27" x14ac:dyDescent="0.25">
      <c r="AA356" s="1076"/>
    </row>
    <row r="357" spans="27:27" x14ac:dyDescent="0.25">
      <c r="AA357" s="1076"/>
    </row>
    <row r="358" spans="27:27" x14ac:dyDescent="0.25">
      <c r="AA358" s="1076"/>
    </row>
    <row r="359" spans="27:27" x14ac:dyDescent="0.25">
      <c r="AA359" s="1076"/>
    </row>
    <row r="360" spans="27:27" x14ac:dyDescent="0.25">
      <c r="AA360" s="1076"/>
    </row>
    <row r="361" spans="27:27" x14ac:dyDescent="0.25">
      <c r="AA361" s="1076"/>
    </row>
    <row r="362" spans="27:27" x14ac:dyDescent="0.25">
      <c r="AA362" s="1076"/>
    </row>
    <row r="363" spans="27:27" x14ac:dyDescent="0.25">
      <c r="AA363" s="1076"/>
    </row>
    <row r="364" spans="27:27" x14ac:dyDescent="0.25">
      <c r="AA364" s="1076"/>
    </row>
    <row r="365" spans="27:27" x14ac:dyDescent="0.25">
      <c r="AA365" s="1076"/>
    </row>
    <row r="366" spans="27:27" x14ac:dyDescent="0.25">
      <c r="AA366" s="1076"/>
    </row>
    <row r="367" spans="27:27" x14ac:dyDescent="0.25">
      <c r="AA367" s="1076"/>
    </row>
    <row r="368" spans="27:27" x14ac:dyDescent="0.25">
      <c r="AA368" s="1076"/>
    </row>
    <row r="369" spans="27:27" x14ac:dyDescent="0.25">
      <c r="AA369" s="1076"/>
    </row>
    <row r="370" spans="27:27" x14ac:dyDescent="0.25">
      <c r="AA370" s="1076"/>
    </row>
    <row r="371" spans="27:27" x14ac:dyDescent="0.25">
      <c r="AA371" s="1076"/>
    </row>
    <row r="372" spans="27:27" x14ac:dyDescent="0.25">
      <c r="AA372" s="1076"/>
    </row>
    <row r="373" spans="27:27" x14ac:dyDescent="0.25">
      <c r="AA373" s="1076"/>
    </row>
    <row r="374" spans="27:27" x14ac:dyDescent="0.25">
      <c r="AA374" s="1076"/>
    </row>
    <row r="375" spans="27:27" x14ac:dyDescent="0.25">
      <c r="AA375" s="1076"/>
    </row>
    <row r="376" spans="27:27" x14ac:dyDescent="0.25">
      <c r="AA376" s="1076"/>
    </row>
    <row r="377" spans="27:27" x14ac:dyDescent="0.25">
      <c r="AA377" s="1076"/>
    </row>
    <row r="378" spans="27:27" x14ac:dyDescent="0.25">
      <c r="AA378" s="1076"/>
    </row>
    <row r="379" spans="27:27" x14ac:dyDescent="0.25">
      <c r="AA379" s="1076"/>
    </row>
    <row r="380" spans="27:27" x14ac:dyDescent="0.25">
      <c r="AA380" s="1076"/>
    </row>
    <row r="381" spans="27:27" x14ac:dyDescent="0.25">
      <c r="AA381" s="1076"/>
    </row>
    <row r="382" spans="27:27" x14ac:dyDescent="0.25">
      <c r="AA382" s="1076"/>
    </row>
    <row r="383" spans="27:27" x14ac:dyDescent="0.25">
      <c r="AA383" s="1076"/>
    </row>
    <row r="384" spans="27:27" x14ac:dyDescent="0.25">
      <c r="AA384" s="1076"/>
    </row>
    <row r="385" spans="27:27" x14ac:dyDescent="0.25">
      <c r="AA385" s="1076"/>
    </row>
    <row r="386" spans="27:27" x14ac:dyDescent="0.25">
      <c r="AA386" s="1076"/>
    </row>
    <row r="387" spans="27:27" x14ac:dyDescent="0.25">
      <c r="AA387" s="1076"/>
    </row>
    <row r="388" spans="27:27" x14ac:dyDescent="0.25">
      <c r="AA388" s="1076"/>
    </row>
    <row r="389" spans="27:27" x14ac:dyDescent="0.25">
      <c r="AA389" s="1076"/>
    </row>
    <row r="390" spans="27:27" x14ac:dyDescent="0.25">
      <c r="AA390" s="1076"/>
    </row>
    <row r="391" spans="27:27" x14ac:dyDescent="0.25">
      <c r="AA391" s="1076"/>
    </row>
    <row r="392" spans="27:27" x14ac:dyDescent="0.25">
      <c r="AA392" s="1076"/>
    </row>
    <row r="393" spans="27:27" x14ac:dyDescent="0.25">
      <c r="AA393" s="1076"/>
    </row>
    <row r="394" spans="27:27" x14ac:dyDescent="0.25">
      <c r="AA394" s="1076"/>
    </row>
    <row r="395" spans="27:27" x14ac:dyDescent="0.25">
      <c r="AA395" s="1076"/>
    </row>
    <row r="396" spans="27:27" x14ac:dyDescent="0.25">
      <c r="AA396" s="1076"/>
    </row>
    <row r="397" spans="27:27" x14ac:dyDescent="0.25">
      <c r="AA397" s="1076"/>
    </row>
    <row r="398" spans="27:27" x14ac:dyDescent="0.25">
      <c r="AA398" s="1076"/>
    </row>
    <row r="399" spans="27:27" x14ac:dyDescent="0.25">
      <c r="AA399" s="1076"/>
    </row>
    <row r="400" spans="27:27" x14ac:dyDescent="0.25">
      <c r="AA400" s="1076"/>
    </row>
    <row r="401" spans="27:27" x14ac:dyDescent="0.25">
      <c r="AA401" s="1076"/>
    </row>
    <row r="402" spans="27:27" x14ac:dyDescent="0.25">
      <c r="AA402" s="1076"/>
    </row>
    <row r="403" spans="27:27" x14ac:dyDescent="0.25">
      <c r="AA403" s="1076"/>
    </row>
    <row r="404" spans="27:27" x14ac:dyDescent="0.25">
      <c r="AA404" s="1076"/>
    </row>
    <row r="405" spans="27:27" x14ac:dyDescent="0.25">
      <c r="AA405" s="1076"/>
    </row>
    <row r="406" spans="27:27" x14ac:dyDescent="0.25">
      <c r="AA406" s="1076"/>
    </row>
    <row r="407" spans="27:27" x14ac:dyDescent="0.25">
      <c r="AA407" s="1076"/>
    </row>
    <row r="408" spans="27:27" x14ac:dyDescent="0.25">
      <c r="AA408" s="1076"/>
    </row>
    <row r="409" spans="27:27" x14ac:dyDescent="0.25">
      <c r="AA409" s="1076"/>
    </row>
    <row r="410" spans="27:27" x14ac:dyDescent="0.25">
      <c r="AA410" s="1076"/>
    </row>
    <row r="411" spans="27:27" x14ac:dyDescent="0.25">
      <c r="AA411" s="1076"/>
    </row>
    <row r="412" spans="27:27" x14ac:dyDescent="0.25">
      <c r="AA412" s="1076"/>
    </row>
    <row r="413" spans="27:27" x14ac:dyDescent="0.25">
      <c r="AA413" s="1076"/>
    </row>
    <row r="414" spans="27:27" x14ac:dyDescent="0.25">
      <c r="AA414" s="1076"/>
    </row>
    <row r="415" spans="27:27" x14ac:dyDescent="0.25">
      <c r="AA415" s="1076"/>
    </row>
    <row r="416" spans="27:27" x14ac:dyDescent="0.25">
      <c r="AA416" s="1076"/>
    </row>
    <row r="417" spans="27:27" x14ac:dyDescent="0.25">
      <c r="AA417" s="1076"/>
    </row>
    <row r="418" spans="27:27" x14ac:dyDescent="0.25">
      <c r="AA418" s="1076"/>
    </row>
    <row r="419" spans="27:27" x14ac:dyDescent="0.25">
      <c r="AA419" s="1076"/>
    </row>
    <row r="420" spans="27:27" x14ac:dyDescent="0.25">
      <c r="AA420" s="1076"/>
    </row>
    <row r="421" spans="27:27" x14ac:dyDescent="0.25">
      <c r="AA421" s="1076"/>
    </row>
    <row r="422" spans="27:27" x14ac:dyDescent="0.25">
      <c r="AA422" s="1076"/>
    </row>
    <row r="423" spans="27:27" x14ac:dyDescent="0.25">
      <c r="AA423" s="1076"/>
    </row>
    <row r="424" spans="27:27" x14ac:dyDescent="0.25">
      <c r="AA424" s="1076"/>
    </row>
    <row r="425" spans="27:27" x14ac:dyDescent="0.25">
      <c r="AA425" s="1076"/>
    </row>
    <row r="426" spans="27:27" x14ac:dyDescent="0.25">
      <c r="AA426" s="1076"/>
    </row>
    <row r="427" spans="27:27" x14ac:dyDescent="0.25">
      <c r="AA427" s="1076"/>
    </row>
    <row r="428" spans="27:27" x14ac:dyDescent="0.25">
      <c r="AA428" s="1076"/>
    </row>
    <row r="429" spans="27:27" x14ac:dyDescent="0.25">
      <c r="AA429" s="1076"/>
    </row>
    <row r="430" spans="27:27" x14ac:dyDescent="0.25">
      <c r="AA430" s="1076"/>
    </row>
    <row r="431" spans="27:27" x14ac:dyDescent="0.25">
      <c r="AA431" s="1076"/>
    </row>
    <row r="432" spans="27:27" x14ac:dyDescent="0.25">
      <c r="AA432" s="1076"/>
    </row>
    <row r="433" spans="27:27" x14ac:dyDescent="0.25">
      <c r="AA433" s="1076"/>
    </row>
    <row r="434" spans="27:27" x14ac:dyDescent="0.25">
      <c r="AA434" s="1076"/>
    </row>
    <row r="435" spans="27:27" x14ac:dyDescent="0.25">
      <c r="AA435" s="1076"/>
    </row>
    <row r="436" spans="27:27" x14ac:dyDescent="0.25">
      <c r="AA436" s="1076"/>
    </row>
    <row r="437" spans="27:27" x14ac:dyDescent="0.25">
      <c r="AA437" s="1076"/>
    </row>
    <row r="438" spans="27:27" x14ac:dyDescent="0.25">
      <c r="AA438" s="1076"/>
    </row>
    <row r="439" spans="27:27" x14ac:dyDescent="0.25">
      <c r="AA439" s="1076"/>
    </row>
    <row r="440" spans="27:27" x14ac:dyDescent="0.25">
      <c r="AA440" s="1076"/>
    </row>
    <row r="441" spans="27:27" x14ac:dyDescent="0.25">
      <c r="AA441" s="1076"/>
    </row>
    <row r="442" spans="27:27" x14ac:dyDescent="0.25">
      <c r="AA442" s="1076"/>
    </row>
    <row r="443" spans="27:27" x14ac:dyDescent="0.25">
      <c r="AA443" s="1076"/>
    </row>
    <row r="444" spans="27:27" x14ac:dyDescent="0.25">
      <c r="AA444" s="1076"/>
    </row>
    <row r="445" spans="27:27" x14ac:dyDescent="0.25">
      <c r="AA445" s="1076"/>
    </row>
    <row r="446" spans="27:27" x14ac:dyDescent="0.25">
      <c r="AA446" s="1076"/>
    </row>
    <row r="447" spans="27:27" x14ac:dyDescent="0.25">
      <c r="AA447" s="1076"/>
    </row>
    <row r="448" spans="27:27" x14ac:dyDescent="0.25">
      <c r="AA448" s="1076"/>
    </row>
    <row r="449" spans="27:27" x14ac:dyDescent="0.25">
      <c r="AA449" s="1076"/>
    </row>
    <row r="450" spans="27:27" x14ac:dyDescent="0.25">
      <c r="AA450" s="1076"/>
    </row>
    <row r="451" spans="27:27" x14ac:dyDescent="0.25">
      <c r="AA451" s="1076"/>
    </row>
    <row r="452" spans="27:27" x14ac:dyDescent="0.25">
      <c r="AA452" s="1076"/>
    </row>
    <row r="453" spans="27:27" x14ac:dyDescent="0.25">
      <c r="AA453" s="1076"/>
    </row>
    <row r="454" spans="27:27" x14ac:dyDescent="0.25">
      <c r="AA454" s="1076"/>
    </row>
    <row r="455" spans="27:27" x14ac:dyDescent="0.25">
      <c r="AA455" s="1076"/>
    </row>
    <row r="456" spans="27:27" x14ac:dyDescent="0.25">
      <c r="AA456" s="1076"/>
    </row>
    <row r="457" spans="27:27" x14ac:dyDescent="0.25">
      <c r="AA457" s="1076"/>
    </row>
    <row r="458" spans="27:27" x14ac:dyDescent="0.25">
      <c r="AA458" s="1076"/>
    </row>
    <row r="459" spans="27:27" x14ac:dyDescent="0.25">
      <c r="AA459" s="1076"/>
    </row>
    <row r="460" spans="27:27" x14ac:dyDescent="0.25">
      <c r="AA460" s="1076"/>
    </row>
    <row r="461" spans="27:27" x14ac:dyDescent="0.25">
      <c r="AA461" s="1076"/>
    </row>
    <row r="462" spans="27:27" x14ac:dyDescent="0.25">
      <c r="AA462" s="1076"/>
    </row>
    <row r="463" spans="27:27" x14ac:dyDescent="0.25">
      <c r="AA463" s="1076"/>
    </row>
    <row r="464" spans="27:27" x14ac:dyDescent="0.25">
      <c r="AA464" s="1076"/>
    </row>
    <row r="465" spans="27:27" x14ac:dyDescent="0.25">
      <c r="AA465" s="1076"/>
    </row>
    <row r="466" spans="27:27" x14ac:dyDescent="0.25">
      <c r="AA466" s="1076"/>
    </row>
    <row r="467" spans="27:27" x14ac:dyDescent="0.25">
      <c r="AA467" s="1076"/>
    </row>
    <row r="468" spans="27:27" x14ac:dyDescent="0.25">
      <c r="AA468" s="1076"/>
    </row>
    <row r="469" spans="27:27" x14ac:dyDescent="0.25">
      <c r="AA469" s="1076"/>
    </row>
    <row r="470" spans="27:27" x14ac:dyDescent="0.25">
      <c r="AA470" s="1076"/>
    </row>
    <row r="471" spans="27:27" x14ac:dyDescent="0.25">
      <c r="AA471" s="1076"/>
    </row>
    <row r="472" spans="27:27" x14ac:dyDescent="0.25">
      <c r="AA472" s="1076"/>
    </row>
    <row r="473" spans="27:27" x14ac:dyDescent="0.25">
      <c r="AA473" s="1076"/>
    </row>
    <row r="474" spans="27:27" x14ac:dyDescent="0.25">
      <c r="AA474" s="1076"/>
    </row>
    <row r="475" spans="27:27" x14ac:dyDescent="0.25">
      <c r="AA475" s="1076"/>
    </row>
    <row r="476" spans="27:27" x14ac:dyDescent="0.25">
      <c r="AA476" s="1076"/>
    </row>
    <row r="477" spans="27:27" x14ac:dyDescent="0.25">
      <c r="AA477" s="1076"/>
    </row>
    <row r="478" spans="27:27" x14ac:dyDescent="0.25">
      <c r="AA478" s="1076"/>
    </row>
    <row r="479" spans="27:27" x14ac:dyDescent="0.25">
      <c r="AA479" s="1076"/>
    </row>
    <row r="480" spans="27:27" x14ac:dyDescent="0.25">
      <c r="AA480" s="1076"/>
    </row>
    <row r="481" spans="27:27" x14ac:dyDescent="0.25">
      <c r="AA481" s="1076"/>
    </row>
    <row r="482" spans="27:27" x14ac:dyDescent="0.25">
      <c r="AA482" s="1076"/>
    </row>
    <row r="483" spans="27:27" x14ac:dyDescent="0.25">
      <c r="AA483" s="1076"/>
    </row>
    <row r="484" spans="27:27" x14ac:dyDescent="0.25">
      <c r="AA484" s="1076"/>
    </row>
    <row r="485" spans="27:27" x14ac:dyDescent="0.25">
      <c r="AA485" s="1076"/>
    </row>
    <row r="486" spans="27:27" x14ac:dyDescent="0.25">
      <c r="AA486" s="1076"/>
    </row>
    <row r="487" spans="27:27" x14ac:dyDescent="0.25">
      <c r="AA487" s="1076"/>
    </row>
    <row r="488" spans="27:27" x14ac:dyDescent="0.25">
      <c r="AA488" s="1076"/>
    </row>
    <row r="489" spans="27:27" x14ac:dyDescent="0.25">
      <c r="AA489" s="1076"/>
    </row>
    <row r="490" spans="27:27" x14ac:dyDescent="0.25">
      <c r="AA490" s="1076"/>
    </row>
    <row r="491" spans="27:27" x14ac:dyDescent="0.25">
      <c r="AA491" s="1076"/>
    </row>
    <row r="492" spans="27:27" x14ac:dyDescent="0.25">
      <c r="AA492" s="1076"/>
    </row>
    <row r="493" spans="27:27" x14ac:dyDescent="0.25">
      <c r="AA493" s="1076"/>
    </row>
    <row r="494" spans="27:27" x14ac:dyDescent="0.25">
      <c r="AA494" s="1076"/>
    </row>
    <row r="495" spans="27:27" x14ac:dyDescent="0.25">
      <c r="AA495" s="1076"/>
    </row>
    <row r="496" spans="27:27" x14ac:dyDescent="0.25">
      <c r="AA496" s="1076"/>
    </row>
    <row r="497" spans="27:27" x14ac:dyDescent="0.25">
      <c r="AA497" s="1076"/>
    </row>
    <row r="498" spans="27:27" x14ac:dyDescent="0.25">
      <c r="AA498" s="1076"/>
    </row>
    <row r="499" spans="27:27" x14ac:dyDescent="0.25">
      <c r="AA499" s="1076"/>
    </row>
    <row r="500" spans="27:27" x14ac:dyDescent="0.25">
      <c r="AA500" s="1076"/>
    </row>
    <row r="501" spans="27:27" x14ac:dyDescent="0.25">
      <c r="AA501" s="1076"/>
    </row>
    <row r="502" spans="27:27" x14ac:dyDescent="0.25">
      <c r="AA502" s="1076"/>
    </row>
    <row r="503" spans="27:27" x14ac:dyDescent="0.25">
      <c r="AA503" s="1076"/>
    </row>
    <row r="504" spans="27:27" x14ac:dyDescent="0.25">
      <c r="AA504" s="1076"/>
    </row>
    <row r="505" spans="27:27" x14ac:dyDescent="0.25">
      <c r="AA505" s="1076"/>
    </row>
    <row r="506" spans="27:27" x14ac:dyDescent="0.25">
      <c r="AA506" s="1076"/>
    </row>
    <row r="507" spans="27:27" x14ac:dyDescent="0.25">
      <c r="AA507" s="1076"/>
    </row>
    <row r="508" spans="27:27" x14ac:dyDescent="0.25">
      <c r="AA508" s="1076"/>
    </row>
    <row r="509" spans="27:27" x14ac:dyDescent="0.25">
      <c r="AA509" s="1076"/>
    </row>
    <row r="510" spans="27:27" x14ac:dyDescent="0.25">
      <c r="AA510" s="1076"/>
    </row>
    <row r="511" spans="27:27" x14ac:dyDescent="0.25">
      <c r="AA511" s="1076"/>
    </row>
    <row r="512" spans="27:27" x14ac:dyDescent="0.25">
      <c r="AA512" s="1076"/>
    </row>
    <row r="513" spans="27:27" x14ac:dyDescent="0.25">
      <c r="AA513" s="1076"/>
    </row>
    <row r="514" spans="27:27" x14ac:dyDescent="0.25">
      <c r="AA514" s="1076"/>
    </row>
    <row r="515" spans="27:27" x14ac:dyDescent="0.25">
      <c r="AA515" s="1076"/>
    </row>
    <row r="516" spans="27:27" x14ac:dyDescent="0.25">
      <c r="AA516" s="1076"/>
    </row>
    <row r="517" spans="27:27" x14ac:dyDescent="0.25">
      <c r="AA517" s="1076"/>
    </row>
    <row r="518" spans="27:27" x14ac:dyDescent="0.25">
      <c r="AA518" s="1076"/>
    </row>
    <row r="519" spans="27:27" x14ac:dyDescent="0.25">
      <c r="AA519" s="1076"/>
    </row>
    <row r="520" spans="27:27" x14ac:dyDescent="0.25">
      <c r="AA520" s="1076"/>
    </row>
    <row r="521" spans="27:27" x14ac:dyDescent="0.25">
      <c r="AA521" s="1076"/>
    </row>
    <row r="522" spans="27:27" x14ac:dyDescent="0.25">
      <c r="AA522" s="1076"/>
    </row>
    <row r="523" spans="27:27" x14ac:dyDescent="0.25">
      <c r="AA523" s="1076"/>
    </row>
    <row r="524" spans="27:27" x14ac:dyDescent="0.25">
      <c r="AA524" s="1076"/>
    </row>
    <row r="525" spans="27:27" x14ac:dyDescent="0.25">
      <c r="AA525" s="1076"/>
    </row>
    <row r="526" spans="27:27" x14ac:dyDescent="0.25">
      <c r="AA526" s="1076"/>
    </row>
    <row r="527" spans="27:27" x14ac:dyDescent="0.25">
      <c r="AA527" s="1076"/>
    </row>
    <row r="528" spans="27:27" x14ac:dyDescent="0.25">
      <c r="AA528" s="1076"/>
    </row>
    <row r="529" spans="27:27" x14ac:dyDescent="0.25">
      <c r="AA529" s="1076"/>
    </row>
    <row r="530" spans="27:27" x14ac:dyDescent="0.25">
      <c r="AA530" s="1076"/>
    </row>
    <row r="531" spans="27:27" x14ac:dyDescent="0.25">
      <c r="AA531" s="1076"/>
    </row>
    <row r="532" spans="27:27" x14ac:dyDescent="0.25">
      <c r="AA532" s="1076"/>
    </row>
    <row r="533" spans="27:27" x14ac:dyDescent="0.25">
      <c r="AA533" s="1076"/>
    </row>
    <row r="534" spans="27:27" x14ac:dyDescent="0.25">
      <c r="AA534" s="1076"/>
    </row>
    <row r="535" spans="27:27" x14ac:dyDescent="0.25">
      <c r="AA535" s="1076"/>
    </row>
    <row r="536" spans="27:27" x14ac:dyDescent="0.25">
      <c r="AA536" s="1076"/>
    </row>
    <row r="537" spans="27:27" x14ac:dyDescent="0.25">
      <c r="AA537" s="1076"/>
    </row>
    <row r="538" spans="27:27" x14ac:dyDescent="0.25">
      <c r="AA538" s="1076"/>
    </row>
    <row r="539" spans="27:27" x14ac:dyDescent="0.25">
      <c r="AA539" s="1076"/>
    </row>
    <row r="540" spans="27:27" x14ac:dyDescent="0.25">
      <c r="AA540" s="1076"/>
    </row>
    <row r="541" spans="27:27" x14ac:dyDescent="0.25">
      <c r="AA541" s="1076"/>
    </row>
    <row r="542" spans="27:27" x14ac:dyDescent="0.25">
      <c r="AA542" s="1076"/>
    </row>
    <row r="543" spans="27:27" x14ac:dyDescent="0.25">
      <c r="AA543" s="1076"/>
    </row>
    <row r="544" spans="27:27" x14ac:dyDescent="0.25">
      <c r="AA544" s="1076"/>
    </row>
    <row r="545" spans="27:27" x14ac:dyDescent="0.25">
      <c r="AA545" s="1076"/>
    </row>
    <row r="546" spans="27:27" x14ac:dyDescent="0.25">
      <c r="AA546" s="1076"/>
    </row>
    <row r="547" spans="27:27" x14ac:dyDescent="0.25">
      <c r="AA547" s="1076"/>
    </row>
    <row r="548" spans="27:27" x14ac:dyDescent="0.25">
      <c r="AA548" s="1076"/>
    </row>
    <row r="549" spans="27:27" x14ac:dyDescent="0.25">
      <c r="AA549" s="1076"/>
    </row>
    <row r="550" spans="27:27" x14ac:dyDescent="0.25">
      <c r="AA550" s="1076"/>
    </row>
    <row r="551" spans="27:27" x14ac:dyDescent="0.25">
      <c r="AA551" s="1076"/>
    </row>
    <row r="552" spans="27:27" x14ac:dyDescent="0.25">
      <c r="AA552" s="1076"/>
    </row>
    <row r="553" spans="27:27" x14ac:dyDescent="0.25">
      <c r="AA553" s="1076"/>
    </row>
    <row r="554" spans="27:27" x14ac:dyDescent="0.25">
      <c r="AA554" s="1076"/>
    </row>
    <row r="555" spans="27:27" x14ac:dyDescent="0.25">
      <c r="AA555" s="1076"/>
    </row>
    <row r="556" spans="27:27" x14ac:dyDescent="0.25">
      <c r="AA556" s="1076"/>
    </row>
    <row r="557" spans="27:27" x14ac:dyDescent="0.25">
      <c r="AA557" s="1076"/>
    </row>
    <row r="558" spans="27:27" x14ac:dyDescent="0.25">
      <c r="AA558" s="1076"/>
    </row>
    <row r="559" spans="27:27" x14ac:dyDescent="0.25">
      <c r="AA559" s="1076"/>
    </row>
    <row r="560" spans="27:27" x14ac:dyDescent="0.25">
      <c r="AA560" s="1076"/>
    </row>
    <row r="561" spans="27:27" x14ac:dyDescent="0.25">
      <c r="AA561" s="1076"/>
    </row>
    <row r="562" spans="27:27" x14ac:dyDescent="0.25">
      <c r="AA562" s="1076"/>
    </row>
    <row r="563" spans="27:27" x14ac:dyDescent="0.25">
      <c r="AA563" s="1076"/>
    </row>
    <row r="564" spans="27:27" x14ac:dyDescent="0.25">
      <c r="AA564" s="1076"/>
    </row>
    <row r="565" spans="27:27" x14ac:dyDescent="0.25">
      <c r="AA565" s="1076"/>
    </row>
    <row r="566" spans="27:27" x14ac:dyDescent="0.25">
      <c r="AA566" s="1076"/>
    </row>
    <row r="567" spans="27:27" x14ac:dyDescent="0.25">
      <c r="AA567" s="1076"/>
    </row>
    <row r="568" spans="27:27" x14ac:dyDescent="0.25">
      <c r="AA568" s="1076"/>
    </row>
    <row r="569" spans="27:27" x14ac:dyDescent="0.25">
      <c r="AA569" s="1076"/>
    </row>
    <row r="570" spans="27:27" x14ac:dyDescent="0.25">
      <c r="AA570" s="1076"/>
    </row>
    <row r="571" spans="27:27" x14ac:dyDescent="0.25">
      <c r="AA571" s="1076"/>
    </row>
    <row r="572" spans="27:27" x14ac:dyDescent="0.25">
      <c r="AA572" s="1076"/>
    </row>
    <row r="573" spans="27:27" x14ac:dyDescent="0.25">
      <c r="AA573" s="1076"/>
    </row>
    <row r="574" spans="27:27" x14ac:dyDescent="0.25">
      <c r="AA574" s="1076"/>
    </row>
    <row r="575" spans="27:27" x14ac:dyDescent="0.25">
      <c r="AA575" s="1076"/>
    </row>
    <row r="576" spans="27:27" x14ac:dyDescent="0.25">
      <c r="AA576" s="1076"/>
    </row>
    <row r="577" spans="27:27" x14ac:dyDescent="0.25">
      <c r="AA577" s="1076"/>
    </row>
    <row r="578" spans="27:27" x14ac:dyDescent="0.25">
      <c r="AA578" s="1076"/>
    </row>
    <row r="579" spans="27:27" x14ac:dyDescent="0.25">
      <c r="AA579" s="1076"/>
    </row>
    <row r="580" spans="27:27" x14ac:dyDescent="0.25">
      <c r="AA580" s="1076"/>
    </row>
    <row r="581" spans="27:27" x14ac:dyDescent="0.25">
      <c r="AA581" s="1076"/>
    </row>
    <row r="582" spans="27:27" x14ac:dyDescent="0.25">
      <c r="AA582" s="1076"/>
    </row>
    <row r="583" spans="27:27" x14ac:dyDescent="0.25">
      <c r="AA583" s="1076"/>
    </row>
    <row r="584" spans="27:27" x14ac:dyDescent="0.25">
      <c r="AA584" s="1076"/>
    </row>
    <row r="585" spans="27:27" x14ac:dyDescent="0.25">
      <c r="AA585" s="1076"/>
    </row>
    <row r="586" spans="27:27" x14ac:dyDescent="0.25">
      <c r="AA586" s="1076"/>
    </row>
    <row r="587" spans="27:27" x14ac:dyDescent="0.25">
      <c r="AA587" s="1076"/>
    </row>
    <row r="588" spans="27:27" x14ac:dyDescent="0.25">
      <c r="AA588" s="1076"/>
    </row>
    <row r="589" spans="27:27" x14ac:dyDescent="0.25">
      <c r="AA589" s="1076"/>
    </row>
    <row r="590" spans="27:27" x14ac:dyDescent="0.25">
      <c r="AA590" s="1076"/>
    </row>
    <row r="591" spans="27:27" x14ac:dyDescent="0.25">
      <c r="AA591" s="1076"/>
    </row>
    <row r="592" spans="27:27" x14ac:dyDescent="0.25">
      <c r="AA592" s="1076"/>
    </row>
    <row r="593" spans="27:27" x14ac:dyDescent="0.25">
      <c r="AA593" s="1076"/>
    </row>
    <row r="594" spans="27:27" x14ac:dyDescent="0.25">
      <c r="AA594" s="1076"/>
    </row>
    <row r="595" spans="27:27" x14ac:dyDescent="0.25">
      <c r="AA595" s="1076"/>
    </row>
    <row r="596" spans="27:27" x14ac:dyDescent="0.25">
      <c r="AA596" s="1076"/>
    </row>
    <row r="597" spans="27:27" x14ac:dyDescent="0.25">
      <c r="AA597" s="1076"/>
    </row>
    <row r="598" spans="27:27" x14ac:dyDescent="0.25">
      <c r="AA598" s="1076"/>
    </row>
    <row r="599" spans="27:27" x14ac:dyDescent="0.25">
      <c r="AA599" s="1076"/>
    </row>
    <row r="600" spans="27:27" x14ac:dyDescent="0.25">
      <c r="AA600" s="1076"/>
    </row>
    <row r="601" spans="27:27" x14ac:dyDescent="0.25">
      <c r="AA601" s="1076"/>
    </row>
    <row r="602" spans="27:27" x14ac:dyDescent="0.25">
      <c r="AA602" s="1076"/>
    </row>
    <row r="603" spans="27:27" x14ac:dyDescent="0.25">
      <c r="AA603" s="1076"/>
    </row>
    <row r="604" spans="27:27" x14ac:dyDescent="0.25">
      <c r="AA604" s="1076"/>
    </row>
    <row r="605" spans="27:27" x14ac:dyDescent="0.25">
      <c r="AA605" s="1076"/>
    </row>
    <row r="606" spans="27:27" x14ac:dyDescent="0.25">
      <c r="AA606" s="1076"/>
    </row>
    <row r="607" spans="27:27" x14ac:dyDescent="0.25">
      <c r="AA607" s="1076"/>
    </row>
    <row r="608" spans="27:27" x14ac:dyDescent="0.25">
      <c r="AA608" s="1076"/>
    </row>
    <row r="609" spans="27:27" x14ac:dyDescent="0.25">
      <c r="AA609" s="1076"/>
    </row>
    <row r="610" spans="27:27" x14ac:dyDescent="0.25">
      <c r="AA610" s="1076"/>
    </row>
    <row r="611" spans="27:27" x14ac:dyDescent="0.25">
      <c r="AA611" s="1076"/>
    </row>
    <row r="612" spans="27:27" x14ac:dyDescent="0.25">
      <c r="AA612" s="1076"/>
    </row>
    <row r="613" spans="27:27" x14ac:dyDescent="0.25">
      <c r="AA613" s="1076"/>
    </row>
    <row r="614" spans="27:27" x14ac:dyDescent="0.25">
      <c r="AA614" s="1076"/>
    </row>
    <row r="615" spans="27:27" x14ac:dyDescent="0.25">
      <c r="AA615" s="1076"/>
    </row>
    <row r="616" spans="27:27" x14ac:dyDescent="0.25">
      <c r="AA616" s="1076"/>
    </row>
    <row r="617" spans="27:27" x14ac:dyDescent="0.25">
      <c r="AA617" s="1076"/>
    </row>
    <row r="618" spans="27:27" x14ac:dyDescent="0.25">
      <c r="AA618" s="1076"/>
    </row>
    <row r="619" spans="27:27" x14ac:dyDescent="0.25">
      <c r="AA619" s="1076"/>
    </row>
    <row r="620" spans="27:27" x14ac:dyDescent="0.25">
      <c r="AA620" s="1076"/>
    </row>
    <row r="621" spans="27:27" x14ac:dyDescent="0.25">
      <c r="AA621" s="1076"/>
    </row>
    <row r="622" spans="27:27" x14ac:dyDescent="0.25">
      <c r="AA622" s="1076"/>
    </row>
    <row r="623" spans="27:27" x14ac:dyDescent="0.25">
      <c r="AA623" s="1076"/>
    </row>
    <row r="624" spans="27:27" x14ac:dyDescent="0.25">
      <c r="AA624" s="1076"/>
    </row>
    <row r="625" spans="27:27" x14ac:dyDescent="0.25">
      <c r="AA625" s="1076"/>
    </row>
    <row r="626" spans="27:27" x14ac:dyDescent="0.25">
      <c r="AA626" s="1076"/>
    </row>
    <row r="627" spans="27:27" x14ac:dyDescent="0.25">
      <c r="AA627" s="1076"/>
    </row>
    <row r="628" spans="27:27" x14ac:dyDescent="0.25">
      <c r="AA628" s="1076"/>
    </row>
    <row r="629" spans="27:27" x14ac:dyDescent="0.25">
      <c r="AA629" s="1076"/>
    </row>
    <row r="630" spans="27:27" x14ac:dyDescent="0.25">
      <c r="AA630" s="1076"/>
    </row>
    <row r="631" spans="27:27" x14ac:dyDescent="0.25">
      <c r="AA631" s="1076"/>
    </row>
    <row r="632" spans="27:27" x14ac:dyDescent="0.25">
      <c r="AA632" s="1076"/>
    </row>
    <row r="633" spans="27:27" x14ac:dyDescent="0.25">
      <c r="AA633" s="1076"/>
    </row>
    <row r="634" spans="27:27" x14ac:dyDescent="0.25">
      <c r="AA634" s="1076"/>
    </row>
    <row r="635" spans="27:27" x14ac:dyDescent="0.25">
      <c r="AA635" s="1076"/>
    </row>
    <row r="636" spans="27:27" x14ac:dyDescent="0.25">
      <c r="AA636" s="1076"/>
    </row>
    <row r="637" spans="27:27" x14ac:dyDescent="0.25">
      <c r="AA637" s="1076"/>
    </row>
    <row r="638" spans="27:27" x14ac:dyDescent="0.25">
      <c r="AA638" s="1076"/>
    </row>
    <row r="639" spans="27:27" x14ac:dyDescent="0.25">
      <c r="AA639" s="1076"/>
    </row>
    <row r="640" spans="27:27" x14ac:dyDescent="0.25">
      <c r="AA640" s="1076"/>
    </row>
    <row r="641" spans="27:27" x14ac:dyDescent="0.25">
      <c r="AA641" s="1076"/>
    </row>
    <row r="642" spans="27:27" x14ac:dyDescent="0.25">
      <c r="AA642" s="1076"/>
    </row>
    <row r="643" spans="27:27" x14ac:dyDescent="0.25">
      <c r="AA643" s="1076"/>
    </row>
    <row r="644" spans="27:27" x14ac:dyDescent="0.25">
      <c r="AA644" s="1076"/>
    </row>
    <row r="645" spans="27:27" x14ac:dyDescent="0.25">
      <c r="AA645" s="1076"/>
    </row>
    <row r="646" spans="27:27" x14ac:dyDescent="0.25">
      <c r="AA646" s="1076"/>
    </row>
    <row r="647" spans="27:27" x14ac:dyDescent="0.25">
      <c r="AA647" s="1076"/>
    </row>
    <row r="648" spans="27:27" x14ac:dyDescent="0.25">
      <c r="AA648" s="1076"/>
    </row>
    <row r="649" spans="27:27" x14ac:dyDescent="0.25">
      <c r="AA649" s="1076"/>
    </row>
    <row r="650" spans="27:27" x14ac:dyDescent="0.25">
      <c r="AA650" s="1076"/>
    </row>
    <row r="651" spans="27:27" x14ac:dyDescent="0.25">
      <c r="AA651" s="1076"/>
    </row>
    <row r="652" spans="27:27" x14ac:dyDescent="0.25">
      <c r="AA652" s="1076"/>
    </row>
    <row r="653" spans="27:27" x14ac:dyDescent="0.25">
      <c r="AA653" s="1076"/>
    </row>
    <row r="654" spans="27:27" x14ac:dyDescent="0.25">
      <c r="AA654" s="1076"/>
    </row>
    <row r="655" spans="27:27" x14ac:dyDescent="0.25">
      <c r="AA655" s="1076"/>
    </row>
    <row r="656" spans="27:27" x14ac:dyDescent="0.25">
      <c r="AA656" s="1076"/>
    </row>
    <row r="657" spans="27:27" x14ac:dyDescent="0.25">
      <c r="AA657" s="1076"/>
    </row>
    <row r="658" spans="27:27" x14ac:dyDescent="0.25">
      <c r="AA658" s="1076"/>
    </row>
    <row r="659" spans="27:27" x14ac:dyDescent="0.25">
      <c r="AA659" s="1076"/>
    </row>
    <row r="660" spans="27:27" x14ac:dyDescent="0.25">
      <c r="AA660" s="1076"/>
    </row>
    <row r="661" spans="27:27" x14ac:dyDescent="0.25">
      <c r="AA661" s="1076"/>
    </row>
    <row r="662" spans="27:27" x14ac:dyDescent="0.25">
      <c r="AA662" s="1076"/>
    </row>
    <row r="663" spans="27:27" x14ac:dyDescent="0.25">
      <c r="AA663" s="1076"/>
    </row>
    <row r="664" spans="27:27" x14ac:dyDescent="0.25">
      <c r="AA664" s="1076"/>
    </row>
    <row r="665" spans="27:27" x14ac:dyDescent="0.25">
      <c r="AA665" s="1076"/>
    </row>
    <row r="666" spans="27:27" x14ac:dyDescent="0.25">
      <c r="AA666" s="1076"/>
    </row>
    <row r="667" spans="27:27" x14ac:dyDescent="0.25">
      <c r="AA667" s="1076"/>
    </row>
    <row r="668" spans="27:27" x14ac:dyDescent="0.25">
      <c r="AA668" s="1076"/>
    </row>
    <row r="669" spans="27:27" x14ac:dyDescent="0.25">
      <c r="AA669" s="1076"/>
    </row>
    <row r="670" spans="27:27" x14ac:dyDescent="0.25">
      <c r="AA670" s="1076"/>
    </row>
    <row r="671" spans="27:27" x14ac:dyDescent="0.25">
      <c r="AA671" s="1076"/>
    </row>
    <row r="672" spans="27:27" x14ac:dyDescent="0.25">
      <c r="AA672" s="1076"/>
    </row>
    <row r="673" spans="27:27" x14ac:dyDescent="0.25">
      <c r="AA673" s="1076"/>
    </row>
    <row r="674" spans="27:27" x14ac:dyDescent="0.25">
      <c r="AA674" s="1076"/>
    </row>
    <row r="675" spans="27:27" x14ac:dyDescent="0.25">
      <c r="AA675" s="1076"/>
    </row>
    <row r="676" spans="27:27" x14ac:dyDescent="0.25">
      <c r="AA676" s="1076"/>
    </row>
    <row r="677" spans="27:27" x14ac:dyDescent="0.25">
      <c r="AA677" s="1076"/>
    </row>
    <row r="678" spans="27:27" x14ac:dyDescent="0.25">
      <c r="AA678" s="1076"/>
    </row>
    <row r="679" spans="27:27" x14ac:dyDescent="0.25">
      <c r="AA679" s="1076"/>
    </row>
    <row r="680" spans="27:27" x14ac:dyDescent="0.25">
      <c r="AA680" s="1076"/>
    </row>
    <row r="681" spans="27:27" x14ac:dyDescent="0.25">
      <c r="AA681" s="1076"/>
    </row>
    <row r="682" spans="27:27" x14ac:dyDescent="0.25">
      <c r="AA682" s="1076"/>
    </row>
    <row r="683" spans="27:27" x14ac:dyDescent="0.25">
      <c r="AA683" s="1076"/>
    </row>
    <row r="684" spans="27:27" x14ac:dyDescent="0.25">
      <c r="AA684" s="1076"/>
    </row>
    <row r="685" spans="27:27" x14ac:dyDescent="0.25">
      <c r="AA685" s="1076"/>
    </row>
    <row r="686" spans="27:27" x14ac:dyDescent="0.25">
      <c r="AA686" s="1076"/>
    </row>
    <row r="687" spans="27:27" x14ac:dyDescent="0.25">
      <c r="AA687" s="1076"/>
    </row>
    <row r="688" spans="27:27" x14ac:dyDescent="0.25">
      <c r="AA688" s="1076"/>
    </row>
    <row r="689" spans="27:27" x14ac:dyDescent="0.25">
      <c r="AA689" s="1076"/>
    </row>
    <row r="690" spans="27:27" x14ac:dyDescent="0.25">
      <c r="AA690" s="1076"/>
    </row>
    <row r="691" spans="27:27" x14ac:dyDescent="0.25">
      <c r="AA691" s="1076"/>
    </row>
    <row r="692" spans="27:27" x14ac:dyDescent="0.25">
      <c r="AA692" s="1076"/>
    </row>
    <row r="693" spans="27:27" x14ac:dyDescent="0.25">
      <c r="AA693" s="1076"/>
    </row>
    <row r="694" spans="27:27" x14ac:dyDescent="0.25">
      <c r="AA694" s="1076"/>
    </row>
    <row r="695" spans="27:27" x14ac:dyDescent="0.25">
      <c r="AA695" s="1076"/>
    </row>
    <row r="696" spans="27:27" x14ac:dyDescent="0.25">
      <c r="AA696" s="1076"/>
    </row>
    <row r="697" spans="27:27" x14ac:dyDescent="0.25">
      <c r="AA697" s="1076"/>
    </row>
    <row r="698" spans="27:27" x14ac:dyDescent="0.25">
      <c r="AA698" s="1076"/>
    </row>
    <row r="699" spans="27:27" x14ac:dyDescent="0.25">
      <c r="AA699" s="1076"/>
    </row>
    <row r="700" spans="27:27" x14ac:dyDescent="0.25">
      <c r="AA700" s="1076"/>
    </row>
    <row r="701" spans="27:27" x14ac:dyDescent="0.25">
      <c r="AA701" s="1076"/>
    </row>
    <row r="702" spans="27:27" x14ac:dyDescent="0.25">
      <c r="AA702" s="1076"/>
    </row>
    <row r="703" spans="27:27" x14ac:dyDescent="0.25">
      <c r="AA703" s="1076"/>
    </row>
    <row r="704" spans="27:27" x14ac:dyDescent="0.25">
      <c r="AA704" s="1076"/>
    </row>
    <row r="705" spans="27:27" x14ac:dyDescent="0.25">
      <c r="AA705" s="1076"/>
    </row>
    <row r="706" spans="27:27" x14ac:dyDescent="0.25">
      <c r="AA706" s="1076"/>
    </row>
    <row r="707" spans="27:27" x14ac:dyDescent="0.25">
      <c r="AA707" s="1076"/>
    </row>
    <row r="708" spans="27:27" x14ac:dyDescent="0.25">
      <c r="AA708" s="1076"/>
    </row>
    <row r="709" spans="27:27" x14ac:dyDescent="0.25">
      <c r="AA709" s="1076"/>
    </row>
    <row r="710" spans="27:27" x14ac:dyDescent="0.25">
      <c r="AA710" s="1076"/>
    </row>
    <row r="711" spans="27:27" x14ac:dyDescent="0.25">
      <c r="AA711" s="1076"/>
    </row>
    <row r="712" spans="27:27" x14ac:dyDescent="0.25">
      <c r="AA712" s="1076"/>
    </row>
    <row r="713" spans="27:27" x14ac:dyDescent="0.25">
      <c r="AA713" s="1076"/>
    </row>
    <row r="714" spans="27:27" x14ac:dyDescent="0.25">
      <c r="AA714" s="1076"/>
    </row>
    <row r="715" spans="27:27" x14ac:dyDescent="0.25">
      <c r="AA715" s="1076"/>
    </row>
    <row r="716" spans="27:27" x14ac:dyDescent="0.25">
      <c r="AA716" s="1076"/>
    </row>
    <row r="717" spans="27:27" x14ac:dyDescent="0.25">
      <c r="AA717" s="1076"/>
    </row>
    <row r="718" spans="27:27" x14ac:dyDescent="0.25">
      <c r="AA718" s="1076"/>
    </row>
    <row r="719" spans="27:27" x14ac:dyDescent="0.25">
      <c r="AA719" s="1076"/>
    </row>
    <row r="720" spans="27:27" x14ac:dyDescent="0.25">
      <c r="AA720" s="1076"/>
    </row>
    <row r="721" spans="27:27" x14ac:dyDescent="0.25">
      <c r="AA721" s="1076"/>
    </row>
    <row r="722" spans="27:27" x14ac:dyDescent="0.25">
      <c r="AA722" s="1076"/>
    </row>
    <row r="723" spans="27:27" x14ac:dyDescent="0.25">
      <c r="AA723" s="1076"/>
    </row>
    <row r="724" spans="27:27" x14ac:dyDescent="0.25">
      <c r="AA724" s="1076"/>
    </row>
    <row r="725" spans="27:27" x14ac:dyDescent="0.25">
      <c r="AA725" s="1076"/>
    </row>
    <row r="726" spans="27:27" x14ac:dyDescent="0.25">
      <c r="AA726" s="1076"/>
    </row>
    <row r="727" spans="27:27" x14ac:dyDescent="0.25">
      <c r="AA727" s="1076"/>
    </row>
    <row r="728" spans="27:27" x14ac:dyDescent="0.25">
      <c r="AA728" s="1076"/>
    </row>
    <row r="729" spans="27:27" x14ac:dyDescent="0.25">
      <c r="AA729" s="1076"/>
    </row>
    <row r="730" spans="27:27" x14ac:dyDescent="0.25">
      <c r="AA730" s="1076"/>
    </row>
    <row r="731" spans="27:27" x14ac:dyDescent="0.25">
      <c r="AA731" s="1076"/>
    </row>
    <row r="732" spans="27:27" x14ac:dyDescent="0.25">
      <c r="AA732" s="1076"/>
    </row>
    <row r="733" spans="27:27" x14ac:dyDescent="0.25">
      <c r="AA733" s="1076"/>
    </row>
    <row r="734" spans="27:27" x14ac:dyDescent="0.25">
      <c r="AA734" s="1076"/>
    </row>
    <row r="735" spans="27:27" x14ac:dyDescent="0.25">
      <c r="AA735" s="1076"/>
    </row>
    <row r="736" spans="27:27" x14ac:dyDescent="0.25">
      <c r="AA736" s="1076"/>
    </row>
    <row r="737" spans="27:27" x14ac:dyDescent="0.25">
      <c r="AA737" s="1076"/>
    </row>
    <row r="738" spans="27:27" x14ac:dyDescent="0.25">
      <c r="AA738" s="1076"/>
    </row>
    <row r="739" spans="27:27" x14ac:dyDescent="0.25">
      <c r="AA739" s="1076"/>
    </row>
    <row r="740" spans="27:27" x14ac:dyDescent="0.25">
      <c r="AA740" s="1076"/>
    </row>
    <row r="741" spans="27:27" x14ac:dyDescent="0.25">
      <c r="AA741" s="1076"/>
    </row>
    <row r="742" spans="27:27" x14ac:dyDescent="0.25">
      <c r="AA742" s="1076"/>
    </row>
    <row r="743" spans="27:27" x14ac:dyDescent="0.25">
      <c r="AA743" s="1076"/>
    </row>
    <row r="744" spans="27:27" x14ac:dyDescent="0.25">
      <c r="AA744" s="1076"/>
    </row>
    <row r="745" spans="27:27" x14ac:dyDescent="0.25">
      <c r="AA745" s="1076"/>
    </row>
    <row r="746" spans="27:27" x14ac:dyDescent="0.25">
      <c r="AA746" s="1076"/>
    </row>
    <row r="747" spans="27:27" x14ac:dyDescent="0.25">
      <c r="AA747" s="1076"/>
    </row>
    <row r="748" spans="27:27" x14ac:dyDescent="0.25">
      <c r="AA748" s="1076"/>
    </row>
    <row r="749" spans="27:27" x14ac:dyDescent="0.25">
      <c r="AA749" s="1076"/>
    </row>
    <row r="750" spans="27:27" x14ac:dyDescent="0.25">
      <c r="AA750" s="1076"/>
    </row>
    <row r="751" spans="27:27" x14ac:dyDescent="0.25">
      <c r="AA751" s="1076"/>
    </row>
    <row r="752" spans="27:27" x14ac:dyDescent="0.25">
      <c r="AA752" s="1076"/>
    </row>
    <row r="753" spans="27:27" x14ac:dyDescent="0.25">
      <c r="AA753" s="1076"/>
    </row>
    <row r="754" spans="27:27" x14ac:dyDescent="0.25">
      <c r="AA754" s="1076"/>
    </row>
    <row r="755" spans="27:27" x14ac:dyDescent="0.25">
      <c r="AA755" s="1076"/>
    </row>
    <row r="756" spans="27:27" x14ac:dyDescent="0.25">
      <c r="AA756" s="1076"/>
    </row>
    <row r="757" spans="27:27" x14ac:dyDescent="0.25">
      <c r="AA757" s="1076"/>
    </row>
    <row r="758" spans="27:27" x14ac:dyDescent="0.25">
      <c r="AA758" s="1076"/>
    </row>
    <row r="759" spans="27:27" x14ac:dyDescent="0.25">
      <c r="AA759" s="1076"/>
    </row>
    <row r="760" spans="27:27" x14ac:dyDescent="0.25">
      <c r="AA760" s="1076"/>
    </row>
    <row r="761" spans="27:27" x14ac:dyDescent="0.25">
      <c r="AA761" s="1076"/>
    </row>
    <row r="762" spans="27:27" x14ac:dyDescent="0.25">
      <c r="AA762" s="1076"/>
    </row>
    <row r="763" spans="27:27" x14ac:dyDescent="0.25">
      <c r="AA763" s="1076"/>
    </row>
    <row r="764" spans="27:27" x14ac:dyDescent="0.25">
      <c r="AA764" s="1076"/>
    </row>
    <row r="765" spans="27:27" x14ac:dyDescent="0.25">
      <c r="AA765" s="1076"/>
    </row>
    <row r="766" spans="27:27" x14ac:dyDescent="0.25">
      <c r="AA766" s="1076"/>
    </row>
    <row r="767" spans="27:27" x14ac:dyDescent="0.25">
      <c r="AA767" s="1076"/>
    </row>
    <row r="768" spans="27:27" x14ac:dyDescent="0.25">
      <c r="AA768" s="1076"/>
    </row>
    <row r="769" spans="27:27" x14ac:dyDescent="0.25">
      <c r="AA769" s="1076"/>
    </row>
    <row r="770" spans="27:27" x14ac:dyDescent="0.25">
      <c r="AA770" s="1076"/>
    </row>
    <row r="771" spans="27:27" x14ac:dyDescent="0.25">
      <c r="AA771" s="1076"/>
    </row>
    <row r="772" spans="27:27" x14ac:dyDescent="0.25">
      <c r="AA772" s="1076"/>
    </row>
    <row r="773" spans="27:27" x14ac:dyDescent="0.25">
      <c r="AA773" s="1076"/>
    </row>
    <row r="774" spans="27:27" x14ac:dyDescent="0.25">
      <c r="AA774" s="1076"/>
    </row>
    <row r="775" spans="27:27" x14ac:dyDescent="0.25">
      <c r="AA775" s="1076"/>
    </row>
    <row r="776" spans="27:27" x14ac:dyDescent="0.25">
      <c r="AA776" s="1076"/>
    </row>
    <row r="777" spans="27:27" x14ac:dyDescent="0.25">
      <c r="AA777" s="1076"/>
    </row>
    <row r="778" spans="27:27" x14ac:dyDescent="0.25">
      <c r="AA778" s="1076"/>
    </row>
    <row r="779" spans="27:27" x14ac:dyDescent="0.25">
      <c r="AA779" s="1076"/>
    </row>
    <row r="780" spans="27:27" x14ac:dyDescent="0.25">
      <c r="AA780" s="1076"/>
    </row>
    <row r="781" spans="27:27" x14ac:dyDescent="0.25">
      <c r="AA781" s="1076"/>
    </row>
    <row r="782" spans="27:27" x14ac:dyDescent="0.25">
      <c r="AA782" s="1076"/>
    </row>
    <row r="783" spans="27:27" x14ac:dyDescent="0.25">
      <c r="AA783" s="1076"/>
    </row>
    <row r="784" spans="27:27" x14ac:dyDescent="0.25">
      <c r="AA784" s="1076"/>
    </row>
    <row r="785" spans="27:27" x14ac:dyDescent="0.25">
      <c r="AA785" s="1076"/>
    </row>
    <row r="786" spans="27:27" x14ac:dyDescent="0.25">
      <c r="AA786" s="1076"/>
    </row>
    <row r="787" spans="27:27" x14ac:dyDescent="0.25">
      <c r="AA787" s="1076"/>
    </row>
    <row r="788" spans="27:27" x14ac:dyDescent="0.25">
      <c r="AA788" s="1076"/>
    </row>
    <row r="789" spans="27:27" x14ac:dyDescent="0.25">
      <c r="AA789" s="1076"/>
    </row>
    <row r="790" spans="27:27" x14ac:dyDescent="0.25">
      <c r="AA790" s="1076"/>
    </row>
    <row r="791" spans="27:27" x14ac:dyDescent="0.25">
      <c r="AA791" s="1076"/>
    </row>
    <row r="792" spans="27:27" x14ac:dyDescent="0.25">
      <c r="AA792" s="1076"/>
    </row>
    <row r="793" spans="27:27" x14ac:dyDescent="0.25">
      <c r="AA793" s="1076"/>
    </row>
    <row r="794" spans="27:27" x14ac:dyDescent="0.25">
      <c r="AA794" s="1076"/>
    </row>
    <row r="795" spans="27:27" x14ac:dyDescent="0.25">
      <c r="AA795" s="1076"/>
    </row>
    <row r="796" spans="27:27" x14ac:dyDescent="0.25">
      <c r="AA796" s="1076"/>
    </row>
    <row r="797" spans="27:27" x14ac:dyDescent="0.25">
      <c r="AA797" s="1076"/>
    </row>
    <row r="798" spans="27:27" x14ac:dyDescent="0.25">
      <c r="AA798" s="1076"/>
    </row>
    <row r="799" spans="27:27" x14ac:dyDescent="0.25">
      <c r="AA799" s="1076"/>
    </row>
    <row r="800" spans="27:27" x14ac:dyDescent="0.25">
      <c r="AA800" s="1076"/>
    </row>
    <row r="801" spans="27:27" x14ac:dyDescent="0.25">
      <c r="AA801" s="1076"/>
    </row>
    <row r="802" spans="27:27" x14ac:dyDescent="0.25">
      <c r="AA802" s="1076"/>
    </row>
    <row r="803" spans="27:27" x14ac:dyDescent="0.25">
      <c r="AA803" s="1076"/>
    </row>
    <row r="804" spans="27:27" x14ac:dyDescent="0.25">
      <c r="AA804" s="1076"/>
    </row>
    <row r="805" spans="27:27" x14ac:dyDescent="0.25">
      <c r="AA805" s="1076"/>
    </row>
    <row r="806" spans="27:27" x14ac:dyDescent="0.25">
      <c r="AA806" s="1076"/>
    </row>
    <row r="807" spans="27:27" x14ac:dyDescent="0.25">
      <c r="AA807" s="1076"/>
    </row>
    <row r="808" spans="27:27" x14ac:dyDescent="0.25">
      <c r="AA808" s="1076"/>
    </row>
    <row r="809" spans="27:27" x14ac:dyDescent="0.25">
      <c r="AA809" s="1076"/>
    </row>
    <row r="810" spans="27:27" x14ac:dyDescent="0.25">
      <c r="AA810" s="1076"/>
    </row>
    <row r="811" spans="27:27" x14ac:dyDescent="0.25">
      <c r="AA811" s="1076"/>
    </row>
    <row r="812" spans="27:27" x14ac:dyDescent="0.25">
      <c r="AA812" s="1076"/>
    </row>
    <row r="813" spans="27:27" x14ac:dyDescent="0.25">
      <c r="AA813" s="1076"/>
    </row>
    <row r="814" spans="27:27" x14ac:dyDescent="0.25">
      <c r="AA814" s="1076"/>
    </row>
    <row r="815" spans="27:27" x14ac:dyDescent="0.25">
      <c r="AA815" s="1076"/>
    </row>
    <row r="816" spans="27:27" x14ac:dyDescent="0.25">
      <c r="AA816" s="1076"/>
    </row>
    <row r="817" spans="27:27" x14ac:dyDescent="0.25">
      <c r="AA817" s="1076"/>
    </row>
    <row r="818" spans="27:27" x14ac:dyDescent="0.25">
      <c r="AA818" s="1076"/>
    </row>
    <row r="819" spans="27:27" x14ac:dyDescent="0.25">
      <c r="AA819" s="1076"/>
    </row>
    <row r="820" spans="27:27" x14ac:dyDescent="0.25">
      <c r="AA820" s="1076"/>
    </row>
    <row r="821" spans="27:27" x14ac:dyDescent="0.25">
      <c r="AA821" s="1076"/>
    </row>
    <row r="822" spans="27:27" x14ac:dyDescent="0.25">
      <c r="AA822" s="1076"/>
    </row>
    <row r="823" spans="27:27" x14ac:dyDescent="0.25">
      <c r="AA823" s="1076"/>
    </row>
    <row r="824" spans="27:27" x14ac:dyDescent="0.25">
      <c r="AA824" s="1076"/>
    </row>
    <row r="825" spans="27:27" x14ac:dyDescent="0.25">
      <c r="AA825" s="1076"/>
    </row>
    <row r="826" spans="27:27" x14ac:dyDescent="0.25">
      <c r="AA826" s="1076"/>
    </row>
    <row r="827" spans="27:27" x14ac:dyDescent="0.25">
      <c r="AA827" s="1076"/>
    </row>
    <row r="828" spans="27:27" x14ac:dyDescent="0.25">
      <c r="AA828" s="1076"/>
    </row>
    <row r="829" spans="27:27" x14ac:dyDescent="0.25">
      <c r="AA829" s="1076"/>
    </row>
    <row r="830" spans="27:27" x14ac:dyDescent="0.25">
      <c r="AA830" s="1076"/>
    </row>
    <row r="831" spans="27:27" x14ac:dyDescent="0.25">
      <c r="AA831" s="1076"/>
    </row>
    <row r="832" spans="27:27" x14ac:dyDescent="0.25">
      <c r="AA832" s="1076"/>
    </row>
    <row r="833" spans="27:27" x14ac:dyDescent="0.25">
      <c r="AA833" s="1076"/>
    </row>
    <row r="834" spans="27:27" x14ac:dyDescent="0.25">
      <c r="AA834" s="1076"/>
    </row>
    <row r="835" spans="27:27" x14ac:dyDescent="0.25">
      <c r="AA835" s="1076"/>
    </row>
    <row r="836" spans="27:27" x14ac:dyDescent="0.25">
      <c r="AA836" s="1076"/>
    </row>
    <row r="837" spans="27:27" x14ac:dyDescent="0.25">
      <c r="AA837" s="1076"/>
    </row>
    <row r="838" spans="27:27" x14ac:dyDescent="0.25">
      <c r="AA838" s="1076"/>
    </row>
    <row r="839" spans="27:27" x14ac:dyDescent="0.25">
      <c r="AA839" s="1076"/>
    </row>
    <row r="840" spans="27:27" x14ac:dyDescent="0.25">
      <c r="AA840" s="1076"/>
    </row>
    <row r="841" spans="27:27" x14ac:dyDescent="0.25">
      <c r="AA841" s="1076"/>
    </row>
    <row r="842" spans="27:27" x14ac:dyDescent="0.25">
      <c r="AA842" s="1076"/>
    </row>
    <row r="843" spans="27:27" x14ac:dyDescent="0.25">
      <c r="AA843" s="1076"/>
    </row>
    <row r="844" spans="27:27" x14ac:dyDescent="0.25">
      <c r="AA844" s="1076"/>
    </row>
    <row r="845" spans="27:27" x14ac:dyDescent="0.25">
      <c r="AA845" s="1076"/>
    </row>
    <row r="846" spans="27:27" x14ac:dyDescent="0.25">
      <c r="AA846" s="1076"/>
    </row>
    <row r="847" spans="27:27" x14ac:dyDescent="0.25">
      <c r="AA847" s="1076"/>
    </row>
    <row r="848" spans="27:27" x14ac:dyDescent="0.25">
      <c r="AA848" s="1076"/>
    </row>
    <row r="849" spans="27:27" x14ac:dyDescent="0.25">
      <c r="AA849" s="1076"/>
    </row>
    <row r="850" spans="27:27" x14ac:dyDescent="0.25">
      <c r="AA850" s="1076"/>
    </row>
    <row r="851" spans="27:27" x14ac:dyDescent="0.25">
      <c r="AA851" s="1076"/>
    </row>
    <row r="852" spans="27:27" x14ac:dyDescent="0.25">
      <c r="AA852" s="1076"/>
    </row>
    <row r="853" spans="27:27" x14ac:dyDescent="0.25">
      <c r="AA853" s="1076"/>
    </row>
    <row r="854" spans="27:27" x14ac:dyDescent="0.25">
      <c r="AA854" s="1076"/>
    </row>
    <row r="855" spans="27:27" x14ac:dyDescent="0.25">
      <c r="AA855" s="1076"/>
    </row>
    <row r="856" spans="27:27" x14ac:dyDescent="0.25">
      <c r="AA856" s="1076"/>
    </row>
    <row r="857" spans="27:27" x14ac:dyDescent="0.25">
      <c r="AA857" s="1076"/>
    </row>
    <row r="858" spans="27:27" x14ac:dyDescent="0.25">
      <c r="AA858" s="1076"/>
    </row>
    <row r="859" spans="27:27" x14ac:dyDescent="0.25">
      <c r="AA859" s="1076"/>
    </row>
    <row r="860" spans="27:27" x14ac:dyDescent="0.25">
      <c r="AA860" s="1076"/>
    </row>
    <row r="861" spans="27:27" x14ac:dyDescent="0.25">
      <c r="AA861" s="1076"/>
    </row>
    <row r="862" spans="27:27" x14ac:dyDescent="0.25">
      <c r="AA862" s="1076"/>
    </row>
    <row r="863" spans="27:27" x14ac:dyDescent="0.25">
      <c r="AA863" s="1076"/>
    </row>
    <row r="864" spans="27:27" x14ac:dyDescent="0.25">
      <c r="AA864" s="1076"/>
    </row>
    <row r="865" spans="27:27" x14ac:dyDescent="0.25">
      <c r="AA865" s="1076"/>
    </row>
    <row r="866" spans="27:27" x14ac:dyDescent="0.25">
      <c r="AA866" s="1076"/>
    </row>
    <row r="867" spans="27:27" x14ac:dyDescent="0.25">
      <c r="AA867" s="1076"/>
    </row>
    <row r="868" spans="27:27" x14ac:dyDescent="0.25">
      <c r="AA868" s="1076"/>
    </row>
    <row r="869" spans="27:27" x14ac:dyDescent="0.25">
      <c r="AA869" s="1076"/>
    </row>
    <row r="870" spans="27:27" x14ac:dyDescent="0.25">
      <c r="AA870" s="1076"/>
    </row>
    <row r="871" spans="27:27" x14ac:dyDescent="0.25">
      <c r="AA871" s="1076"/>
    </row>
    <row r="872" spans="27:27" x14ac:dyDescent="0.25">
      <c r="AA872" s="1076"/>
    </row>
    <row r="873" spans="27:27" x14ac:dyDescent="0.25">
      <c r="AA873" s="1076"/>
    </row>
    <row r="874" spans="27:27" x14ac:dyDescent="0.25">
      <c r="AA874" s="1076"/>
    </row>
    <row r="875" spans="27:27" x14ac:dyDescent="0.25">
      <c r="AA875" s="1076"/>
    </row>
    <row r="876" spans="27:27" x14ac:dyDescent="0.25">
      <c r="AA876" s="1076"/>
    </row>
    <row r="877" spans="27:27" x14ac:dyDescent="0.25">
      <c r="AA877" s="1076"/>
    </row>
    <row r="878" spans="27:27" x14ac:dyDescent="0.25">
      <c r="AA878" s="1076"/>
    </row>
    <row r="879" spans="27:27" x14ac:dyDescent="0.25">
      <c r="AA879" s="1076"/>
    </row>
    <row r="880" spans="27:27" x14ac:dyDescent="0.25">
      <c r="AA880" s="1076"/>
    </row>
    <row r="881" spans="27:27" x14ac:dyDescent="0.25">
      <c r="AA881" s="1076"/>
    </row>
    <row r="882" spans="27:27" x14ac:dyDescent="0.25">
      <c r="AA882" s="1076"/>
    </row>
    <row r="883" spans="27:27" x14ac:dyDescent="0.25">
      <c r="AA883" s="1076"/>
    </row>
    <row r="884" spans="27:27" x14ac:dyDescent="0.25">
      <c r="AA884" s="1076"/>
    </row>
    <row r="885" spans="27:27" x14ac:dyDescent="0.25">
      <c r="AA885" s="1076"/>
    </row>
    <row r="886" spans="27:27" x14ac:dyDescent="0.25">
      <c r="AA886" s="1076"/>
    </row>
    <row r="887" spans="27:27" x14ac:dyDescent="0.25">
      <c r="AA887" s="1076"/>
    </row>
    <row r="888" spans="27:27" x14ac:dyDescent="0.25">
      <c r="AA888" s="1076"/>
    </row>
    <row r="889" spans="27:27" x14ac:dyDescent="0.25">
      <c r="AA889" s="1076"/>
    </row>
    <row r="890" spans="27:27" x14ac:dyDescent="0.25">
      <c r="AA890" s="1076"/>
    </row>
    <row r="891" spans="27:27" x14ac:dyDescent="0.25">
      <c r="AA891" s="1076"/>
    </row>
    <row r="892" spans="27:27" x14ac:dyDescent="0.25">
      <c r="AA892" s="1076"/>
    </row>
    <row r="893" spans="27:27" x14ac:dyDescent="0.25">
      <c r="AA893" s="1076"/>
    </row>
    <row r="894" spans="27:27" x14ac:dyDescent="0.25">
      <c r="AA894" s="1076"/>
    </row>
    <row r="895" spans="27:27" x14ac:dyDescent="0.25">
      <c r="AA895" s="1076"/>
    </row>
    <row r="896" spans="27:27" x14ac:dyDescent="0.25">
      <c r="AA896" s="1076"/>
    </row>
    <row r="897" spans="27:27" x14ac:dyDescent="0.25">
      <c r="AA897" s="1076"/>
    </row>
    <row r="898" spans="27:27" x14ac:dyDescent="0.25">
      <c r="AA898" s="1076"/>
    </row>
    <row r="899" spans="27:27" x14ac:dyDescent="0.25">
      <c r="AA899" s="1076"/>
    </row>
    <row r="900" spans="27:27" x14ac:dyDescent="0.25">
      <c r="AA900" s="1076"/>
    </row>
    <row r="901" spans="27:27" x14ac:dyDescent="0.25">
      <c r="AA901" s="1076"/>
    </row>
    <row r="902" spans="27:27" x14ac:dyDescent="0.25">
      <c r="AA902" s="1076"/>
    </row>
    <row r="903" spans="27:27" x14ac:dyDescent="0.25">
      <c r="AA903" s="1076"/>
    </row>
    <row r="904" spans="27:27" x14ac:dyDescent="0.25">
      <c r="AA904" s="1076"/>
    </row>
    <row r="905" spans="27:27" x14ac:dyDescent="0.25">
      <c r="AA905" s="1076"/>
    </row>
    <row r="906" spans="27:27" x14ac:dyDescent="0.25">
      <c r="AA906" s="1076"/>
    </row>
    <row r="907" spans="27:27" x14ac:dyDescent="0.25">
      <c r="AA907" s="1076"/>
    </row>
    <row r="908" spans="27:27" x14ac:dyDescent="0.25">
      <c r="AA908" s="1076"/>
    </row>
    <row r="909" spans="27:27" x14ac:dyDescent="0.25">
      <c r="AA909" s="1076"/>
    </row>
    <row r="910" spans="27:27" x14ac:dyDescent="0.25">
      <c r="AA910" s="1076"/>
    </row>
    <row r="911" spans="27:27" x14ac:dyDescent="0.25">
      <c r="AA911" s="1076"/>
    </row>
    <row r="912" spans="27:27" x14ac:dyDescent="0.25">
      <c r="AA912" s="1076"/>
    </row>
    <row r="913" spans="27:27" x14ac:dyDescent="0.25">
      <c r="AA913" s="1076"/>
    </row>
    <row r="914" spans="27:27" x14ac:dyDescent="0.25">
      <c r="AA914" s="1076"/>
    </row>
    <row r="915" spans="27:27" x14ac:dyDescent="0.25">
      <c r="AA915" s="1076"/>
    </row>
    <row r="916" spans="27:27" x14ac:dyDescent="0.25">
      <c r="AA916" s="1076"/>
    </row>
    <row r="917" spans="27:27" x14ac:dyDescent="0.25">
      <c r="AA917" s="1076"/>
    </row>
    <row r="918" spans="27:27" x14ac:dyDescent="0.25">
      <c r="AA918" s="1076"/>
    </row>
    <row r="919" spans="27:27" x14ac:dyDescent="0.25">
      <c r="AA919" s="1076"/>
    </row>
    <row r="920" spans="27:27" x14ac:dyDescent="0.25">
      <c r="AA920" s="1076"/>
    </row>
    <row r="921" spans="27:27" x14ac:dyDescent="0.25">
      <c r="AA921" s="1076"/>
    </row>
    <row r="922" spans="27:27" x14ac:dyDescent="0.25">
      <c r="AA922" s="1076"/>
    </row>
    <row r="923" spans="27:27" x14ac:dyDescent="0.25">
      <c r="AA923" s="1076"/>
    </row>
    <row r="924" spans="27:27" x14ac:dyDescent="0.25">
      <c r="AA924" s="1076"/>
    </row>
    <row r="925" spans="27:27" x14ac:dyDescent="0.25">
      <c r="AA925" s="1076"/>
    </row>
    <row r="926" spans="27:27" x14ac:dyDescent="0.25">
      <c r="AA926" s="1076"/>
    </row>
    <row r="927" spans="27:27" x14ac:dyDescent="0.25">
      <c r="AA927" s="1076"/>
    </row>
    <row r="928" spans="27:27" x14ac:dyDescent="0.25">
      <c r="AA928" s="1076"/>
    </row>
    <row r="929" spans="27:27" x14ac:dyDescent="0.25">
      <c r="AA929" s="1076"/>
    </row>
    <row r="930" spans="27:27" x14ac:dyDescent="0.25">
      <c r="AA930" s="1076"/>
    </row>
    <row r="931" spans="27:27" x14ac:dyDescent="0.25">
      <c r="AA931" s="1076"/>
    </row>
    <row r="932" spans="27:27" x14ac:dyDescent="0.25">
      <c r="AA932" s="1076"/>
    </row>
    <row r="933" spans="27:27" x14ac:dyDescent="0.25">
      <c r="AA933" s="1076"/>
    </row>
    <row r="934" spans="27:27" x14ac:dyDescent="0.25">
      <c r="AA934" s="1076"/>
    </row>
    <row r="935" spans="27:27" x14ac:dyDescent="0.25">
      <c r="AA935" s="1076"/>
    </row>
    <row r="936" spans="27:27" x14ac:dyDescent="0.25">
      <c r="AA936" s="1076"/>
    </row>
    <row r="937" spans="27:27" x14ac:dyDescent="0.25">
      <c r="AA937" s="1076"/>
    </row>
    <row r="938" spans="27:27" x14ac:dyDescent="0.25">
      <c r="AA938" s="1076"/>
    </row>
    <row r="939" spans="27:27" x14ac:dyDescent="0.25">
      <c r="AA939" s="1076"/>
    </row>
    <row r="940" spans="27:27" x14ac:dyDescent="0.25">
      <c r="AA940" s="1076"/>
    </row>
    <row r="941" spans="27:27" x14ac:dyDescent="0.25">
      <c r="AA941" s="1076"/>
    </row>
    <row r="942" spans="27:27" x14ac:dyDescent="0.25">
      <c r="AA942" s="1076"/>
    </row>
    <row r="943" spans="27:27" x14ac:dyDescent="0.25">
      <c r="AA943" s="1076"/>
    </row>
    <row r="944" spans="27:27" x14ac:dyDescent="0.25">
      <c r="AA944" s="1076"/>
    </row>
    <row r="945" spans="27:27" x14ac:dyDescent="0.25">
      <c r="AA945" s="1076"/>
    </row>
    <row r="946" spans="27:27" x14ac:dyDescent="0.25">
      <c r="AA946" s="1076"/>
    </row>
    <row r="947" spans="27:27" x14ac:dyDescent="0.25">
      <c r="AA947" s="1076"/>
    </row>
    <row r="948" spans="27:27" x14ac:dyDescent="0.25">
      <c r="AA948" s="1076"/>
    </row>
    <row r="949" spans="27:27" x14ac:dyDescent="0.25">
      <c r="AA949" s="1076"/>
    </row>
    <row r="950" spans="27:27" x14ac:dyDescent="0.25">
      <c r="AA950" s="1076"/>
    </row>
    <row r="951" spans="27:27" x14ac:dyDescent="0.25">
      <c r="AA951" s="1076"/>
    </row>
    <row r="952" spans="27:27" x14ac:dyDescent="0.25">
      <c r="AA952" s="1076"/>
    </row>
    <row r="953" spans="27:27" x14ac:dyDescent="0.25">
      <c r="AA953" s="1076"/>
    </row>
    <row r="954" spans="27:27" x14ac:dyDescent="0.25">
      <c r="AA954" s="1076"/>
    </row>
    <row r="955" spans="27:27" x14ac:dyDescent="0.25">
      <c r="AA955" s="1076"/>
    </row>
    <row r="956" spans="27:27" x14ac:dyDescent="0.25">
      <c r="AA956" s="1076"/>
    </row>
    <row r="957" spans="27:27" x14ac:dyDescent="0.25">
      <c r="AA957" s="1076"/>
    </row>
    <row r="958" spans="27:27" x14ac:dyDescent="0.25">
      <c r="AA958" s="1076"/>
    </row>
    <row r="959" spans="27:27" x14ac:dyDescent="0.25">
      <c r="AA959" s="1076"/>
    </row>
    <row r="960" spans="27:27" x14ac:dyDescent="0.25">
      <c r="AA960" s="1076"/>
    </row>
    <row r="961" spans="27:27" x14ac:dyDescent="0.25">
      <c r="AA961" s="1076"/>
    </row>
    <row r="962" spans="27:27" x14ac:dyDescent="0.25">
      <c r="AA962" s="1076"/>
    </row>
    <row r="963" spans="27:27" x14ac:dyDescent="0.25">
      <c r="AA963" s="1076"/>
    </row>
    <row r="964" spans="27:27" x14ac:dyDescent="0.25">
      <c r="AA964" s="1076"/>
    </row>
    <row r="965" spans="27:27" x14ac:dyDescent="0.25">
      <c r="AA965" s="1076"/>
    </row>
    <row r="966" spans="27:27" x14ac:dyDescent="0.25">
      <c r="AA966" s="1076"/>
    </row>
    <row r="967" spans="27:27" x14ac:dyDescent="0.25">
      <c r="AA967" s="1076"/>
    </row>
    <row r="968" spans="27:27" x14ac:dyDescent="0.25">
      <c r="AA968" s="1076"/>
    </row>
    <row r="969" spans="27:27" x14ac:dyDescent="0.25">
      <c r="AA969" s="1076"/>
    </row>
    <row r="970" spans="27:27" x14ac:dyDescent="0.25">
      <c r="AA970" s="1076"/>
    </row>
    <row r="971" spans="27:27" x14ac:dyDescent="0.25">
      <c r="AA971" s="1076"/>
    </row>
    <row r="972" spans="27:27" x14ac:dyDescent="0.25">
      <c r="AA972" s="1076"/>
    </row>
    <row r="973" spans="27:27" x14ac:dyDescent="0.25">
      <c r="AA973" s="1076"/>
    </row>
    <row r="974" spans="27:27" x14ac:dyDescent="0.25">
      <c r="AA974" s="1076"/>
    </row>
    <row r="975" spans="27:27" x14ac:dyDescent="0.25">
      <c r="AA975" s="1076"/>
    </row>
    <row r="976" spans="27:27" x14ac:dyDescent="0.25">
      <c r="AA976" s="1076"/>
    </row>
    <row r="977" spans="27:27" x14ac:dyDescent="0.25">
      <c r="AA977" s="1076"/>
    </row>
    <row r="978" spans="27:27" x14ac:dyDescent="0.25">
      <c r="AA978" s="1076"/>
    </row>
    <row r="979" spans="27:27" x14ac:dyDescent="0.25">
      <c r="AA979" s="1076"/>
    </row>
    <row r="980" spans="27:27" x14ac:dyDescent="0.25">
      <c r="AA980" s="1076"/>
    </row>
    <row r="981" spans="27:27" x14ac:dyDescent="0.25">
      <c r="AA981" s="1076"/>
    </row>
    <row r="982" spans="27:27" x14ac:dyDescent="0.25">
      <c r="AA982" s="1076"/>
    </row>
    <row r="983" spans="27:27" x14ac:dyDescent="0.25">
      <c r="AA983" s="1076"/>
    </row>
    <row r="984" spans="27:27" x14ac:dyDescent="0.25">
      <c r="AA984" s="1076"/>
    </row>
    <row r="985" spans="27:27" x14ac:dyDescent="0.25">
      <c r="AA985" s="1076"/>
    </row>
    <row r="986" spans="27:27" x14ac:dyDescent="0.25">
      <c r="AA986" s="1076"/>
    </row>
    <row r="987" spans="27:27" x14ac:dyDescent="0.25">
      <c r="AA987" s="1076"/>
    </row>
    <row r="988" spans="27:27" x14ac:dyDescent="0.25">
      <c r="AA988" s="1076"/>
    </row>
    <row r="989" spans="27:27" x14ac:dyDescent="0.25">
      <c r="AA989" s="1076"/>
    </row>
    <row r="990" spans="27:27" x14ac:dyDescent="0.25">
      <c r="AA990" s="1076"/>
    </row>
    <row r="991" spans="27:27" x14ac:dyDescent="0.25">
      <c r="AA991" s="1076"/>
    </row>
    <row r="992" spans="27:27" x14ac:dyDescent="0.25">
      <c r="AA992" s="1076"/>
    </row>
    <row r="993" spans="27:27" x14ac:dyDescent="0.25">
      <c r="AA993" s="1076"/>
    </row>
    <row r="994" spans="27:27" x14ac:dyDescent="0.25">
      <c r="AA994" s="1076"/>
    </row>
    <row r="995" spans="27:27" x14ac:dyDescent="0.25">
      <c r="AA995" s="1076"/>
    </row>
    <row r="996" spans="27:27" x14ac:dyDescent="0.25">
      <c r="AA996" s="1076"/>
    </row>
    <row r="997" spans="27:27" x14ac:dyDescent="0.25">
      <c r="AA997" s="1076"/>
    </row>
    <row r="998" spans="27:27" x14ac:dyDescent="0.25">
      <c r="AA998" s="1076"/>
    </row>
    <row r="999" spans="27:27" x14ac:dyDescent="0.25">
      <c r="AA999" s="1076"/>
    </row>
    <row r="1000" spans="27:27" x14ac:dyDescent="0.25">
      <c r="AA1000" s="1076"/>
    </row>
    <row r="1001" spans="27:27" x14ac:dyDescent="0.25">
      <c r="AA1001" s="1076"/>
    </row>
    <row r="1002" spans="27:27" x14ac:dyDescent="0.25">
      <c r="AA1002" s="1076"/>
    </row>
    <row r="1003" spans="27:27" x14ac:dyDescent="0.25">
      <c r="AA1003" s="1076"/>
    </row>
    <row r="1004" spans="27:27" x14ac:dyDescent="0.25">
      <c r="AA1004" s="1076"/>
    </row>
    <row r="1005" spans="27:27" x14ac:dyDescent="0.25">
      <c r="AA1005" s="1076"/>
    </row>
    <row r="1006" spans="27:27" x14ac:dyDescent="0.25">
      <c r="AA1006" s="1076"/>
    </row>
    <row r="1007" spans="27:27" x14ac:dyDescent="0.25">
      <c r="AA1007" s="1076"/>
    </row>
    <row r="1008" spans="27:27" x14ac:dyDescent="0.25">
      <c r="AA1008" s="1076"/>
    </row>
    <row r="1009" spans="27:27" x14ac:dyDescent="0.25">
      <c r="AA1009" s="1076"/>
    </row>
    <row r="1010" spans="27:27" x14ac:dyDescent="0.25">
      <c r="AA1010" s="1076"/>
    </row>
    <row r="1011" spans="27:27" x14ac:dyDescent="0.25">
      <c r="AA1011" s="1076"/>
    </row>
    <row r="1012" spans="27:27" x14ac:dyDescent="0.25">
      <c r="AA1012" s="1076"/>
    </row>
    <row r="1013" spans="27:27" x14ac:dyDescent="0.25">
      <c r="AA1013" s="1076"/>
    </row>
    <row r="1014" spans="27:27" x14ac:dyDescent="0.25">
      <c r="AA1014" s="1076"/>
    </row>
    <row r="1015" spans="27:27" x14ac:dyDescent="0.25">
      <c r="AA1015" s="1076"/>
    </row>
    <row r="1016" spans="27:27" x14ac:dyDescent="0.25">
      <c r="AA1016" s="1076"/>
    </row>
    <row r="1017" spans="27:27" x14ac:dyDescent="0.25">
      <c r="AA1017" s="1076"/>
    </row>
    <row r="1018" spans="27:27" x14ac:dyDescent="0.25">
      <c r="AA1018" s="1076"/>
    </row>
    <row r="1019" spans="27:27" x14ac:dyDescent="0.25">
      <c r="AA1019" s="1076"/>
    </row>
    <row r="1020" spans="27:27" x14ac:dyDescent="0.25">
      <c r="AA1020" s="1076"/>
    </row>
    <row r="1021" spans="27:27" x14ac:dyDescent="0.25">
      <c r="AA1021" s="1076"/>
    </row>
    <row r="1022" spans="27:27" x14ac:dyDescent="0.25">
      <c r="AA1022" s="1076"/>
    </row>
    <row r="1023" spans="27:27" x14ac:dyDescent="0.25">
      <c r="AA1023" s="1076"/>
    </row>
    <row r="1024" spans="27:27" x14ac:dyDescent="0.25">
      <c r="AA1024" s="1076"/>
    </row>
    <row r="1025" spans="27:27" x14ac:dyDescent="0.25">
      <c r="AA1025" s="1076"/>
    </row>
    <row r="1026" spans="27:27" x14ac:dyDescent="0.25">
      <c r="AA1026" s="1076"/>
    </row>
    <row r="1027" spans="27:27" x14ac:dyDescent="0.25">
      <c r="AA1027" s="1076"/>
    </row>
    <row r="1028" spans="27:27" x14ac:dyDescent="0.25">
      <c r="AA1028" s="1076"/>
    </row>
    <row r="1029" spans="27:27" x14ac:dyDescent="0.25">
      <c r="AA1029" s="1076"/>
    </row>
    <row r="1030" spans="27:27" x14ac:dyDescent="0.25">
      <c r="AA1030" s="1076"/>
    </row>
    <row r="1031" spans="27:27" x14ac:dyDescent="0.25">
      <c r="AA1031" s="1076"/>
    </row>
    <row r="1032" spans="27:27" x14ac:dyDescent="0.25">
      <c r="AA1032" s="1076"/>
    </row>
    <row r="1033" spans="27:27" x14ac:dyDescent="0.25">
      <c r="AA1033" s="1076"/>
    </row>
    <row r="1034" spans="27:27" x14ac:dyDescent="0.25">
      <c r="AA1034" s="1076"/>
    </row>
    <row r="1035" spans="27:27" x14ac:dyDescent="0.25">
      <c r="AA1035" s="1076"/>
    </row>
    <row r="1036" spans="27:27" x14ac:dyDescent="0.25">
      <c r="AA1036" s="1076"/>
    </row>
    <row r="1037" spans="27:27" x14ac:dyDescent="0.25">
      <c r="AA1037" s="1076"/>
    </row>
    <row r="1038" spans="27:27" x14ac:dyDescent="0.25">
      <c r="AA1038" s="1076"/>
    </row>
    <row r="1039" spans="27:27" x14ac:dyDescent="0.25">
      <c r="AA1039" s="1076"/>
    </row>
    <row r="1040" spans="27:27" x14ac:dyDescent="0.25">
      <c r="AA1040" s="1076"/>
    </row>
    <row r="1041" spans="27:27" x14ac:dyDescent="0.25">
      <c r="AA1041" s="1076"/>
    </row>
    <row r="1042" spans="27:27" x14ac:dyDescent="0.25">
      <c r="AA1042" s="1076"/>
    </row>
    <row r="1043" spans="27:27" x14ac:dyDescent="0.25">
      <c r="AA1043" s="1076"/>
    </row>
    <row r="1044" spans="27:27" x14ac:dyDescent="0.25">
      <c r="AA1044" s="1076"/>
    </row>
    <row r="1045" spans="27:27" x14ac:dyDescent="0.25">
      <c r="AA1045" s="1076"/>
    </row>
    <row r="1046" spans="27:27" x14ac:dyDescent="0.25">
      <c r="AA1046" s="1076"/>
    </row>
    <row r="1047" spans="27:27" x14ac:dyDescent="0.25">
      <c r="AA1047" s="1076"/>
    </row>
    <row r="1048" spans="27:27" x14ac:dyDescent="0.25">
      <c r="AA1048" s="1076"/>
    </row>
    <row r="1049" spans="27:27" x14ac:dyDescent="0.25">
      <c r="AA1049" s="1076"/>
    </row>
    <row r="1050" spans="27:27" x14ac:dyDescent="0.25">
      <c r="AA1050" s="1076"/>
    </row>
    <row r="1051" spans="27:27" x14ac:dyDescent="0.25">
      <c r="AA1051" s="1076"/>
    </row>
    <row r="1052" spans="27:27" x14ac:dyDescent="0.25">
      <c r="AA1052" s="1076"/>
    </row>
    <row r="1053" spans="27:27" x14ac:dyDescent="0.25">
      <c r="AA1053" s="1076"/>
    </row>
    <row r="1054" spans="27:27" x14ac:dyDescent="0.25">
      <c r="AA1054" s="1076"/>
    </row>
    <row r="1055" spans="27:27" x14ac:dyDescent="0.25">
      <c r="AA1055" s="1076"/>
    </row>
    <row r="1056" spans="27:27" x14ac:dyDescent="0.25">
      <c r="AA1056" s="1076"/>
    </row>
    <row r="1057" spans="27:27" x14ac:dyDescent="0.25">
      <c r="AA1057" s="1076"/>
    </row>
    <row r="1058" spans="27:27" x14ac:dyDescent="0.25">
      <c r="AA1058" s="1076"/>
    </row>
    <row r="1059" spans="27:27" x14ac:dyDescent="0.25">
      <c r="AA1059" s="1076"/>
    </row>
    <row r="1060" spans="27:27" x14ac:dyDescent="0.25">
      <c r="AA1060" s="1076"/>
    </row>
    <row r="1061" spans="27:27" x14ac:dyDescent="0.25">
      <c r="AA1061" s="1076"/>
    </row>
    <row r="1062" spans="27:27" x14ac:dyDescent="0.25">
      <c r="AA1062" s="1076"/>
    </row>
    <row r="1063" spans="27:27" x14ac:dyDescent="0.25">
      <c r="AA1063" s="1076"/>
    </row>
    <row r="1064" spans="27:27" x14ac:dyDescent="0.25">
      <c r="AA1064" s="1076"/>
    </row>
    <row r="1065" spans="27:27" x14ac:dyDescent="0.25">
      <c r="AA1065" s="1076"/>
    </row>
    <row r="1066" spans="27:27" x14ac:dyDescent="0.25">
      <c r="AA1066" s="1076"/>
    </row>
    <row r="1067" spans="27:27" x14ac:dyDescent="0.25">
      <c r="AA1067" s="1076"/>
    </row>
    <row r="1068" spans="27:27" x14ac:dyDescent="0.25">
      <c r="AA1068" s="1076"/>
    </row>
    <row r="1069" spans="27:27" x14ac:dyDescent="0.25">
      <c r="AA1069" s="1076"/>
    </row>
    <row r="1070" spans="27:27" x14ac:dyDescent="0.25">
      <c r="AA1070" s="1076"/>
    </row>
    <row r="1071" spans="27:27" x14ac:dyDescent="0.25">
      <c r="AA1071" s="1076"/>
    </row>
    <row r="1072" spans="27:27" x14ac:dyDescent="0.25">
      <c r="AA1072" s="1076"/>
    </row>
    <row r="1073" spans="27:27" x14ac:dyDescent="0.25">
      <c r="AA1073" s="1076"/>
    </row>
    <row r="1074" spans="27:27" x14ac:dyDescent="0.25">
      <c r="AA1074" s="1076"/>
    </row>
    <row r="1075" spans="27:27" x14ac:dyDescent="0.25">
      <c r="AA1075" s="1076"/>
    </row>
    <row r="1076" spans="27:27" x14ac:dyDescent="0.25">
      <c r="AA1076" s="1076"/>
    </row>
    <row r="1077" spans="27:27" x14ac:dyDescent="0.25">
      <c r="AA1077" s="1076"/>
    </row>
    <row r="1078" spans="27:27" x14ac:dyDescent="0.25">
      <c r="AA1078" s="1076"/>
    </row>
    <row r="1079" spans="27:27" x14ac:dyDescent="0.25">
      <c r="AA1079" s="1076"/>
    </row>
    <row r="1080" spans="27:27" x14ac:dyDescent="0.25">
      <c r="AA1080" s="1076"/>
    </row>
    <row r="1081" spans="27:27" x14ac:dyDescent="0.25">
      <c r="AA1081" s="1076"/>
    </row>
    <row r="1082" spans="27:27" x14ac:dyDescent="0.25">
      <c r="AA1082" s="1076"/>
    </row>
    <row r="1083" spans="27:27" x14ac:dyDescent="0.25">
      <c r="AA1083" s="1076"/>
    </row>
    <row r="1084" spans="27:27" x14ac:dyDescent="0.25">
      <c r="AA1084" s="1076"/>
    </row>
    <row r="1085" spans="27:27" x14ac:dyDescent="0.25">
      <c r="AA1085" s="1076"/>
    </row>
    <row r="1086" spans="27:27" x14ac:dyDescent="0.25">
      <c r="AA1086" s="1076"/>
    </row>
    <row r="1087" spans="27:27" x14ac:dyDescent="0.25">
      <c r="AA1087" s="1076"/>
    </row>
    <row r="1088" spans="27:27" x14ac:dyDescent="0.25">
      <c r="AA1088" s="1076"/>
    </row>
    <row r="1089" spans="27:27" x14ac:dyDescent="0.25">
      <c r="AA1089" s="1076"/>
    </row>
    <row r="1090" spans="27:27" x14ac:dyDescent="0.25">
      <c r="AA1090" s="1076"/>
    </row>
    <row r="1091" spans="27:27" x14ac:dyDescent="0.25">
      <c r="AA1091" s="1076"/>
    </row>
    <row r="1092" spans="27:27" x14ac:dyDescent="0.25">
      <c r="AA1092" s="1076"/>
    </row>
    <row r="1093" spans="27:27" x14ac:dyDescent="0.25">
      <c r="AA1093" s="1076"/>
    </row>
    <row r="1094" spans="27:27" x14ac:dyDescent="0.25">
      <c r="AA1094" s="1076"/>
    </row>
    <row r="1095" spans="27:27" x14ac:dyDescent="0.25">
      <c r="AA1095" s="1076"/>
    </row>
    <row r="1096" spans="27:27" x14ac:dyDescent="0.25">
      <c r="AA1096" s="1076"/>
    </row>
    <row r="1097" spans="27:27" x14ac:dyDescent="0.25">
      <c r="AA1097" s="1076"/>
    </row>
    <row r="1098" spans="27:27" x14ac:dyDescent="0.25">
      <c r="AA1098" s="1076"/>
    </row>
    <row r="1099" spans="27:27" x14ac:dyDescent="0.25">
      <c r="AA1099" s="1076"/>
    </row>
    <row r="1100" spans="27:27" x14ac:dyDescent="0.25">
      <c r="AA1100" s="1076"/>
    </row>
    <row r="1101" spans="27:27" x14ac:dyDescent="0.25">
      <c r="AA1101" s="1076"/>
    </row>
    <row r="1102" spans="27:27" x14ac:dyDescent="0.25">
      <c r="AA1102" s="1076"/>
    </row>
    <row r="1103" spans="27:27" x14ac:dyDescent="0.25">
      <c r="AA1103" s="1076"/>
    </row>
    <row r="1104" spans="27:27" x14ac:dyDescent="0.25">
      <c r="AA1104" s="1076"/>
    </row>
    <row r="1105" spans="27:27" x14ac:dyDescent="0.25">
      <c r="AA1105" s="1076"/>
    </row>
    <row r="1106" spans="27:27" x14ac:dyDescent="0.25">
      <c r="AA1106" s="1076"/>
    </row>
    <row r="1107" spans="27:27" x14ac:dyDescent="0.25">
      <c r="AA1107" s="1076"/>
    </row>
    <row r="1108" spans="27:27" x14ac:dyDescent="0.25">
      <c r="AA1108" s="1076"/>
    </row>
    <row r="1109" spans="27:27" x14ac:dyDescent="0.25">
      <c r="AA1109" s="1076"/>
    </row>
    <row r="1110" spans="27:27" x14ac:dyDescent="0.25">
      <c r="AA1110" s="1076"/>
    </row>
    <row r="1111" spans="27:27" x14ac:dyDescent="0.25">
      <c r="AA1111" s="1076"/>
    </row>
    <row r="1112" spans="27:27" x14ac:dyDescent="0.25">
      <c r="AA1112" s="1076"/>
    </row>
    <row r="1113" spans="27:27" x14ac:dyDescent="0.25">
      <c r="AA1113" s="1076"/>
    </row>
    <row r="1114" spans="27:27" x14ac:dyDescent="0.25">
      <c r="AA1114" s="1076"/>
    </row>
    <row r="1115" spans="27:27" x14ac:dyDescent="0.25">
      <c r="AA1115" s="1076"/>
    </row>
    <row r="1116" spans="27:27" x14ac:dyDescent="0.25">
      <c r="AA1116" s="1076"/>
    </row>
    <row r="1117" spans="27:27" x14ac:dyDescent="0.25">
      <c r="AA1117" s="1076"/>
    </row>
    <row r="1118" spans="27:27" x14ac:dyDescent="0.25">
      <c r="AA1118" s="1076"/>
    </row>
    <row r="1119" spans="27:27" x14ac:dyDescent="0.25">
      <c r="AA1119" s="1076"/>
    </row>
    <row r="1120" spans="27:27" x14ac:dyDescent="0.25">
      <c r="AA1120" s="1076"/>
    </row>
    <row r="1121" spans="27:27" x14ac:dyDescent="0.25">
      <c r="AA1121" s="1076"/>
    </row>
    <row r="1122" spans="27:27" x14ac:dyDescent="0.25">
      <c r="AA1122" s="1076"/>
    </row>
    <row r="1123" spans="27:27" x14ac:dyDescent="0.25">
      <c r="AA1123" s="1076"/>
    </row>
    <row r="1124" spans="27:27" x14ac:dyDescent="0.25">
      <c r="AA1124" s="1076"/>
    </row>
    <row r="1125" spans="27:27" x14ac:dyDescent="0.25">
      <c r="AA1125" s="1076"/>
    </row>
    <row r="1126" spans="27:27" x14ac:dyDescent="0.25">
      <c r="AA1126" s="1076"/>
    </row>
    <row r="1127" spans="27:27" x14ac:dyDescent="0.25">
      <c r="AA1127" s="1076"/>
    </row>
    <row r="1128" spans="27:27" x14ac:dyDescent="0.25">
      <c r="AA1128" s="1076"/>
    </row>
    <row r="1129" spans="27:27" x14ac:dyDescent="0.25">
      <c r="AA1129" s="1076"/>
    </row>
    <row r="1130" spans="27:27" x14ac:dyDescent="0.25">
      <c r="AA1130" s="1076"/>
    </row>
    <row r="1131" spans="27:27" x14ac:dyDescent="0.25">
      <c r="AA1131" s="1076"/>
    </row>
    <row r="1132" spans="27:27" x14ac:dyDescent="0.25">
      <c r="AA1132" s="1076"/>
    </row>
    <row r="1133" spans="27:27" x14ac:dyDescent="0.25">
      <c r="AA1133" s="1076"/>
    </row>
    <row r="1134" spans="27:27" x14ac:dyDescent="0.25">
      <c r="AA1134" s="1076"/>
    </row>
    <row r="1135" spans="27:27" x14ac:dyDescent="0.25">
      <c r="AA1135" s="1076"/>
    </row>
    <row r="1136" spans="27:27" x14ac:dyDescent="0.25">
      <c r="AA1136" s="1076"/>
    </row>
    <row r="1137" spans="27:27" x14ac:dyDescent="0.25">
      <c r="AA1137" s="1076"/>
    </row>
    <row r="1138" spans="27:27" x14ac:dyDescent="0.25">
      <c r="AA1138" s="1076"/>
    </row>
    <row r="1139" spans="27:27" x14ac:dyDescent="0.25">
      <c r="AA1139" s="1076"/>
    </row>
    <row r="1140" spans="27:27" x14ac:dyDescent="0.25">
      <c r="AA1140" s="1076"/>
    </row>
    <row r="1141" spans="27:27" x14ac:dyDescent="0.25">
      <c r="AA1141" s="1076"/>
    </row>
    <row r="1142" spans="27:27" x14ac:dyDescent="0.25">
      <c r="AA1142" s="1076"/>
    </row>
    <row r="1143" spans="27:27" x14ac:dyDescent="0.25">
      <c r="AA1143" s="1076"/>
    </row>
    <row r="1144" spans="27:27" x14ac:dyDescent="0.25">
      <c r="AA1144" s="1076"/>
    </row>
    <row r="1145" spans="27:27" x14ac:dyDescent="0.25">
      <c r="AA1145" s="1076"/>
    </row>
    <row r="1146" spans="27:27" x14ac:dyDescent="0.25">
      <c r="AA1146" s="1076"/>
    </row>
    <row r="1147" spans="27:27" x14ac:dyDescent="0.25">
      <c r="AA1147" s="1076"/>
    </row>
    <row r="1148" spans="27:27" x14ac:dyDescent="0.25">
      <c r="AA1148" s="1076"/>
    </row>
    <row r="1149" spans="27:27" x14ac:dyDescent="0.25">
      <c r="AA1149" s="1076"/>
    </row>
    <row r="1150" spans="27:27" x14ac:dyDescent="0.25">
      <c r="AA1150" s="1076"/>
    </row>
    <row r="1151" spans="27:27" x14ac:dyDescent="0.25">
      <c r="AA1151" s="1076"/>
    </row>
    <row r="1152" spans="27:27" x14ac:dyDescent="0.25">
      <c r="AA1152" s="1076"/>
    </row>
    <row r="1153" spans="27:27" x14ac:dyDescent="0.25">
      <c r="AA1153" s="1076"/>
    </row>
    <row r="1154" spans="27:27" x14ac:dyDescent="0.25">
      <c r="AA1154" s="1076"/>
    </row>
    <row r="1155" spans="27:27" x14ac:dyDescent="0.25">
      <c r="AA1155" s="1076"/>
    </row>
    <row r="1156" spans="27:27" x14ac:dyDescent="0.25">
      <c r="AA1156" s="1076"/>
    </row>
    <row r="1157" spans="27:27" x14ac:dyDescent="0.25">
      <c r="AA1157" s="1076"/>
    </row>
    <row r="1158" spans="27:27" x14ac:dyDescent="0.25">
      <c r="AA1158" s="1076"/>
    </row>
    <row r="1159" spans="27:27" x14ac:dyDescent="0.25">
      <c r="AA1159" s="1076"/>
    </row>
    <row r="1160" spans="27:27" x14ac:dyDescent="0.25">
      <c r="AA1160" s="1076"/>
    </row>
    <row r="1161" spans="27:27" x14ac:dyDescent="0.25">
      <c r="AA1161" s="1076"/>
    </row>
    <row r="1162" spans="27:27" x14ac:dyDescent="0.25">
      <c r="AA1162" s="1076"/>
    </row>
    <row r="1163" spans="27:27" x14ac:dyDescent="0.25">
      <c r="AA1163" s="1076"/>
    </row>
    <row r="1164" spans="27:27" x14ac:dyDescent="0.25">
      <c r="AA1164" s="1076"/>
    </row>
    <row r="1165" spans="27:27" x14ac:dyDescent="0.25">
      <c r="AA1165" s="1076"/>
    </row>
    <row r="1166" spans="27:27" x14ac:dyDescent="0.25">
      <c r="AA1166" s="1076"/>
    </row>
    <row r="1167" spans="27:27" x14ac:dyDescent="0.25">
      <c r="AA1167" s="1076"/>
    </row>
    <row r="1168" spans="27:27" x14ac:dyDescent="0.25">
      <c r="AA1168" s="1076"/>
    </row>
    <row r="1169" spans="27:27" x14ac:dyDescent="0.25">
      <c r="AA1169" s="1076"/>
    </row>
    <row r="1170" spans="27:27" x14ac:dyDescent="0.25">
      <c r="AA1170" s="1076"/>
    </row>
    <row r="1171" spans="27:27" x14ac:dyDescent="0.25">
      <c r="AA1171" s="1076"/>
    </row>
    <row r="1172" spans="27:27" x14ac:dyDescent="0.25">
      <c r="AA1172" s="1076"/>
    </row>
    <row r="1173" spans="27:27" x14ac:dyDescent="0.25">
      <c r="AA1173" s="1076"/>
    </row>
    <row r="1174" spans="27:27" x14ac:dyDescent="0.25">
      <c r="AA1174" s="1076"/>
    </row>
    <row r="1175" spans="27:27" x14ac:dyDescent="0.25">
      <c r="AA1175" s="1076"/>
    </row>
    <row r="1176" spans="27:27" x14ac:dyDescent="0.25">
      <c r="AA1176" s="1076"/>
    </row>
    <row r="1177" spans="27:27" x14ac:dyDescent="0.25">
      <c r="AA1177" s="1076"/>
    </row>
    <row r="1178" spans="27:27" x14ac:dyDescent="0.25">
      <c r="AA1178" s="1076"/>
    </row>
    <row r="1179" spans="27:27" x14ac:dyDescent="0.25">
      <c r="AA1179" s="1076"/>
    </row>
    <row r="1180" spans="27:27" x14ac:dyDescent="0.25">
      <c r="AA1180" s="1076"/>
    </row>
    <row r="1181" spans="27:27" x14ac:dyDescent="0.25">
      <c r="AA1181" s="1076"/>
    </row>
    <row r="1182" spans="27:27" x14ac:dyDescent="0.25">
      <c r="AA1182" s="1076"/>
    </row>
    <row r="1183" spans="27:27" x14ac:dyDescent="0.25">
      <c r="AA1183" s="1076"/>
    </row>
    <row r="1184" spans="27:27" x14ac:dyDescent="0.25">
      <c r="AA1184" s="1076"/>
    </row>
    <row r="1185" spans="27:27" x14ac:dyDescent="0.25">
      <c r="AA1185" s="1076"/>
    </row>
    <row r="1186" spans="27:27" x14ac:dyDescent="0.25">
      <c r="AA1186" s="1076"/>
    </row>
    <row r="1187" spans="27:27" x14ac:dyDescent="0.25">
      <c r="AA1187" s="1076"/>
    </row>
    <row r="1188" spans="27:27" x14ac:dyDescent="0.25">
      <c r="AA1188" s="1076"/>
    </row>
    <row r="1189" spans="27:27" x14ac:dyDescent="0.25">
      <c r="AA1189" s="1076"/>
    </row>
    <row r="1190" spans="27:27" x14ac:dyDescent="0.25">
      <c r="AA1190" s="1076"/>
    </row>
    <row r="1191" spans="27:27" x14ac:dyDescent="0.25">
      <c r="AA1191" s="1076"/>
    </row>
    <row r="1192" spans="27:27" x14ac:dyDescent="0.25">
      <c r="AA1192" s="1076"/>
    </row>
    <row r="1193" spans="27:27" x14ac:dyDescent="0.25">
      <c r="AA1193" s="1076"/>
    </row>
    <row r="1194" spans="27:27" x14ac:dyDescent="0.25">
      <c r="AA1194" s="1076"/>
    </row>
    <row r="1195" spans="27:27" x14ac:dyDescent="0.25">
      <c r="AA1195" s="1076"/>
    </row>
    <row r="1196" spans="27:27" x14ac:dyDescent="0.25">
      <c r="AA1196" s="1076"/>
    </row>
    <row r="1197" spans="27:27" x14ac:dyDescent="0.25">
      <c r="AA1197" s="1076"/>
    </row>
    <row r="1198" spans="27:27" x14ac:dyDescent="0.25">
      <c r="AA1198" s="1076"/>
    </row>
    <row r="1199" spans="27:27" x14ac:dyDescent="0.25">
      <c r="AA1199" s="1076"/>
    </row>
    <row r="1200" spans="27:27" x14ac:dyDescent="0.25">
      <c r="AA1200" s="1076"/>
    </row>
    <row r="1201" spans="27:27" x14ac:dyDescent="0.25">
      <c r="AA1201" s="1076"/>
    </row>
    <row r="1202" spans="27:27" x14ac:dyDescent="0.25">
      <c r="AA1202" s="1076"/>
    </row>
    <row r="1203" spans="27:27" x14ac:dyDescent="0.25">
      <c r="AA1203" s="1076"/>
    </row>
    <row r="1204" spans="27:27" x14ac:dyDescent="0.25">
      <c r="AA1204" s="1076"/>
    </row>
    <row r="1205" spans="27:27" x14ac:dyDescent="0.25">
      <c r="AA1205" s="1076"/>
    </row>
    <row r="1206" spans="27:27" x14ac:dyDescent="0.25">
      <c r="AA1206" s="1076"/>
    </row>
    <row r="1207" spans="27:27" x14ac:dyDescent="0.25">
      <c r="AA1207" s="1076"/>
    </row>
    <row r="1208" spans="27:27" x14ac:dyDescent="0.25">
      <c r="AA1208" s="1076"/>
    </row>
    <row r="1209" spans="27:27" x14ac:dyDescent="0.25">
      <c r="AA1209" s="1076"/>
    </row>
    <row r="1210" spans="27:27" x14ac:dyDescent="0.25">
      <c r="AA1210" s="1076"/>
    </row>
    <row r="1211" spans="27:27" x14ac:dyDescent="0.25">
      <c r="AA1211" s="1076"/>
    </row>
    <row r="1212" spans="27:27" x14ac:dyDescent="0.25">
      <c r="AA1212" s="1076"/>
    </row>
    <row r="1213" spans="27:27" x14ac:dyDescent="0.25">
      <c r="AA1213" s="1076"/>
    </row>
    <row r="1214" spans="27:27" x14ac:dyDescent="0.25">
      <c r="AA1214" s="1076"/>
    </row>
    <row r="1215" spans="27:27" x14ac:dyDescent="0.25">
      <c r="AA1215" s="1076"/>
    </row>
    <row r="1216" spans="27:27" x14ac:dyDescent="0.25">
      <c r="AA1216" s="1076"/>
    </row>
    <row r="1217" spans="27:27" x14ac:dyDescent="0.25">
      <c r="AA1217" s="1076"/>
    </row>
    <row r="1218" spans="27:27" x14ac:dyDescent="0.25">
      <c r="AA1218" s="1076"/>
    </row>
    <row r="1219" spans="27:27" x14ac:dyDescent="0.25">
      <c r="AA1219" s="1076"/>
    </row>
    <row r="1220" spans="27:27" x14ac:dyDescent="0.25">
      <c r="AA1220" s="1076"/>
    </row>
    <row r="1221" spans="27:27" x14ac:dyDescent="0.25">
      <c r="AA1221" s="1076"/>
    </row>
    <row r="1222" spans="27:27" x14ac:dyDescent="0.25">
      <c r="AA1222" s="1076"/>
    </row>
    <row r="1223" spans="27:27" x14ac:dyDescent="0.25">
      <c r="AA1223" s="1076"/>
    </row>
    <row r="1224" spans="27:27" x14ac:dyDescent="0.25">
      <c r="AA1224" s="1076"/>
    </row>
    <row r="1225" spans="27:27" x14ac:dyDescent="0.25">
      <c r="AA1225" s="1076"/>
    </row>
    <row r="1226" spans="27:27" x14ac:dyDescent="0.25">
      <c r="AA1226" s="1076"/>
    </row>
    <row r="1227" spans="27:27" x14ac:dyDescent="0.25">
      <c r="AA1227" s="1076"/>
    </row>
    <row r="1228" spans="27:27" x14ac:dyDescent="0.25">
      <c r="AA1228" s="1076"/>
    </row>
    <row r="1229" spans="27:27" x14ac:dyDescent="0.25">
      <c r="AA1229" s="1076"/>
    </row>
    <row r="1230" spans="27:27" x14ac:dyDescent="0.25">
      <c r="AA1230" s="1076"/>
    </row>
    <row r="1231" spans="27:27" x14ac:dyDescent="0.25">
      <c r="AA1231" s="1076"/>
    </row>
    <row r="1232" spans="27:27" x14ac:dyDescent="0.25">
      <c r="AA1232" s="1076"/>
    </row>
    <row r="1233" spans="27:27" x14ac:dyDescent="0.25">
      <c r="AA1233" s="1076"/>
    </row>
    <row r="1234" spans="27:27" x14ac:dyDescent="0.25">
      <c r="AA1234" s="1076"/>
    </row>
    <row r="1235" spans="27:27" x14ac:dyDescent="0.25">
      <c r="AA1235" s="1076"/>
    </row>
    <row r="1236" spans="27:27" x14ac:dyDescent="0.25">
      <c r="AA1236" s="1076"/>
    </row>
    <row r="1237" spans="27:27" x14ac:dyDescent="0.25">
      <c r="AA1237" s="1076"/>
    </row>
    <row r="1238" spans="27:27" x14ac:dyDescent="0.25">
      <c r="AA1238" s="1076"/>
    </row>
    <row r="1239" spans="27:27" x14ac:dyDescent="0.25">
      <c r="AA1239" s="1076"/>
    </row>
    <row r="1240" spans="27:27" x14ac:dyDescent="0.25">
      <c r="AA1240" s="1076"/>
    </row>
    <row r="1241" spans="27:27" x14ac:dyDescent="0.25">
      <c r="AA1241" s="1076"/>
    </row>
    <row r="1242" spans="27:27" x14ac:dyDescent="0.25">
      <c r="AA1242" s="1076"/>
    </row>
    <row r="1243" spans="27:27" x14ac:dyDescent="0.25">
      <c r="AA1243" s="1076"/>
    </row>
    <row r="1244" spans="27:27" x14ac:dyDescent="0.25">
      <c r="AA1244" s="1076"/>
    </row>
    <row r="1245" spans="27:27" x14ac:dyDescent="0.25">
      <c r="AA1245" s="1076"/>
    </row>
    <row r="1246" spans="27:27" x14ac:dyDescent="0.25">
      <c r="AA1246" s="1076"/>
    </row>
    <row r="1247" spans="27:27" x14ac:dyDescent="0.25">
      <c r="AA1247" s="1076"/>
    </row>
    <row r="1248" spans="27:27" x14ac:dyDescent="0.25">
      <c r="AA1248" s="1076"/>
    </row>
    <row r="1249" spans="27:27" x14ac:dyDescent="0.25">
      <c r="AA1249" s="1076"/>
    </row>
    <row r="1250" spans="27:27" x14ac:dyDescent="0.25">
      <c r="AA1250" s="1076"/>
    </row>
    <row r="1251" spans="27:27" x14ac:dyDescent="0.25">
      <c r="AA1251" s="1076"/>
    </row>
    <row r="1252" spans="27:27" x14ac:dyDescent="0.25">
      <c r="AA1252" s="1076"/>
    </row>
    <row r="1253" spans="27:27" x14ac:dyDescent="0.25">
      <c r="AA1253" s="1076"/>
    </row>
    <row r="1254" spans="27:27" x14ac:dyDescent="0.25">
      <c r="AA1254" s="1076"/>
    </row>
    <row r="1255" spans="27:27" x14ac:dyDescent="0.25">
      <c r="AA1255" s="1076"/>
    </row>
    <row r="1256" spans="27:27" x14ac:dyDescent="0.25">
      <c r="AA1256" s="1076"/>
    </row>
    <row r="1257" spans="27:27" x14ac:dyDescent="0.25">
      <c r="AA1257" s="1076"/>
    </row>
    <row r="1258" spans="27:27" x14ac:dyDescent="0.25">
      <c r="AA1258" s="1076"/>
    </row>
    <row r="1259" spans="27:27" x14ac:dyDescent="0.25">
      <c r="AA1259" s="1076"/>
    </row>
    <row r="1260" spans="27:27" x14ac:dyDescent="0.25">
      <c r="AA1260" s="1076"/>
    </row>
    <row r="1261" spans="27:27" x14ac:dyDescent="0.25">
      <c r="AA1261" s="1076"/>
    </row>
    <row r="1262" spans="27:27" x14ac:dyDescent="0.25">
      <c r="AA1262" s="1076"/>
    </row>
    <row r="1263" spans="27:27" x14ac:dyDescent="0.25">
      <c r="AA1263" s="1076"/>
    </row>
    <row r="1264" spans="27:27" x14ac:dyDescent="0.25">
      <c r="AA1264" s="1076"/>
    </row>
    <row r="1265" spans="27:27" x14ac:dyDescent="0.25">
      <c r="AA1265" s="1076"/>
    </row>
    <row r="1266" spans="27:27" x14ac:dyDescent="0.25">
      <c r="AA1266" s="1076"/>
    </row>
    <row r="1267" spans="27:27" x14ac:dyDescent="0.25">
      <c r="AA1267" s="1076"/>
    </row>
    <row r="1268" spans="27:27" x14ac:dyDescent="0.25">
      <c r="AA1268" s="1076"/>
    </row>
    <row r="1269" spans="27:27" x14ac:dyDescent="0.25">
      <c r="AA1269" s="1076"/>
    </row>
    <row r="1270" spans="27:27" x14ac:dyDescent="0.25">
      <c r="AA1270" s="1076"/>
    </row>
    <row r="1271" spans="27:27" x14ac:dyDescent="0.25">
      <c r="AA1271" s="1076"/>
    </row>
    <row r="1272" spans="27:27" x14ac:dyDescent="0.25">
      <c r="AA1272" s="1076"/>
    </row>
    <row r="1273" spans="27:27" x14ac:dyDescent="0.25">
      <c r="AA1273" s="1076"/>
    </row>
    <row r="1274" spans="27:27" x14ac:dyDescent="0.25">
      <c r="AA1274" s="1076"/>
    </row>
    <row r="1275" spans="27:27" x14ac:dyDescent="0.25">
      <c r="AA1275" s="1076"/>
    </row>
    <row r="1276" spans="27:27" x14ac:dyDescent="0.25">
      <c r="AA1276" s="1076"/>
    </row>
    <row r="1277" spans="27:27" x14ac:dyDescent="0.25">
      <c r="AA1277" s="1076"/>
    </row>
    <row r="1278" spans="27:27" x14ac:dyDescent="0.25">
      <c r="AA1278" s="1076"/>
    </row>
    <row r="1279" spans="27:27" x14ac:dyDescent="0.25">
      <c r="AA1279" s="1076"/>
    </row>
    <row r="1280" spans="27:27" x14ac:dyDescent="0.25">
      <c r="AA1280" s="1076"/>
    </row>
    <row r="1281" spans="27:27" x14ac:dyDescent="0.25">
      <c r="AA1281" s="1076"/>
    </row>
    <row r="1282" spans="27:27" x14ac:dyDescent="0.25">
      <c r="AA1282" s="1076"/>
    </row>
    <row r="1283" spans="27:27" x14ac:dyDescent="0.25">
      <c r="AA1283" s="1076"/>
    </row>
    <row r="1284" spans="27:27" x14ac:dyDescent="0.25">
      <c r="AA1284" s="1076"/>
    </row>
    <row r="1285" spans="27:27" x14ac:dyDescent="0.25">
      <c r="AA1285" s="1076"/>
    </row>
    <row r="1286" spans="27:27" x14ac:dyDescent="0.25">
      <c r="AA1286" s="1076"/>
    </row>
    <row r="1287" spans="27:27" x14ac:dyDescent="0.25">
      <c r="AA1287" s="1076"/>
    </row>
    <row r="1288" spans="27:27" x14ac:dyDescent="0.25">
      <c r="AA1288" s="1076"/>
    </row>
    <row r="1289" spans="27:27" x14ac:dyDescent="0.25">
      <c r="AA1289" s="1076"/>
    </row>
    <row r="1290" spans="27:27" x14ac:dyDescent="0.25">
      <c r="AA1290" s="1076"/>
    </row>
    <row r="1291" spans="27:27" x14ac:dyDescent="0.25">
      <c r="AA1291" s="1076"/>
    </row>
    <row r="1292" spans="27:27" x14ac:dyDescent="0.25">
      <c r="AA1292" s="1076"/>
    </row>
    <row r="1293" spans="27:27" x14ac:dyDescent="0.25">
      <c r="AA1293" s="1076"/>
    </row>
    <row r="1294" spans="27:27" x14ac:dyDescent="0.25">
      <c r="AA1294" s="1076"/>
    </row>
    <row r="1295" spans="27:27" x14ac:dyDescent="0.25">
      <c r="AA1295" s="1076"/>
    </row>
    <row r="1296" spans="27:27" x14ac:dyDescent="0.25">
      <c r="AA1296" s="1076"/>
    </row>
    <row r="1297" spans="27:27" x14ac:dyDescent="0.25">
      <c r="AA1297" s="1076"/>
    </row>
    <row r="1298" spans="27:27" x14ac:dyDescent="0.25">
      <c r="AA1298" s="1076"/>
    </row>
    <row r="1299" spans="27:27" x14ac:dyDescent="0.25">
      <c r="AA1299" s="1076"/>
    </row>
    <row r="1300" spans="27:27" x14ac:dyDescent="0.25">
      <c r="AA1300" s="1076"/>
    </row>
    <row r="1301" spans="27:27" x14ac:dyDescent="0.25">
      <c r="AA1301" s="1076"/>
    </row>
    <row r="1302" spans="27:27" x14ac:dyDescent="0.25">
      <c r="AA1302" s="1076"/>
    </row>
    <row r="1303" spans="27:27" x14ac:dyDescent="0.25">
      <c r="AA1303" s="1076"/>
    </row>
    <row r="1304" spans="27:27" x14ac:dyDescent="0.25">
      <c r="AA1304" s="1076"/>
    </row>
    <row r="1305" spans="27:27" x14ac:dyDescent="0.25">
      <c r="AA1305" s="1076"/>
    </row>
    <row r="1306" spans="27:27" x14ac:dyDescent="0.25">
      <c r="AA1306" s="1076"/>
    </row>
    <row r="1307" spans="27:27" x14ac:dyDescent="0.25">
      <c r="AA1307" s="1076"/>
    </row>
    <row r="1308" spans="27:27" x14ac:dyDescent="0.25">
      <c r="AA1308" s="1076"/>
    </row>
    <row r="1309" spans="27:27" x14ac:dyDescent="0.25">
      <c r="AA1309" s="1076"/>
    </row>
    <row r="1310" spans="27:27" x14ac:dyDescent="0.25">
      <c r="AA1310" s="1076"/>
    </row>
    <row r="1311" spans="27:27" x14ac:dyDescent="0.25">
      <c r="AA1311" s="1076"/>
    </row>
    <row r="1312" spans="27:27" x14ac:dyDescent="0.25">
      <c r="AA1312" s="1076"/>
    </row>
    <row r="1313" spans="27:27" x14ac:dyDescent="0.25">
      <c r="AA1313" s="1076"/>
    </row>
    <row r="1314" spans="27:27" x14ac:dyDescent="0.25">
      <c r="AA1314" s="1076"/>
    </row>
    <row r="1315" spans="27:27" x14ac:dyDescent="0.25">
      <c r="AA1315" s="1076"/>
    </row>
    <row r="1316" spans="27:27" x14ac:dyDescent="0.25">
      <c r="AA1316" s="1076"/>
    </row>
    <row r="1317" spans="27:27" x14ac:dyDescent="0.25">
      <c r="AA1317" s="1076"/>
    </row>
    <row r="1318" spans="27:27" x14ac:dyDescent="0.25">
      <c r="AA1318" s="1076"/>
    </row>
    <row r="1319" spans="27:27" x14ac:dyDescent="0.25">
      <c r="AA1319" s="1076"/>
    </row>
    <row r="1320" spans="27:27" x14ac:dyDescent="0.25">
      <c r="AA1320" s="1076"/>
    </row>
    <row r="1321" spans="27:27" x14ac:dyDescent="0.25">
      <c r="AA1321" s="1076"/>
    </row>
    <row r="1322" spans="27:27" x14ac:dyDescent="0.25">
      <c r="AA1322" s="1076"/>
    </row>
    <row r="1323" spans="27:27" x14ac:dyDescent="0.25">
      <c r="AA1323" s="1076"/>
    </row>
    <row r="1324" spans="27:27" x14ac:dyDescent="0.25">
      <c r="AA1324" s="1076"/>
    </row>
    <row r="1325" spans="27:27" x14ac:dyDescent="0.25">
      <c r="AA1325" s="1076"/>
    </row>
    <row r="1326" spans="27:27" x14ac:dyDescent="0.25">
      <c r="AA1326" s="1076"/>
    </row>
    <row r="1327" spans="27:27" x14ac:dyDescent="0.25">
      <c r="AA1327" s="1076"/>
    </row>
    <row r="1328" spans="27:27" x14ac:dyDescent="0.25">
      <c r="AA1328" s="1076"/>
    </row>
    <row r="1329" spans="27:27" x14ac:dyDescent="0.25">
      <c r="AA1329" s="1076"/>
    </row>
    <row r="1330" spans="27:27" x14ac:dyDescent="0.25">
      <c r="AA1330" s="1076"/>
    </row>
    <row r="1331" spans="27:27" x14ac:dyDescent="0.25">
      <c r="AA1331" s="1076"/>
    </row>
    <row r="1332" spans="27:27" x14ac:dyDescent="0.25">
      <c r="AA1332" s="1076"/>
    </row>
    <row r="1333" spans="27:27" x14ac:dyDescent="0.25">
      <c r="AA1333" s="1076"/>
    </row>
    <row r="1334" spans="27:27" x14ac:dyDescent="0.25">
      <c r="AA1334" s="1076"/>
    </row>
    <row r="1335" spans="27:27" x14ac:dyDescent="0.25">
      <c r="AA1335" s="1076"/>
    </row>
    <row r="1336" spans="27:27" x14ac:dyDescent="0.25">
      <c r="AA1336" s="1076"/>
    </row>
    <row r="1337" spans="27:27" x14ac:dyDescent="0.25">
      <c r="AA1337" s="1076"/>
    </row>
    <row r="1338" spans="27:27" x14ac:dyDescent="0.25">
      <c r="AA1338" s="1076"/>
    </row>
    <row r="1339" spans="27:27" x14ac:dyDescent="0.25">
      <c r="AA1339" s="1076"/>
    </row>
    <row r="1340" spans="27:27" x14ac:dyDescent="0.25">
      <c r="AA1340" s="1076"/>
    </row>
    <row r="1341" spans="27:27" x14ac:dyDescent="0.25">
      <c r="AA1341" s="1076"/>
    </row>
    <row r="1342" spans="27:27" x14ac:dyDescent="0.25">
      <c r="AA1342" s="1076"/>
    </row>
    <row r="1343" spans="27:27" x14ac:dyDescent="0.25">
      <c r="AA1343" s="1076"/>
    </row>
    <row r="1344" spans="27:27" x14ac:dyDescent="0.25">
      <c r="AA1344" s="1076"/>
    </row>
    <row r="1345" spans="27:27" x14ac:dyDescent="0.25">
      <c r="AA1345" s="1076"/>
    </row>
    <row r="1346" spans="27:27" x14ac:dyDescent="0.25">
      <c r="AA1346" s="1076"/>
    </row>
    <row r="1347" spans="27:27" x14ac:dyDescent="0.25">
      <c r="AA1347" s="1076"/>
    </row>
    <row r="1348" spans="27:27" x14ac:dyDescent="0.25">
      <c r="AA1348" s="1076"/>
    </row>
    <row r="1349" spans="27:27" x14ac:dyDescent="0.25">
      <c r="AA1349" s="1076"/>
    </row>
    <row r="1350" spans="27:27" x14ac:dyDescent="0.25">
      <c r="AA1350" s="1076"/>
    </row>
    <row r="1351" spans="27:27" x14ac:dyDescent="0.25">
      <c r="AA1351" s="1076"/>
    </row>
    <row r="1352" spans="27:27" x14ac:dyDescent="0.25">
      <c r="AA1352" s="1076"/>
    </row>
    <row r="1353" spans="27:27" x14ac:dyDescent="0.25">
      <c r="AA1353" s="1076"/>
    </row>
    <row r="1354" spans="27:27" x14ac:dyDescent="0.25">
      <c r="AA1354" s="1076"/>
    </row>
    <row r="1355" spans="27:27" x14ac:dyDescent="0.25">
      <c r="AA1355" s="1076"/>
    </row>
    <row r="1356" spans="27:27" x14ac:dyDescent="0.25">
      <c r="AA1356" s="1076"/>
    </row>
    <row r="1357" spans="27:27" x14ac:dyDescent="0.25">
      <c r="AA1357" s="1076"/>
    </row>
    <row r="1358" spans="27:27" x14ac:dyDescent="0.25">
      <c r="AA1358" s="1076"/>
    </row>
    <row r="1359" spans="27:27" x14ac:dyDescent="0.25">
      <c r="AA1359" s="1076"/>
    </row>
    <row r="1360" spans="27:27" x14ac:dyDescent="0.25">
      <c r="AA1360" s="1076"/>
    </row>
    <row r="1361" spans="27:27" x14ac:dyDescent="0.25">
      <c r="AA1361" s="1076"/>
    </row>
    <row r="1362" spans="27:27" x14ac:dyDescent="0.25">
      <c r="AA1362" s="1076"/>
    </row>
    <row r="1363" spans="27:27" x14ac:dyDescent="0.25">
      <c r="AA1363" s="1076"/>
    </row>
    <row r="1364" spans="27:27" x14ac:dyDescent="0.25">
      <c r="AA1364" s="1076"/>
    </row>
    <row r="1365" spans="27:27" x14ac:dyDescent="0.25">
      <c r="AA1365" s="1076"/>
    </row>
    <row r="1366" spans="27:27" x14ac:dyDescent="0.25">
      <c r="AA1366" s="1076"/>
    </row>
    <row r="1367" spans="27:27" x14ac:dyDescent="0.25">
      <c r="AA1367" s="1076"/>
    </row>
    <row r="1368" spans="27:27" x14ac:dyDescent="0.25">
      <c r="AA1368" s="1076"/>
    </row>
    <row r="1369" spans="27:27" x14ac:dyDescent="0.25">
      <c r="AA1369" s="1076"/>
    </row>
    <row r="1370" spans="27:27" x14ac:dyDescent="0.25">
      <c r="AA1370" s="1076"/>
    </row>
    <row r="1371" spans="27:27" x14ac:dyDescent="0.25">
      <c r="AA1371" s="1076"/>
    </row>
    <row r="1372" spans="27:27" x14ac:dyDescent="0.25">
      <c r="AA1372" s="1076"/>
    </row>
    <row r="1373" spans="27:27" x14ac:dyDescent="0.25">
      <c r="AA1373" s="1076"/>
    </row>
    <row r="1374" spans="27:27" x14ac:dyDescent="0.25">
      <c r="AA1374" s="1076"/>
    </row>
    <row r="1375" spans="27:27" x14ac:dyDescent="0.25">
      <c r="AA1375" s="1076"/>
    </row>
    <row r="1376" spans="27:27" x14ac:dyDescent="0.25">
      <c r="AA1376" s="1076"/>
    </row>
    <row r="1377" spans="27:27" x14ac:dyDescent="0.25">
      <c r="AA1377" s="1076"/>
    </row>
    <row r="1378" spans="27:27" x14ac:dyDescent="0.25">
      <c r="AA1378" s="1076"/>
    </row>
    <row r="1379" spans="27:27" x14ac:dyDescent="0.25">
      <c r="AA1379" s="1076"/>
    </row>
    <row r="1380" spans="27:27" x14ac:dyDescent="0.25">
      <c r="AA1380" s="1076"/>
    </row>
    <row r="1381" spans="27:27" x14ac:dyDescent="0.25">
      <c r="AA1381" s="1076"/>
    </row>
    <row r="1382" spans="27:27" x14ac:dyDescent="0.25">
      <c r="AA1382" s="1076"/>
    </row>
    <row r="1383" spans="27:27" x14ac:dyDescent="0.25">
      <c r="AA1383" s="1076"/>
    </row>
    <row r="1384" spans="27:27" x14ac:dyDescent="0.25">
      <c r="AA1384" s="1076"/>
    </row>
    <row r="1385" spans="27:27" x14ac:dyDescent="0.25">
      <c r="AA1385" s="1076"/>
    </row>
    <row r="1386" spans="27:27" x14ac:dyDescent="0.25">
      <c r="AA1386" s="1076"/>
    </row>
    <row r="1387" spans="27:27" x14ac:dyDescent="0.25">
      <c r="AA1387" s="1076"/>
    </row>
    <row r="1388" spans="27:27" x14ac:dyDescent="0.25">
      <c r="AA1388" s="1076"/>
    </row>
    <row r="1389" spans="27:27" x14ac:dyDescent="0.25">
      <c r="AA1389" s="1076"/>
    </row>
    <row r="1390" spans="27:27" x14ac:dyDescent="0.25">
      <c r="AA1390" s="1076"/>
    </row>
    <row r="1391" spans="27:27" x14ac:dyDescent="0.25">
      <c r="AA1391" s="1076"/>
    </row>
    <row r="1392" spans="27:27" x14ac:dyDescent="0.25">
      <c r="AA1392" s="1076"/>
    </row>
    <row r="1393" spans="27:27" x14ac:dyDescent="0.25">
      <c r="AA1393" s="1076"/>
    </row>
    <row r="1394" spans="27:27" x14ac:dyDescent="0.25">
      <c r="AA1394" s="1076"/>
    </row>
    <row r="1395" spans="27:27" x14ac:dyDescent="0.25">
      <c r="AA1395" s="1076"/>
    </row>
    <row r="1396" spans="27:27" x14ac:dyDescent="0.25">
      <c r="AA1396" s="1076"/>
    </row>
    <row r="1397" spans="27:27" x14ac:dyDescent="0.25">
      <c r="AA1397" s="1076"/>
    </row>
    <row r="1398" spans="27:27" x14ac:dyDescent="0.25">
      <c r="AA1398" s="1076"/>
    </row>
    <row r="1399" spans="27:27" x14ac:dyDescent="0.25">
      <c r="AA1399" s="1076"/>
    </row>
    <row r="1400" spans="27:27" x14ac:dyDescent="0.25">
      <c r="AA1400" s="1076"/>
    </row>
    <row r="1401" spans="27:27" x14ac:dyDescent="0.25">
      <c r="AA1401" s="1076"/>
    </row>
    <row r="1402" spans="27:27" x14ac:dyDescent="0.25">
      <c r="AA1402" s="1076"/>
    </row>
    <row r="1403" spans="27:27" x14ac:dyDescent="0.25">
      <c r="AA1403" s="1076"/>
    </row>
    <row r="1404" spans="27:27" x14ac:dyDescent="0.25">
      <c r="AA1404" s="1076"/>
    </row>
    <row r="1405" spans="27:27" x14ac:dyDescent="0.25">
      <c r="AA1405" s="1076"/>
    </row>
    <row r="1406" spans="27:27" x14ac:dyDescent="0.25">
      <c r="AA1406" s="1076"/>
    </row>
    <row r="1407" spans="27:27" x14ac:dyDescent="0.25">
      <c r="AA1407" s="1076"/>
    </row>
    <row r="1408" spans="27:27" x14ac:dyDescent="0.25">
      <c r="AA1408" s="1076"/>
    </row>
    <row r="1409" spans="27:27" x14ac:dyDescent="0.25">
      <c r="AA1409" s="1076"/>
    </row>
    <row r="1410" spans="27:27" x14ac:dyDescent="0.25">
      <c r="AA1410" s="1076"/>
    </row>
    <row r="1411" spans="27:27" x14ac:dyDescent="0.25">
      <c r="AA1411" s="1076"/>
    </row>
    <row r="1412" spans="27:27" x14ac:dyDescent="0.25">
      <c r="AA1412" s="1076"/>
    </row>
    <row r="1413" spans="27:27" x14ac:dyDescent="0.25">
      <c r="AA1413" s="1076"/>
    </row>
    <row r="1414" spans="27:27" x14ac:dyDescent="0.25">
      <c r="AA1414" s="1076"/>
    </row>
    <row r="1415" spans="27:27" x14ac:dyDescent="0.25">
      <c r="AA1415" s="1076"/>
    </row>
    <row r="1416" spans="27:27" x14ac:dyDescent="0.25">
      <c r="AA1416" s="1076"/>
    </row>
    <row r="1417" spans="27:27" x14ac:dyDescent="0.25">
      <c r="AA1417" s="1076"/>
    </row>
    <row r="1418" spans="27:27" x14ac:dyDescent="0.25">
      <c r="AA1418" s="1076"/>
    </row>
    <row r="1419" spans="27:27" x14ac:dyDescent="0.25">
      <c r="AA1419" s="1076"/>
    </row>
    <row r="1420" spans="27:27" x14ac:dyDescent="0.25">
      <c r="AA1420" s="1076"/>
    </row>
    <row r="1421" spans="27:27" x14ac:dyDescent="0.25">
      <c r="AA1421" s="1076"/>
    </row>
    <row r="1422" spans="27:27" x14ac:dyDescent="0.25">
      <c r="AA1422" s="1076"/>
    </row>
    <row r="1423" spans="27:27" x14ac:dyDescent="0.25">
      <c r="AA1423" s="1076"/>
    </row>
    <row r="1424" spans="27:27" x14ac:dyDescent="0.25">
      <c r="AA1424" s="1076"/>
    </row>
    <row r="1425" spans="27:27" x14ac:dyDescent="0.25">
      <c r="AA1425" s="1076"/>
    </row>
    <row r="1426" spans="27:27" x14ac:dyDescent="0.25">
      <c r="AA1426" s="1076"/>
    </row>
    <row r="1427" spans="27:27" x14ac:dyDescent="0.25">
      <c r="AA1427" s="1076"/>
    </row>
    <row r="1428" spans="27:27" x14ac:dyDescent="0.25">
      <c r="AA1428" s="1076"/>
    </row>
    <row r="1429" spans="27:27" x14ac:dyDescent="0.25">
      <c r="AA1429" s="1076"/>
    </row>
    <row r="1430" spans="27:27" x14ac:dyDescent="0.25">
      <c r="AA1430" s="1076"/>
    </row>
    <row r="1431" spans="27:27" x14ac:dyDescent="0.25">
      <c r="AA1431" s="1076"/>
    </row>
    <row r="1432" spans="27:27" x14ac:dyDescent="0.25">
      <c r="AA1432" s="1076"/>
    </row>
    <row r="1433" spans="27:27" x14ac:dyDescent="0.25">
      <c r="AA1433" s="1076"/>
    </row>
    <row r="1434" spans="27:27" x14ac:dyDescent="0.25">
      <c r="AA1434" s="1076"/>
    </row>
    <row r="1435" spans="27:27" x14ac:dyDescent="0.25">
      <c r="AA1435" s="1076"/>
    </row>
    <row r="1436" spans="27:27" x14ac:dyDescent="0.25">
      <c r="AA1436" s="1076"/>
    </row>
    <row r="1437" spans="27:27" x14ac:dyDescent="0.25">
      <c r="AA1437" s="1076"/>
    </row>
    <row r="1438" spans="27:27" x14ac:dyDescent="0.25">
      <c r="AA1438" s="1076"/>
    </row>
    <row r="1439" spans="27:27" x14ac:dyDescent="0.25">
      <c r="AA1439" s="1076"/>
    </row>
    <row r="1440" spans="27:27" x14ac:dyDescent="0.25">
      <c r="AA1440" s="1076"/>
    </row>
    <row r="1441" spans="27:27" x14ac:dyDescent="0.25">
      <c r="AA1441" s="1076"/>
    </row>
    <row r="1442" spans="27:27" x14ac:dyDescent="0.25">
      <c r="AA1442" s="1076"/>
    </row>
    <row r="1443" spans="27:27" x14ac:dyDescent="0.25">
      <c r="AA1443" s="1076"/>
    </row>
    <row r="1444" spans="27:27" x14ac:dyDescent="0.25">
      <c r="AA1444" s="1076"/>
    </row>
    <row r="1445" spans="27:27" x14ac:dyDescent="0.25">
      <c r="AA1445" s="1076"/>
    </row>
    <row r="1446" spans="27:27" x14ac:dyDescent="0.25">
      <c r="AA1446" s="1076"/>
    </row>
    <row r="1447" spans="27:27" x14ac:dyDescent="0.25">
      <c r="AA1447" s="1076"/>
    </row>
    <row r="1448" spans="27:27" x14ac:dyDescent="0.25">
      <c r="AA1448" s="1076"/>
    </row>
    <row r="1449" spans="27:27" x14ac:dyDescent="0.25">
      <c r="AA1449" s="1076"/>
    </row>
    <row r="1450" spans="27:27" x14ac:dyDescent="0.25">
      <c r="AA1450" s="1076"/>
    </row>
    <row r="1451" spans="27:27" x14ac:dyDescent="0.25">
      <c r="AA1451" s="1076"/>
    </row>
    <row r="1452" spans="27:27" x14ac:dyDescent="0.25">
      <c r="AA1452" s="1076"/>
    </row>
    <row r="1453" spans="27:27" x14ac:dyDescent="0.25">
      <c r="AA1453" s="1076"/>
    </row>
    <row r="1454" spans="27:27" x14ac:dyDescent="0.25">
      <c r="AA1454" s="1076"/>
    </row>
    <row r="1455" spans="27:27" x14ac:dyDescent="0.25">
      <c r="AA1455" s="1076"/>
    </row>
    <row r="1456" spans="27:27" x14ac:dyDescent="0.25">
      <c r="AA1456" s="1076"/>
    </row>
    <row r="1457" spans="27:27" x14ac:dyDescent="0.25">
      <c r="AA1457" s="1076"/>
    </row>
    <row r="1458" spans="27:27" x14ac:dyDescent="0.25">
      <c r="AA1458" s="1076"/>
    </row>
    <row r="1459" spans="27:27" x14ac:dyDescent="0.25">
      <c r="AA1459" s="1076"/>
    </row>
    <row r="1460" spans="27:27" x14ac:dyDescent="0.25">
      <c r="AA1460" s="1076"/>
    </row>
    <row r="1461" spans="27:27" x14ac:dyDescent="0.25">
      <c r="AA1461" s="1076"/>
    </row>
    <row r="1462" spans="27:27" x14ac:dyDescent="0.25">
      <c r="AA1462" s="1076"/>
    </row>
    <row r="1463" spans="27:27" x14ac:dyDescent="0.25">
      <c r="AA1463" s="1076"/>
    </row>
    <row r="1464" spans="27:27" x14ac:dyDescent="0.25">
      <c r="AA1464" s="1076"/>
    </row>
    <row r="1465" spans="27:27" x14ac:dyDescent="0.25">
      <c r="AA1465" s="1076"/>
    </row>
    <row r="1466" spans="27:27" x14ac:dyDescent="0.25">
      <c r="AA1466" s="1076"/>
    </row>
    <row r="1467" spans="27:27" x14ac:dyDescent="0.25">
      <c r="AA1467" s="1076"/>
    </row>
    <row r="1468" spans="27:27" x14ac:dyDescent="0.25">
      <c r="AA1468" s="1076"/>
    </row>
    <row r="1469" spans="27:27" x14ac:dyDescent="0.25">
      <c r="AA1469" s="1076"/>
    </row>
    <row r="1470" spans="27:27" x14ac:dyDescent="0.25">
      <c r="AA1470" s="1076"/>
    </row>
    <row r="1471" spans="27:27" x14ac:dyDescent="0.25">
      <c r="AA1471" s="1076"/>
    </row>
    <row r="1472" spans="27:27" x14ac:dyDescent="0.25">
      <c r="AA1472" s="1076"/>
    </row>
    <row r="1473" spans="27:27" x14ac:dyDescent="0.25">
      <c r="AA1473" s="1076"/>
    </row>
    <row r="1474" spans="27:27" x14ac:dyDescent="0.25">
      <c r="AA1474" s="1076"/>
    </row>
    <row r="1475" spans="27:27" x14ac:dyDescent="0.25">
      <c r="AA1475" s="1076"/>
    </row>
    <row r="1476" spans="27:27" x14ac:dyDescent="0.25">
      <c r="AA1476" s="1076"/>
    </row>
    <row r="1477" spans="27:27" x14ac:dyDescent="0.25">
      <c r="AA1477" s="1076"/>
    </row>
    <row r="1478" spans="27:27" x14ac:dyDescent="0.25">
      <c r="AA1478" s="1076"/>
    </row>
    <row r="1479" spans="27:27" x14ac:dyDescent="0.25">
      <c r="AA1479" s="1076"/>
    </row>
    <row r="1480" spans="27:27" x14ac:dyDescent="0.25">
      <c r="AA1480" s="1076"/>
    </row>
    <row r="1481" spans="27:27" x14ac:dyDescent="0.25">
      <c r="AA1481" s="1076"/>
    </row>
    <row r="1482" spans="27:27" x14ac:dyDescent="0.25">
      <c r="AA1482" s="1076"/>
    </row>
    <row r="1483" spans="27:27" x14ac:dyDescent="0.25">
      <c r="AA1483" s="1076"/>
    </row>
    <row r="1484" spans="27:27" x14ac:dyDescent="0.25">
      <c r="AA1484" s="1076"/>
    </row>
    <row r="1485" spans="27:27" x14ac:dyDescent="0.25">
      <c r="AA1485" s="1076"/>
    </row>
    <row r="1486" spans="27:27" x14ac:dyDescent="0.25">
      <c r="AA1486" s="1076"/>
    </row>
    <row r="1487" spans="27:27" x14ac:dyDescent="0.25">
      <c r="AA1487" s="1076"/>
    </row>
    <row r="1488" spans="27:27" x14ac:dyDescent="0.25">
      <c r="AA1488" s="1076"/>
    </row>
    <row r="1489" spans="27:27" x14ac:dyDescent="0.25">
      <c r="AA1489" s="1076"/>
    </row>
    <row r="1490" spans="27:27" x14ac:dyDescent="0.25">
      <c r="AA1490" s="1076"/>
    </row>
    <row r="1491" spans="27:27" x14ac:dyDescent="0.25">
      <c r="AA1491" s="1076"/>
    </row>
    <row r="1492" spans="27:27" x14ac:dyDescent="0.25">
      <c r="AA1492" s="1076"/>
    </row>
    <row r="1493" spans="27:27" x14ac:dyDescent="0.25">
      <c r="AA1493" s="1076"/>
    </row>
    <row r="1494" spans="27:27" x14ac:dyDescent="0.25">
      <c r="AA1494" s="1076"/>
    </row>
    <row r="1495" spans="27:27" x14ac:dyDescent="0.25">
      <c r="AA1495" s="1076"/>
    </row>
    <row r="1496" spans="27:27" x14ac:dyDescent="0.25">
      <c r="AA1496" s="1076"/>
    </row>
    <row r="1497" spans="27:27" x14ac:dyDescent="0.25">
      <c r="AA1497" s="1076"/>
    </row>
    <row r="1498" spans="27:27" x14ac:dyDescent="0.25">
      <c r="AA1498" s="1076"/>
    </row>
    <row r="1499" spans="27:27" x14ac:dyDescent="0.25">
      <c r="AA1499" s="1076"/>
    </row>
    <row r="1500" spans="27:27" x14ac:dyDescent="0.25">
      <c r="AA1500" s="1076"/>
    </row>
    <row r="1501" spans="27:27" x14ac:dyDescent="0.25">
      <c r="AA1501" s="1076"/>
    </row>
    <row r="1502" spans="27:27" x14ac:dyDescent="0.25">
      <c r="AA1502" s="1076"/>
    </row>
    <row r="1503" spans="27:27" x14ac:dyDescent="0.25">
      <c r="AA1503" s="1076"/>
    </row>
    <row r="1504" spans="27:27" x14ac:dyDescent="0.25">
      <c r="AA1504" s="1076"/>
    </row>
    <row r="1505" spans="27:27" x14ac:dyDescent="0.25">
      <c r="AA1505" s="1076"/>
    </row>
    <row r="1506" spans="27:27" x14ac:dyDescent="0.25">
      <c r="AA1506" s="1076"/>
    </row>
    <row r="1507" spans="27:27" x14ac:dyDescent="0.25">
      <c r="AA1507" s="1076"/>
    </row>
    <row r="1508" spans="27:27" x14ac:dyDescent="0.25">
      <c r="AA1508" s="1076"/>
    </row>
    <row r="1509" spans="27:27" x14ac:dyDescent="0.25">
      <c r="AA1509" s="1076"/>
    </row>
    <row r="1510" spans="27:27" x14ac:dyDescent="0.25">
      <c r="AA1510" s="1076"/>
    </row>
    <row r="1511" spans="27:27" x14ac:dyDescent="0.25">
      <c r="AA1511" s="1076"/>
    </row>
    <row r="1512" spans="27:27" x14ac:dyDescent="0.25">
      <c r="AA1512" s="1076"/>
    </row>
    <row r="1513" spans="27:27" x14ac:dyDescent="0.25">
      <c r="AA1513" s="1076"/>
    </row>
    <row r="1514" spans="27:27" x14ac:dyDescent="0.25">
      <c r="AA1514" s="1076"/>
    </row>
    <row r="1515" spans="27:27" x14ac:dyDescent="0.25">
      <c r="AA1515" s="1076"/>
    </row>
    <row r="1516" spans="27:27" x14ac:dyDescent="0.25">
      <c r="AA1516" s="1076"/>
    </row>
    <row r="1517" spans="27:27" x14ac:dyDescent="0.25">
      <c r="AA1517" s="1076"/>
    </row>
    <row r="1518" spans="27:27" x14ac:dyDescent="0.25">
      <c r="AA1518" s="1076"/>
    </row>
    <row r="1519" spans="27:27" x14ac:dyDescent="0.25">
      <c r="AA1519" s="1076"/>
    </row>
    <row r="1520" spans="27:27" x14ac:dyDescent="0.25">
      <c r="AA1520" s="1076"/>
    </row>
    <row r="1521" spans="27:27" x14ac:dyDescent="0.25">
      <c r="AA1521" s="1076"/>
    </row>
    <row r="1522" spans="27:27" x14ac:dyDescent="0.25">
      <c r="AA1522" s="1076"/>
    </row>
    <row r="1523" spans="27:27" x14ac:dyDescent="0.25">
      <c r="AA1523" s="1076"/>
    </row>
    <row r="1524" spans="27:27" x14ac:dyDescent="0.25">
      <c r="AA1524" s="1076"/>
    </row>
    <row r="1525" spans="27:27" x14ac:dyDescent="0.25">
      <c r="AA1525" s="1076"/>
    </row>
    <row r="1526" spans="27:27" x14ac:dyDescent="0.25">
      <c r="AA1526" s="1076"/>
    </row>
    <row r="1527" spans="27:27" x14ac:dyDescent="0.25">
      <c r="AA1527" s="1076"/>
    </row>
    <row r="1528" spans="27:27" x14ac:dyDescent="0.25">
      <c r="AA1528" s="1076"/>
    </row>
    <row r="1529" spans="27:27" x14ac:dyDescent="0.25">
      <c r="AA1529" s="1076"/>
    </row>
    <row r="1530" spans="27:27" x14ac:dyDescent="0.25">
      <c r="AA1530" s="1076"/>
    </row>
    <row r="1531" spans="27:27" x14ac:dyDescent="0.25">
      <c r="AA1531" s="1076"/>
    </row>
    <row r="1532" spans="27:27" x14ac:dyDescent="0.25">
      <c r="AA1532" s="1076"/>
    </row>
    <row r="1533" spans="27:27" x14ac:dyDescent="0.25">
      <c r="AA1533" s="1076"/>
    </row>
    <row r="1534" spans="27:27" x14ac:dyDescent="0.25">
      <c r="AA1534" s="1076"/>
    </row>
    <row r="1535" spans="27:27" x14ac:dyDescent="0.25">
      <c r="AA1535" s="1076"/>
    </row>
    <row r="1536" spans="27:27" x14ac:dyDescent="0.25">
      <c r="AA1536" s="1076"/>
    </row>
    <row r="1537" spans="27:27" x14ac:dyDescent="0.25">
      <c r="AA1537" s="1076"/>
    </row>
    <row r="1538" spans="27:27" x14ac:dyDescent="0.25">
      <c r="AA1538" s="1076"/>
    </row>
    <row r="1539" spans="27:27" x14ac:dyDescent="0.25">
      <c r="AA1539" s="1076"/>
    </row>
    <row r="1540" spans="27:27" x14ac:dyDescent="0.25">
      <c r="AA1540" s="1076"/>
    </row>
    <row r="1541" spans="27:27" x14ac:dyDescent="0.25">
      <c r="AA1541" s="1076"/>
    </row>
    <row r="1542" spans="27:27" x14ac:dyDescent="0.25">
      <c r="AA1542" s="1076"/>
    </row>
    <row r="1543" spans="27:27" x14ac:dyDescent="0.25">
      <c r="AA1543" s="1076"/>
    </row>
    <row r="1544" spans="27:27" x14ac:dyDescent="0.25">
      <c r="AA1544" s="1076"/>
    </row>
    <row r="1545" spans="27:27" x14ac:dyDescent="0.25">
      <c r="AA1545" s="1076"/>
    </row>
    <row r="1546" spans="27:27" x14ac:dyDescent="0.25">
      <c r="AA1546" s="1076"/>
    </row>
    <row r="1547" spans="27:27" x14ac:dyDescent="0.25">
      <c r="AA1547" s="1076"/>
    </row>
    <row r="1548" spans="27:27" x14ac:dyDescent="0.25">
      <c r="AA1548" s="1076"/>
    </row>
    <row r="1549" spans="27:27" x14ac:dyDescent="0.25">
      <c r="AA1549" s="1076"/>
    </row>
    <row r="1550" spans="27:27" x14ac:dyDescent="0.25">
      <c r="AA1550" s="1076"/>
    </row>
    <row r="1551" spans="27:27" x14ac:dyDescent="0.25">
      <c r="AA1551" s="1076"/>
    </row>
    <row r="1552" spans="27:27" x14ac:dyDescent="0.25">
      <c r="AA1552" s="1076"/>
    </row>
    <row r="1553" spans="27:27" x14ac:dyDescent="0.25">
      <c r="AA1553" s="1076"/>
    </row>
    <row r="1554" spans="27:27" x14ac:dyDescent="0.25">
      <c r="AA1554" s="1076"/>
    </row>
    <row r="1555" spans="27:27" x14ac:dyDescent="0.25">
      <c r="AA1555" s="1076"/>
    </row>
    <row r="1556" spans="27:27" x14ac:dyDescent="0.25">
      <c r="AA1556" s="1076"/>
    </row>
    <row r="1557" spans="27:27" x14ac:dyDescent="0.25">
      <c r="AA1557" s="1076"/>
    </row>
    <row r="1558" spans="27:27" x14ac:dyDescent="0.25">
      <c r="AA1558" s="1076"/>
    </row>
    <row r="1559" spans="27:27" x14ac:dyDescent="0.25">
      <c r="AA1559" s="1076"/>
    </row>
    <row r="1560" spans="27:27" x14ac:dyDescent="0.25">
      <c r="AA1560" s="1076"/>
    </row>
    <row r="1561" spans="27:27" x14ac:dyDescent="0.25">
      <c r="AA1561" s="1076"/>
    </row>
    <row r="1562" spans="27:27" x14ac:dyDescent="0.25">
      <c r="AA1562" s="1076"/>
    </row>
    <row r="1563" spans="27:27" x14ac:dyDescent="0.25">
      <c r="AA1563" s="1076"/>
    </row>
    <row r="1564" spans="27:27" x14ac:dyDescent="0.25">
      <c r="AA1564" s="1076"/>
    </row>
    <row r="1565" spans="27:27" x14ac:dyDescent="0.25">
      <c r="AA1565" s="1076"/>
    </row>
    <row r="1566" spans="27:27" x14ac:dyDescent="0.25">
      <c r="AA1566" s="1076"/>
    </row>
    <row r="1567" spans="27:27" x14ac:dyDescent="0.25">
      <c r="AA1567" s="1076"/>
    </row>
    <row r="1568" spans="27:27" x14ac:dyDescent="0.25">
      <c r="AA1568" s="1076"/>
    </row>
    <row r="1569" spans="27:27" x14ac:dyDescent="0.25">
      <c r="AA1569" s="1076"/>
    </row>
    <row r="1570" spans="27:27" x14ac:dyDescent="0.25">
      <c r="AA1570" s="1076"/>
    </row>
    <row r="1571" spans="27:27" x14ac:dyDescent="0.25">
      <c r="AA1571" s="1076"/>
    </row>
    <row r="1572" spans="27:27" x14ac:dyDescent="0.25">
      <c r="AA1572" s="1076"/>
    </row>
    <row r="1573" spans="27:27" x14ac:dyDescent="0.25">
      <c r="AA1573" s="1076"/>
    </row>
    <row r="1574" spans="27:27" x14ac:dyDescent="0.25">
      <c r="AA1574" s="1076"/>
    </row>
    <row r="1575" spans="27:27" x14ac:dyDescent="0.25">
      <c r="AA1575" s="1076"/>
    </row>
    <row r="1576" spans="27:27" x14ac:dyDescent="0.25">
      <c r="AA1576" s="1076"/>
    </row>
    <row r="1577" spans="27:27" x14ac:dyDescent="0.25">
      <c r="AA1577" s="1076"/>
    </row>
    <row r="1578" spans="27:27" x14ac:dyDescent="0.25">
      <c r="AA1578" s="1076"/>
    </row>
    <row r="1579" spans="27:27" x14ac:dyDescent="0.25">
      <c r="AA1579" s="1076"/>
    </row>
    <row r="1580" spans="27:27" x14ac:dyDescent="0.25">
      <c r="AA1580" s="1076"/>
    </row>
  </sheetData>
  <mergeCells count="4">
    <mergeCell ref="A3:A5"/>
    <mergeCell ref="B3:I3"/>
    <mergeCell ref="K3:W3"/>
    <mergeCell ref="K4:K5"/>
  </mergeCells>
  <printOptions horizontalCentered="1"/>
  <pageMargins left="0.75" right="0.75" top="0.75" bottom="0.75" header="0.3" footer="0"/>
  <pageSetup paperSize="9" scale="54" fitToHeight="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146"/>
  <sheetViews>
    <sheetView zoomScaleNormal="100" zoomScaleSheetLayoutView="110" workbookViewId="0">
      <pane xSplit="1" ySplit="41" topLeftCell="B42" activePane="bottomRight" state="frozen"/>
      <selection activeCell="D33" sqref="D33"/>
      <selection pane="topRight" activeCell="D33" sqref="D33"/>
      <selection pane="bottomLeft" activeCell="D33" sqref="D33"/>
      <selection pane="bottomRight" activeCell="D33" sqref="D33"/>
    </sheetView>
  </sheetViews>
  <sheetFormatPr defaultRowHeight="16.5" x14ac:dyDescent="0.3"/>
  <cols>
    <col min="1" max="6" width="13.85546875" style="1129" customWidth="1"/>
    <col min="7" max="7" width="12.5703125" style="1129" customWidth="1"/>
    <col min="8" max="8" width="12.42578125" style="1129" customWidth="1"/>
    <col min="9" max="256" width="9.140625" style="1129"/>
    <col min="257" max="262" width="13.85546875" style="1129" customWidth="1"/>
    <col min="263" max="263" width="12.5703125" style="1129" customWidth="1"/>
    <col min="264" max="264" width="12.42578125" style="1129" customWidth="1"/>
    <col min="265" max="512" width="9.140625" style="1129"/>
    <col min="513" max="518" width="13.85546875" style="1129" customWidth="1"/>
    <col min="519" max="519" width="12.5703125" style="1129" customWidth="1"/>
    <col min="520" max="520" width="12.42578125" style="1129" customWidth="1"/>
    <col min="521" max="768" width="9.140625" style="1129"/>
    <col min="769" max="774" width="13.85546875" style="1129" customWidth="1"/>
    <col min="775" max="775" width="12.5703125" style="1129" customWidth="1"/>
    <col min="776" max="776" width="12.42578125" style="1129" customWidth="1"/>
    <col min="777" max="1024" width="9.140625" style="1129"/>
    <col min="1025" max="1030" width="13.85546875" style="1129" customWidth="1"/>
    <col min="1031" max="1031" width="12.5703125" style="1129" customWidth="1"/>
    <col min="1032" max="1032" width="12.42578125" style="1129" customWidth="1"/>
    <col min="1033" max="1280" width="9.140625" style="1129"/>
    <col min="1281" max="1286" width="13.85546875" style="1129" customWidth="1"/>
    <col min="1287" max="1287" width="12.5703125" style="1129" customWidth="1"/>
    <col min="1288" max="1288" width="12.42578125" style="1129" customWidth="1"/>
    <col min="1289" max="1536" width="9.140625" style="1129"/>
    <col min="1537" max="1542" width="13.85546875" style="1129" customWidth="1"/>
    <col min="1543" max="1543" width="12.5703125" style="1129" customWidth="1"/>
    <col min="1544" max="1544" width="12.42578125" style="1129" customWidth="1"/>
    <col min="1545" max="1792" width="9.140625" style="1129"/>
    <col min="1793" max="1798" width="13.85546875" style="1129" customWidth="1"/>
    <col min="1799" max="1799" width="12.5703125" style="1129" customWidth="1"/>
    <col min="1800" max="1800" width="12.42578125" style="1129" customWidth="1"/>
    <col min="1801" max="2048" width="9.140625" style="1129"/>
    <col min="2049" max="2054" width="13.85546875" style="1129" customWidth="1"/>
    <col min="2055" max="2055" width="12.5703125" style="1129" customWidth="1"/>
    <col min="2056" max="2056" width="12.42578125" style="1129" customWidth="1"/>
    <col min="2057" max="2304" width="9.140625" style="1129"/>
    <col min="2305" max="2310" width="13.85546875" style="1129" customWidth="1"/>
    <col min="2311" max="2311" width="12.5703125" style="1129" customWidth="1"/>
    <col min="2312" max="2312" width="12.42578125" style="1129" customWidth="1"/>
    <col min="2313" max="2560" width="9.140625" style="1129"/>
    <col min="2561" max="2566" width="13.85546875" style="1129" customWidth="1"/>
    <col min="2567" max="2567" width="12.5703125" style="1129" customWidth="1"/>
    <col min="2568" max="2568" width="12.42578125" style="1129" customWidth="1"/>
    <col min="2569" max="2816" width="9.140625" style="1129"/>
    <col min="2817" max="2822" width="13.85546875" style="1129" customWidth="1"/>
    <col min="2823" max="2823" width="12.5703125" style="1129" customWidth="1"/>
    <col min="2824" max="2824" width="12.42578125" style="1129" customWidth="1"/>
    <col min="2825" max="3072" width="9.140625" style="1129"/>
    <col min="3073" max="3078" width="13.85546875" style="1129" customWidth="1"/>
    <col min="3079" max="3079" width="12.5703125" style="1129" customWidth="1"/>
    <col min="3080" max="3080" width="12.42578125" style="1129" customWidth="1"/>
    <col min="3081" max="3328" width="9.140625" style="1129"/>
    <col min="3329" max="3334" width="13.85546875" style="1129" customWidth="1"/>
    <col min="3335" max="3335" width="12.5703125" style="1129" customWidth="1"/>
    <col min="3336" max="3336" width="12.42578125" style="1129" customWidth="1"/>
    <col min="3337" max="3584" width="9.140625" style="1129"/>
    <col min="3585" max="3590" width="13.85546875" style="1129" customWidth="1"/>
    <col min="3591" max="3591" width="12.5703125" style="1129" customWidth="1"/>
    <col min="3592" max="3592" width="12.42578125" style="1129" customWidth="1"/>
    <col min="3593" max="3840" width="9.140625" style="1129"/>
    <col min="3841" max="3846" width="13.85546875" style="1129" customWidth="1"/>
    <col min="3847" max="3847" width="12.5703125" style="1129" customWidth="1"/>
    <col min="3848" max="3848" width="12.42578125" style="1129" customWidth="1"/>
    <col min="3849" max="4096" width="9.140625" style="1129"/>
    <col min="4097" max="4102" width="13.85546875" style="1129" customWidth="1"/>
    <col min="4103" max="4103" width="12.5703125" style="1129" customWidth="1"/>
    <col min="4104" max="4104" width="12.42578125" style="1129" customWidth="1"/>
    <col min="4105" max="4352" width="9.140625" style="1129"/>
    <col min="4353" max="4358" width="13.85546875" style="1129" customWidth="1"/>
    <col min="4359" max="4359" width="12.5703125" style="1129" customWidth="1"/>
    <col min="4360" max="4360" width="12.42578125" style="1129" customWidth="1"/>
    <col min="4361" max="4608" width="9.140625" style="1129"/>
    <col min="4609" max="4614" width="13.85546875" style="1129" customWidth="1"/>
    <col min="4615" max="4615" width="12.5703125" style="1129" customWidth="1"/>
    <col min="4616" max="4616" width="12.42578125" style="1129" customWidth="1"/>
    <col min="4617" max="4864" width="9.140625" style="1129"/>
    <col min="4865" max="4870" width="13.85546875" style="1129" customWidth="1"/>
    <col min="4871" max="4871" width="12.5703125" style="1129" customWidth="1"/>
    <col min="4872" max="4872" width="12.42578125" style="1129" customWidth="1"/>
    <col min="4873" max="5120" width="9.140625" style="1129"/>
    <col min="5121" max="5126" width="13.85546875" style="1129" customWidth="1"/>
    <col min="5127" max="5127" width="12.5703125" style="1129" customWidth="1"/>
    <col min="5128" max="5128" width="12.42578125" style="1129" customWidth="1"/>
    <col min="5129" max="5376" width="9.140625" style="1129"/>
    <col min="5377" max="5382" width="13.85546875" style="1129" customWidth="1"/>
    <col min="5383" max="5383" width="12.5703125" style="1129" customWidth="1"/>
    <col min="5384" max="5384" width="12.42578125" style="1129" customWidth="1"/>
    <col min="5385" max="5632" width="9.140625" style="1129"/>
    <col min="5633" max="5638" width="13.85546875" style="1129" customWidth="1"/>
    <col min="5639" max="5639" width="12.5703125" style="1129" customWidth="1"/>
    <col min="5640" max="5640" width="12.42578125" style="1129" customWidth="1"/>
    <col min="5641" max="5888" width="9.140625" style="1129"/>
    <col min="5889" max="5894" width="13.85546875" style="1129" customWidth="1"/>
    <col min="5895" max="5895" width="12.5703125" style="1129" customWidth="1"/>
    <col min="5896" max="5896" width="12.42578125" style="1129" customWidth="1"/>
    <col min="5897" max="6144" width="9.140625" style="1129"/>
    <col min="6145" max="6150" width="13.85546875" style="1129" customWidth="1"/>
    <col min="6151" max="6151" width="12.5703125" style="1129" customWidth="1"/>
    <col min="6152" max="6152" width="12.42578125" style="1129" customWidth="1"/>
    <col min="6153" max="6400" width="9.140625" style="1129"/>
    <col min="6401" max="6406" width="13.85546875" style="1129" customWidth="1"/>
    <col min="6407" max="6407" width="12.5703125" style="1129" customWidth="1"/>
    <col min="6408" max="6408" width="12.42578125" style="1129" customWidth="1"/>
    <col min="6409" max="6656" width="9.140625" style="1129"/>
    <col min="6657" max="6662" width="13.85546875" style="1129" customWidth="1"/>
    <col min="6663" max="6663" width="12.5703125" style="1129" customWidth="1"/>
    <col min="6664" max="6664" width="12.42578125" style="1129" customWidth="1"/>
    <col min="6665" max="6912" width="9.140625" style="1129"/>
    <col min="6913" max="6918" width="13.85546875" style="1129" customWidth="1"/>
    <col min="6919" max="6919" width="12.5703125" style="1129" customWidth="1"/>
    <col min="6920" max="6920" width="12.42578125" style="1129" customWidth="1"/>
    <col min="6921" max="7168" width="9.140625" style="1129"/>
    <col min="7169" max="7174" width="13.85546875" style="1129" customWidth="1"/>
    <col min="7175" max="7175" width="12.5703125" style="1129" customWidth="1"/>
    <col min="7176" max="7176" width="12.42578125" style="1129" customWidth="1"/>
    <col min="7177" max="7424" width="9.140625" style="1129"/>
    <col min="7425" max="7430" width="13.85546875" style="1129" customWidth="1"/>
    <col min="7431" max="7431" width="12.5703125" style="1129" customWidth="1"/>
    <col min="7432" max="7432" width="12.42578125" style="1129" customWidth="1"/>
    <col min="7433" max="7680" width="9.140625" style="1129"/>
    <col min="7681" max="7686" width="13.85546875" style="1129" customWidth="1"/>
    <col min="7687" max="7687" width="12.5703125" style="1129" customWidth="1"/>
    <col min="7688" max="7688" width="12.42578125" style="1129" customWidth="1"/>
    <col min="7689" max="7936" width="9.140625" style="1129"/>
    <col min="7937" max="7942" width="13.85546875" style="1129" customWidth="1"/>
    <col min="7943" max="7943" width="12.5703125" style="1129" customWidth="1"/>
    <col min="7944" max="7944" width="12.42578125" style="1129" customWidth="1"/>
    <col min="7945" max="8192" width="9.140625" style="1129"/>
    <col min="8193" max="8198" width="13.85546875" style="1129" customWidth="1"/>
    <col min="8199" max="8199" width="12.5703125" style="1129" customWidth="1"/>
    <col min="8200" max="8200" width="12.42578125" style="1129" customWidth="1"/>
    <col min="8201" max="8448" width="9.140625" style="1129"/>
    <col min="8449" max="8454" width="13.85546875" style="1129" customWidth="1"/>
    <col min="8455" max="8455" width="12.5703125" style="1129" customWidth="1"/>
    <col min="8456" max="8456" width="12.42578125" style="1129" customWidth="1"/>
    <col min="8457" max="8704" width="9.140625" style="1129"/>
    <col min="8705" max="8710" width="13.85546875" style="1129" customWidth="1"/>
    <col min="8711" max="8711" width="12.5703125" style="1129" customWidth="1"/>
    <col min="8712" max="8712" width="12.42578125" style="1129" customWidth="1"/>
    <col min="8713" max="8960" width="9.140625" style="1129"/>
    <col min="8961" max="8966" width="13.85546875" style="1129" customWidth="1"/>
    <col min="8967" max="8967" width="12.5703125" style="1129" customWidth="1"/>
    <col min="8968" max="8968" width="12.42578125" style="1129" customWidth="1"/>
    <col min="8969" max="9216" width="9.140625" style="1129"/>
    <col min="9217" max="9222" width="13.85546875" style="1129" customWidth="1"/>
    <col min="9223" max="9223" width="12.5703125" style="1129" customWidth="1"/>
    <col min="9224" max="9224" width="12.42578125" style="1129" customWidth="1"/>
    <col min="9225" max="9472" width="9.140625" style="1129"/>
    <col min="9473" max="9478" width="13.85546875" style="1129" customWidth="1"/>
    <col min="9479" max="9479" width="12.5703125" style="1129" customWidth="1"/>
    <col min="9480" max="9480" width="12.42578125" style="1129" customWidth="1"/>
    <col min="9481" max="9728" width="9.140625" style="1129"/>
    <col min="9729" max="9734" width="13.85546875" style="1129" customWidth="1"/>
    <col min="9735" max="9735" width="12.5703125" style="1129" customWidth="1"/>
    <col min="9736" max="9736" width="12.42578125" style="1129" customWidth="1"/>
    <col min="9737" max="9984" width="9.140625" style="1129"/>
    <col min="9985" max="9990" width="13.85546875" style="1129" customWidth="1"/>
    <col min="9991" max="9991" width="12.5703125" style="1129" customWidth="1"/>
    <col min="9992" max="9992" width="12.42578125" style="1129" customWidth="1"/>
    <col min="9993" max="10240" width="9.140625" style="1129"/>
    <col min="10241" max="10246" width="13.85546875" style="1129" customWidth="1"/>
    <col min="10247" max="10247" width="12.5703125" style="1129" customWidth="1"/>
    <col min="10248" max="10248" width="12.42578125" style="1129" customWidth="1"/>
    <col min="10249" max="10496" width="9.140625" style="1129"/>
    <col min="10497" max="10502" width="13.85546875" style="1129" customWidth="1"/>
    <col min="10503" max="10503" width="12.5703125" style="1129" customWidth="1"/>
    <col min="10504" max="10504" width="12.42578125" style="1129" customWidth="1"/>
    <col min="10505" max="10752" width="9.140625" style="1129"/>
    <col min="10753" max="10758" width="13.85546875" style="1129" customWidth="1"/>
    <col min="10759" max="10759" width="12.5703125" style="1129" customWidth="1"/>
    <col min="10760" max="10760" width="12.42578125" style="1129" customWidth="1"/>
    <col min="10761" max="11008" width="9.140625" style="1129"/>
    <col min="11009" max="11014" width="13.85546875" style="1129" customWidth="1"/>
    <col min="11015" max="11015" width="12.5703125" style="1129" customWidth="1"/>
    <col min="11016" max="11016" width="12.42578125" style="1129" customWidth="1"/>
    <col min="11017" max="11264" width="9.140625" style="1129"/>
    <col min="11265" max="11270" width="13.85546875" style="1129" customWidth="1"/>
    <col min="11271" max="11271" width="12.5703125" style="1129" customWidth="1"/>
    <col min="11272" max="11272" width="12.42578125" style="1129" customWidth="1"/>
    <col min="11273" max="11520" width="9.140625" style="1129"/>
    <col min="11521" max="11526" width="13.85546875" style="1129" customWidth="1"/>
    <col min="11527" max="11527" width="12.5703125" style="1129" customWidth="1"/>
    <col min="11528" max="11528" width="12.42578125" style="1129" customWidth="1"/>
    <col min="11529" max="11776" width="9.140625" style="1129"/>
    <col min="11777" max="11782" width="13.85546875" style="1129" customWidth="1"/>
    <col min="11783" max="11783" width="12.5703125" style="1129" customWidth="1"/>
    <col min="11784" max="11784" width="12.42578125" style="1129" customWidth="1"/>
    <col min="11785" max="12032" width="9.140625" style="1129"/>
    <col min="12033" max="12038" width="13.85546875" style="1129" customWidth="1"/>
    <col min="12039" max="12039" width="12.5703125" style="1129" customWidth="1"/>
    <col min="12040" max="12040" width="12.42578125" style="1129" customWidth="1"/>
    <col min="12041" max="12288" width="9.140625" style="1129"/>
    <col min="12289" max="12294" width="13.85546875" style="1129" customWidth="1"/>
    <col min="12295" max="12295" width="12.5703125" style="1129" customWidth="1"/>
    <col min="12296" max="12296" width="12.42578125" style="1129" customWidth="1"/>
    <col min="12297" max="12544" width="9.140625" style="1129"/>
    <col min="12545" max="12550" width="13.85546875" style="1129" customWidth="1"/>
    <col min="12551" max="12551" width="12.5703125" style="1129" customWidth="1"/>
    <col min="12552" max="12552" width="12.42578125" style="1129" customWidth="1"/>
    <col min="12553" max="12800" width="9.140625" style="1129"/>
    <col min="12801" max="12806" width="13.85546875" style="1129" customWidth="1"/>
    <col min="12807" max="12807" width="12.5703125" style="1129" customWidth="1"/>
    <col min="12808" max="12808" width="12.42578125" style="1129" customWidth="1"/>
    <col min="12809" max="13056" width="9.140625" style="1129"/>
    <col min="13057" max="13062" width="13.85546875" style="1129" customWidth="1"/>
    <col min="13063" max="13063" width="12.5703125" style="1129" customWidth="1"/>
    <col min="13064" max="13064" width="12.42578125" style="1129" customWidth="1"/>
    <col min="13065" max="13312" width="9.140625" style="1129"/>
    <col min="13313" max="13318" width="13.85546875" style="1129" customWidth="1"/>
    <col min="13319" max="13319" width="12.5703125" style="1129" customWidth="1"/>
    <col min="13320" max="13320" width="12.42578125" style="1129" customWidth="1"/>
    <col min="13321" max="13568" width="9.140625" style="1129"/>
    <col min="13569" max="13574" width="13.85546875" style="1129" customWidth="1"/>
    <col min="13575" max="13575" width="12.5703125" style="1129" customWidth="1"/>
    <col min="13576" max="13576" width="12.42578125" style="1129" customWidth="1"/>
    <col min="13577" max="13824" width="9.140625" style="1129"/>
    <col min="13825" max="13830" width="13.85546875" style="1129" customWidth="1"/>
    <col min="13831" max="13831" width="12.5703125" style="1129" customWidth="1"/>
    <col min="13832" max="13832" width="12.42578125" style="1129" customWidth="1"/>
    <col min="13833" max="14080" width="9.140625" style="1129"/>
    <col min="14081" max="14086" width="13.85546875" style="1129" customWidth="1"/>
    <col min="14087" max="14087" width="12.5703125" style="1129" customWidth="1"/>
    <col min="14088" max="14088" width="12.42578125" style="1129" customWidth="1"/>
    <col min="14089" max="14336" width="9.140625" style="1129"/>
    <col min="14337" max="14342" width="13.85546875" style="1129" customWidth="1"/>
    <col min="14343" max="14343" width="12.5703125" style="1129" customWidth="1"/>
    <col min="14344" max="14344" width="12.42578125" style="1129" customWidth="1"/>
    <col min="14345" max="14592" width="9.140625" style="1129"/>
    <col min="14593" max="14598" width="13.85546875" style="1129" customWidth="1"/>
    <col min="14599" max="14599" width="12.5703125" style="1129" customWidth="1"/>
    <col min="14600" max="14600" width="12.42578125" style="1129" customWidth="1"/>
    <col min="14601" max="14848" width="9.140625" style="1129"/>
    <col min="14849" max="14854" width="13.85546875" style="1129" customWidth="1"/>
    <col min="14855" max="14855" width="12.5703125" style="1129" customWidth="1"/>
    <col min="14856" max="14856" width="12.42578125" style="1129" customWidth="1"/>
    <col min="14857" max="15104" width="9.140625" style="1129"/>
    <col min="15105" max="15110" width="13.85546875" style="1129" customWidth="1"/>
    <col min="15111" max="15111" width="12.5703125" style="1129" customWidth="1"/>
    <col min="15112" max="15112" width="12.42578125" style="1129" customWidth="1"/>
    <col min="15113" max="15360" width="9.140625" style="1129"/>
    <col min="15361" max="15366" width="13.85546875" style="1129" customWidth="1"/>
    <col min="15367" max="15367" width="12.5703125" style="1129" customWidth="1"/>
    <col min="15368" max="15368" width="12.42578125" style="1129" customWidth="1"/>
    <col min="15369" max="15616" width="9.140625" style="1129"/>
    <col min="15617" max="15622" width="13.85546875" style="1129" customWidth="1"/>
    <col min="15623" max="15623" width="12.5703125" style="1129" customWidth="1"/>
    <col min="15624" max="15624" width="12.42578125" style="1129" customWidth="1"/>
    <col min="15625" max="15872" width="9.140625" style="1129"/>
    <col min="15873" max="15878" width="13.85546875" style="1129" customWidth="1"/>
    <col min="15879" max="15879" width="12.5703125" style="1129" customWidth="1"/>
    <col min="15880" max="15880" width="12.42578125" style="1129" customWidth="1"/>
    <col min="15881" max="16128" width="9.140625" style="1129"/>
    <col min="16129" max="16134" width="13.85546875" style="1129" customWidth="1"/>
    <col min="16135" max="16135" width="12.5703125" style="1129" customWidth="1"/>
    <col min="16136" max="16136" width="12.42578125" style="1129" customWidth="1"/>
    <col min="16137" max="16384" width="9.140625" style="1129"/>
  </cols>
  <sheetData>
    <row r="1" spans="1:6" s="1126" customFormat="1" ht="17.25" x14ac:dyDescent="0.3">
      <c r="A1" s="1123" t="s">
        <v>3413</v>
      </c>
      <c r="B1" s="1124"/>
      <c r="C1" s="1124"/>
      <c r="D1" s="1124"/>
      <c r="E1" s="1124"/>
      <c r="F1" s="1125"/>
    </row>
    <row r="2" spans="1:6" ht="13.5" customHeight="1" thickBot="1" x14ac:dyDescent="0.35">
      <c r="A2" s="1123"/>
      <c r="B2" s="1127"/>
      <c r="C2" s="1127"/>
      <c r="D2" s="1127"/>
      <c r="E2" s="1127"/>
      <c r="F2" s="1128"/>
    </row>
    <row r="3" spans="1:6" ht="18" thickTop="1" thickBot="1" x14ac:dyDescent="0.35">
      <c r="A3" s="1130"/>
      <c r="B3" s="1131" t="s">
        <v>3414</v>
      </c>
      <c r="C3" s="1132" t="s">
        <v>3415</v>
      </c>
      <c r="D3" s="1132" t="s">
        <v>3414</v>
      </c>
      <c r="E3" s="1133" t="s">
        <v>3416</v>
      </c>
      <c r="F3" s="1134"/>
    </row>
    <row r="4" spans="1:6" x14ac:dyDescent="0.3">
      <c r="A4" s="1135"/>
      <c r="B4" s="1136" t="s">
        <v>3417</v>
      </c>
      <c r="C4" s="1137" t="s">
        <v>3418</v>
      </c>
      <c r="D4" s="1138" t="s">
        <v>3417</v>
      </c>
      <c r="E4" s="1139" t="s">
        <v>3419</v>
      </c>
      <c r="F4" s="1140" t="s">
        <v>3415</v>
      </c>
    </row>
    <row r="5" spans="1:6" ht="17.25" thickBot="1" x14ac:dyDescent="0.35">
      <c r="A5" s="1141"/>
      <c r="B5" s="1142" t="s">
        <v>3420</v>
      </c>
      <c r="C5" s="1143"/>
      <c r="D5" s="1143" t="s">
        <v>3421</v>
      </c>
      <c r="E5" s="1143" t="s">
        <v>3420</v>
      </c>
      <c r="F5" s="1144" t="s">
        <v>3422</v>
      </c>
    </row>
    <row r="6" spans="1:6" s="1150" customFormat="1" ht="17.25" hidden="1" thickTop="1" x14ac:dyDescent="0.3">
      <c r="A6" s="1145">
        <v>40179</v>
      </c>
      <c r="B6" s="1146">
        <v>403964</v>
      </c>
      <c r="C6" s="1147">
        <v>19483893</v>
      </c>
      <c r="D6" s="1147">
        <v>20</v>
      </c>
      <c r="E6" s="1148">
        <v>20198</v>
      </c>
      <c r="F6" s="1149">
        <v>974195</v>
      </c>
    </row>
    <row r="7" spans="1:6" s="1150" customFormat="1" ht="17.25" hidden="1" thickTop="1" x14ac:dyDescent="0.3">
      <c r="A7" s="1145">
        <v>40210</v>
      </c>
      <c r="B7" s="1146">
        <v>381478</v>
      </c>
      <c r="C7" s="1147">
        <v>17757496</v>
      </c>
      <c r="D7" s="1147">
        <v>18</v>
      </c>
      <c r="E7" s="1148">
        <v>21193</v>
      </c>
      <c r="F7" s="1149">
        <v>986528</v>
      </c>
    </row>
    <row r="8" spans="1:6" s="1150" customFormat="1" ht="17.25" hidden="1" thickTop="1" x14ac:dyDescent="0.3">
      <c r="A8" s="1145">
        <v>40238</v>
      </c>
      <c r="B8" s="1146">
        <v>476460</v>
      </c>
      <c r="C8" s="1147">
        <v>21813844</v>
      </c>
      <c r="D8" s="1147">
        <v>21</v>
      </c>
      <c r="E8" s="1148">
        <v>22688</v>
      </c>
      <c r="F8" s="1149">
        <v>1038755</v>
      </c>
    </row>
    <row r="9" spans="1:6" s="1150" customFormat="1" ht="17.25" hidden="1" thickTop="1" x14ac:dyDescent="0.3">
      <c r="A9" s="1145">
        <v>40269</v>
      </c>
      <c r="B9" s="1146">
        <v>478241</v>
      </c>
      <c r="C9" s="1147">
        <v>22600161</v>
      </c>
      <c r="D9" s="1147">
        <v>22</v>
      </c>
      <c r="E9" s="1148">
        <v>21738</v>
      </c>
      <c r="F9" s="1149">
        <v>1027280</v>
      </c>
    </row>
    <row r="10" spans="1:6" s="1150" customFormat="1" ht="17.25" hidden="1" thickTop="1" x14ac:dyDescent="0.3">
      <c r="A10" s="1145">
        <v>40299</v>
      </c>
      <c r="B10" s="1146">
        <v>419366</v>
      </c>
      <c r="C10" s="1147">
        <v>20193361</v>
      </c>
      <c r="D10" s="1147">
        <v>20</v>
      </c>
      <c r="E10" s="1148">
        <v>20969</v>
      </c>
      <c r="F10" s="1149">
        <v>1009668</v>
      </c>
    </row>
    <row r="11" spans="1:6" s="1150" customFormat="1" ht="17.25" hidden="1" thickTop="1" x14ac:dyDescent="0.3">
      <c r="A11" s="1145">
        <v>40330</v>
      </c>
      <c r="B11" s="1146">
        <v>448294</v>
      </c>
      <c r="C11" s="1147">
        <v>21051307</v>
      </c>
      <c r="D11" s="1147">
        <v>22</v>
      </c>
      <c r="E11" s="1148">
        <v>20377</v>
      </c>
      <c r="F11" s="1149">
        <v>956878</v>
      </c>
    </row>
    <row r="12" spans="1:6" s="1150" customFormat="1" ht="17.25" hidden="1" thickTop="1" x14ac:dyDescent="0.3">
      <c r="A12" s="1145">
        <v>40360</v>
      </c>
      <c r="B12" s="1146">
        <v>447586</v>
      </c>
      <c r="C12" s="1147">
        <v>21884958</v>
      </c>
      <c r="D12" s="1147">
        <v>22</v>
      </c>
      <c r="E12" s="1148">
        <v>20345</v>
      </c>
      <c r="F12" s="1149">
        <v>994771</v>
      </c>
    </row>
    <row r="13" spans="1:6" s="1150" customFormat="1" ht="17.25" hidden="1" thickTop="1" x14ac:dyDescent="0.3">
      <c r="A13" s="1145">
        <v>40391</v>
      </c>
      <c r="B13" s="1146">
        <v>435490</v>
      </c>
      <c r="C13" s="1147">
        <v>21023041</v>
      </c>
      <c r="D13" s="1147">
        <v>22</v>
      </c>
      <c r="E13" s="1148">
        <v>19795</v>
      </c>
      <c r="F13" s="1149">
        <v>955593</v>
      </c>
    </row>
    <row r="14" spans="1:6" s="1150" customFormat="1" ht="17.25" hidden="1" thickTop="1" x14ac:dyDescent="0.3">
      <c r="A14" s="1145">
        <v>40422</v>
      </c>
      <c r="B14" s="1146">
        <v>431049</v>
      </c>
      <c r="C14" s="1147">
        <v>20726682</v>
      </c>
      <c r="D14" s="1147">
        <v>21</v>
      </c>
      <c r="E14" s="1148">
        <v>20526</v>
      </c>
      <c r="F14" s="1149">
        <v>986985</v>
      </c>
    </row>
    <row r="15" spans="1:6" s="1150" customFormat="1" ht="17.25" hidden="1" thickTop="1" x14ac:dyDescent="0.3">
      <c r="A15" s="1145">
        <v>40452</v>
      </c>
      <c r="B15" s="1146">
        <v>443872</v>
      </c>
      <c r="C15" s="1147">
        <v>21052303</v>
      </c>
      <c r="D15" s="1147">
        <v>21</v>
      </c>
      <c r="E15" s="1148">
        <v>21137</v>
      </c>
      <c r="F15" s="1149">
        <v>1002491</v>
      </c>
    </row>
    <row r="16" spans="1:6" s="1150" customFormat="1" ht="17.25" hidden="1" thickTop="1" x14ac:dyDescent="0.3">
      <c r="A16" s="1145">
        <v>40483</v>
      </c>
      <c r="B16" s="1146">
        <v>478387</v>
      </c>
      <c r="C16" s="1147">
        <v>22094405.145189997</v>
      </c>
      <c r="D16" s="1147">
        <v>20</v>
      </c>
      <c r="E16" s="1148">
        <v>23919.35</v>
      </c>
      <c r="F16" s="1149">
        <v>1104720.2572594997</v>
      </c>
    </row>
    <row r="17" spans="1:8" s="1150" customFormat="1" ht="17.25" hidden="1" thickTop="1" x14ac:dyDescent="0.3">
      <c r="A17" s="1145">
        <v>40513</v>
      </c>
      <c r="B17" s="1146">
        <v>562286</v>
      </c>
      <c r="C17" s="1147">
        <v>29385611</v>
      </c>
      <c r="D17" s="1147">
        <v>23</v>
      </c>
      <c r="E17" s="1148">
        <v>26776</v>
      </c>
      <c r="F17" s="1149">
        <v>1399315</v>
      </c>
    </row>
    <row r="18" spans="1:8" s="1150" customFormat="1" ht="17.25" hidden="1" thickTop="1" x14ac:dyDescent="0.3">
      <c r="A18" s="1145">
        <v>40544</v>
      </c>
      <c r="B18" s="1151">
        <v>404261</v>
      </c>
      <c r="C18" s="1152">
        <v>18665282</v>
      </c>
      <c r="D18" s="1152">
        <v>19</v>
      </c>
      <c r="E18" s="1153">
        <v>21277</v>
      </c>
      <c r="F18" s="1154">
        <v>982383</v>
      </c>
    </row>
    <row r="19" spans="1:8" s="1150" customFormat="1" ht="17.25" hidden="1" thickTop="1" x14ac:dyDescent="0.3">
      <c r="A19" s="1145">
        <v>40575</v>
      </c>
      <c r="B19" s="1151">
        <v>410417</v>
      </c>
      <c r="C19" s="1152">
        <v>20754567</v>
      </c>
      <c r="D19" s="1152">
        <v>18</v>
      </c>
      <c r="E19" s="1153">
        <v>22801</v>
      </c>
      <c r="F19" s="1154">
        <v>1153032</v>
      </c>
    </row>
    <row r="20" spans="1:8" s="1150" customFormat="1" ht="17.25" hidden="1" thickTop="1" x14ac:dyDescent="0.3">
      <c r="A20" s="1145">
        <v>40603</v>
      </c>
      <c r="B20" s="1151">
        <v>480048</v>
      </c>
      <c r="C20" s="1152">
        <v>22665919</v>
      </c>
      <c r="D20" s="1152">
        <v>22</v>
      </c>
      <c r="E20" s="1153">
        <v>21820</v>
      </c>
      <c r="F20" s="1154">
        <v>1030269</v>
      </c>
    </row>
    <row r="21" spans="1:8" s="1150" customFormat="1" ht="17.25" hidden="1" thickTop="1" x14ac:dyDescent="0.3">
      <c r="A21" s="1145">
        <v>40634</v>
      </c>
      <c r="B21" s="1151">
        <v>429435</v>
      </c>
      <c r="C21" s="1152">
        <v>20514130</v>
      </c>
      <c r="D21" s="1152">
        <v>20</v>
      </c>
      <c r="E21" s="1153">
        <v>21472</v>
      </c>
      <c r="F21" s="1154">
        <v>1025707</v>
      </c>
    </row>
    <row r="22" spans="1:8" s="1150" customFormat="1" ht="17.25" hidden="1" thickTop="1" x14ac:dyDescent="0.3">
      <c r="A22" s="1145">
        <v>40664</v>
      </c>
      <c r="B22" s="1151">
        <v>472258</v>
      </c>
      <c r="C22" s="1152">
        <v>22338190</v>
      </c>
      <c r="D22" s="3306">
        <v>22</v>
      </c>
      <c r="E22" s="3310">
        <v>21466</v>
      </c>
      <c r="F22" s="3311">
        <v>1015372</v>
      </c>
      <c r="G22" s="3313"/>
      <c r="H22" s="3313"/>
    </row>
    <row r="23" spans="1:8" s="1150" customFormat="1" ht="17.25" hidden="1" thickTop="1" x14ac:dyDescent="0.3">
      <c r="A23" s="1145">
        <v>40695</v>
      </c>
      <c r="B23" s="1151">
        <v>459609</v>
      </c>
      <c r="C23" s="1152">
        <v>23452306</v>
      </c>
      <c r="D23" s="1152">
        <v>22</v>
      </c>
      <c r="E23" s="1153">
        <v>20891</v>
      </c>
      <c r="F23" s="1154">
        <v>1066014</v>
      </c>
    </row>
    <row r="24" spans="1:8" s="1150" customFormat="1" ht="17.25" hidden="1" thickTop="1" x14ac:dyDescent="0.3">
      <c r="A24" s="1145">
        <v>40725</v>
      </c>
      <c r="B24" s="1151">
        <v>436511</v>
      </c>
      <c r="C24" s="1152">
        <v>22202850</v>
      </c>
      <c r="D24" s="1152">
        <v>21</v>
      </c>
      <c r="E24" s="1153">
        <v>20786</v>
      </c>
      <c r="F24" s="1154">
        <v>1057279</v>
      </c>
    </row>
    <row r="25" spans="1:8" s="1150" customFormat="1" ht="17.25" hidden="1" thickTop="1" x14ac:dyDescent="0.3">
      <c r="A25" s="1145">
        <v>40756</v>
      </c>
      <c r="B25" s="1151">
        <v>446499</v>
      </c>
      <c r="C25" s="1152">
        <v>21637527</v>
      </c>
      <c r="D25" s="1152">
        <v>22</v>
      </c>
      <c r="E25" s="1153">
        <v>20295</v>
      </c>
      <c r="F25" s="1154">
        <v>983524</v>
      </c>
    </row>
    <row r="26" spans="1:8" s="1150" customFormat="1" ht="17.25" hidden="1" thickTop="1" x14ac:dyDescent="0.3">
      <c r="A26" s="1145">
        <v>40787</v>
      </c>
      <c r="B26" s="1151">
        <v>439837</v>
      </c>
      <c r="C26" s="1152">
        <v>20864985</v>
      </c>
      <c r="D26" s="1152">
        <v>21</v>
      </c>
      <c r="E26" s="1153">
        <v>20945</v>
      </c>
      <c r="F26" s="1154">
        <v>993571</v>
      </c>
    </row>
    <row r="27" spans="1:8" s="1150" customFormat="1" ht="17.25" hidden="1" thickTop="1" x14ac:dyDescent="0.3">
      <c r="A27" s="1145">
        <v>40817</v>
      </c>
      <c r="B27" s="1151">
        <v>429409</v>
      </c>
      <c r="C27" s="1152">
        <v>21844470</v>
      </c>
      <c r="D27" s="1152">
        <v>20</v>
      </c>
      <c r="E27" s="1153">
        <v>21470</v>
      </c>
      <c r="F27" s="1154">
        <v>1092223</v>
      </c>
    </row>
    <row r="28" spans="1:8" s="1150" customFormat="1" ht="17.25" hidden="1" thickTop="1" x14ac:dyDescent="0.3">
      <c r="A28" s="1145">
        <v>40848</v>
      </c>
      <c r="B28" s="1151">
        <v>441789</v>
      </c>
      <c r="C28" s="1152">
        <v>21637089</v>
      </c>
      <c r="D28" s="1152">
        <v>20</v>
      </c>
      <c r="E28" s="1153">
        <v>22089</v>
      </c>
      <c r="F28" s="1154">
        <v>1081854</v>
      </c>
    </row>
    <row r="29" spans="1:8" s="1150" customFormat="1" ht="17.25" hidden="1" thickTop="1" x14ac:dyDescent="0.3">
      <c r="A29" s="1145">
        <v>40878</v>
      </c>
      <c r="B29" s="1151">
        <v>509153</v>
      </c>
      <c r="C29" s="1152">
        <v>26909768</v>
      </c>
      <c r="D29" s="1152">
        <v>22</v>
      </c>
      <c r="E29" s="1153">
        <v>23143</v>
      </c>
      <c r="F29" s="1154">
        <v>1223171</v>
      </c>
    </row>
    <row r="30" spans="1:8" s="1150" customFormat="1" ht="16.5" hidden="1" customHeight="1" x14ac:dyDescent="0.3">
      <c r="A30" s="1145">
        <v>40909</v>
      </c>
      <c r="B30" s="1151">
        <v>411557</v>
      </c>
      <c r="C30" s="1152">
        <v>20402574</v>
      </c>
      <c r="D30" s="1152">
        <v>20</v>
      </c>
      <c r="E30" s="1153">
        <v>20578</v>
      </c>
      <c r="F30" s="1154">
        <v>1020129</v>
      </c>
    </row>
    <row r="31" spans="1:8" s="1150" customFormat="1" ht="16.5" hidden="1" customHeight="1" x14ac:dyDescent="0.3">
      <c r="A31" s="1145">
        <v>40940</v>
      </c>
      <c r="B31" s="1151">
        <v>401302</v>
      </c>
      <c r="C31" s="1152">
        <v>20239873</v>
      </c>
      <c r="D31" s="1152">
        <v>18</v>
      </c>
      <c r="E31" s="1153">
        <v>22295</v>
      </c>
      <c r="F31" s="1154">
        <v>1124437</v>
      </c>
    </row>
    <row r="32" spans="1:8" s="1150" customFormat="1" ht="16.5" hidden="1" customHeight="1" x14ac:dyDescent="0.3">
      <c r="A32" s="1145">
        <v>40969</v>
      </c>
      <c r="B32" s="1151">
        <v>432715</v>
      </c>
      <c r="C32" s="1152">
        <v>21349071</v>
      </c>
      <c r="D32" s="1152">
        <v>20</v>
      </c>
      <c r="E32" s="1153">
        <v>21636</v>
      </c>
      <c r="F32" s="1154">
        <v>1067454</v>
      </c>
    </row>
    <row r="33" spans="1:6" s="1150" customFormat="1" ht="16.5" hidden="1" customHeight="1" x14ac:dyDescent="0.3">
      <c r="A33" s="1145">
        <v>41000</v>
      </c>
      <c r="B33" s="1151">
        <v>436837</v>
      </c>
      <c r="C33" s="1152">
        <v>21910904</v>
      </c>
      <c r="D33" s="1152">
        <v>21</v>
      </c>
      <c r="E33" s="1153">
        <v>20802</v>
      </c>
      <c r="F33" s="1154">
        <v>1043376</v>
      </c>
    </row>
    <row r="34" spans="1:6" s="1150" customFormat="1" ht="16.5" hidden="1" customHeight="1" x14ac:dyDescent="0.3">
      <c r="A34" s="1145">
        <v>41030</v>
      </c>
      <c r="B34" s="1151">
        <v>470150</v>
      </c>
      <c r="C34" s="1152">
        <v>22379207</v>
      </c>
      <c r="D34" s="1152">
        <v>22</v>
      </c>
      <c r="E34" s="1153">
        <v>21370</v>
      </c>
      <c r="F34" s="1154">
        <v>1017237</v>
      </c>
    </row>
    <row r="35" spans="1:6" s="1150" customFormat="1" ht="16.5" hidden="1" customHeight="1" x14ac:dyDescent="0.3">
      <c r="A35" s="1145">
        <v>41061</v>
      </c>
      <c r="B35" s="1151">
        <v>423483</v>
      </c>
      <c r="C35" s="1152">
        <v>21139261</v>
      </c>
      <c r="D35" s="1152">
        <v>21</v>
      </c>
      <c r="E35" s="1153">
        <v>20166</v>
      </c>
      <c r="F35" s="1154">
        <v>1006631</v>
      </c>
    </row>
    <row r="36" spans="1:6" s="1150" customFormat="1" ht="16.5" hidden="1" customHeight="1" x14ac:dyDescent="0.3">
      <c r="A36" s="1145">
        <v>41091</v>
      </c>
      <c r="B36" s="1151">
        <v>453418</v>
      </c>
      <c r="C36" s="1152">
        <v>23746073</v>
      </c>
      <c r="D36" s="1152">
        <v>22</v>
      </c>
      <c r="E36" s="1153">
        <v>20610</v>
      </c>
      <c r="F36" s="1154">
        <v>1079367</v>
      </c>
    </row>
    <row r="37" spans="1:6" s="1150" customFormat="1" ht="16.5" hidden="1" customHeight="1" x14ac:dyDescent="0.3">
      <c r="A37" s="1145">
        <v>41122</v>
      </c>
      <c r="B37" s="1151">
        <v>428256</v>
      </c>
      <c r="C37" s="1152">
        <v>21776630</v>
      </c>
      <c r="D37" s="1152">
        <v>21</v>
      </c>
      <c r="E37" s="1153">
        <v>20393</v>
      </c>
      <c r="F37" s="1154">
        <v>1036982</v>
      </c>
    </row>
    <row r="38" spans="1:6" s="1150" customFormat="1" ht="16.5" hidden="1" customHeight="1" x14ac:dyDescent="0.3">
      <c r="A38" s="1145">
        <v>41153</v>
      </c>
      <c r="B38" s="1151">
        <v>397667</v>
      </c>
      <c r="C38" s="1152">
        <v>20543860</v>
      </c>
      <c r="D38" s="1152">
        <v>19</v>
      </c>
      <c r="E38" s="1153">
        <v>20930</v>
      </c>
      <c r="F38" s="1154">
        <v>1081256</v>
      </c>
    </row>
    <row r="39" spans="1:6" s="1150" customFormat="1" ht="16.5" hidden="1" customHeight="1" x14ac:dyDescent="0.3">
      <c r="A39" s="1145">
        <v>41183</v>
      </c>
      <c r="B39" s="1151">
        <v>476909</v>
      </c>
      <c r="C39" s="1152">
        <v>25001750</v>
      </c>
      <c r="D39" s="1152">
        <v>23</v>
      </c>
      <c r="E39" s="1153">
        <v>20735</v>
      </c>
      <c r="F39" s="1154">
        <v>1087033</v>
      </c>
    </row>
    <row r="40" spans="1:6" s="1150" customFormat="1" ht="16.5" hidden="1" customHeight="1" x14ac:dyDescent="0.3">
      <c r="A40" s="1145">
        <v>41214</v>
      </c>
      <c r="B40" s="1151">
        <v>423120</v>
      </c>
      <c r="C40" s="1152">
        <v>21648556</v>
      </c>
      <c r="D40" s="1152">
        <v>20</v>
      </c>
      <c r="E40" s="1153">
        <v>21156</v>
      </c>
      <c r="F40" s="1154">
        <v>1082428</v>
      </c>
    </row>
    <row r="41" spans="1:6" s="1150" customFormat="1" ht="16.5" hidden="1" customHeight="1" x14ac:dyDescent="0.3">
      <c r="A41" s="1145">
        <v>41244</v>
      </c>
      <c r="B41" s="1151">
        <v>458402</v>
      </c>
      <c r="C41" s="1152">
        <v>25455656</v>
      </c>
      <c r="D41" s="1152">
        <v>20</v>
      </c>
      <c r="E41" s="1153">
        <v>22920</v>
      </c>
      <c r="F41" s="1154">
        <v>1272783</v>
      </c>
    </row>
    <row r="42" spans="1:6" s="1150" customFormat="1" ht="16.5" hidden="1" customHeight="1" thickTop="1" x14ac:dyDescent="0.3">
      <c r="A42" s="1155">
        <v>41653</v>
      </c>
      <c r="B42" s="1151">
        <v>374235</v>
      </c>
      <c r="C42" s="1152">
        <v>19560273</v>
      </c>
      <c r="D42" s="1152">
        <v>19</v>
      </c>
      <c r="E42" s="1153">
        <v>19697</v>
      </c>
      <c r="F42" s="1154">
        <v>1029488</v>
      </c>
    </row>
    <row r="43" spans="1:6" s="1150" customFormat="1" ht="16.5" hidden="1" customHeight="1" x14ac:dyDescent="0.3">
      <c r="A43" s="1155">
        <v>41671</v>
      </c>
      <c r="B43" s="1151">
        <v>372478</v>
      </c>
      <c r="C43" s="1152">
        <v>19906878</v>
      </c>
      <c r="D43" s="1152">
        <v>18</v>
      </c>
      <c r="E43" s="1153">
        <v>20693</v>
      </c>
      <c r="F43" s="1154">
        <v>1105938</v>
      </c>
    </row>
    <row r="44" spans="1:6" s="1150" customFormat="1" ht="16.5" hidden="1" customHeight="1" x14ac:dyDescent="0.3">
      <c r="A44" s="1155">
        <v>41699</v>
      </c>
      <c r="B44" s="1151">
        <v>385697</v>
      </c>
      <c r="C44" s="1152">
        <v>19847409</v>
      </c>
      <c r="D44" s="1152">
        <v>19</v>
      </c>
      <c r="E44" s="1153">
        <v>20300</v>
      </c>
      <c r="F44" s="1154">
        <v>1044600</v>
      </c>
    </row>
    <row r="45" spans="1:6" s="1150" customFormat="1" ht="16.5" hidden="1" customHeight="1" x14ac:dyDescent="0.3">
      <c r="A45" s="1155">
        <v>41743</v>
      </c>
      <c r="B45" s="1151">
        <v>444814</v>
      </c>
      <c r="C45" s="1152">
        <v>23067406</v>
      </c>
      <c r="D45" s="1152">
        <v>22</v>
      </c>
      <c r="E45" s="1153">
        <v>20219</v>
      </c>
      <c r="F45" s="1154">
        <v>1048518</v>
      </c>
    </row>
    <row r="46" spans="1:6" s="1150" customFormat="1" ht="16.5" hidden="1" customHeight="1" x14ac:dyDescent="0.3">
      <c r="A46" s="1155">
        <v>41773</v>
      </c>
      <c r="B46" s="1151">
        <v>421691</v>
      </c>
      <c r="C46" s="1152">
        <v>22238506</v>
      </c>
      <c r="D46" s="1152">
        <v>21</v>
      </c>
      <c r="E46" s="1153">
        <v>20081</v>
      </c>
      <c r="F46" s="1154">
        <v>1058976</v>
      </c>
    </row>
    <row r="47" spans="1:6" s="1150" customFormat="1" ht="16.5" hidden="1" customHeight="1" x14ac:dyDescent="0.3">
      <c r="A47" s="1155">
        <v>41791</v>
      </c>
      <c r="B47" s="1151">
        <v>403572</v>
      </c>
      <c r="C47" s="1152">
        <v>21524293</v>
      </c>
      <c r="D47" s="1152">
        <v>21</v>
      </c>
      <c r="E47" s="1153">
        <v>19218</v>
      </c>
      <c r="F47" s="1154">
        <v>1024966</v>
      </c>
    </row>
    <row r="48" spans="1:6" s="1150" customFormat="1" ht="16.5" hidden="1" customHeight="1" x14ac:dyDescent="0.3">
      <c r="A48" s="1155">
        <v>41821</v>
      </c>
      <c r="B48" s="1151">
        <v>432321</v>
      </c>
      <c r="C48" s="1152">
        <v>22733366</v>
      </c>
      <c r="D48" s="1152">
        <v>22</v>
      </c>
      <c r="E48" s="1153">
        <v>19651</v>
      </c>
      <c r="F48" s="1154">
        <v>1033335</v>
      </c>
    </row>
    <row r="49" spans="1:6" s="1150" customFormat="1" ht="16.5" hidden="1" customHeight="1" x14ac:dyDescent="0.3">
      <c r="A49" s="1155">
        <v>41852</v>
      </c>
      <c r="B49" s="1151">
        <v>383127</v>
      </c>
      <c r="C49" s="1152">
        <v>20032811</v>
      </c>
      <c r="D49" s="1152">
        <v>20</v>
      </c>
      <c r="E49" s="1153">
        <v>19156</v>
      </c>
      <c r="F49" s="1154">
        <v>1001641</v>
      </c>
    </row>
    <row r="50" spans="1:6" s="1150" customFormat="1" ht="16.5" hidden="1" customHeight="1" x14ac:dyDescent="0.3">
      <c r="A50" s="1155">
        <v>41883</v>
      </c>
      <c r="B50" s="1151">
        <v>413404</v>
      </c>
      <c r="C50" s="1152">
        <v>21889470</v>
      </c>
      <c r="D50" s="1152">
        <v>22</v>
      </c>
      <c r="E50" s="1153">
        <v>18791</v>
      </c>
      <c r="F50" s="1154">
        <v>994976</v>
      </c>
    </row>
    <row r="51" spans="1:6" s="1150" customFormat="1" ht="16.5" hidden="1" customHeight="1" x14ac:dyDescent="0.3">
      <c r="A51" s="1155">
        <v>41913</v>
      </c>
      <c r="B51" s="1151">
        <v>419457</v>
      </c>
      <c r="C51" s="1152">
        <v>22474559</v>
      </c>
      <c r="D51" s="1152">
        <v>22</v>
      </c>
      <c r="E51" s="1153">
        <v>19066</v>
      </c>
      <c r="F51" s="1154">
        <v>1021571</v>
      </c>
    </row>
    <row r="52" spans="1:6" s="1150" customFormat="1" ht="16.5" hidden="1" customHeight="1" x14ac:dyDescent="0.3">
      <c r="A52" s="1155">
        <v>41944</v>
      </c>
      <c r="B52" s="1151">
        <v>375825</v>
      </c>
      <c r="C52" s="1152">
        <v>20664615</v>
      </c>
      <c r="D52" s="1152">
        <v>20</v>
      </c>
      <c r="E52" s="1153">
        <v>18791</v>
      </c>
      <c r="F52" s="1154">
        <v>1033231</v>
      </c>
    </row>
    <row r="53" spans="1:6" s="1150" customFormat="1" ht="16.5" hidden="1" customHeight="1" x14ac:dyDescent="0.3">
      <c r="A53" s="1155">
        <v>41974</v>
      </c>
      <c r="B53" s="1151">
        <v>455435</v>
      </c>
      <c r="C53" s="1152">
        <v>25291403</v>
      </c>
      <c r="D53" s="1152">
        <v>21</v>
      </c>
      <c r="E53" s="1153">
        <v>21687</v>
      </c>
      <c r="F53" s="1154">
        <v>1204353</v>
      </c>
    </row>
    <row r="54" spans="1:6" s="1150" customFormat="1" ht="16.5" hidden="1" customHeight="1" thickTop="1" x14ac:dyDescent="0.3">
      <c r="A54" s="1155">
        <v>42005</v>
      </c>
      <c r="B54" s="1151">
        <v>363305</v>
      </c>
      <c r="C54" s="1152">
        <v>17953593</v>
      </c>
      <c r="D54" s="1152">
        <v>20</v>
      </c>
      <c r="E54" s="1153">
        <v>18165</v>
      </c>
      <c r="F54" s="1154">
        <v>897680</v>
      </c>
    </row>
    <row r="55" spans="1:6" s="1150" customFormat="1" ht="16.5" hidden="1" customHeight="1" x14ac:dyDescent="0.3">
      <c r="A55" s="1155">
        <v>42036</v>
      </c>
      <c r="B55" s="1151">
        <v>337515</v>
      </c>
      <c r="C55" s="1152">
        <v>18506021</v>
      </c>
      <c r="D55" s="1152">
        <v>17</v>
      </c>
      <c r="E55" s="1153">
        <v>19854</v>
      </c>
      <c r="F55" s="1154">
        <v>1088589</v>
      </c>
    </row>
    <row r="56" spans="1:6" s="1150" customFormat="1" ht="16.5" hidden="1" customHeight="1" x14ac:dyDescent="0.3">
      <c r="A56" s="1155">
        <v>42064</v>
      </c>
      <c r="B56" s="1151">
        <v>321981</v>
      </c>
      <c r="C56" s="1152">
        <v>16981424</v>
      </c>
      <c r="D56" s="1152">
        <v>21</v>
      </c>
      <c r="E56" s="1153">
        <v>15332</v>
      </c>
      <c r="F56" s="1154">
        <v>808639</v>
      </c>
    </row>
    <row r="57" spans="1:6" s="1150" customFormat="1" ht="16.5" hidden="1" customHeight="1" x14ac:dyDescent="0.3">
      <c r="A57" s="1155">
        <v>42095</v>
      </c>
      <c r="B57" s="1151">
        <v>398233</v>
      </c>
      <c r="C57" s="1152">
        <v>20767752</v>
      </c>
      <c r="D57" s="1152">
        <v>22</v>
      </c>
      <c r="E57" s="1153">
        <v>18102</v>
      </c>
      <c r="F57" s="1154">
        <v>943989</v>
      </c>
    </row>
    <row r="58" spans="1:6" s="1150" customFormat="1" ht="16.5" hidden="1" customHeight="1" x14ac:dyDescent="0.3">
      <c r="A58" s="1155">
        <v>42125</v>
      </c>
      <c r="B58" s="1151">
        <v>351700</v>
      </c>
      <c r="C58" s="1152">
        <v>18484938</v>
      </c>
      <c r="D58" s="1152">
        <v>20</v>
      </c>
      <c r="E58" s="1153">
        <v>17585</v>
      </c>
      <c r="F58" s="1154">
        <v>924247</v>
      </c>
    </row>
    <row r="59" spans="1:6" s="1150" customFormat="1" ht="16.5" hidden="1" customHeight="1" x14ac:dyDescent="0.3">
      <c r="A59" s="1155">
        <v>42156</v>
      </c>
      <c r="B59" s="1151">
        <v>402427</v>
      </c>
      <c r="C59" s="1152">
        <v>22461853</v>
      </c>
      <c r="D59" s="1152">
        <v>22</v>
      </c>
      <c r="E59" s="1153">
        <v>18292</v>
      </c>
      <c r="F59" s="1154">
        <v>1021039</v>
      </c>
    </row>
    <row r="60" spans="1:6" s="1150" customFormat="1" ht="16.5" hidden="1" customHeight="1" x14ac:dyDescent="0.3">
      <c r="A60" s="1155">
        <v>42186</v>
      </c>
      <c r="B60" s="1151">
        <v>408924</v>
      </c>
      <c r="C60" s="1152">
        <v>22778237</v>
      </c>
      <c r="D60" s="1152">
        <v>23</v>
      </c>
      <c r="E60" s="1153">
        <v>17779</v>
      </c>
      <c r="F60" s="1154">
        <v>990358</v>
      </c>
    </row>
    <row r="61" spans="1:6" s="1150" customFormat="1" ht="16.5" hidden="1" customHeight="1" x14ac:dyDescent="0.3">
      <c r="A61" s="1155">
        <v>42217</v>
      </c>
      <c r="B61" s="1151">
        <v>364553</v>
      </c>
      <c r="C61" s="1152">
        <v>19314158</v>
      </c>
      <c r="D61" s="1152">
        <v>21</v>
      </c>
      <c r="E61" s="1153">
        <v>17360</v>
      </c>
      <c r="F61" s="1154">
        <v>919722</v>
      </c>
    </row>
    <row r="62" spans="1:6" s="1150" customFormat="1" ht="16.5" hidden="1" customHeight="1" x14ac:dyDescent="0.3">
      <c r="A62" s="1155">
        <v>42248</v>
      </c>
      <c r="B62" s="1151">
        <v>382301</v>
      </c>
      <c r="C62" s="1152">
        <v>19976716</v>
      </c>
      <c r="D62" s="1152">
        <v>21</v>
      </c>
      <c r="E62" s="1153">
        <v>18205</v>
      </c>
      <c r="F62" s="1154">
        <v>951272</v>
      </c>
    </row>
    <row r="63" spans="1:6" s="1150" customFormat="1" ht="16.5" hidden="1" customHeight="1" x14ac:dyDescent="0.3">
      <c r="A63" s="1155">
        <v>42278</v>
      </c>
      <c r="B63" s="1151">
        <v>407755</v>
      </c>
      <c r="C63" s="1152">
        <v>21167741</v>
      </c>
      <c r="D63" s="1152">
        <v>22</v>
      </c>
      <c r="E63" s="1153">
        <v>18534</v>
      </c>
      <c r="F63" s="1154">
        <v>962170</v>
      </c>
    </row>
    <row r="64" spans="1:6" s="1150" customFormat="1" ht="16.5" hidden="1" customHeight="1" x14ac:dyDescent="0.3">
      <c r="A64" s="1155">
        <v>42309</v>
      </c>
      <c r="B64" s="1151">
        <v>373606</v>
      </c>
      <c r="C64" s="1152">
        <v>18662222</v>
      </c>
      <c r="D64" s="1152">
        <v>19</v>
      </c>
      <c r="E64" s="1153">
        <v>19663</v>
      </c>
      <c r="F64" s="1154">
        <v>982222</v>
      </c>
    </row>
    <row r="65" spans="1:6" s="1150" customFormat="1" ht="16.5" hidden="1" customHeight="1" x14ac:dyDescent="0.3">
      <c r="A65" s="1155">
        <v>42339</v>
      </c>
      <c r="B65" s="1151">
        <v>449448</v>
      </c>
      <c r="C65" s="1152">
        <v>25270380</v>
      </c>
      <c r="D65" s="1152">
        <v>22</v>
      </c>
      <c r="E65" s="1153">
        <v>20429</v>
      </c>
      <c r="F65" s="1154">
        <v>1148654</v>
      </c>
    </row>
    <row r="66" spans="1:6" s="1150" customFormat="1" ht="16.5" hidden="1" customHeight="1" x14ac:dyDescent="0.3">
      <c r="A66" s="1155">
        <v>42370</v>
      </c>
      <c r="B66" s="1151">
        <v>332953</v>
      </c>
      <c r="C66" s="1152">
        <v>16843614</v>
      </c>
      <c r="D66" s="1152">
        <v>20</v>
      </c>
      <c r="E66" s="1153">
        <v>16648</v>
      </c>
      <c r="F66" s="1154">
        <v>842181</v>
      </c>
    </row>
    <row r="67" spans="1:6" s="1150" customFormat="1" ht="16.5" hidden="1" customHeight="1" x14ac:dyDescent="0.3">
      <c r="A67" s="1155">
        <v>42401</v>
      </c>
      <c r="B67" s="1151">
        <v>346286</v>
      </c>
      <c r="C67" s="1152">
        <v>19258711</v>
      </c>
      <c r="D67" s="1152">
        <v>19</v>
      </c>
      <c r="E67" s="1153">
        <v>18226</v>
      </c>
      <c r="F67" s="1154">
        <v>1013616</v>
      </c>
    </row>
    <row r="68" spans="1:6" s="1150" customFormat="1" ht="16.5" hidden="1" customHeight="1" x14ac:dyDescent="0.3">
      <c r="A68" s="1155">
        <v>42430</v>
      </c>
      <c r="B68" s="1151">
        <v>392250</v>
      </c>
      <c r="C68" s="1152">
        <v>20945508</v>
      </c>
      <c r="D68" s="1152">
        <v>22</v>
      </c>
      <c r="E68" s="1153">
        <v>17830</v>
      </c>
      <c r="F68" s="1154">
        <v>952069</v>
      </c>
    </row>
    <row r="69" spans="1:6" s="1150" customFormat="1" ht="16.5" hidden="1" customHeight="1" x14ac:dyDescent="0.3">
      <c r="A69" s="1155">
        <v>42461</v>
      </c>
      <c r="B69" s="1151">
        <v>354308</v>
      </c>
      <c r="C69" s="1152">
        <v>18585728</v>
      </c>
      <c r="D69" s="1152">
        <v>20</v>
      </c>
      <c r="E69" s="1153">
        <v>17715</v>
      </c>
      <c r="F69" s="1154">
        <v>929286</v>
      </c>
    </row>
    <row r="70" spans="1:6" s="1150" customFormat="1" ht="16.5" hidden="1" customHeight="1" x14ac:dyDescent="0.3">
      <c r="A70" s="1155">
        <v>42491</v>
      </c>
      <c r="B70" s="1151">
        <v>386095</v>
      </c>
      <c r="C70" s="1152">
        <v>21254863</v>
      </c>
      <c r="D70" s="1152">
        <v>22</v>
      </c>
      <c r="E70" s="1153">
        <v>17550</v>
      </c>
      <c r="F70" s="1154">
        <v>966130</v>
      </c>
    </row>
    <row r="71" spans="1:6" s="1150" customFormat="1" ht="16.5" hidden="1" customHeight="1" x14ac:dyDescent="0.3">
      <c r="A71" s="1155">
        <v>42522</v>
      </c>
      <c r="B71" s="1151">
        <v>381449</v>
      </c>
      <c r="C71" s="1152">
        <v>22063492</v>
      </c>
      <c r="D71" s="1152">
        <v>22</v>
      </c>
      <c r="E71" s="1153">
        <v>17339</v>
      </c>
      <c r="F71" s="1154">
        <v>1002886</v>
      </c>
    </row>
    <row r="72" spans="1:6" s="1150" customFormat="1" ht="16.5" hidden="1" customHeight="1" x14ac:dyDescent="0.3">
      <c r="A72" s="1155">
        <v>42552</v>
      </c>
      <c r="B72" s="1151">
        <v>363559</v>
      </c>
      <c r="C72" s="1152">
        <v>22425493</v>
      </c>
      <c r="D72" s="1152">
        <v>20</v>
      </c>
      <c r="E72" s="1153">
        <f>B72/D72</f>
        <v>18177.95</v>
      </c>
      <c r="F72" s="1154">
        <f>C72/D72</f>
        <v>1121274.6499999999</v>
      </c>
    </row>
    <row r="73" spans="1:6" s="1150" customFormat="1" ht="16.5" hidden="1" customHeight="1" x14ac:dyDescent="0.3">
      <c r="A73" s="1155">
        <v>42583</v>
      </c>
      <c r="B73" s="1151">
        <v>386287</v>
      </c>
      <c r="C73" s="1152">
        <v>21038007</v>
      </c>
      <c r="D73" s="1152">
        <v>22</v>
      </c>
      <c r="E73" s="1153">
        <f>B73/D73</f>
        <v>17558.5</v>
      </c>
      <c r="F73" s="1154">
        <f>C73/D73</f>
        <v>956273.04545454541</v>
      </c>
    </row>
    <row r="74" spans="1:6" s="1150" customFormat="1" ht="16.5" hidden="1" customHeight="1" x14ac:dyDescent="0.3">
      <c r="A74" s="1155">
        <v>42614</v>
      </c>
      <c r="B74" s="1151">
        <v>365155</v>
      </c>
      <c r="C74" s="1152">
        <v>19410018</v>
      </c>
      <c r="D74" s="1152">
        <v>21</v>
      </c>
      <c r="E74" s="1153">
        <v>17388</v>
      </c>
      <c r="F74" s="1154">
        <v>924287</v>
      </c>
    </row>
    <row r="75" spans="1:6" s="1150" customFormat="1" ht="16.5" hidden="1" customHeight="1" x14ac:dyDescent="0.3">
      <c r="A75" s="1155">
        <v>42644</v>
      </c>
      <c r="B75" s="1151">
        <v>382182</v>
      </c>
      <c r="C75" s="1152">
        <v>20935481</v>
      </c>
      <c r="D75" s="1152">
        <v>21</v>
      </c>
      <c r="E75" s="1153">
        <v>18199</v>
      </c>
      <c r="F75" s="1154">
        <v>996928</v>
      </c>
    </row>
    <row r="76" spans="1:6" s="1150" customFormat="1" ht="16.5" hidden="1" customHeight="1" x14ac:dyDescent="0.3">
      <c r="A76" s="1155">
        <v>42675</v>
      </c>
      <c r="B76" s="1151">
        <v>377752</v>
      </c>
      <c r="C76" s="1152">
        <v>21384728</v>
      </c>
      <c r="D76" s="1152">
        <v>21</v>
      </c>
      <c r="E76" s="1153">
        <v>17988</v>
      </c>
      <c r="F76" s="1154">
        <v>1018320</v>
      </c>
    </row>
    <row r="77" spans="1:6" s="1150" customFormat="1" ht="16.5" hidden="1" customHeight="1" x14ac:dyDescent="0.3">
      <c r="A77" s="1155">
        <v>42705</v>
      </c>
      <c r="B77" s="1151">
        <v>422965</v>
      </c>
      <c r="C77" s="1152">
        <v>26388957</v>
      </c>
      <c r="D77" s="1152">
        <v>22</v>
      </c>
      <c r="E77" s="1153">
        <v>19226</v>
      </c>
      <c r="F77" s="1154">
        <v>1199498</v>
      </c>
    </row>
    <row r="78" spans="1:6" s="1150" customFormat="1" ht="16.5" hidden="1" customHeight="1" thickTop="1" x14ac:dyDescent="0.3">
      <c r="A78" s="1155">
        <v>42736</v>
      </c>
      <c r="B78" s="1151">
        <v>333247</v>
      </c>
      <c r="C78" s="1152">
        <v>19554231</v>
      </c>
      <c r="D78" s="1152">
        <v>21</v>
      </c>
      <c r="E78" s="1153">
        <v>15869</v>
      </c>
      <c r="F78" s="1154">
        <v>931154</v>
      </c>
    </row>
    <row r="79" spans="1:6" s="1150" customFormat="1" ht="16.5" hidden="1" customHeight="1" x14ac:dyDescent="0.3">
      <c r="A79" s="1155">
        <v>42767</v>
      </c>
      <c r="B79" s="1151">
        <v>299566</v>
      </c>
      <c r="C79" s="1152">
        <v>17632668</v>
      </c>
      <c r="D79" s="1152">
        <v>17</v>
      </c>
      <c r="E79" s="1153">
        <v>17622</v>
      </c>
      <c r="F79" s="1154">
        <v>1037216</v>
      </c>
    </row>
    <row r="80" spans="1:6" s="1150" customFormat="1" ht="16.5" hidden="1" customHeight="1" x14ac:dyDescent="0.3">
      <c r="A80" s="1156">
        <v>42795</v>
      </c>
      <c r="B80" s="1151">
        <v>376579</v>
      </c>
      <c r="C80" s="1152">
        <v>21707266</v>
      </c>
      <c r="D80" s="1152">
        <v>22</v>
      </c>
      <c r="E80" s="1153">
        <v>17117</v>
      </c>
      <c r="F80" s="1154">
        <v>986694</v>
      </c>
    </row>
    <row r="81" spans="1:6" s="1150" customFormat="1" ht="16.5" hidden="1" customHeight="1" x14ac:dyDescent="0.3">
      <c r="A81" s="1156">
        <v>42826</v>
      </c>
      <c r="B81" s="1151">
        <v>329937</v>
      </c>
      <c r="C81" s="1152">
        <v>18200962</v>
      </c>
      <c r="D81" s="1152">
        <v>20</v>
      </c>
      <c r="E81" s="1153">
        <v>16497</v>
      </c>
      <c r="F81" s="1154">
        <v>910048</v>
      </c>
    </row>
    <row r="82" spans="1:6" s="1150" customFormat="1" ht="16.5" hidden="1" customHeight="1" x14ac:dyDescent="0.3">
      <c r="A82" s="1156">
        <v>42856</v>
      </c>
      <c r="B82" s="1151">
        <v>376131</v>
      </c>
      <c r="C82" s="1152">
        <v>20968771</v>
      </c>
      <c r="D82" s="1152">
        <v>22</v>
      </c>
      <c r="E82" s="1153">
        <v>17097</v>
      </c>
      <c r="F82" s="1154">
        <v>953126</v>
      </c>
    </row>
    <row r="83" spans="1:6" s="1150" customFormat="1" ht="16.5" hidden="1" customHeight="1" x14ac:dyDescent="0.3">
      <c r="A83" s="1156">
        <v>42887</v>
      </c>
      <c r="B83" s="1151">
        <v>350441</v>
      </c>
      <c r="C83" s="1152">
        <v>20765102</v>
      </c>
      <c r="D83" s="1152">
        <v>21</v>
      </c>
      <c r="E83" s="1153">
        <v>16688</v>
      </c>
      <c r="F83" s="1154">
        <v>988814</v>
      </c>
    </row>
    <row r="84" spans="1:6" s="1150" customFormat="1" ht="16.5" hidden="1" customHeight="1" x14ac:dyDescent="0.3">
      <c r="A84" s="1156">
        <v>42917</v>
      </c>
      <c r="B84" s="1151">
        <v>362477</v>
      </c>
      <c r="C84" s="1152">
        <v>21388311</v>
      </c>
      <c r="D84" s="1152">
        <v>21</v>
      </c>
      <c r="E84" s="1153">
        <v>17261</v>
      </c>
      <c r="F84" s="1154">
        <v>1018491</v>
      </c>
    </row>
    <row r="85" spans="1:6" s="1150" customFormat="1" ht="16.5" hidden="1" customHeight="1" x14ac:dyDescent="0.3">
      <c r="A85" s="1156">
        <v>42948</v>
      </c>
      <c r="B85" s="1151">
        <v>366407</v>
      </c>
      <c r="C85" s="1152">
        <v>22007564</v>
      </c>
      <c r="D85" s="1152">
        <v>23</v>
      </c>
      <c r="E85" s="1153">
        <v>15931</v>
      </c>
      <c r="F85" s="1154">
        <v>956851</v>
      </c>
    </row>
    <row r="86" spans="1:6" s="1150" customFormat="1" ht="16.5" hidden="1" customHeight="1" x14ac:dyDescent="0.3">
      <c r="A86" s="1156">
        <v>42979</v>
      </c>
      <c r="B86" s="1151" t="s">
        <v>3423</v>
      </c>
      <c r="C86" s="1152">
        <v>19348779.507919997</v>
      </c>
      <c r="D86" s="1152">
        <v>21</v>
      </c>
      <c r="E86" s="1153">
        <v>16192</v>
      </c>
      <c r="F86" s="1154">
        <f t="shared" ref="F86:F107" si="0">C86/D86</f>
        <v>921370.45275809511</v>
      </c>
    </row>
    <row r="87" spans="1:6" s="1150" customFormat="1" ht="16.5" hidden="1" customHeight="1" x14ac:dyDescent="0.3">
      <c r="A87" s="1156">
        <v>43009</v>
      </c>
      <c r="B87" s="1151">
        <v>374068</v>
      </c>
      <c r="C87" s="1152">
        <v>21358023.867759999</v>
      </c>
      <c r="D87" s="1152">
        <v>21</v>
      </c>
      <c r="E87" s="1153">
        <f t="shared" ref="E87:E107" si="1">B87/D87</f>
        <v>17812.761904761905</v>
      </c>
      <c r="F87" s="1154">
        <f t="shared" si="0"/>
        <v>1017048.755607619</v>
      </c>
    </row>
    <row r="88" spans="1:6" s="1150" customFormat="1" ht="16.5" hidden="1" customHeight="1" x14ac:dyDescent="0.3">
      <c r="A88" s="1156">
        <v>43040</v>
      </c>
      <c r="B88" s="1151">
        <v>350281</v>
      </c>
      <c r="C88" s="1152">
        <v>20956958.023009997</v>
      </c>
      <c r="D88" s="1152">
        <v>20</v>
      </c>
      <c r="E88" s="1153">
        <f t="shared" si="1"/>
        <v>17514.05</v>
      </c>
      <c r="F88" s="1154">
        <f t="shared" si="0"/>
        <v>1047847.9011504998</v>
      </c>
    </row>
    <row r="89" spans="1:6" s="1150" customFormat="1" ht="16.5" hidden="1" customHeight="1" x14ac:dyDescent="0.3">
      <c r="A89" s="1156">
        <v>43070</v>
      </c>
      <c r="B89" s="1151">
        <v>378188</v>
      </c>
      <c r="C89" s="1152">
        <v>23668660.373259999</v>
      </c>
      <c r="D89" s="1152">
        <v>20</v>
      </c>
      <c r="E89" s="1157">
        <f t="shared" si="1"/>
        <v>18909.400000000001</v>
      </c>
      <c r="F89" s="1154">
        <f t="shared" si="0"/>
        <v>1183433.0186629998</v>
      </c>
    </row>
    <row r="90" spans="1:6" s="1150" customFormat="1" ht="16.5" hidden="1" customHeight="1" thickTop="1" x14ac:dyDescent="0.3">
      <c r="A90" s="1156">
        <v>43101</v>
      </c>
      <c r="B90" s="1151">
        <v>292584</v>
      </c>
      <c r="C90" s="1152">
        <v>17379508.057810001</v>
      </c>
      <c r="D90" s="1152">
        <v>19</v>
      </c>
      <c r="E90" s="1157">
        <f t="shared" si="1"/>
        <v>15399.157894736842</v>
      </c>
      <c r="F90" s="1154">
        <f t="shared" si="0"/>
        <v>914710.95041105268</v>
      </c>
    </row>
    <row r="91" spans="1:6" s="1150" customFormat="1" ht="16.5" hidden="1" customHeight="1" x14ac:dyDescent="0.3">
      <c r="A91" s="1156">
        <v>43132</v>
      </c>
      <c r="B91" s="1151">
        <v>307077</v>
      </c>
      <c r="C91" s="1152">
        <v>18985747.210549999</v>
      </c>
      <c r="D91" s="1152">
        <v>17</v>
      </c>
      <c r="E91" s="1157">
        <f t="shared" si="1"/>
        <v>18063.352941176472</v>
      </c>
      <c r="F91" s="1154">
        <f t="shared" si="0"/>
        <v>1116808.6594441177</v>
      </c>
    </row>
    <row r="92" spans="1:6" s="1150" customFormat="1" ht="16.5" hidden="1" customHeight="1" x14ac:dyDescent="0.3">
      <c r="A92" s="1156">
        <v>43160</v>
      </c>
      <c r="B92" s="1151">
        <v>347656</v>
      </c>
      <c r="C92" s="1152">
        <v>21870184.150139999</v>
      </c>
      <c r="D92" s="1152">
        <v>21</v>
      </c>
      <c r="E92" s="1157">
        <f t="shared" si="1"/>
        <v>16555.047619047618</v>
      </c>
      <c r="F92" s="1154">
        <f t="shared" si="0"/>
        <v>1041437.3404828571</v>
      </c>
    </row>
    <row r="93" spans="1:6" s="1150" customFormat="1" ht="16.5" hidden="1" customHeight="1" x14ac:dyDescent="0.3">
      <c r="A93" s="1156">
        <v>43191</v>
      </c>
      <c r="B93" s="1151">
        <v>331779</v>
      </c>
      <c r="C93" s="1152">
        <v>19673641.375490002</v>
      </c>
      <c r="D93" s="1152">
        <v>21</v>
      </c>
      <c r="E93" s="1157">
        <f t="shared" si="1"/>
        <v>15799</v>
      </c>
      <c r="F93" s="1154">
        <f t="shared" si="0"/>
        <v>936840.06549952389</v>
      </c>
    </row>
    <row r="94" spans="1:6" s="1150" customFormat="1" ht="16.5" hidden="1" customHeight="1" x14ac:dyDescent="0.3">
      <c r="A94" s="1156">
        <v>43221</v>
      </c>
      <c r="B94" s="1151">
        <v>360411</v>
      </c>
      <c r="C94" s="1152">
        <v>21922757.34144</v>
      </c>
      <c r="D94" s="1152">
        <v>22</v>
      </c>
      <c r="E94" s="1157">
        <f t="shared" si="1"/>
        <v>16382.318181818182</v>
      </c>
      <c r="F94" s="1154">
        <f t="shared" si="0"/>
        <v>996488.97006545449</v>
      </c>
    </row>
    <row r="95" spans="1:6" s="1150" customFormat="1" ht="16.5" hidden="1" customHeight="1" x14ac:dyDescent="0.3">
      <c r="A95" s="1156">
        <v>43252</v>
      </c>
      <c r="B95" s="1151">
        <v>332647</v>
      </c>
      <c r="C95" s="1152">
        <v>21395267.240619998</v>
      </c>
      <c r="D95" s="1152">
        <v>21</v>
      </c>
      <c r="E95" s="1157">
        <f t="shared" si="1"/>
        <v>15840.333333333334</v>
      </c>
      <c r="F95" s="1154">
        <f t="shared" si="0"/>
        <v>1018822.2495533333</v>
      </c>
    </row>
    <row r="96" spans="1:6" s="1150" customFormat="1" ht="16.5" hidden="1" customHeight="1" x14ac:dyDescent="0.3">
      <c r="A96" s="1156">
        <v>43282</v>
      </c>
      <c r="B96" s="1151">
        <v>359155</v>
      </c>
      <c r="C96" s="1152">
        <v>23138113.858569998</v>
      </c>
      <c r="D96" s="1152">
        <v>22</v>
      </c>
      <c r="E96" s="1157">
        <f t="shared" si="1"/>
        <v>16325.227272727272</v>
      </c>
      <c r="F96" s="1154">
        <f t="shared" si="0"/>
        <v>1051732.4481168182</v>
      </c>
    </row>
    <row r="97" spans="1:8" s="1150" customFormat="1" ht="16.5" hidden="1" customHeight="1" x14ac:dyDescent="0.3">
      <c r="A97" s="1156">
        <v>43313</v>
      </c>
      <c r="B97" s="1151">
        <v>343282</v>
      </c>
      <c r="C97" s="1152">
        <v>20681552.049419999</v>
      </c>
      <c r="D97" s="1152">
        <v>22</v>
      </c>
      <c r="E97" s="1157">
        <f t="shared" si="1"/>
        <v>15603.727272727272</v>
      </c>
      <c r="F97" s="1154">
        <f t="shared" si="0"/>
        <v>940070.54770090908</v>
      </c>
    </row>
    <row r="98" spans="1:8" s="1150" customFormat="1" ht="16.5" hidden="1" customHeight="1" x14ac:dyDescent="0.3">
      <c r="A98" s="1156">
        <v>43344</v>
      </c>
      <c r="B98" s="1151">
        <v>308293</v>
      </c>
      <c r="C98" s="1152">
        <v>19208187.700319998</v>
      </c>
      <c r="D98" s="1152">
        <v>19</v>
      </c>
      <c r="E98" s="1157">
        <f t="shared" si="1"/>
        <v>16225.947368421053</v>
      </c>
      <c r="F98" s="1154">
        <f t="shared" si="0"/>
        <v>1010957.2473852631</v>
      </c>
    </row>
    <row r="99" spans="1:8" s="1150" customFormat="1" ht="16.5" hidden="1" customHeight="1" x14ac:dyDescent="0.3">
      <c r="A99" s="1156">
        <v>43374</v>
      </c>
      <c r="B99" s="1151">
        <v>374586</v>
      </c>
      <c r="C99" s="1152">
        <v>23150506.235209998</v>
      </c>
      <c r="D99" s="1152">
        <v>23</v>
      </c>
      <c r="E99" s="1157">
        <f t="shared" si="1"/>
        <v>16286.347826086956</v>
      </c>
      <c r="F99" s="1154">
        <f t="shared" si="0"/>
        <v>1006543.7493569565</v>
      </c>
    </row>
    <row r="100" spans="1:8" s="1150" customFormat="1" ht="16.5" hidden="1" customHeight="1" x14ac:dyDescent="0.3">
      <c r="A100" s="1156">
        <v>43405</v>
      </c>
      <c r="B100" s="1151">
        <v>329488</v>
      </c>
      <c r="C100" s="1152">
        <v>21138510.430319998</v>
      </c>
      <c r="D100" s="1152">
        <v>20</v>
      </c>
      <c r="E100" s="1157">
        <f t="shared" si="1"/>
        <v>16474.400000000001</v>
      </c>
      <c r="F100" s="1154">
        <f t="shared" si="0"/>
        <v>1056925.5215159999</v>
      </c>
    </row>
    <row r="101" spans="1:8" s="1150" customFormat="1" ht="16.5" hidden="1" customHeight="1" x14ac:dyDescent="0.3">
      <c r="A101" s="1156">
        <v>43435</v>
      </c>
      <c r="B101" s="1151">
        <v>359586</v>
      </c>
      <c r="C101" s="1152">
        <v>24480920.75618</v>
      </c>
      <c r="D101" s="1152">
        <v>20</v>
      </c>
      <c r="E101" s="1157">
        <f t="shared" si="1"/>
        <v>17979.3</v>
      </c>
      <c r="F101" s="1154">
        <f t="shared" si="0"/>
        <v>1224046.0378089999</v>
      </c>
    </row>
    <row r="102" spans="1:8" s="1150" customFormat="1" ht="16.5" customHeight="1" thickTop="1" x14ac:dyDescent="0.3">
      <c r="A102" s="1156">
        <v>43466</v>
      </c>
      <c r="B102" s="1151">
        <v>303171</v>
      </c>
      <c r="C102" s="1152">
        <v>18734708.507720001</v>
      </c>
      <c r="D102" s="1152">
        <v>20</v>
      </c>
      <c r="E102" s="1157">
        <f t="shared" si="1"/>
        <v>15158.55</v>
      </c>
      <c r="F102" s="1154">
        <f t="shared" si="0"/>
        <v>936735.42538600008</v>
      </c>
    </row>
    <row r="103" spans="1:8" s="1150" customFormat="1" ht="16.5" customHeight="1" x14ac:dyDescent="0.3">
      <c r="A103" s="1156">
        <v>43497</v>
      </c>
      <c r="B103" s="1151">
        <v>296126</v>
      </c>
      <c r="C103" s="1152">
        <v>18861320.791299999</v>
      </c>
      <c r="D103" s="1152">
        <v>18</v>
      </c>
      <c r="E103" s="1157">
        <f t="shared" si="1"/>
        <v>16451.444444444445</v>
      </c>
      <c r="F103" s="1154">
        <f t="shared" si="0"/>
        <v>1047851.1550722221</v>
      </c>
    </row>
    <row r="104" spans="1:8" s="1150" customFormat="1" ht="16.5" customHeight="1" x14ac:dyDescent="0.3">
      <c r="A104" s="1155">
        <v>43525</v>
      </c>
      <c r="B104" s="1151">
        <v>310407</v>
      </c>
      <c r="C104" s="1152">
        <v>19774779.53396</v>
      </c>
      <c r="D104" s="1152">
        <v>19</v>
      </c>
      <c r="E104" s="1157">
        <f t="shared" si="1"/>
        <v>16337.21052631579</v>
      </c>
      <c r="F104" s="1154">
        <f t="shared" si="0"/>
        <v>1040777.870208421</v>
      </c>
    </row>
    <row r="105" spans="1:8" s="1150" customFormat="1" ht="16.5" customHeight="1" x14ac:dyDescent="0.3">
      <c r="A105" s="1155">
        <v>43556</v>
      </c>
      <c r="B105" s="1151">
        <v>336596</v>
      </c>
      <c r="C105" s="1152">
        <v>21802760.409910001</v>
      </c>
      <c r="D105" s="1152">
        <v>22</v>
      </c>
      <c r="E105" s="1157">
        <f t="shared" si="1"/>
        <v>15299.818181818182</v>
      </c>
      <c r="F105" s="1154">
        <f t="shared" si="0"/>
        <v>991034.56408681825</v>
      </c>
    </row>
    <row r="106" spans="1:8" s="1150" customFormat="1" ht="16.5" customHeight="1" x14ac:dyDescent="0.3">
      <c r="A106" s="1155">
        <v>43586</v>
      </c>
      <c r="B106" s="1151">
        <v>345552</v>
      </c>
      <c r="C106" s="1152">
        <v>21459985.209910002</v>
      </c>
      <c r="D106" s="1152">
        <v>22</v>
      </c>
      <c r="E106" s="1157">
        <f t="shared" si="1"/>
        <v>15706.90909090909</v>
      </c>
      <c r="F106" s="1154">
        <f t="shared" si="0"/>
        <v>975453.87317772734</v>
      </c>
    </row>
    <row r="107" spans="1:8" s="1150" customFormat="1" ht="16.5" customHeight="1" x14ac:dyDescent="0.3">
      <c r="A107" s="1155">
        <v>43617</v>
      </c>
      <c r="B107" s="1151">
        <v>299956</v>
      </c>
      <c r="C107" s="1152">
        <v>19406042.668680001</v>
      </c>
      <c r="D107" s="1152">
        <v>19</v>
      </c>
      <c r="E107" s="1157">
        <f t="shared" si="1"/>
        <v>15787.157894736842</v>
      </c>
      <c r="F107" s="1154">
        <f t="shared" si="0"/>
        <v>1021370.6667726316</v>
      </c>
    </row>
    <row r="108" spans="1:8" s="1150" customFormat="1" ht="16.5" customHeight="1" x14ac:dyDescent="0.3">
      <c r="A108" s="1155">
        <v>43647</v>
      </c>
      <c r="B108" s="1151">
        <v>352706</v>
      </c>
      <c r="C108" s="1152">
        <v>23511883</v>
      </c>
      <c r="D108" s="1152">
        <v>24</v>
      </c>
      <c r="E108" s="1157">
        <v>14696</v>
      </c>
      <c r="F108" s="1154">
        <v>979662</v>
      </c>
    </row>
    <row r="109" spans="1:8" s="1150" customFormat="1" ht="16.5" customHeight="1" x14ac:dyDescent="0.3">
      <c r="A109" s="1155">
        <v>43678</v>
      </c>
      <c r="B109" s="1151">
        <v>323083</v>
      </c>
      <c r="C109" s="1152">
        <v>20639796</v>
      </c>
      <c r="D109" s="1152">
        <v>22</v>
      </c>
      <c r="E109" s="1157">
        <v>14686</v>
      </c>
      <c r="F109" s="1154">
        <v>938173</v>
      </c>
    </row>
    <row r="110" spans="1:8" s="1150" customFormat="1" ht="16.5" customHeight="1" x14ac:dyDescent="0.3">
      <c r="A110" s="1155">
        <v>43709</v>
      </c>
      <c r="B110" s="1151">
        <v>306192</v>
      </c>
      <c r="C110" s="1152">
        <v>19671886</v>
      </c>
      <c r="D110" s="1152">
        <v>19</v>
      </c>
      <c r="E110" s="1157">
        <v>16115</v>
      </c>
      <c r="F110" s="1154">
        <v>1035362</v>
      </c>
    </row>
    <row r="111" spans="1:8" s="1150" customFormat="1" ht="16.5" customHeight="1" x14ac:dyDescent="0.3">
      <c r="A111" s="1155">
        <v>43739</v>
      </c>
      <c r="B111" s="1151">
        <v>348062</v>
      </c>
      <c r="C111" s="1152">
        <v>23115113</v>
      </c>
      <c r="D111" s="1152">
        <v>23</v>
      </c>
      <c r="E111" s="1157">
        <v>15133</v>
      </c>
      <c r="F111" s="1154">
        <v>1005005</v>
      </c>
    </row>
    <row r="112" spans="1:8" s="1150" customFormat="1" ht="16.5" customHeight="1" x14ac:dyDescent="0.3">
      <c r="A112" s="1155">
        <v>43770</v>
      </c>
      <c r="B112" s="1151">
        <v>288235</v>
      </c>
      <c r="C112" s="1152">
        <v>19849123</v>
      </c>
      <c r="D112" s="1152">
        <v>19</v>
      </c>
      <c r="E112" s="1157">
        <v>15170</v>
      </c>
      <c r="F112" s="1154">
        <v>1044690.6842105263</v>
      </c>
      <c r="G112" s="1158"/>
      <c r="H112" s="1158"/>
    </row>
    <row r="113" spans="1:8" s="1150" customFormat="1" ht="16.5" customHeight="1" x14ac:dyDescent="0.3">
      <c r="A113" s="1155">
        <v>43800</v>
      </c>
      <c r="B113" s="1151">
        <v>326459</v>
      </c>
      <c r="C113" s="1152">
        <v>22789769</v>
      </c>
      <c r="D113" s="1152">
        <v>20</v>
      </c>
      <c r="E113" s="1157">
        <v>16323</v>
      </c>
      <c r="F113" s="1154">
        <v>1139488</v>
      </c>
      <c r="G113" s="1158"/>
    </row>
    <row r="114" spans="1:8" s="1150" customFormat="1" ht="16.5" customHeight="1" x14ac:dyDescent="0.3">
      <c r="A114" s="1155">
        <v>43831</v>
      </c>
      <c r="B114" s="1151">
        <v>299054</v>
      </c>
      <c r="C114" s="1152">
        <v>19308602</v>
      </c>
      <c r="D114" s="1152">
        <v>21</v>
      </c>
      <c r="E114" s="1157">
        <f>B114/D114</f>
        <v>14240.666666666666</v>
      </c>
      <c r="F114" s="1154">
        <f>C114/D114</f>
        <v>919457.23809523811</v>
      </c>
      <c r="G114" s="1158"/>
    </row>
    <row r="115" spans="1:8" s="1150" customFormat="1" ht="16.5" customHeight="1" x14ac:dyDescent="0.3">
      <c r="A115" s="1155">
        <v>43862</v>
      </c>
      <c r="B115" s="1151">
        <v>276438</v>
      </c>
      <c r="C115" s="1152">
        <v>18996340</v>
      </c>
      <c r="D115" s="1152">
        <v>19</v>
      </c>
      <c r="E115" s="1157">
        <v>14549</v>
      </c>
      <c r="F115" s="1154">
        <v>999807</v>
      </c>
      <c r="G115" s="1158"/>
    </row>
    <row r="116" spans="1:8" s="1150" customFormat="1" ht="16.5" customHeight="1" x14ac:dyDescent="0.3">
      <c r="A116" s="1155">
        <v>43891</v>
      </c>
      <c r="B116" s="1151">
        <v>220677</v>
      </c>
      <c r="C116" s="1152">
        <v>15467866</v>
      </c>
      <c r="D116" s="1152">
        <v>20</v>
      </c>
      <c r="E116" s="1157">
        <v>11034</v>
      </c>
      <c r="F116" s="1154">
        <v>773393</v>
      </c>
      <c r="G116" s="1159"/>
      <c r="H116" s="1159"/>
    </row>
    <row r="117" spans="1:8" s="1150" customFormat="1" ht="16.5" customHeight="1" x14ac:dyDescent="0.3">
      <c r="A117" s="1155">
        <v>43922</v>
      </c>
      <c r="B117" s="1151">
        <v>46320</v>
      </c>
      <c r="C117" s="1152">
        <v>4279920</v>
      </c>
      <c r="D117" s="1152">
        <v>22</v>
      </c>
      <c r="E117" s="1157">
        <v>2105</v>
      </c>
      <c r="F117" s="1154">
        <v>194542</v>
      </c>
      <c r="G117" s="1159"/>
      <c r="H117" s="1159"/>
    </row>
    <row r="118" spans="1:8" s="1150" customFormat="1" ht="16.5" customHeight="1" x14ac:dyDescent="0.3">
      <c r="A118" s="1155">
        <v>43952</v>
      </c>
      <c r="B118" s="1151">
        <v>111773</v>
      </c>
      <c r="C118" s="1152">
        <v>8215720</v>
      </c>
      <c r="D118" s="1152">
        <v>20</v>
      </c>
      <c r="E118" s="1157">
        <v>5589</v>
      </c>
      <c r="F118" s="1154">
        <v>410786</v>
      </c>
      <c r="G118" s="1159"/>
      <c r="H118" s="1159"/>
    </row>
    <row r="119" spans="1:8" s="1150" customFormat="1" ht="16.5" customHeight="1" x14ac:dyDescent="0.3">
      <c r="A119" s="1155">
        <v>43983</v>
      </c>
      <c r="B119" s="1151">
        <v>268105</v>
      </c>
      <c r="C119" s="1152">
        <v>18631420.579580002</v>
      </c>
      <c r="D119" s="1152">
        <v>22</v>
      </c>
      <c r="E119" s="1157">
        <v>12187</v>
      </c>
      <c r="F119" s="1154">
        <v>846883</v>
      </c>
      <c r="G119" s="1159"/>
      <c r="H119" s="1159"/>
    </row>
    <row r="120" spans="1:8" s="1150" customFormat="1" ht="16.5" customHeight="1" x14ac:dyDescent="0.3">
      <c r="A120" s="1155">
        <v>44013</v>
      </c>
      <c r="B120" s="1151">
        <v>306880</v>
      </c>
      <c r="C120" s="1160">
        <v>19736919.805229999</v>
      </c>
      <c r="D120" s="1152">
        <v>23</v>
      </c>
      <c r="E120" s="1157">
        <v>13342.608695652174</v>
      </c>
      <c r="F120" s="1154">
        <v>858126.94805347826</v>
      </c>
      <c r="G120" s="1159"/>
      <c r="H120" s="1159"/>
    </row>
    <row r="121" spans="1:8" s="1150" customFormat="1" ht="16.5" customHeight="1" x14ac:dyDescent="0.3">
      <c r="A121" s="1155">
        <v>44044</v>
      </c>
      <c r="B121" s="1151">
        <v>269550</v>
      </c>
      <c r="C121" s="1160">
        <v>18006330.041310001</v>
      </c>
      <c r="D121" s="1152">
        <v>21</v>
      </c>
      <c r="E121" s="1157">
        <v>12835.714285714286</v>
      </c>
      <c r="F121" s="1154">
        <v>857444.2876814286</v>
      </c>
      <c r="G121" s="1159"/>
      <c r="H121" s="1159"/>
    </row>
    <row r="122" spans="1:8" s="1150" customFormat="1" ht="16.5" customHeight="1" x14ac:dyDescent="0.3">
      <c r="A122" s="1155">
        <v>44075</v>
      </c>
      <c r="B122" s="1151">
        <v>299429</v>
      </c>
      <c r="C122" s="1160">
        <v>19189024.049240001</v>
      </c>
      <c r="D122" s="1152">
        <v>22</v>
      </c>
      <c r="E122" s="1157">
        <v>13610.40909090909</v>
      </c>
      <c r="F122" s="1154">
        <v>872228.36587454553</v>
      </c>
      <c r="G122" s="1159"/>
      <c r="H122" s="1159"/>
    </row>
    <row r="123" spans="1:8" s="1150" customFormat="1" ht="16.5" customHeight="1" x14ac:dyDescent="0.3">
      <c r="A123" s="1155">
        <v>44105</v>
      </c>
      <c r="B123" s="1151">
        <v>271994</v>
      </c>
      <c r="C123" s="1160">
        <v>18658872.524130002</v>
      </c>
      <c r="D123" s="1152">
        <v>22</v>
      </c>
      <c r="E123" s="1157">
        <v>12363.363636363636</v>
      </c>
      <c r="F123" s="1154">
        <v>848130.56927863648</v>
      </c>
      <c r="G123" s="1159"/>
      <c r="H123" s="1159"/>
    </row>
    <row r="124" spans="1:8" s="1150" customFormat="1" ht="16.5" customHeight="1" x14ac:dyDescent="0.3">
      <c r="A124" s="1155">
        <v>44136</v>
      </c>
      <c r="B124" s="1151">
        <v>253117</v>
      </c>
      <c r="C124" s="1160">
        <v>18306867.328189999</v>
      </c>
      <c r="D124" s="1152">
        <v>20</v>
      </c>
      <c r="E124" s="1157">
        <v>12655.85</v>
      </c>
      <c r="F124" s="1154">
        <v>915343.3664094999</v>
      </c>
      <c r="G124" s="1159"/>
      <c r="H124" s="1159"/>
    </row>
    <row r="125" spans="1:8" s="1150" customFormat="1" ht="16.5" customHeight="1" x14ac:dyDescent="0.3">
      <c r="A125" s="1155">
        <v>44166</v>
      </c>
      <c r="B125" s="1151">
        <v>307721</v>
      </c>
      <c r="C125" s="1160">
        <f>22509929991.01/1000</f>
        <v>22509929.991009999</v>
      </c>
      <c r="D125" s="1152">
        <v>22</v>
      </c>
      <c r="E125" s="1157">
        <f>B125/D125</f>
        <v>13987.318181818182</v>
      </c>
      <c r="F125" s="1154">
        <f>C125/D125</f>
        <v>1023178.6359549999</v>
      </c>
      <c r="G125" s="1159"/>
      <c r="H125" s="1159"/>
    </row>
    <row r="126" spans="1:8" s="1150" customFormat="1" ht="16.5" customHeight="1" x14ac:dyDescent="0.3">
      <c r="A126" s="1155">
        <v>44197</v>
      </c>
      <c r="B126" s="1151">
        <v>222895</v>
      </c>
      <c r="C126" s="1160">
        <v>13999919</v>
      </c>
      <c r="D126" s="1152">
        <v>19</v>
      </c>
      <c r="E126" s="1157">
        <v>11731</v>
      </c>
      <c r="F126" s="1154">
        <v>736838</v>
      </c>
      <c r="G126" s="1159"/>
      <c r="H126" s="1159"/>
    </row>
    <row r="127" spans="1:8" s="1150" customFormat="1" ht="16.5" customHeight="1" x14ac:dyDescent="0.3">
      <c r="A127" s="1155">
        <v>44228</v>
      </c>
      <c r="B127" s="1151">
        <v>256176</v>
      </c>
      <c r="C127" s="1160">
        <v>17085719</v>
      </c>
      <c r="D127" s="1152">
        <v>18</v>
      </c>
      <c r="E127" s="1157">
        <v>14232</v>
      </c>
      <c r="F127" s="1154">
        <v>949207</v>
      </c>
      <c r="G127" s="1159"/>
      <c r="H127" s="1159"/>
    </row>
    <row r="128" spans="1:8" s="1150" customFormat="1" ht="16.5" customHeight="1" x14ac:dyDescent="0.3">
      <c r="A128" s="1155">
        <v>44256</v>
      </c>
      <c r="B128" s="1151">
        <v>175365</v>
      </c>
      <c r="C128" s="1160">
        <v>11535504</v>
      </c>
      <c r="D128" s="1152">
        <v>21</v>
      </c>
      <c r="E128" s="1157">
        <v>8351</v>
      </c>
      <c r="F128" s="1154">
        <v>549310</v>
      </c>
      <c r="G128" s="1159"/>
      <c r="H128" s="1159"/>
    </row>
    <row r="129" spans="1:10" s="1150" customFormat="1" ht="16.5" customHeight="1" x14ac:dyDescent="0.3">
      <c r="A129" s="1155">
        <v>44287</v>
      </c>
      <c r="B129" s="1151">
        <v>178406</v>
      </c>
      <c r="C129" s="1160">
        <v>11502786</v>
      </c>
      <c r="D129" s="1152">
        <v>20</v>
      </c>
      <c r="E129" s="1157">
        <v>8920</v>
      </c>
      <c r="F129" s="1154">
        <v>575139.30000000005</v>
      </c>
      <c r="G129" s="1159"/>
      <c r="H129" s="1159"/>
    </row>
    <row r="130" spans="1:10" s="1150" customFormat="1" ht="16.5" customHeight="1" x14ac:dyDescent="0.3">
      <c r="A130" s="1155">
        <v>44317</v>
      </c>
      <c r="B130" s="1151">
        <v>249196</v>
      </c>
      <c r="C130" s="1160">
        <v>16571618</v>
      </c>
      <c r="D130" s="1152">
        <v>20</v>
      </c>
      <c r="E130" s="1157">
        <v>12460</v>
      </c>
      <c r="F130" s="1154">
        <v>828581</v>
      </c>
      <c r="G130" s="1159"/>
      <c r="H130" s="1159"/>
    </row>
    <row r="131" spans="1:10" s="1150" customFormat="1" ht="16.5" customHeight="1" x14ac:dyDescent="0.3">
      <c r="A131" s="1155">
        <v>44348</v>
      </c>
      <c r="B131" s="1151">
        <v>284745</v>
      </c>
      <c r="C131" s="1160">
        <v>20089746</v>
      </c>
      <c r="D131" s="1152">
        <v>22</v>
      </c>
      <c r="E131" s="1157">
        <v>12943</v>
      </c>
      <c r="F131" s="1154">
        <v>913170</v>
      </c>
      <c r="G131" s="1159"/>
      <c r="H131" s="1159"/>
      <c r="J131" s="1161"/>
    </row>
    <row r="132" spans="1:10" s="1150" customFormat="1" ht="16.5" customHeight="1" x14ac:dyDescent="0.3">
      <c r="A132" s="1155">
        <v>44378</v>
      </c>
      <c r="B132" s="1151">
        <v>274891</v>
      </c>
      <c r="C132" s="1160">
        <v>18730118</v>
      </c>
      <c r="D132" s="1152">
        <v>22</v>
      </c>
      <c r="E132" s="1157">
        <v>12495</v>
      </c>
      <c r="F132" s="1154">
        <v>851369</v>
      </c>
      <c r="G132" s="1159"/>
      <c r="H132" s="1159"/>
    </row>
    <row r="133" spans="1:10" s="1150" customFormat="1" ht="16.5" customHeight="1" x14ac:dyDescent="0.3">
      <c r="A133" s="1155">
        <v>44409</v>
      </c>
      <c r="B133" s="1160">
        <v>291205</v>
      </c>
      <c r="C133" s="1160">
        <v>19699082</v>
      </c>
      <c r="D133" s="1160">
        <v>22</v>
      </c>
      <c r="E133" s="1157">
        <v>13237</v>
      </c>
      <c r="F133" s="1154">
        <v>895413</v>
      </c>
      <c r="G133" s="1159"/>
      <c r="H133" s="1159"/>
    </row>
    <row r="134" spans="1:10" s="1150" customFormat="1" ht="16.5" customHeight="1" x14ac:dyDescent="0.3">
      <c r="A134" s="1155">
        <v>44440</v>
      </c>
      <c r="B134" s="1160">
        <v>300344</v>
      </c>
      <c r="C134" s="1160">
        <v>19791882</v>
      </c>
      <c r="D134" s="1160">
        <v>22</v>
      </c>
      <c r="E134" s="1157">
        <v>13652</v>
      </c>
      <c r="F134" s="1154">
        <v>899631</v>
      </c>
      <c r="G134" s="1159"/>
      <c r="H134" s="1159"/>
    </row>
    <row r="135" spans="1:10" s="1150" customFormat="1" ht="16.5" customHeight="1" x14ac:dyDescent="0.3">
      <c r="A135" s="1155">
        <v>44470</v>
      </c>
      <c r="B135" s="1160">
        <v>309479</v>
      </c>
      <c r="C135" s="1160">
        <v>20807048</v>
      </c>
      <c r="D135" s="1160">
        <v>21</v>
      </c>
      <c r="E135" s="1157">
        <v>14737</v>
      </c>
      <c r="F135" s="1154">
        <v>990812</v>
      </c>
      <c r="G135" s="1159"/>
      <c r="H135" s="1159"/>
    </row>
    <row r="136" spans="1:10" s="1150" customFormat="1" ht="16.5" customHeight="1" x14ac:dyDescent="0.3">
      <c r="A136" s="1155">
        <v>44501</v>
      </c>
      <c r="B136" s="1160">
        <v>270096</v>
      </c>
      <c r="C136" s="1160">
        <v>20273861</v>
      </c>
      <c r="D136" s="1160">
        <v>19</v>
      </c>
      <c r="E136" s="1157">
        <v>14216</v>
      </c>
      <c r="F136" s="1154">
        <v>1067045</v>
      </c>
      <c r="G136" s="1159"/>
      <c r="H136" s="1159"/>
    </row>
    <row r="137" spans="1:10" s="1150" customFormat="1" ht="16.5" customHeight="1" thickBot="1" x14ac:dyDescent="0.35">
      <c r="A137" s="1162">
        <v>44531</v>
      </c>
      <c r="B137" s="1163">
        <v>327455</v>
      </c>
      <c r="C137" s="1164">
        <v>25885152</v>
      </c>
      <c r="D137" s="1164">
        <v>23</v>
      </c>
      <c r="E137" s="1165">
        <v>14237</v>
      </c>
      <c r="F137" s="1166">
        <v>1125441</v>
      </c>
      <c r="G137" s="1159"/>
      <c r="H137" s="1159"/>
    </row>
    <row r="138" spans="1:10" x14ac:dyDescent="0.3">
      <c r="A138" s="1167"/>
      <c r="B138" s="1167"/>
      <c r="C138" s="1167"/>
      <c r="D138" s="1168"/>
      <c r="E138" s="1168"/>
      <c r="F138" s="1168"/>
    </row>
    <row r="139" spans="1:10" x14ac:dyDescent="0.3">
      <c r="A139" s="1168" t="s">
        <v>3424</v>
      </c>
      <c r="B139" s="1169"/>
      <c r="C139" s="1169"/>
      <c r="D139" s="1170"/>
      <c r="E139" s="1170"/>
      <c r="F139" s="1170"/>
    </row>
    <row r="140" spans="1:10" ht="17.25" x14ac:dyDescent="0.3">
      <c r="A140" s="1170"/>
      <c r="B140" s="1170"/>
      <c r="C140" s="1170"/>
      <c r="D140" s="1171"/>
      <c r="E140" s="1171"/>
      <c r="F140" s="1172"/>
      <c r="G140" s="1172"/>
    </row>
    <row r="144" spans="1:10" x14ac:dyDescent="0.3">
      <c r="E144" s="1129" t="s">
        <v>3412</v>
      </c>
    </row>
    <row r="146" spans="5:5" x14ac:dyDescent="0.3">
      <c r="E146" s="1173"/>
    </row>
  </sheetData>
  <printOptions horizontalCentered="1"/>
  <pageMargins left="0.75" right="0.75" top="0.75" bottom="0.75" header="0.3"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42"/>
  <sheetViews>
    <sheetView zoomScaleNormal="100" zoomScaleSheetLayoutView="100" workbookViewId="0">
      <pane xSplit="1" ySplit="77" topLeftCell="B78" activePane="bottomRight" state="frozen"/>
      <selection activeCell="D33" sqref="D33"/>
      <selection pane="topRight" activeCell="D33" sqref="D33"/>
      <selection pane="bottomLeft" activeCell="D33" sqref="D33"/>
      <selection pane="bottomRight" activeCell="D33" sqref="D33"/>
    </sheetView>
  </sheetViews>
  <sheetFormatPr defaultRowHeight="16.5" x14ac:dyDescent="0.3"/>
  <cols>
    <col min="1" max="1" width="14.7109375" style="1180" customWidth="1"/>
    <col min="2" max="2" width="17.140625" style="1180" customWidth="1"/>
    <col min="3" max="3" width="15" style="1180" customWidth="1"/>
    <col min="4" max="4" width="12.28515625" style="1180" bestFit="1" customWidth="1"/>
    <col min="5" max="5" width="14.140625" style="1180" bestFit="1" customWidth="1"/>
    <col min="6" max="6" width="17.42578125" style="1180" customWidth="1"/>
    <col min="7" max="7" width="8.42578125" style="1180" customWidth="1"/>
    <col min="8" max="256" width="9.140625" style="1180"/>
    <col min="257" max="257" width="14.7109375" style="1180" customWidth="1"/>
    <col min="258" max="258" width="17.140625" style="1180" customWidth="1"/>
    <col min="259" max="259" width="15" style="1180" customWidth="1"/>
    <col min="260" max="260" width="12.28515625" style="1180" bestFit="1" customWidth="1"/>
    <col min="261" max="261" width="14.140625" style="1180" bestFit="1" customWidth="1"/>
    <col min="262" max="262" width="17.42578125" style="1180" customWidth="1"/>
    <col min="263" max="263" width="8.42578125" style="1180" customWidth="1"/>
    <col min="264" max="512" width="9.140625" style="1180"/>
    <col min="513" max="513" width="14.7109375" style="1180" customWidth="1"/>
    <col min="514" max="514" width="17.140625" style="1180" customWidth="1"/>
    <col min="515" max="515" width="15" style="1180" customWidth="1"/>
    <col min="516" max="516" width="12.28515625" style="1180" bestFit="1" customWidth="1"/>
    <col min="517" max="517" width="14.140625" style="1180" bestFit="1" customWidth="1"/>
    <col min="518" max="518" width="17.42578125" style="1180" customWidth="1"/>
    <col min="519" max="519" width="8.42578125" style="1180" customWidth="1"/>
    <col min="520" max="768" width="9.140625" style="1180"/>
    <col min="769" max="769" width="14.7109375" style="1180" customWidth="1"/>
    <col min="770" max="770" width="17.140625" style="1180" customWidth="1"/>
    <col min="771" max="771" width="15" style="1180" customWidth="1"/>
    <col min="772" max="772" width="12.28515625" style="1180" bestFit="1" customWidth="1"/>
    <col min="773" max="773" width="14.140625" style="1180" bestFit="1" customWidth="1"/>
    <col min="774" max="774" width="17.42578125" style="1180" customWidth="1"/>
    <col min="775" max="775" width="8.42578125" style="1180" customWidth="1"/>
    <col min="776" max="1024" width="9.140625" style="1180"/>
    <col min="1025" max="1025" width="14.7109375" style="1180" customWidth="1"/>
    <col min="1026" max="1026" width="17.140625" style="1180" customWidth="1"/>
    <col min="1027" max="1027" width="15" style="1180" customWidth="1"/>
    <col min="1028" max="1028" width="12.28515625" style="1180" bestFit="1" customWidth="1"/>
    <col min="1029" max="1029" width="14.140625" style="1180" bestFit="1" customWidth="1"/>
    <col min="1030" max="1030" width="17.42578125" style="1180" customWidth="1"/>
    <col min="1031" max="1031" width="8.42578125" style="1180" customWidth="1"/>
    <col min="1032" max="1280" width="9.140625" style="1180"/>
    <col min="1281" max="1281" width="14.7109375" style="1180" customWidth="1"/>
    <col min="1282" max="1282" width="17.140625" style="1180" customWidth="1"/>
    <col min="1283" max="1283" width="15" style="1180" customWidth="1"/>
    <col min="1284" max="1284" width="12.28515625" style="1180" bestFit="1" customWidth="1"/>
    <col min="1285" max="1285" width="14.140625" style="1180" bestFit="1" customWidth="1"/>
    <col min="1286" max="1286" width="17.42578125" style="1180" customWidth="1"/>
    <col min="1287" max="1287" width="8.42578125" style="1180" customWidth="1"/>
    <col min="1288" max="1536" width="9.140625" style="1180"/>
    <col min="1537" max="1537" width="14.7109375" style="1180" customWidth="1"/>
    <col min="1538" max="1538" width="17.140625" style="1180" customWidth="1"/>
    <col min="1539" max="1539" width="15" style="1180" customWidth="1"/>
    <col min="1540" max="1540" width="12.28515625" style="1180" bestFit="1" customWidth="1"/>
    <col min="1541" max="1541" width="14.140625" style="1180" bestFit="1" customWidth="1"/>
    <col min="1542" max="1542" width="17.42578125" style="1180" customWidth="1"/>
    <col min="1543" max="1543" width="8.42578125" style="1180" customWidth="1"/>
    <col min="1544" max="1792" width="9.140625" style="1180"/>
    <col min="1793" max="1793" width="14.7109375" style="1180" customWidth="1"/>
    <col min="1794" max="1794" width="17.140625" style="1180" customWidth="1"/>
    <col min="1795" max="1795" width="15" style="1180" customWidth="1"/>
    <col min="1796" max="1796" width="12.28515625" style="1180" bestFit="1" customWidth="1"/>
    <col min="1797" max="1797" width="14.140625" style="1180" bestFit="1" customWidth="1"/>
    <col min="1798" max="1798" width="17.42578125" style="1180" customWidth="1"/>
    <col min="1799" max="1799" width="8.42578125" style="1180" customWidth="1"/>
    <col min="1800" max="2048" width="9.140625" style="1180"/>
    <col min="2049" max="2049" width="14.7109375" style="1180" customWidth="1"/>
    <col min="2050" max="2050" width="17.140625" style="1180" customWidth="1"/>
    <col min="2051" max="2051" width="15" style="1180" customWidth="1"/>
    <col min="2052" max="2052" width="12.28515625" style="1180" bestFit="1" customWidth="1"/>
    <col min="2053" max="2053" width="14.140625" style="1180" bestFit="1" customWidth="1"/>
    <col min="2054" max="2054" width="17.42578125" style="1180" customWidth="1"/>
    <col min="2055" max="2055" width="8.42578125" style="1180" customWidth="1"/>
    <col min="2056" max="2304" width="9.140625" style="1180"/>
    <col min="2305" max="2305" width="14.7109375" style="1180" customWidth="1"/>
    <col min="2306" max="2306" width="17.140625" style="1180" customWidth="1"/>
    <col min="2307" max="2307" width="15" style="1180" customWidth="1"/>
    <col min="2308" max="2308" width="12.28515625" style="1180" bestFit="1" customWidth="1"/>
    <col min="2309" max="2309" width="14.140625" style="1180" bestFit="1" customWidth="1"/>
    <col min="2310" max="2310" width="17.42578125" style="1180" customWidth="1"/>
    <col min="2311" max="2311" width="8.42578125" style="1180" customWidth="1"/>
    <col min="2312" max="2560" width="9.140625" style="1180"/>
    <col min="2561" max="2561" width="14.7109375" style="1180" customWidth="1"/>
    <col min="2562" max="2562" width="17.140625" style="1180" customWidth="1"/>
    <col min="2563" max="2563" width="15" style="1180" customWidth="1"/>
    <col min="2564" max="2564" width="12.28515625" style="1180" bestFit="1" customWidth="1"/>
    <col min="2565" max="2565" width="14.140625" style="1180" bestFit="1" customWidth="1"/>
    <col min="2566" max="2566" width="17.42578125" style="1180" customWidth="1"/>
    <col min="2567" max="2567" width="8.42578125" style="1180" customWidth="1"/>
    <col min="2568" max="2816" width="9.140625" style="1180"/>
    <col min="2817" max="2817" width="14.7109375" style="1180" customWidth="1"/>
    <col min="2818" max="2818" width="17.140625" style="1180" customWidth="1"/>
    <col min="2819" max="2819" width="15" style="1180" customWidth="1"/>
    <col min="2820" max="2820" width="12.28515625" style="1180" bestFit="1" customWidth="1"/>
    <col min="2821" max="2821" width="14.140625" style="1180" bestFit="1" customWidth="1"/>
    <col min="2822" max="2822" width="17.42578125" style="1180" customWidth="1"/>
    <col min="2823" max="2823" width="8.42578125" style="1180" customWidth="1"/>
    <col min="2824" max="3072" width="9.140625" style="1180"/>
    <col min="3073" max="3073" width="14.7109375" style="1180" customWidth="1"/>
    <col min="3074" max="3074" width="17.140625" style="1180" customWidth="1"/>
    <col min="3075" max="3075" width="15" style="1180" customWidth="1"/>
    <col min="3076" max="3076" width="12.28515625" style="1180" bestFit="1" customWidth="1"/>
    <col min="3077" max="3077" width="14.140625" style="1180" bestFit="1" customWidth="1"/>
    <col min="3078" max="3078" width="17.42578125" style="1180" customWidth="1"/>
    <col min="3079" max="3079" width="8.42578125" style="1180" customWidth="1"/>
    <col min="3080" max="3328" width="9.140625" style="1180"/>
    <col min="3329" max="3329" width="14.7109375" style="1180" customWidth="1"/>
    <col min="3330" max="3330" width="17.140625" style="1180" customWidth="1"/>
    <col min="3331" max="3331" width="15" style="1180" customWidth="1"/>
    <col min="3332" max="3332" width="12.28515625" style="1180" bestFit="1" customWidth="1"/>
    <col min="3333" max="3333" width="14.140625" style="1180" bestFit="1" customWidth="1"/>
    <col min="3334" max="3334" width="17.42578125" style="1180" customWidth="1"/>
    <col min="3335" max="3335" width="8.42578125" style="1180" customWidth="1"/>
    <col min="3336" max="3584" width="9.140625" style="1180"/>
    <col min="3585" max="3585" width="14.7109375" style="1180" customWidth="1"/>
    <col min="3586" max="3586" width="17.140625" style="1180" customWidth="1"/>
    <col min="3587" max="3587" width="15" style="1180" customWidth="1"/>
    <col min="3588" max="3588" width="12.28515625" style="1180" bestFit="1" customWidth="1"/>
    <col min="3589" max="3589" width="14.140625" style="1180" bestFit="1" customWidth="1"/>
    <col min="3590" max="3590" width="17.42578125" style="1180" customWidth="1"/>
    <col min="3591" max="3591" width="8.42578125" style="1180" customWidth="1"/>
    <col min="3592" max="3840" width="9.140625" style="1180"/>
    <col min="3841" max="3841" width="14.7109375" style="1180" customWidth="1"/>
    <col min="3842" max="3842" width="17.140625" style="1180" customWidth="1"/>
    <col min="3843" max="3843" width="15" style="1180" customWidth="1"/>
    <col min="3844" max="3844" width="12.28515625" style="1180" bestFit="1" customWidth="1"/>
    <col min="3845" max="3845" width="14.140625" style="1180" bestFit="1" customWidth="1"/>
    <col min="3846" max="3846" width="17.42578125" style="1180" customWidth="1"/>
    <col min="3847" max="3847" width="8.42578125" style="1180" customWidth="1"/>
    <col min="3848" max="4096" width="9.140625" style="1180"/>
    <col min="4097" max="4097" width="14.7109375" style="1180" customWidth="1"/>
    <col min="4098" max="4098" width="17.140625" style="1180" customWidth="1"/>
    <col min="4099" max="4099" width="15" style="1180" customWidth="1"/>
    <col min="4100" max="4100" width="12.28515625" style="1180" bestFit="1" customWidth="1"/>
    <col min="4101" max="4101" width="14.140625" style="1180" bestFit="1" customWidth="1"/>
    <col min="4102" max="4102" width="17.42578125" style="1180" customWidth="1"/>
    <col min="4103" max="4103" width="8.42578125" style="1180" customWidth="1"/>
    <col min="4104" max="4352" width="9.140625" style="1180"/>
    <col min="4353" max="4353" width="14.7109375" style="1180" customWidth="1"/>
    <col min="4354" max="4354" width="17.140625" style="1180" customWidth="1"/>
    <col min="4355" max="4355" width="15" style="1180" customWidth="1"/>
    <col min="4356" max="4356" width="12.28515625" style="1180" bestFit="1" customWidth="1"/>
    <col min="4357" max="4357" width="14.140625" style="1180" bestFit="1" customWidth="1"/>
    <col min="4358" max="4358" width="17.42578125" style="1180" customWidth="1"/>
    <col min="4359" max="4359" width="8.42578125" style="1180" customWidth="1"/>
    <col min="4360" max="4608" width="9.140625" style="1180"/>
    <col min="4609" max="4609" width="14.7109375" style="1180" customWidth="1"/>
    <col min="4610" max="4610" width="17.140625" style="1180" customWidth="1"/>
    <col min="4611" max="4611" width="15" style="1180" customWidth="1"/>
    <col min="4612" max="4612" width="12.28515625" style="1180" bestFit="1" customWidth="1"/>
    <col min="4613" max="4613" width="14.140625" style="1180" bestFit="1" customWidth="1"/>
    <col min="4614" max="4614" width="17.42578125" style="1180" customWidth="1"/>
    <col min="4615" max="4615" width="8.42578125" style="1180" customWidth="1"/>
    <col min="4616" max="4864" width="9.140625" style="1180"/>
    <col min="4865" max="4865" width="14.7109375" style="1180" customWidth="1"/>
    <col min="4866" max="4866" width="17.140625" style="1180" customWidth="1"/>
    <col min="4867" max="4867" width="15" style="1180" customWidth="1"/>
    <col min="4868" max="4868" width="12.28515625" style="1180" bestFit="1" customWidth="1"/>
    <col min="4869" max="4869" width="14.140625" style="1180" bestFit="1" customWidth="1"/>
    <col min="4870" max="4870" width="17.42578125" style="1180" customWidth="1"/>
    <col min="4871" max="4871" width="8.42578125" style="1180" customWidth="1"/>
    <col min="4872" max="5120" width="9.140625" style="1180"/>
    <col min="5121" max="5121" width="14.7109375" style="1180" customWidth="1"/>
    <col min="5122" max="5122" width="17.140625" style="1180" customWidth="1"/>
    <col min="5123" max="5123" width="15" style="1180" customWidth="1"/>
    <col min="5124" max="5124" width="12.28515625" style="1180" bestFit="1" customWidth="1"/>
    <col min="5125" max="5125" width="14.140625" style="1180" bestFit="1" customWidth="1"/>
    <col min="5126" max="5126" width="17.42578125" style="1180" customWidth="1"/>
    <col min="5127" max="5127" width="8.42578125" style="1180" customWidth="1"/>
    <col min="5128" max="5376" width="9.140625" style="1180"/>
    <col min="5377" max="5377" width="14.7109375" style="1180" customWidth="1"/>
    <col min="5378" max="5378" width="17.140625" style="1180" customWidth="1"/>
    <col min="5379" max="5379" width="15" style="1180" customWidth="1"/>
    <col min="5380" max="5380" width="12.28515625" style="1180" bestFit="1" customWidth="1"/>
    <col min="5381" max="5381" width="14.140625" style="1180" bestFit="1" customWidth="1"/>
    <col min="5382" max="5382" width="17.42578125" style="1180" customWidth="1"/>
    <col min="5383" max="5383" width="8.42578125" style="1180" customWidth="1"/>
    <col min="5384" max="5632" width="9.140625" style="1180"/>
    <col min="5633" max="5633" width="14.7109375" style="1180" customWidth="1"/>
    <col min="5634" max="5634" width="17.140625" style="1180" customWidth="1"/>
    <col min="5635" max="5635" width="15" style="1180" customWidth="1"/>
    <col min="5636" max="5636" width="12.28515625" style="1180" bestFit="1" customWidth="1"/>
    <col min="5637" max="5637" width="14.140625" style="1180" bestFit="1" customWidth="1"/>
    <col min="5638" max="5638" width="17.42578125" style="1180" customWidth="1"/>
    <col min="5639" max="5639" width="8.42578125" style="1180" customWidth="1"/>
    <col min="5640" max="5888" width="9.140625" style="1180"/>
    <col min="5889" max="5889" width="14.7109375" style="1180" customWidth="1"/>
    <col min="5890" max="5890" width="17.140625" style="1180" customWidth="1"/>
    <col min="5891" max="5891" width="15" style="1180" customWidth="1"/>
    <col min="5892" max="5892" width="12.28515625" style="1180" bestFit="1" customWidth="1"/>
    <col min="5893" max="5893" width="14.140625" style="1180" bestFit="1" customWidth="1"/>
    <col min="5894" max="5894" width="17.42578125" style="1180" customWidth="1"/>
    <col min="5895" max="5895" width="8.42578125" style="1180" customWidth="1"/>
    <col min="5896" max="6144" width="9.140625" style="1180"/>
    <col min="6145" max="6145" width="14.7109375" style="1180" customWidth="1"/>
    <col min="6146" max="6146" width="17.140625" style="1180" customWidth="1"/>
    <col min="6147" max="6147" width="15" style="1180" customWidth="1"/>
    <col min="6148" max="6148" width="12.28515625" style="1180" bestFit="1" customWidth="1"/>
    <col min="6149" max="6149" width="14.140625" style="1180" bestFit="1" customWidth="1"/>
    <col min="6150" max="6150" width="17.42578125" style="1180" customWidth="1"/>
    <col min="6151" max="6151" width="8.42578125" style="1180" customWidth="1"/>
    <col min="6152" max="6400" width="9.140625" style="1180"/>
    <col min="6401" max="6401" width="14.7109375" style="1180" customWidth="1"/>
    <col min="6402" max="6402" width="17.140625" style="1180" customWidth="1"/>
    <col min="6403" max="6403" width="15" style="1180" customWidth="1"/>
    <col min="6404" max="6404" width="12.28515625" style="1180" bestFit="1" customWidth="1"/>
    <col min="6405" max="6405" width="14.140625" style="1180" bestFit="1" customWidth="1"/>
    <col min="6406" max="6406" width="17.42578125" style="1180" customWidth="1"/>
    <col min="6407" max="6407" width="8.42578125" style="1180" customWidth="1"/>
    <col min="6408" max="6656" width="9.140625" style="1180"/>
    <col min="6657" max="6657" width="14.7109375" style="1180" customWidth="1"/>
    <col min="6658" max="6658" width="17.140625" style="1180" customWidth="1"/>
    <col min="6659" max="6659" width="15" style="1180" customWidth="1"/>
    <col min="6660" max="6660" width="12.28515625" style="1180" bestFit="1" customWidth="1"/>
    <col min="6661" max="6661" width="14.140625" style="1180" bestFit="1" customWidth="1"/>
    <col min="6662" max="6662" width="17.42578125" style="1180" customWidth="1"/>
    <col min="6663" max="6663" width="8.42578125" style="1180" customWidth="1"/>
    <col min="6664" max="6912" width="9.140625" style="1180"/>
    <col min="6913" max="6913" width="14.7109375" style="1180" customWidth="1"/>
    <col min="6914" max="6914" width="17.140625" style="1180" customWidth="1"/>
    <col min="6915" max="6915" width="15" style="1180" customWidth="1"/>
    <col min="6916" max="6916" width="12.28515625" style="1180" bestFit="1" customWidth="1"/>
    <col min="6917" max="6917" width="14.140625" style="1180" bestFit="1" customWidth="1"/>
    <col min="6918" max="6918" width="17.42578125" style="1180" customWidth="1"/>
    <col min="6919" max="6919" width="8.42578125" style="1180" customWidth="1"/>
    <col min="6920" max="7168" width="9.140625" style="1180"/>
    <col min="7169" max="7169" width="14.7109375" style="1180" customWidth="1"/>
    <col min="7170" max="7170" width="17.140625" style="1180" customWidth="1"/>
    <col min="7171" max="7171" width="15" style="1180" customWidth="1"/>
    <col min="7172" max="7172" width="12.28515625" style="1180" bestFit="1" customWidth="1"/>
    <col min="7173" max="7173" width="14.140625" style="1180" bestFit="1" customWidth="1"/>
    <col min="7174" max="7174" width="17.42578125" style="1180" customWidth="1"/>
    <col min="7175" max="7175" width="8.42578125" style="1180" customWidth="1"/>
    <col min="7176" max="7424" width="9.140625" style="1180"/>
    <col min="7425" max="7425" width="14.7109375" style="1180" customWidth="1"/>
    <col min="7426" max="7426" width="17.140625" style="1180" customWidth="1"/>
    <col min="7427" max="7427" width="15" style="1180" customWidth="1"/>
    <col min="7428" max="7428" width="12.28515625" style="1180" bestFit="1" customWidth="1"/>
    <col min="7429" max="7429" width="14.140625" style="1180" bestFit="1" customWidth="1"/>
    <col min="7430" max="7430" width="17.42578125" style="1180" customWidth="1"/>
    <col min="7431" max="7431" width="8.42578125" style="1180" customWidth="1"/>
    <col min="7432" max="7680" width="9.140625" style="1180"/>
    <col min="7681" max="7681" width="14.7109375" style="1180" customWidth="1"/>
    <col min="7682" max="7682" width="17.140625" style="1180" customWidth="1"/>
    <col min="7683" max="7683" width="15" style="1180" customWidth="1"/>
    <col min="7684" max="7684" width="12.28515625" style="1180" bestFit="1" customWidth="1"/>
    <col min="7685" max="7685" width="14.140625" style="1180" bestFit="1" customWidth="1"/>
    <col min="7686" max="7686" width="17.42578125" style="1180" customWidth="1"/>
    <col min="7687" max="7687" width="8.42578125" style="1180" customWidth="1"/>
    <col min="7688" max="7936" width="9.140625" style="1180"/>
    <col min="7937" max="7937" width="14.7109375" style="1180" customWidth="1"/>
    <col min="7938" max="7938" width="17.140625" style="1180" customWidth="1"/>
    <col min="7939" max="7939" width="15" style="1180" customWidth="1"/>
    <col min="7940" max="7940" width="12.28515625" style="1180" bestFit="1" customWidth="1"/>
    <col min="7941" max="7941" width="14.140625" style="1180" bestFit="1" customWidth="1"/>
    <col min="7942" max="7942" width="17.42578125" style="1180" customWidth="1"/>
    <col min="7943" max="7943" width="8.42578125" style="1180" customWidth="1"/>
    <col min="7944" max="8192" width="9.140625" style="1180"/>
    <col min="8193" max="8193" width="14.7109375" style="1180" customWidth="1"/>
    <col min="8194" max="8194" width="17.140625" style="1180" customWidth="1"/>
    <col min="8195" max="8195" width="15" style="1180" customWidth="1"/>
    <col min="8196" max="8196" width="12.28515625" style="1180" bestFit="1" customWidth="1"/>
    <col min="8197" max="8197" width="14.140625" style="1180" bestFit="1" customWidth="1"/>
    <col min="8198" max="8198" width="17.42578125" style="1180" customWidth="1"/>
    <col min="8199" max="8199" width="8.42578125" style="1180" customWidth="1"/>
    <col min="8200" max="8448" width="9.140625" style="1180"/>
    <col min="8449" max="8449" width="14.7109375" style="1180" customWidth="1"/>
    <col min="8450" max="8450" width="17.140625" style="1180" customWidth="1"/>
    <col min="8451" max="8451" width="15" style="1180" customWidth="1"/>
    <col min="8452" max="8452" width="12.28515625" style="1180" bestFit="1" customWidth="1"/>
    <col min="8453" max="8453" width="14.140625" style="1180" bestFit="1" customWidth="1"/>
    <col min="8454" max="8454" width="17.42578125" style="1180" customWidth="1"/>
    <col min="8455" max="8455" width="8.42578125" style="1180" customWidth="1"/>
    <col min="8456" max="8704" width="9.140625" style="1180"/>
    <col min="8705" max="8705" width="14.7109375" style="1180" customWidth="1"/>
    <col min="8706" max="8706" width="17.140625" style="1180" customWidth="1"/>
    <col min="8707" max="8707" width="15" style="1180" customWidth="1"/>
    <col min="8708" max="8708" width="12.28515625" style="1180" bestFit="1" customWidth="1"/>
    <col min="8709" max="8709" width="14.140625" style="1180" bestFit="1" customWidth="1"/>
    <col min="8710" max="8710" width="17.42578125" style="1180" customWidth="1"/>
    <col min="8711" max="8711" width="8.42578125" style="1180" customWidth="1"/>
    <col min="8712" max="8960" width="9.140625" style="1180"/>
    <col min="8961" max="8961" width="14.7109375" style="1180" customWidth="1"/>
    <col min="8962" max="8962" width="17.140625" style="1180" customWidth="1"/>
    <col min="8963" max="8963" width="15" style="1180" customWidth="1"/>
    <col min="8964" max="8964" width="12.28515625" style="1180" bestFit="1" customWidth="1"/>
    <col min="8965" max="8965" width="14.140625" style="1180" bestFit="1" customWidth="1"/>
    <col min="8966" max="8966" width="17.42578125" style="1180" customWidth="1"/>
    <col min="8967" max="8967" width="8.42578125" style="1180" customWidth="1"/>
    <col min="8968" max="9216" width="9.140625" style="1180"/>
    <col min="9217" max="9217" width="14.7109375" style="1180" customWidth="1"/>
    <col min="9218" max="9218" width="17.140625" style="1180" customWidth="1"/>
    <col min="9219" max="9219" width="15" style="1180" customWidth="1"/>
    <col min="9220" max="9220" width="12.28515625" style="1180" bestFit="1" customWidth="1"/>
    <col min="9221" max="9221" width="14.140625" style="1180" bestFit="1" customWidth="1"/>
    <col min="9222" max="9222" width="17.42578125" style="1180" customWidth="1"/>
    <col min="9223" max="9223" width="8.42578125" style="1180" customWidth="1"/>
    <col min="9224" max="9472" width="9.140625" style="1180"/>
    <col min="9473" max="9473" width="14.7109375" style="1180" customWidth="1"/>
    <col min="9474" max="9474" width="17.140625" style="1180" customWidth="1"/>
    <col min="9475" max="9475" width="15" style="1180" customWidth="1"/>
    <col min="9476" max="9476" width="12.28515625" style="1180" bestFit="1" customWidth="1"/>
    <col min="9477" max="9477" width="14.140625" style="1180" bestFit="1" customWidth="1"/>
    <col min="9478" max="9478" width="17.42578125" style="1180" customWidth="1"/>
    <col min="9479" max="9479" width="8.42578125" style="1180" customWidth="1"/>
    <col min="9480" max="9728" width="9.140625" style="1180"/>
    <col min="9729" max="9729" width="14.7109375" style="1180" customWidth="1"/>
    <col min="9730" max="9730" width="17.140625" style="1180" customWidth="1"/>
    <col min="9731" max="9731" width="15" style="1180" customWidth="1"/>
    <col min="9732" max="9732" width="12.28515625" style="1180" bestFit="1" customWidth="1"/>
    <col min="9733" max="9733" width="14.140625" style="1180" bestFit="1" customWidth="1"/>
    <col min="9734" max="9734" width="17.42578125" style="1180" customWidth="1"/>
    <col min="9735" max="9735" width="8.42578125" style="1180" customWidth="1"/>
    <col min="9736" max="9984" width="9.140625" style="1180"/>
    <col min="9985" max="9985" width="14.7109375" style="1180" customWidth="1"/>
    <col min="9986" max="9986" width="17.140625" style="1180" customWidth="1"/>
    <col min="9987" max="9987" width="15" style="1180" customWidth="1"/>
    <col min="9988" max="9988" width="12.28515625" style="1180" bestFit="1" customWidth="1"/>
    <col min="9989" max="9989" width="14.140625" style="1180" bestFit="1" customWidth="1"/>
    <col min="9990" max="9990" width="17.42578125" style="1180" customWidth="1"/>
    <col min="9991" max="9991" width="8.42578125" style="1180" customWidth="1"/>
    <col min="9992" max="10240" width="9.140625" style="1180"/>
    <col min="10241" max="10241" width="14.7109375" style="1180" customWidth="1"/>
    <col min="10242" max="10242" width="17.140625" style="1180" customWidth="1"/>
    <col min="10243" max="10243" width="15" style="1180" customWidth="1"/>
    <col min="10244" max="10244" width="12.28515625" style="1180" bestFit="1" customWidth="1"/>
    <col min="10245" max="10245" width="14.140625" style="1180" bestFit="1" customWidth="1"/>
    <col min="10246" max="10246" width="17.42578125" style="1180" customWidth="1"/>
    <col min="10247" max="10247" width="8.42578125" style="1180" customWidth="1"/>
    <col min="10248" max="10496" width="9.140625" style="1180"/>
    <col min="10497" max="10497" width="14.7109375" style="1180" customWidth="1"/>
    <col min="10498" max="10498" width="17.140625" style="1180" customWidth="1"/>
    <col min="10499" max="10499" width="15" style="1180" customWidth="1"/>
    <col min="10500" max="10500" width="12.28515625" style="1180" bestFit="1" customWidth="1"/>
    <col min="10501" max="10501" width="14.140625" style="1180" bestFit="1" customWidth="1"/>
    <col min="10502" max="10502" width="17.42578125" style="1180" customWidth="1"/>
    <col min="10503" max="10503" width="8.42578125" style="1180" customWidth="1"/>
    <col min="10504" max="10752" width="9.140625" style="1180"/>
    <col min="10753" max="10753" width="14.7109375" style="1180" customWidth="1"/>
    <col min="10754" max="10754" width="17.140625" style="1180" customWidth="1"/>
    <col min="10755" max="10755" width="15" style="1180" customWidth="1"/>
    <col min="10756" max="10756" width="12.28515625" style="1180" bestFit="1" customWidth="1"/>
    <col min="10757" max="10757" width="14.140625" style="1180" bestFit="1" customWidth="1"/>
    <col min="10758" max="10758" width="17.42578125" style="1180" customWidth="1"/>
    <col min="10759" max="10759" width="8.42578125" style="1180" customWidth="1"/>
    <col min="10760" max="11008" width="9.140625" style="1180"/>
    <col min="11009" max="11009" width="14.7109375" style="1180" customWidth="1"/>
    <col min="11010" max="11010" width="17.140625" style="1180" customWidth="1"/>
    <col min="11011" max="11011" width="15" style="1180" customWidth="1"/>
    <col min="11012" max="11012" width="12.28515625" style="1180" bestFit="1" customWidth="1"/>
    <col min="11013" max="11013" width="14.140625" style="1180" bestFit="1" customWidth="1"/>
    <col min="11014" max="11014" width="17.42578125" style="1180" customWidth="1"/>
    <col min="11015" max="11015" width="8.42578125" style="1180" customWidth="1"/>
    <col min="11016" max="11264" width="9.140625" style="1180"/>
    <col min="11265" max="11265" width="14.7109375" style="1180" customWidth="1"/>
    <col min="11266" max="11266" width="17.140625" style="1180" customWidth="1"/>
    <col min="11267" max="11267" width="15" style="1180" customWidth="1"/>
    <col min="11268" max="11268" width="12.28515625" style="1180" bestFit="1" customWidth="1"/>
    <col min="11269" max="11269" width="14.140625" style="1180" bestFit="1" customWidth="1"/>
    <col min="11270" max="11270" width="17.42578125" style="1180" customWidth="1"/>
    <col min="11271" max="11271" width="8.42578125" style="1180" customWidth="1"/>
    <col min="11272" max="11520" width="9.140625" style="1180"/>
    <col min="11521" max="11521" width="14.7109375" style="1180" customWidth="1"/>
    <col min="11522" max="11522" width="17.140625" style="1180" customWidth="1"/>
    <col min="11523" max="11523" width="15" style="1180" customWidth="1"/>
    <col min="11524" max="11524" width="12.28515625" style="1180" bestFit="1" customWidth="1"/>
    <col min="11525" max="11525" width="14.140625" style="1180" bestFit="1" customWidth="1"/>
    <col min="11526" max="11526" width="17.42578125" style="1180" customWidth="1"/>
    <col min="11527" max="11527" width="8.42578125" style="1180" customWidth="1"/>
    <col min="11528" max="11776" width="9.140625" style="1180"/>
    <col min="11777" max="11777" width="14.7109375" style="1180" customWidth="1"/>
    <col min="11778" max="11778" width="17.140625" style="1180" customWidth="1"/>
    <col min="11779" max="11779" width="15" style="1180" customWidth="1"/>
    <col min="11780" max="11780" width="12.28515625" style="1180" bestFit="1" customWidth="1"/>
    <col min="11781" max="11781" width="14.140625" style="1180" bestFit="1" customWidth="1"/>
    <col min="11782" max="11782" width="17.42578125" style="1180" customWidth="1"/>
    <col min="11783" max="11783" width="8.42578125" style="1180" customWidth="1"/>
    <col min="11784" max="12032" width="9.140625" style="1180"/>
    <col min="12033" max="12033" width="14.7109375" style="1180" customWidth="1"/>
    <col min="12034" max="12034" width="17.140625" style="1180" customWidth="1"/>
    <col min="12035" max="12035" width="15" style="1180" customWidth="1"/>
    <col min="12036" max="12036" width="12.28515625" style="1180" bestFit="1" customWidth="1"/>
    <col min="12037" max="12037" width="14.140625" style="1180" bestFit="1" customWidth="1"/>
    <col min="12038" max="12038" width="17.42578125" style="1180" customWidth="1"/>
    <col min="12039" max="12039" width="8.42578125" style="1180" customWidth="1"/>
    <col min="12040" max="12288" width="9.140625" style="1180"/>
    <col min="12289" max="12289" width="14.7109375" style="1180" customWidth="1"/>
    <col min="12290" max="12290" width="17.140625" style="1180" customWidth="1"/>
    <col min="12291" max="12291" width="15" style="1180" customWidth="1"/>
    <col min="12292" max="12292" width="12.28515625" style="1180" bestFit="1" customWidth="1"/>
    <col min="12293" max="12293" width="14.140625" style="1180" bestFit="1" customWidth="1"/>
    <col min="12294" max="12294" width="17.42578125" style="1180" customWidth="1"/>
    <col min="12295" max="12295" width="8.42578125" style="1180" customWidth="1"/>
    <col min="12296" max="12544" width="9.140625" style="1180"/>
    <col min="12545" max="12545" width="14.7109375" style="1180" customWidth="1"/>
    <col min="12546" max="12546" width="17.140625" style="1180" customWidth="1"/>
    <col min="12547" max="12547" width="15" style="1180" customWidth="1"/>
    <col min="12548" max="12548" width="12.28515625" style="1180" bestFit="1" customWidth="1"/>
    <col min="12549" max="12549" width="14.140625" style="1180" bestFit="1" customWidth="1"/>
    <col min="12550" max="12550" width="17.42578125" style="1180" customWidth="1"/>
    <col min="12551" max="12551" width="8.42578125" style="1180" customWidth="1"/>
    <col min="12552" max="12800" width="9.140625" style="1180"/>
    <col min="12801" max="12801" width="14.7109375" style="1180" customWidth="1"/>
    <col min="12802" max="12802" width="17.140625" style="1180" customWidth="1"/>
    <col min="12803" max="12803" width="15" style="1180" customWidth="1"/>
    <col min="12804" max="12804" width="12.28515625" style="1180" bestFit="1" customWidth="1"/>
    <col min="12805" max="12805" width="14.140625" style="1180" bestFit="1" customWidth="1"/>
    <col min="12806" max="12806" width="17.42578125" style="1180" customWidth="1"/>
    <col min="12807" max="12807" width="8.42578125" style="1180" customWidth="1"/>
    <col min="12808" max="13056" width="9.140625" style="1180"/>
    <col min="13057" max="13057" width="14.7109375" style="1180" customWidth="1"/>
    <col min="13058" max="13058" width="17.140625" style="1180" customWidth="1"/>
    <col min="13059" max="13059" width="15" style="1180" customWidth="1"/>
    <col min="13060" max="13060" width="12.28515625" style="1180" bestFit="1" customWidth="1"/>
    <col min="13061" max="13061" width="14.140625" style="1180" bestFit="1" customWidth="1"/>
    <col min="13062" max="13062" width="17.42578125" style="1180" customWidth="1"/>
    <col min="13063" max="13063" width="8.42578125" style="1180" customWidth="1"/>
    <col min="13064" max="13312" width="9.140625" style="1180"/>
    <col min="13313" max="13313" width="14.7109375" style="1180" customWidth="1"/>
    <col min="13314" max="13314" width="17.140625" style="1180" customWidth="1"/>
    <col min="13315" max="13315" width="15" style="1180" customWidth="1"/>
    <col min="13316" max="13316" width="12.28515625" style="1180" bestFit="1" customWidth="1"/>
    <col min="13317" max="13317" width="14.140625" style="1180" bestFit="1" customWidth="1"/>
    <col min="13318" max="13318" width="17.42578125" style="1180" customWidth="1"/>
    <col min="13319" max="13319" width="8.42578125" style="1180" customWidth="1"/>
    <col min="13320" max="13568" width="9.140625" style="1180"/>
    <col min="13569" max="13569" width="14.7109375" style="1180" customWidth="1"/>
    <col min="13570" max="13570" width="17.140625" style="1180" customWidth="1"/>
    <col min="13571" max="13571" width="15" style="1180" customWidth="1"/>
    <col min="13572" max="13572" width="12.28515625" style="1180" bestFit="1" customWidth="1"/>
    <col min="13573" max="13573" width="14.140625" style="1180" bestFit="1" customWidth="1"/>
    <col min="13574" max="13574" width="17.42578125" style="1180" customWidth="1"/>
    <col min="13575" max="13575" width="8.42578125" style="1180" customWidth="1"/>
    <col min="13576" max="13824" width="9.140625" style="1180"/>
    <col min="13825" max="13825" width="14.7109375" style="1180" customWidth="1"/>
    <col min="13826" max="13826" width="17.140625" style="1180" customWidth="1"/>
    <col min="13827" max="13827" width="15" style="1180" customWidth="1"/>
    <col min="13828" max="13828" width="12.28515625" style="1180" bestFit="1" customWidth="1"/>
    <col min="13829" max="13829" width="14.140625" style="1180" bestFit="1" customWidth="1"/>
    <col min="13830" max="13830" width="17.42578125" style="1180" customWidth="1"/>
    <col min="13831" max="13831" width="8.42578125" style="1180" customWidth="1"/>
    <col min="13832" max="14080" width="9.140625" style="1180"/>
    <col min="14081" max="14081" width="14.7109375" style="1180" customWidth="1"/>
    <col min="14082" max="14082" width="17.140625" style="1180" customWidth="1"/>
    <col min="14083" max="14083" width="15" style="1180" customWidth="1"/>
    <col min="14084" max="14084" width="12.28515625" style="1180" bestFit="1" customWidth="1"/>
    <col min="14085" max="14085" width="14.140625" style="1180" bestFit="1" customWidth="1"/>
    <col min="14086" max="14086" width="17.42578125" style="1180" customWidth="1"/>
    <col min="14087" max="14087" width="8.42578125" style="1180" customWidth="1"/>
    <col min="14088" max="14336" width="9.140625" style="1180"/>
    <col min="14337" max="14337" width="14.7109375" style="1180" customWidth="1"/>
    <col min="14338" max="14338" width="17.140625" style="1180" customWidth="1"/>
    <col min="14339" max="14339" width="15" style="1180" customWidth="1"/>
    <col min="14340" max="14340" width="12.28515625" style="1180" bestFit="1" customWidth="1"/>
    <col min="14341" max="14341" width="14.140625" style="1180" bestFit="1" customWidth="1"/>
    <col min="14342" max="14342" width="17.42578125" style="1180" customWidth="1"/>
    <col min="14343" max="14343" width="8.42578125" style="1180" customWidth="1"/>
    <col min="14344" max="14592" width="9.140625" style="1180"/>
    <col min="14593" max="14593" width="14.7109375" style="1180" customWidth="1"/>
    <col min="14594" max="14594" width="17.140625" style="1180" customWidth="1"/>
    <col min="14595" max="14595" width="15" style="1180" customWidth="1"/>
    <col min="14596" max="14596" width="12.28515625" style="1180" bestFit="1" customWidth="1"/>
    <col min="14597" max="14597" width="14.140625" style="1180" bestFit="1" customWidth="1"/>
    <col min="14598" max="14598" width="17.42578125" style="1180" customWidth="1"/>
    <col min="14599" max="14599" width="8.42578125" style="1180" customWidth="1"/>
    <col min="14600" max="14848" width="9.140625" style="1180"/>
    <col min="14849" max="14849" width="14.7109375" style="1180" customWidth="1"/>
    <col min="14850" max="14850" width="17.140625" style="1180" customWidth="1"/>
    <col min="14851" max="14851" width="15" style="1180" customWidth="1"/>
    <col min="14852" max="14852" width="12.28515625" style="1180" bestFit="1" customWidth="1"/>
    <col min="14853" max="14853" width="14.140625" style="1180" bestFit="1" customWidth="1"/>
    <col min="14854" max="14854" width="17.42578125" style="1180" customWidth="1"/>
    <col min="14855" max="14855" width="8.42578125" style="1180" customWidth="1"/>
    <col min="14856" max="15104" width="9.140625" style="1180"/>
    <col min="15105" max="15105" width="14.7109375" style="1180" customWidth="1"/>
    <col min="15106" max="15106" width="17.140625" style="1180" customWidth="1"/>
    <col min="15107" max="15107" width="15" style="1180" customWidth="1"/>
    <col min="15108" max="15108" width="12.28515625" style="1180" bestFit="1" customWidth="1"/>
    <col min="15109" max="15109" width="14.140625" style="1180" bestFit="1" customWidth="1"/>
    <col min="15110" max="15110" width="17.42578125" style="1180" customWidth="1"/>
    <col min="15111" max="15111" width="8.42578125" style="1180" customWidth="1"/>
    <col min="15112" max="15360" width="9.140625" style="1180"/>
    <col min="15361" max="15361" width="14.7109375" style="1180" customWidth="1"/>
    <col min="15362" max="15362" width="17.140625" style="1180" customWidth="1"/>
    <col min="15363" max="15363" width="15" style="1180" customWidth="1"/>
    <col min="15364" max="15364" width="12.28515625" style="1180" bestFit="1" customWidth="1"/>
    <col min="15365" max="15365" width="14.140625" style="1180" bestFit="1" customWidth="1"/>
    <col min="15366" max="15366" width="17.42578125" style="1180" customWidth="1"/>
    <col min="15367" max="15367" width="8.42578125" style="1180" customWidth="1"/>
    <col min="15368" max="15616" width="9.140625" style="1180"/>
    <col min="15617" max="15617" width="14.7109375" style="1180" customWidth="1"/>
    <col min="15618" max="15618" width="17.140625" style="1180" customWidth="1"/>
    <col min="15619" max="15619" width="15" style="1180" customWidth="1"/>
    <col min="15620" max="15620" width="12.28515625" style="1180" bestFit="1" customWidth="1"/>
    <col min="15621" max="15621" width="14.140625" style="1180" bestFit="1" customWidth="1"/>
    <col min="15622" max="15622" width="17.42578125" style="1180" customWidth="1"/>
    <col min="15623" max="15623" width="8.42578125" style="1180" customWidth="1"/>
    <col min="15624" max="15872" width="9.140625" style="1180"/>
    <col min="15873" max="15873" width="14.7109375" style="1180" customWidth="1"/>
    <col min="15874" max="15874" width="17.140625" style="1180" customWidth="1"/>
    <col min="15875" max="15875" width="15" style="1180" customWidth="1"/>
    <col min="15876" max="15876" width="12.28515625" style="1180" bestFit="1" customWidth="1"/>
    <col min="15877" max="15877" width="14.140625" style="1180" bestFit="1" customWidth="1"/>
    <col min="15878" max="15878" width="17.42578125" style="1180" customWidth="1"/>
    <col min="15879" max="15879" width="8.42578125" style="1180" customWidth="1"/>
    <col min="15880" max="16128" width="9.140625" style="1180"/>
    <col min="16129" max="16129" width="14.7109375" style="1180" customWidth="1"/>
    <col min="16130" max="16130" width="17.140625" style="1180" customWidth="1"/>
    <col min="16131" max="16131" width="15" style="1180" customWidth="1"/>
    <col min="16132" max="16132" width="12.28515625" style="1180" bestFit="1" customWidth="1"/>
    <col min="16133" max="16133" width="14.140625" style="1180" bestFit="1" customWidth="1"/>
    <col min="16134" max="16134" width="17.42578125" style="1180" customWidth="1"/>
    <col min="16135" max="16135" width="8.42578125" style="1180" customWidth="1"/>
    <col min="16136" max="16384" width="9.140625" style="1180"/>
  </cols>
  <sheetData>
    <row r="1" spans="1:6" s="1175" customFormat="1" ht="17.25" x14ac:dyDescent="0.3">
      <c r="A1" s="1123" t="s">
        <v>3425</v>
      </c>
      <c r="B1" s="1174"/>
      <c r="C1" s="1174"/>
      <c r="D1" s="1174"/>
      <c r="E1" s="1174"/>
      <c r="F1" s="1174"/>
    </row>
    <row r="2" spans="1:6" s="1175" customFormat="1" ht="17.25" x14ac:dyDescent="0.3">
      <c r="A2" s="1123" t="s">
        <v>3426</v>
      </c>
      <c r="B2" s="1176"/>
      <c r="C2" s="1174"/>
      <c r="D2" s="1174"/>
      <c r="E2" s="1174"/>
      <c r="F2" s="1174"/>
    </row>
    <row r="3" spans="1:6" s="1175" customFormat="1" ht="13.5" customHeight="1" thickBot="1" x14ac:dyDescent="0.35">
      <c r="A3" s="1174"/>
      <c r="B3" s="1176"/>
      <c r="C3" s="1174"/>
      <c r="D3" s="1174"/>
      <c r="E3" s="1174"/>
      <c r="F3" s="1174"/>
    </row>
    <row r="4" spans="1:6" ht="18" thickTop="1" thickBot="1" x14ac:dyDescent="0.35">
      <c r="A4" s="1177"/>
      <c r="B4" s="1178"/>
      <c r="C4" s="1179"/>
      <c r="D4" s="1179"/>
      <c r="E4" s="3523" t="s">
        <v>3416</v>
      </c>
      <c r="F4" s="3524"/>
    </row>
    <row r="5" spans="1:6" ht="63.75" customHeight="1" thickBot="1" x14ac:dyDescent="0.35">
      <c r="A5" s="1181"/>
      <c r="B5" s="1182" t="s">
        <v>3427</v>
      </c>
      <c r="C5" s="1183" t="s">
        <v>3428</v>
      </c>
      <c r="D5" s="1183" t="s">
        <v>3429</v>
      </c>
      <c r="E5" s="1183" t="s">
        <v>3427</v>
      </c>
      <c r="F5" s="1184" t="s">
        <v>3428</v>
      </c>
    </row>
    <row r="6" spans="1:6" s="1185" customFormat="1" ht="17.25" hidden="1" customHeight="1" thickTop="1" x14ac:dyDescent="0.3">
      <c r="A6" s="1155">
        <v>40179</v>
      </c>
      <c r="B6" s="1151">
        <v>23220</v>
      </c>
      <c r="C6" s="1152">
        <v>146156</v>
      </c>
      <c r="D6" s="1152">
        <v>20</v>
      </c>
      <c r="E6" s="1153">
        <v>1661</v>
      </c>
      <c r="F6" s="1154">
        <v>6643</v>
      </c>
    </row>
    <row r="7" spans="1:6" s="1185" customFormat="1" ht="17.25" hidden="1" customHeight="1" thickTop="1" x14ac:dyDescent="0.3">
      <c r="A7" s="1155">
        <v>40210</v>
      </c>
      <c r="B7" s="1151">
        <v>23636</v>
      </c>
      <c r="C7" s="1152">
        <v>122529</v>
      </c>
      <c r="D7" s="1152">
        <v>18</v>
      </c>
      <c r="E7" s="1153">
        <v>1313</v>
      </c>
      <c r="F7" s="1154">
        <v>6807</v>
      </c>
    </row>
    <row r="8" spans="1:6" s="1185" customFormat="1" ht="17.25" hidden="1" customHeight="1" thickTop="1" x14ac:dyDescent="0.3">
      <c r="A8" s="1155">
        <v>40238</v>
      </c>
      <c r="B8" s="1151">
        <v>31374</v>
      </c>
      <c r="C8" s="1152">
        <v>147960</v>
      </c>
      <c r="D8" s="1152">
        <v>21</v>
      </c>
      <c r="E8" s="1153">
        <v>1494</v>
      </c>
      <c r="F8" s="1154">
        <v>7046</v>
      </c>
    </row>
    <row r="9" spans="1:6" s="1185" customFormat="1" ht="17.25" hidden="1" customHeight="1" thickTop="1" x14ac:dyDescent="0.3">
      <c r="A9" s="1155">
        <v>40269</v>
      </c>
      <c r="B9" s="1151">
        <v>28196</v>
      </c>
      <c r="C9" s="1152">
        <v>155766</v>
      </c>
      <c r="D9" s="1152">
        <v>22</v>
      </c>
      <c r="E9" s="1153">
        <v>1282</v>
      </c>
      <c r="F9" s="1154">
        <v>7080</v>
      </c>
    </row>
    <row r="10" spans="1:6" s="1185" customFormat="1" ht="17.25" hidden="1" customHeight="1" thickTop="1" x14ac:dyDescent="0.3">
      <c r="A10" s="1155">
        <v>40299</v>
      </c>
      <c r="B10" s="1151">
        <v>26950</v>
      </c>
      <c r="C10" s="1152">
        <v>128348</v>
      </c>
      <c r="D10" s="1152">
        <v>20</v>
      </c>
      <c r="E10" s="1153">
        <v>1348</v>
      </c>
      <c r="F10" s="1154">
        <v>6417</v>
      </c>
    </row>
    <row r="11" spans="1:6" s="1185" customFormat="1" ht="17.25" hidden="1" customHeight="1" thickTop="1" x14ac:dyDescent="0.3">
      <c r="A11" s="1155">
        <v>40330</v>
      </c>
      <c r="B11" s="1151">
        <v>32021</v>
      </c>
      <c r="C11" s="1152">
        <v>157459</v>
      </c>
      <c r="D11" s="1152">
        <v>22</v>
      </c>
      <c r="E11" s="1153">
        <v>1456</v>
      </c>
      <c r="F11" s="1154">
        <v>7157</v>
      </c>
    </row>
    <row r="12" spans="1:6" s="1185" customFormat="1" ht="17.25" hidden="1" customHeight="1" thickTop="1" x14ac:dyDescent="0.3">
      <c r="A12" s="1155">
        <v>40360</v>
      </c>
      <c r="B12" s="1151">
        <v>29038</v>
      </c>
      <c r="C12" s="1152">
        <v>131775</v>
      </c>
      <c r="D12" s="1152">
        <v>22</v>
      </c>
      <c r="E12" s="1153">
        <v>1320</v>
      </c>
      <c r="F12" s="1154">
        <v>5990</v>
      </c>
    </row>
    <row r="13" spans="1:6" s="1185" customFormat="1" ht="17.25" hidden="1" customHeight="1" thickTop="1" x14ac:dyDescent="0.3">
      <c r="A13" s="1155">
        <v>40391</v>
      </c>
      <c r="B13" s="1151">
        <v>30325</v>
      </c>
      <c r="C13" s="1152">
        <v>128293</v>
      </c>
      <c r="D13" s="1152">
        <v>22</v>
      </c>
      <c r="E13" s="1153">
        <v>1378</v>
      </c>
      <c r="F13" s="1154">
        <v>5831</v>
      </c>
    </row>
    <row r="14" spans="1:6" s="1185" customFormat="1" ht="17.25" hidden="1" customHeight="1" thickTop="1" x14ac:dyDescent="0.3">
      <c r="A14" s="1155">
        <v>40422</v>
      </c>
      <c r="B14" s="1151">
        <v>31858</v>
      </c>
      <c r="C14" s="1152">
        <v>148964</v>
      </c>
      <c r="D14" s="1152">
        <v>21</v>
      </c>
      <c r="E14" s="1153">
        <v>1517</v>
      </c>
      <c r="F14" s="1154">
        <v>7094</v>
      </c>
    </row>
    <row r="15" spans="1:6" s="1185" customFormat="1" ht="17.25" hidden="1" customHeight="1" thickTop="1" x14ac:dyDescent="0.3">
      <c r="A15" s="1155">
        <v>40452</v>
      </c>
      <c r="B15" s="1151">
        <v>29896</v>
      </c>
      <c r="C15" s="1152">
        <v>147274</v>
      </c>
      <c r="D15" s="1152">
        <v>21</v>
      </c>
      <c r="E15" s="1153">
        <v>1424</v>
      </c>
      <c r="F15" s="1154">
        <v>7013</v>
      </c>
    </row>
    <row r="16" spans="1:6" s="1185" customFormat="1" ht="17.25" hidden="1" customHeight="1" thickTop="1" x14ac:dyDescent="0.3">
      <c r="A16" s="1155">
        <v>40483</v>
      </c>
      <c r="B16" s="1151">
        <v>34491</v>
      </c>
      <c r="C16" s="1152">
        <v>152572.0152884</v>
      </c>
      <c r="D16" s="1152">
        <v>20</v>
      </c>
      <c r="E16" s="1153">
        <v>1724.55</v>
      </c>
      <c r="F16" s="1154">
        <v>7628.6007644199999</v>
      </c>
    </row>
    <row r="17" spans="1:8" s="1185" customFormat="1" ht="17.25" hidden="1" customHeight="1" thickTop="1" x14ac:dyDescent="0.3">
      <c r="A17" s="1155">
        <v>40522</v>
      </c>
      <c r="B17" s="1151">
        <v>45307</v>
      </c>
      <c r="C17" s="1152">
        <v>220826</v>
      </c>
      <c r="D17" s="1152">
        <v>23</v>
      </c>
      <c r="E17" s="1153">
        <v>1970</v>
      </c>
      <c r="F17" s="1154">
        <v>9601</v>
      </c>
    </row>
    <row r="18" spans="1:8" s="1185" customFormat="1" ht="17.25" hidden="1" customHeight="1" thickTop="1" x14ac:dyDescent="0.3">
      <c r="A18" s="1155">
        <v>40553</v>
      </c>
      <c r="B18" s="1151">
        <v>30565</v>
      </c>
      <c r="C18" s="1152">
        <v>153705.071</v>
      </c>
      <c r="D18" s="1152">
        <v>19</v>
      </c>
      <c r="E18" s="1153">
        <v>1609</v>
      </c>
      <c r="F18" s="1154">
        <v>8090</v>
      </c>
    </row>
    <row r="19" spans="1:8" s="1185" customFormat="1" ht="17.25" hidden="1" customHeight="1" thickTop="1" x14ac:dyDescent="0.3">
      <c r="A19" s="1155">
        <v>40584</v>
      </c>
      <c r="B19" s="1151">
        <v>30735</v>
      </c>
      <c r="C19" s="1152">
        <v>142370</v>
      </c>
      <c r="D19" s="1152">
        <v>18</v>
      </c>
      <c r="E19" s="1153">
        <v>1708</v>
      </c>
      <c r="F19" s="1154">
        <v>7909</v>
      </c>
    </row>
    <row r="20" spans="1:8" s="1185" customFormat="1" ht="17.25" hidden="1" customHeight="1" thickTop="1" x14ac:dyDescent="0.3">
      <c r="A20" s="1155">
        <v>40612</v>
      </c>
      <c r="B20" s="1151">
        <v>38636</v>
      </c>
      <c r="C20" s="1152">
        <v>168058</v>
      </c>
      <c r="D20" s="1152">
        <v>22</v>
      </c>
      <c r="E20" s="1153">
        <v>1756</v>
      </c>
      <c r="F20" s="1154">
        <v>7639</v>
      </c>
    </row>
    <row r="21" spans="1:8" s="1185" customFormat="1" ht="17.25" hidden="1" customHeight="1" thickTop="1" x14ac:dyDescent="0.3">
      <c r="A21" s="1155">
        <v>40643</v>
      </c>
      <c r="B21" s="1151">
        <v>33065</v>
      </c>
      <c r="C21" s="1152">
        <v>187887</v>
      </c>
      <c r="D21" s="1152">
        <v>20</v>
      </c>
      <c r="E21" s="1153">
        <v>1653</v>
      </c>
      <c r="F21" s="1154">
        <v>9394</v>
      </c>
    </row>
    <row r="22" spans="1:8" s="1185" customFormat="1" ht="17.25" hidden="1" customHeight="1" thickTop="1" x14ac:dyDescent="0.3">
      <c r="A22" s="1155">
        <v>40673</v>
      </c>
      <c r="B22" s="1151">
        <v>38149</v>
      </c>
      <c r="C22" s="1152">
        <v>169093</v>
      </c>
      <c r="D22" s="3306">
        <v>22</v>
      </c>
      <c r="E22" s="3310">
        <v>1734</v>
      </c>
      <c r="F22" s="3311">
        <v>7686</v>
      </c>
      <c r="G22" s="3312"/>
      <c r="H22" s="3312"/>
    </row>
    <row r="23" spans="1:8" s="1185" customFormat="1" ht="17.25" hidden="1" customHeight="1" thickTop="1" x14ac:dyDescent="0.3">
      <c r="A23" s="1155">
        <v>40704</v>
      </c>
      <c r="B23" s="1151">
        <v>39231</v>
      </c>
      <c r="C23" s="1152">
        <v>158713</v>
      </c>
      <c r="D23" s="1152">
        <v>22</v>
      </c>
      <c r="E23" s="1153">
        <v>1783</v>
      </c>
      <c r="F23" s="1154">
        <v>7214</v>
      </c>
    </row>
    <row r="24" spans="1:8" s="1185" customFormat="1" ht="17.25" hidden="1" customHeight="1" thickTop="1" x14ac:dyDescent="0.3">
      <c r="A24" s="1155">
        <v>40734</v>
      </c>
      <c r="B24" s="1151">
        <v>35465</v>
      </c>
      <c r="C24" s="1152">
        <v>156666</v>
      </c>
      <c r="D24" s="1152">
        <v>21</v>
      </c>
      <c r="E24" s="1153">
        <v>1689</v>
      </c>
      <c r="F24" s="1154">
        <v>7460</v>
      </c>
    </row>
    <row r="25" spans="1:8" s="1185" customFormat="1" ht="17.25" hidden="1" customHeight="1" thickTop="1" x14ac:dyDescent="0.3">
      <c r="A25" s="1155">
        <v>40756</v>
      </c>
      <c r="B25" s="1151">
        <v>37355</v>
      </c>
      <c r="C25" s="1152">
        <v>195303</v>
      </c>
      <c r="D25" s="1152">
        <v>22</v>
      </c>
      <c r="E25" s="1153">
        <v>1698</v>
      </c>
      <c r="F25" s="1154">
        <v>8877</v>
      </c>
    </row>
    <row r="26" spans="1:8" s="1185" customFormat="1" ht="17.25" hidden="1" customHeight="1" thickTop="1" x14ac:dyDescent="0.3">
      <c r="A26" s="1155">
        <v>40796</v>
      </c>
      <c r="B26" s="1151">
        <v>37949</v>
      </c>
      <c r="C26" s="1152">
        <v>168911</v>
      </c>
      <c r="D26" s="1152">
        <v>21</v>
      </c>
      <c r="E26" s="1153">
        <v>1807</v>
      </c>
      <c r="F26" s="1154">
        <v>8043</v>
      </c>
    </row>
    <row r="27" spans="1:8" s="1185" customFormat="1" ht="17.25" hidden="1" customHeight="1" thickTop="1" x14ac:dyDescent="0.3">
      <c r="A27" s="1155">
        <v>40826</v>
      </c>
      <c r="B27" s="1151">
        <v>35347</v>
      </c>
      <c r="C27" s="1152">
        <v>173163</v>
      </c>
      <c r="D27" s="1152">
        <v>20</v>
      </c>
      <c r="E27" s="1153">
        <v>1767</v>
      </c>
      <c r="F27" s="1154">
        <v>8658</v>
      </c>
    </row>
    <row r="28" spans="1:8" s="1185" customFormat="1" ht="17.25" hidden="1" customHeight="1" thickTop="1" x14ac:dyDescent="0.3">
      <c r="A28" s="1155">
        <v>40857</v>
      </c>
      <c r="B28" s="1151">
        <v>35318</v>
      </c>
      <c r="C28" s="1152">
        <v>189167</v>
      </c>
      <c r="D28" s="1152">
        <v>20</v>
      </c>
      <c r="E28" s="1153">
        <v>1766</v>
      </c>
      <c r="F28" s="1154">
        <v>9458</v>
      </c>
    </row>
    <row r="29" spans="1:8" s="1185" customFormat="1" ht="17.25" hidden="1" customHeight="1" thickTop="1" x14ac:dyDescent="0.3">
      <c r="A29" s="1155">
        <v>40887</v>
      </c>
      <c r="B29" s="1151">
        <v>47397</v>
      </c>
      <c r="C29" s="1152">
        <v>245244</v>
      </c>
      <c r="D29" s="1152">
        <v>22</v>
      </c>
      <c r="E29" s="1153">
        <v>2154</v>
      </c>
      <c r="F29" s="1154">
        <v>11147</v>
      </c>
    </row>
    <row r="30" spans="1:8" s="1185" customFormat="1" ht="17.25" hidden="1" customHeight="1" thickTop="1" x14ac:dyDescent="0.3">
      <c r="A30" s="1155">
        <v>40918</v>
      </c>
      <c r="B30" s="1151">
        <v>28635</v>
      </c>
      <c r="C30" s="1152">
        <v>129253</v>
      </c>
      <c r="D30" s="1152">
        <v>20</v>
      </c>
      <c r="E30" s="1153">
        <v>1432</v>
      </c>
      <c r="F30" s="1154">
        <v>6463</v>
      </c>
    </row>
    <row r="31" spans="1:8" s="1185" customFormat="1" ht="17.25" hidden="1" customHeight="1" thickTop="1" x14ac:dyDescent="0.3">
      <c r="A31" s="1155">
        <v>40949</v>
      </c>
      <c r="B31" s="1151">
        <v>35146</v>
      </c>
      <c r="C31" s="1152">
        <v>156697</v>
      </c>
      <c r="D31" s="1152">
        <v>18</v>
      </c>
      <c r="E31" s="1153">
        <v>1953</v>
      </c>
      <c r="F31" s="1154">
        <v>8705</v>
      </c>
    </row>
    <row r="32" spans="1:8" s="1185" customFormat="1" ht="17.25" hidden="1" customHeight="1" thickTop="1" x14ac:dyDescent="0.3">
      <c r="A32" s="1155">
        <v>40978</v>
      </c>
      <c r="B32" s="1151">
        <v>38191</v>
      </c>
      <c r="C32" s="1152">
        <v>141038</v>
      </c>
      <c r="D32" s="1152">
        <v>20</v>
      </c>
      <c r="E32" s="1153">
        <v>1910</v>
      </c>
      <c r="F32" s="1154">
        <v>7052</v>
      </c>
    </row>
    <row r="33" spans="1:6" s="1185" customFormat="1" ht="17.25" hidden="1" customHeight="1" thickTop="1" x14ac:dyDescent="0.3">
      <c r="A33" s="1155">
        <v>41009</v>
      </c>
      <c r="B33" s="1151">
        <v>40768</v>
      </c>
      <c r="C33" s="1152">
        <v>167377</v>
      </c>
      <c r="D33" s="1152">
        <v>21</v>
      </c>
      <c r="E33" s="1153">
        <v>1941</v>
      </c>
      <c r="F33" s="1154">
        <v>7970</v>
      </c>
    </row>
    <row r="34" spans="1:6" s="1185" customFormat="1" ht="17.25" hidden="1" customHeight="1" thickTop="1" x14ac:dyDescent="0.3">
      <c r="A34" s="1155">
        <v>41030</v>
      </c>
      <c r="B34" s="1151">
        <v>39880</v>
      </c>
      <c r="C34" s="1152">
        <v>154833</v>
      </c>
      <c r="D34" s="1152">
        <v>22</v>
      </c>
      <c r="E34" s="1153">
        <v>1813</v>
      </c>
      <c r="F34" s="1154">
        <v>7038</v>
      </c>
    </row>
    <row r="35" spans="1:6" s="1185" customFormat="1" ht="17.25" hidden="1" customHeight="1" thickTop="1" x14ac:dyDescent="0.3">
      <c r="A35" s="1155">
        <v>41061</v>
      </c>
      <c r="B35" s="1151">
        <v>38969</v>
      </c>
      <c r="C35" s="1152">
        <v>198870</v>
      </c>
      <c r="D35" s="1152">
        <v>21</v>
      </c>
      <c r="E35" s="1153">
        <v>1856</v>
      </c>
      <c r="F35" s="1154">
        <v>9470</v>
      </c>
    </row>
    <row r="36" spans="1:6" s="1185" customFormat="1" ht="17.25" hidden="1" customHeight="1" thickTop="1" x14ac:dyDescent="0.3">
      <c r="A36" s="1155">
        <v>41091</v>
      </c>
      <c r="B36" s="1151">
        <v>44750</v>
      </c>
      <c r="C36" s="1152">
        <v>170474</v>
      </c>
      <c r="D36" s="1152">
        <v>22</v>
      </c>
      <c r="E36" s="1153">
        <v>2034</v>
      </c>
      <c r="F36" s="1154">
        <v>7749</v>
      </c>
    </row>
    <row r="37" spans="1:6" s="1185" customFormat="1" ht="17.25" hidden="1" customHeight="1" thickTop="1" x14ac:dyDescent="0.3">
      <c r="A37" s="1155">
        <v>41122</v>
      </c>
      <c r="B37" s="1151">
        <v>37355</v>
      </c>
      <c r="C37" s="1152">
        <v>195303</v>
      </c>
      <c r="D37" s="1152">
        <v>21</v>
      </c>
      <c r="E37" s="1153">
        <v>1779</v>
      </c>
      <c r="F37" s="1154">
        <v>9300</v>
      </c>
    </row>
    <row r="38" spans="1:6" s="1185" customFormat="1" ht="17.25" hidden="1" customHeight="1" thickTop="1" x14ac:dyDescent="0.3">
      <c r="A38" s="1155">
        <v>41153</v>
      </c>
      <c r="B38" s="1151">
        <v>35953</v>
      </c>
      <c r="C38" s="1152">
        <v>141745</v>
      </c>
      <c r="D38" s="1152">
        <v>19</v>
      </c>
      <c r="E38" s="1153">
        <v>1892</v>
      </c>
      <c r="F38" s="1154">
        <v>7460</v>
      </c>
    </row>
    <row r="39" spans="1:6" s="1185" customFormat="1" ht="17.25" hidden="1" customHeight="1" thickTop="1" x14ac:dyDescent="0.3">
      <c r="A39" s="1155">
        <v>41183</v>
      </c>
      <c r="B39" s="1151">
        <v>46809</v>
      </c>
      <c r="C39" s="1152">
        <v>163355</v>
      </c>
      <c r="D39" s="1152">
        <v>23</v>
      </c>
      <c r="E39" s="1153">
        <v>2035</v>
      </c>
      <c r="F39" s="1154">
        <v>7102</v>
      </c>
    </row>
    <row r="40" spans="1:6" s="1185" customFormat="1" ht="17.25" hidden="1" customHeight="1" thickTop="1" x14ac:dyDescent="0.3">
      <c r="A40" s="1155">
        <v>41214</v>
      </c>
      <c r="B40" s="1151">
        <v>40944</v>
      </c>
      <c r="C40" s="1152">
        <v>195912</v>
      </c>
      <c r="D40" s="1152">
        <v>20</v>
      </c>
      <c r="E40" s="1153">
        <v>2047</v>
      </c>
      <c r="F40" s="1154">
        <v>9796</v>
      </c>
    </row>
    <row r="41" spans="1:6" s="1185" customFormat="1" ht="17.25" hidden="1" customHeight="1" thickTop="1" x14ac:dyDescent="0.3">
      <c r="A41" s="1155">
        <v>41244</v>
      </c>
      <c r="B41" s="1151">
        <v>51809</v>
      </c>
      <c r="C41" s="1152">
        <v>236716</v>
      </c>
      <c r="D41" s="1152">
        <v>20</v>
      </c>
      <c r="E41" s="1153">
        <v>2590</v>
      </c>
      <c r="F41" s="1154">
        <v>11836</v>
      </c>
    </row>
    <row r="42" spans="1:6" s="1185" customFormat="1" ht="17.25" hidden="1" customHeight="1" thickTop="1" x14ac:dyDescent="0.3">
      <c r="A42" s="1155">
        <v>41640</v>
      </c>
      <c r="B42" s="1151">
        <v>42403</v>
      </c>
      <c r="C42" s="1152">
        <v>180340</v>
      </c>
      <c r="D42" s="1152">
        <v>19</v>
      </c>
      <c r="E42" s="1152">
        <v>2232</v>
      </c>
      <c r="F42" s="1186">
        <v>9492</v>
      </c>
    </row>
    <row r="43" spans="1:6" s="1185" customFormat="1" ht="17.25" hidden="1" customHeight="1" thickTop="1" x14ac:dyDescent="0.3">
      <c r="A43" s="1155">
        <v>41671</v>
      </c>
      <c r="B43" s="1151">
        <v>46387</v>
      </c>
      <c r="C43" s="1152">
        <v>180036</v>
      </c>
      <c r="D43" s="1152">
        <v>18</v>
      </c>
      <c r="E43" s="1152">
        <v>2577</v>
      </c>
      <c r="F43" s="1186">
        <v>10002</v>
      </c>
    </row>
    <row r="44" spans="1:6" s="1185" customFormat="1" ht="17.25" hidden="1" customHeight="1" thickTop="1" x14ac:dyDescent="0.3">
      <c r="A44" s="1155">
        <v>41699</v>
      </c>
      <c r="B44" s="1151">
        <v>44655</v>
      </c>
      <c r="C44" s="1152">
        <v>152932</v>
      </c>
      <c r="D44" s="1152">
        <v>19</v>
      </c>
      <c r="E44" s="1152">
        <v>2350</v>
      </c>
      <c r="F44" s="1186">
        <v>8049</v>
      </c>
    </row>
    <row r="45" spans="1:6" s="1185" customFormat="1" ht="17.25" hidden="1" customHeight="1" thickTop="1" x14ac:dyDescent="0.3">
      <c r="A45" s="1155">
        <v>41730</v>
      </c>
      <c r="B45" s="1151">
        <v>55001</v>
      </c>
      <c r="C45" s="1152">
        <v>183452</v>
      </c>
      <c r="D45" s="1152">
        <v>22</v>
      </c>
      <c r="E45" s="1152">
        <v>2500</v>
      </c>
      <c r="F45" s="1186">
        <v>8339</v>
      </c>
    </row>
    <row r="46" spans="1:6" s="1185" customFormat="1" ht="17.25" hidden="1" customHeight="1" thickTop="1" x14ac:dyDescent="0.3">
      <c r="A46" s="1155">
        <v>41760</v>
      </c>
      <c r="B46" s="1151">
        <v>48119</v>
      </c>
      <c r="C46" s="1152">
        <v>197452</v>
      </c>
      <c r="D46" s="1152">
        <v>21</v>
      </c>
      <c r="E46" s="1152">
        <v>2291</v>
      </c>
      <c r="F46" s="1186">
        <v>9402</v>
      </c>
    </row>
    <row r="47" spans="1:6" s="1185" customFormat="1" ht="17.25" hidden="1" customHeight="1" thickTop="1" x14ac:dyDescent="0.3">
      <c r="A47" s="1155">
        <v>41791</v>
      </c>
      <c r="B47" s="1151">
        <v>53390</v>
      </c>
      <c r="C47" s="1152">
        <v>200862</v>
      </c>
      <c r="D47" s="1152">
        <v>21</v>
      </c>
      <c r="E47" s="1152">
        <v>2542</v>
      </c>
      <c r="F47" s="1186">
        <v>9565</v>
      </c>
    </row>
    <row r="48" spans="1:6" s="1185" customFormat="1" ht="17.25" hidden="1" customHeight="1" thickTop="1" x14ac:dyDescent="0.3">
      <c r="A48" s="1155">
        <v>41821</v>
      </c>
      <c r="B48" s="1151">
        <v>53313</v>
      </c>
      <c r="C48" s="1152">
        <v>183321</v>
      </c>
      <c r="D48" s="1152">
        <v>22</v>
      </c>
      <c r="E48" s="1152">
        <v>2423</v>
      </c>
      <c r="F48" s="1186">
        <v>8333</v>
      </c>
    </row>
    <row r="49" spans="1:6" s="1185" customFormat="1" ht="17.25" hidden="1" customHeight="1" thickTop="1" x14ac:dyDescent="0.3">
      <c r="A49" s="1155">
        <v>41852</v>
      </c>
      <c r="B49" s="1151">
        <v>46756</v>
      </c>
      <c r="C49" s="1152">
        <v>216798</v>
      </c>
      <c r="D49" s="1152">
        <v>20</v>
      </c>
      <c r="E49" s="1152">
        <v>2338</v>
      </c>
      <c r="F49" s="1186">
        <v>10840</v>
      </c>
    </row>
    <row r="50" spans="1:6" s="1185" customFormat="1" ht="17.25" hidden="1" customHeight="1" thickTop="1" x14ac:dyDescent="0.3">
      <c r="A50" s="1155">
        <v>41883</v>
      </c>
      <c r="B50" s="1151">
        <v>55791</v>
      </c>
      <c r="C50" s="1152">
        <v>250739</v>
      </c>
      <c r="D50" s="1152">
        <v>22</v>
      </c>
      <c r="E50" s="1152">
        <v>2536</v>
      </c>
      <c r="F50" s="1186">
        <v>11397</v>
      </c>
    </row>
    <row r="51" spans="1:6" s="1185" customFormat="1" ht="17.25" hidden="1" customHeight="1" thickTop="1" x14ac:dyDescent="0.3">
      <c r="A51" s="1155">
        <v>41913</v>
      </c>
      <c r="B51" s="1151">
        <v>56053</v>
      </c>
      <c r="C51" s="1152">
        <v>243022</v>
      </c>
      <c r="D51" s="1152">
        <v>22</v>
      </c>
      <c r="E51" s="1152">
        <v>2548</v>
      </c>
      <c r="F51" s="1186">
        <v>11046</v>
      </c>
    </row>
    <row r="52" spans="1:6" s="1185" customFormat="1" ht="17.25" hidden="1" customHeight="1" thickTop="1" x14ac:dyDescent="0.3">
      <c r="A52" s="1155">
        <v>41944</v>
      </c>
      <c r="B52" s="1151">
        <v>47833</v>
      </c>
      <c r="C52" s="1152">
        <v>205673</v>
      </c>
      <c r="D52" s="1152">
        <v>20</v>
      </c>
      <c r="E52" s="1152">
        <v>2392</v>
      </c>
      <c r="F52" s="1186">
        <v>10284</v>
      </c>
    </row>
    <row r="53" spans="1:6" s="1185" customFormat="1" ht="17.25" hidden="1" customHeight="1" thickTop="1" x14ac:dyDescent="0.3">
      <c r="A53" s="1155">
        <v>41974</v>
      </c>
      <c r="B53" s="1151">
        <v>72510</v>
      </c>
      <c r="C53" s="1152">
        <v>289473</v>
      </c>
      <c r="D53" s="1152">
        <v>21</v>
      </c>
      <c r="E53" s="1152">
        <v>3453</v>
      </c>
      <c r="F53" s="1186">
        <v>13784</v>
      </c>
    </row>
    <row r="54" spans="1:6" s="1185" customFormat="1" ht="17.25" hidden="1" customHeight="1" thickTop="1" x14ac:dyDescent="0.3">
      <c r="A54" s="1155">
        <v>42005</v>
      </c>
      <c r="B54" s="1151">
        <v>48380</v>
      </c>
      <c r="C54" s="1152">
        <v>173092</v>
      </c>
      <c r="D54" s="1152">
        <v>20</v>
      </c>
      <c r="E54" s="1152">
        <v>2419</v>
      </c>
      <c r="F54" s="1186">
        <v>8655</v>
      </c>
    </row>
    <row r="55" spans="1:6" s="1185" customFormat="1" ht="17.25" hidden="1" customHeight="1" thickTop="1" x14ac:dyDescent="0.3">
      <c r="A55" s="1155">
        <v>42036</v>
      </c>
      <c r="B55" s="1151">
        <v>51454</v>
      </c>
      <c r="C55" s="1152">
        <v>187546</v>
      </c>
      <c r="D55" s="1152">
        <v>17</v>
      </c>
      <c r="E55" s="1152">
        <v>3027</v>
      </c>
      <c r="F55" s="1186">
        <v>11032</v>
      </c>
    </row>
    <row r="56" spans="1:6" s="1185" customFormat="1" ht="17.25" hidden="1" customHeight="1" thickTop="1" x14ac:dyDescent="0.3">
      <c r="A56" s="1155">
        <v>42064</v>
      </c>
      <c r="B56" s="1151">
        <v>58553</v>
      </c>
      <c r="C56" s="1152">
        <v>268463</v>
      </c>
      <c r="D56" s="1152">
        <v>21</v>
      </c>
      <c r="E56" s="1152">
        <v>2788</v>
      </c>
      <c r="F56" s="1186">
        <v>12784</v>
      </c>
    </row>
    <row r="57" spans="1:6" s="1185" customFormat="1" ht="17.25" hidden="1" customHeight="1" thickTop="1" x14ac:dyDescent="0.3">
      <c r="A57" s="1155">
        <v>42095</v>
      </c>
      <c r="B57" s="1151">
        <v>57856</v>
      </c>
      <c r="C57" s="1152">
        <v>203457</v>
      </c>
      <c r="D57" s="1152">
        <v>22</v>
      </c>
      <c r="E57" s="1152">
        <v>2630</v>
      </c>
      <c r="F57" s="1186">
        <v>9248</v>
      </c>
    </row>
    <row r="58" spans="1:6" s="1185" customFormat="1" ht="17.25" hidden="1" customHeight="1" thickTop="1" x14ac:dyDescent="0.3">
      <c r="A58" s="1155">
        <v>42125</v>
      </c>
      <c r="B58" s="1151">
        <v>52109</v>
      </c>
      <c r="C58" s="1152">
        <v>206401</v>
      </c>
      <c r="D58" s="1152">
        <v>20</v>
      </c>
      <c r="E58" s="1152">
        <v>2605</v>
      </c>
      <c r="F58" s="1186">
        <v>10320</v>
      </c>
    </row>
    <row r="59" spans="1:6" s="1185" customFormat="1" ht="17.25" hidden="1" customHeight="1" thickTop="1" x14ac:dyDescent="0.3">
      <c r="A59" s="1155">
        <v>42156</v>
      </c>
      <c r="B59" s="1151">
        <v>63741</v>
      </c>
      <c r="C59" s="1152">
        <v>252415</v>
      </c>
      <c r="D59" s="1152">
        <v>22</v>
      </c>
      <c r="E59" s="1152">
        <v>2897</v>
      </c>
      <c r="F59" s="1186">
        <v>11473</v>
      </c>
    </row>
    <row r="60" spans="1:6" s="1185" customFormat="1" ht="17.25" hidden="1" customHeight="1" thickTop="1" x14ac:dyDescent="0.3">
      <c r="A60" s="1155">
        <v>42186</v>
      </c>
      <c r="B60" s="1151">
        <v>60872</v>
      </c>
      <c r="C60" s="1152">
        <v>165725</v>
      </c>
      <c r="D60" s="1152">
        <v>23</v>
      </c>
      <c r="E60" s="1152">
        <v>2647</v>
      </c>
      <c r="F60" s="1186">
        <v>7205</v>
      </c>
    </row>
    <row r="61" spans="1:6" s="1185" customFormat="1" ht="17.25" hidden="1" customHeight="1" thickTop="1" x14ac:dyDescent="0.3">
      <c r="A61" s="1155">
        <v>42217</v>
      </c>
      <c r="B61" s="1151">
        <v>55863</v>
      </c>
      <c r="C61" s="1152">
        <v>157986</v>
      </c>
      <c r="D61" s="1152">
        <v>21</v>
      </c>
      <c r="E61" s="1152">
        <v>2660</v>
      </c>
      <c r="F61" s="1186">
        <v>7523</v>
      </c>
    </row>
    <row r="62" spans="1:6" s="1185" customFormat="1" ht="17.25" hidden="1" customHeight="1" thickTop="1" x14ac:dyDescent="0.3">
      <c r="A62" s="1155">
        <v>42248</v>
      </c>
      <c r="B62" s="1151">
        <v>57801</v>
      </c>
      <c r="C62" s="1152">
        <v>162159</v>
      </c>
      <c r="D62" s="1152">
        <v>21</v>
      </c>
      <c r="E62" s="1152">
        <v>2752</v>
      </c>
      <c r="F62" s="1186">
        <v>7722</v>
      </c>
    </row>
    <row r="63" spans="1:6" s="1185" customFormat="1" ht="17.25" hidden="1" customHeight="1" thickTop="1" x14ac:dyDescent="0.3">
      <c r="A63" s="1155">
        <v>42278</v>
      </c>
      <c r="B63" s="1151">
        <v>59189</v>
      </c>
      <c r="C63" s="1152">
        <v>199123</v>
      </c>
      <c r="D63" s="1152">
        <v>22</v>
      </c>
      <c r="E63" s="1152">
        <v>2690</v>
      </c>
      <c r="F63" s="1186">
        <v>9051</v>
      </c>
    </row>
    <row r="64" spans="1:6" s="1185" customFormat="1" ht="17.25" hidden="1" customHeight="1" thickTop="1" x14ac:dyDescent="0.3">
      <c r="A64" s="1155">
        <v>42309</v>
      </c>
      <c r="B64" s="1151">
        <v>60462</v>
      </c>
      <c r="C64" s="1152">
        <v>177585</v>
      </c>
      <c r="D64" s="1152">
        <v>19</v>
      </c>
      <c r="E64" s="1152">
        <v>3182</v>
      </c>
      <c r="F64" s="1186">
        <v>9347</v>
      </c>
    </row>
    <row r="65" spans="1:6" s="1185" customFormat="1" ht="17.25" hidden="1" customHeight="1" thickTop="1" x14ac:dyDescent="0.3">
      <c r="A65" s="1155">
        <v>42339</v>
      </c>
      <c r="B65" s="1151">
        <v>76922</v>
      </c>
      <c r="C65" s="1152">
        <v>253578</v>
      </c>
      <c r="D65" s="1152">
        <v>22</v>
      </c>
      <c r="E65" s="1152">
        <v>3496</v>
      </c>
      <c r="F65" s="1186">
        <v>11526</v>
      </c>
    </row>
    <row r="66" spans="1:6" s="1185" customFormat="1" ht="17.25" hidden="1" customHeight="1" thickTop="1" x14ac:dyDescent="0.3">
      <c r="A66" s="1155">
        <v>42370</v>
      </c>
      <c r="B66" s="1151">
        <v>52011</v>
      </c>
      <c r="C66" s="1152">
        <v>253516</v>
      </c>
      <c r="D66" s="1152">
        <v>20</v>
      </c>
      <c r="E66" s="1152">
        <v>2601</v>
      </c>
      <c r="F66" s="1186">
        <v>12676</v>
      </c>
    </row>
    <row r="67" spans="1:6" s="1185" customFormat="1" ht="17.25" hidden="1" customHeight="1" thickTop="1" x14ac:dyDescent="0.3">
      <c r="A67" s="1155">
        <v>42401</v>
      </c>
      <c r="B67" s="1151">
        <v>62518</v>
      </c>
      <c r="C67" s="1152">
        <v>211597</v>
      </c>
      <c r="D67" s="1152">
        <v>19</v>
      </c>
      <c r="E67" s="1152">
        <v>3290</v>
      </c>
      <c r="F67" s="1186">
        <v>11137</v>
      </c>
    </row>
    <row r="68" spans="1:6" s="1185" customFormat="1" ht="17.25" hidden="1" customHeight="1" thickTop="1" x14ac:dyDescent="0.3">
      <c r="A68" s="1155">
        <v>42430</v>
      </c>
      <c r="B68" s="1151">
        <v>64922</v>
      </c>
      <c r="C68" s="1152">
        <v>223848</v>
      </c>
      <c r="D68" s="1152">
        <v>22</v>
      </c>
      <c r="E68" s="1152">
        <v>2951</v>
      </c>
      <c r="F68" s="1186">
        <v>10175</v>
      </c>
    </row>
    <row r="69" spans="1:6" s="1185" customFormat="1" ht="17.25" hidden="1" customHeight="1" thickTop="1" x14ac:dyDescent="0.3">
      <c r="A69" s="1155">
        <v>42461</v>
      </c>
      <c r="B69" s="1151">
        <v>57129</v>
      </c>
      <c r="C69" s="1152">
        <v>215673</v>
      </c>
      <c r="D69" s="1152">
        <v>20</v>
      </c>
      <c r="E69" s="1152">
        <v>2856</v>
      </c>
      <c r="F69" s="1186">
        <v>10784</v>
      </c>
    </row>
    <row r="70" spans="1:6" s="1185" customFormat="1" ht="17.25" hidden="1" customHeight="1" thickTop="1" x14ac:dyDescent="0.3">
      <c r="A70" s="1155">
        <v>42491</v>
      </c>
      <c r="B70" s="1151">
        <v>69200</v>
      </c>
      <c r="C70" s="1152">
        <v>219755</v>
      </c>
      <c r="D70" s="1152">
        <v>22</v>
      </c>
      <c r="E70" s="1152">
        <v>3145</v>
      </c>
      <c r="F70" s="1186">
        <v>9989</v>
      </c>
    </row>
    <row r="71" spans="1:6" s="1185" customFormat="1" ht="17.25" hidden="1" customHeight="1" thickTop="1" x14ac:dyDescent="0.3">
      <c r="A71" s="1155">
        <v>42522</v>
      </c>
      <c r="B71" s="1151">
        <v>65589</v>
      </c>
      <c r="C71" s="1152">
        <v>261357</v>
      </c>
      <c r="D71" s="1152">
        <v>22</v>
      </c>
      <c r="E71" s="1152">
        <v>2981</v>
      </c>
      <c r="F71" s="1186">
        <v>11880</v>
      </c>
    </row>
    <row r="72" spans="1:6" s="1185" customFormat="1" ht="17.25" hidden="1" customHeight="1" thickTop="1" x14ac:dyDescent="0.3">
      <c r="A72" s="1155">
        <v>42552</v>
      </c>
      <c r="B72" s="1151">
        <v>57011</v>
      </c>
      <c r="C72" s="1152">
        <v>222186</v>
      </c>
      <c r="D72" s="1152">
        <v>20</v>
      </c>
      <c r="E72" s="1152">
        <v>2851</v>
      </c>
      <c r="F72" s="1186">
        <v>11109</v>
      </c>
    </row>
    <row r="73" spans="1:6" s="1185" customFormat="1" ht="17.25" hidden="1" customHeight="1" thickTop="1" x14ac:dyDescent="0.3">
      <c r="A73" s="1155">
        <v>42583</v>
      </c>
      <c r="B73" s="1151">
        <v>68655</v>
      </c>
      <c r="C73" s="1152">
        <v>226764</v>
      </c>
      <c r="D73" s="1152">
        <v>22</v>
      </c>
      <c r="E73" s="1152">
        <v>3121</v>
      </c>
      <c r="F73" s="1186">
        <v>10307</v>
      </c>
    </row>
    <row r="74" spans="1:6" s="1185" customFormat="1" ht="17.25" hidden="1" customHeight="1" thickTop="1" x14ac:dyDescent="0.3">
      <c r="A74" s="1155">
        <v>42614</v>
      </c>
      <c r="B74" s="1151">
        <v>63895</v>
      </c>
      <c r="C74" s="1152">
        <v>220931</v>
      </c>
      <c r="D74" s="1152">
        <v>21</v>
      </c>
      <c r="E74" s="1152">
        <v>3043</v>
      </c>
      <c r="F74" s="1186">
        <v>10521</v>
      </c>
    </row>
    <row r="75" spans="1:6" s="1185" customFormat="1" ht="17.25" hidden="1" customHeight="1" thickTop="1" x14ac:dyDescent="0.3">
      <c r="A75" s="1155">
        <v>42644</v>
      </c>
      <c r="B75" s="1151">
        <v>64811</v>
      </c>
      <c r="C75" s="1152">
        <v>188398</v>
      </c>
      <c r="D75" s="1152">
        <v>21</v>
      </c>
      <c r="E75" s="1152">
        <v>3086</v>
      </c>
      <c r="F75" s="1186">
        <v>8971</v>
      </c>
    </row>
    <row r="76" spans="1:6" s="1185" customFormat="1" ht="17.25" hidden="1" customHeight="1" thickTop="1" x14ac:dyDescent="0.3">
      <c r="A76" s="1155">
        <v>42675</v>
      </c>
      <c r="B76" s="1151">
        <v>65062</v>
      </c>
      <c r="C76" s="1152">
        <v>196024</v>
      </c>
      <c r="D76" s="1152">
        <v>21</v>
      </c>
      <c r="E76" s="1152">
        <v>3098</v>
      </c>
      <c r="F76" s="1186">
        <v>9334</v>
      </c>
    </row>
    <row r="77" spans="1:6" s="1185" customFormat="1" ht="17.25" hidden="1" customHeight="1" thickTop="1" x14ac:dyDescent="0.3">
      <c r="A77" s="1155">
        <v>42705</v>
      </c>
      <c r="B77" s="1151">
        <v>81451</v>
      </c>
      <c r="C77" s="1152">
        <v>260639</v>
      </c>
      <c r="D77" s="1152">
        <v>22</v>
      </c>
      <c r="E77" s="1152">
        <v>3702</v>
      </c>
      <c r="F77" s="1186">
        <v>11847</v>
      </c>
    </row>
    <row r="78" spans="1:6" s="1185" customFormat="1" ht="17.25" hidden="1" customHeight="1" thickTop="1" x14ac:dyDescent="0.3">
      <c r="A78" s="1155">
        <v>42736</v>
      </c>
      <c r="B78" s="1151">
        <v>66836</v>
      </c>
      <c r="C78" s="1152">
        <v>227128</v>
      </c>
      <c r="D78" s="1152">
        <v>21</v>
      </c>
      <c r="E78" s="1152">
        <v>3183</v>
      </c>
      <c r="F78" s="1186">
        <v>10816</v>
      </c>
    </row>
    <row r="79" spans="1:6" s="1185" customFormat="1" ht="16.5" hidden="1" customHeight="1" x14ac:dyDescent="0.3">
      <c r="A79" s="1156">
        <v>42767</v>
      </c>
      <c r="B79" s="1151">
        <v>62308</v>
      </c>
      <c r="C79" s="1152">
        <v>172975</v>
      </c>
      <c r="D79" s="1152">
        <v>17</v>
      </c>
      <c r="E79" s="1152">
        <v>3665</v>
      </c>
      <c r="F79" s="1186">
        <v>10175</v>
      </c>
    </row>
    <row r="80" spans="1:6" s="1185" customFormat="1" ht="16.5" hidden="1" customHeight="1" x14ac:dyDescent="0.3">
      <c r="A80" s="1156">
        <v>42795</v>
      </c>
      <c r="B80" s="1151">
        <v>76832</v>
      </c>
      <c r="C80" s="1152">
        <v>260402</v>
      </c>
      <c r="D80" s="1152">
        <v>22</v>
      </c>
      <c r="E80" s="1152">
        <v>3492</v>
      </c>
      <c r="F80" s="1186">
        <v>11836</v>
      </c>
    </row>
    <row r="81" spans="1:6" s="1185" customFormat="1" ht="16.5" hidden="1" customHeight="1" x14ac:dyDescent="0.3">
      <c r="A81" s="1156">
        <v>42826</v>
      </c>
      <c r="B81" s="1151">
        <v>65388</v>
      </c>
      <c r="C81" s="1152">
        <v>234471</v>
      </c>
      <c r="D81" s="1152">
        <v>20</v>
      </c>
      <c r="E81" s="1152">
        <v>3269</v>
      </c>
      <c r="F81" s="1186">
        <v>11724</v>
      </c>
    </row>
    <row r="82" spans="1:6" s="1185" customFormat="1" ht="16.5" hidden="1" customHeight="1" x14ac:dyDescent="0.3">
      <c r="A82" s="1156">
        <v>42856</v>
      </c>
      <c r="B82" s="1151">
        <v>83833</v>
      </c>
      <c r="C82" s="1152">
        <v>216262</v>
      </c>
      <c r="D82" s="1152">
        <v>22</v>
      </c>
      <c r="E82" s="1152">
        <v>3811</v>
      </c>
      <c r="F82" s="1186">
        <v>9830</v>
      </c>
    </row>
    <row r="83" spans="1:6" s="1185" customFormat="1" ht="16.5" hidden="1" customHeight="1" x14ac:dyDescent="0.3">
      <c r="A83" s="1156">
        <v>42887</v>
      </c>
      <c r="B83" s="1151">
        <v>78973</v>
      </c>
      <c r="C83" s="1152">
        <v>253396</v>
      </c>
      <c r="D83" s="1152">
        <v>21</v>
      </c>
      <c r="E83" s="1152">
        <v>3761</v>
      </c>
      <c r="F83" s="1186">
        <v>12066</v>
      </c>
    </row>
    <row r="84" spans="1:6" s="1185" customFormat="1" ht="16.5" hidden="1" customHeight="1" x14ac:dyDescent="0.3">
      <c r="A84" s="1156">
        <v>42917</v>
      </c>
      <c r="B84" s="1151">
        <v>77852</v>
      </c>
      <c r="C84" s="1152">
        <v>259200</v>
      </c>
      <c r="D84" s="1152">
        <v>21</v>
      </c>
      <c r="E84" s="1152">
        <v>3707</v>
      </c>
      <c r="F84" s="1186">
        <v>12343</v>
      </c>
    </row>
    <row r="85" spans="1:6" s="1185" customFormat="1" ht="16.5" hidden="1" customHeight="1" x14ac:dyDescent="0.3">
      <c r="A85" s="1156">
        <v>42948</v>
      </c>
      <c r="B85" s="1151">
        <v>79598</v>
      </c>
      <c r="C85" s="1152">
        <v>238941</v>
      </c>
      <c r="D85" s="1152">
        <v>23</v>
      </c>
      <c r="E85" s="1152">
        <v>3461</v>
      </c>
      <c r="F85" s="1186">
        <v>10389</v>
      </c>
    </row>
    <row r="86" spans="1:6" s="1185" customFormat="1" ht="16.5" hidden="1" customHeight="1" x14ac:dyDescent="0.3">
      <c r="A86" s="1156">
        <v>42979</v>
      </c>
      <c r="B86" s="1151">
        <v>71140</v>
      </c>
      <c r="C86" s="1152">
        <v>240405</v>
      </c>
      <c r="D86" s="1152">
        <v>21</v>
      </c>
      <c r="E86" s="1152">
        <v>3388</v>
      </c>
      <c r="F86" s="1186">
        <v>11448</v>
      </c>
    </row>
    <row r="87" spans="1:6" s="1185" customFormat="1" ht="16.5" hidden="1" customHeight="1" x14ac:dyDescent="0.3">
      <c r="A87" s="1156">
        <v>43009</v>
      </c>
      <c r="B87" s="1151">
        <v>90624</v>
      </c>
      <c r="C87" s="1152">
        <v>229265</v>
      </c>
      <c r="D87" s="1152">
        <v>21</v>
      </c>
      <c r="E87" s="1152">
        <v>4315</v>
      </c>
      <c r="F87" s="1186">
        <v>10917</v>
      </c>
    </row>
    <row r="88" spans="1:6" s="1185" customFormat="1" ht="16.5" hidden="1" customHeight="1" x14ac:dyDescent="0.3">
      <c r="A88" s="1156">
        <v>43040</v>
      </c>
      <c r="B88" s="1151">
        <v>82355</v>
      </c>
      <c r="C88" s="1152">
        <v>213845</v>
      </c>
      <c r="D88" s="1152">
        <v>20</v>
      </c>
      <c r="E88" s="1152">
        <v>4118</v>
      </c>
      <c r="F88" s="1186">
        <v>10692</v>
      </c>
    </row>
    <row r="89" spans="1:6" s="1185" customFormat="1" ht="16.5" hidden="1" customHeight="1" x14ac:dyDescent="0.3">
      <c r="A89" s="1156">
        <v>43070</v>
      </c>
      <c r="B89" s="1151">
        <v>99690</v>
      </c>
      <c r="C89" s="1152">
        <v>282514</v>
      </c>
      <c r="D89" s="1152">
        <v>20</v>
      </c>
      <c r="E89" s="1152">
        <v>4985</v>
      </c>
      <c r="F89" s="1186">
        <v>14126</v>
      </c>
    </row>
    <row r="90" spans="1:6" s="1185" customFormat="1" ht="17.25" hidden="1" customHeight="1" thickTop="1" x14ac:dyDescent="0.3">
      <c r="A90" s="1156">
        <v>43101</v>
      </c>
      <c r="B90" s="1151">
        <v>78536</v>
      </c>
      <c r="C90" s="1152">
        <v>235683</v>
      </c>
      <c r="D90" s="1152">
        <v>19</v>
      </c>
      <c r="E90" s="1152">
        <v>4133</v>
      </c>
      <c r="F90" s="1186">
        <v>12404</v>
      </c>
    </row>
    <row r="91" spans="1:6" s="1185" customFormat="1" ht="16.5" hidden="1" customHeight="1" x14ac:dyDescent="0.3">
      <c r="A91" s="1156">
        <v>43132</v>
      </c>
      <c r="B91" s="1151">
        <v>86723</v>
      </c>
      <c r="C91" s="1152">
        <v>293041</v>
      </c>
      <c r="D91" s="1152">
        <v>17</v>
      </c>
      <c r="E91" s="1152">
        <v>5101</v>
      </c>
      <c r="F91" s="1186">
        <v>17238</v>
      </c>
    </row>
    <row r="92" spans="1:6" s="1185" customFormat="1" ht="16.5" hidden="1" customHeight="1" x14ac:dyDescent="0.3">
      <c r="A92" s="1156">
        <v>43160</v>
      </c>
      <c r="B92" s="1151">
        <v>82482</v>
      </c>
      <c r="C92" s="1152">
        <v>247221</v>
      </c>
      <c r="D92" s="1152">
        <v>21</v>
      </c>
      <c r="E92" s="1152">
        <v>3928</v>
      </c>
      <c r="F92" s="1186">
        <v>11772</v>
      </c>
    </row>
    <row r="93" spans="1:6" s="1185" customFormat="1" ht="16.5" hidden="1" customHeight="1" x14ac:dyDescent="0.3">
      <c r="A93" s="1156">
        <v>43191</v>
      </c>
      <c r="B93" s="1151">
        <v>92093</v>
      </c>
      <c r="C93" s="1152">
        <v>273906</v>
      </c>
      <c r="D93" s="1152">
        <v>21</v>
      </c>
      <c r="E93" s="1152">
        <v>4385</v>
      </c>
      <c r="F93" s="1186">
        <v>13043</v>
      </c>
    </row>
    <row r="94" spans="1:6" s="1185" customFormat="1" ht="16.5" hidden="1" customHeight="1" x14ac:dyDescent="0.3">
      <c r="A94" s="1156">
        <v>43221</v>
      </c>
      <c r="B94" s="1151">
        <v>91042</v>
      </c>
      <c r="C94" s="1152">
        <v>266885</v>
      </c>
      <c r="D94" s="1152">
        <v>22</v>
      </c>
      <c r="E94" s="1152">
        <v>4138</v>
      </c>
      <c r="F94" s="1186">
        <v>12131</v>
      </c>
    </row>
    <row r="95" spans="1:6" s="1185" customFormat="1" ht="16.5" hidden="1" customHeight="1" x14ac:dyDescent="0.3">
      <c r="A95" s="1156">
        <v>43252</v>
      </c>
      <c r="B95" s="1151">
        <v>91994</v>
      </c>
      <c r="C95" s="1152">
        <v>267348</v>
      </c>
      <c r="D95" s="1152">
        <v>21</v>
      </c>
      <c r="E95" s="1152">
        <v>4381</v>
      </c>
      <c r="F95" s="1186">
        <v>12731</v>
      </c>
    </row>
    <row r="96" spans="1:6" s="1185" customFormat="1" ht="16.5" hidden="1" customHeight="1" x14ac:dyDescent="0.3">
      <c r="A96" s="1156">
        <v>43282</v>
      </c>
      <c r="B96" s="1151">
        <v>92490</v>
      </c>
      <c r="C96" s="1152">
        <v>195832</v>
      </c>
      <c r="D96" s="1152">
        <v>22</v>
      </c>
      <c r="E96" s="1152">
        <v>4204</v>
      </c>
      <c r="F96" s="1186">
        <v>8901</v>
      </c>
    </row>
    <row r="97" spans="1:8" s="1185" customFormat="1" ht="16.5" hidden="1" customHeight="1" x14ac:dyDescent="0.3">
      <c r="A97" s="1156">
        <v>43313</v>
      </c>
      <c r="B97" s="1151">
        <v>91096</v>
      </c>
      <c r="C97" s="1152">
        <v>242535</v>
      </c>
      <c r="D97" s="1152">
        <v>22</v>
      </c>
      <c r="E97" s="1152">
        <v>4141</v>
      </c>
      <c r="F97" s="1186">
        <v>11024</v>
      </c>
    </row>
    <row r="98" spans="1:8" s="1185" customFormat="1" ht="16.5" hidden="1" customHeight="1" x14ac:dyDescent="0.3">
      <c r="A98" s="1156">
        <v>43344</v>
      </c>
      <c r="B98" s="1151">
        <v>76792</v>
      </c>
      <c r="C98" s="1152">
        <v>194841</v>
      </c>
      <c r="D98" s="1152">
        <v>19</v>
      </c>
      <c r="E98" s="1152">
        <v>4042</v>
      </c>
      <c r="F98" s="1186">
        <v>10255</v>
      </c>
    </row>
    <row r="99" spans="1:8" s="1185" customFormat="1" ht="16.5" hidden="1" customHeight="1" x14ac:dyDescent="0.3">
      <c r="A99" s="1156">
        <v>43374</v>
      </c>
      <c r="B99" s="1151">
        <v>107212</v>
      </c>
      <c r="C99" s="1152">
        <v>239481</v>
      </c>
      <c r="D99" s="1152">
        <v>23</v>
      </c>
      <c r="E99" s="1152">
        <v>4661</v>
      </c>
      <c r="F99" s="1186">
        <v>10412</v>
      </c>
    </row>
    <row r="100" spans="1:8" s="1185" customFormat="1" ht="16.5" hidden="1" customHeight="1" x14ac:dyDescent="0.3">
      <c r="A100" s="1156">
        <v>43405</v>
      </c>
      <c r="B100" s="1151">
        <v>93267</v>
      </c>
      <c r="C100" s="1152">
        <v>249899</v>
      </c>
      <c r="D100" s="1152">
        <v>20</v>
      </c>
      <c r="E100" s="1152">
        <v>4663</v>
      </c>
      <c r="F100" s="1186">
        <v>12495</v>
      </c>
    </row>
    <row r="101" spans="1:8" s="1185" customFormat="1" ht="16.5" hidden="1" customHeight="1" x14ac:dyDescent="0.3">
      <c r="A101" s="1156">
        <v>43435</v>
      </c>
      <c r="B101" s="1151">
        <v>111315</v>
      </c>
      <c r="C101" s="1152">
        <v>295538</v>
      </c>
      <c r="D101" s="1152">
        <v>20</v>
      </c>
      <c r="E101" s="1152">
        <v>5566</v>
      </c>
      <c r="F101" s="1186">
        <v>14777</v>
      </c>
    </row>
    <row r="102" spans="1:8" s="1185" customFormat="1" ht="17.25" thickTop="1" x14ac:dyDescent="0.3">
      <c r="A102" s="1156">
        <v>43466</v>
      </c>
      <c r="B102" s="1151">
        <v>102170</v>
      </c>
      <c r="C102" s="1152">
        <v>247334</v>
      </c>
      <c r="D102" s="1152">
        <v>20</v>
      </c>
      <c r="E102" s="1152">
        <v>5109</v>
      </c>
      <c r="F102" s="1186">
        <v>12367</v>
      </c>
    </row>
    <row r="103" spans="1:8" s="1185" customFormat="1" x14ac:dyDescent="0.3">
      <c r="A103" s="1156">
        <v>43497</v>
      </c>
      <c r="B103" s="1151">
        <v>86111</v>
      </c>
      <c r="C103" s="1152">
        <v>238735</v>
      </c>
      <c r="D103" s="1152">
        <v>18</v>
      </c>
      <c r="E103" s="1152">
        <v>4784</v>
      </c>
      <c r="F103" s="1186">
        <v>13263</v>
      </c>
    </row>
    <row r="104" spans="1:8" s="1185" customFormat="1" x14ac:dyDescent="0.3">
      <c r="A104" s="1155">
        <v>43525</v>
      </c>
      <c r="B104" s="1151">
        <v>87109</v>
      </c>
      <c r="C104" s="1152">
        <v>244427</v>
      </c>
      <c r="D104" s="1152">
        <v>19</v>
      </c>
      <c r="E104" s="1152">
        <v>4585</v>
      </c>
      <c r="F104" s="1186">
        <v>12865</v>
      </c>
    </row>
    <row r="105" spans="1:8" s="1185" customFormat="1" x14ac:dyDescent="0.3">
      <c r="A105" s="1155">
        <v>43556</v>
      </c>
      <c r="B105" s="1151">
        <v>107169</v>
      </c>
      <c r="C105" s="1152">
        <v>272553</v>
      </c>
      <c r="D105" s="1152">
        <v>22</v>
      </c>
      <c r="E105" s="1152">
        <v>4871</v>
      </c>
      <c r="F105" s="1186">
        <v>12389</v>
      </c>
    </row>
    <row r="106" spans="1:8" s="1185" customFormat="1" x14ac:dyDescent="0.3">
      <c r="A106" s="1155">
        <v>43586</v>
      </c>
      <c r="B106" s="1151">
        <v>103041</v>
      </c>
      <c r="C106" s="1152">
        <v>292643</v>
      </c>
      <c r="D106" s="1152">
        <v>22</v>
      </c>
      <c r="E106" s="1152">
        <v>4684</v>
      </c>
      <c r="F106" s="1186">
        <v>13302</v>
      </c>
    </row>
    <row r="107" spans="1:8" s="1185" customFormat="1" x14ac:dyDescent="0.3">
      <c r="A107" s="1155">
        <v>43617</v>
      </c>
      <c r="B107" s="1151">
        <v>96992</v>
      </c>
      <c r="C107" s="1152">
        <v>321512</v>
      </c>
      <c r="D107" s="1152">
        <v>19</v>
      </c>
      <c r="E107" s="1152">
        <v>5105</v>
      </c>
      <c r="F107" s="1186">
        <v>16922</v>
      </c>
    </row>
    <row r="108" spans="1:8" s="1185" customFormat="1" x14ac:dyDescent="0.3">
      <c r="A108" s="1155">
        <v>43647</v>
      </c>
      <c r="B108" s="1151">
        <v>104816</v>
      </c>
      <c r="C108" s="1152">
        <v>225573</v>
      </c>
      <c r="D108" s="1152">
        <v>24</v>
      </c>
      <c r="E108" s="1152">
        <v>4367</v>
      </c>
      <c r="F108" s="1186">
        <v>9399</v>
      </c>
    </row>
    <row r="109" spans="1:8" s="1185" customFormat="1" x14ac:dyDescent="0.3">
      <c r="A109" s="1155">
        <v>43678</v>
      </c>
      <c r="B109" s="1151">
        <v>93962</v>
      </c>
      <c r="C109" s="1152">
        <v>269150</v>
      </c>
      <c r="D109" s="1152">
        <v>22</v>
      </c>
      <c r="E109" s="1152">
        <v>4271</v>
      </c>
      <c r="F109" s="1186">
        <v>12234</v>
      </c>
    </row>
    <row r="110" spans="1:8" s="1185" customFormat="1" x14ac:dyDescent="0.3">
      <c r="A110" s="1155">
        <v>43709</v>
      </c>
      <c r="B110" s="1151">
        <v>107491</v>
      </c>
      <c r="C110" s="1152">
        <v>246650</v>
      </c>
      <c r="D110" s="1152">
        <v>19</v>
      </c>
      <c r="E110" s="1152">
        <v>5657</v>
      </c>
      <c r="F110" s="1186">
        <v>12982</v>
      </c>
    </row>
    <row r="111" spans="1:8" s="1185" customFormat="1" x14ac:dyDescent="0.3">
      <c r="A111" s="1155">
        <v>43739</v>
      </c>
      <c r="B111" s="1151">
        <v>110379</v>
      </c>
      <c r="C111" s="1152">
        <v>276285</v>
      </c>
      <c r="D111" s="1152">
        <v>23</v>
      </c>
      <c r="E111" s="1152">
        <v>4799</v>
      </c>
      <c r="F111" s="1186">
        <v>12012</v>
      </c>
    </row>
    <row r="112" spans="1:8" s="1185" customFormat="1" x14ac:dyDescent="0.3">
      <c r="A112" s="1155">
        <v>43770</v>
      </c>
      <c r="B112" s="1151">
        <v>92147</v>
      </c>
      <c r="C112" s="1152">
        <v>301442</v>
      </c>
      <c r="D112" s="1152">
        <v>19</v>
      </c>
      <c r="E112" s="1152">
        <v>4850</v>
      </c>
      <c r="F112" s="1186">
        <v>15865.368421052632</v>
      </c>
      <c r="G112" s="1187"/>
      <c r="H112" s="1187"/>
    </row>
    <row r="113" spans="1:8" s="1185" customFormat="1" x14ac:dyDescent="0.3">
      <c r="A113" s="1155">
        <v>43800</v>
      </c>
      <c r="B113" s="1151">
        <v>131738</v>
      </c>
      <c r="C113" s="1152">
        <v>359946</v>
      </c>
      <c r="D113" s="1152">
        <v>20</v>
      </c>
      <c r="E113" s="1152">
        <v>6587</v>
      </c>
      <c r="F113" s="1186">
        <v>17997</v>
      </c>
      <c r="G113" s="1187"/>
      <c r="H113" s="1187"/>
    </row>
    <row r="114" spans="1:8" s="1185" customFormat="1" x14ac:dyDescent="0.3">
      <c r="A114" s="1155">
        <v>43831</v>
      </c>
      <c r="B114" s="1151">
        <v>117273</v>
      </c>
      <c r="C114" s="1152">
        <v>354569</v>
      </c>
      <c r="D114" s="1152">
        <v>21</v>
      </c>
      <c r="E114" s="1152">
        <f>B114/D114</f>
        <v>5584.4285714285716</v>
      </c>
      <c r="F114" s="1186">
        <f>C114/D114</f>
        <v>16884.238095238095</v>
      </c>
      <c r="G114" s="1187"/>
      <c r="H114" s="1187"/>
    </row>
    <row r="115" spans="1:8" s="1185" customFormat="1" x14ac:dyDescent="0.3">
      <c r="A115" s="1155">
        <v>43862</v>
      </c>
      <c r="B115" s="1151">
        <v>88864</v>
      </c>
      <c r="C115" s="1152">
        <v>332152</v>
      </c>
      <c r="D115" s="1152">
        <v>19</v>
      </c>
      <c r="E115" s="1152">
        <v>4677</v>
      </c>
      <c r="F115" s="1186">
        <v>17482</v>
      </c>
      <c r="G115" s="1188"/>
      <c r="H115" s="1187"/>
    </row>
    <row r="116" spans="1:8" s="1185" customFormat="1" x14ac:dyDescent="0.3">
      <c r="A116" s="1155">
        <v>43891</v>
      </c>
      <c r="B116" s="1151">
        <v>97707</v>
      </c>
      <c r="C116" s="1152">
        <v>261527</v>
      </c>
      <c r="D116" s="1152">
        <v>20</v>
      </c>
      <c r="E116" s="1152">
        <v>4885</v>
      </c>
      <c r="F116" s="1186">
        <v>13076</v>
      </c>
      <c r="G116" s="1188"/>
      <c r="H116" s="1187"/>
    </row>
    <row r="117" spans="1:8" s="1185" customFormat="1" x14ac:dyDescent="0.3">
      <c r="A117" s="1155">
        <v>43922</v>
      </c>
      <c r="B117" s="1151">
        <v>92158</v>
      </c>
      <c r="C117" s="1152">
        <v>211732</v>
      </c>
      <c r="D117" s="1152">
        <v>22</v>
      </c>
      <c r="E117" s="1152">
        <v>4189</v>
      </c>
      <c r="F117" s="1186">
        <v>9624</v>
      </c>
      <c r="G117" s="1188"/>
      <c r="H117" s="1187"/>
    </row>
    <row r="118" spans="1:8" s="1185" customFormat="1" x14ac:dyDescent="0.3">
      <c r="A118" s="1155">
        <v>43952</v>
      </c>
      <c r="B118" s="1151">
        <v>94609</v>
      </c>
      <c r="C118" s="1152">
        <v>212297</v>
      </c>
      <c r="D118" s="1152">
        <v>20</v>
      </c>
      <c r="E118" s="1152">
        <v>4730</v>
      </c>
      <c r="F118" s="1186">
        <v>10615</v>
      </c>
      <c r="G118" s="1188"/>
      <c r="H118" s="1187"/>
    </row>
    <row r="119" spans="1:8" s="1185" customFormat="1" x14ac:dyDescent="0.3">
      <c r="A119" s="1155">
        <v>43983</v>
      </c>
      <c r="B119" s="1151">
        <v>134228</v>
      </c>
      <c r="C119" s="1152">
        <v>373434</v>
      </c>
      <c r="D119" s="1152">
        <v>22</v>
      </c>
      <c r="E119" s="1152">
        <v>6101</v>
      </c>
      <c r="F119" s="1186">
        <v>16974</v>
      </c>
      <c r="G119" s="1188"/>
      <c r="H119" s="1187"/>
    </row>
    <row r="120" spans="1:8" s="1185" customFormat="1" x14ac:dyDescent="0.3">
      <c r="A120" s="1155">
        <v>44013</v>
      </c>
      <c r="B120" s="1151">
        <v>113382</v>
      </c>
      <c r="C120" s="1152">
        <v>337960.45621734002</v>
      </c>
      <c r="D120" s="1152">
        <v>23</v>
      </c>
      <c r="E120" s="1152">
        <v>4929.652173913043</v>
      </c>
      <c r="F120" s="1186">
        <v>14693.932879014783</v>
      </c>
      <c r="G120" s="1188"/>
      <c r="H120" s="1187"/>
    </row>
    <row r="121" spans="1:8" s="1185" customFormat="1" x14ac:dyDescent="0.3">
      <c r="A121" s="1155">
        <v>44044</v>
      </c>
      <c r="B121" s="1151">
        <v>102862</v>
      </c>
      <c r="C121" s="1152">
        <v>330240.32741725002</v>
      </c>
      <c r="D121" s="1152">
        <v>21</v>
      </c>
      <c r="E121" s="1152">
        <v>4898.1904761904761</v>
      </c>
      <c r="F121" s="1186">
        <v>15725.729877011905</v>
      </c>
      <c r="G121" s="1188"/>
      <c r="H121" s="1187"/>
    </row>
    <row r="122" spans="1:8" s="1185" customFormat="1" x14ac:dyDescent="0.3">
      <c r="A122" s="1155">
        <v>44075</v>
      </c>
      <c r="B122" s="1151">
        <v>107587</v>
      </c>
      <c r="C122" s="1152">
        <v>367847.95492542</v>
      </c>
      <c r="D122" s="1152">
        <v>22</v>
      </c>
      <c r="E122" s="1152">
        <v>4890.318181818182</v>
      </c>
      <c r="F122" s="1186">
        <v>16720.361587519092</v>
      </c>
      <c r="G122" s="1188"/>
      <c r="H122" s="1187"/>
    </row>
    <row r="123" spans="1:8" s="1185" customFormat="1" x14ac:dyDescent="0.3">
      <c r="A123" s="1155">
        <v>44105</v>
      </c>
      <c r="B123" s="1151">
        <v>100289</v>
      </c>
      <c r="C123" s="1152">
        <v>220600.03425431999</v>
      </c>
      <c r="D123" s="1152">
        <v>22</v>
      </c>
      <c r="E123" s="1152">
        <v>4558.590909090909</v>
      </c>
      <c r="F123" s="1186">
        <v>10027.274284287272</v>
      </c>
      <c r="G123" s="1188"/>
      <c r="H123" s="1187"/>
    </row>
    <row r="124" spans="1:8" s="1185" customFormat="1" x14ac:dyDescent="0.3">
      <c r="A124" s="1155">
        <v>44136</v>
      </c>
      <c r="B124" s="1151">
        <v>128172</v>
      </c>
      <c r="C124" s="1152">
        <v>217055.19184104999</v>
      </c>
      <c r="D124" s="1152">
        <v>20</v>
      </c>
      <c r="E124" s="1152">
        <v>6408.6</v>
      </c>
      <c r="F124" s="1186">
        <v>10852.7595920525</v>
      </c>
      <c r="G124" s="1188"/>
      <c r="H124" s="1187"/>
    </row>
    <row r="125" spans="1:8" s="1185" customFormat="1" x14ac:dyDescent="0.3">
      <c r="A125" s="1155">
        <v>44166</v>
      </c>
      <c r="B125" s="1151">
        <v>147734</v>
      </c>
      <c r="C125" s="1152">
        <f>336284385573.98/1000000</f>
        <v>336284.38557397999</v>
      </c>
      <c r="D125" s="1152">
        <v>22</v>
      </c>
      <c r="E125" s="1152">
        <f>B125/D125</f>
        <v>6715.181818181818</v>
      </c>
      <c r="F125" s="1186">
        <f>C125/D125</f>
        <v>15285.653889726364</v>
      </c>
      <c r="G125" s="1188"/>
      <c r="H125" s="1187"/>
    </row>
    <row r="126" spans="1:8" s="1185" customFormat="1" x14ac:dyDescent="0.3">
      <c r="A126" s="1155">
        <v>44197</v>
      </c>
      <c r="B126" s="1151">
        <v>106431</v>
      </c>
      <c r="C126" s="1152">
        <v>237262</v>
      </c>
      <c r="D126" s="1152">
        <v>19</v>
      </c>
      <c r="E126" s="1152">
        <v>5602</v>
      </c>
      <c r="F126" s="1186">
        <v>12487</v>
      </c>
      <c r="G126" s="1188"/>
      <c r="H126" s="1187"/>
    </row>
    <row r="127" spans="1:8" s="1185" customFormat="1" x14ac:dyDescent="0.3">
      <c r="A127" s="1155">
        <v>44228</v>
      </c>
      <c r="B127" s="1151">
        <v>109610</v>
      </c>
      <c r="C127" s="1152">
        <v>203589</v>
      </c>
      <c r="D127" s="1152">
        <v>18</v>
      </c>
      <c r="E127" s="1152">
        <v>6089</v>
      </c>
      <c r="F127" s="1186">
        <v>11311</v>
      </c>
      <c r="G127" s="1188"/>
      <c r="H127" s="1187"/>
    </row>
    <row r="128" spans="1:8" s="1185" customFormat="1" x14ac:dyDescent="0.3">
      <c r="A128" s="1155">
        <v>44256</v>
      </c>
      <c r="B128" s="1151">
        <v>125724</v>
      </c>
      <c r="C128" s="1152">
        <v>290385</v>
      </c>
      <c r="D128" s="1152">
        <v>21</v>
      </c>
      <c r="E128" s="1152">
        <v>5987</v>
      </c>
      <c r="F128" s="1186">
        <v>13828</v>
      </c>
      <c r="G128" s="1188"/>
      <c r="H128" s="1187"/>
    </row>
    <row r="129" spans="1:12" s="1185" customFormat="1" x14ac:dyDescent="0.3">
      <c r="A129" s="1155">
        <v>44287</v>
      </c>
      <c r="B129" s="1151">
        <v>120081</v>
      </c>
      <c r="C129" s="1152">
        <v>294793</v>
      </c>
      <c r="D129" s="1152">
        <v>20</v>
      </c>
      <c r="E129" s="1152">
        <v>6004</v>
      </c>
      <c r="F129" s="1186">
        <v>14740</v>
      </c>
      <c r="G129" s="1188"/>
      <c r="H129" s="1187"/>
    </row>
    <row r="130" spans="1:12" s="1185" customFormat="1" x14ac:dyDescent="0.3">
      <c r="A130" s="1155">
        <v>44317</v>
      </c>
      <c r="B130" s="1151">
        <v>112391</v>
      </c>
      <c r="C130" s="1152">
        <v>285870</v>
      </c>
      <c r="D130" s="1152">
        <v>20</v>
      </c>
      <c r="E130" s="1152">
        <v>5620</v>
      </c>
      <c r="F130" s="1186">
        <v>14294</v>
      </c>
      <c r="G130" s="1188"/>
      <c r="H130" s="1187"/>
    </row>
    <row r="131" spans="1:12" s="1185" customFormat="1" x14ac:dyDescent="0.3">
      <c r="A131" s="1155">
        <v>44348</v>
      </c>
      <c r="B131" s="1151">
        <v>133592</v>
      </c>
      <c r="C131" s="1152">
        <v>455172</v>
      </c>
      <c r="D131" s="1152">
        <v>22</v>
      </c>
      <c r="E131" s="1152">
        <v>6072</v>
      </c>
      <c r="F131" s="1186">
        <v>20690</v>
      </c>
      <c r="G131" s="1188"/>
      <c r="H131" s="1187"/>
    </row>
    <row r="132" spans="1:12" s="1185" customFormat="1" x14ac:dyDescent="0.3">
      <c r="A132" s="1155">
        <v>44378</v>
      </c>
      <c r="B132" s="1151">
        <v>112030</v>
      </c>
      <c r="C132" s="1152">
        <v>288228</v>
      </c>
      <c r="D132" s="1152">
        <v>22</v>
      </c>
      <c r="E132" s="1152">
        <v>5092</v>
      </c>
      <c r="F132" s="1186">
        <v>13101</v>
      </c>
      <c r="G132" s="1188"/>
      <c r="H132" s="1187"/>
    </row>
    <row r="133" spans="1:12" s="1185" customFormat="1" x14ac:dyDescent="0.3">
      <c r="A133" s="1155">
        <v>44409</v>
      </c>
      <c r="B133" s="1152">
        <v>133269</v>
      </c>
      <c r="C133" s="1152">
        <v>275923</v>
      </c>
      <c r="D133" s="1152">
        <v>22</v>
      </c>
      <c r="E133" s="1152">
        <v>6058</v>
      </c>
      <c r="F133" s="1186">
        <v>12542</v>
      </c>
      <c r="G133" s="1188"/>
      <c r="H133" s="1187"/>
    </row>
    <row r="134" spans="1:12" s="1185" customFormat="1" x14ac:dyDescent="0.3">
      <c r="A134" s="1155">
        <v>44440</v>
      </c>
      <c r="B134" s="1152">
        <v>124854</v>
      </c>
      <c r="C134" s="1152">
        <v>363344</v>
      </c>
      <c r="D134" s="1152">
        <v>22</v>
      </c>
      <c r="E134" s="1152">
        <v>5675</v>
      </c>
      <c r="F134" s="1186">
        <v>16516</v>
      </c>
      <c r="G134" s="1188"/>
      <c r="H134" s="1187"/>
    </row>
    <row r="135" spans="1:12" s="1185" customFormat="1" x14ac:dyDescent="0.3">
      <c r="A135" s="1155">
        <v>44470</v>
      </c>
      <c r="B135" s="1152">
        <v>114149</v>
      </c>
      <c r="C135" s="1152">
        <v>412630</v>
      </c>
      <c r="D135" s="1152">
        <v>21</v>
      </c>
      <c r="E135" s="1152">
        <v>5436</v>
      </c>
      <c r="F135" s="1186">
        <v>19649</v>
      </c>
      <c r="G135" s="1188"/>
      <c r="H135" s="1187"/>
    </row>
    <row r="136" spans="1:12" s="1185" customFormat="1" x14ac:dyDescent="0.3">
      <c r="A136" s="1155">
        <v>44501</v>
      </c>
      <c r="B136" s="1152">
        <v>138614</v>
      </c>
      <c r="C136" s="1152">
        <v>286441</v>
      </c>
      <c r="D136" s="1152">
        <v>19</v>
      </c>
      <c r="E136" s="1152">
        <v>7295</v>
      </c>
      <c r="F136" s="1186">
        <v>15076</v>
      </c>
      <c r="G136" s="1188"/>
      <c r="H136" s="1187"/>
    </row>
    <row r="137" spans="1:12" s="1185" customFormat="1" ht="17.25" thickBot="1" x14ac:dyDescent="0.35">
      <c r="A137" s="1162">
        <v>44531</v>
      </c>
      <c r="B137" s="1163">
        <v>162387</v>
      </c>
      <c r="C137" s="1164">
        <v>724326</v>
      </c>
      <c r="D137" s="1164">
        <v>23</v>
      </c>
      <c r="E137" s="1189">
        <v>7060</v>
      </c>
      <c r="F137" s="1190">
        <v>31492</v>
      </c>
      <c r="G137" s="1188"/>
      <c r="H137" s="1187"/>
    </row>
    <row r="138" spans="1:12" s="1185" customFormat="1" ht="16.5" hidden="1" customHeight="1" thickTop="1" x14ac:dyDescent="0.3">
      <c r="A138" s="1191"/>
      <c r="B138" s="1191"/>
      <c r="C138" s="1191"/>
      <c r="D138" s="1191"/>
      <c r="E138" s="1191"/>
      <c r="F138" s="1191"/>
    </row>
    <row r="139" spans="1:12" s="1192" customFormat="1" ht="47.25" customHeight="1" x14ac:dyDescent="0.25">
      <c r="A139" s="3525" t="s">
        <v>3430</v>
      </c>
      <c r="B139" s="3525"/>
      <c r="C139" s="3525"/>
      <c r="D139" s="3525"/>
      <c r="E139" s="3525"/>
      <c r="F139" s="3525"/>
    </row>
    <row r="140" spans="1:12" s="1193" customFormat="1" ht="14.25" x14ac:dyDescent="0.25">
      <c r="A140" s="410" t="s">
        <v>3431</v>
      </c>
      <c r="B140" s="322"/>
      <c r="C140" s="322"/>
      <c r="D140" s="322"/>
      <c r="E140" s="322"/>
      <c r="F140" s="322"/>
    </row>
    <row r="141" spans="1:12" s="1193" customFormat="1" ht="14.25" x14ac:dyDescent="0.25">
      <c r="A141" s="410" t="s">
        <v>3424</v>
      </c>
      <c r="B141" s="322"/>
      <c r="C141" s="322"/>
      <c r="D141" s="322"/>
      <c r="E141" s="322"/>
      <c r="F141" s="322"/>
      <c r="L141" s="1194"/>
    </row>
    <row r="142" spans="1:12" x14ac:dyDescent="0.3">
      <c r="A142" s="1195"/>
      <c r="B142" s="1195"/>
      <c r="C142" s="1195"/>
      <c r="D142" s="1195"/>
      <c r="E142" s="1195"/>
      <c r="F142" s="1195"/>
    </row>
  </sheetData>
  <mergeCells count="2">
    <mergeCell ref="E4:F4"/>
    <mergeCell ref="A139:F139"/>
  </mergeCells>
  <printOptions horizontalCentered="1"/>
  <pageMargins left="0.75" right="0.75" top="0.75" bottom="0.75" header="0.3" footer="0"/>
  <pageSetup paperSize="9" scale="8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140"/>
  <sheetViews>
    <sheetView zoomScaleNormal="100" zoomScaleSheetLayoutView="110" workbookViewId="0">
      <pane xSplit="1" ySplit="76" topLeftCell="B77" activePane="bottomRight" state="frozen"/>
      <selection activeCell="D33" sqref="D33"/>
      <selection pane="topRight" activeCell="D33" sqref="D33"/>
      <selection pane="bottomLeft" activeCell="D33" sqref="D33"/>
      <selection pane="bottomRight" activeCell="D33" sqref="D33"/>
    </sheetView>
  </sheetViews>
  <sheetFormatPr defaultRowHeight="16.5" x14ac:dyDescent="0.25"/>
  <cols>
    <col min="1" max="1" width="13.42578125" style="1200" customWidth="1"/>
    <col min="2" max="2" width="15.42578125" style="1200" customWidth="1"/>
    <col min="3" max="3" width="13.42578125" style="1200" customWidth="1"/>
    <col min="4" max="4" width="14.42578125" style="1200" bestFit="1" customWidth="1"/>
    <col min="5" max="5" width="13.42578125" style="1200" customWidth="1"/>
    <col min="6" max="6" width="14.85546875" style="1200" customWidth="1"/>
    <col min="7" max="7" width="9.140625" style="1200"/>
    <col min="8" max="256" width="9.140625" style="1201"/>
    <col min="257" max="257" width="13.42578125" style="1201" customWidth="1"/>
    <col min="258" max="258" width="15.42578125" style="1201" customWidth="1"/>
    <col min="259" max="259" width="13.42578125" style="1201" customWidth="1"/>
    <col min="260" max="260" width="14.42578125" style="1201" bestFit="1" customWidth="1"/>
    <col min="261" max="261" width="13.42578125" style="1201" customWidth="1"/>
    <col min="262" max="262" width="14.85546875" style="1201" customWidth="1"/>
    <col min="263" max="512" width="9.140625" style="1201"/>
    <col min="513" max="513" width="13.42578125" style="1201" customWidth="1"/>
    <col min="514" max="514" width="15.42578125" style="1201" customWidth="1"/>
    <col min="515" max="515" width="13.42578125" style="1201" customWidth="1"/>
    <col min="516" max="516" width="14.42578125" style="1201" bestFit="1" customWidth="1"/>
    <col min="517" max="517" width="13.42578125" style="1201" customWidth="1"/>
    <col min="518" max="518" width="14.85546875" style="1201" customWidth="1"/>
    <col min="519" max="768" width="9.140625" style="1201"/>
    <col min="769" max="769" width="13.42578125" style="1201" customWidth="1"/>
    <col min="770" max="770" width="15.42578125" style="1201" customWidth="1"/>
    <col min="771" max="771" width="13.42578125" style="1201" customWidth="1"/>
    <col min="772" max="772" width="14.42578125" style="1201" bestFit="1" customWidth="1"/>
    <col min="773" max="773" width="13.42578125" style="1201" customWidth="1"/>
    <col min="774" max="774" width="14.85546875" style="1201" customWidth="1"/>
    <col min="775" max="1024" width="9.140625" style="1201"/>
    <col min="1025" max="1025" width="13.42578125" style="1201" customWidth="1"/>
    <col min="1026" max="1026" width="15.42578125" style="1201" customWidth="1"/>
    <col min="1027" max="1027" width="13.42578125" style="1201" customWidth="1"/>
    <col min="1028" max="1028" width="14.42578125" style="1201" bestFit="1" customWidth="1"/>
    <col min="1029" max="1029" width="13.42578125" style="1201" customWidth="1"/>
    <col min="1030" max="1030" width="14.85546875" style="1201" customWidth="1"/>
    <col min="1031" max="1280" width="9.140625" style="1201"/>
    <col min="1281" max="1281" width="13.42578125" style="1201" customWidth="1"/>
    <col min="1282" max="1282" width="15.42578125" style="1201" customWidth="1"/>
    <col min="1283" max="1283" width="13.42578125" style="1201" customWidth="1"/>
    <col min="1284" max="1284" width="14.42578125" style="1201" bestFit="1" customWidth="1"/>
    <col min="1285" max="1285" width="13.42578125" style="1201" customWidth="1"/>
    <col min="1286" max="1286" width="14.85546875" style="1201" customWidth="1"/>
    <col min="1287" max="1536" width="9.140625" style="1201"/>
    <col min="1537" max="1537" width="13.42578125" style="1201" customWidth="1"/>
    <col min="1538" max="1538" width="15.42578125" style="1201" customWidth="1"/>
    <col min="1539" max="1539" width="13.42578125" style="1201" customWidth="1"/>
    <col min="1540" max="1540" width="14.42578125" style="1201" bestFit="1" customWidth="1"/>
    <col min="1541" max="1541" width="13.42578125" style="1201" customWidth="1"/>
    <col min="1542" max="1542" width="14.85546875" style="1201" customWidth="1"/>
    <col min="1543" max="1792" width="9.140625" style="1201"/>
    <col min="1793" max="1793" width="13.42578125" style="1201" customWidth="1"/>
    <col min="1794" max="1794" width="15.42578125" style="1201" customWidth="1"/>
    <col min="1795" max="1795" width="13.42578125" style="1201" customWidth="1"/>
    <col min="1796" max="1796" width="14.42578125" style="1201" bestFit="1" customWidth="1"/>
    <col min="1797" max="1797" width="13.42578125" style="1201" customWidth="1"/>
    <col min="1798" max="1798" width="14.85546875" style="1201" customWidth="1"/>
    <col min="1799" max="2048" width="9.140625" style="1201"/>
    <col min="2049" max="2049" width="13.42578125" style="1201" customWidth="1"/>
    <col min="2050" max="2050" width="15.42578125" style="1201" customWidth="1"/>
    <col min="2051" max="2051" width="13.42578125" style="1201" customWidth="1"/>
    <col min="2052" max="2052" width="14.42578125" style="1201" bestFit="1" customWidth="1"/>
    <col min="2053" max="2053" width="13.42578125" style="1201" customWidth="1"/>
    <col min="2054" max="2054" width="14.85546875" style="1201" customWidth="1"/>
    <col min="2055" max="2304" width="9.140625" style="1201"/>
    <col min="2305" max="2305" width="13.42578125" style="1201" customWidth="1"/>
    <col min="2306" max="2306" width="15.42578125" style="1201" customWidth="1"/>
    <col min="2307" max="2307" width="13.42578125" style="1201" customWidth="1"/>
    <col min="2308" max="2308" width="14.42578125" style="1201" bestFit="1" customWidth="1"/>
    <col min="2309" max="2309" width="13.42578125" style="1201" customWidth="1"/>
    <col min="2310" max="2310" width="14.85546875" style="1201" customWidth="1"/>
    <col min="2311" max="2560" width="9.140625" style="1201"/>
    <col min="2561" max="2561" width="13.42578125" style="1201" customWidth="1"/>
    <col min="2562" max="2562" width="15.42578125" style="1201" customWidth="1"/>
    <col min="2563" max="2563" width="13.42578125" style="1201" customWidth="1"/>
    <col min="2564" max="2564" width="14.42578125" style="1201" bestFit="1" customWidth="1"/>
    <col min="2565" max="2565" width="13.42578125" style="1201" customWidth="1"/>
    <col min="2566" max="2566" width="14.85546875" style="1201" customWidth="1"/>
    <col min="2567" max="2816" width="9.140625" style="1201"/>
    <col min="2817" max="2817" width="13.42578125" style="1201" customWidth="1"/>
    <col min="2818" max="2818" width="15.42578125" style="1201" customWidth="1"/>
    <col min="2819" max="2819" width="13.42578125" style="1201" customWidth="1"/>
    <col min="2820" max="2820" width="14.42578125" style="1201" bestFit="1" customWidth="1"/>
    <col min="2821" max="2821" width="13.42578125" style="1201" customWidth="1"/>
    <col min="2822" max="2822" width="14.85546875" style="1201" customWidth="1"/>
    <col min="2823" max="3072" width="9.140625" style="1201"/>
    <col min="3073" max="3073" width="13.42578125" style="1201" customWidth="1"/>
    <col min="3074" max="3074" width="15.42578125" style="1201" customWidth="1"/>
    <col min="3075" max="3075" width="13.42578125" style="1201" customWidth="1"/>
    <col min="3076" max="3076" width="14.42578125" style="1201" bestFit="1" customWidth="1"/>
    <col min="3077" max="3077" width="13.42578125" style="1201" customWidth="1"/>
    <col min="3078" max="3078" width="14.85546875" style="1201" customWidth="1"/>
    <col min="3079" max="3328" width="9.140625" style="1201"/>
    <col min="3329" max="3329" width="13.42578125" style="1201" customWidth="1"/>
    <col min="3330" max="3330" width="15.42578125" style="1201" customWidth="1"/>
    <col min="3331" max="3331" width="13.42578125" style="1201" customWidth="1"/>
    <col min="3332" max="3332" width="14.42578125" style="1201" bestFit="1" customWidth="1"/>
    <col min="3333" max="3333" width="13.42578125" style="1201" customWidth="1"/>
    <col min="3334" max="3334" width="14.85546875" style="1201" customWidth="1"/>
    <col min="3335" max="3584" width="9.140625" style="1201"/>
    <col min="3585" max="3585" width="13.42578125" style="1201" customWidth="1"/>
    <col min="3586" max="3586" width="15.42578125" style="1201" customWidth="1"/>
    <col min="3587" max="3587" width="13.42578125" style="1201" customWidth="1"/>
    <col min="3588" max="3588" width="14.42578125" style="1201" bestFit="1" customWidth="1"/>
    <col min="3589" max="3589" width="13.42578125" style="1201" customWidth="1"/>
    <col min="3590" max="3590" width="14.85546875" style="1201" customWidth="1"/>
    <col min="3591" max="3840" width="9.140625" style="1201"/>
    <col min="3841" max="3841" width="13.42578125" style="1201" customWidth="1"/>
    <col min="3842" max="3842" width="15.42578125" style="1201" customWidth="1"/>
    <col min="3843" max="3843" width="13.42578125" style="1201" customWidth="1"/>
    <col min="3844" max="3844" width="14.42578125" style="1201" bestFit="1" customWidth="1"/>
    <col min="3845" max="3845" width="13.42578125" style="1201" customWidth="1"/>
    <col min="3846" max="3846" width="14.85546875" style="1201" customWidth="1"/>
    <col min="3847" max="4096" width="9.140625" style="1201"/>
    <col min="4097" max="4097" width="13.42578125" style="1201" customWidth="1"/>
    <col min="4098" max="4098" width="15.42578125" style="1201" customWidth="1"/>
    <col min="4099" max="4099" width="13.42578125" style="1201" customWidth="1"/>
    <col min="4100" max="4100" width="14.42578125" style="1201" bestFit="1" customWidth="1"/>
    <col min="4101" max="4101" width="13.42578125" style="1201" customWidth="1"/>
    <col min="4102" max="4102" width="14.85546875" style="1201" customWidth="1"/>
    <col min="4103" max="4352" width="9.140625" style="1201"/>
    <col min="4353" max="4353" width="13.42578125" style="1201" customWidth="1"/>
    <col min="4354" max="4354" width="15.42578125" style="1201" customWidth="1"/>
    <col min="4355" max="4355" width="13.42578125" style="1201" customWidth="1"/>
    <col min="4356" max="4356" width="14.42578125" style="1201" bestFit="1" customWidth="1"/>
    <col min="4357" max="4357" width="13.42578125" style="1201" customWidth="1"/>
    <col min="4358" max="4358" width="14.85546875" style="1201" customWidth="1"/>
    <col min="4359" max="4608" width="9.140625" style="1201"/>
    <col min="4609" max="4609" width="13.42578125" style="1201" customWidth="1"/>
    <col min="4610" max="4610" width="15.42578125" style="1201" customWidth="1"/>
    <col min="4611" max="4611" width="13.42578125" style="1201" customWidth="1"/>
    <col min="4612" max="4612" width="14.42578125" style="1201" bestFit="1" customWidth="1"/>
    <col min="4613" max="4613" width="13.42578125" style="1201" customWidth="1"/>
    <col min="4614" max="4614" width="14.85546875" style="1201" customWidth="1"/>
    <col min="4615" max="4864" width="9.140625" style="1201"/>
    <col min="4865" max="4865" width="13.42578125" style="1201" customWidth="1"/>
    <col min="4866" max="4866" width="15.42578125" style="1201" customWidth="1"/>
    <col min="4867" max="4867" width="13.42578125" style="1201" customWidth="1"/>
    <col min="4868" max="4868" width="14.42578125" style="1201" bestFit="1" customWidth="1"/>
    <col min="4869" max="4869" width="13.42578125" style="1201" customWidth="1"/>
    <col min="4870" max="4870" width="14.85546875" style="1201" customWidth="1"/>
    <col min="4871" max="5120" width="9.140625" style="1201"/>
    <col min="5121" max="5121" width="13.42578125" style="1201" customWidth="1"/>
    <col min="5122" max="5122" width="15.42578125" style="1201" customWidth="1"/>
    <col min="5123" max="5123" width="13.42578125" style="1201" customWidth="1"/>
    <col min="5124" max="5124" width="14.42578125" style="1201" bestFit="1" customWidth="1"/>
    <col min="5125" max="5125" width="13.42578125" style="1201" customWidth="1"/>
    <col min="5126" max="5126" width="14.85546875" style="1201" customWidth="1"/>
    <col min="5127" max="5376" width="9.140625" style="1201"/>
    <col min="5377" max="5377" width="13.42578125" style="1201" customWidth="1"/>
    <col min="5378" max="5378" width="15.42578125" style="1201" customWidth="1"/>
    <col min="5379" max="5379" width="13.42578125" style="1201" customWidth="1"/>
    <col min="5380" max="5380" width="14.42578125" style="1201" bestFit="1" customWidth="1"/>
    <col min="5381" max="5381" width="13.42578125" style="1201" customWidth="1"/>
    <col min="5382" max="5382" width="14.85546875" style="1201" customWidth="1"/>
    <col min="5383" max="5632" width="9.140625" style="1201"/>
    <col min="5633" max="5633" width="13.42578125" style="1201" customWidth="1"/>
    <col min="5634" max="5634" width="15.42578125" style="1201" customWidth="1"/>
    <col min="5635" max="5635" width="13.42578125" style="1201" customWidth="1"/>
    <col min="5636" max="5636" width="14.42578125" style="1201" bestFit="1" customWidth="1"/>
    <col min="5637" max="5637" width="13.42578125" style="1201" customWidth="1"/>
    <col min="5638" max="5638" width="14.85546875" style="1201" customWidth="1"/>
    <col min="5639" max="5888" width="9.140625" style="1201"/>
    <col min="5889" max="5889" width="13.42578125" style="1201" customWidth="1"/>
    <col min="5890" max="5890" width="15.42578125" style="1201" customWidth="1"/>
    <col min="5891" max="5891" width="13.42578125" style="1201" customWidth="1"/>
    <col min="5892" max="5892" width="14.42578125" style="1201" bestFit="1" customWidth="1"/>
    <col min="5893" max="5893" width="13.42578125" style="1201" customWidth="1"/>
    <col min="5894" max="5894" width="14.85546875" style="1201" customWidth="1"/>
    <col min="5895" max="6144" width="9.140625" style="1201"/>
    <col min="6145" max="6145" width="13.42578125" style="1201" customWidth="1"/>
    <col min="6146" max="6146" width="15.42578125" style="1201" customWidth="1"/>
    <col min="6147" max="6147" width="13.42578125" style="1201" customWidth="1"/>
    <col min="6148" max="6148" width="14.42578125" style="1201" bestFit="1" customWidth="1"/>
    <col min="6149" max="6149" width="13.42578125" style="1201" customWidth="1"/>
    <col min="6150" max="6150" width="14.85546875" style="1201" customWidth="1"/>
    <col min="6151" max="6400" width="9.140625" style="1201"/>
    <col min="6401" max="6401" width="13.42578125" style="1201" customWidth="1"/>
    <col min="6402" max="6402" width="15.42578125" style="1201" customWidth="1"/>
    <col min="6403" max="6403" width="13.42578125" style="1201" customWidth="1"/>
    <col min="6404" max="6404" width="14.42578125" style="1201" bestFit="1" customWidth="1"/>
    <col min="6405" max="6405" width="13.42578125" style="1201" customWidth="1"/>
    <col min="6406" max="6406" width="14.85546875" style="1201" customWidth="1"/>
    <col min="6407" max="6656" width="9.140625" style="1201"/>
    <col min="6657" max="6657" width="13.42578125" style="1201" customWidth="1"/>
    <col min="6658" max="6658" width="15.42578125" style="1201" customWidth="1"/>
    <col min="6659" max="6659" width="13.42578125" style="1201" customWidth="1"/>
    <col min="6660" max="6660" width="14.42578125" style="1201" bestFit="1" customWidth="1"/>
    <col min="6661" max="6661" width="13.42578125" style="1201" customWidth="1"/>
    <col min="6662" max="6662" width="14.85546875" style="1201" customWidth="1"/>
    <col min="6663" max="6912" width="9.140625" style="1201"/>
    <col min="6913" max="6913" width="13.42578125" style="1201" customWidth="1"/>
    <col min="6914" max="6914" width="15.42578125" style="1201" customWidth="1"/>
    <col min="6915" max="6915" width="13.42578125" style="1201" customWidth="1"/>
    <col min="6916" max="6916" width="14.42578125" style="1201" bestFit="1" customWidth="1"/>
    <col min="6917" max="6917" width="13.42578125" style="1201" customWidth="1"/>
    <col min="6918" max="6918" width="14.85546875" style="1201" customWidth="1"/>
    <col min="6919" max="7168" width="9.140625" style="1201"/>
    <col min="7169" max="7169" width="13.42578125" style="1201" customWidth="1"/>
    <col min="7170" max="7170" width="15.42578125" style="1201" customWidth="1"/>
    <col min="7171" max="7171" width="13.42578125" style="1201" customWidth="1"/>
    <col min="7172" max="7172" width="14.42578125" style="1201" bestFit="1" customWidth="1"/>
    <col min="7173" max="7173" width="13.42578125" style="1201" customWidth="1"/>
    <col min="7174" max="7174" width="14.85546875" style="1201" customWidth="1"/>
    <col min="7175" max="7424" width="9.140625" style="1201"/>
    <col min="7425" max="7425" width="13.42578125" style="1201" customWidth="1"/>
    <col min="7426" max="7426" width="15.42578125" style="1201" customWidth="1"/>
    <col min="7427" max="7427" width="13.42578125" style="1201" customWidth="1"/>
    <col min="7428" max="7428" width="14.42578125" style="1201" bestFit="1" customWidth="1"/>
    <col min="7429" max="7429" width="13.42578125" style="1201" customWidth="1"/>
    <col min="7430" max="7430" width="14.85546875" style="1201" customWidth="1"/>
    <col min="7431" max="7680" width="9.140625" style="1201"/>
    <col min="7681" max="7681" width="13.42578125" style="1201" customWidth="1"/>
    <col min="7682" max="7682" width="15.42578125" style="1201" customWidth="1"/>
    <col min="7683" max="7683" width="13.42578125" style="1201" customWidth="1"/>
    <col min="7684" max="7684" width="14.42578125" style="1201" bestFit="1" customWidth="1"/>
    <col min="7685" max="7685" width="13.42578125" style="1201" customWidth="1"/>
    <col min="7686" max="7686" width="14.85546875" style="1201" customWidth="1"/>
    <col min="7687" max="7936" width="9.140625" style="1201"/>
    <col min="7937" max="7937" width="13.42578125" style="1201" customWidth="1"/>
    <col min="7938" max="7938" width="15.42578125" style="1201" customWidth="1"/>
    <col min="7939" max="7939" width="13.42578125" style="1201" customWidth="1"/>
    <col min="7940" max="7940" width="14.42578125" style="1201" bestFit="1" customWidth="1"/>
    <col min="7941" max="7941" width="13.42578125" style="1201" customWidth="1"/>
    <col min="7942" max="7942" width="14.85546875" style="1201" customWidth="1"/>
    <col min="7943" max="8192" width="9.140625" style="1201"/>
    <col min="8193" max="8193" width="13.42578125" style="1201" customWidth="1"/>
    <col min="8194" max="8194" width="15.42578125" style="1201" customWidth="1"/>
    <col min="8195" max="8195" width="13.42578125" style="1201" customWidth="1"/>
    <col min="8196" max="8196" width="14.42578125" style="1201" bestFit="1" customWidth="1"/>
    <col min="8197" max="8197" width="13.42578125" style="1201" customWidth="1"/>
    <col min="8198" max="8198" width="14.85546875" style="1201" customWidth="1"/>
    <col min="8199" max="8448" width="9.140625" style="1201"/>
    <col min="8449" max="8449" width="13.42578125" style="1201" customWidth="1"/>
    <col min="8450" max="8450" width="15.42578125" style="1201" customWidth="1"/>
    <col min="8451" max="8451" width="13.42578125" style="1201" customWidth="1"/>
    <col min="8452" max="8452" width="14.42578125" style="1201" bestFit="1" customWidth="1"/>
    <col min="8453" max="8453" width="13.42578125" style="1201" customWidth="1"/>
    <col min="8454" max="8454" width="14.85546875" style="1201" customWidth="1"/>
    <col min="8455" max="8704" width="9.140625" style="1201"/>
    <col min="8705" max="8705" width="13.42578125" style="1201" customWidth="1"/>
    <col min="8706" max="8706" width="15.42578125" style="1201" customWidth="1"/>
    <col min="8707" max="8707" width="13.42578125" style="1201" customWidth="1"/>
    <col min="8708" max="8708" width="14.42578125" style="1201" bestFit="1" customWidth="1"/>
    <col min="8709" max="8709" width="13.42578125" style="1201" customWidth="1"/>
    <col min="8710" max="8710" width="14.85546875" style="1201" customWidth="1"/>
    <col min="8711" max="8960" width="9.140625" style="1201"/>
    <col min="8961" max="8961" width="13.42578125" style="1201" customWidth="1"/>
    <col min="8962" max="8962" width="15.42578125" style="1201" customWidth="1"/>
    <col min="8963" max="8963" width="13.42578125" style="1201" customWidth="1"/>
    <col min="8964" max="8964" width="14.42578125" style="1201" bestFit="1" customWidth="1"/>
    <col min="8965" max="8965" width="13.42578125" style="1201" customWidth="1"/>
    <col min="8966" max="8966" width="14.85546875" style="1201" customWidth="1"/>
    <col min="8967" max="9216" width="9.140625" style="1201"/>
    <col min="9217" max="9217" width="13.42578125" style="1201" customWidth="1"/>
    <col min="9218" max="9218" width="15.42578125" style="1201" customWidth="1"/>
    <col min="9219" max="9219" width="13.42578125" style="1201" customWidth="1"/>
    <col min="9220" max="9220" width="14.42578125" style="1201" bestFit="1" customWidth="1"/>
    <col min="9221" max="9221" width="13.42578125" style="1201" customWidth="1"/>
    <col min="9222" max="9222" width="14.85546875" style="1201" customWidth="1"/>
    <col min="9223" max="9472" width="9.140625" style="1201"/>
    <col min="9473" max="9473" width="13.42578125" style="1201" customWidth="1"/>
    <col min="9474" max="9474" width="15.42578125" style="1201" customWidth="1"/>
    <col min="9475" max="9475" width="13.42578125" style="1201" customWidth="1"/>
    <col min="9476" max="9476" width="14.42578125" style="1201" bestFit="1" customWidth="1"/>
    <col min="9477" max="9477" width="13.42578125" style="1201" customWidth="1"/>
    <col min="9478" max="9478" width="14.85546875" style="1201" customWidth="1"/>
    <col min="9479" max="9728" width="9.140625" style="1201"/>
    <col min="9729" max="9729" width="13.42578125" style="1201" customWidth="1"/>
    <col min="9730" max="9730" width="15.42578125" style="1201" customWidth="1"/>
    <col min="9731" max="9731" width="13.42578125" style="1201" customWidth="1"/>
    <col min="9732" max="9732" width="14.42578125" style="1201" bestFit="1" customWidth="1"/>
    <col min="9733" max="9733" width="13.42578125" style="1201" customWidth="1"/>
    <col min="9734" max="9734" width="14.85546875" style="1201" customWidth="1"/>
    <col min="9735" max="9984" width="9.140625" style="1201"/>
    <col min="9985" max="9985" width="13.42578125" style="1201" customWidth="1"/>
    <col min="9986" max="9986" width="15.42578125" style="1201" customWidth="1"/>
    <col min="9987" max="9987" width="13.42578125" style="1201" customWidth="1"/>
    <col min="9988" max="9988" width="14.42578125" style="1201" bestFit="1" customWidth="1"/>
    <col min="9989" max="9989" width="13.42578125" style="1201" customWidth="1"/>
    <col min="9990" max="9990" width="14.85546875" style="1201" customWidth="1"/>
    <col min="9991" max="10240" width="9.140625" style="1201"/>
    <col min="10241" max="10241" width="13.42578125" style="1201" customWidth="1"/>
    <col min="10242" max="10242" width="15.42578125" style="1201" customWidth="1"/>
    <col min="10243" max="10243" width="13.42578125" style="1201" customWidth="1"/>
    <col min="10244" max="10244" width="14.42578125" style="1201" bestFit="1" customWidth="1"/>
    <col min="10245" max="10245" width="13.42578125" style="1201" customWidth="1"/>
    <col min="10246" max="10246" width="14.85546875" style="1201" customWidth="1"/>
    <col min="10247" max="10496" width="9.140625" style="1201"/>
    <col min="10497" max="10497" width="13.42578125" style="1201" customWidth="1"/>
    <col min="10498" max="10498" width="15.42578125" style="1201" customWidth="1"/>
    <col min="10499" max="10499" width="13.42578125" style="1201" customWidth="1"/>
    <col min="10500" max="10500" width="14.42578125" style="1201" bestFit="1" customWidth="1"/>
    <col min="10501" max="10501" width="13.42578125" style="1201" customWidth="1"/>
    <col min="10502" max="10502" width="14.85546875" style="1201" customWidth="1"/>
    <col min="10503" max="10752" width="9.140625" style="1201"/>
    <col min="10753" max="10753" width="13.42578125" style="1201" customWidth="1"/>
    <col min="10754" max="10754" width="15.42578125" style="1201" customWidth="1"/>
    <col min="10755" max="10755" width="13.42578125" style="1201" customWidth="1"/>
    <col min="10756" max="10756" width="14.42578125" style="1201" bestFit="1" customWidth="1"/>
    <col min="10757" max="10757" width="13.42578125" style="1201" customWidth="1"/>
    <col min="10758" max="10758" width="14.85546875" style="1201" customWidth="1"/>
    <col min="10759" max="11008" width="9.140625" style="1201"/>
    <col min="11009" max="11009" width="13.42578125" style="1201" customWidth="1"/>
    <col min="11010" max="11010" width="15.42578125" style="1201" customWidth="1"/>
    <col min="11011" max="11011" width="13.42578125" style="1201" customWidth="1"/>
    <col min="11012" max="11012" width="14.42578125" style="1201" bestFit="1" customWidth="1"/>
    <col min="11013" max="11013" width="13.42578125" style="1201" customWidth="1"/>
    <col min="11014" max="11014" width="14.85546875" style="1201" customWidth="1"/>
    <col min="11015" max="11264" width="9.140625" style="1201"/>
    <col min="11265" max="11265" width="13.42578125" style="1201" customWidth="1"/>
    <col min="11266" max="11266" width="15.42578125" style="1201" customWidth="1"/>
    <col min="11267" max="11267" width="13.42578125" style="1201" customWidth="1"/>
    <col min="11268" max="11268" width="14.42578125" style="1201" bestFit="1" customWidth="1"/>
    <col min="11269" max="11269" width="13.42578125" style="1201" customWidth="1"/>
    <col min="11270" max="11270" width="14.85546875" style="1201" customWidth="1"/>
    <col min="11271" max="11520" width="9.140625" style="1201"/>
    <col min="11521" max="11521" width="13.42578125" style="1201" customWidth="1"/>
    <col min="11522" max="11522" width="15.42578125" style="1201" customWidth="1"/>
    <col min="11523" max="11523" width="13.42578125" style="1201" customWidth="1"/>
    <col min="11524" max="11524" width="14.42578125" style="1201" bestFit="1" customWidth="1"/>
    <col min="11525" max="11525" width="13.42578125" style="1201" customWidth="1"/>
    <col min="11526" max="11526" width="14.85546875" style="1201" customWidth="1"/>
    <col min="11527" max="11776" width="9.140625" style="1201"/>
    <col min="11777" max="11777" width="13.42578125" style="1201" customWidth="1"/>
    <col min="11778" max="11778" width="15.42578125" style="1201" customWidth="1"/>
    <col min="11779" max="11779" width="13.42578125" style="1201" customWidth="1"/>
    <col min="11780" max="11780" width="14.42578125" style="1201" bestFit="1" customWidth="1"/>
    <col min="11781" max="11781" width="13.42578125" style="1201" customWidth="1"/>
    <col min="11782" max="11782" width="14.85546875" style="1201" customWidth="1"/>
    <col min="11783" max="12032" width="9.140625" style="1201"/>
    <col min="12033" max="12033" width="13.42578125" style="1201" customWidth="1"/>
    <col min="12034" max="12034" width="15.42578125" style="1201" customWidth="1"/>
    <col min="12035" max="12035" width="13.42578125" style="1201" customWidth="1"/>
    <col min="12036" max="12036" width="14.42578125" style="1201" bestFit="1" customWidth="1"/>
    <col min="12037" max="12037" width="13.42578125" style="1201" customWidth="1"/>
    <col min="12038" max="12038" width="14.85546875" style="1201" customWidth="1"/>
    <col min="12039" max="12288" width="9.140625" style="1201"/>
    <col min="12289" max="12289" width="13.42578125" style="1201" customWidth="1"/>
    <col min="12290" max="12290" width="15.42578125" style="1201" customWidth="1"/>
    <col min="12291" max="12291" width="13.42578125" style="1201" customWidth="1"/>
    <col min="12292" max="12292" width="14.42578125" style="1201" bestFit="1" customWidth="1"/>
    <col min="12293" max="12293" width="13.42578125" style="1201" customWidth="1"/>
    <col min="12294" max="12294" width="14.85546875" style="1201" customWidth="1"/>
    <col min="12295" max="12544" width="9.140625" style="1201"/>
    <col min="12545" max="12545" width="13.42578125" style="1201" customWidth="1"/>
    <col min="12546" max="12546" width="15.42578125" style="1201" customWidth="1"/>
    <col min="12547" max="12547" width="13.42578125" style="1201" customWidth="1"/>
    <col min="12548" max="12548" width="14.42578125" style="1201" bestFit="1" customWidth="1"/>
    <col min="12549" max="12549" width="13.42578125" style="1201" customWidth="1"/>
    <col min="12550" max="12550" width="14.85546875" style="1201" customWidth="1"/>
    <col min="12551" max="12800" width="9.140625" style="1201"/>
    <col min="12801" max="12801" width="13.42578125" style="1201" customWidth="1"/>
    <col min="12802" max="12802" width="15.42578125" style="1201" customWidth="1"/>
    <col min="12803" max="12803" width="13.42578125" style="1201" customWidth="1"/>
    <col min="12804" max="12804" width="14.42578125" style="1201" bestFit="1" customWidth="1"/>
    <col min="12805" max="12805" width="13.42578125" style="1201" customWidth="1"/>
    <col min="12806" max="12806" width="14.85546875" style="1201" customWidth="1"/>
    <col min="12807" max="13056" width="9.140625" style="1201"/>
    <col min="13057" max="13057" width="13.42578125" style="1201" customWidth="1"/>
    <col min="13058" max="13058" width="15.42578125" style="1201" customWidth="1"/>
    <col min="13059" max="13059" width="13.42578125" style="1201" customWidth="1"/>
    <col min="13060" max="13060" width="14.42578125" style="1201" bestFit="1" customWidth="1"/>
    <col min="13061" max="13061" width="13.42578125" style="1201" customWidth="1"/>
    <col min="13062" max="13062" width="14.85546875" style="1201" customWidth="1"/>
    <col min="13063" max="13312" width="9.140625" style="1201"/>
    <col min="13313" max="13313" width="13.42578125" style="1201" customWidth="1"/>
    <col min="13314" max="13314" width="15.42578125" style="1201" customWidth="1"/>
    <col min="13315" max="13315" width="13.42578125" style="1201" customWidth="1"/>
    <col min="13316" max="13316" width="14.42578125" style="1201" bestFit="1" customWidth="1"/>
    <col min="13317" max="13317" width="13.42578125" style="1201" customWidth="1"/>
    <col min="13318" max="13318" width="14.85546875" style="1201" customWidth="1"/>
    <col min="13319" max="13568" width="9.140625" style="1201"/>
    <col min="13569" max="13569" width="13.42578125" style="1201" customWidth="1"/>
    <col min="13570" max="13570" width="15.42578125" style="1201" customWidth="1"/>
    <col min="13571" max="13571" width="13.42578125" style="1201" customWidth="1"/>
    <col min="13572" max="13572" width="14.42578125" style="1201" bestFit="1" customWidth="1"/>
    <col min="13573" max="13573" width="13.42578125" style="1201" customWidth="1"/>
    <col min="13574" max="13574" width="14.85546875" style="1201" customWidth="1"/>
    <col min="13575" max="13824" width="9.140625" style="1201"/>
    <col min="13825" max="13825" width="13.42578125" style="1201" customWidth="1"/>
    <col min="13826" max="13826" width="15.42578125" style="1201" customWidth="1"/>
    <col min="13827" max="13827" width="13.42578125" style="1201" customWidth="1"/>
    <col min="13828" max="13828" width="14.42578125" style="1201" bestFit="1" customWidth="1"/>
    <col min="13829" max="13829" width="13.42578125" style="1201" customWidth="1"/>
    <col min="13830" max="13830" width="14.85546875" style="1201" customWidth="1"/>
    <col min="13831" max="14080" width="9.140625" style="1201"/>
    <col min="14081" max="14081" width="13.42578125" style="1201" customWidth="1"/>
    <col min="14082" max="14082" width="15.42578125" style="1201" customWidth="1"/>
    <col min="14083" max="14083" width="13.42578125" style="1201" customWidth="1"/>
    <col min="14084" max="14084" width="14.42578125" style="1201" bestFit="1" customWidth="1"/>
    <col min="14085" max="14085" width="13.42578125" style="1201" customWidth="1"/>
    <col min="14086" max="14086" width="14.85546875" style="1201" customWidth="1"/>
    <col min="14087" max="14336" width="9.140625" style="1201"/>
    <col min="14337" max="14337" width="13.42578125" style="1201" customWidth="1"/>
    <col min="14338" max="14338" width="15.42578125" style="1201" customWidth="1"/>
    <col min="14339" max="14339" width="13.42578125" style="1201" customWidth="1"/>
    <col min="14340" max="14340" width="14.42578125" style="1201" bestFit="1" customWidth="1"/>
    <col min="14341" max="14341" width="13.42578125" style="1201" customWidth="1"/>
    <col min="14342" max="14342" width="14.85546875" style="1201" customWidth="1"/>
    <col min="14343" max="14592" width="9.140625" style="1201"/>
    <col min="14593" max="14593" width="13.42578125" style="1201" customWidth="1"/>
    <col min="14594" max="14594" width="15.42578125" style="1201" customWidth="1"/>
    <col min="14595" max="14595" width="13.42578125" style="1201" customWidth="1"/>
    <col min="14596" max="14596" width="14.42578125" style="1201" bestFit="1" customWidth="1"/>
    <col min="14597" max="14597" width="13.42578125" style="1201" customWidth="1"/>
    <col min="14598" max="14598" width="14.85546875" style="1201" customWidth="1"/>
    <col min="14599" max="14848" width="9.140625" style="1201"/>
    <col min="14849" max="14849" width="13.42578125" style="1201" customWidth="1"/>
    <col min="14850" max="14850" width="15.42578125" style="1201" customWidth="1"/>
    <col min="14851" max="14851" width="13.42578125" style="1201" customWidth="1"/>
    <col min="14852" max="14852" width="14.42578125" style="1201" bestFit="1" customWidth="1"/>
    <col min="14853" max="14853" width="13.42578125" style="1201" customWidth="1"/>
    <col min="14854" max="14854" width="14.85546875" style="1201" customWidth="1"/>
    <col min="14855" max="15104" width="9.140625" style="1201"/>
    <col min="15105" max="15105" width="13.42578125" style="1201" customWidth="1"/>
    <col min="15106" max="15106" width="15.42578125" style="1201" customWidth="1"/>
    <col min="15107" max="15107" width="13.42578125" style="1201" customWidth="1"/>
    <col min="15108" max="15108" width="14.42578125" style="1201" bestFit="1" customWidth="1"/>
    <col min="15109" max="15109" width="13.42578125" style="1201" customWidth="1"/>
    <col min="15110" max="15110" width="14.85546875" style="1201" customWidth="1"/>
    <col min="15111" max="15360" width="9.140625" style="1201"/>
    <col min="15361" max="15361" width="13.42578125" style="1201" customWidth="1"/>
    <col min="15362" max="15362" width="15.42578125" style="1201" customWidth="1"/>
    <col min="15363" max="15363" width="13.42578125" style="1201" customWidth="1"/>
    <col min="15364" max="15364" width="14.42578125" style="1201" bestFit="1" customWidth="1"/>
    <col min="15365" max="15365" width="13.42578125" style="1201" customWidth="1"/>
    <col min="15366" max="15366" width="14.85546875" style="1201" customWidth="1"/>
    <col min="15367" max="15616" width="9.140625" style="1201"/>
    <col min="15617" max="15617" width="13.42578125" style="1201" customWidth="1"/>
    <col min="15618" max="15618" width="15.42578125" style="1201" customWidth="1"/>
    <col min="15619" max="15619" width="13.42578125" style="1201" customWidth="1"/>
    <col min="15620" max="15620" width="14.42578125" style="1201" bestFit="1" customWidth="1"/>
    <col min="15621" max="15621" width="13.42578125" style="1201" customWidth="1"/>
    <col min="15622" max="15622" width="14.85546875" style="1201" customWidth="1"/>
    <col min="15623" max="15872" width="9.140625" style="1201"/>
    <col min="15873" max="15873" width="13.42578125" style="1201" customWidth="1"/>
    <col min="15874" max="15874" width="15.42578125" style="1201" customWidth="1"/>
    <col min="15875" max="15875" width="13.42578125" style="1201" customWidth="1"/>
    <col min="15876" max="15876" width="14.42578125" style="1201" bestFit="1" customWidth="1"/>
    <col min="15877" max="15877" width="13.42578125" style="1201" customWidth="1"/>
    <col min="15878" max="15878" width="14.85546875" style="1201" customWidth="1"/>
    <col min="15879" max="16128" width="9.140625" style="1201"/>
    <col min="16129" max="16129" width="13.42578125" style="1201" customWidth="1"/>
    <col min="16130" max="16130" width="15.42578125" style="1201" customWidth="1"/>
    <col min="16131" max="16131" width="13.42578125" style="1201" customWidth="1"/>
    <col min="16132" max="16132" width="14.42578125" style="1201" bestFit="1" customWidth="1"/>
    <col min="16133" max="16133" width="13.42578125" style="1201" customWidth="1"/>
    <col min="16134" max="16134" width="14.85546875" style="1201" customWidth="1"/>
    <col min="16135" max="16384" width="9.140625" style="1201"/>
  </cols>
  <sheetData>
    <row r="1" spans="1:7" s="1196" customFormat="1" ht="19.5" customHeight="1" x14ac:dyDescent="0.25">
      <c r="A1" s="1123" t="s">
        <v>3432</v>
      </c>
    </row>
    <row r="2" spans="1:7" s="1196" customFormat="1" ht="17.25" x14ac:dyDescent="0.25">
      <c r="A2" s="1123" t="s">
        <v>3433</v>
      </c>
      <c r="B2" s="1197"/>
    </row>
    <row r="3" spans="1:7" ht="12.75" customHeight="1" thickBot="1" x14ac:dyDescent="0.3">
      <c r="A3" s="1198"/>
      <c r="B3" s="1199"/>
      <c r="C3" s="1199"/>
      <c r="D3" s="1199"/>
      <c r="E3" s="1199"/>
      <c r="F3" s="1199"/>
    </row>
    <row r="4" spans="1:7" s="1207" customFormat="1" ht="50.1" customHeight="1" thickTop="1" thickBot="1" x14ac:dyDescent="0.3">
      <c r="A4" s="1202"/>
      <c r="B4" s="1203" t="s">
        <v>3434</v>
      </c>
      <c r="C4" s="1203" t="s">
        <v>3435</v>
      </c>
      <c r="D4" s="1204" t="s">
        <v>3305</v>
      </c>
      <c r="E4" s="1205" t="s">
        <v>3436</v>
      </c>
      <c r="F4" s="1206" t="s">
        <v>3437</v>
      </c>
    </row>
    <row r="5" spans="1:7" s="1208" customFormat="1" ht="15" hidden="1" customHeight="1" x14ac:dyDescent="0.25">
      <c r="A5" s="1155">
        <v>40179</v>
      </c>
      <c r="B5" s="1151">
        <v>5914</v>
      </c>
      <c r="C5" s="1152" t="s">
        <v>191</v>
      </c>
      <c r="D5" s="1152">
        <v>1734</v>
      </c>
      <c r="E5" s="1152" t="s">
        <v>191</v>
      </c>
      <c r="F5" s="1186" t="s">
        <v>191</v>
      </c>
    </row>
    <row r="6" spans="1:7" s="1209" customFormat="1" ht="15" hidden="1" customHeight="1" x14ac:dyDescent="0.25">
      <c r="A6" s="1155">
        <v>40210</v>
      </c>
      <c r="B6" s="1151">
        <v>36283</v>
      </c>
      <c r="C6" s="1152" t="s">
        <v>191</v>
      </c>
      <c r="D6" s="1152" t="s">
        <v>191</v>
      </c>
      <c r="E6" s="1152" t="s">
        <v>191</v>
      </c>
      <c r="F6" s="1186" t="s">
        <v>191</v>
      </c>
      <c r="G6" s="1208"/>
    </row>
    <row r="7" spans="1:7" s="1209" customFormat="1" ht="15" hidden="1" customHeight="1" x14ac:dyDescent="0.25">
      <c r="A7" s="1155">
        <v>40238</v>
      </c>
      <c r="B7" s="1151">
        <v>5631262</v>
      </c>
      <c r="C7" s="1152">
        <v>2527</v>
      </c>
      <c r="D7" s="1152">
        <v>25135</v>
      </c>
      <c r="E7" s="1152" t="s">
        <v>191</v>
      </c>
      <c r="F7" s="1186" t="s">
        <v>191</v>
      </c>
      <c r="G7" s="1208"/>
    </row>
    <row r="8" spans="1:7" s="1209" customFormat="1" ht="15" hidden="1" customHeight="1" x14ac:dyDescent="0.25">
      <c r="A8" s="1155">
        <v>40269</v>
      </c>
      <c r="B8" s="1151">
        <v>261209</v>
      </c>
      <c r="C8" s="1152">
        <v>141027</v>
      </c>
      <c r="D8" s="1152">
        <v>285999</v>
      </c>
      <c r="E8" s="1152" t="s">
        <v>191</v>
      </c>
      <c r="F8" s="1186" t="s">
        <v>191</v>
      </c>
      <c r="G8" s="1208"/>
    </row>
    <row r="9" spans="1:7" s="1209" customFormat="1" ht="15" hidden="1" customHeight="1" x14ac:dyDescent="0.25">
      <c r="A9" s="1155">
        <v>40299</v>
      </c>
      <c r="B9" s="1151">
        <v>317114</v>
      </c>
      <c r="C9" s="1152">
        <v>1834</v>
      </c>
      <c r="D9" s="1152">
        <v>680</v>
      </c>
      <c r="E9" s="1152" t="s">
        <v>191</v>
      </c>
      <c r="F9" s="1186" t="s">
        <v>191</v>
      </c>
      <c r="G9" s="1208"/>
    </row>
    <row r="10" spans="1:7" s="1209" customFormat="1" ht="15" hidden="1" customHeight="1" x14ac:dyDescent="0.25">
      <c r="A10" s="1155">
        <v>40330</v>
      </c>
      <c r="B10" s="1151">
        <v>17493394</v>
      </c>
      <c r="C10" s="1152">
        <v>109726</v>
      </c>
      <c r="D10" s="1152">
        <v>737439</v>
      </c>
      <c r="E10" s="1152" t="s">
        <v>191</v>
      </c>
      <c r="F10" s="1186" t="s">
        <v>191</v>
      </c>
      <c r="G10" s="1208"/>
    </row>
    <row r="11" spans="1:7" s="1209" customFormat="1" ht="15" hidden="1" customHeight="1" x14ac:dyDescent="0.25">
      <c r="A11" s="1155">
        <v>40360</v>
      </c>
      <c r="B11" s="1151">
        <v>2123979</v>
      </c>
      <c r="C11" s="1152">
        <v>866</v>
      </c>
      <c r="D11" s="1152">
        <v>953488</v>
      </c>
      <c r="E11" s="1152" t="s">
        <v>191</v>
      </c>
      <c r="F11" s="1186" t="s">
        <v>191</v>
      </c>
      <c r="G11" s="1208"/>
    </row>
    <row r="12" spans="1:7" s="1209" customFormat="1" ht="15" hidden="1" customHeight="1" x14ac:dyDescent="0.25">
      <c r="A12" s="1155">
        <v>40391</v>
      </c>
      <c r="B12" s="1151">
        <v>595552</v>
      </c>
      <c r="C12" s="1152" t="s">
        <v>191</v>
      </c>
      <c r="D12" s="1152">
        <v>9358</v>
      </c>
      <c r="E12" s="1152" t="s">
        <v>191</v>
      </c>
      <c r="F12" s="1186" t="s">
        <v>191</v>
      </c>
      <c r="G12" s="1208"/>
    </row>
    <row r="13" spans="1:7" s="1209" customFormat="1" ht="15" hidden="1" customHeight="1" x14ac:dyDescent="0.25">
      <c r="A13" s="1155">
        <v>40422</v>
      </c>
      <c r="B13" s="1151">
        <v>11209868</v>
      </c>
      <c r="C13" s="1152">
        <v>132114</v>
      </c>
      <c r="D13" s="1152">
        <v>402628</v>
      </c>
      <c r="E13" s="1152" t="s">
        <v>191</v>
      </c>
      <c r="F13" s="1186" t="s">
        <v>191</v>
      </c>
      <c r="G13" s="1208"/>
    </row>
    <row r="14" spans="1:7" s="1209" customFormat="1" ht="15" hidden="1" customHeight="1" x14ac:dyDescent="0.25">
      <c r="A14" s="1155">
        <v>40452</v>
      </c>
      <c r="B14" s="1151">
        <v>1114121</v>
      </c>
      <c r="C14" s="1152">
        <v>159410</v>
      </c>
      <c r="D14" s="1152">
        <v>4540</v>
      </c>
      <c r="E14" s="1152" t="s">
        <v>191</v>
      </c>
      <c r="F14" s="1186" t="s">
        <v>191</v>
      </c>
      <c r="G14" s="1208"/>
    </row>
    <row r="15" spans="1:7" s="1209" customFormat="1" ht="15" hidden="1" customHeight="1" x14ac:dyDescent="0.25">
      <c r="A15" s="1155">
        <v>40483</v>
      </c>
      <c r="B15" s="1151">
        <v>798847</v>
      </c>
      <c r="C15" s="1152">
        <v>105</v>
      </c>
      <c r="D15" s="1152">
        <v>43355</v>
      </c>
      <c r="E15" s="1152" t="s">
        <v>191</v>
      </c>
      <c r="F15" s="1186" t="s">
        <v>191</v>
      </c>
      <c r="G15" s="1208"/>
    </row>
    <row r="16" spans="1:7" s="1209" customFormat="1" ht="15" hidden="1" customHeight="1" x14ac:dyDescent="0.25">
      <c r="A16" s="1155">
        <v>40522</v>
      </c>
      <c r="B16" s="1151">
        <v>12250666</v>
      </c>
      <c r="C16" s="1152">
        <v>228749</v>
      </c>
      <c r="D16" s="1152">
        <v>442063</v>
      </c>
      <c r="E16" s="1152" t="s">
        <v>191</v>
      </c>
      <c r="F16" s="1186" t="s">
        <v>191</v>
      </c>
      <c r="G16" s="1208"/>
    </row>
    <row r="17" spans="1:8" s="1209" customFormat="1" ht="15" hidden="1" customHeight="1" x14ac:dyDescent="0.25">
      <c r="A17" s="1155" t="s">
        <v>3438</v>
      </c>
      <c r="B17" s="1151">
        <v>42710761.229999997</v>
      </c>
      <c r="C17" s="1152">
        <v>20051764.09</v>
      </c>
      <c r="D17" s="1152">
        <v>85130197.120000005</v>
      </c>
      <c r="E17" s="1152" t="s">
        <v>191</v>
      </c>
      <c r="F17" s="1186" t="s">
        <v>191</v>
      </c>
      <c r="G17" s="1208"/>
    </row>
    <row r="18" spans="1:8" s="1209" customFormat="1" ht="15" hidden="1" customHeight="1" x14ac:dyDescent="0.25">
      <c r="A18" s="1155">
        <v>40575</v>
      </c>
      <c r="B18" s="1151">
        <v>123920650</v>
      </c>
      <c r="C18" s="1152">
        <v>32240708</v>
      </c>
      <c r="D18" s="1152">
        <v>123847523</v>
      </c>
      <c r="E18" s="1152" t="s">
        <v>191</v>
      </c>
      <c r="F18" s="1186" t="s">
        <v>191</v>
      </c>
      <c r="G18" s="1208"/>
    </row>
    <row r="19" spans="1:8" s="1209" customFormat="1" ht="15" hidden="1" customHeight="1" x14ac:dyDescent="0.25">
      <c r="A19" s="1155">
        <v>40603</v>
      </c>
      <c r="B19" s="1151">
        <v>99294349</v>
      </c>
      <c r="C19" s="1152">
        <v>25082461</v>
      </c>
      <c r="D19" s="1152">
        <v>222570228</v>
      </c>
      <c r="E19" s="1152" t="s">
        <v>191</v>
      </c>
      <c r="F19" s="1186" t="s">
        <v>191</v>
      </c>
      <c r="G19" s="1208"/>
    </row>
    <row r="20" spans="1:8" s="1209" customFormat="1" ht="15" hidden="1" customHeight="1" x14ac:dyDescent="0.25">
      <c r="A20" s="1155">
        <v>40634</v>
      </c>
      <c r="B20" s="1151">
        <v>29858403</v>
      </c>
      <c r="C20" s="1152">
        <v>3530757</v>
      </c>
      <c r="D20" s="1152">
        <v>88100029</v>
      </c>
      <c r="E20" s="1152" t="s">
        <v>191</v>
      </c>
      <c r="F20" s="1186" t="s">
        <v>191</v>
      </c>
      <c r="G20" s="1208"/>
    </row>
    <row r="21" spans="1:8" s="1209" customFormat="1" ht="15" hidden="1" customHeight="1" x14ac:dyDescent="0.25">
      <c r="A21" s="1155">
        <v>40664</v>
      </c>
      <c r="B21" s="1151">
        <v>97627671</v>
      </c>
      <c r="C21" s="1152">
        <v>7238224</v>
      </c>
      <c r="D21" s="1152">
        <v>63187907</v>
      </c>
      <c r="E21" s="1152" t="s">
        <v>191</v>
      </c>
      <c r="F21" s="1186" t="s">
        <v>191</v>
      </c>
      <c r="G21" s="1208"/>
    </row>
    <row r="22" spans="1:8" s="1209" customFormat="1" ht="15" hidden="1" customHeight="1" x14ac:dyDescent="0.25">
      <c r="A22" s="1155">
        <v>40695</v>
      </c>
      <c r="B22" s="1151">
        <v>243294149</v>
      </c>
      <c r="C22" s="1152">
        <v>6541718</v>
      </c>
      <c r="D22" s="3306">
        <v>175521436</v>
      </c>
      <c r="E22" s="3306" t="s">
        <v>191</v>
      </c>
      <c r="F22" s="3307" t="s">
        <v>191</v>
      </c>
      <c r="G22" s="3308"/>
      <c r="H22" s="3309"/>
    </row>
    <row r="23" spans="1:8" s="1209" customFormat="1" ht="15" hidden="1" customHeight="1" x14ac:dyDescent="0.25">
      <c r="A23" s="1155">
        <v>40725</v>
      </c>
      <c r="B23" s="1151">
        <v>95678196</v>
      </c>
      <c r="C23" s="1152">
        <v>41123886</v>
      </c>
      <c r="D23" s="1152">
        <v>87007348</v>
      </c>
      <c r="E23" s="1152" t="s">
        <v>191</v>
      </c>
      <c r="F23" s="1186" t="s">
        <v>191</v>
      </c>
      <c r="G23" s="1208"/>
    </row>
    <row r="24" spans="1:8" s="1209" customFormat="1" ht="15" hidden="1" customHeight="1" x14ac:dyDescent="0.25">
      <c r="A24" s="1155">
        <v>40756</v>
      </c>
      <c r="B24" s="1151">
        <v>56293259</v>
      </c>
      <c r="C24" s="1152">
        <v>10259906</v>
      </c>
      <c r="D24" s="1152">
        <v>5818117</v>
      </c>
      <c r="E24" s="1152" t="s">
        <v>191</v>
      </c>
      <c r="F24" s="1186" t="s">
        <v>191</v>
      </c>
      <c r="G24" s="1208"/>
    </row>
    <row r="25" spans="1:8" s="1209" customFormat="1" ht="15" hidden="1" customHeight="1" x14ac:dyDescent="0.25">
      <c r="A25" s="1155">
        <v>40787</v>
      </c>
      <c r="B25" s="1151">
        <v>154997328</v>
      </c>
      <c r="C25" s="1152">
        <v>49993959</v>
      </c>
      <c r="D25" s="1152">
        <v>65697275</v>
      </c>
      <c r="E25" s="1152" t="s">
        <v>191</v>
      </c>
      <c r="F25" s="1186" t="s">
        <v>191</v>
      </c>
      <c r="G25" s="1208"/>
    </row>
    <row r="26" spans="1:8" s="1209" customFormat="1" ht="15" hidden="1" customHeight="1" x14ac:dyDescent="0.25">
      <c r="A26" s="1155">
        <v>40817</v>
      </c>
      <c r="B26" s="1151">
        <v>118639609</v>
      </c>
      <c r="C26" s="1152">
        <v>147606114</v>
      </c>
      <c r="D26" s="1152">
        <v>12133244</v>
      </c>
      <c r="E26" s="1152" t="s">
        <v>191</v>
      </c>
      <c r="F26" s="1186" t="s">
        <v>191</v>
      </c>
      <c r="G26" s="1208"/>
    </row>
    <row r="27" spans="1:8" s="1209" customFormat="1" ht="15" hidden="1" customHeight="1" x14ac:dyDescent="0.25">
      <c r="A27" s="1155">
        <v>40848</v>
      </c>
      <c r="B27" s="1151">
        <v>110148458</v>
      </c>
      <c r="C27" s="1152">
        <v>118824093</v>
      </c>
      <c r="D27" s="1152">
        <v>54402021</v>
      </c>
      <c r="E27" s="1152" t="s">
        <v>191</v>
      </c>
      <c r="F27" s="1186" t="s">
        <v>191</v>
      </c>
      <c r="G27" s="1208"/>
    </row>
    <row r="28" spans="1:8" s="1209" customFormat="1" ht="15" hidden="1" customHeight="1" x14ac:dyDescent="0.25">
      <c r="A28" s="1155">
        <v>40878</v>
      </c>
      <c r="B28" s="1151">
        <v>218896482.87</v>
      </c>
      <c r="C28" s="1152">
        <v>109118764.59</v>
      </c>
      <c r="D28" s="1152">
        <v>101581718.31</v>
      </c>
      <c r="E28" s="1152" t="s">
        <v>191</v>
      </c>
      <c r="F28" s="1186" t="s">
        <v>191</v>
      </c>
      <c r="G28" s="1208"/>
    </row>
    <row r="29" spans="1:8" s="1209" customFormat="1" ht="18.600000000000001" hidden="1" customHeight="1" x14ac:dyDescent="0.25">
      <c r="A29" s="1155">
        <v>40909</v>
      </c>
      <c r="B29" s="1151">
        <v>67205197</v>
      </c>
      <c r="C29" s="1152">
        <v>86124266</v>
      </c>
      <c r="D29" s="1152">
        <v>130921956</v>
      </c>
      <c r="E29" s="1152" t="s">
        <v>191</v>
      </c>
      <c r="F29" s="1186" t="s">
        <v>191</v>
      </c>
      <c r="G29" s="1208"/>
    </row>
    <row r="30" spans="1:8" s="1209" customFormat="1" ht="18.600000000000001" hidden="1" customHeight="1" x14ac:dyDescent="0.25">
      <c r="A30" s="1155">
        <v>40940</v>
      </c>
      <c r="B30" s="1151">
        <v>63186761</v>
      </c>
      <c r="C30" s="1152">
        <v>18290075</v>
      </c>
      <c r="D30" s="1152">
        <v>156104652</v>
      </c>
      <c r="E30" s="1152" t="s">
        <v>191</v>
      </c>
      <c r="F30" s="1186" t="s">
        <v>191</v>
      </c>
      <c r="G30" s="1208"/>
    </row>
    <row r="31" spans="1:8" s="1209" customFormat="1" ht="18.600000000000001" hidden="1" customHeight="1" x14ac:dyDescent="0.25">
      <c r="A31" s="1155" t="s">
        <v>3439</v>
      </c>
      <c r="B31" s="1151">
        <v>77590526</v>
      </c>
      <c r="C31" s="1152">
        <v>4777455</v>
      </c>
      <c r="D31" s="1152">
        <v>193807221</v>
      </c>
      <c r="E31" s="1152">
        <v>202000</v>
      </c>
      <c r="F31" s="1186">
        <v>102000</v>
      </c>
      <c r="G31" s="1208"/>
    </row>
    <row r="32" spans="1:8" s="1209" customFormat="1" ht="18.600000000000001" hidden="1" customHeight="1" x14ac:dyDescent="0.25">
      <c r="A32" s="1155">
        <v>41000</v>
      </c>
      <c r="B32" s="1151">
        <v>89966108</v>
      </c>
      <c r="C32" s="1152">
        <v>4694300</v>
      </c>
      <c r="D32" s="1152">
        <v>22166126</v>
      </c>
      <c r="E32" s="1152" t="s">
        <v>191</v>
      </c>
      <c r="F32" s="1186">
        <v>20000</v>
      </c>
      <c r="G32" s="1208"/>
    </row>
    <row r="33" spans="1:7" s="1209" customFormat="1" ht="18.600000000000001" hidden="1" customHeight="1" x14ac:dyDescent="0.25">
      <c r="A33" s="1155">
        <v>41030</v>
      </c>
      <c r="B33" s="1151">
        <v>57865612</v>
      </c>
      <c r="C33" s="1152">
        <v>4537372</v>
      </c>
      <c r="D33" s="1152">
        <v>32092133</v>
      </c>
      <c r="E33" s="1152" t="s">
        <v>191</v>
      </c>
      <c r="F33" s="1186" t="s">
        <v>191</v>
      </c>
      <c r="G33" s="1208"/>
    </row>
    <row r="34" spans="1:7" s="1209" customFormat="1" ht="18.600000000000001" hidden="1" customHeight="1" x14ac:dyDescent="0.25">
      <c r="A34" s="1155">
        <v>41061</v>
      </c>
      <c r="B34" s="1151">
        <v>229005570</v>
      </c>
      <c r="C34" s="1152">
        <v>98201094</v>
      </c>
      <c r="D34" s="1152">
        <v>95352323</v>
      </c>
      <c r="E34" s="1152">
        <v>20000</v>
      </c>
      <c r="F34" s="1186">
        <v>200000</v>
      </c>
      <c r="G34" s="1208"/>
    </row>
    <row r="35" spans="1:7" s="1209" customFormat="1" ht="18.600000000000001" hidden="1" customHeight="1" x14ac:dyDescent="0.25">
      <c r="A35" s="1155">
        <v>41091</v>
      </c>
      <c r="B35" s="1151">
        <v>179729112</v>
      </c>
      <c r="C35" s="1152">
        <v>130501823</v>
      </c>
      <c r="D35" s="1152">
        <v>136179553</v>
      </c>
      <c r="E35" s="1152">
        <v>10000</v>
      </c>
      <c r="F35" s="1186">
        <v>50000</v>
      </c>
      <c r="G35" s="1208"/>
    </row>
    <row r="36" spans="1:7" s="1209" customFormat="1" ht="18.600000000000001" hidden="1" customHeight="1" x14ac:dyDescent="0.25">
      <c r="A36" s="1155">
        <v>41122</v>
      </c>
      <c r="B36" s="1151">
        <v>56293259</v>
      </c>
      <c r="C36" s="1152">
        <v>10259906</v>
      </c>
      <c r="D36" s="1152">
        <v>5818117</v>
      </c>
      <c r="E36" s="1152"/>
      <c r="F36" s="1186"/>
      <c r="G36" s="1208"/>
    </row>
    <row r="37" spans="1:7" s="1209" customFormat="1" ht="18.600000000000001" hidden="1" customHeight="1" x14ac:dyDescent="0.25">
      <c r="A37" s="1155">
        <v>41153</v>
      </c>
      <c r="B37" s="1151">
        <v>86502356</v>
      </c>
      <c r="C37" s="1152">
        <v>9571051</v>
      </c>
      <c r="D37" s="1152">
        <v>165668582</v>
      </c>
      <c r="E37" s="1152">
        <v>637161</v>
      </c>
      <c r="F37" s="1186">
        <v>18571203</v>
      </c>
      <c r="G37" s="1208"/>
    </row>
    <row r="38" spans="1:7" s="1209" customFormat="1" ht="18.600000000000001" hidden="1" customHeight="1" x14ac:dyDescent="0.25">
      <c r="A38" s="1155">
        <v>41183</v>
      </c>
      <c r="B38" s="1151">
        <v>159774119</v>
      </c>
      <c r="C38" s="1152">
        <v>18762159</v>
      </c>
      <c r="D38" s="1152">
        <v>9251408</v>
      </c>
      <c r="E38" s="1152">
        <v>2809135</v>
      </c>
      <c r="F38" s="1186">
        <v>15861760</v>
      </c>
      <c r="G38" s="1208"/>
    </row>
    <row r="39" spans="1:7" s="1209" customFormat="1" ht="18.600000000000001" hidden="1" customHeight="1" x14ac:dyDescent="0.25">
      <c r="A39" s="1155">
        <v>41214</v>
      </c>
      <c r="B39" s="1151">
        <v>177652454</v>
      </c>
      <c r="C39" s="1152">
        <v>5602096</v>
      </c>
      <c r="D39" s="1152">
        <v>139653634</v>
      </c>
      <c r="E39" s="1152">
        <v>416711</v>
      </c>
      <c r="F39" s="1186">
        <v>7245472</v>
      </c>
      <c r="G39" s="1208"/>
    </row>
    <row r="40" spans="1:7" s="1209" customFormat="1" ht="18.600000000000001" hidden="1" customHeight="1" x14ac:dyDescent="0.25">
      <c r="A40" s="1155">
        <v>41244</v>
      </c>
      <c r="B40" s="1151">
        <v>208473917</v>
      </c>
      <c r="C40" s="1152">
        <v>10945983</v>
      </c>
      <c r="D40" s="1152">
        <v>308800446</v>
      </c>
      <c r="E40" s="1152">
        <v>424096</v>
      </c>
      <c r="F40" s="1186">
        <v>53286689</v>
      </c>
      <c r="G40" s="1208"/>
    </row>
    <row r="41" spans="1:7" s="1209" customFormat="1" ht="18.600000000000001" hidden="1" customHeight="1" x14ac:dyDescent="0.25">
      <c r="A41" s="1155">
        <v>41640</v>
      </c>
      <c r="B41" s="1151">
        <v>42429002</v>
      </c>
      <c r="C41" s="1152">
        <v>359113</v>
      </c>
      <c r="D41" s="1152">
        <v>63003683</v>
      </c>
      <c r="E41" s="1152">
        <v>18319</v>
      </c>
      <c r="F41" s="1186">
        <v>455997</v>
      </c>
      <c r="G41" s="1208"/>
    </row>
    <row r="42" spans="1:7" s="1209" customFormat="1" ht="18.600000000000001" hidden="1" customHeight="1" x14ac:dyDescent="0.25">
      <c r="A42" s="1155">
        <v>41671</v>
      </c>
      <c r="B42" s="1151">
        <v>212162066</v>
      </c>
      <c r="C42" s="1152">
        <v>655537</v>
      </c>
      <c r="D42" s="1152">
        <v>33810009</v>
      </c>
      <c r="E42" s="1152" t="s">
        <v>191</v>
      </c>
      <c r="F42" s="1186">
        <v>1776907</v>
      </c>
      <c r="G42" s="1208"/>
    </row>
    <row r="43" spans="1:7" s="1209" customFormat="1" ht="18.600000000000001" hidden="1" customHeight="1" x14ac:dyDescent="0.25">
      <c r="A43" s="1155">
        <v>41699</v>
      </c>
      <c r="B43" s="1151">
        <v>89557336</v>
      </c>
      <c r="C43" s="1152">
        <v>48922059</v>
      </c>
      <c r="D43" s="1152">
        <v>25720678</v>
      </c>
      <c r="E43" s="1152">
        <v>19485</v>
      </c>
      <c r="F43" s="1186">
        <v>4669867</v>
      </c>
      <c r="G43" s="1208"/>
    </row>
    <row r="44" spans="1:7" s="1209" customFormat="1" ht="18.600000000000001" hidden="1" customHeight="1" x14ac:dyDescent="0.25">
      <c r="A44" s="1156">
        <v>41730</v>
      </c>
      <c r="B44" s="1210">
        <v>143133760</v>
      </c>
      <c r="C44" s="1211">
        <v>16686333</v>
      </c>
      <c r="D44" s="1211">
        <v>50286992</v>
      </c>
      <c r="E44" s="1211">
        <v>2214911</v>
      </c>
      <c r="F44" s="1212">
        <v>5903540</v>
      </c>
      <c r="G44" s="1208"/>
    </row>
    <row r="45" spans="1:7" s="1209" customFormat="1" ht="18.600000000000001" hidden="1" customHeight="1" x14ac:dyDescent="0.25">
      <c r="A45" s="1156">
        <v>41760</v>
      </c>
      <c r="B45" s="1151">
        <v>29430452</v>
      </c>
      <c r="C45" s="1152">
        <v>2158982</v>
      </c>
      <c r="D45" s="1152">
        <v>7260734</v>
      </c>
      <c r="E45" s="1152" t="s">
        <v>191</v>
      </c>
      <c r="F45" s="1186">
        <v>1630073</v>
      </c>
      <c r="G45" s="1208"/>
    </row>
    <row r="46" spans="1:7" s="1209" customFormat="1" ht="18.600000000000001" hidden="1" customHeight="1" x14ac:dyDescent="0.25">
      <c r="A46" s="1156">
        <v>41791</v>
      </c>
      <c r="B46" s="1151">
        <v>164953999</v>
      </c>
      <c r="C46" s="1152">
        <v>10080334</v>
      </c>
      <c r="D46" s="1152">
        <v>34713653</v>
      </c>
      <c r="E46" s="1160">
        <v>4146</v>
      </c>
      <c r="F46" s="1186">
        <v>12204585</v>
      </c>
      <c r="G46" s="1208"/>
    </row>
    <row r="47" spans="1:7" s="1209" customFormat="1" ht="18.600000000000001" hidden="1" customHeight="1" x14ac:dyDescent="0.25">
      <c r="A47" s="1156">
        <v>41821</v>
      </c>
      <c r="B47" s="1151">
        <v>112953390</v>
      </c>
      <c r="C47" s="1152">
        <v>3273468</v>
      </c>
      <c r="D47" s="1152">
        <v>26500771</v>
      </c>
      <c r="E47" s="1160">
        <v>15033</v>
      </c>
      <c r="F47" s="1186">
        <v>20267800</v>
      </c>
      <c r="G47" s="1208"/>
    </row>
    <row r="48" spans="1:7" s="1209" customFormat="1" ht="18.600000000000001" hidden="1" customHeight="1" x14ac:dyDescent="0.25">
      <c r="A48" s="1156">
        <v>41852</v>
      </c>
      <c r="B48" s="1151">
        <v>80015746</v>
      </c>
      <c r="C48" s="1152">
        <v>5443375</v>
      </c>
      <c r="D48" s="1152">
        <v>46418277</v>
      </c>
      <c r="E48" s="1160">
        <v>599268</v>
      </c>
      <c r="F48" s="1186">
        <v>2785137</v>
      </c>
      <c r="G48" s="1208"/>
    </row>
    <row r="49" spans="1:7" s="1209" customFormat="1" ht="18.600000000000001" hidden="1" customHeight="1" x14ac:dyDescent="0.25">
      <c r="A49" s="1156">
        <v>41883</v>
      </c>
      <c r="B49" s="1151">
        <v>246405564</v>
      </c>
      <c r="C49" s="1152">
        <v>11457692</v>
      </c>
      <c r="D49" s="1152">
        <v>19283464</v>
      </c>
      <c r="E49" s="1160">
        <v>335131</v>
      </c>
      <c r="F49" s="1186">
        <v>41571231</v>
      </c>
      <c r="G49" s="1208"/>
    </row>
    <row r="50" spans="1:7" s="1209" customFormat="1" ht="18.600000000000001" hidden="1" customHeight="1" x14ac:dyDescent="0.25">
      <c r="A50" s="1156">
        <v>41913</v>
      </c>
      <c r="B50" s="1151">
        <v>102047802</v>
      </c>
      <c r="C50" s="1152">
        <v>1757577</v>
      </c>
      <c r="D50" s="1152">
        <v>67003839</v>
      </c>
      <c r="E50" s="1160">
        <v>212891</v>
      </c>
      <c r="F50" s="1186">
        <v>2307064</v>
      </c>
      <c r="G50" s="1208"/>
    </row>
    <row r="51" spans="1:7" s="1209" customFormat="1" ht="18.600000000000001" hidden="1" customHeight="1" x14ac:dyDescent="0.25">
      <c r="A51" s="1156">
        <v>41944</v>
      </c>
      <c r="B51" s="1151">
        <v>98164090</v>
      </c>
      <c r="C51" s="1152">
        <v>2960701</v>
      </c>
      <c r="D51" s="1152">
        <v>16744927</v>
      </c>
      <c r="E51" s="1160">
        <v>302359</v>
      </c>
      <c r="F51" s="1186">
        <v>4165577</v>
      </c>
      <c r="G51" s="1208"/>
    </row>
    <row r="52" spans="1:7" s="1209" customFormat="1" ht="18.600000000000001" hidden="1" customHeight="1" x14ac:dyDescent="0.25">
      <c r="A52" s="1156">
        <v>41974</v>
      </c>
      <c r="B52" s="1151">
        <v>164781840</v>
      </c>
      <c r="C52" s="1152">
        <v>10189772</v>
      </c>
      <c r="D52" s="1152">
        <v>105170761</v>
      </c>
      <c r="E52" s="1160">
        <v>503993</v>
      </c>
      <c r="F52" s="1186">
        <v>10065276</v>
      </c>
      <c r="G52" s="1208"/>
    </row>
    <row r="53" spans="1:7" s="1209" customFormat="1" ht="18.600000000000001" hidden="1" customHeight="1" x14ac:dyDescent="0.25">
      <c r="A53" s="1156">
        <v>42005</v>
      </c>
      <c r="B53" s="1151">
        <v>43965291</v>
      </c>
      <c r="C53" s="1152">
        <v>9259452</v>
      </c>
      <c r="D53" s="1152">
        <v>10908494</v>
      </c>
      <c r="E53" s="1160">
        <v>1718</v>
      </c>
      <c r="F53" s="1186">
        <v>5009398</v>
      </c>
      <c r="G53" s="1208"/>
    </row>
    <row r="54" spans="1:7" s="1209" customFormat="1" ht="18.600000000000001" hidden="1" customHeight="1" x14ac:dyDescent="0.25">
      <c r="A54" s="1156">
        <v>42036</v>
      </c>
      <c r="B54" s="1151">
        <v>55482645</v>
      </c>
      <c r="C54" s="1152">
        <v>6516572</v>
      </c>
      <c r="D54" s="1152">
        <v>69702212</v>
      </c>
      <c r="E54" s="1160">
        <v>2000</v>
      </c>
      <c r="F54" s="1186">
        <v>891782</v>
      </c>
      <c r="G54" s="1208"/>
    </row>
    <row r="55" spans="1:7" s="1209" customFormat="1" ht="18.600000000000001" hidden="1" customHeight="1" x14ac:dyDescent="0.25">
      <c r="A55" s="1156">
        <v>42064</v>
      </c>
      <c r="B55" s="1151">
        <v>681783884</v>
      </c>
      <c r="C55" s="1152">
        <v>52389677</v>
      </c>
      <c r="D55" s="1152">
        <v>86235761</v>
      </c>
      <c r="E55" s="1160">
        <v>2630567</v>
      </c>
      <c r="F55" s="1186">
        <v>27887906</v>
      </c>
      <c r="G55" s="1208"/>
    </row>
    <row r="56" spans="1:7" s="1209" customFormat="1" ht="18.600000000000001" hidden="1" customHeight="1" x14ac:dyDescent="0.25">
      <c r="A56" s="1156">
        <v>42095</v>
      </c>
      <c r="B56" s="1151">
        <v>56695403</v>
      </c>
      <c r="C56" s="1152">
        <v>24361080</v>
      </c>
      <c r="D56" s="1152">
        <v>27538571</v>
      </c>
      <c r="E56" s="1160">
        <v>404764</v>
      </c>
      <c r="F56" s="1186">
        <v>710782</v>
      </c>
      <c r="G56" s="1208"/>
    </row>
    <row r="57" spans="1:7" s="1209" customFormat="1" ht="18.600000000000001" hidden="1" customHeight="1" x14ac:dyDescent="0.25">
      <c r="A57" s="1156">
        <v>42125</v>
      </c>
      <c r="B57" s="1151">
        <v>59362533</v>
      </c>
      <c r="C57" s="1152">
        <v>21463277</v>
      </c>
      <c r="D57" s="1152">
        <v>13871059</v>
      </c>
      <c r="E57" s="1160">
        <v>415489</v>
      </c>
      <c r="F57" s="1186">
        <v>6133321</v>
      </c>
      <c r="G57" s="1208"/>
    </row>
    <row r="58" spans="1:7" s="1209" customFormat="1" ht="18.600000000000001" hidden="1" customHeight="1" x14ac:dyDescent="0.25">
      <c r="A58" s="1156">
        <v>42156</v>
      </c>
      <c r="B58" s="1151">
        <v>340915995</v>
      </c>
      <c r="C58" s="1152">
        <v>9458134</v>
      </c>
      <c r="D58" s="1152">
        <v>78990387</v>
      </c>
      <c r="E58" s="1160">
        <v>404484</v>
      </c>
      <c r="F58" s="1186">
        <v>19210750</v>
      </c>
      <c r="G58" s="1208"/>
    </row>
    <row r="59" spans="1:7" s="1209" customFormat="1" ht="18.600000000000001" hidden="1" customHeight="1" x14ac:dyDescent="0.25">
      <c r="A59" s="1156">
        <v>42186</v>
      </c>
      <c r="B59" s="1151">
        <v>609776072</v>
      </c>
      <c r="C59" s="1152">
        <v>2801482</v>
      </c>
      <c r="D59" s="1152">
        <v>81747801</v>
      </c>
      <c r="E59" s="1160">
        <v>404769</v>
      </c>
      <c r="F59" s="1186">
        <v>2579895</v>
      </c>
      <c r="G59" s="1208"/>
    </row>
    <row r="60" spans="1:7" s="1209" customFormat="1" ht="18.600000000000001" hidden="1" customHeight="1" x14ac:dyDescent="0.25">
      <c r="A60" s="1156">
        <v>42217</v>
      </c>
      <c r="B60" s="1151">
        <v>136898870</v>
      </c>
      <c r="C60" s="1152">
        <v>5388175</v>
      </c>
      <c r="D60" s="1152">
        <v>9428930</v>
      </c>
      <c r="E60" s="1160">
        <v>408694</v>
      </c>
      <c r="F60" s="1186">
        <v>1257135</v>
      </c>
      <c r="G60" s="1208"/>
    </row>
    <row r="61" spans="1:7" s="1209" customFormat="1" ht="18.600000000000001" hidden="1" customHeight="1" x14ac:dyDescent="0.25">
      <c r="A61" s="1156">
        <v>42248</v>
      </c>
      <c r="B61" s="1151">
        <v>252217891</v>
      </c>
      <c r="C61" s="1152">
        <v>37127936</v>
      </c>
      <c r="D61" s="1152">
        <v>24523853</v>
      </c>
      <c r="E61" s="1160">
        <v>425062</v>
      </c>
      <c r="F61" s="1186">
        <v>51490311</v>
      </c>
      <c r="G61" s="1208"/>
    </row>
    <row r="62" spans="1:7" s="1209" customFormat="1" ht="18.600000000000001" hidden="1" customHeight="1" x14ac:dyDescent="0.25">
      <c r="A62" s="1156">
        <v>42278</v>
      </c>
      <c r="B62" s="1151">
        <v>68864369</v>
      </c>
      <c r="C62" s="1152">
        <v>5502996</v>
      </c>
      <c r="D62" s="1152">
        <v>7384218</v>
      </c>
      <c r="E62" s="1160">
        <v>715434</v>
      </c>
      <c r="F62" s="1186">
        <v>8174770</v>
      </c>
      <c r="G62" s="1208"/>
    </row>
    <row r="63" spans="1:7" s="1209" customFormat="1" ht="18.600000000000001" hidden="1" customHeight="1" x14ac:dyDescent="0.25">
      <c r="A63" s="1156">
        <v>42309</v>
      </c>
      <c r="B63" s="1151">
        <v>104955815</v>
      </c>
      <c r="C63" s="1152">
        <v>6983788</v>
      </c>
      <c r="D63" s="1152">
        <v>8428491</v>
      </c>
      <c r="E63" s="1160">
        <v>240076</v>
      </c>
      <c r="F63" s="1186">
        <v>2635640</v>
      </c>
      <c r="G63" s="1208"/>
    </row>
    <row r="64" spans="1:7" s="1209" customFormat="1" ht="18.600000000000001" hidden="1" customHeight="1" x14ac:dyDescent="0.25">
      <c r="A64" s="1156">
        <v>42339</v>
      </c>
      <c r="B64" s="1151">
        <v>226086488</v>
      </c>
      <c r="C64" s="1152">
        <v>6750636</v>
      </c>
      <c r="D64" s="1152">
        <v>64318486</v>
      </c>
      <c r="E64" s="1160">
        <v>497822</v>
      </c>
      <c r="F64" s="1186">
        <v>70731889</v>
      </c>
      <c r="G64" s="1208"/>
    </row>
    <row r="65" spans="1:7" s="1209" customFormat="1" ht="18.600000000000001" hidden="1" customHeight="1" x14ac:dyDescent="0.25">
      <c r="A65" s="1156">
        <v>42370</v>
      </c>
      <c r="B65" s="1151">
        <v>90431920</v>
      </c>
      <c r="C65" s="1152">
        <v>6689813</v>
      </c>
      <c r="D65" s="1152">
        <v>15640251</v>
      </c>
      <c r="E65" s="1160">
        <v>20</v>
      </c>
      <c r="F65" s="1186">
        <v>16520571</v>
      </c>
      <c r="G65" s="1208"/>
    </row>
    <row r="66" spans="1:7" s="1209" customFormat="1" ht="18.600000000000001" hidden="1" customHeight="1" x14ac:dyDescent="0.25">
      <c r="A66" s="1156">
        <v>42401</v>
      </c>
      <c r="B66" s="1151">
        <v>84577616</v>
      </c>
      <c r="C66" s="1152">
        <v>12510435</v>
      </c>
      <c r="D66" s="1152">
        <v>7158729</v>
      </c>
      <c r="E66" s="1160">
        <v>219977</v>
      </c>
      <c r="F66" s="1186">
        <v>3863514</v>
      </c>
      <c r="G66" s="1208"/>
    </row>
    <row r="67" spans="1:7" s="1209" customFormat="1" ht="18.600000000000001" hidden="1" customHeight="1" x14ac:dyDescent="0.25">
      <c r="A67" s="1155">
        <v>42430</v>
      </c>
      <c r="B67" s="1151">
        <v>118029189</v>
      </c>
      <c r="C67" s="1152">
        <v>14938010</v>
      </c>
      <c r="D67" s="1152">
        <v>340279334</v>
      </c>
      <c r="E67" s="1160">
        <v>479531</v>
      </c>
      <c r="F67" s="1186">
        <v>15006287</v>
      </c>
      <c r="G67" s="1208"/>
    </row>
    <row r="68" spans="1:7" s="1209" customFormat="1" ht="18.600000000000001" hidden="1" customHeight="1" x14ac:dyDescent="0.25">
      <c r="A68" s="1155">
        <v>42461</v>
      </c>
      <c r="B68" s="1151">
        <v>51058957</v>
      </c>
      <c r="C68" s="1152">
        <v>5676433</v>
      </c>
      <c r="D68" s="1152">
        <v>6823971</v>
      </c>
      <c r="E68" s="1160">
        <v>412383</v>
      </c>
      <c r="F68" s="1186">
        <v>12586705</v>
      </c>
      <c r="G68" s="1208"/>
    </row>
    <row r="69" spans="1:7" s="1209" customFormat="1" ht="18.600000000000001" hidden="1" customHeight="1" x14ac:dyDescent="0.25">
      <c r="A69" s="1155">
        <v>42491</v>
      </c>
      <c r="B69" s="1151">
        <v>87171022</v>
      </c>
      <c r="C69" s="1152">
        <v>6574265</v>
      </c>
      <c r="D69" s="1152">
        <v>7603650</v>
      </c>
      <c r="E69" s="1160">
        <v>402110</v>
      </c>
      <c r="F69" s="1186">
        <v>4059033</v>
      </c>
      <c r="G69" s="1208"/>
    </row>
    <row r="70" spans="1:7" s="1209" customFormat="1" ht="18.600000000000001" hidden="1" customHeight="1" x14ac:dyDescent="0.25">
      <c r="A70" s="1155">
        <v>42522</v>
      </c>
      <c r="B70" s="1151">
        <v>274612388</v>
      </c>
      <c r="C70" s="1152">
        <v>18356214</v>
      </c>
      <c r="D70" s="1152">
        <v>61567654</v>
      </c>
      <c r="E70" s="1160">
        <v>481498</v>
      </c>
      <c r="F70" s="1186">
        <v>48553076</v>
      </c>
      <c r="G70" s="1208"/>
    </row>
    <row r="71" spans="1:7" s="1209" customFormat="1" ht="18.600000000000001" hidden="1" customHeight="1" x14ac:dyDescent="0.25">
      <c r="A71" s="1155">
        <v>42552</v>
      </c>
      <c r="B71" s="1151">
        <v>70819226</v>
      </c>
      <c r="C71" s="1152">
        <v>7660878</v>
      </c>
      <c r="D71" s="1152">
        <v>17666753</v>
      </c>
      <c r="E71" s="1160">
        <v>401966</v>
      </c>
      <c r="F71" s="1186">
        <v>3585376</v>
      </c>
      <c r="G71" s="1208"/>
    </row>
    <row r="72" spans="1:7" s="1209" customFormat="1" ht="18.600000000000001" hidden="1" customHeight="1" x14ac:dyDescent="0.25">
      <c r="A72" s="1155">
        <v>42583</v>
      </c>
      <c r="B72" s="1151">
        <v>36860017</v>
      </c>
      <c r="C72" s="1152">
        <v>8189854</v>
      </c>
      <c r="D72" s="1152">
        <v>9887319</v>
      </c>
      <c r="E72" s="1152">
        <v>410067</v>
      </c>
      <c r="F72" s="1186">
        <v>4317143</v>
      </c>
      <c r="G72" s="1208"/>
    </row>
    <row r="73" spans="1:7" s="1209" customFormat="1" ht="18.600000000000001" hidden="1" customHeight="1" x14ac:dyDescent="0.25">
      <c r="A73" s="1155">
        <v>42614</v>
      </c>
      <c r="B73" s="1151">
        <v>141942780</v>
      </c>
      <c r="C73" s="1152">
        <v>19754888</v>
      </c>
      <c r="D73" s="1152">
        <v>64260782</v>
      </c>
      <c r="E73" s="1152">
        <v>563900</v>
      </c>
      <c r="F73" s="1186">
        <v>33832277</v>
      </c>
      <c r="G73" s="1208"/>
    </row>
    <row r="74" spans="1:7" s="1209" customFormat="1" ht="18.600000000000001" hidden="1" customHeight="1" x14ac:dyDescent="0.25">
      <c r="A74" s="1155">
        <v>42644</v>
      </c>
      <c r="B74" s="1151">
        <v>70621993</v>
      </c>
      <c r="C74" s="1152">
        <v>10376135</v>
      </c>
      <c r="D74" s="1152">
        <v>5044016</v>
      </c>
      <c r="E74" s="1152">
        <v>101011</v>
      </c>
      <c r="F74" s="1186">
        <v>23910504</v>
      </c>
      <c r="G74" s="1208"/>
    </row>
    <row r="75" spans="1:7" s="1209" customFormat="1" ht="18.600000000000001" hidden="1" customHeight="1" x14ac:dyDescent="0.25">
      <c r="A75" s="1155">
        <v>42675</v>
      </c>
      <c r="B75" s="1151">
        <v>134947323</v>
      </c>
      <c r="C75" s="1152">
        <v>5593400</v>
      </c>
      <c r="D75" s="1152">
        <v>21923598</v>
      </c>
      <c r="E75" s="1152">
        <v>400000</v>
      </c>
      <c r="F75" s="1186">
        <v>3997512</v>
      </c>
      <c r="G75" s="1208"/>
    </row>
    <row r="76" spans="1:7" s="1209" customFormat="1" ht="18.600000000000001" hidden="1" customHeight="1" x14ac:dyDescent="0.25">
      <c r="A76" s="1155">
        <v>42705</v>
      </c>
      <c r="B76" s="1151">
        <v>241538997</v>
      </c>
      <c r="C76" s="1152">
        <v>15453663</v>
      </c>
      <c r="D76" s="1152">
        <v>132758196</v>
      </c>
      <c r="E76" s="1152">
        <v>654201</v>
      </c>
      <c r="F76" s="1186">
        <v>27970058</v>
      </c>
      <c r="G76" s="1208"/>
    </row>
    <row r="77" spans="1:7" s="1209" customFormat="1" ht="18.600000000000001" hidden="1" customHeight="1" x14ac:dyDescent="0.25">
      <c r="A77" s="1155">
        <v>42736</v>
      </c>
      <c r="B77" s="1151">
        <v>281015461</v>
      </c>
      <c r="C77" s="1152">
        <v>3008339</v>
      </c>
      <c r="D77" s="1152">
        <v>6152549</v>
      </c>
      <c r="E77" s="1152">
        <v>215961</v>
      </c>
      <c r="F77" s="1186">
        <v>18302359</v>
      </c>
      <c r="G77" s="1208"/>
    </row>
    <row r="78" spans="1:7" s="1209" customFormat="1" ht="18.600000000000001" hidden="1" customHeight="1" x14ac:dyDescent="0.25">
      <c r="A78" s="1155">
        <v>42767</v>
      </c>
      <c r="B78" s="1151">
        <v>64638632</v>
      </c>
      <c r="C78" s="1152">
        <v>4759053</v>
      </c>
      <c r="D78" s="1152">
        <v>4880597</v>
      </c>
      <c r="E78" s="1152">
        <v>413716</v>
      </c>
      <c r="F78" s="1186">
        <v>17652530</v>
      </c>
      <c r="G78" s="1208"/>
    </row>
    <row r="79" spans="1:7" s="1209" customFormat="1" ht="18.600000000000001" hidden="1" customHeight="1" x14ac:dyDescent="0.25">
      <c r="A79" s="1155">
        <v>42795</v>
      </c>
      <c r="B79" s="1151">
        <v>78274702</v>
      </c>
      <c r="C79" s="1152">
        <v>5782697</v>
      </c>
      <c r="D79" s="1152">
        <v>35143413</v>
      </c>
      <c r="E79" s="1152">
        <v>430098</v>
      </c>
      <c r="F79" s="1186">
        <v>34636526</v>
      </c>
      <c r="G79" s="1208"/>
    </row>
    <row r="80" spans="1:7" s="1209" customFormat="1" ht="18.600000000000001" hidden="1" customHeight="1" x14ac:dyDescent="0.25">
      <c r="A80" s="1155">
        <v>42826</v>
      </c>
      <c r="B80" s="1151">
        <v>53592776</v>
      </c>
      <c r="C80" s="1152">
        <v>5554122</v>
      </c>
      <c r="D80" s="1152">
        <v>7460502</v>
      </c>
      <c r="E80" s="1152">
        <v>407323</v>
      </c>
      <c r="F80" s="1186">
        <v>66887556</v>
      </c>
      <c r="G80" s="1208"/>
    </row>
    <row r="81" spans="1:7" s="1209" customFormat="1" ht="18.600000000000001" hidden="1" customHeight="1" x14ac:dyDescent="0.25">
      <c r="A81" s="1155">
        <v>42856</v>
      </c>
      <c r="B81" s="1151">
        <v>192636349</v>
      </c>
      <c r="C81" s="1152">
        <v>4117944</v>
      </c>
      <c r="D81" s="1152">
        <v>52567561</v>
      </c>
      <c r="E81" s="1152">
        <v>400062</v>
      </c>
      <c r="F81" s="1186">
        <v>2045501</v>
      </c>
      <c r="G81" s="1208"/>
    </row>
    <row r="82" spans="1:7" s="1209" customFormat="1" ht="18.600000000000001" hidden="1" customHeight="1" x14ac:dyDescent="0.25">
      <c r="A82" s="1155">
        <v>42887</v>
      </c>
      <c r="B82" s="1151">
        <v>290923268</v>
      </c>
      <c r="C82" s="1152">
        <v>15595839</v>
      </c>
      <c r="D82" s="1152">
        <v>61953301</v>
      </c>
      <c r="E82" s="1152">
        <v>407462</v>
      </c>
      <c r="F82" s="1186">
        <v>38741031</v>
      </c>
      <c r="G82" s="1208"/>
    </row>
    <row r="83" spans="1:7" s="1209" customFormat="1" ht="18.600000000000001" hidden="1" customHeight="1" x14ac:dyDescent="0.25">
      <c r="A83" s="1155">
        <v>42917</v>
      </c>
      <c r="B83" s="1151">
        <v>47362157</v>
      </c>
      <c r="C83" s="1152">
        <v>8754384</v>
      </c>
      <c r="D83" s="1152">
        <v>10701000</v>
      </c>
      <c r="E83" s="1152">
        <v>416984</v>
      </c>
      <c r="F83" s="1186">
        <v>22368538</v>
      </c>
      <c r="G83" s="1208"/>
    </row>
    <row r="84" spans="1:7" s="1209" customFormat="1" ht="18.600000000000001" hidden="1" customHeight="1" x14ac:dyDescent="0.25">
      <c r="A84" s="1155">
        <v>42948</v>
      </c>
      <c r="B84" s="1151">
        <v>79472700</v>
      </c>
      <c r="C84" s="1152">
        <v>5988189</v>
      </c>
      <c r="D84" s="1152">
        <v>5989141</v>
      </c>
      <c r="E84" s="1152">
        <v>400028</v>
      </c>
      <c r="F84" s="1186">
        <v>4619880</v>
      </c>
      <c r="G84" s="1208"/>
    </row>
    <row r="85" spans="1:7" s="1209" customFormat="1" ht="18.600000000000001" hidden="1" customHeight="1" x14ac:dyDescent="0.25">
      <c r="A85" s="1155">
        <v>42979</v>
      </c>
      <c r="B85" s="1151">
        <v>285102032</v>
      </c>
      <c r="C85" s="1152">
        <v>12795300</v>
      </c>
      <c r="D85" s="1152">
        <v>3185224</v>
      </c>
      <c r="E85" s="1152">
        <v>719075</v>
      </c>
      <c r="F85" s="1186">
        <v>24693053</v>
      </c>
      <c r="G85" s="1208"/>
    </row>
    <row r="86" spans="1:7" s="1209" customFormat="1" ht="18.600000000000001" hidden="1" customHeight="1" x14ac:dyDescent="0.25">
      <c r="A86" s="1155">
        <v>43009</v>
      </c>
      <c r="B86" s="1151">
        <v>102059692</v>
      </c>
      <c r="C86" s="1152">
        <v>6212447</v>
      </c>
      <c r="D86" s="1152">
        <v>57325221</v>
      </c>
      <c r="E86" s="1152">
        <v>416643</v>
      </c>
      <c r="F86" s="1186">
        <v>27241375</v>
      </c>
      <c r="G86" s="1208"/>
    </row>
    <row r="87" spans="1:7" s="1209" customFormat="1" ht="18.600000000000001" hidden="1" customHeight="1" x14ac:dyDescent="0.25">
      <c r="A87" s="1155">
        <v>43040</v>
      </c>
      <c r="B87" s="1151">
        <v>265114051</v>
      </c>
      <c r="C87" s="1152">
        <v>97999922</v>
      </c>
      <c r="D87" s="1152">
        <v>42777361</v>
      </c>
      <c r="E87" s="1152">
        <v>390044</v>
      </c>
      <c r="F87" s="1186">
        <v>3350967</v>
      </c>
      <c r="G87" s="1208"/>
    </row>
    <row r="88" spans="1:7" s="1209" customFormat="1" ht="18.600000000000001" hidden="1" customHeight="1" x14ac:dyDescent="0.25">
      <c r="A88" s="1155">
        <v>43070</v>
      </c>
      <c r="B88" s="1151">
        <v>407828534</v>
      </c>
      <c r="C88" s="1152">
        <v>3516614</v>
      </c>
      <c r="D88" s="1152">
        <v>145491135</v>
      </c>
      <c r="E88" s="1152">
        <v>456116</v>
      </c>
      <c r="F88" s="1186">
        <v>80357647</v>
      </c>
      <c r="G88" s="1208"/>
    </row>
    <row r="89" spans="1:7" s="1209" customFormat="1" ht="18.600000000000001" hidden="1" customHeight="1" x14ac:dyDescent="0.25">
      <c r="A89" s="1155">
        <v>43101</v>
      </c>
      <c r="B89" s="1151">
        <v>480753205</v>
      </c>
      <c r="C89" s="1152">
        <v>73748585</v>
      </c>
      <c r="D89" s="1152">
        <v>65145120</v>
      </c>
      <c r="E89" s="1152">
        <v>451385</v>
      </c>
      <c r="F89" s="1186">
        <v>2732518</v>
      </c>
      <c r="G89" s="1208"/>
    </row>
    <row r="90" spans="1:7" s="1209" customFormat="1" ht="18.600000000000001" hidden="1" customHeight="1" x14ac:dyDescent="0.25">
      <c r="A90" s="1155">
        <v>43132</v>
      </c>
      <c r="B90" s="1151">
        <v>885477855</v>
      </c>
      <c r="C90" s="1152">
        <v>2626235</v>
      </c>
      <c r="D90" s="1152">
        <v>9018564</v>
      </c>
      <c r="E90" s="1152">
        <v>403811</v>
      </c>
      <c r="F90" s="1186">
        <v>2776897</v>
      </c>
      <c r="G90" s="1208"/>
    </row>
    <row r="91" spans="1:7" s="1209" customFormat="1" ht="18.600000000000001" hidden="1" customHeight="1" x14ac:dyDescent="0.25">
      <c r="A91" s="1155">
        <v>43160</v>
      </c>
      <c r="B91" s="1151">
        <v>1475836524</v>
      </c>
      <c r="C91" s="1152">
        <v>3096439</v>
      </c>
      <c r="D91" s="1152">
        <v>147000285</v>
      </c>
      <c r="E91" s="1152">
        <v>527505</v>
      </c>
      <c r="F91" s="1186">
        <v>8952058</v>
      </c>
      <c r="G91" s="1208"/>
    </row>
    <row r="92" spans="1:7" s="1209" customFormat="1" ht="18.600000000000001" hidden="1" customHeight="1" x14ac:dyDescent="0.25">
      <c r="A92" s="1155">
        <v>43191</v>
      </c>
      <c r="B92" s="1151">
        <v>307635596</v>
      </c>
      <c r="C92" s="1152">
        <v>2570227</v>
      </c>
      <c r="D92" s="1152">
        <v>357222668</v>
      </c>
      <c r="E92" s="1152">
        <v>405595</v>
      </c>
      <c r="F92" s="1186">
        <v>30738639</v>
      </c>
      <c r="G92" s="1208"/>
    </row>
    <row r="93" spans="1:7" s="1209" customFormat="1" ht="18.600000000000001" hidden="1" customHeight="1" x14ac:dyDescent="0.25">
      <c r="A93" s="1155">
        <v>43221</v>
      </c>
      <c r="B93" s="1151">
        <v>687623001</v>
      </c>
      <c r="C93" s="1152">
        <v>2507041</v>
      </c>
      <c r="D93" s="1152">
        <v>73902953</v>
      </c>
      <c r="E93" s="1152">
        <v>402044</v>
      </c>
      <c r="F93" s="1186">
        <v>1727009</v>
      </c>
      <c r="G93" s="1208"/>
    </row>
    <row r="94" spans="1:7" s="1209" customFormat="1" ht="18.600000000000001" hidden="1" customHeight="1" x14ac:dyDescent="0.25">
      <c r="A94" s="1155">
        <v>43252</v>
      </c>
      <c r="B94" s="1151">
        <v>751401233</v>
      </c>
      <c r="C94" s="1152">
        <v>4202422</v>
      </c>
      <c r="D94" s="1152">
        <v>189826593</v>
      </c>
      <c r="E94" s="1152">
        <v>446824</v>
      </c>
      <c r="F94" s="1186">
        <v>80786964</v>
      </c>
      <c r="G94" s="1208"/>
    </row>
    <row r="95" spans="1:7" s="1209" customFormat="1" ht="18.600000000000001" hidden="1" customHeight="1" x14ac:dyDescent="0.25">
      <c r="A95" s="1155">
        <v>43282</v>
      </c>
      <c r="B95" s="1151">
        <v>737514087</v>
      </c>
      <c r="C95" s="1152">
        <v>13887577</v>
      </c>
      <c r="D95" s="1152">
        <v>145372733</v>
      </c>
      <c r="E95" s="1152">
        <v>403729</v>
      </c>
      <c r="F95" s="1186">
        <v>2339380</v>
      </c>
      <c r="G95" s="1208"/>
    </row>
    <row r="96" spans="1:7" s="1209" customFormat="1" ht="18.600000000000001" hidden="1" customHeight="1" x14ac:dyDescent="0.25">
      <c r="A96" s="1155">
        <v>43313</v>
      </c>
      <c r="B96" s="1151">
        <v>2232827488</v>
      </c>
      <c r="C96" s="1152">
        <v>2005069</v>
      </c>
      <c r="D96" s="1152">
        <v>430774415</v>
      </c>
      <c r="E96" s="1152">
        <v>400267</v>
      </c>
      <c r="F96" s="1186">
        <v>2887372</v>
      </c>
      <c r="G96" s="1208"/>
    </row>
    <row r="97" spans="1:7" s="1209" customFormat="1" ht="18.600000000000001" hidden="1" customHeight="1" x14ac:dyDescent="0.25">
      <c r="A97" s="1155">
        <v>43344</v>
      </c>
      <c r="B97" s="1151">
        <v>509923423</v>
      </c>
      <c r="C97" s="1152">
        <v>2638907</v>
      </c>
      <c r="D97" s="1152">
        <v>105894649</v>
      </c>
      <c r="E97" s="1152">
        <v>419498</v>
      </c>
      <c r="F97" s="1186">
        <v>15642020</v>
      </c>
      <c r="G97" s="1208"/>
    </row>
    <row r="98" spans="1:7" s="1209" customFormat="1" ht="18.600000000000001" hidden="1" customHeight="1" x14ac:dyDescent="0.25">
      <c r="A98" s="1155">
        <v>43374</v>
      </c>
      <c r="B98" s="1151">
        <v>492579344</v>
      </c>
      <c r="C98" s="1152">
        <v>39420450</v>
      </c>
      <c r="D98" s="1152">
        <v>26870381</v>
      </c>
      <c r="E98" s="1152">
        <v>403713</v>
      </c>
      <c r="F98" s="1186">
        <v>98898056</v>
      </c>
      <c r="G98" s="1208"/>
    </row>
    <row r="99" spans="1:7" s="1209" customFormat="1" ht="18.600000000000001" hidden="1" customHeight="1" x14ac:dyDescent="0.25">
      <c r="A99" s="1155">
        <v>43405</v>
      </c>
      <c r="B99" s="1151">
        <v>350731541</v>
      </c>
      <c r="C99" s="1152">
        <v>4012782</v>
      </c>
      <c r="D99" s="1152">
        <v>159280924</v>
      </c>
      <c r="E99" s="1152">
        <v>400000</v>
      </c>
      <c r="F99" s="1186">
        <v>27942884</v>
      </c>
      <c r="G99" s="1208"/>
    </row>
    <row r="100" spans="1:7" s="1209" customFormat="1" ht="18.600000000000001" hidden="1" customHeight="1" x14ac:dyDescent="0.25">
      <c r="A100" s="1155">
        <v>43435</v>
      </c>
      <c r="B100" s="1151">
        <v>518309284</v>
      </c>
      <c r="C100" s="1152">
        <v>6230713</v>
      </c>
      <c r="D100" s="1152">
        <v>159576419</v>
      </c>
      <c r="E100" s="1152">
        <v>437877</v>
      </c>
      <c r="F100" s="1186">
        <v>28783450</v>
      </c>
      <c r="G100" s="1208"/>
    </row>
    <row r="101" spans="1:7" s="1209" customFormat="1" ht="18.600000000000001" customHeight="1" x14ac:dyDescent="0.25">
      <c r="A101" s="1155">
        <v>43466</v>
      </c>
      <c r="B101" s="1151">
        <v>372772068</v>
      </c>
      <c r="C101" s="1152">
        <v>4671548</v>
      </c>
      <c r="D101" s="1152">
        <v>225906672</v>
      </c>
      <c r="E101" s="1152">
        <v>403815</v>
      </c>
      <c r="F101" s="1186">
        <v>4665844</v>
      </c>
      <c r="G101" s="1208"/>
    </row>
    <row r="102" spans="1:7" s="1209" customFormat="1" ht="18.600000000000001" customHeight="1" x14ac:dyDescent="0.25">
      <c r="A102" s="1155">
        <v>43497</v>
      </c>
      <c r="B102" s="1151">
        <v>177182042</v>
      </c>
      <c r="C102" s="1152">
        <v>4854448</v>
      </c>
      <c r="D102" s="1152">
        <v>106535905</v>
      </c>
      <c r="E102" s="1152">
        <v>400142</v>
      </c>
      <c r="F102" s="1186">
        <v>60739624</v>
      </c>
      <c r="G102" s="1208"/>
    </row>
    <row r="103" spans="1:7" s="1209" customFormat="1" ht="18.600000000000001" customHeight="1" x14ac:dyDescent="0.25">
      <c r="A103" s="1155">
        <v>43525</v>
      </c>
      <c r="B103" s="1151">
        <v>286068416</v>
      </c>
      <c r="C103" s="1152">
        <v>5749390</v>
      </c>
      <c r="D103" s="1152">
        <v>146666454</v>
      </c>
      <c r="E103" s="1152">
        <v>419496</v>
      </c>
      <c r="F103" s="1186">
        <v>15133232</v>
      </c>
      <c r="G103" s="1208"/>
    </row>
    <row r="104" spans="1:7" s="1209" customFormat="1" ht="18.600000000000001" customHeight="1" x14ac:dyDescent="0.25">
      <c r="A104" s="1155">
        <v>43556</v>
      </c>
      <c r="B104" s="1151">
        <v>216087430</v>
      </c>
      <c r="C104" s="1152">
        <v>6099472</v>
      </c>
      <c r="D104" s="1152">
        <v>21850878</v>
      </c>
      <c r="E104" s="1152">
        <v>403584</v>
      </c>
      <c r="F104" s="1186">
        <v>5342224</v>
      </c>
      <c r="G104" s="1208"/>
    </row>
    <row r="105" spans="1:7" s="1209" customFormat="1" ht="18.600000000000001" customHeight="1" x14ac:dyDescent="0.25">
      <c r="A105" s="1155">
        <v>43586</v>
      </c>
      <c r="B105" s="1151">
        <v>157352268</v>
      </c>
      <c r="C105" s="1152">
        <v>4140904</v>
      </c>
      <c r="D105" s="1152">
        <v>19199462</v>
      </c>
      <c r="E105" s="1152">
        <v>400028</v>
      </c>
      <c r="F105" s="1186">
        <v>7214868</v>
      </c>
      <c r="G105" s="1208"/>
    </row>
    <row r="106" spans="1:7" s="1209" customFormat="1" ht="18.600000000000001" customHeight="1" x14ac:dyDescent="0.25">
      <c r="A106" s="1155">
        <v>43617</v>
      </c>
      <c r="B106" s="1151">
        <v>692028441</v>
      </c>
      <c r="C106" s="1152">
        <v>9824717</v>
      </c>
      <c r="D106" s="1152">
        <v>60485577</v>
      </c>
      <c r="E106" s="1152">
        <v>213444</v>
      </c>
      <c r="F106" s="1186">
        <v>108254755</v>
      </c>
      <c r="G106" s="1208"/>
    </row>
    <row r="107" spans="1:7" s="1209" customFormat="1" ht="18.600000000000001" customHeight="1" x14ac:dyDescent="0.25">
      <c r="A107" s="1155">
        <v>43647</v>
      </c>
      <c r="B107" s="1151">
        <v>435957834</v>
      </c>
      <c r="C107" s="1152">
        <v>5240025</v>
      </c>
      <c r="D107" s="1152">
        <v>33728880</v>
      </c>
      <c r="E107" s="1152">
        <v>403666</v>
      </c>
      <c r="F107" s="1186">
        <v>72461546</v>
      </c>
      <c r="G107" s="1208"/>
    </row>
    <row r="108" spans="1:7" s="1209" customFormat="1" ht="18.600000000000001" customHeight="1" x14ac:dyDescent="0.25">
      <c r="A108" s="1155">
        <v>43678</v>
      </c>
      <c r="B108" s="1151">
        <v>396762586</v>
      </c>
      <c r="C108" s="1152">
        <v>5365355</v>
      </c>
      <c r="D108" s="1152">
        <v>31654694</v>
      </c>
      <c r="E108" s="1152">
        <v>400000</v>
      </c>
      <c r="F108" s="1186">
        <v>4133802</v>
      </c>
      <c r="G108" s="1208"/>
    </row>
    <row r="109" spans="1:7" s="1209" customFormat="1" ht="18.600000000000001" customHeight="1" x14ac:dyDescent="0.25">
      <c r="A109" s="1155">
        <v>43709</v>
      </c>
      <c r="B109" s="1151">
        <v>570651152</v>
      </c>
      <c r="C109" s="1152">
        <v>73360673</v>
      </c>
      <c r="D109" s="1152">
        <v>164964477</v>
      </c>
      <c r="E109" s="1152">
        <v>412092</v>
      </c>
      <c r="F109" s="1186">
        <v>40977057</v>
      </c>
      <c r="G109" s="1208"/>
    </row>
    <row r="110" spans="1:7" s="1209" customFormat="1" ht="18.600000000000001" customHeight="1" x14ac:dyDescent="0.25">
      <c r="A110" s="1155">
        <v>43739</v>
      </c>
      <c r="B110" s="1151">
        <v>423910771</v>
      </c>
      <c r="C110" s="1152">
        <v>6229532</v>
      </c>
      <c r="D110" s="1152">
        <v>143582802</v>
      </c>
      <c r="E110" s="1152">
        <v>403896</v>
      </c>
      <c r="F110" s="1186">
        <v>10588806</v>
      </c>
      <c r="G110" s="1208"/>
    </row>
    <row r="111" spans="1:7" s="1209" customFormat="1" ht="18.600000000000001" customHeight="1" x14ac:dyDescent="0.25">
      <c r="A111" s="1155">
        <v>43770</v>
      </c>
      <c r="B111" s="1151">
        <v>385974257</v>
      </c>
      <c r="C111" s="1152">
        <v>4930212</v>
      </c>
      <c r="D111" s="1152">
        <v>11374192</v>
      </c>
      <c r="E111" s="1152">
        <v>400560</v>
      </c>
      <c r="F111" s="1186">
        <v>4994270</v>
      </c>
      <c r="G111" s="1208"/>
    </row>
    <row r="112" spans="1:7" s="1209" customFormat="1" ht="18.600000000000001" customHeight="1" x14ac:dyDescent="0.25">
      <c r="A112" s="1155">
        <v>43800</v>
      </c>
      <c r="B112" s="1151">
        <v>570057816</v>
      </c>
      <c r="C112" s="1152">
        <v>8954184</v>
      </c>
      <c r="D112" s="1152">
        <v>64474843</v>
      </c>
      <c r="E112" s="1152">
        <v>420524</v>
      </c>
      <c r="F112" s="1186">
        <v>51930800</v>
      </c>
      <c r="G112" s="1208"/>
    </row>
    <row r="113" spans="1:7" s="1209" customFormat="1" ht="18.600000000000001" customHeight="1" x14ac:dyDescent="0.25">
      <c r="A113" s="1155">
        <v>43831</v>
      </c>
      <c r="B113" s="1151">
        <v>588509357.76999998</v>
      </c>
      <c r="C113" s="1152">
        <v>6608149.4699999997</v>
      </c>
      <c r="D113" s="1152">
        <v>135859810.62</v>
      </c>
      <c r="E113" s="1152">
        <v>406407.08</v>
      </c>
      <c r="F113" s="1186">
        <v>5789224</v>
      </c>
      <c r="G113" s="1208"/>
    </row>
    <row r="114" spans="1:7" s="1209" customFormat="1" ht="18.600000000000001" customHeight="1" x14ac:dyDescent="0.25">
      <c r="A114" s="1155">
        <v>43862</v>
      </c>
      <c r="B114" s="1151">
        <v>514620167</v>
      </c>
      <c r="C114" s="1152">
        <v>6727107</v>
      </c>
      <c r="D114" s="1152">
        <v>1327580939</v>
      </c>
      <c r="E114" s="1152">
        <v>506165</v>
      </c>
      <c r="F114" s="1186">
        <v>2940736</v>
      </c>
      <c r="G114" s="1208"/>
    </row>
    <row r="115" spans="1:7" s="1209" customFormat="1" ht="18.600000000000001" customHeight="1" x14ac:dyDescent="0.25">
      <c r="A115" s="1155">
        <v>43891</v>
      </c>
      <c r="B115" s="1151">
        <v>1254212660</v>
      </c>
      <c r="C115" s="1152">
        <v>28815037</v>
      </c>
      <c r="D115" s="1152">
        <v>329547754</v>
      </c>
      <c r="E115" s="1152">
        <v>400044</v>
      </c>
      <c r="F115" s="1186">
        <v>13704128</v>
      </c>
      <c r="G115" s="1208"/>
    </row>
    <row r="116" spans="1:7" s="1209" customFormat="1" ht="18.600000000000001" customHeight="1" x14ac:dyDescent="0.25">
      <c r="A116" s="1155">
        <v>43922</v>
      </c>
      <c r="B116" s="1151">
        <v>492147863</v>
      </c>
      <c r="C116" s="1152">
        <v>34273</v>
      </c>
      <c r="D116" s="1152">
        <v>118988599</v>
      </c>
      <c r="E116" s="1152">
        <v>400000</v>
      </c>
      <c r="F116" s="1186">
        <v>6783471</v>
      </c>
      <c r="G116" s="1208"/>
    </row>
    <row r="117" spans="1:7" s="1209" customFormat="1" ht="18.600000000000001" customHeight="1" x14ac:dyDescent="0.25">
      <c r="A117" s="1155">
        <v>43952</v>
      </c>
      <c r="B117" s="1151">
        <v>74039029</v>
      </c>
      <c r="C117" s="1152">
        <v>2025072</v>
      </c>
      <c r="D117" s="1152">
        <v>24716673</v>
      </c>
      <c r="E117" s="1152">
        <v>416974</v>
      </c>
      <c r="F117" s="1186">
        <v>2164264</v>
      </c>
      <c r="G117" s="1208"/>
    </row>
    <row r="118" spans="1:7" s="1209" customFormat="1" ht="18.600000000000001" customHeight="1" x14ac:dyDescent="0.25">
      <c r="A118" s="1155">
        <v>43983</v>
      </c>
      <c r="B118" s="1151">
        <v>395971499</v>
      </c>
      <c r="C118" s="1152">
        <v>10797802</v>
      </c>
      <c r="D118" s="1152">
        <v>623581213</v>
      </c>
      <c r="E118" s="1160">
        <v>454321</v>
      </c>
      <c r="F118" s="1186">
        <v>52573753</v>
      </c>
      <c r="G118" s="1208"/>
    </row>
    <row r="119" spans="1:7" s="1209" customFormat="1" ht="18.600000000000001" customHeight="1" x14ac:dyDescent="0.25">
      <c r="A119" s="1155">
        <v>44013</v>
      </c>
      <c r="B119" s="1151">
        <v>187264632.65000001</v>
      </c>
      <c r="C119" s="1152">
        <v>23646019.68</v>
      </c>
      <c r="D119" s="1152">
        <v>439145927.19999999</v>
      </c>
      <c r="E119" s="1160">
        <v>403225</v>
      </c>
      <c r="F119" s="1186">
        <v>5800000</v>
      </c>
      <c r="G119" s="1208"/>
    </row>
    <row r="120" spans="1:7" s="1209" customFormat="1" ht="18.600000000000001" customHeight="1" x14ac:dyDescent="0.25">
      <c r="A120" s="1155">
        <v>44044</v>
      </c>
      <c r="B120" s="1151">
        <v>565524891.16999996</v>
      </c>
      <c r="C120" s="1152">
        <v>7025278.3499999996</v>
      </c>
      <c r="D120" s="1152">
        <v>166623300.62</v>
      </c>
      <c r="E120" s="1160">
        <v>400072</v>
      </c>
      <c r="F120" s="1186">
        <v>6366532</v>
      </c>
      <c r="G120" s="1208"/>
    </row>
    <row r="121" spans="1:7" s="1209" customFormat="1" ht="18.600000000000001" customHeight="1" x14ac:dyDescent="0.25">
      <c r="A121" s="1155">
        <v>44075</v>
      </c>
      <c r="B121" s="1151">
        <v>594363425.57000005</v>
      </c>
      <c r="C121" s="1152">
        <v>8073413.5999999996</v>
      </c>
      <c r="D121" s="1152">
        <v>242484848.50999999</v>
      </c>
      <c r="E121" s="1160">
        <v>523599.51</v>
      </c>
      <c r="F121" s="1186">
        <v>19231112</v>
      </c>
      <c r="G121" s="1208"/>
    </row>
    <row r="122" spans="1:7" s="1209" customFormat="1" ht="18.600000000000001" customHeight="1" x14ac:dyDescent="0.25">
      <c r="A122" s="1155">
        <v>44105</v>
      </c>
      <c r="B122" s="1151">
        <v>839025321</v>
      </c>
      <c r="C122" s="1152">
        <v>7665917.1399999997</v>
      </c>
      <c r="D122" s="1152">
        <v>8948013.8800000008</v>
      </c>
      <c r="E122" s="1160">
        <v>413633.22</v>
      </c>
      <c r="F122" s="1186">
        <v>8845156</v>
      </c>
      <c r="G122" s="1208"/>
    </row>
    <row r="123" spans="1:7" s="1209" customFormat="1" ht="18.600000000000001" customHeight="1" x14ac:dyDescent="0.25">
      <c r="A123" s="1155">
        <v>44136</v>
      </c>
      <c r="B123" s="1151">
        <v>281045560.80000001</v>
      </c>
      <c r="C123" s="1152">
        <v>7229289.54</v>
      </c>
      <c r="D123" s="1152">
        <v>261905067.68000001</v>
      </c>
      <c r="E123" s="1160">
        <v>689855.78</v>
      </c>
      <c r="F123" s="1186">
        <v>9155347</v>
      </c>
      <c r="G123" s="1208"/>
    </row>
    <row r="124" spans="1:7" s="1209" customFormat="1" ht="18.600000000000001" customHeight="1" x14ac:dyDescent="0.25">
      <c r="A124" s="1155">
        <v>44166</v>
      </c>
      <c r="B124" s="1151">
        <v>858648185.15999997</v>
      </c>
      <c r="C124" s="1152">
        <v>10412047.24</v>
      </c>
      <c r="D124" s="1152">
        <v>131726723.34999999</v>
      </c>
      <c r="E124" s="1160">
        <v>540107.05000000005</v>
      </c>
      <c r="F124" s="1186">
        <v>17971559.859999999</v>
      </c>
      <c r="G124" s="1208"/>
    </row>
    <row r="125" spans="1:7" s="1209" customFormat="1" ht="18.600000000000001" customHeight="1" x14ac:dyDescent="0.25">
      <c r="A125" s="1155">
        <v>44197</v>
      </c>
      <c r="B125" s="1151">
        <v>5184900341</v>
      </c>
      <c r="C125" s="1152">
        <v>5486260</v>
      </c>
      <c r="D125" s="1152">
        <v>12596489</v>
      </c>
      <c r="E125" s="1160">
        <v>451777</v>
      </c>
      <c r="F125" s="1186">
        <v>5816424</v>
      </c>
      <c r="G125" s="1208"/>
    </row>
    <row r="126" spans="1:7" s="1209" customFormat="1" ht="18.600000000000001" customHeight="1" x14ac:dyDescent="0.25">
      <c r="A126" s="1155">
        <v>44228</v>
      </c>
      <c r="B126" s="1151">
        <v>1939170387</v>
      </c>
      <c r="C126" s="1152">
        <v>4403619</v>
      </c>
      <c r="D126" s="1152">
        <v>65370930</v>
      </c>
      <c r="E126" s="1160">
        <v>406931</v>
      </c>
      <c r="F126" s="1186">
        <v>2005954</v>
      </c>
      <c r="G126" s="1208"/>
    </row>
    <row r="127" spans="1:7" s="1209" customFormat="1" ht="18.600000000000001" customHeight="1" x14ac:dyDescent="0.25">
      <c r="A127" s="1155">
        <v>44256</v>
      </c>
      <c r="B127" s="1151">
        <v>2188908238</v>
      </c>
      <c r="C127" s="1152">
        <v>6919506</v>
      </c>
      <c r="D127" s="1152">
        <v>68758377</v>
      </c>
      <c r="E127" s="1160">
        <v>413653</v>
      </c>
      <c r="F127" s="1186">
        <v>7944620</v>
      </c>
      <c r="G127" s="1208"/>
    </row>
    <row r="128" spans="1:7" s="1209" customFormat="1" ht="18.600000000000001" customHeight="1" x14ac:dyDescent="0.25">
      <c r="A128" s="1155">
        <v>44287</v>
      </c>
      <c r="B128" s="1151">
        <v>2025571000</v>
      </c>
      <c r="C128" s="1152">
        <v>31542901</v>
      </c>
      <c r="D128" s="1152">
        <v>14048830</v>
      </c>
      <c r="E128" s="1160">
        <v>315598</v>
      </c>
      <c r="F128" s="1186">
        <v>2816424</v>
      </c>
      <c r="G128" s="1208"/>
    </row>
    <row r="129" spans="1:7" s="1209" customFormat="1" ht="18.600000000000001" customHeight="1" x14ac:dyDescent="0.25">
      <c r="A129" s="1155">
        <v>44317</v>
      </c>
      <c r="B129" s="1151">
        <v>1041953341</v>
      </c>
      <c r="C129" s="1152">
        <v>5072276</v>
      </c>
      <c r="D129" s="1152">
        <v>5691610</v>
      </c>
      <c r="E129" s="1160">
        <v>306475</v>
      </c>
      <c r="F129" s="1186">
        <v>8407662</v>
      </c>
      <c r="G129" s="1208"/>
    </row>
    <row r="130" spans="1:7" s="1209" customFormat="1" ht="18.600000000000001" customHeight="1" x14ac:dyDescent="0.25">
      <c r="A130" s="1155">
        <v>44348</v>
      </c>
      <c r="B130" s="1151">
        <v>2071318670</v>
      </c>
      <c r="C130" s="1152">
        <v>29527788</v>
      </c>
      <c r="D130" s="1152">
        <v>63287983</v>
      </c>
      <c r="E130" s="1160">
        <v>419086</v>
      </c>
      <c r="F130" s="1186">
        <v>59762025</v>
      </c>
      <c r="G130" s="1208"/>
    </row>
    <row r="131" spans="1:7" s="1209" customFormat="1" ht="18.600000000000001" customHeight="1" x14ac:dyDescent="0.25">
      <c r="A131" s="1155">
        <v>44378</v>
      </c>
      <c r="B131" s="1151">
        <v>1603331109</v>
      </c>
      <c r="C131" s="1152">
        <v>29102815</v>
      </c>
      <c r="D131" s="1152">
        <v>116087154</v>
      </c>
      <c r="E131" s="1160">
        <v>415328</v>
      </c>
      <c r="F131" s="1186">
        <v>3000000</v>
      </c>
      <c r="G131" s="1208"/>
    </row>
    <row r="132" spans="1:7" s="1209" customFormat="1" ht="18.600000000000001" customHeight="1" x14ac:dyDescent="0.25">
      <c r="A132" s="1155">
        <v>44409</v>
      </c>
      <c r="B132" s="1151">
        <v>2506475362</v>
      </c>
      <c r="C132" s="1152">
        <v>6190806</v>
      </c>
      <c r="D132" s="1152">
        <v>19500103</v>
      </c>
      <c r="E132" s="1152">
        <v>400066</v>
      </c>
      <c r="F132" s="1186">
        <v>2508804</v>
      </c>
      <c r="G132" s="1208"/>
    </row>
    <row r="133" spans="1:7" s="1209" customFormat="1" ht="18.600000000000001" customHeight="1" x14ac:dyDescent="0.25">
      <c r="A133" s="1155">
        <v>44440</v>
      </c>
      <c r="B133" s="1151">
        <v>2221631713</v>
      </c>
      <c r="C133" s="1152">
        <v>1792536</v>
      </c>
      <c r="D133" s="1152">
        <v>14067131</v>
      </c>
      <c r="E133" s="1152">
        <v>100921</v>
      </c>
      <c r="F133" s="1186">
        <v>45492837</v>
      </c>
      <c r="G133" s="1208"/>
    </row>
    <row r="134" spans="1:7" s="1209" customFormat="1" ht="18.600000000000001" customHeight="1" x14ac:dyDescent="0.25">
      <c r="A134" s="1155">
        <v>44470</v>
      </c>
      <c r="B134" s="1151">
        <v>3662946419</v>
      </c>
      <c r="C134" s="1152">
        <v>4959804</v>
      </c>
      <c r="D134" s="1152">
        <v>7564975</v>
      </c>
      <c r="E134" s="1152">
        <v>1418080</v>
      </c>
      <c r="F134" s="1186">
        <v>4604203</v>
      </c>
      <c r="G134" s="1208"/>
    </row>
    <row r="135" spans="1:7" s="1209" customFormat="1" ht="18.600000000000001" customHeight="1" x14ac:dyDescent="0.25">
      <c r="A135" s="1155">
        <v>44501</v>
      </c>
      <c r="B135" s="1151">
        <v>4168250962</v>
      </c>
      <c r="C135" s="1152">
        <v>166723494</v>
      </c>
      <c r="D135" s="1152">
        <v>17483198</v>
      </c>
      <c r="E135" s="1152">
        <v>401480</v>
      </c>
      <c r="F135" s="1186">
        <v>5038048</v>
      </c>
      <c r="G135" s="1208"/>
    </row>
    <row r="136" spans="1:7" s="1209" customFormat="1" ht="18.600000000000001" customHeight="1" thickBot="1" x14ac:dyDescent="0.3">
      <c r="A136" s="1162">
        <v>44531</v>
      </c>
      <c r="B136" s="1163">
        <v>3879818574</v>
      </c>
      <c r="C136" s="1164">
        <v>54930567</v>
      </c>
      <c r="D136" s="1164">
        <v>684963542</v>
      </c>
      <c r="E136" s="1189">
        <v>217543</v>
      </c>
      <c r="F136" s="1190">
        <v>191661392</v>
      </c>
      <c r="G136" s="1208"/>
    </row>
    <row r="137" spans="1:7" ht="17.25" customHeight="1" x14ac:dyDescent="0.25">
      <c r="A137" s="1213" t="s">
        <v>3424</v>
      </c>
      <c r="D137" s="1201"/>
      <c r="E137" s="1201"/>
      <c r="F137" s="1201"/>
      <c r="G137" s="1201"/>
    </row>
    <row r="138" spans="1:7" ht="15.95" customHeight="1" x14ac:dyDescent="0.25">
      <c r="A138" s="1214"/>
    </row>
    <row r="139" spans="1:7" ht="15.95" customHeight="1" x14ac:dyDescent="0.25">
      <c r="A139" s="1215"/>
    </row>
    <row r="140" spans="1:7" x14ac:dyDescent="0.25">
      <c r="A140" s="1213"/>
    </row>
  </sheetData>
  <printOptions horizontalCentered="1"/>
  <pageMargins left="0.75" right="0.75" top="0.75" bottom="0.75" header="0.3" footer="0"/>
  <pageSetup paperSize="9" scale="8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DO45"/>
  <sheetViews>
    <sheetView zoomScale="90" zoomScaleNormal="90" workbookViewId="0">
      <selection activeCell="D33" sqref="D33"/>
    </sheetView>
  </sheetViews>
  <sheetFormatPr defaultColWidth="30.42578125" defaultRowHeight="18.75" x14ac:dyDescent="0.25"/>
  <cols>
    <col min="1" max="1" width="51.5703125" style="1222" customWidth="1"/>
    <col min="2" max="10" width="10.85546875" style="1223" hidden="1" customWidth="1"/>
    <col min="11" max="15" width="11.7109375" style="1223" hidden="1" customWidth="1"/>
    <col min="16" max="42" width="11.85546875" style="1223" hidden="1" customWidth="1"/>
    <col min="43" max="43" width="12.85546875" style="1223" hidden="1" customWidth="1"/>
    <col min="44" max="47" width="12" style="1223" hidden="1" customWidth="1"/>
    <col min="48" max="48" width="12.85546875" style="1223" hidden="1" customWidth="1"/>
    <col min="49" max="58" width="12.7109375" style="1223" hidden="1" customWidth="1"/>
    <col min="59" max="59" width="14.28515625" style="1223" hidden="1" customWidth="1"/>
    <col min="60" max="67" width="11.85546875" style="1223" hidden="1" customWidth="1"/>
    <col min="68" max="68" width="10.28515625" style="1223" hidden="1" customWidth="1"/>
    <col min="69" max="69" width="11.85546875" style="1223" hidden="1" customWidth="1"/>
    <col min="70" max="70" width="13" style="1223" hidden="1" customWidth="1"/>
    <col min="71" max="71" width="12" style="1223" hidden="1" customWidth="1"/>
    <col min="72" max="72" width="11.5703125" style="1223" hidden="1" customWidth="1"/>
    <col min="73" max="73" width="12.28515625" style="1223" hidden="1" customWidth="1"/>
    <col min="74" max="74" width="15.140625" style="1223" hidden="1" customWidth="1"/>
    <col min="75" max="75" width="14" style="1312" hidden="1" customWidth="1"/>
    <col min="76" max="76" width="16.85546875" style="1312" hidden="1" customWidth="1"/>
    <col min="77" max="77" width="14" style="1312" hidden="1" customWidth="1"/>
    <col min="78" max="78" width="13.28515625" style="1312" hidden="1" customWidth="1"/>
    <col min="79" max="79" width="13.85546875" style="1312" hidden="1" customWidth="1"/>
    <col min="80" max="80" width="13" style="1312" hidden="1" customWidth="1"/>
    <col min="81" max="82" width="13.7109375" style="1312" hidden="1" customWidth="1"/>
    <col min="83" max="83" width="14" style="1312" hidden="1" customWidth="1"/>
    <col min="84" max="84" width="15" style="1312" hidden="1" customWidth="1"/>
    <col min="85" max="85" width="4.28515625" style="1312" hidden="1" customWidth="1"/>
    <col min="86" max="86" width="14.42578125" style="1312" hidden="1" customWidth="1"/>
    <col min="87" max="88" width="11" style="1312" hidden="1" customWidth="1"/>
    <col min="89" max="89" width="11.5703125" style="1312" hidden="1" customWidth="1"/>
    <col min="90" max="90" width="12.28515625" style="1312" hidden="1" customWidth="1"/>
    <col min="91" max="92" width="11.7109375" style="1312" hidden="1" customWidth="1"/>
    <col min="93" max="94" width="12.28515625" style="1312" hidden="1" customWidth="1"/>
    <col min="95" max="95" width="11.7109375" style="1312" hidden="1" customWidth="1"/>
    <col min="96" max="96" width="12.28515625" style="1312" hidden="1" customWidth="1"/>
    <col min="97" max="97" width="11.7109375" style="1312" hidden="1" customWidth="1"/>
    <col min="98" max="98" width="12.28515625" style="1312" hidden="1" customWidth="1"/>
    <col min="99" max="99" width="11.7109375" style="1312" hidden="1" customWidth="1"/>
    <col min="100" max="100" width="11.42578125" style="1312" hidden="1" customWidth="1"/>
    <col min="101" max="101" width="11.7109375" style="1312" hidden="1" customWidth="1"/>
    <col min="102" max="104" width="12.28515625" style="1312" hidden="1" customWidth="1"/>
    <col min="105" max="105" width="2.140625" style="1312" hidden="1" customWidth="1"/>
    <col min="106" max="106" width="12.28515625" style="1312" hidden="1" customWidth="1"/>
    <col min="107" max="107" width="12.28515625" style="1312" customWidth="1"/>
    <col min="108" max="108" width="12.140625" style="1312" customWidth="1"/>
    <col min="109" max="109" width="11" style="1312" customWidth="1"/>
    <col min="110" max="119" width="11" style="1312" bestFit="1" customWidth="1"/>
    <col min="120" max="16384" width="30.42578125" style="1223"/>
  </cols>
  <sheetData>
    <row r="1" spans="1:119" s="1221" customFormat="1" x14ac:dyDescent="0.35">
      <c r="A1" s="1216" t="s">
        <v>3440</v>
      </c>
      <c r="B1" s="1217"/>
      <c r="C1" s="1217"/>
      <c r="D1" s="1217"/>
      <c r="E1" s="1217"/>
      <c r="F1" s="1217"/>
      <c r="G1" s="1217"/>
      <c r="H1" s="1217"/>
      <c r="I1" s="1217"/>
      <c r="J1" s="1217"/>
      <c r="K1" s="1217"/>
      <c r="L1" s="1217"/>
      <c r="M1" s="1217"/>
      <c r="N1" s="1217"/>
      <c r="O1" s="1217"/>
      <c r="P1" s="1217"/>
      <c r="Q1" s="1217"/>
      <c r="R1" s="1217"/>
      <c r="S1" s="1217"/>
      <c r="T1" s="1217"/>
      <c r="U1" s="1217"/>
      <c r="V1" s="1217"/>
      <c r="W1" s="1217"/>
      <c r="X1" s="1217"/>
      <c r="Y1" s="1217"/>
      <c r="Z1" s="1217"/>
      <c r="AA1" s="1217"/>
      <c r="AB1" s="1217"/>
      <c r="AC1" s="1217"/>
      <c r="AD1" s="1217"/>
      <c r="AE1" s="1217"/>
      <c r="AF1" s="1217"/>
      <c r="AG1" s="1217"/>
      <c r="AH1" s="1217"/>
      <c r="AI1" s="1217"/>
      <c r="AJ1" s="1217"/>
      <c r="AK1" s="1217"/>
      <c r="AL1" s="1217"/>
      <c r="AM1" s="1217"/>
      <c r="AN1" s="1217"/>
      <c r="AO1" s="1217"/>
      <c r="AP1" s="1217"/>
      <c r="AQ1" s="1217"/>
      <c r="AR1" s="1217"/>
      <c r="AS1" s="1217"/>
      <c r="AT1" s="1217"/>
      <c r="AU1" s="1217"/>
      <c r="AV1" s="1217"/>
      <c r="AW1" s="1217"/>
      <c r="AX1" s="1217"/>
      <c r="AY1" s="1217"/>
      <c r="AZ1" s="1217"/>
      <c r="BA1" s="1217"/>
      <c r="BB1" s="1217"/>
      <c r="BC1" s="1217"/>
      <c r="BD1" s="1217"/>
      <c r="BE1" s="1217"/>
      <c r="BF1" s="1217"/>
      <c r="BG1" s="1217"/>
      <c r="BH1" s="1217"/>
      <c r="BI1" s="1217"/>
      <c r="BJ1" s="1217"/>
      <c r="BK1" s="1217"/>
      <c r="BL1" s="1217"/>
      <c r="BM1" s="1217"/>
      <c r="BN1" s="1217"/>
      <c r="BO1" s="1217"/>
      <c r="BP1" s="1217"/>
      <c r="BQ1" s="1217"/>
      <c r="BR1" s="1217"/>
      <c r="BS1" s="1217"/>
      <c r="BT1" s="1217"/>
      <c r="BU1" s="1217"/>
      <c r="BV1" s="1217"/>
      <c r="BW1" s="1218"/>
      <c r="BX1" s="1218"/>
      <c r="BY1" s="1218"/>
      <c r="BZ1" s="1218"/>
      <c r="CA1" s="1218"/>
      <c r="CB1" s="1218"/>
      <c r="CC1" s="1218"/>
      <c r="CD1" s="1218"/>
      <c r="CE1" s="1218"/>
      <c r="CF1" s="1219"/>
      <c r="CG1" s="1220"/>
      <c r="CH1" s="1220"/>
      <c r="CI1" s="1220"/>
      <c r="CJ1" s="1220"/>
      <c r="CK1" s="1220"/>
      <c r="CL1" s="1220"/>
      <c r="CM1" s="1220"/>
      <c r="CN1" s="1220"/>
      <c r="CO1" s="1220"/>
      <c r="CP1" s="1220"/>
      <c r="CQ1" s="1220"/>
      <c r="CR1" s="1220"/>
      <c r="CS1" s="1220"/>
      <c r="CT1" s="1220"/>
      <c r="CU1" s="1220"/>
      <c r="CV1" s="1220"/>
      <c r="CW1" s="1220"/>
      <c r="CX1" s="1220"/>
      <c r="CY1" s="1220"/>
      <c r="CZ1" s="1220"/>
      <c r="DA1" s="1220"/>
      <c r="DB1" s="1220"/>
      <c r="DC1" s="1220"/>
      <c r="DD1" s="1220"/>
      <c r="DE1" s="1220"/>
      <c r="DF1" s="1220"/>
      <c r="DG1" s="1220"/>
      <c r="DH1" s="1220"/>
      <c r="DI1" s="1220"/>
      <c r="DJ1" s="1220"/>
      <c r="DK1" s="1220"/>
      <c r="DL1" s="1220"/>
      <c r="DM1" s="1220"/>
      <c r="DN1" s="1220"/>
      <c r="DO1" s="1220"/>
    </row>
    <row r="2" spans="1:119" ht="19.5" thickBot="1" x14ac:dyDescent="0.3">
      <c r="AU2" s="1224"/>
      <c r="AV2" s="1224"/>
      <c r="AW2" s="1224"/>
      <c r="AX2" s="1224"/>
      <c r="AY2" s="1224"/>
      <c r="AZ2" s="1224"/>
      <c r="BA2" s="1224"/>
      <c r="BB2" s="1224"/>
      <c r="BC2" s="1224"/>
      <c r="BD2" s="1224"/>
      <c r="BE2" s="1224"/>
      <c r="BF2" s="1224"/>
      <c r="BG2" s="1224"/>
      <c r="BH2" s="1224"/>
      <c r="BI2" s="1224"/>
      <c r="BJ2" s="1224"/>
      <c r="BK2" s="1224"/>
      <c r="BL2" s="1224"/>
      <c r="BM2" s="1224"/>
      <c r="BN2" s="1224"/>
      <c r="BO2" s="1224"/>
      <c r="BP2" s="1224"/>
      <c r="BQ2" s="1224"/>
      <c r="BR2" s="1224"/>
      <c r="BS2" s="1224"/>
      <c r="BT2" s="1225"/>
      <c r="BU2" s="1225"/>
      <c r="BV2" s="1225"/>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row>
    <row r="3" spans="1:119" s="1233" customFormat="1" ht="21.75" thickTop="1" thickBot="1" x14ac:dyDescent="0.3">
      <c r="A3" s="1227"/>
      <c r="B3" s="1228">
        <v>40910</v>
      </c>
      <c r="C3" s="1228">
        <v>40941</v>
      </c>
      <c r="D3" s="1228">
        <v>40971</v>
      </c>
      <c r="E3" s="1228">
        <v>41003</v>
      </c>
      <c r="F3" s="1228">
        <v>41034</v>
      </c>
      <c r="G3" s="1228">
        <v>41066</v>
      </c>
      <c r="H3" s="1228">
        <v>41097</v>
      </c>
      <c r="I3" s="1228">
        <v>41129</v>
      </c>
      <c r="J3" s="1228">
        <v>41161</v>
      </c>
      <c r="K3" s="1228">
        <v>41192</v>
      </c>
      <c r="L3" s="1228">
        <v>41224</v>
      </c>
      <c r="M3" s="1228">
        <v>41255</v>
      </c>
      <c r="N3" s="1228">
        <v>41275</v>
      </c>
      <c r="O3" s="1228">
        <v>41307</v>
      </c>
      <c r="P3" s="1228">
        <v>41336</v>
      </c>
      <c r="Q3" s="1228">
        <v>41399</v>
      </c>
      <c r="R3" s="1228">
        <v>41431</v>
      </c>
      <c r="S3" s="1228">
        <v>41462</v>
      </c>
      <c r="T3" s="1228">
        <v>41494</v>
      </c>
      <c r="U3" s="1228">
        <v>41526</v>
      </c>
      <c r="V3" s="1228">
        <v>41557</v>
      </c>
      <c r="W3" s="1228">
        <v>41588</v>
      </c>
      <c r="X3" s="1228">
        <v>41619</v>
      </c>
      <c r="Y3" s="1228">
        <v>41640</v>
      </c>
      <c r="Z3" s="1228">
        <v>41671</v>
      </c>
      <c r="AA3" s="1228">
        <v>41700</v>
      </c>
      <c r="AB3" s="1228">
        <v>41732</v>
      </c>
      <c r="AC3" s="1228">
        <v>41762</v>
      </c>
      <c r="AD3" s="1228">
        <v>41794</v>
      </c>
      <c r="AE3" s="1228">
        <v>41825</v>
      </c>
      <c r="AF3" s="1228">
        <v>41857</v>
      </c>
      <c r="AG3" s="1228">
        <v>41889</v>
      </c>
      <c r="AH3" s="1228">
        <v>41919</v>
      </c>
      <c r="AI3" s="1228">
        <v>41950</v>
      </c>
      <c r="AJ3" s="1228">
        <v>41980</v>
      </c>
      <c r="AK3" s="1228">
        <v>42012</v>
      </c>
      <c r="AL3" s="1228">
        <v>42037</v>
      </c>
      <c r="AM3" s="1228">
        <v>42064</v>
      </c>
      <c r="AN3" s="1228">
        <v>42096</v>
      </c>
      <c r="AO3" s="1228">
        <v>42127</v>
      </c>
      <c r="AP3" s="1228">
        <v>42159</v>
      </c>
      <c r="AQ3" s="1228">
        <v>42189</v>
      </c>
      <c r="AR3" s="1228">
        <v>42220</v>
      </c>
      <c r="AS3" s="1228">
        <v>42252</v>
      </c>
      <c r="AT3" s="1228">
        <v>42282</v>
      </c>
      <c r="AU3" s="1228">
        <v>42313</v>
      </c>
      <c r="AV3" s="1228">
        <v>42343</v>
      </c>
      <c r="AW3" s="1228">
        <v>42375</v>
      </c>
      <c r="AX3" s="1228">
        <v>42407</v>
      </c>
      <c r="AY3" s="1228">
        <v>42436</v>
      </c>
      <c r="AZ3" s="1228">
        <v>42461</v>
      </c>
      <c r="BA3" s="1228">
        <v>42491</v>
      </c>
      <c r="BB3" s="1228">
        <v>42523</v>
      </c>
      <c r="BC3" s="1228">
        <v>42553</v>
      </c>
      <c r="BD3" s="1228">
        <v>42584</v>
      </c>
      <c r="BE3" s="1228">
        <v>42615</v>
      </c>
      <c r="BF3" s="1228">
        <v>42646</v>
      </c>
      <c r="BG3" s="1228">
        <v>42677</v>
      </c>
      <c r="BH3" s="1228">
        <v>42708</v>
      </c>
      <c r="BI3" s="1228">
        <v>42739</v>
      </c>
      <c r="BJ3" s="1228">
        <v>42771</v>
      </c>
      <c r="BK3" s="1228">
        <v>42799</v>
      </c>
      <c r="BL3" s="1228">
        <v>42830</v>
      </c>
      <c r="BM3" s="1228">
        <v>42860</v>
      </c>
      <c r="BN3" s="1228">
        <v>42891</v>
      </c>
      <c r="BO3" s="1228">
        <v>42921</v>
      </c>
      <c r="BP3" s="1228">
        <v>42953</v>
      </c>
      <c r="BQ3" s="1228">
        <v>42984</v>
      </c>
      <c r="BR3" s="1228">
        <v>43014</v>
      </c>
      <c r="BS3" s="1228">
        <v>43045</v>
      </c>
      <c r="BT3" s="1228">
        <v>43075</v>
      </c>
      <c r="BU3" s="1228">
        <v>43106</v>
      </c>
      <c r="BV3" s="1228">
        <v>43137</v>
      </c>
      <c r="BW3" s="1228">
        <v>43165</v>
      </c>
      <c r="BX3" s="1228">
        <v>43196</v>
      </c>
      <c r="BY3" s="1228">
        <v>43226</v>
      </c>
      <c r="BZ3" s="1228">
        <v>43258</v>
      </c>
      <c r="CA3" s="1228">
        <v>43288</v>
      </c>
      <c r="CB3" s="1228">
        <v>43321</v>
      </c>
      <c r="CC3" s="1228">
        <v>43352</v>
      </c>
      <c r="CD3" s="1229">
        <v>43382</v>
      </c>
      <c r="CE3" s="1229">
        <v>43414</v>
      </c>
      <c r="CF3" s="1230">
        <v>43445</v>
      </c>
      <c r="CG3" s="1231">
        <v>43476</v>
      </c>
      <c r="CH3" s="1229">
        <v>43507</v>
      </c>
      <c r="CI3" s="1232">
        <v>43535</v>
      </c>
      <c r="CJ3" s="1228">
        <v>43566</v>
      </c>
      <c r="CK3" s="1228">
        <v>43586</v>
      </c>
      <c r="CL3" s="1228">
        <v>43617</v>
      </c>
      <c r="CM3" s="1228">
        <v>43647</v>
      </c>
      <c r="CN3" s="1228">
        <v>43678</v>
      </c>
      <c r="CO3" s="1228">
        <v>43717</v>
      </c>
      <c r="CP3" s="1228">
        <v>43747</v>
      </c>
      <c r="CQ3" s="1228">
        <v>43778</v>
      </c>
      <c r="CR3" s="1228">
        <v>43808</v>
      </c>
      <c r="CS3" s="1228">
        <v>43839</v>
      </c>
      <c r="CT3" s="1228">
        <v>43870</v>
      </c>
      <c r="CU3" s="1228">
        <v>43899</v>
      </c>
      <c r="CV3" s="1231">
        <v>43930</v>
      </c>
      <c r="CW3" s="1231">
        <v>43960</v>
      </c>
      <c r="CX3" s="1231">
        <v>43991</v>
      </c>
      <c r="CY3" s="1231">
        <v>44021</v>
      </c>
      <c r="CZ3" s="1231">
        <v>44052</v>
      </c>
      <c r="DA3" s="1231">
        <v>44083</v>
      </c>
      <c r="DB3" s="1231">
        <v>44113</v>
      </c>
      <c r="DC3" s="1231">
        <v>44144</v>
      </c>
      <c r="DD3" s="1231">
        <v>44174</v>
      </c>
      <c r="DE3" s="1231">
        <v>44197</v>
      </c>
      <c r="DF3" s="1231">
        <v>44228</v>
      </c>
      <c r="DG3" s="1231">
        <v>44256</v>
      </c>
      <c r="DH3" s="1231">
        <v>44287</v>
      </c>
      <c r="DI3" s="1231">
        <v>44317</v>
      </c>
      <c r="DJ3" s="1231">
        <v>44348</v>
      </c>
      <c r="DK3" s="1231">
        <v>44378</v>
      </c>
      <c r="DL3" s="1231">
        <v>44409</v>
      </c>
      <c r="DM3" s="1231">
        <v>44440</v>
      </c>
      <c r="DN3" s="1231">
        <v>44470</v>
      </c>
      <c r="DO3" s="1231">
        <v>44501</v>
      </c>
    </row>
    <row r="4" spans="1:119" s="1247" customFormat="1" x14ac:dyDescent="0.25">
      <c r="A4" s="1234" t="s">
        <v>3441</v>
      </c>
      <c r="B4" s="1235">
        <v>430</v>
      </c>
      <c r="C4" s="1235">
        <v>430</v>
      </c>
      <c r="D4" s="1235">
        <v>432</v>
      </c>
      <c r="E4" s="1235">
        <v>431</v>
      </c>
      <c r="F4" s="1235">
        <v>431</v>
      </c>
      <c r="G4" s="1235">
        <v>430</v>
      </c>
      <c r="H4" s="1235">
        <v>432</v>
      </c>
      <c r="I4" s="1235">
        <v>433</v>
      </c>
      <c r="J4" s="1235">
        <v>436</v>
      </c>
      <c r="K4" s="1235">
        <v>437</v>
      </c>
      <c r="L4" s="1235">
        <v>438</v>
      </c>
      <c r="M4" s="1235">
        <v>441</v>
      </c>
      <c r="N4" s="1235">
        <v>442</v>
      </c>
      <c r="O4" s="1235">
        <v>443</v>
      </c>
      <c r="P4" s="1235">
        <v>446</v>
      </c>
      <c r="Q4" s="1235">
        <v>447</v>
      </c>
      <c r="R4" s="1235">
        <v>450</v>
      </c>
      <c r="S4" s="1235">
        <v>448</v>
      </c>
      <c r="T4" s="1235">
        <v>448</v>
      </c>
      <c r="U4" s="1235">
        <v>449</v>
      </c>
      <c r="V4" s="1235">
        <v>448</v>
      </c>
      <c r="W4" s="1235">
        <v>449</v>
      </c>
      <c r="X4" s="1235">
        <v>450</v>
      </c>
      <c r="Y4" s="1235">
        <v>450</v>
      </c>
      <c r="Z4" s="1235">
        <v>449</v>
      </c>
      <c r="AA4" s="1235">
        <v>451</v>
      </c>
      <c r="AB4" s="1235">
        <v>451</v>
      </c>
      <c r="AC4" s="1235">
        <v>452</v>
      </c>
      <c r="AD4" s="1235">
        <v>454</v>
      </c>
      <c r="AE4" s="1235">
        <v>453</v>
      </c>
      <c r="AF4" s="1235">
        <v>453</v>
      </c>
      <c r="AG4" s="1235">
        <v>453</v>
      </c>
      <c r="AH4" s="1235">
        <v>453</v>
      </c>
      <c r="AI4" s="1235">
        <v>453</v>
      </c>
      <c r="AJ4" s="1235">
        <v>455</v>
      </c>
      <c r="AK4" s="1235">
        <v>456</v>
      </c>
      <c r="AL4" s="1235">
        <v>454</v>
      </c>
      <c r="AM4" s="1235">
        <v>459</v>
      </c>
      <c r="AN4" s="1235">
        <v>461</v>
      </c>
      <c r="AO4" s="1235">
        <v>462</v>
      </c>
      <c r="AP4" s="1235">
        <v>460</v>
      </c>
      <c r="AQ4" s="1235">
        <v>460</v>
      </c>
      <c r="AR4" s="1236">
        <v>460</v>
      </c>
      <c r="AS4" s="1236">
        <v>461</v>
      </c>
      <c r="AT4" s="1236">
        <v>460</v>
      </c>
      <c r="AU4" s="1236">
        <v>459</v>
      </c>
      <c r="AV4" s="1236">
        <v>464</v>
      </c>
      <c r="AW4" s="1236">
        <v>464</v>
      </c>
      <c r="AX4" s="1236">
        <v>465</v>
      </c>
      <c r="AY4" s="1236">
        <v>465</v>
      </c>
      <c r="AZ4" s="1237">
        <v>465</v>
      </c>
      <c r="BA4" s="1237">
        <v>463</v>
      </c>
      <c r="BB4" s="1237">
        <v>461</v>
      </c>
      <c r="BC4" s="1237">
        <v>463</v>
      </c>
      <c r="BD4" s="1237">
        <v>461</v>
      </c>
      <c r="BE4" s="1237">
        <v>458</v>
      </c>
      <c r="BF4" s="1238">
        <v>455</v>
      </c>
      <c r="BG4" s="1237">
        <v>454</v>
      </c>
      <c r="BH4" s="1237">
        <v>456</v>
      </c>
      <c r="BI4" s="1237">
        <v>453</v>
      </c>
      <c r="BJ4" s="1237">
        <v>453</v>
      </c>
      <c r="BK4" s="1237">
        <v>452</v>
      </c>
      <c r="BL4" s="1237">
        <v>453</v>
      </c>
      <c r="BM4" s="1237">
        <v>453</v>
      </c>
      <c r="BN4" s="1237">
        <v>454</v>
      </c>
      <c r="BO4" s="1237">
        <v>455</v>
      </c>
      <c r="BP4" s="1237">
        <v>452</v>
      </c>
      <c r="BQ4" s="1237">
        <v>451</v>
      </c>
      <c r="BR4" s="1237">
        <v>450</v>
      </c>
      <c r="BS4" s="1237">
        <v>449</v>
      </c>
      <c r="BT4" s="1239">
        <v>449</v>
      </c>
      <c r="BU4" s="1239">
        <v>447</v>
      </c>
      <c r="BV4" s="1239">
        <v>444</v>
      </c>
      <c r="BW4" s="1240">
        <v>445</v>
      </c>
      <c r="BX4" s="1240">
        <v>445</v>
      </c>
      <c r="BY4" s="1240">
        <v>446</v>
      </c>
      <c r="BZ4" s="1240">
        <v>445</v>
      </c>
      <c r="CA4" s="1240">
        <v>447</v>
      </c>
      <c r="CB4" s="1240">
        <v>448</v>
      </c>
      <c r="CC4" s="1240">
        <v>448</v>
      </c>
      <c r="CD4" s="1241">
        <v>449</v>
      </c>
      <c r="CE4" s="1241">
        <v>449</v>
      </c>
      <c r="CF4" s="1242">
        <v>449</v>
      </c>
      <c r="CG4" s="1243">
        <v>449</v>
      </c>
      <c r="CH4" s="1243">
        <v>449</v>
      </c>
      <c r="CI4" s="1244">
        <v>448</v>
      </c>
      <c r="CJ4" s="1245">
        <v>448</v>
      </c>
      <c r="CK4" s="1245">
        <v>448</v>
      </c>
      <c r="CL4" s="1245">
        <v>443</v>
      </c>
      <c r="CM4" s="1245">
        <v>443</v>
      </c>
      <c r="CN4" s="1245">
        <v>444</v>
      </c>
      <c r="CO4" s="1245">
        <v>445</v>
      </c>
      <c r="CP4" s="1245">
        <v>446</v>
      </c>
      <c r="CQ4" s="1245">
        <v>448</v>
      </c>
      <c r="CR4" s="1245">
        <v>448</v>
      </c>
      <c r="CS4" s="1245">
        <v>448</v>
      </c>
      <c r="CT4" s="1245">
        <v>449</v>
      </c>
      <c r="CU4" s="1245">
        <v>447</v>
      </c>
      <c r="CV4" s="1246">
        <v>445</v>
      </c>
      <c r="CW4" s="1246">
        <v>447</v>
      </c>
      <c r="CX4" s="1246">
        <v>447</v>
      </c>
      <c r="CY4" s="1246">
        <v>444</v>
      </c>
      <c r="CZ4" s="1246">
        <v>445</v>
      </c>
      <c r="DA4" s="1246">
        <v>445</v>
      </c>
      <c r="DB4" s="1246">
        <v>445</v>
      </c>
      <c r="DC4" s="1246">
        <v>445</v>
      </c>
      <c r="DD4" s="1246">
        <v>443</v>
      </c>
      <c r="DE4" s="1246">
        <v>443</v>
      </c>
      <c r="DF4" s="1246">
        <v>444</v>
      </c>
      <c r="DG4" s="1246">
        <v>445</v>
      </c>
      <c r="DH4" s="1246">
        <v>444</v>
      </c>
      <c r="DI4" s="1246">
        <v>445</v>
      </c>
      <c r="DJ4" s="1246">
        <v>450</v>
      </c>
      <c r="DK4" s="1246">
        <v>450</v>
      </c>
      <c r="DL4" s="1246">
        <v>450</v>
      </c>
      <c r="DM4" s="1246">
        <v>450</v>
      </c>
      <c r="DN4" s="1246">
        <v>448</v>
      </c>
      <c r="DO4" s="1246">
        <v>448</v>
      </c>
    </row>
    <row r="5" spans="1:119" s="1260" customFormat="1" ht="19.5" thickBot="1" x14ac:dyDescent="0.3">
      <c r="A5" s="1248"/>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50"/>
      <c r="AS5" s="1250"/>
      <c r="AT5" s="1250"/>
      <c r="AU5" s="1250"/>
      <c r="AV5" s="1250"/>
      <c r="AW5" s="1250"/>
      <c r="AX5" s="1250"/>
      <c r="AY5" s="1250"/>
      <c r="AZ5" s="1251"/>
      <c r="BA5" s="1251"/>
      <c r="BB5" s="1251"/>
      <c r="BC5" s="1251"/>
      <c r="BD5" s="1251"/>
      <c r="BE5" s="1251"/>
      <c r="BF5" s="1251"/>
      <c r="BG5" s="1250"/>
      <c r="BH5" s="1252"/>
      <c r="BI5" s="1252"/>
      <c r="BJ5" s="1252"/>
      <c r="BK5" s="1252"/>
      <c r="BL5" s="1252"/>
      <c r="BM5" s="1252"/>
      <c r="BN5" s="1252"/>
      <c r="BO5" s="1252"/>
      <c r="BP5" s="1252"/>
      <c r="BQ5" s="1252"/>
      <c r="BR5" s="1250"/>
      <c r="BS5" s="1250"/>
      <c r="BT5" s="1253"/>
      <c r="BU5" s="1253"/>
      <c r="BV5" s="1253"/>
      <c r="BW5" s="1254"/>
      <c r="BX5" s="1254"/>
      <c r="BY5" s="1254"/>
      <c r="BZ5" s="1254"/>
      <c r="CA5" s="1255"/>
      <c r="CB5" s="1254"/>
      <c r="CC5" s="1254"/>
      <c r="CD5" s="1256"/>
      <c r="CE5" s="1256"/>
      <c r="CF5" s="1257"/>
      <c r="CG5" s="1253"/>
      <c r="CH5" s="1253"/>
      <c r="CI5" s="1258"/>
      <c r="CJ5" s="1253"/>
      <c r="CK5" s="1253"/>
      <c r="CL5" s="1253"/>
      <c r="CM5" s="1253"/>
      <c r="CN5" s="1253"/>
      <c r="CO5" s="1253"/>
      <c r="CP5" s="1253"/>
      <c r="CQ5" s="1253"/>
      <c r="CR5" s="1253"/>
      <c r="CS5" s="1253"/>
      <c r="CT5" s="1253"/>
      <c r="CU5" s="1253"/>
      <c r="CV5" s="1259"/>
      <c r="CW5" s="1259"/>
      <c r="CX5" s="1259"/>
      <c r="CY5" s="1259"/>
      <c r="CZ5" s="1259"/>
      <c r="DA5" s="1259"/>
      <c r="DB5" s="1259"/>
      <c r="DC5" s="1259"/>
      <c r="DD5" s="1259"/>
      <c r="DE5" s="1259"/>
      <c r="DF5" s="1259"/>
      <c r="DG5" s="1259"/>
      <c r="DH5" s="1259"/>
      <c r="DI5" s="1259"/>
      <c r="DJ5" s="1259"/>
      <c r="DK5" s="1259"/>
      <c r="DL5" s="1259"/>
      <c r="DM5" s="1259"/>
      <c r="DN5" s="1259"/>
      <c r="DO5" s="1259"/>
    </row>
    <row r="6" spans="1:119" s="1247" customFormat="1" ht="19.5" thickTop="1" x14ac:dyDescent="0.25">
      <c r="A6" s="1234" t="s">
        <v>3442</v>
      </c>
      <c r="B6" s="1235">
        <v>4736872</v>
      </c>
      <c r="C6" s="1235">
        <v>4319467</v>
      </c>
      <c r="D6" s="1235">
        <v>4841422</v>
      </c>
      <c r="E6" s="1235">
        <v>4758541</v>
      </c>
      <c r="F6" s="1235">
        <v>4845776</v>
      </c>
      <c r="G6" s="1235">
        <v>4496701</v>
      </c>
      <c r="H6" s="1235">
        <v>4733299</v>
      </c>
      <c r="I6" s="1235">
        <v>4753864</v>
      </c>
      <c r="J6" s="1235">
        <v>4589854</v>
      </c>
      <c r="K6" s="1235">
        <v>5016549</v>
      </c>
      <c r="L6" s="1235">
        <v>4831238</v>
      </c>
      <c r="M6" s="1235">
        <v>6407067</v>
      </c>
      <c r="N6" s="1235">
        <v>4875444</v>
      </c>
      <c r="O6" s="1235">
        <v>4576070</v>
      </c>
      <c r="P6" s="1235">
        <v>5159362</v>
      </c>
      <c r="Q6" s="1235">
        <v>5247975</v>
      </c>
      <c r="R6" s="1235">
        <v>4677566</v>
      </c>
      <c r="S6" s="1235">
        <v>5215652</v>
      </c>
      <c r="T6" s="1235">
        <v>5146740</v>
      </c>
      <c r="U6" s="1235">
        <v>4946438</v>
      </c>
      <c r="V6" s="1235">
        <v>5139787</v>
      </c>
      <c r="W6" s="1235">
        <v>5093468</v>
      </c>
      <c r="X6" s="1235">
        <v>6796552</v>
      </c>
      <c r="Y6" s="1235">
        <v>5089885</v>
      </c>
      <c r="Z6" s="1235">
        <v>4795824</v>
      </c>
      <c r="AA6" s="1235">
        <v>5439117</v>
      </c>
      <c r="AB6" s="1235">
        <v>5556138</v>
      </c>
      <c r="AC6" s="1235">
        <v>5635041</v>
      </c>
      <c r="AD6" s="1235">
        <v>5320280</v>
      </c>
      <c r="AE6" s="1235">
        <v>5507836</v>
      </c>
      <c r="AF6" s="1235">
        <v>5233474</v>
      </c>
      <c r="AG6" s="1235">
        <v>5283765</v>
      </c>
      <c r="AH6" s="1235">
        <v>5542287</v>
      </c>
      <c r="AI6" s="1235">
        <v>5430649</v>
      </c>
      <c r="AJ6" s="1235">
        <v>7185702</v>
      </c>
      <c r="AK6" s="1235">
        <v>5576038</v>
      </c>
      <c r="AL6" s="1235">
        <v>5217581</v>
      </c>
      <c r="AM6" s="1235">
        <v>5980306</v>
      </c>
      <c r="AN6" s="1235">
        <v>5385116</v>
      </c>
      <c r="AO6" s="1235">
        <v>5476327</v>
      </c>
      <c r="AP6" s="1235">
        <v>5381144</v>
      </c>
      <c r="AQ6" s="1235">
        <v>5583771</v>
      </c>
      <c r="AR6" s="1236">
        <v>5722712</v>
      </c>
      <c r="AS6" s="1236">
        <v>5278224</v>
      </c>
      <c r="AT6" s="1236">
        <v>5641964</v>
      </c>
      <c r="AU6" s="1236">
        <v>5639078</v>
      </c>
      <c r="AV6" s="1236">
        <v>7340347</v>
      </c>
      <c r="AW6" s="1236">
        <v>5541738</v>
      </c>
      <c r="AX6" s="1236">
        <v>5436047</v>
      </c>
      <c r="AY6" s="1236">
        <v>5734387</v>
      </c>
      <c r="AZ6" s="1237">
        <v>5520603</v>
      </c>
      <c r="BA6" s="1237">
        <v>6001113</v>
      </c>
      <c r="BB6" s="1237">
        <v>5408488</v>
      </c>
      <c r="BC6" s="1237">
        <v>5762671</v>
      </c>
      <c r="BD6" s="1237">
        <v>6034651</v>
      </c>
      <c r="BE6" s="1237">
        <v>5574065</v>
      </c>
      <c r="BF6" s="1237">
        <v>6189540</v>
      </c>
      <c r="BG6" s="1237">
        <v>5990000</v>
      </c>
      <c r="BH6" s="1236">
        <v>8031505</v>
      </c>
      <c r="BI6" s="1236">
        <v>6197949</v>
      </c>
      <c r="BJ6" s="1236">
        <v>5467258</v>
      </c>
      <c r="BK6" s="1236">
        <v>6180864</v>
      </c>
      <c r="BL6" s="1236">
        <v>5874355</v>
      </c>
      <c r="BM6" s="1236">
        <v>6477234</v>
      </c>
      <c r="BN6" s="1236">
        <v>5857453</v>
      </c>
      <c r="BO6" s="1236">
        <v>6305140</v>
      </c>
      <c r="BP6" s="1236">
        <f>6311254+66962</f>
        <v>6378216</v>
      </c>
      <c r="BQ6" s="1236">
        <f>5993041+63646</f>
        <v>6056687</v>
      </c>
      <c r="BR6" s="1261">
        <f>6686559+67856</f>
        <v>6754415</v>
      </c>
      <c r="BS6" s="1261">
        <f>6303813+64631</f>
        <v>6368444</v>
      </c>
      <c r="BT6" s="1262">
        <f>8120753+61058</f>
        <v>8181811</v>
      </c>
      <c r="BU6" s="1262">
        <f>6325431+57694</f>
        <v>6383125</v>
      </c>
      <c r="BV6" s="1262">
        <f>6052667+56966</f>
        <v>6109633</v>
      </c>
      <c r="BW6" s="1263">
        <f>6916473+63218</f>
        <v>6979691</v>
      </c>
      <c r="BX6" s="1263">
        <f>6719069+62125</f>
        <v>6781194</v>
      </c>
      <c r="BY6" s="1263">
        <f>7105494+64660</f>
        <v>7170154</v>
      </c>
      <c r="BZ6" s="1263">
        <f>6197143+59202</f>
        <v>6256345</v>
      </c>
      <c r="CA6" s="1264">
        <f>7027972+64483</f>
        <v>7092455</v>
      </c>
      <c r="CB6" s="1263">
        <v>6979838</v>
      </c>
      <c r="CC6" s="1265">
        <v>6511710</v>
      </c>
      <c r="CD6" s="1266">
        <v>7300253</v>
      </c>
      <c r="CE6" s="1266">
        <v>6950183</v>
      </c>
      <c r="CF6" s="1267">
        <v>8741586</v>
      </c>
      <c r="CG6" s="1268">
        <v>6933706</v>
      </c>
      <c r="CH6" s="1268">
        <v>6547750</v>
      </c>
      <c r="CI6" s="1269">
        <v>7382070</v>
      </c>
      <c r="CJ6" s="1268">
        <v>7541784</v>
      </c>
      <c r="CK6" s="1268">
        <v>7489177</v>
      </c>
      <c r="CL6" s="1268">
        <v>6826339</v>
      </c>
      <c r="CM6" s="1268">
        <v>7573108</v>
      </c>
      <c r="CN6" s="1268">
        <v>7493801</v>
      </c>
      <c r="CO6" s="1268">
        <v>7230248</v>
      </c>
      <c r="CP6" s="1268">
        <v>7884889</v>
      </c>
      <c r="CQ6" s="1268">
        <v>7291162</v>
      </c>
      <c r="CR6" s="1268">
        <v>9844856</v>
      </c>
      <c r="CS6" s="1268">
        <v>7816420</v>
      </c>
      <c r="CT6" s="1268">
        <v>7442364</v>
      </c>
      <c r="CU6" s="1268">
        <v>6161186</v>
      </c>
      <c r="CV6" s="1270">
        <v>3476151</v>
      </c>
      <c r="CW6" s="1270">
        <v>4918106</v>
      </c>
      <c r="CX6" s="1270">
        <v>7209048</v>
      </c>
      <c r="CY6" s="1270">
        <v>7512766</v>
      </c>
      <c r="CZ6" s="1270">
        <v>7698972</v>
      </c>
      <c r="DA6" s="1270">
        <v>7498068</v>
      </c>
      <c r="DB6" s="1270">
        <v>7944895</v>
      </c>
      <c r="DC6" s="1270">
        <v>7996753</v>
      </c>
      <c r="DD6" s="1270">
        <v>10479089</v>
      </c>
      <c r="DE6" s="1270">
        <v>7580807</v>
      </c>
      <c r="DF6" s="1270">
        <v>7574366</v>
      </c>
      <c r="DG6" s="1270">
        <v>6141863</v>
      </c>
      <c r="DH6" s="1270">
        <v>6034299</v>
      </c>
      <c r="DI6" s="1270">
        <v>8229121</v>
      </c>
      <c r="DJ6" s="1270">
        <v>7636198</v>
      </c>
      <c r="DK6" s="1270">
        <v>8219719</v>
      </c>
      <c r="DL6" s="1270">
        <v>8533111</v>
      </c>
      <c r="DM6" s="1246">
        <v>8227080</v>
      </c>
      <c r="DN6" s="1246">
        <v>8832962</v>
      </c>
      <c r="DO6" s="1246">
        <v>9124192</v>
      </c>
    </row>
    <row r="7" spans="1:119" s="1279" customFormat="1" x14ac:dyDescent="0.25">
      <c r="A7" s="1234" t="s">
        <v>3443</v>
      </c>
      <c r="B7" s="1271">
        <v>9717.9310000000005</v>
      </c>
      <c r="C7" s="1271">
        <v>8695.5310000000009</v>
      </c>
      <c r="D7" s="1271">
        <v>9537</v>
      </c>
      <c r="E7" s="1271">
        <v>9328.3799999999992</v>
      </c>
      <c r="F7" s="1271">
        <v>9365.3790000000008</v>
      </c>
      <c r="G7" s="1271">
        <v>8566.6859999999997</v>
      </c>
      <c r="H7" s="1271">
        <v>9187.1509999999998</v>
      </c>
      <c r="I7" s="1271">
        <v>9327.4629999999997</v>
      </c>
      <c r="J7" s="1271">
        <v>8899.0619999999999</v>
      </c>
      <c r="K7" s="1271">
        <v>10019.85</v>
      </c>
      <c r="L7" s="1271">
        <v>9953.0740000000005</v>
      </c>
      <c r="M7" s="1271">
        <v>14412.458000000001</v>
      </c>
      <c r="N7" s="1271">
        <v>10301.35</v>
      </c>
      <c r="O7" s="1271">
        <v>9300.4850000000006</v>
      </c>
      <c r="P7" s="1271">
        <v>10679.24</v>
      </c>
      <c r="Q7" s="1271">
        <v>11267.702789999999</v>
      </c>
      <c r="R7" s="1271">
        <v>9276.9660000000003</v>
      </c>
      <c r="S7" s="1271">
        <v>10612.598168220002</v>
      </c>
      <c r="T7" s="1271">
        <v>10549.572</v>
      </c>
      <c r="U7" s="1271">
        <v>9942</v>
      </c>
      <c r="V7" s="1271">
        <v>10729.645</v>
      </c>
      <c r="W7" s="1271">
        <v>10840.106</v>
      </c>
      <c r="X7" s="1271">
        <v>15747.023999999999</v>
      </c>
      <c r="Y7" s="1271">
        <v>11116.937</v>
      </c>
      <c r="Z7" s="1271">
        <v>12597.385472538999</v>
      </c>
      <c r="AA7" s="1271">
        <v>11425</v>
      </c>
      <c r="AB7" s="1271">
        <v>11616.532999999999</v>
      </c>
      <c r="AC7" s="1271">
        <v>11411.8463010512</v>
      </c>
      <c r="AD7" s="1271">
        <v>10729.509122245256</v>
      </c>
      <c r="AE7" s="1271">
        <v>11263.006257917899</v>
      </c>
      <c r="AF7" s="1271">
        <v>10996.251</v>
      </c>
      <c r="AG7" s="1271">
        <v>10655</v>
      </c>
      <c r="AH7" s="1271">
        <v>11325.603999999999</v>
      </c>
      <c r="AI7" s="1271">
        <v>11628.968000000001</v>
      </c>
      <c r="AJ7" s="1271">
        <v>17038.289164287296</v>
      </c>
      <c r="AK7" s="1271">
        <v>11990.63</v>
      </c>
      <c r="AL7" s="1271">
        <v>11039</v>
      </c>
      <c r="AM7" s="1271">
        <v>12689.204079463199</v>
      </c>
      <c r="AN7" s="1271">
        <v>11416</v>
      </c>
      <c r="AO7" s="1271">
        <v>11568.88887716</v>
      </c>
      <c r="AP7" s="1271">
        <v>11032.510690999999</v>
      </c>
      <c r="AQ7" s="1271">
        <v>11767</v>
      </c>
      <c r="AR7" s="1236">
        <v>12212</v>
      </c>
      <c r="AS7" s="1236">
        <v>10979.015160000001</v>
      </c>
      <c r="AT7" s="1236">
        <v>12170</v>
      </c>
      <c r="AU7" s="1236">
        <v>12319</v>
      </c>
      <c r="AV7" s="1236">
        <v>17686.962684089995</v>
      </c>
      <c r="AW7" s="1236">
        <v>12299.68105725</v>
      </c>
      <c r="AX7" s="1236">
        <v>11863</v>
      </c>
      <c r="AY7" s="1236">
        <v>12300</v>
      </c>
      <c r="AZ7" s="1237">
        <v>12047</v>
      </c>
      <c r="BA7" s="1237">
        <v>12894.22292939</v>
      </c>
      <c r="BB7" s="1237">
        <v>11442</v>
      </c>
      <c r="BC7" s="1237">
        <v>12705.697960490001</v>
      </c>
      <c r="BD7" s="1237">
        <v>13047</v>
      </c>
      <c r="BE7" s="1237">
        <v>11945</v>
      </c>
      <c r="BF7" s="1237">
        <v>13772.597298999999</v>
      </c>
      <c r="BG7" s="1237">
        <v>13412</v>
      </c>
      <c r="BH7" s="1236">
        <v>19581.846663389999</v>
      </c>
      <c r="BI7" s="1236">
        <v>13905</v>
      </c>
      <c r="BJ7" s="1236">
        <v>12044.143946</v>
      </c>
      <c r="BK7" s="1236">
        <v>13521</v>
      </c>
      <c r="BL7" s="1236">
        <v>12691.390219000001</v>
      </c>
      <c r="BM7" s="1236">
        <v>13828</v>
      </c>
      <c r="BN7" s="1236">
        <v>12433.66978</v>
      </c>
      <c r="BO7" s="1236">
        <v>13739</v>
      </c>
      <c r="BP7" s="1236">
        <f>13727+105</f>
        <v>13832</v>
      </c>
      <c r="BQ7" s="1236">
        <f>12820+108</f>
        <v>12928</v>
      </c>
      <c r="BR7" s="1236">
        <f>14708+111</f>
        <v>14819</v>
      </c>
      <c r="BS7" s="1236">
        <f>14231+106</f>
        <v>14337</v>
      </c>
      <c r="BT7" s="1239">
        <f>19548+112</f>
        <v>19660</v>
      </c>
      <c r="BU7" s="1239">
        <f>13990+95</f>
        <v>14085</v>
      </c>
      <c r="BV7" s="1239">
        <f>13355+98</f>
        <v>13453</v>
      </c>
      <c r="BW7" s="1240">
        <f>15237+109</f>
        <v>15346</v>
      </c>
      <c r="BX7" s="1240">
        <f>14669+107</f>
        <v>14776</v>
      </c>
      <c r="BY7" s="1240">
        <f>15065+111</f>
        <v>15176</v>
      </c>
      <c r="BZ7" s="1272">
        <f>13173+113</f>
        <v>13286</v>
      </c>
      <c r="CA7" s="1240">
        <f>15250+101</f>
        <v>15351</v>
      </c>
      <c r="CB7" s="1240">
        <v>15464</v>
      </c>
      <c r="CC7" s="1273">
        <v>13939.955345520002</v>
      </c>
      <c r="CD7" s="1274">
        <v>16100.230820569999</v>
      </c>
      <c r="CE7" s="1274">
        <v>15625.218124000001</v>
      </c>
      <c r="CF7" s="1275">
        <v>20245.2136058</v>
      </c>
      <c r="CG7" s="1276">
        <v>14985.75747522</v>
      </c>
      <c r="CH7" s="1276">
        <v>14321.07014962</v>
      </c>
      <c r="CI7" s="1277">
        <v>15859.207719</v>
      </c>
      <c r="CJ7" s="1276">
        <v>16597.99111662</v>
      </c>
      <c r="CK7" s="1276">
        <v>16490</v>
      </c>
      <c r="CL7" s="1276">
        <v>14988</v>
      </c>
      <c r="CM7" s="1276">
        <v>16605.33842344</v>
      </c>
      <c r="CN7" s="1276">
        <v>17028</v>
      </c>
      <c r="CO7" s="1276">
        <v>15798</v>
      </c>
      <c r="CP7" s="1276">
        <v>17735</v>
      </c>
      <c r="CQ7" s="1276">
        <v>16416</v>
      </c>
      <c r="CR7" s="1276">
        <v>24501</v>
      </c>
      <c r="CS7" s="1276">
        <v>17953</v>
      </c>
      <c r="CT7" s="1276">
        <v>16778.473102507</v>
      </c>
      <c r="CU7" s="1276">
        <v>13821.229783999999</v>
      </c>
      <c r="CV7" s="1278">
        <v>8216</v>
      </c>
      <c r="CW7" s="1278">
        <v>12148</v>
      </c>
      <c r="CX7" s="1278">
        <v>15959</v>
      </c>
      <c r="CY7" s="1278">
        <v>16871</v>
      </c>
      <c r="CZ7" s="1278">
        <v>16727</v>
      </c>
      <c r="DA7" s="1278">
        <v>15972</v>
      </c>
      <c r="DB7" s="1278">
        <v>17293</v>
      </c>
      <c r="DC7" s="1278">
        <v>17079</v>
      </c>
      <c r="DD7" s="1278">
        <v>24877</v>
      </c>
      <c r="DE7" s="1278">
        <v>15687</v>
      </c>
      <c r="DF7" s="1278">
        <v>15938.779851740001</v>
      </c>
      <c r="DG7" s="1278">
        <v>13945.647660879999</v>
      </c>
      <c r="DH7" s="1278">
        <v>13723.7106331</v>
      </c>
      <c r="DI7" s="1278">
        <v>18400.447380220001</v>
      </c>
      <c r="DJ7" s="1278">
        <v>17149.96368705</v>
      </c>
      <c r="DK7" s="1278">
        <v>18798.336584919998</v>
      </c>
      <c r="DL7" s="1278">
        <v>19152.219512119998</v>
      </c>
      <c r="DM7" s="1278">
        <v>18435.479080000001</v>
      </c>
      <c r="DN7" s="1278">
        <v>21520.303264740003</v>
      </c>
      <c r="DO7" s="1278">
        <v>23256.470315189999</v>
      </c>
    </row>
    <row r="8" spans="1:119" s="1279" customFormat="1" ht="19.5" thickBot="1" x14ac:dyDescent="0.3">
      <c r="A8" s="1234"/>
      <c r="B8" s="1271"/>
      <c r="C8" s="1271"/>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1271"/>
      <c r="AM8" s="1271"/>
      <c r="AN8" s="1271"/>
      <c r="AO8" s="1271"/>
      <c r="AP8" s="1271"/>
      <c r="AQ8" s="1271"/>
      <c r="AR8" s="1236"/>
      <c r="AS8" s="1236"/>
      <c r="AT8" s="1236"/>
      <c r="AU8" s="1236"/>
      <c r="AV8" s="1236"/>
      <c r="AW8" s="1236"/>
      <c r="AX8" s="1236"/>
      <c r="AY8" s="1236"/>
      <c r="AZ8" s="1237"/>
      <c r="BA8" s="1237"/>
      <c r="BB8" s="1237"/>
      <c r="BC8" s="1237"/>
      <c r="BD8" s="1237"/>
      <c r="BE8" s="1237"/>
      <c r="BF8" s="1237"/>
      <c r="BG8" s="1237"/>
      <c r="BH8" s="1280"/>
      <c r="BI8" s="1280"/>
      <c r="BJ8" s="1280"/>
      <c r="BK8" s="1280"/>
      <c r="BL8" s="1280"/>
      <c r="BM8" s="1280"/>
      <c r="BN8" s="1280"/>
      <c r="BO8" s="1280"/>
      <c r="BP8" s="1280"/>
      <c r="BQ8" s="1280"/>
      <c r="BR8" s="1281"/>
      <c r="BS8" s="1281"/>
      <c r="BT8" s="1282"/>
      <c r="BU8" s="1282"/>
      <c r="BV8" s="1282"/>
      <c r="BW8" s="1283"/>
      <c r="BX8" s="1283"/>
      <c r="BY8" s="1283"/>
      <c r="BZ8" s="1283"/>
      <c r="CA8" s="1284"/>
      <c r="CB8" s="1283"/>
      <c r="CC8" s="1283"/>
      <c r="CD8" s="1285"/>
      <c r="CE8" s="1285"/>
      <c r="CF8" s="1286"/>
      <c r="CG8" s="1282"/>
      <c r="CH8" s="1282"/>
      <c r="CI8" s="1287"/>
      <c r="CJ8" s="1282"/>
      <c r="CK8" s="1282"/>
      <c r="CL8" s="1282"/>
      <c r="CM8" s="1282"/>
      <c r="CN8" s="1282"/>
      <c r="CO8" s="1282"/>
      <c r="CP8" s="1282"/>
      <c r="CQ8" s="1282"/>
      <c r="CR8" s="1282"/>
      <c r="CS8" s="1282"/>
      <c r="CT8" s="1282"/>
      <c r="CU8" s="1282"/>
      <c r="CV8" s="1288"/>
      <c r="CW8" s="1288"/>
      <c r="CX8" s="1288"/>
      <c r="CY8" s="1288"/>
      <c r="CZ8" s="1288"/>
      <c r="DA8" s="1288"/>
      <c r="DB8" s="1288"/>
      <c r="DC8" s="1288"/>
      <c r="DD8" s="1288"/>
      <c r="DE8" s="1288"/>
      <c r="DF8" s="1288"/>
      <c r="DG8" s="1288"/>
      <c r="DH8" s="1288"/>
      <c r="DI8" s="1288"/>
      <c r="DJ8" s="1288"/>
      <c r="DK8" s="1288"/>
      <c r="DL8" s="1288"/>
      <c r="DM8" s="1288"/>
      <c r="DN8" s="1288"/>
      <c r="DO8" s="1288"/>
    </row>
    <row r="9" spans="1:119" s="1247" customFormat="1" ht="19.5" thickTop="1" x14ac:dyDescent="0.25">
      <c r="A9" s="1234" t="s">
        <v>3444</v>
      </c>
      <c r="B9" s="1235"/>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c r="AO9" s="1235"/>
      <c r="AP9" s="1235"/>
      <c r="AQ9" s="1235"/>
      <c r="AR9" s="1236"/>
      <c r="AS9" s="1236"/>
      <c r="AT9" s="1236"/>
      <c r="AU9" s="1236"/>
      <c r="AV9" s="1236"/>
      <c r="AW9" s="1236"/>
      <c r="AX9" s="1236"/>
      <c r="AY9" s="1236"/>
      <c r="AZ9" s="1237"/>
      <c r="BA9" s="1237"/>
      <c r="BB9" s="1237"/>
      <c r="BC9" s="1237"/>
      <c r="BD9" s="1237"/>
      <c r="BE9" s="1237"/>
      <c r="BF9" s="1237"/>
      <c r="BG9" s="1237"/>
      <c r="BH9" s="1236"/>
      <c r="BI9" s="1236"/>
      <c r="BJ9" s="1236"/>
      <c r="BK9" s="1236"/>
      <c r="BL9" s="1236"/>
      <c r="BM9" s="1236"/>
      <c r="BN9" s="1236"/>
      <c r="BO9" s="1236"/>
      <c r="BP9" s="1236"/>
      <c r="BQ9" s="1236"/>
      <c r="BR9" s="1236"/>
      <c r="BS9" s="1236"/>
      <c r="BT9" s="1239"/>
      <c r="BU9" s="1239"/>
      <c r="BV9" s="1239"/>
      <c r="BW9" s="1240"/>
      <c r="BX9" s="1240"/>
      <c r="BY9" s="1240"/>
      <c r="BZ9" s="1240"/>
      <c r="CA9" s="1240"/>
      <c r="CB9" s="1240"/>
      <c r="CC9" s="1240"/>
      <c r="CD9" s="1241"/>
      <c r="CE9" s="1241"/>
      <c r="CF9" s="1242"/>
      <c r="CG9" s="1239"/>
      <c r="CH9" s="1239"/>
      <c r="CI9" s="1289"/>
      <c r="CJ9" s="1239"/>
      <c r="CK9" s="1239"/>
      <c r="CL9" s="1239"/>
      <c r="CM9" s="1239"/>
      <c r="CN9" s="1239"/>
      <c r="CO9" s="1239"/>
      <c r="CP9" s="1239"/>
      <c r="CQ9" s="1239"/>
      <c r="CR9" s="1239"/>
      <c r="CS9" s="1239"/>
      <c r="CT9" s="1239"/>
      <c r="CU9" s="1239"/>
      <c r="CV9" s="1290"/>
      <c r="CW9" s="1290"/>
      <c r="CX9" s="1290"/>
      <c r="CY9" s="1290"/>
      <c r="CZ9" s="1290"/>
      <c r="DA9" s="1290"/>
      <c r="DB9" s="1290"/>
      <c r="DC9" s="1290"/>
      <c r="DD9" s="1290"/>
      <c r="DE9" s="1290"/>
      <c r="DF9" s="1290"/>
      <c r="DG9" s="1290"/>
      <c r="DH9" s="1290"/>
      <c r="DI9" s="1290"/>
      <c r="DJ9" s="1290"/>
      <c r="DK9" s="1290"/>
      <c r="DL9" s="1290"/>
      <c r="DM9" s="1290"/>
      <c r="DN9" s="1290"/>
      <c r="DO9" s="1290"/>
    </row>
    <row r="10" spans="1:119" s="1279" customFormat="1" x14ac:dyDescent="0.25">
      <c r="A10" s="1234" t="s">
        <v>3445</v>
      </c>
      <c r="B10" s="1271">
        <v>217833</v>
      </c>
      <c r="C10" s="1271">
        <v>218440</v>
      </c>
      <c r="D10" s="1271">
        <v>220363</v>
      </c>
      <c r="E10" s="1271">
        <v>222289</v>
      </c>
      <c r="F10" s="1271">
        <v>223633</v>
      </c>
      <c r="G10" s="1271">
        <v>226293</v>
      </c>
      <c r="H10" s="1271">
        <v>228062</v>
      </c>
      <c r="I10" s="1271">
        <v>230520</v>
      </c>
      <c r="J10" s="1271">
        <v>232313</v>
      </c>
      <c r="K10" s="1271">
        <v>234282</v>
      </c>
      <c r="L10" s="1271">
        <v>236503</v>
      </c>
      <c r="M10" s="1271">
        <v>237812</v>
      </c>
      <c r="N10" s="1271">
        <v>239431</v>
      </c>
      <c r="O10" s="1271">
        <v>240890</v>
      </c>
      <c r="P10" s="1271">
        <v>243148</v>
      </c>
      <c r="Q10" s="1271">
        <v>247861</v>
      </c>
      <c r="R10" s="1271">
        <v>249000</v>
      </c>
      <c r="S10" s="1271">
        <v>248770</v>
      </c>
      <c r="T10" s="1271">
        <v>249862</v>
      </c>
      <c r="U10" s="1271">
        <v>249642</v>
      </c>
      <c r="V10" s="1271">
        <v>250272</v>
      </c>
      <c r="W10" s="1271">
        <v>257682</v>
      </c>
      <c r="X10" s="1271">
        <v>252165</v>
      </c>
      <c r="Y10" s="1271">
        <v>252070</v>
      </c>
      <c r="Z10" s="1271">
        <v>252161</v>
      </c>
      <c r="AA10" s="1271">
        <v>252895</v>
      </c>
      <c r="AB10" s="1271">
        <v>252541</v>
      </c>
      <c r="AC10" s="1271">
        <v>252930</v>
      </c>
      <c r="AD10" s="1271">
        <v>253033</v>
      </c>
      <c r="AE10" s="1271">
        <v>253289</v>
      </c>
      <c r="AF10" s="1271">
        <v>252512</v>
      </c>
      <c r="AG10" s="1271">
        <v>252682</v>
      </c>
      <c r="AH10" s="1271">
        <v>252812</v>
      </c>
      <c r="AI10" s="1271">
        <v>252541</v>
      </c>
      <c r="AJ10" s="1271">
        <v>250726</v>
      </c>
      <c r="AK10" s="1271">
        <v>265937</v>
      </c>
      <c r="AL10" s="1271">
        <v>266358</v>
      </c>
      <c r="AM10" s="1271">
        <v>266642</v>
      </c>
      <c r="AN10" s="1271">
        <v>266410</v>
      </c>
      <c r="AO10" s="1271">
        <v>268626</v>
      </c>
      <c r="AP10" s="1271">
        <v>267241</v>
      </c>
      <c r="AQ10" s="1271">
        <v>268192</v>
      </c>
      <c r="AR10" s="1236">
        <v>269386</v>
      </c>
      <c r="AS10" s="1236">
        <v>268893</v>
      </c>
      <c r="AT10" s="1236">
        <v>265119</v>
      </c>
      <c r="AU10" s="1236">
        <v>265161</v>
      </c>
      <c r="AV10" s="1236">
        <v>268819</v>
      </c>
      <c r="AW10" s="1236">
        <v>265463</v>
      </c>
      <c r="AX10" s="1236">
        <v>265728</v>
      </c>
      <c r="AY10" s="1236">
        <v>266566</v>
      </c>
      <c r="AZ10" s="1237">
        <v>256809</v>
      </c>
      <c r="BA10" s="1237">
        <v>258179</v>
      </c>
      <c r="BB10" s="1237">
        <v>257767</v>
      </c>
      <c r="BC10" s="1237">
        <v>257823</v>
      </c>
      <c r="BD10" s="1237">
        <v>258048</v>
      </c>
      <c r="BE10" s="1237">
        <v>258048</v>
      </c>
      <c r="BF10" s="1237">
        <v>258162</v>
      </c>
      <c r="BG10" s="1237">
        <v>257569</v>
      </c>
      <c r="BH10" s="1236">
        <v>257866</v>
      </c>
      <c r="BI10" s="1236">
        <v>257845</v>
      </c>
      <c r="BJ10" s="1236">
        <v>257514</v>
      </c>
      <c r="BK10" s="1236">
        <v>257969</v>
      </c>
      <c r="BL10" s="1236">
        <v>257460</v>
      </c>
      <c r="BM10" s="1236">
        <v>259008</v>
      </c>
      <c r="BN10" s="1236">
        <v>257833</v>
      </c>
      <c r="BO10" s="1236">
        <v>258194</v>
      </c>
      <c r="BP10" s="1236">
        <f>257036+49609</f>
        <v>306645</v>
      </c>
      <c r="BQ10" s="1236">
        <f>256544+48940</f>
        <v>305484</v>
      </c>
      <c r="BR10" s="1236">
        <f>256745+48383</f>
        <v>305128</v>
      </c>
      <c r="BS10" s="1236">
        <f>256160+47756</f>
        <v>303916</v>
      </c>
      <c r="BT10" s="1239">
        <f>255778+47079</f>
        <v>302857</v>
      </c>
      <c r="BU10" s="1239">
        <f>253668+46487</f>
        <v>300155</v>
      </c>
      <c r="BV10" s="1239">
        <f>255385+46126</f>
        <v>301511</v>
      </c>
      <c r="BW10" s="1240">
        <f>255892+45412</f>
        <v>301304</v>
      </c>
      <c r="BX10" s="1240">
        <f>256179+44943</f>
        <v>301122</v>
      </c>
      <c r="BY10" s="1240">
        <f>256656+44560</f>
        <v>301216</v>
      </c>
      <c r="BZ10" s="1240">
        <f>258056+44133</f>
        <v>302189</v>
      </c>
      <c r="CA10" s="1273">
        <f>259816+43374</f>
        <v>303190</v>
      </c>
      <c r="CB10" s="1273">
        <v>302654</v>
      </c>
      <c r="CC10" s="1273">
        <v>303052</v>
      </c>
      <c r="CD10" s="1274">
        <v>302009</v>
      </c>
      <c r="CE10" s="1274">
        <v>295741</v>
      </c>
      <c r="CF10" s="1275">
        <v>296795</v>
      </c>
      <c r="CG10" s="1276">
        <v>296235</v>
      </c>
      <c r="CH10" s="1276">
        <v>299978</v>
      </c>
      <c r="CI10" s="1277">
        <v>300165</v>
      </c>
      <c r="CJ10" s="1276">
        <v>301152</v>
      </c>
      <c r="CK10" s="1276">
        <v>301585</v>
      </c>
      <c r="CL10" s="1276">
        <v>297330</v>
      </c>
      <c r="CM10" s="1276">
        <v>300645</v>
      </c>
      <c r="CN10" s="1276">
        <v>300739</v>
      </c>
      <c r="CO10" s="1276">
        <v>300175</v>
      </c>
      <c r="CP10" s="1276">
        <v>300776</v>
      </c>
      <c r="CQ10" s="1276">
        <v>298907</v>
      </c>
      <c r="CR10" s="1276">
        <v>298187</v>
      </c>
      <c r="CS10" s="1276">
        <v>297404</v>
      </c>
      <c r="CT10" s="1276">
        <v>297210</v>
      </c>
      <c r="CU10" s="1276">
        <v>260651</v>
      </c>
      <c r="CV10" s="1278">
        <v>265603</v>
      </c>
      <c r="CW10" s="1278">
        <v>265719</v>
      </c>
      <c r="CX10" s="1278">
        <v>265246</v>
      </c>
      <c r="CY10" s="1278">
        <v>266430</v>
      </c>
      <c r="CZ10" s="1278">
        <v>268081</v>
      </c>
      <c r="DA10" s="1278">
        <v>267473</v>
      </c>
      <c r="DB10" s="1278">
        <v>273870</v>
      </c>
      <c r="DC10" s="1278">
        <v>276020</v>
      </c>
      <c r="DD10" s="1278">
        <v>274906</v>
      </c>
      <c r="DE10" s="1278">
        <v>279711</v>
      </c>
      <c r="DF10" s="1278">
        <v>279869</v>
      </c>
      <c r="DG10" s="1278">
        <v>274691</v>
      </c>
      <c r="DH10" s="1278">
        <v>271695</v>
      </c>
      <c r="DI10" s="1278">
        <v>270864</v>
      </c>
      <c r="DJ10" s="1278">
        <v>269875</v>
      </c>
      <c r="DK10" s="1278">
        <v>269082</v>
      </c>
      <c r="DL10" s="1278">
        <v>263667</v>
      </c>
      <c r="DM10" s="1278">
        <v>260166</v>
      </c>
      <c r="DN10" s="1278">
        <v>256757</v>
      </c>
      <c r="DO10" s="1278">
        <v>250453</v>
      </c>
    </row>
    <row r="11" spans="1:119" s="1247" customFormat="1" x14ac:dyDescent="0.25">
      <c r="A11" s="1234" t="s">
        <v>3446</v>
      </c>
      <c r="B11" s="1235">
        <v>1125462</v>
      </c>
      <c r="C11" s="1235">
        <v>1123191</v>
      </c>
      <c r="D11" s="1235">
        <v>1131773</v>
      </c>
      <c r="E11" s="1235">
        <v>1137796</v>
      </c>
      <c r="F11" s="1235">
        <v>1145652</v>
      </c>
      <c r="G11" s="1235">
        <v>1152561</v>
      </c>
      <c r="H11" s="1235">
        <v>1158333</v>
      </c>
      <c r="I11" s="1235">
        <v>1156033</v>
      </c>
      <c r="J11" s="1235">
        <v>1160146</v>
      </c>
      <c r="K11" s="1235">
        <v>1166886</v>
      </c>
      <c r="L11" s="1235">
        <v>1173671</v>
      </c>
      <c r="M11" s="1235">
        <v>1172152</v>
      </c>
      <c r="N11" s="1235">
        <v>1179490</v>
      </c>
      <c r="O11" s="1235">
        <v>1183780</v>
      </c>
      <c r="P11" s="1235">
        <v>1182678</v>
      </c>
      <c r="Q11" s="1235">
        <v>1183040</v>
      </c>
      <c r="R11" s="1235">
        <v>1190074</v>
      </c>
      <c r="S11" s="1235">
        <v>1195802</v>
      </c>
      <c r="T11" s="1235">
        <v>1180108</v>
      </c>
      <c r="U11" s="1235">
        <v>1187521</v>
      </c>
      <c r="V11" s="1235">
        <v>1191561</v>
      </c>
      <c r="W11" s="1235">
        <v>1201494</v>
      </c>
      <c r="X11" s="1235">
        <f>1175622+37972</f>
        <v>1213594</v>
      </c>
      <c r="Y11" s="1235">
        <f>1184810+38424</f>
        <v>1223234</v>
      </c>
      <c r="Z11" s="1235">
        <v>1226926</v>
      </c>
      <c r="AA11" s="1235">
        <v>1236622</v>
      </c>
      <c r="AB11" s="1235">
        <v>1248579</v>
      </c>
      <c r="AC11" s="1235">
        <v>1259241</v>
      </c>
      <c r="AD11" s="1235">
        <v>1271746</v>
      </c>
      <c r="AE11" s="1235">
        <v>1280600</v>
      </c>
      <c r="AF11" s="1235">
        <v>1292888</v>
      </c>
      <c r="AG11" s="1235">
        <v>1303518</v>
      </c>
      <c r="AH11" s="1235">
        <v>1303973</v>
      </c>
      <c r="AI11" s="1235">
        <v>1307517</v>
      </c>
      <c r="AJ11" s="1235">
        <v>1311014</v>
      </c>
      <c r="AK11" s="1235">
        <v>1317748</v>
      </c>
      <c r="AL11" s="1235">
        <v>1306992</v>
      </c>
      <c r="AM11" s="1235">
        <v>1317885</v>
      </c>
      <c r="AN11" s="1235">
        <v>1321883</v>
      </c>
      <c r="AO11" s="1235">
        <v>1332786</v>
      </c>
      <c r="AP11" s="1235">
        <f>1238424+98349</f>
        <v>1336773</v>
      </c>
      <c r="AQ11" s="1235">
        <v>1350469</v>
      </c>
      <c r="AR11" s="1236">
        <v>1350319</v>
      </c>
      <c r="AS11" s="1236">
        <v>1370899</v>
      </c>
      <c r="AT11" s="1236">
        <v>1384618</v>
      </c>
      <c r="AU11" s="1236">
        <v>1395334</v>
      </c>
      <c r="AV11" s="1236">
        <v>1401132</v>
      </c>
      <c r="AW11" s="1236">
        <v>1413190</v>
      </c>
      <c r="AX11" s="1236">
        <v>1429076</v>
      </c>
      <c r="AY11" s="1236">
        <v>1428073</v>
      </c>
      <c r="AZ11" s="1237">
        <v>1400973</v>
      </c>
      <c r="BA11" s="1237">
        <v>1417480</v>
      </c>
      <c r="BB11" s="1237">
        <v>1430146</v>
      </c>
      <c r="BC11" s="1237">
        <v>1436010</v>
      </c>
      <c r="BD11" s="1237">
        <v>1449564</v>
      </c>
      <c r="BE11" s="1237">
        <v>1410072</v>
      </c>
      <c r="BF11" s="1237">
        <v>1416629</v>
      </c>
      <c r="BG11" s="1237">
        <v>1427165</v>
      </c>
      <c r="BH11" s="1236">
        <v>1436119</v>
      </c>
      <c r="BI11" s="1236">
        <v>1446329</v>
      </c>
      <c r="BJ11" s="1236">
        <v>1545809</v>
      </c>
      <c r="BK11" s="1236">
        <v>1549002</v>
      </c>
      <c r="BL11" s="1236">
        <v>1554356</v>
      </c>
      <c r="BM11" s="1236">
        <v>1569785</v>
      </c>
      <c r="BN11" s="1236">
        <v>1560301</v>
      </c>
      <c r="BO11" s="1236">
        <v>1593696</v>
      </c>
      <c r="BP11" s="1291">
        <v>1454997</v>
      </c>
      <c r="BQ11" s="1291">
        <v>1452658</v>
      </c>
      <c r="BR11" s="1291">
        <v>1465265</v>
      </c>
      <c r="BS11" s="1291">
        <v>1448285</v>
      </c>
      <c r="BT11" s="1276">
        <v>1444482</v>
      </c>
      <c r="BU11" s="1276">
        <v>1444867</v>
      </c>
      <c r="BV11" s="1239">
        <v>1439143</v>
      </c>
      <c r="BW11" s="1273">
        <v>1439324</v>
      </c>
      <c r="BX11" s="1273">
        <v>1439132</v>
      </c>
      <c r="BY11" s="1273">
        <v>1448316</v>
      </c>
      <c r="BZ11" s="1240">
        <v>1434389</v>
      </c>
      <c r="CA11" s="1273">
        <v>1437998</v>
      </c>
      <c r="CB11" s="1240">
        <v>1439280</v>
      </c>
      <c r="CC11" s="1273">
        <v>1437030</v>
      </c>
      <c r="CD11" s="1274">
        <v>1442721</v>
      </c>
      <c r="CE11" s="1274">
        <v>1444812</v>
      </c>
      <c r="CF11" s="1275">
        <v>1445700</v>
      </c>
      <c r="CG11" s="1276">
        <v>1415581</v>
      </c>
      <c r="CH11" s="1276">
        <v>1388703</v>
      </c>
      <c r="CI11" s="1277">
        <v>1355320</v>
      </c>
      <c r="CJ11" s="1276">
        <v>1357447</v>
      </c>
      <c r="CK11" s="1276">
        <v>1353605</v>
      </c>
      <c r="CL11" s="1276">
        <v>1340551</v>
      </c>
      <c r="CM11" s="1276">
        <v>1346178</v>
      </c>
      <c r="CN11" s="1276">
        <v>1353407</v>
      </c>
      <c r="CO11" s="1276">
        <v>1371582</v>
      </c>
      <c r="CP11" s="1276">
        <v>1377185</v>
      </c>
      <c r="CQ11" s="1276">
        <v>1381470</v>
      </c>
      <c r="CR11" s="1276">
        <v>1358477</v>
      </c>
      <c r="CS11" s="1276">
        <v>1366508</v>
      </c>
      <c r="CT11" s="1276">
        <v>1374665</v>
      </c>
      <c r="CU11" s="1276">
        <v>1380002</v>
      </c>
      <c r="CV11" s="1278">
        <v>1382211</v>
      </c>
      <c r="CW11" s="1278">
        <v>1388944</v>
      </c>
      <c r="CX11" s="1278">
        <v>1407220</v>
      </c>
      <c r="CY11" s="1278">
        <v>1420257</v>
      </c>
      <c r="CZ11" s="1278">
        <v>1428146</v>
      </c>
      <c r="DA11" s="1278">
        <v>1441318</v>
      </c>
      <c r="DB11" s="1278">
        <v>1451791</v>
      </c>
      <c r="DC11" s="1278">
        <v>1447086</v>
      </c>
      <c r="DD11" s="1278">
        <v>1458516</v>
      </c>
      <c r="DE11" s="1278">
        <v>1467024</v>
      </c>
      <c r="DF11" s="1278">
        <v>1455001</v>
      </c>
      <c r="DG11" s="1278">
        <v>1455302</v>
      </c>
      <c r="DH11" s="1278">
        <v>1465556</v>
      </c>
      <c r="DI11" s="1278">
        <v>1494942</v>
      </c>
      <c r="DJ11" s="1278">
        <v>1499759</v>
      </c>
      <c r="DK11" s="1278">
        <v>1498185</v>
      </c>
      <c r="DL11" s="1278">
        <v>1504064</v>
      </c>
      <c r="DM11" s="1278">
        <v>1514968</v>
      </c>
      <c r="DN11" s="1278">
        <v>1525039</v>
      </c>
      <c r="DO11" s="1278">
        <v>1513256</v>
      </c>
    </row>
    <row r="12" spans="1:119" s="1247" customFormat="1" x14ac:dyDescent="0.25">
      <c r="A12" s="1234" t="s">
        <v>3447</v>
      </c>
      <c r="B12" s="1235"/>
      <c r="C12" s="1235"/>
      <c r="D12" s="1235"/>
      <c r="E12" s="1235"/>
      <c r="F12" s="1235"/>
      <c r="G12" s="1235"/>
      <c r="H12" s="1235"/>
      <c r="I12" s="1235"/>
      <c r="J12" s="1235"/>
      <c r="K12" s="1235"/>
      <c r="L12" s="1235"/>
      <c r="M12" s="1235"/>
      <c r="N12" s="1235"/>
      <c r="O12" s="1235"/>
      <c r="P12" s="1235"/>
      <c r="Q12" s="1235"/>
      <c r="R12" s="1235"/>
      <c r="S12" s="1235"/>
      <c r="T12" s="1235"/>
      <c r="U12" s="1235"/>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6"/>
      <c r="AS12" s="1236"/>
      <c r="AT12" s="1236"/>
      <c r="AU12" s="1236"/>
      <c r="AV12" s="1236"/>
      <c r="AW12" s="1236"/>
      <c r="AX12" s="1236"/>
      <c r="AY12" s="1236"/>
      <c r="AZ12" s="1237"/>
      <c r="BA12" s="1237"/>
      <c r="BB12" s="1237"/>
      <c r="BC12" s="1237"/>
      <c r="BD12" s="1237"/>
      <c r="BE12" s="1237"/>
      <c r="BF12" s="1237"/>
      <c r="BG12" s="1237"/>
      <c r="BH12" s="1236"/>
      <c r="BI12" s="1236"/>
      <c r="BJ12" s="1236"/>
      <c r="BK12" s="1236"/>
      <c r="BL12" s="1236"/>
      <c r="BM12" s="1236"/>
      <c r="BN12" s="1236"/>
      <c r="BO12" s="1236"/>
      <c r="BP12" s="1291">
        <v>162495</v>
      </c>
      <c r="BQ12" s="1291">
        <v>164522</v>
      </c>
      <c r="BR12" s="1291">
        <v>166226</v>
      </c>
      <c r="BS12" s="1291">
        <v>167610</v>
      </c>
      <c r="BT12" s="1276">
        <v>169656</v>
      </c>
      <c r="BU12" s="1276">
        <v>170435</v>
      </c>
      <c r="BV12" s="1239">
        <v>173754</v>
      </c>
      <c r="BW12" s="1273">
        <v>174552</v>
      </c>
      <c r="BX12" s="1273">
        <v>176426</v>
      </c>
      <c r="BY12" s="1273">
        <v>178112</v>
      </c>
      <c r="BZ12" s="1240">
        <v>177586</v>
      </c>
      <c r="CA12" s="1273">
        <v>179710</v>
      </c>
      <c r="CB12" s="1273">
        <v>179554</v>
      </c>
      <c r="CC12" s="1273">
        <v>173699</v>
      </c>
      <c r="CD12" s="1274">
        <v>174865</v>
      </c>
      <c r="CE12" s="1274">
        <v>177205</v>
      </c>
      <c r="CF12" s="1275">
        <v>180111</v>
      </c>
      <c r="CG12" s="1276">
        <v>181804</v>
      </c>
      <c r="CH12" s="1276">
        <v>182453</v>
      </c>
      <c r="CI12" s="1277">
        <v>184220</v>
      </c>
      <c r="CJ12" s="1276">
        <v>186194</v>
      </c>
      <c r="CK12" s="1276">
        <v>186098</v>
      </c>
      <c r="CL12" s="1276">
        <v>186843</v>
      </c>
      <c r="CM12" s="1276">
        <v>186805</v>
      </c>
      <c r="CN12" s="1276">
        <v>188766</v>
      </c>
      <c r="CO12" s="1276">
        <v>190628</v>
      </c>
      <c r="CP12" s="1276">
        <v>191997</v>
      </c>
      <c r="CQ12" s="1276">
        <v>189977</v>
      </c>
      <c r="CR12" s="1276">
        <v>192035</v>
      </c>
      <c r="CS12" s="1276">
        <v>191255</v>
      </c>
      <c r="CT12" s="1276">
        <v>190229</v>
      </c>
      <c r="CU12" s="1276">
        <v>190226</v>
      </c>
      <c r="CV12" s="1278">
        <v>183406</v>
      </c>
      <c r="CW12" s="1278">
        <v>181565</v>
      </c>
      <c r="CX12" s="1278">
        <v>184691</v>
      </c>
      <c r="CY12" s="1278">
        <v>183886</v>
      </c>
      <c r="CZ12" s="1278">
        <v>181836</v>
      </c>
      <c r="DA12" s="1278">
        <v>180688</v>
      </c>
      <c r="DB12" s="1278">
        <v>169003</v>
      </c>
      <c r="DC12" s="1278">
        <v>160978</v>
      </c>
      <c r="DD12" s="1278">
        <v>158763</v>
      </c>
      <c r="DE12" s="1278">
        <v>152103</v>
      </c>
      <c r="DF12" s="1278">
        <v>151188</v>
      </c>
      <c r="DG12" s="1278">
        <v>143439</v>
      </c>
      <c r="DH12" s="1278">
        <v>143780</v>
      </c>
      <c r="DI12" s="1278">
        <v>142590</v>
      </c>
      <c r="DJ12" s="1278">
        <v>142079</v>
      </c>
      <c r="DK12" s="1278">
        <v>141103</v>
      </c>
      <c r="DL12" s="1278">
        <v>138829</v>
      </c>
      <c r="DM12" s="1278">
        <v>138911</v>
      </c>
      <c r="DN12" s="1278">
        <v>135818</v>
      </c>
      <c r="DO12" s="1278">
        <v>135400</v>
      </c>
    </row>
    <row r="13" spans="1:119" s="1279" customFormat="1" x14ac:dyDescent="0.25">
      <c r="A13" s="1234" t="s">
        <v>3448</v>
      </c>
      <c r="B13" s="1271">
        <v>1343295</v>
      </c>
      <c r="C13" s="1271">
        <v>1341631</v>
      </c>
      <c r="D13" s="1271">
        <v>1352136</v>
      </c>
      <c r="E13" s="1271">
        <v>1360085</v>
      </c>
      <c r="F13" s="1271">
        <v>1369285</v>
      </c>
      <c r="G13" s="1271">
        <v>1378854</v>
      </c>
      <c r="H13" s="1271">
        <v>1386395</v>
      </c>
      <c r="I13" s="1271">
        <v>1386553</v>
      </c>
      <c r="J13" s="1271">
        <v>1392459</v>
      </c>
      <c r="K13" s="1271">
        <v>1401168</v>
      </c>
      <c r="L13" s="1271">
        <v>1410174</v>
      </c>
      <c r="M13" s="1271">
        <v>1409964</v>
      </c>
      <c r="N13" s="1271">
        <v>1418921</v>
      </c>
      <c r="O13" s="1271">
        <v>1424670</v>
      </c>
      <c r="P13" s="1271">
        <v>1425826</v>
      </c>
      <c r="Q13" s="1271">
        <v>1430901</v>
      </c>
      <c r="R13" s="1271">
        <v>1439074</v>
      </c>
      <c r="S13" s="1271">
        <v>1444572</v>
      </c>
      <c r="T13" s="1271">
        <v>1429970</v>
      </c>
      <c r="U13" s="1271">
        <v>1437163</v>
      </c>
      <c r="V13" s="1271">
        <v>1441833</v>
      </c>
      <c r="W13" s="1271">
        <v>1459176</v>
      </c>
      <c r="X13" s="1271">
        <f>X10+X11</f>
        <v>1465759</v>
      </c>
      <c r="Y13" s="1271">
        <f>Y10+Y11</f>
        <v>1475304</v>
      </c>
      <c r="Z13" s="1271">
        <v>1479087</v>
      </c>
      <c r="AA13" s="1271">
        <v>1489517</v>
      </c>
      <c r="AB13" s="1271">
        <v>1501120</v>
      </c>
      <c r="AC13" s="1271">
        <v>1512171</v>
      </c>
      <c r="AD13" s="1271">
        <v>1524779</v>
      </c>
      <c r="AE13" s="1271">
        <v>1533889</v>
      </c>
      <c r="AF13" s="1271">
        <v>1545400</v>
      </c>
      <c r="AG13" s="1271">
        <v>1556200</v>
      </c>
      <c r="AH13" s="1271">
        <v>1556785</v>
      </c>
      <c r="AI13" s="1271">
        <v>1560058</v>
      </c>
      <c r="AJ13" s="1271">
        <v>1561740</v>
      </c>
      <c r="AK13" s="1271">
        <v>1583685</v>
      </c>
      <c r="AL13" s="1271">
        <v>1573350</v>
      </c>
      <c r="AM13" s="1271">
        <v>1584527</v>
      </c>
      <c r="AN13" s="1271">
        <v>1588293</v>
      </c>
      <c r="AO13" s="1271">
        <v>1601412</v>
      </c>
      <c r="AP13" s="1271">
        <f>AP10+AP11</f>
        <v>1604014</v>
      </c>
      <c r="AQ13" s="1271">
        <v>1618661</v>
      </c>
      <c r="AR13" s="1236">
        <v>1619705</v>
      </c>
      <c r="AS13" s="1236">
        <v>1639792</v>
      </c>
      <c r="AT13" s="1236">
        <v>1649737</v>
      </c>
      <c r="AU13" s="1236">
        <v>1660495</v>
      </c>
      <c r="AV13" s="1236">
        <v>1669951</v>
      </c>
      <c r="AW13" s="1236">
        <v>1678653</v>
      </c>
      <c r="AX13" s="1236">
        <v>1694804</v>
      </c>
      <c r="AY13" s="1236">
        <v>1694639</v>
      </c>
      <c r="AZ13" s="1237">
        <v>1657782</v>
      </c>
      <c r="BA13" s="1237">
        <v>1675659</v>
      </c>
      <c r="BB13" s="1237">
        <v>1687913</v>
      </c>
      <c r="BC13" s="1237">
        <v>1693833</v>
      </c>
      <c r="BD13" s="1237">
        <v>1707612</v>
      </c>
      <c r="BE13" s="1237">
        <v>1668120</v>
      </c>
      <c r="BF13" s="1237">
        <v>1674791</v>
      </c>
      <c r="BG13" s="1237">
        <v>1684734</v>
      </c>
      <c r="BH13" s="1236">
        <v>1693985</v>
      </c>
      <c r="BI13" s="1236">
        <v>1704174</v>
      </c>
      <c r="BJ13" s="1236">
        <f>BJ10+BJ11</f>
        <v>1803323</v>
      </c>
      <c r="BK13" s="1236">
        <v>1806971</v>
      </c>
      <c r="BL13" s="1236">
        <v>1811816</v>
      </c>
      <c r="BM13" s="1236">
        <v>1828793</v>
      </c>
      <c r="BN13" s="1236">
        <v>1818134</v>
      </c>
      <c r="BO13" s="1236">
        <v>1851890</v>
      </c>
      <c r="BP13" s="1236">
        <f>1874528+49609</f>
        <v>1924137</v>
      </c>
      <c r="BQ13" s="1236">
        <f>1873724+48940</f>
        <v>1922664</v>
      </c>
      <c r="BR13" s="1236">
        <f>1888236+48383</f>
        <v>1936619</v>
      </c>
      <c r="BS13" s="1236">
        <f>1872055+47756</f>
        <v>1919811</v>
      </c>
      <c r="BT13" s="1239">
        <f>1869916+47079</f>
        <v>1916995</v>
      </c>
      <c r="BU13" s="1239">
        <f>1868970+46487</f>
        <v>1915457</v>
      </c>
      <c r="BV13" s="1239">
        <f>1868282+46126</f>
        <v>1914408</v>
      </c>
      <c r="BW13" s="1240">
        <f>1869768+45412</f>
        <v>1915180</v>
      </c>
      <c r="BX13" s="1240">
        <f>1871737+44943</f>
        <v>1916680</v>
      </c>
      <c r="BY13" s="1240">
        <f>1883084+44560</f>
        <v>1927644</v>
      </c>
      <c r="BZ13" s="1240">
        <v>1914164</v>
      </c>
      <c r="CA13" s="1272">
        <v>1920898</v>
      </c>
      <c r="CB13" s="1240">
        <v>1921488</v>
      </c>
      <c r="CC13" s="1273">
        <v>1913781</v>
      </c>
      <c r="CD13" s="1274">
        <v>1919595</v>
      </c>
      <c r="CE13" s="1274">
        <v>1917758</v>
      </c>
      <c r="CF13" s="1275">
        <v>1922606</v>
      </c>
      <c r="CG13" s="1276">
        <v>1893620</v>
      </c>
      <c r="CH13" s="1276">
        <v>1871134</v>
      </c>
      <c r="CI13" s="1277">
        <v>1839705</v>
      </c>
      <c r="CJ13" s="1276">
        <v>1844793</v>
      </c>
      <c r="CK13" s="1276">
        <v>1841288</v>
      </c>
      <c r="CL13" s="1276">
        <v>1824724</v>
      </c>
      <c r="CM13" s="1276">
        <v>1833628</v>
      </c>
      <c r="CN13" s="1276">
        <v>1842912</v>
      </c>
      <c r="CO13" s="1276">
        <v>1862385</v>
      </c>
      <c r="CP13" s="1276">
        <v>1869958</v>
      </c>
      <c r="CQ13" s="1276">
        <v>1870354</v>
      </c>
      <c r="CR13" s="1276">
        <v>1848699</v>
      </c>
      <c r="CS13" s="1276">
        <v>1855167</v>
      </c>
      <c r="CT13" s="1276">
        <v>1862104</v>
      </c>
      <c r="CU13" s="1276">
        <v>1830879</v>
      </c>
      <c r="CV13" s="1278">
        <v>1831220</v>
      </c>
      <c r="CW13" s="1278">
        <v>1836228</v>
      </c>
      <c r="CX13" s="1278">
        <v>1857157</v>
      </c>
      <c r="CY13" s="1278">
        <v>1870573</v>
      </c>
      <c r="CZ13" s="1278">
        <v>1878063</v>
      </c>
      <c r="DA13" s="1278">
        <v>1889479</v>
      </c>
      <c r="DB13" s="1278">
        <v>1894664</v>
      </c>
      <c r="DC13" s="1278">
        <v>1884084</v>
      </c>
      <c r="DD13" s="1278">
        <v>1892185</v>
      </c>
      <c r="DE13" s="1278">
        <v>1898838</v>
      </c>
      <c r="DF13" s="1278">
        <v>1886058</v>
      </c>
      <c r="DG13" s="1278">
        <v>1873432</v>
      </c>
      <c r="DH13" s="1278">
        <v>1881031</v>
      </c>
      <c r="DI13" s="1278">
        <v>1908396</v>
      </c>
      <c r="DJ13" s="1278">
        <v>1911713</v>
      </c>
      <c r="DK13" s="1278">
        <v>1908370</v>
      </c>
      <c r="DL13" s="1278">
        <v>1906560</v>
      </c>
      <c r="DM13" s="1278">
        <v>1914045</v>
      </c>
      <c r="DN13" s="1278">
        <v>1917614</v>
      </c>
      <c r="DO13" s="1278">
        <v>1899109</v>
      </c>
    </row>
    <row r="14" spans="1:119" s="1247" customFormat="1" x14ac:dyDescent="0.25">
      <c r="A14" s="1292"/>
      <c r="B14" s="1235"/>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6"/>
      <c r="AS14" s="1236"/>
      <c r="AT14" s="1236"/>
      <c r="AU14" s="1236"/>
      <c r="AV14" s="1236"/>
      <c r="AW14" s="1236"/>
      <c r="AX14" s="1236"/>
      <c r="AY14" s="1236"/>
      <c r="AZ14" s="1237"/>
      <c r="BA14" s="1237"/>
      <c r="BB14" s="1237"/>
      <c r="BC14" s="1237"/>
      <c r="BD14" s="1237"/>
      <c r="BE14" s="1237"/>
      <c r="BF14" s="1238"/>
      <c r="BG14" s="1237"/>
      <c r="BH14" s="1236"/>
      <c r="BI14" s="1236"/>
      <c r="BJ14" s="1236"/>
      <c r="BK14" s="1236"/>
      <c r="BL14" s="1236"/>
      <c r="BM14" s="1236"/>
      <c r="BN14" s="1236"/>
      <c r="BO14" s="1236"/>
      <c r="BP14" s="1236"/>
      <c r="BQ14" s="1236"/>
      <c r="BR14" s="1236"/>
      <c r="BS14" s="1236"/>
      <c r="BT14" s="1239"/>
      <c r="BU14" s="1239"/>
      <c r="BV14" s="1239"/>
      <c r="BW14" s="1240"/>
      <c r="BX14" s="1240"/>
      <c r="BY14" s="1240"/>
      <c r="BZ14" s="1240"/>
      <c r="CA14" s="1240"/>
      <c r="CB14" s="1240"/>
      <c r="CC14" s="1240"/>
      <c r="CD14" s="1241"/>
      <c r="CE14" s="1241"/>
      <c r="CF14" s="1275"/>
      <c r="CG14" s="1276"/>
      <c r="CH14" s="1276"/>
      <c r="CI14" s="1277"/>
      <c r="CJ14" s="1276"/>
      <c r="CK14" s="1276"/>
      <c r="CL14" s="1276"/>
      <c r="CM14" s="1276"/>
      <c r="CN14" s="1276"/>
      <c r="CO14" s="1276"/>
      <c r="CP14" s="1276"/>
      <c r="CQ14" s="1276"/>
      <c r="CR14" s="1276"/>
      <c r="CS14" s="1276"/>
      <c r="CT14" s="1276"/>
      <c r="CU14" s="1276"/>
      <c r="CV14" s="1278"/>
      <c r="CW14" s="1278"/>
      <c r="CX14" s="1278"/>
      <c r="CY14" s="1278"/>
      <c r="CZ14" s="1278"/>
      <c r="DA14" s="1278"/>
      <c r="DB14" s="1278"/>
      <c r="DC14" s="1278"/>
      <c r="DD14" s="1278"/>
      <c r="DE14" s="1278"/>
      <c r="DF14" s="1278"/>
      <c r="DG14" s="1278"/>
      <c r="DH14" s="1278"/>
      <c r="DI14" s="1278"/>
      <c r="DJ14" s="1278"/>
      <c r="DK14" s="1278"/>
      <c r="DL14" s="1278"/>
      <c r="DM14" s="1278"/>
      <c r="DN14" s="1278"/>
      <c r="DO14" s="1278"/>
    </row>
    <row r="15" spans="1:119" s="1279" customFormat="1" x14ac:dyDescent="0.25">
      <c r="A15" s="1234" t="s">
        <v>3449</v>
      </c>
      <c r="B15" s="1271">
        <v>1777.4069999999999</v>
      </c>
      <c r="C15" s="1271">
        <v>1936.1579999999999</v>
      </c>
      <c r="D15" s="1271">
        <v>1783.1</v>
      </c>
      <c r="E15" s="1271">
        <v>1826.7139999999999</v>
      </c>
      <c r="F15" s="1271">
        <v>1802.921</v>
      </c>
      <c r="G15" s="1271">
        <v>2058.0140000000001</v>
      </c>
      <c r="H15" s="1271">
        <v>1840.4</v>
      </c>
      <c r="I15" s="1271">
        <v>1876.7748510900001</v>
      </c>
      <c r="J15" s="1271">
        <v>2145.3510000000001</v>
      </c>
      <c r="K15" s="1271">
        <v>1888.6757088499999</v>
      </c>
      <c r="L15" s="1271">
        <v>1936.9884865000001</v>
      </c>
      <c r="M15" s="1271">
        <v>2030.9</v>
      </c>
      <c r="N15" s="1271">
        <v>1944.5847732499999</v>
      </c>
      <c r="O15" s="1271">
        <v>2204.8490000000002</v>
      </c>
      <c r="P15" s="1271">
        <v>2184</v>
      </c>
      <c r="Q15" s="1271">
        <v>1998.104</v>
      </c>
      <c r="R15" s="1271">
        <v>2287.8440000000001</v>
      </c>
      <c r="S15" s="1271">
        <v>2010.63382864</v>
      </c>
      <c r="T15" s="1271">
        <v>2051.136</v>
      </c>
      <c r="U15" s="1271">
        <v>2096.4110000000001</v>
      </c>
      <c r="V15" s="1271">
        <v>2069.3939999999998</v>
      </c>
      <c r="W15" s="1271">
        <v>2360.2869999999998</v>
      </c>
      <c r="X15" s="1271">
        <v>2150.1</v>
      </c>
      <c r="Y15" s="1271">
        <v>2083.1619999999998</v>
      </c>
      <c r="Z15" s="1271">
        <v>2375.2124715299997</v>
      </c>
      <c r="AA15" s="1271">
        <v>2762.3</v>
      </c>
      <c r="AB15" s="1271">
        <v>2128.5</v>
      </c>
      <c r="AC15" s="1271">
        <v>2127.5531944978407</v>
      </c>
      <c r="AD15" s="1271">
        <v>2183.9802014154002</v>
      </c>
      <c r="AE15" s="1271">
        <v>2170.4123403595731</v>
      </c>
      <c r="AF15" s="1271">
        <v>2511.826</v>
      </c>
      <c r="AG15" s="1271">
        <v>2502.8000000000002</v>
      </c>
      <c r="AH15" s="1271">
        <v>2205.2550000000001</v>
      </c>
      <c r="AI15" s="1271">
        <v>2592.556</v>
      </c>
      <c r="AJ15" s="1271">
        <v>2289.9284545</v>
      </c>
      <c r="AK15" s="1271">
        <v>2207.8710000000001</v>
      </c>
      <c r="AL15" s="1271">
        <v>2604.3139999999999</v>
      </c>
      <c r="AM15" s="1271">
        <v>2217.2256069599998</v>
      </c>
      <c r="AN15" s="1271">
        <v>2234.4</v>
      </c>
      <c r="AO15" s="1271">
        <v>2571.6</v>
      </c>
      <c r="AP15" s="1271">
        <v>2239.1999999999998</v>
      </c>
      <c r="AQ15" s="1271">
        <v>2221.5</v>
      </c>
      <c r="AR15" s="1236">
        <v>2595.4</v>
      </c>
      <c r="AS15" s="1236">
        <v>2286.6660000000002</v>
      </c>
      <c r="AT15" s="1236">
        <v>2282.6999999999998</v>
      </c>
      <c r="AU15" s="1236">
        <v>2340.1999999999998</v>
      </c>
      <c r="AV15" s="1236">
        <v>2392.2612589599999</v>
      </c>
      <c r="AW15" s="1236">
        <v>2750.5519697300001</v>
      </c>
      <c r="AX15" s="1236">
        <v>2666.4</v>
      </c>
      <c r="AY15" s="1236">
        <v>2280.1999999999998</v>
      </c>
      <c r="AZ15" s="1237">
        <v>2735.3</v>
      </c>
      <c r="BA15" s="1237">
        <v>2314.1048989700002</v>
      </c>
      <c r="BB15" s="1237">
        <v>2280</v>
      </c>
      <c r="BC15" s="1237">
        <v>2581.5</v>
      </c>
      <c r="BD15" s="1237">
        <v>2308.8000000000002</v>
      </c>
      <c r="BE15" s="1237">
        <v>2321.5</v>
      </c>
      <c r="BF15" s="1237">
        <v>2358.1169850000001</v>
      </c>
      <c r="BG15" s="1237">
        <v>2449.8000000000002</v>
      </c>
      <c r="BH15" s="1236">
        <v>2485.6527569999998</v>
      </c>
      <c r="BI15" s="1236">
        <v>2396</v>
      </c>
      <c r="BJ15" s="1236">
        <v>2764.0099570000002</v>
      </c>
      <c r="BK15" s="1236">
        <v>2372.6371899999999</v>
      </c>
      <c r="BL15" s="1236">
        <v>2706.1488840000002</v>
      </c>
      <c r="BM15" s="1236">
        <v>2449.113409</v>
      </c>
      <c r="BN15" s="1236">
        <v>2420.4845799999998</v>
      </c>
      <c r="BO15" s="1236">
        <v>2455.3000000000002</v>
      </c>
      <c r="BP15" s="1236">
        <f>2471.9+450</f>
        <v>2921.9</v>
      </c>
      <c r="BQ15" s="1236">
        <f>2773.9+454</f>
        <v>3227.9</v>
      </c>
      <c r="BR15" s="1236">
        <f>2498.08+450</f>
        <v>2948.08</v>
      </c>
      <c r="BS15" s="1236">
        <f>2541.659+454</f>
        <v>2995.6590000000001</v>
      </c>
      <c r="BT15" s="1239">
        <f>2900.8+437</f>
        <v>3337.8</v>
      </c>
      <c r="BU15" s="1239">
        <f>2534+434</f>
        <v>2968</v>
      </c>
      <c r="BV15" s="1293">
        <f>2808+437</f>
        <v>3245</v>
      </c>
      <c r="BW15" s="1240">
        <f>2495+426</f>
        <v>2921</v>
      </c>
      <c r="BX15" s="1240">
        <f>2546+424</f>
        <v>2970</v>
      </c>
      <c r="BY15" s="1272">
        <f>2529+420</f>
        <v>2949</v>
      </c>
      <c r="BZ15" s="1240">
        <f>2821+416</f>
        <v>3237</v>
      </c>
      <c r="CA15" s="1274">
        <v>2930</v>
      </c>
      <c r="CB15" s="1274">
        <v>2944</v>
      </c>
      <c r="CC15" s="1273">
        <v>3301</v>
      </c>
      <c r="CD15" s="1274">
        <v>3007.3960704299998</v>
      </c>
      <c r="CE15" s="1274">
        <v>3055.2706020000001</v>
      </c>
      <c r="CF15" s="1275">
        <v>3014.6622389899999</v>
      </c>
      <c r="CG15" s="1276">
        <v>2959.2752959999998</v>
      </c>
      <c r="CH15" s="1276">
        <v>3259.6727390000001</v>
      </c>
      <c r="CI15" s="1277">
        <v>3295.8086929999999</v>
      </c>
      <c r="CJ15" s="1276">
        <v>3345.7006962800001</v>
      </c>
      <c r="CK15" s="1276">
        <v>3008.96492554</v>
      </c>
      <c r="CL15" s="1276">
        <v>3335.5556470000001</v>
      </c>
      <c r="CM15" s="1276">
        <v>3063.3631915100004</v>
      </c>
      <c r="CN15" s="1276">
        <v>2832</v>
      </c>
      <c r="CO15" s="1276">
        <v>2706</v>
      </c>
      <c r="CP15" s="1276">
        <v>3008</v>
      </c>
      <c r="CQ15" s="1276">
        <v>3385</v>
      </c>
      <c r="CR15" s="1276">
        <v>2992</v>
      </c>
      <c r="CS15" s="1276">
        <v>2913</v>
      </c>
      <c r="CT15" s="1276">
        <v>3124.2837824799999</v>
      </c>
      <c r="CU15" s="1276">
        <v>2159.45455236</v>
      </c>
      <c r="CV15" s="1278">
        <v>2063</v>
      </c>
      <c r="CW15" s="1278">
        <v>2194</v>
      </c>
      <c r="CX15" s="1278">
        <v>2110</v>
      </c>
      <c r="CY15" s="1294">
        <v>2255</v>
      </c>
      <c r="CZ15" s="1278">
        <v>2272</v>
      </c>
      <c r="DA15" s="1278">
        <v>2293</v>
      </c>
      <c r="DB15" s="1278">
        <v>2327</v>
      </c>
      <c r="DC15" s="1278">
        <v>2328</v>
      </c>
      <c r="DD15" s="1278">
        <v>2451</v>
      </c>
      <c r="DE15" s="1278">
        <v>2652</v>
      </c>
      <c r="DF15" s="1278">
        <v>2665.16390813</v>
      </c>
      <c r="DG15" s="1278">
        <v>2148.6159238399996</v>
      </c>
      <c r="DH15" s="1278">
        <v>2158.6222085500003</v>
      </c>
      <c r="DI15" s="1278">
        <v>2248.8313918000003</v>
      </c>
      <c r="DJ15" s="1278">
        <v>2298.0797476099997</v>
      </c>
      <c r="DK15" s="1278">
        <v>2354.6377379099999</v>
      </c>
      <c r="DL15" s="1278">
        <v>2381.33417581</v>
      </c>
      <c r="DM15" s="1278">
        <v>2398.2483654299999</v>
      </c>
      <c r="DN15" s="1278">
        <v>2745.0720761500002</v>
      </c>
      <c r="DO15" s="1278">
        <v>2494</v>
      </c>
    </row>
    <row r="16" spans="1:119" s="1279" customFormat="1" x14ac:dyDescent="0.25">
      <c r="A16" s="1234" t="s">
        <v>3450</v>
      </c>
      <c r="B16" s="1271"/>
      <c r="C16" s="1271"/>
      <c r="D16" s="1271">
        <v>95</v>
      </c>
      <c r="E16" s="1271"/>
      <c r="F16" s="1271"/>
      <c r="G16" s="1271">
        <v>78.242999999999995</v>
      </c>
      <c r="H16" s="1271"/>
      <c r="I16" s="1271"/>
      <c r="J16" s="1271">
        <v>83.507603654000008</v>
      </c>
      <c r="K16" s="1271"/>
      <c r="L16" s="1271"/>
      <c r="M16" s="1271">
        <v>87.3</v>
      </c>
      <c r="N16" s="1271"/>
      <c r="O16" s="1271"/>
      <c r="P16" s="1271">
        <v>89.837412358800009</v>
      </c>
      <c r="Q16" s="1271"/>
      <c r="R16" s="1271">
        <v>115.1</v>
      </c>
      <c r="S16" s="1271"/>
      <c r="T16" s="1271"/>
      <c r="U16" s="1271">
        <v>117.9</v>
      </c>
      <c r="V16" s="1271"/>
      <c r="W16" s="1271"/>
      <c r="X16" s="1271">
        <v>124.21299999999999</v>
      </c>
      <c r="Y16" s="1271"/>
      <c r="Z16" s="1271"/>
      <c r="AA16" s="1271">
        <v>139.63999999999999</v>
      </c>
      <c r="AB16" s="1271"/>
      <c r="AC16" s="1271"/>
      <c r="AD16" s="1271">
        <v>150.70099999999999</v>
      </c>
      <c r="AE16" s="1271"/>
      <c r="AF16" s="1271"/>
      <c r="AG16" s="1271">
        <v>158.79</v>
      </c>
      <c r="AH16" s="1271"/>
      <c r="AI16" s="1271"/>
      <c r="AJ16" s="1271">
        <v>180.48079826594008</v>
      </c>
      <c r="AK16" s="1271"/>
      <c r="AL16" s="1271"/>
      <c r="AM16" s="1271">
        <v>198.345</v>
      </c>
      <c r="AN16" s="1271"/>
      <c r="AO16" s="1271"/>
      <c r="AP16" s="1271">
        <v>198.8</v>
      </c>
      <c r="AQ16" s="1271"/>
      <c r="AR16" s="1236"/>
      <c r="AS16" s="1236">
        <v>175.7</v>
      </c>
      <c r="AT16" s="1236"/>
      <c r="AU16" s="1236"/>
      <c r="AV16" s="1236">
        <v>202.73486250069999</v>
      </c>
      <c r="AW16" s="1236"/>
      <c r="AX16" s="1236"/>
      <c r="AY16" s="1236">
        <v>207.7</v>
      </c>
      <c r="AZ16" s="1237"/>
      <c r="BA16" s="1237"/>
      <c r="BB16" s="1237">
        <v>204.64500000000001</v>
      </c>
      <c r="BC16" s="1237"/>
      <c r="BD16" s="1237"/>
      <c r="BE16" s="1237">
        <v>214.02099999999999</v>
      </c>
      <c r="BF16" s="1237"/>
      <c r="BG16" s="1237"/>
      <c r="BH16" s="1236">
        <v>193.3</v>
      </c>
      <c r="BI16" s="1236"/>
      <c r="BJ16" s="1236"/>
      <c r="BK16" s="1236">
        <v>201.47935059</v>
      </c>
      <c r="BL16" s="1236"/>
      <c r="BM16" s="1236"/>
      <c r="BN16" s="1236">
        <v>174.6</v>
      </c>
      <c r="BO16" s="1236"/>
      <c r="BP16" s="1236"/>
      <c r="BQ16" s="1236">
        <f>192.552+35</f>
        <v>227.55199999999999</v>
      </c>
      <c r="BR16" s="1236"/>
      <c r="BS16" s="1236"/>
      <c r="BT16" s="1239">
        <f>160+37</f>
        <v>197</v>
      </c>
      <c r="BU16" s="1239"/>
      <c r="BV16" s="1239"/>
      <c r="BW16" s="1240">
        <f>150+39</f>
        <v>189</v>
      </c>
      <c r="BX16" s="1240"/>
      <c r="BY16" s="1240"/>
      <c r="BZ16" s="1295">
        <f>((172+33)*1000000)/1000000</f>
        <v>205</v>
      </c>
      <c r="CA16" s="1240"/>
      <c r="CB16" s="1240"/>
      <c r="CC16" s="1273">
        <f>202+25</f>
        <v>227</v>
      </c>
      <c r="CD16" s="1296"/>
      <c r="CE16" s="1296"/>
      <c r="CF16" s="1297">
        <f>125+38</f>
        <v>163</v>
      </c>
      <c r="CG16" s="1293"/>
      <c r="CH16" s="1293"/>
      <c r="CI16" s="1298">
        <f>134+34</f>
        <v>168</v>
      </c>
      <c r="CJ16" s="1276"/>
      <c r="CK16" s="1276"/>
      <c r="CL16" s="1276">
        <f>131+36</f>
        <v>167</v>
      </c>
      <c r="CM16" s="1276"/>
      <c r="CN16" s="1276"/>
      <c r="CO16" s="1276">
        <v>173</v>
      </c>
      <c r="CP16" s="1276"/>
      <c r="CQ16" s="1276"/>
      <c r="CR16" s="1276">
        <v>126</v>
      </c>
      <c r="CS16" s="1276"/>
      <c r="CT16" s="1276"/>
      <c r="CU16" s="1276">
        <v>89</v>
      </c>
      <c r="CV16" s="1294"/>
      <c r="CW16" s="1294"/>
      <c r="CX16" s="1294">
        <v>95</v>
      </c>
      <c r="CY16" s="1278"/>
      <c r="CZ16" s="1294"/>
      <c r="DA16" s="1294">
        <v>102</v>
      </c>
      <c r="DB16" s="1294"/>
      <c r="DC16" s="1278"/>
      <c r="DD16" s="1294">
        <v>89</v>
      </c>
      <c r="DE16" s="1278"/>
      <c r="DF16" s="1278"/>
      <c r="DG16" s="1278">
        <v>130</v>
      </c>
      <c r="DH16" s="1278"/>
      <c r="DI16" s="1278"/>
      <c r="DJ16" s="1278">
        <v>116</v>
      </c>
      <c r="DK16" s="1278"/>
      <c r="DL16" s="1278"/>
      <c r="DM16" s="1294">
        <v>112</v>
      </c>
      <c r="DN16" s="1278"/>
      <c r="DO16" s="1278"/>
    </row>
    <row r="17" spans="1:119" s="1260" customFormat="1" ht="19.5" thickBot="1" x14ac:dyDescent="0.3">
      <c r="A17" s="1299"/>
      <c r="B17" s="1300"/>
      <c r="C17" s="1300"/>
      <c r="D17" s="1300"/>
      <c r="E17" s="1300"/>
      <c r="F17" s="1300"/>
      <c r="G17" s="1300"/>
      <c r="H17" s="1300"/>
      <c r="I17" s="1300"/>
      <c r="J17" s="1300"/>
      <c r="K17" s="1300"/>
      <c r="L17" s="1300"/>
      <c r="M17" s="1300"/>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c r="AL17" s="1300"/>
      <c r="AM17" s="1300"/>
      <c r="AN17" s="1300"/>
      <c r="AO17" s="1300"/>
      <c r="AP17" s="1300"/>
      <c r="AQ17" s="1300"/>
      <c r="AR17" s="1300"/>
      <c r="AS17" s="1300"/>
      <c r="AT17" s="1300"/>
      <c r="AU17" s="1300"/>
      <c r="AV17" s="1300"/>
      <c r="AW17" s="1300"/>
      <c r="AX17" s="1300"/>
      <c r="AY17" s="1300"/>
      <c r="AZ17" s="1300"/>
      <c r="BA17" s="1300"/>
      <c r="BB17" s="1300"/>
      <c r="BC17" s="1300"/>
      <c r="BD17" s="1300"/>
      <c r="BE17" s="1300"/>
      <c r="BF17" s="1300"/>
      <c r="BG17" s="1300"/>
      <c r="BH17" s="1300"/>
      <c r="BI17" s="1300"/>
      <c r="BJ17" s="1300"/>
      <c r="BK17" s="1300"/>
      <c r="BL17" s="1300"/>
      <c r="BM17" s="1300"/>
      <c r="BN17" s="1300"/>
      <c r="BO17" s="1300"/>
      <c r="BP17" s="1300"/>
      <c r="BQ17" s="1300"/>
      <c r="BR17" s="1300"/>
      <c r="BS17" s="1300"/>
      <c r="BT17" s="1301"/>
      <c r="BU17" s="1301"/>
      <c r="BV17" s="1301"/>
      <c r="BW17" s="1302"/>
      <c r="BX17" s="1302"/>
      <c r="BY17" s="1302"/>
      <c r="BZ17" s="1302"/>
      <c r="CA17" s="1302"/>
      <c r="CB17" s="1302"/>
      <c r="CC17" s="1302"/>
      <c r="CD17" s="1303"/>
      <c r="CE17" s="1303"/>
      <c r="CF17" s="1304"/>
      <c r="CG17" s="1301"/>
      <c r="CH17" s="1301"/>
      <c r="CI17" s="1305"/>
      <c r="CJ17" s="1301"/>
      <c r="CK17" s="1301"/>
      <c r="CL17" s="1301"/>
      <c r="CM17" s="1301"/>
      <c r="CN17" s="1301"/>
      <c r="CO17" s="1301"/>
      <c r="CP17" s="1301"/>
      <c r="CQ17" s="1301"/>
      <c r="CR17" s="1301"/>
      <c r="CS17" s="1301"/>
      <c r="CT17" s="1301"/>
      <c r="CU17" s="1301"/>
      <c r="CV17" s="1306"/>
      <c r="CW17" s="1306"/>
      <c r="CX17" s="1306"/>
      <c r="CY17" s="1306"/>
      <c r="CZ17" s="1306"/>
      <c r="DA17" s="1306"/>
      <c r="DB17" s="1306"/>
      <c r="DC17" s="1306"/>
      <c r="DD17" s="1306"/>
      <c r="DE17" s="1306"/>
      <c r="DF17" s="1306"/>
      <c r="DG17" s="1306"/>
      <c r="DH17" s="1306"/>
      <c r="DI17" s="1306"/>
      <c r="DJ17" s="1306"/>
      <c r="DK17" s="1306"/>
      <c r="DL17" s="1306"/>
      <c r="DM17" s="1306"/>
      <c r="DN17" s="1306"/>
      <c r="DO17" s="1306"/>
    </row>
    <row r="18" spans="1:119" s="1308" customFormat="1" ht="18" thickTop="1" x14ac:dyDescent="0.25">
      <c r="A18" s="1307" t="s">
        <v>3451</v>
      </c>
    </row>
    <row r="19" spans="1:119" s="1308" customFormat="1" ht="17.25" x14ac:dyDescent="0.25">
      <c r="A19" s="1307" t="s">
        <v>3452</v>
      </c>
    </row>
    <row r="20" spans="1:119" s="1308" customFormat="1" ht="17.25" x14ac:dyDescent="0.25">
      <c r="A20" s="1307" t="s">
        <v>3453</v>
      </c>
    </row>
    <row r="21" spans="1:119" s="1309" customFormat="1" x14ac:dyDescent="0.25">
      <c r="B21" s="1307"/>
      <c r="C21" s="1307"/>
      <c r="D21" s="1307"/>
      <c r="E21" s="1307"/>
      <c r="F21" s="1307"/>
      <c r="G21" s="1307"/>
      <c r="H21" s="1307"/>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1307"/>
      <c r="AM21" s="1307"/>
      <c r="AN21" s="1307"/>
      <c r="AO21" s="1307"/>
      <c r="AP21" s="1307"/>
      <c r="AQ21" s="1307"/>
      <c r="AR21" s="1307"/>
      <c r="AS21" s="1307"/>
      <c r="AT21" s="1307"/>
      <c r="AU21" s="1307"/>
      <c r="AV21" s="1307"/>
      <c r="AW21" s="1307"/>
      <c r="AX21" s="1307"/>
      <c r="AY21" s="1307"/>
      <c r="AZ21" s="1307"/>
      <c r="BA21" s="1307"/>
      <c r="BB21" s="1307"/>
      <c r="BC21" s="1307"/>
      <c r="BD21" s="1307"/>
      <c r="BE21" s="1307"/>
      <c r="BF21" s="1307"/>
      <c r="BG21" s="1307"/>
      <c r="BH21" s="1307"/>
      <c r="BI21" s="1307"/>
      <c r="BJ21" s="1307"/>
      <c r="BK21" s="1307"/>
      <c r="BL21" s="1307"/>
      <c r="BM21" s="1307"/>
      <c r="BN21" s="1307"/>
      <c r="BO21" s="1307"/>
      <c r="BP21" s="1307"/>
      <c r="BQ21" s="1307"/>
      <c r="BR21" s="1307"/>
      <c r="BS21" s="1307"/>
      <c r="BT21" s="1307"/>
      <c r="BU21" s="1308"/>
      <c r="BV21" s="1308"/>
      <c r="BW21" s="1310"/>
      <c r="BX21" s="1310"/>
      <c r="BY21" s="1310"/>
      <c r="BZ21" s="1310"/>
      <c r="CA21" s="1310"/>
      <c r="CB21" s="1310"/>
      <c r="CC21" s="1310"/>
      <c r="CD21" s="1310"/>
      <c r="CE21" s="1310"/>
      <c r="CF21" s="1311"/>
      <c r="CG21" s="1311"/>
      <c r="CH21" s="1311"/>
      <c r="CI21" s="1311"/>
      <c r="CJ21" s="1311"/>
      <c r="CK21" s="1311"/>
      <c r="CL21" s="1311"/>
      <c r="CM21" s="1311"/>
      <c r="CN21" s="1311"/>
      <c r="CO21" s="1311"/>
      <c r="CP21" s="1311"/>
      <c r="CQ21" s="1311"/>
      <c r="CR21" s="1311"/>
      <c r="CS21" s="1311"/>
      <c r="CT21" s="1311"/>
      <c r="CU21" s="1311"/>
      <c r="CV21" s="1311"/>
      <c r="CW21" s="1311"/>
      <c r="CX21" s="1311"/>
      <c r="CY21" s="1311"/>
      <c r="CZ21" s="1311"/>
      <c r="DA21" s="1311"/>
      <c r="DB21" s="1311"/>
      <c r="DC21" s="1311"/>
      <c r="DD21" s="1311"/>
      <c r="DE21" s="1311"/>
      <c r="DF21" s="1311"/>
      <c r="DG21" s="1311"/>
      <c r="DH21" s="1311"/>
      <c r="DI21" s="1311"/>
      <c r="DJ21" s="1311"/>
      <c r="DK21" s="1311"/>
      <c r="DL21" s="1311"/>
      <c r="DM21" s="1311"/>
      <c r="DN21" s="1311"/>
      <c r="DO21" s="1311"/>
    </row>
    <row r="22" spans="1:119" s="1307" customFormat="1" hidden="1" x14ac:dyDescent="0.35">
      <c r="B22" s="1308"/>
      <c r="C22" s="1308"/>
      <c r="D22" s="3305"/>
      <c r="E22" s="3305"/>
      <c r="F22" s="3305"/>
      <c r="G22" s="3305"/>
      <c r="H22" s="3305"/>
      <c r="I22" s="1308"/>
      <c r="J22" s="1308"/>
      <c r="K22" s="1308"/>
      <c r="L22" s="1308"/>
      <c r="M22" s="1308"/>
      <c r="N22" s="1308"/>
      <c r="O22" s="1308"/>
      <c r="P22" s="1308"/>
      <c r="Q22" s="1308"/>
      <c r="R22" s="1308"/>
      <c r="BT22" s="1223"/>
      <c r="BU22" s="1223"/>
      <c r="BV22" s="1223"/>
      <c r="BW22" s="1312"/>
      <c r="BX22" s="1312"/>
      <c r="BY22" s="1312"/>
      <c r="BZ22" s="1310"/>
      <c r="CA22" s="1310"/>
      <c r="CB22" s="1219"/>
      <c r="CC22" s="1219"/>
      <c r="CD22" s="1310"/>
      <c r="CE22" s="1310"/>
      <c r="CF22" s="1311"/>
      <c r="CG22" s="1310"/>
      <c r="CH22" s="1310"/>
      <c r="CI22" s="1310"/>
      <c r="CJ22" s="1310"/>
      <c r="CK22" s="1310"/>
      <c r="CL22" s="1310"/>
      <c r="CM22" s="1310"/>
      <c r="CN22" s="1310"/>
      <c r="CO22" s="1310"/>
      <c r="CP22" s="1310"/>
      <c r="CQ22" s="1310"/>
      <c r="CR22" s="1310"/>
      <c r="CS22" s="1310"/>
      <c r="CT22" s="1310"/>
      <c r="CU22" s="1310"/>
      <c r="CV22" s="1310"/>
      <c r="CW22" s="1310"/>
      <c r="CX22" s="1310"/>
      <c r="CY22" s="1310"/>
      <c r="CZ22" s="1310"/>
      <c r="DA22" s="1310"/>
      <c r="DB22" s="1310"/>
      <c r="DC22" s="1310"/>
      <c r="DD22" s="1310"/>
      <c r="DE22" s="1310"/>
      <c r="DF22" s="1310"/>
      <c r="DG22" s="1310"/>
      <c r="DH22" s="1310"/>
      <c r="DI22" s="1310"/>
      <c r="DJ22" s="1310"/>
      <c r="DK22" s="1310"/>
      <c r="DL22" s="1310"/>
      <c r="DM22" s="1310"/>
      <c r="DN22" s="1310"/>
      <c r="DO22" s="1310"/>
    </row>
    <row r="23" spans="1:119" s="1221" customFormat="1" x14ac:dyDescent="0.35">
      <c r="A23" s="1216" t="s">
        <v>3454</v>
      </c>
      <c r="B23" s="1217"/>
      <c r="C23" s="1217"/>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17"/>
      <c r="AM23" s="1217"/>
      <c r="AN23" s="1217"/>
      <c r="AO23" s="1217"/>
      <c r="AP23" s="1217"/>
      <c r="AQ23" s="1217"/>
      <c r="AR23" s="1217"/>
      <c r="AS23" s="1217"/>
      <c r="AT23" s="1217"/>
      <c r="AU23" s="1217"/>
      <c r="AV23" s="1217"/>
      <c r="AW23" s="1217"/>
      <c r="AX23" s="1217"/>
      <c r="AY23" s="1217"/>
      <c r="AZ23" s="1217"/>
      <c r="BA23" s="1217"/>
      <c r="BB23" s="1217"/>
      <c r="BC23" s="1217"/>
      <c r="BD23" s="1217"/>
      <c r="BE23" s="1217"/>
      <c r="BF23" s="1217"/>
      <c r="BG23" s="1217"/>
      <c r="BH23" s="1217"/>
      <c r="BI23" s="1217"/>
      <c r="BJ23" s="1217"/>
      <c r="BK23" s="1217"/>
      <c r="BL23" s="1217"/>
      <c r="BM23" s="1217"/>
      <c r="BN23" s="1217"/>
      <c r="BO23" s="1217"/>
      <c r="BP23" s="1217"/>
      <c r="BQ23" s="1217"/>
      <c r="BR23" s="1217"/>
      <c r="BS23" s="1217"/>
      <c r="BT23" s="1217"/>
      <c r="BU23" s="1217"/>
      <c r="BV23" s="1217"/>
      <c r="BW23" s="1218"/>
      <c r="BX23" s="1218"/>
      <c r="BY23" s="1218"/>
      <c r="BZ23" s="1219"/>
      <c r="CA23" s="1219"/>
      <c r="CB23" s="1219"/>
      <c r="CC23" s="1219"/>
      <c r="CD23" s="1219"/>
      <c r="CE23" s="1219"/>
      <c r="CF23" s="1220"/>
      <c r="CG23" s="1219"/>
      <c r="CH23" s="1219"/>
      <c r="CI23" s="1219"/>
      <c r="CJ23" s="1219"/>
      <c r="CK23" s="1219"/>
      <c r="CL23" s="1219"/>
      <c r="CM23" s="1219"/>
      <c r="CN23" s="1219"/>
      <c r="CO23" s="1219"/>
      <c r="CP23" s="1219"/>
      <c r="CQ23" s="1219"/>
      <c r="CR23" s="1219"/>
      <c r="CS23" s="1219"/>
      <c r="CT23" s="1219"/>
      <c r="CU23" s="1219"/>
      <c r="CV23" s="1219"/>
      <c r="CW23" s="1219"/>
      <c r="CX23" s="1219"/>
      <c r="CY23" s="1219"/>
      <c r="CZ23" s="1219"/>
      <c r="DA23" s="1219"/>
      <c r="DB23" s="1219"/>
      <c r="DC23" s="1219"/>
      <c r="DD23" s="1219"/>
      <c r="DE23" s="1219"/>
      <c r="DF23" s="1219"/>
      <c r="DG23" s="1219"/>
      <c r="DH23" s="1219"/>
      <c r="DI23" s="1219"/>
      <c r="DJ23" s="1219"/>
      <c r="DK23" s="1219"/>
      <c r="DL23" s="1219"/>
      <c r="DM23" s="1219"/>
      <c r="DN23" s="1219"/>
      <c r="DO23" s="1219"/>
    </row>
    <row r="24" spans="1:119" s="1313" customFormat="1" ht="19.5" thickBot="1" x14ac:dyDescent="0.4">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c r="BG24" s="1314"/>
      <c r="BH24" s="1314"/>
      <c r="BI24" s="1314"/>
      <c r="BJ24" s="1314"/>
      <c r="BK24" s="1314"/>
      <c r="BL24" s="1314"/>
      <c r="BM24" s="1314"/>
      <c r="BN24" s="1314"/>
      <c r="BO24" s="1314"/>
      <c r="BP24" s="1314"/>
      <c r="BQ24" s="1314"/>
      <c r="BR24" s="1314"/>
      <c r="BS24" s="1314"/>
      <c r="BT24" s="1314"/>
      <c r="BU24" s="1314"/>
      <c r="BV24" s="1314"/>
      <c r="BW24" s="1218"/>
      <c r="BX24" s="1218"/>
      <c r="BY24" s="1218"/>
      <c r="BZ24" s="1219"/>
      <c r="CA24" s="1219"/>
      <c r="CB24" s="1219"/>
      <c r="CC24" s="1219"/>
      <c r="CD24" s="1219"/>
      <c r="CE24" s="1219"/>
      <c r="CF24" s="1219"/>
      <c r="CG24" s="1219"/>
      <c r="CH24" s="1219"/>
      <c r="CI24" s="1219"/>
      <c r="CJ24" s="1219"/>
      <c r="CK24" s="1219"/>
      <c r="CL24" s="1219"/>
      <c r="CM24" s="1219"/>
      <c r="CN24" s="1219"/>
      <c r="CO24" s="1219"/>
      <c r="CP24" s="1219"/>
      <c r="CQ24" s="1219"/>
      <c r="CR24" s="1219"/>
      <c r="CS24" s="1219"/>
      <c r="CT24" s="1219"/>
      <c r="CU24" s="1219"/>
      <c r="CV24" s="1219"/>
      <c r="CW24" s="1219"/>
      <c r="CX24" s="1219"/>
      <c r="CY24" s="1219"/>
      <c r="CZ24" s="1219"/>
      <c r="DA24" s="1219"/>
      <c r="DB24" s="1219"/>
      <c r="DC24" s="1219"/>
      <c r="DD24" s="1219"/>
      <c r="DE24" s="1219"/>
      <c r="DF24" s="1219"/>
      <c r="DG24" s="1219"/>
      <c r="DH24" s="1219"/>
      <c r="DI24" s="1219"/>
      <c r="DJ24" s="1219"/>
      <c r="DK24" s="1219"/>
      <c r="DL24" s="1219"/>
      <c r="DM24" s="1219"/>
      <c r="DN24" s="1219"/>
      <c r="DO24" s="1219"/>
    </row>
    <row r="25" spans="1:119" s="1316" customFormat="1" ht="21.75" thickTop="1" thickBot="1" x14ac:dyDescent="0.3">
      <c r="A25" s="1227"/>
      <c r="B25" s="1315">
        <v>40910</v>
      </c>
      <c r="C25" s="1315">
        <v>40941</v>
      </c>
      <c r="D25" s="1315">
        <v>40971</v>
      </c>
      <c r="E25" s="1315">
        <v>41003</v>
      </c>
      <c r="F25" s="1315">
        <v>41034</v>
      </c>
      <c r="G25" s="1315">
        <v>41066</v>
      </c>
      <c r="H25" s="1315">
        <v>41097</v>
      </c>
      <c r="I25" s="1315">
        <v>41129</v>
      </c>
      <c r="J25" s="1315">
        <v>41161</v>
      </c>
      <c r="K25" s="1315">
        <v>41192</v>
      </c>
      <c r="L25" s="1315">
        <v>41224</v>
      </c>
      <c r="M25" s="1315">
        <v>41255</v>
      </c>
      <c r="N25" s="1315">
        <v>41275</v>
      </c>
      <c r="O25" s="1315">
        <v>41307</v>
      </c>
      <c r="P25" s="1315">
        <v>41336</v>
      </c>
      <c r="Q25" s="1315">
        <f t="shared" ref="Q25:AL25" si="0">Q3</f>
        <v>41399</v>
      </c>
      <c r="R25" s="1315">
        <f t="shared" si="0"/>
        <v>41431</v>
      </c>
      <c r="S25" s="1315">
        <f t="shared" si="0"/>
        <v>41462</v>
      </c>
      <c r="T25" s="1315">
        <f t="shared" si="0"/>
        <v>41494</v>
      </c>
      <c r="U25" s="1315">
        <f t="shared" si="0"/>
        <v>41526</v>
      </c>
      <c r="V25" s="1315">
        <f t="shared" si="0"/>
        <v>41557</v>
      </c>
      <c r="W25" s="1315">
        <f t="shared" si="0"/>
        <v>41588</v>
      </c>
      <c r="X25" s="1315">
        <f t="shared" si="0"/>
        <v>41619</v>
      </c>
      <c r="Y25" s="1315">
        <f t="shared" si="0"/>
        <v>41640</v>
      </c>
      <c r="Z25" s="1315">
        <f t="shared" si="0"/>
        <v>41671</v>
      </c>
      <c r="AA25" s="1315">
        <f t="shared" si="0"/>
        <v>41700</v>
      </c>
      <c r="AB25" s="1315">
        <f t="shared" si="0"/>
        <v>41732</v>
      </c>
      <c r="AC25" s="1315">
        <f t="shared" si="0"/>
        <v>41762</v>
      </c>
      <c r="AD25" s="1315">
        <f t="shared" si="0"/>
        <v>41794</v>
      </c>
      <c r="AE25" s="1315">
        <f t="shared" si="0"/>
        <v>41825</v>
      </c>
      <c r="AF25" s="1315">
        <f t="shared" si="0"/>
        <v>41857</v>
      </c>
      <c r="AG25" s="1315">
        <f t="shared" si="0"/>
        <v>41889</v>
      </c>
      <c r="AH25" s="1315">
        <f t="shared" si="0"/>
        <v>41919</v>
      </c>
      <c r="AI25" s="1315">
        <f t="shared" si="0"/>
        <v>41950</v>
      </c>
      <c r="AJ25" s="1315">
        <f t="shared" si="0"/>
        <v>41980</v>
      </c>
      <c r="AK25" s="1315">
        <f t="shared" si="0"/>
        <v>42012</v>
      </c>
      <c r="AL25" s="1315">
        <f t="shared" si="0"/>
        <v>42037</v>
      </c>
      <c r="AM25" s="1315">
        <v>42064</v>
      </c>
      <c r="AN25" s="1315">
        <v>42096</v>
      </c>
      <c r="AO25" s="1315">
        <f t="shared" ref="AO25:AT25" si="1">AO3</f>
        <v>42127</v>
      </c>
      <c r="AP25" s="1315">
        <f t="shared" si="1"/>
        <v>42159</v>
      </c>
      <c r="AQ25" s="1315">
        <f t="shared" si="1"/>
        <v>42189</v>
      </c>
      <c r="AR25" s="1315">
        <f t="shared" si="1"/>
        <v>42220</v>
      </c>
      <c r="AS25" s="1315">
        <f t="shared" si="1"/>
        <v>42252</v>
      </c>
      <c r="AT25" s="1315">
        <f t="shared" si="1"/>
        <v>42282</v>
      </c>
      <c r="AU25" s="1315">
        <v>42313</v>
      </c>
      <c r="AV25" s="1315">
        <v>42343</v>
      </c>
      <c r="AW25" s="1315">
        <v>42375</v>
      </c>
      <c r="AX25" s="1315">
        <v>42401</v>
      </c>
      <c r="AY25" s="1315">
        <v>42430</v>
      </c>
      <c r="AZ25" s="1315">
        <v>42461</v>
      </c>
      <c r="BA25" s="1315">
        <v>42491</v>
      </c>
      <c r="BB25" s="1315">
        <v>42522</v>
      </c>
      <c r="BC25" s="1315">
        <v>42552</v>
      </c>
      <c r="BD25" s="1315">
        <v>42584</v>
      </c>
      <c r="BE25" s="1228">
        <v>42615</v>
      </c>
      <c r="BF25" s="1228">
        <v>42645</v>
      </c>
      <c r="BG25" s="1228">
        <v>42677</v>
      </c>
      <c r="BH25" s="1228">
        <f t="shared" ref="BH25:CD25" si="2">BH3</f>
        <v>42708</v>
      </c>
      <c r="BI25" s="1228">
        <f t="shared" si="2"/>
        <v>42739</v>
      </c>
      <c r="BJ25" s="1228">
        <f t="shared" si="2"/>
        <v>42771</v>
      </c>
      <c r="BK25" s="1228">
        <f t="shared" si="2"/>
        <v>42799</v>
      </c>
      <c r="BL25" s="1228">
        <f t="shared" si="2"/>
        <v>42830</v>
      </c>
      <c r="BM25" s="1228">
        <f t="shared" si="2"/>
        <v>42860</v>
      </c>
      <c r="BN25" s="1228">
        <f t="shared" si="2"/>
        <v>42891</v>
      </c>
      <c r="BO25" s="1228">
        <f t="shared" si="2"/>
        <v>42921</v>
      </c>
      <c r="BP25" s="1228">
        <f t="shared" si="2"/>
        <v>42953</v>
      </c>
      <c r="BQ25" s="1228">
        <f t="shared" si="2"/>
        <v>42984</v>
      </c>
      <c r="BR25" s="1228">
        <f t="shared" si="2"/>
        <v>43014</v>
      </c>
      <c r="BS25" s="1228">
        <f t="shared" si="2"/>
        <v>43045</v>
      </c>
      <c r="BT25" s="1228">
        <f t="shared" si="2"/>
        <v>43075</v>
      </c>
      <c r="BU25" s="1228">
        <f t="shared" si="2"/>
        <v>43106</v>
      </c>
      <c r="BV25" s="1228">
        <f t="shared" si="2"/>
        <v>43137</v>
      </c>
      <c r="BW25" s="1228">
        <f t="shared" si="2"/>
        <v>43165</v>
      </c>
      <c r="BX25" s="1228">
        <f t="shared" si="2"/>
        <v>43196</v>
      </c>
      <c r="BY25" s="1228">
        <f t="shared" si="2"/>
        <v>43226</v>
      </c>
      <c r="BZ25" s="1228">
        <f t="shared" si="2"/>
        <v>43258</v>
      </c>
      <c r="CA25" s="1228">
        <f t="shared" si="2"/>
        <v>43288</v>
      </c>
      <c r="CB25" s="1228">
        <f t="shared" si="2"/>
        <v>43321</v>
      </c>
      <c r="CC25" s="1228">
        <f t="shared" si="2"/>
        <v>43352</v>
      </c>
      <c r="CD25" s="1229">
        <f t="shared" si="2"/>
        <v>43382</v>
      </c>
      <c r="CE25" s="1229">
        <v>43414</v>
      </c>
      <c r="CF25" s="1229">
        <v>43445</v>
      </c>
      <c r="CG25" s="1229">
        <v>43476</v>
      </c>
      <c r="CH25" s="1229">
        <v>43507</v>
      </c>
      <c r="CI25" s="1228">
        <v>43535</v>
      </c>
      <c r="CJ25" s="1228">
        <v>43566</v>
      </c>
      <c r="CK25" s="1228">
        <v>43586</v>
      </c>
      <c r="CL25" s="1228">
        <v>43617</v>
      </c>
      <c r="CM25" s="1228">
        <v>43647</v>
      </c>
      <c r="CN25" s="1228">
        <v>43678</v>
      </c>
      <c r="CO25" s="1228">
        <v>43717</v>
      </c>
      <c r="CP25" s="1228">
        <v>43747</v>
      </c>
      <c r="CQ25" s="1228">
        <v>43778</v>
      </c>
      <c r="CR25" s="1228">
        <v>43808</v>
      </c>
      <c r="CS25" s="1228">
        <v>43839</v>
      </c>
      <c r="CT25" s="1228">
        <v>43870</v>
      </c>
      <c r="CU25" s="1228">
        <v>43899</v>
      </c>
      <c r="CV25" s="1229">
        <v>43930</v>
      </c>
      <c r="CW25" s="1231">
        <v>43960</v>
      </c>
      <c r="CX25" s="1231">
        <v>43991</v>
      </c>
      <c r="CY25" s="1231">
        <v>44021</v>
      </c>
      <c r="CZ25" s="1231">
        <v>44052</v>
      </c>
      <c r="DA25" s="1231">
        <v>44083</v>
      </c>
      <c r="DB25" s="1231">
        <v>44113</v>
      </c>
      <c r="DC25" s="1231">
        <v>44144</v>
      </c>
      <c r="DD25" s="1231">
        <v>44174</v>
      </c>
      <c r="DE25" s="1231">
        <v>44197</v>
      </c>
      <c r="DF25" s="1231">
        <v>44228</v>
      </c>
      <c r="DG25" s="1231">
        <v>44256</v>
      </c>
      <c r="DH25" s="1231">
        <v>44287</v>
      </c>
      <c r="DI25" s="1231">
        <v>44317</v>
      </c>
      <c r="DJ25" s="1231">
        <v>44348</v>
      </c>
      <c r="DK25" s="1231">
        <v>44378</v>
      </c>
      <c r="DL25" s="1231">
        <v>44409</v>
      </c>
      <c r="DM25" s="1231">
        <v>44440</v>
      </c>
      <c r="DN25" s="1231">
        <v>44470</v>
      </c>
      <c r="DO25" s="1231">
        <v>44501</v>
      </c>
    </row>
    <row r="26" spans="1:119" s="1326" customFormat="1" x14ac:dyDescent="0.25">
      <c r="A26" s="1317"/>
      <c r="B26" s="1318"/>
      <c r="C26" s="1318"/>
      <c r="D26" s="1318"/>
      <c r="E26" s="1318"/>
      <c r="F26" s="1318"/>
      <c r="G26" s="1318"/>
      <c r="H26" s="1318"/>
      <c r="I26" s="1318"/>
      <c r="J26" s="1318"/>
      <c r="K26" s="1318"/>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9"/>
      <c r="AR26" s="1319"/>
      <c r="AS26" s="1319"/>
      <c r="AT26" s="1319"/>
      <c r="AU26" s="1319"/>
      <c r="AV26" s="1319"/>
      <c r="AW26" s="1319"/>
      <c r="AX26" s="1319"/>
      <c r="AY26" s="1319"/>
      <c r="AZ26" s="1319"/>
      <c r="BA26" s="1319"/>
      <c r="BB26" s="1319"/>
      <c r="BC26" s="1319"/>
      <c r="BD26" s="1319"/>
      <c r="BE26" s="1319"/>
      <c r="BF26" s="1319"/>
      <c r="BG26" s="1319"/>
      <c r="BH26" s="1320"/>
      <c r="BI26" s="1320"/>
      <c r="BJ26" s="1320"/>
      <c r="BK26" s="1320"/>
      <c r="BL26" s="1320"/>
      <c r="BM26" s="1320"/>
      <c r="BN26" s="1320"/>
      <c r="BO26" s="1320"/>
      <c r="BP26" s="1320"/>
      <c r="BQ26" s="1320"/>
      <c r="BR26" s="1320"/>
      <c r="BS26" s="1320"/>
      <c r="BT26" s="1320"/>
      <c r="BU26" s="1320"/>
      <c r="BV26" s="1320"/>
      <c r="BW26" s="1321"/>
      <c r="BX26" s="1321"/>
      <c r="BY26" s="1321"/>
      <c r="BZ26" s="1321"/>
      <c r="CA26" s="1321"/>
      <c r="CB26" s="1321"/>
      <c r="CC26" s="1321"/>
      <c r="CD26" s="1322"/>
      <c r="CE26" s="1322"/>
      <c r="CF26" s="1322"/>
      <c r="CG26" s="1323"/>
      <c r="CH26" s="1324"/>
      <c r="CI26" s="1324"/>
      <c r="CJ26" s="1324"/>
      <c r="CK26" s="1324"/>
      <c r="CL26" s="1324"/>
      <c r="CM26" s="1324"/>
      <c r="CN26" s="1324"/>
      <c r="CO26" s="1324"/>
      <c r="CP26" s="1324"/>
      <c r="CQ26" s="1324"/>
      <c r="CR26" s="1324"/>
      <c r="CS26" s="1324"/>
      <c r="CT26" s="1324"/>
      <c r="CU26" s="1324"/>
      <c r="CV26" s="1325"/>
      <c r="CW26" s="1325"/>
      <c r="CX26" s="1325"/>
      <c r="CY26" s="1325"/>
      <c r="CZ26" s="1325"/>
      <c r="DA26" s="1325"/>
      <c r="DB26" s="1325"/>
      <c r="DC26" s="1325"/>
      <c r="DD26" s="1325"/>
      <c r="DE26" s="1325"/>
      <c r="DF26" s="1325"/>
      <c r="DG26" s="1325"/>
      <c r="DH26" s="1325"/>
      <c r="DI26" s="1325"/>
      <c r="DJ26" s="1325"/>
      <c r="DK26" s="1325"/>
      <c r="DL26" s="1325"/>
      <c r="DM26" s="1325"/>
      <c r="DN26" s="1325"/>
      <c r="DO26" s="1325"/>
    </row>
    <row r="27" spans="1:119" s="1247" customFormat="1" x14ac:dyDescent="0.25">
      <c r="A27" s="1234" t="s">
        <v>3455</v>
      </c>
      <c r="B27" s="1235">
        <v>218504</v>
      </c>
      <c r="C27" s="1235">
        <v>224119</v>
      </c>
      <c r="D27" s="1235">
        <v>228136</v>
      </c>
      <c r="E27" s="1235">
        <v>226594</v>
      </c>
      <c r="F27" s="1235">
        <v>231147</v>
      </c>
      <c r="G27" s="1235">
        <v>235129</v>
      </c>
      <c r="H27" s="1235">
        <v>239464</v>
      </c>
      <c r="I27" s="1235">
        <v>218381</v>
      </c>
      <c r="J27" s="1235">
        <v>220362</v>
      </c>
      <c r="K27" s="1235">
        <v>197884</v>
      </c>
      <c r="L27" s="1235">
        <v>196323</v>
      </c>
      <c r="M27" s="1235">
        <v>200345</v>
      </c>
      <c r="N27" s="1235">
        <v>204835</v>
      </c>
      <c r="O27" s="1235">
        <v>211679</v>
      </c>
      <c r="P27" s="1235">
        <v>216738</v>
      </c>
      <c r="Q27" s="1235">
        <v>225759</v>
      </c>
      <c r="R27" s="1235">
        <v>229500</v>
      </c>
      <c r="S27" s="1235">
        <v>234910</v>
      </c>
      <c r="T27" s="1235">
        <v>235346</v>
      </c>
      <c r="U27" s="1235">
        <v>234435</v>
      </c>
      <c r="V27" s="1235">
        <v>234949</v>
      </c>
      <c r="W27" s="1235">
        <v>237508</v>
      </c>
      <c r="X27" s="1235">
        <v>240808</v>
      </c>
      <c r="Y27" s="1235">
        <v>240601</v>
      </c>
      <c r="Z27" s="1235">
        <v>243965</v>
      </c>
      <c r="AA27" s="1235">
        <v>235627</v>
      </c>
      <c r="AB27" s="1235">
        <v>252507</v>
      </c>
      <c r="AC27" s="1235">
        <v>257288</v>
      </c>
      <c r="AD27" s="1235">
        <v>260171</v>
      </c>
      <c r="AE27" s="1235">
        <v>264655</v>
      </c>
      <c r="AF27" s="1235">
        <v>269188</v>
      </c>
      <c r="AG27" s="1235">
        <v>266521</v>
      </c>
      <c r="AH27" s="1235">
        <v>276104</v>
      </c>
      <c r="AI27" s="1235">
        <v>280712</v>
      </c>
      <c r="AJ27" s="1235">
        <v>285085</v>
      </c>
      <c r="AK27" s="1235">
        <v>288922</v>
      </c>
      <c r="AL27" s="1235">
        <v>294619</v>
      </c>
      <c r="AM27" s="1235">
        <v>299638</v>
      </c>
      <c r="AN27" s="1235">
        <v>217817</v>
      </c>
      <c r="AO27" s="1235">
        <v>300581</v>
      </c>
      <c r="AP27" s="1235">
        <v>278541</v>
      </c>
      <c r="AQ27" s="1235">
        <v>313550</v>
      </c>
      <c r="AR27" s="1236">
        <v>316850</v>
      </c>
      <c r="AS27" s="1236">
        <v>321076</v>
      </c>
      <c r="AT27" s="1236">
        <v>327319</v>
      </c>
      <c r="AU27" s="1236">
        <v>329258</v>
      </c>
      <c r="AV27" s="1236">
        <v>332711</v>
      </c>
      <c r="AW27" s="1236">
        <v>336839</v>
      </c>
      <c r="AX27" s="1236">
        <v>341151</v>
      </c>
      <c r="AY27" s="1236">
        <v>346276</v>
      </c>
      <c r="AZ27" s="1237">
        <v>350329</v>
      </c>
      <c r="BA27" s="1237">
        <v>350941</v>
      </c>
      <c r="BB27" s="1237">
        <v>356070</v>
      </c>
      <c r="BC27" s="1237">
        <v>361477</v>
      </c>
      <c r="BD27" s="1237">
        <v>368884</v>
      </c>
      <c r="BE27" s="1237">
        <v>366412</v>
      </c>
      <c r="BF27" s="1238">
        <v>345876</v>
      </c>
      <c r="BG27" s="1237">
        <v>349620</v>
      </c>
      <c r="BH27" s="1237">
        <v>355463</v>
      </c>
      <c r="BI27" s="1237">
        <v>360778</v>
      </c>
      <c r="BJ27" s="1237">
        <v>365140</v>
      </c>
      <c r="BK27" s="1237">
        <v>370891</v>
      </c>
      <c r="BL27" s="1237">
        <v>373385</v>
      </c>
      <c r="BM27" s="1237">
        <v>376192</v>
      </c>
      <c r="BN27" s="1237">
        <v>378131</v>
      </c>
      <c r="BO27" s="1237">
        <v>380447</v>
      </c>
      <c r="BP27" s="1237">
        <v>382733</v>
      </c>
      <c r="BQ27" s="1237">
        <v>384117</v>
      </c>
      <c r="BR27" s="1237">
        <v>385524</v>
      </c>
      <c r="BS27" s="1237">
        <v>387670</v>
      </c>
      <c r="BT27" s="1239">
        <v>389512</v>
      </c>
      <c r="BU27" s="1239">
        <v>390991</v>
      </c>
      <c r="BV27" s="1239">
        <v>396041</v>
      </c>
      <c r="BW27" s="1240">
        <v>400948</v>
      </c>
      <c r="BX27" s="1240">
        <v>408151</v>
      </c>
      <c r="BY27" s="1240">
        <f>415657+0</f>
        <v>415657</v>
      </c>
      <c r="BZ27" s="1240">
        <f>423453+150</f>
        <v>423603</v>
      </c>
      <c r="CA27" s="1273">
        <f>429831+162</f>
        <v>429993</v>
      </c>
      <c r="CB27" s="1273">
        <f>435931+167</f>
        <v>436098</v>
      </c>
      <c r="CC27" s="1273">
        <v>441213</v>
      </c>
      <c r="CD27" s="1274">
        <v>446245</v>
      </c>
      <c r="CE27" s="1274">
        <v>451203</v>
      </c>
      <c r="CF27" s="1274">
        <v>455689</v>
      </c>
      <c r="CG27" s="1327">
        <v>461502</v>
      </c>
      <c r="CH27" s="1276">
        <v>466635</v>
      </c>
      <c r="CI27" s="1328">
        <v>470190</v>
      </c>
      <c r="CJ27" s="1328">
        <v>475416</v>
      </c>
      <c r="CK27" s="1328">
        <v>481257</v>
      </c>
      <c r="CL27" s="1328">
        <v>486051</v>
      </c>
      <c r="CM27" s="1328">
        <v>491782</v>
      </c>
      <c r="CN27" s="1328">
        <v>497381</v>
      </c>
      <c r="CO27" s="1328">
        <v>502698</v>
      </c>
      <c r="CP27" s="1328">
        <v>507066</v>
      </c>
      <c r="CQ27" s="1328">
        <v>513510</v>
      </c>
      <c r="CR27" s="1328">
        <v>519023</v>
      </c>
      <c r="CS27" s="1328">
        <v>527498</v>
      </c>
      <c r="CT27" s="1328">
        <v>533446</v>
      </c>
      <c r="CU27" s="1328">
        <v>507325</v>
      </c>
      <c r="CV27" s="1329">
        <v>510726</v>
      </c>
      <c r="CW27" s="1329">
        <v>515289</v>
      </c>
      <c r="CX27" s="1329">
        <v>522816</v>
      </c>
      <c r="CY27" s="1329">
        <v>533344</v>
      </c>
      <c r="CZ27" s="1329">
        <v>540701</v>
      </c>
      <c r="DA27" s="1329">
        <v>548845</v>
      </c>
      <c r="DB27" s="1329">
        <v>552434</v>
      </c>
      <c r="DC27" s="1329">
        <v>556685</v>
      </c>
      <c r="DD27" s="1329">
        <v>561446</v>
      </c>
      <c r="DE27" s="1329">
        <v>565850</v>
      </c>
      <c r="DF27" s="1329">
        <v>570221</v>
      </c>
      <c r="DG27" s="1329">
        <v>574796</v>
      </c>
      <c r="DH27" s="1329">
        <v>577783</v>
      </c>
      <c r="DI27" s="1329">
        <v>582523</v>
      </c>
      <c r="DJ27" s="1329">
        <v>587878</v>
      </c>
      <c r="DK27" s="1329">
        <v>593025</v>
      </c>
      <c r="DL27" s="1329">
        <v>589158</v>
      </c>
      <c r="DM27" s="1329">
        <v>596548</v>
      </c>
      <c r="DN27" s="1329">
        <v>598636</v>
      </c>
      <c r="DO27" s="1329">
        <v>603435</v>
      </c>
    </row>
    <row r="28" spans="1:119" s="1326" customFormat="1" ht="19.5" thickBot="1" x14ac:dyDescent="0.3">
      <c r="A28" s="1330"/>
      <c r="B28" s="1331"/>
      <c r="C28" s="1331"/>
      <c r="D28" s="1331"/>
      <c r="E28" s="1331"/>
      <c r="F28" s="1331"/>
      <c r="G28" s="1331"/>
      <c r="H28" s="1331"/>
      <c r="I28" s="1331"/>
      <c r="J28" s="1331"/>
      <c r="K28" s="1331"/>
      <c r="L28" s="1331"/>
      <c r="M28" s="1331"/>
      <c r="N28" s="1331"/>
      <c r="O28" s="1331"/>
      <c r="P28" s="1331"/>
      <c r="Q28" s="1331"/>
      <c r="R28" s="1331"/>
      <c r="S28" s="1331"/>
      <c r="T28" s="1331"/>
      <c r="U28" s="1331"/>
      <c r="V28" s="1331"/>
      <c r="W28" s="1331"/>
      <c r="X28" s="1331"/>
      <c r="Y28" s="1331"/>
      <c r="Z28" s="1331"/>
      <c r="AA28" s="1331"/>
      <c r="AB28" s="1331"/>
      <c r="AC28" s="1331"/>
      <c r="AD28" s="1331"/>
      <c r="AE28" s="1331"/>
      <c r="AF28" s="1331"/>
      <c r="AG28" s="1331"/>
      <c r="AH28" s="1331"/>
      <c r="AI28" s="1331"/>
      <c r="AJ28" s="1331"/>
      <c r="AK28" s="1331"/>
      <c r="AL28" s="1331"/>
      <c r="AM28" s="1331"/>
      <c r="AN28" s="1331"/>
      <c r="AO28" s="1331"/>
      <c r="AP28" s="1331"/>
      <c r="AQ28" s="1271"/>
      <c r="AR28" s="1271"/>
      <c r="AS28" s="1271"/>
      <c r="AT28" s="1271"/>
      <c r="AU28" s="1271"/>
      <c r="AV28" s="1271"/>
      <c r="AW28" s="1271"/>
      <c r="AX28" s="1271"/>
      <c r="AY28" s="1271"/>
      <c r="AZ28" s="1271"/>
      <c r="BA28" s="1271"/>
      <c r="BB28" s="1271"/>
      <c r="BC28" s="1271"/>
      <c r="BD28" s="1271"/>
      <c r="BE28" s="1271"/>
      <c r="BF28" s="1271"/>
      <c r="BG28" s="1271"/>
      <c r="BH28" s="1332"/>
      <c r="BI28" s="1332"/>
      <c r="BJ28" s="1332"/>
      <c r="BK28" s="1332"/>
      <c r="BL28" s="1332"/>
      <c r="BM28" s="1332"/>
      <c r="BN28" s="1332"/>
      <c r="BO28" s="1332"/>
      <c r="BP28" s="1332"/>
      <c r="BQ28" s="1332"/>
      <c r="BR28" s="1271"/>
      <c r="BS28" s="1271"/>
      <c r="BT28" s="1271"/>
      <c r="BU28" s="1271"/>
      <c r="BV28" s="1271"/>
      <c r="BW28" s="1333"/>
      <c r="BX28" s="1333"/>
      <c r="BY28" s="1333"/>
      <c r="BZ28" s="1333"/>
      <c r="CA28" s="1333"/>
      <c r="CB28" s="1333"/>
      <c r="CC28" s="1333"/>
      <c r="CD28" s="1334"/>
      <c r="CE28" s="1334"/>
      <c r="CF28" s="1334"/>
      <c r="CG28" s="1335"/>
      <c r="CH28" s="1271"/>
      <c r="CI28" s="1271"/>
      <c r="CJ28" s="1271"/>
      <c r="CK28" s="1271"/>
      <c r="CL28" s="1271"/>
      <c r="CM28" s="1271"/>
      <c r="CN28" s="1271"/>
      <c r="CO28" s="1271"/>
      <c r="CP28" s="1271"/>
      <c r="CQ28" s="1271"/>
      <c r="CR28" s="1271"/>
      <c r="CS28" s="1271"/>
      <c r="CT28" s="1271"/>
      <c r="CU28" s="1271"/>
      <c r="CV28" s="1336"/>
      <c r="CW28" s="1336"/>
      <c r="CX28" s="1336"/>
      <c r="CY28" s="1336"/>
      <c r="CZ28" s="1336"/>
      <c r="DA28" s="1336"/>
      <c r="DB28" s="1336"/>
      <c r="DC28" s="1336"/>
      <c r="DD28" s="1336"/>
      <c r="DE28" s="1336"/>
      <c r="DF28" s="1336"/>
      <c r="DG28" s="1336"/>
      <c r="DH28" s="1336"/>
      <c r="DI28" s="1336"/>
      <c r="DJ28" s="1336"/>
      <c r="DK28" s="1336"/>
      <c r="DL28" s="1336"/>
      <c r="DM28" s="1336"/>
      <c r="DN28" s="1336"/>
      <c r="DO28" s="1336"/>
    </row>
    <row r="29" spans="1:119" s="1326" customFormat="1" ht="19.5" thickTop="1" x14ac:dyDescent="0.25">
      <c r="A29" s="1330" t="s">
        <v>3427</v>
      </c>
      <c r="B29" s="1337">
        <v>238413</v>
      </c>
      <c r="C29" s="1337">
        <v>238093</v>
      </c>
      <c r="D29" s="1337">
        <v>261162</v>
      </c>
      <c r="E29" s="1337">
        <v>277292</v>
      </c>
      <c r="F29" s="1337">
        <v>283585</v>
      </c>
      <c r="G29" s="1337">
        <v>266059</v>
      </c>
      <c r="H29" s="1337">
        <v>290958</v>
      </c>
      <c r="I29" s="1337">
        <v>283367</v>
      </c>
      <c r="J29" s="1337">
        <v>264927</v>
      </c>
      <c r="K29" s="1337">
        <v>315412</v>
      </c>
      <c r="L29" s="1337">
        <v>295863</v>
      </c>
      <c r="M29" s="1337">
        <v>392058</v>
      </c>
      <c r="N29" s="1337">
        <v>351065</v>
      </c>
      <c r="O29" s="1337">
        <v>327122</v>
      </c>
      <c r="P29" s="1337">
        <v>380181</v>
      </c>
      <c r="Q29" s="1337">
        <v>385013</v>
      </c>
      <c r="R29" s="1337">
        <v>366954</v>
      </c>
      <c r="S29" s="1337">
        <v>406022</v>
      </c>
      <c r="T29" s="1337">
        <v>392209</v>
      </c>
      <c r="U29" s="1337">
        <v>375620</v>
      </c>
      <c r="V29" s="1337">
        <v>410190</v>
      </c>
      <c r="W29" s="1337">
        <v>398849</v>
      </c>
      <c r="X29" s="1337">
        <v>525624</v>
      </c>
      <c r="Y29" s="1337">
        <v>402112</v>
      </c>
      <c r="Z29" s="1337">
        <v>375413</v>
      </c>
      <c r="AA29" s="1337">
        <v>422037</v>
      </c>
      <c r="AB29" s="1337">
        <v>435923</v>
      </c>
      <c r="AC29" s="1337">
        <v>441066</v>
      </c>
      <c r="AD29" s="1337">
        <v>420177</v>
      </c>
      <c r="AE29" s="1337">
        <v>454337</v>
      </c>
      <c r="AF29" s="1337">
        <v>481938</v>
      </c>
      <c r="AG29" s="1337">
        <v>466579</v>
      </c>
      <c r="AH29" s="1337">
        <v>504400</v>
      </c>
      <c r="AI29" s="1337">
        <v>500404</v>
      </c>
      <c r="AJ29" s="1337">
        <v>614221</v>
      </c>
      <c r="AK29" s="1337">
        <v>506560</v>
      </c>
      <c r="AL29" s="1337">
        <v>482473</v>
      </c>
      <c r="AM29" s="1337">
        <v>540918</v>
      </c>
      <c r="AN29" s="1337">
        <v>534150</v>
      </c>
      <c r="AO29" s="1337">
        <v>545998</v>
      </c>
      <c r="AP29" s="1337">
        <v>533719</v>
      </c>
      <c r="AQ29" s="1271">
        <v>559970</v>
      </c>
      <c r="AR29" s="1271">
        <v>538596</v>
      </c>
      <c r="AS29" s="1271">
        <v>542153</v>
      </c>
      <c r="AT29" s="1271">
        <v>605573</v>
      </c>
      <c r="AU29" s="1271">
        <v>513673</v>
      </c>
      <c r="AV29" s="1271">
        <v>752770</v>
      </c>
      <c r="AW29" s="1271">
        <v>566194</v>
      </c>
      <c r="AX29" s="1271">
        <v>550438</v>
      </c>
      <c r="AY29" s="1271">
        <v>588246</v>
      </c>
      <c r="AZ29" s="1271">
        <v>580411</v>
      </c>
      <c r="BA29" s="1271">
        <v>601131</v>
      </c>
      <c r="BB29" s="1271">
        <v>582876</v>
      </c>
      <c r="BC29" s="1271">
        <v>626682</v>
      </c>
      <c r="BD29" s="1271">
        <v>584459</v>
      </c>
      <c r="BE29" s="1271">
        <v>573380</v>
      </c>
      <c r="BF29" s="1271">
        <v>604324</v>
      </c>
      <c r="BG29" s="1271">
        <v>607626</v>
      </c>
      <c r="BH29" s="1271">
        <v>830011</v>
      </c>
      <c r="BI29" s="1271">
        <v>605621</v>
      </c>
      <c r="BJ29" s="1271">
        <v>569487</v>
      </c>
      <c r="BK29" s="1271">
        <v>670574</v>
      </c>
      <c r="BL29" s="1271">
        <v>266338</v>
      </c>
      <c r="BM29" s="1271">
        <v>318235</v>
      </c>
      <c r="BN29" s="1271">
        <v>303887</v>
      </c>
      <c r="BO29" s="1271">
        <v>314580</v>
      </c>
      <c r="BP29" s="1271">
        <v>326762</v>
      </c>
      <c r="BQ29" s="1271">
        <v>316572</v>
      </c>
      <c r="BR29" s="1338">
        <v>361881</v>
      </c>
      <c r="BS29" s="1338">
        <v>331503</v>
      </c>
      <c r="BT29" s="1338">
        <v>381939</v>
      </c>
      <c r="BU29" s="1338">
        <v>310069</v>
      </c>
      <c r="BV29" s="1338">
        <v>315736</v>
      </c>
      <c r="BW29" s="1339">
        <v>410150</v>
      </c>
      <c r="BX29" s="1339">
        <v>343213</v>
      </c>
      <c r="BY29" s="1339">
        <f>364022+59</f>
        <v>364081</v>
      </c>
      <c r="BZ29" s="1339">
        <f>346906+46</f>
        <v>346952</v>
      </c>
      <c r="CA29" s="1339">
        <f>384232+61</f>
        <v>384293</v>
      </c>
      <c r="CB29" s="1339">
        <f>382381+45</f>
        <v>382426</v>
      </c>
      <c r="CC29" s="1339">
        <v>347187</v>
      </c>
      <c r="CD29" s="1340">
        <v>434379</v>
      </c>
      <c r="CE29" s="1340">
        <v>392034</v>
      </c>
      <c r="CF29" s="1340">
        <v>471570</v>
      </c>
      <c r="CG29" s="1341">
        <v>382403</v>
      </c>
      <c r="CH29" s="1338">
        <v>359646</v>
      </c>
      <c r="CI29" s="1342">
        <v>401041</v>
      </c>
      <c r="CJ29" s="1342">
        <v>432695</v>
      </c>
      <c r="CK29" s="1342">
        <v>436769</v>
      </c>
      <c r="CL29" s="1342">
        <v>391463</v>
      </c>
      <c r="CM29" s="1342">
        <v>460398</v>
      </c>
      <c r="CN29" s="1342">
        <v>438998</v>
      </c>
      <c r="CO29" s="1342">
        <v>434788</v>
      </c>
      <c r="CP29" s="1342">
        <v>481794</v>
      </c>
      <c r="CQ29" s="1342">
        <v>454131</v>
      </c>
      <c r="CR29" s="1342">
        <v>550557</v>
      </c>
      <c r="CS29" s="1342">
        <v>452332</v>
      </c>
      <c r="CT29" s="1342">
        <v>408965</v>
      </c>
      <c r="CU29" s="1342">
        <v>436592</v>
      </c>
      <c r="CV29" s="1343">
        <v>408663</v>
      </c>
      <c r="CW29" s="1343">
        <v>472585</v>
      </c>
      <c r="CX29" s="1343">
        <v>505108</v>
      </c>
      <c r="CY29" s="1343">
        <v>531608</v>
      </c>
      <c r="CZ29" s="1343">
        <v>501235</v>
      </c>
      <c r="DA29" s="1343">
        <v>514431</v>
      </c>
      <c r="DB29" s="1343">
        <v>539160</v>
      </c>
      <c r="DC29" s="1343">
        <v>519467</v>
      </c>
      <c r="DD29" s="1343">
        <v>659097</v>
      </c>
      <c r="DE29" s="1343">
        <v>457860</v>
      </c>
      <c r="DF29" s="1343">
        <v>468561</v>
      </c>
      <c r="DG29" s="1343">
        <v>512339</v>
      </c>
      <c r="DH29" s="1343">
        <v>509762</v>
      </c>
      <c r="DI29" s="1343">
        <v>558318</v>
      </c>
      <c r="DJ29" s="1343">
        <v>565232</v>
      </c>
      <c r="DK29" s="1343">
        <v>582322</v>
      </c>
      <c r="DL29" s="1343">
        <v>592587</v>
      </c>
      <c r="DM29" s="1343">
        <v>592159</v>
      </c>
      <c r="DN29" s="1343">
        <v>601888</v>
      </c>
      <c r="DO29" s="1343">
        <v>619190</v>
      </c>
    </row>
    <row r="30" spans="1:119" s="1326" customFormat="1" x14ac:dyDescent="0.25">
      <c r="A30" s="1330" t="s">
        <v>3456</v>
      </c>
      <c r="B30" s="1271">
        <v>43475.962768999998</v>
      </c>
      <c r="C30" s="1271">
        <v>53599.680598999999</v>
      </c>
      <c r="D30" s="1271">
        <v>50754</v>
      </c>
      <c r="E30" s="1271">
        <v>44273.632428999998</v>
      </c>
      <c r="F30" s="1271">
        <v>56415.093000000001</v>
      </c>
      <c r="G30" s="1271">
        <v>69886.773830000006</v>
      </c>
      <c r="H30" s="1271">
        <v>95686.427930000005</v>
      </c>
      <c r="I30" s="1271">
        <v>99053.420203000001</v>
      </c>
      <c r="J30" s="1271">
        <v>109788.97238200001</v>
      </c>
      <c r="K30" s="1271">
        <v>94589.501147999996</v>
      </c>
      <c r="L30" s="1271">
        <v>111014.214874</v>
      </c>
      <c r="M30" s="1271">
        <v>135896.03765000001</v>
      </c>
      <c r="N30" s="1271">
        <v>91072.939985999998</v>
      </c>
      <c r="O30" s="1271">
        <v>105733.91310200001</v>
      </c>
      <c r="P30" s="1271">
        <v>156737.17344799999</v>
      </c>
      <c r="Q30" s="1271">
        <v>88654.171180000005</v>
      </c>
      <c r="R30" s="1271">
        <v>123315.401</v>
      </c>
      <c r="S30" s="1271">
        <v>110439.07325723401</v>
      </c>
      <c r="T30" s="1271">
        <v>83870.612330999997</v>
      </c>
      <c r="U30" s="1271">
        <v>131569.13808400001</v>
      </c>
      <c r="V30" s="1271">
        <v>105040.50852712478</v>
      </c>
      <c r="W30" s="1271">
        <v>84908.775735624222</v>
      </c>
      <c r="X30" s="1271">
        <v>187514.1931471756</v>
      </c>
      <c r="Y30" s="1271">
        <v>117692.056832556</v>
      </c>
      <c r="Z30" s="1271">
        <v>82396.713636</v>
      </c>
      <c r="AA30" s="1271">
        <v>104323</v>
      </c>
      <c r="AB30" s="1271">
        <v>97269</v>
      </c>
      <c r="AC30" s="1271">
        <v>126271.62020400001</v>
      </c>
      <c r="AD30" s="1271">
        <v>179424.24770530299</v>
      </c>
      <c r="AE30" s="1271">
        <v>143778.00127400001</v>
      </c>
      <c r="AF30" s="1271">
        <v>126622.30538200001</v>
      </c>
      <c r="AG30" s="1271">
        <v>146464.13355699999</v>
      </c>
      <c r="AH30" s="1271">
        <v>159790.540978</v>
      </c>
      <c r="AI30" s="1271">
        <v>201645.420835</v>
      </c>
      <c r="AJ30" s="1271">
        <v>268652.59542799997</v>
      </c>
      <c r="AK30" s="1271">
        <v>177035.007265758</v>
      </c>
      <c r="AL30" s="1271">
        <v>213554.44691599999</v>
      </c>
      <c r="AM30" s="1271">
        <f>254231630497.023/1000000</f>
        <v>254231.630497023</v>
      </c>
      <c r="AN30" s="1271">
        <v>212520</v>
      </c>
      <c r="AO30" s="1271">
        <v>170706.24584941001</v>
      </c>
      <c r="AP30" s="1271">
        <v>267765.77055000002</v>
      </c>
      <c r="AQ30" s="1271">
        <v>229795</v>
      </c>
      <c r="AR30" s="1271">
        <v>208017</v>
      </c>
      <c r="AS30" s="1271">
        <v>214494.343333</v>
      </c>
      <c r="AT30" s="1271">
        <v>190866</v>
      </c>
      <c r="AU30" s="1271">
        <v>203633</v>
      </c>
      <c r="AV30" s="1271">
        <v>351154.71471042</v>
      </c>
      <c r="AW30" s="1271">
        <v>181541.17812525001</v>
      </c>
      <c r="AX30" s="1271">
        <v>170732</v>
      </c>
      <c r="AY30" s="1271">
        <v>231749</v>
      </c>
      <c r="AZ30" s="1271">
        <v>168293</v>
      </c>
      <c r="BA30" s="1271">
        <v>234637.17565963001</v>
      </c>
      <c r="BB30" s="1271">
        <v>369827</v>
      </c>
      <c r="BC30" s="1271">
        <v>223513.18693299999</v>
      </c>
      <c r="BD30" s="1271">
        <v>245973</v>
      </c>
      <c r="BE30" s="1271">
        <v>287574</v>
      </c>
      <c r="BF30" s="1271">
        <v>249802.531403</v>
      </c>
      <c r="BG30" s="1271">
        <v>218255</v>
      </c>
      <c r="BH30" s="1271">
        <v>311998.57844089001</v>
      </c>
      <c r="BI30" s="1271">
        <v>231406</v>
      </c>
      <c r="BJ30" s="1271">
        <v>222901.55628799999</v>
      </c>
      <c r="BK30" s="1271">
        <v>471003</v>
      </c>
      <c r="BL30" s="1271">
        <v>284167.12</v>
      </c>
      <c r="BM30" s="1271">
        <v>296991</v>
      </c>
      <c r="BN30" s="1271">
        <v>380672.972014</v>
      </c>
      <c r="BO30" s="1271">
        <v>300937</v>
      </c>
      <c r="BP30" s="1271">
        <v>259888</v>
      </c>
      <c r="BQ30" s="1271">
        <v>313890</v>
      </c>
      <c r="BR30" s="1271">
        <v>296575</v>
      </c>
      <c r="BS30" s="1271">
        <v>398609</v>
      </c>
      <c r="BT30" s="1271">
        <v>401639</v>
      </c>
      <c r="BU30" s="1271">
        <v>289071</v>
      </c>
      <c r="BV30" s="1271">
        <v>270262</v>
      </c>
      <c r="BW30" s="1333">
        <v>388353</v>
      </c>
      <c r="BX30" s="1333">
        <v>292056</v>
      </c>
      <c r="BY30" s="1333">
        <f>311292+2</f>
        <v>311294</v>
      </c>
      <c r="BZ30" s="1333">
        <f>373884+2</f>
        <v>373886</v>
      </c>
      <c r="CA30" s="1333">
        <f>298804+2</f>
        <v>298806</v>
      </c>
      <c r="CB30" s="1333">
        <f>339210+2</f>
        <v>339212</v>
      </c>
      <c r="CC30" s="1333">
        <v>321597.18747480999</v>
      </c>
      <c r="CD30" s="1334">
        <v>329309.60892481002</v>
      </c>
      <c r="CE30" s="1334">
        <v>365251.01750399999</v>
      </c>
      <c r="CF30" s="1334">
        <v>354528.76387930999</v>
      </c>
      <c r="CG30" s="1335">
        <v>291526.25022301002</v>
      </c>
      <c r="CH30" s="1271">
        <v>237998.66055085001</v>
      </c>
      <c r="CI30" s="1271">
        <v>372384.59347870998</v>
      </c>
      <c r="CJ30" s="1271">
        <v>364550.99874079</v>
      </c>
      <c r="CK30" s="1271">
        <v>402105.84243333002</v>
      </c>
      <c r="CL30" s="1271">
        <v>354387</v>
      </c>
      <c r="CM30" s="1271">
        <v>324103.61021134997</v>
      </c>
      <c r="CN30" s="1271">
        <v>357967</v>
      </c>
      <c r="CO30" s="1271">
        <v>332116</v>
      </c>
      <c r="CP30" s="1271">
        <v>365609</v>
      </c>
      <c r="CQ30" s="1271">
        <v>431376</v>
      </c>
      <c r="CR30" s="1271">
        <v>474224</v>
      </c>
      <c r="CS30" s="1271">
        <v>336348</v>
      </c>
      <c r="CT30" s="1271">
        <v>300965.07863276004</v>
      </c>
      <c r="CU30" s="1271">
        <v>527479.36687073996</v>
      </c>
      <c r="CV30" s="1336">
        <v>332659</v>
      </c>
      <c r="CW30" s="1336">
        <v>264758</v>
      </c>
      <c r="CX30" s="1336">
        <v>357594</v>
      </c>
      <c r="CY30" s="1336">
        <v>358694</v>
      </c>
      <c r="CZ30" s="1336">
        <v>270862</v>
      </c>
      <c r="DA30" s="1336">
        <v>351200</v>
      </c>
      <c r="DB30" s="1336">
        <v>400406</v>
      </c>
      <c r="DC30" s="1336">
        <v>381424</v>
      </c>
      <c r="DD30" s="1336">
        <v>738638</v>
      </c>
      <c r="DE30" s="1336">
        <v>398739</v>
      </c>
      <c r="DF30" s="1336">
        <v>339677.39508828003</v>
      </c>
      <c r="DG30" s="1336">
        <v>678284.10450383998</v>
      </c>
      <c r="DH30" s="1336">
        <v>552198.35734986002</v>
      </c>
      <c r="DI30" s="1336">
        <v>470998.38149404997</v>
      </c>
      <c r="DJ30" s="1336">
        <v>721580.89309058001</v>
      </c>
      <c r="DK30" s="1336">
        <v>614693.26182973001</v>
      </c>
      <c r="DL30" s="1336">
        <v>666722.05019410001</v>
      </c>
      <c r="DM30" s="1336">
        <v>645419.89030676999</v>
      </c>
      <c r="DN30" s="1336">
        <v>616778.94836949999</v>
      </c>
      <c r="DO30" s="1336">
        <v>843956.75476699998</v>
      </c>
    </row>
    <row r="31" spans="1:119" s="1326" customFormat="1" ht="19.5" thickBot="1" x14ac:dyDescent="0.3">
      <c r="A31" s="1344" t="s">
        <v>3457</v>
      </c>
      <c r="B31" s="1345">
        <v>43475.962</v>
      </c>
      <c r="C31" s="1345">
        <v>48537.821684000002</v>
      </c>
      <c r="D31" s="1345">
        <v>49277</v>
      </c>
      <c r="E31" s="1345">
        <v>48025.854202000002</v>
      </c>
      <c r="F31" s="1345">
        <v>49703.701975999997</v>
      </c>
      <c r="G31" s="1345">
        <v>53067.547285000001</v>
      </c>
      <c r="H31" s="1345">
        <v>59155.958806000002</v>
      </c>
      <c r="I31" s="1345">
        <v>64143.141479999998</v>
      </c>
      <c r="J31" s="1345">
        <v>69214.900469</v>
      </c>
      <c r="K31" s="1345">
        <v>71752.360537</v>
      </c>
      <c r="L31" s="1345">
        <v>75321.620022000003</v>
      </c>
      <c r="M31" s="1345">
        <v>80369.488157999993</v>
      </c>
      <c r="N31" s="1345">
        <v>91072.939985999998</v>
      </c>
      <c r="O31" s="1345">
        <v>98403.426544000002</v>
      </c>
      <c r="P31" s="1345">
        <v>117848.008845</v>
      </c>
      <c r="Q31" s="1345">
        <v>115113.088988</v>
      </c>
      <c r="R31" s="1345">
        <v>116480.074398</v>
      </c>
      <c r="S31" s="1345">
        <v>115617.07399999999</v>
      </c>
      <c r="T31" s="1345">
        <v>111648.766497</v>
      </c>
      <c r="U31" s="1345">
        <v>113862.141118</v>
      </c>
      <c r="V31" s="1345">
        <v>112979.97785884212</v>
      </c>
      <c r="W31" s="1345">
        <v>110428.05039309504</v>
      </c>
      <c r="X31" s="1345">
        <v>116851.89562260175</v>
      </c>
      <c r="Y31" s="1345">
        <v>117692.05683255615</v>
      </c>
      <c r="Z31" s="1345">
        <v>100044.38523428794</v>
      </c>
      <c r="AA31" s="1345">
        <v>101471</v>
      </c>
      <c r="AB31" s="1345">
        <v>100420</v>
      </c>
      <c r="AC31" s="1345">
        <v>105590.64532</v>
      </c>
      <c r="AD31" s="1345">
        <v>117896.24571768557</v>
      </c>
      <c r="AE31" s="1345">
        <v>121593.60000000001</v>
      </c>
      <c r="AF31" s="1345">
        <v>122222.22262</v>
      </c>
      <c r="AG31" s="1345">
        <v>124915.768279893</v>
      </c>
      <c r="AH31" s="1345">
        <v>128403.24555000001</v>
      </c>
      <c r="AI31" s="1345">
        <v>135061.62512099999</v>
      </c>
      <c r="AJ31" s="1345">
        <v>146194.20597995099</v>
      </c>
      <c r="AK31" s="1345">
        <v>177035.007265758</v>
      </c>
      <c r="AL31" s="1345">
        <v>195294.72709080801</v>
      </c>
      <c r="AM31" s="1345">
        <v>214940</v>
      </c>
      <c r="AN31" s="1345">
        <v>214335</v>
      </c>
      <c r="AO31" s="1345">
        <v>205609</v>
      </c>
      <c r="AP31" s="1345">
        <v>215968.851</v>
      </c>
      <c r="AQ31" s="1345">
        <v>217944</v>
      </c>
      <c r="AR31" s="1345">
        <v>216703</v>
      </c>
      <c r="AS31" s="1345">
        <v>216457.7</v>
      </c>
      <c r="AT31" s="1345">
        <v>213899</v>
      </c>
      <c r="AU31" s="1345">
        <v>212965</v>
      </c>
      <c r="AV31" s="1345">
        <v>224481.08805775986</v>
      </c>
      <c r="AW31" s="1345">
        <v>181541.17812525001</v>
      </c>
      <c r="AX31" s="1345">
        <v>176137</v>
      </c>
      <c r="AY31" s="1345">
        <v>194674</v>
      </c>
      <c r="AZ31" s="1345">
        <v>188079</v>
      </c>
      <c r="BA31" s="1345">
        <v>197391</v>
      </c>
      <c r="BB31" s="1345">
        <v>226130</v>
      </c>
      <c r="BC31" s="1345">
        <v>225756.2</v>
      </c>
      <c r="BD31" s="1345">
        <v>228283</v>
      </c>
      <c r="BE31" s="1345">
        <v>234871</v>
      </c>
      <c r="BF31" s="1345">
        <v>236364.23817</v>
      </c>
      <c r="BG31" s="1345">
        <v>234718</v>
      </c>
      <c r="BH31" s="1345">
        <v>241157.990483</v>
      </c>
      <c r="BI31" s="1345">
        <v>231406</v>
      </c>
      <c r="BJ31" s="1345">
        <v>227153</v>
      </c>
      <c r="BK31" s="1345">
        <v>308437</v>
      </c>
      <c r="BL31" s="1345">
        <v>302369.43099999998</v>
      </c>
      <c r="BM31" s="1345">
        <v>301293.80719001801</v>
      </c>
      <c r="BN31" s="1345">
        <v>314523.66799400002</v>
      </c>
      <c r="BO31" s="1345">
        <v>312583</v>
      </c>
      <c r="BP31" s="1345">
        <v>305996</v>
      </c>
      <c r="BQ31" s="1345">
        <v>306873</v>
      </c>
      <c r="BR31" s="1345">
        <v>305843.20000000001</v>
      </c>
      <c r="BS31" s="1345">
        <v>314276</v>
      </c>
      <c r="BT31" s="1346">
        <v>321557</v>
      </c>
      <c r="BU31" s="1346">
        <v>289071</v>
      </c>
      <c r="BV31" s="1346">
        <v>279667</v>
      </c>
      <c r="BW31" s="1347">
        <v>315896</v>
      </c>
      <c r="BX31" s="1347">
        <v>309936</v>
      </c>
      <c r="BY31" s="1348">
        <v>310207.41610210802</v>
      </c>
      <c r="BZ31" s="1348">
        <v>320820.54713720502</v>
      </c>
      <c r="CA31" s="1348">
        <v>317675.62236045714</v>
      </c>
      <c r="CB31" s="1348">
        <v>320367.69940505625</v>
      </c>
      <c r="CC31" s="1347">
        <v>320503</v>
      </c>
      <c r="CD31" s="1349">
        <v>321384.83916400699</v>
      </c>
      <c r="CE31" s="1349">
        <v>325372.67355854198</v>
      </c>
      <c r="CF31" s="1349">
        <v>327802.34775193903</v>
      </c>
      <c r="CG31" s="1350">
        <v>291526.25022301002</v>
      </c>
      <c r="CH31" s="1351">
        <v>264762.45538692997</v>
      </c>
      <c r="CI31" s="1351">
        <v>300636.50141752302</v>
      </c>
      <c r="CJ31" s="1351">
        <v>316615.12574833998</v>
      </c>
      <c r="CK31" s="1351">
        <v>333713.26908533799</v>
      </c>
      <c r="CL31" s="1351">
        <v>337159</v>
      </c>
      <c r="CM31" s="1351">
        <v>335293.81808035</v>
      </c>
      <c r="CN31" s="1351">
        <v>338128</v>
      </c>
      <c r="CO31" s="1351">
        <v>337460</v>
      </c>
      <c r="CP31" s="1351">
        <v>340275</v>
      </c>
      <c r="CQ31" s="1351">
        <v>348557</v>
      </c>
      <c r="CR31" s="1351">
        <v>359029</v>
      </c>
      <c r="CS31" s="1351">
        <v>336348</v>
      </c>
      <c r="CT31" s="1351">
        <v>318656.68929003505</v>
      </c>
      <c r="CU31" s="1351">
        <v>388264.14850116667</v>
      </c>
      <c r="CV31" s="1352">
        <v>374363</v>
      </c>
      <c r="CW31" s="1352">
        <v>352442</v>
      </c>
      <c r="CX31" s="1352">
        <v>353301</v>
      </c>
      <c r="CY31" s="1352">
        <v>354071</v>
      </c>
      <c r="CZ31" s="1352">
        <v>343670</v>
      </c>
      <c r="DA31" s="1352">
        <v>344507</v>
      </c>
      <c r="DB31" s="1352">
        <v>350097</v>
      </c>
      <c r="DC31" s="1352">
        <v>352945</v>
      </c>
      <c r="DD31" s="1352">
        <v>385086</v>
      </c>
      <c r="DE31" s="1352">
        <v>398739</v>
      </c>
      <c r="DF31" s="1352">
        <v>369208.21791816002</v>
      </c>
      <c r="DG31" s="1352">
        <v>472233.51344672003</v>
      </c>
      <c r="DH31" s="1352">
        <v>492224.72442250501</v>
      </c>
      <c r="DI31" s="1352">
        <v>487979.45583681396</v>
      </c>
      <c r="DJ31" s="1352">
        <v>526913.02871244168</v>
      </c>
      <c r="DK31" s="1352">
        <v>539453.06201491144</v>
      </c>
      <c r="DL31" s="1352">
        <v>555361.68553730997</v>
      </c>
      <c r="DM31" s="1352">
        <v>565368.15273391665</v>
      </c>
      <c r="DN31" s="1352">
        <v>570509.23229747498</v>
      </c>
      <c r="DO31" s="1352">
        <v>595368.09797652275</v>
      </c>
    </row>
    <row r="32" spans="1:119" s="1309" customFormat="1" ht="19.5" thickTop="1" x14ac:dyDescent="0.25">
      <c r="A32" s="1307" t="s">
        <v>3458</v>
      </c>
      <c r="B32" s="1308"/>
      <c r="C32" s="1308"/>
      <c r="D32" s="1308"/>
      <c r="E32" s="1308"/>
      <c r="F32" s="1308"/>
      <c r="G32" s="1308"/>
      <c r="H32" s="1308"/>
      <c r="I32" s="1308"/>
      <c r="J32" s="1308"/>
      <c r="K32" s="1308"/>
      <c r="L32" s="1308"/>
      <c r="M32" s="1308"/>
      <c r="N32" s="1308"/>
      <c r="O32" s="1308"/>
      <c r="P32" s="1308"/>
      <c r="Q32" s="1308"/>
      <c r="R32" s="1308"/>
      <c r="S32" s="1308"/>
      <c r="T32" s="1308"/>
      <c r="U32" s="1308"/>
      <c r="V32" s="1308"/>
      <c r="W32" s="1308"/>
      <c r="X32" s="1308"/>
      <c r="Y32" s="1308"/>
      <c r="Z32" s="1308"/>
      <c r="AA32" s="1308"/>
      <c r="AB32" s="1308"/>
      <c r="AC32" s="1308"/>
      <c r="AD32" s="1308"/>
      <c r="AE32" s="1308"/>
      <c r="AF32" s="1308"/>
      <c r="AG32" s="1308"/>
      <c r="AH32" s="1308"/>
      <c r="AI32" s="1308"/>
      <c r="AJ32" s="1308"/>
      <c r="AK32" s="1308"/>
      <c r="AL32" s="1308"/>
      <c r="AM32" s="1308"/>
      <c r="AN32" s="1308"/>
      <c r="AO32" s="1308"/>
      <c r="AP32" s="1308"/>
      <c r="AQ32" s="1308"/>
      <c r="AR32" s="1308"/>
      <c r="AS32" s="1308"/>
      <c r="AT32" s="1308"/>
      <c r="AU32" s="1308"/>
      <c r="AV32" s="1308"/>
      <c r="AW32" s="1308"/>
      <c r="AX32" s="1308"/>
      <c r="AY32" s="1308"/>
      <c r="AZ32" s="1308"/>
      <c r="BA32" s="1308"/>
      <c r="BB32" s="1308"/>
      <c r="BC32" s="1308"/>
      <c r="BD32" s="1308"/>
      <c r="BE32" s="1308"/>
      <c r="BF32" s="1308"/>
      <c r="BG32" s="1308"/>
      <c r="BH32" s="1308"/>
      <c r="BI32" s="1308"/>
      <c r="BJ32" s="1308"/>
      <c r="BK32" s="1308"/>
      <c r="BL32" s="1308"/>
      <c r="BM32" s="1308"/>
      <c r="BN32" s="1308"/>
      <c r="BO32" s="1308"/>
      <c r="BP32" s="1308"/>
      <c r="BQ32" s="1308"/>
      <c r="BT32" s="1308"/>
      <c r="BU32" s="1308"/>
      <c r="BV32" s="1308"/>
      <c r="BW32" s="1310"/>
      <c r="BX32" s="1310"/>
      <c r="BY32" s="1310"/>
      <c r="BZ32" s="1310"/>
      <c r="CA32" s="1310"/>
      <c r="CB32" s="1310"/>
      <c r="CC32" s="1310"/>
      <c r="CD32" s="1310"/>
      <c r="CE32" s="1310"/>
      <c r="CF32" s="1310"/>
      <c r="CG32" s="1310"/>
      <c r="CH32" s="1310"/>
      <c r="CI32" s="1310"/>
      <c r="CJ32" s="1310"/>
      <c r="CK32" s="1310"/>
      <c r="CL32" s="1310"/>
      <c r="CM32" s="1310"/>
      <c r="CN32" s="1310"/>
      <c r="CO32" s="1310"/>
      <c r="CP32" s="1310"/>
      <c r="CQ32" s="1310"/>
      <c r="CR32" s="1310"/>
      <c r="CS32" s="1310"/>
      <c r="CT32" s="1310"/>
      <c r="CU32" s="1310"/>
      <c r="CV32" s="1310"/>
      <c r="CW32" s="1310"/>
      <c r="CX32" s="1310"/>
      <c r="CY32" s="1310"/>
      <c r="CZ32" s="1310"/>
      <c r="DA32" s="1310"/>
      <c r="DB32" s="1310"/>
      <c r="DC32" s="1310"/>
      <c r="DD32" s="1310"/>
      <c r="DE32" s="1310"/>
      <c r="DF32" s="1310"/>
      <c r="DG32" s="1310"/>
      <c r="DH32" s="1310"/>
      <c r="DI32" s="1310"/>
      <c r="DJ32" s="1310"/>
      <c r="DK32" s="1310"/>
      <c r="DL32" s="1310"/>
      <c r="DM32" s="1310"/>
      <c r="DN32" s="1310"/>
      <c r="DO32" s="1310"/>
    </row>
    <row r="33" spans="1:119" x14ac:dyDescent="0.35">
      <c r="BO33" s="1353"/>
      <c r="CB33" s="1219"/>
      <c r="CC33" s="1219"/>
    </row>
    <row r="34" spans="1:119" s="1221" customFormat="1" x14ac:dyDescent="0.35">
      <c r="A34" s="1354" t="s">
        <v>3459</v>
      </c>
      <c r="B34" s="1217"/>
      <c r="C34" s="1217"/>
      <c r="D34" s="1217"/>
      <c r="E34" s="1217"/>
      <c r="F34" s="1217"/>
      <c r="G34" s="1217"/>
      <c r="H34" s="1217"/>
      <c r="I34" s="1217"/>
      <c r="J34" s="1217"/>
      <c r="K34" s="1217"/>
      <c r="L34" s="1217"/>
      <c r="M34" s="1217"/>
      <c r="N34" s="1217"/>
      <c r="O34" s="1217"/>
      <c r="P34" s="1217"/>
      <c r="Q34" s="1217"/>
      <c r="R34" s="1217"/>
      <c r="S34" s="1217"/>
      <c r="T34" s="1217"/>
      <c r="U34" s="1217"/>
      <c r="V34" s="1217"/>
      <c r="W34" s="1217"/>
      <c r="X34" s="1217"/>
      <c r="Y34" s="1217"/>
      <c r="Z34" s="1217"/>
      <c r="AA34" s="1217"/>
      <c r="AB34" s="1217"/>
      <c r="AC34" s="1217"/>
      <c r="AD34" s="1217"/>
      <c r="AE34" s="1217"/>
      <c r="AF34" s="1217"/>
      <c r="AG34" s="1217"/>
      <c r="AH34" s="1217"/>
      <c r="AI34" s="1217"/>
      <c r="AJ34" s="1217"/>
      <c r="AK34" s="1217"/>
      <c r="AL34" s="1217"/>
      <c r="AM34" s="1217"/>
      <c r="AN34" s="1217"/>
      <c r="AO34" s="1217"/>
      <c r="AP34" s="1217"/>
      <c r="AQ34" s="1217"/>
      <c r="AR34" s="1217"/>
      <c r="AS34" s="1217"/>
      <c r="AT34" s="1217"/>
      <c r="AU34" s="1217"/>
      <c r="AV34" s="1217"/>
      <c r="AW34" s="1217"/>
      <c r="AX34" s="1217"/>
      <c r="AY34" s="1217"/>
      <c r="AZ34" s="1217"/>
      <c r="BA34" s="1217"/>
      <c r="BB34" s="1217"/>
      <c r="BC34" s="1217"/>
      <c r="BD34" s="1217"/>
      <c r="BE34" s="1217"/>
      <c r="BF34" s="1217"/>
      <c r="BG34" s="1217"/>
      <c r="BH34" s="1217"/>
      <c r="BI34" s="1217"/>
      <c r="BJ34" s="1217"/>
      <c r="BK34" s="1217"/>
      <c r="BL34" s="1217"/>
      <c r="BM34" s="1217"/>
      <c r="BN34" s="1217"/>
      <c r="BO34" s="1217"/>
      <c r="BP34" s="1217"/>
      <c r="BQ34" s="1217"/>
      <c r="BR34" s="1217"/>
      <c r="BS34" s="1217"/>
      <c r="BT34" s="1217"/>
      <c r="BU34" s="1217"/>
      <c r="BV34" s="1217"/>
      <c r="BW34" s="1218"/>
      <c r="BX34" s="1218"/>
      <c r="BY34" s="1218"/>
      <c r="BZ34" s="1219"/>
      <c r="CA34" s="1219"/>
      <c r="CB34" s="1219"/>
      <c r="CC34" s="1219"/>
      <c r="CD34" s="1219"/>
      <c r="CE34" s="1219"/>
      <c r="CF34" s="1219"/>
      <c r="CG34" s="1219"/>
      <c r="CH34" s="1219"/>
      <c r="CI34" s="1219"/>
      <c r="CJ34" s="1219"/>
      <c r="CK34" s="1219"/>
      <c r="CL34" s="1219"/>
      <c r="CM34" s="1219"/>
      <c r="CN34" s="1219"/>
      <c r="CO34" s="1219"/>
      <c r="CP34" s="1219"/>
      <c r="CQ34" s="1219"/>
      <c r="CR34" s="1219"/>
      <c r="CS34" s="1219"/>
      <c r="CT34" s="1219"/>
      <c r="CU34" s="1219"/>
      <c r="CV34" s="1219"/>
      <c r="CW34" s="1219"/>
      <c r="CX34" s="1219"/>
      <c r="CY34" s="1219"/>
      <c r="CZ34" s="1219"/>
      <c r="DA34" s="1219"/>
      <c r="DB34" s="1219"/>
      <c r="DC34" s="1219"/>
      <c r="DD34" s="1219"/>
      <c r="DE34" s="1219"/>
      <c r="DF34" s="1219"/>
      <c r="DG34" s="1219"/>
      <c r="DH34" s="1219"/>
      <c r="DI34" s="1219"/>
      <c r="DJ34" s="1219"/>
      <c r="DK34" s="1219"/>
      <c r="DL34" s="1219"/>
      <c r="DM34" s="1219"/>
      <c r="DN34" s="1219"/>
      <c r="DO34" s="1219"/>
    </row>
    <row r="35" spans="1:119" s="1313" customFormat="1" ht="19.5" thickBot="1" x14ac:dyDescent="0.4">
      <c r="B35" s="1314"/>
      <c r="C35" s="1314"/>
      <c r="D35" s="1314"/>
      <c r="E35" s="1314"/>
      <c r="F35" s="1314"/>
      <c r="G35" s="1314"/>
      <c r="H35" s="1314"/>
      <c r="I35" s="1314"/>
      <c r="J35" s="1314"/>
      <c r="K35" s="1314"/>
      <c r="L35" s="1314"/>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c r="AL35" s="1314"/>
      <c r="AM35" s="1314"/>
      <c r="AN35" s="1314"/>
      <c r="AO35" s="1314"/>
      <c r="AP35" s="1314"/>
      <c r="AQ35" s="1314"/>
      <c r="AR35" s="1314"/>
      <c r="AS35" s="1314"/>
      <c r="AT35" s="1314"/>
      <c r="AU35" s="1314"/>
      <c r="AV35" s="1314"/>
      <c r="AW35" s="1314"/>
      <c r="AX35" s="1314"/>
      <c r="AY35" s="1314"/>
      <c r="AZ35" s="1314"/>
      <c r="BA35" s="1314"/>
      <c r="BB35" s="1314"/>
      <c r="BC35" s="1314"/>
      <c r="BD35" s="1314"/>
      <c r="BE35" s="1314"/>
      <c r="BF35" s="1314"/>
      <c r="BG35" s="1314"/>
      <c r="BH35" s="1314"/>
      <c r="BI35" s="1314"/>
      <c r="BJ35" s="1314"/>
      <c r="BK35" s="1314"/>
      <c r="BL35" s="1314"/>
      <c r="BM35" s="1314"/>
      <c r="BN35" s="1314"/>
      <c r="BO35" s="1314"/>
      <c r="BP35" s="1314"/>
      <c r="BQ35" s="1314"/>
      <c r="BR35" s="1314"/>
      <c r="BS35" s="1314"/>
      <c r="BT35" s="1314"/>
      <c r="BU35" s="1314"/>
      <c r="BV35" s="1314"/>
      <c r="BW35" s="1218"/>
      <c r="BX35" s="1218"/>
      <c r="BY35" s="1218"/>
      <c r="BZ35" s="1219"/>
      <c r="CA35" s="1219"/>
      <c r="CB35" s="1219"/>
      <c r="CC35" s="1219"/>
      <c r="CD35" s="1219"/>
      <c r="CE35" s="1219"/>
      <c r="CF35" s="1219"/>
      <c r="CG35" s="1219"/>
      <c r="CH35" s="1219"/>
      <c r="CI35" s="1219"/>
      <c r="CJ35" s="1219"/>
      <c r="CK35" s="1219"/>
      <c r="CL35" s="1219"/>
      <c r="CM35" s="1219"/>
      <c r="CN35" s="1219"/>
      <c r="CO35" s="1219"/>
      <c r="CP35" s="1219"/>
      <c r="CQ35" s="1219"/>
      <c r="CR35" s="1219"/>
      <c r="CS35" s="1219"/>
      <c r="CT35" s="1219"/>
      <c r="CU35" s="1219"/>
      <c r="CV35" s="1219"/>
      <c r="CW35" s="1219"/>
      <c r="CX35" s="1219"/>
      <c r="CY35" s="1219"/>
      <c r="CZ35" s="1219"/>
      <c r="DA35" s="1219"/>
      <c r="DB35" s="1219"/>
      <c r="DC35" s="1219"/>
      <c r="DD35" s="1219"/>
      <c r="DE35" s="1219"/>
      <c r="DF35" s="1219"/>
      <c r="DG35" s="1219"/>
      <c r="DH35" s="1219"/>
      <c r="DI35" s="1355"/>
      <c r="DJ35" s="1355"/>
      <c r="DK35" s="1355"/>
      <c r="DL35" s="1355"/>
      <c r="DM35" s="1355"/>
      <c r="DN35" s="1355"/>
      <c r="DO35" s="1355"/>
    </row>
    <row r="36" spans="1:119" s="1316" customFormat="1" ht="21.75" thickTop="1" thickBot="1" x14ac:dyDescent="0.3">
      <c r="A36" s="1227"/>
      <c r="B36" s="1356">
        <v>40910</v>
      </c>
      <c r="C36" s="1357">
        <v>40941</v>
      </c>
      <c r="D36" s="1357">
        <v>40971</v>
      </c>
      <c r="E36" s="1357">
        <v>41003</v>
      </c>
      <c r="F36" s="1357">
        <v>41034</v>
      </c>
      <c r="G36" s="1357">
        <v>41066</v>
      </c>
      <c r="H36" s="1357">
        <v>41097</v>
      </c>
      <c r="I36" s="1357">
        <v>41129</v>
      </c>
      <c r="J36" s="1357">
        <v>41161</v>
      </c>
      <c r="K36" s="1357">
        <v>41192</v>
      </c>
      <c r="L36" s="1357">
        <v>41224</v>
      </c>
      <c r="M36" s="1357">
        <v>41255</v>
      </c>
      <c r="N36" s="1357">
        <v>41275</v>
      </c>
      <c r="O36" s="1357">
        <v>41307</v>
      </c>
      <c r="P36" s="1357">
        <v>41336</v>
      </c>
      <c r="Q36" s="1357">
        <f t="shared" ref="Q36:AL36" si="3">Q16</f>
        <v>0</v>
      </c>
      <c r="R36" s="1357">
        <f t="shared" si="3"/>
        <v>115.1</v>
      </c>
      <c r="S36" s="1357">
        <f t="shared" si="3"/>
        <v>0</v>
      </c>
      <c r="T36" s="1357">
        <f t="shared" si="3"/>
        <v>0</v>
      </c>
      <c r="U36" s="1357">
        <f t="shared" si="3"/>
        <v>117.9</v>
      </c>
      <c r="V36" s="1357">
        <f t="shared" si="3"/>
        <v>0</v>
      </c>
      <c r="W36" s="1357">
        <f t="shared" si="3"/>
        <v>0</v>
      </c>
      <c r="X36" s="1357">
        <f t="shared" si="3"/>
        <v>124.21299999999999</v>
      </c>
      <c r="Y36" s="1357">
        <f t="shared" si="3"/>
        <v>0</v>
      </c>
      <c r="Z36" s="1357">
        <f t="shared" si="3"/>
        <v>0</v>
      </c>
      <c r="AA36" s="1357">
        <f t="shared" si="3"/>
        <v>139.63999999999999</v>
      </c>
      <c r="AB36" s="1357">
        <f t="shared" si="3"/>
        <v>0</v>
      </c>
      <c r="AC36" s="1357">
        <f t="shared" si="3"/>
        <v>0</v>
      </c>
      <c r="AD36" s="1357">
        <f t="shared" si="3"/>
        <v>150.70099999999999</v>
      </c>
      <c r="AE36" s="1357">
        <f t="shared" si="3"/>
        <v>0</v>
      </c>
      <c r="AF36" s="1357">
        <f t="shared" si="3"/>
        <v>0</v>
      </c>
      <c r="AG36" s="1357">
        <f t="shared" si="3"/>
        <v>158.79</v>
      </c>
      <c r="AH36" s="1357">
        <f t="shared" si="3"/>
        <v>0</v>
      </c>
      <c r="AI36" s="1357">
        <f t="shared" si="3"/>
        <v>0</v>
      </c>
      <c r="AJ36" s="1357">
        <f t="shared" si="3"/>
        <v>180.48079826594008</v>
      </c>
      <c r="AK36" s="1357">
        <f t="shared" si="3"/>
        <v>0</v>
      </c>
      <c r="AL36" s="1357">
        <f t="shared" si="3"/>
        <v>0</v>
      </c>
      <c r="AM36" s="1357">
        <v>42064</v>
      </c>
      <c r="AN36" s="1357">
        <v>42096</v>
      </c>
      <c r="AO36" s="1357">
        <f>AO16</f>
        <v>0</v>
      </c>
      <c r="AP36" s="1357">
        <v>42185</v>
      </c>
      <c r="AQ36" s="1357">
        <v>42186</v>
      </c>
      <c r="AR36" s="1357">
        <v>42218</v>
      </c>
      <c r="AS36" s="1357">
        <v>42250</v>
      </c>
      <c r="AT36" s="1357">
        <v>42281</v>
      </c>
      <c r="AU36" s="1357">
        <v>42313</v>
      </c>
      <c r="AV36" s="1357">
        <v>42343</v>
      </c>
      <c r="AW36" s="1357">
        <v>42375</v>
      </c>
      <c r="AX36" s="1357">
        <v>42401</v>
      </c>
      <c r="AY36" s="1357">
        <v>42430</v>
      </c>
      <c r="AZ36" s="1357">
        <v>42461</v>
      </c>
      <c r="BA36" s="1357">
        <v>42491</v>
      </c>
      <c r="BB36" s="1357">
        <v>42522</v>
      </c>
      <c r="BC36" s="1357">
        <v>42552</v>
      </c>
      <c r="BD36" s="1357">
        <v>42583</v>
      </c>
      <c r="BE36" s="1228">
        <v>42615</v>
      </c>
      <c r="BF36" s="1228">
        <v>42645</v>
      </c>
      <c r="BG36" s="1228">
        <v>42677</v>
      </c>
      <c r="BH36" s="1228">
        <f t="shared" ref="BH36:CD36" si="4">BH3</f>
        <v>42708</v>
      </c>
      <c r="BI36" s="1228">
        <f t="shared" si="4"/>
        <v>42739</v>
      </c>
      <c r="BJ36" s="1228">
        <f t="shared" si="4"/>
        <v>42771</v>
      </c>
      <c r="BK36" s="1228">
        <f t="shared" si="4"/>
        <v>42799</v>
      </c>
      <c r="BL36" s="1228">
        <f t="shared" si="4"/>
        <v>42830</v>
      </c>
      <c r="BM36" s="1228">
        <f t="shared" si="4"/>
        <v>42860</v>
      </c>
      <c r="BN36" s="1228">
        <f t="shared" si="4"/>
        <v>42891</v>
      </c>
      <c r="BO36" s="1228">
        <f t="shared" si="4"/>
        <v>42921</v>
      </c>
      <c r="BP36" s="1228">
        <f t="shared" si="4"/>
        <v>42953</v>
      </c>
      <c r="BQ36" s="1232">
        <f t="shared" si="4"/>
        <v>42984</v>
      </c>
      <c r="BR36" s="1228">
        <f t="shared" si="4"/>
        <v>43014</v>
      </c>
      <c r="BS36" s="1228">
        <f t="shared" si="4"/>
        <v>43045</v>
      </c>
      <c r="BT36" s="1228">
        <f t="shared" si="4"/>
        <v>43075</v>
      </c>
      <c r="BU36" s="1228">
        <f t="shared" si="4"/>
        <v>43106</v>
      </c>
      <c r="BV36" s="1228">
        <f t="shared" si="4"/>
        <v>43137</v>
      </c>
      <c r="BW36" s="1228">
        <f t="shared" si="4"/>
        <v>43165</v>
      </c>
      <c r="BX36" s="1228">
        <f t="shared" si="4"/>
        <v>43196</v>
      </c>
      <c r="BY36" s="1228">
        <f t="shared" si="4"/>
        <v>43226</v>
      </c>
      <c r="BZ36" s="1228">
        <f t="shared" si="4"/>
        <v>43258</v>
      </c>
      <c r="CA36" s="1228">
        <f t="shared" si="4"/>
        <v>43288</v>
      </c>
      <c r="CB36" s="1228">
        <f t="shared" si="4"/>
        <v>43321</v>
      </c>
      <c r="CC36" s="1228">
        <f t="shared" si="4"/>
        <v>43352</v>
      </c>
      <c r="CD36" s="1229">
        <f t="shared" si="4"/>
        <v>43382</v>
      </c>
      <c r="CE36" s="1229">
        <v>43414</v>
      </c>
      <c r="CF36" s="1229">
        <v>43445</v>
      </c>
      <c r="CG36" s="1229">
        <v>43476</v>
      </c>
      <c r="CH36" s="1229">
        <v>43507</v>
      </c>
      <c r="CI36" s="1228">
        <v>43535</v>
      </c>
      <c r="CJ36" s="1228">
        <v>43566</v>
      </c>
      <c r="CK36" s="1228">
        <v>43586</v>
      </c>
      <c r="CL36" s="1228">
        <v>43617</v>
      </c>
      <c r="CM36" s="1228">
        <v>43647</v>
      </c>
      <c r="CN36" s="1228">
        <v>43678</v>
      </c>
      <c r="CO36" s="1228">
        <v>43717</v>
      </c>
      <c r="CP36" s="1228">
        <v>43747</v>
      </c>
      <c r="CQ36" s="1228">
        <v>43778</v>
      </c>
      <c r="CR36" s="1228">
        <v>43808</v>
      </c>
      <c r="CS36" s="1228">
        <v>43839</v>
      </c>
      <c r="CT36" s="1232">
        <v>43870</v>
      </c>
      <c r="CU36" s="1228">
        <v>43899</v>
      </c>
      <c r="CV36" s="1231">
        <v>43930</v>
      </c>
      <c r="CW36" s="1231">
        <v>43960</v>
      </c>
      <c r="CX36" s="1231">
        <v>43991</v>
      </c>
      <c r="CY36" s="1231">
        <v>44021</v>
      </c>
      <c r="CZ36" s="1231">
        <v>44052</v>
      </c>
      <c r="DA36" s="1231">
        <v>44083</v>
      </c>
      <c r="DB36" s="1231">
        <v>44113</v>
      </c>
      <c r="DC36" s="1231">
        <v>44144</v>
      </c>
      <c r="DD36" s="1231">
        <v>44174</v>
      </c>
      <c r="DE36" s="1231">
        <v>44197</v>
      </c>
      <c r="DF36" s="1231">
        <v>44228</v>
      </c>
      <c r="DG36" s="1231">
        <v>44256</v>
      </c>
      <c r="DH36" s="1231">
        <v>44287</v>
      </c>
      <c r="DI36" s="1231">
        <v>44317</v>
      </c>
      <c r="DJ36" s="1231">
        <v>44348</v>
      </c>
      <c r="DK36" s="1231">
        <v>44378</v>
      </c>
      <c r="DL36" s="1231">
        <v>44409</v>
      </c>
      <c r="DM36" s="1231">
        <v>44440</v>
      </c>
      <c r="DN36" s="1231">
        <v>44470</v>
      </c>
      <c r="DO36" s="1231">
        <v>44501</v>
      </c>
    </row>
    <row r="37" spans="1:119" s="1326" customFormat="1" ht="20.25" x14ac:dyDescent="0.25">
      <c r="A37" s="1358"/>
      <c r="B37" s="1359"/>
      <c r="C37" s="1359"/>
      <c r="D37" s="1359"/>
      <c r="E37" s="1359"/>
      <c r="F37" s="1359"/>
      <c r="G37" s="1359"/>
      <c r="H37" s="1359"/>
      <c r="I37" s="1359"/>
      <c r="J37" s="1359"/>
      <c r="K37" s="1359"/>
      <c r="L37" s="1359"/>
      <c r="M37" s="1359"/>
      <c r="N37" s="1359"/>
      <c r="O37" s="1359"/>
      <c r="P37" s="1359"/>
      <c r="Q37" s="1359"/>
      <c r="R37" s="1359"/>
      <c r="S37" s="1359"/>
      <c r="T37" s="1359"/>
      <c r="U37" s="1359"/>
      <c r="V37" s="1359"/>
      <c r="W37" s="1359"/>
      <c r="X37" s="1359"/>
      <c r="Y37" s="1359"/>
      <c r="Z37" s="1359"/>
      <c r="AA37" s="1359"/>
      <c r="AB37" s="1359"/>
      <c r="AC37" s="1359"/>
      <c r="AD37" s="1359"/>
      <c r="AE37" s="1359"/>
      <c r="AF37" s="1359"/>
      <c r="AG37" s="1359"/>
      <c r="AH37" s="1359"/>
      <c r="AI37" s="1359"/>
      <c r="AJ37" s="1359"/>
      <c r="AK37" s="1359"/>
      <c r="AL37" s="1359"/>
      <c r="AM37" s="1359"/>
      <c r="AN37" s="1359"/>
      <c r="AO37" s="1359"/>
      <c r="AP37" s="1359"/>
      <c r="AQ37" s="1360"/>
      <c r="AR37" s="1360"/>
      <c r="AS37" s="1360"/>
      <c r="AT37" s="1360"/>
      <c r="AU37" s="1360"/>
      <c r="AV37" s="1360"/>
      <c r="AW37" s="1360"/>
      <c r="AX37" s="1360"/>
      <c r="AY37" s="1360"/>
      <c r="AZ37" s="1360"/>
      <c r="BA37" s="1360"/>
      <c r="BB37" s="1360"/>
      <c r="BC37" s="1360"/>
      <c r="BD37" s="1360"/>
      <c r="BE37" s="1360"/>
      <c r="BF37" s="1360"/>
      <c r="BG37" s="1360"/>
      <c r="BH37" s="1360"/>
      <c r="BI37" s="1360"/>
      <c r="BJ37" s="1360"/>
      <c r="BK37" s="1360"/>
      <c r="BL37" s="1360"/>
      <c r="BM37" s="1360"/>
      <c r="BN37" s="1360"/>
      <c r="BO37" s="1360"/>
      <c r="BP37" s="1360"/>
      <c r="BQ37" s="1361"/>
      <c r="BR37" s="1319"/>
      <c r="BS37" s="1319"/>
      <c r="BT37" s="1362"/>
      <c r="BU37" s="1362"/>
      <c r="BV37" s="1362"/>
      <c r="BW37" s="1363"/>
      <c r="BX37" s="1363"/>
      <c r="BY37" s="1363"/>
      <c r="BZ37" s="1363"/>
      <c r="CA37" s="1363"/>
      <c r="CB37" s="1363"/>
      <c r="CC37" s="1363"/>
      <c r="CD37" s="1364"/>
      <c r="CE37" s="1364"/>
      <c r="CF37" s="1364"/>
      <c r="CG37" s="1365"/>
      <c r="CH37" s="1366"/>
      <c r="CI37" s="1366"/>
      <c r="CJ37" s="1366"/>
      <c r="CK37" s="1366"/>
      <c r="CL37" s="1366"/>
      <c r="CM37" s="1366"/>
      <c r="CN37" s="1366"/>
      <c r="CO37" s="1366"/>
      <c r="CP37" s="1366"/>
      <c r="CQ37" s="1366"/>
      <c r="CR37" s="1366"/>
      <c r="CS37" s="1366"/>
      <c r="CT37" s="1367"/>
      <c r="CU37" s="1366"/>
      <c r="CV37" s="1368"/>
      <c r="CW37" s="1368"/>
      <c r="CX37" s="1368"/>
      <c r="CY37" s="1368"/>
      <c r="CZ37" s="1368"/>
      <c r="DA37" s="1368"/>
      <c r="DB37" s="1368"/>
      <c r="DC37" s="1368"/>
      <c r="DD37" s="1368"/>
      <c r="DE37" s="1368"/>
      <c r="DF37" s="1368"/>
      <c r="DG37" s="1368"/>
      <c r="DH37" s="1368"/>
      <c r="DI37" s="1368"/>
      <c r="DJ37" s="1368"/>
      <c r="DK37" s="1368"/>
      <c r="DL37" s="1368"/>
      <c r="DM37" s="1368"/>
      <c r="DN37" s="1368"/>
      <c r="DO37" s="1368"/>
    </row>
    <row r="38" spans="1:119" s="1326" customFormat="1" x14ac:dyDescent="0.25">
      <c r="A38" s="1234" t="s">
        <v>3460</v>
      </c>
      <c r="B38" s="1369">
        <v>218504</v>
      </c>
      <c r="C38" s="1369">
        <v>224119</v>
      </c>
      <c r="D38" s="1369">
        <v>228136</v>
      </c>
      <c r="E38" s="1369">
        <v>226594</v>
      </c>
      <c r="F38" s="1369">
        <v>231147</v>
      </c>
      <c r="G38" s="1369">
        <v>235129</v>
      </c>
      <c r="H38" s="1369">
        <v>239464</v>
      </c>
      <c r="I38" s="1369">
        <v>218381</v>
      </c>
      <c r="J38" s="1369">
        <v>220362</v>
      </c>
      <c r="K38" s="1369">
        <v>197884</v>
      </c>
      <c r="L38" s="1369">
        <v>196323</v>
      </c>
      <c r="M38" s="1369">
        <v>200345</v>
      </c>
      <c r="N38" s="1369">
        <v>204835</v>
      </c>
      <c r="O38" s="1369">
        <v>211679</v>
      </c>
      <c r="P38" s="1369">
        <v>216738</v>
      </c>
      <c r="Q38" s="1369">
        <v>225759</v>
      </c>
      <c r="R38" s="1369">
        <v>229500</v>
      </c>
      <c r="S38" s="1369">
        <v>234910</v>
      </c>
      <c r="T38" s="1369">
        <v>235346</v>
      </c>
      <c r="U38" s="1369">
        <v>234435</v>
      </c>
      <c r="V38" s="1369">
        <v>234949</v>
      </c>
      <c r="W38" s="1369">
        <v>237508</v>
      </c>
      <c r="X38" s="1369">
        <v>240808</v>
      </c>
      <c r="Y38" s="1369">
        <v>240601</v>
      </c>
      <c r="Z38" s="1369">
        <v>243965</v>
      </c>
      <c r="AA38" s="1369">
        <v>235627</v>
      </c>
      <c r="AB38" s="1369">
        <v>252507</v>
      </c>
      <c r="AC38" s="1369">
        <v>257288</v>
      </c>
      <c r="AD38" s="1369">
        <v>260171</v>
      </c>
      <c r="AE38" s="1369">
        <v>264655</v>
      </c>
      <c r="AF38" s="1369">
        <v>269188</v>
      </c>
      <c r="AG38" s="1369">
        <v>266521</v>
      </c>
      <c r="AH38" s="1369">
        <v>276104</v>
      </c>
      <c r="AI38" s="1369">
        <v>280712</v>
      </c>
      <c r="AJ38" s="1369">
        <v>285085</v>
      </c>
      <c r="AK38" s="1369">
        <v>288922</v>
      </c>
      <c r="AL38" s="1369">
        <v>294619</v>
      </c>
      <c r="AM38" s="1369">
        <v>299638</v>
      </c>
      <c r="AN38" s="1369">
        <v>217817</v>
      </c>
      <c r="AO38" s="1369">
        <v>300581</v>
      </c>
      <c r="AP38" s="1369"/>
      <c r="AQ38" s="1369"/>
      <c r="AR38" s="1369"/>
      <c r="AS38" s="1369"/>
      <c r="AT38" s="1369"/>
      <c r="AU38" s="1369"/>
      <c r="AV38" s="1369"/>
      <c r="AW38" s="1369">
        <v>672570</v>
      </c>
      <c r="AX38" s="1369">
        <v>679467</v>
      </c>
      <c r="AY38" s="1369">
        <v>687041</v>
      </c>
      <c r="AZ38" s="1369">
        <v>693664</v>
      </c>
      <c r="BA38" s="1369">
        <v>702420</v>
      </c>
      <c r="BB38" s="1369">
        <v>710824</v>
      </c>
      <c r="BC38" s="1369">
        <v>719508</v>
      </c>
      <c r="BD38" s="1369">
        <v>731005</v>
      </c>
      <c r="BE38" s="1369">
        <v>758476</v>
      </c>
      <c r="BF38" s="1369">
        <v>832915</v>
      </c>
      <c r="BG38" s="1369">
        <v>858067</v>
      </c>
      <c r="BH38" s="1369">
        <v>879560</v>
      </c>
      <c r="BI38" s="1369">
        <v>889071</v>
      </c>
      <c r="BJ38" s="1369">
        <v>908689</v>
      </c>
      <c r="BK38" s="1369">
        <v>919742</v>
      </c>
      <c r="BL38" s="1369">
        <v>925848</v>
      </c>
      <c r="BM38" s="1369">
        <v>935242</v>
      </c>
      <c r="BN38" s="1369">
        <v>925194</v>
      </c>
      <c r="BO38" s="1369">
        <v>933381</v>
      </c>
      <c r="BP38" s="1369">
        <v>942015</v>
      </c>
      <c r="BQ38" s="1370">
        <v>940854</v>
      </c>
      <c r="BR38" s="1271">
        <v>949490</v>
      </c>
      <c r="BS38" s="1271">
        <v>955043</v>
      </c>
      <c r="BT38" s="1271">
        <v>941619</v>
      </c>
      <c r="BU38" s="1271">
        <v>948229</v>
      </c>
      <c r="BV38" s="1271">
        <v>948516</v>
      </c>
      <c r="BW38" s="1333">
        <v>964530</v>
      </c>
      <c r="BX38" s="1333">
        <v>970935</v>
      </c>
      <c r="BY38" s="1333">
        <v>951686</v>
      </c>
      <c r="BZ38" s="1333">
        <v>955733</v>
      </c>
      <c r="CA38" s="1333">
        <v>961636</v>
      </c>
      <c r="CB38" s="1333">
        <v>971144</v>
      </c>
      <c r="CC38" s="1333">
        <v>1020313</v>
      </c>
      <c r="CD38" s="1334">
        <v>1054427</v>
      </c>
      <c r="CE38" s="1334">
        <v>1063554</v>
      </c>
      <c r="CF38" s="1334">
        <v>1082866</v>
      </c>
      <c r="CG38" s="1335">
        <v>1099053</v>
      </c>
      <c r="CH38" s="1271">
        <v>1096488</v>
      </c>
      <c r="CI38" s="1271">
        <v>1103074</v>
      </c>
      <c r="CJ38" s="1271">
        <v>1027475</v>
      </c>
      <c r="CK38" s="1271">
        <v>1042447</v>
      </c>
      <c r="CL38" s="1271">
        <v>1052016</v>
      </c>
      <c r="CM38" s="1271">
        <v>1060931</v>
      </c>
      <c r="CN38" s="1271">
        <v>1076283</v>
      </c>
      <c r="CO38" s="1271">
        <v>1105684</v>
      </c>
      <c r="CP38" s="1271">
        <v>1111715</v>
      </c>
      <c r="CQ38" s="1271">
        <v>1131993</v>
      </c>
      <c r="CR38" s="1271">
        <v>1149028</v>
      </c>
      <c r="CS38" s="1271">
        <v>1164885</v>
      </c>
      <c r="CT38" s="1371">
        <v>1176052</v>
      </c>
      <c r="CU38" s="1271">
        <v>1184820</v>
      </c>
      <c r="CV38" s="1372">
        <v>1194417</v>
      </c>
      <c r="CW38" s="1372">
        <v>1208125</v>
      </c>
      <c r="CX38" s="1372">
        <v>1215189</v>
      </c>
      <c r="CY38" s="1372">
        <v>1234367</v>
      </c>
      <c r="CZ38" s="1372">
        <v>1245363</v>
      </c>
      <c r="DA38" s="1372">
        <v>1259364</v>
      </c>
      <c r="DB38" s="1372">
        <v>1277748</v>
      </c>
      <c r="DC38" s="1372">
        <v>1287327</v>
      </c>
      <c r="DD38" s="1372">
        <v>1299204</v>
      </c>
      <c r="DE38" s="1372">
        <v>1307420</v>
      </c>
      <c r="DF38" s="1372">
        <v>1305861</v>
      </c>
      <c r="DG38" s="1372">
        <v>1309959</v>
      </c>
      <c r="DH38" s="1372">
        <v>1315174</v>
      </c>
      <c r="DI38" s="1372">
        <v>1325954</v>
      </c>
      <c r="DJ38" s="1372">
        <v>1329927</v>
      </c>
      <c r="DK38" s="1372">
        <v>1318181</v>
      </c>
      <c r="DL38" s="1372">
        <v>1316640</v>
      </c>
      <c r="DM38" s="1372">
        <v>1321136</v>
      </c>
      <c r="DN38" s="1372">
        <v>1326357</v>
      </c>
      <c r="DO38" s="1372">
        <v>1326980</v>
      </c>
    </row>
    <row r="39" spans="1:119" s="1326" customFormat="1" ht="19.5" thickBot="1" x14ac:dyDescent="0.3">
      <c r="A39" s="1330" t="s">
        <v>3461</v>
      </c>
      <c r="B39" s="1373"/>
      <c r="C39" s="1373"/>
      <c r="D39" s="1373"/>
      <c r="E39" s="1373"/>
      <c r="F39" s="1373"/>
      <c r="G39" s="1373"/>
      <c r="H39" s="1373"/>
      <c r="I39" s="1373"/>
      <c r="J39" s="1373"/>
      <c r="K39" s="1373"/>
      <c r="L39" s="1373"/>
      <c r="M39" s="1373"/>
      <c r="N39" s="1373"/>
      <c r="O39" s="1373"/>
      <c r="P39" s="1373"/>
      <c r="Q39" s="1373"/>
      <c r="R39" s="1373"/>
      <c r="S39" s="1373"/>
      <c r="T39" s="1373"/>
      <c r="U39" s="1373"/>
      <c r="V39" s="1373"/>
      <c r="W39" s="1373"/>
      <c r="X39" s="1373"/>
      <c r="Y39" s="1373"/>
      <c r="Z39" s="1373"/>
      <c r="AA39" s="1373"/>
      <c r="AB39" s="1373"/>
      <c r="AC39" s="1373"/>
      <c r="AD39" s="1373"/>
      <c r="AE39" s="1373"/>
      <c r="AF39" s="1373"/>
      <c r="AG39" s="1373"/>
      <c r="AH39" s="1373"/>
      <c r="AI39" s="1373"/>
      <c r="AJ39" s="1373"/>
      <c r="AK39" s="1373"/>
      <c r="AL39" s="1373"/>
      <c r="AM39" s="1373"/>
      <c r="AN39" s="1373"/>
      <c r="AO39" s="1373"/>
      <c r="AP39" s="1373"/>
      <c r="AQ39" s="1369"/>
      <c r="AR39" s="1369"/>
      <c r="AS39" s="1369"/>
      <c r="AT39" s="1369"/>
      <c r="AU39" s="1369"/>
      <c r="AV39" s="1369"/>
      <c r="AW39" s="1369">
        <v>513</v>
      </c>
      <c r="AX39" s="1369">
        <v>529</v>
      </c>
      <c r="AY39" s="1369">
        <v>536</v>
      </c>
      <c r="AZ39" s="1369">
        <v>545</v>
      </c>
      <c r="BA39" s="1369">
        <v>581</v>
      </c>
      <c r="BB39" s="1369">
        <v>564</v>
      </c>
      <c r="BC39" s="1369">
        <v>579</v>
      </c>
      <c r="BD39" s="1369">
        <v>366</v>
      </c>
      <c r="BE39" s="1369">
        <v>349</v>
      </c>
      <c r="BF39" s="1369">
        <v>373</v>
      </c>
      <c r="BG39" s="1369">
        <v>381</v>
      </c>
      <c r="BH39" s="1369">
        <v>446</v>
      </c>
      <c r="BI39" s="1369">
        <v>383</v>
      </c>
      <c r="BJ39" s="1369">
        <v>371</v>
      </c>
      <c r="BK39" s="1369">
        <v>394</v>
      </c>
      <c r="BL39" s="1369">
        <v>412</v>
      </c>
      <c r="BM39" s="1369">
        <v>447</v>
      </c>
      <c r="BN39" s="1369">
        <v>414</v>
      </c>
      <c r="BO39" s="1369">
        <v>428</v>
      </c>
      <c r="BP39" s="1369">
        <v>435</v>
      </c>
      <c r="BQ39" s="1370">
        <v>426</v>
      </c>
      <c r="BR39" s="1271">
        <v>349</v>
      </c>
      <c r="BS39" s="1271">
        <v>352</v>
      </c>
      <c r="BT39" s="1271">
        <v>456</v>
      </c>
      <c r="BU39" s="1271">
        <v>366</v>
      </c>
      <c r="BV39" s="1271">
        <v>393</v>
      </c>
      <c r="BW39" s="1333">
        <v>257</v>
      </c>
      <c r="BX39" s="1333">
        <v>424</v>
      </c>
      <c r="BY39" s="1333">
        <v>476</v>
      </c>
      <c r="BZ39" s="1333">
        <v>452</v>
      </c>
      <c r="CA39" s="1333">
        <v>465</v>
      </c>
      <c r="CB39" s="1333">
        <v>453</v>
      </c>
      <c r="CC39" s="1333">
        <v>479</v>
      </c>
      <c r="CD39" s="1334">
        <v>501</v>
      </c>
      <c r="CE39" s="1334">
        <v>501</v>
      </c>
      <c r="CF39" s="1334">
        <v>594</v>
      </c>
      <c r="CG39" s="1335">
        <v>516</v>
      </c>
      <c r="CH39" s="1271">
        <v>516</v>
      </c>
      <c r="CI39" s="1271">
        <v>601</v>
      </c>
      <c r="CJ39" s="1271">
        <v>565</v>
      </c>
      <c r="CK39" s="1271">
        <v>617</v>
      </c>
      <c r="CL39" s="1271">
        <v>657</v>
      </c>
      <c r="CM39" s="1271">
        <v>536</v>
      </c>
      <c r="CN39" s="1271">
        <v>1356</v>
      </c>
      <c r="CO39" s="1271">
        <v>1453</v>
      </c>
      <c r="CP39" s="1271">
        <v>1524</v>
      </c>
      <c r="CQ39" s="1271">
        <v>1656</v>
      </c>
      <c r="CR39" s="1271">
        <v>2109</v>
      </c>
      <c r="CS39" s="1271">
        <v>2001</v>
      </c>
      <c r="CT39" s="1371">
        <v>2242</v>
      </c>
      <c r="CU39" s="1271">
        <v>1910</v>
      </c>
      <c r="CV39" s="1372">
        <v>766</v>
      </c>
      <c r="CW39" s="1372">
        <v>1421</v>
      </c>
      <c r="CX39" s="1372">
        <v>2320</v>
      </c>
      <c r="CY39" s="1372">
        <v>2777</v>
      </c>
      <c r="CZ39" s="1372">
        <v>3072</v>
      </c>
      <c r="DA39" s="1372">
        <v>3162</v>
      </c>
      <c r="DB39" s="1372">
        <v>3489</v>
      </c>
      <c r="DC39" s="1372">
        <v>3588</v>
      </c>
      <c r="DD39" s="1372">
        <v>4317</v>
      </c>
      <c r="DE39" s="1372">
        <v>4011</v>
      </c>
      <c r="DF39" s="1372">
        <v>4132</v>
      </c>
      <c r="DG39" s="1372">
        <v>3399</v>
      </c>
      <c r="DH39" s="1372">
        <v>3406</v>
      </c>
      <c r="DI39" s="1372">
        <v>3648</v>
      </c>
      <c r="DJ39" s="1372">
        <v>4543</v>
      </c>
      <c r="DK39" s="1372">
        <v>4866</v>
      </c>
      <c r="DL39" s="1372">
        <v>4706</v>
      </c>
      <c r="DM39" s="1372">
        <v>4447</v>
      </c>
      <c r="DN39" s="1372">
        <v>4442</v>
      </c>
      <c r="DO39" s="1372">
        <v>4026</v>
      </c>
    </row>
    <row r="40" spans="1:119" s="1326" customFormat="1" ht="19.5" thickBot="1" x14ac:dyDescent="0.3">
      <c r="A40" s="1330"/>
      <c r="B40" s="1369"/>
      <c r="C40" s="1369"/>
      <c r="D40" s="1369"/>
      <c r="E40" s="1369"/>
      <c r="F40" s="1369"/>
      <c r="G40" s="1369"/>
      <c r="H40" s="1369"/>
      <c r="I40" s="1369"/>
      <c r="J40" s="1369"/>
      <c r="K40" s="1369"/>
      <c r="L40" s="1369"/>
      <c r="M40" s="1369"/>
      <c r="N40" s="1369"/>
      <c r="O40" s="1369"/>
      <c r="P40" s="1369"/>
      <c r="Q40" s="1369"/>
      <c r="R40" s="1369"/>
      <c r="S40" s="1369"/>
      <c r="T40" s="1369"/>
      <c r="U40" s="1369"/>
      <c r="V40" s="1369"/>
      <c r="W40" s="1369"/>
      <c r="X40" s="1369"/>
      <c r="Y40" s="1369"/>
      <c r="Z40" s="1369"/>
      <c r="AA40" s="1369"/>
      <c r="AB40" s="1369"/>
      <c r="AC40" s="1369"/>
      <c r="AD40" s="1369"/>
      <c r="AE40" s="1369"/>
      <c r="AF40" s="1369"/>
      <c r="AG40" s="1369"/>
      <c r="AH40" s="1369"/>
      <c r="AI40" s="1369"/>
      <c r="AJ40" s="1369"/>
      <c r="AK40" s="1369"/>
      <c r="AL40" s="1369"/>
      <c r="AM40" s="1369"/>
      <c r="AN40" s="1369"/>
      <c r="AO40" s="1369"/>
      <c r="AP40" s="1369"/>
      <c r="AQ40" s="1370"/>
      <c r="AR40" s="1369"/>
      <c r="AS40" s="1369"/>
      <c r="AT40" s="1369"/>
      <c r="AU40" s="1369"/>
      <c r="AV40" s="1369"/>
      <c r="AW40" s="1369"/>
      <c r="AX40" s="1369"/>
      <c r="AY40" s="1369"/>
      <c r="AZ40" s="1369"/>
      <c r="BA40" s="1369"/>
      <c r="BB40" s="1369"/>
      <c r="BC40" s="1369"/>
      <c r="BD40" s="1369"/>
      <c r="BE40" s="1369"/>
      <c r="BF40" s="1369"/>
      <c r="BG40" s="1369"/>
      <c r="BH40" s="1374"/>
      <c r="BI40" s="1375"/>
      <c r="BJ40" s="1375"/>
      <c r="BK40" s="1375"/>
      <c r="BL40" s="1375"/>
      <c r="BM40" s="1375"/>
      <c r="BN40" s="1375"/>
      <c r="BO40" s="1375"/>
      <c r="BP40" s="1375"/>
      <c r="BQ40" s="1376"/>
      <c r="BR40" s="1271"/>
      <c r="BS40" s="1271"/>
      <c r="BT40" s="1271"/>
      <c r="BU40" s="1271"/>
      <c r="BV40" s="1271"/>
      <c r="BW40" s="1333"/>
      <c r="BX40" s="1333"/>
      <c r="BY40" s="1333"/>
      <c r="BZ40" s="1333"/>
      <c r="CA40" s="1333"/>
      <c r="CB40" s="1333"/>
      <c r="CC40" s="1333"/>
      <c r="CD40" s="1334"/>
      <c r="CE40" s="1334"/>
      <c r="CF40" s="1334"/>
      <c r="CG40" s="1335"/>
      <c r="CH40" s="1271"/>
      <c r="CI40" s="1271"/>
      <c r="CJ40" s="1271"/>
      <c r="CK40" s="1271"/>
      <c r="CL40" s="1271"/>
      <c r="CM40" s="1271"/>
      <c r="CN40" s="1271"/>
      <c r="CO40" s="1271"/>
      <c r="CP40" s="1271"/>
      <c r="CQ40" s="1271"/>
      <c r="CR40" s="1271"/>
      <c r="CS40" s="1271"/>
      <c r="CT40" s="1371"/>
      <c r="CU40" s="1271"/>
      <c r="CV40" s="1372"/>
      <c r="CW40" s="1372"/>
      <c r="CX40" s="1372"/>
      <c r="CY40" s="1372"/>
      <c r="CZ40" s="1372"/>
      <c r="DA40" s="1372"/>
      <c r="DB40" s="1372"/>
      <c r="DC40" s="1372"/>
      <c r="DD40" s="1372"/>
      <c r="DE40" s="1372"/>
      <c r="DF40" s="1372"/>
      <c r="DG40" s="1372"/>
      <c r="DH40" s="1372"/>
      <c r="DI40" s="1372"/>
      <c r="DJ40" s="1372"/>
      <c r="DK40" s="1372"/>
      <c r="DL40" s="1372"/>
      <c r="DM40" s="1372"/>
      <c r="DN40" s="1372"/>
      <c r="DO40" s="1372"/>
    </row>
    <row r="41" spans="1:119" s="1326" customFormat="1" ht="19.5" thickTop="1" x14ac:dyDescent="0.25">
      <c r="A41" s="1330" t="s">
        <v>3462</v>
      </c>
      <c r="B41" s="1377">
        <v>238413</v>
      </c>
      <c r="C41" s="1377">
        <v>238093</v>
      </c>
      <c r="D41" s="1377">
        <v>261162</v>
      </c>
      <c r="E41" s="1377">
        <v>277292</v>
      </c>
      <c r="F41" s="1377">
        <v>283585</v>
      </c>
      <c r="G41" s="1377">
        <v>266059</v>
      </c>
      <c r="H41" s="1377">
        <v>290958</v>
      </c>
      <c r="I41" s="1377">
        <v>283367</v>
      </c>
      <c r="J41" s="1377">
        <v>264927</v>
      </c>
      <c r="K41" s="1377">
        <v>315412</v>
      </c>
      <c r="L41" s="1377">
        <v>295863</v>
      </c>
      <c r="M41" s="1377">
        <v>392058</v>
      </c>
      <c r="N41" s="1377">
        <v>351065</v>
      </c>
      <c r="O41" s="1377">
        <v>327122</v>
      </c>
      <c r="P41" s="1377">
        <v>380181</v>
      </c>
      <c r="Q41" s="1377">
        <v>385013</v>
      </c>
      <c r="R41" s="1377">
        <v>366954</v>
      </c>
      <c r="S41" s="1377">
        <v>406022</v>
      </c>
      <c r="T41" s="1377">
        <v>392209</v>
      </c>
      <c r="U41" s="1377">
        <v>375620</v>
      </c>
      <c r="V41" s="1377">
        <v>410190</v>
      </c>
      <c r="W41" s="1377">
        <v>398849</v>
      </c>
      <c r="X41" s="1377">
        <v>525624</v>
      </c>
      <c r="Y41" s="1377">
        <v>402112</v>
      </c>
      <c r="Z41" s="1377">
        <v>375413</v>
      </c>
      <c r="AA41" s="1377">
        <v>422037</v>
      </c>
      <c r="AB41" s="1377">
        <v>435923</v>
      </c>
      <c r="AC41" s="1377">
        <v>441066</v>
      </c>
      <c r="AD41" s="1377">
        <v>420177</v>
      </c>
      <c r="AE41" s="1377">
        <v>454337</v>
      </c>
      <c r="AF41" s="1377">
        <v>481938</v>
      </c>
      <c r="AG41" s="1377">
        <v>466579</v>
      </c>
      <c r="AH41" s="1377">
        <v>504400</v>
      </c>
      <c r="AI41" s="1377">
        <v>500404</v>
      </c>
      <c r="AJ41" s="1377">
        <v>614221</v>
      </c>
      <c r="AK41" s="1377">
        <v>506560</v>
      </c>
      <c r="AL41" s="1377">
        <v>482473</v>
      </c>
      <c r="AM41" s="1377">
        <v>540918</v>
      </c>
      <c r="AN41" s="1377">
        <v>534150</v>
      </c>
      <c r="AO41" s="1377">
        <v>545998</v>
      </c>
      <c r="AP41" s="1377"/>
      <c r="AQ41" s="1370"/>
      <c r="AR41" s="1378"/>
      <c r="AS41" s="1378"/>
      <c r="AT41" s="1378"/>
      <c r="AU41" s="1378"/>
      <c r="AV41" s="1378"/>
      <c r="AW41" s="1378">
        <v>484014</v>
      </c>
      <c r="AX41" s="1378">
        <v>441607</v>
      </c>
      <c r="AY41" s="1378">
        <v>478285</v>
      </c>
      <c r="AZ41" s="1378">
        <v>472079</v>
      </c>
      <c r="BA41" s="1378">
        <v>492814</v>
      </c>
      <c r="BB41" s="1378">
        <v>464036</v>
      </c>
      <c r="BC41" s="1378">
        <v>509329</v>
      </c>
      <c r="BD41" s="1378">
        <v>516251</v>
      </c>
      <c r="BE41" s="1378">
        <v>510762</v>
      </c>
      <c r="BF41" s="1378">
        <v>557220</v>
      </c>
      <c r="BG41" s="1378">
        <v>552943</v>
      </c>
      <c r="BH41" s="1378">
        <v>689013</v>
      </c>
      <c r="BI41" s="1378">
        <v>618500</v>
      </c>
      <c r="BJ41" s="1378">
        <v>574868</v>
      </c>
      <c r="BK41" s="1378">
        <v>655362</v>
      </c>
      <c r="BL41" s="1378">
        <v>653193</v>
      </c>
      <c r="BM41" s="1378">
        <v>706131</v>
      </c>
      <c r="BN41" s="1378">
        <v>665428</v>
      </c>
      <c r="BO41" s="1378">
        <v>715621</v>
      </c>
      <c r="BP41" s="1378">
        <v>722923</v>
      </c>
      <c r="BQ41" s="1379">
        <v>700193</v>
      </c>
      <c r="BR41" s="1338">
        <v>763127</v>
      </c>
      <c r="BS41" s="1338">
        <v>754532</v>
      </c>
      <c r="BT41" s="1338">
        <v>928264</v>
      </c>
      <c r="BU41" s="1338">
        <v>802564</v>
      </c>
      <c r="BV41" s="1338">
        <v>758901</v>
      </c>
      <c r="BW41" s="1339">
        <v>876852</v>
      </c>
      <c r="BX41" s="1339">
        <v>862030</v>
      </c>
      <c r="BY41" s="1339">
        <v>913581</v>
      </c>
      <c r="BZ41" s="1339">
        <v>874714</v>
      </c>
      <c r="CA41" s="1339">
        <v>949522</v>
      </c>
      <c r="CB41" s="1339">
        <v>948363</v>
      </c>
      <c r="CC41" s="1339">
        <v>926335</v>
      </c>
      <c r="CD41" s="1340">
        <v>1015480</v>
      </c>
      <c r="CE41" s="1340">
        <v>1004407</v>
      </c>
      <c r="CF41" s="1340">
        <v>1244147</v>
      </c>
      <c r="CG41" s="1341">
        <v>1067960</v>
      </c>
      <c r="CH41" s="1338">
        <v>1028234</v>
      </c>
      <c r="CI41" s="1338">
        <v>1095154</v>
      </c>
      <c r="CJ41" s="1338">
        <v>1207603</v>
      </c>
      <c r="CK41" s="1338">
        <v>1282690</v>
      </c>
      <c r="CL41" s="1338">
        <v>1252951</v>
      </c>
      <c r="CM41" s="1338">
        <v>1323761</v>
      </c>
      <c r="CN41" s="1338">
        <v>1388106</v>
      </c>
      <c r="CO41" s="1338">
        <v>1390360</v>
      </c>
      <c r="CP41" s="1338">
        <v>1518406</v>
      </c>
      <c r="CQ41" s="1338">
        <v>1507734</v>
      </c>
      <c r="CR41" s="1338">
        <v>1833650</v>
      </c>
      <c r="CS41" s="1338">
        <v>1596940</v>
      </c>
      <c r="CT41" s="1380">
        <v>1565197</v>
      </c>
      <c r="CU41" s="1338">
        <v>1680379</v>
      </c>
      <c r="CV41" s="1381">
        <v>1601207</v>
      </c>
      <c r="CW41" s="1381">
        <v>1892092</v>
      </c>
      <c r="CX41" s="1381">
        <v>1898007</v>
      </c>
      <c r="CY41" s="1381">
        <v>2041337</v>
      </c>
      <c r="CZ41" s="1381">
        <v>2068502</v>
      </c>
      <c r="DA41" s="1381">
        <v>2035378</v>
      </c>
      <c r="DB41" s="1381">
        <v>2250420</v>
      </c>
      <c r="DC41" s="1381">
        <v>2203339</v>
      </c>
      <c r="DD41" s="1381">
        <v>2827459</v>
      </c>
      <c r="DE41" s="1381">
        <v>2311418</v>
      </c>
      <c r="DF41" s="1381">
        <v>2189605</v>
      </c>
      <c r="DG41" s="1381">
        <v>2216750</v>
      </c>
      <c r="DH41" s="1381">
        <v>2513901</v>
      </c>
      <c r="DI41" s="1381">
        <v>2799194</v>
      </c>
      <c r="DJ41" s="1381">
        <v>2642710</v>
      </c>
      <c r="DK41" s="1381">
        <v>2738685</v>
      </c>
      <c r="DL41" s="1381">
        <v>2499803</v>
      </c>
      <c r="DM41" s="1381">
        <v>3085848</v>
      </c>
      <c r="DN41" s="1381">
        <v>3416214</v>
      </c>
      <c r="DO41" s="1381">
        <v>3223538</v>
      </c>
    </row>
    <row r="42" spans="1:119" s="1279" customFormat="1" ht="19.5" thickBot="1" x14ac:dyDescent="0.3">
      <c r="A42" s="1344" t="s">
        <v>3463</v>
      </c>
      <c r="B42" s="1382">
        <v>43475.962768999998</v>
      </c>
      <c r="C42" s="1382">
        <v>53599.680598999999</v>
      </c>
      <c r="D42" s="1382">
        <v>50754</v>
      </c>
      <c r="E42" s="1382">
        <v>44273.632428999998</v>
      </c>
      <c r="F42" s="1382">
        <v>56415.093000000001</v>
      </c>
      <c r="G42" s="1382">
        <v>69886.773830000006</v>
      </c>
      <c r="H42" s="1382">
        <v>95686.427930000005</v>
      </c>
      <c r="I42" s="1382">
        <v>99053.420203000001</v>
      </c>
      <c r="J42" s="1382">
        <v>109788.97238200001</v>
      </c>
      <c r="K42" s="1382">
        <v>94589.501147999996</v>
      </c>
      <c r="L42" s="1382">
        <v>111014.214874</v>
      </c>
      <c r="M42" s="1382">
        <v>135896.03765000001</v>
      </c>
      <c r="N42" s="1382">
        <v>91072.939985999998</v>
      </c>
      <c r="O42" s="1382">
        <v>105733.91310200001</v>
      </c>
      <c r="P42" s="1382">
        <v>156737.17344799999</v>
      </c>
      <c r="Q42" s="1382">
        <v>88654.171180000005</v>
      </c>
      <c r="R42" s="1382">
        <v>123315.401</v>
      </c>
      <c r="S42" s="1382">
        <v>110439.07325723401</v>
      </c>
      <c r="T42" s="1382">
        <v>83870.612330999997</v>
      </c>
      <c r="U42" s="1382">
        <v>131569.13808400001</v>
      </c>
      <c r="V42" s="1382">
        <v>105040.50852712478</v>
      </c>
      <c r="W42" s="1382">
        <v>84908.775735624222</v>
      </c>
      <c r="X42" s="1382">
        <v>187514.1931471756</v>
      </c>
      <c r="Y42" s="1382">
        <v>117692.056832556</v>
      </c>
      <c r="Z42" s="1382">
        <v>82396.713636</v>
      </c>
      <c r="AA42" s="1382">
        <v>104323</v>
      </c>
      <c r="AB42" s="1382">
        <v>97269</v>
      </c>
      <c r="AC42" s="1382">
        <v>126271.62020400001</v>
      </c>
      <c r="AD42" s="1382">
        <v>179424.24770530299</v>
      </c>
      <c r="AE42" s="1382">
        <v>143778.00127400001</v>
      </c>
      <c r="AF42" s="1382">
        <v>126622.30538200001</v>
      </c>
      <c r="AG42" s="1382">
        <v>146464.13355699999</v>
      </c>
      <c r="AH42" s="1382">
        <v>159790.540978</v>
      </c>
      <c r="AI42" s="1382">
        <v>201645.420835</v>
      </c>
      <c r="AJ42" s="1382">
        <v>268652.59542799997</v>
      </c>
      <c r="AK42" s="1382">
        <v>177035.007265758</v>
      </c>
      <c r="AL42" s="1382">
        <v>213554.44691599999</v>
      </c>
      <c r="AM42" s="1382">
        <f>254231630497.023/1000000</f>
        <v>254231.630497023</v>
      </c>
      <c r="AN42" s="1382">
        <v>212520</v>
      </c>
      <c r="AO42" s="1382">
        <v>170706.24584941001</v>
      </c>
      <c r="AP42" s="1382"/>
      <c r="AQ42" s="1383"/>
      <c r="AR42" s="1384"/>
      <c r="AS42" s="1384"/>
      <c r="AT42" s="1384"/>
      <c r="AU42" s="1384"/>
      <c r="AV42" s="1384"/>
      <c r="AW42" s="1384">
        <v>144.076719</v>
      </c>
      <c r="AX42" s="1384">
        <v>139.514498</v>
      </c>
      <c r="AY42" s="1384">
        <v>151.15639999999999</v>
      </c>
      <c r="AZ42" s="1384">
        <v>152.35351800000001</v>
      </c>
      <c r="BA42" s="1384">
        <v>171.221</v>
      </c>
      <c r="BB42" s="1384">
        <v>165.06743270000001</v>
      </c>
      <c r="BC42" s="1384">
        <v>191.357879</v>
      </c>
      <c r="BD42" s="1384">
        <v>198</v>
      </c>
      <c r="BE42" s="1384">
        <v>209</v>
      </c>
      <c r="BF42" s="1384">
        <v>240.162262</v>
      </c>
      <c r="BG42" s="1384">
        <v>254</v>
      </c>
      <c r="BH42" s="1384">
        <v>356.887002</v>
      </c>
      <c r="BI42" s="1384">
        <v>261</v>
      </c>
      <c r="BJ42" s="1384">
        <v>264.89435500000002</v>
      </c>
      <c r="BK42" s="1384">
        <v>319.31384800000001</v>
      </c>
      <c r="BL42" s="1384">
        <v>318.80098099999998</v>
      </c>
      <c r="BM42" s="1384">
        <v>371</v>
      </c>
      <c r="BN42" s="1384">
        <v>359.79</v>
      </c>
      <c r="BO42" s="1384">
        <v>387</v>
      </c>
      <c r="BP42" s="1384">
        <v>411</v>
      </c>
      <c r="BQ42" s="1383">
        <v>414</v>
      </c>
      <c r="BR42" s="1345">
        <v>462</v>
      </c>
      <c r="BS42" s="1345">
        <v>494</v>
      </c>
      <c r="BT42" s="1345">
        <v>683</v>
      </c>
      <c r="BU42" s="1346">
        <v>445</v>
      </c>
      <c r="BV42" s="1345">
        <v>498</v>
      </c>
      <c r="BW42" s="1385">
        <v>628</v>
      </c>
      <c r="BX42" s="1385">
        <v>598</v>
      </c>
      <c r="BY42" s="1385">
        <v>685</v>
      </c>
      <c r="BZ42" s="1385">
        <v>658</v>
      </c>
      <c r="CA42" s="1385">
        <v>740</v>
      </c>
      <c r="CB42" s="1385">
        <v>746</v>
      </c>
      <c r="CC42" s="1385">
        <v>750</v>
      </c>
      <c r="CD42" s="1386">
        <v>883.54638162000003</v>
      </c>
      <c r="CE42" s="1386">
        <v>892.819615</v>
      </c>
      <c r="CF42" s="1386">
        <v>1259.60703582</v>
      </c>
      <c r="CG42" s="1387">
        <v>912.87033027999996</v>
      </c>
      <c r="CH42" s="1345">
        <v>942.25861424000004</v>
      </c>
      <c r="CI42" s="1345">
        <v>1131.9104803</v>
      </c>
      <c r="CJ42" s="1345">
        <v>1201.6992961200001</v>
      </c>
      <c r="CK42" s="1345">
        <v>1365</v>
      </c>
      <c r="CL42" s="1345">
        <v>1323</v>
      </c>
      <c r="CM42" s="1345">
        <v>1485.02323998</v>
      </c>
      <c r="CN42" s="1345">
        <v>1547</v>
      </c>
      <c r="CO42" s="1345">
        <v>1550</v>
      </c>
      <c r="CP42" s="1345">
        <v>1780</v>
      </c>
      <c r="CQ42" s="1345">
        <v>1733</v>
      </c>
      <c r="CR42" s="1345">
        <v>2382</v>
      </c>
      <c r="CS42" s="1388">
        <v>1790</v>
      </c>
      <c r="CT42" s="1351">
        <v>1813.2225481200001</v>
      </c>
      <c r="CU42" s="1351">
        <v>1754.5599538699998</v>
      </c>
      <c r="CV42" s="1389">
        <v>1719</v>
      </c>
      <c r="CW42" s="1389">
        <v>2336</v>
      </c>
      <c r="CX42" s="1389">
        <v>2420</v>
      </c>
      <c r="CY42" s="1389">
        <v>2678</v>
      </c>
      <c r="CZ42" s="1389">
        <v>2669.7463369700004</v>
      </c>
      <c r="DA42" s="1389">
        <v>2666</v>
      </c>
      <c r="DB42" s="1389">
        <v>2979</v>
      </c>
      <c r="DC42" s="1389">
        <v>2906</v>
      </c>
      <c r="DD42" s="1389">
        <v>4209</v>
      </c>
      <c r="DE42" s="1389">
        <v>2871</v>
      </c>
      <c r="DF42" s="1389">
        <v>3005.8193708700001</v>
      </c>
      <c r="DG42" s="1389">
        <v>2919.8340456999999</v>
      </c>
      <c r="DH42" s="1389">
        <v>3318.7448654999998</v>
      </c>
      <c r="DI42" s="1389">
        <v>3914.1980994300002</v>
      </c>
      <c r="DJ42" s="1389">
        <v>3812.0738489</v>
      </c>
      <c r="DK42" s="1389">
        <v>3764.3706108999995</v>
      </c>
      <c r="DL42" s="1389">
        <v>3091.8570486100002</v>
      </c>
      <c r="DM42" s="1389">
        <v>6126.0944170300008</v>
      </c>
      <c r="DN42" s="1389">
        <v>7021.6901569299989</v>
      </c>
      <c r="DO42" s="1389">
        <v>6479.6133391899994</v>
      </c>
    </row>
    <row r="43" spans="1:119" s="1326" customFormat="1" ht="19.5" thickTop="1" x14ac:dyDescent="0.25">
      <c r="A43" s="1307" t="s">
        <v>3464</v>
      </c>
      <c r="B43" s="1390"/>
      <c r="C43" s="1390"/>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c r="AD43" s="1390"/>
      <c r="AE43" s="1390"/>
      <c r="AF43" s="1390"/>
      <c r="AG43" s="1390"/>
      <c r="AH43" s="1390"/>
      <c r="AI43" s="1390"/>
      <c r="AJ43" s="1390"/>
      <c r="AK43" s="1390"/>
      <c r="AL43" s="1390"/>
      <c r="AM43" s="1390"/>
      <c r="AN43" s="1390"/>
      <c r="AO43" s="1390"/>
      <c r="AP43" s="1390"/>
      <c r="AQ43" s="1390"/>
      <c r="AR43" s="1390"/>
      <c r="AS43" s="1390"/>
      <c r="AT43" s="1390"/>
      <c r="AU43" s="1390"/>
      <c r="AV43" s="1390"/>
      <c r="AW43" s="1390"/>
      <c r="AX43" s="1390"/>
      <c r="AY43" s="1390"/>
      <c r="AZ43" s="1390"/>
      <c r="BA43" s="1390"/>
      <c r="BB43" s="1390"/>
      <c r="BC43" s="1390"/>
      <c r="BD43" s="1390"/>
      <c r="BE43" s="1390"/>
      <c r="BF43" s="1390"/>
      <c r="BG43" s="1390"/>
      <c r="BH43" s="1390"/>
      <c r="BI43" s="1390"/>
      <c r="BJ43" s="1390"/>
      <c r="BK43" s="1390"/>
      <c r="BL43" s="1390"/>
      <c r="BM43" s="1390"/>
      <c r="BN43" s="1390"/>
      <c r="BO43" s="1390"/>
      <c r="BP43" s="1390"/>
      <c r="BQ43" s="1390"/>
      <c r="BR43" s="1390"/>
      <c r="BS43" s="1390"/>
      <c r="BT43" s="1390"/>
      <c r="BU43" s="1391"/>
      <c r="BV43" s="1390"/>
      <c r="BW43" s="1392"/>
      <c r="BX43" s="1392"/>
      <c r="BY43" s="1392"/>
      <c r="BZ43" s="1392"/>
      <c r="CA43" s="1392"/>
      <c r="CB43" s="1392"/>
      <c r="CC43" s="1392"/>
      <c r="CD43" s="1392"/>
      <c r="CE43" s="1392"/>
      <c r="CF43" s="1392"/>
      <c r="CG43" s="1392"/>
      <c r="CH43" s="1392"/>
      <c r="CI43" s="1392"/>
      <c r="CJ43" s="1392"/>
      <c r="CK43" s="1392"/>
      <c r="CL43" s="1392"/>
      <c r="CM43" s="1392"/>
      <c r="CN43" s="1392"/>
      <c r="CO43" s="1392"/>
      <c r="CP43" s="1392"/>
      <c r="CQ43" s="1392"/>
      <c r="CR43" s="1392"/>
      <c r="CS43" s="1392"/>
      <c r="CT43" s="1392"/>
      <c r="CU43" s="1392"/>
      <c r="CV43" s="1392"/>
      <c r="CW43" s="1392"/>
      <c r="CX43" s="1392"/>
      <c r="CY43" s="1392"/>
      <c r="CZ43" s="1392"/>
      <c r="DA43" s="1392"/>
      <c r="DB43" s="1392"/>
      <c r="DC43" s="1392"/>
      <c r="DD43" s="1392"/>
      <c r="DE43" s="1392"/>
      <c r="DF43" s="1392"/>
      <c r="DG43" s="1392"/>
      <c r="DH43" s="1392"/>
      <c r="DI43" s="1393"/>
      <c r="DJ43" s="1393"/>
      <c r="DK43" s="1393"/>
      <c r="DL43" s="1393"/>
      <c r="DM43" s="1393"/>
      <c r="DN43" s="1393"/>
      <c r="DO43" s="1393"/>
    </row>
    <row r="44" spans="1:119" s="1309" customFormat="1" x14ac:dyDescent="0.25">
      <c r="A44" s="1307" t="s">
        <v>3465</v>
      </c>
      <c r="B44" s="1308"/>
      <c r="C44" s="1308"/>
      <c r="D44" s="1308"/>
      <c r="E44" s="1308"/>
      <c r="F44" s="1308"/>
      <c r="G44" s="1308"/>
      <c r="H44" s="1308"/>
      <c r="I44" s="1308"/>
      <c r="J44" s="1308"/>
      <c r="K44" s="1308"/>
      <c r="L44" s="1308"/>
      <c r="M44" s="1308"/>
      <c r="N44" s="1308"/>
      <c r="O44" s="1308"/>
      <c r="P44" s="1308"/>
      <c r="Q44" s="1308"/>
      <c r="R44" s="1308"/>
      <c r="S44" s="1308"/>
      <c r="T44" s="1308"/>
      <c r="U44" s="1308"/>
      <c r="V44" s="1308"/>
      <c r="W44" s="1308"/>
      <c r="X44" s="1308"/>
      <c r="Y44" s="1308"/>
      <c r="Z44" s="1308"/>
      <c r="AA44" s="1308"/>
      <c r="AB44" s="1308"/>
      <c r="AC44" s="1308"/>
      <c r="AD44" s="1308"/>
      <c r="AE44" s="1308"/>
      <c r="AF44" s="1308"/>
      <c r="AG44" s="1308"/>
      <c r="AH44" s="1308"/>
      <c r="AI44" s="1308"/>
      <c r="AJ44" s="1308"/>
      <c r="AK44" s="1308"/>
      <c r="AL44" s="1308"/>
      <c r="AM44" s="1308"/>
      <c r="AN44" s="1308"/>
      <c r="AO44" s="1308"/>
      <c r="AP44" s="1308"/>
      <c r="AQ44" s="1308"/>
      <c r="AR44" s="1308"/>
      <c r="AS44" s="1308"/>
      <c r="AT44" s="1308"/>
      <c r="AU44" s="1308"/>
      <c r="AV44" s="1308"/>
      <c r="AW44" s="1308"/>
      <c r="AX44" s="1308"/>
      <c r="AY44" s="1308"/>
      <c r="AZ44" s="1308"/>
      <c r="BA44" s="1308"/>
      <c r="BB44" s="1308"/>
      <c r="BC44" s="1308"/>
      <c r="BD44" s="1308"/>
      <c r="BE44" s="1308"/>
      <c r="BF44" s="1308"/>
      <c r="BG44" s="1308"/>
      <c r="BH44" s="1308" t="s">
        <v>3466</v>
      </c>
      <c r="BI44" s="1308"/>
      <c r="BJ44" s="1308"/>
      <c r="BK44" s="1308"/>
      <c r="BL44" s="1308"/>
      <c r="BM44" s="1308"/>
      <c r="BN44" s="1308"/>
      <c r="BO44" s="1308"/>
      <c r="BP44" s="1308"/>
      <c r="BQ44" s="1308"/>
      <c r="BT44" s="1308"/>
      <c r="BU44" s="1308"/>
      <c r="BV44" s="1308"/>
      <c r="BW44" s="1310"/>
      <c r="BX44" s="1310"/>
      <c r="BY44" s="1310"/>
      <c r="BZ44" s="1310"/>
      <c r="CA44" s="1310"/>
      <c r="CB44" s="1310"/>
      <c r="CC44" s="1310"/>
      <c r="CD44" s="1310"/>
      <c r="CE44" s="1310"/>
      <c r="CF44" s="1310"/>
      <c r="CG44" s="1310"/>
      <c r="CH44" s="1310"/>
      <c r="CI44" s="1310"/>
      <c r="CJ44" s="1310"/>
      <c r="CK44" s="1310"/>
      <c r="CL44" s="1310"/>
      <c r="CM44" s="1310"/>
      <c r="CN44" s="1310"/>
      <c r="CO44" s="1310"/>
      <c r="CP44" s="1310"/>
      <c r="CQ44" s="1310"/>
      <c r="CR44" s="1310"/>
      <c r="CS44" s="1310"/>
      <c r="CT44" s="1310"/>
      <c r="CU44" s="1310"/>
      <c r="CV44" s="1310"/>
      <c r="CW44" s="1310"/>
      <c r="CX44" s="1310"/>
      <c r="CY44" s="1310"/>
      <c r="CZ44" s="1310"/>
      <c r="DA44" s="1310"/>
      <c r="DB44" s="1310"/>
      <c r="DC44" s="1310"/>
      <c r="DD44" s="1310"/>
      <c r="DE44" s="1310"/>
      <c r="DF44" s="1310"/>
      <c r="DG44" s="1310"/>
      <c r="DH44" s="1310"/>
      <c r="DI44" s="1310"/>
      <c r="DJ44" s="1310"/>
      <c r="DK44" s="1310"/>
      <c r="DL44" s="1310"/>
      <c r="DM44" s="1310"/>
      <c r="DN44" s="1310"/>
      <c r="DO44" s="1310"/>
    </row>
    <row r="45" spans="1:119" s="1309" customFormat="1" x14ac:dyDescent="0.25">
      <c r="A45" s="1307" t="s">
        <v>3467</v>
      </c>
      <c r="B45" s="1308"/>
      <c r="C45" s="1308"/>
      <c r="D45" s="1308"/>
      <c r="E45" s="1308"/>
      <c r="F45" s="1308"/>
      <c r="G45" s="1308"/>
      <c r="H45" s="1308"/>
      <c r="I45" s="1308"/>
      <c r="J45" s="1308"/>
      <c r="K45" s="1308"/>
      <c r="L45" s="1308"/>
      <c r="M45" s="1308"/>
      <c r="N45" s="1308"/>
      <c r="O45" s="1308"/>
      <c r="P45" s="1308"/>
      <c r="Q45" s="1308"/>
      <c r="R45" s="1308"/>
      <c r="S45" s="1308"/>
      <c r="T45" s="1308"/>
      <c r="U45" s="1308"/>
      <c r="V45" s="1308"/>
      <c r="W45" s="1308"/>
      <c r="X45" s="1308"/>
      <c r="Y45" s="1308"/>
      <c r="Z45" s="1308"/>
      <c r="AA45" s="1308"/>
      <c r="AB45" s="1308"/>
      <c r="AC45" s="1308"/>
      <c r="AD45" s="1308"/>
      <c r="AE45" s="1308"/>
      <c r="AF45" s="1308"/>
      <c r="AG45" s="1308"/>
      <c r="AH45" s="1308"/>
      <c r="AI45" s="1308"/>
      <c r="AJ45" s="1308"/>
      <c r="AK45" s="1308"/>
      <c r="AL45" s="1308"/>
      <c r="AM45" s="1308"/>
      <c r="AN45" s="1308"/>
      <c r="AO45" s="1308"/>
      <c r="AP45" s="1308"/>
      <c r="AQ45" s="1308"/>
      <c r="AR45" s="1308"/>
      <c r="AS45" s="1308"/>
      <c r="AT45" s="1308"/>
      <c r="AU45" s="1308"/>
      <c r="AV45" s="1308"/>
      <c r="AW45" s="1308"/>
      <c r="AX45" s="1308"/>
      <c r="AY45" s="1308"/>
      <c r="AZ45" s="1308"/>
      <c r="BA45" s="1308"/>
      <c r="BB45" s="1308"/>
      <c r="BC45" s="1308"/>
      <c r="BD45" s="1308"/>
      <c r="BE45" s="1308"/>
      <c r="BF45" s="1308"/>
      <c r="BG45" s="1308"/>
      <c r="BH45" s="1308"/>
      <c r="BI45" s="1308"/>
      <c r="BJ45" s="1308"/>
      <c r="BK45" s="1308"/>
      <c r="BL45" s="1308"/>
      <c r="BM45" s="1308"/>
      <c r="BN45" s="1308"/>
      <c r="BO45" s="1308"/>
      <c r="BP45" s="1308"/>
      <c r="BQ45" s="1308"/>
      <c r="BT45" s="1308"/>
      <c r="BU45" s="1308"/>
      <c r="BV45" s="1308"/>
      <c r="BW45" s="1310"/>
      <c r="BX45" s="1310"/>
      <c r="BY45" s="1310"/>
      <c r="BZ45" s="1310"/>
      <c r="CA45" s="1310"/>
      <c r="CB45" s="1310"/>
      <c r="CC45" s="1310"/>
      <c r="CD45" s="1310"/>
      <c r="CE45" s="1310"/>
      <c r="CF45" s="1310"/>
      <c r="CG45" s="1311"/>
      <c r="CH45" s="1311"/>
      <c r="CI45" s="1311"/>
      <c r="CJ45" s="1311"/>
      <c r="CK45" s="1311"/>
      <c r="CL45" s="1311"/>
      <c r="CM45" s="1311"/>
      <c r="CN45" s="1311"/>
      <c r="CO45" s="1311"/>
      <c r="CP45" s="1311"/>
      <c r="CQ45" s="1311"/>
      <c r="CR45" s="1311"/>
      <c r="CS45" s="1311"/>
      <c r="CT45" s="1311"/>
      <c r="CU45" s="1311"/>
      <c r="CV45" s="1311"/>
      <c r="CW45" s="1311"/>
      <c r="CX45" s="1311"/>
      <c r="CY45" s="1311"/>
      <c r="CZ45" s="1311"/>
      <c r="DA45" s="1311"/>
      <c r="DB45" s="1311"/>
      <c r="DC45" s="1311"/>
      <c r="DD45" s="1311"/>
      <c r="DE45" s="1311"/>
      <c r="DF45" s="1311"/>
      <c r="DG45" s="1311"/>
      <c r="DH45" s="1311"/>
      <c r="DI45" s="1311"/>
      <c r="DJ45" s="1311"/>
      <c r="DK45" s="1311"/>
      <c r="DL45" s="1311"/>
      <c r="DM45" s="1311"/>
      <c r="DN45" s="1311"/>
      <c r="DO45" s="1311"/>
    </row>
  </sheetData>
  <pageMargins left="0.7" right="0.7" top="0.75" bottom="0.75" header="0.3" footer="0.3"/>
  <pageSetup paperSize="9"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N25"/>
  <sheetViews>
    <sheetView zoomScale="80" zoomScaleNormal="80" zoomScaleSheetLayoutView="70" zoomScalePageLayoutView="80" workbookViewId="0">
      <selection activeCell="D33" sqref="D33"/>
    </sheetView>
  </sheetViews>
  <sheetFormatPr defaultColWidth="9.140625" defaultRowHeight="12.75" x14ac:dyDescent="0.2"/>
  <cols>
    <col min="1" max="1" width="47.7109375" style="1397" customWidth="1"/>
    <col min="2" max="32" width="13.42578125" style="1397" hidden="1" customWidth="1"/>
    <col min="33" max="33" width="3" style="1397" hidden="1" customWidth="1"/>
    <col min="34" max="49" width="13.42578125" style="1397" hidden="1" customWidth="1"/>
    <col min="50" max="50" width="10.42578125" style="1397" hidden="1" customWidth="1"/>
    <col min="51" max="51" width="9.140625" style="1397" hidden="1" customWidth="1"/>
    <col min="52" max="54" width="13.85546875" style="1397" hidden="1" customWidth="1"/>
    <col min="55" max="57" width="11.5703125" style="1397" hidden="1" customWidth="1"/>
    <col min="58" max="58" width="15.42578125" style="1397" hidden="1" customWidth="1"/>
    <col min="59" max="59" width="15.140625" style="1397" hidden="1" customWidth="1"/>
    <col min="60" max="60" width="15.42578125" style="1397" hidden="1" customWidth="1"/>
    <col min="61" max="61" width="14.85546875" style="1397" hidden="1" customWidth="1"/>
    <col min="62" max="62" width="15.42578125" style="1397" hidden="1" customWidth="1"/>
    <col min="63" max="64" width="15.140625" style="1397" hidden="1" customWidth="1"/>
    <col min="65" max="67" width="15.42578125" style="1397" hidden="1" customWidth="1"/>
    <col min="68" max="68" width="14.85546875" style="1397" hidden="1" customWidth="1"/>
    <col min="69" max="70" width="14.5703125" style="1397" hidden="1" customWidth="1"/>
    <col min="71" max="71" width="14.85546875" style="1397" hidden="1" customWidth="1"/>
    <col min="72" max="76" width="14.5703125" style="1397" hidden="1" customWidth="1"/>
    <col min="77" max="78" width="12.42578125" style="1397" hidden="1" customWidth="1"/>
    <col min="79" max="84" width="12.140625" style="1397" hidden="1" customWidth="1"/>
    <col min="85" max="85" width="13.7109375" style="1397" hidden="1" customWidth="1"/>
    <col min="86" max="86" width="14" style="1397" hidden="1" customWidth="1"/>
    <col min="87" max="88" width="13.7109375" style="1397" hidden="1" customWidth="1"/>
    <col min="89" max="91" width="14" style="1397" hidden="1" customWidth="1"/>
    <col min="92" max="93" width="12.140625" style="1397" hidden="1" customWidth="1"/>
    <col min="94" max="105" width="12.85546875" style="1397" hidden="1" customWidth="1"/>
    <col min="106" max="118" width="12.85546875" style="1397" customWidth="1"/>
    <col min="119" max="16384" width="9.140625" style="1397"/>
  </cols>
  <sheetData>
    <row r="1" spans="1:118" ht="18.75" x14ac:dyDescent="0.3">
      <c r="A1" s="1394" t="s">
        <v>3468</v>
      </c>
      <c r="B1" s="1395"/>
      <c r="C1" s="1395"/>
      <c r="D1" s="1395"/>
      <c r="E1" s="1395"/>
      <c r="F1" s="1395"/>
      <c r="G1" s="1395"/>
      <c r="H1" s="1395"/>
      <c r="I1" s="1395"/>
      <c r="J1" s="1395"/>
      <c r="K1" s="1395"/>
      <c r="L1" s="1395"/>
      <c r="M1" s="1395"/>
      <c r="N1" s="1395"/>
      <c r="O1" s="1395"/>
      <c r="P1" s="1395"/>
      <c r="Q1" s="1395"/>
      <c r="R1" s="1395"/>
      <c r="S1" s="1395"/>
      <c r="T1" s="1395"/>
      <c r="U1" s="1395"/>
      <c r="V1" s="1395"/>
      <c r="W1" s="1395"/>
      <c r="X1" s="1395"/>
      <c r="Y1" s="1395"/>
      <c r="Z1" s="1395"/>
      <c r="AA1" s="1395"/>
      <c r="AB1" s="1395"/>
      <c r="AC1" s="1395"/>
      <c r="AD1" s="1395"/>
      <c r="AE1" s="1395"/>
      <c r="AF1" s="1395"/>
      <c r="AG1" s="1395"/>
      <c r="AH1" s="1395"/>
      <c r="AI1" s="1395"/>
      <c r="AJ1" s="1395"/>
      <c r="AK1" s="1395"/>
      <c r="AL1" s="1395"/>
      <c r="AM1" s="1395"/>
      <c r="AN1" s="1395"/>
      <c r="AO1" s="1395"/>
      <c r="AP1" s="1395"/>
      <c r="AQ1" s="1395"/>
      <c r="AR1" s="1395"/>
      <c r="AS1" s="1395"/>
      <c r="AT1" s="1395"/>
      <c r="AU1" s="1395"/>
      <c r="AV1" s="1395"/>
      <c r="AW1" s="1395"/>
      <c r="AX1" s="1395"/>
      <c r="AY1" s="1395"/>
      <c r="AZ1" s="1395"/>
      <c r="BA1" s="1395"/>
      <c r="BB1" s="1395"/>
      <c r="BC1" s="1395"/>
      <c r="BD1" s="1395"/>
      <c r="BE1" s="1395"/>
      <c r="BF1" s="1395"/>
      <c r="BG1" s="1395"/>
      <c r="BH1" s="1395"/>
      <c r="BI1" s="1395"/>
      <c r="BJ1" s="1395"/>
      <c r="BK1" s="1395"/>
      <c r="BL1" s="1395"/>
      <c r="BM1" s="1395"/>
      <c r="BN1" s="1395"/>
      <c r="BO1" s="1395"/>
      <c r="BP1" s="1395"/>
      <c r="BQ1" s="1395"/>
      <c r="BR1" s="1395"/>
      <c r="BS1" s="1395"/>
      <c r="BT1" s="1395"/>
      <c r="BU1" s="1395"/>
      <c r="BV1" s="1395"/>
      <c r="BW1" s="1396"/>
      <c r="BX1" s="1395"/>
    </row>
    <row r="2" spans="1:118" ht="16.5" thickBot="1" x14ac:dyDescent="0.3">
      <c r="A2" s="1398"/>
      <c r="B2" s="1399"/>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5"/>
      <c r="AR2" s="1399"/>
      <c r="AS2" s="1399"/>
      <c r="AT2" s="1395"/>
      <c r="AU2" s="1395"/>
      <c r="AV2" s="1399"/>
      <c r="AW2" s="1399"/>
      <c r="AX2" s="1395"/>
      <c r="AY2" s="1399"/>
      <c r="AZ2" s="1400"/>
      <c r="BA2" s="1400"/>
      <c r="BB2" s="1400"/>
      <c r="BC2" s="1395"/>
      <c r="BD2" s="1395"/>
      <c r="BE2" s="1395"/>
      <c r="BF2" s="1395"/>
      <c r="BG2" s="1395"/>
      <c r="BH2" s="1395"/>
      <c r="BI2" s="1400"/>
      <c r="BJ2" s="1400"/>
      <c r="BK2" s="1400"/>
      <c r="BL2" s="1401"/>
      <c r="BM2" s="1401"/>
      <c r="BN2" s="1401"/>
      <c r="BO2" s="1401"/>
      <c r="BP2" s="1401"/>
      <c r="BQ2" s="1401"/>
      <c r="BR2" s="1401"/>
      <c r="BS2" s="1401"/>
      <c r="BT2" s="1401"/>
      <c r="BU2" s="1401"/>
      <c r="BV2" s="1401"/>
      <c r="BX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t="s">
        <v>8</v>
      </c>
    </row>
    <row r="3" spans="1:118" ht="17.25" thickTop="1" x14ac:dyDescent="0.3">
      <c r="A3" s="1402" t="s">
        <v>256</v>
      </c>
      <c r="B3" s="1403">
        <v>40940</v>
      </c>
      <c r="C3" s="1404">
        <v>40969</v>
      </c>
      <c r="D3" s="1404">
        <v>41000</v>
      </c>
      <c r="E3" s="1404">
        <v>41030</v>
      </c>
      <c r="F3" s="1404">
        <v>41061</v>
      </c>
      <c r="G3" s="1404">
        <v>41091</v>
      </c>
      <c r="H3" s="1404">
        <v>41122</v>
      </c>
      <c r="I3" s="1404">
        <v>41153</v>
      </c>
      <c r="J3" s="1404">
        <v>41183</v>
      </c>
      <c r="K3" s="1404">
        <v>41214</v>
      </c>
      <c r="L3" s="1404">
        <v>41244</v>
      </c>
      <c r="M3" s="1404">
        <v>41275</v>
      </c>
      <c r="N3" s="1404">
        <v>41306</v>
      </c>
      <c r="O3" s="1404">
        <v>41334</v>
      </c>
      <c r="P3" s="1404">
        <v>41365</v>
      </c>
      <c r="Q3" s="1404">
        <v>41395</v>
      </c>
      <c r="R3" s="1404">
        <v>41426</v>
      </c>
      <c r="S3" s="1404">
        <v>41456</v>
      </c>
      <c r="T3" s="1404">
        <v>41487</v>
      </c>
      <c r="U3" s="1404">
        <v>41518</v>
      </c>
      <c r="V3" s="1404">
        <v>41548</v>
      </c>
      <c r="W3" s="1404">
        <v>41579</v>
      </c>
      <c r="X3" s="1404">
        <v>41609</v>
      </c>
      <c r="Y3" s="1404">
        <v>41640</v>
      </c>
      <c r="Z3" s="1404">
        <v>41671</v>
      </c>
      <c r="AA3" s="1404">
        <v>41699</v>
      </c>
      <c r="AB3" s="1404">
        <v>41730</v>
      </c>
      <c r="AC3" s="1404">
        <v>41760</v>
      </c>
      <c r="AD3" s="1404">
        <v>41791</v>
      </c>
      <c r="AE3" s="1404">
        <v>41821</v>
      </c>
      <c r="AF3" s="1404">
        <v>41852</v>
      </c>
      <c r="AG3" s="1404">
        <v>41883</v>
      </c>
      <c r="AH3" s="1404">
        <v>41913</v>
      </c>
      <c r="AI3" s="1404">
        <v>41944</v>
      </c>
      <c r="AJ3" s="1404">
        <v>41974</v>
      </c>
      <c r="AK3" s="1404">
        <v>42005</v>
      </c>
      <c r="AL3" s="1404">
        <v>42036</v>
      </c>
      <c r="AM3" s="1404">
        <v>42064</v>
      </c>
      <c r="AN3" s="1404">
        <v>42095</v>
      </c>
      <c r="AO3" s="1404">
        <v>42125</v>
      </c>
      <c r="AP3" s="1404">
        <v>42156</v>
      </c>
      <c r="AQ3" s="1404">
        <v>42186</v>
      </c>
      <c r="AR3" s="1404">
        <v>42217</v>
      </c>
      <c r="AS3" s="1404">
        <v>42248</v>
      </c>
      <c r="AT3" s="1404">
        <v>42278</v>
      </c>
      <c r="AU3" s="1404">
        <v>42309</v>
      </c>
      <c r="AV3" s="1404">
        <v>42339</v>
      </c>
      <c r="AW3" s="1404">
        <v>42370</v>
      </c>
      <c r="AX3" s="1405">
        <v>42401</v>
      </c>
      <c r="AY3" s="1405">
        <v>42430</v>
      </c>
      <c r="AZ3" s="1405">
        <v>42461</v>
      </c>
      <c r="BA3" s="1405">
        <v>42491</v>
      </c>
      <c r="BB3" s="1405">
        <v>42522</v>
      </c>
      <c r="BC3" s="1405">
        <v>42552</v>
      </c>
      <c r="BD3" s="1405">
        <v>42583</v>
      </c>
      <c r="BE3" s="1405">
        <v>42644</v>
      </c>
      <c r="BF3" s="1405">
        <v>42675</v>
      </c>
      <c r="BG3" s="1405">
        <v>42705</v>
      </c>
      <c r="BH3" s="1405">
        <v>42736</v>
      </c>
      <c r="BI3" s="1405">
        <v>42767</v>
      </c>
      <c r="BJ3" s="1405">
        <v>42795</v>
      </c>
      <c r="BK3" s="1405">
        <v>42826</v>
      </c>
      <c r="BL3" s="1405">
        <v>42856</v>
      </c>
      <c r="BM3" s="1405">
        <v>42887</v>
      </c>
      <c r="BN3" s="1405">
        <v>42917</v>
      </c>
      <c r="BO3" s="1405">
        <v>42948</v>
      </c>
      <c r="BP3" s="1405">
        <v>42979</v>
      </c>
      <c r="BQ3" s="1405">
        <v>43009</v>
      </c>
      <c r="BR3" s="1405">
        <v>43040</v>
      </c>
      <c r="BS3" s="1405">
        <v>43070</v>
      </c>
      <c r="BT3" s="1405">
        <v>43101</v>
      </c>
      <c r="BU3" s="1405">
        <v>43132</v>
      </c>
      <c r="BV3" s="1405">
        <v>43160</v>
      </c>
      <c r="BW3" s="1405">
        <v>43191</v>
      </c>
      <c r="BX3" s="1405">
        <v>43221</v>
      </c>
      <c r="BY3" s="1406">
        <v>43252</v>
      </c>
      <c r="BZ3" s="1407">
        <v>43282</v>
      </c>
      <c r="CA3" s="1407">
        <v>43313</v>
      </c>
      <c r="CB3" s="1407">
        <v>43344</v>
      </c>
      <c r="CC3" s="1407">
        <v>43374</v>
      </c>
      <c r="CD3" s="1407">
        <v>43405</v>
      </c>
      <c r="CE3" s="1407">
        <v>43435</v>
      </c>
      <c r="CF3" s="1407">
        <v>43466</v>
      </c>
      <c r="CG3" s="1407">
        <v>43497</v>
      </c>
      <c r="CH3" s="1407">
        <v>43525</v>
      </c>
      <c r="CI3" s="1407">
        <v>43556</v>
      </c>
      <c r="CJ3" s="1407">
        <v>43586</v>
      </c>
      <c r="CK3" s="1407">
        <v>43617</v>
      </c>
      <c r="CL3" s="1407">
        <v>43647</v>
      </c>
      <c r="CM3" s="1407">
        <v>43678</v>
      </c>
      <c r="CN3" s="1407">
        <v>43709</v>
      </c>
      <c r="CO3" s="1407">
        <v>43739</v>
      </c>
      <c r="CP3" s="1407">
        <v>43770</v>
      </c>
      <c r="CQ3" s="1407">
        <v>43800</v>
      </c>
      <c r="CR3" s="1407">
        <v>43831</v>
      </c>
      <c r="CS3" s="1407">
        <v>43862</v>
      </c>
      <c r="CT3" s="1407">
        <v>43891</v>
      </c>
      <c r="CU3" s="1407">
        <v>43922</v>
      </c>
      <c r="CV3" s="1407">
        <v>43952</v>
      </c>
      <c r="CW3" s="1407">
        <v>43983</v>
      </c>
      <c r="CX3" s="1407">
        <v>44013</v>
      </c>
      <c r="CY3" s="1407">
        <v>44044</v>
      </c>
      <c r="CZ3" s="1407">
        <v>44075</v>
      </c>
      <c r="DA3" s="1407">
        <v>44105</v>
      </c>
      <c r="DB3" s="1407">
        <v>44136</v>
      </c>
      <c r="DC3" s="1407">
        <v>44166</v>
      </c>
      <c r="DD3" s="1407">
        <v>44197</v>
      </c>
      <c r="DE3" s="1407">
        <v>44228</v>
      </c>
      <c r="DF3" s="1407">
        <v>44256</v>
      </c>
      <c r="DG3" s="1407">
        <v>44287</v>
      </c>
      <c r="DH3" s="1407">
        <v>44317</v>
      </c>
      <c r="DI3" s="1407">
        <v>44348</v>
      </c>
      <c r="DJ3" s="1407">
        <v>44378</v>
      </c>
      <c r="DK3" s="1407">
        <v>44409</v>
      </c>
      <c r="DL3" s="1407">
        <v>44440</v>
      </c>
      <c r="DM3" s="1407">
        <v>44470</v>
      </c>
      <c r="DN3" s="1407">
        <v>44501</v>
      </c>
    </row>
    <row r="4" spans="1:118" ht="16.5" x14ac:dyDescent="0.3">
      <c r="A4" s="1408" t="s">
        <v>3469</v>
      </c>
      <c r="B4" s="1409">
        <v>3784.9486335699999</v>
      </c>
      <c r="C4" s="1410">
        <v>4146.7953958849994</v>
      </c>
      <c r="D4" s="1410">
        <v>4022.084003985</v>
      </c>
      <c r="E4" s="1410">
        <v>3584.497060485</v>
      </c>
      <c r="F4" s="1410">
        <v>3225.2424225109999</v>
      </c>
      <c r="G4" s="1410">
        <v>3388.0164518410006</v>
      </c>
      <c r="H4" s="1410">
        <v>3213.4017549810055</v>
      </c>
      <c r="I4" s="1410">
        <v>3294.4372535110065</v>
      </c>
      <c r="J4" s="1410">
        <v>3154.4285983910063</v>
      </c>
      <c r="K4" s="1410">
        <v>3148.0892080410067</v>
      </c>
      <c r="L4" s="1410">
        <v>3345.1358636110058</v>
      </c>
      <c r="M4" s="1410">
        <v>3128.3774049100002</v>
      </c>
      <c r="N4" s="1410">
        <v>3203.3190910810063</v>
      </c>
      <c r="O4" s="1410">
        <v>3322.5468090010063</v>
      </c>
      <c r="P4" s="1410">
        <v>3313.392617461006</v>
      </c>
      <c r="Q4" s="1410">
        <v>3325.3249562447063</v>
      </c>
      <c r="R4" s="1410">
        <v>3428.9582647047064</v>
      </c>
      <c r="S4" s="1410">
        <v>3200.2595633639089</v>
      </c>
      <c r="T4" s="1410">
        <v>3427.7854060795316</v>
      </c>
      <c r="U4" s="1410">
        <v>3675.1366027608988</v>
      </c>
      <c r="V4" s="1410">
        <v>3458.5248819868975</v>
      </c>
      <c r="W4" s="1410">
        <v>3286.6199989168977</v>
      </c>
      <c r="X4" s="1410">
        <v>3316.0467721327036</v>
      </c>
      <c r="Y4" s="1410">
        <v>3201.0535848027043</v>
      </c>
      <c r="Z4" s="1410">
        <v>3244.2693786322957</v>
      </c>
      <c r="AA4" s="1410">
        <v>3209.5673300822955</v>
      </c>
      <c r="AB4" s="1410">
        <v>3372.8599289422968</v>
      </c>
      <c r="AC4" s="1410">
        <v>3262.1931688182876</v>
      </c>
      <c r="AD4" s="1410">
        <v>3357.269089338251</v>
      </c>
      <c r="AE4" s="1410">
        <v>3454.970170245861</v>
      </c>
      <c r="AF4" s="1410">
        <v>3199.8626864938701</v>
      </c>
      <c r="AG4" s="1410">
        <v>3611.2009549747509</v>
      </c>
      <c r="AH4" s="1410">
        <v>3738.534652824751</v>
      </c>
      <c r="AI4" s="1410">
        <v>3669.9878765200015</v>
      </c>
      <c r="AJ4" s="1410">
        <v>3829.0192880300006</v>
      </c>
      <c r="AK4" s="1410">
        <v>3696.6955143384366</v>
      </c>
      <c r="AL4" s="1410">
        <v>3877.2012400383878</v>
      </c>
      <c r="AM4" s="1410">
        <v>4057.4989944483882</v>
      </c>
      <c r="AN4" s="1410">
        <v>3787.1285439083886</v>
      </c>
      <c r="AO4" s="1410">
        <v>3805.8541573683879</v>
      </c>
      <c r="AP4" s="1410">
        <v>4098.195514651612</v>
      </c>
      <c r="AQ4" s="1410">
        <v>3667.253724035113</v>
      </c>
      <c r="AR4" s="1410">
        <v>3618.0046117023244</v>
      </c>
      <c r="AS4" s="1410">
        <v>3759.7951593273237</v>
      </c>
      <c r="AT4" s="1410">
        <v>3443.2439499577231</v>
      </c>
      <c r="AU4" s="1410">
        <v>3699.9854227800001</v>
      </c>
      <c r="AV4" s="1410">
        <v>3589.3408642577242</v>
      </c>
      <c r="AW4" s="1410">
        <v>3539.1884541786817</v>
      </c>
      <c r="AX4" s="1411">
        <v>3434.3436062520545</v>
      </c>
      <c r="AY4" s="1411">
        <v>3436.3616314499141</v>
      </c>
      <c r="AZ4" s="1411">
        <v>3330.2070528821923</v>
      </c>
      <c r="BA4" s="1411">
        <v>3342.136397937531</v>
      </c>
      <c r="BB4" s="1411">
        <v>3255.9114061509599</v>
      </c>
      <c r="BC4" s="1411">
        <v>3231.9418372969235</v>
      </c>
      <c r="BD4" s="1411">
        <v>3305.8552276699997</v>
      </c>
      <c r="BE4" s="1411">
        <v>3221.5421643699992</v>
      </c>
      <c r="BF4" s="1412">
        <v>3382.4812056800001</v>
      </c>
      <c r="BG4" s="1412">
        <v>3566.3286025253437</v>
      </c>
      <c r="BH4" s="1412">
        <v>3580.7706822065197</v>
      </c>
      <c r="BI4" s="1412">
        <v>3418.2423842825847</v>
      </c>
      <c r="BJ4" s="1412">
        <v>3346.9676388092034</v>
      </c>
      <c r="BK4" s="1412">
        <v>3290.9979959106026</v>
      </c>
      <c r="BL4" s="1412">
        <v>3481.8736139576454</v>
      </c>
      <c r="BM4" s="1412">
        <v>3372.4845592000429</v>
      </c>
      <c r="BN4" s="1412">
        <v>3193.7501008400004</v>
      </c>
      <c r="BO4" s="1412">
        <v>3183.0088155795152</v>
      </c>
      <c r="BP4" s="1412">
        <v>3255.9923272794731</v>
      </c>
      <c r="BQ4" s="1412">
        <v>3457.1440935294727</v>
      </c>
      <c r="BR4" s="1412">
        <v>3303.5069186194714</v>
      </c>
      <c r="BS4" s="1412">
        <v>3412.5936237753435</v>
      </c>
      <c r="BT4" s="1412">
        <v>3486.0294211585842</v>
      </c>
      <c r="BU4" s="1412">
        <v>3535.175439468585</v>
      </c>
      <c r="BV4" s="1412">
        <v>3433.8636157149781</v>
      </c>
      <c r="BW4" s="1412">
        <v>3388.134565612771</v>
      </c>
      <c r="BX4" s="1412">
        <v>3331.923867919978</v>
      </c>
      <c r="BY4" s="1413">
        <v>3237.1330915855106</v>
      </c>
      <c r="BZ4" s="1414">
        <v>3534.4659213856103</v>
      </c>
      <c r="CA4" s="1414">
        <v>3217.5155723172534</v>
      </c>
      <c r="CB4" s="1414">
        <v>3347.5619971200003</v>
      </c>
      <c r="CC4" s="1414">
        <v>2954.4473322599993</v>
      </c>
      <c r="CD4" s="1414">
        <v>2924.5198030900001</v>
      </c>
      <c r="CE4" s="1414">
        <v>2904.8976847799991</v>
      </c>
      <c r="CF4" s="1414">
        <v>3002.7589270400008</v>
      </c>
      <c r="CG4" s="1414">
        <v>2890.9727017300002</v>
      </c>
      <c r="CH4" s="1414">
        <v>2960.3916371599998</v>
      </c>
      <c r="CI4" s="1414">
        <v>5177.8026126500017</v>
      </c>
      <c r="CJ4" s="1414">
        <v>3257.1300759900009</v>
      </c>
      <c r="CK4" s="1414">
        <v>3233.3277186799987</v>
      </c>
      <c r="CL4" s="1414">
        <v>3377.4766460300007</v>
      </c>
      <c r="CM4" s="1414">
        <v>3467.4551905399994</v>
      </c>
      <c r="CN4" s="1414">
        <v>3573.971948129999</v>
      </c>
      <c r="CO4" s="1415">
        <v>3398.2836036400008</v>
      </c>
      <c r="CP4" s="1415">
        <v>3368.4167591</v>
      </c>
      <c r="CQ4" s="1415">
        <v>3511.7614057499991</v>
      </c>
      <c r="CR4" s="1415">
        <v>3245.9720668800001</v>
      </c>
      <c r="CS4" s="1415">
        <v>2590.1622581700008</v>
      </c>
      <c r="CT4" s="1415">
        <v>2818.9719614099999</v>
      </c>
      <c r="CU4" s="1415">
        <v>2713.8473133699999</v>
      </c>
      <c r="CV4" s="1415">
        <v>2765.6148307799999</v>
      </c>
      <c r="CW4" s="1415">
        <v>2866.9301137399989</v>
      </c>
      <c r="CX4" s="1415">
        <v>2688.5757228400003</v>
      </c>
      <c r="CY4" s="1415">
        <v>2618.9709778699998</v>
      </c>
      <c r="CZ4" s="1415">
        <v>2559.2510686999999</v>
      </c>
      <c r="DA4" s="1415">
        <v>2494.5765320100004</v>
      </c>
      <c r="DB4" s="1415">
        <v>2661.2007842200001</v>
      </c>
      <c r="DC4" s="1415">
        <v>2179.4268062000001</v>
      </c>
      <c r="DD4" s="1415">
        <v>2221.37669362</v>
      </c>
      <c r="DE4" s="1415">
        <v>2144.0418746299997</v>
      </c>
      <c r="DF4" s="1415">
        <v>2145.9126493200006</v>
      </c>
      <c r="DG4" s="1415">
        <v>2336.5686450999988</v>
      </c>
      <c r="DH4" s="1415">
        <v>2235.3195117200003</v>
      </c>
      <c r="DI4" s="1415">
        <v>2008.1151922200002</v>
      </c>
      <c r="DJ4" s="1415">
        <v>2023.4652011100002</v>
      </c>
      <c r="DK4" s="1415">
        <v>1994.0606252599998</v>
      </c>
      <c r="DL4" s="1415">
        <v>1993.3080667699994</v>
      </c>
      <c r="DM4" s="1415">
        <v>2180.2495719000008</v>
      </c>
      <c r="DN4" s="1415">
        <v>2116.16486248</v>
      </c>
    </row>
    <row r="5" spans="1:118" ht="16.5" x14ac:dyDescent="0.3">
      <c r="A5" s="1408" t="s">
        <v>3470</v>
      </c>
      <c r="B5" s="1409">
        <v>9316.2234302199995</v>
      </c>
      <c r="C5" s="1410">
        <v>9415.8096210905005</v>
      </c>
      <c r="D5" s="1410">
        <v>9535.3307578904987</v>
      </c>
      <c r="E5" s="1410">
        <v>7634.3834235704999</v>
      </c>
      <c r="F5" s="1410">
        <v>7685.6638522344992</v>
      </c>
      <c r="G5" s="1410">
        <v>7769.0335341344999</v>
      </c>
      <c r="H5" s="1410">
        <v>7781.6829723244946</v>
      </c>
      <c r="I5" s="1410">
        <v>7825.2223860644945</v>
      </c>
      <c r="J5" s="1410">
        <v>7905.8672250044929</v>
      </c>
      <c r="K5" s="1410">
        <v>7949.0957587237699</v>
      </c>
      <c r="L5" s="1410">
        <v>8093.0274049682712</v>
      </c>
      <c r="M5" s="1410">
        <v>8105.9256304500004</v>
      </c>
      <c r="N5" s="1410">
        <v>8122.4054758394614</v>
      </c>
      <c r="O5" s="1410">
        <v>8173.5077580255911</v>
      </c>
      <c r="P5" s="1410">
        <v>8181.4418704855907</v>
      </c>
      <c r="Q5" s="1410">
        <v>8248.0292083418917</v>
      </c>
      <c r="R5" s="1410">
        <v>8327.257198237392</v>
      </c>
      <c r="S5" s="1410">
        <v>8362.6018428981879</v>
      </c>
      <c r="T5" s="1410">
        <v>8616.3561014105671</v>
      </c>
      <c r="U5" s="1410">
        <v>8540.2080518612001</v>
      </c>
      <c r="V5" s="1410">
        <v>8725.4808364296132</v>
      </c>
      <c r="W5" s="1410">
        <v>8992.3185840638089</v>
      </c>
      <c r="X5" s="1410">
        <v>9146.039682133809</v>
      </c>
      <c r="Y5" s="1410">
        <v>9175.2192890207971</v>
      </c>
      <c r="Z5" s="1410">
        <v>9165.592346084215</v>
      </c>
      <c r="AA5" s="1410">
        <v>9268.3452642042157</v>
      </c>
      <c r="AB5" s="1410">
        <v>9265.6731395319603</v>
      </c>
      <c r="AC5" s="1410">
        <v>9443.9182049919418</v>
      </c>
      <c r="AD5" s="1410">
        <v>9436.8506816582358</v>
      </c>
      <c r="AE5" s="1410">
        <v>9484.7520766305843</v>
      </c>
      <c r="AF5" s="1410">
        <v>9672.0489355405734</v>
      </c>
      <c r="AG5" s="1410">
        <v>9624.0057615456135</v>
      </c>
      <c r="AH5" s="1410">
        <v>9714.1897551355596</v>
      </c>
      <c r="AI5" s="1410">
        <v>9831.3831511399912</v>
      </c>
      <c r="AJ5" s="1410">
        <v>9827.8521064000015</v>
      </c>
      <c r="AK5" s="1410">
        <v>9877.0160043965298</v>
      </c>
      <c r="AL5" s="1410">
        <v>9829.7011622365717</v>
      </c>
      <c r="AM5" s="1410">
        <v>9871.1268300740157</v>
      </c>
      <c r="AN5" s="1410">
        <v>9952.575729425751</v>
      </c>
      <c r="AO5" s="1410">
        <v>9997.967484201452</v>
      </c>
      <c r="AP5" s="1410">
        <v>10008.43832362624</v>
      </c>
      <c r="AQ5" s="1410">
        <v>10011.175122769673</v>
      </c>
      <c r="AR5" s="1410">
        <v>10098.517125396067</v>
      </c>
      <c r="AS5" s="1410">
        <v>10207.617707772424</v>
      </c>
      <c r="AT5" s="1410">
        <v>10276.030584333654</v>
      </c>
      <c r="AU5" s="1410">
        <v>10275.747553329642</v>
      </c>
      <c r="AV5" s="1410">
        <v>10416.145620100175</v>
      </c>
      <c r="AW5" s="1410">
        <v>10420.027987303169</v>
      </c>
      <c r="AX5" s="1411">
        <v>10446.55052447</v>
      </c>
      <c r="AY5" s="1411">
        <v>10267.802319351869</v>
      </c>
      <c r="AZ5" s="1411">
        <v>10295.257761591469</v>
      </c>
      <c r="BA5" s="1411">
        <v>10406.18839023574</v>
      </c>
      <c r="BB5" s="1411">
        <v>10420.132125957958</v>
      </c>
      <c r="BC5" s="1411">
        <v>10486.575870950001</v>
      </c>
      <c r="BD5" s="1411">
        <v>10404.078447350003</v>
      </c>
      <c r="BE5" s="1411">
        <v>10455.245300459999</v>
      </c>
      <c r="BF5" s="1412">
        <v>10487.004091872937</v>
      </c>
      <c r="BG5" s="1412">
        <v>10595.847004370002</v>
      </c>
      <c r="BH5" s="1412">
        <v>10555.723294758551</v>
      </c>
      <c r="BI5" s="1412">
        <v>10564.848610890002</v>
      </c>
      <c r="BJ5" s="1412">
        <v>10585.225225872317</v>
      </c>
      <c r="BK5" s="1412">
        <v>10696.128538712366</v>
      </c>
      <c r="BL5" s="1412">
        <v>10693.562981864117</v>
      </c>
      <c r="BM5" s="1412">
        <v>10793.652550687009</v>
      </c>
      <c r="BN5" s="1412">
        <v>10821.048894110001</v>
      </c>
      <c r="BO5" s="1412">
        <v>10990.127980758189</v>
      </c>
      <c r="BP5" s="1412">
        <v>11161.601316493718</v>
      </c>
      <c r="BQ5" s="1412">
        <v>11086.740416211544</v>
      </c>
      <c r="BR5" s="1412">
        <v>11049.012123037299</v>
      </c>
      <c r="BS5" s="1412">
        <v>11130.687904006198</v>
      </c>
      <c r="BT5" s="1412">
        <v>10986.460070315505</v>
      </c>
      <c r="BU5" s="1412">
        <v>10928.236304384853</v>
      </c>
      <c r="BV5" s="1412">
        <v>10885.062431834207</v>
      </c>
      <c r="BW5" s="1412">
        <v>10804.267953934148</v>
      </c>
      <c r="BX5" s="1412">
        <v>10823.030231112705</v>
      </c>
      <c r="BY5" s="1413">
        <v>10891.283317666115</v>
      </c>
      <c r="BZ5" s="1414">
        <v>10753.64870686372</v>
      </c>
      <c r="CA5" s="1414">
        <v>10035.742398616119</v>
      </c>
      <c r="CB5" s="1414">
        <v>10128.934947061927</v>
      </c>
      <c r="CC5" s="1414">
        <v>10741.174664139999</v>
      </c>
      <c r="CD5" s="1414">
        <v>10784.08233904</v>
      </c>
      <c r="CE5" s="1414">
        <v>10880.33550273</v>
      </c>
      <c r="CF5" s="1414">
        <v>10845.40741473</v>
      </c>
      <c r="CG5" s="1414">
        <v>10841.094995360001</v>
      </c>
      <c r="CH5" s="1414">
        <v>10921.82078048</v>
      </c>
      <c r="CI5" s="1414">
        <v>10953.249745680001</v>
      </c>
      <c r="CJ5" s="1414">
        <v>11100.908133199999</v>
      </c>
      <c r="CK5" s="1414">
        <v>11307.71703166</v>
      </c>
      <c r="CL5" s="1414">
        <v>11304.880539899998</v>
      </c>
      <c r="CM5" s="1414">
        <v>11407.119554700001</v>
      </c>
      <c r="CN5" s="1414">
        <v>11418.316977</v>
      </c>
      <c r="CO5" s="1415">
        <v>11412.526587209999</v>
      </c>
      <c r="CP5" s="1415">
        <v>11479.616208559999</v>
      </c>
      <c r="CQ5" s="1415">
        <v>11533.463798950001</v>
      </c>
      <c r="CR5" s="1415">
        <v>11074.710026889999</v>
      </c>
      <c r="CS5" s="1415">
        <v>8382.0775073099994</v>
      </c>
      <c r="CT5" s="1415">
        <v>8287.3424818399999</v>
      </c>
      <c r="CU5" s="1415">
        <v>8194.4442972300003</v>
      </c>
      <c r="CV5" s="1415">
        <v>8151.1309433100005</v>
      </c>
      <c r="CW5" s="1415">
        <v>8087.8467201600006</v>
      </c>
      <c r="CX5" s="1415">
        <v>8198.1116782900008</v>
      </c>
      <c r="CY5" s="1415">
        <v>8210.9020460600004</v>
      </c>
      <c r="CZ5" s="1415">
        <v>8205.7690273500011</v>
      </c>
      <c r="DA5" s="1415">
        <v>8217.4175259399999</v>
      </c>
      <c r="DB5" s="1415">
        <v>8171.0251405400013</v>
      </c>
      <c r="DC5" s="1415">
        <v>8137.3519900699994</v>
      </c>
      <c r="DD5" s="1415">
        <v>8180.3463182900014</v>
      </c>
      <c r="DE5" s="1415">
        <v>8292.1547225899994</v>
      </c>
      <c r="DF5" s="1415">
        <v>8178.1027759899998</v>
      </c>
      <c r="DG5" s="1415">
        <v>8119.29053062</v>
      </c>
      <c r="DH5" s="1415">
        <v>8109.9018063099993</v>
      </c>
      <c r="DI5" s="1415">
        <v>8321.0410951900012</v>
      </c>
      <c r="DJ5" s="1415">
        <v>8393.0169604599996</v>
      </c>
      <c r="DK5" s="1415">
        <v>8519.3300747800004</v>
      </c>
      <c r="DL5" s="1415">
        <v>8527.9288655499986</v>
      </c>
      <c r="DM5" s="1415">
        <v>8306.0232380800007</v>
      </c>
      <c r="DN5" s="1415">
        <v>8175.4853429700006</v>
      </c>
    </row>
    <row r="6" spans="1:118" ht="16.5" x14ac:dyDescent="0.3">
      <c r="A6" s="1408" t="s">
        <v>3471</v>
      </c>
      <c r="B6" s="1409">
        <v>1290.6051660000001</v>
      </c>
      <c r="C6" s="1410">
        <v>1277.0112658987998</v>
      </c>
      <c r="D6" s="1410">
        <v>1278.857266</v>
      </c>
      <c r="E6" s="1410">
        <v>1051.3130000000001</v>
      </c>
      <c r="F6" s="1410">
        <v>1106.2239999999999</v>
      </c>
      <c r="G6" s="1410">
        <v>1106.097</v>
      </c>
      <c r="H6" s="1410">
        <v>1105.9380000000001</v>
      </c>
      <c r="I6" s="1410">
        <v>1106.499</v>
      </c>
      <c r="J6" s="1410">
        <v>1186.9690000000001</v>
      </c>
      <c r="K6" s="1410">
        <v>1211.5940000000001</v>
      </c>
      <c r="L6" s="1410">
        <v>1212.627</v>
      </c>
      <c r="M6" s="1410">
        <v>1398.2760000000001</v>
      </c>
      <c r="N6" s="1410">
        <v>1399.2170000000001</v>
      </c>
      <c r="O6" s="1410">
        <v>1399.761</v>
      </c>
      <c r="P6" s="1410">
        <v>1193.356</v>
      </c>
      <c r="Q6" s="1410">
        <v>1130.297</v>
      </c>
      <c r="R6" s="1410">
        <v>1101.19</v>
      </c>
      <c r="S6" s="1410">
        <v>1057.5060000000001</v>
      </c>
      <c r="T6" s="1410">
        <v>1058.1569999999999</v>
      </c>
      <c r="U6" s="1410">
        <v>1110.588</v>
      </c>
      <c r="V6" s="1410">
        <v>1061.039</v>
      </c>
      <c r="W6" s="1410">
        <v>1061.634</v>
      </c>
      <c r="X6" s="1410">
        <v>1061.9880000000001</v>
      </c>
      <c r="Y6" s="1410">
        <v>957.51099999999997</v>
      </c>
      <c r="Z6" s="1410">
        <v>1007.919</v>
      </c>
      <c r="AA6" s="1410">
        <v>1110.106</v>
      </c>
      <c r="AB6" s="1410">
        <v>1135.75</v>
      </c>
      <c r="AC6" s="1410">
        <v>1168.5239999999999</v>
      </c>
      <c r="AD6" s="1410">
        <v>1173.8989999999999</v>
      </c>
      <c r="AE6" s="1410">
        <v>1173.9290000000001</v>
      </c>
      <c r="AF6" s="1410">
        <v>1128.962</v>
      </c>
      <c r="AG6" s="1410">
        <v>1153.1197500000001</v>
      </c>
      <c r="AH6" s="1410">
        <v>1099.771</v>
      </c>
      <c r="AI6" s="1410">
        <v>1093.9359999999999</v>
      </c>
      <c r="AJ6" s="1410">
        <v>1094.367</v>
      </c>
      <c r="AK6" s="1410">
        <v>1015.933</v>
      </c>
      <c r="AL6" s="1410">
        <v>939.09500000000003</v>
      </c>
      <c r="AM6" s="1410">
        <v>982.322</v>
      </c>
      <c r="AN6" s="1410">
        <v>1027.1479999999999</v>
      </c>
      <c r="AO6" s="1410">
        <v>838.95699999999999</v>
      </c>
      <c r="AP6" s="1410">
        <v>787.16300000000001</v>
      </c>
      <c r="AQ6" s="1410">
        <v>827.42700000000002</v>
      </c>
      <c r="AR6" s="1410">
        <v>826.66099999999994</v>
      </c>
      <c r="AS6" s="1410">
        <v>817.45899999999995</v>
      </c>
      <c r="AT6" s="1410">
        <v>819.81299999999999</v>
      </c>
      <c r="AU6" s="1410">
        <v>831.47699999999998</v>
      </c>
      <c r="AV6" s="1410">
        <v>831.27599999999995</v>
      </c>
      <c r="AW6" s="1410">
        <v>829.80799999999999</v>
      </c>
      <c r="AX6" s="1411">
        <v>832.09500000000003</v>
      </c>
      <c r="AY6" s="1411">
        <v>836.91200000000003</v>
      </c>
      <c r="AZ6" s="1411">
        <v>835.41600000000005</v>
      </c>
      <c r="BA6" s="1411">
        <v>815.03308300000003</v>
      </c>
      <c r="BB6" s="1411">
        <v>858.86400000000003</v>
      </c>
      <c r="BC6" s="1411">
        <v>859.16800000000001</v>
      </c>
      <c r="BD6" s="1411">
        <v>859.18100000000004</v>
      </c>
      <c r="BE6" s="1411">
        <v>860.077</v>
      </c>
      <c r="BF6" s="1412">
        <v>860.46299999999997</v>
      </c>
      <c r="BG6" s="1412">
        <v>860.46199999999999</v>
      </c>
      <c r="BH6" s="1412">
        <v>861.11</v>
      </c>
      <c r="BI6" s="1412">
        <v>861.55899999999997</v>
      </c>
      <c r="BJ6" s="1412">
        <v>861.86400000000003</v>
      </c>
      <c r="BK6" s="1412">
        <v>881.48500000000001</v>
      </c>
      <c r="BL6" s="1412">
        <v>850.40499999999997</v>
      </c>
      <c r="BM6" s="1412">
        <v>810.14</v>
      </c>
      <c r="BN6" s="1412">
        <v>809.48699999999997</v>
      </c>
      <c r="BO6" s="1412">
        <v>809.52</v>
      </c>
      <c r="BP6" s="1412">
        <v>809.47299999999996</v>
      </c>
      <c r="BQ6" s="1412">
        <v>729.78399999999999</v>
      </c>
      <c r="BR6" s="1412">
        <v>731.16200000000003</v>
      </c>
      <c r="BS6" s="1412">
        <v>731.67</v>
      </c>
      <c r="BT6" s="1412">
        <v>732.577</v>
      </c>
      <c r="BU6" s="1412">
        <v>732.44200000000001</v>
      </c>
      <c r="BV6" s="1412">
        <v>731.65599999999995</v>
      </c>
      <c r="BW6" s="1412">
        <v>679.86699999999996</v>
      </c>
      <c r="BX6" s="1412">
        <v>679.15099999999995</v>
      </c>
      <c r="BY6" s="1413">
        <v>598.44200000000001</v>
      </c>
      <c r="BZ6" s="1414">
        <v>556.83000000000004</v>
      </c>
      <c r="CA6" s="1414">
        <v>556.84500000000003</v>
      </c>
      <c r="CB6" s="1414">
        <v>34.301259999999999</v>
      </c>
      <c r="CC6" s="1414">
        <v>35.474803000000001</v>
      </c>
      <c r="CD6" s="1414">
        <v>34.104927000000004</v>
      </c>
      <c r="CE6" s="1414">
        <v>33.114283</v>
      </c>
      <c r="CF6" s="1414">
        <v>34.170343000000003</v>
      </c>
      <c r="CG6" s="1414">
        <v>34.697569000000001</v>
      </c>
      <c r="CH6" s="1414">
        <v>34.954011999999999</v>
      </c>
      <c r="CI6" s="1414">
        <v>35.728226999999997</v>
      </c>
      <c r="CJ6" s="1414">
        <v>35.321415000000002</v>
      </c>
      <c r="CK6" s="1414">
        <v>35.618599000000003</v>
      </c>
      <c r="CL6" s="1414">
        <v>34.930272000000002</v>
      </c>
      <c r="CM6" s="1414">
        <v>34.930272000000002</v>
      </c>
      <c r="CN6" s="1414">
        <v>34.930272000000002</v>
      </c>
      <c r="CO6" s="1415">
        <v>36.956513999999999</v>
      </c>
      <c r="CP6" s="1415">
        <v>36.956513999999999</v>
      </c>
      <c r="CQ6" s="1415">
        <v>36.956513999999999</v>
      </c>
      <c r="CR6" s="1415">
        <v>38.050826999999998</v>
      </c>
      <c r="CS6" s="1415">
        <v>38.965769000000002</v>
      </c>
      <c r="CT6" s="1415">
        <v>31.885622999999999</v>
      </c>
      <c r="CU6" s="1415">
        <v>33.37547</v>
      </c>
      <c r="CV6" s="1415">
        <v>36.303910999999999</v>
      </c>
      <c r="CW6" s="1415">
        <v>38.062595999999999</v>
      </c>
      <c r="CX6" s="1415">
        <v>36.976022</v>
      </c>
      <c r="CY6" s="1415">
        <v>36.976022</v>
      </c>
      <c r="CZ6" s="1415">
        <v>36.976022</v>
      </c>
      <c r="DA6" s="1415">
        <v>39.153762999999998</v>
      </c>
      <c r="DB6" s="1415">
        <v>39.558233999999999</v>
      </c>
      <c r="DC6" s="1415">
        <v>43.344686000000003</v>
      </c>
      <c r="DD6" s="1415">
        <v>43.774751000000002</v>
      </c>
      <c r="DE6" s="1415">
        <v>45.176014000000002</v>
      </c>
      <c r="DF6" s="1415">
        <v>44.561261000000002</v>
      </c>
      <c r="DG6" s="1415">
        <v>45.133375999999998</v>
      </c>
      <c r="DH6" s="1415">
        <v>45.060105</v>
      </c>
      <c r="DI6" s="1415">
        <v>46.403885000000002</v>
      </c>
      <c r="DJ6" s="1415">
        <v>48.559156999999999</v>
      </c>
      <c r="DK6" s="1415">
        <v>48.559156999999999</v>
      </c>
      <c r="DL6" s="1415">
        <v>48.826329000000001</v>
      </c>
      <c r="DM6" s="1415">
        <v>49.961770000000001</v>
      </c>
      <c r="DN6" s="1415">
        <v>50.078941999999998</v>
      </c>
    </row>
    <row r="7" spans="1:118" ht="16.5" x14ac:dyDescent="0.3">
      <c r="A7" s="1408" t="s">
        <v>320</v>
      </c>
      <c r="B7" s="1409">
        <v>1049.5340839299993</v>
      </c>
      <c r="C7" s="1410">
        <v>1035.4049702700015</v>
      </c>
      <c r="D7" s="1410">
        <v>1040.5369035600033</v>
      </c>
      <c r="E7" s="1410">
        <v>1017.7621709900027</v>
      </c>
      <c r="F7" s="1410">
        <v>1053.8905977500001</v>
      </c>
      <c r="G7" s="1410">
        <v>1026.8778699199981</v>
      </c>
      <c r="H7" s="1410">
        <v>1029.0696868600005</v>
      </c>
      <c r="I7" s="1410">
        <v>1066.4551997700005</v>
      </c>
      <c r="J7" s="1410">
        <v>1035.9338482200012</v>
      </c>
      <c r="K7" s="1410">
        <v>1101.7836990000019</v>
      </c>
      <c r="L7" s="1410">
        <v>1101.4117712299994</v>
      </c>
      <c r="M7" s="1410">
        <v>1059.8975900900002</v>
      </c>
      <c r="N7" s="1410">
        <v>1144.7319792299995</v>
      </c>
      <c r="O7" s="1410">
        <v>1145.6658957799989</v>
      </c>
      <c r="P7" s="1410">
        <v>1034.1520761699983</v>
      </c>
      <c r="Q7" s="1410">
        <v>1024.829464619999</v>
      </c>
      <c r="R7" s="1410">
        <v>1116.2583365200005</v>
      </c>
      <c r="S7" s="1410">
        <v>1038.7184114700012</v>
      </c>
      <c r="T7" s="1410">
        <v>1128.2178182700004</v>
      </c>
      <c r="U7" s="1410">
        <v>1022.4848672200012</v>
      </c>
      <c r="V7" s="1410">
        <v>959.63591970000073</v>
      </c>
      <c r="W7" s="1410">
        <v>982.01230300999828</v>
      </c>
      <c r="X7" s="1410">
        <v>939.57567293000034</v>
      </c>
      <c r="Y7" s="1410">
        <v>939.52300000000002</v>
      </c>
      <c r="Z7" s="1410">
        <v>949.51946127000429</v>
      </c>
      <c r="AA7" s="1410">
        <v>944.67310577999501</v>
      </c>
      <c r="AB7" s="1410">
        <v>922.92985149999618</v>
      </c>
      <c r="AC7" s="1410">
        <v>925.58467952999501</v>
      </c>
      <c r="AD7" s="1410">
        <v>929.61111616999813</v>
      </c>
      <c r="AE7" s="1410">
        <v>927.90292083999634</v>
      </c>
      <c r="AF7" s="1410">
        <v>950.25936095999907</v>
      </c>
      <c r="AG7" s="1410">
        <v>947.22736095999903</v>
      </c>
      <c r="AH7" s="1410">
        <v>405.63400000000001</v>
      </c>
      <c r="AI7" s="1410">
        <v>973.7171097900009</v>
      </c>
      <c r="AJ7" s="1410">
        <v>2915.3857860599974</v>
      </c>
      <c r="AK7" s="1410">
        <v>914.95158881999964</v>
      </c>
      <c r="AL7" s="1410">
        <v>940.64749199000164</v>
      </c>
      <c r="AM7" s="1410">
        <v>898.06081856999776</v>
      </c>
      <c r="AN7" s="1410">
        <v>904.00015748000044</v>
      </c>
      <c r="AO7" s="1410">
        <v>923.54817405000017</v>
      </c>
      <c r="AP7" s="1410">
        <v>900.22477961999994</v>
      </c>
      <c r="AQ7" s="1410">
        <v>893.62689414000317</v>
      </c>
      <c r="AR7" s="1410">
        <v>889.35303468999575</v>
      </c>
      <c r="AS7" s="1410">
        <v>888.45204606999971</v>
      </c>
      <c r="AT7" s="1410">
        <v>886.67939750000187</v>
      </c>
      <c r="AU7" s="1410">
        <v>882.29426043999581</v>
      </c>
      <c r="AV7" s="1410">
        <v>867.77306620999627</v>
      </c>
      <c r="AW7" s="1410">
        <v>890.79272574999618</v>
      </c>
      <c r="AX7" s="1411">
        <v>865.89003259000015</v>
      </c>
      <c r="AY7" s="1411">
        <v>862.42203259000303</v>
      </c>
      <c r="AZ7" s="1411">
        <v>864.14684803000546</v>
      </c>
      <c r="BA7" s="1411">
        <v>832.32920728000545</v>
      </c>
      <c r="BB7" s="1411">
        <v>821.41062785000042</v>
      </c>
      <c r="BC7" s="1411">
        <v>809.73011337000366</v>
      </c>
      <c r="BD7" s="1411">
        <v>809.34795873999599</v>
      </c>
      <c r="BE7" s="1411">
        <v>805.44527805000405</v>
      </c>
      <c r="BF7" s="1412">
        <v>796.79824873999496</v>
      </c>
      <c r="BG7" s="1412">
        <v>784.50463398000522</v>
      </c>
      <c r="BH7" s="1412">
        <v>777.34836773000336</v>
      </c>
      <c r="BI7" s="1412">
        <v>806.32457499000077</v>
      </c>
      <c r="BJ7" s="1412">
        <v>759.17105713999933</v>
      </c>
      <c r="BK7" s="1412">
        <v>761.57717086000162</v>
      </c>
      <c r="BL7" s="1412">
        <v>753.41104232999896</v>
      </c>
      <c r="BM7" s="1412">
        <v>754.83266102999971</v>
      </c>
      <c r="BN7" s="1412">
        <v>743.80834210999967</v>
      </c>
      <c r="BO7" s="1412">
        <v>736.88053032000062</v>
      </c>
      <c r="BP7" s="1412">
        <v>736.79850226999565</v>
      </c>
      <c r="BQ7" s="1412">
        <v>728.58022912000558</v>
      </c>
      <c r="BR7" s="1412">
        <v>729.12772949999908</v>
      </c>
      <c r="BS7" s="1412">
        <v>708.40426999000169</v>
      </c>
      <c r="BT7" s="1412">
        <v>700.73462714000323</v>
      </c>
      <c r="BU7" s="1412">
        <v>699.36815859000012</v>
      </c>
      <c r="BV7" s="1412">
        <v>684.57219224999619</v>
      </c>
      <c r="BW7" s="1412">
        <v>678.17628963999846</v>
      </c>
      <c r="BX7" s="1412">
        <v>670.31701698999495</v>
      </c>
      <c r="BY7" s="1413">
        <v>661.88812798999686</v>
      </c>
      <c r="BZ7" s="1414">
        <v>643.95422869000345</v>
      </c>
      <c r="CA7" s="1414">
        <v>8758.9444633199982</v>
      </c>
      <c r="CB7" s="1414">
        <v>8931.7593750799988</v>
      </c>
      <c r="CC7" s="1414">
        <v>8359.4482119999993</v>
      </c>
      <c r="CD7" s="1414">
        <v>8649.1316550699994</v>
      </c>
      <c r="CE7" s="1414">
        <v>9435.271027069999</v>
      </c>
      <c r="CF7" s="1414">
        <v>9593.4583346700019</v>
      </c>
      <c r="CG7" s="1414">
        <v>9589.4959349599994</v>
      </c>
      <c r="CH7" s="1414">
        <v>9585.5187096499976</v>
      </c>
      <c r="CI7" s="1414">
        <v>9557.0524584100003</v>
      </c>
      <c r="CJ7" s="1414">
        <v>9771.0577860700032</v>
      </c>
      <c r="CK7" s="1414">
        <v>9934.0239732000045</v>
      </c>
      <c r="CL7" s="1414">
        <v>9955.8853331800001</v>
      </c>
      <c r="CM7" s="1414">
        <v>9981.711063849998</v>
      </c>
      <c r="CN7" s="1414">
        <v>10080.034618780002</v>
      </c>
      <c r="CO7" s="1415">
        <v>10195.415309740001</v>
      </c>
      <c r="CP7" s="1415">
        <v>10632.042160270001</v>
      </c>
      <c r="CQ7" s="1415">
        <v>11485.857830200004</v>
      </c>
      <c r="CR7" s="1415">
        <v>11700.614681569996</v>
      </c>
      <c r="CS7" s="1415">
        <v>154.03517099999999</v>
      </c>
      <c r="CT7" s="1415">
        <v>157.76047700000001</v>
      </c>
      <c r="CU7" s="1415">
        <v>143.24761599999999</v>
      </c>
      <c r="CV7" s="1415">
        <v>136.0367</v>
      </c>
      <c r="CW7" s="1415">
        <v>119.11210900000381</v>
      </c>
      <c r="CX7" s="1415">
        <v>117.69924400000382</v>
      </c>
      <c r="CY7" s="1415">
        <v>119.34532800000382</v>
      </c>
      <c r="CZ7" s="1415">
        <v>122.493312</v>
      </c>
      <c r="DA7" s="1415">
        <v>122.530125</v>
      </c>
      <c r="DB7" s="1415">
        <v>129.075661</v>
      </c>
      <c r="DC7" s="1415">
        <v>123.765981</v>
      </c>
      <c r="DD7" s="1415">
        <v>118.416479</v>
      </c>
      <c r="DE7" s="1415">
        <v>113.026855</v>
      </c>
      <c r="DF7" s="1415">
        <v>107.59680899999999</v>
      </c>
      <c r="DG7" s="1415">
        <v>102.126037</v>
      </c>
      <c r="DH7" s="1415">
        <v>96.614234999999994</v>
      </c>
      <c r="DI7" s="1415">
        <v>91.061094999999995</v>
      </c>
      <c r="DJ7" s="1415">
        <v>85.466306000000003</v>
      </c>
      <c r="DK7" s="1415">
        <v>79.829554999999999</v>
      </c>
      <c r="DL7" s="1415">
        <v>74.150530000000003</v>
      </c>
      <c r="DM7" s="1415">
        <v>407.24284519000247</v>
      </c>
      <c r="DN7" s="1415">
        <v>432.30088218999481</v>
      </c>
    </row>
    <row r="8" spans="1:118" ht="16.5" x14ac:dyDescent="0.3">
      <c r="A8" s="1408" t="s">
        <v>3472</v>
      </c>
      <c r="B8" s="1409">
        <v>1753.9680650199998</v>
      </c>
      <c r="C8" s="1410">
        <v>1774.1520941600004</v>
      </c>
      <c r="D8" s="1410">
        <v>1787.8331137299999</v>
      </c>
      <c r="E8" s="1410">
        <v>1395.2307854299997</v>
      </c>
      <c r="F8" s="1410">
        <v>1472.85677018</v>
      </c>
      <c r="G8" s="1410">
        <v>1475.1329524554644</v>
      </c>
      <c r="H8" s="1410">
        <v>1467.34213931</v>
      </c>
      <c r="I8" s="1410">
        <v>1470.5541987900001</v>
      </c>
      <c r="J8" s="1410">
        <v>1491.4065421199998</v>
      </c>
      <c r="K8" s="1410">
        <v>1518.9228208700001</v>
      </c>
      <c r="L8" s="1410">
        <v>1594.0724050400001</v>
      </c>
      <c r="M8" s="1410">
        <v>1606.2662365599999</v>
      </c>
      <c r="N8" s="1410">
        <v>1605.2700167499995</v>
      </c>
      <c r="O8" s="1410">
        <v>1585.0209128299998</v>
      </c>
      <c r="P8" s="1410">
        <v>1581.5227964000001</v>
      </c>
      <c r="Q8" s="1410">
        <v>1594.7889929200001</v>
      </c>
      <c r="R8" s="1410">
        <v>1633.2042625899996</v>
      </c>
      <c r="S8" s="1410">
        <v>1628.5791776099998</v>
      </c>
      <c r="T8" s="1410">
        <v>1607.4693381700001</v>
      </c>
      <c r="U8" s="1410">
        <v>1580.6486043600003</v>
      </c>
      <c r="V8" s="1410">
        <v>1608.4649095600003</v>
      </c>
      <c r="W8" s="1410">
        <v>1604.9155631599999</v>
      </c>
      <c r="X8" s="1410">
        <v>1595.2074937100001</v>
      </c>
      <c r="Y8" s="1410">
        <v>1586.6967480300002</v>
      </c>
      <c r="Z8" s="1410">
        <v>1576.4994108699998</v>
      </c>
      <c r="AA8" s="1410">
        <v>1587.5429659400004</v>
      </c>
      <c r="AB8" s="1410">
        <v>1582.2983194999997</v>
      </c>
      <c r="AC8" s="1410">
        <v>1610.9319729000001</v>
      </c>
      <c r="AD8" s="1410">
        <v>1633.3828057500002</v>
      </c>
      <c r="AE8" s="1410">
        <v>1636.210760430793</v>
      </c>
      <c r="AF8" s="1410">
        <v>1689.0061177341456</v>
      </c>
      <c r="AG8" s="1410">
        <v>1683.9681872263866</v>
      </c>
      <c r="AH8" s="1410">
        <v>1728.4101491355852</v>
      </c>
      <c r="AI8" s="1410">
        <v>1749.15051756</v>
      </c>
      <c r="AJ8" s="1410">
        <v>1784.8334949700002</v>
      </c>
      <c r="AK8" s="1410">
        <v>1746.4247669700007</v>
      </c>
      <c r="AL8" s="1410">
        <v>1723.7254569800004</v>
      </c>
      <c r="AM8" s="1410">
        <v>1703.6596541400013</v>
      </c>
      <c r="AN8" s="1410">
        <v>1772.4242830200019</v>
      </c>
      <c r="AO8" s="1410">
        <v>1734.3680079200019</v>
      </c>
      <c r="AP8" s="1410">
        <v>1732.5763233996006</v>
      </c>
      <c r="AQ8" s="1410">
        <v>1738.1832551200009</v>
      </c>
      <c r="AR8" s="1410">
        <v>1759.5888913400015</v>
      </c>
      <c r="AS8" s="1410">
        <v>1767.1726364899998</v>
      </c>
      <c r="AT8" s="1410">
        <v>1785.8085636100016</v>
      </c>
      <c r="AU8" s="1410">
        <v>1771.8237305300022</v>
      </c>
      <c r="AV8" s="1410">
        <v>1774.7141900800025</v>
      </c>
      <c r="AW8" s="1410">
        <v>1750.6291802500009</v>
      </c>
      <c r="AX8" s="1411">
        <v>1765.3181984400001</v>
      </c>
      <c r="AY8" s="1411">
        <v>1778.51572848</v>
      </c>
      <c r="AZ8" s="1411">
        <v>1779.0533431599999</v>
      </c>
      <c r="BA8" s="1411">
        <v>1767.1911027200003</v>
      </c>
      <c r="BB8" s="1411">
        <v>1770.6957691399996</v>
      </c>
      <c r="BC8" s="1411">
        <v>1850.1265258600004</v>
      </c>
      <c r="BD8" s="1411">
        <v>1907.9891711700004</v>
      </c>
      <c r="BE8" s="1411">
        <v>1965.7905880699993</v>
      </c>
      <c r="BF8" s="1412">
        <v>1969.7836855899995</v>
      </c>
      <c r="BG8" s="1412">
        <v>2020.07404434</v>
      </c>
      <c r="BH8" s="1412">
        <v>2033.9373661200002</v>
      </c>
      <c r="BI8" s="1412">
        <v>2021.4640648399998</v>
      </c>
      <c r="BJ8" s="1412">
        <v>2051.7948176799996</v>
      </c>
      <c r="BK8" s="1412">
        <v>2040.7888594000003</v>
      </c>
      <c r="BL8" s="1412">
        <v>2053.5333177099997</v>
      </c>
      <c r="BM8" s="1412">
        <v>2097.8477168999998</v>
      </c>
      <c r="BN8" s="1412">
        <v>1963.8983324200001</v>
      </c>
      <c r="BO8" s="1412">
        <v>1953.9416905599996</v>
      </c>
      <c r="BP8" s="1412">
        <v>2107.2825110299996</v>
      </c>
      <c r="BQ8" s="1412">
        <v>1929.1298746099992</v>
      </c>
      <c r="BR8" s="1412">
        <v>1951.9851741</v>
      </c>
      <c r="BS8" s="1412">
        <v>1988.2734670100003</v>
      </c>
      <c r="BT8" s="1412">
        <v>2009.1717503879865</v>
      </c>
      <c r="BU8" s="1412">
        <v>2000.0690951354125</v>
      </c>
      <c r="BV8" s="1412">
        <v>1967.921119195413</v>
      </c>
      <c r="BW8" s="1412">
        <v>1969.9923339354114</v>
      </c>
      <c r="BX8" s="1412">
        <v>1972.5862931954121</v>
      </c>
      <c r="BY8" s="1413">
        <v>1988.853291895412</v>
      </c>
      <c r="BZ8" s="1414">
        <v>2037.8929519334995</v>
      </c>
      <c r="CA8" s="1414">
        <v>2093.6818314200004</v>
      </c>
      <c r="CB8" s="1414">
        <v>2102.3850738292358</v>
      </c>
      <c r="CC8" s="1414">
        <v>2085.2485445000002</v>
      </c>
      <c r="CD8" s="1414">
        <v>2079.3270957899999</v>
      </c>
      <c r="CE8" s="1414">
        <v>2121.1740398700003</v>
      </c>
      <c r="CF8" s="1414">
        <v>2114.5340962600003</v>
      </c>
      <c r="CG8" s="1414">
        <v>2110.9854613900002</v>
      </c>
      <c r="CH8" s="1414">
        <v>2129.1517925099997</v>
      </c>
      <c r="CI8" s="1414">
        <v>2100.8678946299997</v>
      </c>
      <c r="CJ8" s="1414">
        <v>2118.20864123</v>
      </c>
      <c r="CK8" s="1414">
        <v>2184.2538326499998</v>
      </c>
      <c r="CL8" s="1414">
        <v>2182.0527085999997</v>
      </c>
      <c r="CM8" s="1414">
        <v>2168.8708081499999</v>
      </c>
      <c r="CN8" s="1414">
        <v>2169.3520079600003</v>
      </c>
      <c r="CO8" s="1415">
        <v>2286.21979732</v>
      </c>
      <c r="CP8" s="1415">
        <v>2262.4907271399998</v>
      </c>
      <c r="CQ8" s="1415">
        <v>2210.4441525399998</v>
      </c>
      <c r="CR8" s="1415">
        <v>2132.2550996999994</v>
      </c>
      <c r="CS8" s="1415">
        <v>1561.80829505</v>
      </c>
      <c r="CT8" s="1415">
        <v>1548.6014849600001</v>
      </c>
      <c r="CU8" s="1415">
        <v>1537.0287342100005</v>
      </c>
      <c r="CV8" s="1415">
        <v>1517.6163643199998</v>
      </c>
      <c r="CW8" s="1415">
        <v>1483.1605060099998</v>
      </c>
      <c r="CX8" s="1415">
        <v>1461.80394871</v>
      </c>
      <c r="CY8" s="1415">
        <v>1434.3886450199998</v>
      </c>
      <c r="CZ8" s="1415">
        <v>1420.4574956999998</v>
      </c>
      <c r="DA8" s="1415">
        <v>1422.7599289000002</v>
      </c>
      <c r="DB8" s="1415">
        <v>1421.6200500600003</v>
      </c>
      <c r="DC8" s="1415">
        <v>1393.9033389200004</v>
      </c>
      <c r="DD8" s="1415">
        <v>1395.0342871299997</v>
      </c>
      <c r="DE8" s="1415">
        <v>1425.4449284599996</v>
      </c>
      <c r="DF8" s="1415">
        <v>1423.0155749400001</v>
      </c>
      <c r="DG8" s="1415">
        <v>1420.2394278799995</v>
      </c>
      <c r="DH8" s="1415">
        <v>1429.2195515000001</v>
      </c>
      <c r="DI8" s="1415">
        <v>1440.4878230800005</v>
      </c>
      <c r="DJ8" s="1415">
        <v>1407.4369956800003</v>
      </c>
      <c r="DK8" s="1415">
        <v>1418.5652214300003</v>
      </c>
      <c r="DL8" s="1415">
        <v>1442.4595841299997</v>
      </c>
      <c r="DM8" s="1415">
        <v>1451.9413082799997</v>
      </c>
      <c r="DN8" s="1415">
        <v>1472.74722148</v>
      </c>
    </row>
    <row r="9" spans="1:118" ht="16.5" x14ac:dyDescent="0.3">
      <c r="A9" s="1408" t="s">
        <v>268</v>
      </c>
      <c r="B9" s="1409">
        <v>3615.5609109199995</v>
      </c>
      <c r="C9" s="1410">
        <v>3591.6548253400001</v>
      </c>
      <c r="D9" s="1410">
        <v>3469.77614696</v>
      </c>
      <c r="E9" s="1410">
        <v>2711.2755812099999</v>
      </c>
      <c r="F9" s="1410">
        <v>2822.6144497200007</v>
      </c>
      <c r="G9" s="1410">
        <v>2681.4932744534253</v>
      </c>
      <c r="H9" s="1410">
        <v>2726.8820131899997</v>
      </c>
      <c r="I9" s="1410">
        <v>2798.1972356799997</v>
      </c>
      <c r="J9" s="1410">
        <v>2723.2698446399995</v>
      </c>
      <c r="K9" s="1410">
        <v>2718.6264536499998</v>
      </c>
      <c r="L9" s="1410">
        <v>2999.4531696499989</v>
      </c>
      <c r="M9" s="1410">
        <v>3074.4410800299988</v>
      </c>
      <c r="N9" s="1410">
        <v>3047.1624065300002</v>
      </c>
      <c r="O9" s="1410">
        <v>3136.2570574599995</v>
      </c>
      <c r="P9" s="1410">
        <v>3092.3309591300003</v>
      </c>
      <c r="Q9" s="1410">
        <v>3105.6022608900003</v>
      </c>
      <c r="R9" s="1410">
        <v>3188.7636856999998</v>
      </c>
      <c r="S9" s="1410">
        <v>3189.1649630400011</v>
      </c>
      <c r="T9" s="1410">
        <v>3188.2292967999992</v>
      </c>
      <c r="U9" s="1410">
        <v>3216.6004821800002</v>
      </c>
      <c r="V9" s="1410">
        <v>3217.7280058900005</v>
      </c>
      <c r="W9" s="1410">
        <v>3258.1434047400003</v>
      </c>
      <c r="X9" s="1410">
        <v>3448.6695504000004</v>
      </c>
      <c r="Y9" s="1410">
        <v>3562.8312456199988</v>
      </c>
      <c r="Z9" s="1410">
        <v>3494.8946900800001</v>
      </c>
      <c r="AA9" s="1410">
        <v>3446.7721609599998</v>
      </c>
      <c r="AB9" s="1410">
        <v>3386.3477944199999</v>
      </c>
      <c r="AC9" s="1410">
        <v>3332.902685234656</v>
      </c>
      <c r="AD9" s="1410">
        <v>3373.7901256299992</v>
      </c>
      <c r="AE9" s="1410">
        <v>3338.8892463825368</v>
      </c>
      <c r="AF9" s="1410">
        <v>3538.4120660798635</v>
      </c>
      <c r="AG9" s="1410">
        <v>3459.2873462780199</v>
      </c>
      <c r="AH9" s="1410">
        <v>3960.929102158429</v>
      </c>
      <c r="AI9" s="1410">
        <v>3676.5465251399992</v>
      </c>
      <c r="AJ9" s="1410">
        <v>1918.3702627100001</v>
      </c>
      <c r="AK9" s="1410">
        <v>4101.9822124599987</v>
      </c>
      <c r="AL9" s="1410">
        <v>3974.5677442600004</v>
      </c>
      <c r="AM9" s="1410">
        <v>3907.3169374400004</v>
      </c>
      <c r="AN9" s="1410">
        <v>3932.8893692599986</v>
      </c>
      <c r="AO9" s="1410">
        <v>4071.0051506499985</v>
      </c>
      <c r="AP9" s="1410">
        <v>3970.4546269400007</v>
      </c>
      <c r="AQ9" s="1410">
        <v>3792.8778268299998</v>
      </c>
      <c r="AR9" s="1410">
        <v>3905.8351481799987</v>
      </c>
      <c r="AS9" s="1410">
        <v>4102.1663902500004</v>
      </c>
      <c r="AT9" s="1410">
        <v>4309.1927375200003</v>
      </c>
      <c r="AU9" s="1410">
        <v>4409.7743337169986</v>
      </c>
      <c r="AV9" s="1410">
        <v>5040.55307825</v>
      </c>
      <c r="AW9" s="1410">
        <v>5257.3123353199999</v>
      </c>
      <c r="AX9" s="1411">
        <v>5404.6482547279456</v>
      </c>
      <c r="AY9" s="1411">
        <v>5517.1750307478087</v>
      </c>
      <c r="AZ9" s="1411">
        <v>5794.3018848178081</v>
      </c>
      <c r="BA9" s="1411">
        <v>5799.6647953700012</v>
      </c>
      <c r="BB9" s="1411">
        <v>6049.0979057590403</v>
      </c>
      <c r="BC9" s="1411">
        <v>6235.9105228057606</v>
      </c>
      <c r="BD9" s="1411">
        <v>5854.078689500001</v>
      </c>
      <c r="BE9" s="1411">
        <v>6096.3414357699994</v>
      </c>
      <c r="BF9" s="1411">
        <v>6242.0639767800003</v>
      </c>
      <c r="BG9" s="1411">
        <v>6959.9584637746584</v>
      </c>
      <c r="BH9" s="1411">
        <v>6990.2804771100009</v>
      </c>
      <c r="BI9" s="1411">
        <v>6945.4745610999998</v>
      </c>
      <c r="BJ9" s="1411">
        <v>7018.6468945046627</v>
      </c>
      <c r="BK9" s="1411">
        <v>7205.4743059000039</v>
      </c>
      <c r="BL9" s="1411">
        <v>7215.9122242600024</v>
      </c>
      <c r="BM9" s="1411">
        <v>7240.9308674599997</v>
      </c>
      <c r="BN9" s="1411">
        <v>7340.3482645699987</v>
      </c>
      <c r="BO9" s="1411">
        <v>7313.0490872499986</v>
      </c>
      <c r="BP9" s="1411">
        <v>7036.4660422000006</v>
      </c>
      <c r="BQ9" s="1411">
        <v>7180.533444040002</v>
      </c>
      <c r="BR9" s="1411">
        <v>7340.0354730299996</v>
      </c>
      <c r="BS9" s="1411">
        <v>8036.3584187899969</v>
      </c>
      <c r="BT9" s="1411">
        <v>8010.254095250003</v>
      </c>
      <c r="BU9" s="1411">
        <v>7882.1737642000035</v>
      </c>
      <c r="BV9" s="1411">
        <v>7934.8145341399995</v>
      </c>
      <c r="BW9" s="1411">
        <v>7992.4139697523779</v>
      </c>
      <c r="BX9" s="1411">
        <v>8019.9271820499998</v>
      </c>
      <c r="BY9" s="1416">
        <v>8299.6088669300061</v>
      </c>
      <c r="BZ9" s="1417">
        <v>8131.7831726184786</v>
      </c>
      <c r="CA9" s="1417">
        <v>768.15630477999969</v>
      </c>
      <c r="CB9" s="1417">
        <v>957.1301575171999</v>
      </c>
      <c r="CC9" s="1417">
        <v>1353.0431392999999</v>
      </c>
      <c r="CD9" s="1417">
        <v>1366.08720842</v>
      </c>
      <c r="CE9" s="1417">
        <v>1410.8095556999999</v>
      </c>
      <c r="CF9" s="1417">
        <v>1358.3498900500001</v>
      </c>
      <c r="CG9" s="1417">
        <v>1344.1976070800001</v>
      </c>
      <c r="CH9" s="1417">
        <v>1290.3821467200003</v>
      </c>
      <c r="CI9" s="1417">
        <v>986.76968858000021</v>
      </c>
      <c r="CJ9" s="1417">
        <v>865.03184806000002</v>
      </c>
      <c r="CK9" s="1417">
        <v>731.97166060000006</v>
      </c>
      <c r="CL9" s="1417">
        <v>717.37302149000004</v>
      </c>
      <c r="CM9" s="1417">
        <v>423.60048712000003</v>
      </c>
      <c r="CN9" s="1417">
        <v>529.81110969000008</v>
      </c>
      <c r="CO9" s="1418">
        <v>447.93289992000007</v>
      </c>
      <c r="CP9" s="1418">
        <v>528.46085170999993</v>
      </c>
      <c r="CQ9" s="1418">
        <v>398.76389963999998</v>
      </c>
      <c r="CR9" s="1418">
        <v>407.26832591999982</v>
      </c>
      <c r="CS9" s="1418">
        <v>182.48846056000005</v>
      </c>
      <c r="CT9" s="1418">
        <v>197.16542909999995</v>
      </c>
      <c r="CU9" s="1418">
        <v>183.90454299999996</v>
      </c>
      <c r="CV9" s="1418">
        <v>181.75300367000003</v>
      </c>
      <c r="CW9" s="1418">
        <v>175.71409212000009</v>
      </c>
      <c r="CX9" s="1418">
        <v>168.98558159000001</v>
      </c>
      <c r="CY9" s="1418">
        <v>212.47395988999989</v>
      </c>
      <c r="CZ9" s="1418">
        <v>231.37985306999997</v>
      </c>
      <c r="DA9" s="1418">
        <v>235.61096356999994</v>
      </c>
      <c r="DB9" s="1418">
        <v>250.1513601499999</v>
      </c>
      <c r="DC9" s="1418">
        <v>269.5532668300001</v>
      </c>
      <c r="DD9" s="1418">
        <v>247.34199363000005</v>
      </c>
      <c r="DE9" s="1418">
        <v>262.98124150999996</v>
      </c>
      <c r="DF9" s="1418">
        <v>226.13817932999993</v>
      </c>
      <c r="DG9" s="1418">
        <v>251.24888951999998</v>
      </c>
      <c r="DH9" s="1418">
        <v>223.85927175999993</v>
      </c>
      <c r="DI9" s="1418">
        <v>224.16625164999994</v>
      </c>
      <c r="DJ9" s="1418">
        <v>199.51149889000004</v>
      </c>
      <c r="DK9" s="1418">
        <v>191.40802091999996</v>
      </c>
      <c r="DL9" s="1418">
        <v>227.07354495999999</v>
      </c>
      <c r="DM9" s="1418">
        <v>214.37176287999998</v>
      </c>
      <c r="DN9" s="1418">
        <v>232.52194745999998</v>
      </c>
    </row>
    <row r="10" spans="1:118" ht="17.25" thickBot="1" x14ac:dyDescent="0.35">
      <c r="A10" s="1419" t="s">
        <v>269</v>
      </c>
      <c r="B10" s="1420">
        <v>20810.840289659995</v>
      </c>
      <c r="C10" s="1421">
        <v>21240.828172644302</v>
      </c>
      <c r="D10" s="1421">
        <v>21134.4181921255</v>
      </c>
      <c r="E10" s="1421">
        <v>17394.462021685504</v>
      </c>
      <c r="F10" s="1421">
        <v>17366.4920923955</v>
      </c>
      <c r="G10" s="1421">
        <v>17446.651082804387</v>
      </c>
      <c r="H10" s="1421">
        <v>17324.316566665497</v>
      </c>
      <c r="I10" s="1421">
        <v>17561.3652738155</v>
      </c>
      <c r="J10" s="1421">
        <v>17497.875058375503</v>
      </c>
      <c r="K10" s="1421">
        <v>17648.11194028478</v>
      </c>
      <c r="L10" s="1421">
        <v>18345.727614499276</v>
      </c>
      <c r="M10" s="1421">
        <v>18373.183942039999</v>
      </c>
      <c r="N10" s="1421">
        <v>18522.105969430468</v>
      </c>
      <c r="O10" s="1421">
        <v>18762.759433096595</v>
      </c>
      <c r="P10" s="1421">
        <v>18396.196319646595</v>
      </c>
      <c r="Q10" s="1421">
        <v>18428.871883016596</v>
      </c>
      <c r="R10" s="1421">
        <v>18795.631747752101</v>
      </c>
      <c r="S10" s="1421">
        <v>18476.829958382099</v>
      </c>
      <c r="T10" s="1421">
        <v>19026.214960730096</v>
      </c>
      <c r="U10" s="1421">
        <v>19145.6666083821</v>
      </c>
      <c r="V10" s="1421">
        <v>19030.873553566511</v>
      </c>
      <c r="W10" s="1421">
        <v>19185.643853890706</v>
      </c>
      <c r="X10" s="1421">
        <v>19507.527171306516</v>
      </c>
      <c r="Y10" s="1421">
        <v>19422.834867473503</v>
      </c>
      <c r="Z10" s="1421">
        <v>19438.694286936516</v>
      </c>
      <c r="AA10" s="1421">
        <v>19567.006826966506</v>
      </c>
      <c r="AB10" s="1421">
        <v>19665.859033894252</v>
      </c>
      <c r="AC10" s="1421">
        <v>19744.054711474877</v>
      </c>
      <c r="AD10" s="1421">
        <v>19904.802818546483</v>
      </c>
      <c r="AE10" s="1421">
        <v>20016.654174529769</v>
      </c>
      <c r="AF10" s="1421">
        <v>20178.551166808451</v>
      </c>
      <c r="AG10" s="1421">
        <v>20478.809360984771</v>
      </c>
      <c r="AH10" s="1421">
        <v>20647.468659254326</v>
      </c>
      <c r="AI10" s="1421">
        <v>20994.721180149991</v>
      </c>
      <c r="AJ10" s="1421">
        <v>21369.827938169998</v>
      </c>
      <c r="AK10" s="1421">
        <v>21353.003086984969</v>
      </c>
      <c r="AL10" s="1421">
        <v>21284.93809550496</v>
      </c>
      <c r="AM10" s="1421">
        <v>21419.985234672407</v>
      </c>
      <c r="AN10" s="1421">
        <v>21376.166083094144</v>
      </c>
      <c r="AO10" s="1421">
        <v>21371.69997418984</v>
      </c>
      <c r="AP10" s="1421">
        <v>21497.052568237454</v>
      </c>
      <c r="AQ10" s="1421">
        <v>20930.54382289479</v>
      </c>
      <c r="AR10" s="1421">
        <v>21097.959811308388</v>
      </c>
      <c r="AS10" s="1421">
        <v>21542.662939909751</v>
      </c>
      <c r="AT10" s="1421">
        <v>21520.768232921379</v>
      </c>
      <c r="AU10" s="1421">
        <v>21871.10230079664</v>
      </c>
      <c r="AV10" s="1421">
        <v>22519.802818897897</v>
      </c>
      <c r="AW10" s="1421">
        <v>22687.758682801847</v>
      </c>
      <c r="AX10" s="1422">
        <v>22748.845616479997</v>
      </c>
      <c r="AY10" s="1422">
        <v>22699.188742619597</v>
      </c>
      <c r="AZ10" s="1422">
        <v>22898.382890481473</v>
      </c>
      <c r="BA10" s="1422">
        <v>22962.542976543278</v>
      </c>
      <c r="BB10" s="1422">
        <v>23176.111834857958</v>
      </c>
      <c r="BC10" s="1422">
        <v>23473.452870282686</v>
      </c>
      <c r="BD10" s="1422">
        <v>23140.530494430001</v>
      </c>
      <c r="BE10" s="1422">
        <v>23404.44176672</v>
      </c>
      <c r="BF10" s="1422">
        <v>23738.594208662929</v>
      </c>
      <c r="BG10" s="1422">
        <v>24787.174748990008</v>
      </c>
      <c r="BH10" s="1422">
        <v>24799.170187925076</v>
      </c>
      <c r="BI10" s="1422">
        <v>24617.913196102585</v>
      </c>
      <c r="BJ10" s="1422">
        <v>24623.669634006179</v>
      </c>
      <c r="BK10" s="1422">
        <v>24876.451870782974</v>
      </c>
      <c r="BL10" s="1422">
        <v>25048.698180121763</v>
      </c>
      <c r="BM10" s="1422">
        <v>25069.888355277049</v>
      </c>
      <c r="BN10" s="1422">
        <v>24872.34093405</v>
      </c>
      <c r="BO10" s="1422">
        <v>24986.528104467703</v>
      </c>
      <c r="BP10" s="1422">
        <v>25107.613699273188</v>
      </c>
      <c r="BQ10" s="1422">
        <v>25111.912057511021</v>
      </c>
      <c r="BR10" s="1422">
        <v>25104.829418286768</v>
      </c>
      <c r="BS10" s="1422">
        <v>26007.98768357154</v>
      </c>
      <c r="BT10" s="1422">
        <v>25925.226964252081</v>
      </c>
      <c r="BU10" s="1422">
        <v>25777.464761778854</v>
      </c>
      <c r="BV10" s="1422">
        <v>25637.889893134598</v>
      </c>
      <c r="BW10" s="1422">
        <v>25512.852112874705</v>
      </c>
      <c r="BX10" s="1422">
        <v>25496.935591268088</v>
      </c>
      <c r="BY10" s="1423">
        <v>25677.208696067042</v>
      </c>
      <c r="BZ10" s="1424">
        <v>25658.574981491311</v>
      </c>
      <c r="CA10" s="1424">
        <v>25430.885570453371</v>
      </c>
      <c r="CB10" s="1424">
        <v>25502.072810608362</v>
      </c>
      <c r="CC10" s="1424">
        <v>25528.836695199996</v>
      </c>
      <c r="CD10" s="1424">
        <v>25837.253028409999</v>
      </c>
      <c r="CE10" s="1424">
        <v>26785.602093149999</v>
      </c>
      <c r="CF10" s="1424">
        <v>26948.679005750007</v>
      </c>
      <c r="CG10" s="1424">
        <v>26811.444269520001</v>
      </c>
      <c r="CH10" s="1424">
        <v>26922.219078519996</v>
      </c>
      <c r="CI10" s="1424">
        <v>28811.470626949998</v>
      </c>
      <c r="CJ10" s="1424">
        <v>27147.657899550002</v>
      </c>
      <c r="CK10" s="1424">
        <v>27426.912815790005</v>
      </c>
      <c r="CL10" s="1424">
        <v>27572.598521199998</v>
      </c>
      <c r="CM10" s="1424">
        <v>27483.687376360002</v>
      </c>
      <c r="CN10" s="1424">
        <v>27806.416933559998</v>
      </c>
      <c r="CO10" s="1425">
        <v>27777.334711830001</v>
      </c>
      <c r="CP10" s="1425">
        <v>28307.983220779999</v>
      </c>
      <c r="CQ10" s="1425">
        <v>29177.247601080002</v>
      </c>
      <c r="CR10" s="1425">
        <v>28598.871027959991</v>
      </c>
      <c r="CS10" s="1425">
        <v>12909.53746109</v>
      </c>
      <c r="CT10" s="1425">
        <v>13041.727457309998</v>
      </c>
      <c r="CU10" s="1425">
        <v>12805.847973810003</v>
      </c>
      <c r="CV10" s="1425">
        <v>12788.455753080003</v>
      </c>
      <c r="CW10" s="1425">
        <v>12770.826137030002</v>
      </c>
      <c r="CX10" s="1425">
        <v>12672.152197430003</v>
      </c>
      <c r="CY10" s="1425">
        <v>12633.056978840004</v>
      </c>
      <c r="CZ10" s="1425">
        <v>12576.326778820003</v>
      </c>
      <c r="DA10" s="1425">
        <v>12532.04883842</v>
      </c>
      <c r="DB10" s="1425">
        <v>12672.631229970002</v>
      </c>
      <c r="DC10" s="1425">
        <v>12147.346069020001</v>
      </c>
      <c r="DD10" s="1425">
        <v>12206.290522670002</v>
      </c>
      <c r="DE10" s="1425">
        <v>12282.82563619</v>
      </c>
      <c r="DF10" s="1425">
        <v>12125.327249580003</v>
      </c>
      <c r="DG10" s="1425">
        <v>12274.60690612</v>
      </c>
      <c r="DH10" s="1425">
        <v>12139.974481289999</v>
      </c>
      <c r="DI10" s="1425">
        <v>12131.275342140001</v>
      </c>
      <c r="DJ10" s="1425">
        <v>12157.456119140001</v>
      </c>
      <c r="DK10" s="1425">
        <v>12251.75265439</v>
      </c>
      <c r="DL10" s="1425">
        <v>12313.746920409998</v>
      </c>
      <c r="DM10" s="1425">
        <v>12609.790496330004</v>
      </c>
      <c r="DN10" s="1425">
        <v>12479.299198579996</v>
      </c>
    </row>
    <row r="11" spans="1:118" ht="16.5" thickTop="1" x14ac:dyDescent="0.3">
      <c r="A11" s="1426"/>
      <c r="B11" s="1427"/>
      <c r="C11" s="1427"/>
      <c r="D11" s="1427"/>
      <c r="E11" s="1427"/>
      <c r="F11" s="1427"/>
      <c r="G11" s="1427"/>
      <c r="H11" s="1427"/>
      <c r="I11" s="1427"/>
      <c r="J11" s="1427"/>
      <c r="K11" s="1427"/>
      <c r="L11" s="1427"/>
      <c r="M11" s="1427"/>
      <c r="N11" s="1427"/>
      <c r="O11" s="1427"/>
      <c r="P11" s="1427"/>
      <c r="Q11" s="1427"/>
      <c r="R11" s="1427"/>
      <c r="S11" s="1427"/>
      <c r="T11" s="1427"/>
      <c r="U11" s="1427"/>
      <c r="V11" s="1427"/>
      <c r="W11" s="1427"/>
      <c r="X11" s="1427"/>
      <c r="Y11" s="1427"/>
      <c r="Z11" s="1427"/>
      <c r="AA11" s="1427"/>
      <c r="AB11" s="1427"/>
      <c r="AC11" s="1427"/>
      <c r="AD11" s="1427"/>
      <c r="AE11" s="1427"/>
      <c r="AF11" s="1427"/>
      <c r="AG11" s="1427"/>
      <c r="AH11" s="1427"/>
      <c r="AI11" s="1427"/>
      <c r="AJ11" s="1427"/>
      <c r="AK11" s="1427"/>
      <c r="AL11" s="1427"/>
      <c r="AM11" s="1427"/>
      <c r="AN11" s="1427"/>
      <c r="AO11" s="1427"/>
      <c r="AP11" s="1427"/>
      <c r="AQ11" s="1427"/>
      <c r="AR11" s="1427"/>
      <c r="AS11" s="1427"/>
      <c r="AT11" s="1427"/>
      <c r="AU11" s="1427"/>
      <c r="AV11" s="1427"/>
      <c r="AW11" s="1427"/>
      <c r="AX11" s="1427"/>
      <c r="AY11" s="1427"/>
      <c r="AZ11" s="1427"/>
      <c r="BA11" s="1427"/>
      <c r="BB11" s="1427"/>
      <c r="BC11" s="1427"/>
      <c r="BD11" s="1428"/>
      <c r="BE11" s="1428"/>
      <c r="BF11" s="1428"/>
      <c r="BG11" s="1428"/>
      <c r="BH11" s="1428"/>
      <c r="BI11" s="1427"/>
      <c r="BJ11" s="1427"/>
      <c r="BK11" s="1427"/>
      <c r="BL11" s="1427"/>
      <c r="BM11" s="1427"/>
      <c r="BN11" s="1427"/>
      <c r="BO11" s="1427"/>
      <c r="BP11" s="1427"/>
      <c r="BQ11" s="1427"/>
      <c r="BR11" s="1427"/>
      <c r="BS11" s="1427"/>
      <c r="BT11" s="1395"/>
      <c r="BU11" s="1395"/>
      <c r="BV11" s="1395"/>
      <c r="BW11" s="1395"/>
      <c r="BX11" s="1395"/>
    </row>
    <row r="12" spans="1:118" ht="16.5" thickBot="1" x14ac:dyDescent="0.35">
      <c r="A12" s="1429"/>
      <c r="B12" s="1430"/>
      <c r="C12" s="1430"/>
      <c r="D12" s="1430"/>
      <c r="E12" s="1430"/>
      <c r="F12" s="1430"/>
      <c r="G12" s="1430"/>
      <c r="H12" s="1430"/>
      <c r="I12" s="1430"/>
      <c r="J12" s="1430"/>
      <c r="K12" s="1430"/>
      <c r="L12" s="1430"/>
      <c r="M12" s="1430"/>
      <c r="N12" s="1430"/>
      <c r="O12" s="1430"/>
      <c r="P12" s="1430"/>
      <c r="Q12" s="1430"/>
      <c r="R12" s="1430"/>
      <c r="S12" s="1430"/>
      <c r="T12" s="1430"/>
      <c r="U12" s="1430"/>
      <c r="V12" s="1430"/>
      <c r="W12" s="1430"/>
      <c r="X12" s="1430"/>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28"/>
      <c r="AU12" s="1428"/>
      <c r="AV12" s="1430"/>
      <c r="AW12" s="1430"/>
      <c r="AX12" s="1430"/>
      <c r="AY12" s="1430"/>
      <c r="AZ12" s="1430"/>
      <c r="BA12" s="1430"/>
      <c r="BB12" s="1430"/>
      <c r="BC12" s="1428"/>
      <c r="BD12" s="1430"/>
      <c r="BE12" s="1430"/>
      <c r="BF12" s="1430"/>
      <c r="BG12" s="1430"/>
      <c r="BH12" s="1430"/>
      <c r="BI12" s="1430"/>
      <c r="BJ12" s="1430"/>
      <c r="BK12" s="1430"/>
      <c r="BL12" s="1430"/>
      <c r="BM12" s="1430"/>
      <c r="BN12" s="1430"/>
      <c r="BO12" s="1430"/>
      <c r="BP12" s="1430"/>
      <c r="BQ12" s="1430"/>
      <c r="BR12" s="1430"/>
      <c r="BS12" s="1430"/>
      <c r="BT12" s="1430"/>
      <c r="BU12" s="1430"/>
      <c r="BV12" s="1430"/>
      <c r="BX12" s="1430"/>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t="s">
        <v>8</v>
      </c>
    </row>
    <row r="13" spans="1:118" ht="17.25" thickTop="1" x14ac:dyDescent="0.3">
      <c r="A13" s="1402" t="s">
        <v>270</v>
      </c>
      <c r="B13" s="1403">
        <v>40940</v>
      </c>
      <c r="C13" s="1404">
        <v>40969</v>
      </c>
      <c r="D13" s="1404">
        <v>41000</v>
      </c>
      <c r="E13" s="1404">
        <v>41030</v>
      </c>
      <c r="F13" s="1404">
        <v>41061</v>
      </c>
      <c r="G13" s="1404">
        <v>41091</v>
      </c>
      <c r="H13" s="1404">
        <v>41122</v>
      </c>
      <c r="I13" s="1404">
        <v>41153</v>
      </c>
      <c r="J13" s="1404">
        <v>41183</v>
      </c>
      <c r="K13" s="1404">
        <v>41214</v>
      </c>
      <c r="L13" s="1404">
        <v>41244</v>
      </c>
      <c r="M13" s="1404">
        <v>41275</v>
      </c>
      <c r="N13" s="1404">
        <v>41306</v>
      </c>
      <c r="O13" s="1404">
        <v>41334</v>
      </c>
      <c r="P13" s="1404">
        <v>41365</v>
      </c>
      <c r="Q13" s="1404">
        <v>41395</v>
      </c>
      <c r="R13" s="1404">
        <v>41426</v>
      </c>
      <c r="S13" s="1404">
        <v>41456</v>
      </c>
      <c r="T13" s="1404">
        <v>41487</v>
      </c>
      <c r="U13" s="1404">
        <v>41518</v>
      </c>
      <c r="V13" s="1404">
        <v>41548</v>
      </c>
      <c r="W13" s="1404">
        <v>41579</v>
      </c>
      <c r="X13" s="1404">
        <v>41609</v>
      </c>
      <c r="Y13" s="1404">
        <v>41640</v>
      </c>
      <c r="Z13" s="1404">
        <v>41671</v>
      </c>
      <c r="AA13" s="1404">
        <v>41699</v>
      </c>
      <c r="AB13" s="1404">
        <v>41730</v>
      </c>
      <c r="AC13" s="1404">
        <v>41760</v>
      </c>
      <c r="AD13" s="1404">
        <v>41791</v>
      </c>
      <c r="AE13" s="1404">
        <v>41821</v>
      </c>
      <c r="AF13" s="1404">
        <v>41852</v>
      </c>
      <c r="AG13" s="1404">
        <v>41883</v>
      </c>
      <c r="AH13" s="1404">
        <v>41913</v>
      </c>
      <c r="AI13" s="1404">
        <v>41944</v>
      </c>
      <c r="AJ13" s="1404">
        <v>41974</v>
      </c>
      <c r="AK13" s="1404">
        <v>42005</v>
      </c>
      <c r="AL13" s="1404">
        <v>42036</v>
      </c>
      <c r="AM13" s="1404">
        <v>42064</v>
      </c>
      <c r="AN13" s="1404">
        <v>42095</v>
      </c>
      <c r="AO13" s="1404">
        <v>42125</v>
      </c>
      <c r="AP13" s="1404">
        <v>42156</v>
      </c>
      <c r="AQ13" s="1404">
        <v>42186</v>
      </c>
      <c r="AR13" s="1404">
        <v>42217</v>
      </c>
      <c r="AS13" s="1404">
        <v>42248</v>
      </c>
      <c r="AT13" s="1404">
        <v>42278</v>
      </c>
      <c r="AU13" s="1404">
        <v>42309</v>
      </c>
      <c r="AV13" s="1404">
        <v>42339</v>
      </c>
      <c r="AW13" s="1404">
        <v>42370</v>
      </c>
      <c r="AX13" s="1405">
        <v>42401</v>
      </c>
      <c r="AY13" s="1405">
        <v>42430</v>
      </c>
      <c r="AZ13" s="1405">
        <v>42461</v>
      </c>
      <c r="BA13" s="1405">
        <v>42491</v>
      </c>
      <c r="BB13" s="1405">
        <v>42522</v>
      </c>
      <c r="BC13" s="1405">
        <v>42552</v>
      </c>
      <c r="BD13" s="1405">
        <v>42583</v>
      </c>
      <c r="BE13" s="1405">
        <v>42644</v>
      </c>
      <c r="BF13" s="1405">
        <v>42675</v>
      </c>
      <c r="BG13" s="1405">
        <v>42705</v>
      </c>
      <c r="BH13" s="1405">
        <v>42736</v>
      </c>
      <c r="BI13" s="1405">
        <v>42767</v>
      </c>
      <c r="BJ13" s="1405">
        <v>42795</v>
      </c>
      <c r="BK13" s="1405">
        <v>42826</v>
      </c>
      <c r="BL13" s="1405">
        <v>42856</v>
      </c>
      <c r="BM13" s="1405">
        <v>42887</v>
      </c>
      <c r="BN13" s="1405">
        <v>42917</v>
      </c>
      <c r="BO13" s="1405">
        <v>42948</v>
      </c>
      <c r="BP13" s="1405">
        <v>42979</v>
      </c>
      <c r="BQ13" s="1405">
        <v>43009</v>
      </c>
      <c r="BR13" s="1405">
        <v>43040</v>
      </c>
      <c r="BS13" s="1405">
        <v>43070</v>
      </c>
      <c r="BT13" s="1405">
        <v>43101</v>
      </c>
      <c r="BU13" s="1405">
        <v>43132</v>
      </c>
      <c r="BV13" s="1405">
        <v>43160</v>
      </c>
      <c r="BW13" s="1405">
        <v>43191</v>
      </c>
      <c r="BX13" s="1405">
        <v>43221</v>
      </c>
      <c r="BY13" s="1406">
        <v>43252</v>
      </c>
      <c r="BZ13" s="1407">
        <v>43282</v>
      </c>
      <c r="CA13" s="1407">
        <v>43313</v>
      </c>
      <c r="CB13" s="1407">
        <v>43344</v>
      </c>
      <c r="CC13" s="1407">
        <v>43374</v>
      </c>
      <c r="CD13" s="1407">
        <v>43405</v>
      </c>
      <c r="CE13" s="1407">
        <v>43435</v>
      </c>
      <c r="CF13" s="1407">
        <v>43466</v>
      </c>
      <c r="CG13" s="1407">
        <v>43497</v>
      </c>
      <c r="CH13" s="1407">
        <v>43525</v>
      </c>
      <c r="CI13" s="1407">
        <v>43556</v>
      </c>
      <c r="CJ13" s="1407">
        <v>43586</v>
      </c>
      <c r="CK13" s="1407">
        <v>43617</v>
      </c>
      <c r="CL13" s="1407">
        <v>43647</v>
      </c>
      <c r="CM13" s="1407">
        <v>43678</v>
      </c>
      <c r="CN13" s="1407">
        <v>43709</v>
      </c>
      <c r="CO13" s="1407">
        <v>43739</v>
      </c>
      <c r="CP13" s="1407">
        <v>43770</v>
      </c>
      <c r="CQ13" s="1407">
        <v>43800</v>
      </c>
      <c r="CR13" s="1407">
        <v>43831</v>
      </c>
      <c r="CS13" s="1407">
        <v>43862</v>
      </c>
      <c r="CT13" s="1407">
        <v>43891</v>
      </c>
      <c r="CU13" s="1407">
        <v>43922</v>
      </c>
      <c r="CV13" s="1407">
        <v>43952</v>
      </c>
      <c r="CW13" s="1407">
        <v>43983</v>
      </c>
      <c r="CX13" s="1407">
        <v>44013</v>
      </c>
      <c r="CY13" s="1407">
        <v>44044</v>
      </c>
      <c r="CZ13" s="1407">
        <v>44075</v>
      </c>
      <c r="DA13" s="1407">
        <v>44105</v>
      </c>
      <c r="DB13" s="1407">
        <v>44136</v>
      </c>
      <c r="DC13" s="1407">
        <v>44166</v>
      </c>
      <c r="DD13" s="1407">
        <v>44197</v>
      </c>
      <c r="DE13" s="1407">
        <v>44228</v>
      </c>
      <c r="DF13" s="1407">
        <v>44256</v>
      </c>
      <c r="DG13" s="1407">
        <v>44287</v>
      </c>
      <c r="DH13" s="1407">
        <v>44317</v>
      </c>
      <c r="DI13" s="1407">
        <v>44348</v>
      </c>
      <c r="DJ13" s="1407">
        <v>44378</v>
      </c>
      <c r="DK13" s="1407">
        <v>44409</v>
      </c>
      <c r="DL13" s="1407">
        <v>44440</v>
      </c>
      <c r="DM13" s="1407">
        <v>44470</v>
      </c>
      <c r="DN13" s="1407">
        <v>44501</v>
      </c>
    </row>
    <row r="14" spans="1:118" ht="16.5" x14ac:dyDescent="0.3">
      <c r="A14" s="1408" t="s">
        <v>3473</v>
      </c>
      <c r="B14" s="1431">
        <v>1746.58243204</v>
      </c>
      <c r="C14" s="1432">
        <v>1746.58243204</v>
      </c>
      <c r="D14" s="1432">
        <v>1746.5824324499997</v>
      </c>
      <c r="E14" s="1432">
        <v>1325.00000004</v>
      </c>
      <c r="F14" s="1432">
        <v>1325.00000004</v>
      </c>
      <c r="G14" s="1432">
        <v>1325.00000004</v>
      </c>
      <c r="H14" s="1432">
        <v>1325.00000004</v>
      </c>
      <c r="I14" s="1432">
        <v>1325.00000004</v>
      </c>
      <c r="J14" s="1432">
        <v>1325.00000004</v>
      </c>
      <c r="K14" s="1432">
        <v>1325.00000004</v>
      </c>
      <c r="L14" s="1432">
        <v>1325.00000004</v>
      </c>
      <c r="M14" s="1432">
        <v>1325.00000004</v>
      </c>
      <c r="N14" s="1432">
        <v>1325.00000004</v>
      </c>
      <c r="O14" s="1432">
        <v>1325.00000004</v>
      </c>
      <c r="P14" s="1432">
        <v>1325.00000004</v>
      </c>
      <c r="Q14" s="1432">
        <v>1325.00000004</v>
      </c>
      <c r="R14" s="1432">
        <v>1325.00000004</v>
      </c>
      <c r="S14" s="1432">
        <v>1325.00000004</v>
      </c>
      <c r="T14" s="1432">
        <v>1325.00000004</v>
      </c>
      <c r="U14" s="1432">
        <v>1325.00000004</v>
      </c>
      <c r="V14" s="1432">
        <v>1325.00000004</v>
      </c>
      <c r="W14" s="1432">
        <v>1325.00000004</v>
      </c>
      <c r="X14" s="1432">
        <v>1325.00000004</v>
      </c>
      <c r="Y14" s="1432">
        <v>1325.00000004</v>
      </c>
      <c r="Z14" s="1432">
        <v>1325.00000004</v>
      </c>
      <c r="AA14" s="1432">
        <v>1325.00000004</v>
      </c>
      <c r="AB14" s="1432">
        <v>1325.00000004</v>
      </c>
      <c r="AC14" s="1432">
        <v>1325.00000004</v>
      </c>
      <c r="AD14" s="1432">
        <v>1325.00000004</v>
      </c>
      <c r="AE14" s="1432">
        <v>1325.00000004</v>
      </c>
      <c r="AF14" s="1432">
        <v>1325.00000004</v>
      </c>
      <c r="AG14" s="1432">
        <v>1325.00000004</v>
      </c>
      <c r="AH14" s="1432">
        <v>1325.00000004</v>
      </c>
      <c r="AI14" s="1432">
        <v>1325.00000004</v>
      </c>
      <c r="AJ14" s="1432">
        <v>1325.00000004</v>
      </c>
      <c r="AK14" s="1432">
        <v>1325.00000004</v>
      </c>
      <c r="AL14" s="1432">
        <v>1475.00000004</v>
      </c>
      <c r="AM14" s="1432">
        <v>1475.00000004</v>
      </c>
      <c r="AN14" s="1432">
        <v>1475.00000004</v>
      </c>
      <c r="AO14" s="1432">
        <v>1475.00000004</v>
      </c>
      <c r="AP14" s="1432">
        <v>1475.00000004</v>
      </c>
      <c r="AQ14" s="1432">
        <v>1475.00000004</v>
      </c>
      <c r="AR14" s="1432">
        <v>1475.00000004</v>
      </c>
      <c r="AS14" s="1432">
        <v>1475.00000004</v>
      </c>
      <c r="AT14" s="1432">
        <v>1475.00000004</v>
      </c>
      <c r="AU14" s="1432">
        <v>1775.00000004</v>
      </c>
      <c r="AV14" s="1432">
        <v>1775.00000004</v>
      </c>
      <c r="AW14" s="1432">
        <v>1775.00000004</v>
      </c>
      <c r="AX14" s="1411">
        <v>1775.00000004</v>
      </c>
      <c r="AY14" s="1411">
        <v>1775.00000004</v>
      </c>
      <c r="AZ14" s="1411">
        <v>1775.00000004</v>
      </c>
      <c r="BA14" s="1411">
        <v>1775</v>
      </c>
      <c r="BB14" s="1411">
        <v>1825</v>
      </c>
      <c r="BC14" s="1411">
        <v>1825.00000004</v>
      </c>
      <c r="BD14" s="1411">
        <v>1825.00000004</v>
      </c>
      <c r="BE14" s="1411">
        <v>1825.00000004</v>
      </c>
      <c r="BF14" s="1412">
        <v>1825.00000004</v>
      </c>
      <c r="BG14" s="1412">
        <v>1975.00000004</v>
      </c>
      <c r="BH14" s="1412">
        <v>1975.00000004</v>
      </c>
      <c r="BI14" s="1412">
        <v>1975.00000004</v>
      </c>
      <c r="BJ14" s="1412">
        <v>1975.00000004</v>
      </c>
      <c r="BK14" s="1412">
        <v>1975.00000004</v>
      </c>
      <c r="BL14" s="1412">
        <v>1975.00000004</v>
      </c>
      <c r="BM14" s="1412">
        <v>1975.00000004</v>
      </c>
      <c r="BN14" s="1412">
        <v>1975.00000004</v>
      </c>
      <c r="BO14" s="1412">
        <v>1975.00000004</v>
      </c>
      <c r="BP14" s="1412">
        <v>2150.00000004</v>
      </c>
      <c r="BQ14" s="1412">
        <v>2150.00000004</v>
      </c>
      <c r="BR14" s="1412">
        <v>2150.00000004</v>
      </c>
      <c r="BS14" s="1412">
        <v>2150.00000004</v>
      </c>
      <c r="BT14" s="1412">
        <v>2150.00000004</v>
      </c>
      <c r="BU14" s="1412">
        <v>2150.00000004</v>
      </c>
      <c r="BV14" s="1412">
        <v>2150.00000004</v>
      </c>
      <c r="BW14" s="1412">
        <v>2150.00000004</v>
      </c>
      <c r="BX14" s="1412">
        <v>2150.00000004</v>
      </c>
      <c r="BY14" s="1413">
        <v>2350.00000004</v>
      </c>
      <c r="BZ14" s="1414">
        <v>2350.00000004</v>
      </c>
      <c r="CA14" s="1414">
        <v>2350.00000004</v>
      </c>
      <c r="CB14" s="1414">
        <v>2350.00000004</v>
      </c>
      <c r="CC14" s="1414">
        <v>2349.9867880000002</v>
      </c>
      <c r="CD14" s="1414">
        <v>2350.00000004</v>
      </c>
      <c r="CE14" s="1414">
        <v>2550.00000004</v>
      </c>
      <c r="CF14" s="1414">
        <v>2550.00000004</v>
      </c>
      <c r="CG14" s="1414">
        <v>2550.00000004</v>
      </c>
      <c r="CH14" s="1414">
        <v>2550.00000004</v>
      </c>
      <c r="CI14" s="1414">
        <v>2550.00000004</v>
      </c>
      <c r="CJ14" s="1414">
        <v>2550.00000004</v>
      </c>
      <c r="CK14" s="1414">
        <v>2550.00000004</v>
      </c>
      <c r="CL14" s="1414">
        <v>2550.00000004</v>
      </c>
      <c r="CM14" s="1414">
        <v>2350.00000004</v>
      </c>
      <c r="CN14" s="1414">
        <v>2350.00000004</v>
      </c>
      <c r="CO14" s="1415">
        <v>2350.00000004</v>
      </c>
      <c r="CP14" s="1415">
        <v>2550.00000004</v>
      </c>
      <c r="CQ14" s="1415">
        <v>2550.00000004</v>
      </c>
      <c r="CR14" s="1415">
        <v>1860.00000004</v>
      </c>
      <c r="CS14" s="1415">
        <v>1000</v>
      </c>
      <c r="CT14" s="1415">
        <v>800</v>
      </c>
      <c r="CU14" s="1415">
        <v>1000</v>
      </c>
      <c r="CV14" s="1415">
        <v>1000</v>
      </c>
      <c r="CW14" s="1415">
        <v>1000</v>
      </c>
      <c r="CX14" s="1415">
        <v>1000</v>
      </c>
      <c r="CY14" s="1415">
        <v>1000</v>
      </c>
      <c r="CZ14" s="1415">
        <v>1000</v>
      </c>
      <c r="DA14" s="1415">
        <v>1000</v>
      </c>
      <c r="DB14" s="1415">
        <v>1000</v>
      </c>
      <c r="DC14" s="1415">
        <v>1000</v>
      </c>
      <c r="DD14" s="1415">
        <v>1000</v>
      </c>
      <c r="DE14" s="1415">
        <v>1000</v>
      </c>
      <c r="DF14" s="1415">
        <v>1000</v>
      </c>
      <c r="DG14" s="1415">
        <v>1000</v>
      </c>
      <c r="DH14" s="1415">
        <v>1000</v>
      </c>
      <c r="DI14" s="1415">
        <v>1000</v>
      </c>
      <c r="DJ14" s="1415">
        <v>1000</v>
      </c>
      <c r="DK14" s="1415">
        <v>1000</v>
      </c>
      <c r="DL14" s="1415">
        <v>1000</v>
      </c>
      <c r="DM14" s="1415">
        <v>1000</v>
      </c>
      <c r="DN14" s="1415">
        <v>1000</v>
      </c>
    </row>
    <row r="15" spans="1:118" ht="16.5" x14ac:dyDescent="0.3">
      <c r="A15" s="1408" t="s">
        <v>3474</v>
      </c>
      <c r="B15" s="1431">
        <v>599.53232722149994</v>
      </c>
      <c r="C15" s="1432">
        <v>597.48768222150011</v>
      </c>
      <c r="D15" s="1432">
        <v>585.08768969800064</v>
      </c>
      <c r="E15" s="1432">
        <v>550.85495347150015</v>
      </c>
      <c r="F15" s="1432">
        <v>550.85495377149937</v>
      </c>
      <c r="G15" s="1432">
        <v>645.15164702100037</v>
      </c>
      <c r="H15" s="1432">
        <v>646.24856795400092</v>
      </c>
      <c r="I15" s="1432">
        <v>672.13719595400096</v>
      </c>
      <c r="J15" s="1432">
        <v>719.21607130400037</v>
      </c>
      <c r="K15" s="1432">
        <v>719.21607129400115</v>
      </c>
      <c r="L15" s="1432">
        <v>694.21606729400105</v>
      </c>
      <c r="M15" s="1432">
        <v>670.71247913400077</v>
      </c>
      <c r="N15" s="1432">
        <v>670.71248195892997</v>
      </c>
      <c r="O15" s="1432">
        <v>670.71248957391742</v>
      </c>
      <c r="P15" s="1432">
        <v>670.71248505391691</v>
      </c>
      <c r="Q15" s="1432">
        <v>660.71248457391744</v>
      </c>
      <c r="R15" s="1432">
        <v>610.71248834191704</v>
      </c>
      <c r="S15" s="1432">
        <v>734.33972089841654</v>
      </c>
      <c r="T15" s="1432">
        <v>733.24190232691672</v>
      </c>
      <c r="U15" s="1432">
        <v>733.7838401344161</v>
      </c>
      <c r="V15" s="1432">
        <v>782.94232321041534</v>
      </c>
      <c r="W15" s="1432">
        <v>782.85444522441719</v>
      </c>
      <c r="X15" s="1432">
        <v>752.85457930648761</v>
      </c>
      <c r="Y15" s="1432">
        <v>763.24215569149976</v>
      </c>
      <c r="Z15" s="1432">
        <v>763.24215869149975</v>
      </c>
      <c r="AA15" s="1432">
        <v>763.24215869149975</v>
      </c>
      <c r="AB15" s="1432">
        <v>748.24215869149975</v>
      </c>
      <c r="AC15" s="1432">
        <v>748.32769254350285</v>
      </c>
      <c r="AD15" s="1432">
        <v>747.54909254350275</v>
      </c>
      <c r="AE15" s="1432">
        <v>773.27414996748257</v>
      </c>
      <c r="AF15" s="1432">
        <v>795.52384592534258</v>
      </c>
      <c r="AG15" s="1432">
        <v>793.82143868338437</v>
      </c>
      <c r="AH15" s="1432">
        <v>860.00679545936248</v>
      </c>
      <c r="AI15" s="1432">
        <v>866.69740693486267</v>
      </c>
      <c r="AJ15" s="1432">
        <v>832.47084905478573</v>
      </c>
      <c r="AK15" s="1432">
        <v>833.7203840475006</v>
      </c>
      <c r="AL15" s="1432">
        <v>832.06366670750049</v>
      </c>
      <c r="AM15" s="1432">
        <v>832.4695897075004</v>
      </c>
      <c r="AN15" s="1432">
        <v>832.06366825008206</v>
      </c>
      <c r="AO15" s="1432">
        <v>832.06366843008232</v>
      </c>
      <c r="AP15" s="1432">
        <v>833.32054886750029</v>
      </c>
      <c r="AQ15" s="1432">
        <v>771.86210399964807</v>
      </c>
      <c r="AR15" s="1432">
        <v>785.97295392969988</v>
      </c>
      <c r="AS15" s="1432">
        <v>770.83561280299853</v>
      </c>
      <c r="AT15" s="1432">
        <v>814.82260084253028</v>
      </c>
      <c r="AU15" s="1432">
        <v>809.20022965300086</v>
      </c>
      <c r="AV15" s="1432">
        <v>808.7943096896505</v>
      </c>
      <c r="AW15" s="1432">
        <v>831.23117294492624</v>
      </c>
      <c r="AX15" s="1411">
        <v>831.23116803964899</v>
      </c>
      <c r="AY15" s="1411">
        <v>831.23116803965002</v>
      </c>
      <c r="AZ15" s="1411">
        <v>831.23116816365052</v>
      </c>
      <c r="BA15" s="1411">
        <v>819.23116751314922</v>
      </c>
      <c r="BB15" s="1411">
        <v>819.23116751314922</v>
      </c>
      <c r="BC15" s="1411">
        <v>847.19829774964808</v>
      </c>
      <c r="BD15" s="1411">
        <v>634.12934612630363</v>
      </c>
      <c r="BE15" s="1411">
        <v>659.80150435696885</v>
      </c>
      <c r="BF15" s="1412">
        <v>659.80147525396637</v>
      </c>
      <c r="BG15" s="1412">
        <v>659.80147510061363</v>
      </c>
      <c r="BH15" s="1412">
        <v>671.07288027696802</v>
      </c>
      <c r="BI15" s="1412">
        <v>668.57317798975748</v>
      </c>
      <c r="BJ15" s="1412">
        <v>668.57317774810792</v>
      </c>
      <c r="BK15" s="1412">
        <v>668.57317774810792</v>
      </c>
      <c r="BL15" s="1412">
        <v>668.57519103810785</v>
      </c>
      <c r="BM15" s="1412">
        <v>667.74699060810849</v>
      </c>
      <c r="BN15" s="1412">
        <v>627.73927389179801</v>
      </c>
      <c r="BO15" s="1412">
        <v>623.63595936744684</v>
      </c>
      <c r="BP15" s="1412">
        <v>646.160986537447</v>
      </c>
      <c r="BQ15" s="1412">
        <v>645.51458674544904</v>
      </c>
      <c r="BR15" s="1412">
        <v>645.97069004545017</v>
      </c>
      <c r="BS15" s="1412">
        <v>736.02729373544889</v>
      </c>
      <c r="BT15" s="1412">
        <v>741.86641447545242</v>
      </c>
      <c r="BU15" s="1412">
        <v>742.28299121699524</v>
      </c>
      <c r="BV15" s="1412">
        <v>742.3659997070198</v>
      </c>
      <c r="BW15" s="1412">
        <v>742.37109340658947</v>
      </c>
      <c r="BX15" s="1412">
        <v>743.00982729658892</v>
      </c>
      <c r="BY15" s="1413">
        <v>743.00982592658806</v>
      </c>
      <c r="BZ15" s="1414">
        <v>725.28222232658766</v>
      </c>
      <c r="CA15" s="1414">
        <v>729.46949401523023</v>
      </c>
      <c r="CB15" s="1414">
        <v>745.4181760313644</v>
      </c>
      <c r="CC15" s="1414">
        <v>684.04040308999822</v>
      </c>
      <c r="CD15" s="1414">
        <v>934.8544641299992</v>
      </c>
      <c r="CE15" s="1414">
        <v>889.03632279999738</v>
      </c>
      <c r="CF15" s="1414">
        <v>906.98005563999561</v>
      </c>
      <c r="CG15" s="1414">
        <v>894.10478247999959</v>
      </c>
      <c r="CH15" s="1414">
        <v>885.43462012000089</v>
      </c>
      <c r="CI15" s="1414">
        <v>894.10478268000031</v>
      </c>
      <c r="CJ15" s="1414">
        <v>894.10478268000031</v>
      </c>
      <c r="CK15" s="1414">
        <v>886.61161057999993</v>
      </c>
      <c r="CL15" s="1414">
        <v>1014.2556434899998</v>
      </c>
      <c r="CM15" s="1414">
        <v>1168.5206182900008</v>
      </c>
      <c r="CN15" s="1414">
        <v>1280.2511898500022</v>
      </c>
      <c r="CO15" s="1415">
        <v>1298.7462345800018</v>
      </c>
      <c r="CP15" s="1415">
        <v>1168.8941123500003</v>
      </c>
      <c r="CQ15" s="1415">
        <v>1127.5642732800006</v>
      </c>
      <c r="CR15" s="1415">
        <v>1571.9663310799999</v>
      </c>
      <c r="CS15" s="1415">
        <v>656.57499901999859</v>
      </c>
      <c r="CT15" s="1415">
        <v>856.57499901999859</v>
      </c>
      <c r="CU15" s="1415">
        <v>656.57499901999859</v>
      </c>
      <c r="CV15" s="1415">
        <v>656.57499901999859</v>
      </c>
      <c r="CW15" s="1415">
        <v>654.03009902000042</v>
      </c>
      <c r="CX15" s="1415">
        <v>697.10580215000152</v>
      </c>
      <c r="CY15" s="1415">
        <v>701.41517633000183</v>
      </c>
      <c r="CZ15" s="1415">
        <v>760.99380193000002</v>
      </c>
      <c r="DA15" s="1415">
        <v>746.30348192999872</v>
      </c>
      <c r="DB15" s="1415">
        <v>760.93980192999993</v>
      </c>
      <c r="DC15" s="1415">
        <v>761.00880193000194</v>
      </c>
      <c r="DD15" s="1415">
        <v>777.22971474999952</v>
      </c>
      <c r="DE15" s="1415">
        <v>777.21471474999908</v>
      </c>
      <c r="DF15" s="1415">
        <v>775.51572893000082</v>
      </c>
      <c r="DG15" s="1415">
        <v>786.57281357000045</v>
      </c>
      <c r="DH15" s="1415">
        <v>786.57281356999965</v>
      </c>
      <c r="DI15" s="1415">
        <v>764.57281357000068</v>
      </c>
      <c r="DJ15" s="1415">
        <v>837.15649626999982</v>
      </c>
      <c r="DK15" s="1415">
        <v>892.59514620999846</v>
      </c>
      <c r="DL15" s="1415">
        <v>863.72530468999912</v>
      </c>
      <c r="DM15" s="1415">
        <v>862.2445715700004</v>
      </c>
      <c r="DN15" s="1415">
        <v>864.63739357000065</v>
      </c>
    </row>
    <row r="16" spans="1:118" ht="16.5" x14ac:dyDescent="0.3">
      <c r="A16" s="1408" t="s">
        <v>3475</v>
      </c>
      <c r="B16" s="1431">
        <v>0</v>
      </c>
      <c r="C16" s="1432">
        <v>0</v>
      </c>
      <c r="D16" s="1432">
        <v>0</v>
      </c>
      <c r="E16" s="1432">
        <v>0</v>
      </c>
      <c r="F16" s="1432">
        <v>0</v>
      </c>
      <c r="G16" s="1432">
        <v>0</v>
      </c>
      <c r="H16" s="1432">
        <v>0</v>
      </c>
      <c r="I16" s="1432">
        <v>0</v>
      </c>
      <c r="J16" s="1432">
        <v>0</v>
      </c>
      <c r="K16" s="1432">
        <v>0</v>
      </c>
      <c r="L16" s="1432">
        <v>0</v>
      </c>
      <c r="M16" s="1432">
        <v>0</v>
      </c>
      <c r="N16" s="1432">
        <v>0</v>
      </c>
      <c r="O16" s="1432">
        <v>0</v>
      </c>
      <c r="P16" s="1432">
        <v>0</v>
      </c>
      <c r="Q16" s="1432">
        <v>0</v>
      </c>
      <c r="R16" s="1432">
        <v>0</v>
      </c>
      <c r="S16" s="1432">
        <v>0</v>
      </c>
      <c r="T16" s="1432">
        <v>0</v>
      </c>
      <c r="U16" s="1432">
        <v>0</v>
      </c>
      <c r="V16" s="1432">
        <v>0</v>
      </c>
      <c r="W16" s="1432">
        <v>0</v>
      </c>
      <c r="X16" s="1432">
        <v>0</v>
      </c>
      <c r="Y16" s="1432">
        <v>0</v>
      </c>
      <c r="Z16" s="1432">
        <v>0</v>
      </c>
      <c r="AA16" s="1432">
        <v>0</v>
      </c>
      <c r="AB16" s="1432">
        <v>0</v>
      </c>
      <c r="AC16" s="1432">
        <v>0</v>
      </c>
      <c r="AD16" s="1432">
        <v>0</v>
      </c>
      <c r="AE16" s="1432">
        <v>0</v>
      </c>
      <c r="AF16" s="1432">
        <v>0</v>
      </c>
      <c r="AG16" s="1432">
        <v>0</v>
      </c>
      <c r="AH16" s="1432">
        <v>0</v>
      </c>
      <c r="AI16" s="1432">
        <v>0</v>
      </c>
      <c r="AJ16" s="1432">
        <v>0</v>
      </c>
      <c r="AK16" s="1432">
        <v>0</v>
      </c>
      <c r="AL16" s="1432">
        <v>0</v>
      </c>
      <c r="AM16" s="1432">
        <v>0</v>
      </c>
      <c r="AN16" s="1432">
        <v>0</v>
      </c>
      <c r="AO16" s="1432">
        <v>0</v>
      </c>
      <c r="AP16" s="1432">
        <v>0</v>
      </c>
      <c r="AQ16" s="1432">
        <v>0</v>
      </c>
      <c r="AR16" s="1432">
        <v>0</v>
      </c>
      <c r="AS16" s="1432">
        <v>0</v>
      </c>
      <c r="AT16" s="1432">
        <v>0</v>
      </c>
      <c r="AU16" s="1432">
        <v>0</v>
      </c>
      <c r="AV16" s="1432">
        <v>0</v>
      </c>
      <c r="AW16" s="1432">
        <v>0</v>
      </c>
      <c r="AX16" s="1411">
        <v>0</v>
      </c>
      <c r="AY16" s="1411">
        <v>0</v>
      </c>
      <c r="AZ16" s="1411">
        <v>0</v>
      </c>
      <c r="BA16" s="1411">
        <v>0</v>
      </c>
      <c r="BB16" s="1411">
        <v>0</v>
      </c>
      <c r="BC16" s="1411">
        <v>0</v>
      </c>
      <c r="BD16" s="1411">
        <v>0</v>
      </c>
      <c r="BE16" s="1411">
        <v>0</v>
      </c>
      <c r="BF16" s="1412">
        <v>0</v>
      </c>
      <c r="BG16" s="1412">
        <v>0</v>
      </c>
      <c r="BH16" s="1412">
        <v>0</v>
      </c>
      <c r="BI16" s="1412">
        <v>0</v>
      </c>
      <c r="BJ16" s="1412">
        <v>0</v>
      </c>
      <c r="BK16" s="1412">
        <v>0</v>
      </c>
      <c r="BL16" s="1412">
        <v>0</v>
      </c>
      <c r="BM16" s="1412">
        <v>0</v>
      </c>
      <c r="BN16" s="1412">
        <v>0</v>
      </c>
      <c r="BO16" s="1412">
        <v>0</v>
      </c>
      <c r="BP16" s="1412">
        <v>0</v>
      </c>
      <c r="BQ16" s="1412">
        <v>0</v>
      </c>
      <c r="BR16" s="1412">
        <v>0</v>
      </c>
      <c r="BS16" s="1412">
        <v>0</v>
      </c>
      <c r="BT16" s="1412">
        <v>0</v>
      </c>
      <c r="BU16" s="1412">
        <v>0</v>
      </c>
      <c r="BV16" s="1412">
        <v>0</v>
      </c>
      <c r="BW16" s="1412">
        <v>0</v>
      </c>
      <c r="BX16" s="1412">
        <v>0</v>
      </c>
      <c r="BY16" s="1413">
        <v>0</v>
      </c>
      <c r="BZ16" s="1414">
        <v>0</v>
      </c>
      <c r="CA16" s="1414">
        <v>0</v>
      </c>
      <c r="CB16" s="1414">
        <v>0</v>
      </c>
      <c r="CC16" s="1433">
        <v>1219.0999999999999</v>
      </c>
      <c r="CD16" s="1433">
        <v>1397</v>
      </c>
      <c r="CE16" s="1433">
        <v>1396</v>
      </c>
      <c r="CF16" s="1433">
        <v>2264</v>
      </c>
      <c r="CG16" s="1433">
        <v>2234</v>
      </c>
      <c r="CH16" s="1433">
        <v>1785</v>
      </c>
      <c r="CI16" s="1433">
        <v>1734</v>
      </c>
      <c r="CJ16" s="1434">
        <v>2123</v>
      </c>
      <c r="CK16" s="1434">
        <v>1897</v>
      </c>
      <c r="CL16" s="1434">
        <v>1438</v>
      </c>
      <c r="CM16" s="1434">
        <v>1918</v>
      </c>
      <c r="CN16" s="1434">
        <v>2139</v>
      </c>
      <c r="CO16" s="1415">
        <v>2397</v>
      </c>
      <c r="CP16" s="1415">
        <v>3097</v>
      </c>
      <c r="CQ16" s="1415">
        <v>3877.1078760999999</v>
      </c>
      <c r="CR16" s="1415">
        <v>4178.0000705000002</v>
      </c>
      <c r="CS16" s="1415">
        <v>0</v>
      </c>
      <c r="CT16" s="1415">
        <v>0</v>
      </c>
      <c r="CU16" s="1415">
        <v>0</v>
      </c>
      <c r="CV16" s="1415">
        <v>0</v>
      </c>
      <c r="CW16" s="1415">
        <v>0</v>
      </c>
      <c r="CX16" s="1415">
        <v>14.322710599999999</v>
      </c>
      <c r="CY16" s="1415">
        <v>40.7857561</v>
      </c>
      <c r="CZ16" s="1415">
        <v>40.094357799999997</v>
      </c>
      <c r="DA16" s="1415">
        <v>49.347673999999998</v>
      </c>
      <c r="DB16" s="1415">
        <v>0</v>
      </c>
      <c r="DC16" s="1415">
        <v>55.146943189999995</v>
      </c>
      <c r="DD16" s="1415">
        <v>79.958551260000007</v>
      </c>
      <c r="DE16" s="1415">
        <v>85.309603719999998</v>
      </c>
      <c r="DF16" s="1415">
        <v>82.563379999999995</v>
      </c>
      <c r="DG16" s="1415">
        <v>0</v>
      </c>
      <c r="DH16" s="1415">
        <v>0</v>
      </c>
      <c r="DI16" s="1415">
        <v>0</v>
      </c>
      <c r="DJ16" s="1415">
        <v>0</v>
      </c>
      <c r="DK16" s="1415">
        <v>0</v>
      </c>
      <c r="DL16" s="1415">
        <v>0</v>
      </c>
      <c r="DM16" s="1415">
        <v>0</v>
      </c>
      <c r="DN16" s="1415">
        <v>0</v>
      </c>
    </row>
    <row r="17" spans="1:118" ht="16.5" x14ac:dyDescent="0.3">
      <c r="A17" s="1408" t="s">
        <v>3476</v>
      </c>
      <c r="B17" s="1431">
        <v>174.68465315537588</v>
      </c>
      <c r="C17" s="1432">
        <v>138.83161136000064</v>
      </c>
      <c r="D17" s="1432">
        <v>166.05437092823649</v>
      </c>
      <c r="E17" s="1432">
        <v>184.09390129199969</v>
      </c>
      <c r="F17" s="1432">
        <v>214.51573574299965</v>
      </c>
      <c r="G17" s="1432">
        <v>152.83371287038995</v>
      </c>
      <c r="H17" s="1432">
        <v>183.68492711000061</v>
      </c>
      <c r="I17" s="1432">
        <v>97.722879887501534</v>
      </c>
      <c r="J17" s="1432">
        <v>78.951812543999964</v>
      </c>
      <c r="K17" s="1432">
        <v>106.59191788399994</v>
      </c>
      <c r="L17" s="1432">
        <v>129.06181087241649</v>
      </c>
      <c r="M17" s="1432">
        <v>138.63510564942897</v>
      </c>
      <c r="N17" s="1432">
        <v>174.03551509249951</v>
      </c>
      <c r="O17" s="1432">
        <v>138.81410591500051</v>
      </c>
      <c r="P17" s="1432">
        <v>166.94650340549961</v>
      </c>
      <c r="Q17" s="1432">
        <v>202.46809445749884</v>
      </c>
      <c r="R17" s="1432">
        <v>238.49052996700198</v>
      </c>
      <c r="S17" s="1432">
        <v>168.69020238549959</v>
      </c>
      <c r="T17" s="1432">
        <v>195.02616721850077</v>
      </c>
      <c r="U17" s="1432">
        <v>92.981908756502534</v>
      </c>
      <c r="V17" s="1432">
        <v>80.497340199501778</v>
      </c>
      <c r="W17" s="1432">
        <v>110.35300234900004</v>
      </c>
      <c r="X17" s="1432">
        <v>132.31135786501284</v>
      </c>
      <c r="Y17" s="1432">
        <v>154.90767153200554</v>
      </c>
      <c r="Z17" s="1432">
        <v>191.2673920019993</v>
      </c>
      <c r="AA17" s="1432">
        <v>134.18046513999943</v>
      </c>
      <c r="AB17" s="1432">
        <v>169.56187140749978</v>
      </c>
      <c r="AC17" s="1432">
        <v>204.00408966017156</v>
      </c>
      <c r="AD17" s="1432">
        <v>162.03582013999878</v>
      </c>
      <c r="AE17" s="1432">
        <v>181.02625737277651</v>
      </c>
      <c r="AF17" s="1432">
        <v>169.9038893095867</v>
      </c>
      <c r="AG17" s="1432">
        <v>186.86123331597574</v>
      </c>
      <c r="AH17" s="1432">
        <v>90.006159540000084</v>
      </c>
      <c r="AI17" s="1432">
        <v>102.00333708000016</v>
      </c>
      <c r="AJ17" s="1432">
        <v>150.19311207821463</v>
      </c>
      <c r="AK17" s="1432">
        <v>-216.06557044155002</v>
      </c>
      <c r="AL17" s="1432">
        <v>209.65880384789824</v>
      </c>
      <c r="AM17" s="1432">
        <v>150.29535886365224</v>
      </c>
      <c r="AN17" s="1432">
        <v>158.84471261826491</v>
      </c>
      <c r="AO17" s="1432">
        <v>194.65759772665669</v>
      </c>
      <c r="AP17" s="1432">
        <v>239.42893458454776</v>
      </c>
      <c r="AQ17" s="1432">
        <v>172.04503190000008</v>
      </c>
      <c r="AR17" s="1432">
        <v>169.00169310994983</v>
      </c>
      <c r="AS17" s="1432">
        <v>85.847129245998914</v>
      </c>
      <c r="AT17" s="1432">
        <v>70.68240364646995</v>
      </c>
      <c r="AU17" s="1432">
        <v>107.70849731405603</v>
      </c>
      <c r="AV17" s="1432">
        <v>134.06343513600004</v>
      </c>
      <c r="AW17" s="1432">
        <v>139.82272541743328</v>
      </c>
      <c r="AX17" s="1411">
        <v>165.65544617525006</v>
      </c>
      <c r="AY17" s="1411">
        <v>106.80229341558814</v>
      </c>
      <c r="AZ17" s="1411">
        <v>138.557794619622</v>
      </c>
      <c r="BA17" s="1411">
        <v>170.65712077381801</v>
      </c>
      <c r="BB17" s="1411">
        <v>202.02155803649973</v>
      </c>
      <c r="BC17" s="1411">
        <v>185.60365223580055</v>
      </c>
      <c r="BD17" s="1411">
        <v>213.32282774911232</v>
      </c>
      <c r="BE17" s="1411">
        <v>76.283308970000022</v>
      </c>
      <c r="BF17" s="1412">
        <v>110.54931157376718</v>
      </c>
      <c r="BG17" s="1412">
        <v>167.09030305206204</v>
      </c>
      <c r="BH17" s="1412">
        <v>164.47564709906888</v>
      </c>
      <c r="BI17" s="1412">
        <v>194.79945758999634</v>
      </c>
      <c r="BJ17" s="1412">
        <v>209.29435350919366</v>
      </c>
      <c r="BK17" s="1412">
        <v>248.62936686845492</v>
      </c>
      <c r="BL17" s="1412">
        <v>280.82475814068653</v>
      </c>
      <c r="BM17" s="1412">
        <v>291.21956197858856</v>
      </c>
      <c r="BN17" s="1412">
        <v>252.50854629277066</v>
      </c>
      <c r="BO17" s="1412">
        <v>283.36200757933454</v>
      </c>
      <c r="BP17" s="1412">
        <v>128.7036083100102</v>
      </c>
      <c r="BQ17" s="1412">
        <v>150.70864823000281</v>
      </c>
      <c r="BR17" s="1412">
        <v>180.80212667599844</v>
      </c>
      <c r="BS17" s="1412">
        <v>116.48133193643523</v>
      </c>
      <c r="BT17" s="1412">
        <v>137.1555063735546</v>
      </c>
      <c r="BU17" s="1412">
        <v>171.93324952029562</v>
      </c>
      <c r="BV17" s="1412">
        <v>208.82559758646107</v>
      </c>
      <c r="BW17" s="1412">
        <v>241.33477175041176</v>
      </c>
      <c r="BX17" s="1412">
        <v>268.03565540246035</v>
      </c>
      <c r="BY17" s="1413">
        <v>302.25995946770337</v>
      </c>
      <c r="BZ17" s="1414">
        <v>279.87000616121685</v>
      </c>
      <c r="CA17" s="1414">
        <v>312.43621396634239</v>
      </c>
      <c r="CB17" s="1414">
        <v>290.55729616229615</v>
      </c>
      <c r="CC17" s="1414">
        <v>328.83564994999995</v>
      </c>
      <c r="CD17" s="1414">
        <v>112.24536213999998</v>
      </c>
      <c r="CE17" s="1414">
        <v>-47.166363429999947</v>
      </c>
      <c r="CF17" s="1414">
        <v>-27.400076799999951</v>
      </c>
      <c r="CG17" s="1414">
        <v>14.091280479999901</v>
      </c>
      <c r="CH17" s="1414">
        <v>56.337394970000027</v>
      </c>
      <c r="CI17" s="1414">
        <v>95.774723420000072</v>
      </c>
      <c r="CJ17" s="1414">
        <v>127.6425096400001</v>
      </c>
      <c r="CK17" s="1414">
        <v>187.27607280000018</v>
      </c>
      <c r="CL17" s="1414">
        <v>111.43825767999982</v>
      </c>
      <c r="CM17" s="1414">
        <v>-154.39618263999986</v>
      </c>
      <c r="CN17" s="1414">
        <v>188.46717269000004</v>
      </c>
      <c r="CO17" s="1415">
        <v>197.17778993999988</v>
      </c>
      <c r="CP17" s="1415">
        <v>142.02343580000007</v>
      </c>
      <c r="CQ17" s="1415">
        <v>181.30471326000011</v>
      </c>
      <c r="CR17" s="1415">
        <v>244.12778694999992</v>
      </c>
      <c r="CS17" s="1415">
        <v>100.17190537</v>
      </c>
      <c r="CT17" s="1415">
        <v>109.33319537999988</v>
      </c>
      <c r="CU17" s="1415">
        <v>106.17590707999993</v>
      </c>
      <c r="CV17" s="1415">
        <v>105.82817207999993</v>
      </c>
      <c r="CW17" s="1415">
        <v>106.61301096000004</v>
      </c>
      <c r="CX17" s="1415">
        <v>79.683708969999998</v>
      </c>
      <c r="CY17" s="1415">
        <v>107.73703015000001</v>
      </c>
      <c r="CZ17" s="1415">
        <v>37.959577990000007</v>
      </c>
      <c r="DA17" s="1415">
        <v>67.458603179999955</v>
      </c>
      <c r="DB17" s="1415">
        <v>71.227789820000055</v>
      </c>
      <c r="DC17" s="1415">
        <v>78.154069740000011</v>
      </c>
      <c r="DD17" s="1415">
        <v>99.880736480000024</v>
      </c>
      <c r="DE17" s="1415">
        <v>115.45730788000012</v>
      </c>
      <c r="DF17" s="1415">
        <v>108.49021367999983</v>
      </c>
      <c r="DG17" s="1415">
        <v>125.38755776999975</v>
      </c>
      <c r="DH17" s="1415">
        <v>139.48289299999999</v>
      </c>
      <c r="DI17" s="1415">
        <v>156.57536396000003</v>
      </c>
      <c r="DJ17" s="1415">
        <v>99.070005140000021</v>
      </c>
      <c r="DK17" s="1415">
        <v>59.691348139999988</v>
      </c>
      <c r="DL17" s="1415">
        <v>63.054055349999963</v>
      </c>
      <c r="DM17" s="1415">
        <v>85.045975200000044</v>
      </c>
      <c r="DN17" s="1415">
        <v>81.389450699999813</v>
      </c>
    </row>
    <row r="18" spans="1:118" ht="16.5" x14ac:dyDescent="0.3">
      <c r="A18" s="1408" t="s">
        <v>3477</v>
      </c>
      <c r="B18" s="1431">
        <v>14673.987694020007</v>
      </c>
      <c r="C18" s="1432">
        <v>15022.280191680002</v>
      </c>
      <c r="D18" s="1432">
        <v>14950.51709168</v>
      </c>
      <c r="E18" s="1432">
        <v>12226.293971069999</v>
      </c>
      <c r="F18" s="1432">
        <v>11892.032891719997</v>
      </c>
      <c r="G18" s="1432">
        <v>12056.502985439998</v>
      </c>
      <c r="H18" s="1432">
        <v>12136.8419505</v>
      </c>
      <c r="I18" s="1432">
        <v>12195.952606729999</v>
      </c>
      <c r="J18" s="1432">
        <v>12297.28802287</v>
      </c>
      <c r="K18" s="1432">
        <v>12244.178058209996</v>
      </c>
      <c r="L18" s="1432">
        <v>12481.682409219993</v>
      </c>
      <c r="M18" s="1432">
        <v>12805.170594069996</v>
      </c>
      <c r="N18" s="1432">
        <v>12881.226528809995</v>
      </c>
      <c r="O18" s="1432">
        <v>13034.154719470002</v>
      </c>
      <c r="P18" s="1432">
        <v>12777.125437519997</v>
      </c>
      <c r="Q18" s="1432">
        <v>12855.538266410002</v>
      </c>
      <c r="R18" s="1432">
        <v>12936.980305380001</v>
      </c>
      <c r="S18" s="1432">
        <v>12753.110069369999</v>
      </c>
      <c r="T18" s="1432">
        <v>12769.440596630004</v>
      </c>
      <c r="U18" s="1432">
        <v>12859.20819573</v>
      </c>
      <c r="V18" s="1432">
        <v>12841.551802059997</v>
      </c>
      <c r="W18" s="1432">
        <v>12847.820847959993</v>
      </c>
      <c r="X18" s="1432">
        <v>12681.677415169997</v>
      </c>
      <c r="Y18" s="1432">
        <v>12598.589176169999</v>
      </c>
      <c r="Z18" s="1432">
        <v>12606.652558670003</v>
      </c>
      <c r="AA18" s="1432">
        <v>12516.867773700002</v>
      </c>
      <c r="AB18" s="1432">
        <v>12728.165184020003</v>
      </c>
      <c r="AC18" s="1432">
        <v>12619.011896249995</v>
      </c>
      <c r="AD18" s="1432">
        <v>12670.801787809994</v>
      </c>
      <c r="AE18" s="1432">
        <v>12746.752611029999</v>
      </c>
      <c r="AF18" s="1432">
        <v>12640.080890633646</v>
      </c>
      <c r="AG18" s="1432">
        <v>12886.816174719101</v>
      </c>
      <c r="AH18" s="1432">
        <v>12980.330780480786</v>
      </c>
      <c r="AI18" s="1432">
        <v>12986.737583169997</v>
      </c>
      <c r="AJ18" s="1432">
        <v>13046.342853210004</v>
      </c>
      <c r="AK18" s="1432">
        <v>12912.732273344805</v>
      </c>
      <c r="AL18" s="1432">
        <v>12792.471171226414</v>
      </c>
      <c r="AM18" s="1432">
        <v>12875.36210425326</v>
      </c>
      <c r="AN18" s="1432">
        <v>13219.451940166635</v>
      </c>
      <c r="AO18" s="1432">
        <v>13105.709520297352</v>
      </c>
      <c r="AP18" s="1432">
        <v>13265.866946603664</v>
      </c>
      <c r="AQ18" s="1432">
        <v>13048.951064894271</v>
      </c>
      <c r="AR18" s="1432">
        <v>12982.570250911642</v>
      </c>
      <c r="AS18" s="1432">
        <v>13009.324764056431</v>
      </c>
      <c r="AT18" s="1432">
        <v>13221.405926468185</v>
      </c>
      <c r="AU18" s="1432">
        <v>13242.494205370045</v>
      </c>
      <c r="AV18" s="1432">
        <v>13263.809498084305</v>
      </c>
      <c r="AW18" s="1432">
        <v>13256.534100927116</v>
      </c>
      <c r="AX18" s="1411">
        <v>13256.360152814792</v>
      </c>
      <c r="AY18" s="1411">
        <v>13288.908411514871</v>
      </c>
      <c r="AZ18" s="1411">
        <v>16875.40673020258</v>
      </c>
      <c r="BA18" s="1411">
        <v>16765.248431349995</v>
      </c>
      <c r="BB18" s="1411">
        <v>17137.679123249982</v>
      </c>
      <c r="BC18" s="1411">
        <v>17376.099993186908</v>
      </c>
      <c r="BD18" s="1411">
        <v>17428.407302862764</v>
      </c>
      <c r="BE18" s="1411">
        <v>17738.381566440814</v>
      </c>
      <c r="BF18" s="1412">
        <v>17946.484293900001</v>
      </c>
      <c r="BG18" s="1412">
        <v>18285.0117527652</v>
      </c>
      <c r="BH18" s="1412">
        <v>18783.867083362984</v>
      </c>
      <c r="BI18" s="1412">
        <v>18611.171095912996</v>
      </c>
      <c r="BJ18" s="1412">
        <v>18739.13105871269</v>
      </c>
      <c r="BK18" s="1412">
        <v>18979.902545366847</v>
      </c>
      <c r="BL18" s="1412">
        <v>19422.48212747624</v>
      </c>
      <c r="BM18" s="1412">
        <v>19255.956116455152</v>
      </c>
      <c r="BN18" s="1412">
        <v>19478.635069266849</v>
      </c>
      <c r="BO18" s="1412">
        <v>19654.114805928912</v>
      </c>
      <c r="BP18" s="1412">
        <v>19720.579716469994</v>
      </c>
      <c r="BQ18" s="1412">
        <v>19595.554687976426</v>
      </c>
      <c r="BR18" s="1412">
        <v>19595.345502093642</v>
      </c>
      <c r="BS18" s="1412">
        <v>19698.614263014544</v>
      </c>
      <c r="BT18" s="1412">
        <v>20097.099789499138</v>
      </c>
      <c r="BU18" s="1412">
        <v>20015.516292392971</v>
      </c>
      <c r="BV18" s="1412">
        <v>20067.93109543555</v>
      </c>
      <c r="BW18" s="1412">
        <v>19791.407510068606</v>
      </c>
      <c r="BX18" s="1412">
        <v>19737.624061193732</v>
      </c>
      <c r="BY18" s="1413">
        <v>19616.509121218231</v>
      </c>
      <c r="BZ18" s="1414">
        <v>19714.675410455322</v>
      </c>
      <c r="CA18" s="1414">
        <v>19501.64549568266</v>
      </c>
      <c r="CB18" s="1414">
        <v>18986.31109443316</v>
      </c>
      <c r="CC18" s="1414">
        <v>18134.248618940008</v>
      </c>
      <c r="CD18" s="1414">
        <v>18069.70585432</v>
      </c>
      <c r="CE18" s="1414">
        <v>18233.509130710005</v>
      </c>
      <c r="CF18" s="1414">
        <v>18005.402947099996</v>
      </c>
      <c r="CG18" s="1414">
        <v>17996.918063909998</v>
      </c>
      <c r="CH18" s="1414">
        <v>18539.59464512</v>
      </c>
      <c r="CI18" s="1414">
        <v>19934.907353239996</v>
      </c>
      <c r="CJ18" s="1414">
        <v>17377.186205500006</v>
      </c>
      <c r="CK18" s="1414">
        <v>18068.048031860002</v>
      </c>
      <c r="CL18" s="1414">
        <v>18628.192461040002</v>
      </c>
      <c r="CM18" s="1414">
        <v>18191.71929325</v>
      </c>
      <c r="CN18" s="1414">
        <v>18196.297847480004</v>
      </c>
      <c r="CO18" s="1415">
        <v>17754.194019840004</v>
      </c>
      <c r="CP18" s="1415">
        <v>17442.81957163</v>
      </c>
      <c r="CQ18" s="1415">
        <v>17112.736399590001</v>
      </c>
      <c r="CR18" s="1415">
        <v>17392.291893730002</v>
      </c>
      <c r="CS18" s="1415">
        <v>10472.794021310001</v>
      </c>
      <c r="CT18" s="1415">
        <v>10571.531087239993</v>
      </c>
      <c r="CU18" s="1415">
        <v>10402.904414350001</v>
      </c>
      <c r="CV18" s="1415">
        <v>10320.10921373</v>
      </c>
      <c r="CW18" s="1415">
        <v>10310.399606170002</v>
      </c>
      <c r="CX18" s="1415">
        <v>10114.099764160008</v>
      </c>
      <c r="CY18" s="1415">
        <v>10028.465335939994</v>
      </c>
      <c r="CZ18" s="1415">
        <v>10052.468762219998</v>
      </c>
      <c r="DA18" s="1415">
        <v>9988.6774175499995</v>
      </c>
      <c r="DB18" s="1415">
        <v>10108.67275184</v>
      </c>
      <c r="DC18" s="1415">
        <v>9505.9741238099941</v>
      </c>
      <c r="DD18" s="1415">
        <v>9507.5303157099952</v>
      </c>
      <c r="DE18" s="1415">
        <v>9538.6086657800097</v>
      </c>
      <c r="DF18" s="1415">
        <v>9399.0016920499984</v>
      </c>
      <c r="DG18" s="1415">
        <v>9590.4538876200022</v>
      </c>
      <c r="DH18" s="1415">
        <v>9578.1975383799982</v>
      </c>
      <c r="DI18" s="1415">
        <v>9458.932866060004</v>
      </c>
      <c r="DJ18" s="1415">
        <v>9582.1285942500017</v>
      </c>
      <c r="DK18" s="1415">
        <v>9634.20901108</v>
      </c>
      <c r="DL18" s="1415">
        <v>9699.3061282600029</v>
      </c>
      <c r="DM18" s="1415">
        <v>9923.3525450100005</v>
      </c>
      <c r="DN18" s="1415">
        <v>9887.1031229899982</v>
      </c>
    </row>
    <row r="19" spans="1:118" ht="16.5" x14ac:dyDescent="0.3">
      <c r="A19" s="1435" t="s">
        <v>3478</v>
      </c>
      <c r="B19" s="1436">
        <v>14551.555964250007</v>
      </c>
      <c r="C19" s="1437">
        <v>14902.643488680002</v>
      </c>
      <c r="D19" s="1437">
        <v>14831.144394680001</v>
      </c>
      <c r="E19" s="1437">
        <v>12109.832539069999</v>
      </c>
      <c r="F19" s="1437">
        <v>11778.019082239998</v>
      </c>
      <c r="G19" s="1437">
        <v>11949.233858439999</v>
      </c>
      <c r="H19" s="1437">
        <v>12026.675456499999</v>
      </c>
      <c r="I19" s="1437">
        <v>12076.429211659999</v>
      </c>
      <c r="J19" s="1437">
        <v>12177.216458729999</v>
      </c>
      <c r="K19" s="1437">
        <v>12127.075089559998</v>
      </c>
      <c r="L19" s="1437">
        <v>12370.895662509995</v>
      </c>
      <c r="M19" s="1437">
        <v>12696.615796389995</v>
      </c>
      <c r="N19" s="1437">
        <v>12774.912824429997</v>
      </c>
      <c r="O19" s="1437">
        <v>12930.049730080002</v>
      </c>
      <c r="P19" s="1437">
        <v>12675.321549519997</v>
      </c>
      <c r="Q19" s="1437">
        <v>12755.96350263</v>
      </c>
      <c r="R19" s="1437">
        <v>12794.52027936</v>
      </c>
      <c r="S19" s="1437">
        <v>12588.450738419999</v>
      </c>
      <c r="T19" s="1437">
        <v>12593.328752050003</v>
      </c>
      <c r="U19" s="1437">
        <v>12687.318257049999</v>
      </c>
      <c r="V19" s="1437">
        <v>12673.612646059997</v>
      </c>
      <c r="W19" s="1437">
        <v>12678.074341059993</v>
      </c>
      <c r="X19" s="1437">
        <v>12495.064819719997</v>
      </c>
      <c r="Y19" s="1437">
        <v>12416.832218329999</v>
      </c>
      <c r="Z19" s="1437">
        <v>12416.327303240001</v>
      </c>
      <c r="AA19" s="1437">
        <v>12398.51194604</v>
      </c>
      <c r="AB19" s="1437">
        <v>12612.756203890003</v>
      </c>
      <c r="AC19" s="1437">
        <v>12506.284809149995</v>
      </c>
      <c r="AD19" s="1437">
        <v>12560.846690849994</v>
      </c>
      <c r="AE19" s="1437">
        <v>12619.01920137</v>
      </c>
      <c r="AF19" s="1437">
        <v>12515.133505893646</v>
      </c>
      <c r="AG19" s="1437">
        <v>12762.893653859101</v>
      </c>
      <c r="AH19" s="1437">
        <v>12856.408259620786</v>
      </c>
      <c r="AI19" s="1437">
        <v>12846.057671599998</v>
      </c>
      <c r="AJ19" s="1437">
        <v>12898.127239020005</v>
      </c>
      <c r="AK19" s="1437">
        <v>12775.631758314805</v>
      </c>
      <c r="AL19" s="1437">
        <v>12655.370656226414</v>
      </c>
      <c r="AM19" s="1437">
        <v>12738.261589223259</v>
      </c>
      <c r="AN19" s="1437">
        <v>13043.080241426636</v>
      </c>
      <c r="AO19" s="1437">
        <v>12932.628574297352</v>
      </c>
      <c r="AP19" s="1437">
        <v>13100.456734923664</v>
      </c>
      <c r="AQ19" s="1432">
        <v>12861.953987354271</v>
      </c>
      <c r="AR19" s="1432">
        <v>12802.991847871643</v>
      </c>
      <c r="AS19" s="1432">
        <v>12833.000492556432</v>
      </c>
      <c r="AT19" s="1432">
        <v>13047.897504268185</v>
      </c>
      <c r="AU19" s="1432">
        <v>13076.869333600045</v>
      </c>
      <c r="AV19" s="1437">
        <v>13101.419448314304</v>
      </c>
      <c r="AW19" s="1437">
        <v>13095.686274477115</v>
      </c>
      <c r="AX19" s="1438">
        <v>13103.118408104794</v>
      </c>
      <c r="AY19" s="1438">
        <v>13138.767070704873</v>
      </c>
      <c r="AZ19" s="1438">
        <v>13196.305067102581</v>
      </c>
      <c r="BA19" s="1438">
        <v>13080.319003549996</v>
      </c>
      <c r="BB19" s="1438">
        <v>13466.830935869984</v>
      </c>
      <c r="BC19" s="1438">
        <v>13642.682349716908</v>
      </c>
      <c r="BD19" s="1438">
        <v>13753.828811512767</v>
      </c>
      <c r="BE19" s="1438">
        <v>13796.306534330814</v>
      </c>
      <c r="BF19" s="1439">
        <v>13970.039204050003</v>
      </c>
      <c r="BG19" s="1439">
        <v>14043.5684854552</v>
      </c>
      <c r="BH19" s="1439">
        <v>14093.767107802982</v>
      </c>
      <c r="BI19" s="1439">
        <v>14063.318879082992</v>
      </c>
      <c r="BJ19" s="1439">
        <v>14080.719229781658</v>
      </c>
      <c r="BK19" s="1439">
        <v>14267.990155636848</v>
      </c>
      <c r="BL19" s="1439">
        <v>14401.093353559501</v>
      </c>
      <c r="BM19" s="1439">
        <v>14153.43733946051</v>
      </c>
      <c r="BN19" s="1439">
        <v>14361.434246488636</v>
      </c>
      <c r="BO19" s="1439">
        <v>14493.219530117947</v>
      </c>
      <c r="BP19" s="1439">
        <v>14508.222435969994</v>
      </c>
      <c r="BQ19" s="1439">
        <v>14492.574901636444</v>
      </c>
      <c r="BR19" s="1439">
        <v>14480.520392113644</v>
      </c>
      <c r="BS19" s="1439">
        <v>14603.007379394547</v>
      </c>
      <c r="BT19" s="1439">
        <v>14622.110016742759</v>
      </c>
      <c r="BU19" s="1439">
        <v>14647.56082974289</v>
      </c>
      <c r="BV19" s="1439">
        <v>14524.018021467758</v>
      </c>
      <c r="BW19" s="1439">
        <v>14293.914609431813</v>
      </c>
      <c r="BX19" s="1439">
        <v>14104.649268106255</v>
      </c>
      <c r="BY19" s="1440">
        <v>13914.33140980873</v>
      </c>
      <c r="BZ19" s="1441">
        <v>13655.45052684982</v>
      </c>
      <c r="CA19" s="1441">
        <v>13570.384336272658</v>
      </c>
      <c r="CB19" s="1441">
        <v>13315.642535143157</v>
      </c>
      <c r="CC19" s="1441">
        <v>13540.276955940006</v>
      </c>
      <c r="CD19" s="1441">
        <v>13497.6459593</v>
      </c>
      <c r="CE19" s="1441">
        <v>13439.656781300004</v>
      </c>
      <c r="CF19" s="1441">
        <v>13496.106846619996</v>
      </c>
      <c r="CG19" s="1441">
        <v>13232.221416189996</v>
      </c>
      <c r="CH19" s="1441">
        <v>13087.630669079997</v>
      </c>
      <c r="CI19" s="1441">
        <v>12884.829017889999</v>
      </c>
      <c r="CJ19" s="1441">
        <v>10057.531552380005</v>
      </c>
      <c r="CK19" s="1441">
        <v>10049.96511714</v>
      </c>
      <c r="CL19" s="1441">
        <v>10230.350620600002</v>
      </c>
      <c r="CM19" s="1441">
        <v>10236.641656669999</v>
      </c>
      <c r="CN19" s="1441">
        <v>10208.519348650001</v>
      </c>
      <c r="CO19" s="1442">
        <v>10233.664571470004</v>
      </c>
      <c r="CP19" s="1442">
        <v>10312.852694499999</v>
      </c>
      <c r="CQ19" s="1442">
        <v>10311.262601639999</v>
      </c>
      <c r="CR19" s="1442">
        <v>10402.329297860004</v>
      </c>
      <c r="CS19" s="1442">
        <v>10472.794021310001</v>
      </c>
      <c r="CT19" s="1442">
        <v>10571.531087239993</v>
      </c>
      <c r="CU19" s="1442">
        <v>10402.904414350001</v>
      </c>
      <c r="CV19" s="1442">
        <v>10319.49421373</v>
      </c>
      <c r="CW19" s="1442">
        <v>10309.784606170002</v>
      </c>
      <c r="CX19" s="1442">
        <v>10114.099764160008</v>
      </c>
      <c r="CY19" s="1442">
        <v>10028.465335939994</v>
      </c>
      <c r="CZ19" s="1442">
        <v>10052.468762219998</v>
      </c>
      <c r="DA19" s="1442">
        <v>9988.6774175499995</v>
      </c>
      <c r="DB19" s="1442">
        <v>10057.25084864</v>
      </c>
      <c r="DC19" s="1442">
        <v>9505.9741238099941</v>
      </c>
      <c r="DD19" s="1442">
        <v>9507.5303157099952</v>
      </c>
      <c r="DE19" s="1442">
        <v>9538.6086657800097</v>
      </c>
      <c r="DF19" s="1442">
        <v>9399.0016920499984</v>
      </c>
      <c r="DG19" s="1442">
        <v>9505.0825623900037</v>
      </c>
      <c r="DH19" s="1442">
        <v>9489.4891785899963</v>
      </c>
      <c r="DI19" s="1442">
        <v>9360.5100836600031</v>
      </c>
      <c r="DJ19" s="1442">
        <v>9485.5549379900021</v>
      </c>
      <c r="DK19" s="1442">
        <v>9514.4868477500004</v>
      </c>
      <c r="DL19" s="1442">
        <v>9580.1091774700017</v>
      </c>
      <c r="DM19" s="1442">
        <v>9806.0339125200007</v>
      </c>
      <c r="DN19" s="1442">
        <v>9796.6651381899992</v>
      </c>
    </row>
    <row r="20" spans="1:118" ht="16.5" x14ac:dyDescent="0.3">
      <c r="A20" s="1408" t="s">
        <v>3479</v>
      </c>
      <c r="B20" s="1431">
        <v>1816.2484834300003</v>
      </c>
      <c r="C20" s="1432">
        <v>1871.3934472400003</v>
      </c>
      <c r="D20" s="1432">
        <v>1823.9683416599994</v>
      </c>
      <c r="E20" s="1432">
        <v>1415.7926568399998</v>
      </c>
      <c r="F20" s="1432">
        <v>1740.0558439700003</v>
      </c>
      <c r="G20" s="1432">
        <v>1573.7345048299999</v>
      </c>
      <c r="H20" s="1432">
        <v>1401.1215261600003</v>
      </c>
      <c r="I20" s="1432">
        <v>1583.2044379400002</v>
      </c>
      <c r="J20" s="1432">
        <v>1385.15929467</v>
      </c>
      <c r="K20" s="1432">
        <v>1459.4611832399996</v>
      </c>
      <c r="L20" s="1432">
        <v>1770.0614025900002</v>
      </c>
      <c r="M20" s="1432">
        <v>1850.4168175099996</v>
      </c>
      <c r="N20" s="1432">
        <v>1810.5282499099999</v>
      </c>
      <c r="O20" s="1432">
        <v>1949.0623081799997</v>
      </c>
      <c r="P20" s="1432">
        <v>1804.3358888600001</v>
      </c>
      <c r="Q20" s="1432">
        <v>1640.3018918900004</v>
      </c>
      <c r="R20" s="1432">
        <v>1865.9683750199999</v>
      </c>
      <c r="S20" s="1432">
        <v>1545.2656388999997</v>
      </c>
      <c r="T20" s="1432">
        <v>1910.7907514600001</v>
      </c>
      <c r="U20" s="1432">
        <v>2070.54935471</v>
      </c>
      <c r="V20" s="1432">
        <v>2120.6724401199999</v>
      </c>
      <c r="W20" s="1432">
        <v>2192.7014391800003</v>
      </c>
      <c r="X20" s="1432">
        <v>2396.9668014700001</v>
      </c>
      <c r="Y20" s="1432">
        <v>2595.5052623199995</v>
      </c>
      <c r="Z20" s="1432">
        <v>2580.2813334799998</v>
      </c>
      <c r="AA20" s="1432">
        <v>2899.7717887999997</v>
      </c>
      <c r="AB20" s="1432">
        <v>2793.1222935299993</v>
      </c>
      <c r="AC20" s="1432">
        <v>2960.8303499099993</v>
      </c>
      <c r="AD20" s="1432">
        <v>3078.3956087700003</v>
      </c>
      <c r="AE20" s="1432">
        <v>3025.6830691499995</v>
      </c>
      <c r="AF20" s="1432">
        <v>3254.0411064189998</v>
      </c>
      <c r="AG20" s="1432">
        <v>3301.8126503000003</v>
      </c>
      <c r="AH20" s="1432">
        <v>3477.2955768400002</v>
      </c>
      <c r="AI20" s="1432">
        <v>3575.1337587800008</v>
      </c>
      <c r="AJ20" s="1432">
        <v>3625.4098094999999</v>
      </c>
      <c r="AK20" s="1432">
        <v>3451.3163360500002</v>
      </c>
      <c r="AL20" s="1432">
        <v>4002.4317127300001</v>
      </c>
      <c r="AM20" s="1432">
        <v>4099.3227502899999</v>
      </c>
      <c r="AN20" s="1432">
        <v>3668.6098897894985</v>
      </c>
      <c r="AO20" s="1432">
        <v>3559.3600213699997</v>
      </c>
      <c r="AP20" s="1432">
        <v>3687.7407699099999</v>
      </c>
      <c r="AQ20" s="1432">
        <v>3517.0215815446663</v>
      </c>
      <c r="AR20" s="1432">
        <v>3661.6867347200005</v>
      </c>
      <c r="AS20" s="1432">
        <v>4000.0865004936004</v>
      </c>
      <c r="AT20" s="1432">
        <v>3541.0446523508986</v>
      </c>
      <c r="AU20" s="1432">
        <v>3606.1145415144665</v>
      </c>
      <c r="AV20" s="1432">
        <v>3835.5236469627248</v>
      </c>
      <c r="AW20" s="1432">
        <v>4389.8431062571372</v>
      </c>
      <c r="AX20" s="1411">
        <v>4365.9022720600005</v>
      </c>
      <c r="AY20" s="1411">
        <v>4434.2311773900001</v>
      </c>
      <c r="AZ20" s="1411">
        <v>1023.4398458400002</v>
      </c>
      <c r="BA20" s="1411">
        <v>974.06662237</v>
      </c>
      <c r="BB20" s="1411">
        <v>933.80490799000006</v>
      </c>
      <c r="BC20" s="1411">
        <v>946.5549568199998</v>
      </c>
      <c r="BD20" s="1411">
        <v>942.84598686999993</v>
      </c>
      <c r="BE20" s="1411">
        <v>803.54577884999992</v>
      </c>
      <c r="BF20" s="1412">
        <v>847.59292643000026</v>
      </c>
      <c r="BG20" s="1412">
        <v>843.35158961000013</v>
      </c>
      <c r="BH20" s="1412">
        <v>869.21577429999991</v>
      </c>
      <c r="BI20" s="1412">
        <v>928.78164730000015</v>
      </c>
      <c r="BJ20" s="1412">
        <v>805.91581670999994</v>
      </c>
      <c r="BK20" s="1412">
        <v>772.23062445999994</v>
      </c>
      <c r="BL20" s="1412">
        <v>232.99213406999993</v>
      </c>
      <c r="BM20" s="1412">
        <v>351.58679354000009</v>
      </c>
      <c r="BN20" s="1412">
        <v>124.15683064000005</v>
      </c>
      <c r="BO20" s="1412">
        <v>114.48455827000009</v>
      </c>
      <c r="BP20" s="1412">
        <v>174.86522035000007</v>
      </c>
      <c r="BQ20" s="1412">
        <v>247.86141871999985</v>
      </c>
      <c r="BR20" s="1412">
        <v>85.678532419999954</v>
      </c>
      <c r="BS20" s="1412">
        <v>225.11379834999997</v>
      </c>
      <c r="BT20" s="1412">
        <v>183.21921305000001</v>
      </c>
      <c r="BU20" s="1412">
        <v>160.13195795999991</v>
      </c>
      <c r="BV20" s="1412">
        <v>60.235424429999945</v>
      </c>
      <c r="BW20" s="1412">
        <v>214.33766721000001</v>
      </c>
      <c r="BX20" s="1412">
        <v>55.77295925</v>
      </c>
      <c r="BY20" s="1413">
        <v>181.95448250999999</v>
      </c>
      <c r="BZ20" s="1414">
        <v>52.407413439999999</v>
      </c>
      <c r="CA20" s="1414">
        <v>0</v>
      </c>
      <c r="CB20" s="1414">
        <v>465.06986664000004</v>
      </c>
      <c r="CC20" s="1414">
        <v>295.25656327000047</v>
      </c>
      <c r="CD20" s="1414">
        <v>323.15296814999959</v>
      </c>
      <c r="CE20" s="1414">
        <v>416.67540065999987</v>
      </c>
      <c r="CF20" s="1414">
        <v>400.23098097000025</v>
      </c>
      <c r="CG20" s="1414">
        <v>307.44968061999987</v>
      </c>
      <c r="CH20" s="1414">
        <v>303.98506186999987</v>
      </c>
      <c r="CI20" s="1414">
        <v>800.43821095999817</v>
      </c>
      <c r="CJ20" s="1414">
        <v>912.24071331000039</v>
      </c>
      <c r="CK20" s="1414">
        <v>937.28445207000061</v>
      </c>
      <c r="CL20" s="1414">
        <v>897.94564272999855</v>
      </c>
      <c r="CM20" s="1414">
        <v>910.73430867000195</v>
      </c>
      <c r="CN20" s="1414">
        <v>901.81463099999996</v>
      </c>
      <c r="CO20" s="1415">
        <v>893.1705803699989</v>
      </c>
      <c r="CP20" s="1415">
        <v>853.27631388000009</v>
      </c>
      <c r="CQ20" s="1415">
        <v>694.74676272999955</v>
      </c>
      <c r="CR20" s="1415">
        <v>27.976828530000688</v>
      </c>
      <c r="CS20" s="1415">
        <v>78.435644409999966</v>
      </c>
      <c r="CT20" s="1415">
        <v>77.000799870000009</v>
      </c>
      <c r="CU20" s="1415">
        <v>76.893432389999987</v>
      </c>
      <c r="CV20" s="1415">
        <v>48.992732360000012</v>
      </c>
      <c r="CW20" s="1415">
        <v>45.820342389999986</v>
      </c>
      <c r="CX20" s="1415">
        <v>44.174074910000087</v>
      </c>
      <c r="CY20" s="1415">
        <v>41.597661110000011</v>
      </c>
      <c r="CZ20" s="1415">
        <v>38.388861030000093</v>
      </c>
      <c r="DA20" s="1415">
        <v>41.387002429999946</v>
      </c>
      <c r="DB20" s="1415">
        <v>35.899933120000007</v>
      </c>
      <c r="DC20" s="1415">
        <v>166.37858211000002</v>
      </c>
      <c r="DD20" s="1415">
        <v>155.11149161999995</v>
      </c>
      <c r="DE20" s="1415">
        <v>139.53297325000005</v>
      </c>
      <c r="DF20" s="1415">
        <v>167.46980770999997</v>
      </c>
      <c r="DG20" s="1415">
        <v>162.15675029000002</v>
      </c>
      <c r="DH20" s="1415">
        <v>31.170513950000046</v>
      </c>
      <c r="DI20" s="1415">
        <v>129.56919865000003</v>
      </c>
      <c r="DJ20" s="1415">
        <v>71.592963070000053</v>
      </c>
      <c r="DK20" s="1415">
        <v>73.210562809999999</v>
      </c>
      <c r="DL20" s="1415">
        <v>101.16260649000002</v>
      </c>
      <c r="DM20" s="1415">
        <v>70.117100459999975</v>
      </c>
      <c r="DN20" s="1415">
        <v>28.78521128999996</v>
      </c>
    </row>
    <row r="21" spans="1:118" ht="16.5" x14ac:dyDescent="0.3">
      <c r="A21" s="1408" t="s">
        <v>3480</v>
      </c>
      <c r="B21" s="1431">
        <v>1799.8046994554986</v>
      </c>
      <c r="C21" s="1432">
        <v>1864.2528078224993</v>
      </c>
      <c r="D21" s="1432">
        <v>1862.2082661299992</v>
      </c>
      <c r="E21" s="1432">
        <v>1692.4265391454996</v>
      </c>
      <c r="F21" s="1432">
        <v>1644.0326673576606</v>
      </c>
      <c r="G21" s="1432">
        <v>1693.4282335971793</v>
      </c>
      <c r="H21" s="1432">
        <v>1631.4195957471791</v>
      </c>
      <c r="I21" s="1432">
        <v>1687.3481527838196</v>
      </c>
      <c r="J21" s="1432">
        <v>1692.2598568708188</v>
      </c>
      <c r="K21" s="1432">
        <v>1793.6647095710955</v>
      </c>
      <c r="L21" s="1432">
        <v>1945.7059241178026</v>
      </c>
      <c r="M21" s="1432">
        <v>1583.2489452885827</v>
      </c>
      <c r="N21" s="1432">
        <v>1660.603190898051</v>
      </c>
      <c r="O21" s="1432">
        <v>1645.0158121701809</v>
      </c>
      <c r="P21" s="1432">
        <v>1652.0760039620964</v>
      </c>
      <c r="Q21" s="1432">
        <v>1744.851146639181</v>
      </c>
      <c r="R21" s="1432">
        <v>1818.4800479889018</v>
      </c>
      <c r="S21" s="1432">
        <v>1950.424325898819</v>
      </c>
      <c r="T21" s="1432">
        <v>2092.7155430588191</v>
      </c>
      <c r="U21" s="1432">
        <v>2064.1435028648857</v>
      </c>
      <c r="V21" s="1432">
        <v>1880.2096480220112</v>
      </c>
      <c r="W21" s="1432">
        <v>1926.9139964014933</v>
      </c>
      <c r="X21" s="1432">
        <v>2218.7168944220116</v>
      </c>
      <c r="Y21" s="1432">
        <v>1985.5904765195039</v>
      </c>
      <c r="Z21" s="1432">
        <v>1972.2507203140117</v>
      </c>
      <c r="AA21" s="1432">
        <v>1927.9445168920113</v>
      </c>
      <c r="AB21" s="1432">
        <v>1901.7674149797515</v>
      </c>
      <c r="AC21" s="1432">
        <v>1886.8805592166605</v>
      </c>
      <c r="AD21" s="1432">
        <v>1921.0224354300935</v>
      </c>
      <c r="AE21" s="1432">
        <v>1964.920014049894</v>
      </c>
      <c r="AF21" s="1432">
        <v>1994.0033608783267</v>
      </c>
      <c r="AG21" s="1432">
        <v>1984.4977902220121</v>
      </c>
      <c r="AH21" s="1432">
        <v>1914.8292231520109</v>
      </c>
      <c r="AI21" s="1432">
        <v>2139.14897036</v>
      </c>
      <c r="AJ21" s="1432">
        <v>2390.4111904900005</v>
      </c>
      <c r="AK21" s="1432">
        <v>3046.2996005074833</v>
      </c>
      <c r="AL21" s="1432">
        <v>1973.312739295822</v>
      </c>
      <c r="AM21" s="1432">
        <v>1987.5354303920108</v>
      </c>
      <c r="AN21" s="1432">
        <v>2022.1958714371826</v>
      </c>
      <c r="AO21" s="1432">
        <v>2204.9091645160111</v>
      </c>
      <c r="AP21" s="1432">
        <v>1995.6953669103707</v>
      </c>
      <c r="AQ21" s="1432">
        <v>1945.6640394770111</v>
      </c>
      <c r="AR21" s="1432">
        <v>2023.7281758620102</v>
      </c>
      <c r="AS21" s="1432">
        <v>2201.5689331232115</v>
      </c>
      <c r="AT21" s="1432">
        <v>2397.8126471387277</v>
      </c>
      <c r="AU21" s="1432">
        <v>2330.5848261245992</v>
      </c>
      <c r="AV21" s="1432">
        <v>2702.6119290699999</v>
      </c>
      <c r="AW21" s="1432">
        <v>2295.3275763679453</v>
      </c>
      <c r="AX21" s="1411">
        <v>2354.6965760959711</v>
      </c>
      <c r="AY21" s="1411">
        <v>2263.0156921693228</v>
      </c>
      <c r="AZ21" s="1411">
        <v>2254.747353292119</v>
      </c>
      <c r="BA21" s="1411">
        <v>2458.3396344982448</v>
      </c>
      <c r="BB21" s="1411">
        <v>2258.3750768500004</v>
      </c>
      <c r="BC21" s="1411">
        <v>2292.995968752999</v>
      </c>
      <c r="BD21" s="1411">
        <v>2096.8250312299992</v>
      </c>
      <c r="BE21" s="1411">
        <v>2301.4296075299999</v>
      </c>
      <c r="BF21" s="1412">
        <v>2349.1662012700003</v>
      </c>
      <c r="BG21" s="1412">
        <v>2856.9196301800002</v>
      </c>
      <c r="BH21" s="1412">
        <v>2335.5388014096661</v>
      </c>
      <c r="BI21" s="1412">
        <v>2239.5878153600679</v>
      </c>
      <c r="BJ21" s="1412">
        <v>2225.755809337013</v>
      </c>
      <c r="BK21" s="1412">
        <v>2232.1164126844119</v>
      </c>
      <c r="BL21" s="1412">
        <v>2468.823968792758</v>
      </c>
      <c r="BM21" s="1412">
        <v>2528.3813496002363</v>
      </c>
      <c r="BN21" s="1412">
        <v>2414.3012149571473</v>
      </c>
      <c r="BO21" s="1412">
        <v>2335.9307743360346</v>
      </c>
      <c r="BP21" s="1412">
        <v>2287.3041683760366</v>
      </c>
      <c r="BQ21" s="1412">
        <v>2322.2727170301641</v>
      </c>
      <c r="BR21" s="1412">
        <v>2447.0325683601636</v>
      </c>
      <c r="BS21" s="1412">
        <v>3081.7509952360351</v>
      </c>
      <c r="BT21" s="1412">
        <v>2615.8860403160361</v>
      </c>
      <c r="BU21" s="1412">
        <v>2537.6002708696424</v>
      </c>
      <c r="BV21" s="1412">
        <v>2408.5317776354759</v>
      </c>
      <c r="BW21" s="1412">
        <v>2373.4010716632329</v>
      </c>
      <c r="BX21" s="1412">
        <v>2542.4930889532357</v>
      </c>
      <c r="BY21" s="1413">
        <v>2483.4753081454041</v>
      </c>
      <c r="BZ21" s="1414">
        <v>2536.3399269157626</v>
      </c>
      <c r="CA21" s="1414">
        <v>2537.3343583177648</v>
      </c>
      <c r="CB21" s="1414">
        <v>2664.7170697805786</v>
      </c>
      <c r="CC21" s="1414">
        <v>2517.3925789500004</v>
      </c>
      <c r="CD21" s="1414">
        <v>2650.2943796300005</v>
      </c>
      <c r="CE21" s="1414">
        <v>3347.5476023699998</v>
      </c>
      <c r="CF21" s="1414">
        <v>2849.4650987999985</v>
      </c>
      <c r="CG21" s="1414">
        <v>2814.8804619899984</v>
      </c>
      <c r="CH21" s="1414">
        <v>2801.8673563999996</v>
      </c>
      <c r="CI21" s="1414">
        <v>2802.2455566100007</v>
      </c>
      <c r="CJ21" s="1414">
        <v>3163.4836883800003</v>
      </c>
      <c r="CK21" s="1414">
        <v>2900.6926484400001</v>
      </c>
      <c r="CL21" s="1414">
        <v>2932.7665162200001</v>
      </c>
      <c r="CM21" s="1414">
        <v>3099.1093387500005</v>
      </c>
      <c r="CN21" s="1414">
        <v>2750.5860924999993</v>
      </c>
      <c r="CO21" s="1415">
        <v>2887.04608706</v>
      </c>
      <c r="CP21" s="1415">
        <v>3053.9697870799996</v>
      </c>
      <c r="CQ21" s="1415">
        <v>3633.7875760800002</v>
      </c>
      <c r="CR21" s="1415">
        <v>3324.5081167200001</v>
      </c>
      <c r="CS21" s="1415">
        <v>601.56089097999939</v>
      </c>
      <c r="CT21" s="1415">
        <v>627.2873757999995</v>
      </c>
      <c r="CU21" s="1415">
        <v>563.29922097000031</v>
      </c>
      <c r="CV21" s="1415">
        <v>656.95063589000085</v>
      </c>
      <c r="CW21" s="1415">
        <v>653.96307848999982</v>
      </c>
      <c r="CX21" s="1415">
        <v>722.76613664000013</v>
      </c>
      <c r="CY21" s="1415">
        <v>713.05601921000016</v>
      </c>
      <c r="CZ21" s="1415">
        <v>646.42141785000035</v>
      </c>
      <c r="DA21" s="1415">
        <v>638.87465932999987</v>
      </c>
      <c r="DB21" s="1415">
        <v>695.89095325999972</v>
      </c>
      <c r="DC21" s="1415">
        <v>580.68354824000028</v>
      </c>
      <c r="DD21" s="1415">
        <v>586.5797128499994</v>
      </c>
      <c r="DE21" s="1415">
        <v>626.70237080999948</v>
      </c>
      <c r="DF21" s="1415">
        <v>592.2864272099996</v>
      </c>
      <c r="DG21" s="1415">
        <v>610.03589686999987</v>
      </c>
      <c r="DH21" s="1415">
        <v>604.55072238999992</v>
      </c>
      <c r="DI21" s="1415">
        <v>621.62509990000012</v>
      </c>
      <c r="DJ21" s="1415">
        <v>567.50806041000078</v>
      </c>
      <c r="DK21" s="1415">
        <v>592.0465861499996</v>
      </c>
      <c r="DL21" s="1415">
        <v>586.49882562000084</v>
      </c>
      <c r="DM21" s="1415">
        <v>669.03030409000064</v>
      </c>
      <c r="DN21" s="1415">
        <v>617.38402002999931</v>
      </c>
    </row>
    <row r="22" spans="1:118" ht="17.25" thickBot="1" x14ac:dyDescent="0.35">
      <c r="A22" s="1443" t="s">
        <v>281</v>
      </c>
      <c r="B22" s="1444">
        <v>20810.840289322379</v>
      </c>
      <c r="C22" s="1445">
        <v>21240.828172364003</v>
      </c>
      <c r="D22" s="3304">
        <v>21134.418192546233</v>
      </c>
      <c r="E22" s="3304">
        <v>17394.462021858999</v>
      </c>
      <c r="F22" s="3304">
        <v>17366.492092602155</v>
      </c>
      <c r="G22" s="3304">
        <v>17446.651083798566</v>
      </c>
      <c r="H22" s="3304">
        <v>17324.316567511185</v>
      </c>
      <c r="I22" s="1445">
        <v>17561.365273335323</v>
      </c>
      <c r="J22" s="1445">
        <v>17497.875058298818</v>
      </c>
      <c r="K22" s="1445">
        <v>17648.11194023909</v>
      </c>
      <c r="L22" s="1445">
        <v>18345.727614134215</v>
      </c>
      <c r="M22" s="1445">
        <v>18373.183941692008</v>
      </c>
      <c r="N22" s="1445">
        <v>18522.105966709474</v>
      </c>
      <c r="O22" s="1445">
        <v>18762.7594353491</v>
      </c>
      <c r="P22" s="1445">
        <v>18396.19631884151</v>
      </c>
      <c r="Q22" s="1445">
        <v>18428.871884010601</v>
      </c>
      <c r="R22" s="1445">
        <v>18795.631746737821</v>
      </c>
      <c r="S22" s="1445">
        <v>18476.829957492737</v>
      </c>
      <c r="T22" s="1445">
        <v>19026.214960734244</v>
      </c>
      <c r="U22" s="1445">
        <v>19145.666802235803</v>
      </c>
      <c r="V22" s="1445">
        <v>19030.873553651923</v>
      </c>
      <c r="W22" s="1445">
        <v>19185.643731154905</v>
      </c>
      <c r="X22" s="1445">
        <v>19507.527048273507</v>
      </c>
      <c r="Y22" s="1445">
        <v>19422.834742273008</v>
      </c>
      <c r="Z22" s="1445">
        <v>19438.694163197513</v>
      </c>
      <c r="AA22" s="1445">
        <v>19567.006703263512</v>
      </c>
      <c r="AB22" s="1445">
        <v>19665.858922668755</v>
      </c>
      <c r="AC22" s="1445">
        <v>19744.054587620329</v>
      </c>
      <c r="AD22" s="1445">
        <v>19904.804744733592</v>
      </c>
      <c r="AE22" s="1445">
        <v>20016.656101610151</v>
      </c>
      <c r="AF22" s="1445">
        <v>20178.553093205905</v>
      </c>
      <c r="AG22" s="1445">
        <v>20478.809287280474</v>
      </c>
      <c r="AH22" s="1445">
        <v>20647.468535512158</v>
      </c>
      <c r="AI22" s="1445">
        <v>20994.721056364862</v>
      </c>
      <c r="AJ22" s="1445">
        <v>21369.827814373006</v>
      </c>
      <c r="AK22" s="1445">
        <v>21353.003023548241</v>
      </c>
      <c r="AL22" s="1445">
        <v>21284.938093847635</v>
      </c>
      <c r="AM22" s="1445">
        <v>21419.985233546424</v>
      </c>
      <c r="AN22" s="1445">
        <v>21376.166082301665</v>
      </c>
      <c r="AO22" s="1445">
        <v>21371.699972380102</v>
      </c>
      <c r="AP22" s="1445">
        <v>21497.052566916085</v>
      </c>
      <c r="AQ22" s="1445">
        <v>20930.543821855597</v>
      </c>
      <c r="AR22" s="1445">
        <v>21097.959808573301</v>
      </c>
      <c r="AS22" s="1445">
        <v>21542.662939762246</v>
      </c>
      <c r="AT22" s="1445">
        <v>21520.768230486814</v>
      </c>
      <c r="AU22" s="1445">
        <v>21871.102300016169</v>
      </c>
      <c r="AV22" s="1445">
        <v>22519.80281898268</v>
      </c>
      <c r="AW22" s="1445">
        <v>22687.758681954558</v>
      </c>
      <c r="AX22" s="1422">
        <v>22748.845615225662</v>
      </c>
      <c r="AY22" s="1422">
        <v>22699.188742569433</v>
      </c>
      <c r="AZ22" s="1422">
        <v>22898.38289215797</v>
      </c>
      <c r="BA22" s="1422">
        <v>22962.542976505203</v>
      </c>
      <c r="BB22" s="1422">
        <v>23176.111833639632</v>
      </c>
      <c r="BC22" s="1422">
        <v>23473.452868785356</v>
      </c>
      <c r="BD22" s="1422">
        <v>23140.530494878181</v>
      </c>
      <c r="BE22" s="1422">
        <v>23404.441766187781</v>
      </c>
      <c r="BF22" s="1446">
        <v>23738.594208467734</v>
      </c>
      <c r="BG22" s="1446">
        <v>24787.174750747876</v>
      </c>
      <c r="BH22" s="1446">
        <v>24799.170186488685</v>
      </c>
      <c r="BI22" s="1446">
        <v>24617.913194192817</v>
      </c>
      <c r="BJ22" s="1446">
        <v>24623.670216057006</v>
      </c>
      <c r="BK22" s="1446">
        <v>24876.452127167824</v>
      </c>
      <c r="BL22" s="1446">
        <v>25048.698179557789</v>
      </c>
      <c r="BM22" s="1446">
        <v>25069.890812222086</v>
      </c>
      <c r="BN22" s="1446">
        <v>24872.340935088567</v>
      </c>
      <c r="BO22" s="1446">
        <v>24986.528105521727</v>
      </c>
      <c r="BP22" s="1446">
        <v>25107.613700083486</v>
      </c>
      <c r="BQ22" s="1446">
        <v>25111.91205874204</v>
      </c>
      <c r="BR22" s="1446">
        <v>25104.829419635251</v>
      </c>
      <c r="BS22" s="1446">
        <v>26007.987682312465</v>
      </c>
      <c r="BT22" s="1446">
        <v>25925.226963754183</v>
      </c>
      <c r="BU22" s="1446">
        <v>25777.464761999905</v>
      </c>
      <c r="BV22" s="1446">
        <v>25637.889894834505</v>
      </c>
      <c r="BW22" s="1446">
        <v>25512.852114138837</v>
      </c>
      <c r="BX22" s="1446">
        <v>25496.935592136018</v>
      </c>
      <c r="BY22" s="1447">
        <v>25677.208697307924</v>
      </c>
      <c r="BZ22" s="1448">
        <v>25658.57497933889</v>
      </c>
      <c r="CA22" s="1448">
        <v>25430.885562021998</v>
      </c>
      <c r="CB22" s="1448">
        <v>25502.073503087398</v>
      </c>
      <c r="CC22" s="1448">
        <v>25528.836695200007</v>
      </c>
      <c r="CD22" s="1448">
        <v>25837.253028410003</v>
      </c>
      <c r="CE22" s="1448">
        <v>26785.602093150006</v>
      </c>
      <c r="CF22" s="1448">
        <v>26948.679005749997</v>
      </c>
      <c r="CG22" s="1448">
        <v>26811.44426951999</v>
      </c>
      <c r="CH22" s="1448">
        <v>26922.21907852</v>
      </c>
      <c r="CI22" s="1448">
        <v>28811.470626949995</v>
      </c>
      <c r="CJ22" s="1448">
        <v>27147.657899550006</v>
      </c>
      <c r="CK22" s="1448">
        <v>27426.912815790001</v>
      </c>
      <c r="CL22" s="1448">
        <v>27572.598521199994</v>
      </c>
      <c r="CM22" s="1448">
        <v>27483.687376360002</v>
      </c>
      <c r="CN22" s="1448">
        <v>27806.416933560009</v>
      </c>
      <c r="CO22" s="1449">
        <v>27777.334711830008</v>
      </c>
      <c r="CP22" s="1449">
        <v>28307.983220779999</v>
      </c>
      <c r="CQ22" s="1449">
        <v>29177.247601080006</v>
      </c>
      <c r="CR22" s="1449">
        <v>28598.871027550002</v>
      </c>
      <c r="CS22" s="1449">
        <v>12909.53746109</v>
      </c>
      <c r="CT22" s="1449">
        <v>13041.727457309989</v>
      </c>
      <c r="CU22" s="1449">
        <v>12805.847973809998</v>
      </c>
      <c r="CV22" s="1449">
        <v>12788.455753079999</v>
      </c>
      <c r="CW22" s="1449">
        <v>12770.826137030004</v>
      </c>
      <c r="CX22" s="1449">
        <v>12672.152197430009</v>
      </c>
      <c r="CY22" s="1449">
        <v>12633.056978839997</v>
      </c>
      <c r="CZ22" s="1449">
        <v>12576.326778820001</v>
      </c>
      <c r="DA22" s="1449">
        <v>12532.048838419996</v>
      </c>
      <c r="DB22" s="1449">
        <v>12672.63122997</v>
      </c>
      <c r="DC22" s="1449">
        <v>12147.346069019995</v>
      </c>
      <c r="DD22" s="1449">
        <v>12206.290522669991</v>
      </c>
      <c r="DE22" s="1449">
        <v>12282.825636190008</v>
      </c>
      <c r="DF22" s="1449">
        <v>12125.327249579997</v>
      </c>
      <c r="DG22" s="1449">
        <v>12274.606906120001</v>
      </c>
      <c r="DH22" s="1449">
        <v>12139.974481289999</v>
      </c>
      <c r="DI22" s="1449">
        <v>12131.275342140005</v>
      </c>
      <c r="DJ22" s="1449">
        <v>12157.456119140004</v>
      </c>
      <c r="DK22" s="1449">
        <v>12251.752654389997</v>
      </c>
      <c r="DL22" s="1449">
        <v>12313.746920410003</v>
      </c>
      <c r="DM22" s="1449">
        <v>12609.790496329999</v>
      </c>
      <c r="DN22" s="1449">
        <v>12479.299198579998</v>
      </c>
    </row>
    <row r="23" spans="1:118" s="1454" customFormat="1" ht="15" thickTop="1" x14ac:dyDescent="0.25">
      <c r="A23" s="1450" t="s">
        <v>386</v>
      </c>
      <c r="B23" s="1451"/>
      <c r="C23" s="1451"/>
      <c r="D23" s="1451"/>
      <c r="E23" s="1451"/>
      <c r="F23" s="1451"/>
      <c r="G23" s="1451"/>
      <c r="H23" s="1451"/>
      <c r="I23" s="1451"/>
      <c r="J23" s="1451"/>
      <c r="K23" s="1451"/>
      <c r="L23" s="1451"/>
      <c r="M23" s="1451"/>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c r="AL23" s="1451"/>
      <c r="AM23" s="1451"/>
      <c r="AN23" s="1451"/>
      <c r="AO23" s="1451"/>
      <c r="AP23" s="1451"/>
      <c r="AQ23" s="1451"/>
      <c r="AR23" s="1451"/>
      <c r="AS23" s="1451"/>
      <c r="AT23" s="1451"/>
      <c r="AU23" s="1451"/>
      <c r="AV23" s="1451"/>
      <c r="AW23" s="1451"/>
      <c r="AX23" s="1451"/>
      <c r="AY23" s="1451"/>
      <c r="AZ23" s="1451"/>
      <c r="BA23" s="1451"/>
      <c r="BB23" s="1451"/>
      <c r="BC23" s="1451"/>
      <c r="BD23" s="1452"/>
      <c r="BE23" s="1452"/>
      <c r="BF23" s="1452"/>
      <c r="BG23" s="1452"/>
      <c r="BH23" s="1452"/>
      <c r="BI23" s="1452"/>
      <c r="BJ23" s="1452"/>
      <c r="BK23" s="1452"/>
      <c r="BL23" s="1452"/>
      <c r="BM23" s="1452"/>
      <c r="BN23" s="1453"/>
      <c r="BO23" s="1453"/>
      <c r="BP23" s="1453"/>
      <c r="BQ23" s="1453"/>
      <c r="BR23" s="1453"/>
      <c r="BS23" s="1453"/>
      <c r="BT23" s="1453"/>
      <c r="BU23" s="1453"/>
      <c r="BV23" s="1453"/>
      <c r="BW23" s="1453"/>
      <c r="BX23" s="1453"/>
    </row>
    <row r="24" spans="1:118" s="1454" customFormat="1" ht="15.75" x14ac:dyDescent="0.25">
      <c r="A24" s="1450" t="s">
        <v>3481</v>
      </c>
      <c r="B24" s="1451"/>
      <c r="C24" s="1451"/>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c r="Z24" s="1451"/>
      <c r="AA24" s="1451"/>
      <c r="AB24" s="1451"/>
      <c r="AC24" s="1451"/>
      <c r="AD24" s="1451">
        <v>0.75129096898639425</v>
      </c>
      <c r="AE24" s="1451"/>
      <c r="AF24" s="1451"/>
      <c r="AG24" s="1451"/>
      <c r="AH24" s="1451"/>
      <c r="AI24" s="1451"/>
      <c r="AJ24" s="1451"/>
      <c r="AK24" s="1451"/>
      <c r="AL24" s="1451"/>
      <c r="AM24" s="1451"/>
      <c r="AN24" s="1451"/>
      <c r="AO24" s="1451"/>
      <c r="AP24" s="1451"/>
      <c r="AQ24" s="1451"/>
      <c r="AR24" s="1451"/>
      <c r="AS24" s="1451"/>
      <c r="AT24" s="1451"/>
      <c r="AU24" s="1451"/>
      <c r="AV24" s="1451"/>
      <c r="AW24" s="1451"/>
      <c r="AX24" s="1451"/>
      <c r="AY24" s="1451"/>
      <c r="AZ24" s="1451"/>
      <c r="BA24" s="1451"/>
      <c r="BB24" s="1451"/>
      <c r="BC24" s="1451"/>
      <c r="BD24" s="1452"/>
      <c r="BE24" s="1452"/>
      <c r="BF24" s="1452"/>
      <c r="BG24" s="1452"/>
      <c r="BH24" s="1452"/>
      <c r="BI24" s="1452"/>
      <c r="BJ24" s="1452"/>
      <c r="BK24" s="1452"/>
      <c r="BL24" s="1452"/>
      <c r="BM24" s="1452"/>
      <c r="BN24" s="1455"/>
      <c r="BO24" s="1455"/>
      <c r="BP24" s="1455"/>
      <c r="BQ24" s="1455"/>
      <c r="BR24" s="1455"/>
      <c r="BS24" s="1455"/>
      <c r="BT24" s="1453"/>
      <c r="BU24" s="1453"/>
      <c r="BV24" s="1453"/>
      <c r="BW24" s="1453"/>
      <c r="BX24" s="1453"/>
    </row>
    <row r="25" spans="1:118" s="1454" customFormat="1" ht="14.25" x14ac:dyDescent="0.25">
      <c r="A25" s="1450" t="s">
        <v>3467</v>
      </c>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1"/>
      <c r="AL25" s="1451"/>
      <c r="AM25" s="1451"/>
      <c r="AN25" s="1451"/>
      <c r="AO25" s="1451"/>
      <c r="AP25" s="1451"/>
      <c r="AQ25" s="1451"/>
      <c r="AR25" s="1451"/>
      <c r="AS25" s="1451"/>
      <c r="AT25" s="1451"/>
      <c r="AU25" s="1451"/>
      <c r="AV25" s="1451"/>
      <c r="AW25" s="1451"/>
      <c r="AX25" s="1451"/>
      <c r="AY25" s="1451"/>
      <c r="AZ25" s="1451"/>
      <c r="BA25" s="1451"/>
      <c r="BB25" s="1451"/>
      <c r="BC25" s="1451"/>
      <c r="BD25" s="1452"/>
      <c r="BE25" s="1452"/>
      <c r="BF25" s="1452"/>
      <c r="BG25" s="1452"/>
      <c r="BH25" s="1452"/>
      <c r="BI25" s="1452"/>
      <c r="BJ25" s="1452"/>
      <c r="BK25" s="1452"/>
      <c r="BL25" s="1452"/>
      <c r="BM25" s="1452"/>
      <c r="BN25" s="1455"/>
      <c r="BO25" s="1455"/>
      <c r="BP25" s="1455"/>
      <c r="BQ25" s="1455"/>
      <c r="BR25" s="1455"/>
      <c r="BS25" s="1455"/>
      <c r="BT25" s="1453"/>
      <c r="BU25" s="1453"/>
      <c r="BV25" s="1453"/>
      <c r="BW25" s="1453"/>
      <c r="BX25" s="1453"/>
    </row>
  </sheetData>
  <pageMargins left="0.7" right="0.7" top="0.75" bottom="0.75" header="0.3" footer="0.3"/>
  <pageSetup paperSize="9"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A299"/>
  <sheetViews>
    <sheetView zoomScale="80" zoomScaleNormal="80" zoomScaleSheetLayoutView="70" workbookViewId="0">
      <selection activeCell="D33" sqref="D33"/>
    </sheetView>
  </sheetViews>
  <sheetFormatPr defaultColWidth="9.140625" defaultRowHeight="16.5" x14ac:dyDescent="0.3"/>
  <cols>
    <col min="1" max="1" width="55.85546875" style="287" customWidth="1"/>
    <col min="2" max="2" width="10.5703125" style="287" hidden="1" customWidth="1"/>
    <col min="3" max="3" width="11.85546875" style="287" hidden="1" customWidth="1"/>
    <col min="4" max="4" width="9.85546875" style="287" hidden="1" customWidth="1"/>
    <col min="5" max="5" width="10.42578125" style="287" hidden="1" customWidth="1"/>
    <col min="6" max="8" width="10.85546875" style="287" hidden="1" customWidth="1"/>
    <col min="9" max="10" width="10.7109375" style="287" hidden="1" customWidth="1"/>
    <col min="11" max="11" width="7.7109375" style="287" hidden="1" customWidth="1"/>
    <col min="12" max="12" width="8" style="287" hidden="1" customWidth="1"/>
    <col min="13" max="13" width="7.28515625" style="287" hidden="1" customWidth="1"/>
    <col min="14" max="15" width="7.7109375" style="287" hidden="1" customWidth="1"/>
    <col min="16" max="16" width="8" style="287" hidden="1" customWidth="1"/>
    <col min="17" max="17" width="7.28515625" style="287" hidden="1" customWidth="1"/>
    <col min="18" max="19" width="7.7109375" style="287" hidden="1" customWidth="1"/>
    <col min="20" max="20" width="8" style="287" hidden="1" customWidth="1"/>
    <col min="21" max="21" width="7.28515625" style="287" hidden="1" customWidth="1"/>
    <col min="22" max="23" width="7.7109375" style="287" hidden="1" customWidth="1"/>
    <col min="24" max="24" width="8" style="287" hidden="1" customWidth="1"/>
    <col min="25" max="25" width="7.28515625" style="287" hidden="1" customWidth="1"/>
    <col min="26" max="27" width="7.7109375" style="287" hidden="1" customWidth="1"/>
    <col min="28" max="28" width="8" style="287" hidden="1" customWidth="1"/>
    <col min="29" max="29" width="7.28515625" style="287" hidden="1" customWidth="1"/>
    <col min="30" max="30" width="8.28515625" style="287" hidden="1" customWidth="1"/>
    <col min="31" max="33" width="0" style="287" hidden="1" customWidth="1"/>
    <col min="34" max="46" width="11.5703125" style="287" customWidth="1"/>
    <col min="47" max="47" width="6.28515625" style="287" customWidth="1"/>
    <col min="48" max="48" width="9.140625" style="1465"/>
    <col min="49" max="49" width="9.140625" style="287" customWidth="1"/>
    <col min="50" max="50" width="28.7109375" style="1460" customWidth="1"/>
    <col min="51" max="51" width="18.28515625" style="1460" customWidth="1"/>
    <col min="52" max="52" width="15.28515625" style="1461" customWidth="1"/>
    <col min="53" max="53" width="13.7109375" style="287" customWidth="1"/>
    <col min="54" max="16384" width="9.140625" style="287"/>
  </cols>
  <sheetData>
    <row r="1" spans="1:53" s="284" customFormat="1" ht="18.75" x14ac:dyDescent="0.3">
      <c r="A1" s="1394" t="s">
        <v>3482</v>
      </c>
      <c r="B1" s="1456"/>
      <c r="C1" s="1456"/>
      <c r="D1" s="1456"/>
      <c r="E1" s="1456"/>
      <c r="F1" s="1456"/>
      <c r="G1" s="1456"/>
      <c r="H1" s="1456"/>
      <c r="I1" s="1456"/>
      <c r="J1" s="1456"/>
      <c r="K1" s="1456"/>
      <c r="L1" s="1456"/>
      <c r="M1" s="1456"/>
      <c r="N1" s="1456"/>
      <c r="O1" s="1456"/>
      <c r="P1" s="1456"/>
      <c r="Q1" s="1456"/>
      <c r="R1" s="1456"/>
      <c r="S1" s="1456"/>
      <c r="T1" s="1456"/>
      <c r="U1" s="1456"/>
      <c r="AT1" s="1457"/>
      <c r="AV1" s="1458"/>
      <c r="AX1" s="1459"/>
      <c r="AY1" s="1460"/>
      <c r="AZ1" s="1461"/>
    </row>
    <row r="2" spans="1:53" ht="17.25" thickBot="1" x14ac:dyDescent="0.35">
      <c r="A2" s="1462"/>
      <c r="B2" s="1463"/>
      <c r="C2" s="1463"/>
      <c r="E2" s="1464"/>
      <c r="F2" s="1464"/>
      <c r="G2" s="1464"/>
      <c r="H2" s="1464"/>
      <c r="Y2" s="322"/>
      <c r="Z2" s="322"/>
      <c r="AA2" s="322"/>
      <c r="AB2" s="322"/>
      <c r="AC2" s="322"/>
      <c r="AD2" s="322"/>
      <c r="AE2" s="322"/>
      <c r="AF2" s="322"/>
      <c r="AG2" s="322"/>
      <c r="AH2" s="322"/>
      <c r="AI2" s="322"/>
      <c r="AJ2" s="322"/>
      <c r="AK2" s="322"/>
      <c r="AL2" s="322"/>
      <c r="AM2" s="322"/>
      <c r="AN2" s="322"/>
      <c r="AO2" s="322"/>
      <c r="AP2" s="322"/>
      <c r="AQ2" s="322"/>
      <c r="AR2" s="322"/>
      <c r="AS2" s="322"/>
      <c r="AT2" s="322" t="s">
        <v>8</v>
      </c>
      <c r="AX2" s="1466"/>
    </row>
    <row r="3" spans="1:53" s="1470" customFormat="1" ht="18.75" thickTop="1" thickBot="1" x14ac:dyDescent="0.35">
      <c r="A3" s="1467"/>
      <c r="B3" s="1468">
        <v>40451</v>
      </c>
      <c r="C3" s="1469">
        <v>40543</v>
      </c>
      <c r="D3" s="1469">
        <v>40633</v>
      </c>
      <c r="E3" s="1469">
        <v>40724</v>
      </c>
      <c r="F3" s="1469">
        <v>40816</v>
      </c>
      <c r="G3" s="1469">
        <v>40907</v>
      </c>
      <c r="H3" s="1469">
        <v>40969</v>
      </c>
      <c r="I3" s="1469">
        <v>41061</v>
      </c>
      <c r="J3" s="1469">
        <v>41153</v>
      </c>
      <c r="K3" s="1469">
        <v>41244</v>
      </c>
      <c r="L3" s="1469">
        <v>41334</v>
      </c>
      <c r="M3" s="1469">
        <v>41426</v>
      </c>
      <c r="N3" s="1469">
        <v>41518</v>
      </c>
      <c r="O3" s="1469">
        <v>41609</v>
      </c>
      <c r="P3" s="1469">
        <v>41699</v>
      </c>
      <c r="Q3" s="1469">
        <v>41791</v>
      </c>
      <c r="R3" s="1469">
        <v>41883</v>
      </c>
      <c r="S3" s="1469">
        <v>41974</v>
      </c>
      <c r="T3" s="1469">
        <v>42064</v>
      </c>
      <c r="U3" s="1469">
        <v>42156</v>
      </c>
      <c r="V3" s="1469">
        <v>42248</v>
      </c>
      <c r="W3" s="1469">
        <v>42339</v>
      </c>
      <c r="X3" s="1469">
        <v>42430</v>
      </c>
      <c r="Y3" s="1469">
        <v>42522</v>
      </c>
      <c r="Z3" s="1469">
        <v>42614</v>
      </c>
      <c r="AA3" s="1469">
        <v>42705</v>
      </c>
      <c r="AB3" s="1469">
        <v>42795</v>
      </c>
      <c r="AC3" s="1469">
        <v>42887</v>
      </c>
      <c r="AD3" s="1469">
        <v>42979</v>
      </c>
      <c r="AE3" s="1469">
        <v>43070</v>
      </c>
      <c r="AF3" s="1469">
        <v>43160</v>
      </c>
      <c r="AG3" s="1469">
        <v>43252</v>
      </c>
      <c r="AH3" s="1469">
        <v>43344</v>
      </c>
      <c r="AI3" s="1469">
        <v>43435</v>
      </c>
      <c r="AJ3" s="1469">
        <v>43525</v>
      </c>
      <c r="AK3" s="1469">
        <v>43617</v>
      </c>
      <c r="AL3" s="1469">
        <v>43709</v>
      </c>
      <c r="AM3" s="1469">
        <v>43800</v>
      </c>
      <c r="AN3" s="1469">
        <v>43891</v>
      </c>
      <c r="AO3" s="1469">
        <v>43983</v>
      </c>
      <c r="AP3" s="1469">
        <v>44075</v>
      </c>
      <c r="AQ3" s="1469">
        <v>44166</v>
      </c>
      <c r="AR3" s="1469">
        <v>44256</v>
      </c>
      <c r="AS3" s="1469" t="s">
        <v>3483</v>
      </c>
      <c r="AT3" s="1469">
        <v>44440</v>
      </c>
      <c r="AV3" s="1471"/>
      <c r="AX3" s="1466"/>
      <c r="AY3" s="1460"/>
      <c r="AZ3" s="1461"/>
    </row>
    <row r="4" spans="1:53" s="1470" customFormat="1" ht="17.25" thickTop="1" x14ac:dyDescent="0.3">
      <c r="A4" s="1472" t="s">
        <v>3484</v>
      </c>
      <c r="B4" s="1473">
        <v>472.36257554000002</v>
      </c>
      <c r="C4" s="1474">
        <v>510</v>
      </c>
      <c r="D4" s="1474">
        <v>491</v>
      </c>
      <c r="E4" s="1474">
        <v>498</v>
      </c>
      <c r="F4" s="1474">
        <v>497</v>
      </c>
      <c r="G4" s="1474">
        <v>476</v>
      </c>
      <c r="H4" s="1474">
        <v>491</v>
      </c>
      <c r="I4" s="1474">
        <v>422</v>
      </c>
      <c r="J4" s="1474">
        <v>408.45183361999989</v>
      </c>
      <c r="K4" s="1474">
        <v>408</v>
      </c>
      <c r="L4" s="1474">
        <v>415</v>
      </c>
      <c r="M4" s="1474">
        <v>400</v>
      </c>
      <c r="N4" s="1474">
        <v>408</v>
      </c>
      <c r="O4" s="1474">
        <v>399</v>
      </c>
      <c r="P4" s="1474">
        <v>405</v>
      </c>
      <c r="Q4" s="1474">
        <v>412</v>
      </c>
      <c r="R4" s="1474">
        <v>400</v>
      </c>
      <c r="S4" s="1474">
        <v>398</v>
      </c>
      <c r="T4" s="1474">
        <v>414</v>
      </c>
      <c r="U4" s="1474">
        <v>406</v>
      </c>
      <c r="V4" s="1474">
        <v>401.86626766947501</v>
      </c>
      <c r="W4" s="1474">
        <v>395.52858592927186</v>
      </c>
      <c r="X4" s="1474">
        <v>418</v>
      </c>
      <c r="Y4" s="1474">
        <v>433</v>
      </c>
      <c r="Z4" s="1474">
        <v>434</v>
      </c>
      <c r="AA4" s="1474">
        <v>444</v>
      </c>
      <c r="AB4" s="1474">
        <v>462</v>
      </c>
      <c r="AC4" s="1474">
        <v>480</v>
      </c>
      <c r="AD4" s="1474">
        <v>529</v>
      </c>
      <c r="AE4" s="1474">
        <v>480</v>
      </c>
      <c r="AF4" s="1474">
        <v>483</v>
      </c>
      <c r="AG4" s="1474">
        <v>505</v>
      </c>
      <c r="AH4" s="1474">
        <v>509.74441149</v>
      </c>
      <c r="AI4" s="1474">
        <v>596.64842377999992</v>
      </c>
      <c r="AJ4" s="1474">
        <v>697.02543480999998</v>
      </c>
      <c r="AK4" s="1474">
        <v>965.54258916999993</v>
      </c>
      <c r="AL4" s="1474">
        <v>587.64968397000007</v>
      </c>
      <c r="AM4" s="1474">
        <v>676.22714891999999</v>
      </c>
      <c r="AN4" s="1474">
        <v>315.88571576999999</v>
      </c>
      <c r="AO4" s="1474">
        <v>366.47707080000004</v>
      </c>
      <c r="AP4" s="1474">
        <v>165.87705930999999</v>
      </c>
      <c r="AQ4" s="1474">
        <v>226.10274924999999</v>
      </c>
      <c r="AR4" s="1474">
        <v>289.08222619999998</v>
      </c>
      <c r="AS4" s="1474">
        <v>350.64344282000002</v>
      </c>
      <c r="AT4" s="1474">
        <v>166.80889119999998</v>
      </c>
      <c r="AV4" s="1471"/>
      <c r="AX4" s="1466"/>
      <c r="AY4" s="3526"/>
      <c r="AZ4" s="1461"/>
    </row>
    <row r="5" spans="1:53" s="1470" customFormat="1" x14ac:dyDescent="0.3">
      <c r="A5" s="1472" t="s">
        <v>3485</v>
      </c>
      <c r="B5" s="1473">
        <v>335.91336057999996</v>
      </c>
      <c r="C5" s="1474">
        <v>357</v>
      </c>
      <c r="D5" s="1474">
        <v>319</v>
      </c>
      <c r="E5" s="1474">
        <v>321</v>
      </c>
      <c r="F5" s="1474">
        <v>324</v>
      </c>
      <c r="G5" s="1474">
        <v>304</v>
      </c>
      <c r="H5" s="1474">
        <v>304</v>
      </c>
      <c r="I5" s="1474">
        <v>241</v>
      </c>
      <c r="J5" s="1474">
        <v>235.49498532999999</v>
      </c>
      <c r="K5" s="1474">
        <v>234</v>
      </c>
      <c r="L5" s="1474">
        <v>228</v>
      </c>
      <c r="M5" s="1474">
        <v>235</v>
      </c>
      <c r="N5" s="1474">
        <v>231</v>
      </c>
      <c r="O5" s="1474">
        <v>229</v>
      </c>
      <c r="P5" s="1474">
        <v>223</v>
      </c>
      <c r="Q5" s="1474">
        <v>224</v>
      </c>
      <c r="R5" s="1474">
        <v>224</v>
      </c>
      <c r="S5" s="1474">
        <v>219</v>
      </c>
      <c r="T5" s="1474">
        <v>241</v>
      </c>
      <c r="U5" s="1474">
        <v>231</v>
      </c>
      <c r="V5" s="1474">
        <v>224.83341470972292</v>
      </c>
      <c r="W5" s="1474">
        <v>229.86400646224232</v>
      </c>
      <c r="X5" s="1474">
        <v>229</v>
      </c>
      <c r="Y5" s="1474">
        <v>229</v>
      </c>
      <c r="Z5" s="1474">
        <v>235</v>
      </c>
      <c r="AA5" s="1474">
        <v>235</v>
      </c>
      <c r="AB5" s="1474">
        <v>233</v>
      </c>
      <c r="AC5" s="1474">
        <v>232</v>
      </c>
      <c r="AD5" s="1474">
        <v>235</v>
      </c>
      <c r="AE5" s="1474">
        <v>233</v>
      </c>
      <c r="AF5" s="1474">
        <v>225</v>
      </c>
      <c r="AG5" s="1474">
        <v>222</v>
      </c>
      <c r="AH5" s="1474">
        <v>216.54254553999999</v>
      </c>
      <c r="AI5" s="1474">
        <v>260.03473246000004</v>
      </c>
      <c r="AJ5" s="1474">
        <v>308.30074027999996</v>
      </c>
      <c r="AK5" s="1474">
        <v>360.08495305000002</v>
      </c>
      <c r="AL5" s="1474">
        <v>226.18893376</v>
      </c>
      <c r="AM5" s="1474">
        <v>277.37223548000003</v>
      </c>
      <c r="AN5" s="1474">
        <v>205.51292752000001</v>
      </c>
      <c r="AO5" s="1474">
        <v>242.80348332</v>
      </c>
      <c r="AP5" s="1474">
        <v>100.19423251000001</v>
      </c>
      <c r="AQ5" s="1474">
        <v>133.92486477</v>
      </c>
      <c r="AR5" s="1474">
        <v>159.99429061000001</v>
      </c>
      <c r="AS5" s="1474">
        <v>193.63288853999998</v>
      </c>
      <c r="AT5" s="1474">
        <v>83.927365409999993</v>
      </c>
      <c r="AV5" s="1471"/>
      <c r="AX5" s="1466"/>
      <c r="AY5" s="3526"/>
      <c r="AZ5" s="1461"/>
    </row>
    <row r="6" spans="1:53" s="1470" customFormat="1" x14ac:dyDescent="0.3">
      <c r="A6" s="1475" t="s">
        <v>3486</v>
      </c>
      <c r="B6" s="1476">
        <v>136.44921496000006</v>
      </c>
      <c r="C6" s="1477">
        <v>153</v>
      </c>
      <c r="D6" s="1477">
        <f>D4-D5</f>
        <v>172</v>
      </c>
      <c r="E6" s="1477">
        <f>E4-E5</f>
        <v>177</v>
      </c>
      <c r="F6" s="1477">
        <f>F4-F5</f>
        <v>173</v>
      </c>
      <c r="G6" s="1477">
        <v>172</v>
      </c>
      <c r="H6" s="1477">
        <f>H4-H5</f>
        <v>187</v>
      </c>
      <c r="I6" s="1477">
        <f>I4-I5</f>
        <v>181</v>
      </c>
      <c r="J6" s="1477">
        <f>J4-J5</f>
        <v>172.9568482899999</v>
      </c>
      <c r="K6" s="1477">
        <v>174</v>
      </c>
      <c r="L6" s="1477">
        <f>L4-L5</f>
        <v>187</v>
      </c>
      <c r="M6" s="1477">
        <f>M4-M5</f>
        <v>165</v>
      </c>
      <c r="N6" s="1477">
        <f>N4-N5</f>
        <v>177</v>
      </c>
      <c r="O6" s="1477">
        <f>O4-O5</f>
        <v>170</v>
      </c>
      <c r="P6" s="1477">
        <v>182</v>
      </c>
      <c r="Q6" s="1477">
        <v>188</v>
      </c>
      <c r="R6" s="1477">
        <f>R4-R5</f>
        <v>176</v>
      </c>
      <c r="S6" s="1477">
        <f>S4-S5</f>
        <v>179</v>
      </c>
      <c r="T6" s="1477">
        <v>173</v>
      </c>
      <c r="U6" s="1477">
        <f>U4-U5</f>
        <v>175</v>
      </c>
      <c r="V6" s="1477">
        <v>177.03285295975209</v>
      </c>
      <c r="W6" s="1477">
        <v>165.66457946702954</v>
      </c>
      <c r="X6" s="1477">
        <v>189</v>
      </c>
      <c r="Y6" s="1477">
        <v>204</v>
      </c>
      <c r="Z6" s="1477">
        <v>199</v>
      </c>
      <c r="AA6" s="1477">
        <v>209</v>
      </c>
      <c r="AB6" s="1477">
        <v>229</v>
      </c>
      <c r="AC6" s="1477">
        <v>248</v>
      </c>
      <c r="AD6" s="1477">
        <v>294</v>
      </c>
      <c r="AE6" s="1477">
        <v>247</v>
      </c>
      <c r="AF6" s="1477">
        <v>258</v>
      </c>
      <c r="AG6" s="1477">
        <v>283</v>
      </c>
      <c r="AH6" s="1477">
        <v>293.20186595000001</v>
      </c>
      <c r="AI6" s="1477">
        <v>336.61369131999999</v>
      </c>
      <c r="AJ6" s="1477">
        <v>388.72469452999997</v>
      </c>
      <c r="AK6" s="1477">
        <v>605.45763611999996</v>
      </c>
      <c r="AL6" s="1477">
        <f>AL4-AL5</f>
        <v>361.46075021000007</v>
      </c>
      <c r="AM6" s="1477">
        <v>398.85491343999996</v>
      </c>
      <c r="AN6" s="1477">
        <v>110.37278824999999</v>
      </c>
      <c r="AO6" s="1477">
        <v>123.67358748000004</v>
      </c>
      <c r="AP6" s="1477">
        <v>65.682826799999987</v>
      </c>
      <c r="AQ6" s="1477">
        <v>92.177884479999989</v>
      </c>
      <c r="AR6" s="1477">
        <v>129.08793558999997</v>
      </c>
      <c r="AS6" s="1477">
        <v>157.01055428000004</v>
      </c>
      <c r="AT6" s="1477">
        <v>82.881525789999984</v>
      </c>
      <c r="AV6" s="1478"/>
      <c r="AX6" s="1466"/>
      <c r="AY6" s="1479"/>
      <c r="AZ6" s="1480"/>
    </row>
    <row r="7" spans="1:53" s="1470" customFormat="1" x14ac:dyDescent="0.3">
      <c r="A7" s="1472"/>
      <c r="B7" s="1473"/>
      <c r="C7" s="1474"/>
      <c r="D7" s="1474"/>
      <c r="E7" s="1474"/>
      <c r="F7" s="1474"/>
      <c r="G7" s="1474"/>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V7" s="1481"/>
      <c r="AX7" s="1482"/>
      <c r="AY7" s="1479"/>
      <c r="AZ7" s="1480"/>
    </row>
    <row r="8" spans="1:53" s="1470" customFormat="1" x14ac:dyDescent="0.3">
      <c r="A8" s="1475" t="s">
        <v>3487</v>
      </c>
      <c r="B8" s="1476">
        <v>184.51846550000002</v>
      </c>
      <c r="C8" s="1477">
        <v>202</v>
      </c>
      <c r="D8" s="1477">
        <f>D9+D10</f>
        <v>168.01905119000003</v>
      </c>
      <c r="E8" s="1477">
        <f>E9+E10</f>
        <v>175</v>
      </c>
      <c r="F8" s="1477">
        <f>F9+F10</f>
        <v>185</v>
      </c>
      <c r="G8" s="1477">
        <v>184</v>
      </c>
      <c r="H8" s="1477">
        <f>H9+H10</f>
        <v>189</v>
      </c>
      <c r="I8" s="1477">
        <f>I9+I10</f>
        <v>167</v>
      </c>
      <c r="J8" s="1477">
        <v>177.96196124999997</v>
      </c>
      <c r="K8" s="1477">
        <v>185</v>
      </c>
      <c r="L8" s="1477">
        <f>L9+L10</f>
        <v>182</v>
      </c>
      <c r="M8" s="1477">
        <f>M9+M10</f>
        <v>198</v>
      </c>
      <c r="N8" s="1477">
        <f>N9+N10</f>
        <v>193</v>
      </c>
      <c r="O8" s="1477">
        <f>O9+O10</f>
        <v>202</v>
      </c>
      <c r="P8" s="1477">
        <v>191</v>
      </c>
      <c r="Q8" s="1477">
        <v>194</v>
      </c>
      <c r="R8" s="1477">
        <f>R9+R10</f>
        <v>197</v>
      </c>
      <c r="S8" s="1477">
        <f>S9+S10</f>
        <v>214</v>
      </c>
      <c r="T8" s="1477">
        <v>197</v>
      </c>
      <c r="U8" s="1477">
        <f>U9+U10</f>
        <v>210</v>
      </c>
      <c r="V8" s="1477">
        <v>222.59457931750001</v>
      </c>
      <c r="W8" s="1477">
        <v>229.45092545999995</v>
      </c>
      <c r="X8" s="1477">
        <v>234</v>
      </c>
      <c r="Y8" s="1477">
        <v>247</v>
      </c>
      <c r="Z8" s="1477">
        <v>237</v>
      </c>
      <c r="AA8" s="1477">
        <v>262</v>
      </c>
      <c r="AB8" s="1477">
        <v>242</v>
      </c>
      <c r="AC8" s="1477">
        <v>263</v>
      </c>
      <c r="AD8" s="1477">
        <v>194</v>
      </c>
      <c r="AE8" s="1477">
        <v>238</v>
      </c>
      <c r="AF8" s="1477">
        <v>258</v>
      </c>
      <c r="AG8" s="1477">
        <v>219</v>
      </c>
      <c r="AH8" s="1477">
        <f>AH9+AH10</f>
        <v>210.96831672000002</v>
      </c>
      <c r="AI8" s="1477">
        <f>AI9+AI10</f>
        <v>271.08882468000002</v>
      </c>
      <c r="AJ8" s="1477">
        <f>AJ9+AJ10</f>
        <v>322.99070518000002</v>
      </c>
      <c r="AK8" s="1477">
        <f>AK9+AK10</f>
        <v>188.48268381999998</v>
      </c>
      <c r="AL8" s="1477">
        <f>AL9+AL10</f>
        <v>227.95095777</v>
      </c>
      <c r="AM8" s="1477">
        <v>289.31414397999998</v>
      </c>
      <c r="AN8" s="1477">
        <v>232.92367715</v>
      </c>
      <c r="AO8" s="1477">
        <v>291.93065766000001</v>
      </c>
      <c r="AP8" s="1477">
        <v>123.65602158</v>
      </c>
      <c r="AQ8" s="1477">
        <v>174.04292397999998</v>
      </c>
      <c r="AR8" s="1477">
        <v>230.20917188999999</v>
      </c>
      <c r="AS8" s="1477">
        <v>287.40490003000002</v>
      </c>
      <c r="AT8" s="1477">
        <v>121.13334047000001</v>
      </c>
      <c r="AV8" s="1471"/>
      <c r="AX8" s="1482"/>
      <c r="AY8" s="1479"/>
      <c r="AZ8" s="1480"/>
    </row>
    <row r="9" spans="1:53" s="1470" customFormat="1" x14ac:dyDescent="0.3">
      <c r="A9" s="1472" t="s">
        <v>3488</v>
      </c>
      <c r="B9" s="1473">
        <v>55.894596980000038</v>
      </c>
      <c r="C9" s="1474">
        <v>65</v>
      </c>
      <c r="D9" s="1474">
        <v>58.019051190000013</v>
      </c>
      <c r="E9" s="1474">
        <v>65</v>
      </c>
      <c r="F9" s="1474">
        <v>67</v>
      </c>
      <c r="G9" s="1474">
        <v>67</v>
      </c>
      <c r="H9" s="1474">
        <v>66</v>
      </c>
      <c r="I9" s="1474">
        <v>67</v>
      </c>
      <c r="J9" s="1474">
        <v>70.554284209999977</v>
      </c>
      <c r="K9" s="1474">
        <v>72</v>
      </c>
      <c r="L9" s="1474">
        <v>70</v>
      </c>
      <c r="M9" s="1474">
        <v>78</v>
      </c>
      <c r="N9" s="1474">
        <v>79</v>
      </c>
      <c r="O9" s="1474">
        <v>79</v>
      </c>
      <c r="P9" s="1474">
        <v>73</v>
      </c>
      <c r="Q9" s="1474">
        <v>81</v>
      </c>
      <c r="R9" s="1474">
        <v>81</v>
      </c>
      <c r="S9" s="1474">
        <v>97</v>
      </c>
      <c r="T9" s="1474">
        <v>83</v>
      </c>
      <c r="U9" s="1474">
        <v>91</v>
      </c>
      <c r="V9" s="1474">
        <v>89.594579317500006</v>
      </c>
      <c r="W9" s="1474">
        <v>110.45092545999997</v>
      </c>
      <c r="X9" s="1474">
        <v>115</v>
      </c>
      <c r="Y9" s="1474">
        <v>118</v>
      </c>
      <c r="Z9" s="1474">
        <v>106</v>
      </c>
      <c r="AA9" s="1474">
        <v>112</v>
      </c>
      <c r="AB9" s="1474">
        <v>112</v>
      </c>
      <c r="AC9" s="1474">
        <v>109</v>
      </c>
      <c r="AD9" s="1474">
        <v>97</v>
      </c>
      <c r="AE9" s="1474">
        <v>104</v>
      </c>
      <c r="AF9" s="1474">
        <v>98</v>
      </c>
      <c r="AG9" s="1474">
        <v>99</v>
      </c>
      <c r="AH9" s="1474">
        <v>92.566607439999999</v>
      </c>
      <c r="AI9" s="1474">
        <v>102.39047675</v>
      </c>
      <c r="AJ9" s="1474">
        <v>99.877142500000005</v>
      </c>
      <c r="AK9" s="1474">
        <v>101.8499003</v>
      </c>
      <c r="AL9" s="1474">
        <v>153.47649256</v>
      </c>
      <c r="AM9" s="1474">
        <v>211.66970603999999</v>
      </c>
      <c r="AN9" s="1474">
        <v>164.58963600000001</v>
      </c>
      <c r="AO9" s="1474">
        <v>214.57063902000002</v>
      </c>
      <c r="AP9" s="1474">
        <v>62.378458299999998</v>
      </c>
      <c r="AQ9" s="1474">
        <v>109.51042548999999</v>
      </c>
      <c r="AR9" s="1474">
        <v>161.05729466</v>
      </c>
      <c r="AS9" s="1474">
        <v>201.76117211000002</v>
      </c>
      <c r="AT9" s="1474">
        <v>63.190762599999999</v>
      </c>
      <c r="AV9" s="1471"/>
      <c r="AX9" s="1482"/>
      <c r="AY9" s="1479"/>
      <c r="AZ9" s="1480"/>
    </row>
    <row r="10" spans="1:53" s="1470" customFormat="1" x14ac:dyDescent="0.3">
      <c r="A10" s="1472" t="s">
        <v>3489</v>
      </c>
      <c r="B10" s="1473">
        <v>128.62386851999997</v>
      </c>
      <c r="C10" s="1474">
        <v>137</v>
      </c>
      <c r="D10" s="1474">
        <v>110</v>
      </c>
      <c r="E10" s="1474">
        <v>110</v>
      </c>
      <c r="F10" s="1474">
        <v>118</v>
      </c>
      <c r="G10" s="1474">
        <v>117</v>
      </c>
      <c r="H10" s="1474">
        <v>123</v>
      </c>
      <c r="I10" s="1474">
        <v>100</v>
      </c>
      <c r="J10" s="1474">
        <v>107.40767704</v>
      </c>
      <c r="K10" s="1474">
        <v>113</v>
      </c>
      <c r="L10" s="1474">
        <v>112</v>
      </c>
      <c r="M10" s="1474">
        <v>120</v>
      </c>
      <c r="N10" s="1474">
        <v>114</v>
      </c>
      <c r="O10" s="1474">
        <v>123</v>
      </c>
      <c r="P10" s="1474">
        <v>118</v>
      </c>
      <c r="Q10" s="1474">
        <v>113</v>
      </c>
      <c r="R10" s="1474">
        <v>116</v>
      </c>
      <c r="S10" s="1474">
        <v>117</v>
      </c>
      <c r="T10" s="1474">
        <v>114</v>
      </c>
      <c r="U10" s="1474">
        <v>119</v>
      </c>
      <c r="V10" s="1474">
        <v>133</v>
      </c>
      <c r="W10" s="1474">
        <v>119</v>
      </c>
      <c r="X10" s="1474">
        <v>119</v>
      </c>
      <c r="Y10" s="1474">
        <v>129</v>
      </c>
      <c r="Z10" s="1474">
        <v>131</v>
      </c>
      <c r="AA10" s="1474">
        <v>150</v>
      </c>
      <c r="AB10" s="1474">
        <v>130</v>
      </c>
      <c r="AC10" s="1474">
        <v>154</v>
      </c>
      <c r="AD10" s="1474">
        <v>97</v>
      </c>
      <c r="AE10" s="1474">
        <v>134</v>
      </c>
      <c r="AF10" s="1474">
        <v>160</v>
      </c>
      <c r="AG10" s="1474">
        <v>120</v>
      </c>
      <c r="AH10" s="1474">
        <v>118.40170928000001</v>
      </c>
      <c r="AI10" s="1474">
        <v>168.69834793000001</v>
      </c>
      <c r="AJ10" s="1474">
        <v>223.11356268</v>
      </c>
      <c r="AK10" s="1474">
        <v>86.63278351999999</v>
      </c>
      <c r="AL10" s="1474">
        <v>74.474465209999991</v>
      </c>
      <c r="AM10" s="1474">
        <v>77.644437940000003</v>
      </c>
      <c r="AN10" s="1474">
        <v>68.334041150000004</v>
      </c>
      <c r="AO10" s="1474">
        <v>77.360018639999993</v>
      </c>
      <c r="AP10" s="1474">
        <v>61.277563280000003</v>
      </c>
      <c r="AQ10" s="1474">
        <v>64.532498489999995</v>
      </c>
      <c r="AR10" s="1474">
        <v>69.151877229999997</v>
      </c>
      <c r="AS10" s="1474">
        <v>85.643727920000003</v>
      </c>
      <c r="AT10" s="1474">
        <v>57.942577870000001</v>
      </c>
      <c r="AV10" s="1471"/>
      <c r="AX10" s="1482"/>
      <c r="AY10" s="1479"/>
      <c r="AZ10" s="1480"/>
      <c r="BA10" s="1471"/>
    </row>
    <row r="11" spans="1:53" s="1470" customFormat="1" x14ac:dyDescent="0.3">
      <c r="A11" s="1472"/>
      <c r="B11" s="1473"/>
      <c r="C11" s="1474"/>
      <c r="D11" s="1474"/>
      <c r="E11" s="1474"/>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V11" s="1471"/>
      <c r="AX11" s="1482"/>
      <c r="AY11" s="1479"/>
      <c r="AZ11" s="1480"/>
    </row>
    <row r="12" spans="1:53" s="1470" customFormat="1" x14ac:dyDescent="0.3">
      <c r="A12" s="1475" t="s">
        <v>3490</v>
      </c>
      <c r="B12" s="1476">
        <v>320.96768046000011</v>
      </c>
      <c r="C12" s="1477">
        <v>355</v>
      </c>
      <c r="D12" s="1477">
        <f>D6+D8</f>
        <v>340.01905119000003</v>
      </c>
      <c r="E12" s="1477">
        <f>E6+E8</f>
        <v>352</v>
      </c>
      <c r="F12" s="1477">
        <f>F6+F8</f>
        <v>358</v>
      </c>
      <c r="G12" s="1477">
        <v>356</v>
      </c>
      <c r="H12" s="1477">
        <f>H6+H8</f>
        <v>376</v>
      </c>
      <c r="I12" s="1477">
        <f>I6+I8</f>
        <v>348</v>
      </c>
      <c r="J12" s="1477">
        <v>350.91880953999987</v>
      </c>
      <c r="K12" s="1477">
        <v>359</v>
      </c>
      <c r="L12" s="1477">
        <f>L6+L8</f>
        <v>369</v>
      </c>
      <c r="M12" s="1477">
        <f>M6+M8</f>
        <v>363</v>
      </c>
      <c r="N12" s="1477">
        <f>N6+N8</f>
        <v>370</v>
      </c>
      <c r="O12" s="1477">
        <f>O6+O8</f>
        <v>372</v>
      </c>
      <c r="P12" s="1477">
        <v>373</v>
      </c>
      <c r="Q12" s="1477">
        <v>382</v>
      </c>
      <c r="R12" s="1477">
        <f>R6+R8</f>
        <v>373</v>
      </c>
      <c r="S12" s="1477">
        <f>S6+S8</f>
        <v>393</v>
      </c>
      <c r="T12" s="1477">
        <v>370</v>
      </c>
      <c r="U12" s="1477">
        <f>U6+U8</f>
        <v>385</v>
      </c>
      <c r="V12" s="1477">
        <v>399.62743227725207</v>
      </c>
      <c r="W12" s="1477">
        <v>395.11550492702952</v>
      </c>
      <c r="X12" s="1477">
        <v>423</v>
      </c>
      <c r="Y12" s="1477">
        <v>451</v>
      </c>
      <c r="Z12" s="1477">
        <v>436</v>
      </c>
      <c r="AA12" s="1477">
        <v>471</v>
      </c>
      <c r="AB12" s="1477">
        <v>471</v>
      </c>
      <c r="AC12" s="1477">
        <v>511</v>
      </c>
      <c r="AD12" s="1477">
        <v>488</v>
      </c>
      <c r="AE12" s="1477">
        <v>485</v>
      </c>
      <c r="AF12" s="1477">
        <v>516</v>
      </c>
      <c r="AG12" s="1477">
        <v>502</v>
      </c>
      <c r="AH12" s="1477">
        <f>AH6+AH8</f>
        <v>504.17018267000003</v>
      </c>
      <c r="AI12" s="1477">
        <f>AI6+AI8</f>
        <v>607.70251600000006</v>
      </c>
      <c r="AJ12" s="1477">
        <f>AJ6+AJ8</f>
        <v>711.71539970999993</v>
      </c>
      <c r="AK12" s="1477">
        <f>AK6+AK8</f>
        <v>793.94031993999988</v>
      </c>
      <c r="AL12" s="1477">
        <f>AL6+AL8</f>
        <v>589.41170798000007</v>
      </c>
      <c r="AM12" s="1477">
        <v>688.16905741999994</v>
      </c>
      <c r="AN12" s="1477">
        <v>343.29646539999999</v>
      </c>
      <c r="AO12" s="1477">
        <v>415.60424514000005</v>
      </c>
      <c r="AP12" s="1477">
        <v>189.33884838</v>
      </c>
      <c r="AQ12" s="1477">
        <v>266.22080845999994</v>
      </c>
      <c r="AR12" s="1477">
        <v>359.29710747999997</v>
      </c>
      <c r="AS12" s="1477">
        <v>444.41545431000009</v>
      </c>
      <c r="AT12" s="1477">
        <v>204.01486625999999</v>
      </c>
      <c r="AV12" s="1478"/>
      <c r="AX12" s="1482"/>
      <c r="AY12" s="1479"/>
      <c r="AZ12" s="1480"/>
    </row>
    <row r="13" spans="1:53" s="1470" customFormat="1" x14ac:dyDescent="0.3">
      <c r="A13" s="1475"/>
      <c r="B13" s="1473"/>
      <c r="C13" s="1474"/>
      <c r="D13" s="1474"/>
      <c r="E13" s="1474"/>
      <c r="F13" s="1474"/>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c r="AM13" s="1474"/>
      <c r="AN13" s="1474"/>
      <c r="AO13" s="1474"/>
      <c r="AP13" s="1474"/>
      <c r="AQ13" s="1474"/>
      <c r="AR13" s="1474"/>
      <c r="AS13" s="1474"/>
      <c r="AT13" s="1474"/>
      <c r="AV13" s="1471"/>
      <c r="AX13" s="1482"/>
      <c r="AY13" s="1479"/>
      <c r="AZ13" s="1480"/>
      <c r="BA13" s="1483"/>
    </row>
    <row r="14" spans="1:53" s="1470" customFormat="1" x14ac:dyDescent="0.3">
      <c r="A14" s="1475" t="s">
        <v>3491</v>
      </c>
      <c r="B14" s="1476">
        <v>209.14297093000002</v>
      </c>
      <c r="C14" s="1477">
        <v>244</v>
      </c>
      <c r="D14" s="1477">
        <f>D15+D16</f>
        <v>231</v>
      </c>
      <c r="E14" s="1477">
        <f>E15+E16</f>
        <v>241</v>
      </c>
      <c r="F14" s="1477">
        <f>F15+F16</f>
        <v>251</v>
      </c>
      <c r="G14" s="1477">
        <v>240</v>
      </c>
      <c r="H14" s="1477">
        <f>H15+H16</f>
        <v>246</v>
      </c>
      <c r="I14" s="1477">
        <f>I15+I16</f>
        <v>225</v>
      </c>
      <c r="J14" s="1477">
        <v>223.43907991</v>
      </c>
      <c r="K14" s="1477">
        <v>240</v>
      </c>
      <c r="L14" s="1477">
        <f>L15+L16</f>
        <v>243</v>
      </c>
      <c r="M14" s="1477">
        <f>M15+M16</f>
        <v>220</v>
      </c>
      <c r="N14" s="1477">
        <f>N15+N16</f>
        <v>246</v>
      </c>
      <c r="O14" s="1477">
        <f>O15+O16</f>
        <v>239</v>
      </c>
      <c r="P14" s="1477">
        <v>246</v>
      </c>
      <c r="Q14" s="1477">
        <v>248</v>
      </c>
      <c r="R14" s="1477">
        <f>R15+R16</f>
        <v>247</v>
      </c>
      <c r="S14" s="1477">
        <f>S15+S16</f>
        <v>265</v>
      </c>
      <c r="T14" s="1477">
        <v>273</v>
      </c>
      <c r="U14" s="1477">
        <f>U15+U16</f>
        <v>277</v>
      </c>
      <c r="V14" s="1477">
        <v>310.5876818328307</v>
      </c>
      <c r="W14" s="1477">
        <v>263</v>
      </c>
      <c r="X14" s="1477">
        <v>289</v>
      </c>
      <c r="Y14" s="1477">
        <v>291</v>
      </c>
      <c r="Z14" s="1477">
        <v>304</v>
      </c>
      <c r="AA14" s="1477">
        <v>305</v>
      </c>
      <c r="AB14" s="1477">
        <v>341</v>
      </c>
      <c r="AC14" s="1477">
        <v>315</v>
      </c>
      <c r="AD14" s="1477">
        <v>327</v>
      </c>
      <c r="AE14" s="1477">
        <v>322</v>
      </c>
      <c r="AF14" s="1477">
        <v>331</v>
      </c>
      <c r="AG14" s="1477">
        <v>328</v>
      </c>
      <c r="AH14" s="1477">
        <f>AH15+AH16</f>
        <v>344</v>
      </c>
      <c r="AI14" s="1477">
        <f>AI15+AI16</f>
        <v>405.90323859</v>
      </c>
      <c r="AJ14" s="1477">
        <f>AJ15+AJ16</f>
        <v>470.28197757999999</v>
      </c>
      <c r="AK14" s="1477">
        <f>AK15+AK16</f>
        <v>532.04234343999997</v>
      </c>
      <c r="AL14" s="1477">
        <f>AL15+AL16</f>
        <v>398.55719883</v>
      </c>
      <c r="AM14" s="1477">
        <v>463.82865828000001</v>
      </c>
      <c r="AN14" s="1477">
        <v>261.10737827999998</v>
      </c>
      <c r="AO14" s="1477">
        <v>320.64548165999997</v>
      </c>
      <c r="AP14" s="1477">
        <v>137.57623566000001</v>
      </c>
      <c r="AQ14" s="1477">
        <v>187.92603947000001</v>
      </c>
      <c r="AR14" s="1477">
        <v>263.02101099999999</v>
      </c>
      <c r="AS14" s="1477">
        <v>313.09946719999999</v>
      </c>
      <c r="AT14" s="1477">
        <v>141.67153751000001</v>
      </c>
      <c r="AV14" s="1478"/>
      <c r="AX14" s="1482"/>
      <c r="AY14" s="1479"/>
      <c r="AZ14" s="1480"/>
    </row>
    <row r="15" spans="1:53" s="1470" customFormat="1" x14ac:dyDescent="0.3">
      <c r="A15" s="1472" t="s">
        <v>3492</v>
      </c>
      <c r="B15" s="1473">
        <v>61.287354260000001</v>
      </c>
      <c r="C15" s="1474">
        <v>66</v>
      </c>
      <c r="D15" s="1474">
        <v>64</v>
      </c>
      <c r="E15" s="1474">
        <v>67</v>
      </c>
      <c r="F15" s="1474">
        <v>73</v>
      </c>
      <c r="G15" s="1474">
        <v>68</v>
      </c>
      <c r="H15" s="1474">
        <v>71</v>
      </c>
      <c r="I15" s="1474">
        <v>59</v>
      </c>
      <c r="J15" s="1474">
        <v>56.377752529999903</v>
      </c>
      <c r="K15" s="1474">
        <v>64</v>
      </c>
      <c r="L15" s="1474">
        <v>65</v>
      </c>
      <c r="M15" s="1474">
        <v>64</v>
      </c>
      <c r="N15" s="1474">
        <v>61</v>
      </c>
      <c r="O15" s="1474">
        <v>65</v>
      </c>
      <c r="P15" s="1474">
        <v>68</v>
      </c>
      <c r="Q15" s="1474">
        <v>66</v>
      </c>
      <c r="R15" s="1474">
        <v>70</v>
      </c>
      <c r="S15" s="1474">
        <v>71</v>
      </c>
      <c r="T15" s="1474">
        <v>91</v>
      </c>
      <c r="U15" s="1474">
        <v>88</v>
      </c>
      <c r="V15" s="1474">
        <v>74.79489670000001</v>
      </c>
      <c r="W15" s="1474">
        <v>66</v>
      </c>
      <c r="X15" s="1474">
        <v>82</v>
      </c>
      <c r="Y15" s="1474">
        <v>85</v>
      </c>
      <c r="Z15" s="1474">
        <v>90</v>
      </c>
      <c r="AA15" s="1474">
        <v>91</v>
      </c>
      <c r="AB15" s="1474">
        <v>101</v>
      </c>
      <c r="AC15" s="1474">
        <v>97</v>
      </c>
      <c r="AD15" s="1474">
        <v>99</v>
      </c>
      <c r="AE15" s="1474">
        <v>102</v>
      </c>
      <c r="AF15" s="1474">
        <v>110</v>
      </c>
      <c r="AG15" s="1474">
        <v>123</v>
      </c>
      <c r="AH15" s="1474">
        <v>131</v>
      </c>
      <c r="AI15" s="1474">
        <v>138.60010142000002</v>
      </c>
      <c r="AJ15" s="1474">
        <v>153.41401752000002</v>
      </c>
      <c r="AK15" s="1474">
        <v>160.19509493000001</v>
      </c>
      <c r="AL15" s="1474">
        <v>131.90624733999999</v>
      </c>
      <c r="AM15" s="1474">
        <v>160.64252921000002</v>
      </c>
      <c r="AN15" s="1474">
        <v>54.36428729</v>
      </c>
      <c r="AO15" s="1474">
        <v>63.185571780000004</v>
      </c>
      <c r="AP15" s="1474">
        <v>32.005464539999998</v>
      </c>
      <c r="AQ15" s="1474">
        <v>44.184956179999993</v>
      </c>
      <c r="AR15" s="1474">
        <v>54.898523329999996</v>
      </c>
      <c r="AS15" s="1474">
        <v>61.768729630000003</v>
      </c>
      <c r="AT15" s="1474">
        <v>32.966185879999998</v>
      </c>
      <c r="AV15" s="1471"/>
      <c r="AX15" s="1482"/>
      <c r="AY15" s="1479"/>
      <c r="AZ15" s="1480"/>
    </row>
    <row r="16" spans="1:53" s="1470" customFormat="1" x14ac:dyDescent="0.3">
      <c r="A16" s="1472" t="s">
        <v>3493</v>
      </c>
      <c r="B16" s="1473">
        <v>147.85561667000002</v>
      </c>
      <c r="C16" s="1474">
        <v>178</v>
      </c>
      <c r="D16" s="1474">
        <v>167</v>
      </c>
      <c r="E16" s="1474">
        <v>174</v>
      </c>
      <c r="F16" s="1474">
        <v>178</v>
      </c>
      <c r="G16" s="1474">
        <v>172</v>
      </c>
      <c r="H16" s="1474">
        <v>175</v>
      </c>
      <c r="I16" s="1474">
        <v>166</v>
      </c>
      <c r="J16" s="1474">
        <v>167.06132738000011</v>
      </c>
      <c r="K16" s="1474">
        <v>176</v>
      </c>
      <c r="L16" s="1474">
        <v>178</v>
      </c>
      <c r="M16" s="1474">
        <v>156</v>
      </c>
      <c r="N16" s="1474">
        <v>185</v>
      </c>
      <c r="O16" s="1474">
        <v>174</v>
      </c>
      <c r="P16" s="1474">
        <v>178</v>
      </c>
      <c r="Q16" s="1474">
        <v>182</v>
      </c>
      <c r="R16" s="1474">
        <v>177</v>
      </c>
      <c r="S16" s="1474">
        <v>194</v>
      </c>
      <c r="T16" s="1474">
        <v>182</v>
      </c>
      <c r="U16" s="1474">
        <v>189</v>
      </c>
      <c r="V16" s="1474">
        <v>235.79278513283069</v>
      </c>
      <c r="W16" s="1474">
        <v>196.98818191637574</v>
      </c>
      <c r="X16" s="1474">
        <v>207</v>
      </c>
      <c r="Y16" s="1474">
        <v>206</v>
      </c>
      <c r="Z16" s="1474">
        <v>214</v>
      </c>
      <c r="AA16" s="1474">
        <v>214</v>
      </c>
      <c r="AB16" s="1474">
        <v>240</v>
      </c>
      <c r="AC16" s="1474">
        <v>218</v>
      </c>
      <c r="AD16" s="1474">
        <v>228</v>
      </c>
      <c r="AE16" s="1474">
        <v>220</v>
      </c>
      <c r="AF16" s="1474">
        <v>221</v>
      </c>
      <c r="AG16" s="1474">
        <v>205</v>
      </c>
      <c r="AH16" s="1474">
        <v>213</v>
      </c>
      <c r="AI16" s="1474">
        <v>267.30313717000001</v>
      </c>
      <c r="AJ16" s="1474">
        <v>316.86796005999997</v>
      </c>
      <c r="AK16" s="1474">
        <v>371.84724850999999</v>
      </c>
      <c r="AL16" s="1474">
        <v>266.65095149000001</v>
      </c>
      <c r="AM16" s="1474">
        <v>303.18612906999999</v>
      </c>
      <c r="AN16" s="1474">
        <v>206.74309098999998</v>
      </c>
      <c r="AO16" s="1474">
        <v>257.45990988</v>
      </c>
      <c r="AP16" s="1474">
        <v>105.57077112</v>
      </c>
      <c r="AQ16" s="1474">
        <v>143.74108329000001</v>
      </c>
      <c r="AR16" s="1474">
        <v>208.12248767</v>
      </c>
      <c r="AS16" s="1474">
        <v>251.33073757</v>
      </c>
      <c r="AT16" s="1474">
        <v>108.70535163</v>
      </c>
      <c r="AV16" s="1471"/>
      <c r="AX16" s="1482"/>
      <c r="AY16" s="1479"/>
      <c r="AZ16" s="1480"/>
    </row>
    <row r="17" spans="1:53" s="1470" customFormat="1" x14ac:dyDescent="0.3">
      <c r="A17" s="1472"/>
      <c r="B17" s="1473"/>
      <c r="C17" s="1474"/>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V17" s="1471"/>
      <c r="AX17" s="1482"/>
      <c r="AY17" s="1479"/>
      <c r="AZ17" s="1480"/>
    </row>
    <row r="18" spans="1:53" s="1470" customFormat="1" x14ac:dyDescent="0.3">
      <c r="A18" s="1475" t="s">
        <v>3494</v>
      </c>
      <c r="B18" s="1476">
        <v>111.82470953000009</v>
      </c>
      <c r="C18" s="1477">
        <v>111</v>
      </c>
      <c r="D18" s="1477">
        <f>D12-D14</f>
        <v>109.01905119000003</v>
      </c>
      <c r="E18" s="1477">
        <f>E12-E14</f>
        <v>111</v>
      </c>
      <c r="F18" s="1477">
        <f>F12-F14</f>
        <v>107</v>
      </c>
      <c r="G18" s="1477">
        <v>116</v>
      </c>
      <c r="H18" s="1477">
        <f>H12-H14</f>
        <v>130</v>
      </c>
      <c r="I18" s="1477">
        <f>I12-I14</f>
        <v>123</v>
      </c>
      <c r="J18" s="1477">
        <v>128</v>
      </c>
      <c r="K18" s="1477">
        <v>119</v>
      </c>
      <c r="L18" s="1477">
        <f>L12-L14</f>
        <v>126</v>
      </c>
      <c r="M18" s="1477">
        <f>M12-M14</f>
        <v>143</v>
      </c>
      <c r="N18" s="1477">
        <f>N12-N14</f>
        <v>124</v>
      </c>
      <c r="O18" s="1477">
        <f>O12-O14</f>
        <v>133</v>
      </c>
      <c r="P18" s="1477">
        <v>127</v>
      </c>
      <c r="Q18" s="1477">
        <v>134</v>
      </c>
      <c r="R18" s="1477">
        <f>R12-R14</f>
        <v>126</v>
      </c>
      <c r="S18" s="1477">
        <f>S12-S14</f>
        <v>128</v>
      </c>
      <c r="T18" s="1477">
        <v>97</v>
      </c>
      <c r="U18" s="1477">
        <f>U12-U14</f>
        <v>108</v>
      </c>
      <c r="V18" s="1477">
        <v>89.039750444421372</v>
      </c>
      <c r="W18" s="1477">
        <v>131.50715414465378</v>
      </c>
      <c r="X18" s="1477">
        <v>134</v>
      </c>
      <c r="Y18" s="1477">
        <v>160</v>
      </c>
      <c r="Z18" s="1477">
        <v>132</v>
      </c>
      <c r="AA18" s="1477">
        <v>166</v>
      </c>
      <c r="AB18" s="1477">
        <v>130</v>
      </c>
      <c r="AC18" s="1477">
        <v>196</v>
      </c>
      <c r="AD18" s="1477">
        <v>161</v>
      </c>
      <c r="AE18" s="1477">
        <v>163</v>
      </c>
      <c r="AF18" s="1477">
        <v>185</v>
      </c>
      <c r="AG18" s="1477">
        <v>174</v>
      </c>
      <c r="AH18" s="1477">
        <f>AH12-AH14</f>
        <v>160.17018267000003</v>
      </c>
      <c r="AI18" s="1477">
        <f>AI12-AI14</f>
        <v>201.79927741000006</v>
      </c>
      <c r="AJ18" s="1477">
        <f>AJ12-AJ14</f>
        <v>241.43342212999994</v>
      </c>
      <c r="AK18" s="1477">
        <f>AK12-AK14</f>
        <v>261.89797649999991</v>
      </c>
      <c r="AL18" s="1477">
        <f>AL12-AL14</f>
        <v>190.85450915000007</v>
      </c>
      <c r="AM18" s="1477">
        <v>224.34039913999993</v>
      </c>
      <c r="AN18" s="1477">
        <v>82.189087120000011</v>
      </c>
      <c r="AO18" s="1477">
        <v>94.958763480000073</v>
      </c>
      <c r="AP18" s="1477">
        <v>51.762612719999993</v>
      </c>
      <c r="AQ18" s="1477">
        <v>78.294768989999938</v>
      </c>
      <c r="AR18" s="1477">
        <v>96.276096479999978</v>
      </c>
      <c r="AS18" s="1477">
        <v>131.31598711000009</v>
      </c>
      <c r="AT18" s="1477">
        <v>62.343328749999984</v>
      </c>
      <c r="AV18" s="1478"/>
      <c r="AX18" s="1482"/>
      <c r="AY18" s="1479"/>
      <c r="AZ18" s="1480"/>
    </row>
    <row r="19" spans="1:53" s="1470" customFormat="1" x14ac:dyDescent="0.3">
      <c r="A19" s="1472"/>
      <c r="B19" s="1473"/>
      <c r="C19" s="1474"/>
      <c r="D19" s="1474"/>
      <c r="E19" s="1474"/>
      <c r="F19" s="1474"/>
      <c r="G19" s="1474"/>
      <c r="H19" s="1474"/>
      <c r="I19" s="1474"/>
      <c r="J19" s="1474"/>
      <c r="K19" s="1474"/>
      <c r="L19" s="1474"/>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474"/>
      <c r="AM19" s="1474"/>
      <c r="AN19" s="1474"/>
      <c r="AO19" s="1474"/>
      <c r="AP19" s="1474"/>
      <c r="AQ19" s="1474"/>
      <c r="AR19" s="1474"/>
      <c r="AS19" s="1474"/>
      <c r="AT19" s="1474"/>
      <c r="AV19" s="1471"/>
      <c r="AX19" s="1482"/>
      <c r="AY19" s="1479"/>
      <c r="AZ19" s="1480"/>
    </row>
    <row r="20" spans="1:53" s="1470" customFormat="1" x14ac:dyDescent="0.3">
      <c r="A20" s="1472" t="s">
        <v>3495</v>
      </c>
      <c r="B20" s="1473">
        <v>26.476855660000002</v>
      </c>
      <c r="C20" s="1474">
        <v>34</v>
      </c>
      <c r="D20" s="1474">
        <v>14</v>
      </c>
      <c r="E20" s="1474">
        <v>50</v>
      </c>
      <c r="F20" s="1474">
        <v>22</v>
      </c>
      <c r="G20" s="1474">
        <v>13</v>
      </c>
      <c r="H20" s="1474">
        <v>17</v>
      </c>
      <c r="I20" s="1474">
        <v>17</v>
      </c>
      <c r="J20" s="1474">
        <v>13.67015</v>
      </c>
      <c r="K20" s="1474">
        <v>22</v>
      </c>
      <c r="L20" s="1474">
        <v>17</v>
      </c>
      <c r="M20" s="1474">
        <v>17</v>
      </c>
      <c r="N20" s="1474">
        <v>12</v>
      </c>
      <c r="O20" s="1474">
        <v>31</v>
      </c>
      <c r="P20" s="1474">
        <v>17</v>
      </c>
      <c r="Q20" s="1474">
        <v>7</v>
      </c>
      <c r="R20" s="1484">
        <v>0.4</v>
      </c>
      <c r="S20" s="1474">
        <v>10</v>
      </c>
      <c r="T20" s="1474">
        <v>30</v>
      </c>
      <c r="U20" s="1474">
        <v>5</v>
      </c>
      <c r="V20" s="1474">
        <v>-21.500401710000002</v>
      </c>
      <c r="W20" s="1474">
        <v>62.864840700000002</v>
      </c>
      <c r="X20" s="1474">
        <v>115</v>
      </c>
      <c r="Y20" s="1474">
        <v>73</v>
      </c>
      <c r="Z20" s="1474">
        <v>59</v>
      </c>
      <c r="AA20" s="1474">
        <v>56</v>
      </c>
      <c r="AB20" s="1474">
        <v>56</v>
      </c>
      <c r="AC20" s="1474">
        <v>74</v>
      </c>
      <c r="AD20" s="1474">
        <v>72</v>
      </c>
      <c r="AE20" s="1474">
        <v>81</v>
      </c>
      <c r="AF20" s="1474">
        <v>84</v>
      </c>
      <c r="AG20" s="1474">
        <v>53</v>
      </c>
      <c r="AH20" s="1474">
        <v>47</v>
      </c>
      <c r="AI20" s="1474">
        <v>61.826489909999999</v>
      </c>
      <c r="AJ20" s="1474">
        <v>52.6</v>
      </c>
      <c r="AK20" s="1474">
        <v>55.893227600000003</v>
      </c>
      <c r="AL20" s="1474">
        <v>38.033402680000002</v>
      </c>
      <c r="AM20" s="1474">
        <v>57.155543999999999</v>
      </c>
      <c r="AN20" s="1474">
        <v>10.534893</v>
      </c>
      <c r="AO20" s="1474">
        <v>20.333593710000002</v>
      </c>
      <c r="AP20" s="1474">
        <v>21.44578881</v>
      </c>
      <c r="AQ20" s="1474">
        <v>5.6639371000000001</v>
      </c>
      <c r="AR20" s="1474">
        <v>24.300773660000001</v>
      </c>
      <c r="AS20" s="1474">
        <v>23.216955719999998</v>
      </c>
      <c r="AT20" s="1474">
        <v>7.2961763299999998</v>
      </c>
      <c r="AV20" s="1471"/>
      <c r="AX20" s="1482"/>
      <c r="AY20" s="1479"/>
      <c r="AZ20" s="1480"/>
    </row>
    <row r="21" spans="1:53" s="1470" customFormat="1" x14ac:dyDescent="0.3">
      <c r="A21" s="1472"/>
      <c r="B21" s="1473"/>
      <c r="C21" s="1474"/>
      <c r="D21" s="1474"/>
      <c r="E21" s="1474"/>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V21" s="1471"/>
      <c r="AX21" s="1482"/>
      <c r="AY21" s="1479"/>
      <c r="AZ21" s="1480"/>
      <c r="BA21" s="1485"/>
    </row>
    <row r="22" spans="1:53" s="1470" customFormat="1" x14ac:dyDescent="0.3">
      <c r="A22" s="1475" t="s">
        <v>3496</v>
      </c>
      <c r="B22" s="1476">
        <v>86</v>
      </c>
      <c r="C22" s="1477">
        <v>77</v>
      </c>
      <c r="D22" s="300">
        <f>D18-D20</f>
        <v>95.019051190000027</v>
      </c>
      <c r="E22" s="300">
        <f>E18-E20</f>
        <v>61</v>
      </c>
      <c r="F22" s="300">
        <f>F18-F20</f>
        <v>85</v>
      </c>
      <c r="G22" s="300">
        <v>103</v>
      </c>
      <c r="H22" s="300">
        <f>H18-H20</f>
        <v>113</v>
      </c>
      <c r="I22" s="1477">
        <f>I18-I20</f>
        <v>106</v>
      </c>
      <c r="J22" s="1477">
        <v>114.32984999999999</v>
      </c>
      <c r="K22" s="1477">
        <v>97</v>
      </c>
      <c r="L22" s="1477">
        <f>L18-L20</f>
        <v>109</v>
      </c>
      <c r="M22" s="1477">
        <f>M18-M20</f>
        <v>126</v>
      </c>
      <c r="N22" s="1477">
        <f>N18-N20</f>
        <v>112</v>
      </c>
      <c r="O22" s="1477">
        <f>O18-O20</f>
        <v>102</v>
      </c>
      <c r="P22" s="1477">
        <v>110</v>
      </c>
      <c r="Q22" s="1477">
        <v>127</v>
      </c>
      <c r="R22" s="1477">
        <f>R18-R20</f>
        <v>125.6</v>
      </c>
      <c r="S22" s="1477">
        <f>S18-S20</f>
        <v>118</v>
      </c>
      <c r="T22" s="1477">
        <v>67</v>
      </c>
      <c r="U22" s="1477">
        <f>U18-U20</f>
        <v>103</v>
      </c>
      <c r="V22" s="1477">
        <v>110.54015215442138</v>
      </c>
      <c r="W22" s="1477">
        <v>68.64231344465378</v>
      </c>
      <c r="X22" s="1477">
        <v>20</v>
      </c>
      <c r="Y22" s="1477">
        <v>87</v>
      </c>
      <c r="Z22" s="1477">
        <v>73</v>
      </c>
      <c r="AA22" s="1477">
        <v>110</v>
      </c>
      <c r="AB22" s="1477">
        <v>74</v>
      </c>
      <c r="AC22" s="1477">
        <v>122</v>
      </c>
      <c r="AD22" s="1477">
        <v>89</v>
      </c>
      <c r="AE22" s="1477">
        <v>82</v>
      </c>
      <c r="AF22" s="1477">
        <v>101</v>
      </c>
      <c r="AG22" s="1477">
        <v>121</v>
      </c>
      <c r="AH22" s="1477">
        <f>AH18-AH20</f>
        <v>113.17018267000003</v>
      </c>
      <c r="AI22" s="1477">
        <f>AI18-AI20</f>
        <v>139.97278750000007</v>
      </c>
      <c r="AJ22" s="1477">
        <f>AJ18-AJ20</f>
        <v>188.83342212999995</v>
      </c>
      <c r="AK22" s="1477">
        <f>AK18-AK20</f>
        <v>206.00474889999992</v>
      </c>
      <c r="AL22" s="1477">
        <f>AL18-AL20</f>
        <v>152.82110647000007</v>
      </c>
      <c r="AM22" s="1477">
        <v>167.18485513999994</v>
      </c>
      <c r="AN22" s="1477">
        <v>71.654194120000014</v>
      </c>
      <c r="AO22" s="1477">
        <v>74.62516977000007</v>
      </c>
      <c r="AP22" s="1477">
        <v>30.316823909999993</v>
      </c>
      <c r="AQ22" s="1477">
        <v>72.630831889999939</v>
      </c>
      <c r="AR22" s="1477">
        <v>71.975322819999974</v>
      </c>
      <c r="AS22" s="1477">
        <v>108.09903139000009</v>
      </c>
      <c r="AT22" s="1477">
        <v>55.047152419999982</v>
      </c>
      <c r="AV22" s="1478"/>
      <c r="AX22" s="1482"/>
      <c r="AY22" s="1479"/>
      <c r="AZ22" s="1480"/>
    </row>
    <row r="23" spans="1:53" s="1470" customFormat="1" x14ac:dyDescent="0.3">
      <c r="A23" s="1472"/>
      <c r="B23" s="1473"/>
      <c r="C23" s="1474"/>
      <c r="D23" s="1474"/>
      <c r="E23" s="1474"/>
      <c r="F23" s="1474"/>
      <c r="G23" s="1474"/>
      <c r="H23" s="1474"/>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V23" s="1471"/>
      <c r="AX23" s="1482"/>
      <c r="AY23" s="1479"/>
      <c r="AZ23" s="1480"/>
    </row>
    <row r="24" spans="1:53" s="1470" customFormat="1" x14ac:dyDescent="0.3">
      <c r="A24" s="1472" t="s">
        <v>3497</v>
      </c>
      <c r="B24" s="1473">
        <v>13.971818000000001</v>
      </c>
      <c r="C24" s="1474">
        <v>12</v>
      </c>
      <c r="D24" s="1474">
        <v>13</v>
      </c>
      <c r="E24" s="1474">
        <v>17</v>
      </c>
      <c r="F24" s="1474">
        <v>14</v>
      </c>
      <c r="G24" s="1474">
        <v>17</v>
      </c>
      <c r="H24" s="1474">
        <v>17</v>
      </c>
      <c r="I24" s="1474">
        <v>18</v>
      </c>
      <c r="J24" s="1474">
        <v>18.839625000000002</v>
      </c>
      <c r="K24" s="1474">
        <v>18</v>
      </c>
      <c r="L24" s="1474">
        <v>18</v>
      </c>
      <c r="M24" s="1474">
        <v>22</v>
      </c>
      <c r="N24" s="1474">
        <v>18</v>
      </c>
      <c r="O24" s="1474">
        <v>18</v>
      </c>
      <c r="P24" s="1474">
        <v>20</v>
      </c>
      <c r="Q24" s="1474">
        <v>12</v>
      </c>
      <c r="R24" s="1474">
        <v>18</v>
      </c>
      <c r="S24" s="1474">
        <v>19</v>
      </c>
      <c r="T24" s="1474">
        <v>21</v>
      </c>
      <c r="U24" s="1474">
        <v>20</v>
      </c>
      <c r="V24" s="1474">
        <v>14.644615752414341</v>
      </c>
      <c r="W24" s="1474">
        <v>18.636109964079402</v>
      </c>
      <c r="X24" s="1474">
        <v>22</v>
      </c>
      <c r="Y24" s="1474">
        <v>21</v>
      </c>
      <c r="Z24" s="1474">
        <v>12</v>
      </c>
      <c r="AA24" s="1474">
        <v>25</v>
      </c>
      <c r="AB24" s="1474">
        <v>21</v>
      </c>
      <c r="AC24" s="1474">
        <v>32</v>
      </c>
      <c r="AD24" s="1474">
        <v>-1</v>
      </c>
      <c r="AE24" s="1474">
        <v>13</v>
      </c>
      <c r="AF24" s="1474">
        <v>19</v>
      </c>
      <c r="AG24" s="1474">
        <v>15</v>
      </c>
      <c r="AH24" s="1474">
        <v>18</v>
      </c>
      <c r="AI24" s="1474">
        <v>19.671657530000001</v>
      </c>
      <c r="AJ24" s="1474">
        <v>32.6</v>
      </c>
      <c r="AK24" s="1474">
        <v>34.609895479999999</v>
      </c>
      <c r="AL24" s="1474">
        <v>0.230213</v>
      </c>
      <c r="AM24" s="1474">
        <v>16.956762000000001</v>
      </c>
      <c r="AN24" s="1474">
        <v>-8.9106000000000005E-2</v>
      </c>
      <c r="AO24" s="1474">
        <v>13.9007425</v>
      </c>
      <c r="AP24" s="1474">
        <v>2.7808959999999998</v>
      </c>
      <c r="AQ24" s="1474">
        <v>7.7626816700000001</v>
      </c>
      <c r="AR24" s="1474">
        <v>5.9641339999999996</v>
      </c>
      <c r="AS24" s="1474">
        <v>18.405094200000001</v>
      </c>
      <c r="AT24" s="1474">
        <v>6.7663425099999994</v>
      </c>
      <c r="AV24" s="1471"/>
      <c r="AX24" s="1482"/>
      <c r="AY24" s="1479"/>
      <c r="AZ24" s="1480"/>
      <c r="BA24" s="1471"/>
    </row>
    <row r="25" spans="1:53" s="1470" customFormat="1" x14ac:dyDescent="0.3">
      <c r="A25" s="1472"/>
      <c r="B25" s="1473"/>
      <c r="C25" s="1474"/>
      <c r="D25" s="1474"/>
      <c r="E25" s="1474"/>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V25" s="1471"/>
      <c r="AX25" s="1482"/>
      <c r="AY25" s="1479"/>
      <c r="AZ25" s="1480"/>
      <c r="BA25" s="1471"/>
    </row>
    <row r="26" spans="1:53" s="1470" customFormat="1" ht="17.25" thickBot="1" x14ac:dyDescent="0.35">
      <c r="A26" s="1486" t="s">
        <v>3498</v>
      </c>
      <c r="B26" s="1487">
        <v>72.028182000000001</v>
      </c>
      <c r="C26" s="1488">
        <v>65</v>
      </c>
      <c r="D26" s="1488">
        <f>D22-D24</f>
        <v>82.019051190000027</v>
      </c>
      <c r="E26" s="1488">
        <f>E22-E24</f>
        <v>44</v>
      </c>
      <c r="F26" s="1488">
        <f>F22-F24</f>
        <v>71</v>
      </c>
      <c r="G26" s="1488">
        <v>86</v>
      </c>
      <c r="H26" s="1488">
        <f>H22-H24</f>
        <v>96</v>
      </c>
      <c r="I26" s="1488">
        <f>I22-I24</f>
        <v>88</v>
      </c>
      <c r="J26" s="1488">
        <v>95.490224999999995</v>
      </c>
      <c r="K26" s="1488">
        <v>79</v>
      </c>
      <c r="L26" s="1488">
        <f>L22-L24</f>
        <v>91</v>
      </c>
      <c r="M26" s="1488">
        <f>M22-M24</f>
        <v>104</v>
      </c>
      <c r="N26" s="1488">
        <f>N22-N24</f>
        <v>94</v>
      </c>
      <c r="O26" s="1488">
        <f>O22-O24</f>
        <v>84</v>
      </c>
      <c r="P26" s="1488">
        <v>90</v>
      </c>
      <c r="Q26" s="1488">
        <v>115</v>
      </c>
      <c r="R26" s="1488">
        <f>R22-R24</f>
        <v>107.6</v>
      </c>
      <c r="S26" s="1488">
        <f>S22-S24</f>
        <v>99</v>
      </c>
      <c r="T26" s="1488">
        <v>46</v>
      </c>
      <c r="U26" s="1488">
        <f>U22-U24</f>
        <v>83</v>
      </c>
      <c r="V26" s="1488">
        <v>95.895536402007039</v>
      </c>
      <c r="W26" s="1488">
        <v>50.006203480574378</v>
      </c>
      <c r="X26" s="1488">
        <v>-2</v>
      </c>
      <c r="Y26" s="1488">
        <v>66</v>
      </c>
      <c r="Z26" s="1488">
        <v>61</v>
      </c>
      <c r="AA26" s="1488">
        <v>85</v>
      </c>
      <c r="AB26" s="1488">
        <v>53</v>
      </c>
      <c r="AC26" s="1488">
        <v>90</v>
      </c>
      <c r="AD26" s="1488">
        <v>90</v>
      </c>
      <c r="AE26" s="1488">
        <v>69</v>
      </c>
      <c r="AF26" s="1488">
        <v>82</v>
      </c>
      <c r="AG26" s="1488">
        <v>106</v>
      </c>
      <c r="AH26" s="1488">
        <f>AH22-AH24</f>
        <v>95.170182670000031</v>
      </c>
      <c r="AI26" s="1488">
        <f>AI22-AI24</f>
        <v>120.30112997000006</v>
      </c>
      <c r="AJ26" s="1488">
        <f>AJ22-AJ24</f>
        <v>156.23342212999995</v>
      </c>
      <c r="AK26" s="1488">
        <f>AK22-AK24</f>
        <v>171.39485341999992</v>
      </c>
      <c r="AL26" s="1488">
        <f>AL22-AL24</f>
        <v>152.59089347000008</v>
      </c>
      <c r="AM26" s="1488">
        <v>150.22809313999994</v>
      </c>
      <c r="AN26" s="1488">
        <v>71.743300120000015</v>
      </c>
      <c r="AO26" s="1488">
        <v>60.724427270000071</v>
      </c>
      <c r="AP26" s="1488">
        <v>27.535927909999995</v>
      </c>
      <c r="AQ26" s="1488">
        <v>64.868150219999933</v>
      </c>
      <c r="AR26" s="1488">
        <v>66.011188819999973</v>
      </c>
      <c r="AS26" s="1488">
        <v>89.693937190000099</v>
      </c>
      <c r="AT26" s="1488">
        <v>48.280809909999981</v>
      </c>
      <c r="AV26" s="1478"/>
      <c r="AX26" s="1482"/>
      <c r="AY26" s="1479"/>
      <c r="AZ26" s="1480"/>
      <c r="BA26" s="1489"/>
    </row>
    <row r="27" spans="1:53" s="286" customFormat="1" ht="17.25" thickTop="1" x14ac:dyDescent="0.3">
      <c r="A27" s="3527" t="s">
        <v>3499</v>
      </c>
      <c r="B27" s="3527"/>
      <c r="C27" s="3527"/>
      <c r="D27" s="3527"/>
      <c r="E27" s="3527"/>
      <c r="F27" s="3527"/>
      <c r="G27" s="3527"/>
      <c r="H27" s="3527"/>
      <c r="I27" s="3527"/>
      <c r="J27" s="3527"/>
      <c r="K27" s="3527"/>
      <c r="L27" s="3527"/>
      <c r="M27" s="3527"/>
      <c r="N27" s="3527"/>
      <c r="O27" s="3527"/>
      <c r="P27" s="3527"/>
      <c r="Q27" s="3527"/>
      <c r="R27" s="3527"/>
      <c r="S27" s="3527"/>
      <c r="T27" s="3527"/>
      <c r="U27" s="3527"/>
      <c r="V27" s="3527"/>
      <c r="W27" s="3527"/>
      <c r="X27" s="3527"/>
      <c r="Y27" s="3527"/>
      <c r="Z27" s="3527"/>
      <c r="AA27" s="3527"/>
      <c r="AB27" s="3527"/>
      <c r="AC27" s="3527"/>
      <c r="AD27" s="3527"/>
      <c r="AE27" s="3527"/>
      <c r="AF27" s="3527"/>
      <c r="AG27" s="3527"/>
      <c r="AH27" s="3527"/>
      <c r="AI27" s="3527"/>
      <c r="AJ27" s="3527"/>
      <c r="AK27" s="3527"/>
      <c r="AL27" s="3527"/>
      <c r="AM27" s="3527"/>
      <c r="AN27" s="3527"/>
      <c r="AO27" s="3527"/>
      <c r="AP27" s="3527"/>
      <c r="AQ27" s="3527"/>
      <c r="AR27" s="3527"/>
      <c r="AS27" s="3527"/>
      <c r="AT27" s="3527"/>
      <c r="AV27" s="1490"/>
      <c r="AX27" s="1482"/>
      <c r="AY27" s="1479"/>
      <c r="AZ27" s="1480"/>
    </row>
    <row r="28" spans="1:53" s="286" customFormat="1" x14ac:dyDescent="0.3">
      <c r="A28" s="1491" t="s">
        <v>3500</v>
      </c>
      <c r="B28" s="1491"/>
      <c r="C28" s="1491"/>
      <c r="D28" s="1491"/>
      <c r="E28" s="1491"/>
      <c r="F28" s="1491"/>
      <c r="G28" s="1491"/>
      <c r="H28" s="1491"/>
      <c r="I28" s="1491"/>
      <c r="J28" s="1491"/>
      <c r="K28" s="1491"/>
      <c r="L28" s="1491"/>
      <c r="M28" s="1491"/>
      <c r="N28" s="1491"/>
      <c r="O28" s="1491"/>
      <c r="P28" s="1491"/>
      <c r="Q28" s="1491"/>
      <c r="R28" s="1492"/>
      <c r="S28" s="1492"/>
      <c r="T28" s="1492"/>
      <c r="U28" s="1492"/>
      <c r="V28" s="1492"/>
      <c r="W28" s="1492"/>
      <c r="X28" s="1492"/>
      <c r="Y28" s="1492"/>
      <c r="Z28" s="1492"/>
      <c r="AA28" s="1492"/>
      <c r="AB28" s="1492"/>
      <c r="AC28" s="1492"/>
      <c r="AD28" s="1492"/>
      <c r="AE28" s="1492"/>
      <c r="AF28" s="1492"/>
      <c r="AG28" s="1492"/>
      <c r="AH28" s="1492"/>
      <c r="AI28" s="1492"/>
      <c r="AJ28" s="1492"/>
      <c r="AK28" s="1492"/>
      <c r="AL28" s="1492"/>
      <c r="AM28" s="1492"/>
      <c r="AN28" s="1492"/>
      <c r="AO28" s="1492"/>
      <c r="AP28" s="1492"/>
      <c r="AQ28" s="1492"/>
      <c r="AR28" s="1492"/>
      <c r="AS28" s="1492"/>
      <c r="AT28" s="1492"/>
      <c r="AV28" s="1490"/>
      <c r="AX28" s="1482"/>
      <c r="AY28" s="1479"/>
      <c r="AZ28" s="1480"/>
    </row>
    <row r="29" spans="1:53" s="286" customFormat="1" x14ac:dyDescent="0.3">
      <c r="A29" s="1491" t="s">
        <v>3501</v>
      </c>
      <c r="B29" s="322"/>
      <c r="C29" s="322"/>
      <c r="D29" s="322"/>
      <c r="E29" s="322"/>
      <c r="F29" s="322"/>
      <c r="G29" s="322"/>
      <c r="H29" s="322"/>
      <c r="I29" s="322"/>
      <c r="J29" s="322"/>
      <c r="K29" s="322"/>
      <c r="L29" s="322"/>
      <c r="M29" s="322"/>
      <c r="N29" s="322"/>
      <c r="O29" s="322"/>
      <c r="AV29" s="1490"/>
      <c r="AX29" s="1482"/>
      <c r="AY29" s="1479"/>
      <c r="AZ29" s="1480"/>
    </row>
    <row r="30" spans="1:53" x14ac:dyDescent="0.3">
      <c r="A30" s="1493" t="s">
        <v>3502</v>
      </c>
      <c r="AX30" s="1482"/>
      <c r="AY30" s="1479"/>
      <c r="AZ30" s="1480"/>
    </row>
    <row r="31" spans="1:53" x14ac:dyDescent="0.3">
      <c r="AX31" s="1482"/>
      <c r="AY31" s="1479"/>
      <c r="AZ31" s="1480"/>
    </row>
    <row r="32" spans="1:53" x14ac:dyDescent="0.3">
      <c r="AX32" s="1459"/>
      <c r="AY32" s="1479"/>
      <c r="AZ32" s="1480"/>
    </row>
    <row r="33" spans="50:52" x14ac:dyDescent="0.3">
      <c r="AX33" s="1463"/>
      <c r="AY33" s="1494"/>
      <c r="AZ33" s="1463"/>
    </row>
    <row r="34" spans="50:52" x14ac:dyDescent="0.3">
      <c r="AX34" s="1463"/>
      <c r="AY34" s="1494"/>
      <c r="AZ34" s="1463"/>
    </row>
    <row r="35" spans="50:52" x14ac:dyDescent="0.3">
      <c r="AX35" s="1463"/>
      <c r="AY35" s="1494"/>
      <c r="AZ35" s="1463"/>
    </row>
    <row r="36" spans="50:52" x14ac:dyDescent="0.3">
      <c r="AX36" s="1463"/>
      <c r="AY36" s="1494"/>
      <c r="AZ36" s="1463"/>
    </row>
    <row r="37" spans="50:52" x14ac:dyDescent="0.3">
      <c r="AX37" s="1463"/>
      <c r="AY37" s="1494"/>
      <c r="AZ37" s="1463"/>
    </row>
    <row r="38" spans="50:52" x14ac:dyDescent="0.3">
      <c r="AX38" s="1463"/>
      <c r="AY38" s="1494"/>
      <c r="AZ38" s="1463"/>
    </row>
    <row r="39" spans="50:52" x14ac:dyDescent="0.3">
      <c r="AX39" s="1463"/>
      <c r="AY39" s="1494"/>
      <c r="AZ39" s="1463"/>
    </row>
    <row r="40" spans="50:52" x14ac:dyDescent="0.3">
      <c r="AX40" s="1463"/>
      <c r="AY40" s="1494"/>
      <c r="AZ40" s="1463"/>
    </row>
    <row r="41" spans="50:52" x14ac:dyDescent="0.3">
      <c r="AX41" s="1463"/>
      <c r="AY41" s="1494"/>
      <c r="AZ41" s="1463"/>
    </row>
    <row r="42" spans="50:52" x14ac:dyDescent="0.3">
      <c r="AX42" s="1463"/>
      <c r="AY42" s="1494"/>
      <c r="AZ42" s="1463"/>
    </row>
    <row r="43" spans="50:52" x14ac:dyDescent="0.3">
      <c r="AX43" s="1463"/>
      <c r="AY43" s="1494"/>
      <c r="AZ43" s="1463"/>
    </row>
    <row r="44" spans="50:52" x14ac:dyDescent="0.3">
      <c r="AX44" s="1463"/>
      <c r="AY44" s="1494"/>
      <c r="AZ44" s="1463"/>
    </row>
    <row r="45" spans="50:52" x14ac:dyDescent="0.3">
      <c r="AX45" s="1463"/>
      <c r="AY45" s="1494"/>
      <c r="AZ45" s="1463"/>
    </row>
    <row r="46" spans="50:52" x14ac:dyDescent="0.3">
      <c r="AX46" s="1463"/>
      <c r="AY46" s="1494"/>
      <c r="AZ46" s="1463"/>
    </row>
    <row r="47" spans="50:52" x14ac:dyDescent="0.3">
      <c r="AX47" s="1463"/>
      <c r="AY47" s="1494"/>
      <c r="AZ47" s="1463"/>
    </row>
    <row r="48" spans="50:52" x14ac:dyDescent="0.3">
      <c r="AX48" s="1463"/>
      <c r="AY48" s="1494"/>
      <c r="AZ48" s="1463"/>
    </row>
    <row r="49" spans="50:52" x14ac:dyDescent="0.3">
      <c r="AX49" s="1463"/>
      <c r="AY49" s="1494"/>
      <c r="AZ49" s="1463"/>
    </row>
    <row r="50" spans="50:52" x14ac:dyDescent="0.3">
      <c r="AX50" s="1463"/>
      <c r="AY50" s="1494"/>
      <c r="AZ50" s="1463"/>
    </row>
    <row r="51" spans="50:52" x14ac:dyDescent="0.3">
      <c r="AX51" s="1463"/>
      <c r="AY51" s="1494"/>
      <c r="AZ51" s="1463"/>
    </row>
    <row r="52" spans="50:52" x14ac:dyDescent="0.3">
      <c r="AX52" s="1463"/>
      <c r="AY52" s="1494"/>
      <c r="AZ52" s="1463"/>
    </row>
    <row r="53" spans="50:52" x14ac:dyDescent="0.3">
      <c r="AX53" s="1463"/>
      <c r="AY53" s="1494"/>
      <c r="AZ53" s="1463"/>
    </row>
    <row r="54" spans="50:52" x14ac:dyDescent="0.3">
      <c r="AX54" s="1463"/>
      <c r="AY54" s="1494"/>
      <c r="AZ54" s="1463"/>
    </row>
    <row r="55" spans="50:52" x14ac:dyDescent="0.3">
      <c r="AX55" s="1463"/>
      <c r="AY55" s="1494"/>
      <c r="AZ55" s="1463"/>
    </row>
    <row r="56" spans="50:52" x14ac:dyDescent="0.3">
      <c r="AX56" s="1463"/>
      <c r="AY56" s="1494"/>
      <c r="AZ56" s="1463"/>
    </row>
    <row r="57" spans="50:52" x14ac:dyDescent="0.3">
      <c r="AX57" s="1463"/>
      <c r="AY57" s="1494"/>
      <c r="AZ57" s="1463"/>
    </row>
    <row r="58" spans="50:52" x14ac:dyDescent="0.3">
      <c r="AX58" s="1463"/>
      <c r="AY58" s="1494"/>
      <c r="AZ58" s="1463"/>
    </row>
    <row r="59" spans="50:52" x14ac:dyDescent="0.3">
      <c r="AX59" s="1463"/>
      <c r="AY59" s="1494"/>
      <c r="AZ59" s="1463"/>
    </row>
    <row r="60" spans="50:52" x14ac:dyDescent="0.3">
      <c r="AX60" s="1463"/>
      <c r="AY60" s="1494"/>
      <c r="AZ60" s="1463"/>
    </row>
    <row r="61" spans="50:52" x14ac:dyDescent="0.3">
      <c r="AX61" s="1463"/>
      <c r="AY61" s="1494"/>
      <c r="AZ61" s="1463"/>
    </row>
    <row r="62" spans="50:52" x14ac:dyDescent="0.3">
      <c r="AX62" s="1463"/>
      <c r="AY62" s="1494"/>
      <c r="AZ62" s="1463"/>
    </row>
    <row r="63" spans="50:52" x14ac:dyDescent="0.3">
      <c r="AX63" s="1463"/>
      <c r="AY63" s="1494"/>
      <c r="AZ63" s="1463"/>
    </row>
    <row r="64" spans="50:52" x14ac:dyDescent="0.3">
      <c r="AX64" s="1463"/>
      <c r="AY64" s="1494"/>
      <c r="AZ64" s="1463"/>
    </row>
    <row r="65" spans="50:52" x14ac:dyDescent="0.3">
      <c r="AX65" s="1463"/>
      <c r="AY65" s="1494"/>
      <c r="AZ65" s="1463"/>
    </row>
    <row r="66" spans="50:52" x14ac:dyDescent="0.3">
      <c r="AX66" s="1463"/>
      <c r="AY66" s="1494"/>
      <c r="AZ66" s="1463"/>
    </row>
    <row r="67" spans="50:52" x14ac:dyDescent="0.3">
      <c r="AX67" s="1463"/>
      <c r="AY67" s="1494"/>
      <c r="AZ67" s="1463"/>
    </row>
    <row r="68" spans="50:52" x14ac:dyDescent="0.3">
      <c r="AX68" s="1463"/>
      <c r="AY68" s="1494"/>
      <c r="AZ68" s="1463"/>
    </row>
    <row r="69" spans="50:52" x14ac:dyDescent="0.3">
      <c r="AX69" s="1463"/>
      <c r="AY69" s="1494"/>
      <c r="AZ69" s="1463"/>
    </row>
    <row r="70" spans="50:52" x14ac:dyDescent="0.3">
      <c r="AX70" s="1463"/>
      <c r="AY70" s="1494"/>
      <c r="AZ70" s="1463"/>
    </row>
    <row r="71" spans="50:52" x14ac:dyDescent="0.3">
      <c r="AX71" s="1463"/>
      <c r="AY71" s="1494"/>
      <c r="AZ71" s="1463"/>
    </row>
    <row r="72" spans="50:52" x14ac:dyDescent="0.3">
      <c r="AX72" s="1463"/>
      <c r="AY72" s="1494"/>
      <c r="AZ72" s="1463"/>
    </row>
    <row r="73" spans="50:52" x14ac:dyDescent="0.3">
      <c r="AX73" s="1463"/>
      <c r="AY73" s="1494"/>
      <c r="AZ73" s="1463"/>
    </row>
    <row r="74" spans="50:52" x14ac:dyDescent="0.3">
      <c r="AX74" s="1463"/>
      <c r="AY74" s="1494"/>
      <c r="AZ74" s="1463"/>
    </row>
    <row r="75" spans="50:52" x14ac:dyDescent="0.3">
      <c r="AX75" s="1463"/>
      <c r="AY75" s="1494"/>
      <c r="AZ75" s="1463"/>
    </row>
    <row r="76" spans="50:52" x14ac:dyDescent="0.3">
      <c r="AX76" s="1463"/>
      <c r="AY76" s="1494"/>
      <c r="AZ76" s="1463"/>
    </row>
    <row r="77" spans="50:52" x14ac:dyDescent="0.3">
      <c r="AX77" s="1463"/>
      <c r="AY77" s="1494"/>
      <c r="AZ77" s="1463"/>
    </row>
    <row r="78" spans="50:52" x14ac:dyDescent="0.3">
      <c r="AX78" s="1463"/>
      <c r="AY78" s="1494"/>
      <c r="AZ78" s="1463"/>
    </row>
    <row r="79" spans="50:52" x14ac:dyDescent="0.3">
      <c r="AX79" s="1463"/>
      <c r="AY79" s="1494"/>
      <c r="AZ79" s="1463"/>
    </row>
    <row r="80" spans="50:52" x14ac:dyDescent="0.3">
      <c r="AX80" s="1463"/>
      <c r="AY80" s="1494"/>
      <c r="AZ80" s="1463"/>
    </row>
    <row r="81" spans="50:52" x14ac:dyDescent="0.3">
      <c r="AX81" s="1463"/>
      <c r="AY81" s="1494"/>
      <c r="AZ81" s="1463"/>
    </row>
    <row r="82" spans="50:52" x14ac:dyDescent="0.3">
      <c r="AX82" s="1463"/>
      <c r="AY82" s="1494"/>
      <c r="AZ82" s="1463"/>
    </row>
    <row r="83" spans="50:52" x14ac:dyDescent="0.3">
      <c r="AX83" s="1463"/>
      <c r="AY83" s="1494"/>
      <c r="AZ83" s="1463"/>
    </row>
    <row r="84" spans="50:52" x14ac:dyDescent="0.3">
      <c r="AX84" s="1463"/>
      <c r="AY84" s="1494"/>
      <c r="AZ84" s="1463"/>
    </row>
    <row r="85" spans="50:52" x14ac:dyDescent="0.3">
      <c r="AX85" s="1463"/>
      <c r="AY85" s="1494"/>
      <c r="AZ85" s="1463"/>
    </row>
    <row r="86" spans="50:52" x14ac:dyDescent="0.3">
      <c r="AX86" s="1463"/>
      <c r="AY86" s="1494"/>
      <c r="AZ86" s="1463"/>
    </row>
    <row r="87" spans="50:52" x14ac:dyDescent="0.3">
      <c r="AX87" s="1463"/>
      <c r="AY87" s="1494"/>
      <c r="AZ87" s="1463"/>
    </row>
    <row r="88" spans="50:52" x14ac:dyDescent="0.3">
      <c r="AX88" s="1463"/>
      <c r="AY88" s="1494"/>
      <c r="AZ88" s="1463"/>
    </row>
    <row r="89" spans="50:52" x14ac:dyDescent="0.3">
      <c r="AX89" s="1463"/>
      <c r="AY89" s="1494"/>
      <c r="AZ89" s="1463"/>
    </row>
    <row r="90" spans="50:52" x14ac:dyDescent="0.3">
      <c r="AX90" s="1463"/>
      <c r="AY90" s="1494"/>
      <c r="AZ90" s="1463"/>
    </row>
    <row r="91" spans="50:52" x14ac:dyDescent="0.3">
      <c r="AX91" s="1463"/>
      <c r="AY91" s="1494"/>
      <c r="AZ91" s="1463"/>
    </row>
    <row r="92" spans="50:52" x14ac:dyDescent="0.3">
      <c r="AX92" s="1463"/>
      <c r="AY92" s="1494"/>
      <c r="AZ92" s="1463"/>
    </row>
    <row r="93" spans="50:52" x14ac:dyDescent="0.3">
      <c r="AX93" s="1463"/>
      <c r="AY93" s="1494"/>
      <c r="AZ93" s="1463"/>
    </row>
    <row r="94" spans="50:52" x14ac:dyDescent="0.3">
      <c r="AX94" s="1463"/>
      <c r="AY94" s="1494"/>
      <c r="AZ94" s="1463"/>
    </row>
    <row r="95" spans="50:52" x14ac:dyDescent="0.3">
      <c r="AX95" s="1463"/>
      <c r="AY95" s="1494"/>
      <c r="AZ95" s="1463"/>
    </row>
    <row r="96" spans="50:52" x14ac:dyDescent="0.3">
      <c r="AX96" s="1463"/>
      <c r="AY96" s="1494"/>
      <c r="AZ96" s="1463"/>
    </row>
    <row r="97" spans="50:52" x14ac:dyDescent="0.3">
      <c r="AX97" s="1463"/>
      <c r="AY97" s="1494"/>
      <c r="AZ97" s="1463"/>
    </row>
    <row r="98" spans="50:52" x14ac:dyDescent="0.3">
      <c r="AX98" s="1463"/>
      <c r="AY98" s="1494"/>
      <c r="AZ98" s="1463"/>
    </row>
    <row r="99" spans="50:52" x14ac:dyDescent="0.3">
      <c r="AX99" s="1463"/>
      <c r="AY99" s="1494"/>
      <c r="AZ99" s="1463"/>
    </row>
    <row r="100" spans="50:52" x14ac:dyDescent="0.3">
      <c r="AX100" s="1463"/>
      <c r="AY100" s="1494"/>
      <c r="AZ100" s="1463"/>
    </row>
    <row r="101" spans="50:52" x14ac:dyDescent="0.3">
      <c r="AX101" s="1463"/>
      <c r="AY101" s="1494"/>
      <c r="AZ101" s="1463"/>
    </row>
    <row r="102" spans="50:52" x14ac:dyDescent="0.3">
      <c r="AX102" s="1463"/>
      <c r="AY102" s="1494"/>
      <c r="AZ102" s="1463"/>
    </row>
    <row r="103" spans="50:52" x14ac:dyDescent="0.3">
      <c r="AX103" s="1463"/>
      <c r="AY103" s="1494"/>
      <c r="AZ103" s="1463"/>
    </row>
    <row r="104" spans="50:52" x14ac:dyDescent="0.3">
      <c r="AX104" s="1463"/>
      <c r="AY104" s="1494"/>
      <c r="AZ104" s="1463"/>
    </row>
    <row r="105" spans="50:52" x14ac:dyDescent="0.3">
      <c r="AX105" s="1463"/>
      <c r="AY105" s="1494"/>
      <c r="AZ105" s="1463"/>
    </row>
    <row r="106" spans="50:52" x14ac:dyDescent="0.3">
      <c r="AX106" s="1463"/>
      <c r="AY106" s="1494"/>
      <c r="AZ106" s="1463"/>
    </row>
    <row r="107" spans="50:52" x14ac:dyDescent="0.3">
      <c r="AX107" s="1463"/>
      <c r="AY107" s="1494"/>
      <c r="AZ107" s="1463"/>
    </row>
    <row r="108" spans="50:52" x14ac:dyDescent="0.3">
      <c r="AX108" s="1463"/>
      <c r="AY108" s="1494"/>
      <c r="AZ108" s="1463"/>
    </row>
    <row r="109" spans="50:52" x14ac:dyDescent="0.3">
      <c r="AX109" s="1463"/>
      <c r="AY109" s="1494"/>
      <c r="AZ109" s="1463"/>
    </row>
    <row r="110" spans="50:52" x14ac:dyDescent="0.3">
      <c r="AX110" s="1463"/>
      <c r="AY110" s="1494"/>
      <c r="AZ110" s="1463"/>
    </row>
    <row r="111" spans="50:52" x14ac:dyDescent="0.3">
      <c r="AX111" s="1463"/>
      <c r="AY111" s="1494"/>
      <c r="AZ111" s="1463"/>
    </row>
    <row r="112" spans="50:52" x14ac:dyDescent="0.3">
      <c r="AX112" s="1463"/>
      <c r="AY112" s="1494"/>
      <c r="AZ112" s="1463"/>
    </row>
    <row r="113" spans="50:52" x14ac:dyDescent="0.3">
      <c r="AX113" s="1463"/>
      <c r="AY113" s="1494"/>
      <c r="AZ113" s="1463"/>
    </row>
    <row r="114" spans="50:52" x14ac:dyDescent="0.3">
      <c r="AX114" s="1463"/>
      <c r="AY114" s="1494"/>
      <c r="AZ114" s="1463"/>
    </row>
    <row r="115" spans="50:52" x14ac:dyDescent="0.3">
      <c r="AX115" s="1463"/>
      <c r="AY115" s="1494"/>
      <c r="AZ115" s="1463"/>
    </row>
    <row r="116" spans="50:52" x14ac:dyDescent="0.3">
      <c r="AX116" s="1463"/>
      <c r="AY116" s="1494"/>
      <c r="AZ116" s="1463"/>
    </row>
    <row r="117" spans="50:52" x14ac:dyDescent="0.3">
      <c r="AX117" s="1463"/>
      <c r="AY117" s="1494"/>
      <c r="AZ117" s="1463"/>
    </row>
    <row r="118" spans="50:52" x14ac:dyDescent="0.3">
      <c r="AX118" s="1463"/>
      <c r="AY118" s="1494"/>
      <c r="AZ118" s="1463"/>
    </row>
    <row r="119" spans="50:52" x14ac:dyDescent="0.3">
      <c r="AX119" s="1463"/>
      <c r="AY119" s="1494"/>
      <c r="AZ119" s="1463"/>
    </row>
    <row r="120" spans="50:52" x14ac:dyDescent="0.3">
      <c r="AX120" s="1463"/>
      <c r="AY120" s="1494"/>
      <c r="AZ120" s="1463"/>
    </row>
    <row r="121" spans="50:52" x14ac:dyDescent="0.3">
      <c r="AX121" s="1463"/>
      <c r="AY121" s="1494"/>
      <c r="AZ121" s="1463"/>
    </row>
    <row r="122" spans="50:52" x14ac:dyDescent="0.3">
      <c r="AX122" s="1463"/>
      <c r="AY122" s="1494"/>
      <c r="AZ122" s="1463"/>
    </row>
    <row r="123" spans="50:52" x14ac:dyDescent="0.3">
      <c r="AX123" s="1463"/>
      <c r="AY123" s="1494"/>
      <c r="AZ123" s="1463"/>
    </row>
    <row r="124" spans="50:52" x14ac:dyDescent="0.3">
      <c r="AX124" s="1463"/>
      <c r="AY124" s="1494"/>
      <c r="AZ124" s="1463"/>
    </row>
    <row r="125" spans="50:52" x14ac:dyDescent="0.3">
      <c r="AX125" s="1463"/>
      <c r="AY125" s="1494"/>
      <c r="AZ125" s="1463"/>
    </row>
    <row r="126" spans="50:52" x14ac:dyDescent="0.3">
      <c r="AX126" s="1463"/>
      <c r="AY126" s="1494"/>
      <c r="AZ126" s="1463"/>
    </row>
    <row r="127" spans="50:52" x14ac:dyDescent="0.3">
      <c r="AX127" s="1463"/>
      <c r="AY127" s="1494"/>
      <c r="AZ127" s="1463"/>
    </row>
    <row r="128" spans="50:52" x14ac:dyDescent="0.3">
      <c r="AX128" s="1463"/>
      <c r="AY128" s="1494"/>
      <c r="AZ128" s="1463"/>
    </row>
    <row r="129" spans="50:52" x14ac:dyDescent="0.3">
      <c r="AX129" s="1463"/>
      <c r="AY129" s="1494"/>
      <c r="AZ129" s="1463"/>
    </row>
    <row r="130" spans="50:52" x14ac:dyDescent="0.3">
      <c r="AX130" s="1463"/>
      <c r="AY130" s="1494"/>
      <c r="AZ130" s="1463"/>
    </row>
    <row r="131" spans="50:52" x14ac:dyDescent="0.3">
      <c r="AX131" s="1463"/>
      <c r="AY131" s="1494"/>
      <c r="AZ131" s="1463"/>
    </row>
    <row r="132" spans="50:52" x14ac:dyDescent="0.3">
      <c r="AX132" s="1463"/>
      <c r="AY132" s="1494"/>
      <c r="AZ132" s="1463"/>
    </row>
    <row r="133" spans="50:52" x14ac:dyDescent="0.3">
      <c r="AX133" s="1463"/>
      <c r="AY133" s="1494"/>
      <c r="AZ133" s="1463"/>
    </row>
    <row r="134" spans="50:52" x14ac:dyDescent="0.3">
      <c r="AX134" s="1463"/>
      <c r="AY134" s="1494"/>
      <c r="AZ134" s="1463"/>
    </row>
    <row r="135" spans="50:52" x14ac:dyDescent="0.3">
      <c r="AX135" s="1463"/>
      <c r="AY135" s="1494"/>
      <c r="AZ135" s="1463"/>
    </row>
    <row r="136" spans="50:52" x14ac:dyDescent="0.3">
      <c r="AX136" s="1463"/>
      <c r="AY136" s="1494"/>
      <c r="AZ136" s="1463"/>
    </row>
    <row r="137" spans="50:52" x14ac:dyDescent="0.3">
      <c r="AX137" s="1463"/>
      <c r="AY137" s="1494"/>
      <c r="AZ137" s="1463"/>
    </row>
    <row r="138" spans="50:52" x14ac:dyDescent="0.3">
      <c r="AX138" s="1463"/>
      <c r="AY138" s="1494"/>
      <c r="AZ138" s="1463"/>
    </row>
    <row r="139" spans="50:52" x14ac:dyDescent="0.3">
      <c r="AX139" s="1463"/>
      <c r="AY139" s="1494"/>
      <c r="AZ139" s="1463"/>
    </row>
    <row r="140" spans="50:52" x14ac:dyDescent="0.3">
      <c r="AX140" s="1463"/>
      <c r="AY140" s="1494"/>
      <c r="AZ140" s="1463"/>
    </row>
    <row r="141" spans="50:52" x14ac:dyDescent="0.3">
      <c r="AX141" s="1463"/>
      <c r="AY141" s="1494"/>
      <c r="AZ141" s="1463"/>
    </row>
    <row r="142" spans="50:52" x14ac:dyDescent="0.3">
      <c r="AX142" s="1463"/>
      <c r="AY142" s="1463"/>
      <c r="AZ142" s="1463"/>
    </row>
    <row r="143" spans="50:52" x14ac:dyDescent="0.3">
      <c r="AX143" s="1463"/>
      <c r="AY143" s="1463"/>
      <c r="AZ143" s="1463"/>
    </row>
    <row r="144" spans="50:52" x14ac:dyDescent="0.3">
      <c r="AX144" s="1463"/>
      <c r="AY144" s="1463"/>
      <c r="AZ144" s="1463"/>
    </row>
    <row r="145" spans="50:52" x14ac:dyDescent="0.3">
      <c r="AX145" s="1463"/>
      <c r="AY145" s="1463"/>
      <c r="AZ145" s="1463"/>
    </row>
    <row r="146" spans="50:52" x14ac:dyDescent="0.3">
      <c r="AX146" s="1463"/>
      <c r="AY146" s="1463"/>
      <c r="AZ146" s="1463"/>
    </row>
    <row r="147" spans="50:52" x14ac:dyDescent="0.3">
      <c r="AX147" s="1463"/>
      <c r="AY147" s="1463"/>
      <c r="AZ147" s="1463"/>
    </row>
    <row r="148" spans="50:52" x14ac:dyDescent="0.3">
      <c r="AX148" s="1463"/>
      <c r="AY148" s="1463"/>
      <c r="AZ148" s="1463"/>
    </row>
    <row r="149" spans="50:52" x14ac:dyDescent="0.3">
      <c r="AX149" s="1463"/>
      <c r="AY149" s="1463"/>
      <c r="AZ149" s="1463"/>
    </row>
    <row r="150" spans="50:52" x14ac:dyDescent="0.3">
      <c r="AX150" s="1463"/>
      <c r="AY150" s="1463"/>
      <c r="AZ150" s="1463"/>
    </row>
    <row r="151" spans="50:52" x14ac:dyDescent="0.3">
      <c r="AX151" s="1463"/>
      <c r="AY151" s="1463"/>
      <c r="AZ151" s="1463"/>
    </row>
    <row r="152" spans="50:52" x14ac:dyDescent="0.3">
      <c r="AX152" s="1463"/>
      <c r="AY152" s="1463"/>
      <c r="AZ152" s="1463"/>
    </row>
    <row r="153" spans="50:52" x14ac:dyDescent="0.3">
      <c r="AX153" s="1463"/>
      <c r="AY153" s="1463"/>
      <c r="AZ153" s="1463"/>
    </row>
    <row r="154" spans="50:52" x14ac:dyDescent="0.3">
      <c r="AX154" s="1463"/>
      <c r="AY154" s="1463"/>
      <c r="AZ154" s="1463"/>
    </row>
    <row r="155" spans="50:52" x14ac:dyDescent="0.3">
      <c r="AX155" s="1463"/>
      <c r="AY155" s="1463"/>
      <c r="AZ155" s="1463"/>
    </row>
    <row r="156" spans="50:52" x14ac:dyDescent="0.3">
      <c r="AX156" s="1463"/>
      <c r="AY156" s="1463"/>
      <c r="AZ156" s="1463"/>
    </row>
    <row r="157" spans="50:52" x14ac:dyDescent="0.3">
      <c r="AX157" s="1463"/>
      <c r="AY157" s="1463"/>
      <c r="AZ157" s="1463"/>
    </row>
    <row r="158" spans="50:52" x14ac:dyDescent="0.3">
      <c r="AX158" s="1463"/>
      <c r="AY158" s="1463"/>
      <c r="AZ158" s="1463"/>
    </row>
    <row r="159" spans="50:52" x14ac:dyDescent="0.3">
      <c r="AX159" s="1463"/>
      <c r="AY159" s="1463"/>
      <c r="AZ159" s="1463"/>
    </row>
    <row r="160" spans="50:52" x14ac:dyDescent="0.3">
      <c r="AX160" s="1463"/>
      <c r="AY160" s="1463"/>
      <c r="AZ160" s="1463"/>
    </row>
    <row r="161" spans="50:52" x14ac:dyDescent="0.3">
      <c r="AX161" s="1463"/>
      <c r="AY161" s="1463"/>
      <c r="AZ161" s="1463"/>
    </row>
    <row r="162" spans="50:52" x14ac:dyDescent="0.3">
      <c r="AX162" s="1463"/>
      <c r="AY162" s="1463"/>
      <c r="AZ162" s="1463"/>
    </row>
    <row r="163" spans="50:52" x14ac:dyDescent="0.3">
      <c r="AX163" s="1463"/>
      <c r="AY163" s="1463"/>
      <c r="AZ163" s="1463"/>
    </row>
    <row r="164" spans="50:52" x14ac:dyDescent="0.3">
      <c r="AX164" s="1463"/>
      <c r="AY164" s="1463"/>
      <c r="AZ164" s="1463"/>
    </row>
    <row r="165" spans="50:52" x14ac:dyDescent="0.3">
      <c r="AX165" s="1463"/>
      <c r="AY165" s="1463"/>
      <c r="AZ165" s="1463"/>
    </row>
    <row r="166" spans="50:52" x14ac:dyDescent="0.3">
      <c r="AX166" s="1463"/>
      <c r="AY166" s="1463"/>
      <c r="AZ166" s="1463"/>
    </row>
    <row r="167" spans="50:52" x14ac:dyDescent="0.3">
      <c r="AX167" s="1463"/>
      <c r="AY167" s="1463"/>
      <c r="AZ167" s="1463"/>
    </row>
    <row r="168" spans="50:52" x14ac:dyDescent="0.3">
      <c r="AX168" s="1463"/>
      <c r="AY168" s="1463"/>
      <c r="AZ168" s="1463"/>
    </row>
    <row r="169" spans="50:52" x14ac:dyDescent="0.3">
      <c r="AX169" s="1463"/>
      <c r="AY169" s="1463"/>
      <c r="AZ169" s="1463"/>
    </row>
    <row r="170" spans="50:52" x14ac:dyDescent="0.3">
      <c r="AX170" s="1463"/>
      <c r="AY170" s="1463"/>
      <c r="AZ170" s="1463"/>
    </row>
    <row r="171" spans="50:52" x14ac:dyDescent="0.3">
      <c r="AX171" s="1463"/>
      <c r="AY171" s="1463"/>
      <c r="AZ171" s="1463"/>
    </row>
    <row r="172" spans="50:52" x14ac:dyDescent="0.3">
      <c r="AX172" s="1463"/>
      <c r="AY172" s="1463"/>
      <c r="AZ172" s="1463"/>
    </row>
    <row r="173" spans="50:52" x14ac:dyDescent="0.3">
      <c r="AX173" s="1463"/>
      <c r="AY173" s="1463"/>
      <c r="AZ173" s="1463"/>
    </row>
    <row r="174" spans="50:52" x14ac:dyDescent="0.3">
      <c r="AX174" s="1463"/>
      <c r="AY174" s="1463"/>
      <c r="AZ174" s="1463"/>
    </row>
    <row r="175" spans="50:52" x14ac:dyDescent="0.3">
      <c r="AX175" s="1463"/>
      <c r="AY175" s="1463"/>
      <c r="AZ175" s="1463"/>
    </row>
    <row r="176" spans="50:52" x14ac:dyDescent="0.3">
      <c r="AX176" s="1463"/>
      <c r="AY176" s="1463"/>
      <c r="AZ176" s="1463"/>
    </row>
    <row r="177" spans="50:52" x14ac:dyDescent="0.3">
      <c r="AX177" s="1463"/>
      <c r="AY177" s="1463"/>
      <c r="AZ177" s="1463"/>
    </row>
    <row r="178" spans="50:52" x14ac:dyDescent="0.3">
      <c r="AX178" s="1463"/>
      <c r="AY178" s="1463"/>
      <c r="AZ178" s="1463"/>
    </row>
    <row r="179" spans="50:52" x14ac:dyDescent="0.3">
      <c r="AX179" s="1463"/>
      <c r="AY179" s="1463"/>
      <c r="AZ179" s="1463"/>
    </row>
    <row r="180" spans="50:52" x14ac:dyDescent="0.3">
      <c r="AX180" s="1463"/>
      <c r="AY180" s="1463"/>
      <c r="AZ180" s="1463"/>
    </row>
    <row r="181" spans="50:52" x14ac:dyDescent="0.3">
      <c r="AX181" s="1463"/>
      <c r="AY181" s="1463"/>
      <c r="AZ181" s="1463"/>
    </row>
    <row r="182" spans="50:52" x14ac:dyDescent="0.3">
      <c r="AX182" s="1463"/>
      <c r="AY182" s="1463"/>
      <c r="AZ182" s="1463"/>
    </row>
    <row r="183" spans="50:52" x14ac:dyDescent="0.3">
      <c r="AX183" s="1463"/>
      <c r="AY183" s="1463"/>
      <c r="AZ183" s="1463"/>
    </row>
    <row r="184" spans="50:52" x14ac:dyDescent="0.3">
      <c r="AX184" s="1463"/>
      <c r="AY184" s="1463"/>
      <c r="AZ184" s="1463"/>
    </row>
    <row r="185" spans="50:52" x14ac:dyDescent="0.3">
      <c r="AX185" s="1463"/>
      <c r="AY185" s="1463"/>
      <c r="AZ185" s="1463"/>
    </row>
    <row r="186" spans="50:52" x14ac:dyDescent="0.3">
      <c r="AX186" s="1463"/>
      <c r="AY186" s="1463"/>
      <c r="AZ186" s="1463"/>
    </row>
    <row r="187" spans="50:52" x14ac:dyDescent="0.3">
      <c r="AX187" s="1463"/>
      <c r="AY187" s="1463"/>
      <c r="AZ187" s="1463"/>
    </row>
    <row r="188" spans="50:52" x14ac:dyDescent="0.3">
      <c r="AX188" s="1463"/>
      <c r="AY188" s="1463"/>
      <c r="AZ188" s="1463"/>
    </row>
    <row r="189" spans="50:52" x14ac:dyDescent="0.3">
      <c r="AX189" s="1463"/>
      <c r="AY189" s="1463"/>
      <c r="AZ189" s="1463"/>
    </row>
    <row r="190" spans="50:52" x14ac:dyDescent="0.3">
      <c r="AX190" s="1463"/>
      <c r="AY190" s="1463"/>
      <c r="AZ190" s="1463"/>
    </row>
    <row r="191" spans="50:52" x14ac:dyDescent="0.3">
      <c r="AX191" s="1463"/>
      <c r="AY191" s="1463"/>
      <c r="AZ191" s="1463"/>
    </row>
    <row r="192" spans="50:52" x14ac:dyDescent="0.3">
      <c r="AX192" s="1463"/>
      <c r="AY192" s="1463"/>
      <c r="AZ192" s="1463"/>
    </row>
    <row r="193" spans="50:52" x14ac:dyDescent="0.3">
      <c r="AX193" s="1463"/>
      <c r="AY193" s="1463"/>
      <c r="AZ193" s="1463"/>
    </row>
    <row r="194" spans="50:52" x14ac:dyDescent="0.3">
      <c r="AX194" s="1463"/>
      <c r="AY194" s="1463"/>
      <c r="AZ194" s="1463"/>
    </row>
    <row r="195" spans="50:52" x14ac:dyDescent="0.3">
      <c r="AX195" s="1463"/>
      <c r="AY195" s="1463"/>
      <c r="AZ195" s="1463"/>
    </row>
    <row r="196" spans="50:52" x14ac:dyDescent="0.3">
      <c r="AX196" s="1463"/>
      <c r="AY196" s="1463"/>
      <c r="AZ196" s="1463"/>
    </row>
    <row r="197" spans="50:52" x14ac:dyDescent="0.3">
      <c r="AX197" s="1463"/>
      <c r="AY197" s="1463"/>
      <c r="AZ197" s="1463"/>
    </row>
    <row r="198" spans="50:52" x14ac:dyDescent="0.3">
      <c r="AX198" s="1463"/>
      <c r="AY198" s="1463"/>
      <c r="AZ198" s="1463"/>
    </row>
    <row r="199" spans="50:52" x14ac:dyDescent="0.3">
      <c r="AX199" s="1463"/>
      <c r="AY199" s="1463"/>
      <c r="AZ199" s="1463"/>
    </row>
    <row r="200" spans="50:52" x14ac:dyDescent="0.3">
      <c r="AX200" s="1463"/>
      <c r="AY200" s="1463"/>
      <c r="AZ200" s="1463"/>
    </row>
    <row r="201" spans="50:52" x14ac:dyDescent="0.3">
      <c r="AX201" s="1463"/>
      <c r="AY201" s="1463"/>
      <c r="AZ201" s="1463"/>
    </row>
    <row r="202" spans="50:52" x14ac:dyDescent="0.3">
      <c r="AX202" s="1463"/>
      <c r="AY202" s="1463"/>
      <c r="AZ202" s="1463"/>
    </row>
    <row r="203" spans="50:52" x14ac:dyDescent="0.3">
      <c r="AX203" s="1463"/>
      <c r="AY203" s="1463"/>
      <c r="AZ203" s="1463"/>
    </row>
    <row r="204" spans="50:52" x14ac:dyDescent="0.3">
      <c r="AX204" s="1463"/>
      <c r="AY204" s="1463"/>
      <c r="AZ204" s="1463"/>
    </row>
    <row r="205" spans="50:52" x14ac:dyDescent="0.3">
      <c r="AX205" s="1463"/>
      <c r="AY205" s="1463"/>
      <c r="AZ205" s="1463"/>
    </row>
    <row r="206" spans="50:52" x14ac:dyDescent="0.3">
      <c r="AX206" s="1463"/>
      <c r="AY206" s="1463"/>
      <c r="AZ206" s="1463"/>
    </row>
    <row r="207" spans="50:52" x14ac:dyDescent="0.3">
      <c r="AX207" s="1463"/>
      <c r="AY207" s="1463"/>
      <c r="AZ207" s="1463"/>
    </row>
    <row r="208" spans="50:52" x14ac:dyDescent="0.3">
      <c r="AX208" s="1463"/>
      <c r="AY208" s="1463"/>
      <c r="AZ208" s="1463"/>
    </row>
    <row r="209" spans="50:52" x14ac:dyDescent="0.3">
      <c r="AX209" s="1463"/>
      <c r="AY209" s="1463"/>
      <c r="AZ209" s="1463"/>
    </row>
    <row r="210" spans="50:52" x14ac:dyDescent="0.3">
      <c r="AX210" s="1463"/>
      <c r="AY210" s="1463"/>
      <c r="AZ210" s="1463"/>
    </row>
    <row r="211" spans="50:52" x14ac:dyDescent="0.3">
      <c r="AX211" s="1463"/>
      <c r="AY211" s="1463"/>
      <c r="AZ211" s="1463"/>
    </row>
    <row r="212" spans="50:52" x14ac:dyDescent="0.3">
      <c r="AX212" s="1463"/>
      <c r="AY212" s="1463"/>
      <c r="AZ212" s="1463"/>
    </row>
    <row r="213" spans="50:52" x14ac:dyDescent="0.3">
      <c r="AX213" s="1463"/>
      <c r="AY213" s="1463"/>
      <c r="AZ213" s="1463"/>
    </row>
    <row r="214" spans="50:52" x14ac:dyDescent="0.3">
      <c r="AX214" s="1463"/>
      <c r="AY214" s="1463"/>
      <c r="AZ214" s="1463"/>
    </row>
    <row r="215" spans="50:52" x14ac:dyDescent="0.3">
      <c r="AX215" s="1463"/>
      <c r="AY215" s="1463"/>
      <c r="AZ215" s="1463"/>
    </row>
    <row r="216" spans="50:52" x14ac:dyDescent="0.3">
      <c r="AX216" s="1463"/>
      <c r="AY216" s="1463"/>
      <c r="AZ216" s="1463"/>
    </row>
    <row r="217" spans="50:52" x14ac:dyDescent="0.3">
      <c r="AX217" s="1463"/>
      <c r="AY217" s="1463"/>
      <c r="AZ217" s="1463"/>
    </row>
    <row r="218" spans="50:52" x14ac:dyDescent="0.3">
      <c r="AX218" s="1463"/>
      <c r="AY218" s="1463"/>
      <c r="AZ218" s="1463"/>
    </row>
    <row r="219" spans="50:52" x14ac:dyDescent="0.3">
      <c r="AX219" s="1463"/>
      <c r="AY219" s="1463"/>
      <c r="AZ219" s="1463"/>
    </row>
    <row r="220" spans="50:52" x14ac:dyDescent="0.3">
      <c r="AX220" s="1463"/>
      <c r="AY220" s="1463"/>
      <c r="AZ220" s="1463"/>
    </row>
    <row r="221" spans="50:52" x14ac:dyDescent="0.3">
      <c r="AX221" s="1463"/>
      <c r="AY221" s="1463"/>
      <c r="AZ221" s="1463"/>
    </row>
    <row r="222" spans="50:52" x14ac:dyDescent="0.3">
      <c r="AX222" s="1463"/>
      <c r="AY222" s="1463"/>
      <c r="AZ222" s="1463"/>
    </row>
    <row r="223" spans="50:52" x14ac:dyDescent="0.3">
      <c r="AX223" s="1463"/>
      <c r="AY223" s="1463"/>
      <c r="AZ223" s="1463"/>
    </row>
    <row r="224" spans="50:52" x14ac:dyDescent="0.3">
      <c r="AX224" s="1463"/>
      <c r="AY224" s="1463"/>
      <c r="AZ224" s="1463"/>
    </row>
    <row r="225" spans="50:52" x14ac:dyDescent="0.3">
      <c r="AX225" s="1463"/>
      <c r="AY225" s="1463"/>
      <c r="AZ225" s="1463"/>
    </row>
    <row r="226" spans="50:52" x14ac:dyDescent="0.3">
      <c r="AX226" s="1463"/>
      <c r="AY226" s="1463"/>
      <c r="AZ226" s="1463"/>
    </row>
    <row r="227" spans="50:52" x14ac:dyDescent="0.3">
      <c r="AX227" s="1463"/>
      <c r="AY227" s="1463"/>
      <c r="AZ227" s="1463"/>
    </row>
    <row r="228" spans="50:52" x14ac:dyDescent="0.3">
      <c r="AX228" s="1463"/>
      <c r="AY228" s="1463"/>
      <c r="AZ228" s="1463"/>
    </row>
    <row r="229" spans="50:52" x14ac:dyDescent="0.3">
      <c r="AX229" s="1463"/>
      <c r="AY229" s="1463"/>
      <c r="AZ229" s="1463"/>
    </row>
    <row r="230" spans="50:52" x14ac:dyDescent="0.3">
      <c r="AX230" s="1463"/>
      <c r="AY230" s="1463"/>
      <c r="AZ230" s="1463"/>
    </row>
    <row r="231" spans="50:52" x14ac:dyDescent="0.3">
      <c r="AX231" s="1463"/>
      <c r="AY231" s="1463"/>
      <c r="AZ231" s="1463"/>
    </row>
    <row r="232" spans="50:52" x14ac:dyDescent="0.3">
      <c r="AX232" s="1463"/>
      <c r="AY232" s="1463"/>
      <c r="AZ232" s="1463"/>
    </row>
    <row r="233" spans="50:52" x14ac:dyDescent="0.3">
      <c r="AX233" s="1463"/>
      <c r="AY233" s="1463"/>
      <c r="AZ233" s="1463"/>
    </row>
    <row r="234" spans="50:52" x14ac:dyDescent="0.3">
      <c r="AX234" s="1463"/>
      <c r="AY234" s="1463"/>
      <c r="AZ234" s="1463"/>
    </row>
    <row r="235" spans="50:52" x14ac:dyDescent="0.3">
      <c r="AX235" s="1463"/>
      <c r="AY235" s="1463"/>
      <c r="AZ235" s="1463"/>
    </row>
    <row r="236" spans="50:52" x14ac:dyDescent="0.3">
      <c r="AX236" s="1463"/>
      <c r="AY236" s="1463"/>
      <c r="AZ236" s="1463"/>
    </row>
    <row r="237" spans="50:52" x14ac:dyDescent="0.3">
      <c r="AX237" s="1463"/>
      <c r="AY237" s="1463"/>
      <c r="AZ237" s="1463"/>
    </row>
    <row r="238" spans="50:52" x14ac:dyDescent="0.3">
      <c r="AX238" s="1463"/>
      <c r="AY238" s="1463"/>
      <c r="AZ238" s="1463"/>
    </row>
    <row r="239" spans="50:52" x14ac:dyDescent="0.3">
      <c r="AX239" s="1463"/>
      <c r="AY239" s="1463"/>
      <c r="AZ239" s="1463"/>
    </row>
    <row r="240" spans="50:52" x14ac:dyDescent="0.3">
      <c r="AX240" s="1463"/>
      <c r="AY240" s="1463"/>
      <c r="AZ240" s="1463"/>
    </row>
    <row r="241" spans="50:52" x14ac:dyDescent="0.3">
      <c r="AX241" s="1463"/>
      <c r="AY241" s="1463"/>
      <c r="AZ241" s="1463"/>
    </row>
    <row r="242" spans="50:52" x14ac:dyDescent="0.3">
      <c r="AX242" s="1463"/>
      <c r="AY242" s="1463"/>
      <c r="AZ242" s="1463"/>
    </row>
    <row r="243" spans="50:52" x14ac:dyDescent="0.3">
      <c r="AX243" s="1463"/>
      <c r="AY243" s="1463"/>
      <c r="AZ243" s="1463"/>
    </row>
    <row r="244" spans="50:52" x14ac:dyDescent="0.3">
      <c r="AX244" s="1463"/>
      <c r="AY244" s="1463"/>
      <c r="AZ244" s="1463"/>
    </row>
    <row r="245" spans="50:52" x14ac:dyDescent="0.3">
      <c r="AX245" s="1463"/>
      <c r="AY245" s="1463"/>
      <c r="AZ245" s="1463"/>
    </row>
    <row r="246" spans="50:52" x14ac:dyDescent="0.3">
      <c r="AX246" s="1463"/>
      <c r="AY246" s="1463"/>
      <c r="AZ246" s="1463"/>
    </row>
    <row r="247" spans="50:52" x14ac:dyDescent="0.3">
      <c r="AX247" s="1463"/>
      <c r="AY247" s="1463"/>
      <c r="AZ247" s="1463"/>
    </row>
    <row r="248" spans="50:52" x14ac:dyDescent="0.3">
      <c r="AX248" s="1463"/>
      <c r="AY248" s="1463"/>
      <c r="AZ248" s="1463"/>
    </row>
    <row r="249" spans="50:52" x14ac:dyDescent="0.3">
      <c r="AX249" s="1463"/>
      <c r="AY249" s="1463"/>
      <c r="AZ249" s="1463"/>
    </row>
    <row r="250" spans="50:52" x14ac:dyDescent="0.3">
      <c r="AX250" s="1463"/>
      <c r="AY250" s="1463"/>
      <c r="AZ250" s="1463"/>
    </row>
    <row r="251" spans="50:52" x14ac:dyDescent="0.3">
      <c r="AX251" s="1463"/>
      <c r="AY251" s="1463"/>
      <c r="AZ251" s="1463"/>
    </row>
    <row r="252" spans="50:52" x14ac:dyDescent="0.3">
      <c r="AX252" s="1463"/>
      <c r="AY252" s="1463"/>
      <c r="AZ252" s="1463"/>
    </row>
    <row r="253" spans="50:52" x14ac:dyDescent="0.3">
      <c r="AX253" s="1463"/>
      <c r="AY253" s="1463"/>
      <c r="AZ253" s="1463"/>
    </row>
    <row r="254" spans="50:52" x14ac:dyDescent="0.3">
      <c r="AX254" s="1463"/>
      <c r="AY254" s="1463"/>
      <c r="AZ254" s="1463"/>
    </row>
    <row r="255" spans="50:52" x14ac:dyDescent="0.3">
      <c r="AX255" s="1463"/>
      <c r="AY255" s="1463"/>
      <c r="AZ255" s="1463"/>
    </row>
    <row r="256" spans="50:52" x14ac:dyDescent="0.3">
      <c r="AX256" s="1463"/>
      <c r="AY256" s="1463"/>
      <c r="AZ256" s="1463"/>
    </row>
    <row r="257" spans="50:52" x14ac:dyDescent="0.3">
      <c r="AX257" s="1463"/>
      <c r="AY257" s="1463"/>
      <c r="AZ257" s="1463"/>
    </row>
    <row r="258" spans="50:52" x14ac:dyDescent="0.3">
      <c r="AX258" s="1463"/>
      <c r="AY258" s="1463"/>
      <c r="AZ258" s="1463"/>
    </row>
    <row r="259" spans="50:52" x14ac:dyDescent="0.3">
      <c r="AX259" s="1463"/>
      <c r="AY259" s="1463"/>
      <c r="AZ259" s="1463"/>
    </row>
    <row r="260" spans="50:52" x14ac:dyDescent="0.3">
      <c r="AX260" s="1463"/>
      <c r="AY260" s="1463"/>
      <c r="AZ260" s="1463"/>
    </row>
    <row r="261" spans="50:52" x14ac:dyDescent="0.3">
      <c r="AX261" s="1463"/>
      <c r="AY261" s="1463"/>
      <c r="AZ261" s="1463"/>
    </row>
    <row r="262" spans="50:52" x14ac:dyDescent="0.3">
      <c r="AX262" s="1463"/>
      <c r="AY262" s="1463"/>
      <c r="AZ262" s="1463"/>
    </row>
    <row r="263" spans="50:52" x14ac:dyDescent="0.3">
      <c r="AX263" s="1463"/>
      <c r="AY263" s="1463"/>
      <c r="AZ263" s="1463"/>
    </row>
    <row r="264" spans="50:52" x14ac:dyDescent="0.3">
      <c r="AX264" s="1463"/>
      <c r="AY264" s="1463"/>
      <c r="AZ264" s="1463"/>
    </row>
    <row r="265" spans="50:52" x14ac:dyDescent="0.3">
      <c r="AX265" s="1463"/>
      <c r="AY265" s="1463"/>
      <c r="AZ265" s="1463"/>
    </row>
    <row r="266" spans="50:52" x14ac:dyDescent="0.3">
      <c r="AX266" s="1463"/>
      <c r="AY266" s="1463"/>
      <c r="AZ266" s="1463"/>
    </row>
    <row r="267" spans="50:52" x14ac:dyDescent="0.3">
      <c r="AX267" s="1463"/>
      <c r="AY267" s="1463"/>
      <c r="AZ267" s="1463"/>
    </row>
    <row r="268" spans="50:52" x14ac:dyDescent="0.3">
      <c r="AX268" s="1463"/>
      <c r="AY268" s="1463"/>
      <c r="AZ268" s="1463"/>
    </row>
    <row r="269" spans="50:52" x14ac:dyDescent="0.3">
      <c r="AX269" s="1463"/>
      <c r="AY269" s="1463"/>
      <c r="AZ269" s="1463"/>
    </row>
    <row r="270" spans="50:52" x14ac:dyDescent="0.3">
      <c r="AX270" s="1463"/>
      <c r="AY270" s="1463"/>
      <c r="AZ270" s="1463"/>
    </row>
    <row r="271" spans="50:52" x14ac:dyDescent="0.3">
      <c r="AX271" s="1463"/>
      <c r="AY271" s="1463"/>
      <c r="AZ271" s="1463"/>
    </row>
    <row r="272" spans="50:52" x14ac:dyDescent="0.3">
      <c r="AX272" s="1463"/>
      <c r="AY272" s="1463"/>
      <c r="AZ272" s="1463"/>
    </row>
    <row r="273" spans="50:52" x14ac:dyDescent="0.3">
      <c r="AX273" s="1463"/>
      <c r="AY273" s="1463"/>
      <c r="AZ273" s="1463"/>
    </row>
    <row r="274" spans="50:52" x14ac:dyDescent="0.3">
      <c r="AX274" s="1463"/>
      <c r="AY274" s="1463"/>
      <c r="AZ274" s="1463"/>
    </row>
    <row r="275" spans="50:52" x14ac:dyDescent="0.3">
      <c r="AX275" s="1463"/>
      <c r="AY275" s="1463"/>
      <c r="AZ275" s="1463"/>
    </row>
    <row r="276" spans="50:52" x14ac:dyDescent="0.3">
      <c r="AX276" s="1463"/>
      <c r="AY276" s="1463"/>
      <c r="AZ276" s="1463"/>
    </row>
    <row r="277" spans="50:52" x14ac:dyDescent="0.3">
      <c r="AX277" s="1463"/>
      <c r="AY277" s="1463"/>
      <c r="AZ277" s="1463"/>
    </row>
    <row r="278" spans="50:52" x14ac:dyDescent="0.3">
      <c r="AX278" s="1463"/>
      <c r="AY278" s="1463"/>
      <c r="AZ278" s="1463"/>
    </row>
    <row r="279" spans="50:52" x14ac:dyDescent="0.3">
      <c r="AX279" s="1463"/>
      <c r="AY279" s="1463"/>
      <c r="AZ279" s="1463"/>
    </row>
    <row r="280" spans="50:52" x14ac:dyDescent="0.3">
      <c r="AX280" s="1463"/>
      <c r="AY280" s="1463"/>
      <c r="AZ280" s="1463"/>
    </row>
    <row r="281" spans="50:52" x14ac:dyDescent="0.3">
      <c r="AX281" s="1463"/>
      <c r="AY281" s="1463"/>
      <c r="AZ281" s="1463"/>
    </row>
    <row r="282" spans="50:52" x14ac:dyDescent="0.3">
      <c r="AX282" s="1463"/>
      <c r="AY282" s="1463"/>
      <c r="AZ282" s="1463"/>
    </row>
    <row r="283" spans="50:52" x14ac:dyDescent="0.3">
      <c r="AX283" s="1463"/>
      <c r="AY283" s="1463"/>
      <c r="AZ283" s="1463"/>
    </row>
    <row r="284" spans="50:52" x14ac:dyDescent="0.3">
      <c r="AX284" s="1463"/>
      <c r="AY284" s="1463"/>
      <c r="AZ284" s="1463"/>
    </row>
    <row r="285" spans="50:52" x14ac:dyDescent="0.3">
      <c r="AX285" s="1463"/>
      <c r="AY285" s="1463"/>
      <c r="AZ285" s="1463"/>
    </row>
    <row r="286" spans="50:52" x14ac:dyDescent="0.3">
      <c r="AX286" s="1463"/>
      <c r="AY286" s="1463"/>
      <c r="AZ286" s="1463"/>
    </row>
    <row r="287" spans="50:52" x14ac:dyDescent="0.3">
      <c r="AX287" s="1463"/>
      <c r="AY287" s="1463"/>
      <c r="AZ287" s="1463"/>
    </row>
    <row r="288" spans="50:52" x14ac:dyDescent="0.3">
      <c r="AX288" s="1463"/>
      <c r="AY288" s="1463"/>
      <c r="AZ288" s="1463"/>
    </row>
    <row r="289" spans="50:52" x14ac:dyDescent="0.3">
      <c r="AX289" s="1463"/>
      <c r="AY289" s="1463"/>
      <c r="AZ289" s="1463"/>
    </row>
    <row r="290" spans="50:52" x14ac:dyDescent="0.3">
      <c r="AX290" s="1463"/>
      <c r="AY290" s="1463"/>
      <c r="AZ290" s="1463"/>
    </row>
    <row r="291" spans="50:52" x14ac:dyDescent="0.3">
      <c r="AX291" s="1463"/>
      <c r="AY291" s="1463"/>
      <c r="AZ291" s="1463"/>
    </row>
    <row r="292" spans="50:52" x14ac:dyDescent="0.3">
      <c r="AX292" s="1463"/>
      <c r="AY292" s="1463"/>
      <c r="AZ292" s="1463"/>
    </row>
    <row r="293" spans="50:52" x14ac:dyDescent="0.3">
      <c r="AX293" s="1463"/>
      <c r="AY293" s="1463"/>
      <c r="AZ293" s="1463"/>
    </row>
    <row r="294" spans="50:52" x14ac:dyDescent="0.3">
      <c r="AX294" s="1463"/>
      <c r="AY294" s="1463"/>
      <c r="AZ294" s="1463"/>
    </row>
    <row r="295" spans="50:52" x14ac:dyDescent="0.3">
      <c r="AX295" s="1463"/>
      <c r="AY295" s="1463"/>
      <c r="AZ295" s="1463"/>
    </row>
    <row r="296" spans="50:52" x14ac:dyDescent="0.3">
      <c r="AX296" s="1463"/>
      <c r="AY296" s="1463"/>
      <c r="AZ296" s="1463"/>
    </row>
    <row r="297" spans="50:52" x14ac:dyDescent="0.3">
      <c r="AX297" s="1463"/>
      <c r="AY297" s="1463"/>
      <c r="AZ297" s="1463"/>
    </row>
    <row r="298" spans="50:52" x14ac:dyDescent="0.3">
      <c r="AX298" s="1463"/>
      <c r="AY298" s="1463"/>
      <c r="AZ298" s="1463"/>
    </row>
    <row r="299" spans="50:52" x14ac:dyDescent="0.3">
      <c r="AX299" s="1463"/>
      <c r="AY299" s="1463"/>
      <c r="AZ299" s="1463"/>
    </row>
  </sheetData>
  <mergeCells count="2">
    <mergeCell ref="AY4:AY5"/>
    <mergeCell ref="A27:AT27"/>
  </mergeCells>
  <pageMargins left="0.7" right="0.7" top="0.75" bottom="0.75" header="0.3" footer="0.3"/>
  <pageSetup paperSize="9" scale="61" orientation="landscape" r:id="rId1"/>
  <colBreaks count="1" manualBreakCount="1">
    <brk id="51" max="29"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83"/>
  <sheetViews>
    <sheetView zoomScale="90" zoomScaleNormal="90" zoomScaleSheetLayoutView="85" workbookViewId="0">
      <selection activeCell="D33" sqref="D33"/>
    </sheetView>
  </sheetViews>
  <sheetFormatPr defaultRowHeight="14.25" x14ac:dyDescent="0.25"/>
  <cols>
    <col min="1" max="1" width="73.85546875" style="1497" customWidth="1"/>
    <col min="2" max="3" width="13.7109375" style="1497" customWidth="1"/>
    <col min="4" max="4" width="15.7109375" style="1497" customWidth="1"/>
    <col min="5" max="6" width="13.7109375" style="1497" customWidth="1"/>
    <col min="7" max="7" width="15.42578125" style="1497" customWidth="1"/>
    <col min="8" max="10" width="13.7109375" style="1497" customWidth="1"/>
    <col min="11" max="11" width="9.140625" style="1497"/>
    <col min="12" max="12" width="9.140625" style="1497" customWidth="1"/>
    <col min="13" max="255" width="9.140625" style="1497"/>
    <col min="256" max="256" width="38.140625" style="1497" customWidth="1"/>
    <col min="257" max="257" width="10.140625" style="1497" customWidth="1"/>
    <col min="258" max="258" width="12.85546875" style="1497" customWidth="1"/>
    <col min="259" max="259" width="11.7109375" style="1497" customWidth="1"/>
    <col min="260" max="260" width="11.42578125" style="1497" customWidth="1"/>
    <col min="261" max="261" width="11.28515625" style="1497" customWidth="1"/>
    <col min="262" max="262" width="13.5703125" style="1497" customWidth="1"/>
    <col min="263" max="263" width="10.5703125" style="1497" customWidth="1"/>
    <col min="264" max="264" width="11.7109375" style="1497" customWidth="1"/>
    <col min="265" max="265" width="13.7109375" style="1497" customWidth="1"/>
    <col min="266" max="511" width="9.140625" style="1497"/>
    <col min="512" max="512" width="38.140625" style="1497" customWidth="1"/>
    <col min="513" max="513" width="10.140625" style="1497" customWidth="1"/>
    <col min="514" max="514" width="12.85546875" style="1497" customWidth="1"/>
    <col min="515" max="515" width="11.7109375" style="1497" customWidth="1"/>
    <col min="516" max="516" width="11.42578125" style="1497" customWidth="1"/>
    <col min="517" max="517" width="11.28515625" style="1497" customWidth="1"/>
    <col min="518" max="518" width="13.5703125" style="1497" customWidth="1"/>
    <col min="519" max="519" width="10.5703125" style="1497" customWidth="1"/>
    <col min="520" max="520" width="11.7109375" style="1497" customWidth="1"/>
    <col min="521" max="521" width="13.7109375" style="1497" customWidth="1"/>
    <col min="522" max="767" width="9.140625" style="1497"/>
    <col min="768" max="768" width="38.140625" style="1497" customWidth="1"/>
    <col min="769" max="769" width="10.140625" style="1497" customWidth="1"/>
    <col min="770" max="770" width="12.85546875" style="1497" customWidth="1"/>
    <col min="771" max="771" width="11.7109375" style="1497" customWidth="1"/>
    <col min="772" max="772" width="11.42578125" style="1497" customWidth="1"/>
    <col min="773" max="773" width="11.28515625" style="1497" customWidth="1"/>
    <col min="774" max="774" width="13.5703125" style="1497" customWidth="1"/>
    <col min="775" max="775" width="10.5703125" style="1497" customWidth="1"/>
    <col min="776" max="776" width="11.7109375" style="1497" customWidth="1"/>
    <col min="777" max="777" width="13.7109375" style="1497" customWidth="1"/>
    <col min="778" max="1023" width="9.140625" style="1497"/>
    <col min="1024" max="1024" width="38.140625" style="1497" customWidth="1"/>
    <col min="1025" max="1025" width="10.140625" style="1497" customWidth="1"/>
    <col min="1026" max="1026" width="12.85546875" style="1497" customWidth="1"/>
    <col min="1027" max="1027" width="11.7109375" style="1497" customWidth="1"/>
    <col min="1028" max="1028" width="11.42578125" style="1497" customWidth="1"/>
    <col min="1029" max="1029" width="11.28515625" style="1497" customWidth="1"/>
    <col min="1030" max="1030" width="13.5703125" style="1497" customWidth="1"/>
    <col min="1031" max="1031" width="10.5703125" style="1497" customWidth="1"/>
    <col min="1032" max="1032" width="11.7109375" style="1497" customWidth="1"/>
    <col min="1033" max="1033" width="13.7109375" style="1497" customWidth="1"/>
    <col min="1034" max="1279" width="9.140625" style="1497"/>
    <col min="1280" max="1280" width="38.140625" style="1497" customWidth="1"/>
    <col min="1281" max="1281" width="10.140625" style="1497" customWidth="1"/>
    <col min="1282" max="1282" width="12.85546875" style="1497" customWidth="1"/>
    <col min="1283" max="1283" width="11.7109375" style="1497" customWidth="1"/>
    <col min="1284" max="1284" width="11.42578125" style="1497" customWidth="1"/>
    <col min="1285" max="1285" width="11.28515625" style="1497" customWidth="1"/>
    <col min="1286" max="1286" width="13.5703125" style="1497" customWidth="1"/>
    <col min="1287" max="1287" width="10.5703125" style="1497" customWidth="1"/>
    <col min="1288" max="1288" width="11.7109375" style="1497" customWidth="1"/>
    <col min="1289" max="1289" width="13.7109375" style="1497" customWidth="1"/>
    <col min="1290" max="1535" width="9.140625" style="1497"/>
    <col min="1536" max="1536" width="38.140625" style="1497" customWidth="1"/>
    <col min="1537" max="1537" width="10.140625" style="1497" customWidth="1"/>
    <col min="1538" max="1538" width="12.85546875" style="1497" customWidth="1"/>
    <col min="1539" max="1539" width="11.7109375" style="1497" customWidth="1"/>
    <col min="1540" max="1540" width="11.42578125" style="1497" customWidth="1"/>
    <col min="1541" max="1541" width="11.28515625" style="1497" customWidth="1"/>
    <col min="1542" max="1542" width="13.5703125" style="1497" customWidth="1"/>
    <col min="1543" max="1543" width="10.5703125" style="1497" customWidth="1"/>
    <col min="1544" max="1544" width="11.7109375" style="1497" customWidth="1"/>
    <col min="1545" max="1545" width="13.7109375" style="1497" customWidth="1"/>
    <col min="1546" max="1791" width="9.140625" style="1497"/>
    <col min="1792" max="1792" width="38.140625" style="1497" customWidth="1"/>
    <col min="1793" max="1793" width="10.140625" style="1497" customWidth="1"/>
    <col min="1794" max="1794" width="12.85546875" style="1497" customWidth="1"/>
    <col min="1795" max="1795" width="11.7109375" style="1497" customWidth="1"/>
    <col min="1796" max="1796" width="11.42578125" style="1497" customWidth="1"/>
    <col min="1797" max="1797" width="11.28515625" style="1497" customWidth="1"/>
    <col min="1798" max="1798" width="13.5703125" style="1497" customWidth="1"/>
    <col min="1799" max="1799" width="10.5703125" style="1497" customWidth="1"/>
    <col min="1800" max="1800" width="11.7109375" style="1497" customWidth="1"/>
    <col min="1801" max="1801" width="13.7109375" style="1497" customWidth="1"/>
    <col min="1802" max="2047" width="9.140625" style="1497"/>
    <col min="2048" max="2048" width="38.140625" style="1497" customWidth="1"/>
    <col min="2049" max="2049" width="10.140625" style="1497" customWidth="1"/>
    <col min="2050" max="2050" width="12.85546875" style="1497" customWidth="1"/>
    <col min="2051" max="2051" width="11.7109375" style="1497" customWidth="1"/>
    <col min="2052" max="2052" width="11.42578125" style="1497" customWidth="1"/>
    <col min="2053" max="2053" width="11.28515625" style="1497" customWidth="1"/>
    <col min="2054" max="2054" width="13.5703125" style="1497" customWidth="1"/>
    <col min="2055" max="2055" width="10.5703125" style="1497" customWidth="1"/>
    <col min="2056" max="2056" width="11.7109375" style="1497" customWidth="1"/>
    <col min="2057" max="2057" width="13.7109375" style="1497" customWidth="1"/>
    <col min="2058" max="2303" width="9.140625" style="1497"/>
    <col min="2304" max="2304" width="38.140625" style="1497" customWidth="1"/>
    <col min="2305" max="2305" width="10.140625" style="1497" customWidth="1"/>
    <col min="2306" max="2306" width="12.85546875" style="1497" customWidth="1"/>
    <col min="2307" max="2307" width="11.7109375" style="1497" customWidth="1"/>
    <col min="2308" max="2308" width="11.42578125" style="1497" customWidth="1"/>
    <col min="2309" max="2309" width="11.28515625" style="1497" customWidth="1"/>
    <col min="2310" max="2310" width="13.5703125" style="1497" customWidth="1"/>
    <col min="2311" max="2311" width="10.5703125" style="1497" customWidth="1"/>
    <col min="2312" max="2312" width="11.7109375" style="1497" customWidth="1"/>
    <col min="2313" max="2313" width="13.7109375" style="1497" customWidth="1"/>
    <col min="2314" max="2559" width="9.140625" style="1497"/>
    <col min="2560" max="2560" width="38.140625" style="1497" customWidth="1"/>
    <col min="2561" max="2561" width="10.140625" style="1497" customWidth="1"/>
    <col min="2562" max="2562" width="12.85546875" style="1497" customWidth="1"/>
    <col min="2563" max="2563" width="11.7109375" style="1497" customWidth="1"/>
    <col min="2564" max="2564" width="11.42578125" style="1497" customWidth="1"/>
    <col min="2565" max="2565" width="11.28515625" style="1497" customWidth="1"/>
    <col min="2566" max="2566" width="13.5703125" style="1497" customWidth="1"/>
    <col min="2567" max="2567" width="10.5703125" style="1497" customWidth="1"/>
    <col min="2568" max="2568" width="11.7109375" style="1497" customWidth="1"/>
    <col min="2569" max="2569" width="13.7109375" style="1497" customWidth="1"/>
    <col min="2570" max="2815" width="9.140625" style="1497"/>
    <col min="2816" max="2816" width="38.140625" style="1497" customWidth="1"/>
    <col min="2817" max="2817" width="10.140625" style="1497" customWidth="1"/>
    <col min="2818" max="2818" width="12.85546875" style="1497" customWidth="1"/>
    <col min="2819" max="2819" width="11.7109375" style="1497" customWidth="1"/>
    <col min="2820" max="2820" width="11.42578125" style="1497" customWidth="1"/>
    <col min="2821" max="2821" width="11.28515625" style="1497" customWidth="1"/>
    <col min="2822" max="2822" width="13.5703125" style="1497" customWidth="1"/>
    <col min="2823" max="2823" width="10.5703125" style="1497" customWidth="1"/>
    <col min="2824" max="2824" width="11.7109375" style="1497" customWidth="1"/>
    <col min="2825" max="2825" width="13.7109375" style="1497" customWidth="1"/>
    <col min="2826" max="3071" width="9.140625" style="1497"/>
    <col min="3072" max="3072" width="38.140625" style="1497" customWidth="1"/>
    <col min="3073" max="3073" width="10.140625" style="1497" customWidth="1"/>
    <col min="3074" max="3074" width="12.85546875" style="1497" customWidth="1"/>
    <col min="3075" max="3075" width="11.7109375" style="1497" customWidth="1"/>
    <col min="3076" max="3076" width="11.42578125" style="1497" customWidth="1"/>
    <col min="3077" max="3077" width="11.28515625" style="1497" customWidth="1"/>
    <col min="3078" max="3078" width="13.5703125" style="1497" customWidth="1"/>
    <col min="3079" max="3079" width="10.5703125" style="1497" customWidth="1"/>
    <col min="3080" max="3080" width="11.7109375" style="1497" customWidth="1"/>
    <col min="3081" max="3081" width="13.7109375" style="1497" customWidth="1"/>
    <col min="3082" max="3327" width="9.140625" style="1497"/>
    <col min="3328" max="3328" width="38.140625" style="1497" customWidth="1"/>
    <col min="3329" max="3329" width="10.140625" style="1497" customWidth="1"/>
    <col min="3330" max="3330" width="12.85546875" style="1497" customWidth="1"/>
    <col min="3331" max="3331" width="11.7109375" style="1497" customWidth="1"/>
    <col min="3332" max="3332" width="11.42578125" style="1497" customWidth="1"/>
    <col min="3333" max="3333" width="11.28515625" style="1497" customWidth="1"/>
    <col min="3334" max="3334" width="13.5703125" style="1497" customWidth="1"/>
    <col min="3335" max="3335" width="10.5703125" style="1497" customWidth="1"/>
    <col min="3336" max="3336" width="11.7109375" style="1497" customWidth="1"/>
    <col min="3337" max="3337" width="13.7109375" style="1497" customWidth="1"/>
    <col min="3338" max="3583" width="9.140625" style="1497"/>
    <col min="3584" max="3584" width="38.140625" style="1497" customWidth="1"/>
    <col min="3585" max="3585" width="10.140625" style="1497" customWidth="1"/>
    <col min="3586" max="3586" width="12.85546875" style="1497" customWidth="1"/>
    <col min="3587" max="3587" width="11.7109375" style="1497" customWidth="1"/>
    <col min="3588" max="3588" width="11.42578125" style="1497" customWidth="1"/>
    <col min="3589" max="3589" width="11.28515625" style="1497" customWidth="1"/>
    <col min="3590" max="3590" width="13.5703125" style="1497" customWidth="1"/>
    <col min="3591" max="3591" width="10.5703125" style="1497" customWidth="1"/>
    <col min="3592" max="3592" width="11.7109375" style="1497" customWidth="1"/>
    <col min="3593" max="3593" width="13.7109375" style="1497" customWidth="1"/>
    <col min="3594" max="3839" width="9.140625" style="1497"/>
    <col min="3840" max="3840" width="38.140625" style="1497" customWidth="1"/>
    <col min="3841" max="3841" width="10.140625" style="1497" customWidth="1"/>
    <col min="3842" max="3842" width="12.85546875" style="1497" customWidth="1"/>
    <col min="3843" max="3843" width="11.7109375" style="1497" customWidth="1"/>
    <col min="3844" max="3844" width="11.42578125" style="1497" customWidth="1"/>
    <col min="3845" max="3845" width="11.28515625" style="1497" customWidth="1"/>
    <col min="3846" max="3846" width="13.5703125" style="1497" customWidth="1"/>
    <col min="3847" max="3847" width="10.5703125" style="1497" customWidth="1"/>
    <col min="3848" max="3848" width="11.7109375" style="1497" customWidth="1"/>
    <col min="3849" max="3849" width="13.7109375" style="1497" customWidth="1"/>
    <col min="3850" max="4095" width="9.140625" style="1497"/>
    <col min="4096" max="4096" width="38.140625" style="1497" customWidth="1"/>
    <col min="4097" max="4097" width="10.140625" style="1497" customWidth="1"/>
    <col min="4098" max="4098" width="12.85546875" style="1497" customWidth="1"/>
    <col min="4099" max="4099" width="11.7109375" style="1497" customWidth="1"/>
    <col min="4100" max="4100" width="11.42578125" style="1497" customWidth="1"/>
    <col min="4101" max="4101" width="11.28515625" style="1497" customWidth="1"/>
    <col min="4102" max="4102" width="13.5703125" style="1497" customWidth="1"/>
    <col min="4103" max="4103" width="10.5703125" style="1497" customWidth="1"/>
    <col min="4104" max="4104" width="11.7109375" style="1497" customWidth="1"/>
    <col min="4105" max="4105" width="13.7109375" style="1497" customWidth="1"/>
    <col min="4106" max="4351" width="9.140625" style="1497"/>
    <col min="4352" max="4352" width="38.140625" style="1497" customWidth="1"/>
    <col min="4353" max="4353" width="10.140625" style="1497" customWidth="1"/>
    <col min="4354" max="4354" width="12.85546875" style="1497" customWidth="1"/>
    <col min="4355" max="4355" width="11.7109375" style="1497" customWidth="1"/>
    <col min="4356" max="4356" width="11.42578125" style="1497" customWidth="1"/>
    <col min="4357" max="4357" width="11.28515625" style="1497" customWidth="1"/>
    <col min="4358" max="4358" width="13.5703125" style="1497" customWidth="1"/>
    <col min="4359" max="4359" width="10.5703125" style="1497" customWidth="1"/>
    <col min="4360" max="4360" width="11.7109375" style="1497" customWidth="1"/>
    <col min="4361" max="4361" width="13.7109375" style="1497" customWidth="1"/>
    <col min="4362" max="4607" width="9.140625" style="1497"/>
    <col min="4608" max="4608" width="38.140625" style="1497" customWidth="1"/>
    <col min="4609" max="4609" width="10.140625" style="1497" customWidth="1"/>
    <col min="4610" max="4610" width="12.85546875" style="1497" customWidth="1"/>
    <col min="4611" max="4611" width="11.7109375" style="1497" customWidth="1"/>
    <col min="4612" max="4612" width="11.42578125" style="1497" customWidth="1"/>
    <col min="4613" max="4613" width="11.28515625" style="1497" customWidth="1"/>
    <col min="4614" max="4614" width="13.5703125" style="1497" customWidth="1"/>
    <col min="4615" max="4615" width="10.5703125" style="1497" customWidth="1"/>
    <col min="4616" max="4616" width="11.7109375" style="1497" customWidth="1"/>
    <col min="4617" max="4617" width="13.7109375" style="1497" customWidth="1"/>
    <col min="4618" max="4863" width="9.140625" style="1497"/>
    <col min="4864" max="4864" width="38.140625" style="1497" customWidth="1"/>
    <col min="4865" max="4865" width="10.140625" style="1497" customWidth="1"/>
    <col min="4866" max="4866" width="12.85546875" style="1497" customWidth="1"/>
    <col min="4867" max="4867" width="11.7109375" style="1497" customWidth="1"/>
    <col min="4868" max="4868" width="11.42578125" style="1497" customWidth="1"/>
    <col min="4869" max="4869" width="11.28515625" style="1497" customWidth="1"/>
    <col min="4870" max="4870" width="13.5703125" style="1497" customWidth="1"/>
    <col min="4871" max="4871" width="10.5703125" style="1497" customWidth="1"/>
    <col min="4872" max="4872" width="11.7109375" style="1497" customWidth="1"/>
    <col min="4873" max="4873" width="13.7109375" style="1497" customWidth="1"/>
    <col min="4874" max="5119" width="9.140625" style="1497"/>
    <col min="5120" max="5120" width="38.140625" style="1497" customWidth="1"/>
    <col min="5121" max="5121" width="10.140625" style="1497" customWidth="1"/>
    <col min="5122" max="5122" width="12.85546875" style="1497" customWidth="1"/>
    <col min="5123" max="5123" width="11.7109375" style="1497" customWidth="1"/>
    <col min="5124" max="5124" width="11.42578125" style="1497" customWidth="1"/>
    <col min="5125" max="5125" width="11.28515625" style="1497" customWidth="1"/>
    <col min="5126" max="5126" width="13.5703125" style="1497" customWidth="1"/>
    <col min="5127" max="5127" width="10.5703125" style="1497" customWidth="1"/>
    <col min="5128" max="5128" width="11.7109375" style="1497" customWidth="1"/>
    <col min="5129" max="5129" width="13.7109375" style="1497" customWidth="1"/>
    <col min="5130" max="5375" width="9.140625" style="1497"/>
    <col min="5376" max="5376" width="38.140625" style="1497" customWidth="1"/>
    <col min="5377" max="5377" width="10.140625" style="1497" customWidth="1"/>
    <col min="5378" max="5378" width="12.85546875" style="1497" customWidth="1"/>
    <col min="5379" max="5379" width="11.7109375" style="1497" customWidth="1"/>
    <col min="5380" max="5380" width="11.42578125" style="1497" customWidth="1"/>
    <col min="5381" max="5381" width="11.28515625" style="1497" customWidth="1"/>
    <col min="5382" max="5382" width="13.5703125" style="1497" customWidth="1"/>
    <col min="5383" max="5383" width="10.5703125" style="1497" customWidth="1"/>
    <col min="5384" max="5384" width="11.7109375" style="1497" customWidth="1"/>
    <col min="5385" max="5385" width="13.7109375" style="1497" customWidth="1"/>
    <col min="5386" max="5631" width="9.140625" style="1497"/>
    <col min="5632" max="5632" width="38.140625" style="1497" customWidth="1"/>
    <col min="5633" max="5633" width="10.140625" style="1497" customWidth="1"/>
    <col min="5634" max="5634" width="12.85546875" style="1497" customWidth="1"/>
    <col min="5635" max="5635" width="11.7109375" style="1497" customWidth="1"/>
    <col min="5636" max="5636" width="11.42578125" style="1497" customWidth="1"/>
    <col min="5637" max="5637" width="11.28515625" style="1497" customWidth="1"/>
    <col min="5638" max="5638" width="13.5703125" style="1497" customWidth="1"/>
    <col min="5639" max="5639" width="10.5703125" style="1497" customWidth="1"/>
    <col min="5640" max="5640" width="11.7109375" style="1497" customWidth="1"/>
    <col min="5641" max="5641" width="13.7109375" style="1497" customWidth="1"/>
    <col min="5642" max="5887" width="9.140625" style="1497"/>
    <col min="5888" max="5888" width="38.140625" style="1497" customWidth="1"/>
    <col min="5889" max="5889" width="10.140625" style="1497" customWidth="1"/>
    <col min="5890" max="5890" width="12.85546875" style="1497" customWidth="1"/>
    <col min="5891" max="5891" width="11.7109375" style="1497" customWidth="1"/>
    <col min="5892" max="5892" width="11.42578125" style="1497" customWidth="1"/>
    <col min="5893" max="5893" width="11.28515625" style="1497" customWidth="1"/>
    <col min="5894" max="5894" width="13.5703125" style="1497" customWidth="1"/>
    <col min="5895" max="5895" width="10.5703125" style="1497" customWidth="1"/>
    <col min="5896" max="5896" width="11.7109375" style="1497" customWidth="1"/>
    <col min="5897" max="5897" width="13.7109375" style="1497" customWidth="1"/>
    <col min="5898" max="6143" width="9.140625" style="1497"/>
    <col min="6144" max="6144" width="38.140625" style="1497" customWidth="1"/>
    <col min="6145" max="6145" width="10.140625" style="1497" customWidth="1"/>
    <col min="6146" max="6146" width="12.85546875" style="1497" customWidth="1"/>
    <col min="6147" max="6147" width="11.7109375" style="1497" customWidth="1"/>
    <col min="6148" max="6148" width="11.42578125" style="1497" customWidth="1"/>
    <col min="6149" max="6149" width="11.28515625" style="1497" customWidth="1"/>
    <col min="6150" max="6150" width="13.5703125" style="1497" customWidth="1"/>
    <col min="6151" max="6151" width="10.5703125" style="1497" customWidth="1"/>
    <col min="6152" max="6152" width="11.7109375" style="1497" customWidth="1"/>
    <col min="6153" max="6153" width="13.7109375" style="1497" customWidth="1"/>
    <col min="6154" max="6399" width="9.140625" style="1497"/>
    <col min="6400" max="6400" width="38.140625" style="1497" customWidth="1"/>
    <col min="6401" max="6401" width="10.140625" style="1497" customWidth="1"/>
    <col min="6402" max="6402" width="12.85546875" style="1497" customWidth="1"/>
    <col min="6403" max="6403" width="11.7109375" style="1497" customWidth="1"/>
    <col min="6404" max="6404" width="11.42578125" style="1497" customWidth="1"/>
    <col min="6405" max="6405" width="11.28515625" style="1497" customWidth="1"/>
    <col min="6406" max="6406" width="13.5703125" style="1497" customWidth="1"/>
    <col min="6407" max="6407" width="10.5703125" style="1497" customWidth="1"/>
    <col min="6408" max="6408" width="11.7109375" style="1497" customWidth="1"/>
    <col min="6409" max="6409" width="13.7109375" style="1497" customWidth="1"/>
    <col min="6410" max="6655" width="9.140625" style="1497"/>
    <col min="6656" max="6656" width="38.140625" style="1497" customWidth="1"/>
    <col min="6657" max="6657" width="10.140625" style="1497" customWidth="1"/>
    <col min="6658" max="6658" width="12.85546875" style="1497" customWidth="1"/>
    <col min="6659" max="6659" width="11.7109375" style="1497" customWidth="1"/>
    <col min="6660" max="6660" width="11.42578125" style="1497" customWidth="1"/>
    <col min="6661" max="6661" width="11.28515625" style="1497" customWidth="1"/>
    <col min="6662" max="6662" width="13.5703125" style="1497" customWidth="1"/>
    <col min="6663" max="6663" width="10.5703125" style="1497" customWidth="1"/>
    <col min="6664" max="6664" width="11.7109375" style="1497" customWidth="1"/>
    <col min="6665" max="6665" width="13.7109375" style="1497" customWidth="1"/>
    <col min="6666" max="6911" width="9.140625" style="1497"/>
    <col min="6912" max="6912" width="38.140625" style="1497" customWidth="1"/>
    <col min="6913" max="6913" width="10.140625" style="1497" customWidth="1"/>
    <col min="6914" max="6914" width="12.85546875" style="1497" customWidth="1"/>
    <col min="6915" max="6915" width="11.7109375" style="1497" customWidth="1"/>
    <col min="6916" max="6916" width="11.42578125" style="1497" customWidth="1"/>
    <col min="6917" max="6917" width="11.28515625" style="1497" customWidth="1"/>
    <col min="6918" max="6918" width="13.5703125" style="1497" customWidth="1"/>
    <col min="6919" max="6919" width="10.5703125" style="1497" customWidth="1"/>
    <col min="6920" max="6920" width="11.7109375" style="1497" customWidth="1"/>
    <col min="6921" max="6921" width="13.7109375" style="1497" customWidth="1"/>
    <col min="6922" max="7167" width="9.140625" style="1497"/>
    <col min="7168" max="7168" width="38.140625" style="1497" customWidth="1"/>
    <col min="7169" max="7169" width="10.140625" style="1497" customWidth="1"/>
    <col min="7170" max="7170" width="12.85546875" style="1497" customWidth="1"/>
    <col min="7171" max="7171" width="11.7109375" style="1497" customWidth="1"/>
    <col min="7172" max="7172" width="11.42578125" style="1497" customWidth="1"/>
    <col min="7173" max="7173" width="11.28515625" style="1497" customWidth="1"/>
    <col min="7174" max="7174" width="13.5703125" style="1497" customWidth="1"/>
    <col min="7175" max="7175" width="10.5703125" style="1497" customWidth="1"/>
    <col min="7176" max="7176" width="11.7109375" style="1497" customWidth="1"/>
    <col min="7177" max="7177" width="13.7109375" style="1497" customWidth="1"/>
    <col min="7178" max="7423" width="9.140625" style="1497"/>
    <col min="7424" max="7424" width="38.140625" style="1497" customWidth="1"/>
    <col min="7425" max="7425" width="10.140625" style="1497" customWidth="1"/>
    <col min="7426" max="7426" width="12.85546875" style="1497" customWidth="1"/>
    <col min="7427" max="7427" width="11.7109375" style="1497" customWidth="1"/>
    <col min="7428" max="7428" width="11.42578125" style="1497" customWidth="1"/>
    <col min="7429" max="7429" width="11.28515625" style="1497" customWidth="1"/>
    <col min="7430" max="7430" width="13.5703125" style="1497" customWidth="1"/>
    <col min="7431" max="7431" width="10.5703125" style="1497" customWidth="1"/>
    <col min="7432" max="7432" width="11.7109375" style="1497" customWidth="1"/>
    <col min="7433" max="7433" width="13.7109375" style="1497" customWidth="1"/>
    <col min="7434" max="7679" width="9.140625" style="1497"/>
    <col min="7680" max="7680" width="38.140625" style="1497" customWidth="1"/>
    <col min="7681" max="7681" width="10.140625" style="1497" customWidth="1"/>
    <col min="7682" max="7682" width="12.85546875" style="1497" customWidth="1"/>
    <col min="7683" max="7683" width="11.7109375" style="1497" customWidth="1"/>
    <col min="7684" max="7684" width="11.42578125" style="1497" customWidth="1"/>
    <col min="7685" max="7685" width="11.28515625" style="1497" customWidth="1"/>
    <col min="7686" max="7686" width="13.5703125" style="1497" customWidth="1"/>
    <col min="7687" max="7687" width="10.5703125" style="1497" customWidth="1"/>
    <col min="7688" max="7688" width="11.7109375" style="1497" customWidth="1"/>
    <col min="7689" max="7689" width="13.7109375" style="1497" customWidth="1"/>
    <col min="7690" max="7935" width="9.140625" style="1497"/>
    <col min="7936" max="7936" width="38.140625" style="1497" customWidth="1"/>
    <col min="7937" max="7937" width="10.140625" style="1497" customWidth="1"/>
    <col min="7938" max="7938" width="12.85546875" style="1497" customWidth="1"/>
    <col min="7939" max="7939" width="11.7109375" style="1497" customWidth="1"/>
    <col min="7940" max="7940" width="11.42578125" style="1497" customWidth="1"/>
    <col min="7941" max="7941" width="11.28515625" style="1497" customWidth="1"/>
    <col min="7942" max="7942" width="13.5703125" style="1497" customWidth="1"/>
    <col min="7943" max="7943" width="10.5703125" style="1497" customWidth="1"/>
    <col min="7944" max="7944" width="11.7109375" style="1497" customWidth="1"/>
    <col min="7945" max="7945" width="13.7109375" style="1497" customWidth="1"/>
    <col min="7946" max="8191" width="9.140625" style="1497"/>
    <col min="8192" max="8192" width="38.140625" style="1497" customWidth="1"/>
    <col min="8193" max="8193" width="10.140625" style="1497" customWidth="1"/>
    <col min="8194" max="8194" width="12.85546875" style="1497" customWidth="1"/>
    <col min="8195" max="8195" width="11.7109375" style="1497" customWidth="1"/>
    <col min="8196" max="8196" width="11.42578125" style="1497" customWidth="1"/>
    <col min="8197" max="8197" width="11.28515625" style="1497" customWidth="1"/>
    <col min="8198" max="8198" width="13.5703125" style="1497" customWidth="1"/>
    <col min="8199" max="8199" width="10.5703125" style="1497" customWidth="1"/>
    <col min="8200" max="8200" width="11.7109375" style="1497" customWidth="1"/>
    <col min="8201" max="8201" width="13.7109375" style="1497" customWidth="1"/>
    <col min="8202" max="8447" width="9.140625" style="1497"/>
    <col min="8448" max="8448" width="38.140625" style="1497" customWidth="1"/>
    <col min="8449" max="8449" width="10.140625" style="1497" customWidth="1"/>
    <col min="8450" max="8450" width="12.85546875" style="1497" customWidth="1"/>
    <col min="8451" max="8451" width="11.7109375" style="1497" customWidth="1"/>
    <col min="8452" max="8452" width="11.42578125" style="1497" customWidth="1"/>
    <col min="8453" max="8453" width="11.28515625" style="1497" customWidth="1"/>
    <col min="8454" max="8454" width="13.5703125" style="1497" customWidth="1"/>
    <col min="8455" max="8455" width="10.5703125" style="1497" customWidth="1"/>
    <col min="8456" max="8456" width="11.7109375" style="1497" customWidth="1"/>
    <col min="8457" max="8457" width="13.7109375" style="1497" customWidth="1"/>
    <col min="8458" max="8703" width="9.140625" style="1497"/>
    <col min="8704" max="8704" width="38.140625" style="1497" customWidth="1"/>
    <col min="8705" max="8705" width="10.140625" style="1497" customWidth="1"/>
    <col min="8706" max="8706" width="12.85546875" style="1497" customWidth="1"/>
    <col min="8707" max="8707" width="11.7109375" style="1497" customWidth="1"/>
    <col min="8708" max="8708" width="11.42578125" style="1497" customWidth="1"/>
    <col min="8709" max="8709" width="11.28515625" style="1497" customWidth="1"/>
    <col min="8710" max="8710" width="13.5703125" style="1497" customWidth="1"/>
    <col min="8711" max="8711" width="10.5703125" style="1497" customWidth="1"/>
    <col min="8712" max="8712" width="11.7109375" style="1497" customWidth="1"/>
    <col min="8713" max="8713" width="13.7109375" style="1497" customWidth="1"/>
    <col min="8714" max="8959" width="9.140625" style="1497"/>
    <col min="8960" max="8960" width="38.140625" style="1497" customWidth="1"/>
    <col min="8961" max="8961" width="10.140625" style="1497" customWidth="1"/>
    <col min="8962" max="8962" width="12.85546875" style="1497" customWidth="1"/>
    <col min="8963" max="8963" width="11.7109375" style="1497" customWidth="1"/>
    <col min="8964" max="8964" width="11.42578125" style="1497" customWidth="1"/>
    <col min="8965" max="8965" width="11.28515625" style="1497" customWidth="1"/>
    <col min="8966" max="8966" width="13.5703125" style="1497" customWidth="1"/>
    <col min="8967" max="8967" width="10.5703125" style="1497" customWidth="1"/>
    <col min="8968" max="8968" width="11.7109375" style="1497" customWidth="1"/>
    <col min="8969" max="8969" width="13.7109375" style="1497" customWidth="1"/>
    <col min="8970" max="9215" width="9.140625" style="1497"/>
    <col min="9216" max="9216" width="38.140625" style="1497" customWidth="1"/>
    <col min="9217" max="9217" width="10.140625" style="1497" customWidth="1"/>
    <col min="9218" max="9218" width="12.85546875" style="1497" customWidth="1"/>
    <col min="9219" max="9219" width="11.7109375" style="1497" customWidth="1"/>
    <col min="9220" max="9220" width="11.42578125" style="1497" customWidth="1"/>
    <col min="9221" max="9221" width="11.28515625" style="1497" customWidth="1"/>
    <col min="9222" max="9222" width="13.5703125" style="1497" customWidth="1"/>
    <col min="9223" max="9223" width="10.5703125" style="1497" customWidth="1"/>
    <col min="9224" max="9224" width="11.7109375" style="1497" customWidth="1"/>
    <col min="9225" max="9225" width="13.7109375" style="1497" customWidth="1"/>
    <col min="9226" max="9471" width="9.140625" style="1497"/>
    <col min="9472" max="9472" width="38.140625" style="1497" customWidth="1"/>
    <col min="9473" max="9473" width="10.140625" style="1497" customWidth="1"/>
    <col min="9474" max="9474" width="12.85546875" style="1497" customWidth="1"/>
    <col min="9475" max="9475" width="11.7109375" style="1497" customWidth="1"/>
    <col min="9476" max="9476" width="11.42578125" style="1497" customWidth="1"/>
    <col min="9477" max="9477" width="11.28515625" style="1497" customWidth="1"/>
    <col min="9478" max="9478" width="13.5703125" style="1497" customWidth="1"/>
    <col min="9479" max="9479" width="10.5703125" style="1497" customWidth="1"/>
    <col min="9480" max="9480" width="11.7109375" style="1497" customWidth="1"/>
    <col min="9481" max="9481" width="13.7109375" style="1497" customWidth="1"/>
    <col min="9482" max="9727" width="9.140625" style="1497"/>
    <col min="9728" max="9728" width="38.140625" style="1497" customWidth="1"/>
    <col min="9729" max="9729" width="10.140625" style="1497" customWidth="1"/>
    <col min="9730" max="9730" width="12.85546875" style="1497" customWidth="1"/>
    <col min="9731" max="9731" width="11.7109375" style="1497" customWidth="1"/>
    <col min="9732" max="9732" width="11.42578125" style="1497" customWidth="1"/>
    <col min="9733" max="9733" width="11.28515625" style="1497" customWidth="1"/>
    <col min="9734" max="9734" width="13.5703125" style="1497" customWidth="1"/>
    <col min="9735" max="9735" width="10.5703125" style="1497" customWidth="1"/>
    <col min="9736" max="9736" width="11.7109375" style="1497" customWidth="1"/>
    <col min="9737" max="9737" width="13.7109375" style="1497" customWidth="1"/>
    <col min="9738" max="9983" width="9.140625" style="1497"/>
    <col min="9984" max="9984" width="38.140625" style="1497" customWidth="1"/>
    <col min="9985" max="9985" width="10.140625" style="1497" customWidth="1"/>
    <col min="9986" max="9986" width="12.85546875" style="1497" customWidth="1"/>
    <col min="9987" max="9987" width="11.7109375" style="1497" customWidth="1"/>
    <col min="9988" max="9988" width="11.42578125" style="1497" customWidth="1"/>
    <col min="9989" max="9989" width="11.28515625" style="1497" customWidth="1"/>
    <col min="9990" max="9990" width="13.5703125" style="1497" customWidth="1"/>
    <col min="9991" max="9991" width="10.5703125" style="1497" customWidth="1"/>
    <col min="9992" max="9992" width="11.7109375" style="1497" customWidth="1"/>
    <col min="9993" max="9993" width="13.7109375" style="1497" customWidth="1"/>
    <col min="9994" max="10239" width="9.140625" style="1497"/>
    <col min="10240" max="10240" width="38.140625" style="1497" customWidth="1"/>
    <col min="10241" max="10241" width="10.140625" style="1497" customWidth="1"/>
    <col min="10242" max="10242" width="12.85546875" style="1497" customWidth="1"/>
    <col min="10243" max="10243" width="11.7109375" style="1497" customWidth="1"/>
    <col min="10244" max="10244" width="11.42578125" style="1497" customWidth="1"/>
    <col min="10245" max="10245" width="11.28515625" style="1497" customWidth="1"/>
    <col min="10246" max="10246" width="13.5703125" style="1497" customWidth="1"/>
    <col min="10247" max="10247" width="10.5703125" style="1497" customWidth="1"/>
    <col min="10248" max="10248" width="11.7109375" style="1497" customWidth="1"/>
    <col min="10249" max="10249" width="13.7109375" style="1497" customWidth="1"/>
    <col min="10250" max="10495" width="9.140625" style="1497"/>
    <col min="10496" max="10496" width="38.140625" style="1497" customWidth="1"/>
    <col min="10497" max="10497" width="10.140625" style="1497" customWidth="1"/>
    <col min="10498" max="10498" width="12.85546875" style="1497" customWidth="1"/>
    <col min="10499" max="10499" width="11.7109375" style="1497" customWidth="1"/>
    <col min="10500" max="10500" width="11.42578125" style="1497" customWidth="1"/>
    <col min="10501" max="10501" width="11.28515625" style="1497" customWidth="1"/>
    <col min="10502" max="10502" width="13.5703125" style="1497" customWidth="1"/>
    <col min="10503" max="10503" width="10.5703125" style="1497" customWidth="1"/>
    <col min="10504" max="10504" width="11.7109375" style="1497" customWidth="1"/>
    <col min="10505" max="10505" width="13.7109375" style="1497" customWidth="1"/>
    <col min="10506" max="10751" width="9.140625" style="1497"/>
    <col min="10752" max="10752" width="38.140625" style="1497" customWidth="1"/>
    <col min="10753" max="10753" width="10.140625" style="1497" customWidth="1"/>
    <col min="10754" max="10754" width="12.85546875" style="1497" customWidth="1"/>
    <col min="10755" max="10755" width="11.7109375" style="1497" customWidth="1"/>
    <col min="10756" max="10756" width="11.42578125" style="1497" customWidth="1"/>
    <col min="10757" max="10757" width="11.28515625" style="1497" customWidth="1"/>
    <col min="10758" max="10758" width="13.5703125" style="1497" customWidth="1"/>
    <col min="10759" max="10759" width="10.5703125" style="1497" customWidth="1"/>
    <col min="10760" max="10760" width="11.7109375" style="1497" customWidth="1"/>
    <col min="10761" max="10761" width="13.7109375" style="1497" customWidth="1"/>
    <col min="10762" max="11007" width="9.140625" style="1497"/>
    <col min="11008" max="11008" width="38.140625" style="1497" customWidth="1"/>
    <col min="11009" max="11009" width="10.140625" style="1497" customWidth="1"/>
    <col min="11010" max="11010" width="12.85546875" style="1497" customWidth="1"/>
    <col min="11011" max="11011" width="11.7109375" style="1497" customWidth="1"/>
    <col min="11012" max="11012" width="11.42578125" style="1497" customWidth="1"/>
    <col min="11013" max="11013" width="11.28515625" style="1497" customWidth="1"/>
    <col min="11014" max="11014" width="13.5703125" style="1497" customWidth="1"/>
    <col min="11015" max="11015" width="10.5703125" style="1497" customWidth="1"/>
    <col min="11016" max="11016" width="11.7109375" style="1497" customWidth="1"/>
    <col min="11017" max="11017" width="13.7109375" style="1497" customWidth="1"/>
    <col min="11018" max="11263" width="9.140625" style="1497"/>
    <col min="11264" max="11264" width="38.140625" style="1497" customWidth="1"/>
    <col min="11265" max="11265" width="10.140625" style="1497" customWidth="1"/>
    <col min="11266" max="11266" width="12.85546875" style="1497" customWidth="1"/>
    <col min="11267" max="11267" width="11.7109375" style="1497" customWidth="1"/>
    <col min="11268" max="11268" width="11.42578125" style="1497" customWidth="1"/>
    <col min="11269" max="11269" width="11.28515625" style="1497" customWidth="1"/>
    <col min="11270" max="11270" width="13.5703125" style="1497" customWidth="1"/>
    <col min="11271" max="11271" width="10.5703125" style="1497" customWidth="1"/>
    <col min="11272" max="11272" width="11.7109375" style="1497" customWidth="1"/>
    <col min="11273" max="11273" width="13.7109375" style="1497" customWidth="1"/>
    <col min="11274" max="11519" width="9.140625" style="1497"/>
    <col min="11520" max="11520" width="38.140625" style="1497" customWidth="1"/>
    <col min="11521" max="11521" width="10.140625" style="1497" customWidth="1"/>
    <col min="11522" max="11522" width="12.85546875" style="1497" customWidth="1"/>
    <col min="11523" max="11523" width="11.7109375" style="1497" customWidth="1"/>
    <col min="11524" max="11524" width="11.42578125" style="1497" customWidth="1"/>
    <col min="11525" max="11525" width="11.28515625" style="1497" customWidth="1"/>
    <col min="11526" max="11526" width="13.5703125" style="1497" customWidth="1"/>
    <col min="11527" max="11527" width="10.5703125" style="1497" customWidth="1"/>
    <col min="11528" max="11528" width="11.7109375" style="1497" customWidth="1"/>
    <col min="11529" max="11529" width="13.7109375" style="1497" customWidth="1"/>
    <col min="11530" max="11775" width="9.140625" style="1497"/>
    <col min="11776" max="11776" width="38.140625" style="1497" customWidth="1"/>
    <col min="11777" max="11777" width="10.140625" style="1497" customWidth="1"/>
    <col min="11778" max="11778" width="12.85546875" style="1497" customWidth="1"/>
    <col min="11779" max="11779" width="11.7109375" style="1497" customWidth="1"/>
    <col min="11780" max="11780" width="11.42578125" style="1497" customWidth="1"/>
    <col min="11781" max="11781" width="11.28515625" style="1497" customWidth="1"/>
    <col min="11782" max="11782" width="13.5703125" style="1497" customWidth="1"/>
    <col min="11783" max="11783" width="10.5703125" style="1497" customWidth="1"/>
    <col min="11784" max="11784" width="11.7109375" style="1497" customWidth="1"/>
    <col min="11785" max="11785" width="13.7109375" style="1497" customWidth="1"/>
    <col min="11786" max="12031" width="9.140625" style="1497"/>
    <col min="12032" max="12032" width="38.140625" style="1497" customWidth="1"/>
    <col min="12033" max="12033" width="10.140625" style="1497" customWidth="1"/>
    <col min="12034" max="12034" width="12.85546875" style="1497" customWidth="1"/>
    <col min="12035" max="12035" width="11.7109375" style="1497" customWidth="1"/>
    <col min="12036" max="12036" width="11.42578125" style="1497" customWidth="1"/>
    <col min="12037" max="12037" width="11.28515625" style="1497" customWidth="1"/>
    <col min="12038" max="12038" width="13.5703125" style="1497" customWidth="1"/>
    <col min="12039" max="12039" width="10.5703125" style="1497" customWidth="1"/>
    <col min="12040" max="12040" width="11.7109375" style="1497" customWidth="1"/>
    <col min="12041" max="12041" width="13.7109375" style="1497" customWidth="1"/>
    <col min="12042" max="12287" width="9.140625" style="1497"/>
    <col min="12288" max="12288" width="38.140625" style="1497" customWidth="1"/>
    <col min="12289" max="12289" width="10.140625" style="1497" customWidth="1"/>
    <col min="12290" max="12290" width="12.85546875" style="1497" customWidth="1"/>
    <col min="12291" max="12291" width="11.7109375" style="1497" customWidth="1"/>
    <col min="12292" max="12292" width="11.42578125" style="1497" customWidth="1"/>
    <col min="12293" max="12293" width="11.28515625" style="1497" customWidth="1"/>
    <col min="12294" max="12294" width="13.5703125" style="1497" customWidth="1"/>
    <col min="12295" max="12295" width="10.5703125" style="1497" customWidth="1"/>
    <col min="12296" max="12296" width="11.7109375" style="1497" customWidth="1"/>
    <col min="12297" max="12297" width="13.7109375" style="1497" customWidth="1"/>
    <col min="12298" max="12543" width="9.140625" style="1497"/>
    <col min="12544" max="12544" width="38.140625" style="1497" customWidth="1"/>
    <col min="12545" max="12545" width="10.140625" style="1497" customWidth="1"/>
    <col min="12546" max="12546" width="12.85546875" style="1497" customWidth="1"/>
    <col min="12547" max="12547" width="11.7109375" style="1497" customWidth="1"/>
    <col min="12548" max="12548" width="11.42578125" style="1497" customWidth="1"/>
    <col min="12549" max="12549" width="11.28515625" style="1497" customWidth="1"/>
    <col min="12550" max="12550" width="13.5703125" style="1497" customWidth="1"/>
    <col min="12551" max="12551" width="10.5703125" style="1497" customWidth="1"/>
    <col min="12552" max="12552" width="11.7109375" style="1497" customWidth="1"/>
    <col min="12553" max="12553" width="13.7109375" style="1497" customWidth="1"/>
    <col min="12554" max="12799" width="9.140625" style="1497"/>
    <col min="12800" max="12800" width="38.140625" style="1497" customWidth="1"/>
    <col min="12801" max="12801" width="10.140625" style="1497" customWidth="1"/>
    <col min="12802" max="12802" width="12.85546875" style="1497" customWidth="1"/>
    <col min="12803" max="12803" width="11.7109375" style="1497" customWidth="1"/>
    <col min="12804" max="12804" width="11.42578125" style="1497" customWidth="1"/>
    <col min="12805" max="12805" width="11.28515625" style="1497" customWidth="1"/>
    <col min="12806" max="12806" width="13.5703125" style="1497" customWidth="1"/>
    <col min="12807" max="12807" width="10.5703125" style="1497" customWidth="1"/>
    <col min="12808" max="12808" width="11.7109375" style="1497" customWidth="1"/>
    <col min="12809" max="12809" width="13.7109375" style="1497" customWidth="1"/>
    <col min="12810" max="13055" width="9.140625" style="1497"/>
    <col min="13056" max="13056" width="38.140625" style="1497" customWidth="1"/>
    <col min="13057" max="13057" width="10.140625" style="1497" customWidth="1"/>
    <col min="13058" max="13058" width="12.85546875" style="1497" customWidth="1"/>
    <col min="13059" max="13059" width="11.7109375" style="1497" customWidth="1"/>
    <col min="13060" max="13060" width="11.42578125" style="1497" customWidth="1"/>
    <col min="13061" max="13061" width="11.28515625" style="1497" customWidth="1"/>
    <col min="13062" max="13062" width="13.5703125" style="1497" customWidth="1"/>
    <col min="13063" max="13063" width="10.5703125" style="1497" customWidth="1"/>
    <col min="13064" max="13064" width="11.7109375" style="1497" customWidth="1"/>
    <col min="13065" max="13065" width="13.7109375" style="1497" customWidth="1"/>
    <col min="13066" max="13311" width="9.140625" style="1497"/>
    <col min="13312" max="13312" width="38.140625" style="1497" customWidth="1"/>
    <col min="13313" max="13313" width="10.140625" style="1497" customWidth="1"/>
    <col min="13314" max="13314" width="12.85546875" style="1497" customWidth="1"/>
    <col min="13315" max="13315" width="11.7109375" style="1497" customWidth="1"/>
    <col min="13316" max="13316" width="11.42578125" style="1497" customWidth="1"/>
    <col min="13317" max="13317" width="11.28515625" style="1497" customWidth="1"/>
    <col min="13318" max="13318" width="13.5703125" style="1497" customWidth="1"/>
    <col min="13319" max="13319" width="10.5703125" style="1497" customWidth="1"/>
    <col min="13320" max="13320" width="11.7109375" style="1497" customWidth="1"/>
    <col min="13321" max="13321" width="13.7109375" style="1497" customWidth="1"/>
    <col min="13322" max="13567" width="9.140625" style="1497"/>
    <col min="13568" max="13568" width="38.140625" style="1497" customWidth="1"/>
    <col min="13569" max="13569" width="10.140625" style="1497" customWidth="1"/>
    <col min="13570" max="13570" width="12.85546875" style="1497" customWidth="1"/>
    <col min="13571" max="13571" width="11.7109375" style="1497" customWidth="1"/>
    <col min="13572" max="13572" width="11.42578125" style="1497" customWidth="1"/>
    <col min="13573" max="13573" width="11.28515625" style="1497" customWidth="1"/>
    <col min="13574" max="13574" width="13.5703125" style="1497" customWidth="1"/>
    <col min="13575" max="13575" width="10.5703125" style="1497" customWidth="1"/>
    <col min="13576" max="13576" width="11.7109375" style="1497" customWidth="1"/>
    <col min="13577" max="13577" width="13.7109375" style="1497" customWidth="1"/>
    <col min="13578" max="13823" width="9.140625" style="1497"/>
    <col min="13824" max="13824" width="38.140625" style="1497" customWidth="1"/>
    <col min="13825" max="13825" width="10.140625" style="1497" customWidth="1"/>
    <col min="13826" max="13826" width="12.85546875" style="1497" customWidth="1"/>
    <col min="13827" max="13827" width="11.7109375" style="1497" customWidth="1"/>
    <col min="13828" max="13828" width="11.42578125" style="1497" customWidth="1"/>
    <col min="13829" max="13829" width="11.28515625" style="1497" customWidth="1"/>
    <col min="13830" max="13830" width="13.5703125" style="1497" customWidth="1"/>
    <col min="13831" max="13831" width="10.5703125" style="1497" customWidth="1"/>
    <col min="13832" max="13832" width="11.7109375" style="1497" customWidth="1"/>
    <col min="13833" max="13833" width="13.7109375" style="1497" customWidth="1"/>
    <col min="13834" max="14079" width="9.140625" style="1497"/>
    <col min="14080" max="14080" width="38.140625" style="1497" customWidth="1"/>
    <col min="14081" max="14081" width="10.140625" style="1497" customWidth="1"/>
    <col min="14082" max="14082" width="12.85546875" style="1497" customWidth="1"/>
    <col min="14083" max="14083" width="11.7109375" style="1497" customWidth="1"/>
    <col min="14084" max="14084" width="11.42578125" style="1497" customWidth="1"/>
    <col min="14085" max="14085" width="11.28515625" style="1497" customWidth="1"/>
    <col min="14086" max="14086" width="13.5703125" style="1497" customWidth="1"/>
    <col min="14087" max="14087" width="10.5703125" style="1497" customWidth="1"/>
    <col min="14088" max="14088" width="11.7109375" style="1497" customWidth="1"/>
    <col min="14089" max="14089" width="13.7109375" style="1497" customWidth="1"/>
    <col min="14090" max="14335" width="9.140625" style="1497"/>
    <col min="14336" max="14336" width="38.140625" style="1497" customWidth="1"/>
    <col min="14337" max="14337" width="10.140625" style="1497" customWidth="1"/>
    <col min="14338" max="14338" width="12.85546875" style="1497" customWidth="1"/>
    <col min="14339" max="14339" width="11.7109375" style="1497" customWidth="1"/>
    <col min="14340" max="14340" width="11.42578125" style="1497" customWidth="1"/>
    <col min="14341" max="14341" width="11.28515625" style="1497" customWidth="1"/>
    <col min="14342" max="14342" width="13.5703125" style="1497" customWidth="1"/>
    <col min="14343" max="14343" width="10.5703125" style="1497" customWidth="1"/>
    <col min="14344" max="14344" width="11.7109375" style="1497" customWidth="1"/>
    <col min="14345" max="14345" width="13.7109375" style="1497" customWidth="1"/>
    <col min="14346" max="14591" width="9.140625" style="1497"/>
    <col min="14592" max="14592" width="38.140625" style="1497" customWidth="1"/>
    <col min="14593" max="14593" width="10.140625" style="1497" customWidth="1"/>
    <col min="14594" max="14594" width="12.85546875" style="1497" customWidth="1"/>
    <col min="14595" max="14595" width="11.7109375" style="1497" customWidth="1"/>
    <col min="14596" max="14596" width="11.42578125" style="1497" customWidth="1"/>
    <col min="14597" max="14597" width="11.28515625" style="1497" customWidth="1"/>
    <col min="14598" max="14598" width="13.5703125" style="1497" customWidth="1"/>
    <col min="14599" max="14599" width="10.5703125" style="1497" customWidth="1"/>
    <col min="14600" max="14600" width="11.7109375" style="1497" customWidth="1"/>
    <col min="14601" max="14601" width="13.7109375" style="1497" customWidth="1"/>
    <col min="14602" max="14847" width="9.140625" style="1497"/>
    <col min="14848" max="14848" width="38.140625" style="1497" customWidth="1"/>
    <col min="14849" max="14849" width="10.140625" style="1497" customWidth="1"/>
    <col min="14850" max="14850" width="12.85546875" style="1497" customWidth="1"/>
    <col min="14851" max="14851" width="11.7109375" style="1497" customWidth="1"/>
    <col min="14852" max="14852" width="11.42578125" style="1497" customWidth="1"/>
    <col min="14853" max="14853" width="11.28515625" style="1497" customWidth="1"/>
    <col min="14854" max="14854" width="13.5703125" style="1497" customWidth="1"/>
    <col min="14855" max="14855" width="10.5703125" style="1497" customWidth="1"/>
    <col min="14856" max="14856" width="11.7109375" style="1497" customWidth="1"/>
    <col min="14857" max="14857" width="13.7109375" style="1497" customWidth="1"/>
    <col min="14858" max="15103" width="9.140625" style="1497"/>
    <col min="15104" max="15104" width="38.140625" style="1497" customWidth="1"/>
    <col min="15105" max="15105" width="10.140625" style="1497" customWidth="1"/>
    <col min="15106" max="15106" width="12.85546875" style="1497" customWidth="1"/>
    <col min="15107" max="15107" width="11.7109375" style="1497" customWidth="1"/>
    <col min="15108" max="15108" width="11.42578125" style="1497" customWidth="1"/>
    <col min="15109" max="15109" width="11.28515625" style="1497" customWidth="1"/>
    <col min="15110" max="15110" width="13.5703125" style="1497" customWidth="1"/>
    <col min="15111" max="15111" width="10.5703125" style="1497" customWidth="1"/>
    <col min="15112" max="15112" width="11.7109375" style="1497" customWidth="1"/>
    <col min="15113" max="15113" width="13.7109375" style="1497" customWidth="1"/>
    <col min="15114" max="15359" width="9.140625" style="1497"/>
    <col min="15360" max="15360" width="38.140625" style="1497" customWidth="1"/>
    <col min="15361" max="15361" width="10.140625" style="1497" customWidth="1"/>
    <col min="15362" max="15362" width="12.85546875" style="1497" customWidth="1"/>
    <col min="15363" max="15363" width="11.7109375" style="1497" customWidth="1"/>
    <col min="15364" max="15364" width="11.42578125" style="1497" customWidth="1"/>
    <col min="15365" max="15365" width="11.28515625" style="1497" customWidth="1"/>
    <col min="15366" max="15366" width="13.5703125" style="1497" customWidth="1"/>
    <col min="15367" max="15367" width="10.5703125" style="1497" customWidth="1"/>
    <col min="15368" max="15368" width="11.7109375" style="1497" customWidth="1"/>
    <col min="15369" max="15369" width="13.7109375" style="1497" customWidth="1"/>
    <col min="15370" max="15615" width="9.140625" style="1497"/>
    <col min="15616" max="15616" width="38.140625" style="1497" customWidth="1"/>
    <col min="15617" max="15617" width="10.140625" style="1497" customWidth="1"/>
    <col min="15618" max="15618" width="12.85546875" style="1497" customWidth="1"/>
    <col min="15619" max="15619" width="11.7109375" style="1497" customWidth="1"/>
    <col min="15620" max="15620" width="11.42578125" style="1497" customWidth="1"/>
    <col min="15621" max="15621" width="11.28515625" style="1497" customWidth="1"/>
    <col min="15622" max="15622" width="13.5703125" style="1497" customWidth="1"/>
    <col min="15623" max="15623" width="10.5703125" style="1497" customWidth="1"/>
    <col min="15624" max="15624" width="11.7109375" style="1497" customWidth="1"/>
    <col min="15625" max="15625" width="13.7109375" style="1497" customWidth="1"/>
    <col min="15626" max="15871" width="9.140625" style="1497"/>
    <col min="15872" max="15872" width="38.140625" style="1497" customWidth="1"/>
    <col min="15873" max="15873" width="10.140625" style="1497" customWidth="1"/>
    <col min="15874" max="15874" width="12.85546875" style="1497" customWidth="1"/>
    <col min="15875" max="15875" width="11.7109375" style="1497" customWidth="1"/>
    <col min="15876" max="15876" width="11.42578125" style="1497" customWidth="1"/>
    <col min="15877" max="15877" width="11.28515625" style="1497" customWidth="1"/>
    <col min="15878" max="15878" width="13.5703125" style="1497" customWidth="1"/>
    <col min="15879" max="15879" width="10.5703125" style="1497" customWidth="1"/>
    <col min="15880" max="15880" width="11.7109375" style="1497" customWidth="1"/>
    <col min="15881" max="15881" width="13.7109375" style="1497" customWidth="1"/>
    <col min="15882" max="16127" width="9.140625" style="1497"/>
    <col min="16128" max="16128" width="38.140625" style="1497" customWidth="1"/>
    <col min="16129" max="16129" width="10.140625" style="1497" customWidth="1"/>
    <col min="16130" max="16130" width="12.85546875" style="1497" customWidth="1"/>
    <col min="16131" max="16131" width="11.7109375" style="1497" customWidth="1"/>
    <col min="16132" max="16132" width="11.42578125" style="1497" customWidth="1"/>
    <col min="16133" max="16133" width="11.28515625" style="1497" customWidth="1"/>
    <col min="16134" max="16134" width="13.5703125" style="1497" customWidth="1"/>
    <col min="16135" max="16135" width="10.5703125" style="1497" customWidth="1"/>
    <col min="16136" max="16136" width="11.7109375" style="1497" customWidth="1"/>
    <col min="16137" max="16137" width="13.7109375" style="1497" customWidth="1"/>
    <col min="16138" max="16384" width="9.140625" style="1497"/>
  </cols>
  <sheetData>
    <row r="1" spans="1:12" s="1496" customFormat="1" ht="17.25" x14ac:dyDescent="0.3">
      <c r="A1" s="1495" t="s">
        <v>3503</v>
      </c>
      <c r="B1" s="1495"/>
      <c r="C1" s="1495"/>
      <c r="D1" s="1495"/>
      <c r="E1" s="1495"/>
    </row>
    <row r="2" spans="1:12" ht="15" thickBot="1" x14ac:dyDescent="0.3">
      <c r="F2" s="1498"/>
      <c r="G2" s="1498"/>
      <c r="H2" s="1498"/>
      <c r="I2" s="1498"/>
      <c r="J2" s="1499" t="s">
        <v>8</v>
      </c>
    </row>
    <row r="3" spans="1:12" s="1500" customFormat="1" ht="18.75" customHeight="1" thickTop="1" thickBot="1" x14ac:dyDescent="0.3">
      <c r="A3" s="3529" t="s">
        <v>3504</v>
      </c>
      <c r="B3" s="3532" t="s">
        <v>3505</v>
      </c>
      <c r="C3" s="3532" t="s">
        <v>3506</v>
      </c>
      <c r="D3" s="3532" t="s">
        <v>3507</v>
      </c>
      <c r="E3" s="3532" t="s">
        <v>3508</v>
      </c>
      <c r="F3" s="3535" t="s">
        <v>3509</v>
      </c>
      <c r="G3" s="3536"/>
      <c r="H3" s="3536"/>
      <c r="I3" s="3537"/>
      <c r="J3" s="3538" t="s">
        <v>522</v>
      </c>
      <c r="L3" s="1501"/>
    </row>
    <row r="4" spans="1:12" s="1500" customFormat="1" ht="17.25" customHeight="1" x14ac:dyDescent="0.25">
      <c r="A4" s="3530"/>
      <c r="B4" s="3533"/>
      <c r="C4" s="3533"/>
      <c r="D4" s="3533"/>
      <c r="E4" s="3533"/>
      <c r="F4" s="3541" t="s">
        <v>3510</v>
      </c>
      <c r="G4" s="3541" t="s">
        <v>3511</v>
      </c>
      <c r="H4" s="3541" t="s">
        <v>3512</v>
      </c>
      <c r="I4" s="3541" t="s">
        <v>3513</v>
      </c>
      <c r="J4" s="3539"/>
    </row>
    <row r="5" spans="1:12" s="1500" customFormat="1" ht="15.75" customHeight="1" thickBot="1" x14ac:dyDescent="0.3">
      <c r="A5" s="3531"/>
      <c r="B5" s="3534"/>
      <c r="C5" s="3534"/>
      <c r="D5" s="3534"/>
      <c r="E5" s="3534"/>
      <c r="F5" s="3542"/>
      <c r="G5" s="3542"/>
      <c r="H5" s="3542"/>
      <c r="I5" s="3542"/>
      <c r="J5" s="3540"/>
    </row>
    <row r="6" spans="1:12" ht="16.5" x14ac:dyDescent="0.3">
      <c r="A6" s="1503" t="s">
        <v>3514</v>
      </c>
      <c r="B6" s="1504">
        <v>49.036478049999999</v>
      </c>
      <c r="C6" s="1504">
        <v>3541.3994704119896</v>
      </c>
      <c r="D6" s="1504">
        <v>111.88027113</v>
      </c>
      <c r="E6" s="1504">
        <v>0</v>
      </c>
      <c r="F6" s="1504">
        <v>0</v>
      </c>
      <c r="G6" s="1504">
        <v>0</v>
      </c>
      <c r="H6" s="1504">
        <v>0</v>
      </c>
      <c r="I6" s="1504">
        <v>0</v>
      </c>
      <c r="J6" s="1505">
        <v>3702.3162195919895</v>
      </c>
      <c r="L6" s="1506"/>
    </row>
    <row r="7" spans="1:12" ht="16.5" x14ac:dyDescent="0.3">
      <c r="A7" s="1503" t="s">
        <v>3515</v>
      </c>
      <c r="B7" s="1504">
        <v>0.17530556999999999</v>
      </c>
      <c r="C7" s="1504">
        <v>17556.004073579501</v>
      </c>
      <c r="D7" s="1504">
        <v>0</v>
      </c>
      <c r="E7" s="1504">
        <v>0</v>
      </c>
      <c r="F7" s="1504">
        <v>0.12174662757599999</v>
      </c>
      <c r="G7" s="1504">
        <v>0</v>
      </c>
      <c r="H7" s="1504">
        <v>0</v>
      </c>
      <c r="I7" s="1504">
        <v>0</v>
      </c>
      <c r="J7" s="1505">
        <v>17556.301125777078</v>
      </c>
      <c r="L7" s="1506"/>
    </row>
    <row r="8" spans="1:12" ht="16.5" x14ac:dyDescent="0.3">
      <c r="A8" s="1503" t="s">
        <v>3516</v>
      </c>
      <c r="B8" s="1504">
        <v>23.1518643</v>
      </c>
      <c r="C8" s="1504">
        <v>45031.524606732695</v>
      </c>
      <c r="D8" s="1504">
        <v>0.43460325</v>
      </c>
      <c r="E8" s="1504">
        <v>2655.42859468405</v>
      </c>
      <c r="F8" s="1504">
        <v>11.234790302373501</v>
      </c>
      <c r="G8" s="1504">
        <v>0</v>
      </c>
      <c r="H8" s="1504">
        <v>1029.0623874284699</v>
      </c>
      <c r="I8" s="1504">
        <v>0</v>
      </c>
      <c r="J8" s="1505">
        <v>48750.836846697603</v>
      </c>
      <c r="L8" s="1506"/>
    </row>
    <row r="9" spans="1:12" ht="16.5" x14ac:dyDescent="0.3">
      <c r="A9" s="1503" t="s">
        <v>3517</v>
      </c>
      <c r="B9" s="1504">
        <v>3.2715000000000001E-3</v>
      </c>
      <c r="C9" s="1504">
        <v>13545.3344164272</v>
      </c>
      <c r="D9" s="1504">
        <v>0</v>
      </c>
      <c r="E9" s="1504">
        <v>0</v>
      </c>
      <c r="F9" s="1504">
        <v>0</v>
      </c>
      <c r="G9" s="1504">
        <v>0</v>
      </c>
      <c r="H9" s="1504">
        <v>0</v>
      </c>
      <c r="I9" s="1504">
        <v>0</v>
      </c>
      <c r="J9" s="1505">
        <v>13545.3376879272</v>
      </c>
      <c r="L9" s="1506"/>
    </row>
    <row r="10" spans="1:12" ht="20.25" customHeight="1" x14ac:dyDescent="0.3">
      <c r="A10" s="1507" t="s">
        <v>3518</v>
      </c>
      <c r="B10" s="1504">
        <v>0</v>
      </c>
      <c r="C10" s="1504">
        <v>0</v>
      </c>
      <c r="D10" s="1504">
        <v>0</v>
      </c>
      <c r="E10" s="1504">
        <v>0</v>
      </c>
      <c r="F10" s="1504">
        <v>0</v>
      </c>
      <c r="G10" s="1504">
        <v>0</v>
      </c>
      <c r="H10" s="1504">
        <v>0</v>
      </c>
      <c r="I10" s="1504">
        <v>0</v>
      </c>
      <c r="J10" s="1505">
        <v>0</v>
      </c>
      <c r="L10" s="1506"/>
    </row>
    <row r="11" spans="1:12" ht="16.5" x14ac:dyDescent="0.3">
      <c r="A11" s="1503" t="s">
        <v>3519</v>
      </c>
      <c r="B11" s="1504">
        <v>0.97938972999999996</v>
      </c>
      <c r="C11" s="1504">
        <v>9889.5393176796006</v>
      </c>
      <c r="D11" s="1504">
        <v>0</v>
      </c>
      <c r="E11" s="1504">
        <v>0</v>
      </c>
      <c r="F11" s="1504">
        <v>0</v>
      </c>
      <c r="G11" s="1504">
        <v>0</v>
      </c>
      <c r="H11" s="1504">
        <v>0</v>
      </c>
      <c r="I11" s="1504">
        <v>0</v>
      </c>
      <c r="J11" s="1505">
        <v>9890.5187074096011</v>
      </c>
      <c r="L11" s="1506"/>
    </row>
    <row r="12" spans="1:12" ht="20.25" customHeight="1" x14ac:dyDescent="0.3">
      <c r="A12" s="1507" t="s">
        <v>3520</v>
      </c>
      <c r="B12" s="1504">
        <v>3529.3802328984498</v>
      </c>
      <c r="C12" s="1504">
        <v>21483.93728965865</v>
      </c>
      <c r="D12" s="1504">
        <v>4915.24592579</v>
      </c>
      <c r="E12" s="1504">
        <v>24717.19094407</v>
      </c>
      <c r="F12" s="1504">
        <v>0</v>
      </c>
      <c r="G12" s="1504">
        <v>0</v>
      </c>
      <c r="H12" s="1504">
        <v>0</v>
      </c>
      <c r="I12" s="1504">
        <v>641.70600000000002</v>
      </c>
      <c r="J12" s="1505">
        <v>55287.460392417102</v>
      </c>
      <c r="L12" s="1506"/>
    </row>
    <row r="13" spans="1:12" ht="16.5" x14ac:dyDescent="0.3">
      <c r="A13" s="1503" t="s">
        <v>3521</v>
      </c>
      <c r="B13" s="1504">
        <v>4.3680988599999999</v>
      </c>
      <c r="C13" s="1504">
        <v>11209.6634960681</v>
      </c>
      <c r="D13" s="1504">
        <v>0</v>
      </c>
      <c r="E13" s="1504">
        <v>0</v>
      </c>
      <c r="F13" s="1504">
        <v>7.1219999999999999E-5</v>
      </c>
      <c r="G13" s="1504">
        <v>0</v>
      </c>
      <c r="H13" s="1504">
        <v>0.14638034</v>
      </c>
      <c r="I13" s="1504">
        <v>0</v>
      </c>
      <c r="J13" s="1505">
        <v>11214.178046488101</v>
      </c>
      <c r="L13" s="1506"/>
    </row>
    <row r="14" spans="1:12" ht="16.5" x14ac:dyDescent="0.3">
      <c r="A14" s="1503" t="s">
        <v>3522</v>
      </c>
      <c r="B14" s="1504">
        <v>756.88964585000008</v>
      </c>
      <c r="C14" s="1504">
        <v>11148.8481024336</v>
      </c>
      <c r="D14" s="1504">
        <v>0</v>
      </c>
      <c r="E14" s="1504">
        <v>0</v>
      </c>
      <c r="F14" s="1504">
        <v>0</v>
      </c>
      <c r="G14" s="1504">
        <v>0</v>
      </c>
      <c r="H14" s="1504">
        <v>0</v>
      </c>
      <c r="I14" s="1504">
        <v>0</v>
      </c>
      <c r="J14" s="1505">
        <v>11905.7377482836</v>
      </c>
      <c r="L14" s="1506"/>
    </row>
    <row r="15" spans="1:12" ht="16.5" x14ac:dyDescent="0.3">
      <c r="A15" s="1503" t="s">
        <v>3523</v>
      </c>
      <c r="B15" s="1504">
        <v>597.83278586000006</v>
      </c>
      <c r="C15" s="1504">
        <v>11415.739534046401</v>
      </c>
      <c r="D15" s="1504">
        <v>1755.1619956869399</v>
      </c>
      <c r="E15" s="1504">
        <v>0</v>
      </c>
      <c r="F15" s="1504">
        <v>0</v>
      </c>
      <c r="G15" s="1504">
        <v>0</v>
      </c>
      <c r="H15" s="1504">
        <v>0</v>
      </c>
      <c r="I15" s="1504">
        <v>0</v>
      </c>
      <c r="J15" s="1505">
        <v>13768.734315593341</v>
      </c>
      <c r="L15" s="1506"/>
    </row>
    <row r="16" spans="1:12" ht="16.5" x14ac:dyDescent="0.3">
      <c r="A16" s="1503" t="s">
        <v>3524</v>
      </c>
      <c r="B16" s="1504">
        <v>116.03729838</v>
      </c>
      <c r="C16" s="1504">
        <v>14158.082788249101</v>
      </c>
      <c r="D16" s="1504">
        <v>0</v>
      </c>
      <c r="E16" s="1504">
        <v>0</v>
      </c>
      <c r="F16" s="1504">
        <v>0</v>
      </c>
      <c r="G16" s="1504">
        <v>0</v>
      </c>
      <c r="H16" s="1504">
        <v>3510.3929466005302</v>
      </c>
      <c r="I16" s="1504">
        <v>0</v>
      </c>
      <c r="J16" s="1505">
        <v>17784.513033229632</v>
      </c>
      <c r="L16" s="1506"/>
    </row>
    <row r="17" spans="1:12" ht="16.5" x14ac:dyDescent="0.3">
      <c r="A17" s="1503" t="s">
        <v>3525</v>
      </c>
      <c r="B17" s="1504">
        <v>15.737803988232502</v>
      </c>
      <c r="C17" s="1504">
        <v>2666.0722186112475</v>
      </c>
      <c r="D17" s="1504">
        <v>0</v>
      </c>
      <c r="E17" s="1504">
        <v>0</v>
      </c>
      <c r="F17" s="1504">
        <v>0</v>
      </c>
      <c r="G17" s="1504">
        <v>0</v>
      </c>
      <c r="H17" s="1504">
        <v>0</v>
      </c>
      <c r="I17" s="1504">
        <v>0</v>
      </c>
      <c r="J17" s="1505">
        <v>2681.8100225994799</v>
      </c>
      <c r="L17" s="1506"/>
    </row>
    <row r="18" spans="1:12" ht="16.5" x14ac:dyDescent="0.3">
      <c r="A18" s="1503" t="s">
        <v>3526</v>
      </c>
      <c r="B18" s="1504">
        <v>3.2696589600000001</v>
      </c>
      <c r="C18" s="1504">
        <v>1089.5791265641499</v>
      </c>
      <c r="D18" s="1504">
        <v>0</v>
      </c>
      <c r="E18" s="1504">
        <v>0</v>
      </c>
      <c r="F18" s="1504">
        <v>0</v>
      </c>
      <c r="G18" s="1504">
        <v>0</v>
      </c>
      <c r="H18" s="1504">
        <v>165.43485988999998</v>
      </c>
      <c r="I18" s="1504">
        <v>0</v>
      </c>
      <c r="J18" s="1505">
        <v>1258.2836454141498</v>
      </c>
      <c r="L18" s="1506"/>
    </row>
    <row r="19" spans="1:12" ht="16.5" x14ac:dyDescent="0.3">
      <c r="A19" s="1503" t="s">
        <v>3527</v>
      </c>
      <c r="B19" s="1504">
        <v>0</v>
      </c>
      <c r="C19" s="1504">
        <v>4.9509999999999999E-5</v>
      </c>
      <c r="D19" s="1504">
        <v>0</v>
      </c>
      <c r="E19" s="1504">
        <v>0</v>
      </c>
      <c r="F19" s="1504">
        <v>0</v>
      </c>
      <c r="G19" s="1504">
        <v>0</v>
      </c>
      <c r="H19" s="1504">
        <v>0</v>
      </c>
      <c r="I19" s="1504">
        <v>0</v>
      </c>
      <c r="J19" s="1505">
        <v>4.9509999999999999E-5</v>
      </c>
      <c r="L19" s="1506"/>
    </row>
    <row r="20" spans="1:12" ht="16.5" x14ac:dyDescent="0.3">
      <c r="A20" s="1503" t="s">
        <v>3528</v>
      </c>
      <c r="B20" s="1504">
        <v>7.3327149999999994E-2</v>
      </c>
      <c r="C20" s="1504">
        <v>718.66762709951809</v>
      </c>
      <c r="D20" s="1504">
        <v>0</v>
      </c>
      <c r="E20" s="1504">
        <v>0</v>
      </c>
      <c r="F20" s="1504">
        <v>0</v>
      </c>
      <c r="G20" s="1504">
        <v>0</v>
      </c>
      <c r="H20" s="1504">
        <v>0</v>
      </c>
      <c r="I20" s="1504">
        <v>0</v>
      </c>
      <c r="J20" s="1505">
        <v>718.74095424951804</v>
      </c>
      <c r="L20" s="1506"/>
    </row>
    <row r="21" spans="1:12" ht="16.5" x14ac:dyDescent="0.3">
      <c r="A21" s="1503" t="s">
        <v>3529</v>
      </c>
      <c r="B21" s="1504">
        <v>2.090836340808E-2</v>
      </c>
      <c r="C21" s="1504">
        <v>0</v>
      </c>
      <c r="D21" s="1504">
        <v>0</v>
      </c>
      <c r="E21" s="1504">
        <v>0</v>
      </c>
      <c r="F21" s="1504">
        <v>0</v>
      </c>
      <c r="G21" s="1504">
        <v>0</v>
      </c>
      <c r="H21" s="1504">
        <v>0</v>
      </c>
      <c r="I21" s="1504">
        <v>0</v>
      </c>
      <c r="J21" s="1505">
        <v>2.090836340808E-2</v>
      </c>
      <c r="L21" s="1506"/>
    </row>
    <row r="22" spans="1:12" ht="16.5" x14ac:dyDescent="0.3">
      <c r="A22" s="1503" t="s">
        <v>3530</v>
      </c>
      <c r="B22" s="1504">
        <v>7.7893509999999999E-2</v>
      </c>
      <c r="C22" s="1504">
        <v>0</v>
      </c>
      <c r="D22" s="3303">
        <v>0</v>
      </c>
      <c r="E22" s="3303">
        <v>0</v>
      </c>
      <c r="F22" s="3303">
        <v>0</v>
      </c>
      <c r="G22" s="3303">
        <v>0</v>
      </c>
      <c r="H22" s="3303">
        <v>0</v>
      </c>
      <c r="I22" s="1504">
        <v>0</v>
      </c>
      <c r="J22" s="1505">
        <v>7.7893509999999999E-2</v>
      </c>
      <c r="L22" s="1506"/>
    </row>
    <row r="23" spans="1:12" ht="16.5" x14ac:dyDescent="0.3">
      <c r="A23" s="1503" t="s">
        <v>3531</v>
      </c>
      <c r="B23" s="1504">
        <v>1215.997678956629</v>
      </c>
      <c r="C23" s="1504">
        <v>6686.8260211792503</v>
      </c>
      <c r="D23" s="1504">
        <v>0</v>
      </c>
      <c r="E23" s="1504">
        <v>0</v>
      </c>
      <c r="F23" s="1504">
        <v>0</v>
      </c>
      <c r="G23" s="1504">
        <v>0</v>
      </c>
      <c r="H23" s="1504">
        <v>0</v>
      </c>
      <c r="I23" s="1504">
        <v>0</v>
      </c>
      <c r="J23" s="1505">
        <v>7902.8237001358793</v>
      </c>
      <c r="L23" s="1506"/>
    </row>
    <row r="24" spans="1:12" ht="17.25" thickBot="1" x14ac:dyDescent="0.35">
      <c r="A24" s="1503" t="s">
        <v>3532</v>
      </c>
      <c r="B24" s="1504">
        <v>741.958966583049</v>
      </c>
      <c r="C24" s="1504">
        <v>102535.78640481835</v>
      </c>
      <c r="D24" s="1504">
        <v>44486.1165929407</v>
      </c>
      <c r="E24" s="1504">
        <v>1328.43401004</v>
      </c>
      <c r="F24" s="1504">
        <v>39891.634324552397</v>
      </c>
      <c r="G24" s="1504">
        <v>0</v>
      </c>
      <c r="H24" s="1504">
        <v>16500.277716089488</v>
      </c>
      <c r="I24" s="1504">
        <v>172131.45720598119</v>
      </c>
      <c r="J24" s="1505">
        <v>377615.66522100515</v>
      </c>
      <c r="L24" s="1506"/>
    </row>
    <row r="25" spans="1:12" ht="17.25" thickBot="1" x14ac:dyDescent="0.35">
      <c r="A25" s="1508" t="s">
        <v>522</v>
      </c>
      <c r="B25" s="1509">
        <v>7054.9906085097673</v>
      </c>
      <c r="C25" s="1509">
        <v>272677.0045430694</v>
      </c>
      <c r="D25" s="1509">
        <v>51268.839388797642</v>
      </c>
      <c r="E25" s="1509">
        <v>28701.053548794051</v>
      </c>
      <c r="F25" s="1509">
        <v>39902.990932702349</v>
      </c>
      <c r="G25" s="1509">
        <v>0</v>
      </c>
      <c r="H25" s="1509">
        <v>21205.314290348488</v>
      </c>
      <c r="I25" s="1509">
        <v>172773.1632059812</v>
      </c>
      <c r="J25" s="1510">
        <v>593583.35651820281</v>
      </c>
      <c r="L25" s="1506"/>
    </row>
    <row r="26" spans="1:12" ht="18" hidden="1" customHeight="1" x14ac:dyDescent="0.25">
      <c r="A26" s="1511"/>
      <c r="B26" s="1511"/>
      <c r="C26" s="1511"/>
      <c r="D26" s="1511"/>
      <c r="E26" s="1511"/>
      <c r="F26" s="1512"/>
      <c r="G26" s="1512"/>
      <c r="H26" s="1512"/>
      <c r="I26" s="1512"/>
      <c r="J26" s="1512"/>
    </row>
    <row r="27" spans="1:12" s="555" customFormat="1" ht="32.25" customHeight="1" thickTop="1" x14ac:dyDescent="0.3">
      <c r="A27" s="3528" t="s">
        <v>3533</v>
      </c>
      <c r="B27" s="3528"/>
      <c r="C27" s="3528"/>
      <c r="D27" s="3528"/>
      <c r="E27" s="3528"/>
      <c r="F27" s="3528"/>
      <c r="G27" s="3528"/>
      <c r="H27" s="3528"/>
      <c r="I27" s="3528"/>
      <c r="J27" s="3528"/>
    </row>
    <row r="28" spans="1:12" s="555" customFormat="1" ht="16.5" x14ac:dyDescent="0.3">
      <c r="A28" s="1513" t="s">
        <v>3534</v>
      </c>
      <c r="B28" s="1514"/>
      <c r="C28" s="1514"/>
      <c r="D28" s="1514"/>
      <c r="E28" s="1514"/>
      <c r="F28" s="1514"/>
      <c r="G28" s="1514"/>
      <c r="H28" s="1514"/>
      <c r="I28" s="1514"/>
      <c r="J28" s="1514"/>
    </row>
    <row r="29" spans="1:12" s="555" customFormat="1" ht="16.5" x14ac:dyDescent="0.3">
      <c r="A29" s="1515" t="s">
        <v>386</v>
      </c>
      <c r="B29" s="1515"/>
      <c r="C29" s="1515"/>
      <c r="D29" s="1515"/>
      <c r="E29" s="1515"/>
      <c r="F29" s="760"/>
      <c r="G29" s="760"/>
      <c r="H29" s="760"/>
      <c r="I29" s="760"/>
      <c r="J29" s="760"/>
    </row>
    <row r="30" spans="1:12" s="555" customFormat="1" ht="18" customHeight="1" x14ac:dyDescent="0.3">
      <c r="A30" s="760" t="s">
        <v>3467</v>
      </c>
      <c r="B30" s="1516"/>
      <c r="C30" s="1516"/>
      <c r="D30" s="1516"/>
      <c r="E30" s="1516"/>
      <c r="F30" s="1517"/>
      <c r="G30" s="1517"/>
      <c r="H30" s="1517"/>
      <c r="I30" s="1517"/>
      <c r="J30" s="1517"/>
    </row>
    <row r="31" spans="1:12" x14ac:dyDescent="0.25">
      <c r="A31" s="448"/>
      <c r="B31" s="448"/>
      <c r="C31" s="448"/>
      <c r="D31" s="448"/>
      <c r="E31" s="448"/>
      <c r="F31" s="1518"/>
      <c r="G31" s="1518"/>
      <c r="H31" s="448"/>
      <c r="I31" s="448"/>
    </row>
    <row r="32" spans="1:12" ht="17.25" x14ac:dyDescent="0.3">
      <c r="A32" s="1496"/>
      <c r="B32" s="1496"/>
      <c r="C32" s="1496"/>
      <c r="D32" s="1496"/>
      <c r="E32" s="1496"/>
      <c r="F32" s="1518"/>
      <c r="G32" s="1518"/>
      <c r="H32" s="448"/>
      <c r="I32" s="448"/>
    </row>
    <row r="33" spans="1:9" ht="17.25" x14ac:dyDescent="0.3">
      <c r="A33" s="1496"/>
      <c r="B33" s="1496"/>
      <c r="C33" s="1496"/>
      <c r="D33" s="1496"/>
      <c r="E33" s="1496"/>
      <c r="F33" s="1518"/>
      <c r="G33" s="1518"/>
      <c r="H33" s="448"/>
      <c r="I33" s="448"/>
    </row>
    <row r="34" spans="1:9" ht="17.25" x14ac:dyDescent="0.3">
      <c r="A34" s="1519"/>
      <c r="B34" s="1496"/>
      <c r="C34" s="1496"/>
      <c r="D34" s="1496"/>
      <c r="E34" s="1496"/>
      <c r="F34" s="1518"/>
      <c r="G34" s="1518"/>
      <c r="H34" s="448"/>
      <c r="I34" s="448"/>
    </row>
    <row r="35" spans="1:9" ht="17.25" x14ac:dyDescent="0.3">
      <c r="A35" s="1496"/>
      <c r="B35" s="1496"/>
      <c r="C35" s="1496"/>
      <c r="D35" s="1496"/>
      <c r="E35" s="1496"/>
      <c r="F35" s="1518"/>
      <c r="G35" s="1518"/>
      <c r="H35" s="448"/>
      <c r="I35" s="448"/>
    </row>
    <row r="36" spans="1:9" ht="17.25" x14ac:dyDescent="0.3">
      <c r="A36" s="1496"/>
      <c r="B36" s="1496"/>
      <c r="C36" s="1496"/>
      <c r="D36" s="1496"/>
      <c r="E36" s="1496"/>
      <c r="F36" s="1518"/>
      <c r="G36" s="1518"/>
      <c r="H36" s="448"/>
      <c r="I36" s="448"/>
    </row>
    <row r="37" spans="1:9" ht="17.25" x14ac:dyDescent="0.3">
      <c r="A37" s="1496"/>
      <c r="B37" s="1496"/>
      <c r="C37" s="1496"/>
      <c r="D37" s="1496"/>
      <c r="E37" s="1496"/>
      <c r="F37" s="1518"/>
      <c r="G37" s="1518"/>
      <c r="H37" s="448"/>
      <c r="I37" s="448"/>
    </row>
    <row r="38" spans="1:9" ht="17.25" x14ac:dyDescent="0.3">
      <c r="A38" s="1496"/>
      <c r="B38" s="1496"/>
      <c r="C38" s="1496"/>
      <c r="D38" s="1496"/>
      <c r="E38" s="1496"/>
      <c r="F38" s="1518"/>
      <c r="G38" s="1518"/>
      <c r="H38" s="448"/>
      <c r="I38" s="448"/>
    </row>
    <row r="39" spans="1:9" ht="17.25" x14ac:dyDescent="0.3">
      <c r="A39" s="1496"/>
      <c r="B39" s="1496"/>
      <c r="C39" s="1496"/>
      <c r="D39" s="1496"/>
      <c r="E39" s="1496"/>
      <c r="F39" s="1518"/>
      <c r="G39" s="1518"/>
      <c r="H39" s="448"/>
      <c r="I39" s="448"/>
    </row>
    <row r="40" spans="1:9" ht="17.25" x14ac:dyDescent="0.3">
      <c r="A40" s="1496"/>
      <c r="B40" s="1496"/>
      <c r="C40" s="1496"/>
      <c r="D40" s="1496"/>
      <c r="E40" s="1496"/>
      <c r="F40" s="1518"/>
      <c r="G40" s="1518"/>
      <c r="H40" s="448"/>
      <c r="I40" s="448"/>
    </row>
    <row r="41" spans="1:9" ht="17.25" x14ac:dyDescent="0.3">
      <c r="A41" s="1496"/>
      <c r="B41" s="1496"/>
      <c r="C41" s="1496"/>
      <c r="D41" s="1496"/>
      <c r="E41" s="1496"/>
    </row>
    <row r="42" spans="1:9" ht="17.25" x14ac:dyDescent="0.3">
      <c r="A42" s="1496"/>
      <c r="B42" s="1496"/>
      <c r="C42" s="1496"/>
      <c r="D42" s="1496"/>
      <c r="E42" s="1496"/>
    </row>
    <row r="43" spans="1:9" ht="17.25" x14ac:dyDescent="0.3">
      <c r="A43" s="1496"/>
      <c r="B43" s="1496"/>
      <c r="C43" s="1496"/>
      <c r="D43" s="1496"/>
      <c r="E43" s="1496"/>
    </row>
    <row r="44" spans="1:9" ht="17.25" x14ac:dyDescent="0.3">
      <c r="A44" s="1496"/>
      <c r="B44" s="1496"/>
      <c r="C44" s="1496"/>
      <c r="D44" s="1496"/>
      <c r="E44" s="1496"/>
    </row>
    <row r="45" spans="1:9" ht="17.25" x14ac:dyDescent="0.3">
      <c r="A45" s="1496"/>
      <c r="B45" s="1496"/>
      <c r="C45" s="1496"/>
      <c r="D45" s="1496"/>
      <c r="E45" s="1496"/>
    </row>
    <row r="46" spans="1:9" ht="17.25" x14ac:dyDescent="0.3">
      <c r="A46" s="1496"/>
      <c r="B46" s="1496"/>
      <c r="C46" s="1496"/>
      <c r="D46" s="1496"/>
      <c r="E46" s="1496"/>
    </row>
    <row r="47" spans="1:9" ht="17.25" x14ac:dyDescent="0.3">
      <c r="A47" s="1496"/>
      <c r="B47" s="1496"/>
      <c r="C47" s="1496"/>
      <c r="D47" s="1496"/>
      <c r="E47" s="1496"/>
    </row>
    <row r="48" spans="1:9" ht="17.25" x14ac:dyDescent="0.3">
      <c r="A48" s="1496"/>
      <c r="B48" s="1496"/>
      <c r="C48" s="1496"/>
      <c r="D48" s="1496"/>
      <c r="E48" s="1496"/>
    </row>
    <row r="49" spans="1:5" ht="17.25" x14ac:dyDescent="0.3">
      <c r="A49" s="1496"/>
      <c r="B49" s="1496"/>
      <c r="C49" s="1496"/>
      <c r="D49" s="1496"/>
      <c r="E49" s="1496"/>
    </row>
    <row r="50" spans="1:5" ht="17.25" x14ac:dyDescent="0.3">
      <c r="A50" s="1496"/>
      <c r="B50" s="1496"/>
      <c r="C50" s="1496"/>
      <c r="D50" s="1496"/>
      <c r="E50" s="1496"/>
    </row>
    <row r="51" spans="1:5" ht="17.25" x14ac:dyDescent="0.3">
      <c r="A51" s="1496"/>
      <c r="B51" s="1496"/>
      <c r="C51" s="1496"/>
      <c r="D51" s="1496"/>
      <c r="E51" s="1496"/>
    </row>
    <row r="52" spans="1:5" ht="17.25" x14ac:dyDescent="0.3">
      <c r="A52" s="1496"/>
      <c r="B52" s="1496"/>
      <c r="C52" s="1496"/>
      <c r="D52" s="1496"/>
      <c r="E52" s="1496"/>
    </row>
    <row r="53" spans="1:5" ht="17.25" x14ac:dyDescent="0.3">
      <c r="A53" s="1496"/>
      <c r="B53" s="1496"/>
      <c r="C53" s="1496"/>
      <c r="D53" s="1496"/>
      <c r="E53" s="1496"/>
    </row>
    <row r="54" spans="1:5" ht="17.25" x14ac:dyDescent="0.3">
      <c r="A54" s="1496"/>
      <c r="B54" s="1496"/>
      <c r="C54" s="1496"/>
      <c r="D54" s="1496"/>
      <c r="E54" s="1496"/>
    </row>
    <row r="55" spans="1:5" ht="17.25" x14ac:dyDescent="0.3">
      <c r="A55" s="1496"/>
      <c r="B55" s="1496"/>
      <c r="C55" s="1496"/>
      <c r="D55" s="1496"/>
      <c r="E55" s="1496"/>
    </row>
    <row r="56" spans="1:5" ht="17.25" x14ac:dyDescent="0.3">
      <c r="A56" s="1496"/>
      <c r="B56" s="1496"/>
      <c r="C56" s="1496"/>
      <c r="D56" s="1496"/>
      <c r="E56" s="1496"/>
    </row>
    <row r="57" spans="1:5" ht="17.25" x14ac:dyDescent="0.3">
      <c r="A57" s="1496"/>
      <c r="B57" s="1496"/>
      <c r="C57" s="1496"/>
      <c r="D57" s="1496"/>
      <c r="E57" s="1496"/>
    </row>
    <row r="58" spans="1:5" ht="17.25" x14ac:dyDescent="0.3">
      <c r="A58" s="1496"/>
      <c r="B58" s="1496"/>
      <c r="C58" s="1496"/>
      <c r="D58" s="1496"/>
      <c r="E58" s="1496"/>
    </row>
    <row r="59" spans="1:5" ht="17.25" x14ac:dyDescent="0.3">
      <c r="A59" s="1496"/>
      <c r="B59" s="1496"/>
      <c r="C59" s="1496"/>
      <c r="D59" s="1496"/>
      <c r="E59" s="1496"/>
    </row>
    <row r="60" spans="1:5" ht="17.25" x14ac:dyDescent="0.3">
      <c r="A60" s="1496"/>
      <c r="B60" s="1496"/>
      <c r="C60" s="1496"/>
      <c r="D60" s="1496"/>
      <c r="E60" s="1496"/>
    </row>
    <row r="61" spans="1:5" ht="17.25" x14ac:dyDescent="0.3">
      <c r="A61" s="1496"/>
      <c r="B61" s="1496"/>
      <c r="C61" s="1496"/>
      <c r="D61" s="1496"/>
      <c r="E61" s="1496"/>
    </row>
    <row r="62" spans="1:5" ht="17.25" x14ac:dyDescent="0.3">
      <c r="A62" s="1496"/>
      <c r="B62" s="1496"/>
      <c r="C62" s="1496"/>
      <c r="D62" s="1496"/>
      <c r="E62" s="1496"/>
    </row>
    <row r="63" spans="1:5" ht="17.25" x14ac:dyDescent="0.3">
      <c r="A63" s="1496"/>
      <c r="B63" s="1496"/>
      <c r="C63" s="1496"/>
      <c r="D63" s="1496"/>
      <c r="E63" s="1496"/>
    </row>
    <row r="64" spans="1:5" ht="17.25" x14ac:dyDescent="0.3">
      <c r="A64" s="1496"/>
      <c r="B64" s="1496"/>
      <c r="C64" s="1496"/>
      <c r="D64" s="1496"/>
      <c r="E64" s="1496"/>
    </row>
    <row r="65" spans="1:5" ht="17.25" x14ac:dyDescent="0.3">
      <c r="A65" s="1496"/>
      <c r="B65" s="1496"/>
      <c r="C65" s="1496"/>
      <c r="D65" s="1496"/>
      <c r="E65" s="1496"/>
    </row>
    <row r="66" spans="1:5" ht="17.25" x14ac:dyDescent="0.3">
      <c r="A66" s="1496"/>
      <c r="B66" s="1496"/>
      <c r="C66" s="1496"/>
      <c r="D66" s="1496"/>
      <c r="E66" s="1496"/>
    </row>
    <row r="67" spans="1:5" ht="17.25" x14ac:dyDescent="0.3">
      <c r="A67" s="1496"/>
      <c r="B67" s="1496"/>
      <c r="C67" s="1496"/>
      <c r="D67" s="1496"/>
      <c r="E67" s="1496"/>
    </row>
    <row r="68" spans="1:5" ht="17.25" x14ac:dyDescent="0.3">
      <c r="A68" s="1496"/>
      <c r="B68" s="1496"/>
      <c r="C68" s="1496"/>
      <c r="D68" s="1496"/>
      <c r="E68" s="1496"/>
    </row>
    <row r="69" spans="1:5" ht="17.25" x14ac:dyDescent="0.3">
      <c r="A69" s="1496"/>
      <c r="B69" s="1496"/>
      <c r="C69" s="1496"/>
      <c r="D69" s="1496"/>
      <c r="E69" s="1496"/>
    </row>
    <row r="70" spans="1:5" ht="17.25" x14ac:dyDescent="0.3">
      <c r="A70" s="1496"/>
      <c r="B70" s="1496"/>
      <c r="C70" s="1496"/>
      <c r="D70" s="1496"/>
      <c r="E70" s="1496"/>
    </row>
    <row r="71" spans="1:5" ht="17.25" x14ac:dyDescent="0.3">
      <c r="A71" s="1496"/>
      <c r="B71" s="1496"/>
      <c r="C71" s="1496"/>
      <c r="D71" s="1496"/>
      <c r="E71" s="1496"/>
    </row>
    <row r="72" spans="1:5" ht="17.25" x14ac:dyDescent="0.3">
      <c r="A72" s="1496"/>
      <c r="B72" s="1496"/>
      <c r="C72" s="1496"/>
      <c r="D72" s="1496"/>
      <c r="E72" s="1496"/>
    </row>
    <row r="73" spans="1:5" ht="17.25" x14ac:dyDescent="0.3">
      <c r="A73" s="1496"/>
      <c r="B73" s="1496"/>
      <c r="C73" s="1496"/>
      <c r="D73" s="1496"/>
      <c r="E73" s="1496"/>
    </row>
    <row r="74" spans="1:5" ht="17.25" x14ac:dyDescent="0.3">
      <c r="A74" s="1496"/>
      <c r="B74" s="1496"/>
      <c r="C74" s="1496"/>
      <c r="D74" s="1496"/>
      <c r="E74" s="1496"/>
    </row>
    <row r="75" spans="1:5" ht="17.25" x14ac:dyDescent="0.3">
      <c r="A75" s="1496"/>
      <c r="B75" s="1496"/>
      <c r="C75" s="1496"/>
      <c r="D75" s="1496"/>
      <c r="E75" s="1496"/>
    </row>
    <row r="76" spans="1:5" ht="17.25" x14ac:dyDescent="0.3">
      <c r="A76" s="1496"/>
      <c r="B76" s="1496"/>
      <c r="C76" s="1496"/>
      <c r="D76" s="1496"/>
      <c r="E76" s="1496"/>
    </row>
    <row r="77" spans="1:5" ht="17.25" x14ac:dyDescent="0.3">
      <c r="A77" s="1496"/>
      <c r="B77" s="1496"/>
      <c r="C77" s="1496"/>
      <c r="D77" s="1496"/>
      <c r="E77" s="1496"/>
    </row>
    <row r="78" spans="1:5" ht="17.25" x14ac:dyDescent="0.3">
      <c r="A78" s="1496"/>
      <c r="B78" s="1496"/>
      <c r="C78" s="1496"/>
      <c r="D78" s="1496"/>
      <c r="E78" s="1496"/>
    </row>
    <row r="79" spans="1:5" ht="17.25" x14ac:dyDescent="0.3">
      <c r="A79" s="1496"/>
      <c r="B79" s="1496"/>
      <c r="C79" s="1496"/>
      <c r="D79" s="1496"/>
      <c r="E79" s="1496"/>
    </row>
    <row r="80" spans="1:5" ht="17.25" x14ac:dyDescent="0.3">
      <c r="A80" s="1496"/>
      <c r="B80" s="1496"/>
      <c r="C80" s="1496"/>
      <c r="D80" s="1496"/>
      <c r="E80" s="1496"/>
    </row>
    <row r="81" spans="1:5" ht="17.25" x14ac:dyDescent="0.3">
      <c r="A81" s="1496"/>
      <c r="B81" s="1496"/>
      <c r="C81" s="1496"/>
      <c r="D81" s="1496"/>
      <c r="E81" s="1496"/>
    </row>
    <row r="82" spans="1:5" ht="17.25" x14ac:dyDescent="0.3">
      <c r="A82" s="1496"/>
      <c r="B82" s="1496"/>
      <c r="C82" s="1496"/>
      <c r="D82" s="1496"/>
      <c r="E82" s="1496"/>
    </row>
    <row r="83" spans="1:5" ht="17.25" x14ac:dyDescent="0.3">
      <c r="A83" s="1496"/>
      <c r="B83" s="1496"/>
      <c r="C83" s="1496"/>
      <c r="D83" s="1496"/>
      <c r="E83" s="1496"/>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43"/>
  <sheetViews>
    <sheetView zoomScale="80" zoomScaleNormal="80" zoomScaleSheetLayoutView="70" workbookViewId="0">
      <selection activeCell="D33" sqref="D33"/>
    </sheetView>
  </sheetViews>
  <sheetFormatPr defaultColWidth="8.85546875" defaultRowHeight="20.100000000000001" customHeight="1" x14ac:dyDescent="0.25"/>
  <cols>
    <col min="1" max="1" width="4.85546875" style="1523" customWidth="1"/>
    <col min="2" max="2" width="31.85546875" style="1523" bestFit="1" customWidth="1"/>
    <col min="3" max="3" width="14" style="1523" bestFit="1" customWidth="1"/>
    <col min="4" max="5" width="14.42578125" style="1523" bestFit="1" customWidth="1"/>
    <col min="6" max="6" width="14" style="1523" bestFit="1" customWidth="1"/>
    <col min="7" max="7" width="14.42578125" style="1523" bestFit="1" customWidth="1"/>
    <col min="8" max="8" width="14.5703125" style="1523" bestFit="1" customWidth="1"/>
    <col min="9" max="9" width="13.140625" style="1523" customWidth="1"/>
    <col min="10" max="10" width="13.5703125" style="1523" bestFit="1" customWidth="1"/>
    <col min="11" max="11" width="13.7109375" style="1523" customWidth="1"/>
    <col min="12" max="12" width="13.140625" style="1523" bestFit="1" customWidth="1"/>
    <col min="13" max="13" width="13.28515625" style="1523" customWidth="1"/>
    <col min="14" max="14" width="13.5703125" style="1523" customWidth="1"/>
    <col min="15" max="15" width="13.42578125" style="1523" customWidth="1"/>
    <col min="16" max="16" width="12.5703125" style="1523" customWidth="1"/>
    <col min="17" max="18" width="8.85546875" style="1523"/>
    <col min="19" max="19" width="13.5703125" style="1523" bestFit="1" customWidth="1"/>
    <col min="20" max="20" width="8.85546875" style="1523"/>
    <col min="21" max="21" width="11.140625" style="1523" bestFit="1" customWidth="1"/>
    <col min="22" max="16384" width="8.85546875" style="1523"/>
  </cols>
  <sheetData>
    <row r="1" spans="1:16" ht="17.25" x14ac:dyDescent="0.25">
      <c r="A1" s="1520" t="s">
        <v>3535</v>
      </c>
      <c r="B1" s="1521"/>
      <c r="C1" s="1521"/>
      <c r="D1" s="1521"/>
      <c r="E1" s="1521"/>
      <c r="F1" s="1521"/>
      <c r="G1" s="1521"/>
      <c r="H1" s="1521"/>
      <c r="I1" s="1521"/>
      <c r="J1" s="1521"/>
      <c r="K1" s="1521"/>
      <c r="L1" s="1522"/>
      <c r="M1" s="1522"/>
      <c r="N1" s="1522"/>
      <c r="O1" s="1522"/>
    </row>
    <row r="2" spans="1:16" ht="18" thickBot="1" x14ac:dyDescent="0.3">
      <c r="A2" s="1524"/>
      <c r="B2" s="1524"/>
      <c r="C2" s="1525"/>
      <c r="D2" s="1525"/>
      <c r="E2" s="1525"/>
      <c r="F2" s="1526"/>
      <c r="J2" s="1527" t="s">
        <v>3536</v>
      </c>
      <c r="K2" s="1526"/>
      <c r="L2" s="1527"/>
      <c r="M2" s="1526"/>
      <c r="N2" s="1528"/>
      <c r="O2" s="1522"/>
    </row>
    <row r="3" spans="1:16" s="1316" customFormat="1" ht="17.25" thickBot="1" x14ac:dyDescent="0.3">
      <c r="A3" s="3543"/>
      <c r="B3" s="3544"/>
      <c r="C3" s="3545" t="s">
        <v>3537</v>
      </c>
      <c r="D3" s="3546"/>
      <c r="E3" s="3546"/>
      <c r="F3" s="3546"/>
      <c r="G3" s="3546"/>
      <c r="H3" s="3547"/>
      <c r="I3" s="1529" t="s">
        <v>3309</v>
      </c>
      <c r="J3" s="1529" t="s">
        <v>3309</v>
      </c>
    </row>
    <row r="4" spans="1:16" s="1316" customFormat="1" ht="17.25" thickBot="1" x14ac:dyDescent="0.3">
      <c r="A4" s="1530"/>
      <c r="B4" s="1531"/>
      <c r="C4" s="1532">
        <v>44533</v>
      </c>
      <c r="D4" s="1532">
        <v>44540</v>
      </c>
      <c r="E4" s="1533">
        <v>44547</v>
      </c>
      <c r="F4" s="1532">
        <v>44554</v>
      </c>
      <c r="G4" s="1532">
        <v>44557</v>
      </c>
      <c r="H4" s="1532">
        <v>44561</v>
      </c>
      <c r="I4" s="1534">
        <v>44501</v>
      </c>
      <c r="J4" s="1534">
        <v>44531</v>
      </c>
    </row>
    <row r="5" spans="1:16" ht="17.25" x14ac:dyDescent="0.25">
      <c r="A5" s="1535"/>
      <c r="B5" s="1536"/>
      <c r="C5" s="1537" t="s">
        <v>3412</v>
      </c>
      <c r="D5" s="1537"/>
      <c r="E5" s="1537"/>
      <c r="F5" s="1537"/>
      <c r="G5" s="1537"/>
      <c r="H5" s="1537"/>
      <c r="I5" s="1538"/>
      <c r="J5" s="1539"/>
    </row>
    <row r="6" spans="1:16" ht="18" customHeight="1" x14ac:dyDescent="0.25">
      <c r="A6" s="1540">
        <v>1</v>
      </c>
      <c r="B6" s="1541" t="s">
        <v>3538</v>
      </c>
      <c r="C6" s="1542">
        <v>1000</v>
      </c>
      <c r="D6" s="1542">
        <v>1000</v>
      </c>
      <c r="E6" s="1542">
        <v>1000</v>
      </c>
      <c r="F6" s="1542">
        <v>1000</v>
      </c>
      <c r="G6" s="1542">
        <v>0</v>
      </c>
      <c r="H6" s="1542">
        <v>1000</v>
      </c>
      <c r="I6" s="1543">
        <v>3200</v>
      </c>
      <c r="J6" s="1542">
        <f>SUM(C6:H6)</f>
        <v>5000</v>
      </c>
    </row>
    <row r="7" spans="1:16" ht="18" customHeight="1" x14ac:dyDescent="0.25">
      <c r="A7" s="1540">
        <v>2</v>
      </c>
      <c r="B7" s="1541" t="s">
        <v>3539</v>
      </c>
      <c r="C7" s="1542">
        <v>3100</v>
      </c>
      <c r="D7" s="1542">
        <v>2300</v>
      </c>
      <c r="E7" s="1542">
        <v>2600</v>
      </c>
      <c r="F7" s="1542">
        <v>2700</v>
      </c>
      <c r="G7" s="1542">
        <v>0</v>
      </c>
      <c r="H7" s="1542">
        <v>1900</v>
      </c>
      <c r="I7" s="1543">
        <v>7550</v>
      </c>
      <c r="J7" s="1542">
        <f>SUM(C7:H7)</f>
        <v>12600</v>
      </c>
    </row>
    <row r="8" spans="1:16" ht="18" customHeight="1" x14ac:dyDescent="0.25">
      <c r="A8" s="1540">
        <v>3</v>
      </c>
      <c r="B8" s="1544" t="s">
        <v>3540</v>
      </c>
      <c r="C8" s="1542">
        <v>0</v>
      </c>
      <c r="D8" s="1542">
        <v>1000</v>
      </c>
      <c r="E8" s="1542">
        <v>1000</v>
      </c>
      <c r="F8" s="1542">
        <v>1000</v>
      </c>
      <c r="G8" s="1542">
        <v>0</v>
      </c>
      <c r="H8" s="1542">
        <v>1000</v>
      </c>
      <c r="I8" s="1543">
        <v>3200</v>
      </c>
      <c r="J8" s="1542">
        <f>SUM(C8:H8)</f>
        <v>4000</v>
      </c>
    </row>
    <row r="9" spans="1:16" ht="18" customHeight="1" x14ac:dyDescent="0.25">
      <c r="A9" s="1540">
        <v>4</v>
      </c>
      <c r="B9" s="1541" t="s">
        <v>3541</v>
      </c>
      <c r="C9" s="1542">
        <v>350</v>
      </c>
      <c r="D9" s="1542">
        <v>1683.1</v>
      </c>
      <c r="E9" s="1542">
        <v>1100</v>
      </c>
      <c r="F9" s="1542">
        <v>687.5</v>
      </c>
      <c r="G9" s="1542">
        <v>800</v>
      </c>
      <c r="H9" s="1542">
        <v>0</v>
      </c>
      <c r="I9" s="1543">
        <v>3450</v>
      </c>
      <c r="J9" s="1542">
        <f>SUM(C9:H9)</f>
        <v>4620.6000000000004</v>
      </c>
    </row>
    <row r="10" spans="1:16" ht="18" customHeight="1" x14ac:dyDescent="0.25">
      <c r="A10" s="1540">
        <v>5</v>
      </c>
      <c r="B10" s="1541" t="s">
        <v>3542</v>
      </c>
      <c r="C10" s="1542">
        <f>C8-C9</f>
        <v>-350</v>
      </c>
      <c r="D10" s="1542">
        <f t="shared" ref="D10:F10" si="0">D8-D9</f>
        <v>-683.09999999999991</v>
      </c>
      <c r="E10" s="1542">
        <f t="shared" si="0"/>
        <v>-100</v>
      </c>
      <c r="F10" s="1542">
        <f t="shared" si="0"/>
        <v>312.5</v>
      </c>
      <c r="G10" s="1542">
        <f>G8-G9</f>
        <v>-800</v>
      </c>
      <c r="H10" s="1542">
        <f>H8-H9</f>
        <v>1000</v>
      </c>
      <c r="I10" s="1545">
        <v>-250</v>
      </c>
      <c r="J10" s="1542">
        <f>SUM(C10:H10)</f>
        <v>-620.59999999999991</v>
      </c>
    </row>
    <row r="11" spans="1:16" ht="18" thickBot="1" x14ac:dyDescent="0.3">
      <c r="A11" s="1546"/>
      <c r="B11" s="1547"/>
      <c r="C11" s="1548"/>
      <c r="D11" s="1548"/>
      <c r="E11" s="1548"/>
      <c r="F11" s="1548"/>
      <c r="G11" s="1548"/>
      <c r="H11" s="1548"/>
      <c r="I11" s="1549"/>
      <c r="J11" s="1548"/>
    </row>
    <row r="12" spans="1:16" s="1552" customFormat="1" ht="20.100000000000001" customHeight="1" x14ac:dyDescent="0.25">
      <c r="A12" s="1550" t="s">
        <v>386</v>
      </c>
      <c r="B12" s="1551"/>
      <c r="C12" s="1551"/>
      <c r="D12" s="1551"/>
      <c r="E12" s="1551"/>
      <c r="F12" s="1551"/>
      <c r="G12" s="1551"/>
      <c r="H12" s="1551"/>
      <c r="I12" s="1551"/>
      <c r="J12" s="1551"/>
      <c r="K12" s="1551"/>
      <c r="L12" s="1551"/>
      <c r="M12" s="1551"/>
      <c r="N12" s="1551"/>
      <c r="O12" s="1551"/>
    </row>
    <row r="13" spans="1:16" s="1552" customFormat="1" ht="20.100000000000001" customHeight="1" x14ac:dyDescent="0.25">
      <c r="A13" s="1553" t="s">
        <v>3543</v>
      </c>
      <c r="B13" s="1554"/>
      <c r="C13" s="1554"/>
      <c r="D13" s="1554"/>
      <c r="E13" s="1554"/>
      <c r="F13" s="1554"/>
      <c r="G13" s="1554"/>
      <c r="H13" s="1554"/>
      <c r="I13" s="1554"/>
      <c r="J13" s="1554"/>
      <c r="K13" s="1554"/>
      <c r="L13" s="1554"/>
      <c r="M13" s="1554"/>
      <c r="N13" s="1554"/>
      <c r="O13" s="1554"/>
    </row>
    <row r="14" spans="1:16" ht="20.100000000000001" customHeight="1" x14ac:dyDescent="0.25">
      <c r="A14" s="1522"/>
      <c r="B14" s="1521"/>
      <c r="C14" s="1521"/>
      <c r="D14" s="1521"/>
      <c r="E14" s="1521"/>
      <c r="F14" s="1521"/>
      <c r="G14" s="1521"/>
      <c r="H14" s="1521"/>
      <c r="I14" s="1521"/>
      <c r="J14" s="1521"/>
      <c r="K14" s="1521"/>
      <c r="L14" s="1522"/>
      <c r="M14" s="1522"/>
      <c r="N14" s="1526"/>
      <c r="O14" s="1522"/>
    </row>
    <row r="15" spans="1:16" ht="20.100000000000001" customHeight="1" x14ac:dyDescent="0.25">
      <c r="A15" s="1520" t="s">
        <v>3544</v>
      </c>
      <c r="B15" s="1522"/>
      <c r="C15" s="1522"/>
      <c r="D15" s="1522"/>
      <c r="E15" s="1522"/>
      <c r="F15" s="1522"/>
      <c r="G15" s="1525"/>
    </row>
    <row r="16" spans="1:16" ht="20.100000000000001" customHeight="1" thickBot="1" x14ac:dyDescent="0.3">
      <c r="A16" s="1521"/>
      <c r="B16" s="1522"/>
      <c r="C16" s="1522"/>
      <c r="D16" s="1522"/>
      <c r="E16" s="1522"/>
      <c r="F16" s="1522"/>
      <c r="G16" s="1555"/>
      <c r="H16" s="1555"/>
      <c r="I16" s="1555"/>
      <c r="J16" s="1555"/>
      <c r="K16" s="1555"/>
      <c r="L16" s="1555"/>
      <c r="M16" s="1555"/>
      <c r="N16" s="1555"/>
      <c r="O16" s="1556" t="s">
        <v>8</v>
      </c>
      <c r="P16" s="1525"/>
    </row>
    <row r="17" spans="1:15" s="1316" customFormat="1" ht="20.100000000000001" customHeight="1" thickBot="1" x14ac:dyDescent="0.3">
      <c r="A17" s="3548"/>
      <c r="B17" s="3549"/>
      <c r="C17" s="1534">
        <v>44166</v>
      </c>
      <c r="D17" s="1534">
        <v>44197</v>
      </c>
      <c r="E17" s="1534">
        <v>44228</v>
      </c>
      <c r="F17" s="1534">
        <v>44256</v>
      </c>
      <c r="G17" s="1534">
        <v>44287</v>
      </c>
      <c r="H17" s="1534">
        <v>44317</v>
      </c>
      <c r="I17" s="1534">
        <v>44348</v>
      </c>
      <c r="J17" s="1534">
        <v>44378</v>
      </c>
      <c r="K17" s="1534">
        <v>44409</v>
      </c>
      <c r="L17" s="1534">
        <v>44440</v>
      </c>
      <c r="M17" s="1534">
        <v>44470</v>
      </c>
      <c r="N17" s="1534">
        <v>44501</v>
      </c>
      <c r="O17" s="1534">
        <v>44531</v>
      </c>
    </row>
    <row r="18" spans="1:15" ht="20.100000000000001" customHeight="1" x14ac:dyDescent="0.25">
      <c r="A18" s="1557"/>
      <c r="B18" s="1558"/>
      <c r="C18" s="1559"/>
      <c r="D18" s="1559"/>
      <c r="E18" s="1559"/>
      <c r="F18" s="1559"/>
      <c r="G18" s="1559"/>
      <c r="H18" s="1559"/>
      <c r="I18" s="1559"/>
      <c r="J18" s="1559"/>
      <c r="K18" s="1559"/>
      <c r="L18" s="1559"/>
      <c r="M18" s="1559"/>
      <c r="N18" s="1559"/>
      <c r="O18" s="1559"/>
    </row>
    <row r="19" spans="1:15" ht="20.100000000000001" customHeight="1" x14ac:dyDescent="0.25">
      <c r="A19" s="1560">
        <v>1</v>
      </c>
      <c r="B19" s="1561" t="s">
        <v>3545</v>
      </c>
      <c r="C19" s="1562">
        <v>3200</v>
      </c>
      <c r="D19" s="1562">
        <v>4000</v>
      </c>
      <c r="E19" s="1562">
        <v>3000</v>
      </c>
      <c r="F19" s="1562">
        <v>2400</v>
      </c>
      <c r="G19" s="1562">
        <v>3600</v>
      </c>
      <c r="H19" s="1562">
        <v>4000</v>
      </c>
      <c r="I19" s="1562">
        <v>6000</v>
      </c>
      <c r="J19" s="1562">
        <v>3500</v>
      </c>
      <c r="K19" s="1562">
        <v>2000</v>
      </c>
      <c r="L19" s="1562">
        <v>2000</v>
      </c>
      <c r="M19" s="1562">
        <v>3500</v>
      </c>
      <c r="N19" s="1562">
        <v>3200</v>
      </c>
      <c r="O19" s="1562">
        <v>5000</v>
      </c>
    </row>
    <row r="20" spans="1:15" ht="20.100000000000001" customHeight="1" x14ac:dyDescent="0.25">
      <c r="A20" s="1563"/>
      <c r="B20" s="1561"/>
      <c r="C20" s="1564"/>
      <c r="D20" s="1564"/>
      <c r="E20" s="1564"/>
      <c r="F20" s="1564"/>
      <c r="G20" s="1564"/>
      <c r="H20" s="1564"/>
      <c r="I20" s="1564"/>
      <c r="J20" s="1564"/>
      <c r="K20" s="1564"/>
      <c r="L20" s="1564"/>
      <c r="M20" s="1564"/>
      <c r="N20" s="1564"/>
      <c r="O20" s="1564"/>
    </row>
    <row r="21" spans="1:15" ht="20.100000000000001" customHeight="1" x14ac:dyDescent="0.25">
      <c r="A21" s="1560">
        <v>2</v>
      </c>
      <c r="B21" s="1561" t="s">
        <v>3546</v>
      </c>
      <c r="C21" s="1562">
        <v>10200</v>
      </c>
      <c r="D21" s="1562">
        <v>12500</v>
      </c>
      <c r="E21" s="1562">
        <v>10400</v>
      </c>
      <c r="F21" s="1562">
        <v>7200</v>
      </c>
      <c r="G21" s="1562">
        <v>10000</v>
      </c>
      <c r="H21" s="1562">
        <v>8700</v>
      </c>
      <c r="I21" s="1562">
        <v>22100</v>
      </c>
      <c r="J21" s="1562">
        <v>10900</v>
      </c>
      <c r="K21" s="1562">
        <v>4300</v>
      </c>
      <c r="L21" s="1562">
        <v>5500</v>
      </c>
      <c r="M21" s="1562">
        <v>9550</v>
      </c>
      <c r="N21" s="1562">
        <v>7550</v>
      </c>
      <c r="O21" s="1562">
        <f>SUM(O22:O24)</f>
        <v>12600</v>
      </c>
    </row>
    <row r="22" spans="1:15" ht="20.100000000000001" customHeight="1" x14ac:dyDescent="0.25">
      <c r="A22" s="1563"/>
      <c r="B22" s="1565" t="s">
        <v>3547</v>
      </c>
      <c r="C22" s="1564">
        <v>5200</v>
      </c>
      <c r="D22" s="3302">
        <v>3400</v>
      </c>
      <c r="E22" s="3302">
        <v>5500</v>
      </c>
      <c r="F22" s="3302">
        <v>0</v>
      </c>
      <c r="G22" s="3302">
        <v>2400</v>
      </c>
      <c r="H22" s="3302">
        <v>2300</v>
      </c>
      <c r="I22" s="1564">
        <v>4750</v>
      </c>
      <c r="J22" s="1564">
        <v>3400</v>
      </c>
      <c r="K22" s="1564">
        <v>0</v>
      </c>
      <c r="L22" s="1564">
        <v>0</v>
      </c>
      <c r="M22" s="1564">
        <v>0</v>
      </c>
      <c r="N22" s="1564">
        <v>0</v>
      </c>
      <c r="O22" s="1564">
        <v>3100</v>
      </c>
    </row>
    <row r="23" spans="1:15" ht="20.100000000000001" customHeight="1" x14ac:dyDescent="0.25">
      <c r="A23" s="1563"/>
      <c r="B23" s="1561" t="s">
        <v>3548</v>
      </c>
      <c r="C23" s="1564">
        <v>0</v>
      </c>
      <c r="D23" s="1564">
        <v>6100</v>
      </c>
      <c r="E23" s="1564">
        <v>2300</v>
      </c>
      <c r="F23" s="1564">
        <v>3600</v>
      </c>
      <c r="G23" s="1564">
        <v>1600</v>
      </c>
      <c r="H23" s="1564">
        <v>4500</v>
      </c>
      <c r="I23" s="1564">
        <v>7750</v>
      </c>
      <c r="J23" s="1564">
        <v>2900</v>
      </c>
      <c r="K23" s="1564">
        <v>2050</v>
      </c>
      <c r="L23" s="1564">
        <v>2500</v>
      </c>
      <c r="M23" s="1564">
        <v>4220</v>
      </c>
      <c r="N23" s="1564">
        <v>3750</v>
      </c>
      <c r="O23" s="1564">
        <v>2600</v>
      </c>
    </row>
    <row r="24" spans="1:15" ht="20.100000000000001" customHeight="1" x14ac:dyDescent="0.25">
      <c r="A24" s="1563"/>
      <c r="B24" s="1561" t="s">
        <v>3549</v>
      </c>
      <c r="C24" s="1545">
        <v>5000</v>
      </c>
      <c r="D24" s="1545">
        <v>3000</v>
      </c>
      <c r="E24" s="1545">
        <v>2600</v>
      </c>
      <c r="F24" s="1545">
        <v>3600</v>
      </c>
      <c r="G24" s="1564">
        <v>6000</v>
      </c>
      <c r="H24" s="1545">
        <v>1900</v>
      </c>
      <c r="I24" s="1545">
        <v>9600</v>
      </c>
      <c r="J24" s="1545">
        <v>4600</v>
      </c>
      <c r="K24" s="1545">
        <v>2250</v>
      </c>
      <c r="L24" s="1545">
        <v>3000</v>
      </c>
      <c r="M24" s="1545">
        <v>5330</v>
      </c>
      <c r="N24" s="1545">
        <v>3800</v>
      </c>
      <c r="O24" s="1545">
        <v>6900</v>
      </c>
    </row>
    <row r="25" spans="1:15" ht="20.100000000000001" customHeight="1" x14ac:dyDescent="0.25">
      <c r="A25" s="1560">
        <v>3</v>
      </c>
      <c r="B25" s="1565" t="s">
        <v>3550</v>
      </c>
      <c r="C25" s="1566">
        <v>3200</v>
      </c>
      <c r="D25" s="1566">
        <v>4000</v>
      </c>
      <c r="E25" s="1566">
        <v>3000</v>
      </c>
      <c r="F25" s="1566">
        <v>2400</v>
      </c>
      <c r="G25" s="1566">
        <v>3300</v>
      </c>
      <c r="H25" s="1566">
        <v>4350</v>
      </c>
      <c r="I25" s="1566">
        <v>9100</v>
      </c>
      <c r="J25" s="1566">
        <v>3500</v>
      </c>
      <c r="K25" s="1566">
        <v>1500</v>
      </c>
      <c r="L25" s="1566">
        <v>1950</v>
      </c>
      <c r="M25" s="1566">
        <v>3500</v>
      </c>
      <c r="N25" s="1566">
        <v>3200</v>
      </c>
      <c r="O25" s="1566">
        <f>SUM(O26:O28)</f>
        <v>4000</v>
      </c>
    </row>
    <row r="26" spans="1:15" ht="20.100000000000001" customHeight="1" x14ac:dyDescent="0.25">
      <c r="A26" s="1560"/>
      <c r="B26" s="1565" t="s">
        <v>3547</v>
      </c>
      <c r="C26" s="1564">
        <v>1600</v>
      </c>
      <c r="D26" s="1564">
        <v>1000</v>
      </c>
      <c r="E26" s="1545">
        <v>1500</v>
      </c>
      <c r="F26" s="1545">
        <v>0</v>
      </c>
      <c r="G26" s="1545">
        <v>900</v>
      </c>
      <c r="H26" s="1545">
        <v>1000</v>
      </c>
      <c r="I26" s="1564">
        <v>2006.2</v>
      </c>
      <c r="J26" s="1564">
        <v>1000</v>
      </c>
      <c r="K26" s="1564">
        <v>0</v>
      </c>
      <c r="L26" s="1545">
        <v>0</v>
      </c>
      <c r="M26" s="1545">
        <v>0</v>
      </c>
      <c r="N26" s="1545">
        <v>0</v>
      </c>
      <c r="O26" s="1545">
        <v>0</v>
      </c>
    </row>
    <row r="27" spans="1:15" ht="20.100000000000001" customHeight="1" x14ac:dyDescent="0.25">
      <c r="A27" s="1563"/>
      <c r="B27" s="1561" t="s">
        <v>3548</v>
      </c>
      <c r="C27" s="1545">
        <v>0</v>
      </c>
      <c r="D27" s="1545">
        <v>2000</v>
      </c>
      <c r="E27" s="1545">
        <v>700</v>
      </c>
      <c r="F27" s="1545">
        <v>1200</v>
      </c>
      <c r="G27" s="1545">
        <v>200</v>
      </c>
      <c r="H27" s="1545">
        <v>2350</v>
      </c>
      <c r="I27" s="1545">
        <v>3020.6</v>
      </c>
      <c r="J27" s="1545">
        <v>1000</v>
      </c>
      <c r="K27" s="1545">
        <v>1000</v>
      </c>
      <c r="L27" s="1545">
        <v>950</v>
      </c>
      <c r="M27" s="1545">
        <v>1400</v>
      </c>
      <c r="N27" s="1545">
        <v>1600</v>
      </c>
      <c r="O27" s="1545">
        <v>1000</v>
      </c>
    </row>
    <row r="28" spans="1:15" ht="20.100000000000001" customHeight="1" x14ac:dyDescent="0.25">
      <c r="A28" s="1563"/>
      <c r="B28" s="1561" t="s">
        <v>3549</v>
      </c>
      <c r="C28" s="1545">
        <v>1600</v>
      </c>
      <c r="D28" s="1545">
        <v>1000</v>
      </c>
      <c r="E28" s="1545">
        <v>800</v>
      </c>
      <c r="F28" s="1545">
        <v>1200</v>
      </c>
      <c r="G28" s="1545">
        <v>2200</v>
      </c>
      <c r="H28" s="1545">
        <v>1000</v>
      </c>
      <c r="I28" s="1545">
        <v>4073.2</v>
      </c>
      <c r="J28" s="1545">
        <v>1500</v>
      </c>
      <c r="K28" s="1545">
        <v>500</v>
      </c>
      <c r="L28" s="1545">
        <v>1000</v>
      </c>
      <c r="M28" s="1545">
        <v>2100</v>
      </c>
      <c r="N28" s="1545">
        <v>1600</v>
      </c>
      <c r="O28" s="1545">
        <v>3000</v>
      </c>
    </row>
    <row r="29" spans="1:15" ht="20.100000000000001" customHeight="1" thickBot="1" x14ac:dyDescent="0.3">
      <c r="A29" s="1530"/>
      <c r="B29" s="1531"/>
      <c r="C29" s="1567"/>
      <c r="D29" s="1568"/>
      <c r="E29" s="1568"/>
      <c r="F29" s="1568"/>
      <c r="G29" s="1568"/>
      <c r="H29" s="1568"/>
      <c r="I29" s="1568"/>
      <c r="J29" s="1568"/>
      <c r="K29" s="1568"/>
      <c r="L29" s="1568"/>
      <c r="M29" s="1568"/>
      <c r="N29" s="1568"/>
      <c r="O29" s="1568"/>
    </row>
    <row r="30" spans="1:15" s="1552" customFormat="1" ht="20.100000000000001" customHeight="1" x14ac:dyDescent="0.25">
      <c r="A30" s="1553" t="s">
        <v>386</v>
      </c>
      <c r="B30" s="1551"/>
      <c r="C30" s="1551"/>
      <c r="D30" s="1551"/>
      <c r="E30" s="1551"/>
      <c r="F30" s="1551"/>
      <c r="G30" s="1551"/>
      <c r="H30" s="1551"/>
      <c r="I30" s="1551"/>
      <c r="J30" s="1551"/>
      <c r="K30" s="1551"/>
      <c r="L30" s="1551"/>
      <c r="M30" s="1551"/>
      <c r="N30" s="1551"/>
      <c r="O30" s="1551"/>
    </row>
    <row r="31" spans="1:15" s="1552" customFormat="1" ht="20.100000000000001" customHeight="1" x14ac:dyDescent="0.25">
      <c r="A31" s="1553" t="s">
        <v>3543</v>
      </c>
      <c r="B31" s="1551"/>
      <c r="C31" s="1551"/>
      <c r="D31" s="1551"/>
      <c r="E31" s="1551"/>
      <c r="F31" s="1551"/>
      <c r="G31" s="1551"/>
      <c r="H31" s="1551"/>
      <c r="I31" s="1551"/>
      <c r="J31" s="1551"/>
      <c r="K31" s="1551"/>
      <c r="L31" s="1551"/>
      <c r="M31" s="1551"/>
      <c r="N31" s="1551"/>
      <c r="O31" s="1551"/>
    </row>
    <row r="32" spans="1:15" ht="20.100000000000001" customHeight="1" x14ac:dyDescent="0.25">
      <c r="A32" s="1526"/>
      <c r="B32" s="1521"/>
      <c r="C32" s="1521"/>
      <c r="D32" s="1521"/>
      <c r="E32" s="1521"/>
      <c r="F32" s="1521"/>
      <c r="G32" s="1521"/>
      <c r="H32" s="1521"/>
      <c r="I32" s="1521"/>
      <c r="J32" s="1521"/>
      <c r="K32" s="1521"/>
      <c r="L32" s="1522"/>
      <c r="M32" s="1522"/>
      <c r="N32" s="1522"/>
      <c r="O32" s="1522"/>
    </row>
    <row r="33" spans="1:18" ht="20.100000000000001" customHeight="1" x14ac:dyDescent="0.25">
      <c r="A33" s="1520" t="s">
        <v>3551</v>
      </c>
      <c r="B33" s="1522"/>
      <c r="C33" s="1522"/>
      <c r="D33" s="1522"/>
      <c r="E33" s="1522"/>
      <c r="F33" s="1525"/>
    </row>
    <row r="34" spans="1:18" ht="20.100000000000001" customHeight="1" thickBot="1" x14ac:dyDescent="0.3">
      <c r="A34" s="1520"/>
      <c r="B34" s="1522"/>
      <c r="C34" s="1522"/>
      <c r="D34" s="1522"/>
      <c r="E34" s="1522"/>
      <c r="F34" s="1555"/>
      <c r="G34" s="1555"/>
      <c r="H34" s="1555"/>
      <c r="I34" s="1555"/>
      <c r="J34" s="1555"/>
      <c r="K34" s="1555"/>
      <c r="L34" s="1555"/>
      <c r="M34" s="1555"/>
      <c r="N34" s="1569"/>
      <c r="O34" s="1556" t="s">
        <v>672</v>
      </c>
      <c r="P34" s="1525"/>
    </row>
    <row r="35" spans="1:18" s="1316" customFormat="1" ht="20.100000000000001" customHeight="1" thickBot="1" x14ac:dyDescent="0.3">
      <c r="A35" s="1570"/>
      <c r="B35" s="1571"/>
      <c r="C35" s="1534">
        <v>44166</v>
      </c>
      <c r="D35" s="1534">
        <v>44197</v>
      </c>
      <c r="E35" s="1534">
        <v>44228</v>
      </c>
      <c r="F35" s="1534">
        <v>44256</v>
      </c>
      <c r="G35" s="1534">
        <v>44287</v>
      </c>
      <c r="H35" s="1534">
        <v>44317</v>
      </c>
      <c r="I35" s="1534">
        <v>44348</v>
      </c>
      <c r="J35" s="1534">
        <v>44378</v>
      </c>
      <c r="K35" s="1534">
        <v>44409</v>
      </c>
      <c r="L35" s="1534">
        <v>44440</v>
      </c>
      <c r="M35" s="1534">
        <v>44470</v>
      </c>
      <c r="N35" s="1534">
        <v>44501</v>
      </c>
      <c r="O35" s="1534">
        <v>44531</v>
      </c>
    </row>
    <row r="36" spans="1:18" ht="20.100000000000001" customHeight="1" x14ac:dyDescent="0.25">
      <c r="A36" s="1560">
        <v>4</v>
      </c>
      <c r="B36" s="1572" t="s">
        <v>3552</v>
      </c>
      <c r="C36" s="1573"/>
      <c r="D36" s="1573"/>
      <c r="E36" s="1573"/>
      <c r="F36" s="1573"/>
      <c r="G36" s="1573"/>
      <c r="H36" s="1573"/>
      <c r="I36" s="1573"/>
      <c r="J36" s="1573"/>
      <c r="K36" s="1573"/>
      <c r="L36" s="1573"/>
      <c r="M36" s="1573"/>
      <c r="N36" s="1573"/>
      <c r="O36" s="1573"/>
    </row>
    <row r="37" spans="1:18" ht="20.100000000000001" customHeight="1" x14ac:dyDescent="0.25">
      <c r="A37" s="1563"/>
      <c r="B37" s="1574" t="s">
        <v>3547</v>
      </c>
      <c r="C37" s="1575">
        <v>0.25</v>
      </c>
      <c r="D37" s="1575">
        <v>0.22</v>
      </c>
      <c r="E37" s="1575">
        <v>0.14000000000000001</v>
      </c>
      <c r="F37" s="1575">
        <v>0.17</v>
      </c>
      <c r="G37" s="1575">
        <v>0.4</v>
      </c>
      <c r="H37" s="1575">
        <v>0.62</v>
      </c>
      <c r="I37" s="1575">
        <v>1.01</v>
      </c>
      <c r="J37" s="1575">
        <v>0.64</v>
      </c>
      <c r="K37" s="1575">
        <v>0.69</v>
      </c>
      <c r="L37" s="1575">
        <v>0.61</v>
      </c>
      <c r="M37" s="1575">
        <v>0.63</v>
      </c>
      <c r="N37" s="1575">
        <v>0.64</v>
      </c>
      <c r="O37" s="1575">
        <v>0.6</v>
      </c>
    </row>
    <row r="38" spans="1:18" ht="20.100000000000001" customHeight="1" x14ac:dyDescent="0.25">
      <c r="A38" s="1563"/>
      <c r="B38" s="1572" t="s">
        <v>3548</v>
      </c>
      <c r="C38" s="1575">
        <v>0.31</v>
      </c>
      <c r="D38" s="1575">
        <v>0.28000000000000003</v>
      </c>
      <c r="E38" s="1575">
        <v>0.24</v>
      </c>
      <c r="F38" s="1575">
        <v>0.27</v>
      </c>
      <c r="G38" s="1575">
        <v>0.47</v>
      </c>
      <c r="H38" s="1575">
        <v>0.82</v>
      </c>
      <c r="I38" s="1575">
        <v>1.22</v>
      </c>
      <c r="J38" s="1575">
        <v>0.78</v>
      </c>
      <c r="K38" s="1575">
        <v>0.83</v>
      </c>
      <c r="L38" s="1575">
        <v>0.88</v>
      </c>
      <c r="M38" s="1575">
        <v>0.86</v>
      </c>
      <c r="N38" s="1575">
        <v>0.8</v>
      </c>
      <c r="O38" s="1575">
        <v>0.67</v>
      </c>
    </row>
    <row r="39" spans="1:18" ht="20.100000000000001" customHeight="1" x14ac:dyDescent="0.25">
      <c r="A39" s="1563"/>
      <c r="B39" s="1572" t="s">
        <v>3549</v>
      </c>
      <c r="C39" s="1575">
        <v>0.4</v>
      </c>
      <c r="D39" s="1575">
        <v>0.39</v>
      </c>
      <c r="E39" s="1575">
        <v>0.34</v>
      </c>
      <c r="F39" s="1575">
        <v>0.4</v>
      </c>
      <c r="G39" s="1575">
        <v>0.67</v>
      </c>
      <c r="H39" s="1575">
        <v>0.97</v>
      </c>
      <c r="I39" s="1575">
        <v>1.48</v>
      </c>
      <c r="J39" s="1575">
        <v>0.92</v>
      </c>
      <c r="K39" s="1575">
        <v>0.98</v>
      </c>
      <c r="L39" s="1575">
        <v>0.97</v>
      </c>
      <c r="M39" s="1575">
        <v>0.93</v>
      </c>
      <c r="N39" s="1575">
        <v>0.92</v>
      </c>
      <c r="O39" s="1575">
        <v>0.78</v>
      </c>
    </row>
    <row r="40" spans="1:18" ht="20.100000000000001" customHeight="1" x14ac:dyDescent="0.25">
      <c r="A40" s="1560">
        <v>5</v>
      </c>
      <c r="B40" s="1572" t="s">
        <v>3553</v>
      </c>
      <c r="C40" s="1575">
        <v>0.31</v>
      </c>
      <c r="D40" s="1575">
        <v>0.28999999999999998</v>
      </c>
      <c r="E40" s="1575">
        <v>0.24</v>
      </c>
      <c r="F40" s="1575">
        <v>0.28000000000000003</v>
      </c>
      <c r="G40" s="1575">
        <v>0.49</v>
      </c>
      <c r="H40" s="1575">
        <v>0.8</v>
      </c>
      <c r="I40" s="1575">
        <v>1.29</v>
      </c>
      <c r="J40" s="1575">
        <v>0.75</v>
      </c>
      <c r="K40" s="1575">
        <v>0.83</v>
      </c>
      <c r="L40" s="1575">
        <v>0.78</v>
      </c>
      <c r="M40" s="1575">
        <v>0.79</v>
      </c>
      <c r="N40" s="1575">
        <v>0.83</v>
      </c>
      <c r="O40" s="1575">
        <v>0.65</v>
      </c>
      <c r="R40" s="1576"/>
    </row>
    <row r="41" spans="1:18" ht="20.100000000000001" customHeight="1" thickBot="1" x14ac:dyDescent="0.3">
      <c r="A41" s="1530"/>
      <c r="B41" s="1577"/>
      <c r="C41" s="1567"/>
      <c r="D41" s="1567"/>
      <c r="E41" s="1567"/>
      <c r="F41" s="1567"/>
      <c r="G41" s="1567"/>
      <c r="H41" s="1567"/>
      <c r="I41" s="1567"/>
      <c r="J41" s="1567"/>
      <c r="K41" s="1567"/>
      <c r="L41" s="1567"/>
      <c r="M41" s="1567"/>
      <c r="N41" s="1567"/>
      <c r="O41" s="1567"/>
    </row>
    <row r="42" spans="1:18" s="1552" customFormat="1" ht="20.100000000000001" customHeight="1" x14ac:dyDescent="0.25">
      <c r="A42" s="1553" t="s">
        <v>386</v>
      </c>
      <c r="B42" s="1551"/>
      <c r="C42" s="1551"/>
      <c r="D42" s="1551"/>
      <c r="E42" s="1551"/>
      <c r="F42" s="1551"/>
      <c r="G42" s="1551"/>
      <c r="H42" s="1551"/>
      <c r="I42" s="1551"/>
      <c r="J42" s="1551"/>
      <c r="K42" s="1551"/>
      <c r="L42" s="1551"/>
      <c r="M42" s="1551"/>
      <c r="N42" s="1551"/>
      <c r="O42" s="1551"/>
    </row>
    <row r="43" spans="1:18" s="1552" customFormat="1" ht="20.100000000000001" customHeight="1" x14ac:dyDescent="0.25">
      <c r="A43" s="1553" t="s">
        <v>3543</v>
      </c>
    </row>
  </sheetData>
  <mergeCells count="3">
    <mergeCell ref="A3:B3"/>
    <mergeCell ref="C3:H3"/>
    <mergeCell ref="A17:B17"/>
  </mergeCells>
  <pageMargins left="0.75" right="0.75" top="0.75" bottom="0.75" header="0.31496062992126" footer="0"/>
  <pageSetup scale="55"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X34"/>
  <sheetViews>
    <sheetView zoomScale="70" zoomScaleNormal="70" zoomScaleSheetLayoutView="70" workbookViewId="0">
      <selection activeCell="D33" sqref="D33"/>
    </sheetView>
  </sheetViews>
  <sheetFormatPr defaultColWidth="9.140625" defaultRowHeight="20.100000000000001" customHeight="1" x14ac:dyDescent="0.25"/>
  <cols>
    <col min="1" max="1" width="5.140625" style="1578" customWidth="1"/>
    <col min="2" max="2" width="33.140625" style="1578" customWidth="1"/>
    <col min="3" max="3" width="14" style="1578" bestFit="1" customWidth="1"/>
    <col min="4" max="4" width="13" style="1578" customWidth="1"/>
    <col min="5" max="5" width="14.28515625" style="1578" bestFit="1" customWidth="1"/>
    <col min="6" max="6" width="14" style="1578" bestFit="1" customWidth="1"/>
    <col min="7" max="7" width="14.28515625" style="1578" bestFit="1" customWidth="1"/>
    <col min="8" max="8" width="15.42578125" style="1578" bestFit="1" customWidth="1"/>
    <col min="9" max="9" width="14.28515625" style="1578" bestFit="1" customWidth="1"/>
    <col min="10" max="15" width="11.7109375" style="1578" customWidth="1"/>
    <col min="16" max="16384" width="9.140625" style="1578"/>
  </cols>
  <sheetData>
    <row r="1" spans="1:24" ht="20.100000000000001" customHeight="1" x14ac:dyDescent="0.25">
      <c r="A1" s="1520" t="s">
        <v>3554</v>
      </c>
      <c r="B1" s="1521"/>
      <c r="C1" s="1521"/>
      <c r="D1" s="1521"/>
      <c r="E1" s="1521"/>
      <c r="F1" s="1521"/>
      <c r="G1" s="1521"/>
      <c r="H1" s="1521"/>
      <c r="I1" s="1521"/>
      <c r="J1" s="1522"/>
    </row>
    <row r="2" spans="1:24" ht="20.100000000000001" customHeight="1" thickBot="1" x14ac:dyDescent="0.3">
      <c r="A2" s="1521"/>
      <c r="B2" s="1521"/>
      <c r="C2" s="1579"/>
      <c r="D2" s="1525"/>
      <c r="E2" s="1525"/>
      <c r="F2" s="1579"/>
      <c r="I2" s="1525"/>
      <c r="J2" s="1580" t="s">
        <v>3555</v>
      </c>
    </row>
    <row r="3" spans="1:24" ht="20.100000000000001" customHeight="1" thickBot="1" x14ac:dyDescent="0.3">
      <c r="A3" s="3550"/>
      <c r="B3" s="3551"/>
      <c r="C3" s="3545" t="s">
        <v>3537</v>
      </c>
      <c r="D3" s="3546"/>
      <c r="E3" s="3546"/>
      <c r="F3" s="3546"/>
      <c r="G3" s="3546"/>
      <c r="H3" s="3546"/>
      <c r="I3" s="3545" t="s">
        <v>3309</v>
      </c>
      <c r="J3" s="3547"/>
    </row>
    <row r="4" spans="1:24" ht="20.100000000000001" customHeight="1" thickBot="1" x14ac:dyDescent="0.3">
      <c r="A4" s="1581"/>
      <c r="B4" s="1582"/>
      <c r="C4" s="1583">
        <v>44533</v>
      </c>
      <c r="D4" s="1583">
        <v>44540</v>
      </c>
      <c r="E4" s="1583">
        <v>44547</v>
      </c>
      <c r="F4" s="1583">
        <v>44554</v>
      </c>
      <c r="G4" s="1583">
        <v>44561</v>
      </c>
      <c r="H4" s="1583" t="s">
        <v>3556</v>
      </c>
      <c r="I4" s="1584">
        <v>44501</v>
      </c>
      <c r="J4" s="1584">
        <v>44531</v>
      </c>
      <c r="K4" s="1522"/>
      <c r="L4" s="1522"/>
      <c r="M4" s="1585"/>
      <c r="O4" s="1522"/>
      <c r="P4" s="1522"/>
      <c r="Q4" s="1522"/>
      <c r="R4" s="1522"/>
      <c r="S4" s="1522"/>
    </row>
    <row r="5" spans="1:24" ht="20.100000000000001" customHeight="1" x14ac:dyDescent="0.25">
      <c r="A5" s="1586"/>
      <c r="B5" s="1587"/>
      <c r="C5" s="1588"/>
      <c r="D5" s="1588"/>
      <c r="E5" s="1588"/>
      <c r="F5" s="1588"/>
      <c r="G5" s="1588"/>
      <c r="H5" s="1588"/>
      <c r="I5" s="1588"/>
      <c r="J5" s="1588"/>
      <c r="K5" s="1522"/>
      <c r="L5" s="1522"/>
      <c r="M5" s="1589"/>
      <c r="O5" s="1522"/>
      <c r="P5" s="1522"/>
      <c r="Q5" s="1522"/>
      <c r="R5" s="1522"/>
      <c r="S5" s="1522"/>
      <c r="T5" s="1522"/>
      <c r="U5" s="1522"/>
      <c r="V5" s="1522"/>
      <c r="W5" s="1522"/>
      <c r="X5" s="1522"/>
    </row>
    <row r="6" spans="1:24" ht="20.100000000000001" customHeight="1" x14ac:dyDescent="0.25">
      <c r="A6" s="1560">
        <v>1</v>
      </c>
      <c r="B6" s="1590" t="s">
        <v>3538</v>
      </c>
      <c r="C6" s="1543">
        <v>0</v>
      </c>
      <c r="D6" s="1543">
        <v>2000</v>
      </c>
      <c r="E6" s="1543">
        <v>2500</v>
      </c>
      <c r="F6" s="1543">
        <v>2500</v>
      </c>
      <c r="G6" s="1543">
        <v>2500</v>
      </c>
      <c r="H6" s="1543">
        <v>0</v>
      </c>
      <c r="I6" s="1543">
        <v>1700</v>
      </c>
      <c r="J6" s="1543">
        <f>SUM(C6:H6)</f>
        <v>9500</v>
      </c>
      <c r="M6" s="1591"/>
    </row>
    <row r="7" spans="1:24" ht="20.100000000000001" customHeight="1" x14ac:dyDescent="0.25">
      <c r="A7" s="1560">
        <v>2</v>
      </c>
      <c r="B7" s="1590" t="s">
        <v>3539</v>
      </c>
      <c r="C7" s="1543">
        <v>0</v>
      </c>
      <c r="D7" s="1543">
        <v>5000</v>
      </c>
      <c r="E7" s="1543">
        <v>6950</v>
      </c>
      <c r="F7" s="1543">
        <v>6575</v>
      </c>
      <c r="G7" s="1543">
        <f>8000-2800</f>
        <v>5200</v>
      </c>
      <c r="H7" s="1543">
        <v>2800</v>
      </c>
      <c r="I7" s="1543">
        <v>4950</v>
      </c>
      <c r="J7" s="1543">
        <f t="shared" ref="J7:J10" si="0">SUM(C7:H7)</f>
        <v>26525</v>
      </c>
      <c r="M7" s="1591"/>
    </row>
    <row r="8" spans="1:24" ht="20.100000000000001" customHeight="1" x14ac:dyDescent="0.25">
      <c r="A8" s="1560">
        <v>3</v>
      </c>
      <c r="B8" s="1592" t="s">
        <v>3540</v>
      </c>
      <c r="C8" s="1543">
        <v>0</v>
      </c>
      <c r="D8" s="1543">
        <v>3000</v>
      </c>
      <c r="E8" s="1543">
        <v>3550</v>
      </c>
      <c r="F8" s="1543">
        <v>5225</v>
      </c>
      <c r="G8" s="1543">
        <f>7250-2800</f>
        <v>4450</v>
      </c>
      <c r="H8" s="1543">
        <v>2800</v>
      </c>
      <c r="I8" s="1543">
        <v>1700</v>
      </c>
      <c r="J8" s="1543">
        <f t="shared" si="0"/>
        <v>19025</v>
      </c>
      <c r="M8" s="1591"/>
    </row>
    <row r="9" spans="1:24" ht="20.100000000000001" customHeight="1" x14ac:dyDescent="0.25">
      <c r="A9" s="1560">
        <v>4</v>
      </c>
      <c r="B9" s="1590" t="s">
        <v>3541</v>
      </c>
      <c r="C9" s="1543">
        <v>1000</v>
      </c>
      <c r="D9" s="1543">
        <v>1550</v>
      </c>
      <c r="E9" s="1543">
        <v>4600</v>
      </c>
      <c r="F9" s="1543">
        <v>200</v>
      </c>
      <c r="G9" s="1543">
        <v>1500</v>
      </c>
      <c r="H9" s="1543">
        <v>0</v>
      </c>
      <c r="I9" s="1543">
        <v>2200</v>
      </c>
      <c r="J9" s="1543">
        <f t="shared" si="0"/>
        <v>8850</v>
      </c>
      <c r="M9" s="1591"/>
    </row>
    <row r="10" spans="1:24" ht="20.100000000000001" customHeight="1" x14ac:dyDescent="0.25">
      <c r="A10" s="1560">
        <v>5</v>
      </c>
      <c r="B10" s="1590" t="s">
        <v>3542</v>
      </c>
      <c r="C10" s="1543">
        <f>C8-C9</f>
        <v>-1000</v>
      </c>
      <c r="D10" s="1543">
        <f t="shared" ref="D10:F10" si="1">D8-D9</f>
        <v>1450</v>
      </c>
      <c r="E10" s="1543">
        <f t="shared" si="1"/>
        <v>-1050</v>
      </c>
      <c r="F10" s="1543">
        <f t="shared" si="1"/>
        <v>5025</v>
      </c>
      <c r="G10" s="1543">
        <f>G8-G9</f>
        <v>2950</v>
      </c>
      <c r="H10" s="1543">
        <f t="shared" ref="H10" si="2">H8-H9</f>
        <v>2800</v>
      </c>
      <c r="I10" s="1543">
        <v>-500</v>
      </c>
      <c r="J10" s="1543">
        <f t="shared" si="0"/>
        <v>10175</v>
      </c>
      <c r="M10" s="1591"/>
    </row>
    <row r="11" spans="1:24" ht="20.100000000000001" customHeight="1" thickBot="1" x14ac:dyDescent="0.3">
      <c r="A11" s="1593"/>
      <c r="B11" s="1594"/>
      <c r="C11" s="1549"/>
      <c r="D11" s="1549"/>
      <c r="E11" s="1549"/>
      <c r="F11" s="1549"/>
      <c r="G11" s="1549"/>
      <c r="H11" s="1549"/>
      <c r="I11" s="1549"/>
      <c r="J11" s="1549"/>
      <c r="M11" s="1589"/>
    </row>
    <row r="12" spans="1:24" ht="20.100000000000001" customHeight="1" x14ac:dyDescent="0.25">
      <c r="A12" s="1553" t="s">
        <v>3557</v>
      </c>
    </row>
    <row r="13" spans="1:24" ht="20.100000000000001" customHeight="1" x14ac:dyDescent="0.25">
      <c r="A13" s="1553" t="s">
        <v>386</v>
      </c>
    </row>
    <row r="14" spans="1:24" ht="20.100000000000001" customHeight="1" x14ac:dyDescent="0.25">
      <c r="A14" s="1553" t="s">
        <v>3543</v>
      </c>
    </row>
    <row r="16" spans="1:24" ht="20.100000000000001" customHeight="1" x14ac:dyDescent="0.25">
      <c r="A16" s="1520" t="s">
        <v>3558</v>
      </c>
      <c r="B16" s="1521"/>
    </row>
    <row r="17" spans="1:16" ht="20.100000000000001" customHeight="1" thickBot="1" x14ac:dyDescent="0.3">
      <c r="A17" s="1521"/>
      <c r="B17" s="1521"/>
      <c r="C17" s="1569"/>
      <c r="K17" s="1569"/>
      <c r="O17" s="1569" t="s">
        <v>8</v>
      </c>
      <c r="P17" s="1525"/>
    </row>
    <row r="18" spans="1:16" ht="20.100000000000001" customHeight="1" thickBot="1" x14ac:dyDescent="0.3">
      <c r="A18" s="3552"/>
      <c r="B18" s="3553"/>
      <c r="C18" s="1534">
        <v>44166</v>
      </c>
      <c r="D18" s="1534">
        <v>44197</v>
      </c>
      <c r="E18" s="1534">
        <v>44228</v>
      </c>
      <c r="F18" s="1534">
        <v>44256</v>
      </c>
      <c r="G18" s="1534">
        <v>44287</v>
      </c>
      <c r="H18" s="1534">
        <v>44317</v>
      </c>
      <c r="I18" s="1534">
        <v>44348</v>
      </c>
      <c r="J18" s="1534">
        <v>44378</v>
      </c>
      <c r="K18" s="1534">
        <v>44409</v>
      </c>
      <c r="L18" s="1534">
        <v>44440</v>
      </c>
      <c r="M18" s="1534">
        <v>44470</v>
      </c>
      <c r="N18" s="1534">
        <v>44501</v>
      </c>
      <c r="O18" s="1534">
        <v>44531</v>
      </c>
    </row>
    <row r="19" spans="1:16" ht="20.100000000000001" customHeight="1" x14ac:dyDescent="0.25">
      <c r="A19" s="1563"/>
      <c r="B19" s="1595"/>
      <c r="C19" s="1596"/>
      <c r="D19" s="1597"/>
      <c r="E19" s="1598"/>
      <c r="F19" s="1598"/>
      <c r="G19" s="1598"/>
      <c r="H19" s="1599"/>
      <c r="I19" s="1599"/>
      <c r="J19" s="1599"/>
      <c r="K19" s="1599"/>
      <c r="L19" s="1599"/>
      <c r="M19" s="1599"/>
      <c r="N19" s="1599"/>
      <c r="O19" s="1599"/>
    </row>
    <row r="20" spans="1:16" ht="20.100000000000001" customHeight="1" x14ac:dyDescent="0.25">
      <c r="A20" s="1560">
        <v>1</v>
      </c>
      <c r="B20" s="1600" t="s">
        <v>3545</v>
      </c>
      <c r="C20" s="1601">
        <v>5000</v>
      </c>
      <c r="D20" s="1602">
        <v>6000</v>
      </c>
      <c r="E20" s="1602">
        <v>1000</v>
      </c>
      <c r="F20" s="1602">
        <v>7000</v>
      </c>
      <c r="G20" s="1602">
        <v>12000</v>
      </c>
      <c r="H20" s="1602">
        <v>2000</v>
      </c>
      <c r="I20" s="1602" t="s">
        <v>191</v>
      </c>
      <c r="J20" s="1602">
        <v>10500</v>
      </c>
      <c r="K20" s="1602">
        <v>7000</v>
      </c>
      <c r="L20" s="1602">
        <v>7500</v>
      </c>
      <c r="M20" s="1602">
        <v>7500</v>
      </c>
      <c r="N20" s="1602">
        <v>1700</v>
      </c>
      <c r="O20" s="1602">
        <v>9500</v>
      </c>
    </row>
    <row r="21" spans="1:16" ht="20.100000000000001" customHeight="1" x14ac:dyDescent="0.25">
      <c r="A21" s="1563"/>
      <c r="B21" s="1572"/>
      <c r="C21" s="1603"/>
      <c r="D21" s="1597"/>
      <c r="E21" s="1599"/>
      <c r="F21" s="1599"/>
      <c r="G21" s="1599"/>
      <c r="H21" s="1599"/>
      <c r="I21" s="1599"/>
      <c r="J21" s="1599"/>
      <c r="K21" s="1599"/>
      <c r="L21" s="1599"/>
      <c r="M21" s="1599"/>
      <c r="N21" s="1599"/>
      <c r="O21" s="1599"/>
    </row>
    <row r="22" spans="1:16" ht="20.100000000000001" customHeight="1" x14ac:dyDescent="0.25">
      <c r="A22" s="1560">
        <v>2</v>
      </c>
      <c r="B22" s="1561" t="s">
        <v>3546</v>
      </c>
      <c r="C22" s="1602">
        <v>19300</v>
      </c>
      <c r="D22" s="1602">
        <v>19700</v>
      </c>
      <c r="E22" s="1602">
        <v>3300</v>
      </c>
      <c r="F22" s="1602">
        <v>19400</v>
      </c>
      <c r="G22" s="1602">
        <v>29000</v>
      </c>
      <c r="H22" s="1602">
        <v>3600</v>
      </c>
      <c r="I22" s="1602" t="s">
        <v>191</v>
      </c>
      <c r="J22" s="1602">
        <v>25900</v>
      </c>
      <c r="K22" s="1602">
        <v>14650</v>
      </c>
      <c r="L22" s="1602">
        <v>18150</v>
      </c>
      <c r="M22" s="1602">
        <v>37000</v>
      </c>
      <c r="N22" s="1602">
        <v>4950</v>
      </c>
      <c r="O22" s="1602">
        <f>SUM(O23:O25)</f>
        <v>26525</v>
      </c>
    </row>
    <row r="23" spans="1:16" ht="20.100000000000001" customHeight="1" x14ac:dyDescent="0.25">
      <c r="A23" s="1563"/>
      <c r="B23" s="1565" t="s">
        <v>3547</v>
      </c>
      <c r="C23" s="1599">
        <v>8000</v>
      </c>
      <c r="D23" s="1599">
        <v>8000</v>
      </c>
      <c r="E23" s="1599" t="s">
        <v>191</v>
      </c>
      <c r="F23" s="1599">
        <v>8200</v>
      </c>
      <c r="G23" s="1599">
        <v>12100</v>
      </c>
      <c r="H23" s="1599">
        <v>1800</v>
      </c>
      <c r="I23" s="1599" t="s">
        <v>191</v>
      </c>
      <c r="J23" s="1599">
        <v>12550</v>
      </c>
      <c r="K23" s="1599">
        <v>7350</v>
      </c>
      <c r="L23" s="1599">
        <v>10350</v>
      </c>
      <c r="M23" s="1599">
        <v>18050</v>
      </c>
      <c r="N23" s="1599">
        <v>2100</v>
      </c>
      <c r="O23" s="1599">
        <v>15375</v>
      </c>
    </row>
    <row r="24" spans="1:16" ht="20.100000000000001" customHeight="1" x14ac:dyDescent="0.25">
      <c r="A24" s="1563"/>
      <c r="B24" s="1561" t="s">
        <v>3548</v>
      </c>
      <c r="C24" s="1599">
        <v>7800</v>
      </c>
      <c r="D24" s="1599">
        <v>5450</v>
      </c>
      <c r="E24" s="1599">
        <v>1700</v>
      </c>
      <c r="F24" s="1599">
        <v>6850</v>
      </c>
      <c r="G24" s="1599">
        <v>11200</v>
      </c>
      <c r="H24" s="1599" t="s">
        <v>191</v>
      </c>
      <c r="I24" s="1599" t="s">
        <v>191</v>
      </c>
      <c r="J24" s="1599">
        <v>5550</v>
      </c>
      <c r="K24" s="1599">
        <v>3150</v>
      </c>
      <c r="L24" s="1599">
        <v>4650</v>
      </c>
      <c r="M24" s="1599">
        <v>7150</v>
      </c>
      <c r="N24" s="1599">
        <v>1150</v>
      </c>
      <c r="O24" s="1599">
        <v>8350</v>
      </c>
    </row>
    <row r="25" spans="1:16" ht="20.100000000000001" customHeight="1" x14ac:dyDescent="0.25">
      <c r="A25" s="1563"/>
      <c r="B25" s="1561" t="s">
        <v>3549</v>
      </c>
      <c r="C25" s="1599">
        <v>3500</v>
      </c>
      <c r="D25" s="1599">
        <v>6250</v>
      </c>
      <c r="E25" s="1599">
        <v>1600</v>
      </c>
      <c r="F25" s="1599">
        <v>4350</v>
      </c>
      <c r="G25" s="1599">
        <v>5700</v>
      </c>
      <c r="H25" s="1599">
        <v>1800</v>
      </c>
      <c r="I25" s="1599" t="s">
        <v>191</v>
      </c>
      <c r="J25" s="1599">
        <v>7800</v>
      </c>
      <c r="K25" s="1599">
        <v>4150</v>
      </c>
      <c r="L25" s="1599">
        <v>3150</v>
      </c>
      <c r="M25" s="1599">
        <v>11800</v>
      </c>
      <c r="N25" s="1599">
        <v>1700</v>
      </c>
      <c r="O25" s="1599">
        <v>2800</v>
      </c>
    </row>
    <row r="26" spans="1:16" ht="20.100000000000001" customHeight="1" x14ac:dyDescent="0.25">
      <c r="A26" s="1560">
        <v>3</v>
      </c>
      <c r="B26" s="1574" t="s">
        <v>3550</v>
      </c>
      <c r="C26" s="1601">
        <v>12200</v>
      </c>
      <c r="D26" s="1602">
        <v>6800</v>
      </c>
      <c r="E26" s="1602">
        <v>1000</v>
      </c>
      <c r="F26" s="1602">
        <v>7000</v>
      </c>
      <c r="G26" s="1602">
        <v>15400.000000000002</v>
      </c>
      <c r="H26" s="1602">
        <v>2000</v>
      </c>
      <c r="I26" s="1602" t="s">
        <v>191</v>
      </c>
      <c r="J26" s="1602">
        <v>12654.199999999999</v>
      </c>
      <c r="K26" s="1602">
        <v>4600</v>
      </c>
      <c r="L26" s="1602">
        <v>8800</v>
      </c>
      <c r="M26" s="1602">
        <v>27400</v>
      </c>
      <c r="N26" s="1602">
        <v>1700</v>
      </c>
      <c r="O26" s="1602">
        <f>SUM(O27:O29)</f>
        <v>19025</v>
      </c>
    </row>
    <row r="27" spans="1:16" ht="20.100000000000001" customHeight="1" x14ac:dyDescent="0.25">
      <c r="A27" s="1563"/>
      <c r="B27" s="1574" t="s">
        <v>3547</v>
      </c>
      <c r="C27" s="1604">
        <v>5100</v>
      </c>
      <c r="D27" s="1599">
        <v>2944.4</v>
      </c>
      <c r="E27" s="1599" t="s">
        <v>191</v>
      </c>
      <c r="F27" s="1599">
        <v>2613.5</v>
      </c>
      <c r="G27" s="1599">
        <v>7311.3</v>
      </c>
      <c r="H27" s="1599">
        <v>1000</v>
      </c>
      <c r="I27" s="1599" t="s">
        <v>191</v>
      </c>
      <c r="J27" s="1599">
        <v>7197.6</v>
      </c>
      <c r="K27" s="1599">
        <v>2200</v>
      </c>
      <c r="L27" s="1599">
        <v>4850</v>
      </c>
      <c r="M27" s="1599">
        <v>13530.6</v>
      </c>
      <c r="N27" s="1599">
        <v>721.1</v>
      </c>
      <c r="O27" s="1599">
        <v>12575</v>
      </c>
    </row>
    <row r="28" spans="1:16" ht="20.100000000000001" customHeight="1" x14ac:dyDescent="0.25">
      <c r="A28" s="1563"/>
      <c r="B28" s="1572" t="s">
        <v>3548</v>
      </c>
      <c r="C28" s="1604">
        <v>4600</v>
      </c>
      <c r="D28" s="1599">
        <v>1532.5</v>
      </c>
      <c r="E28" s="1599">
        <v>515.20000000000005</v>
      </c>
      <c r="F28" s="1599">
        <v>2856.2</v>
      </c>
      <c r="G28" s="1599">
        <v>5782.6</v>
      </c>
      <c r="H28" s="1599" t="s">
        <v>191</v>
      </c>
      <c r="I28" s="1599" t="s">
        <v>191</v>
      </c>
      <c r="J28" s="1599">
        <v>2235.6999999999998</v>
      </c>
      <c r="K28" s="1599">
        <v>900</v>
      </c>
      <c r="L28" s="1599">
        <v>2900</v>
      </c>
      <c r="M28" s="1599">
        <v>4750</v>
      </c>
      <c r="N28" s="1599">
        <v>392.7</v>
      </c>
      <c r="O28" s="1599">
        <v>5250</v>
      </c>
    </row>
    <row r="29" spans="1:16" ht="20.100000000000001" customHeight="1" x14ac:dyDescent="0.25">
      <c r="A29" s="1563"/>
      <c r="B29" s="1561" t="s">
        <v>3549</v>
      </c>
      <c r="C29" s="1599">
        <v>2500</v>
      </c>
      <c r="D29" s="1599">
        <v>2323.1</v>
      </c>
      <c r="E29" s="1599">
        <v>484.8</v>
      </c>
      <c r="F29" s="1599">
        <v>1530.3</v>
      </c>
      <c r="G29" s="1599">
        <v>2306.1</v>
      </c>
      <c r="H29" s="1599">
        <v>1000</v>
      </c>
      <c r="I29" s="1599" t="s">
        <v>191</v>
      </c>
      <c r="J29" s="1599">
        <v>3220.9</v>
      </c>
      <c r="K29" s="1599">
        <v>1500</v>
      </c>
      <c r="L29" s="1599">
        <v>1050</v>
      </c>
      <c r="M29" s="1599">
        <v>9119.4</v>
      </c>
      <c r="N29" s="1599">
        <v>586.20000000000005</v>
      </c>
      <c r="O29" s="1599">
        <v>1200</v>
      </c>
    </row>
    <row r="30" spans="1:16" ht="20.100000000000001" customHeight="1" thickBot="1" x14ac:dyDescent="0.3">
      <c r="A30" s="1530"/>
      <c r="B30" s="1605"/>
      <c r="C30" s="1567"/>
      <c r="D30" s="1568"/>
      <c r="E30" s="1567"/>
      <c r="F30" s="1567"/>
      <c r="G30" s="1567"/>
      <c r="H30" s="1568"/>
      <c r="I30" s="1568"/>
      <c r="J30" s="1568"/>
      <c r="K30" s="1568"/>
      <c r="L30" s="1568"/>
      <c r="M30" s="1568"/>
      <c r="N30" s="1568"/>
      <c r="O30" s="1568"/>
    </row>
    <row r="31" spans="1:16" s="1606" customFormat="1" ht="20.100000000000001" customHeight="1" x14ac:dyDescent="0.25">
      <c r="A31" s="1553" t="s">
        <v>386</v>
      </c>
      <c r="B31" s="1526"/>
    </row>
    <row r="32" spans="1:16" s="1606" customFormat="1" ht="20.100000000000001" customHeight="1" x14ac:dyDescent="0.25">
      <c r="A32" s="1553" t="s">
        <v>3559</v>
      </c>
      <c r="B32" s="1526"/>
    </row>
    <row r="33" spans="1:9" s="1606" customFormat="1" ht="20.100000000000001" customHeight="1" x14ac:dyDescent="0.25">
      <c r="A33" s="1553" t="s">
        <v>3543</v>
      </c>
      <c r="B33" s="1526"/>
    </row>
    <row r="34" spans="1:9" ht="20.100000000000001" customHeight="1" x14ac:dyDescent="0.25">
      <c r="I34" s="1578" t="s">
        <v>3560</v>
      </c>
    </row>
  </sheetData>
  <mergeCells count="4">
    <mergeCell ref="A3:B3"/>
    <mergeCell ref="C3:H3"/>
    <mergeCell ref="I3:J3"/>
    <mergeCell ref="A18:B18"/>
  </mergeCells>
  <pageMargins left="0.75" right="0.75" top="0.75" bottom="0.75" header="0.31496062992125984" footer="0"/>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CM147"/>
  <sheetViews>
    <sheetView showGridLines="0" zoomScaleNormal="100" zoomScaleSheetLayoutView="85" workbookViewId="0">
      <pane xSplit="1" ySplit="4" topLeftCell="R5" activePane="bottomRight" state="frozen"/>
      <selection activeCell="D33" sqref="D33"/>
      <selection pane="topRight" activeCell="D33" sqref="D33"/>
      <selection pane="bottomLeft" activeCell="D33" sqref="D33"/>
      <selection pane="bottomRight"/>
    </sheetView>
  </sheetViews>
  <sheetFormatPr defaultColWidth="10.42578125" defaultRowHeight="15" customHeight="1" x14ac:dyDescent="0.25"/>
  <cols>
    <col min="1" max="1" width="76" style="166" customWidth="1"/>
    <col min="2" max="2" width="17.85546875" style="169" hidden="1" customWidth="1"/>
    <col min="3" max="5" width="14.42578125" style="169" hidden="1" customWidth="1"/>
    <col min="6" max="16" width="14.42578125" style="166" hidden="1" customWidth="1"/>
    <col min="17" max="17" width="14.7109375" style="166" hidden="1" customWidth="1"/>
    <col min="18" max="24" width="14.7109375" style="166" customWidth="1"/>
    <col min="25" max="184" width="6.42578125" style="166" customWidth="1"/>
    <col min="185" max="185" width="56.140625" style="166" customWidth="1"/>
    <col min="186" max="188" width="10.42578125" style="166" hidden="1" customWidth="1"/>
    <col min="189" max="189" width="56.140625" style="166" customWidth="1"/>
    <col min="190" max="193" width="13.7109375" style="166" customWidth="1"/>
    <col min="194" max="194" width="5.140625" style="166" customWidth="1"/>
    <col min="195" max="195" width="3.42578125" style="166" customWidth="1"/>
    <col min="196" max="200" width="12.42578125" style="166" bestFit="1" customWidth="1"/>
    <col min="201" max="201" width="16" style="166" bestFit="1" customWidth="1"/>
    <col min="202" max="225" width="10.42578125" style="166" hidden="1" customWidth="1"/>
    <col min="226" max="226" width="6.42578125" style="166" customWidth="1"/>
    <col min="227" max="227" width="7" style="166" bestFit="1" customWidth="1"/>
    <col min="228" max="440" width="6.42578125" style="166" customWidth="1"/>
    <col min="441" max="441" width="56.140625" style="166" customWidth="1"/>
    <col min="442" max="444" width="10.42578125" style="166" hidden="1" customWidth="1"/>
    <col min="445" max="445" width="56.140625" style="166" customWidth="1"/>
    <col min="446" max="449" width="13.7109375" style="166" customWidth="1"/>
    <col min="450" max="450" width="5.140625" style="166" customWidth="1"/>
    <col min="451" max="451" width="3.42578125" style="166" customWidth="1"/>
    <col min="452" max="456" width="12.42578125" style="166" bestFit="1" customWidth="1"/>
    <col min="457" max="457" width="16" style="166" bestFit="1" customWidth="1"/>
    <col min="458" max="481" width="10.42578125" style="166" hidden="1" customWidth="1"/>
    <col min="482" max="482" width="6.42578125" style="166" customWidth="1"/>
    <col min="483" max="483" width="7" style="166" bestFit="1" customWidth="1"/>
    <col min="484" max="696" width="6.42578125" style="166" customWidth="1"/>
    <col min="697" max="697" width="56.140625" style="166" customWidth="1"/>
    <col min="698" max="700" width="10.42578125" style="166" hidden="1" customWidth="1"/>
    <col min="701" max="701" width="56.140625" style="166" customWidth="1"/>
    <col min="702" max="705" width="13.7109375" style="166" customWidth="1"/>
    <col min="706" max="706" width="5.140625" style="166" customWidth="1"/>
    <col min="707" max="707" width="3.42578125" style="166" customWidth="1"/>
    <col min="708" max="712" width="12.42578125" style="166" bestFit="1" customWidth="1"/>
    <col min="713" max="713" width="16" style="166" bestFit="1" customWidth="1"/>
    <col min="714" max="737" width="10.42578125" style="166" hidden="1" customWidth="1"/>
    <col min="738" max="738" width="6.42578125" style="166" customWidth="1"/>
    <col min="739" max="739" width="7" style="166" bestFit="1" customWidth="1"/>
    <col min="740" max="952" width="6.42578125" style="166" customWidth="1"/>
    <col min="953" max="953" width="56.140625" style="166" customWidth="1"/>
    <col min="954" max="956" width="10.42578125" style="166" hidden="1" customWidth="1"/>
    <col min="957" max="957" width="56.140625" style="166" customWidth="1"/>
    <col min="958" max="961" width="13.7109375" style="166" customWidth="1"/>
    <col min="962" max="962" width="5.140625" style="166" customWidth="1"/>
    <col min="963" max="963" width="3.42578125" style="166" customWidth="1"/>
    <col min="964" max="968" width="12.42578125" style="166" bestFit="1" customWidth="1"/>
    <col min="969" max="969" width="16" style="166" bestFit="1" customWidth="1"/>
    <col min="970" max="993" width="10.42578125" style="166" hidden="1" customWidth="1"/>
    <col min="994" max="994" width="6.42578125" style="166" customWidth="1"/>
    <col min="995" max="995" width="7" style="166" bestFit="1" customWidth="1"/>
    <col min="996" max="1208" width="6.42578125" style="166" customWidth="1"/>
    <col min="1209" max="1209" width="56.140625" style="166" customWidth="1"/>
    <col min="1210" max="1212" width="10.42578125" style="166" hidden="1" customWidth="1"/>
    <col min="1213" max="1213" width="56.140625" style="166" customWidth="1"/>
    <col min="1214" max="1217" width="13.7109375" style="166" customWidth="1"/>
    <col min="1218" max="1218" width="5.140625" style="166" customWidth="1"/>
    <col min="1219" max="1219" width="3.42578125" style="166" customWidth="1"/>
    <col min="1220" max="1224" width="12.42578125" style="166" bestFit="1" customWidth="1"/>
    <col min="1225" max="1225" width="16" style="166" bestFit="1" customWidth="1"/>
    <col min="1226" max="1249" width="10.42578125" style="166" hidden="1" customWidth="1"/>
    <col min="1250" max="1250" width="6.42578125" style="166" customWidth="1"/>
    <col min="1251" max="1251" width="7" style="166" bestFit="1" customWidth="1"/>
    <col min="1252" max="1464" width="6.42578125" style="166" customWidth="1"/>
    <col min="1465" max="1465" width="56.140625" style="166" customWidth="1"/>
    <col min="1466" max="1468" width="10.42578125" style="166" hidden="1" customWidth="1"/>
    <col min="1469" max="1469" width="56.140625" style="166" customWidth="1"/>
    <col min="1470" max="1473" width="13.7109375" style="166" customWidth="1"/>
    <col min="1474" max="1474" width="5.140625" style="166" customWidth="1"/>
    <col min="1475" max="1475" width="3.42578125" style="166" customWidth="1"/>
    <col min="1476" max="1480" width="12.42578125" style="166" bestFit="1" customWidth="1"/>
    <col min="1481" max="1481" width="16" style="166" bestFit="1" customWidth="1"/>
    <col min="1482" max="1505" width="10.42578125" style="166" hidden="1" customWidth="1"/>
    <col min="1506" max="1506" width="6.42578125" style="166" customWidth="1"/>
    <col min="1507" max="1507" width="7" style="166" bestFit="1" customWidth="1"/>
    <col min="1508" max="1720" width="6.42578125" style="166" customWidth="1"/>
    <col min="1721" max="1721" width="56.140625" style="166" customWidth="1"/>
    <col min="1722" max="1724" width="10.42578125" style="166" hidden="1" customWidth="1"/>
    <col min="1725" max="1725" width="56.140625" style="166" customWidth="1"/>
    <col min="1726" max="1729" width="13.7109375" style="166" customWidth="1"/>
    <col min="1730" max="1730" width="5.140625" style="166" customWidth="1"/>
    <col min="1731" max="1731" width="3.42578125" style="166" customWidth="1"/>
    <col min="1732" max="1736" width="12.42578125" style="166" bestFit="1" customWidth="1"/>
    <col min="1737" max="1737" width="16" style="166" bestFit="1" customWidth="1"/>
    <col min="1738" max="1761" width="10.42578125" style="166" hidden="1" customWidth="1"/>
    <col min="1762" max="1762" width="6.42578125" style="166" customWidth="1"/>
    <col min="1763" max="1763" width="7" style="166" bestFit="1" customWidth="1"/>
    <col min="1764" max="1976" width="6.42578125" style="166" customWidth="1"/>
    <col min="1977" max="1977" width="56.140625" style="166" customWidth="1"/>
    <col min="1978" max="1980" width="10.42578125" style="166" hidden="1" customWidth="1"/>
    <col min="1981" max="1981" width="56.140625" style="166" customWidth="1"/>
    <col min="1982" max="1985" width="13.7109375" style="166" customWidth="1"/>
    <col min="1986" max="1986" width="5.140625" style="166" customWidth="1"/>
    <col min="1987" max="1987" width="3.42578125" style="166" customWidth="1"/>
    <col min="1988" max="1992" width="12.42578125" style="166" bestFit="1" customWidth="1"/>
    <col min="1993" max="1993" width="16" style="166" bestFit="1" customWidth="1"/>
    <col min="1994" max="2017" width="10.42578125" style="166" hidden="1" customWidth="1"/>
    <col min="2018" max="2018" width="6.42578125" style="166" customWidth="1"/>
    <col min="2019" max="2019" width="7" style="166" bestFit="1" customWidth="1"/>
    <col min="2020" max="2232" width="6.42578125" style="166" customWidth="1"/>
    <col min="2233" max="2233" width="56.140625" style="166" customWidth="1"/>
    <col min="2234" max="2236" width="10.42578125" style="166" hidden="1" customWidth="1"/>
    <col min="2237" max="2237" width="56.140625" style="166" customWidth="1"/>
    <col min="2238" max="2241" width="13.7109375" style="166" customWidth="1"/>
    <col min="2242" max="2242" width="5.140625" style="166" customWidth="1"/>
    <col min="2243" max="2243" width="3.42578125" style="166" customWidth="1"/>
    <col min="2244" max="2248" width="12.42578125" style="166" bestFit="1" customWidth="1"/>
    <col min="2249" max="2249" width="16" style="166" bestFit="1" customWidth="1"/>
    <col min="2250" max="2273" width="10.42578125" style="166" hidden="1" customWidth="1"/>
    <col min="2274" max="2274" width="6.42578125" style="166" customWidth="1"/>
    <col min="2275" max="2275" width="7" style="166" bestFit="1" customWidth="1"/>
    <col min="2276" max="2488" width="6.42578125" style="166" customWidth="1"/>
    <col min="2489" max="2489" width="56.140625" style="166" customWidth="1"/>
    <col min="2490" max="2492" width="10.42578125" style="166" hidden="1" customWidth="1"/>
    <col min="2493" max="2493" width="56.140625" style="166" customWidth="1"/>
    <col min="2494" max="2497" width="13.7109375" style="166" customWidth="1"/>
    <col min="2498" max="2498" width="5.140625" style="166" customWidth="1"/>
    <col min="2499" max="2499" width="3.42578125" style="166" customWidth="1"/>
    <col min="2500" max="2504" width="12.42578125" style="166" bestFit="1" customWidth="1"/>
    <col min="2505" max="2505" width="16" style="166" bestFit="1" customWidth="1"/>
    <col min="2506" max="2529" width="10.42578125" style="166" hidden="1" customWidth="1"/>
    <col min="2530" max="2530" width="6.42578125" style="166" customWidth="1"/>
    <col min="2531" max="2531" width="7" style="166" bestFit="1" customWidth="1"/>
    <col min="2532" max="2744" width="6.42578125" style="166" customWidth="1"/>
    <col min="2745" max="2745" width="56.140625" style="166" customWidth="1"/>
    <col min="2746" max="2748" width="10.42578125" style="166" hidden="1" customWidth="1"/>
    <col min="2749" max="2749" width="56.140625" style="166" customWidth="1"/>
    <col min="2750" max="2753" width="13.7109375" style="166" customWidth="1"/>
    <col min="2754" max="2754" width="5.140625" style="166" customWidth="1"/>
    <col min="2755" max="2755" width="3.42578125" style="166" customWidth="1"/>
    <col min="2756" max="2760" width="12.42578125" style="166" bestFit="1" customWidth="1"/>
    <col min="2761" max="2761" width="16" style="166" bestFit="1" customWidth="1"/>
    <col min="2762" max="2785" width="10.42578125" style="166" hidden="1" customWidth="1"/>
    <col min="2786" max="2786" width="6.42578125" style="166" customWidth="1"/>
    <col min="2787" max="2787" width="7" style="166" bestFit="1" customWidth="1"/>
    <col min="2788" max="3000" width="6.42578125" style="166" customWidth="1"/>
    <col min="3001" max="3001" width="56.140625" style="166" customWidth="1"/>
    <col min="3002" max="3004" width="10.42578125" style="166" hidden="1" customWidth="1"/>
    <col min="3005" max="3005" width="56.140625" style="166" customWidth="1"/>
    <col min="3006" max="3009" width="13.7109375" style="166" customWidth="1"/>
    <col min="3010" max="3010" width="5.140625" style="166" customWidth="1"/>
    <col min="3011" max="3011" width="3.42578125" style="166" customWidth="1"/>
    <col min="3012" max="3016" width="12.42578125" style="166" bestFit="1" customWidth="1"/>
    <col min="3017" max="3017" width="16" style="166" bestFit="1" customWidth="1"/>
    <col min="3018" max="3041" width="10.42578125" style="166" hidden="1" customWidth="1"/>
    <col min="3042" max="3042" width="6.42578125" style="166" customWidth="1"/>
    <col min="3043" max="3043" width="7" style="166" bestFit="1" customWidth="1"/>
    <col min="3044" max="3256" width="6.42578125" style="166" customWidth="1"/>
    <col min="3257" max="3257" width="56.140625" style="166" customWidth="1"/>
    <col min="3258" max="3260" width="10.42578125" style="166" hidden="1" customWidth="1"/>
    <col min="3261" max="3261" width="56.140625" style="166" customWidth="1"/>
    <col min="3262" max="3265" width="13.7109375" style="166" customWidth="1"/>
    <col min="3266" max="3266" width="5.140625" style="166" customWidth="1"/>
    <col min="3267" max="3267" width="3.42578125" style="166" customWidth="1"/>
    <col min="3268" max="3272" width="12.42578125" style="166" bestFit="1" customWidth="1"/>
    <col min="3273" max="3273" width="16" style="166" bestFit="1" customWidth="1"/>
    <col min="3274" max="3297" width="10.42578125" style="166" hidden="1" customWidth="1"/>
    <col min="3298" max="3298" width="6.42578125" style="166" customWidth="1"/>
    <col min="3299" max="3299" width="7" style="166" bestFit="1" customWidth="1"/>
    <col min="3300" max="3512" width="6.42578125" style="166" customWidth="1"/>
    <col min="3513" max="3513" width="56.140625" style="166" customWidth="1"/>
    <col min="3514" max="3516" width="10.42578125" style="166" hidden="1" customWidth="1"/>
    <col min="3517" max="3517" width="56.140625" style="166" customWidth="1"/>
    <col min="3518" max="3521" width="13.7109375" style="166" customWidth="1"/>
    <col min="3522" max="3522" width="5.140625" style="166" customWidth="1"/>
    <col min="3523" max="3523" width="3.42578125" style="166" customWidth="1"/>
    <col min="3524" max="3528" width="12.42578125" style="166" bestFit="1" customWidth="1"/>
    <col min="3529" max="3529" width="16" style="166" bestFit="1" customWidth="1"/>
    <col min="3530" max="3553" width="10.42578125" style="166" hidden="1" customWidth="1"/>
    <col min="3554" max="3554" width="6.42578125" style="166" customWidth="1"/>
    <col min="3555" max="3555" width="7" style="166" bestFit="1" customWidth="1"/>
    <col min="3556" max="3768" width="6.42578125" style="166" customWidth="1"/>
    <col min="3769" max="3769" width="56.140625" style="166" customWidth="1"/>
    <col min="3770" max="3772" width="10.42578125" style="166" hidden="1" customWidth="1"/>
    <col min="3773" max="3773" width="56.140625" style="166" customWidth="1"/>
    <col min="3774" max="3777" width="13.7109375" style="166" customWidth="1"/>
    <col min="3778" max="3778" width="5.140625" style="166" customWidth="1"/>
    <col min="3779" max="3779" width="3.42578125" style="166" customWidth="1"/>
    <col min="3780" max="3784" width="12.42578125" style="166" bestFit="1" customWidth="1"/>
    <col min="3785" max="3785" width="16" style="166" bestFit="1" customWidth="1"/>
    <col min="3786" max="3809" width="10.42578125" style="166" hidden="1" customWidth="1"/>
    <col min="3810" max="3810" width="6.42578125" style="166" customWidth="1"/>
    <col min="3811" max="3811" width="7" style="166" bestFit="1" customWidth="1"/>
    <col min="3812" max="4024" width="6.42578125" style="166" customWidth="1"/>
    <col min="4025" max="4025" width="56.140625" style="166" customWidth="1"/>
    <col min="4026" max="4028" width="10.42578125" style="166" hidden="1" customWidth="1"/>
    <col min="4029" max="4029" width="56.140625" style="166" customWidth="1"/>
    <col min="4030" max="4033" width="13.7109375" style="166" customWidth="1"/>
    <col min="4034" max="4034" width="5.140625" style="166" customWidth="1"/>
    <col min="4035" max="4035" width="3.42578125" style="166" customWidth="1"/>
    <col min="4036" max="4040" width="12.42578125" style="166" bestFit="1" customWidth="1"/>
    <col min="4041" max="4041" width="16" style="166" bestFit="1" customWidth="1"/>
    <col min="4042" max="4065" width="10.42578125" style="166" hidden="1" customWidth="1"/>
    <col min="4066" max="4066" width="6.42578125" style="166" customWidth="1"/>
    <col min="4067" max="4067" width="7" style="166" bestFit="1" customWidth="1"/>
    <col min="4068" max="4280" width="6.42578125" style="166" customWidth="1"/>
    <col min="4281" max="4281" width="56.140625" style="166" customWidth="1"/>
    <col min="4282" max="4284" width="10.42578125" style="166" hidden="1" customWidth="1"/>
    <col min="4285" max="4285" width="56.140625" style="166" customWidth="1"/>
    <col min="4286" max="4289" width="13.7109375" style="166" customWidth="1"/>
    <col min="4290" max="4290" width="5.140625" style="166" customWidth="1"/>
    <col min="4291" max="4291" width="3.42578125" style="166" customWidth="1"/>
    <col min="4292" max="4296" width="12.42578125" style="166" bestFit="1" customWidth="1"/>
    <col min="4297" max="4297" width="16" style="166" bestFit="1" customWidth="1"/>
    <col min="4298" max="4321" width="10.42578125" style="166" hidden="1" customWidth="1"/>
    <col min="4322" max="4322" width="6.42578125" style="166" customWidth="1"/>
    <col min="4323" max="4323" width="7" style="166" bestFit="1" customWidth="1"/>
    <col min="4324" max="4536" width="6.42578125" style="166" customWidth="1"/>
    <col min="4537" max="4537" width="56.140625" style="166" customWidth="1"/>
    <col min="4538" max="4540" width="10.42578125" style="166" hidden="1" customWidth="1"/>
    <col min="4541" max="4541" width="56.140625" style="166" customWidth="1"/>
    <col min="4542" max="4545" width="13.7109375" style="166" customWidth="1"/>
    <col min="4546" max="4546" width="5.140625" style="166" customWidth="1"/>
    <col min="4547" max="4547" width="3.42578125" style="166" customWidth="1"/>
    <col min="4548" max="4552" width="12.42578125" style="166" bestFit="1" customWidth="1"/>
    <col min="4553" max="4553" width="16" style="166" bestFit="1" customWidth="1"/>
    <col min="4554" max="4577" width="10.42578125" style="166" hidden="1" customWidth="1"/>
    <col min="4578" max="4578" width="6.42578125" style="166" customWidth="1"/>
    <col min="4579" max="4579" width="7" style="166" bestFit="1" customWidth="1"/>
    <col min="4580" max="4792" width="6.42578125" style="166" customWidth="1"/>
    <col min="4793" max="4793" width="56.140625" style="166" customWidth="1"/>
    <col min="4794" max="4796" width="10.42578125" style="166" hidden="1" customWidth="1"/>
    <col min="4797" max="4797" width="56.140625" style="166" customWidth="1"/>
    <col min="4798" max="4801" width="13.7109375" style="166" customWidth="1"/>
    <col min="4802" max="4802" width="5.140625" style="166" customWidth="1"/>
    <col min="4803" max="4803" width="3.42578125" style="166" customWidth="1"/>
    <col min="4804" max="4808" width="12.42578125" style="166" bestFit="1" customWidth="1"/>
    <col min="4809" max="4809" width="16" style="166" bestFit="1" customWidth="1"/>
    <col min="4810" max="4833" width="10.42578125" style="166" hidden="1" customWidth="1"/>
    <col min="4834" max="4834" width="6.42578125" style="166" customWidth="1"/>
    <col min="4835" max="4835" width="7" style="166" bestFit="1" customWidth="1"/>
    <col min="4836" max="5048" width="6.42578125" style="166" customWidth="1"/>
    <col min="5049" max="5049" width="56.140625" style="166" customWidth="1"/>
    <col min="5050" max="5052" width="10.42578125" style="166" hidden="1" customWidth="1"/>
    <col min="5053" max="5053" width="56.140625" style="166" customWidth="1"/>
    <col min="5054" max="5057" width="13.7109375" style="166" customWidth="1"/>
    <col min="5058" max="5058" width="5.140625" style="166" customWidth="1"/>
    <col min="5059" max="5059" width="3.42578125" style="166" customWidth="1"/>
    <col min="5060" max="5064" width="12.42578125" style="166" bestFit="1" customWidth="1"/>
    <col min="5065" max="5065" width="16" style="166" bestFit="1" customWidth="1"/>
    <col min="5066" max="5089" width="10.42578125" style="166" hidden="1" customWidth="1"/>
    <col min="5090" max="5090" width="6.42578125" style="166" customWidth="1"/>
    <col min="5091" max="5091" width="7" style="166" bestFit="1" customWidth="1"/>
    <col min="5092" max="5304" width="6.42578125" style="166" customWidth="1"/>
    <col min="5305" max="5305" width="56.140625" style="166" customWidth="1"/>
    <col min="5306" max="5308" width="10.42578125" style="166" hidden="1" customWidth="1"/>
    <col min="5309" max="5309" width="56.140625" style="166" customWidth="1"/>
    <col min="5310" max="5313" width="13.7109375" style="166" customWidth="1"/>
    <col min="5314" max="5314" width="5.140625" style="166" customWidth="1"/>
    <col min="5315" max="5315" width="3.42578125" style="166" customWidth="1"/>
    <col min="5316" max="5320" width="12.42578125" style="166" bestFit="1" customWidth="1"/>
    <col min="5321" max="5321" width="16" style="166" bestFit="1" customWidth="1"/>
    <col min="5322" max="5345" width="10.42578125" style="166" hidden="1" customWidth="1"/>
    <col min="5346" max="5346" width="6.42578125" style="166" customWidth="1"/>
    <col min="5347" max="5347" width="7" style="166" bestFit="1" customWidth="1"/>
    <col min="5348" max="5560" width="6.42578125" style="166" customWidth="1"/>
    <col min="5561" max="5561" width="56.140625" style="166" customWidth="1"/>
    <col min="5562" max="5564" width="10.42578125" style="166" hidden="1" customWidth="1"/>
    <col min="5565" max="5565" width="56.140625" style="166" customWidth="1"/>
    <col min="5566" max="5569" width="13.7109375" style="166" customWidth="1"/>
    <col min="5570" max="5570" width="5.140625" style="166" customWidth="1"/>
    <col min="5571" max="5571" width="3.42578125" style="166" customWidth="1"/>
    <col min="5572" max="5576" width="12.42578125" style="166" bestFit="1" customWidth="1"/>
    <col min="5577" max="5577" width="16" style="166" bestFit="1" customWidth="1"/>
    <col min="5578" max="5601" width="10.42578125" style="166" hidden="1" customWidth="1"/>
    <col min="5602" max="5602" width="6.42578125" style="166" customWidth="1"/>
    <col min="5603" max="5603" width="7" style="166" bestFit="1" customWidth="1"/>
    <col min="5604" max="5816" width="6.42578125" style="166" customWidth="1"/>
    <col min="5817" max="5817" width="56.140625" style="166" customWidth="1"/>
    <col min="5818" max="5820" width="10.42578125" style="166" hidden="1" customWidth="1"/>
    <col min="5821" max="5821" width="56.140625" style="166" customWidth="1"/>
    <col min="5822" max="5825" width="13.7109375" style="166" customWidth="1"/>
    <col min="5826" max="5826" width="5.140625" style="166" customWidth="1"/>
    <col min="5827" max="5827" width="3.42578125" style="166" customWidth="1"/>
    <col min="5828" max="5832" width="12.42578125" style="166" bestFit="1" customWidth="1"/>
    <col min="5833" max="5833" width="16" style="166" bestFit="1" customWidth="1"/>
    <col min="5834" max="5857" width="10.42578125" style="166" hidden="1" customWidth="1"/>
    <col min="5858" max="5858" width="6.42578125" style="166" customWidth="1"/>
    <col min="5859" max="5859" width="7" style="166" bestFit="1" customWidth="1"/>
    <col min="5860" max="6072" width="6.42578125" style="166" customWidth="1"/>
    <col min="6073" max="6073" width="56.140625" style="166" customWidth="1"/>
    <col min="6074" max="6076" width="10.42578125" style="166" hidden="1" customWidth="1"/>
    <col min="6077" max="6077" width="56.140625" style="166" customWidth="1"/>
    <col min="6078" max="6081" width="13.7109375" style="166" customWidth="1"/>
    <col min="6082" max="6082" width="5.140625" style="166" customWidth="1"/>
    <col min="6083" max="6083" width="3.42578125" style="166" customWidth="1"/>
    <col min="6084" max="6088" width="12.42578125" style="166" bestFit="1" customWidth="1"/>
    <col min="6089" max="6089" width="16" style="166" bestFit="1" customWidth="1"/>
    <col min="6090" max="6113" width="10.42578125" style="166" hidden="1" customWidth="1"/>
    <col min="6114" max="6114" width="6.42578125" style="166" customWidth="1"/>
    <col min="6115" max="6115" width="7" style="166" bestFit="1" customWidth="1"/>
    <col min="6116" max="6328" width="6.42578125" style="166" customWidth="1"/>
    <col min="6329" max="6329" width="56.140625" style="166" customWidth="1"/>
    <col min="6330" max="6332" width="10.42578125" style="166" hidden="1" customWidth="1"/>
    <col min="6333" max="6333" width="56.140625" style="166" customWidth="1"/>
    <col min="6334" max="6337" width="13.7109375" style="166" customWidth="1"/>
    <col min="6338" max="6338" width="5.140625" style="166" customWidth="1"/>
    <col min="6339" max="6339" width="3.42578125" style="166" customWidth="1"/>
    <col min="6340" max="6344" width="12.42578125" style="166" bestFit="1" customWidth="1"/>
    <col min="6345" max="6345" width="16" style="166" bestFit="1" customWidth="1"/>
    <col min="6346" max="6369" width="10.42578125" style="166" hidden="1" customWidth="1"/>
    <col min="6370" max="6370" width="6.42578125" style="166" customWidth="1"/>
    <col min="6371" max="6371" width="7" style="166" bestFit="1" customWidth="1"/>
    <col min="6372" max="6584" width="6.42578125" style="166" customWidth="1"/>
    <col min="6585" max="6585" width="56.140625" style="166" customWidth="1"/>
    <col min="6586" max="6588" width="10.42578125" style="166" hidden="1" customWidth="1"/>
    <col min="6589" max="6589" width="56.140625" style="166" customWidth="1"/>
    <col min="6590" max="6593" width="13.7109375" style="166" customWidth="1"/>
    <col min="6594" max="6594" width="5.140625" style="166" customWidth="1"/>
    <col min="6595" max="6595" width="3.42578125" style="166" customWidth="1"/>
    <col min="6596" max="6600" width="12.42578125" style="166" bestFit="1" customWidth="1"/>
    <col min="6601" max="6601" width="16" style="166" bestFit="1" customWidth="1"/>
    <col min="6602" max="6625" width="10.42578125" style="166" hidden="1" customWidth="1"/>
    <col min="6626" max="6626" width="6.42578125" style="166" customWidth="1"/>
    <col min="6627" max="6627" width="7" style="166" bestFit="1" customWidth="1"/>
    <col min="6628" max="6840" width="6.42578125" style="166" customWidth="1"/>
    <col min="6841" max="6841" width="56.140625" style="166" customWidth="1"/>
    <col min="6842" max="6844" width="10.42578125" style="166" hidden="1" customWidth="1"/>
    <col min="6845" max="6845" width="56.140625" style="166" customWidth="1"/>
    <col min="6846" max="6849" width="13.7109375" style="166" customWidth="1"/>
    <col min="6850" max="6850" width="5.140625" style="166" customWidth="1"/>
    <col min="6851" max="6851" width="3.42578125" style="166" customWidth="1"/>
    <col min="6852" max="6856" width="12.42578125" style="166" bestFit="1" customWidth="1"/>
    <col min="6857" max="6857" width="16" style="166" bestFit="1" customWidth="1"/>
    <col min="6858" max="6881" width="10.42578125" style="166" hidden="1" customWidth="1"/>
    <col min="6882" max="6882" width="6.42578125" style="166" customWidth="1"/>
    <col min="6883" max="6883" width="7" style="166" bestFit="1" customWidth="1"/>
    <col min="6884" max="7096" width="6.42578125" style="166" customWidth="1"/>
    <col min="7097" max="7097" width="56.140625" style="166" customWidth="1"/>
    <col min="7098" max="7100" width="10.42578125" style="166" hidden="1" customWidth="1"/>
    <col min="7101" max="7101" width="56.140625" style="166" customWidth="1"/>
    <col min="7102" max="7105" width="13.7109375" style="166" customWidth="1"/>
    <col min="7106" max="7106" width="5.140625" style="166" customWidth="1"/>
    <col min="7107" max="7107" width="3.42578125" style="166" customWidth="1"/>
    <col min="7108" max="7112" width="12.42578125" style="166" bestFit="1" customWidth="1"/>
    <col min="7113" max="7113" width="16" style="166" bestFit="1" customWidth="1"/>
    <col min="7114" max="7137" width="10.42578125" style="166" hidden="1" customWidth="1"/>
    <col min="7138" max="7138" width="6.42578125" style="166" customWidth="1"/>
    <col min="7139" max="7139" width="7" style="166" bestFit="1" customWidth="1"/>
    <col min="7140" max="7352" width="6.42578125" style="166" customWidth="1"/>
    <col min="7353" max="7353" width="56.140625" style="166" customWidth="1"/>
    <col min="7354" max="7356" width="10.42578125" style="166" hidden="1" customWidth="1"/>
    <col min="7357" max="7357" width="56.140625" style="166" customWidth="1"/>
    <col min="7358" max="7361" width="13.7109375" style="166" customWidth="1"/>
    <col min="7362" max="7362" width="5.140625" style="166" customWidth="1"/>
    <col min="7363" max="7363" width="3.42578125" style="166" customWidth="1"/>
    <col min="7364" max="7368" width="12.42578125" style="166" bestFit="1" customWidth="1"/>
    <col min="7369" max="7369" width="16" style="166" bestFit="1" customWidth="1"/>
    <col min="7370" max="7393" width="10.42578125" style="166" hidden="1" customWidth="1"/>
    <col min="7394" max="7394" width="6.42578125" style="166" customWidth="1"/>
    <col min="7395" max="7395" width="7" style="166" bestFit="1" customWidth="1"/>
    <col min="7396" max="7608" width="6.42578125" style="166" customWidth="1"/>
    <col min="7609" max="7609" width="56.140625" style="166" customWidth="1"/>
    <col min="7610" max="7612" width="10.42578125" style="166" hidden="1" customWidth="1"/>
    <col min="7613" max="7613" width="56.140625" style="166" customWidth="1"/>
    <col min="7614" max="7617" width="13.7109375" style="166" customWidth="1"/>
    <col min="7618" max="7618" width="5.140625" style="166" customWidth="1"/>
    <col min="7619" max="7619" width="3.42578125" style="166" customWidth="1"/>
    <col min="7620" max="7624" width="12.42578125" style="166" bestFit="1" customWidth="1"/>
    <col min="7625" max="7625" width="16" style="166" bestFit="1" customWidth="1"/>
    <col min="7626" max="7649" width="10.42578125" style="166" hidden="1" customWidth="1"/>
    <col min="7650" max="7650" width="6.42578125" style="166" customWidth="1"/>
    <col min="7651" max="7651" width="7" style="166" bestFit="1" customWidth="1"/>
    <col min="7652" max="7864" width="6.42578125" style="166" customWidth="1"/>
    <col min="7865" max="7865" width="56.140625" style="166" customWidth="1"/>
    <col min="7866" max="7868" width="10.42578125" style="166" hidden="1" customWidth="1"/>
    <col min="7869" max="7869" width="56.140625" style="166" customWidth="1"/>
    <col min="7870" max="7873" width="13.7109375" style="166" customWidth="1"/>
    <col min="7874" max="7874" width="5.140625" style="166" customWidth="1"/>
    <col min="7875" max="7875" width="3.42578125" style="166" customWidth="1"/>
    <col min="7876" max="7880" width="12.42578125" style="166" bestFit="1" customWidth="1"/>
    <col min="7881" max="7881" width="16" style="166" bestFit="1" customWidth="1"/>
    <col min="7882" max="7905" width="10.42578125" style="166" hidden="1" customWidth="1"/>
    <col min="7906" max="7906" width="6.42578125" style="166" customWidth="1"/>
    <col min="7907" max="7907" width="7" style="166" bestFit="1" customWidth="1"/>
    <col min="7908" max="8120" width="6.42578125" style="166" customWidth="1"/>
    <col min="8121" max="8121" width="56.140625" style="166" customWidth="1"/>
    <col min="8122" max="8124" width="10.42578125" style="166" hidden="1" customWidth="1"/>
    <col min="8125" max="8125" width="56.140625" style="166" customWidth="1"/>
    <col min="8126" max="8129" width="13.7109375" style="166" customWidth="1"/>
    <col min="8130" max="8130" width="5.140625" style="166" customWidth="1"/>
    <col min="8131" max="8131" width="3.42578125" style="166" customWidth="1"/>
    <col min="8132" max="8136" width="12.42578125" style="166" bestFit="1" customWidth="1"/>
    <col min="8137" max="8137" width="16" style="166" bestFit="1" customWidth="1"/>
    <col min="8138" max="8161" width="10.42578125" style="166" hidden="1" customWidth="1"/>
    <col min="8162" max="8162" width="6.42578125" style="166" customWidth="1"/>
    <col min="8163" max="8163" width="7" style="166" bestFit="1" customWidth="1"/>
    <col min="8164" max="8376" width="6.42578125" style="166" customWidth="1"/>
    <col min="8377" max="8377" width="56.140625" style="166" customWidth="1"/>
    <col min="8378" max="8380" width="10.42578125" style="166" hidden="1" customWidth="1"/>
    <col min="8381" max="8381" width="56.140625" style="166" customWidth="1"/>
    <col min="8382" max="8385" width="13.7109375" style="166" customWidth="1"/>
    <col min="8386" max="8386" width="5.140625" style="166" customWidth="1"/>
    <col min="8387" max="8387" width="3.42578125" style="166" customWidth="1"/>
    <col min="8388" max="8392" width="12.42578125" style="166" bestFit="1" customWidth="1"/>
    <col min="8393" max="8393" width="16" style="166" bestFit="1" customWidth="1"/>
    <col min="8394" max="8417" width="10.42578125" style="166" hidden="1" customWidth="1"/>
    <col min="8418" max="8418" width="6.42578125" style="166" customWidth="1"/>
    <col min="8419" max="8419" width="7" style="166" bestFit="1" customWidth="1"/>
    <col min="8420" max="8632" width="6.42578125" style="166" customWidth="1"/>
    <col min="8633" max="8633" width="56.140625" style="166" customWidth="1"/>
    <col min="8634" max="8636" width="10.42578125" style="166" hidden="1" customWidth="1"/>
    <col min="8637" max="8637" width="56.140625" style="166" customWidth="1"/>
    <col min="8638" max="8641" width="13.7109375" style="166" customWidth="1"/>
    <col min="8642" max="8642" width="5.140625" style="166" customWidth="1"/>
    <col min="8643" max="8643" width="3.42578125" style="166" customWidth="1"/>
    <col min="8644" max="8648" width="12.42578125" style="166" bestFit="1" customWidth="1"/>
    <col min="8649" max="8649" width="16" style="166" bestFit="1" customWidth="1"/>
    <col min="8650" max="8673" width="10.42578125" style="166" hidden="1" customWidth="1"/>
    <col min="8674" max="8674" width="6.42578125" style="166" customWidth="1"/>
    <col min="8675" max="8675" width="7" style="166" bestFit="1" customWidth="1"/>
    <col min="8676" max="8888" width="6.42578125" style="166" customWidth="1"/>
    <col min="8889" max="8889" width="56.140625" style="166" customWidth="1"/>
    <col min="8890" max="8892" width="10.42578125" style="166" hidden="1" customWidth="1"/>
    <col min="8893" max="8893" width="56.140625" style="166" customWidth="1"/>
    <col min="8894" max="8897" width="13.7109375" style="166" customWidth="1"/>
    <col min="8898" max="8898" width="5.140625" style="166" customWidth="1"/>
    <col min="8899" max="8899" width="3.42578125" style="166" customWidth="1"/>
    <col min="8900" max="8904" width="12.42578125" style="166" bestFit="1" customWidth="1"/>
    <col min="8905" max="8905" width="16" style="166" bestFit="1" customWidth="1"/>
    <col min="8906" max="8929" width="10.42578125" style="166" hidden="1" customWidth="1"/>
    <col min="8930" max="8930" width="6.42578125" style="166" customWidth="1"/>
    <col min="8931" max="8931" width="7" style="166" bestFit="1" customWidth="1"/>
    <col min="8932" max="9144" width="6.42578125" style="166" customWidth="1"/>
    <col min="9145" max="9145" width="56.140625" style="166" customWidth="1"/>
    <col min="9146" max="9148" width="10.42578125" style="166" hidden="1" customWidth="1"/>
    <col min="9149" max="9149" width="56.140625" style="166" customWidth="1"/>
    <col min="9150" max="9153" width="13.7109375" style="166" customWidth="1"/>
    <col min="9154" max="9154" width="5.140625" style="166" customWidth="1"/>
    <col min="9155" max="9155" width="3.42578125" style="166" customWidth="1"/>
    <col min="9156" max="9160" width="12.42578125" style="166" bestFit="1" customWidth="1"/>
    <col min="9161" max="9161" width="16" style="166" bestFit="1" customWidth="1"/>
    <col min="9162" max="9185" width="10.42578125" style="166" hidden="1" customWidth="1"/>
    <col min="9186" max="9186" width="6.42578125" style="166" customWidth="1"/>
    <col min="9187" max="9187" width="7" style="166" bestFit="1" customWidth="1"/>
    <col min="9188" max="9400" width="6.42578125" style="166" customWidth="1"/>
    <col min="9401" max="9401" width="56.140625" style="166" customWidth="1"/>
    <col min="9402" max="9404" width="10.42578125" style="166" hidden="1" customWidth="1"/>
    <col min="9405" max="9405" width="56.140625" style="166" customWidth="1"/>
    <col min="9406" max="9409" width="13.7109375" style="166" customWidth="1"/>
    <col min="9410" max="9410" width="5.140625" style="166" customWidth="1"/>
    <col min="9411" max="9411" width="3.42578125" style="166" customWidth="1"/>
    <col min="9412" max="9416" width="12.42578125" style="166" bestFit="1" customWidth="1"/>
    <col min="9417" max="9417" width="16" style="166" bestFit="1" customWidth="1"/>
    <col min="9418" max="9441" width="10.42578125" style="166" hidden="1" customWidth="1"/>
    <col min="9442" max="9442" width="6.42578125" style="166" customWidth="1"/>
    <col min="9443" max="9443" width="7" style="166" bestFit="1" customWidth="1"/>
    <col min="9444" max="9656" width="6.42578125" style="166" customWidth="1"/>
    <col min="9657" max="9657" width="56.140625" style="166" customWidth="1"/>
    <col min="9658" max="9660" width="10.42578125" style="166" hidden="1" customWidth="1"/>
    <col min="9661" max="9661" width="56.140625" style="166" customWidth="1"/>
    <col min="9662" max="9665" width="13.7109375" style="166" customWidth="1"/>
    <col min="9666" max="9666" width="5.140625" style="166" customWidth="1"/>
    <col min="9667" max="9667" width="3.42578125" style="166" customWidth="1"/>
    <col min="9668" max="9672" width="12.42578125" style="166" bestFit="1" customWidth="1"/>
    <col min="9673" max="9673" width="16" style="166" bestFit="1" customWidth="1"/>
    <col min="9674" max="9697" width="10.42578125" style="166" hidden="1" customWidth="1"/>
    <col min="9698" max="9698" width="6.42578125" style="166" customWidth="1"/>
    <col min="9699" max="9699" width="7" style="166" bestFit="1" customWidth="1"/>
    <col min="9700" max="9912" width="6.42578125" style="166" customWidth="1"/>
    <col min="9913" max="9913" width="56.140625" style="166" customWidth="1"/>
    <col min="9914" max="9916" width="10.42578125" style="166" hidden="1" customWidth="1"/>
    <col min="9917" max="9917" width="56.140625" style="166" customWidth="1"/>
    <col min="9918" max="9921" width="13.7109375" style="166" customWidth="1"/>
    <col min="9922" max="9922" width="5.140625" style="166" customWidth="1"/>
    <col min="9923" max="9923" width="3.42578125" style="166" customWidth="1"/>
    <col min="9924" max="9928" width="12.42578125" style="166" bestFit="1" customWidth="1"/>
    <col min="9929" max="9929" width="16" style="166" bestFit="1" customWidth="1"/>
    <col min="9930" max="9953" width="10.42578125" style="166" hidden="1" customWidth="1"/>
    <col min="9954" max="9954" width="6.42578125" style="166" customWidth="1"/>
    <col min="9955" max="9955" width="7" style="166" bestFit="1" customWidth="1"/>
    <col min="9956" max="10168" width="6.42578125" style="166" customWidth="1"/>
    <col min="10169" max="10169" width="56.140625" style="166" customWidth="1"/>
    <col min="10170" max="10172" width="10.42578125" style="166" hidden="1" customWidth="1"/>
    <col min="10173" max="10173" width="56.140625" style="166" customWidth="1"/>
    <col min="10174" max="10177" width="13.7109375" style="166" customWidth="1"/>
    <col min="10178" max="10178" width="5.140625" style="166" customWidth="1"/>
    <col min="10179" max="10179" width="3.42578125" style="166" customWidth="1"/>
    <col min="10180" max="10184" width="12.42578125" style="166" bestFit="1" customWidth="1"/>
    <col min="10185" max="10185" width="16" style="166" bestFit="1" customWidth="1"/>
    <col min="10186" max="10209" width="10.42578125" style="166" hidden="1" customWidth="1"/>
    <col min="10210" max="10210" width="6.42578125" style="166" customWidth="1"/>
    <col min="10211" max="10211" width="7" style="166" bestFit="1" customWidth="1"/>
    <col min="10212" max="10424" width="6.42578125" style="166" customWidth="1"/>
    <col min="10425" max="10425" width="56.140625" style="166" customWidth="1"/>
    <col min="10426" max="10428" width="10.42578125" style="166" hidden="1" customWidth="1"/>
    <col min="10429" max="10429" width="56.140625" style="166" customWidth="1"/>
    <col min="10430" max="10433" width="13.7109375" style="166" customWidth="1"/>
    <col min="10434" max="10434" width="5.140625" style="166" customWidth="1"/>
    <col min="10435" max="10435" width="3.42578125" style="166" customWidth="1"/>
    <col min="10436" max="10440" width="12.42578125" style="166" bestFit="1" customWidth="1"/>
    <col min="10441" max="10441" width="16" style="166" bestFit="1" customWidth="1"/>
    <col min="10442" max="10465" width="10.42578125" style="166" hidden="1" customWidth="1"/>
    <col min="10466" max="10466" width="6.42578125" style="166" customWidth="1"/>
    <col min="10467" max="10467" width="7" style="166" bestFit="1" customWidth="1"/>
    <col min="10468" max="10680" width="6.42578125" style="166" customWidth="1"/>
    <col min="10681" max="10681" width="56.140625" style="166" customWidth="1"/>
    <col min="10682" max="10684" width="10.42578125" style="166" hidden="1" customWidth="1"/>
    <col min="10685" max="10685" width="56.140625" style="166" customWidth="1"/>
    <col min="10686" max="10689" width="13.7109375" style="166" customWidth="1"/>
    <col min="10690" max="10690" width="5.140625" style="166" customWidth="1"/>
    <col min="10691" max="10691" width="3.42578125" style="166" customWidth="1"/>
    <col min="10692" max="10696" width="12.42578125" style="166" bestFit="1" customWidth="1"/>
    <col min="10697" max="10697" width="16" style="166" bestFit="1" customWidth="1"/>
    <col min="10698" max="10721" width="10.42578125" style="166" hidden="1" customWidth="1"/>
    <col min="10722" max="10722" width="6.42578125" style="166" customWidth="1"/>
    <col min="10723" max="10723" width="7" style="166" bestFit="1" customWidth="1"/>
    <col min="10724" max="10936" width="6.42578125" style="166" customWidth="1"/>
    <col min="10937" max="10937" width="56.140625" style="166" customWidth="1"/>
    <col min="10938" max="10940" width="10.42578125" style="166" hidden="1" customWidth="1"/>
    <col min="10941" max="10941" width="56.140625" style="166" customWidth="1"/>
    <col min="10942" max="10945" width="13.7109375" style="166" customWidth="1"/>
    <col min="10946" max="10946" width="5.140625" style="166" customWidth="1"/>
    <col min="10947" max="10947" width="3.42578125" style="166" customWidth="1"/>
    <col min="10948" max="10952" width="12.42578125" style="166" bestFit="1" customWidth="1"/>
    <col min="10953" max="10953" width="16" style="166" bestFit="1" customWidth="1"/>
    <col min="10954" max="10977" width="10.42578125" style="166" hidden="1" customWidth="1"/>
    <col min="10978" max="10978" width="6.42578125" style="166" customWidth="1"/>
    <col min="10979" max="10979" width="7" style="166" bestFit="1" customWidth="1"/>
    <col min="10980" max="11192" width="6.42578125" style="166" customWidth="1"/>
    <col min="11193" max="11193" width="56.140625" style="166" customWidth="1"/>
    <col min="11194" max="11196" width="10.42578125" style="166" hidden="1" customWidth="1"/>
    <col min="11197" max="11197" width="56.140625" style="166" customWidth="1"/>
    <col min="11198" max="11201" width="13.7109375" style="166" customWidth="1"/>
    <col min="11202" max="11202" width="5.140625" style="166" customWidth="1"/>
    <col min="11203" max="11203" width="3.42578125" style="166" customWidth="1"/>
    <col min="11204" max="11208" width="12.42578125" style="166" bestFit="1" customWidth="1"/>
    <col min="11209" max="11209" width="16" style="166" bestFit="1" customWidth="1"/>
    <col min="11210" max="11233" width="10.42578125" style="166" hidden="1" customWidth="1"/>
    <col min="11234" max="11234" width="6.42578125" style="166" customWidth="1"/>
    <col min="11235" max="11235" width="7" style="166" bestFit="1" customWidth="1"/>
    <col min="11236" max="11448" width="6.42578125" style="166" customWidth="1"/>
    <col min="11449" max="11449" width="56.140625" style="166" customWidth="1"/>
    <col min="11450" max="11452" width="10.42578125" style="166" hidden="1" customWidth="1"/>
    <col min="11453" max="11453" width="56.140625" style="166" customWidth="1"/>
    <col min="11454" max="11457" width="13.7109375" style="166" customWidth="1"/>
    <col min="11458" max="11458" width="5.140625" style="166" customWidth="1"/>
    <col min="11459" max="11459" width="3.42578125" style="166" customWidth="1"/>
    <col min="11460" max="11464" width="12.42578125" style="166" bestFit="1" customWidth="1"/>
    <col min="11465" max="11465" width="16" style="166" bestFit="1" customWidth="1"/>
    <col min="11466" max="11489" width="10.42578125" style="166" hidden="1" customWidth="1"/>
    <col min="11490" max="11490" width="6.42578125" style="166" customWidth="1"/>
    <col min="11491" max="11491" width="7" style="166" bestFit="1" customWidth="1"/>
    <col min="11492" max="11704" width="6.42578125" style="166" customWidth="1"/>
    <col min="11705" max="11705" width="56.140625" style="166" customWidth="1"/>
    <col min="11706" max="11708" width="10.42578125" style="166" hidden="1" customWidth="1"/>
    <col min="11709" max="11709" width="56.140625" style="166" customWidth="1"/>
    <col min="11710" max="11713" width="13.7109375" style="166" customWidth="1"/>
    <col min="11714" max="11714" width="5.140625" style="166" customWidth="1"/>
    <col min="11715" max="11715" width="3.42578125" style="166" customWidth="1"/>
    <col min="11716" max="11720" width="12.42578125" style="166" bestFit="1" customWidth="1"/>
    <col min="11721" max="11721" width="16" style="166" bestFit="1" customWidth="1"/>
    <col min="11722" max="11745" width="10.42578125" style="166" hidden="1" customWidth="1"/>
    <col min="11746" max="11746" width="6.42578125" style="166" customWidth="1"/>
    <col min="11747" max="11747" width="7" style="166" bestFit="1" customWidth="1"/>
    <col min="11748" max="11960" width="6.42578125" style="166" customWidth="1"/>
    <col min="11961" max="11961" width="56.140625" style="166" customWidth="1"/>
    <col min="11962" max="11964" width="10.42578125" style="166" hidden="1" customWidth="1"/>
    <col min="11965" max="11965" width="56.140625" style="166" customWidth="1"/>
    <col min="11966" max="11969" width="13.7109375" style="166" customWidth="1"/>
    <col min="11970" max="11970" width="5.140625" style="166" customWidth="1"/>
    <col min="11971" max="11971" width="3.42578125" style="166" customWidth="1"/>
    <col min="11972" max="11976" width="12.42578125" style="166" bestFit="1" customWidth="1"/>
    <col min="11977" max="11977" width="16" style="166" bestFit="1" customWidth="1"/>
    <col min="11978" max="12001" width="10.42578125" style="166" hidden="1" customWidth="1"/>
    <col min="12002" max="12002" width="6.42578125" style="166" customWidth="1"/>
    <col min="12003" max="12003" width="7" style="166" bestFit="1" customWidth="1"/>
    <col min="12004" max="12216" width="6.42578125" style="166" customWidth="1"/>
    <col min="12217" max="12217" width="56.140625" style="166" customWidth="1"/>
    <col min="12218" max="12220" width="10.42578125" style="166" hidden="1" customWidth="1"/>
    <col min="12221" max="12221" width="56.140625" style="166" customWidth="1"/>
    <col min="12222" max="12225" width="13.7109375" style="166" customWidth="1"/>
    <col min="12226" max="12226" width="5.140625" style="166" customWidth="1"/>
    <col min="12227" max="12227" width="3.42578125" style="166" customWidth="1"/>
    <col min="12228" max="12232" width="12.42578125" style="166" bestFit="1" customWidth="1"/>
    <col min="12233" max="12233" width="16" style="166" bestFit="1" customWidth="1"/>
    <col min="12234" max="12257" width="10.42578125" style="166" hidden="1" customWidth="1"/>
    <col min="12258" max="12258" width="6.42578125" style="166" customWidth="1"/>
    <col min="12259" max="12259" width="7" style="166" bestFit="1" customWidth="1"/>
    <col min="12260" max="12472" width="6.42578125" style="166" customWidth="1"/>
    <col min="12473" max="12473" width="56.140625" style="166" customWidth="1"/>
    <col min="12474" max="12476" width="10.42578125" style="166" hidden="1" customWidth="1"/>
    <col min="12477" max="12477" width="56.140625" style="166" customWidth="1"/>
    <col min="12478" max="12481" width="13.7109375" style="166" customWidth="1"/>
    <col min="12482" max="12482" width="5.140625" style="166" customWidth="1"/>
    <col min="12483" max="12483" width="3.42578125" style="166" customWidth="1"/>
    <col min="12484" max="12488" width="12.42578125" style="166" bestFit="1" customWidth="1"/>
    <col min="12489" max="12489" width="16" style="166" bestFit="1" customWidth="1"/>
    <col min="12490" max="12513" width="10.42578125" style="166" hidden="1" customWidth="1"/>
    <col min="12514" max="12514" width="6.42578125" style="166" customWidth="1"/>
    <col min="12515" max="12515" width="7" style="166" bestFit="1" customWidth="1"/>
    <col min="12516" max="12728" width="6.42578125" style="166" customWidth="1"/>
    <col min="12729" max="12729" width="56.140625" style="166" customWidth="1"/>
    <col min="12730" max="12732" width="10.42578125" style="166" hidden="1" customWidth="1"/>
    <col min="12733" max="12733" width="56.140625" style="166" customWidth="1"/>
    <col min="12734" max="12737" width="13.7109375" style="166" customWidth="1"/>
    <col min="12738" max="12738" width="5.140625" style="166" customWidth="1"/>
    <col min="12739" max="12739" width="3.42578125" style="166" customWidth="1"/>
    <col min="12740" max="12744" width="12.42578125" style="166" bestFit="1" customWidth="1"/>
    <col min="12745" max="12745" width="16" style="166" bestFit="1" customWidth="1"/>
    <col min="12746" max="12769" width="10.42578125" style="166" hidden="1" customWidth="1"/>
    <col min="12770" max="12770" width="6.42578125" style="166" customWidth="1"/>
    <col min="12771" max="12771" width="7" style="166" bestFit="1" customWidth="1"/>
    <col min="12772" max="12984" width="6.42578125" style="166" customWidth="1"/>
    <col min="12985" max="12985" width="56.140625" style="166" customWidth="1"/>
    <col min="12986" max="12988" width="10.42578125" style="166" hidden="1" customWidth="1"/>
    <col min="12989" max="12989" width="56.140625" style="166" customWidth="1"/>
    <col min="12990" max="12993" width="13.7109375" style="166" customWidth="1"/>
    <col min="12994" max="12994" width="5.140625" style="166" customWidth="1"/>
    <col min="12995" max="12995" width="3.42578125" style="166" customWidth="1"/>
    <col min="12996" max="13000" width="12.42578125" style="166" bestFit="1" customWidth="1"/>
    <col min="13001" max="13001" width="16" style="166" bestFit="1" customWidth="1"/>
    <col min="13002" max="13025" width="10.42578125" style="166" hidden="1" customWidth="1"/>
    <col min="13026" max="13026" width="6.42578125" style="166" customWidth="1"/>
    <col min="13027" max="13027" width="7" style="166" bestFit="1" customWidth="1"/>
    <col min="13028" max="13240" width="6.42578125" style="166" customWidth="1"/>
    <col min="13241" max="13241" width="56.140625" style="166" customWidth="1"/>
    <col min="13242" max="13244" width="10.42578125" style="166" hidden="1" customWidth="1"/>
    <col min="13245" max="13245" width="56.140625" style="166" customWidth="1"/>
    <col min="13246" max="13249" width="13.7109375" style="166" customWidth="1"/>
    <col min="13250" max="13250" width="5.140625" style="166" customWidth="1"/>
    <col min="13251" max="13251" width="3.42578125" style="166" customWidth="1"/>
    <col min="13252" max="13256" width="12.42578125" style="166" bestFit="1" customWidth="1"/>
    <col min="13257" max="13257" width="16" style="166" bestFit="1" customWidth="1"/>
    <col min="13258" max="13281" width="10.42578125" style="166" hidden="1" customWidth="1"/>
    <col min="13282" max="13282" width="6.42578125" style="166" customWidth="1"/>
    <col min="13283" max="13283" width="7" style="166" bestFit="1" customWidth="1"/>
    <col min="13284" max="13496" width="6.42578125" style="166" customWidth="1"/>
    <col min="13497" max="13497" width="56.140625" style="166" customWidth="1"/>
    <col min="13498" max="13500" width="10.42578125" style="166" hidden="1" customWidth="1"/>
    <col min="13501" max="13501" width="56.140625" style="166" customWidth="1"/>
    <col min="13502" max="13505" width="13.7109375" style="166" customWidth="1"/>
    <col min="13506" max="13506" width="5.140625" style="166" customWidth="1"/>
    <col min="13507" max="13507" width="3.42578125" style="166" customWidth="1"/>
    <col min="13508" max="13512" width="12.42578125" style="166" bestFit="1" customWidth="1"/>
    <col min="13513" max="13513" width="16" style="166" bestFit="1" customWidth="1"/>
    <col min="13514" max="13537" width="10.42578125" style="166" hidden="1" customWidth="1"/>
    <col min="13538" max="13538" width="6.42578125" style="166" customWidth="1"/>
    <col min="13539" max="13539" width="7" style="166" bestFit="1" customWidth="1"/>
    <col min="13540" max="13752" width="6.42578125" style="166" customWidth="1"/>
    <col min="13753" max="13753" width="56.140625" style="166" customWidth="1"/>
    <col min="13754" max="13756" width="10.42578125" style="166" hidden="1" customWidth="1"/>
    <col min="13757" max="13757" width="56.140625" style="166" customWidth="1"/>
    <col min="13758" max="13761" width="13.7109375" style="166" customWidth="1"/>
    <col min="13762" max="13762" width="5.140625" style="166" customWidth="1"/>
    <col min="13763" max="13763" width="3.42578125" style="166" customWidth="1"/>
    <col min="13764" max="13768" width="12.42578125" style="166" bestFit="1" customWidth="1"/>
    <col min="13769" max="13769" width="16" style="166" bestFit="1" customWidth="1"/>
    <col min="13770" max="13793" width="10.42578125" style="166" hidden="1" customWidth="1"/>
    <col min="13794" max="13794" width="6.42578125" style="166" customWidth="1"/>
    <col min="13795" max="13795" width="7" style="166" bestFit="1" customWidth="1"/>
    <col min="13796" max="14008" width="6.42578125" style="166" customWidth="1"/>
    <col min="14009" max="14009" width="56.140625" style="166" customWidth="1"/>
    <col min="14010" max="14012" width="10.42578125" style="166" hidden="1" customWidth="1"/>
    <col min="14013" max="14013" width="56.140625" style="166" customWidth="1"/>
    <col min="14014" max="14017" width="13.7109375" style="166" customWidth="1"/>
    <col min="14018" max="14018" width="5.140625" style="166" customWidth="1"/>
    <col min="14019" max="14019" width="3.42578125" style="166" customWidth="1"/>
    <col min="14020" max="14024" width="12.42578125" style="166" bestFit="1" customWidth="1"/>
    <col min="14025" max="14025" width="16" style="166" bestFit="1" customWidth="1"/>
    <col min="14026" max="14049" width="10.42578125" style="166" hidden="1" customWidth="1"/>
    <col min="14050" max="14050" width="6.42578125" style="166" customWidth="1"/>
    <col min="14051" max="14051" width="7" style="166" bestFit="1" customWidth="1"/>
    <col min="14052" max="14264" width="6.42578125" style="166" customWidth="1"/>
    <col min="14265" max="14265" width="56.140625" style="166" customWidth="1"/>
    <col min="14266" max="14268" width="10.42578125" style="166" hidden="1" customWidth="1"/>
    <col min="14269" max="14269" width="56.140625" style="166" customWidth="1"/>
    <col min="14270" max="14273" width="13.7109375" style="166" customWidth="1"/>
    <col min="14274" max="14274" width="5.140625" style="166" customWidth="1"/>
    <col min="14275" max="14275" width="3.42578125" style="166" customWidth="1"/>
    <col min="14276" max="14280" width="12.42578125" style="166" bestFit="1" customWidth="1"/>
    <col min="14281" max="14281" width="16" style="166" bestFit="1" customWidth="1"/>
    <col min="14282" max="14305" width="10.42578125" style="166" hidden="1" customWidth="1"/>
    <col min="14306" max="14306" width="6.42578125" style="166" customWidth="1"/>
    <col min="14307" max="14307" width="7" style="166" bestFit="1" customWidth="1"/>
    <col min="14308" max="14520" width="6.42578125" style="166" customWidth="1"/>
    <col min="14521" max="14521" width="56.140625" style="166" customWidth="1"/>
    <col min="14522" max="14524" width="10.42578125" style="166" hidden="1" customWidth="1"/>
    <col min="14525" max="14525" width="56.140625" style="166" customWidth="1"/>
    <col min="14526" max="14529" width="13.7109375" style="166" customWidth="1"/>
    <col min="14530" max="14530" width="5.140625" style="166" customWidth="1"/>
    <col min="14531" max="14531" width="3.42578125" style="166" customWidth="1"/>
    <col min="14532" max="14536" width="12.42578125" style="166" bestFit="1" customWidth="1"/>
    <col min="14537" max="14537" width="16" style="166" bestFit="1" customWidth="1"/>
    <col min="14538" max="14561" width="10.42578125" style="166" hidden="1" customWidth="1"/>
    <col min="14562" max="14562" width="6.42578125" style="166" customWidth="1"/>
    <col min="14563" max="14563" width="7" style="166" bestFit="1" customWidth="1"/>
    <col min="14564" max="14776" width="6.42578125" style="166" customWidth="1"/>
    <col min="14777" max="14777" width="56.140625" style="166" customWidth="1"/>
    <col min="14778" max="14780" width="10.42578125" style="166" hidden="1" customWidth="1"/>
    <col min="14781" max="14781" width="56.140625" style="166" customWidth="1"/>
    <col min="14782" max="14785" width="13.7109375" style="166" customWidth="1"/>
    <col min="14786" max="14786" width="5.140625" style="166" customWidth="1"/>
    <col min="14787" max="14787" width="3.42578125" style="166" customWidth="1"/>
    <col min="14788" max="14792" width="12.42578125" style="166" bestFit="1" customWidth="1"/>
    <col min="14793" max="14793" width="16" style="166" bestFit="1" customWidth="1"/>
    <col min="14794" max="14817" width="10.42578125" style="166" hidden="1" customWidth="1"/>
    <col min="14818" max="14818" width="6.42578125" style="166" customWidth="1"/>
    <col min="14819" max="14819" width="7" style="166" bestFit="1" customWidth="1"/>
    <col min="14820" max="15032" width="6.42578125" style="166" customWidth="1"/>
    <col min="15033" max="15033" width="56.140625" style="166" customWidth="1"/>
    <col min="15034" max="15036" width="10.42578125" style="166" hidden="1" customWidth="1"/>
    <col min="15037" max="15037" width="56.140625" style="166" customWidth="1"/>
    <col min="15038" max="15041" width="13.7109375" style="166" customWidth="1"/>
    <col min="15042" max="15042" width="5.140625" style="166" customWidth="1"/>
    <col min="15043" max="15043" width="3.42578125" style="166" customWidth="1"/>
    <col min="15044" max="15048" width="12.42578125" style="166" bestFit="1" customWidth="1"/>
    <col min="15049" max="15049" width="16" style="166" bestFit="1" customWidth="1"/>
    <col min="15050" max="15073" width="10.42578125" style="166" hidden="1" customWidth="1"/>
    <col min="15074" max="15074" width="6.42578125" style="166" customWidth="1"/>
    <col min="15075" max="15075" width="7" style="166" bestFit="1" customWidth="1"/>
    <col min="15076" max="15288" width="6.42578125" style="166" customWidth="1"/>
    <col min="15289" max="15289" width="56.140625" style="166" customWidth="1"/>
    <col min="15290" max="15292" width="10.42578125" style="166" hidden="1" customWidth="1"/>
    <col min="15293" max="15293" width="56.140625" style="166" customWidth="1"/>
    <col min="15294" max="15297" width="13.7109375" style="166" customWidth="1"/>
    <col min="15298" max="15298" width="5.140625" style="166" customWidth="1"/>
    <col min="15299" max="15299" width="3.42578125" style="166" customWidth="1"/>
    <col min="15300" max="15304" width="12.42578125" style="166" bestFit="1" customWidth="1"/>
    <col min="15305" max="15305" width="16" style="166" bestFit="1" customWidth="1"/>
    <col min="15306" max="15329" width="10.42578125" style="166" hidden="1" customWidth="1"/>
    <col min="15330" max="15330" width="6.42578125" style="166" customWidth="1"/>
    <col min="15331" max="15331" width="7" style="166" bestFit="1" customWidth="1"/>
    <col min="15332" max="15544" width="6.42578125" style="166" customWidth="1"/>
    <col min="15545" max="15545" width="56.140625" style="166" customWidth="1"/>
    <col min="15546" max="15548" width="10.42578125" style="166" hidden="1" customWidth="1"/>
    <col min="15549" max="15549" width="56.140625" style="166" customWidth="1"/>
    <col min="15550" max="15553" width="13.7109375" style="166" customWidth="1"/>
    <col min="15554" max="15554" width="5.140625" style="166" customWidth="1"/>
    <col min="15555" max="15555" width="3.42578125" style="166" customWidth="1"/>
    <col min="15556" max="15560" width="12.42578125" style="166" bestFit="1" customWidth="1"/>
    <col min="15561" max="15561" width="16" style="166" bestFit="1" customWidth="1"/>
    <col min="15562" max="15585" width="10.42578125" style="166" hidden="1" customWidth="1"/>
    <col min="15586" max="15586" width="6.42578125" style="166" customWidth="1"/>
    <col min="15587" max="15587" width="7" style="166" bestFit="1" customWidth="1"/>
    <col min="15588" max="15800" width="6.42578125" style="166" customWidth="1"/>
    <col min="15801" max="15801" width="56.140625" style="166" customWidth="1"/>
    <col min="15802" max="15804" width="10.42578125" style="166" hidden="1" customWidth="1"/>
    <col min="15805" max="15805" width="56.140625" style="166" customWidth="1"/>
    <col min="15806" max="15809" width="13.7109375" style="166" customWidth="1"/>
    <col min="15810" max="15810" width="5.140625" style="166" customWidth="1"/>
    <col min="15811" max="15811" width="3.42578125" style="166" customWidth="1"/>
    <col min="15812" max="15816" width="12.42578125" style="166" bestFit="1" customWidth="1"/>
    <col min="15817" max="15817" width="16" style="166" bestFit="1" customWidth="1"/>
    <col min="15818" max="15841" width="10.42578125" style="166" hidden="1" customWidth="1"/>
    <col min="15842" max="15842" width="6.42578125" style="166" customWidth="1"/>
    <col min="15843" max="15843" width="7" style="166" bestFit="1" customWidth="1"/>
    <col min="15844" max="16056" width="6.42578125" style="166" customWidth="1"/>
    <col min="16057" max="16057" width="56.140625" style="166" customWidth="1"/>
    <col min="16058" max="16060" width="10.42578125" style="166" hidden="1" customWidth="1"/>
    <col min="16061" max="16061" width="56.140625" style="166" customWidth="1"/>
    <col min="16062" max="16065" width="13.7109375" style="166" customWidth="1"/>
    <col min="16066" max="16066" width="5.140625" style="166" customWidth="1"/>
    <col min="16067" max="16067" width="3.42578125" style="166" customWidth="1"/>
    <col min="16068" max="16072" width="12.42578125" style="166" bestFit="1" customWidth="1"/>
    <col min="16073" max="16073" width="16" style="166" bestFit="1" customWidth="1"/>
    <col min="16074" max="16097" width="10.42578125" style="166" hidden="1" customWidth="1"/>
    <col min="16098" max="16098" width="6.42578125" style="166" customWidth="1"/>
    <col min="16099" max="16099" width="7" style="166" bestFit="1" customWidth="1"/>
    <col min="16100" max="16312" width="6.42578125" style="166" customWidth="1"/>
    <col min="16313" max="16313" width="56.140625" style="166" customWidth="1"/>
    <col min="16314" max="16315" width="0" style="166" hidden="1" customWidth="1"/>
    <col min="16316" max="16384" width="10.42578125" style="166" hidden="1" customWidth="1"/>
  </cols>
  <sheetData>
    <row r="1" spans="1:24" s="120" customFormat="1" ht="24.95" customHeight="1" x14ac:dyDescent="0.3">
      <c r="A1" s="119" t="s">
        <v>186</v>
      </c>
      <c r="B1" s="119"/>
      <c r="C1" s="119"/>
      <c r="D1" s="119"/>
      <c r="E1" s="119"/>
      <c r="F1" s="119"/>
      <c r="G1" s="119"/>
      <c r="H1" s="119"/>
      <c r="I1" s="119"/>
      <c r="J1" s="119"/>
      <c r="K1" s="119"/>
      <c r="L1" s="119"/>
      <c r="M1" s="119"/>
      <c r="N1" s="119"/>
      <c r="O1" s="119"/>
      <c r="P1" s="119"/>
      <c r="Q1" s="119"/>
      <c r="R1" s="119"/>
      <c r="S1" s="119"/>
      <c r="T1" s="119"/>
      <c r="U1" s="119"/>
      <c r="V1" s="119"/>
      <c r="W1" s="119"/>
      <c r="X1" s="119"/>
    </row>
    <row r="2" spans="1:24" s="122" customFormat="1" ht="13.5" customHeight="1" thickBot="1" x14ac:dyDescent="0.3">
      <c r="A2" s="121"/>
      <c r="B2" s="121"/>
      <c r="C2" s="121"/>
      <c r="D2" s="121"/>
      <c r="E2" s="121"/>
      <c r="F2" s="121"/>
      <c r="G2" s="121"/>
      <c r="X2" s="123" t="s">
        <v>8</v>
      </c>
    </row>
    <row r="3" spans="1:24" s="125" customFormat="1" ht="16.5" customHeight="1" x14ac:dyDescent="0.3">
      <c r="A3" s="124"/>
      <c r="B3" s="3442">
        <v>42430</v>
      </c>
      <c r="C3" s="3444">
        <v>42522</v>
      </c>
      <c r="D3" s="3446">
        <v>42614</v>
      </c>
      <c r="E3" s="3440">
        <v>42705</v>
      </c>
      <c r="F3" s="3440">
        <v>42795</v>
      </c>
      <c r="G3" s="3440">
        <v>42887</v>
      </c>
      <c r="H3" s="3440">
        <v>42979</v>
      </c>
      <c r="I3" s="3440">
        <v>43070</v>
      </c>
      <c r="J3" s="3440">
        <v>43160</v>
      </c>
      <c r="K3" s="3448">
        <v>43252</v>
      </c>
      <c r="L3" s="3448">
        <v>43344</v>
      </c>
      <c r="M3" s="3448">
        <v>43435</v>
      </c>
      <c r="N3" s="3448">
        <v>43525</v>
      </c>
      <c r="O3" s="3448">
        <v>43617</v>
      </c>
      <c r="P3" s="3448">
        <v>43709</v>
      </c>
      <c r="Q3" s="3448">
        <v>43800</v>
      </c>
      <c r="R3" s="3448">
        <v>43891</v>
      </c>
      <c r="S3" s="3448">
        <v>43983</v>
      </c>
      <c r="T3" s="3448">
        <v>44075</v>
      </c>
      <c r="U3" s="3450">
        <v>44166</v>
      </c>
      <c r="V3" s="3448">
        <v>44256</v>
      </c>
      <c r="W3" s="3448">
        <v>44348</v>
      </c>
      <c r="X3" s="3448">
        <v>44440</v>
      </c>
    </row>
    <row r="4" spans="1:24" s="125" customFormat="1" ht="6.75" customHeight="1" thickBot="1" x14ac:dyDescent="0.35">
      <c r="A4" s="126"/>
      <c r="B4" s="3443"/>
      <c r="C4" s="3445"/>
      <c r="D4" s="3447"/>
      <c r="E4" s="3441"/>
      <c r="F4" s="3441"/>
      <c r="G4" s="3441"/>
      <c r="H4" s="3441"/>
      <c r="I4" s="3441"/>
      <c r="J4" s="3441"/>
      <c r="K4" s="3449"/>
      <c r="L4" s="3449"/>
      <c r="M4" s="3449"/>
      <c r="N4" s="3449"/>
      <c r="O4" s="3449"/>
      <c r="P4" s="3449"/>
      <c r="Q4" s="3449"/>
      <c r="R4" s="3449"/>
      <c r="S4" s="3449"/>
      <c r="T4" s="3449"/>
      <c r="U4" s="3451"/>
      <c r="V4" s="3449"/>
      <c r="W4" s="3449"/>
      <c r="X4" s="3449"/>
    </row>
    <row r="5" spans="1:24" s="125" customFormat="1" ht="18" thickTop="1" x14ac:dyDescent="0.3">
      <c r="A5" s="127" t="s">
        <v>187</v>
      </c>
      <c r="B5" s="128">
        <v>23781</v>
      </c>
      <c r="C5" s="129">
        <v>22982</v>
      </c>
      <c r="D5" s="130">
        <v>22488</v>
      </c>
      <c r="E5" s="130">
        <v>23907</v>
      </c>
      <c r="F5" s="130">
        <v>24932</v>
      </c>
      <c r="G5" s="130">
        <v>25792</v>
      </c>
      <c r="H5" s="130">
        <v>25793</v>
      </c>
      <c r="I5" s="130">
        <v>25273</v>
      </c>
      <c r="J5" s="130">
        <v>25060</v>
      </c>
      <c r="K5" s="130">
        <v>25856</v>
      </c>
      <c r="L5" s="130">
        <v>27938</v>
      </c>
      <c r="M5" s="130">
        <v>26283</v>
      </c>
      <c r="N5" s="130">
        <v>29088</v>
      </c>
      <c r="O5" s="130">
        <v>31590</v>
      </c>
      <c r="P5" s="130">
        <v>28161</v>
      </c>
      <c r="Q5" s="130">
        <v>27271</v>
      </c>
      <c r="R5" s="130">
        <v>30168</v>
      </c>
      <c r="S5" s="130">
        <v>46363</v>
      </c>
      <c r="T5" s="130">
        <v>34145</v>
      </c>
      <c r="U5" s="131">
        <v>24792</v>
      </c>
      <c r="V5" s="130">
        <v>28932</v>
      </c>
      <c r="W5" s="130">
        <v>38163</v>
      </c>
      <c r="X5" s="130">
        <v>37925</v>
      </c>
    </row>
    <row r="6" spans="1:24" s="125" customFormat="1" ht="17.25" x14ac:dyDescent="0.3">
      <c r="A6" s="127" t="s">
        <v>188</v>
      </c>
      <c r="B6" s="128">
        <v>49704</v>
      </c>
      <c r="C6" s="129">
        <v>49124</v>
      </c>
      <c r="D6" s="130">
        <v>48879</v>
      </c>
      <c r="E6" s="130">
        <v>52769</v>
      </c>
      <c r="F6" s="130">
        <v>51549</v>
      </c>
      <c r="G6" s="130">
        <v>51920</v>
      </c>
      <c r="H6" s="130">
        <v>50600</v>
      </c>
      <c r="I6" s="130">
        <v>49899</v>
      </c>
      <c r="J6" s="130">
        <v>54899</v>
      </c>
      <c r="K6" s="130">
        <v>54393</v>
      </c>
      <c r="L6" s="130">
        <v>55362</v>
      </c>
      <c r="M6" s="130">
        <v>56791</v>
      </c>
      <c r="N6" s="130">
        <v>57691</v>
      </c>
      <c r="O6" s="130">
        <v>56106</v>
      </c>
      <c r="P6" s="130">
        <v>59106</v>
      </c>
      <c r="Q6" s="130">
        <v>59801</v>
      </c>
      <c r="R6" s="130">
        <v>55978</v>
      </c>
      <c r="S6" s="130">
        <v>63178</v>
      </c>
      <c r="T6" s="130">
        <v>52559</v>
      </c>
      <c r="U6" s="131">
        <v>51355</v>
      </c>
      <c r="V6" s="130">
        <v>50652</v>
      </c>
      <c r="W6" s="130">
        <v>57159</v>
      </c>
      <c r="X6" s="130">
        <v>59085</v>
      </c>
    </row>
    <row r="7" spans="1:24" s="125" customFormat="1" ht="17.25" x14ac:dyDescent="0.3">
      <c r="A7" s="127" t="s">
        <v>189</v>
      </c>
      <c r="B7" s="128">
        <v>105998</v>
      </c>
      <c r="C7" s="129">
        <v>112886</v>
      </c>
      <c r="D7" s="130">
        <v>115535</v>
      </c>
      <c r="E7" s="130">
        <v>119432</v>
      </c>
      <c r="F7" s="130">
        <v>125601</v>
      </c>
      <c r="G7" s="130">
        <v>127054</v>
      </c>
      <c r="H7" s="130">
        <v>134390</v>
      </c>
      <c r="I7" s="130">
        <v>137746</v>
      </c>
      <c r="J7" s="130">
        <v>138318</v>
      </c>
      <c r="K7" s="130">
        <v>144640</v>
      </c>
      <c r="L7" s="130">
        <v>150525</v>
      </c>
      <c r="M7" s="130">
        <v>153194</v>
      </c>
      <c r="N7" s="130">
        <v>158688</v>
      </c>
      <c r="O7" s="130">
        <v>160688</v>
      </c>
      <c r="P7" s="130">
        <v>169114</v>
      </c>
      <c r="Q7" s="130">
        <v>171058</v>
      </c>
      <c r="R7" s="130">
        <v>177370</v>
      </c>
      <c r="S7" s="130">
        <v>195196</v>
      </c>
      <c r="T7" s="130">
        <v>187960</v>
      </c>
      <c r="U7" s="131">
        <v>189638</v>
      </c>
      <c r="V7" s="130">
        <v>196549</v>
      </c>
      <c r="W7" s="130">
        <v>212106</v>
      </c>
      <c r="X7" s="130">
        <v>219429</v>
      </c>
    </row>
    <row r="8" spans="1:24" s="125" customFormat="1" ht="16.5" x14ac:dyDescent="0.3">
      <c r="A8" s="127" t="s">
        <v>190</v>
      </c>
      <c r="B8" s="128">
        <v>10408</v>
      </c>
      <c r="C8" s="129">
        <v>12806</v>
      </c>
      <c r="D8" s="130">
        <v>14797</v>
      </c>
      <c r="E8" s="130">
        <v>10172</v>
      </c>
      <c r="F8" s="130">
        <v>15947</v>
      </c>
      <c r="G8" s="130">
        <v>14436</v>
      </c>
      <c r="H8" s="130">
        <v>6366</v>
      </c>
      <c r="I8" s="130">
        <v>3727</v>
      </c>
      <c r="J8" s="130">
        <v>1021</v>
      </c>
      <c r="K8" s="130">
        <v>894</v>
      </c>
      <c r="L8" s="130">
        <v>894</v>
      </c>
      <c r="M8" s="130">
        <v>894</v>
      </c>
      <c r="N8" s="130">
        <v>893</v>
      </c>
      <c r="O8" s="130">
        <v>893</v>
      </c>
      <c r="P8" s="130">
        <v>269</v>
      </c>
      <c r="Q8" s="130">
        <v>114</v>
      </c>
      <c r="R8" s="132" t="s">
        <v>191</v>
      </c>
      <c r="S8" s="132" t="s">
        <v>191</v>
      </c>
      <c r="T8" s="132" t="s">
        <v>191</v>
      </c>
      <c r="U8" s="133" t="s">
        <v>191</v>
      </c>
      <c r="V8" s="132" t="s">
        <v>191</v>
      </c>
      <c r="W8" s="132" t="s">
        <v>191</v>
      </c>
      <c r="X8" s="132" t="s">
        <v>191</v>
      </c>
    </row>
    <row r="9" spans="1:24" s="125" customFormat="1" ht="33" x14ac:dyDescent="0.3">
      <c r="A9" s="134" t="s">
        <v>192</v>
      </c>
      <c r="B9" s="128">
        <v>-946.1</v>
      </c>
      <c r="C9" s="129">
        <v>-978.7</v>
      </c>
      <c r="D9" s="130">
        <v>-1079.4000000000001</v>
      </c>
      <c r="E9" s="130">
        <v>-1082.8</v>
      </c>
      <c r="F9" s="130">
        <v>-1028.7</v>
      </c>
      <c r="G9" s="130">
        <v>-2072.85</v>
      </c>
      <c r="H9" s="130">
        <v>-1574.6</v>
      </c>
      <c r="I9" s="130">
        <v>-1309</v>
      </c>
      <c r="J9" s="130">
        <v>-1711.35</v>
      </c>
      <c r="K9" s="130">
        <v>-2063.85</v>
      </c>
      <c r="L9" s="130">
        <v>-2232.6</v>
      </c>
      <c r="M9" s="130">
        <v>-2904.4</v>
      </c>
      <c r="N9" s="130">
        <v>-4540.25</v>
      </c>
      <c r="O9" s="130">
        <v>-4544</v>
      </c>
      <c r="P9" s="130">
        <v>-6405</v>
      </c>
      <c r="Q9" s="130">
        <v>-5382</v>
      </c>
      <c r="R9" s="130">
        <v>-4995</v>
      </c>
      <c r="S9" s="130">
        <v>-5382</v>
      </c>
      <c r="T9" s="130">
        <v>-6742</v>
      </c>
      <c r="U9" s="131">
        <v>-6978</v>
      </c>
      <c r="V9" s="130">
        <v>-7960.45</v>
      </c>
      <c r="W9" s="130">
        <v>-12818</v>
      </c>
      <c r="X9" s="130">
        <v>-16353</v>
      </c>
    </row>
    <row r="10" spans="1:24" s="125" customFormat="1" ht="16.5" x14ac:dyDescent="0.3">
      <c r="A10" s="127" t="s">
        <v>193</v>
      </c>
      <c r="B10" s="128">
        <v>188944.9</v>
      </c>
      <c r="C10" s="129">
        <v>196819.3</v>
      </c>
      <c r="D10" s="130">
        <v>200619.6</v>
      </c>
      <c r="E10" s="130">
        <v>205197.2</v>
      </c>
      <c r="F10" s="130">
        <v>217000.3</v>
      </c>
      <c r="G10" s="130">
        <v>217129.15</v>
      </c>
      <c r="H10" s="130">
        <v>215574.39999999999</v>
      </c>
      <c r="I10" s="130">
        <v>215336</v>
      </c>
      <c r="J10" s="130">
        <v>217586.65</v>
      </c>
      <c r="K10" s="130">
        <v>223719.15</v>
      </c>
      <c r="L10" s="130">
        <v>232486.39999999999</v>
      </c>
      <c r="M10" s="130">
        <v>234257.6</v>
      </c>
      <c r="N10" s="130">
        <v>241819.75</v>
      </c>
      <c r="O10" s="130">
        <v>244733</v>
      </c>
      <c r="P10" s="130">
        <v>250245</v>
      </c>
      <c r="Q10" s="130">
        <v>252862</v>
      </c>
      <c r="R10" s="130">
        <v>258521</v>
      </c>
      <c r="S10" s="130">
        <v>299355</v>
      </c>
      <c r="T10" s="130">
        <v>267922</v>
      </c>
      <c r="U10" s="131">
        <v>258807</v>
      </c>
      <c r="V10" s="130">
        <v>268172.55</v>
      </c>
      <c r="W10" s="130">
        <v>294610</v>
      </c>
      <c r="X10" s="130">
        <v>300086</v>
      </c>
    </row>
    <row r="11" spans="1:24" s="125" customFormat="1" ht="15.75" x14ac:dyDescent="0.3">
      <c r="A11" s="135" t="s">
        <v>194</v>
      </c>
      <c r="B11" s="136">
        <f t="shared" ref="B11:I11" si="0">-(B10/B33)*100</f>
        <v>-45.429494022716561</v>
      </c>
      <c r="C11" s="137">
        <f t="shared" si="0"/>
        <v>-46.630473153384521</v>
      </c>
      <c r="D11" s="138">
        <f t="shared" si="0"/>
        <v>-46.880091227315852</v>
      </c>
      <c r="E11" s="138">
        <f t="shared" si="0"/>
        <v>-47.197267489333321</v>
      </c>
      <c r="F11" s="138">
        <f t="shared" si="0"/>
        <v>-49.332040547698561</v>
      </c>
      <c r="G11" s="138">
        <f t="shared" si="0"/>
        <v>-48.63993360229928</v>
      </c>
      <c r="H11" s="138">
        <f t="shared" si="0"/>
        <v>-47.784474408109254</v>
      </c>
      <c r="I11" s="138">
        <f t="shared" si="0"/>
        <v>-47.098759626510002</v>
      </c>
      <c r="J11" s="138">
        <v>-47.3</v>
      </c>
      <c r="K11" s="138">
        <v>-47.9</v>
      </c>
      <c r="L11" s="138">
        <v>-49</v>
      </c>
      <c r="M11" s="138">
        <f t="shared" ref="M11:S11" si="1">-(M10/M33)*100</f>
        <v>-48.579895522914249</v>
      </c>
      <c r="N11" s="138">
        <f t="shared" si="1"/>
        <v>-49.684259512279311</v>
      </c>
      <c r="O11" s="139">
        <f t="shared" si="1"/>
        <v>-49.836175736903733</v>
      </c>
      <c r="P11" s="139">
        <f t="shared" si="1"/>
        <v>-50.467781652149533</v>
      </c>
      <c r="Q11" s="139">
        <f t="shared" si="1"/>
        <v>-50.740146925736482</v>
      </c>
      <c r="R11" s="139">
        <f t="shared" si="1"/>
        <v>-51.922794966810272</v>
      </c>
      <c r="S11" s="139">
        <f t="shared" si="1"/>
        <v>-65.417201147704702</v>
      </c>
      <c r="T11" s="139">
        <f>-(T10/T33)*100</f>
        <v>-60.608706667993808</v>
      </c>
      <c r="U11" s="139">
        <f>-(U10/U33)*100</f>
        <v>-60.230816491812746</v>
      </c>
      <c r="V11" s="139">
        <f>-(V10/V33)*100</f>
        <v>-63.943477431507667</v>
      </c>
      <c r="W11" s="139">
        <f>-(W10/W33)*100</f>
        <v>-67.625697811076833</v>
      </c>
      <c r="X11" s="139">
        <f>-(X10/X33)*100</f>
        <v>-67.387960324357593</v>
      </c>
    </row>
    <row r="12" spans="1:24" s="125" customFormat="1" ht="16.5" x14ac:dyDescent="0.3">
      <c r="A12" s="127" t="s">
        <v>195</v>
      </c>
      <c r="B12" s="128">
        <v>54023.883423671003</v>
      </c>
      <c r="C12" s="129">
        <v>53463.646230258397</v>
      </c>
      <c r="D12" s="130">
        <v>53104</v>
      </c>
      <c r="E12" s="130">
        <v>51637</v>
      </c>
      <c r="F12" s="130">
        <v>46103</v>
      </c>
      <c r="G12" s="130">
        <v>46231</v>
      </c>
      <c r="H12" s="130">
        <v>45015.199999999997</v>
      </c>
      <c r="I12" s="130">
        <v>45128</v>
      </c>
      <c r="J12" s="130">
        <v>44543.700000000004</v>
      </c>
      <c r="K12" s="130">
        <v>44538</v>
      </c>
      <c r="L12" s="130">
        <v>42078.000000000007</v>
      </c>
      <c r="M12" s="130">
        <v>41413.950000000004</v>
      </c>
      <c r="N12" s="130">
        <v>40255.600000000006</v>
      </c>
      <c r="O12" s="130">
        <v>40257.500000000007</v>
      </c>
      <c r="P12" s="130">
        <v>39196</v>
      </c>
      <c r="Q12" s="130">
        <v>39592.250000000007</v>
      </c>
      <c r="R12" s="130">
        <v>33621.800000000003</v>
      </c>
      <c r="S12" s="130">
        <v>43688.2</v>
      </c>
      <c r="T12" s="130">
        <v>67905.649999999994</v>
      </c>
      <c r="U12" s="131">
        <v>68736</v>
      </c>
      <c r="V12" s="130">
        <v>83258.150000000009</v>
      </c>
      <c r="W12" s="130">
        <v>85106.049999999988</v>
      </c>
      <c r="X12" s="130">
        <v>79617.100000000006</v>
      </c>
    </row>
    <row r="13" spans="1:24" s="125" customFormat="1" ht="15.75" x14ac:dyDescent="0.3">
      <c r="A13" s="135" t="s">
        <v>194</v>
      </c>
      <c r="B13" s="136">
        <f t="shared" ref="B13:I13" si="2">-(B12/B33)*100</f>
        <v>-12.989383090412062</v>
      </c>
      <c r="C13" s="137">
        <f t="shared" si="2"/>
        <v>-12.666619179227403</v>
      </c>
      <c r="D13" s="138">
        <f t="shared" si="2"/>
        <v>-12.409158250417113</v>
      </c>
      <c r="E13" s="138">
        <f t="shared" si="2"/>
        <v>-11.876991018136234</v>
      </c>
      <c r="F13" s="138">
        <f t="shared" si="2"/>
        <v>-10.480884429056305</v>
      </c>
      <c r="G13" s="138">
        <f t="shared" si="2"/>
        <v>-10.35638361025177</v>
      </c>
      <c r="H13" s="138">
        <f t="shared" si="2"/>
        <v>-9.9781220422087209</v>
      </c>
      <c r="I13" s="138">
        <f t="shared" si="2"/>
        <v>-9.8704945964685109</v>
      </c>
      <c r="J13" s="138">
        <v>-9.6</v>
      </c>
      <c r="K13" s="138">
        <v>-9.5</v>
      </c>
      <c r="L13" s="138">
        <v>-8.8000000000000007</v>
      </c>
      <c r="M13" s="138">
        <v>-8.6</v>
      </c>
      <c r="N13" s="138">
        <f t="shared" ref="N13:X13" si="3">-(N12/N33)*100</f>
        <v>-8.2709111940712514</v>
      </c>
      <c r="O13" s="139">
        <f t="shared" si="3"/>
        <v>-8.1978312884997209</v>
      </c>
      <c r="P13" s="139">
        <f t="shared" si="3"/>
        <v>-7.9047939804497718</v>
      </c>
      <c r="Q13" s="139">
        <f t="shared" si="3"/>
        <v>-7.944715228545574</v>
      </c>
      <c r="R13" s="139">
        <f t="shared" si="3"/>
        <v>-6.7527892427118177</v>
      </c>
      <c r="S13" s="139">
        <f t="shared" si="3"/>
        <v>-9.5470587335476349</v>
      </c>
      <c r="T13" s="139">
        <f t="shared" si="3"/>
        <v>-15.361461999945705</v>
      </c>
      <c r="U13" s="140">
        <f t="shared" si="3"/>
        <v>-15.996574290421977</v>
      </c>
      <c r="V13" s="140">
        <f t="shared" si="3"/>
        <v>-19.852202007677818</v>
      </c>
      <c r="W13" s="140">
        <f t="shared" si="3"/>
        <v>-19.535508024827379</v>
      </c>
      <c r="X13" s="140">
        <f t="shared" si="3"/>
        <v>-17.878987943257634</v>
      </c>
    </row>
    <row r="14" spans="1:24" s="125" customFormat="1" ht="16.5" x14ac:dyDescent="0.3">
      <c r="A14" s="127" t="s">
        <v>196</v>
      </c>
      <c r="B14" s="128">
        <v>24</v>
      </c>
      <c r="C14" s="129">
        <v>24</v>
      </c>
      <c r="D14" s="130">
        <v>24</v>
      </c>
      <c r="E14" s="130">
        <v>24</v>
      </c>
      <c r="F14" s="130">
        <v>24</v>
      </c>
      <c r="G14" s="130">
        <v>24</v>
      </c>
      <c r="H14" s="130">
        <v>24</v>
      </c>
      <c r="I14" s="130">
        <v>24</v>
      </c>
      <c r="J14" s="130">
        <v>24</v>
      </c>
      <c r="K14" s="130">
        <v>24</v>
      </c>
      <c r="L14" s="130">
        <v>24</v>
      </c>
      <c r="M14" s="130">
        <v>24</v>
      </c>
      <c r="N14" s="130">
        <v>24</v>
      </c>
      <c r="O14" s="130">
        <v>24</v>
      </c>
      <c r="P14" s="130">
        <v>24</v>
      </c>
      <c r="Q14" s="130">
        <v>24</v>
      </c>
      <c r="R14" s="130">
        <v>24</v>
      </c>
      <c r="S14" s="130">
        <v>191</v>
      </c>
      <c r="T14" s="130">
        <v>140</v>
      </c>
      <c r="U14" s="141">
        <v>139</v>
      </c>
      <c r="V14" s="142">
        <v>137</v>
      </c>
      <c r="W14" s="142">
        <v>136</v>
      </c>
      <c r="X14" s="142">
        <v>135</v>
      </c>
    </row>
    <row r="15" spans="1:24" s="125" customFormat="1" ht="16.5" x14ac:dyDescent="0.3">
      <c r="A15" s="127" t="s">
        <v>197</v>
      </c>
      <c r="B15" s="128">
        <v>126</v>
      </c>
      <c r="C15" s="129">
        <v>115</v>
      </c>
      <c r="D15" s="130">
        <v>115</v>
      </c>
      <c r="E15" s="130">
        <v>102</v>
      </c>
      <c r="F15" s="130">
        <v>101</v>
      </c>
      <c r="G15" s="130">
        <v>90</v>
      </c>
      <c r="H15" s="130">
        <v>90</v>
      </c>
      <c r="I15" s="130">
        <v>78</v>
      </c>
      <c r="J15" s="130">
        <v>79</v>
      </c>
      <c r="K15" s="130">
        <v>68</v>
      </c>
      <c r="L15" s="130">
        <v>67</v>
      </c>
      <c r="M15" s="130">
        <v>67</v>
      </c>
      <c r="N15" s="130">
        <v>56</v>
      </c>
      <c r="O15" s="130">
        <v>46</v>
      </c>
      <c r="P15" s="130">
        <v>46</v>
      </c>
      <c r="Q15" s="130">
        <v>47</v>
      </c>
      <c r="R15" s="130">
        <v>37</v>
      </c>
      <c r="S15" s="130">
        <v>26</v>
      </c>
      <c r="T15" s="130">
        <v>26</v>
      </c>
      <c r="U15" s="141">
        <v>26</v>
      </c>
      <c r="V15" s="142">
        <v>13</v>
      </c>
      <c r="W15" s="143" t="s">
        <v>191</v>
      </c>
      <c r="X15" s="143" t="s">
        <v>191</v>
      </c>
    </row>
    <row r="16" spans="1:24" s="125" customFormat="1" ht="16.5" x14ac:dyDescent="0.3">
      <c r="A16" s="127" t="s">
        <v>198</v>
      </c>
      <c r="B16" s="128">
        <v>0</v>
      </c>
      <c r="C16" s="129">
        <v>0</v>
      </c>
      <c r="D16" s="130">
        <v>0</v>
      </c>
      <c r="E16" s="130">
        <v>0</v>
      </c>
      <c r="F16" s="130">
        <v>0</v>
      </c>
      <c r="G16" s="130">
        <v>0</v>
      </c>
      <c r="H16" s="130">
        <v>0</v>
      </c>
      <c r="I16" s="130">
        <v>0</v>
      </c>
      <c r="J16" s="130">
        <v>0</v>
      </c>
      <c r="K16" s="130">
        <v>0</v>
      </c>
      <c r="L16" s="130">
        <v>0</v>
      </c>
      <c r="M16" s="130">
        <v>0</v>
      </c>
      <c r="N16" s="130">
        <v>0</v>
      </c>
      <c r="O16" s="130">
        <v>0</v>
      </c>
      <c r="P16" s="130">
        <v>0</v>
      </c>
      <c r="Q16" s="130">
        <v>0</v>
      </c>
      <c r="R16" s="130">
        <v>0</v>
      </c>
      <c r="S16" s="130">
        <v>0</v>
      </c>
      <c r="T16" s="130">
        <v>0</v>
      </c>
      <c r="U16" s="141">
        <v>0</v>
      </c>
      <c r="V16" s="142">
        <v>0</v>
      </c>
      <c r="W16" s="142">
        <v>0</v>
      </c>
      <c r="X16" s="142">
        <v>0</v>
      </c>
    </row>
    <row r="17" spans="1:24" s="125" customFormat="1" ht="16.5" x14ac:dyDescent="0.3">
      <c r="A17" s="127" t="s">
        <v>199</v>
      </c>
      <c r="B17" s="128">
        <v>10732</v>
      </c>
      <c r="C17" s="129">
        <v>10679</v>
      </c>
      <c r="D17" s="130">
        <v>10294</v>
      </c>
      <c r="E17" s="130">
        <v>9595</v>
      </c>
      <c r="F17" s="130">
        <v>12598</v>
      </c>
      <c r="G17" s="130">
        <v>11935</v>
      </c>
      <c r="H17" s="130">
        <v>18227</v>
      </c>
      <c r="I17" s="130">
        <v>17394</v>
      </c>
      <c r="J17" s="130">
        <v>17764</v>
      </c>
      <c r="K17" s="130">
        <v>17015</v>
      </c>
      <c r="L17" s="130">
        <v>17512</v>
      </c>
      <c r="M17" s="130">
        <v>24347</v>
      </c>
      <c r="N17" s="130">
        <v>23488</v>
      </c>
      <c r="O17" s="130">
        <v>22916</v>
      </c>
      <c r="P17" s="130">
        <v>23010</v>
      </c>
      <c r="Q17" s="130">
        <v>17440</v>
      </c>
      <c r="R17" s="130">
        <v>17741</v>
      </c>
      <c r="S17" s="130">
        <v>17498</v>
      </c>
      <c r="T17" s="130">
        <v>11007</v>
      </c>
      <c r="U17" s="144">
        <v>11728</v>
      </c>
      <c r="V17" s="145">
        <v>13143</v>
      </c>
      <c r="W17" s="145">
        <v>13813.6</v>
      </c>
      <c r="X17" s="145">
        <v>14092</v>
      </c>
    </row>
    <row r="18" spans="1:24" s="125" customFormat="1" ht="16.5" x14ac:dyDescent="0.3">
      <c r="A18" s="127" t="s">
        <v>200</v>
      </c>
      <c r="B18" s="128">
        <v>12261</v>
      </c>
      <c r="C18" s="129">
        <v>12317</v>
      </c>
      <c r="D18" s="130">
        <v>12454</v>
      </c>
      <c r="E18" s="130">
        <v>12385</v>
      </c>
      <c r="F18" s="130">
        <v>11870</v>
      </c>
      <c r="G18" s="130">
        <v>12621</v>
      </c>
      <c r="H18" s="130">
        <v>11996</v>
      </c>
      <c r="I18" s="130">
        <v>12180</v>
      </c>
      <c r="J18" s="130">
        <v>11694</v>
      </c>
      <c r="K18" s="130">
        <v>12736</v>
      </c>
      <c r="L18" s="130">
        <v>12875</v>
      </c>
      <c r="M18" s="130">
        <v>12846</v>
      </c>
      <c r="N18" s="130">
        <v>12405</v>
      </c>
      <c r="O18" s="130">
        <v>12678</v>
      </c>
      <c r="P18" s="130">
        <v>12377.6</v>
      </c>
      <c r="Q18" s="130">
        <v>16487</v>
      </c>
      <c r="R18" s="130">
        <v>19559</v>
      </c>
      <c r="S18" s="130">
        <v>21038</v>
      </c>
      <c r="T18" s="130">
        <v>21604</v>
      </c>
      <c r="U18" s="144">
        <v>22491</v>
      </c>
      <c r="V18" s="145">
        <v>23456</v>
      </c>
      <c r="W18" s="145">
        <v>25693</v>
      </c>
      <c r="X18" s="145">
        <v>25846.7</v>
      </c>
    </row>
    <row r="19" spans="1:24" s="125" customFormat="1" ht="16.5" x14ac:dyDescent="0.3">
      <c r="A19" s="127" t="s">
        <v>201</v>
      </c>
      <c r="B19" s="128">
        <v>199700.9</v>
      </c>
      <c r="C19" s="129">
        <v>207522.3</v>
      </c>
      <c r="D19" s="130">
        <v>210937.60000000001</v>
      </c>
      <c r="E19" s="130">
        <v>214816.2</v>
      </c>
      <c r="F19" s="130">
        <v>229622.3</v>
      </c>
      <c r="G19" s="130">
        <v>229088.15</v>
      </c>
      <c r="H19" s="130">
        <v>233825.4</v>
      </c>
      <c r="I19" s="130">
        <v>232754</v>
      </c>
      <c r="J19" s="130">
        <v>235374.65</v>
      </c>
      <c r="K19" s="130">
        <v>240758.15</v>
      </c>
      <c r="L19" s="130">
        <v>250022.39999999999</v>
      </c>
      <c r="M19" s="130">
        <v>258628.6</v>
      </c>
      <c r="N19" s="130">
        <v>265331.75</v>
      </c>
      <c r="O19" s="130">
        <v>267673</v>
      </c>
      <c r="P19" s="130">
        <v>273279</v>
      </c>
      <c r="Q19" s="130">
        <v>270326</v>
      </c>
      <c r="R19" s="130">
        <v>276286</v>
      </c>
      <c r="S19" s="130">
        <v>317044</v>
      </c>
      <c r="T19" s="130">
        <v>279069</v>
      </c>
      <c r="U19" s="144">
        <v>270674</v>
      </c>
      <c r="V19" s="145">
        <v>281452.55</v>
      </c>
      <c r="W19" s="145">
        <v>308559.53999999998</v>
      </c>
      <c r="X19" s="145">
        <v>314313</v>
      </c>
    </row>
    <row r="20" spans="1:24" s="125" customFormat="1" ht="15.75" x14ac:dyDescent="0.3">
      <c r="A20" s="135" t="s">
        <v>194</v>
      </c>
      <c r="B20" s="146">
        <f t="shared" ref="B20:I20" si="4">-(B19/B33)*100</f>
        <v>-48.015642882560563</v>
      </c>
      <c r="C20" s="147">
        <f t="shared" si="4"/>
        <v>-49.166230338582693</v>
      </c>
      <c r="D20" s="148">
        <f t="shared" si="4"/>
        <v>-49.291165625248283</v>
      </c>
      <c r="E20" s="148">
        <f t="shared" si="4"/>
        <v>-49.409727093947311</v>
      </c>
      <c r="F20" s="148">
        <f t="shared" si="4"/>
        <v>-52.201479049825295</v>
      </c>
      <c r="G20" s="148">
        <f t="shared" si="4"/>
        <v>-51.318915056193873</v>
      </c>
      <c r="H20" s="148">
        <f t="shared" si="4"/>
        <v>-51.830012479524044</v>
      </c>
      <c r="I20" s="148">
        <f t="shared" si="4"/>
        <v>-50.908462579915614</v>
      </c>
      <c r="J20" s="148">
        <v>-50.8</v>
      </c>
      <c r="K20" s="148">
        <v>-51.2</v>
      </c>
      <c r="L20" s="148">
        <v>-52.5</v>
      </c>
      <c r="M20" s="148">
        <f t="shared" ref="M20:X20" si="5">-(M19/M33)*100</f>
        <v>-53.633907148530412</v>
      </c>
      <c r="N20" s="148">
        <f t="shared" si="5"/>
        <v>-54.5150324729358</v>
      </c>
      <c r="O20" s="139">
        <f t="shared" si="5"/>
        <v>-54.507559945018578</v>
      </c>
      <c r="P20" s="139">
        <f t="shared" si="5"/>
        <v>-55.113128742303644</v>
      </c>
      <c r="Q20" s="139">
        <f t="shared" si="5"/>
        <v>-54.244532424194389</v>
      </c>
      <c r="R20" s="139">
        <f t="shared" si="5"/>
        <v>-55.49081633677784</v>
      </c>
      <c r="S20" s="139">
        <f t="shared" si="5"/>
        <v>-69.282728268019198</v>
      </c>
      <c r="T20" s="139">
        <f t="shared" si="5"/>
        <v>-63.130355704758713</v>
      </c>
      <c r="U20" s="140">
        <f t="shared" si="5"/>
        <v>-62.99256211425859</v>
      </c>
      <c r="V20" s="140">
        <f t="shared" si="5"/>
        <v>-67.109981163117865</v>
      </c>
      <c r="W20" s="140">
        <f t="shared" si="5"/>
        <v>-70.827718708682227</v>
      </c>
      <c r="X20" s="140">
        <f t="shared" si="5"/>
        <v>-70.582806173662902</v>
      </c>
    </row>
    <row r="21" spans="1:24" s="125" customFormat="1" ht="16.5" x14ac:dyDescent="0.3">
      <c r="A21" s="127" t="s">
        <v>202</v>
      </c>
      <c r="B21" s="128">
        <v>66410.88342367101</v>
      </c>
      <c r="C21" s="129">
        <v>65895.646230258397</v>
      </c>
      <c r="D21" s="130">
        <v>65673</v>
      </c>
      <c r="E21" s="130">
        <v>64124</v>
      </c>
      <c r="F21" s="130">
        <v>58074</v>
      </c>
      <c r="G21" s="130">
        <v>58942</v>
      </c>
      <c r="H21" s="130">
        <v>57101.2</v>
      </c>
      <c r="I21" s="130">
        <v>57386</v>
      </c>
      <c r="J21" s="130">
        <v>56316.700000000004</v>
      </c>
      <c r="K21" s="130">
        <v>57342</v>
      </c>
      <c r="L21" s="130">
        <v>55020.000000000007</v>
      </c>
      <c r="M21" s="130">
        <v>54326.950000000004</v>
      </c>
      <c r="N21" s="130">
        <v>52716.600000000006</v>
      </c>
      <c r="O21" s="130">
        <v>52981.500000000007</v>
      </c>
      <c r="P21" s="130">
        <v>51619.6</v>
      </c>
      <c r="Q21" s="130">
        <v>56126.250000000007</v>
      </c>
      <c r="R21" s="130">
        <v>53217.8</v>
      </c>
      <c r="S21" s="130">
        <v>64752.2</v>
      </c>
      <c r="T21" s="130">
        <v>89535.65</v>
      </c>
      <c r="U21" s="144">
        <v>91253</v>
      </c>
      <c r="V21" s="145">
        <v>106727.15000000001</v>
      </c>
      <c r="W21" s="145">
        <v>110799.04999999999</v>
      </c>
      <c r="X21" s="145">
        <v>105463.8</v>
      </c>
    </row>
    <row r="22" spans="1:24" s="125" customFormat="1" ht="15.75" x14ac:dyDescent="0.3">
      <c r="A22" s="135" t="s">
        <v>194</v>
      </c>
      <c r="B22" s="136">
        <f t="shared" ref="B22:I22" si="6">-(B21/B33)*100</f>
        <v>-15.967685984321294</v>
      </c>
      <c r="C22" s="137">
        <f t="shared" si="6"/>
        <v>-15.612011436200557</v>
      </c>
      <c r="D22" s="3343">
        <f t="shared" si="6"/>
        <v>-15.346238508956823</v>
      </c>
      <c r="E22" s="3343">
        <f t="shared" si="6"/>
        <v>-14.749117339252241</v>
      </c>
      <c r="F22" s="3343">
        <f t="shared" si="6"/>
        <v>-13.20232701414259</v>
      </c>
      <c r="G22" s="3343">
        <f t="shared" si="6"/>
        <v>-13.203823468137394</v>
      </c>
      <c r="H22" s="3343">
        <f t="shared" si="6"/>
        <v>-12.657118981067919</v>
      </c>
      <c r="I22" s="138">
        <f t="shared" si="6"/>
        <v>-12.551591094507666</v>
      </c>
      <c r="J22" s="138">
        <v>-12.2</v>
      </c>
      <c r="K22" s="138">
        <v>-12.2</v>
      </c>
      <c r="L22" s="138">
        <v>-11.6</v>
      </c>
      <c r="M22" s="138">
        <f t="shared" ref="M22:X22" si="7">-(M21/M33)*100</f>
        <v>-11.266219559487444</v>
      </c>
      <c r="N22" s="138">
        <f t="shared" si="7"/>
        <v>-10.831146897658375</v>
      </c>
      <c r="O22" s="139">
        <f t="shared" si="7"/>
        <v>-10.788881535407016</v>
      </c>
      <c r="P22" s="139">
        <f t="shared" si="7"/>
        <v>-10.410304708470891</v>
      </c>
      <c r="Q22" s="139">
        <f t="shared" si="7"/>
        <v>-11.262483771348078</v>
      </c>
      <c r="R22" s="139">
        <f t="shared" si="7"/>
        <v>-10.688558832685608</v>
      </c>
      <c r="S22" s="139">
        <f t="shared" si="7"/>
        <v>-14.150115054555307</v>
      </c>
      <c r="T22" s="139">
        <f t="shared" si="7"/>
        <v>-20.254551500728422</v>
      </c>
      <c r="U22" s="140">
        <f t="shared" si="7"/>
        <v>-21.236839410554538</v>
      </c>
      <c r="V22" s="139">
        <f t="shared" si="7"/>
        <v>-25.448186652042253</v>
      </c>
      <c r="W22" s="139">
        <f t="shared" si="7"/>
        <v>-25.433159339650359</v>
      </c>
      <c r="X22" s="139">
        <f t="shared" si="7"/>
        <v>-23.683178722286225</v>
      </c>
    </row>
    <row r="23" spans="1:24" s="125" customFormat="1" ht="16.5" x14ac:dyDescent="0.3">
      <c r="A23" s="127" t="s">
        <v>203</v>
      </c>
      <c r="B23" s="128">
        <v>266111.78342367103</v>
      </c>
      <c r="C23" s="129">
        <v>273417.94623025839</v>
      </c>
      <c r="D23" s="130">
        <v>276610.59999999998</v>
      </c>
      <c r="E23" s="130">
        <v>278940.2</v>
      </c>
      <c r="F23" s="130">
        <v>287696.3</v>
      </c>
      <c r="G23" s="130">
        <v>288030.15000000002</v>
      </c>
      <c r="H23" s="130">
        <v>290926.59999999998</v>
      </c>
      <c r="I23" s="130">
        <v>290140</v>
      </c>
      <c r="J23" s="130">
        <v>29161.35</v>
      </c>
      <c r="K23" s="130">
        <v>298100.15000000002</v>
      </c>
      <c r="L23" s="130">
        <v>305042.40000000002</v>
      </c>
      <c r="M23" s="130">
        <v>312955.55</v>
      </c>
      <c r="N23" s="130">
        <v>318048.34999999998</v>
      </c>
      <c r="O23" s="130">
        <v>320654.5</v>
      </c>
      <c r="P23" s="130">
        <v>324898.59999999998</v>
      </c>
      <c r="Q23" s="130">
        <v>326452.25</v>
      </c>
      <c r="R23" s="130">
        <v>329503.8</v>
      </c>
      <c r="S23" s="130">
        <v>381796.2</v>
      </c>
      <c r="T23" s="130">
        <v>368604.65</v>
      </c>
      <c r="U23" s="131">
        <v>361927</v>
      </c>
      <c r="V23" s="130">
        <v>388179.7</v>
      </c>
      <c r="W23" s="130">
        <v>419358.58999999997</v>
      </c>
      <c r="X23" s="130">
        <v>419776.8</v>
      </c>
    </row>
    <row r="24" spans="1:24" s="125" customFormat="1" ht="15.75" x14ac:dyDescent="0.3">
      <c r="A24" s="135" t="s">
        <v>194</v>
      </c>
      <c r="B24" s="136">
        <f t="shared" ref="B24:I24" si="8">-(B23/B33)*100</f>
        <v>-63.983328866881862</v>
      </c>
      <c r="C24" s="137">
        <f t="shared" si="8"/>
        <v>-64.778241774783254</v>
      </c>
      <c r="D24" s="138">
        <f t="shared" si="8"/>
        <v>-64.637404134205099</v>
      </c>
      <c r="E24" s="138">
        <f t="shared" si="8"/>
        <v>-64.158844433199548</v>
      </c>
      <c r="F24" s="138">
        <f t="shared" si="8"/>
        <v>-65.403806063967878</v>
      </c>
      <c r="G24" s="138">
        <f t="shared" si="8"/>
        <v>-64.522738524331274</v>
      </c>
      <c r="H24" s="138">
        <f t="shared" si="8"/>
        <v>-64.487131460591968</v>
      </c>
      <c r="I24" s="138">
        <f t="shared" si="8"/>
        <v>-63.460053674423293</v>
      </c>
      <c r="J24" s="138">
        <v>-63</v>
      </c>
      <c r="K24" s="138">
        <v>-63.4</v>
      </c>
      <c r="L24" s="138">
        <v>-64.099999999999994</v>
      </c>
      <c r="M24" s="138">
        <f t="shared" ref="M24:X24" si="9">-(M23/M33)*100</f>
        <v>-64.900126708017865</v>
      </c>
      <c r="N24" s="138">
        <f t="shared" si="9"/>
        <v>-65.346179370594157</v>
      </c>
      <c r="O24" s="139">
        <f t="shared" si="9"/>
        <v>-65.296441480425599</v>
      </c>
      <c r="P24" s="139">
        <f t="shared" si="9"/>
        <v>-65.523433450774533</v>
      </c>
      <c r="Q24" s="139">
        <f t="shared" si="9"/>
        <v>-65.507016195542462</v>
      </c>
      <c r="R24" s="139">
        <f t="shared" si="9"/>
        <v>-66.179375169463441</v>
      </c>
      <c r="S24" s="139">
        <f t="shared" si="9"/>
        <v>-83.432843322574513</v>
      </c>
      <c r="T24" s="139">
        <f t="shared" si="9"/>
        <v>-83.384907205487153</v>
      </c>
      <c r="U24" s="140">
        <f t="shared" si="9"/>
        <v>-84.229401524813113</v>
      </c>
      <c r="V24" s="139">
        <f t="shared" si="9"/>
        <v>-92.558167815160118</v>
      </c>
      <c r="W24" s="139">
        <f t="shared" si="9"/>
        <v>-96.260878048332586</v>
      </c>
      <c r="X24" s="139">
        <f t="shared" si="9"/>
        <v>-94.265984895949117</v>
      </c>
    </row>
    <row r="25" spans="1:24" s="125" customFormat="1" ht="17.25" x14ac:dyDescent="0.3">
      <c r="A25" s="127" t="s">
        <v>204</v>
      </c>
      <c r="B25" s="136"/>
      <c r="C25" s="137"/>
      <c r="D25" s="138"/>
      <c r="E25" s="138"/>
      <c r="F25" s="138"/>
      <c r="G25" s="138"/>
      <c r="H25" s="138"/>
      <c r="I25" s="138"/>
      <c r="J25" s="138"/>
      <c r="K25" s="138"/>
      <c r="L25" s="138"/>
      <c r="M25" s="138"/>
      <c r="N25" s="138"/>
      <c r="O25" s="138"/>
      <c r="P25" s="138"/>
      <c r="Q25" s="138"/>
      <c r="R25" s="130">
        <v>297429.8</v>
      </c>
      <c r="S25" s="130">
        <v>322180.2</v>
      </c>
      <c r="T25" s="130">
        <v>280317.65000000002</v>
      </c>
      <c r="U25" s="131">
        <v>297790</v>
      </c>
      <c r="V25" s="130">
        <v>315100.7</v>
      </c>
      <c r="W25" s="130">
        <v>344963.58999999997</v>
      </c>
      <c r="X25" s="130">
        <v>350493.19698303298</v>
      </c>
    </row>
    <row r="26" spans="1:24" s="125" customFormat="1" ht="16.5" customHeight="1" thickBot="1" x14ac:dyDescent="0.35">
      <c r="A26" s="149" t="s">
        <v>194</v>
      </c>
      <c r="B26" s="150"/>
      <c r="C26" s="151"/>
      <c r="D26" s="152"/>
      <c r="E26" s="152"/>
      <c r="F26" s="152"/>
      <c r="G26" s="152"/>
      <c r="H26" s="152"/>
      <c r="I26" s="152"/>
      <c r="J26" s="152"/>
      <c r="K26" s="152"/>
      <c r="L26" s="152"/>
      <c r="M26" s="152"/>
      <c r="N26" s="152"/>
      <c r="O26" s="152"/>
      <c r="P26" s="152"/>
      <c r="Q26" s="152"/>
      <c r="R26" s="153">
        <f t="shared" ref="R26:X26" si="10">-(R25/R33)*100</f>
        <v>-59.737454684220573</v>
      </c>
      <c r="S26" s="153">
        <f t="shared" si="10"/>
        <v>-70.405127521530403</v>
      </c>
      <c r="T26" s="153">
        <f t="shared" si="10"/>
        <v>-63.412822473374177</v>
      </c>
      <c r="U26" s="154">
        <f t="shared" si="10"/>
        <v>-69.303128752687968</v>
      </c>
      <c r="V26" s="153">
        <f t="shared" si="10"/>
        <v>-75.133098071007893</v>
      </c>
      <c r="W26" s="153">
        <f t="shared" si="10"/>
        <v>-79.184017830909355</v>
      </c>
      <c r="X26" s="153">
        <f t="shared" si="10"/>
        <v>-78.707509354817859</v>
      </c>
    </row>
    <row r="27" spans="1:24" s="157" customFormat="1" ht="24" customHeight="1" x14ac:dyDescent="0.25">
      <c r="A27" s="155" t="s">
        <v>205</v>
      </c>
      <c r="B27" s="156"/>
      <c r="C27" s="156"/>
      <c r="D27" s="156"/>
      <c r="E27" s="156"/>
    </row>
    <row r="28" spans="1:24" s="157" customFormat="1" ht="15.75" x14ac:dyDescent="0.25">
      <c r="A28" s="155" t="s">
        <v>206</v>
      </c>
      <c r="B28" s="156"/>
      <c r="C28" s="156"/>
      <c r="D28" s="156"/>
      <c r="E28" s="156"/>
    </row>
    <row r="29" spans="1:24" s="157" customFormat="1" ht="14.25" x14ac:dyDescent="0.25">
      <c r="A29" s="158" t="s">
        <v>207</v>
      </c>
      <c r="B29" s="159"/>
      <c r="C29" s="159"/>
      <c r="D29" s="159"/>
      <c r="E29" s="159"/>
      <c r="G29" s="160"/>
      <c r="H29" s="160"/>
      <c r="I29" s="160"/>
      <c r="J29" s="160"/>
      <c r="K29" s="160"/>
      <c r="L29" s="160"/>
      <c r="M29" s="160"/>
      <c r="N29" s="160"/>
      <c r="O29" s="160"/>
      <c r="P29" s="160"/>
      <c r="Q29" s="160"/>
      <c r="R29" s="160"/>
      <c r="S29" s="160"/>
      <c r="T29" s="160"/>
    </row>
    <row r="30" spans="1:24" s="157" customFormat="1" ht="14.25" x14ac:dyDescent="0.25">
      <c r="A30" s="161" t="s">
        <v>208</v>
      </c>
      <c r="B30" s="156"/>
      <c r="C30" s="156"/>
      <c r="D30" s="156"/>
      <c r="E30" s="156"/>
    </row>
    <row r="31" spans="1:24" s="157" customFormat="1" ht="14.25" customHeight="1" x14ac:dyDescent="0.25">
      <c r="A31" s="161" t="s">
        <v>209</v>
      </c>
      <c r="B31" s="162"/>
      <c r="C31" s="162"/>
      <c r="D31" s="163"/>
      <c r="E31" s="163"/>
    </row>
    <row r="32" spans="1:24" ht="15" hidden="1" customHeight="1" x14ac:dyDescent="0.25">
      <c r="A32" s="164"/>
      <c r="B32" s="165"/>
      <c r="C32" s="165"/>
      <c r="D32" s="165"/>
      <c r="E32" s="165"/>
    </row>
    <row r="33" spans="1:24" ht="17.25" hidden="1" customHeight="1" x14ac:dyDescent="0.25">
      <c r="A33" s="166" t="s">
        <v>210</v>
      </c>
      <c r="B33" s="167">
        <v>415908</v>
      </c>
      <c r="C33" s="167">
        <v>422083</v>
      </c>
      <c r="D33" s="167">
        <v>427942</v>
      </c>
      <c r="E33" s="167">
        <v>434765</v>
      </c>
      <c r="F33" s="166">
        <v>439877</v>
      </c>
      <c r="G33" s="166">
        <v>446401</v>
      </c>
      <c r="H33" s="166">
        <v>451139</v>
      </c>
      <c r="I33" s="166">
        <v>457201</v>
      </c>
      <c r="J33" s="166">
        <v>462893</v>
      </c>
      <c r="K33" s="166">
        <v>470235</v>
      </c>
      <c r="L33" s="166">
        <v>475908</v>
      </c>
      <c r="M33" s="166">
        <v>482211</v>
      </c>
      <c r="N33" s="166">
        <v>486713</v>
      </c>
      <c r="O33" s="166">
        <v>491075</v>
      </c>
      <c r="P33" s="166">
        <v>495851</v>
      </c>
      <c r="Q33" s="166">
        <v>498347</v>
      </c>
      <c r="R33" s="166">
        <v>497895</v>
      </c>
      <c r="S33" s="166">
        <v>457609</v>
      </c>
      <c r="T33" s="166">
        <v>442052</v>
      </c>
      <c r="U33" s="166">
        <v>429692</v>
      </c>
      <c r="V33" s="166">
        <v>419390</v>
      </c>
      <c r="W33" s="166">
        <v>435648</v>
      </c>
      <c r="X33" s="166">
        <v>445311</v>
      </c>
    </row>
    <row r="34" spans="1:24" ht="17.25" hidden="1" customHeight="1" x14ac:dyDescent="0.25">
      <c r="B34" s="167"/>
      <c r="C34" s="167"/>
      <c r="D34" s="167"/>
      <c r="E34" s="167"/>
    </row>
    <row r="35" spans="1:24" ht="15" customHeight="1" x14ac:dyDescent="0.25">
      <c r="B35" s="168"/>
      <c r="C35" s="168"/>
      <c r="D35" s="168"/>
      <c r="E35" s="168"/>
    </row>
    <row r="36" spans="1:24" ht="15" customHeight="1" x14ac:dyDescent="0.25">
      <c r="B36" s="168"/>
      <c r="C36" s="168"/>
      <c r="D36" s="168"/>
      <c r="E36" s="168"/>
    </row>
    <row r="37" spans="1:24" ht="15" customHeight="1" x14ac:dyDescent="0.25">
      <c r="B37" s="168"/>
      <c r="C37" s="168"/>
      <c r="D37" s="168"/>
      <c r="E37" s="168"/>
    </row>
    <row r="38" spans="1:24" ht="15" customHeight="1" x14ac:dyDescent="0.25">
      <c r="B38" s="168"/>
      <c r="C38" s="168"/>
      <c r="D38" s="168"/>
      <c r="E38" s="168"/>
    </row>
    <row r="39" spans="1:24" ht="15" customHeight="1" x14ac:dyDescent="0.25">
      <c r="B39" s="168"/>
      <c r="C39" s="168"/>
      <c r="D39" s="168"/>
      <c r="E39" s="168"/>
    </row>
    <row r="40" spans="1:24" ht="15" customHeight="1" x14ac:dyDescent="0.25">
      <c r="B40" s="168"/>
      <c r="C40" s="168"/>
      <c r="D40" s="168"/>
      <c r="E40" s="168"/>
    </row>
    <row r="41" spans="1:24" ht="15" customHeight="1" x14ac:dyDescent="0.25">
      <c r="B41" s="168"/>
      <c r="C41" s="168"/>
      <c r="D41" s="168"/>
      <c r="E41" s="168"/>
    </row>
    <row r="42" spans="1:24" ht="15" customHeight="1" x14ac:dyDescent="0.25">
      <c r="B42" s="168"/>
      <c r="C42" s="168"/>
      <c r="D42" s="168"/>
      <c r="E42" s="168"/>
    </row>
    <row r="43" spans="1:24" ht="15" customHeight="1" x14ac:dyDescent="0.25">
      <c r="B43" s="168"/>
      <c r="C43" s="168"/>
      <c r="D43" s="168"/>
      <c r="E43" s="168"/>
    </row>
    <row r="44" spans="1:24" ht="15" customHeight="1" x14ac:dyDescent="0.25">
      <c r="B44" s="168"/>
      <c r="C44" s="168"/>
      <c r="D44" s="168"/>
      <c r="E44" s="168"/>
    </row>
    <row r="45" spans="1:24" ht="15" customHeight="1" x14ac:dyDescent="0.25">
      <c r="B45" s="168"/>
      <c r="C45" s="168"/>
      <c r="D45" s="168"/>
      <c r="E45" s="168"/>
    </row>
    <row r="46" spans="1:24" ht="15" customHeight="1" x14ac:dyDescent="0.25">
      <c r="B46" s="168"/>
      <c r="C46" s="168"/>
      <c r="D46" s="168"/>
      <c r="E46" s="168"/>
    </row>
    <row r="47" spans="1:24" ht="15" customHeight="1" x14ac:dyDescent="0.25">
      <c r="B47" s="168"/>
      <c r="C47" s="168"/>
      <c r="D47" s="168"/>
      <c r="E47" s="168"/>
    </row>
    <row r="48" spans="1:24" ht="15" customHeight="1" x14ac:dyDescent="0.25">
      <c r="B48" s="168"/>
      <c r="C48" s="168"/>
      <c r="D48" s="168"/>
      <c r="E48" s="168"/>
    </row>
    <row r="49" spans="2:5" ht="15" customHeight="1" x14ac:dyDescent="0.25">
      <c r="B49" s="168"/>
      <c r="C49" s="168"/>
      <c r="D49" s="168"/>
      <c r="E49" s="168"/>
    </row>
    <row r="50" spans="2:5" ht="15" customHeight="1" x14ac:dyDescent="0.25">
      <c r="B50" s="168"/>
      <c r="C50" s="168"/>
      <c r="D50" s="168"/>
      <c r="E50" s="168"/>
    </row>
    <row r="51" spans="2:5" ht="15" customHeight="1" x14ac:dyDescent="0.25">
      <c r="B51" s="168"/>
      <c r="C51" s="168"/>
      <c r="D51" s="168"/>
      <c r="E51" s="168"/>
    </row>
    <row r="52" spans="2:5" ht="15" customHeight="1" x14ac:dyDescent="0.25">
      <c r="B52" s="168"/>
      <c r="C52" s="168"/>
      <c r="D52" s="168"/>
      <c r="E52" s="168"/>
    </row>
    <row r="53" spans="2:5" ht="15" customHeight="1" x14ac:dyDescent="0.25">
      <c r="B53" s="168"/>
      <c r="C53" s="168"/>
      <c r="D53" s="168"/>
      <c r="E53" s="168"/>
    </row>
    <row r="54" spans="2:5" ht="15" customHeight="1" x14ac:dyDescent="0.25">
      <c r="B54" s="168"/>
      <c r="C54" s="168"/>
      <c r="D54" s="168"/>
      <c r="E54" s="168"/>
    </row>
    <row r="55" spans="2:5" ht="15" customHeight="1" x14ac:dyDescent="0.25">
      <c r="B55" s="168"/>
      <c r="C55" s="168"/>
      <c r="D55" s="168"/>
      <c r="E55" s="168"/>
    </row>
    <row r="56" spans="2:5" ht="15" customHeight="1" x14ac:dyDescent="0.25">
      <c r="B56" s="168"/>
      <c r="C56" s="168"/>
      <c r="D56" s="168"/>
      <c r="E56" s="168"/>
    </row>
    <row r="57" spans="2:5" ht="15" customHeight="1" x14ac:dyDescent="0.25">
      <c r="B57" s="168"/>
      <c r="C57" s="168"/>
      <c r="D57" s="168"/>
      <c r="E57" s="168"/>
    </row>
    <row r="58" spans="2:5" ht="15" customHeight="1" x14ac:dyDescent="0.25">
      <c r="B58" s="168"/>
      <c r="C58" s="168"/>
      <c r="D58" s="168"/>
      <c r="E58" s="168"/>
    </row>
    <row r="59" spans="2:5" ht="15" customHeight="1" x14ac:dyDescent="0.25">
      <c r="B59" s="168"/>
      <c r="C59" s="168"/>
      <c r="D59" s="168"/>
      <c r="E59" s="168"/>
    </row>
    <row r="60" spans="2:5" ht="15" customHeight="1" x14ac:dyDescent="0.25">
      <c r="B60" s="168"/>
      <c r="C60" s="168"/>
      <c r="D60" s="168"/>
      <c r="E60" s="168"/>
    </row>
    <row r="61" spans="2:5" ht="15" customHeight="1" x14ac:dyDescent="0.25">
      <c r="B61" s="168"/>
      <c r="C61" s="168"/>
      <c r="D61" s="168"/>
      <c r="E61" s="168"/>
    </row>
    <row r="62" spans="2:5" ht="15" customHeight="1" x14ac:dyDescent="0.25">
      <c r="B62" s="168"/>
      <c r="C62" s="168"/>
      <c r="D62" s="168"/>
      <c r="E62" s="168"/>
    </row>
    <row r="63" spans="2:5" ht="15" customHeight="1" x14ac:dyDescent="0.25">
      <c r="B63" s="168"/>
      <c r="C63" s="168"/>
      <c r="D63" s="168"/>
      <c r="E63" s="168"/>
    </row>
    <row r="64" spans="2:5" ht="15" customHeight="1" x14ac:dyDescent="0.25">
      <c r="B64" s="168"/>
      <c r="C64" s="168"/>
      <c r="D64" s="168"/>
      <c r="E64" s="168"/>
    </row>
    <row r="65" spans="2:5" ht="15" customHeight="1" x14ac:dyDescent="0.25">
      <c r="B65" s="168"/>
      <c r="C65" s="168"/>
      <c r="D65" s="168"/>
      <c r="E65" s="168"/>
    </row>
    <row r="66" spans="2:5" ht="15" customHeight="1" x14ac:dyDescent="0.25">
      <c r="B66" s="168"/>
      <c r="C66" s="168"/>
      <c r="D66" s="168"/>
      <c r="E66" s="168"/>
    </row>
    <row r="67" spans="2:5" ht="15" customHeight="1" x14ac:dyDescent="0.25">
      <c r="B67" s="168"/>
      <c r="C67" s="168"/>
      <c r="D67" s="168"/>
      <c r="E67" s="168"/>
    </row>
    <row r="68" spans="2:5" ht="15" customHeight="1" x14ac:dyDescent="0.25">
      <c r="B68" s="168"/>
      <c r="C68" s="168"/>
      <c r="D68" s="168"/>
      <c r="E68" s="168"/>
    </row>
    <row r="69" spans="2:5" ht="15" customHeight="1" x14ac:dyDescent="0.25">
      <c r="B69" s="168"/>
      <c r="C69" s="168"/>
      <c r="D69" s="168"/>
      <c r="E69" s="168"/>
    </row>
    <row r="70" spans="2:5" ht="15" customHeight="1" x14ac:dyDescent="0.25">
      <c r="B70" s="168"/>
      <c r="C70" s="168"/>
      <c r="D70" s="168"/>
      <c r="E70" s="168"/>
    </row>
    <row r="71" spans="2:5" ht="15" customHeight="1" x14ac:dyDescent="0.25">
      <c r="B71" s="168"/>
      <c r="C71" s="168"/>
      <c r="D71" s="168"/>
      <c r="E71" s="168"/>
    </row>
    <row r="72" spans="2:5" ht="15" customHeight="1" x14ac:dyDescent="0.25">
      <c r="B72" s="168"/>
      <c r="C72" s="168"/>
      <c r="D72" s="168"/>
      <c r="E72" s="168"/>
    </row>
    <row r="73" spans="2:5" ht="15" customHeight="1" x14ac:dyDescent="0.25">
      <c r="B73" s="168"/>
      <c r="C73" s="168"/>
      <c r="D73" s="168"/>
      <c r="E73" s="168"/>
    </row>
    <row r="74" spans="2:5" ht="15" customHeight="1" x14ac:dyDescent="0.25">
      <c r="B74" s="168"/>
      <c r="C74" s="168"/>
      <c r="D74" s="168"/>
      <c r="E74" s="168"/>
    </row>
    <row r="75" spans="2:5" ht="15" customHeight="1" x14ac:dyDescent="0.25">
      <c r="B75" s="168"/>
      <c r="C75" s="168"/>
      <c r="D75" s="168"/>
      <c r="E75" s="168"/>
    </row>
    <row r="76" spans="2:5" ht="15" customHeight="1" x14ac:dyDescent="0.25">
      <c r="B76" s="168"/>
      <c r="C76" s="168"/>
      <c r="D76" s="168"/>
      <c r="E76" s="168"/>
    </row>
    <row r="77" spans="2:5" ht="15" customHeight="1" x14ac:dyDescent="0.25">
      <c r="B77" s="168"/>
      <c r="C77" s="168"/>
      <c r="D77" s="168"/>
      <c r="E77" s="168"/>
    </row>
    <row r="78" spans="2:5" ht="15" customHeight="1" x14ac:dyDescent="0.25">
      <c r="B78" s="168"/>
      <c r="C78" s="168"/>
      <c r="D78" s="168"/>
      <c r="E78" s="168"/>
    </row>
    <row r="79" spans="2:5" ht="15" customHeight="1" x14ac:dyDescent="0.25">
      <c r="B79" s="168"/>
      <c r="C79" s="168"/>
      <c r="D79" s="168"/>
      <c r="E79" s="168"/>
    </row>
    <row r="80" spans="2:5" ht="15" customHeight="1" x14ac:dyDescent="0.25">
      <c r="B80" s="168"/>
      <c r="C80" s="168"/>
      <c r="D80" s="168"/>
      <c r="E80" s="168"/>
    </row>
    <row r="81" spans="2:5" ht="15" customHeight="1" x14ac:dyDescent="0.25">
      <c r="B81" s="168"/>
      <c r="C81" s="168"/>
      <c r="D81" s="168"/>
      <c r="E81" s="168"/>
    </row>
    <row r="82" spans="2:5" ht="15" customHeight="1" x14ac:dyDescent="0.25">
      <c r="B82" s="168"/>
      <c r="C82" s="168"/>
      <c r="D82" s="168"/>
      <c r="E82" s="168"/>
    </row>
    <row r="83" spans="2:5" ht="15" customHeight="1" x14ac:dyDescent="0.25">
      <c r="B83" s="168"/>
      <c r="C83" s="168"/>
      <c r="D83" s="168"/>
      <c r="E83" s="168"/>
    </row>
    <row r="84" spans="2:5" ht="15" customHeight="1" x14ac:dyDescent="0.25">
      <c r="B84" s="168"/>
      <c r="C84" s="168"/>
      <c r="D84" s="168"/>
      <c r="E84" s="168"/>
    </row>
    <row r="85" spans="2:5" ht="15" customHeight="1" x14ac:dyDescent="0.25">
      <c r="B85" s="168"/>
      <c r="C85" s="168"/>
      <c r="D85" s="168"/>
      <c r="E85" s="168"/>
    </row>
    <row r="86" spans="2:5" ht="15" customHeight="1" x14ac:dyDescent="0.25">
      <c r="B86" s="168"/>
      <c r="C86" s="168"/>
      <c r="D86" s="168"/>
      <c r="E86" s="168"/>
    </row>
    <row r="87" spans="2:5" ht="15" customHeight="1" x14ac:dyDescent="0.25">
      <c r="B87" s="168"/>
      <c r="C87" s="168"/>
      <c r="D87" s="168"/>
      <c r="E87" s="168"/>
    </row>
    <row r="88" spans="2:5" ht="15" customHeight="1" x14ac:dyDescent="0.25">
      <c r="B88" s="168"/>
      <c r="C88" s="168"/>
      <c r="D88" s="168"/>
      <c r="E88" s="168"/>
    </row>
    <row r="89" spans="2:5" ht="15" customHeight="1" x14ac:dyDescent="0.25">
      <c r="B89" s="168"/>
      <c r="C89" s="168"/>
      <c r="D89" s="168"/>
      <c r="E89" s="168"/>
    </row>
    <row r="90" spans="2:5" ht="15" customHeight="1" x14ac:dyDescent="0.25">
      <c r="B90" s="168"/>
      <c r="C90" s="168"/>
      <c r="D90" s="168"/>
      <c r="E90" s="168"/>
    </row>
    <row r="91" spans="2:5" ht="15" customHeight="1" x14ac:dyDescent="0.25">
      <c r="B91" s="168"/>
      <c r="C91" s="168"/>
      <c r="D91" s="168"/>
      <c r="E91" s="168"/>
    </row>
    <row r="92" spans="2:5" ht="15" customHeight="1" x14ac:dyDescent="0.25">
      <c r="B92" s="168"/>
      <c r="C92" s="168"/>
      <c r="D92" s="168"/>
      <c r="E92" s="168"/>
    </row>
    <row r="93" spans="2:5" ht="15" customHeight="1" x14ac:dyDescent="0.25">
      <c r="B93" s="168"/>
      <c r="C93" s="168"/>
      <c r="D93" s="168"/>
      <c r="E93" s="168"/>
    </row>
    <row r="94" spans="2:5" ht="15" customHeight="1" x14ac:dyDescent="0.25">
      <c r="B94" s="168"/>
      <c r="C94" s="168"/>
      <c r="D94" s="168"/>
      <c r="E94" s="168"/>
    </row>
    <row r="95" spans="2:5" ht="15" customHeight="1" x14ac:dyDescent="0.25">
      <c r="B95" s="168"/>
      <c r="C95" s="168"/>
      <c r="D95" s="168"/>
      <c r="E95" s="168"/>
    </row>
    <row r="96" spans="2:5" ht="15" customHeight="1" x14ac:dyDescent="0.25">
      <c r="B96" s="168"/>
      <c r="C96" s="168"/>
      <c r="D96" s="168"/>
      <c r="E96" s="168"/>
    </row>
    <row r="97" spans="2:5" ht="15" customHeight="1" x14ac:dyDescent="0.25">
      <c r="B97" s="168"/>
      <c r="C97" s="168"/>
      <c r="D97" s="168"/>
      <c r="E97" s="168"/>
    </row>
    <row r="98" spans="2:5" ht="15" customHeight="1" x14ac:dyDescent="0.25">
      <c r="B98" s="168"/>
      <c r="C98" s="168"/>
      <c r="D98" s="168"/>
      <c r="E98" s="168"/>
    </row>
    <row r="99" spans="2:5" ht="15" customHeight="1" x14ac:dyDescent="0.25">
      <c r="B99" s="168"/>
      <c r="C99" s="168"/>
      <c r="D99" s="168"/>
      <c r="E99" s="168"/>
    </row>
    <row r="100" spans="2:5" ht="15" customHeight="1" x14ac:dyDescent="0.25">
      <c r="B100" s="168"/>
      <c r="C100" s="168"/>
      <c r="D100" s="168"/>
      <c r="E100" s="168"/>
    </row>
    <row r="101" spans="2:5" ht="15" customHeight="1" x14ac:dyDescent="0.25">
      <c r="B101" s="168"/>
      <c r="C101" s="168"/>
      <c r="D101" s="168"/>
      <c r="E101" s="168"/>
    </row>
    <row r="102" spans="2:5" ht="15" customHeight="1" x14ac:dyDescent="0.25">
      <c r="B102" s="168"/>
      <c r="C102" s="168"/>
      <c r="D102" s="168"/>
      <c r="E102" s="168"/>
    </row>
    <row r="103" spans="2:5" ht="15" customHeight="1" x14ac:dyDescent="0.25">
      <c r="B103" s="168"/>
      <c r="C103" s="168"/>
      <c r="D103" s="168"/>
      <c r="E103" s="168"/>
    </row>
    <row r="104" spans="2:5" ht="15" customHeight="1" x14ac:dyDescent="0.25">
      <c r="B104" s="168"/>
      <c r="C104" s="168"/>
      <c r="D104" s="168"/>
      <c r="E104" s="168"/>
    </row>
    <row r="105" spans="2:5" ht="15" customHeight="1" x14ac:dyDescent="0.25">
      <c r="B105" s="168"/>
      <c r="C105" s="168"/>
      <c r="D105" s="168"/>
      <c r="E105" s="168"/>
    </row>
    <row r="106" spans="2:5" ht="15" customHeight="1" x14ac:dyDescent="0.25">
      <c r="B106" s="168"/>
      <c r="C106" s="168"/>
      <c r="D106" s="168"/>
      <c r="E106" s="168"/>
    </row>
    <row r="107" spans="2:5" ht="15" customHeight="1" x14ac:dyDescent="0.25">
      <c r="B107" s="168"/>
      <c r="C107" s="168"/>
      <c r="D107" s="168"/>
      <c r="E107" s="168"/>
    </row>
    <row r="108" spans="2:5" ht="15" customHeight="1" x14ac:dyDescent="0.25">
      <c r="B108" s="168"/>
      <c r="C108" s="168"/>
      <c r="D108" s="168"/>
      <c r="E108" s="168"/>
    </row>
    <row r="109" spans="2:5" ht="15" customHeight="1" x14ac:dyDescent="0.25">
      <c r="B109" s="168"/>
      <c r="C109" s="168"/>
      <c r="D109" s="168"/>
      <c r="E109" s="168"/>
    </row>
    <row r="110" spans="2:5" ht="15" customHeight="1" x14ac:dyDescent="0.25">
      <c r="B110" s="168"/>
      <c r="C110" s="168"/>
      <c r="D110" s="168"/>
      <c r="E110" s="168"/>
    </row>
    <row r="111" spans="2:5" ht="15" customHeight="1" x14ac:dyDescent="0.25">
      <c r="B111" s="168"/>
      <c r="C111" s="168"/>
      <c r="D111" s="168"/>
      <c r="E111" s="168"/>
    </row>
    <row r="112" spans="2:5" ht="15" customHeight="1" x14ac:dyDescent="0.25">
      <c r="B112" s="168"/>
      <c r="C112" s="168"/>
      <c r="D112" s="168"/>
      <c r="E112" s="168"/>
    </row>
    <row r="113" spans="2:5" ht="15" customHeight="1" x14ac:dyDescent="0.25">
      <c r="B113" s="168"/>
      <c r="C113" s="168"/>
      <c r="D113" s="168"/>
      <c r="E113" s="168"/>
    </row>
    <row r="114" spans="2:5" ht="15" customHeight="1" x14ac:dyDescent="0.25">
      <c r="B114" s="168"/>
      <c r="C114" s="168"/>
      <c r="D114" s="168"/>
      <c r="E114" s="168"/>
    </row>
    <row r="115" spans="2:5" ht="15" customHeight="1" x14ac:dyDescent="0.25">
      <c r="B115" s="168"/>
      <c r="C115" s="168"/>
      <c r="D115" s="168"/>
      <c r="E115" s="168"/>
    </row>
    <row r="116" spans="2:5" ht="15" customHeight="1" x14ac:dyDescent="0.25">
      <c r="B116" s="168"/>
      <c r="C116" s="168"/>
      <c r="D116" s="168"/>
      <c r="E116" s="168"/>
    </row>
    <row r="117" spans="2:5" ht="15" customHeight="1" x14ac:dyDescent="0.25">
      <c r="B117" s="168"/>
      <c r="C117" s="168"/>
      <c r="D117" s="168"/>
      <c r="E117" s="168"/>
    </row>
    <row r="118" spans="2:5" ht="15" customHeight="1" x14ac:dyDescent="0.25">
      <c r="B118" s="168"/>
      <c r="C118" s="168"/>
      <c r="D118" s="168"/>
      <c r="E118" s="168"/>
    </row>
    <row r="119" spans="2:5" ht="15" customHeight="1" x14ac:dyDescent="0.25">
      <c r="B119" s="168"/>
      <c r="C119" s="168"/>
      <c r="D119" s="168"/>
      <c r="E119" s="168"/>
    </row>
    <row r="120" spans="2:5" ht="15" customHeight="1" x14ac:dyDescent="0.25">
      <c r="B120" s="168"/>
      <c r="C120" s="168"/>
      <c r="D120" s="168"/>
      <c r="E120" s="168"/>
    </row>
    <row r="121" spans="2:5" ht="15" customHeight="1" x14ac:dyDescent="0.25">
      <c r="B121" s="168"/>
      <c r="C121" s="168"/>
      <c r="D121" s="168"/>
      <c r="E121" s="168"/>
    </row>
    <row r="122" spans="2:5" ht="15" customHeight="1" x14ac:dyDescent="0.25">
      <c r="B122" s="168"/>
      <c r="C122" s="168"/>
      <c r="D122" s="168"/>
      <c r="E122" s="168"/>
    </row>
    <row r="123" spans="2:5" ht="15" customHeight="1" x14ac:dyDescent="0.25">
      <c r="B123" s="168"/>
      <c r="C123" s="168"/>
      <c r="D123" s="168"/>
      <c r="E123" s="168"/>
    </row>
    <row r="124" spans="2:5" ht="15" customHeight="1" x14ac:dyDescent="0.25">
      <c r="B124" s="168"/>
      <c r="C124" s="168"/>
      <c r="D124" s="168"/>
      <c r="E124" s="168"/>
    </row>
    <row r="125" spans="2:5" ht="15" customHeight="1" x14ac:dyDescent="0.25">
      <c r="B125" s="168"/>
      <c r="C125" s="168"/>
      <c r="D125" s="168"/>
      <c r="E125" s="168"/>
    </row>
    <row r="126" spans="2:5" ht="15" customHeight="1" x14ac:dyDescent="0.25">
      <c r="B126" s="168"/>
      <c r="C126" s="168"/>
      <c r="D126" s="168"/>
      <c r="E126" s="168"/>
    </row>
    <row r="127" spans="2:5" ht="15" customHeight="1" x14ac:dyDescent="0.25">
      <c r="B127" s="168"/>
      <c r="C127" s="168"/>
      <c r="D127" s="168"/>
      <c r="E127" s="168"/>
    </row>
    <row r="128" spans="2:5" ht="15" customHeight="1" x14ac:dyDescent="0.25">
      <c r="B128" s="168"/>
      <c r="C128" s="168"/>
      <c r="D128" s="168"/>
      <c r="E128" s="168"/>
    </row>
    <row r="129" spans="2:5" ht="15" customHeight="1" x14ac:dyDescent="0.25">
      <c r="B129" s="168"/>
      <c r="C129" s="168"/>
      <c r="D129" s="168"/>
      <c r="E129" s="168"/>
    </row>
    <row r="130" spans="2:5" ht="15" customHeight="1" x14ac:dyDescent="0.25">
      <c r="B130" s="168"/>
      <c r="C130" s="168"/>
      <c r="D130" s="168"/>
      <c r="E130" s="168"/>
    </row>
    <row r="131" spans="2:5" ht="15" customHeight="1" x14ac:dyDescent="0.25">
      <c r="B131" s="168"/>
      <c r="C131" s="168"/>
      <c r="D131" s="168"/>
      <c r="E131" s="168"/>
    </row>
    <row r="132" spans="2:5" ht="15" customHeight="1" x14ac:dyDescent="0.25">
      <c r="B132" s="168"/>
      <c r="C132" s="168"/>
      <c r="D132" s="168"/>
      <c r="E132" s="168"/>
    </row>
    <row r="133" spans="2:5" ht="15" customHeight="1" x14ac:dyDescent="0.25">
      <c r="B133" s="168"/>
      <c r="C133" s="168"/>
      <c r="D133" s="168"/>
      <c r="E133" s="168"/>
    </row>
    <row r="134" spans="2:5" ht="15" customHeight="1" x14ac:dyDescent="0.25">
      <c r="B134" s="168"/>
      <c r="C134" s="168"/>
      <c r="D134" s="168"/>
      <c r="E134" s="168"/>
    </row>
    <row r="135" spans="2:5" ht="15" customHeight="1" x14ac:dyDescent="0.25">
      <c r="B135" s="168"/>
      <c r="C135" s="168"/>
      <c r="D135" s="168"/>
      <c r="E135" s="168"/>
    </row>
    <row r="136" spans="2:5" ht="15" customHeight="1" x14ac:dyDescent="0.25">
      <c r="B136" s="168"/>
      <c r="C136" s="168"/>
      <c r="D136" s="168"/>
      <c r="E136" s="168"/>
    </row>
    <row r="137" spans="2:5" ht="15" customHeight="1" x14ac:dyDescent="0.25">
      <c r="B137" s="168"/>
      <c r="C137" s="168"/>
      <c r="D137" s="168"/>
      <c r="E137" s="168"/>
    </row>
    <row r="138" spans="2:5" ht="15" customHeight="1" x14ac:dyDescent="0.25">
      <c r="B138" s="168"/>
      <c r="C138" s="168"/>
      <c r="D138" s="168"/>
      <c r="E138" s="168"/>
    </row>
    <row r="139" spans="2:5" ht="15" customHeight="1" x14ac:dyDescent="0.25">
      <c r="B139" s="168"/>
      <c r="C139" s="168"/>
      <c r="D139" s="168"/>
      <c r="E139" s="168"/>
    </row>
    <row r="140" spans="2:5" ht="15" customHeight="1" x14ac:dyDescent="0.25">
      <c r="B140" s="168"/>
      <c r="C140" s="168"/>
      <c r="D140" s="168"/>
      <c r="E140" s="168"/>
    </row>
    <row r="141" spans="2:5" ht="15" customHeight="1" x14ac:dyDescent="0.25">
      <c r="B141" s="168"/>
      <c r="C141" s="168"/>
      <c r="D141" s="168"/>
      <c r="E141" s="168"/>
    </row>
    <row r="142" spans="2:5" ht="15" customHeight="1" x14ac:dyDescent="0.25">
      <c r="B142" s="168"/>
      <c r="C142" s="168"/>
      <c r="D142" s="168"/>
      <c r="E142" s="168"/>
    </row>
    <row r="143" spans="2:5" ht="15" customHeight="1" x14ac:dyDescent="0.25">
      <c r="B143" s="168"/>
      <c r="C143" s="168"/>
      <c r="D143" s="168"/>
      <c r="E143" s="168"/>
    </row>
    <row r="144" spans="2:5" ht="15" customHeight="1" x14ac:dyDescent="0.25">
      <c r="B144" s="168"/>
      <c r="C144" s="168"/>
      <c r="D144" s="168"/>
      <c r="E144" s="168"/>
    </row>
    <row r="145" spans="2:5" ht="15" customHeight="1" x14ac:dyDescent="0.25">
      <c r="B145" s="168"/>
      <c r="C145" s="168"/>
      <c r="D145" s="168"/>
      <c r="E145" s="168"/>
    </row>
    <row r="146" spans="2:5" ht="15" customHeight="1" x14ac:dyDescent="0.25">
      <c r="B146" s="168"/>
      <c r="C146" s="168"/>
      <c r="D146" s="168"/>
      <c r="E146" s="168"/>
    </row>
    <row r="147" spans="2:5" ht="15" customHeight="1" x14ac:dyDescent="0.25">
      <c r="B147" s="168"/>
      <c r="C147" s="168"/>
      <c r="D147" s="168"/>
      <c r="E147" s="168"/>
    </row>
  </sheetData>
  <mergeCells count="23">
    <mergeCell ref="T3:T4"/>
    <mergeCell ref="U3:U4"/>
    <mergeCell ref="V3:V4"/>
    <mergeCell ref="W3:W4"/>
    <mergeCell ref="X3:X4"/>
    <mergeCell ref="S3:S4"/>
    <mergeCell ref="H3:H4"/>
    <mergeCell ref="I3:I4"/>
    <mergeCell ref="J3:J4"/>
    <mergeCell ref="K3:K4"/>
    <mergeCell ref="L3:L4"/>
    <mergeCell ref="M3:M4"/>
    <mergeCell ref="N3:N4"/>
    <mergeCell ref="O3:O4"/>
    <mergeCell ref="P3:P4"/>
    <mergeCell ref="Q3:Q4"/>
    <mergeCell ref="R3:R4"/>
    <mergeCell ref="G3:G4"/>
    <mergeCell ref="B3:B4"/>
    <mergeCell ref="C3:C4"/>
    <mergeCell ref="D3:D4"/>
    <mergeCell ref="E3:E4"/>
    <mergeCell ref="F3:F4"/>
  </mergeCells>
  <pageMargins left="0.75" right="0.25" top="0.75" bottom="0.75" header="0.3" footer="0"/>
  <pageSetup paperSize="9" scale="73" fitToHeight="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22"/>
  <sheetViews>
    <sheetView showGridLines="0" zoomScale="70" zoomScaleNormal="70" zoomScaleSheetLayoutView="90" workbookViewId="0">
      <pane xSplit="2" ySplit="4" topLeftCell="C5" activePane="bottomRight" state="frozen"/>
      <selection activeCell="D33" sqref="D33"/>
      <selection pane="topRight" activeCell="D33" sqref="D33"/>
      <selection pane="bottomLeft" activeCell="D33" sqref="D33"/>
      <selection pane="bottomRight" activeCell="D33" sqref="D33"/>
    </sheetView>
  </sheetViews>
  <sheetFormatPr defaultRowHeight="20.100000000000001" customHeight="1" x14ac:dyDescent="0.25"/>
  <cols>
    <col min="1" max="1" width="4" style="1609" customWidth="1"/>
    <col min="2" max="2" width="34.85546875" style="1609" customWidth="1"/>
    <col min="3" max="6" width="14.7109375" style="1609" customWidth="1"/>
    <col min="7" max="7" width="15.140625" style="1609" customWidth="1"/>
    <col min="8" max="8" width="9.28515625" style="1609" customWidth="1"/>
    <col min="9" max="9" width="2" style="1609" customWidth="1"/>
    <col min="10" max="10" width="9.28515625" style="1609" bestFit="1" customWidth="1"/>
    <col min="11" max="246" width="9.140625" style="1609"/>
    <col min="247" max="247" width="3.140625" style="1609" customWidth="1"/>
    <col min="248" max="248" width="47.7109375" style="1609" customWidth="1"/>
    <col min="249" max="249" width="12.28515625" style="1609" customWidth="1"/>
    <col min="250" max="250" width="13.140625" style="1609" customWidth="1"/>
    <col min="251" max="251" width="11.7109375" style="1609" customWidth="1"/>
    <col min="252" max="252" width="12.85546875" style="1609" customWidth="1"/>
    <col min="253" max="253" width="11.5703125" style="1609" customWidth="1"/>
    <col min="254" max="254" width="10.5703125" style="1609" customWidth="1"/>
    <col min="255" max="255" width="11.28515625" style="1609" customWidth="1"/>
    <col min="256" max="257" width="9.85546875" style="1609" customWidth="1"/>
    <col min="258" max="258" width="9.85546875" style="1609" bestFit="1" customWidth="1"/>
    <col min="259" max="259" width="9.140625" style="1609"/>
    <col min="260" max="260" width="9.42578125" style="1609" bestFit="1" customWidth="1"/>
    <col min="261" max="262" width="9.28515625" style="1609" bestFit="1" customWidth="1"/>
    <col min="263" max="265" width="9.28515625" style="1609" customWidth="1"/>
    <col min="266" max="266" width="9.28515625" style="1609" bestFit="1" customWidth="1"/>
    <col min="267" max="502" width="9.140625" style="1609"/>
    <col min="503" max="503" width="3.140625" style="1609" customWidth="1"/>
    <col min="504" max="504" width="47.7109375" style="1609" customWidth="1"/>
    <col min="505" max="505" width="12.28515625" style="1609" customWidth="1"/>
    <col min="506" max="506" width="13.140625" style="1609" customWidth="1"/>
    <col min="507" max="507" width="11.7109375" style="1609" customWidth="1"/>
    <col min="508" max="508" width="12.85546875" style="1609" customWidth="1"/>
    <col min="509" max="509" width="11.5703125" style="1609" customWidth="1"/>
    <col min="510" max="510" width="10.5703125" style="1609" customWidth="1"/>
    <col min="511" max="511" width="11.28515625" style="1609" customWidth="1"/>
    <col min="512" max="513" width="9.85546875" style="1609" customWidth="1"/>
    <col min="514" max="514" width="9.85546875" style="1609" bestFit="1" customWidth="1"/>
    <col min="515" max="515" width="9.140625" style="1609"/>
    <col min="516" max="516" width="9.42578125" style="1609" bestFit="1" customWidth="1"/>
    <col min="517" max="518" width="9.28515625" style="1609" bestFit="1" customWidth="1"/>
    <col min="519" max="521" width="9.28515625" style="1609" customWidth="1"/>
    <col min="522" max="522" width="9.28515625" style="1609" bestFit="1" customWidth="1"/>
    <col min="523" max="758" width="9.140625" style="1609"/>
    <col min="759" max="759" width="3.140625" style="1609" customWidth="1"/>
    <col min="760" max="760" width="47.7109375" style="1609" customWidth="1"/>
    <col min="761" max="761" width="12.28515625" style="1609" customWidth="1"/>
    <col min="762" max="762" width="13.140625" style="1609" customWidth="1"/>
    <col min="763" max="763" width="11.7109375" style="1609" customWidth="1"/>
    <col min="764" max="764" width="12.85546875" style="1609" customWidth="1"/>
    <col min="765" max="765" width="11.5703125" style="1609" customWidth="1"/>
    <col min="766" max="766" width="10.5703125" style="1609" customWidth="1"/>
    <col min="767" max="767" width="11.28515625" style="1609" customWidth="1"/>
    <col min="768" max="769" width="9.85546875" style="1609" customWidth="1"/>
    <col min="770" max="770" width="9.85546875" style="1609" bestFit="1" customWidth="1"/>
    <col min="771" max="771" width="9.140625" style="1609"/>
    <col min="772" max="772" width="9.42578125" style="1609" bestFit="1" customWidth="1"/>
    <col min="773" max="774" width="9.28515625" style="1609" bestFit="1" customWidth="1"/>
    <col min="775" max="777" width="9.28515625" style="1609" customWidth="1"/>
    <col min="778" max="778" width="9.28515625" style="1609" bestFit="1" customWidth="1"/>
    <col min="779" max="1014" width="9.140625" style="1609"/>
    <col min="1015" max="1015" width="3.140625" style="1609" customWidth="1"/>
    <col min="1016" max="1016" width="47.7109375" style="1609" customWidth="1"/>
    <col min="1017" max="1017" width="12.28515625" style="1609" customWidth="1"/>
    <col min="1018" max="1018" width="13.140625" style="1609" customWidth="1"/>
    <col min="1019" max="1019" width="11.7109375" style="1609" customWidth="1"/>
    <col min="1020" max="1020" width="12.85546875" style="1609" customWidth="1"/>
    <col min="1021" max="1021" width="11.5703125" style="1609" customWidth="1"/>
    <col min="1022" max="1022" width="10.5703125" style="1609" customWidth="1"/>
    <col min="1023" max="1023" width="11.28515625" style="1609" customWidth="1"/>
    <col min="1024" max="1025" width="9.85546875" style="1609" customWidth="1"/>
    <col min="1026" max="1026" width="9.85546875" style="1609" bestFit="1" customWidth="1"/>
    <col min="1027" max="1027" width="9.140625" style="1609"/>
    <col min="1028" max="1028" width="9.42578125" style="1609" bestFit="1" customWidth="1"/>
    <col min="1029" max="1030" width="9.28515625" style="1609" bestFit="1" customWidth="1"/>
    <col min="1031" max="1033" width="9.28515625" style="1609" customWidth="1"/>
    <col min="1034" max="1034" width="9.28515625" style="1609" bestFit="1" customWidth="1"/>
    <col min="1035" max="1270" width="9.140625" style="1609"/>
    <col min="1271" max="1271" width="3.140625" style="1609" customWidth="1"/>
    <col min="1272" max="1272" width="47.7109375" style="1609" customWidth="1"/>
    <col min="1273" max="1273" width="12.28515625" style="1609" customWidth="1"/>
    <col min="1274" max="1274" width="13.140625" style="1609" customWidth="1"/>
    <col min="1275" max="1275" width="11.7109375" style="1609" customWidth="1"/>
    <col min="1276" max="1276" width="12.85546875" style="1609" customWidth="1"/>
    <col min="1277" max="1277" width="11.5703125" style="1609" customWidth="1"/>
    <col min="1278" max="1278" width="10.5703125" style="1609" customWidth="1"/>
    <col min="1279" max="1279" width="11.28515625" style="1609" customWidth="1"/>
    <col min="1280" max="1281" width="9.85546875" style="1609" customWidth="1"/>
    <col min="1282" max="1282" width="9.85546875" style="1609" bestFit="1" customWidth="1"/>
    <col min="1283" max="1283" width="9.140625" style="1609"/>
    <col min="1284" max="1284" width="9.42578125" style="1609" bestFit="1" customWidth="1"/>
    <col min="1285" max="1286" width="9.28515625" style="1609" bestFit="1" customWidth="1"/>
    <col min="1287" max="1289" width="9.28515625" style="1609" customWidth="1"/>
    <col min="1290" max="1290" width="9.28515625" style="1609" bestFit="1" customWidth="1"/>
    <col min="1291" max="1526" width="9.140625" style="1609"/>
    <col min="1527" max="1527" width="3.140625" style="1609" customWidth="1"/>
    <col min="1528" max="1528" width="47.7109375" style="1609" customWidth="1"/>
    <col min="1529" max="1529" width="12.28515625" style="1609" customWidth="1"/>
    <col min="1530" max="1530" width="13.140625" style="1609" customWidth="1"/>
    <col min="1531" max="1531" width="11.7109375" style="1609" customWidth="1"/>
    <col min="1532" max="1532" width="12.85546875" style="1609" customWidth="1"/>
    <col min="1533" max="1533" width="11.5703125" style="1609" customWidth="1"/>
    <col min="1534" max="1534" width="10.5703125" style="1609" customWidth="1"/>
    <col min="1535" max="1535" width="11.28515625" style="1609" customWidth="1"/>
    <col min="1536" max="1537" width="9.85546875" style="1609" customWidth="1"/>
    <col min="1538" max="1538" width="9.85546875" style="1609" bestFit="1" customWidth="1"/>
    <col min="1539" max="1539" width="9.140625" style="1609"/>
    <col min="1540" max="1540" width="9.42578125" style="1609" bestFit="1" customWidth="1"/>
    <col min="1541" max="1542" width="9.28515625" style="1609" bestFit="1" customWidth="1"/>
    <col min="1543" max="1545" width="9.28515625" style="1609" customWidth="1"/>
    <col min="1546" max="1546" width="9.28515625" style="1609" bestFit="1" customWidth="1"/>
    <col min="1547" max="1782" width="9.140625" style="1609"/>
    <col min="1783" max="1783" width="3.140625" style="1609" customWidth="1"/>
    <col min="1784" max="1784" width="47.7109375" style="1609" customWidth="1"/>
    <col min="1785" max="1785" width="12.28515625" style="1609" customWidth="1"/>
    <col min="1786" max="1786" width="13.140625" style="1609" customWidth="1"/>
    <col min="1787" max="1787" width="11.7109375" style="1609" customWidth="1"/>
    <col min="1788" max="1788" width="12.85546875" style="1609" customWidth="1"/>
    <col min="1789" max="1789" width="11.5703125" style="1609" customWidth="1"/>
    <col min="1790" max="1790" width="10.5703125" style="1609" customWidth="1"/>
    <col min="1791" max="1791" width="11.28515625" style="1609" customWidth="1"/>
    <col min="1792" max="1793" width="9.85546875" style="1609" customWidth="1"/>
    <col min="1794" max="1794" width="9.85546875" style="1609" bestFit="1" customWidth="1"/>
    <col min="1795" max="1795" width="9.140625" style="1609"/>
    <col min="1796" max="1796" width="9.42578125" style="1609" bestFit="1" customWidth="1"/>
    <col min="1797" max="1798" width="9.28515625" style="1609" bestFit="1" customWidth="1"/>
    <col min="1799" max="1801" width="9.28515625" style="1609" customWidth="1"/>
    <col min="1802" max="1802" width="9.28515625" style="1609" bestFit="1" customWidth="1"/>
    <col min="1803" max="2038" width="9.140625" style="1609"/>
    <col min="2039" max="2039" width="3.140625" style="1609" customWidth="1"/>
    <col min="2040" max="2040" width="47.7109375" style="1609" customWidth="1"/>
    <col min="2041" max="2041" width="12.28515625" style="1609" customWidth="1"/>
    <col min="2042" max="2042" width="13.140625" style="1609" customWidth="1"/>
    <col min="2043" max="2043" width="11.7109375" style="1609" customWidth="1"/>
    <col min="2044" max="2044" width="12.85546875" style="1609" customWidth="1"/>
    <col min="2045" max="2045" width="11.5703125" style="1609" customWidth="1"/>
    <col min="2046" max="2046" width="10.5703125" style="1609" customWidth="1"/>
    <col min="2047" max="2047" width="11.28515625" style="1609" customWidth="1"/>
    <col min="2048" max="2049" width="9.85546875" style="1609" customWidth="1"/>
    <col min="2050" max="2050" width="9.85546875" style="1609" bestFit="1" customWidth="1"/>
    <col min="2051" max="2051" width="9.140625" style="1609"/>
    <col min="2052" max="2052" width="9.42578125" style="1609" bestFit="1" customWidth="1"/>
    <col min="2053" max="2054" width="9.28515625" style="1609" bestFit="1" customWidth="1"/>
    <col min="2055" max="2057" width="9.28515625" style="1609" customWidth="1"/>
    <col min="2058" max="2058" width="9.28515625" style="1609" bestFit="1" customWidth="1"/>
    <col min="2059" max="2294" width="9.140625" style="1609"/>
    <col min="2295" max="2295" width="3.140625" style="1609" customWidth="1"/>
    <col min="2296" max="2296" width="47.7109375" style="1609" customWidth="1"/>
    <col min="2297" max="2297" width="12.28515625" style="1609" customWidth="1"/>
    <col min="2298" max="2298" width="13.140625" style="1609" customWidth="1"/>
    <col min="2299" max="2299" width="11.7109375" style="1609" customWidth="1"/>
    <col min="2300" max="2300" width="12.85546875" style="1609" customWidth="1"/>
    <col min="2301" max="2301" width="11.5703125" style="1609" customWidth="1"/>
    <col min="2302" max="2302" width="10.5703125" style="1609" customWidth="1"/>
    <col min="2303" max="2303" width="11.28515625" style="1609" customWidth="1"/>
    <col min="2304" max="2305" width="9.85546875" style="1609" customWidth="1"/>
    <col min="2306" max="2306" width="9.85546875" style="1609" bestFit="1" customWidth="1"/>
    <col min="2307" max="2307" width="9.140625" style="1609"/>
    <col min="2308" max="2308" width="9.42578125" style="1609" bestFit="1" customWidth="1"/>
    <col min="2309" max="2310" width="9.28515625" style="1609" bestFit="1" customWidth="1"/>
    <col min="2311" max="2313" width="9.28515625" style="1609" customWidth="1"/>
    <col min="2314" max="2314" width="9.28515625" style="1609" bestFit="1" customWidth="1"/>
    <col min="2315" max="2550" width="9.140625" style="1609"/>
    <col min="2551" max="2551" width="3.140625" style="1609" customWidth="1"/>
    <col min="2552" max="2552" width="47.7109375" style="1609" customWidth="1"/>
    <col min="2553" max="2553" width="12.28515625" style="1609" customWidth="1"/>
    <col min="2554" max="2554" width="13.140625" style="1609" customWidth="1"/>
    <col min="2555" max="2555" width="11.7109375" style="1609" customWidth="1"/>
    <col min="2556" max="2556" width="12.85546875" style="1609" customWidth="1"/>
    <col min="2557" max="2557" width="11.5703125" style="1609" customWidth="1"/>
    <col min="2558" max="2558" width="10.5703125" style="1609" customWidth="1"/>
    <col min="2559" max="2559" width="11.28515625" style="1609" customWidth="1"/>
    <col min="2560" max="2561" width="9.85546875" style="1609" customWidth="1"/>
    <col min="2562" max="2562" width="9.85546875" style="1609" bestFit="1" customWidth="1"/>
    <col min="2563" max="2563" width="9.140625" style="1609"/>
    <col min="2564" max="2564" width="9.42578125" style="1609" bestFit="1" customWidth="1"/>
    <col min="2565" max="2566" width="9.28515625" style="1609" bestFit="1" customWidth="1"/>
    <col min="2567" max="2569" width="9.28515625" style="1609" customWidth="1"/>
    <col min="2570" max="2570" width="9.28515625" style="1609" bestFit="1" customWidth="1"/>
    <col min="2571" max="2806" width="9.140625" style="1609"/>
    <col min="2807" max="2807" width="3.140625" style="1609" customWidth="1"/>
    <col min="2808" max="2808" width="47.7109375" style="1609" customWidth="1"/>
    <col min="2809" max="2809" width="12.28515625" style="1609" customWidth="1"/>
    <col min="2810" max="2810" width="13.140625" style="1609" customWidth="1"/>
    <col min="2811" max="2811" width="11.7109375" style="1609" customWidth="1"/>
    <col min="2812" max="2812" width="12.85546875" style="1609" customWidth="1"/>
    <col min="2813" max="2813" width="11.5703125" style="1609" customWidth="1"/>
    <col min="2814" max="2814" width="10.5703125" style="1609" customWidth="1"/>
    <col min="2815" max="2815" width="11.28515625" style="1609" customWidth="1"/>
    <col min="2816" max="2817" width="9.85546875" style="1609" customWidth="1"/>
    <col min="2818" max="2818" width="9.85546875" style="1609" bestFit="1" customWidth="1"/>
    <col min="2819" max="2819" width="9.140625" style="1609"/>
    <col min="2820" max="2820" width="9.42578125" style="1609" bestFit="1" customWidth="1"/>
    <col min="2821" max="2822" width="9.28515625" style="1609" bestFit="1" customWidth="1"/>
    <col min="2823" max="2825" width="9.28515625" style="1609" customWidth="1"/>
    <col min="2826" max="2826" width="9.28515625" style="1609" bestFit="1" customWidth="1"/>
    <col min="2827" max="3062" width="9.140625" style="1609"/>
    <col min="3063" max="3063" width="3.140625" style="1609" customWidth="1"/>
    <col min="3064" max="3064" width="47.7109375" style="1609" customWidth="1"/>
    <col min="3065" max="3065" width="12.28515625" style="1609" customWidth="1"/>
    <col min="3066" max="3066" width="13.140625" style="1609" customWidth="1"/>
    <col min="3067" max="3067" width="11.7109375" style="1609" customWidth="1"/>
    <col min="3068" max="3068" width="12.85546875" style="1609" customWidth="1"/>
    <col min="3069" max="3069" width="11.5703125" style="1609" customWidth="1"/>
    <col min="3070" max="3070" width="10.5703125" style="1609" customWidth="1"/>
    <col min="3071" max="3071" width="11.28515625" style="1609" customWidth="1"/>
    <col min="3072" max="3073" width="9.85546875" style="1609" customWidth="1"/>
    <col min="3074" max="3074" width="9.85546875" style="1609" bestFit="1" customWidth="1"/>
    <col min="3075" max="3075" width="9.140625" style="1609"/>
    <col min="3076" max="3076" width="9.42578125" style="1609" bestFit="1" customWidth="1"/>
    <col min="3077" max="3078" width="9.28515625" style="1609" bestFit="1" customWidth="1"/>
    <col min="3079" max="3081" width="9.28515625" style="1609" customWidth="1"/>
    <col min="3082" max="3082" width="9.28515625" style="1609" bestFit="1" customWidth="1"/>
    <col min="3083" max="3318" width="9.140625" style="1609"/>
    <col min="3319" max="3319" width="3.140625" style="1609" customWidth="1"/>
    <col min="3320" max="3320" width="47.7109375" style="1609" customWidth="1"/>
    <col min="3321" max="3321" width="12.28515625" style="1609" customWidth="1"/>
    <col min="3322" max="3322" width="13.140625" style="1609" customWidth="1"/>
    <col min="3323" max="3323" width="11.7109375" style="1609" customWidth="1"/>
    <col min="3324" max="3324" width="12.85546875" style="1609" customWidth="1"/>
    <col min="3325" max="3325" width="11.5703125" style="1609" customWidth="1"/>
    <col min="3326" max="3326" width="10.5703125" style="1609" customWidth="1"/>
    <col min="3327" max="3327" width="11.28515625" style="1609" customWidth="1"/>
    <col min="3328" max="3329" width="9.85546875" style="1609" customWidth="1"/>
    <col min="3330" max="3330" width="9.85546875" style="1609" bestFit="1" customWidth="1"/>
    <col min="3331" max="3331" width="9.140625" style="1609"/>
    <col min="3332" max="3332" width="9.42578125" style="1609" bestFit="1" customWidth="1"/>
    <col min="3333" max="3334" width="9.28515625" style="1609" bestFit="1" customWidth="1"/>
    <col min="3335" max="3337" width="9.28515625" style="1609" customWidth="1"/>
    <col min="3338" max="3338" width="9.28515625" style="1609" bestFit="1" customWidth="1"/>
    <col min="3339" max="3574" width="9.140625" style="1609"/>
    <col min="3575" max="3575" width="3.140625" style="1609" customWidth="1"/>
    <col min="3576" max="3576" width="47.7109375" style="1609" customWidth="1"/>
    <col min="3577" max="3577" width="12.28515625" style="1609" customWidth="1"/>
    <col min="3578" max="3578" width="13.140625" style="1609" customWidth="1"/>
    <col min="3579" max="3579" width="11.7109375" style="1609" customWidth="1"/>
    <col min="3580" max="3580" width="12.85546875" style="1609" customWidth="1"/>
    <col min="3581" max="3581" width="11.5703125" style="1609" customWidth="1"/>
    <col min="3582" max="3582" width="10.5703125" style="1609" customWidth="1"/>
    <col min="3583" max="3583" width="11.28515625" style="1609" customWidth="1"/>
    <col min="3584" max="3585" width="9.85546875" style="1609" customWidth="1"/>
    <col min="3586" max="3586" width="9.85546875" style="1609" bestFit="1" customWidth="1"/>
    <col min="3587" max="3587" width="9.140625" style="1609"/>
    <col min="3588" max="3588" width="9.42578125" style="1609" bestFit="1" customWidth="1"/>
    <col min="3589" max="3590" width="9.28515625" style="1609" bestFit="1" customWidth="1"/>
    <col min="3591" max="3593" width="9.28515625" style="1609" customWidth="1"/>
    <col min="3594" max="3594" width="9.28515625" style="1609" bestFit="1" customWidth="1"/>
    <col min="3595" max="3830" width="9.140625" style="1609"/>
    <col min="3831" max="3831" width="3.140625" style="1609" customWidth="1"/>
    <col min="3832" max="3832" width="47.7109375" style="1609" customWidth="1"/>
    <col min="3833" max="3833" width="12.28515625" style="1609" customWidth="1"/>
    <col min="3834" max="3834" width="13.140625" style="1609" customWidth="1"/>
    <col min="3835" max="3835" width="11.7109375" style="1609" customWidth="1"/>
    <col min="3836" max="3836" width="12.85546875" style="1609" customWidth="1"/>
    <col min="3837" max="3837" width="11.5703125" style="1609" customWidth="1"/>
    <col min="3838" max="3838" width="10.5703125" style="1609" customWidth="1"/>
    <col min="3839" max="3839" width="11.28515625" style="1609" customWidth="1"/>
    <col min="3840" max="3841" width="9.85546875" style="1609" customWidth="1"/>
    <col min="3842" max="3842" width="9.85546875" style="1609" bestFit="1" customWidth="1"/>
    <col min="3843" max="3843" width="9.140625" style="1609"/>
    <col min="3844" max="3844" width="9.42578125" style="1609" bestFit="1" customWidth="1"/>
    <col min="3845" max="3846" width="9.28515625" style="1609" bestFit="1" customWidth="1"/>
    <col min="3847" max="3849" width="9.28515625" style="1609" customWidth="1"/>
    <col min="3850" max="3850" width="9.28515625" style="1609" bestFit="1" customWidth="1"/>
    <col min="3851" max="4086" width="9.140625" style="1609"/>
    <col min="4087" max="4087" width="3.140625" style="1609" customWidth="1"/>
    <col min="4088" max="4088" width="47.7109375" style="1609" customWidth="1"/>
    <col min="4089" max="4089" width="12.28515625" style="1609" customWidth="1"/>
    <col min="4090" max="4090" width="13.140625" style="1609" customWidth="1"/>
    <col min="4091" max="4091" width="11.7109375" style="1609" customWidth="1"/>
    <col min="4092" max="4092" width="12.85546875" style="1609" customWidth="1"/>
    <col min="4093" max="4093" width="11.5703125" style="1609" customWidth="1"/>
    <col min="4094" max="4094" width="10.5703125" style="1609" customWidth="1"/>
    <col min="4095" max="4095" width="11.28515625" style="1609" customWidth="1"/>
    <col min="4096" max="4097" width="9.85546875" style="1609" customWidth="1"/>
    <col min="4098" max="4098" width="9.85546875" style="1609" bestFit="1" customWidth="1"/>
    <col min="4099" max="4099" width="9.140625" style="1609"/>
    <col min="4100" max="4100" width="9.42578125" style="1609" bestFit="1" customWidth="1"/>
    <col min="4101" max="4102" width="9.28515625" style="1609" bestFit="1" customWidth="1"/>
    <col min="4103" max="4105" width="9.28515625" style="1609" customWidth="1"/>
    <col min="4106" max="4106" width="9.28515625" style="1609" bestFit="1" customWidth="1"/>
    <col min="4107" max="4342" width="9.140625" style="1609"/>
    <col min="4343" max="4343" width="3.140625" style="1609" customWidth="1"/>
    <col min="4344" max="4344" width="47.7109375" style="1609" customWidth="1"/>
    <col min="4345" max="4345" width="12.28515625" style="1609" customWidth="1"/>
    <col min="4346" max="4346" width="13.140625" style="1609" customWidth="1"/>
    <col min="4347" max="4347" width="11.7109375" style="1609" customWidth="1"/>
    <col min="4348" max="4348" width="12.85546875" style="1609" customWidth="1"/>
    <col min="4349" max="4349" width="11.5703125" style="1609" customWidth="1"/>
    <col min="4350" max="4350" width="10.5703125" style="1609" customWidth="1"/>
    <col min="4351" max="4351" width="11.28515625" style="1609" customWidth="1"/>
    <col min="4352" max="4353" width="9.85546875" style="1609" customWidth="1"/>
    <col min="4354" max="4354" width="9.85546875" style="1609" bestFit="1" customWidth="1"/>
    <col min="4355" max="4355" width="9.140625" style="1609"/>
    <col min="4356" max="4356" width="9.42578125" style="1609" bestFit="1" customWidth="1"/>
    <col min="4357" max="4358" width="9.28515625" style="1609" bestFit="1" customWidth="1"/>
    <col min="4359" max="4361" width="9.28515625" style="1609" customWidth="1"/>
    <col min="4362" max="4362" width="9.28515625" style="1609" bestFit="1" customWidth="1"/>
    <col min="4363" max="4598" width="9.140625" style="1609"/>
    <col min="4599" max="4599" width="3.140625" style="1609" customWidth="1"/>
    <col min="4600" max="4600" width="47.7109375" style="1609" customWidth="1"/>
    <col min="4601" max="4601" width="12.28515625" style="1609" customWidth="1"/>
    <col min="4602" max="4602" width="13.140625" style="1609" customWidth="1"/>
    <col min="4603" max="4603" width="11.7109375" style="1609" customWidth="1"/>
    <col min="4604" max="4604" width="12.85546875" style="1609" customWidth="1"/>
    <col min="4605" max="4605" width="11.5703125" style="1609" customWidth="1"/>
    <col min="4606" max="4606" width="10.5703125" style="1609" customWidth="1"/>
    <col min="4607" max="4607" width="11.28515625" style="1609" customWidth="1"/>
    <col min="4608" max="4609" width="9.85546875" style="1609" customWidth="1"/>
    <col min="4610" max="4610" width="9.85546875" style="1609" bestFit="1" customWidth="1"/>
    <col min="4611" max="4611" width="9.140625" style="1609"/>
    <col min="4612" max="4612" width="9.42578125" style="1609" bestFit="1" customWidth="1"/>
    <col min="4613" max="4614" width="9.28515625" style="1609" bestFit="1" customWidth="1"/>
    <col min="4615" max="4617" width="9.28515625" style="1609" customWidth="1"/>
    <col min="4618" max="4618" width="9.28515625" style="1609" bestFit="1" customWidth="1"/>
    <col min="4619" max="4854" width="9.140625" style="1609"/>
    <col min="4855" max="4855" width="3.140625" style="1609" customWidth="1"/>
    <col min="4856" max="4856" width="47.7109375" style="1609" customWidth="1"/>
    <col min="4857" max="4857" width="12.28515625" style="1609" customWidth="1"/>
    <col min="4858" max="4858" width="13.140625" style="1609" customWidth="1"/>
    <col min="4859" max="4859" width="11.7109375" style="1609" customWidth="1"/>
    <col min="4860" max="4860" width="12.85546875" style="1609" customWidth="1"/>
    <col min="4861" max="4861" width="11.5703125" style="1609" customWidth="1"/>
    <col min="4862" max="4862" width="10.5703125" style="1609" customWidth="1"/>
    <col min="4863" max="4863" width="11.28515625" style="1609" customWidth="1"/>
    <col min="4864" max="4865" width="9.85546875" style="1609" customWidth="1"/>
    <col min="4866" max="4866" width="9.85546875" style="1609" bestFit="1" customWidth="1"/>
    <col min="4867" max="4867" width="9.140625" style="1609"/>
    <col min="4868" max="4868" width="9.42578125" style="1609" bestFit="1" customWidth="1"/>
    <col min="4869" max="4870" width="9.28515625" style="1609" bestFit="1" customWidth="1"/>
    <col min="4871" max="4873" width="9.28515625" style="1609" customWidth="1"/>
    <col min="4874" max="4874" width="9.28515625" style="1609" bestFit="1" customWidth="1"/>
    <col min="4875" max="5110" width="9.140625" style="1609"/>
    <col min="5111" max="5111" width="3.140625" style="1609" customWidth="1"/>
    <col min="5112" max="5112" width="47.7109375" style="1609" customWidth="1"/>
    <col min="5113" max="5113" width="12.28515625" style="1609" customWidth="1"/>
    <col min="5114" max="5114" width="13.140625" style="1609" customWidth="1"/>
    <col min="5115" max="5115" width="11.7109375" style="1609" customWidth="1"/>
    <col min="5116" max="5116" width="12.85546875" style="1609" customWidth="1"/>
    <col min="5117" max="5117" width="11.5703125" style="1609" customWidth="1"/>
    <col min="5118" max="5118" width="10.5703125" style="1609" customWidth="1"/>
    <col min="5119" max="5119" width="11.28515625" style="1609" customWidth="1"/>
    <col min="5120" max="5121" width="9.85546875" style="1609" customWidth="1"/>
    <col min="5122" max="5122" width="9.85546875" style="1609" bestFit="1" customWidth="1"/>
    <col min="5123" max="5123" width="9.140625" style="1609"/>
    <col min="5124" max="5124" width="9.42578125" style="1609" bestFit="1" customWidth="1"/>
    <col min="5125" max="5126" width="9.28515625" style="1609" bestFit="1" customWidth="1"/>
    <col min="5127" max="5129" width="9.28515625" style="1609" customWidth="1"/>
    <col min="5130" max="5130" width="9.28515625" style="1609" bestFit="1" customWidth="1"/>
    <col min="5131" max="5366" width="9.140625" style="1609"/>
    <col min="5367" max="5367" width="3.140625" style="1609" customWidth="1"/>
    <col min="5368" max="5368" width="47.7109375" style="1609" customWidth="1"/>
    <col min="5369" max="5369" width="12.28515625" style="1609" customWidth="1"/>
    <col min="5370" max="5370" width="13.140625" style="1609" customWidth="1"/>
    <col min="5371" max="5371" width="11.7109375" style="1609" customWidth="1"/>
    <col min="5372" max="5372" width="12.85546875" style="1609" customWidth="1"/>
    <col min="5373" max="5373" width="11.5703125" style="1609" customWidth="1"/>
    <col min="5374" max="5374" width="10.5703125" style="1609" customWidth="1"/>
    <col min="5375" max="5375" width="11.28515625" style="1609" customWidth="1"/>
    <col min="5376" max="5377" width="9.85546875" style="1609" customWidth="1"/>
    <col min="5378" max="5378" width="9.85546875" style="1609" bestFit="1" customWidth="1"/>
    <col min="5379" max="5379" width="9.140625" style="1609"/>
    <col min="5380" max="5380" width="9.42578125" style="1609" bestFit="1" customWidth="1"/>
    <col min="5381" max="5382" width="9.28515625" style="1609" bestFit="1" customWidth="1"/>
    <col min="5383" max="5385" width="9.28515625" style="1609" customWidth="1"/>
    <col min="5386" max="5386" width="9.28515625" style="1609" bestFit="1" customWidth="1"/>
    <col min="5387" max="5622" width="9.140625" style="1609"/>
    <col min="5623" max="5623" width="3.140625" style="1609" customWidth="1"/>
    <col min="5624" max="5624" width="47.7109375" style="1609" customWidth="1"/>
    <col min="5625" max="5625" width="12.28515625" style="1609" customWidth="1"/>
    <col min="5626" max="5626" width="13.140625" style="1609" customWidth="1"/>
    <col min="5627" max="5627" width="11.7109375" style="1609" customWidth="1"/>
    <col min="5628" max="5628" width="12.85546875" style="1609" customWidth="1"/>
    <col min="5629" max="5629" width="11.5703125" style="1609" customWidth="1"/>
    <col min="5630" max="5630" width="10.5703125" style="1609" customWidth="1"/>
    <col min="5631" max="5631" width="11.28515625" style="1609" customWidth="1"/>
    <col min="5632" max="5633" width="9.85546875" style="1609" customWidth="1"/>
    <col min="5634" max="5634" width="9.85546875" style="1609" bestFit="1" customWidth="1"/>
    <col min="5635" max="5635" width="9.140625" style="1609"/>
    <col min="5636" max="5636" width="9.42578125" style="1609" bestFit="1" customWidth="1"/>
    <col min="5637" max="5638" width="9.28515625" style="1609" bestFit="1" customWidth="1"/>
    <col min="5639" max="5641" width="9.28515625" style="1609" customWidth="1"/>
    <col min="5642" max="5642" width="9.28515625" style="1609" bestFit="1" customWidth="1"/>
    <col min="5643" max="5878" width="9.140625" style="1609"/>
    <col min="5879" max="5879" width="3.140625" style="1609" customWidth="1"/>
    <col min="5880" max="5880" width="47.7109375" style="1609" customWidth="1"/>
    <col min="5881" max="5881" width="12.28515625" style="1609" customWidth="1"/>
    <col min="5882" max="5882" width="13.140625" style="1609" customWidth="1"/>
    <col min="5883" max="5883" width="11.7109375" style="1609" customWidth="1"/>
    <col min="5884" max="5884" width="12.85546875" style="1609" customWidth="1"/>
    <col min="5885" max="5885" width="11.5703125" style="1609" customWidth="1"/>
    <col min="5886" max="5886" width="10.5703125" style="1609" customWidth="1"/>
    <col min="5887" max="5887" width="11.28515625" style="1609" customWidth="1"/>
    <col min="5888" max="5889" width="9.85546875" style="1609" customWidth="1"/>
    <col min="5890" max="5890" width="9.85546875" style="1609" bestFit="1" customWidth="1"/>
    <col min="5891" max="5891" width="9.140625" style="1609"/>
    <col min="5892" max="5892" width="9.42578125" style="1609" bestFit="1" customWidth="1"/>
    <col min="5893" max="5894" width="9.28515625" style="1609" bestFit="1" customWidth="1"/>
    <col min="5895" max="5897" width="9.28515625" style="1609" customWidth="1"/>
    <col min="5898" max="5898" width="9.28515625" style="1609" bestFit="1" customWidth="1"/>
    <col min="5899" max="6134" width="9.140625" style="1609"/>
    <col min="6135" max="6135" width="3.140625" style="1609" customWidth="1"/>
    <col min="6136" max="6136" width="47.7109375" style="1609" customWidth="1"/>
    <col min="6137" max="6137" width="12.28515625" style="1609" customWidth="1"/>
    <col min="6138" max="6138" width="13.140625" style="1609" customWidth="1"/>
    <col min="6139" max="6139" width="11.7109375" style="1609" customWidth="1"/>
    <col min="6140" max="6140" width="12.85546875" style="1609" customWidth="1"/>
    <col min="6141" max="6141" width="11.5703125" style="1609" customWidth="1"/>
    <col min="6142" max="6142" width="10.5703125" style="1609" customWidth="1"/>
    <col min="6143" max="6143" width="11.28515625" style="1609" customWidth="1"/>
    <col min="6144" max="6145" width="9.85546875" style="1609" customWidth="1"/>
    <col min="6146" max="6146" width="9.85546875" style="1609" bestFit="1" customWidth="1"/>
    <col min="6147" max="6147" width="9.140625" style="1609"/>
    <col min="6148" max="6148" width="9.42578125" style="1609" bestFit="1" customWidth="1"/>
    <col min="6149" max="6150" width="9.28515625" style="1609" bestFit="1" customWidth="1"/>
    <col min="6151" max="6153" width="9.28515625" style="1609" customWidth="1"/>
    <col min="6154" max="6154" width="9.28515625" style="1609" bestFit="1" customWidth="1"/>
    <col min="6155" max="6390" width="9.140625" style="1609"/>
    <col min="6391" max="6391" width="3.140625" style="1609" customWidth="1"/>
    <col min="6392" max="6392" width="47.7109375" style="1609" customWidth="1"/>
    <col min="6393" max="6393" width="12.28515625" style="1609" customWidth="1"/>
    <col min="6394" max="6394" width="13.140625" style="1609" customWidth="1"/>
    <col min="6395" max="6395" width="11.7109375" style="1609" customWidth="1"/>
    <col min="6396" max="6396" width="12.85546875" style="1609" customWidth="1"/>
    <col min="6397" max="6397" width="11.5703125" style="1609" customWidth="1"/>
    <col min="6398" max="6398" width="10.5703125" style="1609" customWidth="1"/>
    <col min="6399" max="6399" width="11.28515625" style="1609" customWidth="1"/>
    <col min="6400" max="6401" width="9.85546875" style="1609" customWidth="1"/>
    <col min="6402" max="6402" width="9.85546875" style="1609" bestFit="1" customWidth="1"/>
    <col min="6403" max="6403" width="9.140625" style="1609"/>
    <col min="6404" max="6404" width="9.42578125" style="1609" bestFit="1" customWidth="1"/>
    <col min="6405" max="6406" width="9.28515625" style="1609" bestFit="1" customWidth="1"/>
    <col min="6407" max="6409" width="9.28515625" style="1609" customWidth="1"/>
    <col min="6410" max="6410" width="9.28515625" style="1609" bestFit="1" customWidth="1"/>
    <col min="6411" max="6646" width="9.140625" style="1609"/>
    <col min="6647" max="6647" width="3.140625" style="1609" customWidth="1"/>
    <col min="6648" max="6648" width="47.7109375" style="1609" customWidth="1"/>
    <col min="6649" max="6649" width="12.28515625" style="1609" customWidth="1"/>
    <col min="6650" max="6650" width="13.140625" style="1609" customWidth="1"/>
    <col min="6651" max="6651" width="11.7109375" style="1609" customWidth="1"/>
    <col min="6652" max="6652" width="12.85546875" style="1609" customWidth="1"/>
    <col min="6653" max="6653" width="11.5703125" style="1609" customWidth="1"/>
    <col min="6654" max="6654" width="10.5703125" style="1609" customWidth="1"/>
    <col min="6655" max="6655" width="11.28515625" style="1609" customWidth="1"/>
    <col min="6656" max="6657" width="9.85546875" style="1609" customWidth="1"/>
    <col min="6658" max="6658" width="9.85546875" style="1609" bestFit="1" customWidth="1"/>
    <col min="6659" max="6659" width="9.140625" style="1609"/>
    <col min="6660" max="6660" width="9.42578125" style="1609" bestFit="1" customWidth="1"/>
    <col min="6661" max="6662" width="9.28515625" style="1609" bestFit="1" customWidth="1"/>
    <col min="6663" max="6665" width="9.28515625" style="1609" customWidth="1"/>
    <col min="6666" max="6666" width="9.28515625" style="1609" bestFit="1" customWidth="1"/>
    <col min="6667" max="6902" width="9.140625" style="1609"/>
    <col min="6903" max="6903" width="3.140625" style="1609" customWidth="1"/>
    <col min="6904" max="6904" width="47.7109375" style="1609" customWidth="1"/>
    <col min="6905" max="6905" width="12.28515625" style="1609" customWidth="1"/>
    <col min="6906" max="6906" width="13.140625" style="1609" customWidth="1"/>
    <col min="6907" max="6907" width="11.7109375" style="1609" customWidth="1"/>
    <col min="6908" max="6908" width="12.85546875" style="1609" customWidth="1"/>
    <col min="6909" max="6909" width="11.5703125" style="1609" customWidth="1"/>
    <col min="6910" max="6910" width="10.5703125" style="1609" customWidth="1"/>
    <col min="6911" max="6911" width="11.28515625" style="1609" customWidth="1"/>
    <col min="6912" max="6913" width="9.85546875" style="1609" customWidth="1"/>
    <col min="6914" max="6914" width="9.85546875" style="1609" bestFit="1" customWidth="1"/>
    <col min="6915" max="6915" width="9.140625" style="1609"/>
    <col min="6916" max="6916" width="9.42578125" style="1609" bestFit="1" customWidth="1"/>
    <col min="6917" max="6918" width="9.28515625" style="1609" bestFit="1" customWidth="1"/>
    <col min="6919" max="6921" width="9.28515625" style="1609" customWidth="1"/>
    <col min="6922" max="6922" width="9.28515625" style="1609" bestFit="1" customWidth="1"/>
    <col min="6923" max="7158" width="9.140625" style="1609"/>
    <col min="7159" max="7159" width="3.140625" style="1609" customWidth="1"/>
    <col min="7160" max="7160" width="47.7109375" style="1609" customWidth="1"/>
    <col min="7161" max="7161" width="12.28515625" style="1609" customWidth="1"/>
    <col min="7162" max="7162" width="13.140625" style="1609" customWidth="1"/>
    <col min="7163" max="7163" width="11.7109375" style="1609" customWidth="1"/>
    <col min="7164" max="7164" width="12.85546875" style="1609" customWidth="1"/>
    <col min="7165" max="7165" width="11.5703125" style="1609" customWidth="1"/>
    <col min="7166" max="7166" width="10.5703125" style="1609" customWidth="1"/>
    <col min="7167" max="7167" width="11.28515625" style="1609" customWidth="1"/>
    <col min="7168" max="7169" width="9.85546875" style="1609" customWidth="1"/>
    <col min="7170" max="7170" width="9.85546875" style="1609" bestFit="1" customWidth="1"/>
    <col min="7171" max="7171" width="9.140625" style="1609"/>
    <col min="7172" max="7172" width="9.42578125" style="1609" bestFit="1" customWidth="1"/>
    <col min="7173" max="7174" width="9.28515625" style="1609" bestFit="1" customWidth="1"/>
    <col min="7175" max="7177" width="9.28515625" style="1609" customWidth="1"/>
    <col min="7178" max="7178" width="9.28515625" style="1609" bestFit="1" customWidth="1"/>
    <col min="7179" max="7414" width="9.140625" style="1609"/>
    <col min="7415" max="7415" width="3.140625" style="1609" customWidth="1"/>
    <col min="7416" max="7416" width="47.7109375" style="1609" customWidth="1"/>
    <col min="7417" max="7417" width="12.28515625" style="1609" customWidth="1"/>
    <col min="7418" max="7418" width="13.140625" style="1609" customWidth="1"/>
    <col min="7419" max="7419" width="11.7109375" style="1609" customWidth="1"/>
    <col min="7420" max="7420" width="12.85546875" style="1609" customWidth="1"/>
    <col min="7421" max="7421" width="11.5703125" style="1609" customWidth="1"/>
    <col min="7422" max="7422" width="10.5703125" style="1609" customWidth="1"/>
    <col min="7423" max="7423" width="11.28515625" style="1609" customWidth="1"/>
    <col min="7424" max="7425" width="9.85546875" style="1609" customWidth="1"/>
    <col min="7426" max="7426" width="9.85546875" style="1609" bestFit="1" customWidth="1"/>
    <col min="7427" max="7427" width="9.140625" style="1609"/>
    <col min="7428" max="7428" width="9.42578125" style="1609" bestFit="1" customWidth="1"/>
    <col min="7429" max="7430" width="9.28515625" style="1609" bestFit="1" customWidth="1"/>
    <col min="7431" max="7433" width="9.28515625" style="1609" customWidth="1"/>
    <col min="7434" max="7434" width="9.28515625" style="1609" bestFit="1" customWidth="1"/>
    <col min="7435" max="7670" width="9.140625" style="1609"/>
    <col min="7671" max="7671" width="3.140625" style="1609" customWidth="1"/>
    <col min="7672" max="7672" width="47.7109375" style="1609" customWidth="1"/>
    <col min="7673" max="7673" width="12.28515625" style="1609" customWidth="1"/>
    <col min="7674" max="7674" width="13.140625" style="1609" customWidth="1"/>
    <col min="7675" max="7675" width="11.7109375" style="1609" customWidth="1"/>
    <col min="7676" max="7676" width="12.85546875" style="1609" customWidth="1"/>
    <col min="7677" max="7677" width="11.5703125" style="1609" customWidth="1"/>
    <col min="7678" max="7678" width="10.5703125" style="1609" customWidth="1"/>
    <col min="7679" max="7679" width="11.28515625" style="1609" customWidth="1"/>
    <col min="7680" max="7681" width="9.85546875" style="1609" customWidth="1"/>
    <col min="7682" max="7682" width="9.85546875" style="1609" bestFit="1" customWidth="1"/>
    <col min="7683" max="7683" width="9.140625" style="1609"/>
    <col min="7684" max="7684" width="9.42578125" style="1609" bestFit="1" customWidth="1"/>
    <col min="7685" max="7686" width="9.28515625" style="1609" bestFit="1" customWidth="1"/>
    <col min="7687" max="7689" width="9.28515625" style="1609" customWidth="1"/>
    <col min="7690" max="7690" width="9.28515625" style="1609" bestFit="1" customWidth="1"/>
    <col min="7691" max="7926" width="9.140625" style="1609"/>
    <col min="7927" max="7927" width="3.140625" style="1609" customWidth="1"/>
    <col min="7928" max="7928" width="47.7109375" style="1609" customWidth="1"/>
    <col min="7929" max="7929" width="12.28515625" style="1609" customWidth="1"/>
    <col min="7930" max="7930" width="13.140625" style="1609" customWidth="1"/>
    <col min="7931" max="7931" width="11.7109375" style="1609" customWidth="1"/>
    <col min="7932" max="7932" width="12.85546875" style="1609" customWidth="1"/>
    <col min="7933" max="7933" width="11.5703125" style="1609" customWidth="1"/>
    <col min="7934" max="7934" width="10.5703125" style="1609" customWidth="1"/>
    <col min="7935" max="7935" width="11.28515625" style="1609" customWidth="1"/>
    <col min="7936" max="7937" width="9.85546875" style="1609" customWidth="1"/>
    <col min="7938" max="7938" width="9.85546875" style="1609" bestFit="1" customWidth="1"/>
    <col min="7939" max="7939" width="9.140625" style="1609"/>
    <col min="7940" max="7940" width="9.42578125" style="1609" bestFit="1" customWidth="1"/>
    <col min="7941" max="7942" width="9.28515625" style="1609" bestFit="1" customWidth="1"/>
    <col min="7943" max="7945" width="9.28515625" style="1609" customWidth="1"/>
    <col min="7946" max="7946" width="9.28515625" style="1609" bestFit="1" customWidth="1"/>
    <col min="7947" max="8182" width="9.140625" style="1609"/>
    <col min="8183" max="8183" width="3.140625" style="1609" customWidth="1"/>
    <col min="8184" max="8184" width="47.7109375" style="1609" customWidth="1"/>
    <col min="8185" max="8185" width="12.28515625" style="1609" customWidth="1"/>
    <col min="8186" max="8186" width="13.140625" style="1609" customWidth="1"/>
    <col min="8187" max="8187" width="11.7109375" style="1609" customWidth="1"/>
    <col min="8188" max="8188" width="12.85546875" style="1609" customWidth="1"/>
    <col min="8189" max="8189" width="11.5703125" style="1609" customWidth="1"/>
    <col min="8190" max="8190" width="10.5703125" style="1609" customWidth="1"/>
    <col min="8191" max="8191" width="11.28515625" style="1609" customWidth="1"/>
    <col min="8192" max="8193" width="9.85546875" style="1609" customWidth="1"/>
    <col min="8194" max="8194" width="9.85546875" style="1609" bestFit="1" customWidth="1"/>
    <col min="8195" max="8195" width="9.140625" style="1609"/>
    <col min="8196" max="8196" width="9.42578125" style="1609" bestFit="1" customWidth="1"/>
    <col min="8197" max="8198" width="9.28515625" style="1609" bestFit="1" customWidth="1"/>
    <col min="8199" max="8201" width="9.28515625" style="1609" customWidth="1"/>
    <col min="8202" max="8202" width="9.28515625" style="1609" bestFit="1" customWidth="1"/>
    <col min="8203" max="8438" width="9.140625" style="1609"/>
    <col min="8439" max="8439" width="3.140625" style="1609" customWidth="1"/>
    <col min="8440" max="8440" width="47.7109375" style="1609" customWidth="1"/>
    <col min="8441" max="8441" width="12.28515625" style="1609" customWidth="1"/>
    <col min="8442" max="8442" width="13.140625" style="1609" customWidth="1"/>
    <col min="8443" max="8443" width="11.7109375" style="1609" customWidth="1"/>
    <col min="8444" max="8444" width="12.85546875" style="1609" customWidth="1"/>
    <col min="8445" max="8445" width="11.5703125" style="1609" customWidth="1"/>
    <col min="8446" max="8446" width="10.5703125" style="1609" customWidth="1"/>
    <col min="8447" max="8447" width="11.28515625" style="1609" customWidth="1"/>
    <col min="8448" max="8449" width="9.85546875" style="1609" customWidth="1"/>
    <col min="8450" max="8450" width="9.85546875" style="1609" bestFit="1" customWidth="1"/>
    <col min="8451" max="8451" width="9.140625" style="1609"/>
    <col min="8452" max="8452" width="9.42578125" style="1609" bestFit="1" customWidth="1"/>
    <col min="8453" max="8454" width="9.28515625" style="1609" bestFit="1" customWidth="1"/>
    <col min="8455" max="8457" width="9.28515625" style="1609" customWidth="1"/>
    <col min="8458" max="8458" width="9.28515625" style="1609" bestFit="1" customWidth="1"/>
    <col min="8459" max="8694" width="9.140625" style="1609"/>
    <col min="8695" max="8695" width="3.140625" style="1609" customWidth="1"/>
    <col min="8696" max="8696" width="47.7109375" style="1609" customWidth="1"/>
    <col min="8697" max="8697" width="12.28515625" style="1609" customWidth="1"/>
    <col min="8698" max="8698" width="13.140625" style="1609" customWidth="1"/>
    <col min="8699" max="8699" width="11.7109375" style="1609" customWidth="1"/>
    <col min="8700" max="8700" width="12.85546875" style="1609" customWidth="1"/>
    <col min="8701" max="8701" width="11.5703125" style="1609" customWidth="1"/>
    <col min="8702" max="8702" width="10.5703125" style="1609" customWidth="1"/>
    <col min="8703" max="8703" width="11.28515625" style="1609" customWidth="1"/>
    <col min="8704" max="8705" width="9.85546875" style="1609" customWidth="1"/>
    <col min="8706" max="8706" width="9.85546875" style="1609" bestFit="1" customWidth="1"/>
    <col min="8707" max="8707" width="9.140625" style="1609"/>
    <col min="8708" max="8708" width="9.42578125" style="1609" bestFit="1" customWidth="1"/>
    <col min="8709" max="8710" width="9.28515625" style="1609" bestFit="1" customWidth="1"/>
    <col min="8711" max="8713" width="9.28515625" style="1609" customWidth="1"/>
    <col min="8714" max="8714" width="9.28515625" style="1609" bestFit="1" customWidth="1"/>
    <col min="8715" max="8950" width="9.140625" style="1609"/>
    <col min="8951" max="8951" width="3.140625" style="1609" customWidth="1"/>
    <col min="8952" max="8952" width="47.7109375" style="1609" customWidth="1"/>
    <col min="8953" max="8953" width="12.28515625" style="1609" customWidth="1"/>
    <col min="8954" max="8954" width="13.140625" style="1609" customWidth="1"/>
    <col min="8955" max="8955" width="11.7109375" style="1609" customWidth="1"/>
    <col min="8956" max="8956" width="12.85546875" style="1609" customWidth="1"/>
    <col min="8957" max="8957" width="11.5703125" style="1609" customWidth="1"/>
    <col min="8958" max="8958" width="10.5703125" style="1609" customWidth="1"/>
    <col min="8959" max="8959" width="11.28515625" style="1609" customWidth="1"/>
    <col min="8960" max="8961" width="9.85546875" style="1609" customWidth="1"/>
    <col min="8962" max="8962" width="9.85546875" style="1609" bestFit="1" customWidth="1"/>
    <col min="8963" max="8963" width="9.140625" style="1609"/>
    <col min="8964" max="8964" width="9.42578125" style="1609" bestFit="1" customWidth="1"/>
    <col min="8965" max="8966" width="9.28515625" style="1609" bestFit="1" customWidth="1"/>
    <col min="8967" max="8969" width="9.28515625" style="1609" customWidth="1"/>
    <col min="8970" max="8970" width="9.28515625" style="1609" bestFit="1" customWidth="1"/>
    <col min="8971" max="9206" width="9.140625" style="1609"/>
    <col min="9207" max="9207" width="3.140625" style="1609" customWidth="1"/>
    <col min="9208" max="9208" width="47.7109375" style="1609" customWidth="1"/>
    <col min="9209" max="9209" width="12.28515625" style="1609" customWidth="1"/>
    <col min="9210" max="9210" width="13.140625" style="1609" customWidth="1"/>
    <col min="9211" max="9211" width="11.7109375" style="1609" customWidth="1"/>
    <col min="9212" max="9212" width="12.85546875" style="1609" customWidth="1"/>
    <col min="9213" max="9213" width="11.5703125" style="1609" customWidth="1"/>
    <col min="9214" max="9214" width="10.5703125" style="1609" customWidth="1"/>
    <col min="9215" max="9215" width="11.28515625" style="1609" customWidth="1"/>
    <col min="9216" max="9217" width="9.85546875" style="1609" customWidth="1"/>
    <col min="9218" max="9218" width="9.85546875" style="1609" bestFit="1" customWidth="1"/>
    <col min="9219" max="9219" width="9.140625" style="1609"/>
    <col min="9220" max="9220" width="9.42578125" style="1609" bestFit="1" customWidth="1"/>
    <col min="9221" max="9222" width="9.28515625" style="1609" bestFit="1" customWidth="1"/>
    <col min="9223" max="9225" width="9.28515625" style="1609" customWidth="1"/>
    <col min="9226" max="9226" width="9.28515625" style="1609" bestFit="1" customWidth="1"/>
    <col min="9227" max="9462" width="9.140625" style="1609"/>
    <col min="9463" max="9463" width="3.140625" style="1609" customWidth="1"/>
    <col min="9464" max="9464" width="47.7109375" style="1609" customWidth="1"/>
    <col min="9465" max="9465" width="12.28515625" style="1609" customWidth="1"/>
    <col min="9466" max="9466" width="13.140625" style="1609" customWidth="1"/>
    <col min="9467" max="9467" width="11.7109375" style="1609" customWidth="1"/>
    <col min="9468" max="9468" width="12.85546875" style="1609" customWidth="1"/>
    <col min="9469" max="9469" width="11.5703125" style="1609" customWidth="1"/>
    <col min="9470" max="9470" width="10.5703125" style="1609" customWidth="1"/>
    <col min="9471" max="9471" width="11.28515625" style="1609" customWidth="1"/>
    <col min="9472" max="9473" width="9.85546875" style="1609" customWidth="1"/>
    <col min="9474" max="9474" width="9.85546875" style="1609" bestFit="1" customWidth="1"/>
    <col min="9475" max="9475" width="9.140625" style="1609"/>
    <col min="9476" max="9476" width="9.42578125" style="1609" bestFit="1" customWidth="1"/>
    <col min="9477" max="9478" width="9.28515625" style="1609" bestFit="1" customWidth="1"/>
    <col min="9479" max="9481" width="9.28515625" style="1609" customWidth="1"/>
    <col min="9482" max="9482" width="9.28515625" style="1609" bestFit="1" customWidth="1"/>
    <col min="9483" max="9718" width="9.140625" style="1609"/>
    <col min="9719" max="9719" width="3.140625" style="1609" customWidth="1"/>
    <col min="9720" max="9720" width="47.7109375" style="1609" customWidth="1"/>
    <col min="9721" max="9721" width="12.28515625" style="1609" customWidth="1"/>
    <col min="9722" max="9722" width="13.140625" style="1609" customWidth="1"/>
    <col min="9723" max="9723" width="11.7109375" style="1609" customWidth="1"/>
    <col min="9724" max="9724" width="12.85546875" style="1609" customWidth="1"/>
    <col min="9725" max="9725" width="11.5703125" style="1609" customWidth="1"/>
    <col min="9726" max="9726" width="10.5703125" style="1609" customWidth="1"/>
    <col min="9727" max="9727" width="11.28515625" style="1609" customWidth="1"/>
    <col min="9728" max="9729" width="9.85546875" style="1609" customWidth="1"/>
    <col min="9730" max="9730" width="9.85546875" style="1609" bestFit="1" customWidth="1"/>
    <col min="9731" max="9731" width="9.140625" style="1609"/>
    <col min="9732" max="9732" width="9.42578125" style="1609" bestFit="1" customWidth="1"/>
    <col min="9733" max="9734" width="9.28515625" style="1609" bestFit="1" customWidth="1"/>
    <col min="9735" max="9737" width="9.28515625" style="1609" customWidth="1"/>
    <col min="9738" max="9738" width="9.28515625" style="1609" bestFit="1" customWidth="1"/>
    <col min="9739" max="9974" width="9.140625" style="1609"/>
    <col min="9975" max="9975" width="3.140625" style="1609" customWidth="1"/>
    <col min="9976" max="9976" width="47.7109375" style="1609" customWidth="1"/>
    <col min="9977" max="9977" width="12.28515625" style="1609" customWidth="1"/>
    <col min="9978" max="9978" width="13.140625" style="1609" customWidth="1"/>
    <col min="9979" max="9979" width="11.7109375" style="1609" customWidth="1"/>
    <col min="9980" max="9980" width="12.85546875" style="1609" customWidth="1"/>
    <col min="9981" max="9981" width="11.5703125" style="1609" customWidth="1"/>
    <col min="9982" max="9982" width="10.5703125" style="1609" customWidth="1"/>
    <col min="9983" max="9983" width="11.28515625" style="1609" customWidth="1"/>
    <col min="9984" max="9985" width="9.85546875" style="1609" customWidth="1"/>
    <col min="9986" max="9986" width="9.85546875" style="1609" bestFit="1" customWidth="1"/>
    <col min="9987" max="9987" width="9.140625" style="1609"/>
    <col min="9988" max="9988" width="9.42578125" style="1609" bestFit="1" customWidth="1"/>
    <col min="9989" max="9990" width="9.28515625" style="1609" bestFit="1" customWidth="1"/>
    <col min="9991" max="9993" width="9.28515625" style="1609" customWidth="1"/>
    <col min="9994" max="9994" width="9.28515625" style="1609" bestFit="1" customWidth="1"/>
    <col min="9995" max="10230" width="9.140625" style="1609"/>
    <col min="10231" max="10231" width="3.140625" style="1609" customWidth="1"/>
    <col min="10232" max="10232" width="47.7109375" style="1609" customWidth="1"/>
    <col min="10233" max="10233" width="12.28515625" style="1609" customWidth="1"/>
    <col min="10234" max="10234" width="13.140625" style="1609" customWidth="1"/>
    <col min="10235" max="10235" width="11.7109375" style="1609" customWidth="1"/>
    <col min="10236" max="10236" width="12.85546875" style="1609" customWidth="1"/>
    <col min="10237" max="10237" width="11.5703125" style="1609" customWidth="1"/>
    <col min="10238" max="10238" width="10.5703125" style="1609" customWidth="1"/>
    <col min="10239" max="10239" width="11.28515625" style="1609" customWidth="1"/>
    <col min="10240" max="10241" width="9.85546875" style="1609" customWidth="1"/>
    <col min="10242" max="10242" width="9.85546875" style="1609" bestFit="1" customWidth="1"/>
    <col min="10243" max="10243" width="9.140625" style="1609"/>
    <col min="10244" max="10244" width="9.42578125" style="1609" bestFit="1" customWidth="1"/>
    <col min="10245" max="10246" width="9.28515625" style="1609" bestFit="1" customWidth="1"/>
    <col min="10247" max="10249" width="9.28515625" style="1609" customWidth="1"/>
    <col min="10250" max="10250" width="9.28515625" style="1609" bestFit="1" customWidth="1"/>
    <col min="10251" max="10486" width="9.140625" style="1609"/>
    <col min="10487" max="10487" width="3.140625" style="1609" customWidth="1"/>
    <col min="10488" max="10488" width="47.7109375" style="1609" customWidth="1"/>
    <col min="10489" max="10489" width="12.28515625" style="1609" customWidth="1"/>
    <col min="10490" max="10490" width="13.140625" style="1609" customWidth="1"/>
    <col min="10491" max="10491" width="11.7109375" style="1609" customWidth="1"/>
    <col min="10492" max="10492" width="12.85546875" style="1609" customWidth="1"/>
    <col min="10493" max="10493" width="11.5703125" style="1609" customWidth="1"/>
    <col min="10494" max="10494" width="10.5703125" style="1609" customWidth="1"/>
    <col min="10495" max="10495" width="11.28515625" style="1609" customWidth="1"/>
    <col min="10496" max="10497" width="9.85546875" style="1609" customWidth="1"/>
    <col min="10498" max="10498" width="9.85546875" style="1609" bestFit="1" customWidth="1"/>
    <col min="10499" max="10499" width="9.140625" style="1609"/>
    <col min="10500" max="10500" width="9.42578125" style="1609" bestFit="1" customWidth="1"/>
    <col min="10501" max="10502" width="9.28515625" style="1609" bestFit="1" customWidth="1"/>
    <col min="10503" max="10505" width="9.28515625" style="1609" customWidth="1"/>
    <col min="10506" max="10506" width="9.28515625" style="1609" bestFit="1" customWidth="1"/>
    <col min="10507" max="10742" width="9.140625" style="1609"/>
    <col min="10743" max="10743" width="3.140625" style="1609" customWidth="1"/>
    <col min="10744" max="10744" width="47.7109375" style="1609" customWidth="1"/>
    <col min="10745" max="10745" width="12.28515625" style="1609" customWidth="1"/>
    <col min="10746" max="10746" width="13.140625" style="1609" customWidth="1"/>
    <col min="10747" max="10747" width="11.7109375" style="1609" customWidth="1"/>
    <col min="10748" max="10748" width="12.85546875" style="1609" customWidth="1"/>
    <col min="10749" max="10749" width="11.5703125" style="1609" customWidth="1"/>
    <col min="10750" max="10750" width="10.5703125" style="1609" customWidth="1"/>
    <col min="10751" max="10751" width="11.28515625" style="1609" customWidth="1"/>
    <col min="10752" max="10753" width="9.85546875" style="1609" customWidth="1"/>
    <col min="10754" max="10754" width="9.85546875" style="1609" bestFit="1" customWidth="1"/>
    <col min="10755" max="10755" width="9.140625" style="1609"/>
    <col min="10756" max="10756" width="9.42578125" style="1609" bestFit="1" customWidth="1"/>
    <col min="10757" max="10758" width="9.28515625" style="1609" bestFit="1" customWidth="1"/>
    <col min="10759" max="10761" width="9.28515625" style="1609" customWidth="1"/>
    <col min="10762" max="10762" width="9.28515625" style="1609" bestFit="1" customWidth="1"/>
    <col min="10763" max="10998" width="9.140625" style="1609"/>
    <col min="10999" max="10999" width="3.140625" style="1609" customWidth="1"/>
    <col min="11000" max="11000" width="47.7109375" style="1609" customWidth="1"/>
    <col min="11001" max="11001" width="12.28515625" style="1609" customWidth="1"/>
    <col min="11002" max="11002" width="13.140625" style="1609" customWidth="1"/>
    <col min="11003" max="11003" width="11.7109375" style="1609" customWidth="1"/>
    <col min="11004" max="11004" width="12.85546875" style="1609" customWidth="1"/>
    <col min="11005" max="11005" width="11.5703125" style="1609" customWidth="1"/>
    <col min="11006" max="11006" width="10.5703125" style="1609" customWidth="1"/>
    <col min="11007" max="11007" width="11.28515625" style="1609" customWidth="1"/>
    <col min="11008" max="11009" width="9.85546875" style="1609" customWidth="1"/>
    <col min="11010" max="11010" width="9.85546875" style="1609" bestFit="1" customWidth="1"/>
    <col min="11011" max="11011" width="9.140625" style="1609"/>
    <col min="11012" max="11012" width="9.42578125" style="1609" bestFit="1" customWidth="1"/>
    <col min="11013" max="11014" width="9.28515625" style="1609" bestFit="1" customWidth="1"/>
    <col min="11015" max="11017" width="9.28515625" style="1609" customWidth="1"/>
    <col min="11018" max="11018" width="9.28515625" style="1609" bestFit="1" customWidth="1"/>
    <col min="11019" max="11254" width="9.140625" style="1609"/>
    <col min="11255" max="11255" width="3.140625" style="1609" customWidth="1"/>
    <col min="11256" max="11256" width="47.7109375" style="1609" customWidth="1"/>
    <col min="11257" max="11257" width="12.28515625" style="1609" customWidth="1"/>
    <col min="11258" max="11258" width="13.140625" style="1609" customWidth="1"/>
    <col min="11259" max="11259" width="11.7109375" style="1609" customWidth="1"/>
    <col min="11260" max="11260" width="12.85546875" style="1609" customWidth="1"/>
    <col min="11261" max="11261" width="11.5703125" style="1609" customWidth="1"/>
    <col min="11262" max="11262" width="10.5703125" style="1609" customWidth="1"/>
    <col min="11263" max="11263" width="11.28515625" style="1609" customWidth="1"/>
    <col min="11264" max="11265" width="9.85546875" style="1609" customWidth="1"/>
    <col min="11266" max="11266" width="9.85546875" style="1609" bestFit="1" customWidth="1"/>
    <col min="11267" max="11267" width="9.140625" style="1609"/>
    <col min="11268" max="11268" width="9.42578125" style="1609" bestFit="1" customWidth="1"/>
    <col min="11269" max="11270" width="9.28515625" style="1609" bestFit="1" customWidth="1"/>
    <col min="11271" max="11273" width="9.28515625" style="1609" customWidth="1"/>
    <col min="11274" max="11274" width="9.28515625" style="1609" bestFit="1" customWidth="1"/>
    <col min="11275" max="11510" width="9.140625" style="1609"/>
    <col min="11511" max="11511" width="3.140625" style="1609" customWidth="1"/>
    <col min="11512" max="11512" width="47.7109375" style="1609" customWidth="1"/>
    <col min="11513" max="11513" width="12.28515625" style="1609" customWidth="1"/>
    <col min="11514" max="11514" width="13.140625" style="1609" customWidth="1"/>
    <col min="11515" max="11515" width="11.7109375" style="1609" customWidth="1"/>
    <col min="11516" max="11516" width="12.85546875" style="1609" customWidth="1"/>
    <col min="11517" max="11517" width="11.5703125" style="1609" customWidth="1"/>
    <col min="11518" max="11518" width="10.5703125" style="1609" customWidth="1"/>
    <col min="11519" max="11519" width="11.28515625" style="1609" customWidth="1"/>
    <col min="11520" max="11521" width="9.85546875" style="1609" customWidth="1"/>
    <col min="11522" max="11522" width="9.85546875" style="1609" bestFit="1" customWidth="1"/>
    <col min="11523" max="11523" width="9.140625" style="1609"/>
    <col min="11524" max="11524" width="9.42578125" style="1609" bestFit="1" customWidth="1"/>
    <col min="11525" max="11526" width="9.28515625" style="1609" bestFit="1" customWidth="1"/>
    <col min="11527" max="11529" width="9.28515625" style="1609" customWidth="1"/>
    <col min="11530" max="11530" width="9.28515625" style="1609" bestFit="1" customWidth="1"/>
    <col min="11531" max="11766" width="9.140625" style="1609"/>
    <col min="11767" max="11767" width="3.140625" style="1609" customWidth="1"/>
    <col min="11768" max="11768" width="47.7109375" style="1609" customWidth="1"/>
    <col min="11769" max="11769" width="12.28515625" style="1609" customWidth="1"/>
    <col min="11770" max="11770" width="13.140625" style="1609" customWidth="1"/>
    <col min="11771" max="11771" width="11.7109375" style="1609" customWidth="1"/>
    <col min="11772" max="11772" width="12.85546875" style="1609" customWidth="1"/>
    <col min="11773" max="11773" width="11.5703125" style="1609" customWidth="1"/>
    <col min="11774" max="11774" width="10.5703125" style="1609" customWidth="1"/>
    <col min="11775" max="11775" width="11.28515625" style="1609" customWidth="1"/>
    <col min="11776" max="11777" width="9.85546875" style="1609" customWidth="1"/>
    <col min="11778" max="11778" width="9.85546875" style="1609" bestFit="1" customWidth="1"/>
    <col min="11779" max="11779" width="9.140625" style="1609"/>
    <col min="11780" max="11780" width="9.42578125" style="1609" bestFit="1" customWidth="1"/>
    <col min="11781" max="11782" width="9.28515625" style="1609" bestFit="1" customWidth="1"/>
    <col min="11783" max="11785" width="9.28515625" style="1609" customWidth="1"/>
    <col min="11786" max="11786" width="9.28515625" style="1609" bestFit="1" customWidth="1"/>
    <col min="11787" max="12022" width="9.140625" style="1609"/>
    <col min="12023" max="12023" width="3.140625" style="1609" customWidth="1"/>
    <col min="12024" max="12024" width="47.7109375" style="1609" customWidth="1"/>
    <col min="12025" max="12025" width="12.28515625" style="1609" customWidth="1"/>
    <col min="12026" max="12026" width="13.140625" style="1609" customWidth="1"/>
    <col min="12027" max="12027" width="11.7109375" style="1609" customWidth="1"/>
    <col min="12028" max="12028" width="12.85546875" style="1609" customWidth="1"/>
    <col min="12029" max="12029" width="11.5703125" style="1609" customWidth="1"/>
    <col min="12030" max="12030" width="10.5703125" style="1609" customWidth="1"/>
    <col min="12031" max="12031" width="11.28515625" style="1609" customWidth="1"/>
    <col min="12032" max="12033" width="9.85546875" style="1609" customWidth="1"/>
    <col min="12034" max="12034" width="9.85546875" style="1609" bestFit="1" customWidth="1"/>
    <col min="12035" max="12035" width="9.140625" style="1609"/>
    <col min="12036" max="12036" width="9.42578125" style="1609" bestFit="1" customWidth="1"/>
    <col min="12037" max="12038" width="9.28515625" style="1609" bestFit="1" customWidth="1"/>
    <col min="12039" max="12041" width="9.28515625" style="1609" customWidth="1"/>
    <col min="12042" max="12042" width="9.28515625" style="1609" bestFit="1" customWidth="1"/>
    <col min="12043" max="12278" width="9.140625" style="1609"/>
    <col min="12279" max="12279" width="3.140625" style="1609" customWidth="1"/>
    <col min="12280" max="12280" width="47.7109375" style="1609" customWidth="1"/>
    <col min="12281" max="12281" width="12.28515625" style="1609" customWidth="1"/>
    <col min="12282" max="12282" width="13.140625" style="1609" customWidth="1"/>
    <col min="12283" max="12283" width="11.7109375" style="1609" customWidth="1"/>
    <col min="12284" max="12284" width="12.85546875" style="1609" customWidth="1"/>
    <col min="12285" max="12285" width="11.5703125" style="1609" customWidth="1"/>
    <col min="12286" max="12286" width="10.5703125" style="1609" customWidth="1"/>
    <col min="12287" max="12287" width="11.28515625" style="1609" customWidth="1"/>
    <col min="12288" max="12289" width="9.85546875" style="1609" customWidth="1"/>
    <col min="12290" max="12290" width="9.85546875" style="1609" bestFit="1" customWidth="1"/>
    <col min="12291" max="12291" width="9.140625" style="1609"/>
    <col min="12292" max="12292" width="9.42578125" style="1609" bestFit="1" customWidth="1"/>
    <col min="12293" max="12294" width="9.28515625" style="1609" bestFit="1" customWidth="1"/>
    <col min="12295" max="12297" width="9.28515625" style="1609" customWidth="1"/>
    <col min="12298" max="12298" width="9.28515625" style="1609" bestFit="1" customWidth="1"/>
    <col min="12299" max="12534" width="9.140625" style="1609"/>
    <col min="12535" max="12535" width="3.140625" style="1609" customWidth="1"/>
    <col min="12536" max="12536" width="47.7109375" style="1609" customWidth="1"/>
    <col min="12537" max="12537" width="12.28515625" style="1609" customWidth="1"/>
    <col min="12538" max="12538" width="13.140625" style="1609" customWidth="1"/>
    <col min="12539" max="12539" width="11.7109375" style="1609" customWidth="1"/>
    <col min="12540" max="12540" width="12.85546875" style="1609" customWidth="1"/>
    <col min="12541" max="12541" width="11.5703125" style="1609" customWidth="1"/>
    <col min="12542" max="12542" width="10.5703125" style="1609" customWidth="1"/>
    <col min="12543" max="12543" width="11.28515625" style="1609" customWidth="1"/>
    <col min="12544" max="12545" width="9.85546875" style="1609" customWidth="1"/>
    <col min="12546" max="12546" width="9.85546875" style="1609" bestFit="1" customWidth="1"/>
    <col min="12547" max="12547" width="9.140625" style="1609"/>
    <col min="12548" max="12548" width="9.42578125" style="1609" bestFit="1" customWidth="1"/>
    <col min="12549" max="12550" width="9.28515625" style="1609" bestFit="1" customWidth="1"/>
    <col min="12551" max="12553" width="9.28515625" style="1609" customWidth="1"/>
    <col min="12554" max="12554" width="9.28515625" style="1609" bestFit="1" customWidth="1"/>
    <col min="12555" max="12790" width="9.140625" style="1609"/>
    <col min="12791" max="12791" width="3.140625" style="1609" customWidth="1"/>
    <col min="12792" max="12792" width="47.7109375" style="1609" customWidth="1"/>
    <col min="12793" max="12793" width="12.28515625" style="1609" customWidth="1"/>
    <col min="12794" max="12794" width="13.140625" style="1609" customWidth="1"/>
    <col min="12795" max="12795" width="11.7109375" style="1609" customWidth="1"/>
    <col min="12796" max="12796" width="12.85546875" style="1609" customWidth="1"/>
    <col min="12797" max="12797" width="11.5703125" style="1609" customWidth="1"/>
    <col min="12798" max="12798" width="10.5703125" style="1609" customWidth="1"/>
    <col min="12799" max="12799" width="11.28515625" style="1609" customWidth="1"/>
    <col min="12800" max="12801" width="9.85546875" style="1609" customWidth="1"/>
    <col min="12802" max="12802" width="9.85546875" style="1609" bestFit="1" customWidth="1"/>
    <col min="12803" max="12803" width="9.140625" style="1609"/>
    <col min="12804" max="12804" width="9.42578125" style="1609" bestFit="1" customWidth="1"/>
    <col min="12805" max="12806" width="9.28515625" style="1609" bestFit="1" customWidth="1"/>
    <col min="12807" max="12809" width="9.28515625" style="1609" customWidth="1"/>
    <col min="12810" max="12810" width="9.28515625" style="1609" bestFit="1" customWidth="1"/>
    <col min="12811" max="13046" width="9.140625" style="1609"/>
    <col min="13047" max="13047" width="3.140625" style="1609" customWidth="1"/>
    <col min="13048" max="13048" width="47.7109375" style="1609" customWidth="1"/>
    <col min="13049" max="13049" width="12.28515625" style="1609" customWidth="1"/>
    <col min="13050" max="13050" width="13.140625" style="1609" customWidth="1"/>
    <col min="13051" max="13051" width="11.7109375" style="1609" customWidth="1"/>
    <col min="13052" max="13052" width="12.85546875" style="1609" customWidth="1"/>
    <col min="13053" max="13053" width="11.5703125" style="1609" customWidth="1"/>
    <col min="13054" max="13054" width="10.5703125" style="1609" customWidth="1"/>
    <col min="13055" max="13055" width="11.28515625" style="1609" customWidth="1"/>
    <col min="13056" max="13057" width="9.85546875" style="1609" customWidth="1"/>
    <col min="13058" max="13058" width="9.85546875" style="1609" bestFit="1" customWidth="1"/>
    <col min="13059" max="13059" width="9.140625" style="1609"/>
    <col min="13060" max="13060" width="9.42578125" style="1609" bestFit="1" customWidth="1"/>
    <col min="13061" max="13062" width="9.28515625" style="1609" bestFit="1" customWidth="1"/>
    <col min="13063" max="13065" width="9.28515625" style="1609" customWidth="1"/>
    <col min="13066" max="13066" width="9.28515625" style="1609" bestFit="1" customWidth="1"/>
    <col min="13067" max="13302" width="9.140625" style="1609"/>
    <col min="13303" max="13303" width="3.140625" style="1609" customWidth="1"/>
    <col min="13304" max="13304" width="47.7109375" style="1609" customWidth="1"/>
    <col min="13305" max="13305" width="12.28515625" style="1609" customWidth="1"/>
    <col min="13306" max="13306" width="13.140625" style="1609" customWidth="1"/>
    <col min="13307" max="13307" width="11.7109375" style="1609" customWidth="1"/>
    <col min="13308" max="13308" width="12.85546875" style="1609" customWidth="1"/>
    <col min="13309" max="13309" width="11.5703125" style="1609" customWidth="1"/>
    <col min="13310" max="13310" width="10.5703125" style="1609" customWidth="1"/>
    <col min="13311" max="13311" width="11.28515625" style="1609" customWidth="1"/>
    <col min="13312" max="13313" width="9.85546875" style="1609" customWidth="1"/>
    <col min="13314" max="13314" width="9.85546875" style="1609" bestFit="1" customWidth="1"/>
    <col min="13315" max="13315" width="9.140625" style="1609"/>
    <col min="13316" max="13316" width="9.42578125" style="1609" bestFit="1" customWidth="1"/>
    <col min="13317" max="13318" width="9.28515625" style="1609" bestFit="1" customWidth="1"/>
    <col min="13319" max="13321" width="9.28515625" style="1609" customWidth="1"/>
    <col min="13322" max="13322" width="9.28515625" style="1609" bestFit="1" customWidth="1"/>
    <col min="13323" max="13558" width="9.140625" style="1609"/>
    <col min="13559" max="13559" width="3.140625" style="1609" customWidth="1"/>
    <col min="13560" max="13560" width="47.7109375" style="1609" customWidth="1"/>
    <col min="13561" max="13561" width="12.28515625" style="1609" customWidth="1"/>
    <col min="13562" max="13562" width="13.140625" style="1609" customWidth="1"/>
    <col min="13563" max="13563" width="11.7109375" style="1609" customWidth="1"/>
    <col min="13564" max="13564" width="12.85546875" style="1609" customWidth="1"/>
    <col min="13565" max="13565" width="11.5703125" style="1609" customWidth="1"/>
    <col min="13566" max="13566" width="10.5703125" style="1609" customWidth="1"/>
    <col min="13567" max="13567" width="11.28515625" style="1609" customWidth="1"/>
    <col min="13568" max="13569" width="9.85546875" style="1609" customWidth="1"/>
    <col min="13570" max="13570" width="9.85546875" style="1609" bestFit="1" customWidth="1"/>
    <col min="13571" max="13571" width="9.140625" style="1609"/>
    <col min="13572" max="13572" width="9.42578125" style="1609" bestFit="1" customWidth="1"/>
    <col min="13573" max="13574" width="9.28515625" style="1609" bestFit="1" customWidth="1"/>
    <col min="13575" max="13577" width="9.28515625" style="1609" customWidth="1"/>
    <col min="13578" max="13578" width="9.28515625" style="1609" bestFit="1" customWidth="1"/>
    <col min="13579" max="13814" width="9.140625" style="1609"/>
    <col min="13815" max="13815" width="3.140625" style="1609" customWidth="1"/>
    <col min="13816" max="13816" width="47.7109375" style="1609" customWidth="1"/>
    <col min="13817" max="13817" width="12.28515625" style="1609" customWidth="1"/>
    <col min="13818" max="13818" width="13.140625" style="1609" customWidth="1"/>
    <col min="13819" max="13819" width="11.7109375" style="1609" customWidth="1"/>
    <col min="13820" max="13820" width="12.85546875" style="1609" customWidth="1"/>
    <col min="13821" max="13821" width="11.5703125" style="1609" customWidth="1"/>
    <col min="13822" max="13822" width="10.5703125" style="1609" customWidth="1"/>
    <col min="13823" max="13823" width="11.28515625" style="1609" customWidth="1"/>
    <col min="13824" max="13825" width="9.85546875" style="1609" customWidth="1"/>
    <col min="13826" max="13826" width="9.85546875" style="1609" bestFit="1" customWidth="1"/>
    <col min="13827" max="13827" width="9.140625" style="1609"/>
    <col min="13828" max="13828" width="9.42578125" style="1609" bestFit="1" customWidth="1"/>
    <col min="13829" max="13830" width="9.28515625" style="1609" bestFit="1" customWidth="1"/>
    <col min="13831" max="13833" width="9.28515625" style="1609" customWidth="1"/>
    <col min="13834" max="13834" width="9.28515625" style="1609" bestFit="1" customWidth="1"/>
    <col min="13835" max="14070" width="9.140625" style="1609"/>
    <col min="14071" max="14071" width="3.140625" style="1609" customWidth="1"/>
    <col min="14072" max="14072" width="47.7109375" style="1609" customWidth="1"/>
    <col min="14073" max="14073" width="12.28515625" style="1609" customWidth="1"/>
    <col min="14074" max="14074" width="13.140625" style="1609" customWidth="1"/>
    <col min="14075" max="14075" width="11.7109375" style="1609" customWidth="1"/>
    <col min="14076" max="14076" width="12.85546875" style="1609" customWidth="1"/>
    <col min="14077" max="14077" width="11.5703125" style="1609" customWidth="1"/>
    <col min="14078" max="14078" width="10.5703125" style="1609" customWidth="1"/>
    <col min="14079" max="14079" width="11.28515625" style="1609" customWidth="1"/>
    <col min="14080" max="14081" width="9.85546875" style="1609" customWidth="1"/>
    <col min="14082" max="14082" width="9.85546875" style="1609" bestFit="1" customWidth="1"/>
    <col min="14083" max="14083" width="9.140625" style="1609"/>
    <col min="14084" max="14084" width="9.42578125" style="1609" bestFit="1" customWidth="1"/>
    <col min="14085" max="14086" width="9.28515625" style="1609" bestFit="1" customWidth="1"/>
    <col min="14087" max="14089" width="9.28515625" style="1609" customWidth="1"/>
    <col min="14090" max="14090" width="9.28515625" style="1609" bestFit="1" customWidth="1"/>
    <col min="14091" max="14326" width="9.140625" style="1609"/>
    <col min="14327" max="14327" width="3.140625" style="1609" customWidth="1"/>
    <col min="14328" max="14328" width="47.7109375" style="1609" customWidth="1"/>
    <col min="14329" max="14329" width="12.28515625" style="1609" customWidth="1"/>
    <col min="14330" max="14330" width="13.140625" style="1609" customWidth="1"/>
    <col min="14331" max="14331" width="11.7109375" style="1609" customWidth="1"/>
    <col min="14332" max="14332" width="12.85546875" style="1609" customWidth="1"/>
    <col min="14333" max="14333" width="11.5703125" style="1609" customWidth="1"/>
    <col min="14334" max="14334" width="10.5703125" style="1609" customWidth="1"/>
    <col min="14335" max="14335" width="11.28515625" style="1609" customWidth="1"/>
    <col min="14336" max="14337" width="9.85546875" style="1609" customWidth="1"/>
    <col min="14338" max="14338" width="9.85546875" style="1609" bestFit="1" customWidth="1"/>
    <col min="14339" max="14339" width="9.140625" style="1609"/>
    <col min="14340" max="14340" width="9.42578125" style="1609" bestFit="1" customWidth="1"/>
    <col min="14341" max="14342" width="9.28515625" style="1609" bestFit="1" customWidth="1"/>
    <col min="14343" max="14345" width="9.28515625" style="1609" customWidth="1"/>
    <col min="14346" max="14346" width="9.28515625" style="1609" bestFit="1" customWidth="1"/>
    <col min="14347" max="14582" width="9.140625" style="1609"/>
    <col min="14583" max="14583" width="3.140625" style="1609" customWidth="1"/>
    <col min="14584" max="14584" width="47.7109375" style="1609" customWidth="1"/>
    <col min="14585" max="14585" width="12.28515625" style="1609" customWidth="1"/>
    <col min="14586" max="14586" width="13.140625" style="1609" customWidth="1"/>
    <col min="14587" max="14587" width="11.7109375" style="1609" customWidth="1"/>
    <col min="14588" max="14588" width="12.85546875" style="1609" customWidth="1"/>
    <col min="14589" max="14589" width="11.5703125" style="1609" customWidth="1"/>
    <col min="14590" max="14590" width="10.5703125" style="1609" customWidth="1"/>
    <col min="14591" max="14591" width="11.28515625" style="1609" customWidth="1"/>
    <col min="14592" max="14593" width="9.85546875" style="1609" customWidth="1"/>
    <col min="14594" max="14594" width="9.85546875" style="1609" bestFit="1" customWidth="1"/>
    <col min="14595" max="14595" width="9.140625" style="1609"/>
    <col min="14596" max="14596" width="9.42578125" style="1609" bestFit="1" customWidth="1"/>
    <col min="14597" max="14598" width="9.28515625" style="1609" bestFit="1" customWidth="1"/>
    <col min="14599" max="14601" width="9.28515625" style="1609" customWidth="1"/>
    <col min="14602" max="14602" width="9.28515625" style="1609" bestFit="1" customWidth="1"/>
    <col min="14603" max="14838" width="9.140625" style="1609"/>
    <col min="14839" max="14839" width="3.140625" style="1609" customWidth="1"/>
    <col min="14840" max="14840" width="47.7109375" style="1609" customWidth="1"/>
    <col min="14841" max="14841" width="12.28515625" style="1609" customWidth="1"/>
    <col min="14842" max="14842" width="13.140625" style="1609" customWidth="1"/>
    <col min="14843" max="14843" width="11.7109375" style="1609" customWidth="1"/>
    <col min="14844" max="14844" width="12.85546875" style="1609" customWidth="1"/>
    <col min="14845" max="14845" width="11.5703125" style="1609" customWidth="1"/>
    <col min="14846" max="14846" width="10.5703125" style="1609" customWidth="1"/>
    <col min="14847" max="14847" width="11.28515625" style="1609" customWidth="1"/>
    <col min="14848" max="14849" width="9.85546875" style="1609" customWidth="1"/>
    <col min="14850" max="14850" width="9.85546875" style="1609" bestFit="1" customWidth="1"/>
    <col min="14851" max="14851" width="9.140625" style="1609"/>
    <col min="14852" max="14852" width="9.42578125" style="1609" bestFit="1" customWidth="1"/>
    <col min="14853" max="14854" width="9.28515625" style="1609" bestFit="1" customWidth="1"/>
    <col min="14855" max="14857" width="9.28515625" style="1609" customWidth="1"/>
    <col min="14858" max="14858" width="9.28515625" style="1609" bestFit="1" customWidth="1"/>
    <col min="14859" max="15094" width="9.140625" style="1609"/>
    <col min="15095" max="15095" width="3.140625" style="1609" customWidth="1"/>
    <col min="15096" max="15096" width="47.7109375" style="1609" customWidth="1"/>
    <col min="15097" max="15097" width="12.28515625" style="1609" customWidth="1"/>
    <col min="15098" max="15098" width="13.140625" style="1609" customWidth="1"/>
    <col min="15099" max="15099" width="11.7109375" style="1609" customWidth="1"/>
    <col min="15100" max="15100" width="12.85546875" style="1609" customWidth="1"/>
    <col min="15101" max="15101" width="11.5703125" style="1609" customWidth="1"/>
    <col min="15102" max="15102" width="10.5703125" style="1609" customWidth="1"/>
    <col min="15103" max="15103" width="11.28515625" style="1609" customWidth="1"/>
    <col min="15104" max="15105" width="9.85546875" style="1609" customWidth="1"/>
    <col min="15106" max="15106" width="9.85546875" style="1609" bestFit="1" customWidth="1"/>
    <col min="15107" max="15107" width="9.140625" style="1609"/>
    <col min="15108" max="15108" width="9.42578125" style="1609" bestFit="1" customWidth="1"/>
    <col min="15109" max="15110" width="9.28515625" style="1609" bestFit="1" customWidth="1"/>
    <col min="15111" max="15113" width="9.28515625" style="1609" customWidth="1"/>
    <col min="15114" max="15114" width="9.28515625" style="1609" bestFit="1" customWidth="1"/>
    <col min="15115" max="15350" width="9.140625" style="1609"/>
    <col min="15351" max="15351" width="3.140625" style="1609" customWidth="1"/>
    <col min="15352" max="15352" width="47.7109375" style="1609" customWidth="1"/>
    <col min="15353" max="15353" width="12.28515625" style="1609" customWidth="1"/>
    <col min="15354" max="15354" width="13.140625" style="1609" customWidth="1"/>
    <col min="15355" max="15355" width="11.7109375" style="1609" customWidth="1"/>
    <col min="15356" max="15356" width="12.85546875" style="1609" customWidth="1"/>
    <col min="15357" max="15357" width="11.5703125" style="1609" customWidth="1"/>
    <col min="15358" max="15358" width="10.5703125" style="1609" customWidth="1"/>
    <col min="15359" max="15359" width="11.28515625" style="1609" customWidth="1"/>
    <col min="15360" max="15361" width="9.85546875" style="1609" customWidth="1"/>
    <col min="15362" max="15362" width="9.85546875" style="1609" bestFit="1" customWidth="1"/>
    <col min="15363" max="15363" width="9.140625" style="1609"/>
    <col min="15364" max="15364" width="9.42578125" style="1609" bestFit="1" customWidth="1"/>
    <col min="15365" max="15366" width="9.28515625" style="1609" bestFit="1" customWidth="1"/>
    <col min="15367" max="15369" width="9.28515625" style="1609" customWidth="1"/>
    <col min="15370" max="15370" width="9.28515625" style="1609" bestFit="1" customWidth="1"/>
    <col min="15371" max="15606" width="9.140625" style="1609"/>
    <col min="15607" max="15607" width="3.140625" style="1609" customWidth="1"/>
    <col min="15608" max="15608" width="47.7109375" style="1609" customWidth="1"/>
    <col min="15609" max="15609" width="12.28515625" style="1609" customWidth="1"/>
    <col min="15610" max="15610" width="13.140625" style="1609" customWidth="1"/>
    <col min="15611" max="15611" width="11.7109375" style="1609" customWidth="1"/>
    <col min="15612" max="15612" width="12.85546875" style="1609" customWidth="1"/>
    <col min="15613" max="15613" width="11.5703125" style="1609" customWidth="1"/>
    <col min="15614" max="15614" width="10.5703125" style="1609" customWidth="1"/>
    <col min="15615" max="15615" width="11.28515625" style="1609" customWidth="1"/>
    <col min="15616" max="15617" width="9.85546875" style="1609" customWidth="1"/>
    <col min="15618" max="15618" width="9.85546875" style="1609" bestFit="1" customWidth="1"/>
    <col min="15619" max="15619" width="9.140625" style="1609"/>
    <col min="15620" max="15620" width="9.42578125" style="1609" bestFit="1" customWidth="1"/>
    <col min="15621" max="15622" width="9.28515625" style="1609" bestFit="1" customWidth="1"/>
    <col min="15623" max="15625" width="9.28515625" style="1609" customWidth="1"/>
    <col min="15626" max="15626" width="9.28515625" style="1609" bestFit="1" customWidth="1"/>
    <col min="15627" max="15862" width="9.140625" style="1609"/>
    <col min="15863" max="15863" width="3.140625" style="1609" customWidth="1"/>
    <col min="15864" max="15864" width="47.7109375" style="1609" customWidth="1"/>
    <col min="15865" max="15865" width="12.28515625" style="1609" customWidth="1"/>
    <col min="15866" max="15866" width="13.140625" style="1609" customWidth="1"/>
    <col min="15867" max="15867" width="11.7109375" style="1609" customWidth="1"/>
    <col min="15868" max="15868" width="12.85546875" style="1609" customWidth="1"/>
    <col min="15869" max="15869" width="11.5703125" style="1609" customWidth="1"/>
    <col min="15870" max="15870" width="10.5703125" style="1609" customWidth="1"/>
    <col min="15871" max="15871" width="11.28515625" style="1609" customWidth="1"/>
    <col min="15872" max="15873" width="9.85546875" style="1609" customWidth="1"/>
    <col min="15874" max="15874" width="9.85546875" style="1609" bestFit="1" customWidth="1"/>
    <col min="15875" max="15875" width="9.140625" style="1609"/>
    <col min="15876" max="15876" width="9.42578125" style="1609" bestFit="1" customWidth="1"/>
    <col min="15877" max="15878" width="9.28515625" style="1609" bestFit="1" customWidth="1"/>
    <col min="15879" max="15881" width="9.28515625" style="1609" customWidth="1"/>
    <col min="15882" max="15882" width="9.28515625" style="1609" bestFit="1" customWidth="1"/>
    <col min="15883" max="16118" width="9.140625" style="1609"/>
    <col min="16119" max="16119" width="3.140625" style="1609" customWidth="1"/>
    <col min="16120" max="16120" width="47.7109375" style="1609" customWidth="1"/>
    <col min="16121" max="16121" width="12.28515625" style="1609" customWidth="1"/>
    <col min="16122" max="16122" width="13.140625" style="1609" customWidth="1"/>
    <col min="16123" max="16123" width="11.7109375" style="1609" customWidth="1"/>
    <col min="16124" max="16124" width="12.85546875" style="1609" customWidth="1"/>
    <col min="16125" max="16125" width="11.5703125" style="1609" customWidth="1"/>
    <col min="16126" max="16126" width="10.5703125" style="1609" customWidth="1"/>
    <col min="16127" max="16127" width="11.28515625" style="1609" customWidth="1"/>
    <col min="16128" max="16129" width="9.85546875" style="1609" customWidth="1"/>
    <col min="16130" max="16130" width="9.85546875" style="1609" bestFit="1" customWidth="1"/>
    <col min="16131" max="16131" width="9.140625" style="1609"/>
    <col min="16132" max="16132" width="9.42578125" style="1609" bestFit="1" customWidth="1"/>
    <col min="16133" max="16134" width="9.28515625" style="1609" bestFit="1" customWidth="1"/>
    <col min="16135" max="16137" width="9.28515625" style="1609" customWidth="1"/>
    <col min="16138" max="16138" width="9.28515625" style="1609" bestFit="1" customWidth="1"/>
    <col min="16139" max="16384" width="9.140625" style="1609"/>
  </cols>
  <sheetData>
    <row r="1" spans="1:7" ht="20.100000000000001" customHeight="1" x14ac:dyDescent="0.25">
      <c r="A1" s="1607" t="s">
        <v>3561</v>
      </c>
      <c r="B1" s="1608"/>
      <c r="C1" s="1608"/>
      <c r="D1" s="1608"/>
    </row>
    <row r="2" spans="1:7" ht="20.100000000000001" customHeight="1" thickBot="1" x14ac:dyDescent="0.3">
      <c r="A2" s="1610"/>
      <c r="B2" s="1611"/>
      <c r="C2" s="1612"/>
      <c r="D2" s="1612"/>
      <c r="F2" s="1522"/>
    </row>
    <row r="3" spans="1:7" ht="20.100000000000001" customHeight="1" thickBot="1" x14ac:dyDescent="0.3">
      <c r="A3" s="1613"/>
      <c r="B3" s="1614"/>
      <c r="C3" s="3554" t="s">
        <v>3537</v>
      </c>
      <c r="D3" s="3555"/>
      <c r="E3" s="3555"/>
      <c r="F3" s="3555"/>
      <c r="G3" s="3556"/>
    </row>
    <row r="4" spans="1:7" ht="20.100000000000001" customHeight="1" thickBot="1" x14ac:dyDescent="0.3">
      <c r="A4" s="1615"/>
      <c r="B4" s="1616"/>
      <c r="C4" s="1583">
        <v>44533</v>
      </c>
      <c r="D4" s="1583">
        <v>44540</v>
      </c>
      <c r="E4" s="1617">
        <v>44547</v>
      </c>
      <c r="F4" s="1617">
        <v>44554</v>
      </c>
      <c r="G4" s="1617">
        <v>44561</v>
      </c>
    </row>
    <row r="5" spans="1:7" ht="20.100000000000001" customHeight="1" x14ac:dyDescent="0.25">
      <c r="A5" s="1618"/>
      <c r="B5" s="1619" t="s">
        <v>3562</v>
      </c>
      <c r="C5" s="1620"/>
      <c r="D5" s="1621"/>
      <c r="E5" s="1621"/>
      <c r="F5" s="1621"/>
      <c r="G5" s="1621"/>
    </row>
    <row r="6" spans="1:7" ht="20.100000000000001" customHeight="1" x14ac:dyDescent="0.25">
      <c r="A6" s="1622">
        <v>1</v>
      </c>
      <c r="B6" s="1623" t="s">
        <v>3563</v>
      </c>
      <c r="C6" s="1624" t="s">
        <v>191</v>
      </c>
      <c r="D6" s="1625">
        <v>0.61</v>
      </c>
      <c r="E6" s="1625">
        <v>0.6</v>
      </c>
      <c r="F6" s="1625">
        <v>0.6</v>
      </c>
      <c r="G6" s="1625">
        <v>0.6</v>
      </c>
    </row>
    <row r="7" spans="1:7" ht="20.100000000000001" customHeight="1" x14ac:dyDescent="0.25">
      <c r="A7" s="1622">
        <v>2</v>
      </c>
      <c r="B7" s="1626" t="s">
        <v>3564</v>
      </c>
      <c r="C7" s="1624" t="s">
        <v>191</v>
      </c>
      <c r="D7" s="1624">
        <v>0.68</v>
      </c>
      <c r="E7" s="1624">
        <v>0.68</v>
      </c>
      <c r="F7" s="1625">
        <v>0.67</v>
      </c>
      <c r="G7" s="1625">
        <v>0.67</v>
      </c>
    </row>
    <row r="8" spans="1:7" ht="20.100000000000001" customHeight="1" x14ac:dyDescent="0.25">
      <c r="A8" s="1622">
        <v>3</v>
      </c>
      <c r="B8" s="1626" t="s">
        <v>3565</v>
      </c>
      <c r="C8" s="1624" t="s">
        <v>191</v>
      </c>
      <c r="D8" s="1625">
        <v>0.78</v>
      </c>
      <c r="E8" s="1625">
        <v>0.78</v>
      </c>
      <c r="F8" s="1625">
        <v>0.77</v>
      </c>
      <c r="G8" s="1625">
        <v>0.77</v>
      </c>
    </row>
    <row r="9" spans="1:7" ht="20.100000000000001" customHeight="1" thickBot="1" x14ac:dyDescent="0.3">
      <c r="A9" s="1615"/>
      <c r="B9" s="1627"/>
      <c r="C9" s="1628"/>
      <c r="D9" s="1629"/>
      <c r="E9" s="1629"/>
      <c r="F9" s="1629"/>
      <c r="G9" s="1629"/>
    </row>
    <row r="10" spans="1:7" ht="20.100000000000001" customHeight="1" x14ac:dyDescent="0.25">
      <c r="A10" s="1553" t="s">
        <v>3559</v>
      </c>
      <c r="B10" s="1522"/>
      <c r="C10" s="1522"/>
      <c r="D10" s="1522"/>
    </row>
    <row r="11" spans="1:7" ht="20.100000000000001" customHeight="1" x14ac:dyDescent="0.25">
      <c r="A11" s="1630" t="s">
        <v>3543</v>
      </c>
      <c r="B11" s="1612"/>
      <c r="C11" s="1612"/>
      <c r="D11" s="1612"/>
    </row>
    <row r="22" spans="4:8" ht="20.100000000000001" customHeight="1" x14ac:dyDescent="0.25">
      <c r="D22" s="3301"/>
      <c r="E22" s="3301"/>
      <c r="F22" s="3301"/>
      <c r="G22" s="3301"/>
      <c r="H22" s="3301"/>
    </row>
  </sheetData>
  <mergeCells count="1">
    <mergeCell ref="C3:G3"/>
  </mergeCells>
  <pageMargins left="0.75" right="0.75" top="0.75" bottom="0.75" header="0.31496062992125984" footer="0"/>
  <pageSetup paperSize="9" scale="97"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P34"/>
  <sheetViews>
    <sheetView showGridLines="0" zoomScale="80" zoomScaleNormal="80" zoomScaleSheetLayoutView="87" workbookViewId="0">
      <pane xSplit="2" ySplit="4" topLeftCell="C5" activePane="bottomRight" state="frozen"/>
      <selection activeCell="D33" sqref="D33"/>
      <selection pane="topRight" activeCell="D33" sqref="D33"/>
      <selection pane="bottomLeft" activeCell="D33" sqref="D33"/>
      <selection pane="bottomRight"/>
    </sheetView>
  </sheetViews>
  <sheetFormatPr defaultColWidth="9.140625" defaultRowHeight="20.100000000000001" customHeight="1" x14ac:dyDescent="0.25"/>
  <cols>
    <col min="1" max="1" width="4.7109375" style="1637" customWidth="1"/>
    <col min="2" max="2" width="42" style="1637" customWidth="1"/>
    <col min="3" max="15" width="14.140625" style="1658" customWidth="1"/>
    <col min="16" max="16" width="14.140625" style="1637" customWidth="1"/>
    <col min="17" max="17" width="14.28515625" style="1637" customWidth="1"/>
    <col min="18" max="16384" width="9.140625" style="1637"/>
  </cols>
  <sheetData>
    <row r="1" spans="1:16" s="1634" customFormat="1" ht="20.100000000000001" customHeight="1" x14ac:dyDescent="0.25">
      <c r="A1" s="1631" t="s">
        <v>3566</v>
      </c>
      <c r="B1" s="1632"/>
      <c r="C1" s="1633"/>
      <c r="D1" s="1633"/>
      <c r="E1" s="1633"/>
      <c r="F1" s="1633"/>
      <c r="G1" s="1633"/>
      <c r="H1" s="1633"/>
      <c r="I1" s="1633"/>
      <c r="J1" s="1633"/>
      <c r="K1" s="1633"/>
      <c r="L1" s="1633"/>
      <c r="M1" s="1633"/>
      <c r="N1" s="1633"/>
      <c r="O1" s="1633"/>
    </row>
    <row r="2" spans="1:16" ht="20.100000000000001" customHeight="1" thickBot="1" x14ac:dyDescent="0.3">
      <c r="A2" s="1608"/>
      <c r="B2" s="1608"/>
      <c r="C2" s="1635"/>
      <c r="D2" s="1636"/>
      <c r="E2" s="1636"/>
      <c r="F2" s="1636"/>
      <c r="G2" s="1636"/>
      <c r="H2" s="1635"/>
      <c r="I2" s="1635"/>
      <c r="J2" s="1636"/>
      <c r="K2" s="1635"/>
      <c r="L2" s="1636"/>
      <c r="M2" s="1635"/>
      <c r="N2" s="1635"/>
      <c r="O2" s="1636"/>
    </row>
    <row r="3" spans="1:16" ht="35.1" customHeight="1" thickBot="1" x14ac:dyDescent="0.3">
      <c r="A3" s="1638"/>
      <c r="B3" s="1639"/>
      <c r="C3" s="3557" t="s">
        <v>3567</v>
      </c>
      <c r="D3" s="3559"/>
      <c r="E3" s="3557" t="s">
        <v>3568</v>
      </c>
      <c r="F3" s="3558"/>
      <c r="G3" s="3557" t="s">
        <v>3569</v>
      </c>
      <c r="H3" s="3558"/>
      <c r="I3" s="3557" t="s">
        <v>3570</v>
      </c>
      <c r="J3" s="3559"/>
      <c r="K3" s="3557" t="s">
        <v>3571</v>
      </c>
      <c r="L3" s="3558"/>
      <c r="M3" s="3559"/>
      <c r="N3" s="3557" t="s">
        <v>3572</v>
      </c>
      <c r="O3" s="3558"/>
      <c r="P3" s="3559"/>
    </row>
    <row r="4" spans="1:16" ht="22.5" customHeight="1" thickBot="1" x14ac:dyDescent="0.3">
      <c r="A4" s="1615"/>
      <c r="B4" s="1616"/>
      <c r="C4" s="1640" t="s">
        <v>3573</v>
      </c>
      <c r="D4" s="1640" t="s">
        <v>3574</v>
      </c>
      <c r="E4" s="1640" t="s">
        <v>3575</v>
      </c>
      <c r="F4" s="1640" t="s">
        <v>3576</v>
      </c>
      <c r="G4" s="1640" t="s">
        <v>3577</v>
      </c>
      <c r="H4" s="1640" t="s">
        <v>3578</v>
      </c>
      <c r="I4" s="1641">
        <v>44372</v>
      </c>
      <c r="J4" s="1641">
        <v>44519</v>
      </c>
      <c r="K4" s="1641">
        <v>44365</v>
      </c>
      <c r="L4" s="1642" t="s">
        <v>3579</v>
      </c>
      <c r="M4" s="1642">
        <v>44428</v>
      </c>
      <c r="N4" s="1643">
        <v>44344</v>
      </c>
      <c r="O4" s="1644" t="s">
        <v>3580</v>
      </c>
      <c r="P4" s="1643">
        <v>44455</v>
      </c>
    </row>
    <row r="5" spans="1:16" ht="22.5" customHeight="1" x14ac:dyDescent="0.25">
      <c r="A5" s="1622">
        <v>1</v>
      </c>
      <c r="B5" s="1645" t="s">
        <v>3581</v>
      </c>
      <c r="C5" s="1646">
        <v>3500</v>
      </c>
      <c r="D5" s="1646">
        <v>3000</v>
      </c>
      <c r="E5" s="1646">
        <v>2500</v>
      </c>
      <c r="F5" s="1646">
        <v>2500</v>
      </c>
      <c r="G5" s="1646">
        <v>2200</v>
      </c>
      <c r="H5" s="1646">
        <v>2200</v>
      </c>
      <c r="I5" s="1646">
        <v>2500</v>
      </c>
      <c r="J5" s="1646">
        <v>2000</v>
      </c>
      <c r="K5" s="1646">
        <v>2500</v>
      </c>
      <c r="L5" s="1646" t="s">
        <v>191</v>
      </c>
      <c r="M5" s="1646">
        <v>2000</v>
      </c>
      <c r="N5" s="1647">
        <v>2500</v>
      </c>
      <c r="O5" s="1647" t="s">
        <v>191</v>
      </c>
      <c r="P5" s="1647">
        <v>2500</v>
      </c>
    </row>
    <row r="6" spans="1:16" ht="22.5" customHeight="1" x14ac:dyDescent="0.25">
      <c r="A6" s="1622">
        <v>2</v>
      </c>
      <c r="B6" s="1626" t="s">
        <v>3582</v>
      </c>
      <c r="C6" s="1646">
        <v>8750</v>
      </c>
      <c r="D6" s="1646">
        <v>6100</v>
      </c>
      <c r="E6" s="1646">
        <v>6500</v>
      </c>
      <c r="F6" s="1646">
        <v>6500</v>
      </c>
      <c r="G6" s="1646">
        <v>6060</v>
      </c>
      <c r="H6" s="1646">
        <v>5800</v>
      </c>
      <c r="I6" s="1646">
        <v>6000</v>
      </c>
      <c r="J6" s="1646">
        <v>5600</v>
      </c>
      <c r="K6" s="1646">
        <v>4900</v>
      </c>
      <c r="L6" s="1646">
        <v>300</v>
      </c>
      <c r="M6" s="1646">
        <v>5500</v>
      </c>
      <c r="N6" s="1647">
        <v>6350</v>
      </c>
      <c r="O6" s="1647">
        <v>300</v>
      </c>
      <c r="P6" s="1647">
        <v>6850</v>
      </c>
    </row>
    <row r="7" spans="1:16" ht="22.5" customHeight="1" x14ac:dyDescent="0.25">
      <c r="A7" s="1622">
        <v>3</v>
      </c>
      <c r="B7" s="1626" t="s">
        <v>3583</v>
      </c>
      <c r="C7" s="1646">
        <v>3500</v>
      </c>
      <c r="D7" s="1646">
        <v>3700</v>
      </c>
      <c r="E7" s="1646">
        <v>2500</v>
      </c>
      <c r="F7" s="1646">
        <v>2500</v>
      </c>
      <c r="G7" s="1646">
        <v>2200</v>
      </c>
      <c r="H7" s="1646">
        <v>2200</v>
      </c>
      <c r="I7" s="1646">
        <v>2500</v>
      </c>
      <c r="J7" s="1646">
        <v>2000</v>
      </c>
      <c r="K7" s="1646">
        <v>1850</v>
      </c>
      <c r="L7" s="1646">
        <v>300</v>
      </c>
      <c r="M7" s="1646">
        <v>2000</v>
      </c>
      <c r="N7" s="1647">
        <v>2500</v>
      </c>
      <c r="O7" s="1647">
        <v>300</v>
      </c>
      <c r="P7" s="1647">
        <v>2500</v>
      </c>
    </row>
    <row r="8" spans="1:16" ht="22.5" customHeight="1" x14ac:dyDescent="0.25">
      <c r="A8" s="1622">
        <v>4</v>
      </c>
      <c r="B8" s="1626" t="s">
        <v>3584</v>
      </c>
      <c r="C8" s="1648">
        <v>0.72</v>
      </c>
      <c r="D8" s="1648">
        <v>0.72</v>
      </c>
      <c r="E8" s="1648">
        <v>2.25</v>
      </c>
      <c r="F8" s="1648">
        <v>2.25</v>
      </c>
      <c r="G8" s="1648">
        <v>2.59</v>
      </c>
      <c r="H8" s="1648">
        <v>2.9</v>
      </c>
      <c r="I8" s="1648">
        <v>4.45</v>
      </c>
      <c r="J8" s="1648">
        <v>4.1900000000000004</v>
      </c>
      <c r="K8" s="1648">
        <v>4.17</v>
      </c>
      <c r="L8" s="1648">
        <v>4.17</v>
      </c>
      <c r="M8" s="1648">
        <v>4.45</v>
      </c>
      <c r="N8" s="1649">
        <v>4.17</v>
      </c>
      <c r="O8" s="1649">
        <v>4.17</v>
      </c>
      <c r="P8" s="1649">
        <v>4.68</v>
      </c>
    </row>
    <row r="9" spans="1:16" ht="22.5" customHeight="1" x14ac:dyDescent="0.25">
      <c r="A9" s="1622">
        <v>5</v>
      </c>
      <c r="B9" s="1626" t="s">
        <v>3585</v>
      </c>
      <c r="C9" s="1648">
        <v>0.72</v>
      </c>
      <c r="D9" s="1648">
        <v>1.6</v>
      </c>
      <c r="E9" s="1648">
        <v>2.2999999999999998</v>
      </c>
      <c r="F9" s="1648">
        <v>2.25</v>
      </c>
      <c r="G9" s="1648">
        <v>3.17</v>
      </c>
      <c r="H9" s="1648">
        <v>2.96</v>
      </c>
      <c r="I9" s="1648">
        <v>4.6399999999999997</v>
      </c>
      <c r="J9" s="1648">
        <v>4.45</v>
      </c>
      <c r="K9" s="1648">
        <v>5.3</v>
      </c>
      <c r="L9" s="1648" t="s">
        <v>191</v>
      </c>
      <c r="M9" s="1648">
        <v>4.72</v>
      </c>
      <c r="N9" s="1649">
        <v>4.38</v>
      </c>
      <c r="O9" s="1649" t="s">
        <v>191</v>
      </c>
      <c r="P9" s="1649">
        <v>5.0999999999999996</v>
      </c>
    </row>
    <row r="10" spans="1:16" ht="22.5" customHeight="1" x14ac:dyDescent="0.25">
      <c r="A10" s="1622">
        <v>6</v>
      </c>
      <c r="B10" s="1626" t="s">
        <v>3586</v>
      </c>
      <c r="C10" s="1648">
        <v>0.72</v>
      </c>
      <c r="D10" s="1648">
        <v>1.54</v>
      </c>
      <c r="E10" s="1648">
        <v>2.2799999999999998</v>
      </c>
      <c r="F10" s="1648">
        <v>2.25</v>
      </c>
      <c r="G10" s="1648">
        <v>3.15</v>
      </c>
      <c r="H10" s="1648">
        <v>2.94</v>
      </c>
      <c r="I10" s="1648">
        <v>4.5599999999999996</v>
      </c>
      <c r="J10" s="1648">
        <v>4.3600000000000003</v>
      </c>
      <c r="K10" s="1648">
        <v>4.6500000000000004</v>
      </c>
      <c r="L10" s="1648">
        <v>4.6500000000000004</v>
      </c>
      <c r="M10" s="1648">
        <v>4.6399999999999997</v>
      </c>
      <c r="N10" s="1649">
        <v>4.3099999999999996</v>
      </c>
      <c r="O10" s="1649">
        <v>4.3099999999999996</v>
      </c>
      <c r="P10" s="1649">
        <v>4.96</v>
      </c>
    </row>
    <row r="11" spans="1:16" ht="22.5" customHeight="1" x14ac:dyDescent="0.25">
      <c r="A11" s="1622">
        <v>7</v>
      </c>
      <c r="B11" s="1626" t="s">
        <v>3587</v>
      </c>
      <c r="C11" s="1650">
        <v>100</v>
      </c>
      <c r="D11" s="1650">
        <v>98.421000000000006</v>
      </c>
      <c r="E11" s="1650">
        <v>99.917000000000002</v>
      </c>
      <c r="F11" s="1650">
        <v>99.998000000000005</v>
      </c>
      <c r="G11" s="1650">
        <v>97.498999999999995</v>
      </c>
      <c r="H11" s="1650">
        <v>99.814999999999998</v>
      </c>
      <c r="I11" s="1650">
        <v>99.125</v>
      </c>
      <c r="J11" s="1650">
        <v>98.634</v>
      </c>
      <c r="K11" s="1650">
        <v>94.856999999999999</v>
      </c>
      <c r="L11" s="1650">
        <v>94.856999999999999</v>
      </c>
      <c r="M11" s="1650">
        <v>97.962999999999994</v>
      </c>
      <c r="N11" s="1651">
        <v>98.135999999999996</v>
      </c>
      <c r="O11" s="1651">
        <v>98.135999999999996</v>
      </c>
      <c r="P11" s="1651">
        <v>96.474000000000004</v>
      </c>
    </row>
    <row r="12" spans="1:16" ht="22.5" customHeight="1" thickBot="1" x14ac:dyDescent="0.3">
      <c r="A12" s="1652"/>
      <c r="B12" s="1616"/>
      <c r="C12" s="1653"/>
      <c r="D12" s="1653"/>
      <c r="E12" s="1653"/>
      <c r="F12" s="1653"/>
      <c r="G12" s="1653"/>
      <c r="H12" s="1653"/>
      <c r="I12" s="1653"/>
      <c r="J12" s="1653"/>
      <c r="K12" s="1653"/>
      <c r="L12" s="1653"/>
      <c r="M12" s="1653"/>
      <c r="N12" s="1653"/>
      <c r="O12" s="1654"/>
      <c r="P12" s="1654"/>
    </row>
    <row r="13" spans="1:16" ht="20.100000000000001" customHeight="1" x14ac:dyDescent="0.25">
      <c r="A13" s="1655" t="s">
        <v>3588</v>
      </c>
      <c r="B13" s="1656"/>
      <c r="C13" s="1656"/>
      <c r="D13" s="1656"/>
      <c r="E13" s="1656"/>
      <c r="F13" s="1656"/>
      <c r="G13" s="1656"/>
      <c r="H13" s="1656"/>
      <c r="I13" s="1656"/>
      <c r="J13" s="1656"/>
      <c r="K13" s="1656"/>
      <c r="L13" s="1656"/>
      <c r="M13" s="1656"/>
      <c r="N13" s="1656"/>
      <c r="O13" s="1656"/>
    </row>
    <row r="14" spans="1:16" ht="20.100000000000001" customHeight="1" x14ac:dyDescent="0.25">
      <c r="A14" s="1655" t="s">
        <v>3589</v>
      </c>
      <c r="B14" s="1656"/>
      <c r="C14" s="1656"/>
      <c r="D14" s="1656"/>
      <c r="E14" s="1656"/>
      <c r="F14" s="1656"/>
      <c r="G14" s="1656"/>
      <c r="H14" s="1656"/>
      <c r="I14" s="1656"/>
      <c r="J14" s="1656"/>
      <c r="K14" s="1656"/>
      <c r="L14" s="1656"/>
      <c r="M14" s="1656"/>
      <c r="N14" s="1656"/>
      <c r="O14" s="1656"/>
    </row>
    <row r="15" spans="1:16" ht="20.100000000000001" customHeight="1" x14ac:dyDescent="0.25">
      <c r="A15" s="1655" t="s">
        <v>3590</v>
      </c>
      <c r="B15" s="1656"/>
      <c r="C15" s="1656"/>
      <c r="D15" s="1656"/>
      <c r="E15" s="1656"/>
      <c r="F15" s="1656"/>
      <c r="G15" s="1656"/>
      <c r="H15" s="1656"/>
      <c r="I15" s="1656"/>
      <c r="J15" s="1656"/>
      <c r="K15" s="1656"/>
      <c r="L15" s="1656"/>
      <c r="M15" s="1656"/>
      <c r="N15" s="1656"/>
      <c r="O15" s="1656"/>
    </row>
    <row r="16" spans="1:16" ht="20.100000000000001" customHeight="1" x14ac:dyDescent="0.25">
      <c r="A16" s="1655" t="s">
        <v>3591</v>
      </c>
      <c r="B16" s="1656"/>
      <c r="C16" s="1656"/>
      <c r="D16" s="1656"/>
      <c r="E16" s="1656"/>
      <c r="F16" s="1656"/>
      <c r="G16" s="1656"/>
      <c r="H16" s="1656"/>
      <c r="I16" s="1656"/>
      <c r="J16" s="1656"/>
      <c r="K16" s="1656"/>
      <c r="L16" s="1656"/>
      <c r="M16" s="1656"/>
      <c r="N16" s="1656"/>
      <c r="O16" s="1656"/>
    </row>
    <row r="17" spans="1:15" ht="20.100000000000001" customHeight="1" x14ac:dyDescent="0.25">
      <c r="A17" s="1655" t="s">
        <v>3592</v>
      </c>
      <c r="B17" s="1656"/>
      <c r="C17" s="1656"/>
      <c r="D17" s="1656"/>
      <c r="E17" s="1656"/>
      <c r="F17" s="1656"/>
      <c r="G17" s="1656"/>
      <c r="H17" s="1656"/>
      <c r="I17" s="1656"/>
      <c r="J17" s="1656"/>
      <c r="K17" s="1656"/>
      <c r="L17" s="1656"/>
      <c r="M17" s="1656"/>
      <c r="N17" s="1656"/>
      <c r="O17" s="1656"/>
    </row>
    <row r="18" spans="1:15" ht="20.100000000000001" customHeight="1" x14ac:dyDescent="0.25">
      <c r="A18" s="1655" t="s">
        <v>3593</v>
      </c>
      <c r="B18" s="1656"/>
      <c r="C18" s="1656"/>
      <c r="D18" s="1656"/>
      <c r="E18" s="1656"/>
      <c r="F18" s="1656"/>
      <c r="G18" s="1656"/>
      <c r="H18" s="1656"/>
      <c r="I18" s="1656"/>
      <c r="J18" s="1656"/>
      <c r="K18" s="1656"/>
      <c r="L18" s="1656"/>
      <c r="M18" s="1656"/>
      <c r="N18" s="1656"/>
      <c r="O18" s="1656"/>
    </row>
    <row r="19" spans="1:15" ht="20.100000000000001" customHeight="1" x14ac:dyDescent="0.25">
      <c r="A19" s="1655" t="s">
        <v>3594</v>
      </c>
      <c r="B19" s="1656"/>
      <c r="C19" s="1656"/>
      <c r="D19" s="1656"/>
      <c r="E19" s="1656"/>
      <c r="F19" s="1656"/>
      <c r="G19" s="1656"/>
      <c r="H19" s="1656"/>
      <c r="I19" s="1656"/>
      <c r="J19" s="1656"/>
      <c r="K19" s="1656"/>
      <c r="L19" s="1656"/>
      <c r="M19" s="1656"/>
      <c r="N19" s="1656"/>
      <c r="O19" s="1656"/>
    </row>
    <row r="20" spans="1:15" ht="20.100000000000001" customHeight="1" x14ac:dyDescent="0.25">
      <c r="A20" s="1655" t="s">
        <v>3595</v>
      </c>
      <c r="B20" s="1656"/>
      <c r="C20" s="1656"/>
      <c r="D20" s="1656"/>
      <c r="E20" s="1656"/>
      <c r="F20" s="1656"/>
      <c r="G20" s="1656"/>
      <c r="H20" s="1656"/>
      <c r="I20" s="1656"/>
      <c r="J20" s="1656"/>
      <c r="K20" s="1656"/>
      <c r="L20" s="1656"/>
      <c r="M20" s="1656"/>
      <c r="N20" s="1656"/>
      <c r="O20" s="1656"/>
    </row>
    <row r="21" spans="1:15" ht="20.100000000000001" customHeight="1" x14ac:dyDescent="0.25">
      <c r="A21" s="1657" t="s">
        <v>3543</v>
      </c>
    </row>
    <row r="22" spans="1:15" ht="20.100000000000001" customHeight="1" x14ac:dyDescent="0.25">
      <c r="D22" s="3300"/>
      <c r="E22" s="3300"/>
      <c r="F22" s="3300"/>
      <c r="G22" s="3300"/>
      <c r="H22" s="3300"/>
    </row>
    <row r="23" spans="1:15" s="1634" customFormat="1" ht="20.100000000000001" customHeight="1" x14ac:dyDescent="0.25">
      <c r="A23" s="1631" t="s">
        <v>3596</v>
      </c>
      <c r="B23" s="1632"/>
      <c r="C23" s="1633"/>
      <c r="D23" s="1633"/>
      <c r="E23" s="1633"/>
      <c r="F23" s="1633"/>
      <c r="G23" s="1633"/>
      <c r="H23" s="1633"/>
      <c r="I23" s="1633"/>
      <c r="J23" s="1633"/>
      <c r="K23" s="1633"/>
      <c r="L23" s="1633"/>
      <c r="M23" s="1633"/>
      <c r="N23" s="1633"/>
      <c r="O23" s="1633"/>
    </row>
    <row r="24" spans="1:15" ht="20.100000000000001" customHeight="1" thickBot="1" x14ac:dyDescent="0.3">
      <c r="A24" s="1659"/>
      <c r="B24" s="1659"/>
      <c r="C24" s="1659"/>
      <c r="D24" s="1659"/>
      <c r="E24" s="1659"/>
      <c r="F24" s="1659"/>
    </row>
    <row r="25" spans="1:15" ht="21.75" customHeight="1" thickTop="1" thickBot="1" x14ac:dyDescent="0.3">
      <c r="A25" s="1660"/>
      <c r="B25" s="1661"/>
      <c r="C25" s="1662">
        <v>43560</v>
      </c>
      <c r="D25" s="1663">
        <v>43896</v>
      </c>
      <c r="E25" s="1664"/>
      <c r="F25" s="1664"/>
    </row>
    <row r="26" spans="1:15" ht="21.75" customHeight="1" x14ac:dyDescent="0.25">
      <c r="A26" s="1665">
        <v>1</v>
      </c>
      <c r="B26" s="1666" t="s">
        <v>3597</v>
      </c>
      <c r="C26" s="1667">
        <v>1400</v>
      </c>
      <c r="D26" s="1668">
        <v>1500</v>
      </c>
      <c r="E26" s="1664"/>
      <c r="F26" s="1664"/>
    </row>
    <row r="27" spans="1:15" ht="21.75" customHeight="1" x14ac:dyDescent="0.25">
      <c r="A27" s="1665">
        <v>2</v>
      </c>
      <c r="B27" s="1669" t="s">
        <v>3598</v>
      </c>
      <c r="C27" s="1670">
        <v>4620</v>
      </c>
      <c r="D27" s="1671">
        <v>3850</v>
      </c>
      <c r="E27" s="1664"/>
      <c r="F27" s="1664"/>
    </row>
    <row r="28" spans="1:15" ht="21.75" customHeight="1" x14ac:dyDescent="0.25">
      <c r="A28" s="1665">
        <v>3</v>
      </c>
      <c r="B28" s="1669" t="s">
        <v>3599</v>
      </c>
      <c r="C28" s="1670">
        <v>600</v>
      </c>
      <c r="D28" s="1671" t="s">
        <v>191</v>
      </c>
      <c r="E28" s="1664"/>
      <c r="F28" s="1664"/>
    </row>
    <row r="29" spans="1:15" ht="21.75" customHeight="1" x14ac:dyDescent="0.25">
      <c r="A29" s="1665">
        <v>4</v>
      </c>
      <c r="B29" s="1669" t="s">
        <v>3600</v>
      </c>
      <c r="C29" s="1672" t="s">
        <v>3601</v>
      </c>
      <c r="D29" s="1673" t="s">
        <v>3602</v>
      </c>
      <c r="E29" s="1674"/>
      <c r="F29" s="1674"/>
    </row>
    <row r="30" spans="1:15" ht="21.75" customHeight="1" x14ac:dyDescent="0.25">
      <c r="A30" s="1665">
        <v>5</v>
      </c>
      <c r="B30" s="1669" t="s">
        <v>3603</v>
      </c>
      <c r="C30" s="1672" t="s">
        <v>3604</v>
      </c>
      <c r="D30" s="1673" t="s">
        <v>3605</v>
      </c>
      <c r="E30" s="1674"/>
      <c r="F30" s="1674"/>
    </row>
    <row r="31" spans="1:15" ht="21.75" customHeight="1" x14ac:dyDescent="0.25">
      <c r="A31" s="1665">
        <v>6</v>
      </c>
      <c r="B31" s="1669" t="s">
        <v>3606</v>
      </c>
      <c r="C31" s="1672" t="s">
        <v>3607</v>
      </c>
      <c r="D31" s="1673" t="s">
        <v>191</v>
      </c>
      <c r="E31" s="1674"/>
      <c r="F31" s="1674"/>
    </row>
    <row r="32" spans="1:15" ht="21.75" customHeight="1" thickBot="1" x14ac:dyDescent="0.3">
      <c r="A32" s="1675"/>
      <c r="B32" s="1676"/>
      <c r="C32" s="1677"/>
      <c r="D32" s="1678"/>
      <c r="E32" s="1679"/>
      <c r="F32" s="1679"/>
    </row>
    <row r="33" spans="1:1" ht="20.100000000000001" customHeight="1" thickTop="1" x14ac:dyDescent="0.25">
      <c r="A33" s="1680" t="s">
        <v>3608</v>
      </c>
    </row>
    <row r="34" spans="1:1" ht="20.100000000000001" customHeight="1" x14ac:dyDescent="0.25">
      <c r="A34" s="1657" t="s">
        <v>3543</v>
      </c>
    </row>
  </sheetData>
  <mergeCells count="6">
    <mergeCell ref="N3:P3"/>
    <mergeCell ref="C3:D3"/>
    <mergeCell ref="E3:F3"/>
    <mergeCell ref="G3:H3"/>
    <mergeCell ref="I3:J3"/>
    <mergeCell ref="K3:M3"/>
  </mergeCells>
  <pageMargins left="0.75" right="0.75" top="0.75" bottom="0.75" header="0.31496062992126" footer="0"/>
  <pageSetup paperSize="9" scale="53"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22"/>
  <sheetViews>
    <sheetView zoomScale="80" zoomScaleNormal="80" zoomScaleSheetLayoutView="70" workbookViewId="0">
      <pane xSplit="3" ySplit="4" topLeftCell="D5" activePane="bottomRight" state="frozen"/>
      <selection activeCell="D33" sqref="D33"/>
      <selection pane="topRight" activeCell="D33" sqref="D33"/>
      <selection pane="bottomLeft" activeCell="D33" sqref="D33"/>
      <selection pane="bottomRight"/>
    </sheetView>
  </sheetViews>
  <sheetFormatPr defaultRowHeight="20.100000000000001" customHeight="1" x14ac:dyDescent="0.25"/>
  <cols>
    <col min="1" max="1" width="1.28515625" style="1683" hidden="1" customWidth="1"/>
    <col min="2" max="2" width="6.28515625" style="1683" customWidth="1"/>
    <col min="3" max="3" width="53" style="1683" bestFit="1" customWidth="1"/>
    <col min="4" max="15" width="14.28515625" style="1683" customWidth="1"/>
    <col min="16" max="16" width="3" style="1683" customWidth="1"/>
    <col min="17" max="17" width="9.140625" style="1683" customWidth="1"/>
    <col min="18" max="253" width="9.140625" style="1683"/>
    <col min="254" max="254" width="40.28515625" style="1683" customWidth="1"/>
    <col min="255" max="255" width="14.42578125" style="1683" customWidth="1"/>
    <col min="256" max="256" width="16" style="1683" customWidth="1"/>
    <col min="257" max="257" width="14.42578125" style="1683" customWidth="1"/>
    <col min="258" max="258" width="16" style="1683" customWidth="1"/>
    <col min="259" max="259" width="3.42578125" style="1683" customWidth="1"/>
    <col min="260" max="509" width="9.140625" style="1683"/>
    <col min="510" max="510" width="40.28515625" style="1683" customWidth="1"/>
    <col min="511" max="511" width="14.42578125" style="1683" customWidth="1"/>
    <col min="512" max="512" width="16" style="1683" customWidth="1"/>
    <col min="513" max="513" width="14.42578125" style="1683" customWidth="1"/>
    <col min="514" max="514" width="16" style="1683" customWidth="1"/>
    <col min="515" max="515" width="3.42578125" style="1683" customWidth="1"/>
    <col min="516" max="765" width="9.140625" style="1683"/>
    <col min="766" max="766" width="40.28515625" style="1683" customWidth="1"/>
    <col min="767" max="767" width="14.42578125" style="1683" customWidth="1"/>
    <col min="768" max="768" width="16" style="1683" customWidth="1"/>
    <col min="769" max="769" width="14.42578125" style="1683" customWidth="1"/>
    <col min="770" max="770" width="16" style="1683" customWidth="1"/>
    <col min="771" max="771" width="3.42578125" style="1683" customWidth="1"/>
    <col min="772" max="1021" width="9.140625" style="1683"/>
    <col min="1022" max="1022" width="40.28515625" style="1683" customWidth="1"/>
    <col min="1023" max="1023" width="14.42578125" style="1683" customWidth="1"/>
    <col min="1024" max="1024" width="16" style="1683" customWidth="1"/>
    <col min="1025" max="1025" width="14.42578125" style="1683" customWidth="1"/>
    <col min="1026" max="1026" width="16" style="1683" customWidth="1"/>
    <col min="1027" max="1027" width="3.42578125" style="1683" customWidth="1"/>
    <col min="1028" max="1277" width="9.140625" style="1683"/>
    <col min="1278" max="1278" width="40.28515625" style="1683" customWidth="1"/>
    <col min="1279" max="1279" width="14.42578125" style="1683" customWidth="1"/>
    <col min="1280" max="1280" width="16" style="1683" customWidth="1"/>
    <col min="1281" max="1281" width="14.42578125" style="1683" customWidth="1"/>
    <col min="1282" max="1282" width="16" style="1683" customWidth="1"/>
    <col min="1283" max="1283" width="3.42578125" style="1683" customWidth="1"/>
    <col min="1284" max="1533" width="9.140625" style="1683"/>
    <col min="1534" max="1534" width="40.28515625" style="1683" customWidth="1"/>
    <col min="1535" max="1535" width="14.42578125" style="1683" customWidth="1"/>
    <col min="1536" max="1536" width="16" style="1683" customWidth="1"/>
    <col min="1537" max="1537" width="14.42578125" style="1683" customWidth="1"/>
    <col min="1538" max="1538" width="16" style="1683" customWidth="1"/>
    <col min="1539" max="1539" width="3.42578125" style="1683" customWidth="1"/>
    <col min="1540" max="1789" width="9.140625" style="1683"/>
    <col min="1790" max="1790" width="40.28515625" style="1683" customWidth="1"/>
    <col min="1791" max="1791" width="14.42578125" style="1683" customWidth="1"/>
    <col min="1792" max="1792" width="16" style="1683" customWidth="1"/>
    <col min="1793" max="1793" width="14.42578125" style="1683" customWidth="1"/>
    <col min="1794" max="1794" width="16" style="1683" customWidth="1"/>
    <col min="1795" max="1795" width="3.42578125" style="1683" customWidth="1"/>
    <col min="1796" max="2045" width="9.140625" style="1683"/>
    <col min="2046" max="2046" width="40.28515625" style="1683" customWidth="1"/>
    <col min="2047" max="2047" width="14.42578125" style="1683" customWidth="1"/>
    <col min="2048" max="2048" width="16" style="1683" customWidth="1"/>
    <col min="2049" max="2049" width="14.42578125" style="1683" customWidth="1"/>
    <col min="2050" max="2050" width="16" style="1683" customWidth="1"/>
    <col min="2051" max="2051" width="3.42578125" style="1683" customWidth="1"/>
    <col min="2052" max="2301" width="9.140625" style="1683"/>
    <col min="2302" max="2302" width="40.28515625" style="1683" customWidth="1"/>
    <col min="2303" max="2303" width="14.42578125" style="1683" customWidth="1"/>
    <col min="2304" max="2304" width="16" style="1683" customWidth="1"/>
    <col min="2305" max="2305" width="14.42578125" style="1683" customWidth="1"/>
    <col min="2306" max="2306" width="16" style="1683" customWidth="1"/>
    <col min="2307" max="2307" width="3.42578125" style="1683" customWidth="1"/>
    <col min="2308" max="2557" width="9.140625" style="1683"/>
    <col min="2558" max="2558" width="40.28515625" style="1683" customWidth="1"/>
    <col min="2559" max="2559" width="14.42578125" style="1683" customWidth="1"/>
    <col min="2560" max="2560" width="16" style="1683" customWidth="1"/>
    <col min="2561" max="2561" width="14.42578125" style="1683" customWidth="1"/>
    <col min="2562" max="2562" width="16" style="1683" customWidth="1"/>
    <col min="2563" max="2563" width="3.42578125" style="1683" customWidth="1"/>
    <col min="2564" max="2813" width="9.140625" style="1683"/>
    <col min="2814" max="2814" width="40.28515625" style="1683" customWidth="1"/>
    <col min="2815" max="2815" width="14.42578125" style="1683" customWidth="1"/>
    <col min="2816" max="2816" width="16" style="1683" customWidth="1"/>
    <col min="2817" max="2817" width="14.42578125" style="1683" customWidth="1"/>
    <col min="2818" max="2818" width="16" style="1683" customWidth="1"/>
    <col min="2819" max="2819" width="3.42578125" style="1683" customWidth="1"/>
    <col min="2820" max="3069" width="9.140625" style="1683"/>
    <col min="3070" max="3070" width="40.28515625" style="1683" customWidth="1"/>
    <col min="3071" max="3071" width="14.42578125" style="1683" customWidth="1"/>
    <col min="3072" max="3072" width="16" style="1683" customWidth="1"/>
    <col min="3073" max="3073" width="14.42578125" style="1683" customWidth="1"/>
    <col min="3074" max="3074" width="16" style="1683" customWidth="1"/>
    <col min="3075" max="3075" width="3.42578125" style="1683" customWidth="1"/>
    <col min="3076" max="3325" width="9.140625" style="1683"/>
    <col min="3326" max="3326" width="40.28515625" style="1683" customWidth="1"/>
    <col min="3327" max="3327" width="14.42578125" style="1683" customWidth="1"/>
    <col min="3328" max="3328" width="16" style="1683" customWidth="1"/>
    <col min="3329" max="3329" width="14.42578125" style="1683" customWidth="1"/>
    <col min="3330" max="3330" width="16" style="1683" customWidth="1"/>
    <col min="3331" max="3331" width="3.42578125" style="1683" customWidth="1"/>
    <col min="3332" max="3581" width="9.140625" style="1683"/>
    <col min="3582" max="3582" width="40.28515625" style="1683" customWidth="1"/>
    <col min="3583" max="3583" width="14.42578125" style="1683" customWidth="1"/>
    <col min="3584" max="3584" width="16" style="1683" customWidth="1"/>
    <col min="3585" max="3585" width="14.42578125" style="1683" customWidth="1"/>
    <col min="3586" max="3586" width="16" style="1683" customWidth="1"/>
    <col min="3587" max="3587" width="3.42578125" style="1683" customWidth="1"/>
    <col min="3588" max="3837" width="9.140625" style="1683"/>
    <col min="3838" max="3838" width="40.28515625" style="1683" customWidth="1"/>
    <col min="3839" max="3839" width="14.42578125" style="1683" customWidth="1"/>
    <col min="3840" max="3840" width="16" style="1683" customWidth="1"/>
    <col min="3841" max="3841" width="14.42578125" style="1683" customWidth="1"/>
    <col min="3842" max="3842" width="16" style="1683" customWidth="1"/>
    <col min="3843" max="3843" width="3.42578125" style="1683" customWidth="1"/>
    <col min="3844" max="4093" width="9.140625" style="1683"/>
    <col min="4094" max="4094" width="40.28515625" style="1683" customWidth="1"/>
    <col min="4095" max="4095" width="14.42578125" style="1683" customWidth="1"/>
    <col min="4096" max="4096" width="16" style="1683" customWidth="1"/>
    <col min="4097" max="4097" width="14.42578125" style="1683" customWidth="1"/>
    <col min="4098" max="4098" width="16" style="1683" customWidth="1"/>
    <col min="4099" max="4099" width="3.42578125" style="1683" customWidth="1"/>
    <col min="4100" max="4349" width="9.140625" style="1683"/>
    <col min="4350" max="4350" width="40.28515625" style="1683" customWidth="1"/>
    <col min="4351" max="4351" width="14.42578125" style="1683" customWidth="1"/>
    <col min="4352" max="4352" width="16" style="1683" customWidth="1"/>
    <col min="4353" max="4353" width="14.42578125" style="1683" customWidth="1"/>
    <col min="4354" max="4354" width="16" style="1683" customWidth="1"/>
    <col min="4355" max="4355" width="3.42578125" style="1683" customWidth="1"/>
    <col min="4356" max="4605" width="9.140625" style="1683"/>
    <col min="4606" max="4606" width="40.28515625" style="1683" customWidth="1"/>
    <col min="4607" max="4607" width="14.42578125" style="1683" customWidth="1"/>
    <col min="4608" max="4608" width="16" style="1683" customWidth="1"/>
    <col min="4609" max="4609" width="14.42578125" style="1683" customWidth="1"/>
    <col min="4610" max="4610" width="16" style="1683" customWidth="1"/>
    <col min="4611" max="4611" width="3.42578125" style="1683" customWidth="1"/>
    <col min="4612" max="4861" width="9.140625" style="1683"/>
    <col min="4862" max="4862" width="40.28515625" style="1683" customWidth="1"/>
    <col min="4863" max="4863" width="14.42578125" style="1683" customWidth="1"/>
    <col min="4864" max="4864" width="16" style="1683" customWidth="1"/>
    <col min="4865" max="4865" width="14.42578125" style="1683" customWidth="1"/>
    <col min="4866" max="4866" width="16" style="1683" customWidth="1"/>
    <col min="4867" max="4867" width="3.42578125" style="1683" customWidth="1"/>
    <col min="4868" max="5117" width="9.140625" style="1683"/>
    <col min="5118" max="5118" width="40.28515625" style="1683" customWidth="1"/>
    <col min="5119" max="5119" width="14.42578125" style="1683" customWidth="1"/>
    <col min="5120" max="5120" width="16" style="1683" customWidth="1"/>
    <col min="5121" max="5121" width="14.42578125" style="1683" customWidth="1"/>
    <col min="5122" max="5122" width="16" style="1683" customWidth="1"/>
    <col min="5123" max="5123" width="3.42578125" style="1683" customWidth="1"/>
    <col min="5124" max="5373" width="9.140625" style="1683"/>
    <col min="5374" max="5374" width="40.28515625" style="1683" customWidth="1"/>
    <col min="5375" max="5375" width="14.42578125" style="1683" customWidth="1"/>
    <col min="5376" max="5376" width="16" style="1683" customWidth="1"/>
    <col min="5377" max="5377" width="14.42578125" style="1683" customWidth="1"/>
    <col min="5378" max="5378" width="16" style="1683" customWidth="1"/>
    <col min="5379" max="5379" width="3.42578125" style="1683" customWidth="1"/>
    <col min="5380" max="5629" width="9.140625" style="1683"/>
    <col min="5630" max="5630" width="40.28515625" style="1683" customWidth="1"/>
    <col min="5631" max="5631" width="14.42578125" style="1683" customWidth="1"/>
    <col min="5632" max="5632" width="16" style="1683" customWidth="1"/>
    <col min="5633" max="5633" width="14.42578125" style="1683" customWidth="1"/>
    <col min="5634" max="5634" width="16" style="1683" customWidth="1"/>
    <col min="5635" max="5635" width="3.42578125" style="1683" customWidth="1"/>
    <col min="5636" max="5885" width="9.140625" style="1683"/>
    <col min="5886" max="5886" width="40.28515625" style="1683" customWidth="1"/>
    <col min="5887" max="5887" width="14.42578125" style="1683" customWidth="1"/>
    <col min="5888" max="5888" width="16" style="1683" customWidth="1"/>
    <col min="5889" max="5889" width="14.42578125" style="1683" customWidth="1"/>
    <col min="5890" max="5890" width="16" style="1683" customWidth="1"/>
    <col min="5891" max="5891" width="3.42578125" style="1683" customWidth="1"/>
    <col min="5892" max="6141" width="9.140625" style="1683"/>
    <col min="6142" max="6142" width="40.28515625" style="1683" customWidth="1"/>
    <col min="6143" max="6143" width="14.42578125" style="1683" customWidth="1"/>
    <col min="6144" max="6144" width="16" style="1683" customWidth="1"/>
    <col min="6145" max="6145" width="14.42578125" style="1683" customWidth="1"/>
    <col min="6146" max="6146" width="16" style="1683" customWidth="1"/>
    <col min="6147" max="6147" width="3.42578125" style="1683" customWidth="1"/>
    <col min="6148" max="6397" width="9.140625" style="1683"/>
    <col min="6398" max="6398" width="40.28515625" style="1683" customWidth="1"/>
    <col min="6399" max="6399" width="14.42578125" style="1683" customWidth="1"/>
    <col min="6400" max="6400" width="16" style="1683" customWidth="1"/>
    <col min="6401" max="6401" width="14.42578125" style="1683" customWidth="1"/>
    <col min="6402" max="6402" width="16" style="1683" customWidth="1"/>
    <col min="6403" max="6403" width="3.42578125" style="1683" customWidth="1"/>
    <col min="6404" max="6653" width="9.140625" style="1683"/>
    <col min="6654" max="6654" width="40.28515625" style="1683" customWidth="1"/>
    <col min="6655" max="6655" width="14.42578125" style="1683" customWidth="1"/>
    <col min="6656" max="6656" width="16" style="1683" customWidth="1"/>
    <col min="6657" max="6657" width="14.42578125" style="1683" customWidth="1"/>
    <col min="6658" max="6658" width="16" style="1683" customWidth="1"/>
    <col min="6659" max="6659" width="3.42578125" style="1683" customWidth="1"/>
    <col min="6660" max="6909" width="9.140625" style="1683"/>
    <col min="6910" max="6910" width="40.28515625" style="1683" customWidth="1"/>
    <col min="6911" max="6911" width="14.42578125" style="1683" customWidth="1"/>
    <col min="6912" max="6912" width="16" style="1683" customWidth="1"/>
    <col min="6913" max="6913" width="14.42578125" style="1683" customWidth="1"/>
    <col min="6914" max="6914" width="16" style="1683" customWidth="1"/>
    <col min="6915" max="6915" width="3.42578125" style="1683" customWidth="1"/>
    <col min="6916" max="7165" width="9.140625" style="1683"/>
    <col min="7166" max="7166" width="40.28515625" style="1683" customWidth="1"/>
    <col min="7167" max="7167" width="14.42578125" style="1683" customWidth="1"/>
    <col min="7168" max="7168" width="16" style="1683" customWidth="1"/>
    <col min="7169" max="7169" width="14.42578125" style="1683" customWidth="1"/>
    <col min="7170" max="7170" width="16" style="1683" customWidth="1"/>
    <col min="7171" max="7171" width="3.42578125" style="1683" customWidth="1"/>
    <col min="7172" max="7421" width="9.140625" style="1683"/>
    <col min="7422" max="7422" width="40.28515625" style="1683" customWidth="1"/>
    <col min="7423" max="7423" width="14.42578125" style="1683" customWidth="1"/>
    <col min="7424" max="7424" width="16" style="1683" customWidth="1"/>
    <col min="7425" max="7425" width="14.42578125" style="1683" customWidth="1"/>
    <col min="7426" max="7426" width="16" style="1683" customWidth="1"/>
    <col min="7427" max="7427" width="3.42578125" style="1683" customWidth="1"/>
    <col min="7428" max="7677" width="9.140625" style="1683"/>
    <col min="7678" max="7678" width="40.28515625" style="1683" customWidth="1"/>
    <col min="7679" max="7679" width="14.42578125" style="1683" customWidth="1"/>
    <col min="7680" max="7680" width="16" style="1683" customWidth="1"/>
    <col min="7681" max="7681" width="14.42578125" style="1683" customWidth="1"/>
    <col min="7682" max="7682" width="16" style="1683" customWidth="1"/>
    <col min="7683" max="7683" width="3.42578125" style="1683" customWidth="1"/>
    <col min="7684" max="7933" width="9.140625" style="1683"/>
    <col min="7934" max="7934" width="40.28515625" style="1683" customWidth="1"/>
    <col min="7935" max="7935" width="14.42578125" style="1683" customWidth="1"/>
    <col min="7936" max="7936" width="16" style="1683" customWidth="1"/>
    <col min="7937" max="7937" width="14.42578125" style="1683" customWidth="1"/>
    <col min="7938" max="7938" width="16" style="1683" customWidth="1"/>
    <col min="7939" max="7939" width="3.42578125" style="1683" customWidth="1"/>
    <col min="7940" max="8189" width="9.140625" style="1683"/>
    <col min="8190" max="8190" width="40.28515625" style="1683" customWidth="1"/>
    <col min="8191" max="8191" width="14.42578125" style="1683" customWidth="1"/>
    <col min="8192" max="8192" width="16" style="1683" customWidth="1"/>
    <col min="8193" max="8193" width="14.42578125" style="1683" customWidth="1"/>
    <col min="8194" max="8194" width="16" style="1683" customWidth="1"/>
    <col min="8195" max="8195" width="3.42578125" style="1683" customWidth="1"/>
    <col min="8196" max="8445" width="9.140625" style="1683"/>
    <col min="8446" max="8446" width="40.28515625" style="1683" customWidth="1"/>
    <col min="8447" max="8447" width="14.42578125" style="1683" customWidth="1"/>
    <col min="8448" max="8448" width="16" style="1683" customWidth="1"/>
    <col min="8449" max="8449" width="14.42578125" style="1683" customWidth="1"/>
    <col min="8450" max="8450" width="16" style="1683" customWidth="1"/>
    <col min="8451" max="8451" width="3.42578125" style="1683" customWidth="1"/>
    <col min="8452" max="8701" width="9.140625" style="1683"/>
    <col min="8702" max="8702" width="40.28515625" style="1683" customWidth="1"/>
    <col min="8703" max="8703" width="14.42578125" style="1683" customWidth="1"/>
    <col min="8704" max="8704" width="16" style="1683" customWidth="1"/>
    <col min="8705" max="8705" width="14.42578125" style="1683" customWidth="1"/>
    <col min="8706" max="8706" width="16" style="1683" customWidth="1"/>
    <col min="8707" max="8707" width="3.42578125" style="1683" customWidth="1"/>
    <col min="8708" max="8957" width="9.140625" style="1683"/>
    <col min="8958" max="8958" width="40.28515625" style="1683" customWidth="1"/>
    <col min="8959" max="8959" width="14.42578125" style="1683" customWidth="1"/>
    <col min="8960" max="8960" width="16" style="1683" customWidth="1"/>
    <col min="8961" max="8961" width="14.42578125" style="1683" customWidth="1"/>
    <col min="8962" max="8962" width="16" style="1683" customWidth="1"/>
    <col min="8963" max="8963" width="3.42578125" style="1683" customWidth="1"/>
    <col min="8964" max="9213" width="9.140625" style="1683"/>
    <col min="9214" max="9214" width="40.28515625" style="1683" customWidth="1"/>
    <col min="9215" max="9215" width="14.42578125" style="1683" customWidth="1"/>
    <col min="9216" max="9216" width="16" style="1683" customWidth="1"/>
    <col min="9217" max="9217" width="14.42578125" style="1683" customWidth="1"/>
    <col min="9218" max="9218" width="16" style="1683" customWidth="1"/>
    <col min="9219" max="9219" width="3.42578125" style="1683" customWidth="1"/>
    <col min="9220" max="9469" width="9.140625" style="1683"/>
    <col min="9470" max="9470" width="40.28515625" style="1683" customWidth="1"/>
    <col min="9471" max="9471" width="14.42578125" style="1683" customWidth="1"/>
    <col min="9472" max="9472" width="16" style="1683" customWidth="1"/>
    <col min="9473" max="9473" width="14.42578125" style="1683" customWidth="1"/>
    <col min="9474" max="9474" width="16" style="1683" customWidth="1"/>
    <col min="9475" max="9475" width="3.42578125" style="1683" customWidth="1"/>
    <col min="9476" max="9725" width="9.140625" style="1683"/>
    <col min="9726" max="9726" width="40.28515625" style="1683" customWidth="1"/>
    <col min="9727" max="9727" width="14.42578125" style="1683" customWidth="1"/>
    <col min="9728" max="9728" width="16" style="1683" customWidth="1"/>
    <col min="9729" max="9729" width="14.42578125" style="1683" customWidth="1"/>
    <col min="9730" max="9730" width="16" style="1683" customWidth="1"/>
    <col min="9731" max="9731" width="3.42578125" style="1683" customWidth="1"/>
    <col min="9732" max="9981" width="9.140625" style="1683"/>
    <col min="9982" max="9982" width="40.28515625" style="1683" customWidth="1"/>
    <col min="9983" max="9983" width="14.42578125" style="1683" customWidth="1"/>
    <col min="9984" max="9984" width="16" style="1683" customWidth="1"/>
    <col min="9985" max="9985" width="14.42578125" style="1683" customWidth="1"/>
    <col min="9986" max="9986" width="16" style="1683" customWidth="1"/>
    <col min="9987" max="9987" width="3.42578125" style="1683" customWidth="1"/>
    <col min="9988" max="10237" width="9.140625" style="1683"/>
    <col min="10238" max="10238" width="40.28515625" style="1683" customWidth="1"/>
    <col min="10239" max="10239" width="14.42578125" style="1683" customWidth="1"/>
    <col min="10240" max="10240" width="16" style="1683" customWidth="1"/>
    <col min="10241" max="10241" width="14.42578125" style="1683" customWidth="1"/>
    <col min="10242" max="10242" width="16" style="1683" customWidth="1"/>
    <col min="10243" max="10243" width="3.42578125" style="1683" customWidth="1"/>
    <col min="10244" max="10493" width="9.140625" style="1683"/>
    <col min="10494" max="10494" width="40.28515625" style="1683" customWidth="1"/>
    <col min="10495" max="10495" width="14.42578125" style="1683" customWidth="1"/>
    <col min="10496" max="10496" width="16" style="1683" customWidth="1"/>
    <col min="10497" max="10497" width="14.42578125" style="1683" customWidth="1"/>
    <col min="10498" max="10498" width="16" style="1683" customWidth="1"/>
    <col min="10499" max="10499" width="3.42578125" style="1683" customWidth="1"/>
    <col min="10500" max="10749" width="9.140625" style="1683"/>
    <col min="10750" max="10750" width="40.28515625" style="1683" customWidth="1"/>
    <col min="10751" max="10751" width="14.42578125" style="1683" customWidth="1"/>
    <col min="10752" max="10752" width="16" style="1683" customWidth="1"/>
    <col min="10753" max="10753" width="14.42578125" style="1683" customWidth="1"/>
    <col min="10754" max="10754" width="16" style="1683" customWidth="1"/>
    <col min="10755" max="10755" width="3.42578125" style="1683" customWidth="1"/>
    <col min="10756" max="11005" width="9.140625" style="1683"/>
    <col min="11006" max="11006" width="40.28515625" style="1683" customWidth="1"/>
    <col min="11007" max="11007" width="14.42578125" style="1683" customWidth="1"/>
    <col min="11008" max="11008" width="16" style="1683" customWidth="1"/>
    <col min="11009" max="11009" width="14.42578125" style="1683" customWidth="1"/>
    <col min="11010" max="11010" width="16" style="1683" customWidth="1"/>
    <col min="11011" max="11011" width="3.42578125" style="1683" customWidth="1"/>
    <col min="11012" max="11261" width="9.140625" style="1683"/>
    <col min="11262" max="11262" width="40.28515625" style="1683" customWidth="1"/>
    <col min="11263" max="11263" width="14.42578125" style="1683" customWidth="1"/>
    <col min="11264" max="11264" width="16" style="1683" customWidth="1"/>
    <col min="11265" max="11265" width="14.42578125" style="1683" customWidth="1"/>
    <col min="11266" max="11266" width="16" style="1683" customWidth="1"/>
    <col min="11267" max="11267" width="3.42578125" style="1683" customWidth="1"/>
    <col min="11268" max="11517" width="9.140625" style="1683"/>
    <col min="11518" max="11518" width="40.28515625" style="1683" customWidth="1"/>
    <col min="11519" max="11519" width="14.42578125" style="1683" customWidth="1"/>
    <col min="11520" max="11520" width="16" style="1683" customWidth="1"/>
    <col min="11521" max="11521" width="14.42578125" style="1683" customWidth="1"/>
    <col min="11522" max="11522" width="16" style="1683" customWidth="1"/>
    <col min="11523" max="11523" width="3.42578125" style="1683" customWidth="1"/>
    <col min="11524" max="11773" width="9.140625" style="1683"/>
    <col min="11774" max="11774" width="40.28515625" style="1683" customWidth="1"/>
    <col min="11775" max="11775" width="14.42578125" style="1683" customWidth="1"/>
    <col min="11776" max="11776" width="16" style="1683" customWidth="1"/>
    <col min="11777" max="11777" width="14.42578125" style="1683" customWidth="1"/>
    <col min="11778" max="11778" width="16" style="1683" customWidth="1"/>
    <col min="11779" max="11779" width="3.42578125" style="1683" customWidth="1"/>
    <col min="11780" max="12029" width="9.140625" style="1683"/>
    <col min="12030" max="12030" width="40.28515625" style="1683" customWidth="1"/>
    <col min="12031" max="12031" width="14.42578125" style="1683" customWidth="1"/>
    <col min="12032" max="12032" width="16" style="1683" customWidth="1"/>
    <col min="12033" max="12033" width="14.42578125" style="1683" customWidth="1"/>
    <col min="12034" max="12034" width="16" style="1683" customWidth="1"/>
    <col min="12035" max="12035" width="3.42578125" style="1683" customWidth="1"/>
    <col min="12036" max="12285" width="9.140625" style="1683"/>
    <col min="12286" max="12286" width="40.28515625" style="1683" customWidth="1"/>
    <col min="12287" max="12287" width="14.42578125" style="1683" customWidth="1"/>
    <col min="12288" max="12288" width="16" style="1683" customWidth="1"/>
    <col min="12289" max="12289" width="14.42578125" style="1683" customWidth="1"/>
    <col min="12290" max="12290" width="16" style="1683" customWidth="1"/>
    <col min="12291" max="12291" width="3.42578125" style="1683" customWidth="1"/>
    <col min="12292" max="12541" width="9.140625" style="1683"/>
    <col min="12542" max="12542" width="40.28515625" style="1683" customWidth="1"/>
    <col min="12543" max="12543" width="14.42578125" style="1683" customWidth="1"/>
    <col min="12544" max="12544" width="16" style="1683" customWidth="1"/>
    <col min="12545" max="12545" width="14.42578125" style="1683" customWidth="1"/>
    <col min="12546" max="12546" width="16" style="1683" customWidth="1"/>
    <col min="12547" max="12547" width="3.42578125" style="1683" customWidth="1"/>
    <col min="12548" max="12797" width="9.140625" style="1683"/>
    <col min="12798" max="12798" width="40.28515625" style="1683" customWidth="1"/>
    <col min="12799" max="12799" width="14.42578125" style="1683" customWidth="1"/>
    <col min="12800" max="12800" width="16" style="1683" customWidth="1"/>
    <col min="12801" max="12801" width="14.42578125" style="1683" customWidth="1"/>
    <col min="12802" max="12802" width="16" style="1683" customWidth="1"/>
    <col min="12803" max="12803" width="3.42578125" style="1683" customWidth="1"/>
    <col min="12804" max="13053" width="9.140625" style="1683"/>
    <col min="13054" max="13054" width="40.28515625" style="1683" customWidth="1"/>
    <col min="13055" max="13055" width="14.42578125" style="1683" customWidth="1"/>
    <col min="13056" max="13056" width="16" style="1683" customWidth="1"/>
    <col min="13057" max="13057" width="14.42578125" style="1683" customWidth="1"/>
    <col min="13058" max="13058" width="16" style="1683" customWidth="1"/>
    <col min="13059" max="13059" width="3.42578125" style="1683" customWidth="1"/>
    <col min="13060" max="13309" width="9.140625" style="1683"/>
    <col min="13310" max="13310" width="40.28515625" style="1683" customWidth="1"/>
    <col min="13311" max="13311" width="14.42578125" style="1683" customWidth="1"/>
    <col min="13312" max="13312" width="16" style="1683" customWidth="1"/>
    <col min="13313" max="13313" width="14.42578125" style="1683" customWidth="1"/>
    <col min="13314" max="13314" width="16" style="1683" customWidth="1"/>
    <col min="13315" max="13315" width="3.42578125" style="1683" customWidth="1"/>
    <col min="13316" max="13565" width="9.140625" style="1683"/>
    <col min="13566" max="13566" width="40.28515625" style="1683" customWidth="1"/>
    <col min="13567" max="13567" width="14.42578125" style="1683" customWidth="1"/>
    <col min="13568" max="13568" width="16" style="1683" customWidth="1"/>
    <col min="13569" max="13569" width="14.42578125" style="1683" customWidth="1"/>
    <col min="13570" max="13570" width="16" style="1683" customWidth="1"/>
    <col min="13571" max="13571" width="3.42578125" style="1683" customWidth="1"/>
    <col min="13572" max="13821" width="9.140625" style="1683"/>
    <col min="13822" max="13822" width="40.28515625" style="1683" customWidth="1"/>
    <col min="13823" max="13823" width="14.42578125" style="1683" customWidth="1"/>
    <col min="13824" max="13824" width="16" style="1683" customWidth="1"/>
    <col min="13825" max="13825" width="14.42578125" style="1683" customWidth="1"/>
    <col min="13826" max="13826" width="16" style="1683" customWidth="1"/>
    <col min="13827" max="13827" width="3.42578125" style="1683" customWidth="1"/>
    <col min="13828" max="14077" width="9.140625" style="1683"/>
    <col min="14078" max="14078" width="40.28515625" style="1683" customWidth="1"/>
    <col min="14079" max="14079" width="14.42578125" style="1683" customWidth="1"/>
    <col min="14080" max="14080" width="16" style="1683" customWidth="1"/>
    <col min="14081" max="14081" width="14.42578125" style="1683" customWidth="1"/>
    <col min="14082" max="14082" width="16" style="1683" customWidth="1"/>
    <col min="14083" max="14083" width="3.42578125" style="1683" customWidth="1"/>
    <col min="14084" max="14333" width="9.140625" style="1683"/>
    <col min="14334" max="14334" width="40.28515625" style="1683" customWidth="1"/>
    <col min="14335" max="14335" width="14.42578125" style="1683" customWidth="1"/>
    <col min="14336" max="14336" width="16" style="1683" customWidth="1"/>
    <col min="14337" max="14337" width="14.42578125" style="1683" customWidth="1"/>
    <col min="14338" max="14338" width="16" style="1683" customWidth="1"/>
    <col min="14339" max="14339" width="3.42578125" style="1683" customWidth="1"/>
    <col min="14340" max="14589" width="9.140625" style="1683"/>
    <col min="14590" max="14590" width="40.28515625" style="1683" customWidth="1"/>
    <col min="14591" max="14591" width="14.42578125" style="1683" customWidth="1"/>
    <col min="14592" max="14592" width="16" style="1683" customWidth="1"/>
    <col min="14593" max="14593" width="14.42578125" style="1683" customWidth="1"/>
    <col min="14594" max="14594" width="16" style="1683" customWidth="1"/>
    <col min="14595" max="14595" width="3.42578125" style="1683" customWidth="1"/>
    <col min="14596" max="14845" width="9.140625" style="1683"/>
    <col min="14846" max="14846" width="40.28515625" style="1683" customWidth="1"/>
    <col min="14847" max="14847" width="14.42578125" style="1683" customWidth="1"/>
    <col min="14848" max="14848" width="16" style="1683" customWidth="1"/>
    <col min="14849" max="14849" width="14.42578125" style="1683" customWidth="1"/>
    <col min="14850" max="14850" width="16" style="1683" customWidth="1"/>
    <col min="14851" max="14851" width="3.42578125" style="1683" customWidth="1"/>
    <col min="14852" max="15101" width="9.140625" style="1683"/>
    <col min="15102" max="15102" width="40.28515625" style="1683" customWidth="1"/>
    <col min="15103" max="15103" width="14.42578125" style="1683" customWidth="1"/>
    <col min="15104" max="15104" width="16" style="1683" customWidth="1"/>
    <col min="15105" max="15105" width="14.42578125" style="1683" customWidth="1"/>
    <col min="15106" max="15106" width="16" style="1683" customWidth="1"/>
    <col min="15107" max="15107" width="3.42578125" style="1683" customWidth="1"/>
    <col min="15108" max="15357" width="9.140625" style="1683"/>
    <col min="15358" max="15358" width="40.28515625" style="1683" customWidth="1"/>
    <col min="15359" max="15359" width="14.42578125" style="1683" customWidth="1"/>
    <col min="15360" max="15360" width="16" style="1683" customWidth="1"/>
    <col min="15361" max="15361" width="14.42578125" style="1683" customWidth="1"/>
    <col min="15362" max="15362" width="16" style="1683" customWidth="1"/>
    <col min="15363" max="15363" width="3.42578125" style="1683" customWidth="1"/>
    <col min="15364" max="15613" width="9.140625" style="1683"/>
    <col min="15614" max="15614" width="40.28515625" style="1683" customWidth="1"/>
    <col min="15615" max="15615" width="14.42578125" style="1683" customWidth="1"/>
    <col min="15616" max="15616" width="16" style="1683" customWidth="1"/>
    <col min="15617" max="15617" width="14.42578125" style="1683" customWidth="1"/>
    <col min="15618" max="15618" width="16" style="1683" customWidth="1"/>
    <col min="15619" max="15619" width="3.42578125" style="1683" customWidth="1"/>
    <col min="15620" max="15869" width="9.140625" style="1683"/>
    <col min="15870" max="15870" width="40.28515625" style="1683" customWidth="1"/>
    <col min="15871" max="15871" width="14.42578125" style="1683" customWidth="1"/>
    <col min="15872" max="15872" width="16" style="1683" customWidth="1"/>
    <col min="15873" max="15873" width="14.42578125" style="1683" customWidth="1"/>
    <col min="15874" max="15874" width="16" style="1683" customWidth="1"/>
    <col min="15875" max="15875" width="3.42578125" style="1683" customWidth="1"/>
    <col min="15876" max="16125" width="9.140625" style="1683"/>
    <col min="16126" max="16126" width="40.28515625" style="1683" customWidth="1"/>
    <col min="16127" max="16127" width="14.42578125" style="1683" customWidth="1"/>
    <col min="16128" max="16128" width="16" style="1683" customWidth="1"/>
    <col min="16129" max="16129" width="14.42578125" style="1683" customWidth="1"/>
    <col min="16130" max="16130" width="16" style="1683" customWidth="1"/>
    <col min="16131" max="16131" width="3.42578125" style="1683" customWidth="1"/>
    <col min="16132" max="16384" width="9.140625" style="1683"/>
  </cols>
  <sheetData>
    <row r="1" spans="2:18" ht="20.100000000000001" customHeight="1" x14ac:dyDescent="0.25">
      <c r="B1" s="1681" t="s">
        <v>3609</v>
      </c>
      <c r="C1" s="1682"/>
    </row>
    <row r="2" spans="2:18" ht="20.100000000000001" customHeight="1" thickBot="1" x14ac:dyDescent="0.3">
      <c r="B2" s="1682"/>
      <c r="C2" s="1684"/>
      <c r="D2" s="1685"/>
      <c r="E2" s="1685"/>
      <c r="F2" s="1685"/>
      <c r="G2" s="1685"/>
      <c r="H2" s="1685"/>
      <c r="I2" s="1685"/>
      <c r="J2" s="1685"/>
      <c r="K2" s="1685"/>
      <c r="L2" s="1685"/>
      <c r="M2" s="1685"/>
      <c r="N2" s="1685"/>
      <c r="O2" s="1685"/>
    </row>
    <row r="3" spans="2:18" s="1609" customFormat="1" ht="33.75" thickBot="1" x14ac:dyDescent="0.3">
      <c r="B3" s="3561"/>
      <c r="C3" s="3562"/>
      <c r="D3" s="3565" t="s">
        <v>3610</v>
      </c>
      <c r="E3" s="3566"/>
      <c r="F3" s="3565" t="s">
        <v>3611</v>
      </c>
      <c r="G3" s="3566"/>
      <c r="H3" s="3565" t="s">
        <v>3612</v>
      </c>
      <c r="I3" s="3566"/>
      <c r="J3" s="3567" t="s">
        <v>3613</v>
      </c>
      <c r="K3" s="3568"/>
      <c r="L3" s="3568"/>
      <c r="M3" s="3560" t="s">
        <v>3614</v>
      </c>
      <c r="N3" s="3560"/>
      <c r="O3" s="1686" t="s">
        <v>3615</v>
      </c>
      <c r="Q3" s="1683"/>
      <c r="R3" s="1637"/>
    </row>
    <row r="4" spans="2:18" s="1609" customFormat="1" ht="22.5" customHeight="1" thickBot="1" x14ac:dyDescent="0.3">
      <c r="B4" s="3563"/>
      <c r="C4" s="3564"/>
      <c r="D4" s="1687" t="s">
        <v>3616</v>
      </c>
      <c r="E4" s="1687" t="s">
        <v>3617</v>
      </c>
      <c r="F4" s="1687" t="s">
        <v>3618</v>
      </c>
      <c r="G4" s="1687" t="s">
        <v>3619</v>
      </c>
      <c r="H4" s="1688" t="s">
        <v>3620</v>
      </c>
      <c r="I4" s="1687" t="s">
        <v>3621</v>
      </c>
      <c r="J4" s="1687" t="s">
        <v>3622</v>
      </c>
      <c r="K4" s="1687" t="s">
        <v>3623</v>
      </c>
      <c r="L4" s="1687" t="s">
        <v>3624</v>
      </c>
      <c r="M4" s="1687" t="s">
        <v>3625</v>
      </c>
      <c r="N4" s="1687" t="s">
        <v>3626</v>
      </c>
      <c r="O4" s="1689" t="s">
        <v>3627</v>
      </c>
    </row>
    <row r="5" spans="2:18" s="1609" customFormat="1" ht="22.5" customHeight="1" x14ac:dyDescent="0.25">
      <c r="B5" s="1690">
        <v>1</v>
      </c>
      <c r="C5" s="1645" t="s">
        <v>3628</v>
      </c>
      <c r="D5" s="1646" t="s">
        <v>191</v>
      </c>
      <c r="E5" s="1646">
        <v>3500</v>
      </c>
      <c r="F5" s="1647">
        <v>3500</v>
      </c>
      <c r="G5" s="1647" t="s">
        <v>191</v>
      </c>
      <c r="H5" s="1646" t="s">
        <v>191</v>
      </c>
      <c r="I5" s="1646">
        <v>3500</v>
      </c>
      <c r="J5" s="1646">
        <v>3000</v>
      </c>
      <c r="K5" s="1646" t="s">
        <v>191</v>
      </c>
      <c r="L5" s="1646">
        <v>3000</v>
      </c>
      <c r="M5" s="1646">
        <v>5000</v>
      </c>
      <c r="N5" s="1646" t="s">
        <v>191</v>
      </c>
      <c r="O5" s="1646">
        <v>1400</v>
      </c>
    </row>
    <row r="6" spans="2:18" s="1609" customFormat="1" ht="22.5" customHeight="1" x14ac:dyDescent="0.25">
      <c r="B6" s="1622">
        <v>2</v>
      </c>
      <c r="C6" s="1626" t="s">
        <v>3629</v>
      </c>
      <c r="D6" s="1646">
        <v>2000</v>
      </c>
      <c r="E6" s="1646">
        <v>8750</v>
      </c>
      <c r="F6" s="1647">
        <v>6900</v>
      </c>
      <c r="G6" s="1647">
        <v>1400</v>
      </c>
      <c r="H6" s="1646">
        <v>1000</v>
      </c>
      <c r="I6" s="1646">
        <v>8750</v>
      </c>
      <c r="J6" s="1646">
        <v>7100</v>
      </c>
      <c r="K6" s="1646">
        <v>500</v>
      </c>
      <c r="L6" s="1646">
        <v>5650</v>
      </c>
      <c r="M6" s="1646">
        <v>12400</v>
      </c>
      <c r="N6" s="1646">
        <v>5000</v>
      </c>
      <c r="O6" s="1646">
        <v>3296</v>
      </c>
    </row>
    <row r="7" spans="2:18" s="1609" customFormat="1" ht="22.5" customHeight="1" x14ac:dyDescent="0.25">
      <c r="B7" s="1622">
        <v>3</v>
      </c>
      <c r="C7" s="1626" t="s">
        <v>3630</v>
      </c>
      <c r="D7" s="1646">
        <v>2000</v>
      </c>
      <c r="E7" s="1646">
        <v>3500</v>
      </c>
      <c r="F7" s="1647">
        <v>2100</v>
      </c>
      <c r="G7" s="1647">
        <v>1400</v>
      </c>
      <c r="H7" s="1646">
        <v>1000</v>
      </c>
      <c r="I7" s="1646">
        <v>3500</v>
      </c>
      <c r="J7" s="1646">
        <v>100</v>
      </c>
      <c r="K7" s="1646">
        <v>500</v>
      </c>
      <c r="L7" s="1646" t="s">
        <v>191</v>
      </c>
      <c r="M7" s="1646">
        <v>400</v>
      </c>
      <c r="N7" s="1646">
        <v>5000</v>
      </c>
      <c r="O7" s="1646">
        <v>1400</v>
      </c>
    </row>
    <row r="8" spans="2:18" s="1609" customFormat="1" ht="22.5" customHeight="1" x14ac:dyDescent="0.25">
      <c r="B8" s="1622">
        <v>4</v>
      </c>
      <c r="C8" s="1626" t="s">
        <v>3631</v>
      </c>
      <c r="D8" s="1648">
        <v>1.62</v>
      </c>
      <c r="E8" s="1648">
        <v>0.95</v>
      </c>
      <c r="F8" s="1649">
        <v>1.79</v>
      </c>
      <c r="G8" s="1649">
        <v>1.79</v>
      </c>
      <c r="H8" s="1648">
        <v>1.89</v>
      </c>
      <c r="I8" s="1648">
        <v>1.45</v>
      </c>
      <c r="J8" s="1648">
        <v>1.9</v>
      </c>
      <c r="K8" s="1648">
        <v>1.9</v>
      </c>
      <c r="L8" s="1648">
        <v>1.9</v>
      </c>
      <c r="M8" s="1648">
        <v>1.95</v>
      </c>
      <c r="N8" s="1648">
        <v>1.95</v>
      </c>
      <c r="O8" s="1648">
        <v>6.95</v>
      </c>
    </row>
    <row r="9" spans="2:18" s="1609" customFormat="1" ht="22.5" customHeight="1" x14ac:dyDescent="0.25">
      <c r="B9" s="1622">
        <v>5</v>
      </c>
      <c r="C9" s="1626" t="s">
        <v>3632</v>
      </c>
      <c r="D9" s="1649" t="s">
        <v>3633</v>
      </c>
      <c r="E9" s="1649">
        <v>1.1399999999999999</v>
      </c>
      <c r="F9" s="1649">
        <v>1.82</v>
      </c>
      <c r="G9" s="1649" t="s">
        <v>191</v>
      </c>
      <c r="H9" s="1648" t="s">
        <v>191</v>
      </c>
      <c r="I9" s="1648">
        <v>1.45</v>
      </c>
      <c r="J9" s="1648">
        <v>1.9</v>
      </c>
      <c r="K9" s="1648" t="s">
        <v>191</v>
      </c>
      <c r="L9" s="1648" t="s">
        <v>191</v>
      </c>
      <c r="M9" s="1648">
        <v>2.12</v>
      </c>
      <c r="N9" s="1648" t="s">
        <v>191</v>
      </c>
      <c r="O9" s="1648">
        <v>7.9</v>
      </c>
    </row>
    <row r="10" spans="2:18" s="1609" customFormat="1" ht="22.5" customHeight="1" x14ac:dyDescent="0.25">
      <c r="B10" s="1622">
        <v>6</v>
      </c>
      <c r="C10" s="1626" t="s">
        <v>3634</v>
      </c>
      <c r="D10" s="1648">
        <v>1.69</v>
      </c>
      <c r="E10" s="1648">
        <v>1.04</v>
      </c>
      <c r="F10" s="1649">
        <v>1.8</v>
      </c>
      <c r="G10" s="1649">
        <v>1.8</v>
      </c>
      <c r="H10" s="1648">
        <v>1.89</v>
      </c>
      <c r="I10" s="1648">
        <v>1.45</v>
      </c>
      <c r="J10" s="1648">
        <v>1.9</v>
      </c>
      <c r="K10" s="1648">
        <v>1.9</v>
      </c>
      <c r="L10" s="1648" t="s">
        <v>191</v>
      </c>
      <c r="M10" s="1648">
        <v>2.02</v>
      </c>
      <c r="N10" s="1648">
        <v>2.02</v>
      </c>
      <c r="O10" s="1648">
        <v>7.6</v>
      </c>
    </row>
    <row r="11" spans="2:18" s="1609" customFormat="1" ht="22.5" customHeight="1" x14ac:dyDescent="0.25">
      <c r="B11" s="1622">
        <v>7</v>
      </c>
      <c r="C11" s="1626" t="s">
        <v>3635</v>
      </c>
      <c r="D11" s="1650">
        <v>99.863</v>
      </c>
      <c r="E11" s="1650">
        <v>99.822000000000003</v>
      </c>
      <c r="F11" s="1651">
        <v>99.971000000000004</v>
      </c>
      <c r="G11" s="1651">
        <v>99.971000000000004</v>
      </c>
      <c r="H11" s="1648">
        <v>100</v>
      </c>
      <c r="I11" s="1648">
        <v>100</v>
      </c>
      <c r="J11" s="1650">
        <v>100</v>
      </c>
      <c r="K11" s="1650">
        <v>100</v>
      </c>
      <c r="L11" s="1650" t="s">
        <v>191</v>
      </c>
      <c r="M11" s="1650">
        <v>99.369</v>
      </c>
      <c r="N11" s="1650">
        <v>99.369</v>
      </c>
      <c r="O11" s="1691">
        <v>94.241</v>
      </c>
    </row>
    <row r="12" spans="2:18" s="1609" customFormat="1" ht="22.5" customHeight="1" thickBot="1" x14ac:dyDescent="0.3">
      <c r="B12" s="1692"/>
      <c r="C12" s="1616"/>
      <c r="D12" s="1653"/>
      <c r="E12" s="1653"/>
      <c r="F12" s="1654"/>
      <c r="G12" s="1654"/>
      <c r="H12" s="1653"/>
      <c r="I12" s="1653"/>
      <c r="J12" s="1653"/>
      <c r="K12" s="1653"/>
      <c r="L12" s="1653"/>
      <c r="M12" s="1653"/>
      <c r="N12" s="1653"/>
      <c r="O12" s="1653"/>
    </row>
    <row r="13" spans="2:18" s="1609" customFormat="1" ht="20.100000000000001" customHeight="1" x14ac:dyDescent="0.25">
      <c r="B13" s="1693" t="s">
        <v>3636</v>
      </c>
      <c r="C13" s="1694"/>
      <c r="D13" s="1695"/>
      <c r="E13" s="1695"/>
      <c r="F13" s="1696"/>
      <c r="G13" s="1696"/>
      <c r="H13" s="1696"/>
      <c r="I13" s="1696"/>
      <c r="J13" s="1696"/>
      <c r="K13" s="1696"/>
      <c r="L13" s="1696"/>
      <c r="M13" s="1696"/>
      <c r="N13" s="1696"/>
    </row>
    <row r="14" spans="2:18" s="1609" customFormat="1" ht="20.100000000000001" customHeight="1" x14ac:dyDescent="0.25">
      <c r="B14" s="1693" t="s">
        <v>3637</v>
      </c>
      <c r="C14" s="1694"/>
      <c r="D14" s="1695"/>
      <c r="E14" s="1695"/>
      <c r="F14" s="1696"/>
      <c r="G14" s="1696"/>
      <c r="H14" s="1696"/>
      <c r="I14" s="1696"/>
      <c r="J14" s="1696"/>
      <c r="K14" s="1696"/>
      <c r="L14" s="1696"/>
      <c r="M14" s="1696"/>
      <c r="N14" s="1696"/>
    </row>
    <row r="15" spans="2:18" s="1609" customFormat="1" ht="20.100000000000001" customHeight="1" x14ac:dyDescent="0.25">
      <c r="B15" s="1693" t="s">
        <v>3638</v>
      </c>
      <c r="C15" s="1694"/>
      <c r="D15" s="1695"/>
      <c r="F15" s="1696"/>
      <c r="G15" s="1696"/>
      <c r="H15" s="1696"/>
      <c r="I15" s="1696"/>
      <c r="J15" s="1696"/>
      <c r="K15" s="1696"/>
      <c r="L15" s="1696"/>
      <c r="M15" s="1696"/>
      <c r="N15" s="1696"/>
    </row>
    <row r="16" spans="2:18" s="1609" customFormat="1" ht="20.100000000000001" customHeight="1" x14ac:dyDescent="0.25">
      <c r="B16" s="1693" t="s">
        <v>3639</v>
      </c>
      <c r="C16" s="1694"/>
      <c r="D16" s="1695"/>
      <c r="F16" s="1696"/>
      <c r="G16" s="1696"/>
      <c r="H16" s="1696"/>
      <c r="I16" s="1696"/>
      <c r="J16" s="1696"/>
      <c r="K16" s="1696"/>
      <c r="L16" s="1696"/>
      <c r="M16" s="1696"/>
      <c r="N16" s="1696"/>
    </row>
    <row r="17" spans="2:14" s="1609" customFormat="1" ht="20.100000000000001" customHeight="1" x14ac:dyDescent="0.25">
      <c r="B17" s="1693" t="s">
        <v>3640</v>
      </c>
      <c r="C17" s="1694"/>
      <c r="D17" s="1695"/>
      <c r="F17" s="1696"/>
      <c r="G17" s="1696"/>
      <c r="H17" s="1696"/>
      <c r="I17" s="1696"/>
      <c r="J17" s="1696"/>
      <c r="K17" s="1696"/>
      <c r="L17" s="1696"/>
      <c r="M17" s="1696"/>
      <c r="N17" s="1696"/>
    </row>
    <row r="18" spans="2:14" s="1609" customFormat="1" ht="20.100000000000001" customHeight="1" x14ac:dyDescent="0.25">
      <c r="B18" s="1693" t="s">
        <v>3641</v>
      </c>
      <c r="C18" s="1697"/>
      <c r="D18" s="1696"/>
      <c r="F18" s="1696"/>
      <c r="G18" s="1696"/>
      <c r="H18" s="1696"/>
      <c r="I18" s="1696"/>
      <c r="J18" s="1696"/>
      <c r="K18" s="1696"/>
      <c r="L18" s="1696"/>
      <c r="M18" s="1696"/>
      <c r="N18" s="1696"/>
    </row>
    <row r="19" spans="2:14" ht="20.100000000000001" customHeight="1" x14ac:dyDescent="0.25">
      <c r="B19" s="1657" t="s">
        <v>3543</v>
      </c>
      <c r="C19" s="1698"/>
    </row>
    <row r="22" spans="2:14" ht="20.100000000000001" customHeight="1" x14ac:dyDescent="0.25">
      <c r="D22" s="3299"/>
      <c r="E22" s="3299"/>
      <c r="F22" s="3299"/>
      <c r="G22" s="3299"/>
      <c r="H22" s="3299"/>
    </row>
  </sheetData>
  <mergeCells count="6">
    <mergeCell ref="M3:N3"/>
    <mergeCell ref="B3:C4"/>
    <mergeCell ref="D3:E3"/>
    <mergeCell ref="F3:G3"/>
    <mergeCell ref="H3:I3"/>
    <mergeCell ref="J3:L3"/>
  </mergeCells>
  <pageMargins left="0.75" right="0.75" top="0.75" bottom="0.75" header="0.31496062992126" footer="0"/>
  <pageSetup paperSize="9" scale="56"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A22"/>
  <sheetViews>
    <sheetView zoomScaleNormal="100" zoomScaleSheetLayoutView="100" workbookViewId="0">
      <pane xSplit="2" ySplit="4" topLeftCell="C5" activePane="bottomRight" state="frozen"/>
      <selection activeCell="D33" sqref="D33"/>
      <selection pane="topRight" activeCell="D33" sqref="D33"/>
      <selection pane="bottomLeft" activeCell="D33" sqref="D33"/>
      <selection pane="bottomRight"/>
    </sheetView>
  </sheetViews>
  <sheetFormatPr defaultColWidth="9.140625" defaultRowHeight="20.100000000000001" customHeight="1" x14ac:dyDescent="0.25"/>
  <cols>
    <col min="1" max="1" width="5.140625" style="1578" customWidth="1"/>
    <col min="2" max="2" width="43.85546875" style="1578" bestFit="1" customWidth="1"/>
    <col min="3" max="6" width="15.7109375" style="1578" customWidth="1"/>
    <col min="7" max="7" width="3" style="1578" customWidth="1"/>
    <col min="8" max="13" width="9.28515625" style="1578" customWidth="1"/>
    <col min="14" max="16384" width="9.140625" style="1578"/>
  </cols>
  <sheetData>
    <row r="1" spans="1:27" ht="20.100000000000001" customHeight="1" x14ac:dyDescent="0.25">
      <c r="A1" s="1520" t="s">
        <v>3642</v>
      </c>
      <c r="B1" s="1521"/>
      <c r="C1" s="1521"/>
      <c r="D1" s="1521"/>
      <c r="E1" s="1521"/>
      <c r="F1" s="1521"/>
      <c r="G1" s="1521"/>
      <c r="H1" s="1521"/>
      <c r="I1" s="1522"/>
      <c r="J1" s="1522"/>
    </row>
    <row r="2" spans="1:27" ht="20.100000000000001" customHeight="1" thickBot="1" x14ac:dyDescent="0.3">
      <c r="A2" s="1521"/>
      <c r="B2" s="1521"/>
      <c r="C2" s="1569"/>
      <c r="D2" s="1569"/>
      <c r="E2" s="1569"/>
      <c r="F2" s="1569"/>
    </row>
    <row r="3" spans="1:27" ht="20.100000000000001" customHeight="1" thickBot="1" x14ac:dyDescent="0.3">
      <c r="A3" s="3543"/>
      <c r="B3" s="3544"/>
      <c r="C3" s="3545" t="s">
        <v>3537</v>
      </c>
      <c r="D3" s="3547"/>
      <c r="E3" s="3545" t="s">
        <v>3309</v>
      </c>
      <c r="F3" s="3547"/>
    </row>
    <row r="4" spans="1:27" ht="20.100000000000001" customHeight="1" thickBot="1" x14ac:dyDescent="0.3">
      <c r="A4" s="1699"/>
      <c r="B4" s="1605"/>
      <c r="C4" s="1700">
        <v>43894</v>
      </c>
      <c r="D4" s="1700">
        <v>43908</v>
      </c>
      <c r="E4" s="1534">
        <v>43862</v>
      </c>
      <c r="F4" s="1701">
        <v>43891</v>
      </c>
      <c r="R4" s="1522"/>
      <c r="S4" s="1522"/>
      <c r="T4" s="1522"/>
      <c r="U4" s="1522"/>
      <c r="V4" s="1522"/>
      <c r="W4" s="1522"/>
      <c r="X4" s="1522"/>
      <c r="Y4" s="1522"/>
      <c r="Z4" s="1522"/>
      <c r="AA4" s="1522"/>
    </row>
    <row r="5" spans="1:27" ht="20.100000000000001" customHeight="1" x14ac:dyDescent="0.25">
      <c r="A5" s="1560">
        <v>1</v>
      </c>
      <c r="B5" s="1702" t="s">
        <v>3643</v>
      </c>
      <c r="C5" s="1542">
        <v>2000</v>
      </c>
      <c r="D5" s="1542">
        <v>2000</v>
      </c>
      <c r="E5" s="1543">
        <v>10500</v>
      </c>
      <c r="F5" s="1543">
        <f>SUM(C5:D5)</f>
        <v>4000</v>
      </c>
    </row>
    <row r="6" spans="1:27" ht="20.100000000000001" customHeight="1" x14ac:dyDescent="0.25">
      <c r="A6" s="1560">
        <v>2</v>
      </c>
      <c r="B6" s="1702" t="s">
        <v>3582</v>
      </c>
      <c r="C6" s="1542">
        <v>5600</v>
      </c>
      <c r="D6" s="1542">
        <v>6100</v>
      </c>
      <c r="E6" s="1543">
        <v>26300</v>
      </c>
      <c r="F6" s="1543">
        <f>SUM(C6:D6)</f>
        <v>11700</v>
      </c>
    </row>
    <row r="7" spans="1:27" ht="20.100000000000001" customHeight="1" x14ac:dyDescent="0.25">
      <c r="A7" s="1560">
        <v>3</v>
      </c>
      <c r="B7" s="1703" t="s">
        <v>3644</v>
      </c>
      <c r="C7" s="1542">
        <v>2000</v>
      </c>
      <c r="D7" s="1542">
        <v>2000</v>
      </c>
      <c r="E7" s="1543">
        <v>10500</v>
      </c>
      <c r="F7" s="1543">
        <f>SUM(C7:D7)</f>
        <v>4000</v>
      </c>
    </row>
    <row r="8" spans="1:27" ht="20.100000000000001" customHeight="1" x14ac:dyDescent="0.25">
      <c r="A8" s="1560">
        <v>4</v>
      </c>
      <c r="B8" s="1702" t="s">
        <v>3645</v>
      </c>
      <c r="C8" s="1704">
        <v>1.82</v>
      </c>
      <c r="D8" s="1705" t="s">
        <v>3646</v>
      </c>
      <c r="E8" s="1542" t="s">
        <v>191</v>
      </c>
      <c r="F8" s="1543" t="s">
        <v>191</v>
      </c>
    </row>
    <row r="9" spans="1:27" ht="20.100000000000001" customHeight="1" x14ac:dyDescent="0.25">
      <c r="A9" s="1560">
        <v>5</v>
      </c>
      <c r="B9" s="1702" t="s">
        <v>3587</v>
      </c>
      <c r="C9" s="1706">
        <v>99.861000000000004</v>
      </c>
      <c r="D9" s="1706">
        <v>99.87</v>
      </c>
      <c r="E9" s="1542" t="s">
        <v>191</v>
      </c>
      <c r="F9" s="1543" t="s">
        <v>191</v>
      </c>
    </row>
    <row r="10" spans="1:27" ht="20.100000000000001" customHeight="1" thickBot="1" x14ac:dyDescent="0.3">
      <c r="A10" s="1707"/>
      <c r="B10" s="1547"/>
      <c r="C10" s="1548"/>
      <c r="D10" s="1548"/>
      <c r="E10" s="1548"/>
      <c r="F10" s="1548"/>
    </row>
    <row r="11" spans="1:27" ht="20.100000000000001" customHeight="1" x14ac:dyDescent="0.25">
      <c r="A11" s="1553" t="s">
        <v>386</v>
      </c>
      <c r="B11" s="1708"/>
      <c r="C11" s="1708"/>
      <c r="D11" s="1708"/>
      <c r="E11" s="1708"/>
    </row>
    <row r="12" spans="1:27" ht="20.100000000000001" customHeight="1" x14ac:dyDescent="0.25">
      <c r="A12" s="1553" t="s">
        <v>3647</v>
      </c>
      <c r="B12" s="1708"/>
      <c r="C12" s="1708"/>
      <c r="D12" s="1708"/>
      <c r="E12" s="1708"/>
    </row>
    <row r="13" spans="1:27" ht="20.100000000000001" customHeight="1" x14ac:dyDescent="0.25">
      <c r="A13" s="3569" t="s">
        <v>3648</v>
      </c>
      <c r="B13" s="3569"/>
      <c r="C13" s="3569"/>
      <c r="D13" s="3569"/>
      <c r="E13" s="3569"/>
    </row>
    <row r="14" spans="1:27" ht="20.100000000000001" customHeight="1" x14ac:dyDescent="0.25">
      <c r="A14" s="1553" t="s">
        <v>3649</v>
      </c>
      <c r="B14" s="1553"/>
      <c r="C14" s="1553"/>
      <c r="D14" s="1553"/>
      <c r="E14" s="1553"/>
    </row>
    <row r="15" spans="1:27" ht="20.100000000000001" customHeight="1" x14ac:dyDescent="0.25">
      <c r="A15" s="1553" t="s">
        <v>3543</v>
      </c>
      <c r="B15" s="1708"/>
      <c r="C15" s="1708"/>
      <c r="D15" s="1708"/>
      <c r="E15" s="1708"/>
    </row>
    <row r="18" spans="4:8" ht="20.100000000000001" customHeight="1" x14ac:dyDescent="0.25">
      <c r="H18" s="1578" t="s">
        <v>3560</v>
      </c>
    </row>
    <row r="22" spans="4:8" ht="20.100000000000001" customHeight="1" x14ac:dyDescent="0.25">
      <c r="D22" s="3289"/>
      <c r="E22" s="3289"/>
      <c r="F22" s="3289"/>
      <c r="G22" s="3289"/>
      <c r="H22" s="3289"/>
    </row>
  </sheetData>
  <mergeCells count="4">
    <mergeCell ref="A3:B3"/>
    <mergeCell ref="C3:D3"/>
    <mergeCell ref="E3:F3"/>
    <mergeCell ref="A13:E13"/>
  </mergeCells>
  <printOptions horizontalCentered="1"/>
  <pageMargins left="0.75" right="0.75" top="0.75" bottom="0.75" header="0.31496062992126" footer="0"/>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22"/>
  <sheetViews>
    <sheetView zoomScaleNormal="100" zoomScaleSheetLayoutView="85" workbookViewId="0">
      <pane xSplit="2" ySplit="4" topLeftCell="C5" activePane="bottomRight" state="frozen"/>
      <selection activeCell="D33" sqref="D33"/>
      <selection pane="topRight" activeCell="D33" sqref="D33"/>
      <selection pane="bottomLeft" activeCell="D33" sqref="D33"/>
      <selection pane="bottomRight"/>
    </sheetView>
  </sheetViews>
  <sheetFormatPr defaultRowHeight="20.100000000000001" customHeight="1" x14ac:dyDescent="0.25"/>
  <cols>
    <col min="1" max="1" width="5.5703125" style="1683" customWidth="1"/>
    <col min="2" max="2" width="37.28515625" style="1683" bestFit="1" customWidth="1"/>
    <col min="3" max="3" width="17.140625" style="1683" bestFit="1" customWidth="1"/>
    <col min="4" max="4" width="16.140625" style="1683" bestFit="1" customWidth="1"/>
    <col min="5" max="5" width="17.140625" style="1683" bestFit="1" customWidth="1"/>
    <col min="6" max="6" width="16.140625" style="1683" bestFit="1" customWidth="1"/>
    <col min="7" max="8" width="33.5703125" style="1683" bestFit="1" customWidth="1"/>
    <col min="9" max="252" width="9.140625" style="1683"/>
    <col min="253" max="253" width="40.28515625" style="1683" customWidth="1"/>
    <col min="254" max="254" width="14.42578125" style="1683" customWidth="1"/>
    <col min="255" max="255" width="16" style="1683" customWidth="1"/>
    <col min="256" max="256" width="14.42578125" style="1683" customWidth="1"/>
    <col min="257" max="257" width="16" style="1683" customWidth="1"/>
    <col min="258" max="258" width="3.42578125" style="1683" customWidth="1"/>
    <col min="259" max="508" width="9.140625" style="1683"/>
    <col min="509" max="509" width="40.28515625" style="1683" customWidth="1"/>
    <col min="510" max="510" width="14.42578125" style="1683" customWidth="1"/>
    <col min="511" max="511" width="16" style="1683" customWidth="1"/>
    <col min="512" max="512" width="14.42578125" style="1683" customWidth="1"/>
    <col min="513" max="513" width="16" style="1683" customWidth="1"/>
    <col min="514" max="514" width="3.42578125" style="1683" customWidth="1"/>
    <col min="515" max="764" width="9.140625" style="1683"/>
    <col min="765" max="765" width="40.28515625" style="1683" customWidth="1"/>
    <col min="766" max="766" width="14.42578125" style="1683" customWidth="1"/>
    <col min="767" max="767" width="16" style="1683" customWidth="1"/>
    <col min="768" max="768" width="14.42578125" style="1683" customWidth="1"/>
    <col min="769" max="769" width="16" style="1683" customWidth="1"/>
    <col min="770" max="770" width="3.42578125" style="1683" customWidth="1"/>
    <col min="771" max="1020" width="9.140625" style="1683"/>
    <col min="1021" max="1021" width="40.28515625" style="1683" customWidth="1"/>
    <col min="1022" max="1022" width="14.42578125" style="1683" customWidth="1"/>
    <col min="1023" max="1023" width="16" style="1683" customWidth="1"/>
    <col min="1024" max="1024" width="14.42578125" style="1683" customWidth="1"/>
    <col min="1025" max="1025" width="16" style="1683" customWidth="1"/>
    <col min="1026" max="1026" width="3.42578125" style="1683" customWidth="1"/>
    <col min="1027" max="1276" width="9.140625" style="1683"/>
    <col min="1277" max="1277" width="40.28515625" style="1683" customWidth="1"/>
    <col min="1278" max="1278" width="14.42578125" style="1683" customWidth="1"/>
    <col min="1279" max="1279" width="16" style="1683" customWidth="1"/>
    <col min="1280" max="1280" width="14.42578125" style="1683" customWidth="1"/>
    <col min="1281" max="1281" width="16" style="1683" customWidth="1"/>
    <col min="1282" max="1282" width="3.42578125" style="1683" customWidth="1"/>
    <col min="1283" max="1532" width="9.140625" style="1683"/>
    <col min="1533" max="1533" width="40.28515625" style="1683" customWidth="1"/>
    <col min="1534" max="1534" width="14.42578125" style="1683" customWidth="1"/>
    <col min="1535" max="1535" width="16" style="1683" customWidth="1"/>
    <col min="1536" max="1536" width="14.42578125" style="1683" customWidth="1"/>
    <col min="1537" max="1537" width="16" style="1683" customWidth="1"/>
    <col min="1538" max="1538" width="3.42578125" style="1683" customWidth="1"/>
    <col min="1539" max="1788" width="9.140625" style="1683"/>
    <col min="1789" max="1789" width="40.28515625" style="1683" customWidth="1"/>
    <col min="1790" max="1790" width="14.42578125" style="1683" customWidth="1"/>
    <col min="1791" max="1791" width="16" style="1683" customWidth="1"/>
    <col min="1792" max="1792" width="14.42578125" style="1683" customWidth="1"/>
    <col min="1793" max="1793" width="16" style="1683" customWidth="1"/>
    <col min="1794" max="1794" width="3.42578125" style="1683" customWidth="1"/>
    <col min="1795" max="2044" width="9.140625" style="1683"/>
    <col min="2045" max="2045" width="40.28515625" style="1683" customWidth="1"/>
    <col min="2046" max="2046" width="14.42578125" style="1683" customWidth="1"/>
    <col min="2047" max="2047" width="16" style="1683" customWidth="1"/>
    <col min="2048" max="2048" width="14.42578125" style="1683" customWidth="1"/>
    <col min="2049" max="2049" width="16" style="1683" customWidth="1"/>
    <col min="2050" max="2050" width="3.42578125" style="1683" customWidth="1"/>
    <col min="2051" max="2300" width="9.140625" style="1683"/>
    <col min="2301" max="2301" width="40.28515625" style="1683" customWidth="1"/>
    <col min="2302" max="2302" width="14.42578125" style="1683" customWidth="1"/>
    <col min="2303" max="2303" width="16" style="1683" customWidth="1"/>
    <col min="2304" max="2304" width="14.42578125" style="1683" customWidth="1"/>
    <col min="2305" max="2305" width="16" style="1683" customWidth="1"/>
    <col min="2306" max="2306" width="3.42578125" style="1683" customWidth="1"/>
    <col min="2307" max="2556" width="9.140625" style="1683"/>
    <col min="2557" max="2557" width="40.28515625" style="1683" customWidth="1"/>
    <col min="2558" max="2558" width="14.42578125" style="1683" customWidth="1"/>
    <col min="2559" max="2559" width="16" style="1683" customWidth="1"/>
    <col min="2560" max="2560" width="14.42578125" style="1683" customWidth="1"/>
    <col min="2561" max="2561" width="16" style="1683" customWidth="1"/>
    <col min="2562" max="2562" width="3.42578125" style="1683" customWidth="1"/>
    <col min="2563" max="2812" width="9.140625" style="1683"/>
    <col min="2813" max="2813" width="40.28515625" style="1683" customWidth="1"/>
    <col min="2814" max="2814" width="14.42578125" style="1683" customWidth="1"/>
    <col min="2815" max="2815" width="16" style="1683" customWidth="1"/>
    <col min="2816" max="2816" width="14.42578125" style="1683" customWidth="1"/>
    <col min="2817" max="2817" width="16" style="1683" customWidth="1"/>
    <col min="2818" max="2818" width="3.42578125" style="1683" customWidth="1"/>
    <col min="2819" max="3068" width="9.140625" style="1683"/>
    <col min="3069" max="3069" width="40.28515625" style="1683" customWidth="1"/>
    <col min="3070" max="3070" width="14.42578125" style="1683" customWidth="1"/>
    <col min="3071" max="3071" width="16" style="1683" customWidth="1"/>
    <col min="3072" max="3072" width="14.42578125" style="1683" customWidth="1"/>
    <col min="3073" max="3073" width="16" style="1683" customWidth="1"/>
    <col min="3074" max="3074" width="3.42578125" style="1683" customWidth="1"/>
    <col min="3075" max="3324" width="9.140625" style="1683"/>
    <col min="3325" max="3325" width="40.28515625" style="1683" customWidth="1"/>
    <col min="3326" max="3326" width="14.42578125" style="1683" customWidth="1"/>
    <col min="3327" max="3327" width="16" style="1683" customWidth="1"/>
    <col min="3328" max="3328" width="14.42578125" style="1683" customWidth="1"/>
    <col min="3329" max="3329" width="16" style="1683" customWidth="1"/>
    <col min="3330" max="3330" width="3.42578125" style="1683" customWidth="1"/>
    <col min="3331" max="3580" width="9.140625" style="1683"/>
    <col min="3581" max="3581" width="40.28515625" style="1683" customWidth="1"/>
    <col min="3582" max="3582" width="14.42578125" style="1683" customWidth="1"/>
    <col min="3583" max="3583" width="16" style="1683" customWidth="1"/>
    <col min="3584" max="3584" width="14.42578125" style="1683" customWidth="1"/>
    <col min="3585" max="3585" width="16" style="1683" customWidth="1"/>
    <col min="3586" max="3586" width="3.42578125" style="1683" customWidth="1"/>
    <col min="3587" max="3836" width="9.140625" style="1683"/>
    <col min="3837" max="3837" width="40.28515625" style="1683" customWidth="1"/>
    <col min="3838" max="3838" width="14.42578125" style="1683" customWidth="1"/>
    <col min="3839" max="3839" width="16" style="1683" customWidth="1"/>
    <col min="3840" max="3840" width="14.42578125" style="1683" customWidth="1"/>
    <col min="3841" max="3841" width="16" style="1683" customWidth="1"/>
    <col min="3842" max="3842" width="3.42578125" style="1683" customWidth="1"/>
    <col min="3843" max="4092" width="9.140625" style="1683"/>
    <col min="4093" max="4093" width="40.28515625" style="1683" customWidth="1"/>
    <col min="4094" max="4094" width="14.42578125" style="1683" customWidth="1"/>
    <col min="4095" max="4095" width="16" style="1683" customWidth="1"/>
    <col min="4096" max="4096" width="14.42578125" style="1683" customWidth="1"/>
    <col min="4097" max="4097" width="16" style="1683" customWidth="1"/>
    <col min="4098" max="4098" width="3.42578125" style="1683" customWidth="1"/>
    <col min="4099" max="4348" width="9.140625" style="1683"/>
    <col min="4349" max="4349" width="40.28515625" style="1683" customWidth="1"/>
    <col min="4350" max="4350" width="14.42578125" style="1683" customWidth="1"/>
    <col min="4351" max="4351" width="16" style="1683" customWidth="1"/>
    <col min="4352" max="4352" width="14.42578125" style="1683" customWidth="1"/>
    <col min="4353" max="4353" width="16" style="1683" customWidth="1"/>
    <col min="4354" max="4354" width="3.42578125" style="1683" customWidth="1"/>
    <col min="4355" max="4604" width="9.140625" style="1683"/>
    <col min="4605" max="4605" width="40.28515625" style="1683" customWidth="1"/>
    <col min="4606" max="4606" width="14.42578125" style="1683" customWidth="1"/>
    <col min="4607" max="4607" width="16" style="1683" customWidth="1"/>
    <col min="4608" max="4608" width="14.42578125" style="1683" customWidth="1"/>
    <col min="4609" max="4609" width="16" style="1683" customWidth="1"/>
    <col min="4610" max="4610" width="3.42578125" style="1683" customWidth="1"/>
    <col min="4611" max="4860" width="9.140625" style="1683"/>
    <col min="4861" max="4861" width="40.28515625" style="1683" customWidth="1"/>
    <col min="4862" max="4862" width="14.42578125" style="1683" customWidth="1"/>
    <col min="4863" max="4863" width="16" style="1683" customWidth="1"/>
    <col min="4864" max="4864" width="14.42578125" style="1683" customWidth="1"/>
    <col min="4865" max="4865" width="16" style="1683" customWidth="1"/>
    <col min="4866" max="4866" width="3.42578125" style="1683" customWidth="1"/>
    <col min="4867" max="5116" width="9.140625" style="1683"/>
    <col min="5117" max="5117" width="40.28515625" style="1683" customWidth="1"/>
    <col min="5118" max="5118" width="14.42578125" style="1683" customWidth="1"/>
    <col min="5119" max="5119" width="16" style="1683" customWidth="1"/>
    <col min="5120" max="5120" width="14.42578125" style="1683" customWidth="1"/>
    <col min="5121" max="5121" width="16" style="1683" customWidth="1"/>
    <col min="5122" max="5122" width="3.42578125" style="1683" customWidth="1"/>
    <col min="5123" max="5372" width="9.140625" style="1683"/>
    <col min="5373" max="5373" width="40.28515625" style="1683" customWidth="1"/>
    <col min="5374" max="5374" width="14.42578125" style="1683" customWidth="1"/>
    <col min="5375" max="5375" width="16" style="1683" customWidth="1"/>
    <col min="5376" max="5376" width="14.42578125" style="1683" customWidth="1"/>
    <col min="5377" max="5377" width="16" style="1683" customWidth="1"/>
    <col min="5378" max="5378" width="3.42578125" style="1683" customWidth="1"/>
    <col min="5379" max="5628" width="9.140625" style="1683"/>
    <col min="5629" max="5629" width="40.28515625" style="1683" customWidth="1"/>
    <col min="5630" max="5630" width="14.42578125" style="1683" customWidth="1"/>
    <col min="5631" max="5631" width="16" style="1683" customWidth="1"/>
    <col min="5632" max="5632" width="14.42578125" style="1683" customWidth="1"/>
    <col min="5633" max="5633" width="16" style="1683" customWidth="1"/>
    <col min="5634" max="5634" width="3.42578125" style="1683" customWidth="1"/>
    <col min="5635" max="5884" width="9.140625" style="1683"/>
    <col min="5885" max="5885" width="40.28515625" style="1683" customWidth="1"/>
    <col min="5886" max="5886" width="14.42578125" style="1683" customWidth="1"/>
    <col min="5887" max="5887" width="16" style="1683" customWidth="1"/>
    <col min="5888" max="5888" width="14.42578125" style="1683" customWidth="1"/>
    <col min="5889" max="5889" width="16" style="1683" customWidth="1"/>
    <col min="5890" max="5890" width="3.42578125" style="1683" customWidth="1"/>
    <col min="5891" max="6140" width="9.140625" style="1683"/>
    <col min="6141" max="6141" width="40.28515625" style="1683" customWidth="1"/>
    <col min="6142" max="6142" width="14.42578125" style="1683" customWidth="1"/>
    <col min="6143" max="6143" width="16" style="1683" customWidth="1"/>
    <col min="6144" max="6144" width="14.42578125" style="1683" customWidth="1"/>
    <col min="6145" max="6145" width="16" style="1683" customWidth="1"/>
    <col min="6146" max="6146" width="3.42578125" style="1683" customWidth="1"/>
    <col min="6147" max="6396" width="9.140625" style="1683"/>
    <col min="6397" max="6397" width="40.28515625" style="1683" customWidth="1"/>
    <col min="6398" max="6398" width="14.42578125" style="1683" customWidth="1"/>
    <col min="6399" max="6399" width="16" style="1683" customWidth="1"/>
    <col min="6400" max="6400" width="14.42578125" style="1683" customWidth="1"/>
    <col min="6401" max="6401" width="16" style="1683" customWidth="1"/>
    <col min="6402" max="6402" width="3.42578125" style="1683" customWidth="1"/>
    <col min="6403" max="6652" width="9.140625" style="1683"/>
    <col min="6653" max="6653" width="40.28515625" style="1683" customWidth="1"/>
    <col min="6654" max="6654" width="14.42578125" style="1683" customWidth="1"/>
    <col min="6655" max="6655" width="16" style="1683" customWidth="1"/>
    <col min="6656" max="6656" width="14.42578125" style="1683" customWidth="1"/>
    <col min="6657" max="6657" width="16" style="1683" customWidth="1"/>
    <col min="6658" max="6658" width="3.42578125" style="1683" customWidth="1"/>
    <col min="6659" max="6908" width="9.140625" style="1683"/>
    <col min="6909" max="6909" width="40.28515625" style="1683" customWidth="1"/>
    <col min="6910" max="6910" width="14.42578125" style="1683" customWidth="1"/>
    <col min="6911" max="6911" width="16" style="1683" customWidth="1"/>
    <col min="6912" max="6912" width="14.42578125" style="1683" customWidth="1"/>
    <col min="6913" max="6913" width="16" style="1683" customWidth="1"/>
    <col min="6914" max="6914" width="3.42578125" style="1683" customWidth="1"/>
    <col min="6915" max="7164" width="9.140625" style="1683"/>
    <col min="7165" max="7165" width="40.28515625" style="1683" customWidth="1"/>
    <col min="7166" max="7166" width="14.42578125" style="1683" customWidth="1"/>
    <col min="7167" max="7167" width="16" style="1683" customWidth="1"/>
    <col min="7168" max="7168" width="14.42578125" style="1683" customWidth="1"/>
    <col min="7169" max="7169" width="16" style="1683" customWidth="1"/>
    <col min="7170" max="7170" width="3.42578125" style="1683" customWidth="1"/>
    <col min="7171" max="7420" width="9.140625" style="1683"/>
    <col min="7421" max="7421" width="40.28515625" style="1683" customWidth="1"/>
    <col min="7422" max="7422" width="14.42578125" style="1683" customWidth="1"/>
    <col min="7423" max="7423" width="16" style="1683" customWidth="1"/>
    <col min="7424" max="7424" width="14.42578125" style="1683" customWidth="1"/>
    <col min="7425" max="7425" width="16" style="1683" customWidth="1"/>
    <col min="7426" max="7426" width="3.42578125" style="1683" customWidth="1"/>
    <col min="7427" max="7676" width="9.140625" style="1683"/>
    <col min="7677" max="7677" width="40.28515625" style="1683" customWidth="1"/>
    <col min="7678" max="7678" width="14.42578125" style="1683" customWidth="1"/>
    <col min="7679" max="7679" width="16" style="1683" customWidth="1"/>
    <col min="7680" max="7680" width="14.42578125" style="1683" customWidth="1"/>
    <col min="7681" max="7681" width="16" style="1683" customWidth="1"/>
    <col min="7682" max="7682" width="3.42578125" style="1683" customWidth="1"/>
    <col min="7683" max="7932" width="9.140625" style="1683"/>
    <col min="7933" max="7933" width="40.28515625" style="1683" customWidth="1"/>
    <col min="7934" max="7934" width="14.42578125" style="1683" customWidth="1"/>
    <col min="7935" max="7935" width="16" style="1683" customWidth="1"/>
    <col min="7936" max="7936" width="14.42578125" style="1683" customWidth="1"/>
    <col min="7937" max="7937" width="16" style="1683" customWidth="1"/>
    <col min="7938" max="7938" width="3.42578125" style="1683" customWidth="1"/>
    <col min="7939" max="8188" width="9.140625" style="1683"/>
    <col min="8189" max="8189" width="40.28515625" style="1683" customWidth="1"/>
    <col min="8190" max="8190" width="14.42578125" style="1683" customWidth="1"/>
    <col min="8191" max="8191" width="16" style="1683" customWidth="1"/>
    <col min="8192" max="8192" width="14.42578125" style="1683" customWidth="1"/>
    <col min="8193" max="8193" width="16" style="1683" customWidth="1"/>
    <col min="8194" max="8194" width="3.42578125" style="1683" customWidth="1"/>
    <col min="8195" max="8444" width="9.140625" style="1683"/>
    <col min="8445" max="8445" width="40.28515625" style="1683" customWidth="1"/>
    <col min="8446" max="8446" width="14.42578125" style="1683" customWidth="1"/>
    <col min="8447" max="8447" width="16" style="1683" customWidth="1"/>
    <col min="8448" max="8448" width="14.42578125" style="1683" customWidth="1"/>
    <col min="8449" max="8449" width="16" style="1683" customWidth="1"/>
    <col min="8450" max="8450" width="3.42578125" style="1683" customWidth="1"/>
    <col min="8451" max="8700" width="9.140625" style="1683"/>
    <col min="8701" max="8701" width="40.28515625" style="1683" customWidth="1"/>
    <col min="8702" max="8702" width="14.42578125" style="1683" customWidth="1"/>
    <col min="8703" max="8703" width="16" style="1683" customWidth="1"/>
    <col min="8704" max="8704" width="14.42578125" style="1683" customWidth="1"/>
    <col min="8705" max="8705" width="16" style="1683" customWidth="1"/>
    <col min="8706" max="8706" width="3.42578125" style="1683" customWidth="1"/>
    <col min="8707" max="8956" width="9.140625" style="1683"/>
    <col min="8957" max="8957" width="40.28515625" style="1683" customWidth="1"/>
    <col min="8958" max="8958" width="14.42578125" style="1683" customWidth="1"/>
    <col min="8959" max="8959" width="16" style="1683" customWidth="1"/>
    <col min="8960" max="8960" width="14.42578125" style="1683" customWidth="1"/>
    <col min="8961" max="8961" width="16" style="1683" customWidth="1"/>
    <col min="8962" max="8962" width="3.42578125" style="1683" customWidth="1"/>
    <col min="8963" max="9212" width="9.140625" style="1683"/>
    <col min="9213" max="9213" width="40.28515625" style="1683" customWidth="1"/>
    <col min="9214" max="9214" width="14.42578125" style="1683" customWidth="1"/>
    <col min="9215" max="9215" width="16" style="1683" customWidth="1"/>
    <col min="9216" max="9216" width="14.42578125" style="1683" customWidth="1"/>
    <col min="9217" max="9217" width="16" style="1683" customWidth="1"/>
    <col min="9218" max="9218" width="3.42578125" style="1683" customWidth="1"/>
    <col min="9219" max="9468" width="9.140625" style="1683"/>
    <col min="9469" max="9469" width="40.28515625" style="1683" customWidth="1"/>
    <col min="9470" max="9470" width="14.42578125" style="1683" customWidth="1"/>
    <col min="9471" max="9471" width="16" style="1683" customWidth="1"/>
    <col min="9472" max="9472" width="14.42578125" style="1683" customWidth="1"/>
    <col min="9473" max="9473" width="16" style="1683" customWidth="1"/>
    <col min="9474" max="9474" width="3.42578125" style="1683" customWidth="1"/>
    <col min="9475" max="9724" width="9.140625" style="1683"/>
    <col min="9725" max="9725" width="40.28515625" style="1683" customWidth="1"/>
    <col min="9726" max="9726" width="14.42578125" style="1683" customWidth="1"/>
    <col min="9727" max="9727" width="16" style="1683" customWidth="1"/>
    <col min="9728" max="9728" width="14.42578125" style="1683" customWidth="1"/>
    <col min="9729" max="9729" width="16" style="1683" customWidth="1"/>
    <col min="9730" max="9730" width="3.42578125" style="1683" customWidth="1"/>
    <col min="9731" max="9980" width="9.140625" style="1683"/>
    <col min="9981" max="9981" width="40.28515625" style="1683" customWidth="1"/>
    <col min="9982" max="9982" width="14.42578125" style="1683" customWidth="1"/>
    <col min="9983" max="9983" width="16" style="1683" customWidth="1"/>
    <col min="9984" max="9984" width="14.42578125" style="1683" customWidth="1"/>
    <col min="9985" max="9985" width="16" style="1683" customWidth="1"/>
    <col min="9986" max="9986" width="3.42578125" style="1683" customWidth="1"/>
    <col min="9987" max="10236" width="9.140625" style="1683"/>
    <col min="10237" max="10237" width="40.28515625" style="1683" customWidth="1"/>
    <col min="10238" max="10238" width="14.42578125" style="1683" customWidth="1"/>
    <col min="10239" max="10239" width="16" style="1683" customWidth="1"/>
    <col min="10240" max="10240" width="14.42578125" style="1683" customWidth="1"/>
    <col min="10241" max="10241" width="16" style="1683" customWidth="1"/>
    <col min="10242" max="10242" width="3.42578125" style="1683" customWidth="1"/>
    <col min="10243" max="10492" width="9.140625" style="1683"/>
    <col min="10493" max="10493" width="40.28515625" style="1683" customWidth="1"/>
    <col min="10494" max="10494" width="14.42578125" style="1683" customWidth="1"/>
    <col min="10495" max="10495" width="16" style="1683" customWidth="1"/>
    <col min="10496" max="10496" width="14.42578125" style="1683" customWidth="1"/>
    <col min="10497" max="10497" width="16" style="1683" customWidth="1"/>
    <col min="10498" max="10498" width="3.42578125" style="1683" customWidth="1"/>
    <col min="10499" max="10748" width="9.140625" style="1683"/>
    <col min="10749" max="10749" width="40.28515625" style="1683" customWidth="1"/>
    <col min="10750" max="10750" width="14.42578125" style="1683" customWidth="1"/>
    <col min="10751" max="10751" width="16" style="1683" customWidth="1"/>
    <col min="10752" max="10752" width="14.42578125" style="1683" customWidth="1"/>
    <col min="10753" max="10753" width="16" style="1683" customWidth="1"/>
    <col min="10754" max="10754" width="3.42578125" style="1683" customWidth="1"/>
    <col min="10755" max="11004" width="9.140625" style="1683"/>
    <col min="11005" max="11005" width="40.28515625" style="1683" customWidth="1"/>
    <col min="11006" max="11006" width="14.42578125" style="1683" customWidth="1"/>
    <col min="11007" max="11007" width="16" style="1683" customWidth="1"/>
    <col min="11008" max="11008" width="14.42578125" style="1683" customWidth="1"/>
    <col min="11009" max="11009" width="16" style="1683" customWidth="1"/>
    <col min="11010" max="11010" width="3.42578125" style="1683" customWidth="1"/>
    <col min="11011" max="11260" width="9.140625" style="1683"/>
    <col min="11261" max="11261" width="40.28515625" style="1683" customWidth="1"/>
    <col min="11262" max="11262" width="14.42578125" style="1683" customWidth="1"/>
    <col min="11263" max="11263" width="16" style="1683" customWidth="1"/>
    <col min="11264" max="11264" width="14.42578125" style="1683" customWidth="1"/>
    <col min="11265" max="11265" width="16" style="1683" customWidth="1"/>
    <col min="11266" max="11266" width="3.42578125" style="1683" customWidth="1"/>
    <col min="11267" max="11516" width="9.140625" style="1683"/>
    <col min="11517" max="11517" width="40.28515625" style="1683" customWidth="1"/>
    <col min="11518" max="11518" width="14.42578125" style="1683" customWidth="1"/>
    <col min="11519" max="11519" width="16" style="1683" customWidth="1"/>
    <col min="11520" max="11520" width="14.42578125" style="1683" customWidth="1"/>
    <col min="11521" max="11521" width="16" style="1683" customWidth="1"/>
    <col min="11522" max="11522" width="3.42578125" style="1683" customWidth="1"/>
    <col min="11523" max="11772" width="9.140625" style="1683"/>
    <col min="11773" max="11773" width="40.28515625" style="1683" customWidth="1"/>
    <col min="11774" max="11774" width="14.42578125" style="1683" customWidth="1"/>
    <col min="11775" max="11775" width="16" style="1683" customWidth="1"/>
    <col min="11776" max="11776" width="14.42578125" style="1683" customWidth="1"/>
    <col min="11777" max="11777" width="16" style="1683" customWidth="1"/>
    <col min="11778" max="11778" width="3.42578125" style="1683" customWidth="1"/>
    <col min="11779" max="12028" width="9.140625" style="1683"/>
    <col min="12029" max="12029" width="40.28515625" style="1683" customWidth="1"/>
    <col min="12030" max="12030" width="14.42578125" style="1683" customWidth="1"/>
    <col min="12031" max="12031" width="16" style="1683" customWidth="1"/>
    <col min="12032" max="12032" width="14.42578125" style="1683" customWidth="1"/>
    <col min="12033" max="12033" width="16" style="1683" customWidth="1"/>
    <col min="12034" max="12034" width="3.42578125" style="1683" customWidth="1"/>
    <col min="12035" max="12284" width="9.140625" style="1683"/>
    <col min="12285" max="12285" width="40.28515625" style="1683" customWidth="1"/>
    <col min="12286" max="12286" width="14.42578125" style="1683" customWidth="1"/>
    <col min="12287" max="12287" width="16" style="1683" customWidth="1"/>
    <col min="12288" max="12288" width="14.42578125" style="1683" customWidth="1"/>
    <col min="12289" max="12289" width="16" style="1683" customWidth="1"/>
    <col min="12290" max="12290" width="3.42578125" style="1683" customWidth="1"/>
    <col min="12291" max="12540" width="9.140625" style="1683"/>
    <col min="12541" max="12541" width="40.28515625" style="1683" customWidth="1"/>
    <col min="12542" max="12542" width="14.42578125" style="1683" customWidth="1"/>
    <col min="12543" max="12543" width="16" style="1683" customWidth="1"/>
    <col min="12544" max="12544" width="14.42578125" style="1683" customWidth="1"/>
    <col min="12545" max="12545" width="16" style="1683" customWidth="1"/>
    <col min="12546" max="12546" width="3.42578125" style="1683" customWidth="1"/>
    <col min="12547" max="12796" width="9.140625" style="1683"/>
    <col min="12797" max="12797" width="40.28515625" style="1683" customWidth="1"/>
    <col min="12798" max="12798" width="14.42578125" style="1683" customWidth="1"/>
    <col min="12799" max="12799" width="16" style="1683" customWidth="1"/>
    <col min="12800" max="12800" width="14.42578125" style="1683" customWidth="1"/>
    <col min="12801" max="12801" width="16" style="1683" customWidth="1"/>
    <col min="12802" max="12802" width="3.42578125" style="1683" customWidth="1"/>
    <col min="12803" max="13052" width="9.140625" style="1683"/>
    <col min="13053" max="13053" width="40.28515625" style="1683" customWidth="1"/>
    <col min="13054" max="13054" width="14.42578125" style="1683" customWidth="1"/>
    <col min="13055" max="13055" width="16" style="1683" customWidth="1"/>
    <col min="13056" max="13056" width="14.42578125" style="1683" customWidth="1"/>
    <col min="13057" max="13057" width="16" style="1683" customWidth="1"/>
    <col min="13058" max="13058" width="3.42578125" style="1683" customWidth="1"/>
    <col min="13059" max="13308" width="9.140625" style="1683"/>
    <col min="13309" max="13309" width="40.28515625" style="1683" customWidth="1"/>
    <col min="13310" max="13310" width="14.42578125" style="1683" customWidth="1"/>
    <col min="13311" max="13311" width="16" style="1683" customWidth="1"/>
    <col min="13312" max="13312" width="14.42578125" style="1683" customWidth="1"/>
    <col min="13313" max="13313" width="16" style="1683" customWidth="1"/>
    <col min="13314" max="13314" width="3.42578125" style="1683" customWidth="1"/>
    <col min="13315" max="13564" width="9.140625" style="1683"/>
    <col min="13565" max="13565" width="40.28515625" style="1683" customWidth="1"/>
    <col min="13566" max="13566" width="14.42578125" style="1683" customWidth="1"/>
    <col min="13567" max="13567" width="16" style="1683" customWidth="1"/>
    <col min="13568" max="13568" width="14.42578125" style="1683" customWidth="1"/>
    <col min="13569" max="13569" width="16" style="1683" customWidth="1"/>
    <col min="13570" max="13570" width="3.42578125" style="1683" customWidth="1"/>
    <col min="13571" max="13820" width="9.140625" style="1683"/>
    <col min="13821" max="13821" width="40.28515625" style="1683" customWidth="1"/>
    <col min="13822" max="13822" width="14.42578125" style="1683" customWidth="1"/>
    <col min="13823" max="13823" width="16" style="1683" customWidth="1"/>
    <col min="13824" max="13824" width="14.42578125" style="1683" customWidth="1"/>
    <col min="13825" max="13825" width="16" style="1683" customWidth="1"/>
    <col min="13826" max="13826" width="3.42578125" style="1683" customWidth="1"/>
    <col min="13827" max="14076" width="9.140625" style="1683"/>
    <col min="14077" max="14077" width="40.28515625" style="1683" customWidth="1"/>
    <col min="14078" max="14078" width="14.42578125" style="1683" customWidth="1"/>
    <col min="14079" max="14079" width="16" style="1683" customWidth="1"/>
    <col min="14080" max="14080" width="14.42578125" style="1683" customWidth="1"/>
    <col min="14081" max="14081" width="16" style="1683" customWidth="1"/>
    <col min="14082" max="14082" width="3.42578125" style="1683" customWidth="1"/>
    <col min="14083" max="14332" width="9.140625" style="1683"/>
    <col min="14333" max="14333" width="40.28515625" style="1683" customWidth="1"/>
    <col min="14334" max="14334" width="14.42578125" style="1683" customWidth="1"/>
    <col min="14335" max="14335" width="16" style="1683" customWidth="1"/>
    <col min="14336" max="14336" width="14.42578125" style="1683" customWidth="1"/>
    <col min="14337" max="14337" width="16" style="1683" customWidth="1"/>
    <col min="14338" max="14338" width="3.42578125" style="1683" customWidth="1"/>
    <col min="14339" max="14588" width="9.140625" style="1683"/>
    <col min="14589" max="14589" width="40.28515625" style="1683" customWidth="1"/>
    <col min="14590" max="14590" width="14.42578125" style="1683" customWidth="1"/>
    <col min="14591" max="14591" width="16" style="1683" customWidth="1"/>
    <col min="14592" max="14592" width="14.42578125" style="1683" customWidth="1"/>
    <col min="14593" max="14593" width="16" style="1683" customWidth="1"/>
    <col min="14594" max="14594" width="3.42578125" style="1683" customWidth="1"/>
    <col min="14595" max="14844" width="9.140625" style="1683"/>
    <col min="14845" max="14845" width="40.28515625" style="1683" customWidth="1"/>
    <col min="14846" max="14846" width="14.42578125" style="1683" customWidth="1"/>
    <col min="14847" max="14847" width="16" style="1683" customWidth="1"/>
    <col min="14848" max="14848" width="14.42578125" style="1683" customWidth="1"/>
    <col min="14849" max="14849" width="16" style="1683" customWidth="1"/>
    <col min="14850" max="14850" width="3.42578125" style="1683" customWidth="1"/>
    <col min="14851" max="15100" width="9.140625" style="1683"/>
    <col min="15101" max="15101" width="40.28515625" style="1683" customWidth="1"/>
    <col min="15102" max="15102" width="14.42578125" style="1683" customWidth="1"/>
    <col min="15103" max="15103" width="16" style="1683" customWidth="1"/>
    <col min="15104" max="15104" width="14.42578125" style="1683" customWidth="1"/>
    <col min="15105" max="15105" width="16" style="1683" customWidth="1"/>
    <col min="15106" max="15106" width="3.42578125" style="1683" customWidth="1"/>
    <col min="15107" max="15356" width="9.140625" style="1683"/>
    <col min="15357" max="15357" width="40.28515625" style="1683" customWidth="1"/>
    <col min="15358" max="15358" width="14.42578125" style="1683" customWidth="1"/>
    <col min="15359" max="15359" width="16" style="1683" customWidth="1"/>
    <col min="15360" max="15360" width="14.42578125" style="1683" customWidth="1"/>
    <col min="15361" max="15361" width="16" style="1683" customWidth="1"/>
    <col min="15362" max="15362" width="3.42578125" style="1683" customWidth="1"/>
    <col min="15363" max="15612" width="9.140625" style="1683"/>
    <col min="15613" max="15613" width="40.28515625" style="1683" customWidth="1"/>
    <col min="15614" max="15614" width="14.42578125" style="1683" customWidth="1"/>
    <col min="15615" max="15615" width="16" style="1683" customWidth="1"/>
    <col min="15616" max="15616" width="14.42578125" style="1683" customWidth="1"/>
    <col min="15617" max="15617" width="16" style="1683" customWidth="1"/>
    <col min="15618" max="15618" width="3.42578125" style="1683" customWidth="1"/>
    <col min="15619" max="15868" width="9.140625" style="1683"/>
    <col min="15869" max="15869" width="40.28515625" style="1683" customWidth="1"/>
    <col min="15870" max="15870" width="14.42578125" style="1683" customWidth="1"/>
    <col min="15871" max="15871" width="16" style="1683" customWidth="1"/>
    <col min="15872" max="15872" width="14.42578125" style="1683" customWidth="1"/>
    <col min="15873" max="15873" width="16" style="1683" customWidth="1"/>
    <col min="15874" max="15874" width="3.42578125" style="1683" customWidth="1"/>
    <col min="15875" max="16124" width="9.140625" style="1683"/>
    <col min="16125" max="16125" width="40.28515625" style="1683" customWidth="1"/>
    <col min="16126" max="16126" width="14.42578125" style="1683" customWidth="1"/>
    <col min="16127" max="16127" width="16" style="1683" customWidth="1"/>
    <col min="16128" max="16128" width="14.42578125" style="1683" customWidth="1"/>
    <col min="16129" max="16129" width="16" style="1683" customWidth="1"/>
    <col min="16130" max="16130" width="3.42578125" style="1683" customWidth="1"/>
    <col min="16131" max="16384" width="9.140625" style="1683"/>
  </cols>
  <sheetData>
    <row r="1" spans="1:8" ht="20.100000000000001" customHeight="1" x14ac:dyDescent="0.25">
      <c r="A1" s="1681" t="s">
        <v>3650</v>
      </c>
      <c r="B1" s="1682"/>
      <c r="C1" s="1682"/>
      <c r="D1" s="1682"/>
    </row>
    <row r="2" spans="1:8" ht="20.100000000000001" customHeight="1" thickBot="1" x14ac:dyDescent="0.3">
      <c r="A2" s="1682"/>
      <c r="B2" s="1682"/>
      <c r="C2" s="1682"/>
      <c r="D2" s="1682"/>
    </row>
    <row r="3" spans="1:8" s="1609" customFormat="1" ht="20.100000000000001" customHeight="1" thickBot="1" x14ac:dyDescent="0.3">
      <c r="A3" s="1709"/>
      <c r="B3" s="1709"/>
      <c r="C3" s="3570" t="s">
        <v>3651</v>
      </c>
      <c r="D3" s="3570"/>
      <c r="E3" s="3570" t="s">
        <v>3652</v>
      </c>
      <c r="F3" s="3570"/>
      <c r="G3" s="1710" t="s">
        <v>3653</v>
      </c>
      <c r="H3" s="1710" t="s">
        <v>3654</v>
      </c>
    </row>
    <row r="4" spans="1:8" s="1609" customFormat="1" ht="20.100000000000001" customHeight="1" thickBot="1" x14ac:dyDescent="0.3">
      <c r="A4" s="1711"/>
      <c r="B4" s="1711"/>
      <c r="C4" s="1712" t="s">
        <v>3655</v>
      </c>
      <c r="D4" s="1712" t="s">
        <v>3656</v>
      </c>
      <c r="E4" s="1712" t="s">
        <v>3655</v>
      </c>
      <c r="F4" s="1712" t="s">
        <v>3656</v>
      </c>
      <c r="G4" s="1712" t="s">
        <v>3657</v>
      </c>
      <c r="H4" s="1712" t="s">
        <v>3655</v>
      </c>
    </row>
    <row r="5" spans="1:8" s="1609" customFormat="1" ht="20.100000000000001" customHeight="1" x14ac:dyDescent="0.25">
      <c r="A5" s="1713">
        <v>1</v>
      </c>
      <c r="B5" s="1714" t="s">
        <v>3629</v>
      </c>
      <c r="C5" s="1715">
        <v>200</v>
      </c>
      <c r="D5" s="1715" t="s">
        <v>3658</v>
      </c>
      <c r="E5" s="1715" t="s">
        <v>3658</v>
      </c>
      <c r="F5" s="1715" t="s">
        <v>3658</v>
      </c>
      <c r="G5" s="1715" t="s">
        <v>3658</v>
      </c>
      <c r="H5" s="1715" t="s">
        <v>3658</v>
      </c>
    </row>
    <row r="6" spans="1:8" s="1609" customFormat="1" ht="20.100000000000001" customHeight="1" x14ac:dyDescent="0.25">
      <c r="A6" s="1713">
        <v>2</v>
      </c>
      <c r="B6" s="1714" t="s">
        <v>3659</v>
      </c>
      <c r="C6" s="1715">
        <v>200</v>
      </c>
      <c r="D6" s="1715" t="s">
        <v>3658</v>
      </c>
      <c r="E6" s="1715" t="s">
        <v>3658</v>
      </c>
      <c r="F6" s="1715" t="s">
        <v>3658</v>
      </c>
      <c r="G6" s="1715" t="s">
        <v>3658</v>
      </c>
      <c r="H6" s="1715" t="s">
        <v>3658</v>
      </c>
    </row>
    <row r="7" spans="1:8" s="1609" customFormat="1" ht="20.100000000000001" customHeight="1" x14ac:dyDescent="0.25">
      <c r="A7" s="1713">
        <v>3</v>
      </c>
      <c r="B7" s="1714" t="s">
        <v>3660</v>
      </c>
      <c r="C7" s="1716">
        <v>100.48</v>
      </c>
      <c r="D7" s="1650" t="s">
        <v>191</v>
      </c>
      <c r="E7" s="1650" t="s">
        <v>191</v>
      </c>
      <c r="F7" s="1650" t="s">
        <v>191</v>
      </c>
      <c r="G7" s="1650" t="s">
        <v>191</v>
      </c>
      <c r="H7" s="1650" t="s">
        <v>191</v>
      </c>
    </row>
    <row r="8" spans="1:8" s="1609" customFormat="1" ht="20.100000000000001" customHeight="1" x14ac:dyDescent="0.25">
      <c r="A8" s="1713">
        <v>4</v>
      </c>
      <c r="B8" s="1714" t="s">
        <v>3661</v>
      </c>
      <c r="C8" s="1716">
        <v>100.48</v>
      </c>
      <c r="D8" s="1650" t="s">
        <v>191</v>
      </c>
      <c r="E8" s="1650" t="s">
        <v>191</v>
      </c>
      <c r="F8" s="1650" t="s">
        <v>191</v>
      </c>
      <c r="G8" s="1650" t="s">
        <v>191</v>
      </c>
      <c r="H8" s="1650" t="s">
        <v>191</v>
      </c>
    </row>
    <row r="9" spans="1:8" s="1609" customFormat="1" ht="20.100000000000001" customHeight="1" thickBot="1" x14ac:dyDescent="0.3">
      <c r="A9" s="1717"/>
      <c r="B9" s="1711"/>
      <c r="C9" s="1718"/>
      <c r="D9" s="1718"/>
      <c r="E9" s="1718"/>
      <c r="F9" s="1718"/>
      <c r="G9" s="1718"/>
      <c r="H9" s="1718"/>
    </row>
    <row r="10" spans="1:8" s="1698" customFormat="1" ht="20.100000000000001" customHeight="1" x14ac:dyDescent="0.25">
      <c r="A10" s="1657" t="s">
        <v>3662</v>
      </c>
    </row>
    <row r="11" spans="1:8" s="1698" customFormat="1" ht="20.100000000000001" customHeight="1" x14ac:dyDescent="0.25">
      <c r="A11" s="1657" t="s">
        <v>3663</v>
      </c>
    </row>
    <row r="12" spans="1:8" s="1698" customFormat="1" ht="20.100000000000001" customHeight="1" x14ac:dyDescent="0.25">
      <c r="A12" s="1657" t="s">
        <v>3543</v>
      </c>
    </row>
    <row r="13" spans="1:8" s="1698" customFormat="1" ht="20.100000000000001" customHeight="1" x14ac:dyDescent="0.25">
      <c r="A13" s="1657"/>
    </row>
    <row r="22" spans="4:8" ht="20.100000000000001" customHeight="1" x14ac:dyDescent="0.25">
      <c r="D22" s="3299"/>
      <c r="E22" s="3299"/>
      <c r="F22" s="3299"/>
      <c r="G22" s="3299"/>
      <c r="H22" s="3299"/>
    </row>
  </sheetData>
  <mergeCells count="2">
    <mergeCell ref="C3:D3"/>
    <mergeCell ref="E3:F3"/>
  </mergeCells>
  <pageMargins left="0.75" right="0.75" top="0.75" bottom="0.75" header="0.31496062992125984" footer="0"/>
  <pageSetup paperSize="9" scale="7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W57"/>
  <sheetViews>
    <sheetView zoomScale="98" zoomScaleNormal="98" workbookViewId="0"/>
  </sheetViews>
  <sheetFormatPr defaultRowHeight="14.25" x14ac:dyDescent="0.25"/>
  <cols>
    <col min="1" max="1" width="15.7109375" style="731" customWidth="1"/>
    <col min="2" max="4" width="15.7109375" style="405" customWidth="1"/>
    <col min="5" max="5" width="18" style="405" customWidth="1"/>
    <col min="6" max="8" width="15.7109375" style="405" customWidth="1"/>
    <col min="9" max="9" width="2" style="405" customWidth="1"/>
    <col min="10" max="10" width="2.85546875" style="405" customWidth="1"/>
    <col min="11" max="11" width="16.140625" style="405" bestFit="1" customWidth="1"/>
    <col min="12" max="12" width="17" style="405" bestFit="1" customWidth="1"/>
    <col min="13" max="13" width="17.28515625" style="405" bestFit="1" customWidth="1"/>
    <col min="14" max="17" width="16.140625" style="405" bestFit="1" customWidth="1"/>
    <col min="18" max="21" width="16" style="405" bestFit="1" customWidth="1"/>
    <col min="22" max="257" width="9.140625" style="405"/>
    <col min="258" max="263" width="15.7109375" style="405" customWidth="1"/>
    <col min="264" max="264" width="2" style="405" customWidth="1"/>
    <col min="265" max="265" width="8.140625" style="405" customWidth="1"/>
    <col min="266" max="266" width="10.85546875" style="405" customWidth="1"/>
    <col min="267" max="268" width="9.140625" style="405"/>
    <col min="269" max="269" width="11.28515625" style="405" bestFit="1" customWidth="1"/>
    <col min="270" max="513" width="9.140625" style="405"/>
    <col min="514" max="519" width="15.7109375" style="405" customWidth="1"/>
    <col min="520" max="520" width="2" style="405" customWidth="1"/>
    <col min="521" max="521" width="8.140625" style="405" customWidth="1"/>
    <col min="522" max="522" width="10.85546875" style="405" customWidth="1"/>
    <col min="523" max="524" width="9.140625" style="405"/>
    <col min="525" max="525" width="11.28515625" style="405" bestFit="1" customWidth="1"/>
    <col min="526" max="769" width="9.140625" style="405"/>
    <col min="770" max="775" width="15.7109375" style="405" customWidth="1"/>
    <col min="776" max="776" width="2" style="405" customWidth="1"/>
    <col min="777" max="777" width="8.140625" style="405" customWidth="1"/>
    <col min="778" max="778" width="10.85546875" style="405" customWidth="1"/>
    <col min="779" max="780" width="9.140625" style="405"/>
    <col min="781" max="781" width="11.28515625" style="405" bestFit="1" customWidth="1"/>
    <col min="782" max="1025" width="9.140625" style="405"/>
    <col min="1026" max="1031" width="15.7109375" style="405" customWidth="1"/>
    <col min="1032" max="1032" width="2" style="405" customWidth="1"/>
    <col min="1033" max="1033" width="8.140625" style="405" customWidth="1"/>
    <col min="1034" max="1034" width="10.85546875" style="405" customWidth="1"/>
    <col min="1035" max="1036" width="9.140625" style="405"/>
    <col min="1037" max="1037" width="11.28515625" style="405" bestFit="1" customWidth="1"/>
    <col min="1038" max="1281" width="9.140625" style="405"/>
    <col min="1282" max="1287" width="15.7109375" style="405" customWidth="1"/>
    <col min="1288" max="1288" width="2" style="405" customWidth="1"/>
    <col min="1289" max="1289" width="8.140625" style="405" customWidth="1"/>
    <col min="1290" max="1290" width="10.85546875" style="405" customWidth="1"/>
    <col min="1291" max="1292" width="9.140625" style="405"/>
    <col min="1293" max="1293" width="11.28515625" style="405" bestFit="1" customWidth="1"/>
    <col min="1294" max="1537" width="9.140625" style="405"/>
    <col min="1538" max="1543" width="15.7109375" style="405" customWidth="1"/>
    <col min="1544" max="1544" width="2" style="405" customWidth="1"/>
    <col min="1545" max="1545" width="8.140625" style="405" customWidth="1"/>
    <col min="1546" max="1546" width="10.85546875" style="405" customWidth="1"/>
    <col min="1547" max="1548" width="9.140625" style="405"/>
    <col min="1549" max="1549" width="11.28515625" style="405" bestFit="1" customWidth="1"/>
    <col min="1550" max="1793" width="9.140625" style="405"/>
    <col min="1794" max="1799" width="15.7109375" style="405" customWidth="1"/>
    <col min="1800" max="1800" width="2" style="405" customWidth="1"/>
    <col min="1801" max="1801" width="8.140625" style="405" customWidth="1"/>
    <col min="1802" max="1802" width="10.85546875" style="405" customWidth="1"/>
    <col min="1803" max="1804" width="9.140625" style="405"/>
    <col min="1805" max="1805" width="11.28515625" style="405" bestFit="1" customWidth="1"/>
    <col min="1806" max="2049" width="9.140625" style="405"/>
    <col min="2050" max="2055" width="15.7109375" style="405" customWidth="1"/>
    <col min="2056" max="2056" width="2" style="405" customWidth="1"/>
    <col min="2057" max="2057" width="8.140625" style="405" customWidth="1"/>
    <col min="2058" max="2058" width="10.85546875" style="405" customWidth="1"/>
    <col min="2059" max="2060" width="9.140625" style="405"/>
    <col min="2061" max="2061" width="11.28515625" style="405" bestFit="1" customWidth="1"/>
    <col min="2062" max="2305" width="9.140625" style="405"/>
    <col min="2306" max="2311" width="15.7109375" style="405" customWidth="1"/>
    <col min="2312" max="2312" width="2" style="405" customWidth="1"/>
    <col min="2313" max="2313" width="8.140625" style="405" customWidth="1"/>
    <col min="2314" max="2314" width="10.85546875" style="405" customWidth="1"/>
    <col min="2315" max="2316" width="9.140625" style="405"/>
    <col min="2317" max="2317" width="11.28515625" style="405" bestFit="1" customWidth="1"/>
    <col min="2318" max="2561" width="9.140625" style="405"/>
    <col min="2562" max="2567" width="15.7109375" style="405" customWidth="1"/>
    <col min="2568" max="2568" width="2" style="405" customWidth="1"/>
    <col min="2569" max="2569" width="8.140625" style="405" customWidth="1"/>
    <col min="2570" max="2570" width="10.85546875" style="405" customWidth="1"/>
    <col min="2571" max="2572" width="9.140625" style="405"/>
    <col min="2573" max="2573" width="11.28515625" style="405" bestFit="1" customWidth="1"/>
    <col min="2574" max="2817" width="9.140625" style="405"/>
    <col min="2818" max="2823" width="15.7109375" style="405" customWidth="1"/>
    <col min="2824" max="2824" width="2" style="405" customWidth="1"/>
    <col min="2825" max="2825" width="8.140625" style="405" customWidth="1"/>
    <col min="2826" max="2826" width="10.85546875" style="405" customWidth="1"/>
    <col min="2827" max="2828" width="9.140625" style="405"/>
    <col min="2829" max="2829" width="11.28515625" style="405" bestFit="1" customWidth="1"/>
    <col min="2830" max="3073" width="9.140625" style="405"/>
    <col min="3074" max="3079" width="15.7109375" style="405" customWidth="1"/>
    <col min="3080" max="3080" width="2" style="405" customWidth="1"/>
    <col min="3081" max="3081" width="8.140625" style="405" customWidth="1"/>
    <col min="3082" max="3082" width="10.85546875" style="405" customWidth="1"/>
    <col min="3083" max="3084" width="9.140625" style="405"/>
    <col min="3085" max="3085" width="11.28515625" style="405" bestFit="1" customWidth="1"/>
    <col min="3086" max="3329" width="9.140625" style="405"/>
    <col min="3330" max="3335" width="15.7109375" style="405" customWidth="1"/>
    <col min="3336" max="3336" width="2" style="405" customWidth="1"/>
    <col min="3337" max="3337" width="8.140625" style="405" customWidth="1"/>
    <col min="3338" max="3338" width="10.85546875" style="405" customWidth="1"/>
    <col min="3339" max="3340" width="9.140625" style="405"/>
    <col min="3341" max="3341" width="11.28515625" style="405" bestFit="1" customWidth="1"/>
    <col min="3342" max="3585" width="9.140625" style="405"/>
    <col min="3586" max="3591" width="15.7109375" style="405" customWidth="1"/>
    <col min="3592" max="3592" width="2" style="405" customWidth="1"/>
    <col min="3593" max="3593" width="8.140625" style="405" customWidth="1"/>
    <col min="3594" max="3594" width="10.85546875" style="405" customWidth="1"/>
    <col min="3595" max="3596" width="9.140625" style="405"/>
    <col min="3597" max="3597" width="11.28515625" style="405" bestFit="1" customWidth="1"/>
    <col min="3598" max="3841" width="9.140625" style="405"/>
    <col min="3842" max="3847" width="15.7109375" style="405" customWidth="1"/>
    <col min="3848" max="3848" width="2" style="405" customWidth="1"/>
    <col min="3849" max="3849" width="8.140625" style="405" customWidth="1"/>
    <col min="3850" max="3850" width="10.85546875" style="405" customWidth="1"/>
    <col min="3851" max="3852" width="9.140625" style="405"/>
    <col min="3853" max="3853" width="11.28515625" style="405" bestFit="1" customWidth="1"/>
    <col min="3854" max="4097" width="9.140625" style="405"/>
    <col min="4098" max="4103" width="15.7109375" style="405" customWidth="1"/>
    <col min="4104" max="4104" width="2" style="405" customWidth="1"/>
    <col min="4105" max="4105" width="8.140625" style="405" customWidth="1"/>
    <col min="4106" max="4106" width="10.85546875" style="405" customWidth="1"/>
    <col min="4107" max="4108" width="9.140625" style="405"/>
    <col min="4109" max="4109" width="11.28515625" style="405" bestFit="1" customWidth="1"/>
    <col min="4110" max="4353" width="9.140625" style="405"/>
    <col min="4354" max="4359" width="15.7109375" style="405" customWidth="1"/>
    <col min="4360" max="4360" width="2" style="405" customWidth="1"/>
    <col min="4361" max="4361" width="8.140625" style="405" customWidth="1"/>
    <col min="4362" max="4362" width="10.85546875" style="405" customWidth="1"/>
    <col min="4363" max="4364" width="9.140625" style="405"/>
    <col min="4365" max="4365" width="11.28515625" style="405" bestFit="1" customWidth="1"/>
    <col min="4366" max="4609" width="9.140625" style="405"/>
    <col min="4610" max="4615" width="15.7109375" style="405" customWidth="1"/>
    <col min="4616" max="4616" width="2" style="405" customWidth="1"/>
    <col min="4617" max="4617" width="8.140625" style="405" customWidth="1"/>
    <col min="4618" max="4618" width="10.85546875" style="405" customWidth="1"/>
    <col min="4619" max="4620" width="9.140625" style="405"/>
    <col min="4621" max="4621" width="11.28515625" style="405" bestFit="1" customWidth="1"/>
    <col min="4622" max="4865" width="9.140625" style="405"/>
    <col min="4866" max="4871" width="15.7109375" style="405" customWidth="1"/>
    <col min="4872" max="4872" width="2" style="405" customWidth="1"/>
    <col min="4873" max="4873" width="8.140625" style="405" customWidth="1"/>
    <col min="4874" max="4874" width="10.85546875" style="405" customWidth="1"/>
    <col min="4875" max="4876" width="9.140625" style="405"/>
    <col min="4877" max="4877" width="11.28515625" style="405" bestFit="1" customWidth="1"/>
    <col min="4878" max="5121" width="9.140625" style="405"/>
    <col min="5122" max="5127" width="15.7109375" style="405" customWidth="1"/>
    <col min="5128" max="5128" width="2" style="405" customWidth="1"/>
    <col min="5129" max="5129" width="8.140625" style="405" customWidth="1"/>
    <col min="5130" max="5130" width="10.85546875" style="405" customWidth="1"/>
    <col min="5131" max="5132" width="9.140625" style="405"/>
    <col min="5133" max="5133" width="11.28515625" style="405" bestFit="1" customWidth="1"/>
    <col min="5134" max="5377" width="9.140625" style="405"/>
    <col min="5378" max="5383" width="15.7109375" style="405" customWidth="1"/>
    <col min="5384" max="5384" width="2" style="405" customWidth="1"/>
    <col min="5385" max="5385" width="8.140625" style="405" customWidth="1"/>
    <col min="5386" max="5386" width="10.85546875" style="405" customWidth="1"/>
    <col min="5387" max="5388" width="9.140625" style="405"/>
    <col min="5389" max="5389" width="11.28515625" style="405" bestFit="1" customWidth="1"/>
    <col min="5390" max="5633" width="9.140625" style="405"/>
    <col min="5634" max="5639" width="15.7109375" style="405" customWidth="1"/>
    <col min="5640" max="5640" width="2" style="405" customWidth="1"/>
    <col min="5641" max="5641" width="8.140625" style="405" customWidth="1"/>
    <col min="5642" max="5642" width="10.85546875" style="405" customWidth="1"/>
    <col min="5643" max="5644" width="9.140625" style="405"/>
    <col min="5645" max="5645" width="11.28515625" style="405" bestFit="1" customWidth="1"/>
    <col min="5646" max="5889" width="9.140625" style="405"/>
    <col min="5890" max="5895" width="15.7109375" style="405" customWidth="1"/>
    <col min="5896" max="5896" width="2" style="405" customWidth="1"/>
    <col min="5897" max="5897" width="8.140625" style="405" customWidth="1"/>
    <col min="5898" max="5898" width="10.85546875" style="405" customWidth="1"/>
    <col min="5899" max="5900" width="9.140625" style="405"/>
    <col min="5901" max="5901" width="11.28515625" style="405" bestFit="1" customWidth="1"/>
    <col min="5902" max="6145" width="9.140625" style="405"/>
    <col min="6146" max="6151" width="15.7109375" style="405" customWidth="1"/>
    <col min="6152" max="6152" width="2" style="405" customWidth="1"/>
    <col min="6153" max="6153" width="8.140625" style="405" customWidth="1"/>
    <col min="6154" max="6154" width="10.85546875" style="405" customWidth="1"/>
    <col min="6155" max="6156" width="9.140625" style="405"/>
    <col min="6157" max="6157" width="11.28515625" style="405" bestFit="1" customWidth="1"/>
    <col min="6158" max="6401" width="9.140625" style="405"/>
    <col min="6402" max="6407" width="15.7109375" style="405" customWidth="1"/>
    <col min="6408" max="6408" width="2" style="405" customWidth="1"/>
    <col min="6409" max="6409" width="8.140625" style="405" customWidth="1"/>
    <col min="6410" max="6410" width="10.85546875" style="405" customWidth="1"/>
    <col min="6411" max="6412" width="9.140625" style="405"/>
    <col min="6413" max="6413" width="11.28515625" style="405" bestFit="1" customWidth="1"/>
    <col min="6414" max="6657" width="9.140625" style="405"/>
    <col min="6658" max="6663" width="15.7109375" style="405" customWidth="1"/>
    <col min="6664" max="6664" width="2" style="405" customWidth="1"/>
    <col min="6665" max="6665" width="8.140625" style="405" customWidth="1"/>
    <col min="6666" max="6666" width="10.85546875" style="405" customWidth="1"/>
    <col min="6667" max="6668" width="9.140625" style="405"/>
    <col min="6669" max="6669" width="11.28515625" style="405" bestFit="1" customWidth="1"/>
    <col min="6670" max="6913" width="9.140625" style="405"/>
    <col min="6914" max="6919" width="15.7109375" style="405" customWidth="1"/>
    <col min="6920" max="6920" width="2" style="405" customWidth="1"/>
    <col min="6921" max="6921" width="8.140625" style="405" customWidth="1"/>
    <col min="6922" max="6922" width="10.85546875" style="405" customWidth="1"/>
    <col min="6923" max="6924" width="9.140625" style="405"/>
    <col min="6925" max="6925" width="11.28515625" style="405" bestFit="1" customWidth="1"/>
    <col min="6926" max="7169" width="9.140625" style="405"/>
    <col min="7170" max="7175" width="15.7109375" style="405" customWidth="1"/>
    <col min="7176" max="7176" width="2" style="405" customWidth="1"/>
    <col min="7177" max="7177" width="8.140625" style="405" customWidth="1"/>
    <col min="7178" max="7178" width="10.85546875" style="405" customWidth="1"/>
    <col min="7179" max="7180" width="9.140625" style="405"/>
    <col min="7181" max="7181" width="11.28515625" style="405" bestFit="1" customWidth="1"/>
    <col min="7182" max="7425" width="9.140625" style="405"/>
    <col min="7426" max="7431" width="15.7109375" style="405" customWidth="1"/>
    <col min="7432" max="7432" width="2" style="405" customWidth="1"/>
    <col min="7433" max="7433" width="8.140625" style="405" customWidth="1"/>
    <col min="7434" max="7434" width="10.85546875" style="405" customWidth="1"/>
    <col min="7435" max="7436" width="9.140625" style="405"/>
    <col min="7437" max="7437" width="11.28515625" style="405" bestFit="1" customWidth="1"/>
    <col min="7438" max="7681" width="9.140625" style="405"/>
    <col min="7682" max="7687" width="15.7109375" style="405" customWidth="1"/>
    <col min="7688" max="7688" width="2" style="405" customWidth="1"/>
    <col min="7689" max="7689" width="8.140625" style="405" customWidth="1"/>
    <col min="7690" max="7690" width="10.85546875" style="405" customWidth="1"/>
    <col min="7691" max="7692" width="9.140625" style="405"/>
    <col min="7693" max="7693" width="11.28515625" style="405" bestFit="1" customWidth="1"/>
    <col min="7694" max="7937" width="9.140625" style="405"/>
    <col min="7938" max="7943" width="15.7109375" style="405" customWidth="1"/>
    <col min="7944" max="7944" width="2" style="405" customWidth="1"/>
    <col min="7945" max="7945" width="8.140625" style="405" customWidth="1"/>
    <col min="7946" max="7946" width="10.85546875" style="405" customWidth="1"/>
    <col min="7947" max="7948" width="9.140625" style="405"/>
    <col min="7949" max="7949" width="11.28515625" style="405" bestFit="1" customWidth="1"/>
    <col min="7950" max="8193" width="9.140625" style="405"/>
    <col min="8194" max="8199" width="15.7109375" style="405" customWidth="1"/>
    <col min="8200" max="8200" width="2" style="405" customWidth="1"/>
    <col min="8201" max="8201" width="8.140625" style="405" customWidth="1"/>
    <col min="8202" max="8202" width="10.85546875" style="405" customWidth="1"/>
    <col min="8203" max="8204" width="9.140625" style="405"/>
    <col min="8205" max="8205" width="11.28515625" style="405" bestFit="1" customWidth="1"/>
    <col min="8206" max="8449" width="9.140625" style="405"/>
    <col min="8450" max="8455" width="15.7109375" style="405" customWidth="1"/>
    <col min="8456" max="8456" width="2" style="405" customWidth="1"/>
    <col min="8457" max="8457" width="8.140625" style="405" customWidth="1"/>
    <col min="8458" max="8458" width="10.85546875" style="405" customWidth="1"/>
    <col min="8459" max="8460" width="9.140625" style="405"/>
    <col min="8461" max="8461" width="11.28515625" style="405" bestFit="1" customWidth="1"/>
    <col min="8462" max="8705" width="9.140625" style="405"/>
    <col min="8706" max="8711" width="15.7109375" style="405" customWidth="1"/>
    <col min="8712" max="8712" width="2" style="405" customWidth="1"/>
    <col min="8713" max="8713" width="8.140625" style="405" customWidth="1"/>
    <col min="8714" max="8714" width="10.85546875" style="405" customWidth="1"/>
    <col min="8715" max="8716" width="9.140625" style="405"/>
    <col min="8717" max="8717" width="11.28515625" style="405" bestFit="1" customWidth="1"/>
    <col min="8718" max="8961" width="9.140625" style="405"/>
    <col min="8962" max="8967" width="15.7109375" style="405" customWidth="1"/>
    <col min="8968" max="8968" width="2" style="405" customWidth="1"/>
    <col min="8969" max="8969" width="8.140625" style="405" customWidth="1"/>
    <col min="8970" max="8970" width="10.85546875" style="405" customWidth="1"/>
    <col min="8971" max="8972" width="9.140625" style="405"/>
    <col min="8973" max="8973" width="11.28515625" style="405" bestFit="1" customWidth="1"/>
    <col min="8974" max="9217" width="9.140625" style="405"/>
    <col min="9218" max="9223" width="15.7109375" style="405" customWidth="1"/>
    <col min="9224" max="9224" width="2" style="405" customWidth="1"/>
    <col min="9225" max="9225" width="8.140625" style="405" customWidth="1"/>
    <col min="9226" max="9226" width="10.85546875" style="405" customWidth="1"/>
    <col min="9227" max="9228" width="9.140625" style="405"/>
    <col min="9229" max="9229" width="11.28515625" style="405" bestFit="1" customWidth="1"/>
    <col min="9230" max="9473" width="9.140625" style="405"/>
    <col min="9474" max="9479" width="15.7109375" style="405" customWidth="1"/>
    <col min="9480" max="9480" width="2" style="405" customWidth="1"/>
    <col min="9481" max="9481" width="8.140625" style="405" customWidth="1"/>
    <col min="9482" max="9482" width="10.85546875" style="405" customWidth="1"/>
    <col min="9483" max="9484" width="9.140625" style="405"/>
    <col min="9485" max="9485" width="11.28515625" style="405" bestFit="1" customWidth="1"/>
    <col min="9486" max="9729" width="9.140625" style="405"/>
    <col min="9730" max="9735" width="15.7109375" style="405" customWidth="1"/>
    <col min="9736" max="9736" width="2" style="405" customWidth="1"/>
    <col min="9737" max="9737" width="8.140625" style="405" customWidth="1"/>
    <col min="9738" max="9738" width="10.85546875" style="405" customWidth="1"/>
    <col min="9739" max="9740" width="9.140625" style="405"/>
    <col min="9741" max="9741" width="11.28515625" style="405" bestFit="1" customWidth="1"/>
    <col min="9742" max="9985" width="9.140625" style="405"/>
    <col min="9986" max="9991" width="15.7109375" style="405" customWidth="1"/>
    <col min="9992" max="9992" width="2" style="405" customWidth="1"/>
    <col min="9993" max="9993" width="8.140625" style="405" customWidth="1"/>
    <col min="9994" max="9994" width="10.85546875" style="405" customWidth="1"/>
    <col min="9995" max="9996" width="9.140625" style="405"/>
    <col min="9997" max="9997" width="11.28515625" style="405" bestFit="1" customWidth="1"/>
    <col min="9998" max="10241" width="9.140625" style="405"/>
    <col min="10242" max="10247" width="15.7109375" style="405" customWidth="1"/>
    <col min="10248" max="10248" width="2" style="405" customWidth="1"/>
    <col min="10249" max="10249" width="8.140625" style="405" customWidth="1"/>
    <col min="10250" max="10250" width="10.85546875" style="405" customWidth="1"/>
    <col min="10251" max="10252" width="9.140625" style="405"/>
    <col min="10253" max="10253" width="11.28515625" style="405" bestFit="1" customWidth="1"/>
    <col min="10254" max="10497" width="9.140625" style="405"/>
    <col min="10498" max="10503" width="15.7109375" style="405" customWidth="1"/>
    <col min="10504" max="10504" width="2" style="405" customWidth="1"/>
    <col min="10505" max="10505" width="8.140625" style="405" customWidth="1"/>
    <col min="10506" max="10506" width="10.85546875" style="405" customWidth="1"/>
    <col min="10507" max="10508" width="9.140625" style="405"/>
    <col min="10509" max="10509" width="11.28515625" style="405" bestFit="1" customWidth="1"/>
    <col min="10510" max="10753" width="9.140625" style="405"/>
    <col min="10754" max="10759" width="15.7109375" style="405" customWidth="1"/>
    <col min="10760" max="10760" width="2" style="405" customWidth="1"/>
    <col min="10761" max="10761" width="8.140625" style="405" customWidth="1"/>
    <col min="10762" max="10762" width="10.85546875" style="405" customWidth="1"/>
    <col min="10763" max="10764" width="9.140625" style="405"/>
    <col min="10765" max="10765" width="11.28515625" style="405" bestFit="1" customWidth="1"/>
    <col min="10766" max="11009" width="9.140625" style="405"/>
    <col min="11010" max="11015" width="15.7109375" style="405" customWidth="1"/>
    <col min="11016" max="11016" width="2" style="405" customWidth="1"/>
    <col min="11017" max="11017" width="8.140625" style="405" customWidth="1"/>
    <col min="11018" max="11018" width="10.85546875" style="405" customWidth="1"/>
    <col min="11019" max="11020" width="9.140625" style="405"/>
    <col min="11021" max="11021" width="11.28515625" style="405" bestFit="1" customWidth="1"/>
    <col min="11022" max="11265" width="9.140625" style="405"/>
    <col min="11266" max="11271" width="15.7109375" style="405" customWidth="1"/>
    <col min="11272" max="11272" width="2" style="405" customWidth="1"/>
    <col min="11273" max="11273" width="8.140625" style="405" customWidth="1"/>
    <col min="11274" max="11274" width="10.85546875" style="405" customWidth="1"/>
    <col min="11275" max="11276" width="9.140625" style="405"/>
    <col min="11277" max="11277" width="11.28515625" style="405" bestFit="1" customWidth="1"/>
    <col min="11278" max="11521" width="9.140625" style="405"/>
    <col min="11522" max="11527" width="15.7109375" style="405" customWidth="1"/>
    <col min="11528" max="11528" width="2" style="405" customWidth="1"/>
    <col min="11529" max="11529" width="8.140625" style="405" customWidth="1"/>
    <col min="11530" max="11530" width="10.85546875" style="405" customWidth="1"/>
    <col min="11531" max="11532" width="9.140625" style="405"/>
    <col min="11533" max="11533" width="11.28515625" style="405" bestFit="1" customWidth="1"/>
    <col min="11534" max="11777" width="9.140625" style="405"/>
    <col min="11778" max="11783" width="15.7109375" style="405" customWidth="1"/>
    <col min="11784" max="11784" width="2" style="405" customWidth="1"/>
    <col min="11785" max="11785" width="8.140625" style="405" customWidth="1"/>
    <col min="11786" max="11786" width="10.85546875" style="405" customWidth="1"/>
    <col min="11787" max="11788" width="9.140625" style="405"/>
    <col min="11789" max="11789" width="11.28515625" style="405" bestFit="1" customWidth="1"/>
    <col min="11790" max="12033" width="9.140625" style="405"/>
    <col min="12034" max="12039" width="15.7109375" style="405" customWidth="1"/>
    <col min="12040" max="12040" width="2" style="405" customWidth="1"/>
    <col min="12041" max="12041" width="8.140625" style="405" customWidth="1"/>
    <col min="12042" max="12042" width="10.85546875" style="405" customWidth="1"/>
    <col min="12043" max="12044" width="9.140625" style="405"/>
    <col min="12045" max="12045" width="11.28515625" style="405" bestFit="1" customWidth="1"/>
    <col min="12046" max="12289" width="9.140625" style="405"/>
    <col min="12290" max="12295" width="15.7109375" style="405" customWidth="1"/>
    <col min="12296" max="12296" width="2" style="405" customWidth="1"/>
    <col min="12297" max="12297" width="8.140625" style="405" customWidth="1"/>
    <col min="12298" max="12298" width="10.85546875" style="405" customWidth="1"/>
    <col min="12299" max="12300" width="9.140625" style="405"/>
    <col min="12301" max="12301" width="11.28515625" style="405" bestFit="1" customWidth="1"/>
    <col min="12302" max="12545" width="9.140625" style="405"/>
    <col min="12546" max="12551" width="15.7109375" style="405" customWidth="1"/>
    <col min="12552" max="12552" width="2" style="405" customWidth="1"/>
    <col min="12553" max="12553" width="8.140625" style="405" customWidth="1"/>
    <col min="12554" max="12554" width="10.85546875" style="405" customWidth="1"/>
    <col min="12555" max="12556" width="9.140625" style="405"/>
    <col min="12557" max="12557" width="11.28515625" style="405" bestFit="1" customWidth="1"/>
    <col min="12558" max="12801" width="9.140625" style="405"/>
    <col min="12802" max="12807" width="15.7109375" style="405" customWidth="1"/>
    <col min="12808" max="12808" width="2" style="405" customWidth="1"/>
    <col min="12809" max="12809" width="8.140625" style="405" customWidth="1"/>
    <col min="12810" max="12810" width="10.85546875" style="405" customWidth="1"/>
    <col min="12811" max="12812" width="9.140625" style="405"/>
    <col min="12813" max="12813" width="11.28515625" style="405" bestFit="1" customWidth="1"/>
    <col min="12814" max="13057" width="9.140625" style="405"/>
    <col min="13058" max="13063" width="15.7109375" style="405" customWidth="1"/>
    <col min="13064" max="13064" width="2" style="405" customWidth="1"/>
    <col min="13065" max="13065" width="8.140625" style="405" customWidth="1"/>
    <col min="13066" max="13066" width="10.85546875" style="405" customWidth="1"/>
    <col min="13067" max="13068" width="9.140625" style="405"/>
    <col min="13069" max="13069" width="11.28515625" style="405" bestFit="1" customWidth="1"/>
    <col min="13070" max="13313" width="9.140625" style="405"/>
    <col min="13314" max="13319" width="15.7109375" style="405" customWidth="1"/>
    <col min="13320" max="13320" width="2" style="405" customWidth="1"/>
    <col min="13321" max="13321" width="8.140625" style="405" customWidth="1"/>
    <col min="13322" max="13322" width="10.85546875" style="405" customWidth="1"/>
    <col min="13323" max="13324" width="9.140625" style="405"/>
    <col min="13325" max="13325" width="11.28515625" style="405" bestFit="1" customWidth="1"/>
    <col min="13326" max="13569" width="9.140625" style="405"/>
    <col min="13570" max="13575" width="15.7109375" style="405" customWidth="1"/>
    <col min="13576" max="13576" width="2" style="405" customWidth="1"/>
    <col min="13577" max="13577" width="8.140625" style="405" customWidth="1"/>
    <col min="13578" max="13578" width="10.85546875" style="405" customWidth="1"/>
    <col min="13579" max="13580" width="9.140625" style="405"/>
    <col min="13581" max="13581" width="11.28515625" style="405" bestFit="1" customWidth="1"/>
    <col min="13582" max="13825" width="9.140625" style="405"/>
    <col min="13826" max="13831" width="15.7109375" style="405" customWidth="1"/>
    <col min="13832" max="13832" width="2" style="405" customWidth="1"/>
    <col min="13833" max="13833" width="8.140625" style="405" customWidth="1"/>
    <col min="13834" max="13834" width="10.85546875" style="405" customWidth="1"/>
    <col min="13835" max="13836" width="9.140625" style="405"/>
    <col min="13837" max="13837" width="11.28515625" style="405" bestFit="1" customWidth="1"/>
    <col min="13838" max="14081" width="9.140625" style="405"/>
    <col min="14082" max="14087" width="15.7109375" style="405" customWidth="1"/>
    <col min="14088" max="14088" width="2" style="405" customWidth="1"/>
    <col min="14089" max="14089" width="8.140625" style="405" customWidth="1"/>
    <col min="14090" max="14090" width="10.85546875" style="405" customWidth="1"/>
    <col min="14091" max="14092" width="9.140625" style="405"/>
    <col min="14093" max="14093" width="11.28515625" style="405" bestFit="1" customWidth="1"/>
    <col min="14094" max="14337" width="9.140625" style="405"/>
    <col min="14338" max="14343" width="15.7109375" style="405" customWidth="1"/>
    <col min="14344" max="14344" width="2" style="405" customWidth="1"/>
    <col min="14345" max="14345" width="8.140625" style="405" customWidth="1"/>
    <col min="14346" max="14346" width="10.85546875" style="405" customWidth="1"/>
    <col min="14347" max="14348" width="9.140625" style="405"/>
    <col min="14349" max="14349" width="11.28515625" style="405" bestFit="1" customWidth="1"/>
    <col min="14350" max="14593" width="9.140625" style="405"/>
    <col min="14594" max="14599" width="15.7109375" style="405" customWidth="1"/>
    <col min="14600" max="14600" width="2" style="405" customWidth="1"/>
    <col min="14601" max="14601" width="8.140625" style="405" customWidth="1"/>
    <col min="14602" max="14602" width="10.85546875" style="405" customWidth="1"/>
    <col min="14603" max="14604" width="9.140625" style="405"/>
    <col min="14605" max="14605" width="11.28515625" style="405" bestFit="1" customWidth="1"/>
    <col min="14606" max="14849" width="9.140625" style="405"/>
    <col min="14850" max="14855" width="15.7109375" style="405" customWidth="1"/>
    <col min="14856" max="14856" width="2" style="405" customWidth="1"/>
    <col min="14857" max="14857" width="8.140625" style="405" customWidth="1"/>
    <col min="14858" max="14858" width="10.85546875" style="405" customWidth="1"/>
    <col min="14859" max="14860" width="9.140625" style="405"/>
    <col min="14861" max="14861" width="11.28515625" style="405" bestFit="1" customWidth="1"/>
    <col min="14862" max="15105" width="9.140625" style="405"/>
    <col min="15106" max="15111" width="15.7109375" style="405" customWidth="1"/>
    <col min="15112" max="15112" width="2" style="405" customWidth="1"/>
    <col min="15113" max="15113" width="8.140625" style="405" customWidth="1"/>
    <col min="15114" max="15114" width="10.85546875" style="405" customWidth="1"/>
    <col min="15115" max="15116" width="9.140625" style="405"/>
    <col min="15117" max="15117" width="11.28515625" style="405" bestFit="1" customWidth="1"/>
    <col min="15118" max="15361" width="9.140625" style="405"/>
    <col min="15362" max="15367" width="15.7109375" style="405" customWidth="1"/>
    <col min="15368" max="15368" width="2" style="405" customWidth="1"/>
    <col min="15369" max="15369" width="8.140625" style="405" customWidth="1"/>
    <col min="15370" max="15370" width="10.85546875" style="405" customWidth="1"/>
    <col min="15371" max="15372" width="9.140625" style="405"/>
    <col min="15373" max="15373" width="11.28515625" style="405" bestFit="1" customWidth="1"/>
    <col min="15374" max="15617" width="9.140625" style="405"/>
    <col min="15618" max="15623" width="15.7109375" style="405" customWidth="1"/>
    <col min="15624" max="15624" width="2" style="405" customWidth="1"/>
    <col min="15625" max="15625" width="8.140625" style="405" customWidth="1"/>
    <col min="15626" max="15626" width="10.85546875" style="405" customWidth="1"/>
    <col min="15627" max="15628" width="9.140625" style="405"/>
    <col min="15629" max="15629" width="11.28515625" style="405" bestFit="1" customWidth="1"/>
    <col min="15630" max="15873" width="9.140625" style="405"/>
    <col min="15874" max="15879" width="15.7109375" style="405" customWidth="1"/>
    <col min="15880" max="15880" width="2" style="405" customWidth="1"/>
    <col min="15881" max="15881" width="8.140625" style="405" customWidth="1"/>
    <col min="15882" max="15882" width="10.85546875" style="405" customWidth="1"/>
    <col min="15883" max="15884" width="9.140625" style="405"/>
    <col min="15885" max="15885" width="11.28515625" style="405" bestFit="1" customWidth="1"/>
    <col min="15886" max="16129" width="9.140625" style="405"/>
    <col min="16130" max="16135" width="15.7109375" style="405" customWidth="1"/>
    <col min="16136" max="16136" width="2" style="405" customWidth="1"/>
    <col min="16137" max="16137" width="8.140625" style="405" customWidth="1"/>
    <col min="16138" max="16138" width="10.85546875" style="405" customWidth="1"/>
    <col min="16139" max="16140" width="9.140625" style="405"/>
    <col min="16141" max="16141" width="11.28515625" style="405" bestFit="1" customWidth="1"/>
    <col min="16142" max="16384" width="9.140625" style="405"/>
  </cols>
  <sheetData>
    <row r="1" spans="1:257" ht="18.75" x14ac:dyDescent="0.25">
      <c r="A1" s="1719" t="s">
        <v>3664</v>
      </c>
      <c r="B1" s="1720"/>
      <c r="C1" s="1720"/>
      <c r="D1" s="1720"/>
      <c r="E1" s="1720"/>
      <c r="F1" s="1720"/>
      <c r="G1" s="1720"/>
      <c r="H1" s="1720"/>
      <c r="I1" s="1720"/>
      <c r="J1" s="1720"/>
      <c r="K1" s="1720"/>
      <c r="L1" s="1720"/>
      <c r="M1" s="1720"/>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c r="AL1" s="1720"/>
      <c r="AM1" s="1720"/>
      <c r="AN1" s="1720"/>
      <c r="AO1" s="1720"/>
      <c r="AP1" s="1720"/>
      <c r="AQ1" s="1720"/>
      <c r="AR1" s="1720"/>
      <c r="AS1" s="1720"/>
      <c r="AT1" s="1720"/>
      <c r="AU1" s="1720"/>
      <c r="AV1" s="1720"/>
      <c r="AW1" s="1720"/>
      <c r="AX1" s="1720"/>
      <c r="AY1" s="1720"/>
      <c r="AZ1" s="1720"/>
      <c r="BA1" s="1720"/>
      <c r="BB1" s="1720"/>
      <c r="BC1" s="1720"/>
      <c r="BD1" s="1720"/>
      <c r="BE1" s="1720"/>
      <c r="BF1" s="1720"/>
      <c r="BG1" s="1720"/>
      <c r="BH1" s="1720"/>
      <c r="BI1" s="1720"/>
      <c r="BJ1" s="1720"/>
      <c r="BK1" s="1720"/>
      <c r="BL1" s="1720"/>
      <c r="BM1" s="1720"/>
      <c r="BN1" s="1720"/>
      <c r="BO1" s="1720"/>
      <c r="BP1" s="1720"/>
      <c r="BQ1" s="1720"/>
      <c r="BR1" s="1720"/>
      <c r="BS1" s="1720"/>
      <c r="BT1" s="1720"/>
      <c r="BU1" s="1720"/>
      <c r="BV1" s="1720"/>
      <c r="BW1" s="1720"/>
      <c r="BX1" s="1720"/>
      <c r="BY1" s="1720"/>
      <c r="BZ1" s="1720"/>
      <c r="CA1" s="1720"/>
      <c r="CB1" s="1720"/>
      <c r="CC1" s="1720"/>
      <c r="CD1" s="1720"/>
      <c r="CE1" s="1720"/>
      <c r="CF1" s="1720"/>
      <c r="CG1" s="1720"/>
      <c r="CH1" s="1720"/>
      <c r="CI1" s="1720"/>
      <c r="CJ1" s="1720"/>
      <c r="CK1" s="1720"/>
      <c r="CL1" s="1720"/>
      <c r="CM1" s="1720"/>
      <c r="CN1" s="1720"/>
      <c r="CO1" s="1720"/>
      <c r="CP1" s="1720"/>
      <c r="CQ1" s="1720"/>
      <c r="CR1" s="1720"/>
      <c r="CS1" s="1720"/>
      <c r="CT1" s="1720"/>
      <c r="CU1" s="1720"/>
      <c r="CV1" s="1720"/>
      <c r="CW1" s="1720"/>
      <c r="CX1" s="1720"/>
      <c r="CY1" s="1720"/>
      <c r="CZ1" s="1720"/>
      <c r="DA1" s="1720"/>
      <c r="DB1" s="1720"/>
      <c r="DC1" s="1720"/>
      <c r="DD1" s="1720"/>
      <c r="DE1" s="1720"/>
      <c r="DF1" s="1720"/>
      <c r="DG1" s="1720"/>
      <c r="DH1" s="1720"/>
      <c r="DI1" s="1720"/>
      <c r="DJ1" s="1720"/>
      <c r="DK1" s="1720"/>
      <c r="DL1" s="1720"/>
      <c r="DM1" s="1720"/>
      <c r="DN1" s="1720"/>
      <c r="DO1" s="1720"/>
      <c r="DP1" s="1720"/>
      <c r="DQ1" s="1720"/>
      <c r="DR1" s="1720"/>
      <c r="DS1" s="1720"/>
      <c r="DT1" s="1720"/>
      <c r="DU1" s="1720"/>
      <c r="DV1" s="1720"/>
      <c r="DW1" s="1720"/>
      <c r="DX1" s="1720"/>
      <c r="DY1" s="1720"/>
      <c r="DZ1" s="1720"/>
      <c r="EA1" s="1720"/>
      <c r="EB1" s="1720"/>
      <c r="EC1" s="1720"/>
      <c r="ED1" s="1720"/>
      <c r="EE1" s="1720"/>
      <c r="EF1" s="1720"/>
      <c r="EG1" s="1720"/>
      <c r="EH1" s="1720"/>
      <c r="EI1" s="1720"/>
      <c r="EJ1" s="1720"/>
      <c r="EK1" s="1720"/>
      <c r="EL1" s="1720"/>
      <c r="EM1" s="1720"/>
      <c r="EN1" s="1720"/>
      <c r="EO1" s="1720"/>
      <c r="EP1" s="1720"/>
      <c r="EQ1" s="1720"/>
      <c r="ER1" s="1720"/>
      <c r="ES1" s="1720"/>
      <c r="ET1" s="1720"/>
      <c r="EU1" s="1720"/>
      <c r="EV1" s="1720"/>
      <c r="EW1" s="1720"/>
      <c r="EX1" s="1720"/>
      <c r="EY1" s="1720"/>
      <c r="EZ1" s="1720"/>
      <c r="FA1" s="1720"/>
      <c r="FB1" s="1720"/>
      <c r="FC1" s="1720"/>
      <c r="FD1" s="1720"/>
      <c r="FE1" s="1720"/>
      <c r="FF1" s="1720"/>
      <c r="FG1" s="1720"/>
      <c r="FH1" s="1720"/>
      <c r="FI1" s="1720"/>
      <c r="FJ1" s="1720"/>
      <c r="FK1" s="1720"/>
      <c r="FL1" s="1720"/>
      <c r="FM1" s="1720"/>
      <c r="FN1" s="1720"/>
      <c r="FO1" s="1720"/>
      <c r="FP1" s="1720"/>
      <c r="FQ1" s="1720"/>
      <c r="FR1" s="1720"/>
      <c r="FS1" s="1720"/>
      <c r="FT1" s="1720"/>
      <c r="FU1" s="1720"/>
      <c r="FV1" s="1720"/>
      <c r="FW1" s="1720"/>
      <c r="FX1" s="1720"/>
      <c r="FY1" s="1720"/>
      <c r="FZ1" s="1720"/>
      <c r="GA1" s="1720"/>
      <c r="GB1" s="1720"/>
      <c r="GC1" s="1720"/>
      <c r="GD1" s="1720"/>
      <c r="GE1" s="1720"/>
      <c r="GF1" s="1720"/>
      <c r="GG1" s="1720"/>
      <c r="GH1" s="1720"/>
      <c r="GI1" s="1720"/>
      <c r="GJ1" s="1720"/>
      <c r="GK1" s="1720"/>
      <c r="GL1" s="1720"/>
      <c r="GM1" s="1720"/>
      <c r="GN1" s="1720"/>
      <c r="GO1" s="1720"/>
      <c r="GP1" s="1720"/>
      <c r="GQ1" s="1720"/>
      <c r="GR1" s="1720"/>
      <c r="GS1" s="1720"/>
      <c r="GT1" s="1720"/>
      <c r="GU1" s="1720"/>
      <c r="GV1" s="1720"/>
      <c r="GW1" s="1720"/>
      <c r="GX1" s="1720"/>
      <c r="GY1" s="1720"/>
      <c r="GZ1" s="1720"/>
      <c r="HA1" s="1720"/>
      <c r="HB1" s="1720"/>
      <c r="HC1" s="1720"/>
      <c r="HD1" s="1720"/>
      <c r="HE1" s="1720"/>
      <c r="HF1" s="1720"/>
      <c r="HG1" s="1720"/>
      <c r="HH1" s="1720"/>
      <c r="HI1" s="1720"/>
      <c r="HJ1" s="1720"/>
      <c r="HK1" s="1720"/>
      <c r="HL1" s="1720"/>
      <c r="HM1" s="1720"/>
      <c r="HN1" s="1720"/>
      <c r="HO1" s="1720"/>
      <c r="HP1" s="1720"/>
      <c r="HQ1" s="1720"/>
      <c r="HR1" s="1720"/>
      <c r="HS1" s="1720"/>
      <c r="HT1" s="1720"/>
      <c r="HU1" s="1720"/>
      <c r="HV1" s="1720"/>
      <c r="HW1" s="1720"/>
      <c r="HX1" s="1720"/>
      <c r="HY1" s="1720"/>
      <c r="HZ1" s="1720"/>
      <c r="IA1" s="1720"/>
      <c r="IB1" s="1720"/>
      <c r="IC1" s="1720"/>
      <c r="ID1" s="1720"/>
      <c r="IE1" s="1720"/>
      <c r="IF1" s="1720"/>
      <c r="IG1" s="1720"/>
      <c r="IH1" s="1720"/>
      <c r="II1" s="1720"/>
      <c r="IJ1" s="1720"/>
      <c r="IK1" s="1720"/>
      <c r="IL1" s="1720"/>
      <c r="IM1" s="1720"/>
      <c r="IN1" s="1720"/>
      <c r="IO1" s="1720"/>
      <c r="IP1" s="1720"/>
      <c r="IQ1" s="1720"/>
      <c r="IR1" s="1720"/>
      <c r="IS1" s="1720"/>
      <c r="IT1" s="1720"/>
      <c r="IU1" s="1720"/>
      <c r="IV1" s="1720"/>
      <c r="IW1" s="1720"/>
    </row>
    <row r="2" spans="1:257" ht="15" thickBot="1" x14ac:dyDescent="0.3">
      <c r="H2" s="385" t="s">
        <v>8</v>
      </c>
    </row>
    <row r="3" spans="1:257" ht="34.5" thickTop="1" thickBot="1" x14ac:dyDescent="0.3">
      <c r="A3" s="1721"/>
      <c r="B3" s="1722" t="s">
        <v>3665</v>
      </c>
      <c r="C3" s="1722" t="s">
        <v>3666</v>
      </c>
      <c r="D3" s="1723" t="s">
        <v>3667</v>
      </c>
      <c r="E3" s="1723" t="s">
        <v>3668</v>
      </c>
      <c r="F3" s="1723" t="s">
        <v>3669</v>
      </c>
      <c r="G3" s="1724" t="s">
        <v>3670</v>
      </c>
      <c r="H3" s="1725" t="s">
        <v>522</v>
      </c>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1726"/>
      <c r="AZ3" s="1726"/>
      <c r="BA3" s="1726"/>
      <c r="BB3" s="1726"/>
      <c r="BC3" s="1726"/>
      <c r="BD3" s="1726"/>
      <c r="BE3" s="1726"/>
      <c r="BF3" s="1726"/>
      <c r="BG3" s="1726"/>
      <c r="BH3" s="1726"/>
      <c r="BI3" s="1726"/>
      <c r="BJ3" s="1726"/>
      <c r="BK3" s="1726"/>
      <c r="BL3" s="1726"/>
      <c r="BM3" s="1726"/>
      <c r="BN3" s="1726"/>
      <c r="BO3" s="1726"/>
      <c r="BP3" s="1726"/>
      <c r="BQ3" s="1726"/>
      <c r="BR3" s="1726"/>
      <c r="BS3" s="1726"/>
      <c r="BT3" s="1726"/>
      <c r="BU3" s="1726"/>
      <c r="BV3" s="1726"/>
      <c r="BW3" s="1726"/>
      <c r="BX3" s="1726"/>
      <c r="BY3" s="1726"/>
      <c r="BZ3" s="1726"/>
      <c r="CA3" s="1726"/>
      <c r="CB3" s="1726"/>
      <c r="CC3" s="1726"/>
      <c r="CD3" s="1726"/>
      <c r="CE3" s="1726"/>
      <c r="CF3" s="1726"/>
      <c r="CG3" s="1726"/>
      <c r="CH3" s="1726"/>
      <c r="CI3" s="1726"/>
      <c r="CJ3" s="1726"/>
      <c r="CK3" s="1726"/>
      <c r="CL3" s="1726"/>
      <c r="CM3" s="1726"/>
      <c r="CN3" s="1726"/>
      <c r="CO3" s="1726"/>
      <c r="CP3" s="1726"/>
      <c r="CQ3" s="1726"/>
      <c r="CR3" s="1726"/>
      <c r="CS3" s="1726"/>
      <c r="CT3" s="1726"/>
      <c r="CU3" s="1726"/>
      <c r="CV3" s="1726"/>
      <c r="CW3" s="1726"/>
      <c r="CX3" s="1726"/>
      <c r="CY3" s="1726"/>
      <c r="CZ3" s="1726"/>
      <c r="DA3" s="1726"/>
      <c r="DB3" s="1726"/>
      <c r="DC3" s="1726"/>
      <c r="DD3" s="1726"/>
      <c r="DE3" s="1726"/>
      <c r="DF3" s="1726"/>
      <c r="DG3" s="1726"/>
      <c r="DH3" s="1726"/>
      <c r="DI3" s="1726"/>
      <c r="DJ3" s="1726"/>
      <c r="DK3" s="1726"/>
      <c r="DL3" s="1726"/>
      <c r="DM3" s="1726"/>
      <c r="DN3" s="1726"/>
      <c r="DO3" s="1726"/>
      <c r="DP3" s="1726"/>
      <c r="DQ3" s="1726"/>
      <c r="DR3" s="1726"/>
      <c r="DS3" s="1726"/>
      <c r="DT3" s="1726"/>
      <c r="DU3" s="1726"/>
      <c r="DV3" s="1726"/>
      <c r="DW3" s="1726"/>
      <c r="DX3" s="1726"/>
      <c r="DY3" s="1726"/>
      <c r="DZ3" s="1726"/>
      <c r="EA3" s="1726"/>
      <c r="EB3" s="1726"/>
      <c r="EC3" s="1726"/>
      <c r="ED3" s="1726"/>
      <c r="EE3" s="1726"/>
      <c r="EF3" s="1726"/>
      <c r="EG3" s="1726"/>
      <c r="EH3" s="1726"/>
      <c r="EI3" s="1726"/>
      <c r="EJ3" s="1726"/>
      <c r="EK3" s="1726"/>
      <c r="EL3" s="1726"/>
      <c r="EM3" s="1726"/>
      <c r="EN3" s="1726"/>
      <c r="EO3" s="1726"/>
      <c r="EP3" s="1726"/>
      <c r="EQ3" s="1726"/>
      <c r="ER3" s="1726"/>
      <c r="ES3" s="1726"/>
      <c r="ET3" s="1726"/>
      <c r="EU3" s="1726"/>
      <c r="EV3" s="1726"/>
      <c r="EW3" s="1726"/>
      <c r="EX3" s="1726"/>
      <c r="EY3" s="1726"/>
      <c r="EZ3" s="1726"/>
      <c r="FA3" s="1726"/>
      <c r="FB3" s="1726"/>
      <c r="FC3" s="1726"/>
      <c r="FD3" s="1726"/>
      <c r="FE3" s="1726"/>
      <c r="FF3" s="1726"/>
      <c r="FG3" s="1726"/>
      <c r="FH3" s="1726"/>
      <c r="FI3" s="1726"/>
      <c r="FJ3" s="1726"/>
      <c r="FK3" s="1726"/>
      <c r="FL3" s="1726"/>
      <c r="FM3" s="1726"/>
      <c r="FN3" s="1726"/>
      <c r="FO3" s="1726"/>
      <c r="FP3" s="1726"/>
      <c r="FQ3" s="1726"/>
      <c r="FR3" s="1726"/>
      <c r="FS3" s="1726"/>
      <c r="FT3" s="1726"/>
      <c r="FU3" s="1726"/>
      <c r="FV3" s="1726"/>
      <c r="FW3" s="1726"/>
      <c r="FX3" s="1726"/>
      <c r="FY3" s="1726"/>
      <c r="FZ3" s="1726"/>
      <c r="GA3" s="1726"/>
      <c r="GB3" s="1726"/>
      <c r="GC3" s="1726"/>
      <c r="GD3" s="1726"/>
      <c r="GE3" s="1726"/>
      <c r="GF3" s="1726"/>
      <c r="GG3" s="1726"/>
      <c r="GH3" s="1726"/>
      <c r="GI3" s="1726"/>
      <c r="GJ3" s="1726"/>
      <c r="GK3" s="1726"/>
      <c r="GL3" s="1726"/>
      <c r="GM3" s="1726"/>
      <c r="GN3" s="1726"/>
      <c r="GO3" s="1726"/>
      <c r="GP3" s="1726"/>
      <c r="GQ3" s="1726"/>
      <c r="GR3" s="1726"/>
      <c r="GS3" s="1726"/>
      <c r="GT3" s="1726"/>
      <c r="GU3" s="1726"/>
      <c r="GV3" s="1726"/>
      <c r="GW3" s="1726"/>
      <c r="GX3" s="1726"/>
      <c r="GY3" s="1726"/>
      <c r="GZ3" s="1726"/>
      <c r="HA3" s="1726"/>
      <c r="HB3" s="1726"/>
      <c r="HC3" s="1726"/>
      <c r="HD3" s="1726"/>
      <c r="HE3" s="1726"/>
      <c r="HF3" s="1726"/>
      <c r="HG3" s="1726"/>
      <c r="HH3" s="1726"/>
      <c r="HI3" s="1726"/>
      <c r="HJ3" s="1726"/>
      <c r="HK3" s="1726"/>
      <c r="HL3" s="1726"/>
      <c r="HM3" s="1726"/>
      <c r="HN3" s="1726"/>
      <c r="HO3" s="1726"/>
      <c r="HP3" s="1726"/>
      <c r="HQ3" s="1726"/>
      <c r="HR3" s="1726"/>
      <c r="HS3" s="1726"/>
      <c r="HT3" s="1726"/>
      <c r="HU3" s="1726"/>
      <c r="HV3" s="1726"/>
      <c r="HW3" s="1726"/>
      <c r="HX3" s="1726"/>
      <c r="HY3" s="1726"/>
      <c r="HZ3" s="1726"/>
      <c r="IA3" s="1726"/>
      <c r="IB3" s="1726"/>
      <c r="IC3" s="1726"/>
      <c r="ID3" s="1726"/>
      <c r="IE3" s="1726"/>
      <c r="IF3" s="1726"/>
      <c r="IG3" s="1726"/>
      <c r="IH3" s="1726"/>
      <c r="II3" s="1726"/>
      <c r="IJ3" s="1726"/>
      <c r="IK3" s="1726"/>
      <c r="IL3" s="1726"/>
      <c r="IM3" s="1726"/>
      <c r="IN3" s="1726"/>
      <c r="IO3" s="1726"/>
      <c r="IP3" s="1726"/>
      <c r="IQ3" s="1726"/>
      <c r="IR3" s="1726"/>
      <c r="IS3" s="1726"/>
      <c r="IT3" s="1726"/>
      <c r="IU3" s="1726"/>
      <c r="IV3" s="1726"/>
      <c r="IW3" s="1726"/>
    </row>
    <row r="4" spans="1:257" ht="16.5" x14ac:dyDescent="0.25">
      <c r="A4" s="1727">
        <v>44196</v>
      </c>
      <c r="B4" s="1728">
        <v>18400</v>
      </c>
      <c r="C4" s="1728">
        <v>6417.35</v>
      </c>
      <c r="D4" s="1729">
        <v>57025</v>
      </c>
      <c r="E4" s="1729">
        <v>80200</v>
      </c>
      <c r="F4" s="1729">
        <v>106452.5</v>
      </c>
      <c r="G4" s="1729">
        <v>6546.9750000000004</v>
      </c>
      <c r="H4" s="1730">
        <f t="shared" ref="H4:H15" si="0">SUM(B4:G4)</f>
        <v>275041.82499999995</v>
      </c>
      <c r="M4" s="1731"/>
    </row>
    <row r="5" spans="1:257" ht="16.5" x14ac:dyDescent="0.25">
      <c r="A5" s="1727">
        <v>44225</v>
      </c>
      <c r="B5" s="1728">
        <v>20600</v>
      </c>
      <c r="C5" s="1728">
        <v>5891.85</v>
      </c>
      <c r="D5" s="1729">
        <v>53825</v>
      </c>
      <c r="E5" s="1729">
        <v>82200</v>
      </c>
      <c r="F5" s="1729">
        <v>108266.8</v>
      </c>
      <c r="G5" s="1729">
        <v>6540.55</v>
      </c>
      <c r="H5" s="1730">
        <f t="shared" si="0"/>
        <v>277324.2</v>
      </c>
      <c r="M5" s="1731"/>
    </row>
    <row r="6" spans="1:257" ht="16.5" x14ac:dyDescent="0.25">
      <c r="A6" s="1727">
        <v>44255</v>
      </c>
      <c r="B6" s="1728">
        <v>21400</v>
      </c>
      <c r="C6" s="1728">
        <v>6886.85</v>
      </c>
      <c r="D6" s="1729">
        <v>55625</v>
      </c>
      <c r="E6" s="1729">
        <v>84200</v>
      </c>
      <c r="F6" s="1729">
        <v>110266.8</v>
      </c>
      <c r="G6" s="1729">
        <v>6529.2749999999996</v>
      </c>
      <c r="H6" s="1730">
        <f t="shared" si="0"/>
        <v>284907.92500000005</v>
      </c>
      <c r="M6" s="1731"/>
    </row>
    <row r="7" spans="1:257" ht="16.5" x14ac:dyDescent="0.25">
      <c r="A7" s="1727">
        <v>44286</v>
      </c>
      <c r="B7" s="1728">
        <v>21500</v>
      </c>
      <c r="C7" s="1728">
        <v>7456.85</v>
      </c>
      <c r="D7" s="1729">
        <v>57425</v>
      </c>
      <c r="E7" s="1729">
        <v>86200</v>
      </c>
      <c r="F7" s="1729">
        <v>112014.3</v>
      </c>
      <c r="G7" s="1729">
        <v>6527.9750000000004</v>
      </c>
      <c r="H7" s="1730">
        <f t="shared" si="0"/>
        <v>291124.125</v>
      </c>
      <c r="M7" s="1731"/>
    </row>
    <row r="8" spans="1:257" ht="16.5" x14ac:dyDescent="0.25">
      <c r="A8" s="1727">
        <v>44316</v>
      </c>
      <c r="B8" s="1728">
        <v>22300</v>
      </c>
      <c r="C8" s="1728">
        <v>7491.85</v>
      </c>
      <c r="D8" s="1729">
        <v>54425</v>
      </c>
      <c r="E8" s="1729">
        <v>88200</v>
      </c>
      <c r="F8" s="1729">
        <v>114014.3</v>
      </c>
      <c r="G8" s="1729">
        <v>6524.125</v>
      </c>
      <c r="H8" s="1730">
        <f t="shared" si="0"/>
        <v>292955.27500000002</v>
      </c>
      <c r="M8" s="1732"/>
    </row>
    <row r="9" spans="1:257" ht="16.5" x14ac:dyDescent="0.25">
      <c r="A9" s="1727">
        <v>44347</v>
      </c>
      <c r="B9" s="1728">
        <v>24350</v>
      </c>
      <c r="C9" s="1728">
        <v>7315.85</v>
      </c>
      <c r="D9" s="1729">
        <v>56625</v>
      </c>
      <c r="E9" s="1729">
        <v>86200</v>
      </c>
      <c r="F9" s="1729">
        <v>116814.3</v>
      </c>
      <c r="G9" s="1729">
        <v>6513.65</v>
      </c>
      <c r="H9" s="1730">
        <f t="shared" si="0"/>
        <v>297818.80000000005</v>
      </c>
      <c r="M9" s="1732"/>
    </row>
    <row r="10" spans="1:257" ht="16.5" x14ac:dyDescent="0.25">
      <c r="A10" s="1727">
        <v>44377</v>
      </c>
      <c r="B10" s="1728">
        <v>26350</v>
      </c>
      <c r="C10" s="1728">
        <v>11835.35</v>
      </c>
      <c r="D10" s="1729">
        <v>62825</v>
      </c>
      <c r="E10" s="1729">
        <v>91950</v>
      </c>
      <c r="F10" s="1729">
        <v>121464.3</v>
      </c>
      <c r="G10" s="1729">
        <v>6506.15</v>
      </c>
      <c r="H10" s="1730">
        <f t="shared" si="0"/>
        <v>320930.80000000005</v>
      </c>
      <c r="M10" s="1732"/>
    </row>
    <row r="11" spans="1:257" ht="16.5" x14ac:dyDescent="0.25">
      <c r="A11" s="1727">
        <v>44408</v>
      </c>
      <c r="B11" s="1728">
        <v>26950</v>
      </c>
      <c r="C11" s="1728">
        <v>12656.5</v>
      </c>
      <c r="D11" s="1729">
        <v>59325</v>
      </c>
      <c r="E11" s="1729">
        <v>91950</v>
      </c>
      <c r="F11" s="1729">
        <v>121464.3</v>
      </c>
      <c r="G11" s="1729">
        <v>6498.75</v>
      </c>
      <c r="H11" s="1730">
        <f t="shared" si="0"/>
        <v>318844.55</v>
      </c>
      <c r="M11" s="1732"/>
    </row>
    <row r="12" spans="1:257" ht="16.5" x14ac:dyDescent="0.25">
      <c r="A12" s="1727">
        <v>44439</v>
      </c>
      <c r="B12" s="1728">
        <v>26750</v>
      </c>
      <c r="C12" s="1728">
        <v>12534</v>
      </c>
      <c r="D12" s="1729">
        <v>61325</v>
      </c>
      <c r="E12" s="1729">
        <v>94150</v>
      </c>
      <c r="F12" s="1729">
        <v>123464</v>
      </c>
      <c r="G12" s="1729">
        <v>6484</v>
      </c>
      <c r="H12" s="1730">
        <f t="shared" si="0"/>
        <v>324707</v>
      </c>
      <c r="M12" s="1732"/>
    </row>
    <row r="13" spans="1:257" ht="16.5" x14ac:dyDescent="0.25">
      <c r="A13" s="1727">
        <v>44469</v>
      </c>
      <c r="B13" s="1728">
        <v>25494</v>
      </c>
      <c r="C13" s="1728">
        <v>12454</v>
      </c>
      <c r="D13" s="1729">
        <v>63825</v>
      </c>
      <c r="E13" s="1729">
        <v>95700</v>
      </c>
      <c r="F13" s="1729">
        <v>123036</v>
      </c>
      <c r="G13" s="1729">
        <v>6472.3249999999998</v>
      </c>
      <c r="H13" s="1730">
        <f t="shared" si="0"/>
        <v>326981.32500000001</v>
      </c>
      <c r="M13" s="1732"/>
    </row>
    <row r="14" spans="1:257" ht="16.5" x14ac:dyDescent="0.25">
      <c r="A14" s="1727">
        <v>44500</v>
      </c>
      <c r="B14" s="1728">
        <v>27793.8</v>
      </c>
      <c r="C14" s="1728">
        <v>11492.75</v>
      </c>
      <c r="D14" s="1729">
        <v>61800</v>
      </c>
      <c r="E14" s="1729">
        <v>92700</v>
      </c>
      <c r="F14" s="1729">
        <v>123036.2</v>
      </c>
      <c r="G14" s="1729">
        <v>6460.0749999999998</v>
      </c>
      <c r="H14" s="1730">
        <f t="shared" si="0"/>
        <v>323282.82500000001</v>
      </c>
      <c r="M14" s="1732"/>
    </row>
    <row r="15" spans="1:257" ht="16.5" x14ac:dyDescent="0.25">
      <c r="A15" s="1727">
        <v>44530</v>
      </c>
      <c r="B15" s="1728">
        <v>27543.8</v>
      </c>
      <c r="C15" s="1728">
        <v>11388.75</v>
      </c>
      <c r="D15" s="1729">
        <v>64300</v>
      </c>
      <c r="E15" s="1729">
        <v>94900</v>
      </c>
      <c r="F15" s="1729">
        <v>124644.5</v>
      </c>
      <c r="G15" s="1729">
        <v>6447.55</v>
      </c>
      <c r="H15" s="1730">
        <f t="shared" si="0"/>
        <v>329224.59999999998</v>
      </c>
      <c r="M15" s="1732"/>
    </row>
    <row r="16" spans="1:257" ht="17.25" thickBot="1" x14ac:dyDescent="0.3">
      <c r="A16" s="1733">
        <v>44561</v>
      </c>
      <c r="B16" s="1734">
        <v>22120</v>
      </c>
      <c r="C16" s="1734">
        <v>10311.25</v>
      </c>
      <c r="D16" s="1735">
        <v>56935.4</v>
      </c>
      <c r="E16" s="1735">
        <v>95750</v>
      </c>
      <c r="F16" s="1735">
        <v>124644.5</v>
      </c>
      <c r="G16" s="1735">
        <v>6440.3249999999998</v>
      </c>
      <c r="H16" s="1736">
        <f>SUM(B16:G16)</f>
        <v>316201.47500000003</v>
      </c>
      <c r="M16" s="1732"/>
    </row>
    <row r="17" spans="1:257" s="410" customFormat="1" ht="15" thickTop="1" x14ac:dyDescent="0.25">
      <c r="A17" s="410" t="s">
        <v>386</v>
      </c>
      <c r="H17" s="1737"/>
    </row>
    <row r="18" spans="1:257" s="410" customFormat="1" x14ac:dyDescent="0.25">
      <c r="A18" s="410" t="s">
        <v>287</v>
      </c>
      <c r="H18" s="1737"/>
    </row>
    <row r="19" spans="1:257" x14ac:dyDescent="0.25">
      <c r="A19" s="405"/>
      <c r="H19" s="731"/>
    </row>
    <row r="21" spans="1:257" ht="17.25" x14ac:dyDescent="0.25">
      <c r="A21" s="1719" t="s">
        <v>3671</v>
      </c>
      <c r="B21" s="1103"/>
      <c r="C21" s="1103"/>
      <c r="D21" s="1103"/>
      <c r="E21" s="1103"/>
      <c r="F21" s="1103"/>
      <c r="G21" s="1103"/>
      <c r="H21" s="1103"/>
      <c r="I21" s="1103"/>
      <c r="J21" s="1103"/>
      <c r="K21" s="1103"/>
      <c r="L21" s="1738"/>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c r="AK21" s="1103"/>
      <c r="AL21" s="1103"/>
      <c r="AM21" s="1103"/>
      <c r="AN21" s="1103"/>
      <c r="AO21" s="1103"/>
      <c r="AP21" s="1103"/>
      <c r="AQ21" s="1103"/>
      <c r="AR21" s="1103"/>
      <c r="AS21" s="1103"/>
      <c r="AT21" s="1103"/>
      <c r="AU21" s="1103"/>
      <c r="AV21" s="1103"/>
      <c r="AW21" s="1103"/>
      <c r="AX21" s="1103"/>
      <c r="AY21" s="1103"/>
      <c r="AZ21" s="1103"/>
      <c r="BA21" s="1103"/>
      <c r="BB21" s="1103"/>
      <c r="BC21" s="1103"/>
      <c r="BD21" s="1103"/>
      <c r="BE21" s="1103"/>
      <c r="BF21" s="1103"/>
      <c r="BG21" s="1103"/>
      <c r="BH21" s="1103"/>
      <c r="BI21" s="1103"/>
      <c r="BJ21" s="1103"/>
      <c r="BK21" s="1103"/>
      <c r="BL21" s="1103"/>
      <c r="BM21" s="1103"/>
      <c r="BN21" s="1103"/>
      <c r="BO21" s="1103"/>
      <c r="BP21" s="1103"/>
      <c r="BQ21" s="1103"/>
      <c r="BR21" s="1103"/>
      <c r="BS21" s="1103"/>
      <c r="BT21" s="1103"/>
      <c r="BU21" s="1103"/>
      <c r="BV21" s="1103"/>
      <c r="BW21" s="1103"/>
      <c r="BX21" s="1103"/>
      <c r="BY21" s="1103"/>
      <c r="BZ21" s="1103"/>
      <c r="CA21" s="1103"/>
      <c r="CB21" s="1103"/>
      <c r="CC21" s="1103"/>
      <c r="CD21" s="1103"/>
      <c r="CE21" s="1103"/>
      <c r="CF21" s="1103"/>
      <c r="CG21" s="1103"/>
      <c r="CH21" s="1103"/>
      <c r="CI21" s="1103"/>
      <c r="CJ21" s="1103"/>
      <c r="CK21" s="1103"/>
      <c r="CL21" s="1103"/>
      <c r="CM21" s="1103"/>
      <c r="CN21" s="1103"/>
      <c r="CO21" s="1103"/>
      <c r="CP21" s="1103"/>
      <c r="CQ21" s="1103"/>
      <c r="CR21" s="1103"/>
      <c r="CS21" s="1103"/>
      <c r="CT21" s="1103"/>
      <c r="CU21" s="1103"/>
      <c r="CV21" s="1103"/>
      <c r="CW21" s="1103"/>
      <c r="CX21" s="1103"/>
      <c r="CY21" s="1103"/>
      <c r="CZ21" s="1103"/>
      <c r="DA21" s="1103"/>
      <c r="DB21" s="1103"/>
      <c r="DC21" s="1103"/>
      <c r="DD21" s="1103"/>
      <c r="DE21" s="1103"/>
      <c r="DF21" s="1103"/>
      <c r="DG21" s="1103"/>
      <c r="DH21" s="1103"/>
      <c r="DI21" s="1103"/>
      <c r="DJ21" s="1103"/>
      <c r="DK21" s="1103"/>
      <c r="DL21" s="1103"/>
      <c r="DM21" s="1103"/>
      <c r="DN21" s="1103"/>
      <c r="DO21" s="1103"/>
      <c r="DP21" s="1103"/>
      <c r="DQ21" s="1103"/>
      <c r="DR21" s="1103"/>
      <c r="DS21" s="1103"/>
      <c r="DT21" s="1103"/>
      <c r="DU21" s="1103"/>
      <c r="DV21" s="1103"/>
      <c r="DW21" s="1103"/>
      <c r="DX21" s="1103"/>
      <c r="DY21" s="1103"/>
      <c r="DZ21" s="1103"/>
      <c r="EA21" s="1103"/>
      <c r="EB21" s="1103"/>
      <c r="EC21" s="1103"/>
      <c r="ED21" s="1103"/>
      <c r="EE21" s="1103"/>
      <c r="EF21" s="1103"/>
      <c r="EG21" s="1103"/>
      <c r="EH21" s="1103"/>
      <c r="EI21" s="1103"/>
      <c r="EJ21" s="1103"/>
      <c r="EK21" s="1103"/>
      <c r="EL21" s="1103"/>
      <c r="EM21" s="1103"/>
      <c r="EN21" s="1103"/>
      <c r="EO21" s="1103"/>
      <c r="EP21" s="1103"/>
      <c r="EQ21" s="1103"/>
      <c r="ER21" s="1103"/>
      <c r="ES21" s="1103"/>
      <c r="ET21" s="1103"/>
      <c r="EU21" s="1103"/>
      <c r="EV21" s="1103"/>
      <c r="EW21" s="1103"/>
      <c r="EX21" s="1103"/>
      <c r="EY21" s="1103"/>
      <c r="EZ21" s="1103"/>
      <c r="FA21" s="1103"/>
      <c r="FB21" s="1103"/>
      <c r="FC21" s="1103"/>
      <c r="FD21" s="1103"/>
      <c r="FE21" s="1103"/>
      <c r="FF21" s="1103"/>
      <c r="FG21" s="1103"/>
      <c r="FH21" s="1103"/>
      <c r="FI21" s="1103"/>
      <c r="FJ21" s="1103"/>
      <c r="FK21" s="1103"/>
      <c r="FL21" s="1103"/>
      <c r="FM21" s="1103"/>
      <c r="FN21" s="1103"/>
      <c r="FO21" s="1103"/>
      <c r="FP21" s="1103"/>
      <c r="FQ21" s="1103"/>
      <c r="FR21" s="1103"/>
      <c r="FS21" s="1103"/>
      <c r="FT21" s="1103"/>
      <c r="FU21" s="1103"/>
      <c r="FV21" s="1103"/>
      <c r="FW21" s="1103"/>
      <c r="FX21" s="1103"/>
      <c r="FY21" s="1103"/>
      <c r="FZ21" s="1103"/>
      <c r="GA21" s="1103"/>
      <c r="GB21" s="1103"/>
      <c r="GC21" s="1103"/>
      <c r="GD21" s="1103"/>
      <c r="GE21" s="1103"/>
      <c r="GF21" s="1103"/>
      <c r="GG21" s="1103"/>
      <c r="GH21" s="1103"/>
      <c r="GI21" s="1103"/>
      <c r="GJ21" s="1103"/>
      <c r="GK21" s="1103"/>
      <c r="GL21" s="1103"/>
      <c r="GM21" s="1103"/>
      <c r="GN21" s="1103"/>
      <c r="GO21" s="1103"/>
      <c r="GP21" s="1103"/>
      <c r="GQ21" s="1103"/>
      <c r="GR21" s="1103"/>
      <c r="GS21" s="1103"/>
      <c r="GT21" s="1103"/>
      <c r="GU21" s="1103"/>
      <c r="GV21" s="1103"/>
      <c r="GW21" s="1103"/>
      <c r="GX21" s="1103"/>
      <c r="GY21" s="1103"/>
      <c r="GZ21" s="1103"/>
      <c r="HA21" s="1103"/>
      <c r="HB21" s="1103"/>
      <c r="HC21" s="1103"/>
      <c r="HD21" s="1103"/>
      <c r="HE21" s="1103"/>
      <c r="HF21" s="1103"/>
      <c r="HG21" s="1103"/>
      <c r="HH21" s="1103"/>
      <c r="HI21" s="1103"/>
      <c r="HJ21" s="1103"/>
      <c r="HK21" s="1103"/>
      <c r="HL21" s="1103"/>
      <c r="HM21" s="1103"/>
      <c r="HN21" s="1103"/>
      <c r="HO21" s="1103"/>
      <c r="HP21" s="1103"/>
      <c r="HQ21" s="1103"/>
      <c r="HR21" s="1103"/>
      <c r="HS21" s="1103"/>
      <c r="HT21" s="1103"/>
      <c r="HU21" s="1103"/>
      <c r="HV21" s="1103"/>
      <c r="HW21" s="1103"/>
      <c r="HX21" s="1103"/>
      <c r="HY21" s="1103"/>
      <c r="HZ21" s="1103"/>
      <c r="IA21" s="1103"/>
      <c r="IB21" s="1103"/>
      <c r="IC21" s="1103"/>
      <c r="ID21" s="1103"/>
      <c r="IE21" s="1103"/>
      <c r="IF21" s="1103"/>
      <c r="IG21" s="1103"/>
      <c r="IH21" s="1103"/>
      <c r="II21" s="1103"/>
      <c r="IJ21" s="1103"/>
      <c r="IK21" s="1103"/>
      <c r="IL21" s="1103"/>
      <c r="IM21" s="1103"/>
      <c r="IN21" s="1103"/>
      <c r="IO21" s="1103"/>
      <c r="IP21" s="1103"/>
      <c r="IQ21" s="1103"/>
      <c r="IR21" s="1103"/>
      <c r="IS21" s="1103"/>
      <c r="IT21" s="1103"/>
      <c r="IU21" s="1103"/>
      <c r="IV21" s="1103"/>
      <c r="IW21" s="1103"/>
    </row>
    <row r="22" spans="1:257" ht="15" thickBot="1" x14ac:dyDescent="0.3">
      <c r="D22" s="2583"/>
      <c r="E22" s="2583"/>
      <c r="F22" s="3298"/>
      <c r="G22" s="3298"/>
      <c r="H22" s="3298" t="s">
        <v>8</v>
      </c>
      <c r="L22" s="1739"/>
    </row>
    <row r="23" spans="1:257" ht="34.5" thickTop="1" thickBot="1" x14ac:dyDescent="0.3">
      <c r="A23" s="1740"/>
      <c r="B23" s="1722" t="s">
        <v>3665</v>
      </c>
      <c r="C23" s="1722" t="s">
        <v>3666</v>
      </c>
      <c r="D23" s="1723" t="s">
        <v>3667</v>
      </c>
      <c r="E23" s="1723" t="s">
        <v>3668</v>
      </c>
      <c r="F23" s="1723" t="s">
        <v>3672</v>
      </c>
      <c r="G23" s="1724" t="s">
        <v>3670</v>
      </c>
      <c r="H23" s="1725" t="s">
        <v>522</v>
      </c>
    </row>
    <row r="24" spans="1:257" ht="16.5" x14ac:dyDescent="0.25">
      <c r="A24" s="1741" t="s">
        <v>3673</v>
      </c>
      <c r="B24" s="1728">
        <v>15108</v>
      </c>
      <c r="C24" s="1728">
        <v>10298</v>
      </c>
      <c r="D24" s="1728">
        <v>13476.45</v>
      </c>
      <c r="E24" s="1728">
        <v>6000</v>
      </c>
      <c r="F24" s="1728">
        <v>1611</v>
      </c>
      <c r="G24" s="1728" t="s">
        <v>191</v>
      </c>
      <c r="H24" s="1742">
        <f>SUM(B24:G24)</f>
        <v>46493.45</v>
      </c>
      <c r="J24" s="1743"/>
      <c r="K24" s="1743"/>
      <c r="L24" s="1743"/>
    </row>
    <row r="25" spans="1:257" ht="16.5" x14ac:dyDescent="0.25">
      <c r="A25" s="1741" t="s">
        <v>3674</v>
      </c>
      <c r="B25" s="1728">
        <v>7011.8</v>
      </c>
      <c r="C25" s="1728">
        <v>13</v>
      </c>
      <c r="D25" s="1728">
        <v>13762</v>
      </c>
      <c r="E25" s="1728">
        <v>16650</v>
      </c>
      <c r="F25" s="1728">
        <v>2631</v>
      </c>
      <c r="G25" s="1728" t="s">
        <v>191</v>
      </c>
      <c r="H25" s="1742">
        <f t="shared" ref="H25:H45" si="1">SUM(B25:G25)</f>
        <v>40067.800000000003</v>
      </c>
      <c r="J25" s="1744"/>
    </row>
    <row r="26" spans="1:257" ht="16.5" x14ac:dyDescent="0.25">
      <c r="A26" s="1741" t="s">
        <v>3675</v>
      </c>
      <c r="B26" s="1728" t="s">
        <v>191</v>
      </c>
      <c r="C26" s="1728" t="s">
        <v>191</v>
      </c>
      <c r="D26" s="1728">
        <v>19800</v>
      </c>
      <c r="E26" s="1728">
        <v>11700</v>
      </c>
      <c r="F26" s="1728">
        <v>6513</v>
      </c>
      <c r="G26" s="1728" t="s">
        <v>191</v>
      </c>
      <c r="H26" s="1742">
        <f t="shared" si="1"/>
        <v>38013</v>
      </c>
      <c r="J26" s="1744"/>
    </row>
    <row r="27" spans="1:257" ht="16.5" x14ac:dyDescent="0.25">
      <c r="A27" s="1741" t="s">
        <v>3676</v>
      </c>
      <c r="B27" s="1728" t="s">
        <v>191</v>
      </c>
      <c r="C27" s="1728" t="s">
        <v>191</v>
      </c>
      <c r="D27" s="1728">
        <v>9896.9500000000007</v>
      </c>
      <c r="E27" s="1728">
        <v>30300</v>
      </c>
      <c r="F27" s="1728">
        <v>6083</v>
      </c>
      <c r="G27" s="1728" t="s">
        <v>191</v>
      </c>
      <c r="H27" s="1742">
        <f t="shared" si="1"/>
        <v>46279.95</v>
      </c>
      <c r="J27" s="1744"/>
      <c r="M27" s="1731"/>
    </row>
    <row r="28" spans="1:257" ht="16.5" x14ac:dyDescent="0.25">
      <c r="A28" s="1741" t="s">
        <v>3677</v>
      </c>
      <c r="B28" s="1728" t="s">
        <v>191</v>
      </c>
      <c r="C28" s="1728" t="s">
        <v>191</v>
      </c>
      <c r="D28" s="1728" t="s">
        <v>191</v>
      </c>
      <c r="E28" s="1728">
        <v>22950</v>
      </c>
      <c r="F28" s="1728">
        <v>9661.5</v>
      </c>
      <c r="G28" s="1728" t="s">
        <v>191</v>
      </c>
      <c r="H28" s="1742">
        <f t="shared" si="1"/>
        <v>32611.5</v>
      </c>
      <c r="J28" s="1744"/>
      <c r="M28" s="1731"/>
    </row>
    <row r="29" spans="1:257" ht="16.5" x14ac:dyDescent="0.25">
      <c r="A29" s="1741" t="s">
        <v>3678</v>
      </c>
      <c r="B29" s="1728" t="s">
        <v>191</v>
      </c>
      <c r="C29" s="1728" t="s">
        <v>191</v>
      </c>
      <c r="D29" s="1728" t="s">
        <v>191</v>
      </c>
      <c r="E29" s="1728">
        <v>8150</v>
      </c>
      <c r="F29" s="1728">
        <v>8292.7999999999993</v>
      </c>
      <c r="G29" s="1728" t="s">
        <v>191</v>
      </c>
      <c r="H29" s="1742">
        <f t="shared" si="1"/>
        <v>16442.8</v>
      </c>
      <c r="J29" s="1744"/>
      <c r="M29" s="1731"/>
    </row>
    <row r="30" spans="1:257" ht="16.5" x14ac:dyDescent="0.25">
      <c r="A30" s="1741" t="s">
        <v>3679</v>
      </c>
      <c r="B30" s="1728" t="s">
        <v>191</v>
      </c>
      <c r="C30" s="1728" t="s">
        <v>191</v>
      </c>
      <c r="D30" s="1728" t="s">
        <v>191</v>
      </c>
      <c r="E30" s="1728" t="s">
        <v>191</v>
      </c>
      <c r="F30" s="1728">
        <v>11623.6</v>
      </c>
      <c r="G30" s="1728" t="s">
        <v>191</v>
      </c>
      <c r="H30" s="1742">
        <f t="shared" si="1"/>
        <v>11623.6</v>
      </c>
      <c r="J30" s="1744"/>
      <c r="M30" s="1731"/>
    </row>
    <row r="31" spans="1:257" ht="16.5" x14ac:dyDescent="0.25">
      <c r="A31" s="1741" t="s">
        <v>3680</v>
      </c>
      <c r="B31" s="1728" t="s">
        <v>191</v>
      </c>
      <c r="C31" s="1728" t="s">
        <v>191</v>
      </c>
      <c r="D31" s="1728" t="s">
        <v>191</v>
      </c>
      <c r="E31" s="1728" t="s">
        <v>191</v>
      </c>
      <c r="F31" s="1728">
        <v>9096.1</v>
      </c>
      <c r="G31" s="1728" t="s">
        <v>191</v>
      </c>
      <c r="H31" s="1742">
        <f t="shared" si="1"/>
        <v>9096.1</v>
      </c>
      <c r="J31" s="1744"/>
    </row>
    <row r="32" spans="1:257" ht="16.5" x14ac:dyDescent="0.25">
      <c r="A32" s="1741" t="s">
        <v>3681</v>
      </c>
      <c r="B32" s="1728" t="s">
        <v>191</v>
      </c>
      <c r="C32" s="1728" t="s">
        <v>191</v>
      </c>
      <c r="D32" s="1728" t="s">
        <v>191</v>
      </c>
      <c r="E32" s="1728" t="s">
        <v>191</v>
      </c>
      <c r="F32" s="1728">
        <v>11582.3</v>
      </c>
      <c r="G32" s="1728" t="s">
        <v>191</v>
      </c>
      <c r="H32" s="1742">
        <f t="shared" si="1"/>
        <v>11582.3</v>
      </c>
      <c r="J32" s="1744"/>
    </row>
    <row r="33" spans="1:257" ht="16.5" x14ac:dyDescent="0.25">
      <c r="A33" s="1741" t="s">
        <v>3682</v>
      </c>
      <c r="B33" s="1728" t="s">
        <v>191</v>
      </c>
      <c r="C33" s="1728" t="s">
        <v>191</v>
      </c>
      <c r="D33" s="1728" t="s">
        <v>191</v>
      </c>
      <c r="E33" s="1728" t="s">
        <v>191</v>
      </c>
      <c r="F33" s="1728">
        <v>12500</v>
      </c>
      <c r="G33" s="1728" t="s">
        <v>191</v>
      </c>
      <c r="H33" s="1742">
        <f t="shared" si="1"/>
        <v>12500</v>
      </c>
      <c r="J33" s="1744"/>
    </row>
    <row r="34" spans="1:257" ht="16.5" x14ac:dyDescent="0.25">
      <c r="A34" s="1741" t="s">
        <v>3683</v>
      </c>
      <c r="B34" s="1728" t="s">
        <v>191</v>
      </c>
      <c r="C34" s="1728" t="s">
        <v>191</v>
      </c>
      <c r="D34" s="1728" t="s">
        <v>191</v>
      </c>
      <c r="E34" s="1728" t="s">
        <v>191</v>
      </c>
      <c r="F34" s="1728">
        <v>4100</v>
      </c>
      <c r="G34" s="1728" t="s">
        <v>191</v>
      </c>
      <c r="H34" s="1742">
        <f t="shared" si="1"/>
        <v>4100</v>
      </c>
      <c r="J34" s="1744"/>
    </row>
    <row r="35" spans="1:257" ht="16.5" x14ac:dyDescent="0.25">
      <c r="A35" s="1741" t="s">
        <v>3684</v>
      </c>
      <c r="B35" s="1728" t="s">
        <v>191</v>
      </c>
      <c r="C35" s="1728" t="s">
        <v>191</v>
      </c>
      <c r="D35" s="1728" t="s">
        <v>191</v>
      </c>
      <c r="E35" s="1728" t="s">
        <v>191</v>
      </c>
      <c r="F35" s="1728">
        <v>2700</v>
      </c>
      <c r="G35" s="1728" t="s">
        <v>191</v>
      </c>
      <c r="H35" s="1742">
        <f t="shared" si="1"/>
        <v>2700</v>
      </c>
      <c r="J35" s="1744"/>
    </row>
    <row r="36" spans="1:257" ht="16.5" x14ac:dyDescent="0.25">
      <c r="A36" s="1741" t="s">
        <v>3685</v>
      </c>
      <c r="B36" s="1728" t="s">
        <v>191</v>
      </c>
      <c r="C36" s="1728" t="s">
        <v>191</v>
      </c>
      <c r="D36" s="1728" t="s">
        <v>191</v>
      </c>
      <c r="E36" s="1728" t="s">
        <v>191</v>
      </c>
      <c r="F36" s="1728">
        <v>2400</v>
      </c>
      <c r="G36" s="1728" t="s">
        <v>191</v>
      </c>
      <c r="H36" s="1742">
        <f t="shared" si="1"/>
        <v>2400</v>
      </c>
      <c r="J36" s="1744"/>
    </row>
    <row r="37" spans="1:257" ht="16.5" x14ac:dyDescent="0.25">
      <c r="A37" s="1741" t="s">
        <v>3686</v>
      </c>
      <c r="B37" s="1728" t="s">
        <v>191</v>
      </c>
      <c r="C37" s="1728" t="s">
        <v>191</v>
      </c>
      <c r="D37" s="1728" t="s">
        <v>191</v>
      </c>
      <c r="E37" s="1728" t="s">
        <v>191</v>
      </c>
      <c r="F37" s="1728">
        <v>3000</v>
      </c>
      <c r="G37" s="1728" t="s">
        <v>191</v>
      </c>
      <c r="H37" s="1742">
        <f t="shared" si="1"/>
        <v>3000</v>
      </c>
      <c r="J37" s="1744"/>
    </row>
    <row r="38" spans="1:257" ht="16.5" x14ac:dyDescent="0.25">
      <c r="A38" s="1741" t="s">
        <v>3687</v>
      </c>
      <c r="B38" s="1728" t="s">
        <v>191</v>
      </c>
      <c r="C38" s="1728" t="s">
        <v>191</v>
      </c>
      <c r="D38" s="1728" t="s">
        <v>191</v>
      </c>
      <c r="E38" s="1728" t="s">
        <v>191</v>
      </c>
      <c r="F38" s="1728">
        <v>9150</v>
      </c>
      <c r="G38" s="1728" t="s">
        <v>191</v>
      </c>
      <c r="H38" s="1742">
        <f t="shared" si="1"/>
        <v>9150</v>
      </c>
      <c r="J38" s="1744"/>
    </row>
    <row r="39" spans="1:257" ht="16.5" x14ac:dyDescent="0.25">
      <c r="A39" s="1741" t="s">
        <v>3688</v>
      </c>
      <c r="B39" s="1728" t="s">
        <v>191</v>
      </c>
      <c r="C39" s="1728" t="s">
        <v>191</v>
      </c>
      <c r="D39" s="1728" t="s">
        <v>191</v>
      </c>
      <c r="E39" s="1728" t="s">
        <v>191</v>
      </c>
      <c r="F39" s="1728">
        <v>5400</v>
      </c>
      <c r="G39" s="1728" t="s">
        <v>191</v>
      </c>
      <c r="H39" s="1742">
        <f t="shared" si="1"/>
        <v>5400</v>
      </c>
      <c r="J39" s="1744"/>
    </row>
    <row r="40" spans="1:257" ht="16.5" x14ac:dyDescent="0.25">
      <c r="A40" s="1741" t="s">
        <v>3689</v>
      </c>
      <c r="B40" s="1728" t="s">
        <v>191</v>
      </c>
      <c r="C40" s="1728" t="s">
        <v>191</v>
      </c>
      <c r="D40" s="1728" t="s">
        <v>191</v>
      </c>
      <c r="E40" s="1728" t="s">
        <v>191</v>
      </c>
      <c r="F40" s="1728">
        <v>3000</v>
      </c>
      <c r="G40" s="1728" t="s">
        <v>191</v>
      </c>
      <c r="H40" s="1742">
        <f t="shared" si="1"/>
        <v>3000</v>
      </c>
      <c r="J40" s="1744"/>
    </row>
    <row r="41" spans="1:257" ht="16.5" x14ac:dyDescent="0.25">
      <c r="A41" s="1741" t="s">
        <v>3690</v>
      </c>
      <c r="B41" s="1728" t="s">
        <v>191</v>
      </c>
      <c r="C41" s="1728" t="s">
        <v>191</v>
      </c>
      <c r="D41" s="1728" t="s">
        <v>191</v>
      </c>
      <c r="E41" s="1728" t="s">
        <v>191</v>
      </c>
      <c r="F41" s="1728">
        <v>4200</v>
      </c>
      <c r="G41" s="1728" t="s">
        <v>191</v>
      </c>
      <c r="H41" s="1742">
        <f t="shared" si="1"/>
        <v>4200</v>
      </c>
      <c r="J41" s="1744"/>
    </row>
    <row r="42" spans="1:257" ht="16.5" x14ac:dyDescent="0.25">
      <c r="A42" s="1741" t="s">
        <v>3691</v>
      </c>
      <c r="B42" s="1728" t="s">
        <v>191</v>
      </c>
      <c r="C42" s="1728" t="s">
        <v>191</v>
      </c>
      <c r="D42" s="1728" t="s">
        <v>191</v>
      </c>
      <c r="E42" s="1728" t="s">
        <v>191</v>
      </c>
      <c r="F42" s="1728">
        <v>3800</v>
      </c>
      <c r="G42" s="1745" t="s">
        <v>191</v>
      </c>
      <c r="H42" s="1742">
        <f t="shared" si="1"/>
        <v>3800</v>
      </c>
      <c r="J42" s="1744"/>
    </row>
    <row r="43" spans="1:257" ht="16.5" x14ac:dyDescent="0.25">
      <c r="A43" s="1741" t="s">
        <v>3692</v>
      </c>
      <c r="B43" s="1728" t="s">
        <v>191</v>
      </c>
      <c r="C43" s="1728" t="s">
        <v>191</v>
      </c>
      <c r="D43" s="1728" t="s">
        <v>191</v>
      </c>
      <c r="E43" s="1728" t="s">
        <v>191</v>
      </c>
      <c r="F43" s="1728">
        <v>4800</v>
      </c>
      <c r="G43" s="1745" t="s">
        <v>191</v>
      </c>
      <c r="H43" s="1742">
        <f t="shared" si="1"/>
        <v>4800</v>
      </c>
      <c r="J43" s="1744"/>
    </row>
    <row r="44" spans="1:257" ht="16.5" x14ac:dyDescent="0.25">
      <c r="A44" s="1741" t="s">
        <v>3693</v>
      </c>
      <c r="B44" s="1728" t="s">
        <v>191</v>
      </c>
      <c r="C44" s="1728" t="s">
        <v>191</v>
      </c>
      <c r="D44" s="1728" t="s">
        <v>191</v>
      </c>
      <c r="E44" s="1728" t="s">
        <v>191</v>
      </c>
      <c r="F44" s="1728">
        <v>2500</v>
      </c>
      <c r="G44" s="1728" t="s">
        <v>191</v>
      </c>
      <c r="H44" s="1742">
        <f t="shared" si="1"/>
        <v>2500</v>
      </c>
      <c r="J44" s="1744"/>
    </row>
    <row r="45" spans="1:257" ht="17.25" thickBot="1" x14ac:dyDescent="0.3">
      <c r="A45" s="1741" t="s">
        <v>3670</v>
      </c>
      <c r="B45" s="1728" t="s">
        <v>191</v>
      </c>
      <c r="C45" s="1728" t="s">
        <v>191</v>
      </c>
      <c r="D45" s="1728" t="s">
        <v>191</v>
      </c>
      <c r="E45" s="1728" t="s">
        <v>191</v>
      </c>
      <c r="F45" s="1728" t="s">
        <v>191</v>
      </c>
      <c r="G45" s="1746">
        <v>6440.3249999999998</v>
      </c>
      <c r="H45" s="1742">
        <f t="shared" si="1"/>
        <v>6440.3249999999998</v>
      </c>
      <c r="J45" s="1744"/>
      <c r="K45" s="1744"/>
    </row>
    <row r="46" spans="1:257" ht="17.25" thickBot="1" x14ac:dyDescent="0.3">
      <c r="A46" s="1747" t="s">
        <v>522</v>
      </c>
      <c r="B46" s="1748">
        <f>SUM(B24:B39)</f>
        <v>22119.8</v>
      </c>
      <c r="C46" s="1748">
        <f>SUM(C24:C39)</f>
        <v>10311</v>
      </c>
      <c r="D46" s="1749">
        <f>SUM(D24:D39)</f>
        <v>56935.399999999994</v>
      </c>
      <c r="E46" s="1749">
        <f>SUM(E24:E39)</f>
        <v>95750</v>
      </c>
      <c r="F46" s="1749">
        <f>SUM(F24:F45)+1</f>
        <v>124645.3</v>
      </c>
      <c r="G46" s="1750">
        <f>SUM(G24:G45)</f>
        <v>6440.3249999999998</v>
      </c>
      <c r="H46" s="1751">
        <f>SUM(H24:H45)</f>
        <v>316200.82500000001</v>
      </c>
      <c r="I46" s="731"/>
      <c r="J46" s="1752"/>
      <c r="K46" s="1752"/>
      <c r="L46" s="731"/>
      <c r="M46" s="731"/>
      <c r="N46" s="731"/>
      <c r="O46" s="731"/>
      <c r="P46" s="731"/>
      <c r="Q46" s="731"/>
      <c r="R46" s="731"/>
      <c r="S46" s="731"/>
      <c r="T46" s="731"/>
      <c r="U46" s="731"/>
      <c r="V46" s="731"/>
      <c r="W46" s="731"/>
      <c r="X46" s="731"/>
      <c r="Y46" s="731"/>
      <c r="Z46" s="731"/>
      <c r="AA46" s="731"/>
      <c r="AB46" s="731"/>
      <c r="AC46" s="731"/>
      <c r="AD46" s="731"/>
      <c r="AE46" s="731"/>
      <c r="AF46" s="731"/>
      <c r="AG46" s="731"/>
      <c r="AH46" s="731"/>
      <c r="AI46" s="731"/>
      <c r="AJ46" s="731"/>
      <c r="AK46" s="731"/>
      <c r="AL46" s="731"/>
      <c r="AM46" s="731"/>
      <c r="AN46" s="731"/>
      <c r="AO46" s="731"/>
      <c r="AP46" s="731"/>
      <c r="AQ46" s="731"/>
      <c r="AR46" s="731"/>
      <c r="AS46" s="731"/>
      <c r="AT46" s="731"/>
      <c r="AU46" s="731"/>
      <c r="AV46" s="731"/>
      <c r="AW46" s="731"/>
      <c r="AX46" s="731"/>
      <c r="AY46" s="731"/>
      <c r="AZ46" s="731"/>
      <c r="BA46" s="731"/>
      <c r="BB46" s="731"/>
      <c r="BC46" s="731"/>
      <c r="BD46" s="731"/>
      <c r="BE46" s="731"/>
      <c r="BF46" s="731"/>
      <c r="BG46" s="731"/>
      <c r="BH46" s="731"/>
      <c r="BI46" s="731"/>
      <c r="BJ46" s="731"/>
      <c r="BK46" s="731"/>
      <c r="BL46" s="731"/>
      <c r="BM46" s="731"/>
      <c r="BN46" s="731"/>
      <c r="BO46" s="731"/>
      <c r="BP46" s="731"/>
      <c r="BQ46" s="731"/>
      <c r="BR46" s="731"/>
      <c r="BS46" s="731"/>
      <c r="BT46" s="731"/>
      <c r="BU46" s="731"/>
      <c r="BV46" s="731"/>
      <c r="BW46" s="731"/>
      <c r="BX46" s="731"/>
      <c r="BY46" s="731"/>
      <c r="BZ46" s="731"/>
      <c r="CA46" s="731"/>
      <c r="CB46" s="731"/>
      <c r="CC46" s="731"/>
      <c r="CD46" s="731"/>
      <c r="CE46" s="731"/>
      <c r="CF46" s="731"/>
      <c r="CG46" s="731"/>
      <c r="CH46" s="731"/>
      <c r="CI46" s="731"/>
      <c r="CJ46" s="731"/>
      <c r="CK46" s="731"/>
      <c r="CL46" s="731"/>
      <c r="CM46" s="731"/>
      <c r="CN46" s="731"/>
      <c r="CO46" s="731"/>
      <c r="CP46" s="731"/>
      <c r="CQ46" s="731"/>
      <c r="CR46" s="731"/>
      <c r="CS46" s="731"/>
      <c r="CT46" s="731"/>
      <c r="CU46" s="731"/>
      <c r="CV46" s="731"/>
      <c r="CW46" s="731"/>
      <c r="CX46" s="731"/>
      <c r="CY46" s="731"/>
      <c r="CZ46" s="731"/>
      <c r="DA46" s="731"/>
      <c r="DB46" s="731"/>
      <c r="DC46" s="731"/>
      <c r="DD46" s="731"/>
      <c r="DE46" s="731"/>
      <c r="DF46" s="731"/>
      <c r="DG46" s="731"/>
      <c r="DH46" s="731"/>
      <c r="DI46" s="731"/>
      <c r="DJ46" s="731"/>
      <c r="DK46" s="731"/>
      <c r="DL46" s="731"/>
      <c r="DM46" s="731"/>
      <c r="DN46" s="731"/>
      <c r="DO46" s="731"/>
      <c r="DP46" s="731"/>
      <c r="DQ46" s="731"/>
      <c r="DR46" s="731"/>
      <c r="DS46" s="731"/>
      <c r="DT46" s="731"/>
      <c r="DU46" s="731"/>
      <c r="DV46" s="731"/>
      <c r="DW46" s="731"/>
      <c r="DX46" s="731"/>
      <c r="DY46" s="731"/>
      <c r="DZ46" s="731"/>
      <c r="EA46" s="731"/>
      <c r="EB46" s="731"/>
      <c r="EC46" s="731"/>
      <c r="ED46" s="731"/>
      <c r="EE46" s="731"/>
      <c r="EF46" s="731"/>
      <c r="EG46" s="731"/>
      <c r="EH46" s="731"/>
      <c r="EI46" s="731"/>
      <c r="EJ46" s="731"/>
      <c r="EK46" s="731"/>
      <c r="EL46" s="731"/>
      <c r="EM46" s="731"/>
      <c r="EN46" s="731"/>
      <c r="EO46" s="731"/>
      <c r="EP46" s="731"/>
      <c r="EQ46" s="731"/>
      <c r="ER46" s="731"/>
      <c r="ES46" s="731"/>
      <c r="ET46" s="731"/>
      <c r="EU46" s="731"/>
      <c r="EV46" s="731"/>
      <c r="EW46" s="731"/>
      <c r="EX46" s="731"/>
      <c r="EY46" s="731"/>
      <c r="EZ46" s="731"/>
      <c r="FA46" s="731"/>
      <c r="FB46" s="731"/>
      <c r="FC46" s="731"/>
      <c r="FD46" s="731"/>
      <c r="FE46" s="731"/>
      <c r="FF46" s="731"/>
      <c r="FG46" s="731"/>
      <c r="FH46" s="731"/>
      <c r="FI46" s="731"/>
      <c r="FJ46" s="731"/>
      <c r="FK46" s="731"/>
      <c r="FL46" s="731"/>
      <c r="FM46" s="731"/>
      <c r="FN46" s="731"/>
      <c r="FO46" s="731"/>
      <c r="FP46" s="731"/>
      <c r="FQ46" s="731"/>
      <c r="FR46" s="731"/>
      <c r="FS46" s="731"/>
      <c r="FT46" s="731"/>
      <c r="FU46" s="731"/>
      <c r="FV46" s="731"/>
      <c r="FW46" s="731"/>
      <c r="FX46" s="731"/>
      <c r="FY46" s="731"/>
      <c r="FZ46" s="731"/>
      <c r="GA46" s="731"/>
      <c r="GB46" s="731"/>
      <c r="GC46" s="731"/>
      <c r="GD46" s="731"/>
      <c r="GE46" s="731"/>
      <c r="GF46" s="731"/>
      <c r="GG46" s="731"/>
      <c r="GH46" s="731"/>
      <c r="GI46" s="731"/>
      <c r="GJ46" s="731"/>
      <c r="GK46" s="731"/>
      <c r="GL46" s="731"/>
      <c r="GM46" s="731"/>
      <c r="GN46" s="731"/>
      <c r="GO46" s="731"/>
      <c r="GP46" s="731"/>
      <c r="GQ46" s="731"/>
      <c r="GR46" s="731"/>
      <c r="GS46" s="731"/>
      <c r="GT46" s="731"/>
      <c r="GU46" s="731"/>
      <c r="GV46" s="731"/>
      <c r="GW46" s="731"/>
      <c r="GX46" s="731"/>
      <c r="GY46" s="731"/>
      <c r="GZ46" s="731"/>
      <c r="HA46" s="731"/>
      <c r="HB46" s="731"/>
      <c r="HC46" s="731"/>
      <c r="HD46" s="731"/>
      <c r="HE46" s="731"/>
      <c r="HF46" s="731"/>
      <c r="HG46" s="731"/>
      <c r="HH46" s="731"/>
      <c r="HI46" s="731"/>
      <c r="HJ46" s="731"/>
      <c r="HK46" s="731"/>
      <c r="HL46" s="731"/>
      <c r="HM46" s="731"/>
      <c r="HN46" s="731"/>
      <c r="HO46" s="731"/>
      <c r="HP46" s="731"/>
      <c r="HQ46" s="731"/>
      <c r="HR46" s="731"/>
      <c r="HS46" s="731"/>
      <c r="HT46" s="731"/>
      <c r="HU46" s="731"/>
      <c r="HV46" s="731"/>
      <c r="HW46" s="731"/>
      <c r="HX46" s="731"/>
      <c r="HY46" s="731"/>
      <c r="HZ46" s="731"/>
      <c r="IA46" s="731"/>
      <c r="IB46" s="731"/>
      <c r="IC46" s="731"/>
      <c r="ID46" s="731"/>
      <c r="IE46" s="731"/>
      <c r="IF46" s="731"/>
      <c r="IG46" s="731"/>
      <c r="IH46" s="731"/>
      <c r="II46" s="731"/>
      <c r="IJ46" s="731"/>
      <c r="IK46" s="731"/>
      <c r="IL46" s="731"/>
      <c r="IM46" s="731"/>
      <c r="IN46" s="731"/>
      <c r="IO46" s="731"/>
      <c r="IP46" s="731"/>
      <c r="IQ46" s="731"/>
      <c r="IR46" s="731"/>
      <c r="IS46" s="731"/>
      <c r="IT46" s="731"/>
      <c r="IU46" s="731"/>
      <c r="IV46" s="731"/>
      <c r="IW46" s="731"/>
    </row>
    <row r="47" spans="1:257" s="410" customFormat="1" ht="15" thickTop="1" x14ac:dyDescent="0.25">
      <c r="A47" s="410" t="s">
        <v>3694</v>
      </c>
      <c r="B47" s="410" t="s">
        <v>3695</v>
      </c>
      <c r="H47" s="1737"/>
    </row>
    <row r="48" spans="1:257" s="410" customFormat="1" x14ac:dyDescent="0.25">
      <c r="A48" s="410" t="s">
        <v>386</v>
      </c>
    </row>
    <row r="49" spans="1:7" s="410" customFormat="1" x14ac:dyDescent="0.25">
      <c r="A49" s="410" t="s">
        <v>287</v>
      </c>
    </row>
    <row r="51" spans="1:7" x14ac:dyDescent="0.25">
      <c r="B51" s="1744"/>
      <c r="C51" s="1744"/>
      <c r="D51" s="1744"/>
      <c r="E51" s="1744"/>
      <c r="F51" s="1744"/>
      <c r="G51" s="1744"/>
    </row>
    <row r="54" spans="1:7" x14ac:dyDescent="0.25">
      <c r="E54" s="1731"/>
    </row>
    <row r="56" spans="1:7" x14ac:dyDescent="0.25">
      <c r="E56" s="1731"/>
    </row>
    <row r="57" spans="1:7" x14ac:dyDescent="0.25">
      <c r="E57" s="1753"/>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M27"/>
  <sheetViews>
    <sheetView zoomScaleNormal="100" zoomScaleSheetLayoutView="118" workbookViewId="0">
      <pane xSplit="1" ySplit="3" topLeftCell="B4" activePane="bottomRight" state="frozen"/>
      <selection activeCell="D33" sqref="D33"/>
      <selection pane="topRight" activeCell="D33" sqref="D33"/>
      <selection pane="bottomLeft" activeCell="D33" sqref="D33"/>
      <selection pane="bottomRight"/>
    </sheetView>
  </sheetViews>
  <sheetFormatPr defaultColWidth="9.140625" defaultRowHeight="20.100000000000001" customHeight="1" x14ac:dyDescent="0.25"/>
  <cols>
    <col min="1" max="1" width="38" style="1758" customWidth="1"/>
    <col min="2" max="2" width="23.140625" style="1758" customWidth="1"/>
    <col min="3" max="3" width="21.5703125" style="1758" customWidth="1"/>
    <col min="4" max="4" width="9.140625" style="1758"/>
    <col min="5" max="5" width="2.85546875" style="1758" customWidth="1"/>
    <col min="6" max="9" width="9.140625" style="1758" customWidth="1"/>
    <col min="10" max="10" width="11.140625" style="1758" bestFit="1" customWidth="1"/>
    <col min="11" max="16384" width="9.140625" style="1758"/>
  </cols>
  <sheetData>
    <row r="1" spans="1:13" s="1755" customFormat="1" ht="20.100000000000001" customHeight="1" thickBot="1" x14ac:dyDescent="0.3">
      <c r="A1" s="1754" t="s">
        <v>3696</v>
      </c>
    </row>
    <row r="2" spans="1:13" ht="20.100000000000001" customHeight="1" thickTop="1" x14ac:dyDescent="0.25">
      <c r="A2" s="3571"/>
      <c r="B2" s="1756" t="s">
        <v>3697</v>
      </c>
      <c r="C2" s="1757" t="s">
        <v>3698</v>
      </c>
    </row>
    <row r="3" spans="1:13" ht="20.100000000000001" customHeight="1" thickBot="1" x14ac:dyDescent="0.3">
      <c r="A3" s="3572"/>
      <c r="B3" s="1759" t="s">
        <v>3699</v>
      </c>
      <c r="C3" s="1760" t="s">
        <v>8</v>
      </c>
    </row>
    <row r="4" spans="1:13" ht="20.100000000000001" customHeight="1" thickTop="1" x14ac:dyDescent="0.25">
      <c r="A4" s="1761" t="s">
        <v>2603</v>
      </c>
      <c r="B4" s="1762">
        <f>SUM(B6:B7)</f>
        <v>114</v>
      </c>
      <c r="C4" s="1763">
        <f>SUM(C6:C7)</f>
        <v>3496.1499999999996</v>
      </c>
    </row>
    <row r="5" spans="1:13" s="1767" customFormat="1" ht="20.100000000000001" customHeight="1" x14ac:dyDescent="0.25">
      <c r="A5" s="1764" t="s">
        <v>3700</v>
      </c>
      <c r="B5" s="1765"/>
      <c r="C5" s="1766"/>
      <c r="L5" s="1758"/>
      <c r="M5" s="1758"/>
    </row>
    <row r="6" spans="1:13" ht="20.100000000000001" customHeight="1" x14ac:dyDescent="0.25">
      <c r="A6" s="1768" t="s">
        <v>3701</v>
      </c>
      <c r="B6" s="1769">
        <v>12</v>
      </c>
      <c r="C6" s="1770">
        <v>1207.95</v>
      </c>
    </row>
    <row r="7" spans="1:13" ht="20.100000000000001" customHeight="1" x14ac:dyDescent="0.25">
      <c r="A7" s="1768" t="s">
        <v>3702</v>
      </c>
      <c r="B7" s="1769">
        <v>102</v>
      </c>
      <c r="C7" s="1770">
        <v>2288.1999999999998</v>
      </c>
    </row>
    <row r="8" spans="1:13" ht="20.100000000000001" customHeight="1" x14ac:dyDescent="0.25">
      <c r="A8" s="1771" t="s">
        <v>3703</v>
      </c>
      <c r="B8" s="1772">
        <f>SUM(B10:B12)</f>
        <v>141</v>
      </c>
      <c r="C8" s="1763">
        <f>SUM(C10:C12)</f>
        <v>13378.65</v>
      </c>
    </row>
    <row r="9" spans="1:13" s="1767" customFormat="1" ht="20.100000000000001" customHeight="1" x14ac:dyDescent="0.25">
      <c r="A9" s="1764" t="s">
        <v>3700</v>
      </c>
      <c r="B9" s="1773"/>
      <c r="C9" s="1766"/>
      <c r="L9" s="1758"/>
      <c r="M9" s="1758"/>
    </row>
    <row r="10" spans="1:13" ht="20.100000000000001" customHeight="1" x14ac:dyDescent="0.25">
      <c r="A10" s="1768" t="s">
        <v>3704</v>
      </c>
      <c r="B10" s="1774">
        <v>83</v>
      </c>
      <c r="C10" s="1770">
        <v>9580.75</v>
      </c>
    </row>
    <row r="11" spans="1:13" ht="20.100000000000001" customHeight="1" x14ac:dyDescent="0.25">
      <c r="A11" s="1768" t="s">
        <v>3705</v>
      </c>
      <c r="B11" s="1774">
        <v>34</v>
      </c>
      <c r="C11" s="1770">
        <v>2715.25</v>
      </c>
    </row>
    <row r="12" spans="1:13" ht="20.100000000000001" customHeight="1" x14ac:dyDescent="0.25">
      <c r="A12" s="1768" t="s">
        <v>3706</v>
      </c>
      <c r="B12" s="1774">
        <v>24</v>
      </c>
      <c r="C12" s="1770">
        <v>1082.6500000000001</v>
      </c>
      <c r="J12" s="1775"/>
    </row>
    <row r="13" spans="1:13" ht="20.100000000000001" customHeight="1" x14ac:dyDescent="0.25">
      <c r="A13" s="1771" t="s">
        <v>3707</v>
      </c>
      <c r="B13" s="1772">
        <v>22</v>
      </c>
      <c r="C13" s="1763">
        <v>641.29999999999995</v>
      </c>
      <c r="G13" s="1775"/>
    </row>
    <row r="14" spans="1:13" ht="20.100000000000001" customHeight="1" thickBot="1" x14ac:dyDescent="0.3">
      <c r="A14" s="1771" t="s">
        <v>3708</v>
      </c>
      <c r="B14" s="1776">
        <v>371</v>
      </c>
      <c r="C14" s="1763">
        <v>649.35</v>
      </c>
    </row>
    <row r="15" spans="1:13" ht="20.100000000000001" customHeight="1" thickTop="1" thickBot="1" x14ac:dyDescent="0.3">
      <c r="A15" s="1777" t="s">
        <v>3309</v>
      </c>
      <c r="B15" s="1778">
        <f>B4+B8+B13+B14</f>
        <v>648</v>
      </c>
      <c r="C15" s="1779">
        <f>C4+C8+C13+C14</f>
        <v>18165.449999999997</v>
      </c>
    </row>
    <row r="16" spans="1:13" ht="20.100000000000001" customHeight="1" thickTop="1" x14ac:dyDescent="0.25">
      <c r="A16" s="1780"/>
    </row>
    <row r="17" spans="1:8" ht="20.100000000000001" customHeight="1" thickBot="1" x14ac:dyDescent="0.3">
      <c r="A17" s="1520" t="s">
        <v>3709</v>
      </c>
      <c r="B17" s="1521"/>
      <c r="C17" s="1521"/>
    </row>
    <row r="18" spans="1:8" ht="20.100000000000001" customHeight="1" thickTop="1" x14ac:dyDescent="0.25">
      <c r="A18" s="1781"/>
      <c r="B18" s="1756" t="s">
        <v>3697</v>
      </c>
      <c r="C18" s="1756" t="s">
        <v>3710</v>
      </c>
    </row>
    <row r="19" spans="1:8" ht="20.100000000000001" customHeight="1" thickBot="1" x14ac:dyDescent="0.3">
      <c r="A19" s="1782"/>
      <c r="B19" s="1759" t="s">
        <v>3699</v>
      </c>
      <c r="C19" s="1760" t="s">
        <v>8</v>
      </c>
    </row>
    <row r="20" spans="1:8" ht="20.100000000000001" customHeight="1" thickTop="1" x14ac:dyDescent="0.25">
      <c r="A20" s="1783">
        <v>44531</v>
      </c>
      <c r="B20" s="1769"/>
      <c r="C20" s="1784"/>
    </row>
    <row r="21" spans="1:8" ht="20.100000000000001" customHeight="1" x14ac:dyDescent="0.25">
      <c r="A21" s="1785" t="s">
        <v>3711</v>
      </c>
      <c r="B21" s="1769">
        <v>41</v>
      </c>
      <c r="C21" s="1770">
        <v>648.45000000000005</v>
      </c>
    </row>
    <row r="22" spans="1:8" ht="20.100000000000001" customHeight="1" x14ac:dyDescent="0.25">
      <c r="A22" s="1785" t="s">
        <v>3712</v>
      </c>
      <c r="B22" s="1769">
        <v>202</v>
      </c>
      <c r="C22" s="1770">
        <v>1261.3</v>
      </c>
      <c r="D22" s="3297"/>
      <c r="E22" s="3297"/>
      <c r="F22" s="3297"/>
      <c r="G22" s="3297"/>
      <c r="H22" s="3297"/>
    </row>
    <row r="23" spans="1:8" ht="20.100000000000001" customHeight="1" x14ac:dyDescent="0.25">
      <c r="A23" s="1785" t="s">
        <v>3713</v>
      </c>
      <c r="B23" s="1769">
        <v>278</v>
      </c>
      <c r="C23" s="1770">
        <v>9212.35</v>
      </c>
    </row>
    <row r="24" spans="1:8" ht="20.100000000000001" customHeight="1" x14ac:dyDescent="0.25">
      <c r="A24" s="1785" t="s">
        <v>3714</v>
      </c>
      <c r="B24" s="1769">
        <v>54</v>
      </c>
      <c r="C24" s="1770">
        <v>3646.3</v>
      </c>
    </row>
    <row r="25" spans="1:8" ht="20.100000000000001" customHeight="1" thickBot="1" x14ac:dyDescent="0.3">
      <c r="A25" s="1785" t="s">
        <v>3715</v>
      </c>
      <c r="B25" s="1769">
        <v>73</v>
      </c>
      <c r="C25" s="1770">
        <v>3397.05</v>
      </c>
    </row>
    <row r="26" spans="1:8" s="1788" customFormat="1" ht="20.100000000000001" customHeight="1" thickTop="1" thickBot="1" x14ac:dyDescent="0.3">
      <c r="A26" s="1777" t="s">
        <v>3309</v>
      </c>
      <c r="B26" s="1786">
        <f>SUM(B21:B25)</f>
        <v>648</v>
      </c>
      <c r="C26" s="1787">
        <f>SUM(C21:C25)</f>
        <v>18165.45</v>
      </c>
    </row>
    <row r="27" spans="1:8" ht="20.100000000000001" customHeight="1" thickTop="1" x14ac:dyDescent="0.25">
      <c r="A27" s="1553" t="s">
        <v>3543</v>
      </c>
    </row>
  </sheetData>
  <mergeCells count="1">
    <mergeCell ref="A2:A3"/>
  </mergeCells>
  <pageMargins left="0.75" right="0.75" top="0.75" bottom="0.75" header="0.31496062992126" footer="0"/>
  <pageSetup paperSize="9"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2"/>
  <sheetViews>
    <sheetView showGridLines="0" zoomScaleNormal="100" zoomScaleSheetLayoutView="130" workbookViewId="0">
      <pane xSplit="1" ySplit="4" topLeftCell="C5" activePane="bottomRight" state="frozen"/>
      <selection activeCell="D33" sqref="D33"/>
      <selection pane="topRight" activeCell="D33" sqref="D33"/>
      <selection pane="bottomLeft" activeCell="D33" sqref="D33"/>
      <selection pane="bottomRight"/>
    </sheetView>
  </sheetViews>
  <sheetFormatPr defaultColWidth="9.140625" defaultRowHeight="20.100000000000001" customHeight="1" x14ac:dyDescent="0.25"/>
  <cols>
    <col min="1" max="1" width="28.85546875" style="1637" bestFit="1" customWidth="1"/>
    <col min="2" max="2" width="16.42578125" style="1637" customWidth="1"/>
    <col min="3" max="3" width="14" style="1637" customWidth="1"/>
    <col min="4" max="4" width="23.85546875" style="1637" customWidth="1"/>
    <col min="5" max="5" width="1.28515625" style="1637" customWidth="1"/>
    <col min="6" max="6" width="27.5703125" style="1637" bestFit="1" customWidth="1"/>
    <col min="7" max="7" width="28.85546875" style="1637" bestFit="1" customWidth="1"/>
    <col min="8" max="9" width="24.28515625" style="1637" bestFit="1" customWidth="1"/>
    <col min="10" max="10" width="25.5703125" style="1637" bestFit="1" customWidth="1"/>
    <col min="11" max="11" width="21" style="1637" bestFit="1" customWidth="1"/>
    <col min="12" max="12" width="8.140625" style="1637" bestFit="1" customWidth="1"/>
    <col min="13" max="16384" width="9.140625" style="1637"/>
  </cols>
  <sheetData>
    <row r="1" spans="1:5" ht="20.100000000000001" customHeight="1" x14ac:dyDescent="0.25">
      <c r="A1" s="1520" t="s">
        <v>3716</v>
      </c>
    </row>
    <row r="2" spans="1:5" ht="20.100000000000001" customHeight="1" thickBot="1" x14ac:dyDescent="0.3">
      <c r="A2" s="1521"/>
    </row>
    <row r="3" spans="1:5" ht="20.100000000000001" customHeight="1" thickBot="1" x14ac:dyDescent="0.3">
      <c r="A3" s="1534" t="s">
        <v>3717</v>
      </c>
      <c r="B3" s="1789" t="s">
        <v>3718</v>
      </c>
      <c r="C3" s="1534" t="s">
        <v>3719</v>
      </c>
    </row>
    <row r="4" spans="1:5" ht="20.100000000000001" customHeight="1" thickBot="1" x14ac:dyDescent="0.3">
      <c r="A4" s="1534"/>
      <c r="B4" s="1790" t="s">
        <v>3720</v>
      </c>
      <c r="C4" s="1790" t="s">
        <v>11</v>
      </c>
      <c r="D4" s="1791"/>
    </row>
    <row r="5" spans="1:5" ht="20.100000000000001" customHeight="1" x14ac:dyDescent="0.25">
      <c r="A5" s="1792" t="s">
        <v>3721</v>
      </c>
      <c r="B5" s="1793">
        <v>5338.2</v>
      </c>
      <c r="C5" s="1794" t="s">
        <v>3722</v>
      </c>
      <c r="D5" s="1791"/>
    </row>
    <row r="6" spans="1:5" ht="20.100000000000001" customHeight="1" x14ac:dyDescent="0.25">
      <c r="A6" s="1795" t="s">
        <v>3723</v>
      </c>
      <c r="B6" s="1796">
        <v>2970.6</v>
      </c>
      <c r="C6" s="1797" t="s">
        <v>3724</v>
      </c>
      <c r="D6" s="1791"/>
    </row>
    <row r="7" spans="1:5" ht="20.100000000000001" customHeight="1" x14ac:dyDescent="0.25">
      <c r="A7" s="1795" t="s">
        <v>3725</v>
      </c>
      <c r="B7" s="1796">
        <v>1999.25</v>
      </c>
      <c r="C7" s="1797" t="s">
        <v>3726</v>
      </c>
      <c r="D7" s="1791"/>
    </row>
    <row r="8" spans="1:5" ht="20.100000000000001" customHeight="1" x14ac:dyDescent="0.25">
      <c r="A8" s="1795" t="s">
        <v>3727</v>
      </c>
      <c r="B8" s="1796">
        <v>6127.5</v>
      </c>
      <c r="C8" s="1797" t="s">
        <v>3728</v>
      </c>
      <c r="D8" s="1791"/>
    </row>
    <row r="9" spans="1:5" ht="20.100000000000001" customHeight="1" x14ac:dyDescent="0.25">
      <c r="A9" s="1795" t="s">
        <v>3729</v>
      </c>
      <c r="B9" s="1796">
        <v>295.35000000000002</v>
      </c>
      <c r="C9" s="1797" t="s">
        <v>3730</v>
      </c>
      <c r="D9" s="1791"/>
    </row>
    <row r="10" spans="1:5" ht="20.100000000000001" customHeight="1" x14ac:dyDescent="0.25">
      <c r="A10" s="1795" t="s">
        <v>3731</v>
      </c>
      <c r="B10" s="1796">
        <v>1007.15</v>
      </c>
      <c r="C10" s="1797" t="s">
        <v>3732</v>
      </c>
      <c r="D10" s="1791"/>
    </row>
    <row r="11" spans="1:5" ht="20.100000000000001" customHeight="1" thickBot="1" x14ac:dyDescent="0.3">
      <c r="A11" s="1795" t="s">
        <v>3733</v>
      </c>
      <c r="B11" s="1796">
        <v>427.4</v>
      </c>
      <c r="C11" s="1797" t="s">
        <v>3734</v>
      </c>
      <c r="D11" s="1791"/>
    </row>
    <row r="12" spans="1:5" ht="20.100000000000001" customHeight="1" thickBot="1" x14ac:dyDescent="0.3">
      <c r="A12" s="1798" t="s">
        <v>3309</v>
      </c>
      <c r="B12" s="1799">
        <f>SUM(B5:B11)</f>
        <v>18165.45</v>
      </c>
      <c r="C12" s="1799" t="s">
        <v>3735</v>
      </c>
    </row>
    <row r="13" spans="1:5" s="1800" customFormat="1" ht="20.100000000000001" customHeight="1" x14ac:dyDescent="0.25">
      <c r="A13" s="1553" t="s">
        <v>3543</v>
      </c>
      <c r="B13" s="1553"/>
      <c r="E13" s="1801"/>
    </row>
    <row r="22" spans="4:8" ht="20.100000000000001" customHeight="1" x14ac:dyDescent="0.25">
      <c r="D22" s="3296"/>
      <c r="E22" s="3296"/>
      <c r="F22" s="3296"/>
      <c r="G22" s="3296"/>
      <c r="H22" s="3296"/>
    </row>
  </sheetData>
  <pageMargins left="0.75" right="0.75" top="0.75" bottom="0.75" header="0.31496062992125984" footer="0"/>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35"/>
  <sheetViews>
    <sheetView zoomScale="90" zoomScaleNormal="90" workbookViewId="0"/>
  </sheetViews>
  <sheetFormatPr defaultColWidth="11.42578125" defaultRowHeight="17.25" x14ac:dyDescent="0.25"/>
  <cols>
    <col min="1" max="1" width="17.85546875" style="1810" customWidth="1"/>
    <col min="2" max="2" width="21.85546875" style="1810" customWidth="1"/>
    <col min="3" max="4" width="19.140625" style="1810" customWidth="1"/>
    <col min="5" max="5" width="18.5703125" style="1810" customWidth="1"/>
    <col min="6" max="15" width="11.42578125" style="1807" customWidth="1"/>
    <col min="16" max="251" width="11.42578125" style="1810"/>
    <col min="252" max="252" width="14.85546875" style="1810" customWidth="1"/>
    <col min="253" max="254" width="12.5703125" style="1810" customWidth="1"/>
    <col min="255" max="255" width="12.140625" style="1810" customWidth="1"/>
    <col min="256" max="256" width="14" style="1810" bestFit="1" customWidth="1"/>
    <col min="257" max="257" width="13.5703125" style="1810" bestFit="1" customWidth="1"/>
    <col min="258" max="258" width="10.5703125" style="1810" bestFit="1" customWidth="1"/>
    <col min="259" max="259" width="11.85546875" style="1810" bestFit="1" customWidth="1"/>
    <col min="260" max="260" width="5.7109375" style="1810" customWidth="1"/>
    <col min="261" max="271" width="11.42578125" style="1810" customWidth="1"/>
    <col min="272" max="507" width="11.42578125" style="1810"/>
    <col min="508" max="508" width="14.85546875" style="1810" customWidth="1"/>
    <col min="509" max="510" width="12.5703125" style="1810" customWidth="1"/>
    <col min="511" max="511" width="12.140625" style="1810" customWidth="1"/>
    <col min="512" max="512" width="14" style="1810" bestFit="1" customWidth="1"/>
    <col min="513" max="513" width="13.5703125" style="1810" bestFit="1" customWidth="1"/>
    <col min="514" max="514" width="10.5703125" style="1810" bestFit="1" customWidth="1"/>
    <col min="515" max="515" width="11.85546875" style="1810" bestFit="1" customWidth="1"/>
    <col min="516" max="516" width="5.7109375" style="1810" customWidth="1"/>
    <col min="517" max="527" width="11.42578125" style="1810" customWidth="1"/>
    <col min="528" max="763" width="11.42578125" style="1810"/>
    <col min="764" max="764" width="14.85546875" style="1810" customWidth="1"/>
    <col min="765" max="766" width="12.5703125" style="1810" customWidth="1"/>
    <col min="767" max="767" width="12.140625" style="1810" customWidth="1"/>
    <col min="768" max="768" width="14" style="1810" bestFit="1" customWidth="1"/>
    <col min="769" max="769" width="13.5703125" style="1810" bestFit="1" customWidth="1"/>
    <col min="770" max="770" width="10.5703125" style="1810" bestFit="1" customWidth="1"/>
    <col min="771" max="771" width="11.85546875" style="1810" bestFit="1" customWidth="1"/>
    <col min="772" max="772" width="5.7109375" style="1810" customWidth="1"/>
    <col min="773" max="783" width="11.42578125" style="1810" customWidth="1"/>
    <col min="784" max="1019" width="11.42578125" style="1810"/>
    <col min="1020" max="1020" width="14.85546875" style="1810" customWidth="1"/>
    <col min="1021" max="1022" width="12.5703125" style="1810" customWidth="1"/>
    <col min="1023" max="1023" width="12.140625" style="1810" customWidth="1"/>
    <col min="1024" max="1024" width="14" style="1810" bestFit="1" customWidth="1"/>
    <col min="1025" max="1025" width="13.5703125" style="1810" bestFit="1" customWidth="1"/>
    <col min="1026" max="1026" width="10.5703125" style="1810" bestFit="1" customWidth="1"/>
    <col min="1027" max="1027" width="11.85546875" style="1810" bestFit="1" customWidth="1"/>
    <col min="1028" max="1028" width="5.7109375" style="1810" customWidth="1"/>
    <col min="1029" max="1039" width="11.42578125" style="1810" customWidth="1"/>
    <col min="1040" max="1275" width="11.42578125" style="1810"/>
    <col min="1276" max="1276" width="14.85546875" style="1810" customWidth="1"/>
    <col min="1277" max="1278" width="12.5703125" style="1810" customWidth="1"/>
    <col min="1279" max="1279" width="12.140625" style="1810" customWidth="1"/>
    <col min="1280" max="1280" width="14" style="1810" bestFit="1" customWidth="1"/>
    <col min="1281" max="1281" width="13.5703125" style="1810" bestFit="1" customWidth="1"/>
    <col min="1282" max="1282" width="10.5703125" style="1810" bestFit="1" customWidth="1"/>
    <col min="1283" max="1283" width="11.85546875" style="1810" bestFit="1" customWidth="1"/>
    <col min="1284" max="1284" width="5.7109375" style="1810" customWidth="1"/>
    <col min="1285" max="1295" width="11.42578125" style="1810" customWidth="1"/>
    <col min="1296" max="1531" width="11.42578125" style="1810"/>
    <col min="1532" max="1532" width="14.85546875" style="1810" customWidth="1"/>
    <col min="1533" max="1534" width="12.5703125" style="1810" customWidth="1"/>
    <col min="1535" max="1535" width="12.140625" style="1810" customWidth="1"/>
    <col min="1536" max="1536" width="14" style="1810" bestFit="1" customWidth="1"/>
    <col min="1537" max="1537" width="13.5703125" style="1810" bestFit="1" customWidth="1"/>
    <col min="1538" max="1538" width="10.5703125" style="1810" bestFit="1" customWidth="1"/>
    <col min="1539" max="1539" width="11.85546875" style="1810" bestFit="1" customWidth="1"/>
    <col min="1540" max="1540" width="5.7109375" style="1810" customWidth="1"/>
    <col min="1541" max="1551" width="11.42578125" style="1810" customWidth="1"/>
    <col min="1552" max="1787" width="11.42578125" style="1810"/>
    <col min="1788" max="1788" width="14.85546875" style="1810" customWidth="1"/>
    <col min="1789" max="1790" width="12.5703125" style="1810" customWidth="1"/>
    <col min="1791" max="1791" width="12.140625" style="1810" customWidth="1"/>
    <col min="1792" max="1792" width="14" style="1810" bestFit="1" customWidth="1"/>
    <col min="1793" max="1793" width="13.5703125" style="1810" bestFit="1" customWidth="1"/>
    <col min="1794" max="1794" width="10.5703125" style="1810" bestFit="1" customWidth="1"/>
    <col min="1795" max="1795" width="11.85546875" style="1810" bestFit="1" customWidth="1"/>
    <col min="1796" max="1796" width="5.7109375" style="1810" customWidth="1"/>
    <col min="1797" max="1807" width="11.42578125" style="1810" customWidth="1"/>
    <col min="1808" max="2043" width="11.42578125" style="1810"/>
    <col min="2044" max="2044" width="14.85546875" style="1810" customWidth="1"/>
    <col min="2045" max="2046" width="12.5703125" style="1810" customWidth="1"/>
    <col min="2047" max="2047" width="12.140625" style="1810" customWidth="1"/>
    <col min="2048" max="2048" width="14" style="1810" bestFit="1" customWidth="1"/>
    <col min="2049" max="2049" width="13.5703125" style="1810" bestFit="1" customWidth="1"/>
    <col min="2050" max="2050" width="10.5703125" style="1810" bestFit="1" customWidth="1"/>
    <col min="2051" max="2051" width="11.85546875" style="1810" bestFit="1" customWidth="1"/>
    <col min="2052" max="2052" width="5.7109375" style="1810" customWidth="1"/>
    <col min="2053" max="2063" width="11.42578125" style="1810" customWidth="1"/>
    <col min="2064" max="2299" width="11.42578125" style="1810"/>
    <col min="2300" max="2300" width="14.85546875" style="1810" customWidth="1"/>
    <col min="2301" max="2302" width="12.5703125" style="1810" customWidth="1"/>
    <col min="2303" max="2303" width="12.140625" style="1810" customWidth="1"/>
    <col min="2304" max="2304" width="14" style="1810" bestFit="1" customWidth="1"/>
    <col min="2305" max="2305" width="13.5703125" style="1810" bestFit="1" customWidth="1"/>
    <col min="2306" max="2306" width="10.5703125" style="1810" bestFit="1" customWidth="1"/>
    <col min="2307" max="2307" width="11.85546875" style="1810" bestFit="1" customWidth="1"/>
    <col min="2308" max="2308" width="5.7109375" style="1810" customWidth="1"/>
    <col min="2309" max="2319" width="11.42578125" style="1810" customWidth="1"/>
    <col min="2320" max="2555" width="11.42578125" style="1810"/>
    <col min="2556" max="2556" width="14.85546875" style="1810" customWidth="1"/>
    <col min="2557" max="2558" width="12.5703125" style="1810" customWidth="1"/>
    <col min="2559" max="2559" width="12.140625" style="1810" customWidth="1"/>
    <col min="2560" max="2560" width="14" style="1810" bestFit="1" customWidth="1"/>
    <col min="2561" max="2561" width="13.5703125" style="1810" bestFit="1" customWidth="1"/>
    <col min="2562" max="2562" width="10.5703125" style="1810" bestFit="1" customWidth="1"/>
    <col min="2563" max="2563" width="11.85546875" style="1810" bestFit="1" customWidth="1"/>
    <col min="2564" max="2564" width="5.7109375" style="1810" customWidth="1"/>
    <col min="2565" max="2575" width="11.42578125" style="1810" customWidth="1"/>
    <col min="2576" max="2811" width="11.42578125" style="1810"/>
    <col min="2812" max="2812" width="14.85546875" style="1810" customWidth="1"/>
    <col min="2813" max="2814" width="12.5703125" style="1810" customWidth="1"/>
    <col min="2815" max="2815" width="12.140625" style="1810" customWidth="1"/>
    <col min="2816" max="2816" width="14" style="1810" bestFit="1" customWidth="1"/>
    <col min="2817" max="2817" width="13.5703125" style="1810" bestFit="1" customWidth="1"/>
    <col min="2818" max="2818" width="10.5703125" style="1810" bestFit="1" customWidth="1"/>
    <col min="2819" max="2819" width="11.85546875" style="1810" bestFit="1" customWidth="1"/>
    <col min="2820" max="2820" width="5.7109375" style="1810" customWidth="1"/>
    <col min="2821" max="2831" width="11.42578125" style="1810" customWidth="1"/>
    <col min="2832" max="3067" width="11.42578125" style="1810"/>
    <col min="3068" max="3068" width="14.85546875" style="1810" customWidth="1"/>
    <col min="3069" max="3070" width="12.5703125" style="1810" customWidth="1"/>
    <col min="3071" max="3071" width="12.140625" style="1810" customWidth="1"/>
    <col min="3072" max="3072" width="14" style="1810" bestFit="1" customWidth="1"/>
    <col min="3073" max="3073" width="13.5703125" style="1810" bestFit="1" customWidth="1"/>
    <col min="3074" max="3074" width="10.5703125" style="1810" bestFit="1" customWidth="1"/>
    <col min="3075" max="3075" width="11.85546875" style="1810" bestFit="1" customWidth="1"/>
    <col min="3076" max="3076" width="5.7109375" style="1810" customWidth="1"/>
    <col min="3077" max="3087" width="11.42578125" style="1810" customWidth="1"/>
    <col min="3088" max="3323" width="11.42578125" style="1810"/>
    <col min="3324" max="3324" width="14.85546875" style="1810" customWidth="1"/>
    <col min="3325" max="3326" width="12.5703125" style="1810" customWidth="1"/>
    <col min="3327" max="3327" width="12.140625" style="1810" customWidth="1"/>
    <col min="3328" max="3328" width="14" style="1810" bestFit="1" customWidth="1"/>
    <col min="3329" max="3329" width="13.5703125" style="1810" bestFit="1" customWidth="1"/>
    <col min="3330" max="3330" width="10.5703125" style="1810" bestFit="1" customWidth="1"/>
    <col min="3331" max="3331" width="11.85546875" style="1810" bestFit="1" customWidth="1"/>
    <col min="3332" max="3332" width="5.7109375" style="1810" customWidth="1"/>
    <col min="3333" max="3343" width="11.42578125" style="1810" customWidth="1"/>
    <col min="3344" max="3579" width="11.42578125" style="1810"/>
    <col min="3580" max="3580" width="14.85546875" style="1810" customWidth="1"/>
    <col min="3581" max="3582" width="12.5703125" style="1810" customWidth="1"/>
    <col min="3583" max="3583" width="12.140625" style="1810" customWidth="1"/>
    <col min="3584" max="3584" width="14" style="1810" bestFit="1" customWidth="1"/>
    <col min="3585" max="3585" width="13.5703125" style="1810" bestFit="1" customWidth="1"/>
    <col min="3586" max="3586" width="10.5703125" style="1810" bestFit="1" customWidth="1"/>
    <col min="3587" max="3587" width="11.85546875" style="1810" bestFit="1" customWidth="1"/>
    <col min="3588" max="3588" width="5.7109375" style="1810" customWidth="1"/>
    <col min="3589" max="3599" width="11.42578125" style="1810" customWidth="1"/>
    <col min="3600" max="3835" width="11.42578125" style="1810"/>
    <col min="3836" max="3836" width="14.85546875" style="1810" customWidth="1"/>
    <col min="3837" max="3838" width="12.5703125" style="1810" customWidth="1"/>
    <col min="3839" max="3839" width="12.140625" style="1810" customWidth="1"/>
    <col min="3840" max="3840" width="14" style="1810" bestFit="1" customWidth="1"/>
    <col min="3841" max="3841" width="13.5703125" style="1810" bestFit="1" customWidth="1"/>
    <col min="3842" max="3842" width="10.5703125" style="1810" bestFit="1" customWidth="1"/>
    <col min="3843" max="3843" width="11.85546875" style="1810" bestFit="1" customWidth="1"/>
    <col min="3844" max="3844" width="5.7109375" style="1810" customWidth="1"/>
    <col min="3845" max="3855" width="11.42578125" style="1810" customWidth="1"/>
    <col min="3856" max="4091" width="11.42578125" style="1810"/>
    <col min="4092" max="4092" width="14.85546875" style="1810" customWidth="1"/>
    <col min="4093" max="4094" width="12.5703125" style="1810" customWidth="1"/>
    <col min="4095" max="4095" width="12.140625" style="1810" customWidth="1"/>
    <col min="4096" max="4096" width="14" style="1810" bestFit="1" customWidth="1"/>
    <col min="4097" max="4097" width="13.5703125" style="1810" bestFit="1" customWidth="1"/>
    <col min="4098" max="4098" width="10.5703125" style="1810" bestFit="1" customWidth="1"/>
    <col min="4099" max="4099" width="11.85546875" style="1810" bestFit="1" customWidth="1"/>
    <col min="4100" max="4100" width="5.7109375" style="1810" customWidth="1"/>
    <col min="4101" max="4111" width="11.42578125" style="1810" customWidth="1"/>
    <col min="4112" max="4347" width="11.42578125" style="1810"/>
    <col min="4348" max="4348" width="14.85546875" style="1810" customWidth="1"/>
    <col min="4349" max="4350" width="12.5703125" style="1810" customWidth="1"/>
    <col min="4351" max="4351" width="12.140625" style="1810" customWidth="1"/>
    <col min="4352" max="4352" width="14" style="1810" bestFit="1" customWidth="1"/>
    <col min="4353" max="4353" width="13.5703125" style="1810" bestFit="1" customWidth="1"/>
    <col min="4354" max="4354" width="10.5703125" style="1810" bestFit="1" customWidth="1"/>
    <col min="4355" max="4355" width="11.85546875" style="1810" bestFit="1" customWidth="1"/>
    <col min="4356" max="4356" width="5.7109375" style="1810" customWidth="1"/>
    <col min="4357" max="4367" width="11.42578125" style="1810" customWidth="1"/>
    <col min="4368" max="4603" width="11.42578125" style="1810"/>
    <col min="4604" max="4604" width="14.85546875" style="1810" customWidth="1"/>
    <col min="4605" max="4606" width="12.5703125" style="1810" customWidth="1"/>
    <col min="4607" max="4607" width="12.140625" style="1810" customWidth="1"/>
    <col min="4608" max="4608" width="14" style="1810" bestFit="1" customWidth="1"/>
    <col min="4609" max="4609" width="13.5703125" style="1810" bestFit="1" customWidth="1"/>
    <col min="4610" max="4610" width="10.5703125" style="1810" bestFit="1" customWidth="1"/>
    <col min="4611" max="4611" width="11.85546875" style="1810" bestFit="1" customWidth="1"/>
    <col min="4612" max="4612" width="5.7109375" style="1810" customWidth="1"/>
    <col min="4613" max="4623" width="11.42578125" style="1810" customWidth="1"/>
    <col min="4624" max="4859" width="11.42578125" style="1810"/>
    <col min="4860" max="4860" width="14.85546875" style="1810" customWidth="1"/>
    <col min="4861" max="4862" width="12.5703125" style="1810" customWidth="1"/>
    <col min="4863" max="4863" width="12.140625" style="1810" customWidth="1"/>
    <col min="4864" max="4864" width="14" style="1810" bestFit="1" customWidth="1"/>
    <col min="4865" max="4865" width="13.5703125" style="1810" bestFit="1" customWidth="1"/>
    <col min="4866" max="4866" width="10.5703125" style="1810" bestFit="1" customWidth="1"/>
    <col min="4867" max="4867" width="11.85546875" style="1810" bestFit="1" customWidth="1"/>
    <col min="4868" max="4868" width="5.7109375" style="1810" customWidth="1"/>
    <col min="4869" max="4879" width="11.42578125" style="1810" customWidth="1"/>
    <col min="4880" max="5115" width="11.42578125" style="1810"/>
    <col min="5116" max="5116" width="14.85546875" style="1810" customWidth="1"/>
    <col min="5117" max="5118" width="12.5703125" style="1810" customWidth="1"/>
    <col min="5119" max="5119" width="12.140625" style="1810" customWidth="1"/>
    <col min="5120" max="5120" width="14" style="1810" bestFit="1" customWidth="1"/>
    <col min="5121" max="5121" width="13.5703125" style="1810" bestFit="1" customWidth="1"/>
    <col min="5122" max="5122" width="10.5703125" style="1810" bestFit="1" customWidth="1"/>
    <col min="5123" max="5123" width="11.85546875" style="1810" bestFit="1" customWidth="1"/>
    <col min="5124" max="5124" width="5.7109375" style="1810" customWidth="1"/>
    <col min="5125" max="5135" width="11.42578125" style="1810" customWidth="1"/>
    <col min="5136" max="5371" width="11.42578125" style="1810"/>
    <col min="5372" max="5372" width="14.85546875" style="1810" customWidth="1"/>
    <col min="5373" max="5374" width="12.5703125" style="1810" customWidth="1"/>
    <col min="5375" max="5375" width="12.140625" style="1810" customWidth="1"/>
    <col min="5376" max="5376" width="14" style="1810" bestFit="1" customWidth="1"/>
    <col min="5377" max="5377" width="13.5703125" style="1810" bestFit="1" customWidth="1"/>
    <col min="5378" max="5378" width="10.5703125" style="1810" bestFit="1" customWidth="1"/>
    <col min="5379" max="5379" width="11.85546875" style="1810" bestFit="1" customWidth="1"/>
    <col min="5380" max="5380" width="5.7109375" style="1810" customWidth="1"/>
    <col min="5381" max="5391" width="11.42578125" style="1810" customWidth="1"/>
    <col min="5392" max="5627" width="11.42578125" style="1810"/>
    <col min="5628" max="5628" width="14.85546875" style="1810" customWidth="1"/>
    <col min="5629" max="5630" width="12.5703125" style="1810" customWidth="1"/>
    <col min="5631" max="5631" width="12.140625" style="1810" customWidth="1"/>
    <col min="5632" max="5632" width="14" style="1810" bestFit="1" customWidth="1"/>
    <col min="5633" max="5633" width="13.5703125" style="1810" bestFit="1" customWidth="1"/>
    <col min="5634" max="5634" width="10.5703125" style="1810" bestFit="1" customWidth="1"/>
    <col min="5635" max="5635" width="11.85546875" style="1810" bestFit="1" customWidth="1"/>
    <col min="5636" max="5636" width="5.7109375" style="1810" customWidth="1"/>
    <col min="5637" max="5647" width="11.42578125" style="1810" customWidth="1"/>
    <col min="5648" max="5883" width="11.42578125" style="1810"/>
    <col min="5884" max="5884" width="14.85546875" style="1810" customWidth="1"/>
    <col min="5885" max="5886" width="12.5703125" style="1810" customWidth="1"/>
    <col min="5887" max="5887" width="12.140625" style="1810" customWidth="1"/>
    <col min="5888" max="5888" width="14" style="1810" bestFit="1" customWidth="1"/>
    <col min="5889" max="5889" width="13.5703125" style="1810" bestFit="1" customWidth="1"/>
    <col min="5890" max="5890" width="10.5703125" style="1810" bestFit="1" customWidth="1"/>
    <col min="5891" max="5891" width="11.85546875" style="1810" bestFit="1" customWidth="1"/>
    <col min="5892" max="5892" width="5.7109375" style="1810" customWidth="1"/>
    <col min="5893" max="5903" width="11.42578125" style="1810" customWidth="1"/>
    <col min="5904" max="6139" width="11.42578125" style="1810"/>
    <col min="6140" max="6140" width="14.85546875" style="1810" customWidth="1"/>
    <col min="6141" max="6142" width="12.5703125" style="1810" customWidth="1"/>
    <col min="6143" max="6143" width="12.140625" style="1810" customWidth="1"/>
    <col min="6144" max="6144" width="14" style="1810" bestFit="1" customWidth="1"/>
    <col min="6145" max="6145" width="13.5703125" style="1810" bestFit="1" customWidth="1"/>
    <col min="6146" max="6146" width="10.5703125" style="1810" bestFit="1" customWidth="1"/>
    <col min="6147" max="6147" width="11.85546875" style="1810" bestFit="1" customWidth="1"/>
    <col min="6148" max="6148" width="5.7109375" style="1810" customWidth="1"/>
    <col min="6149" max="6159" width="11.42578125" style="1810" customWidth="1"/>
    <col min="6160" max="6395" width="11.42578125" style="1810"/>
    <col min="6396" max="6396" width="14.85546875" style="1810" customWidth="1"/>
    <col min="6397" max="6398" width="12.5703125" style="1810" customWidth="1"/>
    <col min="6399" max="6399" width="12.140625" style="1810" customWidth="1"/>
    <col min="6400" max="6400" width="14" style="1810" bestFit="1" customWidth="1"/>
    <col min="6401" max="6401" width="13.5703125" style="1810" bestFit="1" customWidth="1"/>
    <col min="6402" max="6402" width="10.5703125" style="1810" bestFit="1" customWidth="1"/>
    <col min="6403" max="6403" width="11.85546875" style="1810" bestFit="1" customWidth="1"/>
    <col min="6404" max="6404" width="5.7109375" style="1810" customWidth="1"/>
    <col min="6405" max="6415" width="11.42578125" style="1810" customWidth="1"/>
    <col min="6416" max="6651" width="11.42578125" style="1810"/>
    <col min="6652" max="6652" width="14.85546875" style="1810" customWidth="1"/>
    <col min="6653" max="6654" width="12.5703125" style="1810" customWidth="1"/>
    <col min="6655" max="6655" width="12.140625" style="1810" customWidth="1"/>
    <col min="6656" max="6656" width="14" style="1810" bestFit="1" customWidth="1"/>
    <col min="6657" max="6657" width="13.5703125" style="1810" bestFit="1" customWidth="1"/>
    <col min="6658" max="6658" width="10.5703125" style="1810" bestFit="1" customWidth="1"/>
    <col min="6659" max="6659" width="11.85546875" style="1810" bestFit="1" customWidth="1"/>
    <col min="6660" max="6660" width="5.7109375" style="1810" customWidth="1"/>
    <col min="6661" max="6671" width="11.42578125" style="1810" customWidth="1"/>
    <col min="6672" max="6907" width="11.42578125" style="1810"/>
    <col min="6908" max="6908" width="14.85546875" style="1810" customWidth="1"/>
    <col min="6909" max="6910" width="12.5703125" style="1810" customWidth="1"/>
    <col min="6911" max="6911" width="12.140625" style="1810" customWidth="1"/>
    <col min="6912" max="6912" width="14" style="1810" bestFit="1" customWidth="1"/>
    <col min="6913" max="6913" width="13.5703125" style="1810" bestFit="1" customWidth="1"/>
    <col min="6914" max="6914" width="10.5703125" style="1810" bestFit="1" customWidth="1"/>
    <col min="6915" max="6915" width="11.85546875" style="1810" bestFit="1" customWidth="1"/>
    <col min="6916" max="6916" width="5.7109375" style="1810" customWidth="1"/>
    <col min="6917" max="6927" width="11.42578125" style="1810" customWidth="1"/>
    <col min="6928" max="7163" width="11.42578125" style="1810"/>
    <col min="7164" max="7164" width="14.85546875" style="1810" customWidth="1"/>
    <col min="7165" max="7166" width="12.5703125" style="1810" customWidth="1"/>
    <col min="7167" max="7167" width="12.140625" style="1810" customWidth="1"/>
    <col min="7168" max="7168" width="14" style="1810" bestFit="1" customWidth="1"/>
    <col min="7169" max="7169" width="13.5703125" style="1810" bestFit="1" customWidth="1"/>
    <col min="7170" max="7170" width="10.5703125" style="1810" bestFit="1" customWidth="1"/>
    <col min="7171" max="7171" width="11.85546875" style="1810" bestFit="1" customWidth="1"/>
    <col min="7172" max="7172" width="5.7109375" style="1810" customWidth="1"/>
    <col min="7173" max="7183" width="11.42578125" style="1810" customWidth="1"/>
    <col min="7184" max="7419" width="11.42578125" style="1810"/>
    <col min="7420" max="7420" width="14.85546875" style="1810" customWidth="1"/>
    <col min="7421" max="7422" width="12.5703125" style="1810" customWidth="1"/>
    <col min="7423" max="7423" width="12.140625" style="1810" customWidth="1"/>
    <col min="7424" max="7424" width="14" style="1810" bestFit="1" customWidth="1"/>
    <col min="7425" max="7425" width="13.5703125" style="1810" bestFit="1" customWidth="1"/>
    <col min="7426" max="7426" width="10.5703125" style="1810" bestFit="1" customWidth="1"/>
    <col min="7427" max="7427" width="11.85546875" style="1810" bestFit="1" customWidth="1"/>
    <col min="7428" max="7428" width="5.7109375" style="1810" customWidth="1"/>
    <col min="7429" max="7439" width="11.42578125" style="1810" customWidth="1"/>
    <col min="7440" max="7675" width="11.42578125" style="1810"/>
    <col min="7676" max="7676" width="14.85546875" style="1810" customWidth="1"/>
    <col min="7677" max="7678" width="12.5703125" style="1810" customWidth="1"/>
    <col min="7679" max="7679" width="12.140625" style="1810" customWidth="1"/>
    <col min="7680" max="7680" width="14" style="1810" bestFit="1" customWidth="1"/>
    <col min="7681" max="7681" width="13.5703125" style="1810" bestFit="1" customWidth="1"/>
    <col min="7682" max="7682" width="10.5703125" style="1810" bestFit="1" customWidth="1"/>
    <col min="7683" max="7683" width="11.85546875" style="1810" bestFit="1" customWidth="1"/>
    <col min="7684" max="7684" width="5.7109375" style="1810" customWidth="1"/>
    <col min="7685" max="7695" width="11.42578125" style="1810" customWidth="1"/>
    <col min="7696" max="7931" width="11.42578125" style="1810"/>
    <col min="7932" max="7932" width="14.85546875" style="1810" customWidth="1"/>
    <col min="7933" max="7934" width="12.5703125" style="1810" customWidth="1"/>
    <col min="7935" max="7935" width="12.140625" style="1810" customWidth="1"/>
    <col min="7936" max="7936" width="14" style="1810" bestFit="1" customWidth="1"/>
    <col min="7937" max="7937" width="13.5703125" style="1810" bestFit="1" customWidth="1"/>
    <col min="7938" max="7938" width="10.5703125" style="1810" bestFit="1" customWidth="1"/>
    <col min="7939" max="7939" width="11.85546875" style="1810" bestFit="1" customWidth="1"/>
    <col min="7940" max="7940" width="5.7109375" style="1810" customWidth="1"/>
    <col min="7941" max="7951" width="11.42578125" style="1810" customWidth="1"/>
    <col min="7952" max="8187" width="11.42578125" style="1810"/>
    <col min="8188" max="8188" width="14.85546875" style="1810" customWidth="1"/>
    <col min="8189" max="8190" width="12.5703125" style="1810" customWidth="1"/>
    <col min="8191" max="8191" width="12.140625" style="1810" customWidth="1"/>
    <col min="8192" max="8192" width="14" style="1810" bestFit="1" customWidth="1"/>
    <col min="8193" max="8193" width="13.5703125" style="1810" bestFit="1" customWidth="1"/>
    <col min="8194" max="8194" width="10.5703125" style="1810" bestFit="1" customWidth="1"/>
    <col min="8195" max="8195" width="11.85546875" style="1810" bestFit="1" customWidth="1"/>
    <col min="8196" max="8196" width="5.7109375" style="1810" customWidth="1"/>
    <col min="8197" max="8207" width="11.42578125" style="1810" customWidth="1"/>
    <col min="8208" max="8443" width="11.42578125" style="1810"/>
    <col min="8444" max="8444" width="14.85546875" style="1810" customWidth="1"/>
    <col min="8445" max="8446" width="12.5703125" style="1810" customWidth="1"/>
    <col min="8447" max="8447" width="12.140625" style="1810" customWidth="1"/>
    <col min="8448" max="8448" width="14" style="1810" bestFit="1" customWidth="1"/>
    <col min="8449" max="8449" width="13.5703125" style="1810" bestFit="1" customWidth="1"/>
    <col min="8450" max="8450" width="10.5703125" style="1810" bestFit="1" customWidth="1"/>
    <col min="8451" max="8451" width="11.85546875" style="1810" bestFit="1" customWidth="1"/>
    <col min="8452" max="8452" width="5.7109375" style="1810" customWidth="1"/>
    <col min="8453" max="8463" width="11.42578125" style="1810" customWidth="1"/>
    <col min="8464" max="8699" width="11.42578125" style="1810"/>
    <col min="8700" max="8700" width="14.85546875" style="1810" customWidth="1"/>
    <col min="8701" max="8702" width="12.5703125" style="1810" customWidth="1"/>
    <col min="8703" max="8703" width="12.140625" style="1810" customWidth="1"/>
    <col min="8704" max="8704" width="14" style="1810" bestFit="1" customWidth="1"/>
    <col min="8705" max="8705" width="13.5703125" style="1810" bestFit="1" customWidth="1"/>
    <col min="8706" max="8706" width="10.5703125" style="1810" bestFit="1" customWidth="1"/>
    <col min="8707" max="8707" width="11.85546875" style="1810" bestFit="1" customWidth="1"/>
    <col min="8708" max="8708" width="5.7109375" style="1810" customWidth="1"/>
    <col min="8709" max="8719" width="11.42578125" style="1810" customWidth="1"/>
    <col min="8720" max="8955" width="11.42578125" style="1810"/>
    <col min="8956" max="8956" width="14.85546875" style="1810" customWidth="1"/>
    <col min="8957" max="8958" width="12.5703125" style="1810" customWidth="1"/>
    <col min="8959" max="8959" width="12.140625" style="1810" customWidth="1"/>
    <col min="8960" max="8960" width="14" style="1810" bestFit="1" customWidth="1"/>
    <col min="8961" max="8961" width="13.5703125" style="1810" bestFit="1" customWidth="1"/>
    <col min="8962" max="8962" width="10.5703125" style="1810" bestFit="1" customWidth="1"/>
    <col min="8963" max="8963" width="11.85546875" style="1810" bestFit="1" customWidth="1"/>
    <col min="8964" max="8964" width="5.7109375" style="1810" customWidth="1"/>
    <col min="8965" max="8975" width="11.42578125" style="1810" customWidth="1"/>
    <col min="8976" max="9211" width="11.42578125" style="1810"/>
    <col min="9212" max="9212" width="14.85546875" style="1810" customWidth="1"/>
    <col min="9213" max="9214" width="12.5703125" style="1810" customWidth="1"/>
    <col min="9215" max="9215" width="12.140625" style="1810" customWidth="1"/>
    <col min="9216" max="9216" width="14" style="1810" bestFit="1" customWidth="1"/>
    <col min="9217" max="9217" width="13.5703125" style="1810" bestFit="1" customWidth="1"/>
    <col min="9218" max="9218" width="10.5703125" style="1810" bestFit="1" customWidth="1"/>
    <col min="9219" max="9219" width="11.85546875" style="1810" bestFit="1" customWidth="1"/>
    <col min="9220" max="9220" width="5.7109375" style="1810" customWidth="1"/>
    <col min="9221" max="9231" width="11.42578125" style="1810" customWidth="1"/>
    <col min="9232" max="9467" width="11.42578125" style="1810"/>
    <col min="9468" max="9468" width="14.85546875" style="1810" customWidth="1"/>
    <col min="9469" max="9470" width="12.5703125" style="1810" customWidth="1"/>
    <col min="9471" max="9471" width="12.140625" style="1810" customWidth="1"/>
    <col min="9472" max="9472" width="14" style="1810" bestFit="1" customWidth="1"/>
    <col min="9473" max="9473" width="13.5703125" style="1810" bestFit="1" customWidth="1"/>
    <col min="9474" max="9474" width="10.5703125" style="1810" bestFit="1" customWidth="1"/>
    <col min="9475" max="9475" width="11.85546875" style="1810" bestFit="1" customWidth="1"/>
    <col min="9476" max="9476" width="5.7109375" style="1810" customWidth="1"/>
    <col min="9477" max="9487" width="11.42578125" style="1810" customWidth="1"/>
    <col min="9488" max="9723" width="11.42578125" style="1810"/>
    <col min="9724" max="9724" width="14.85546875" style="1810" customWidth="1"/>
    <col min="9725" max="9726" width="12.5703125" style="1810" customWidth="1"/>
    <col min="9727" max="9727" width="12.140625" style="1810" customWidth="1"/>
    <col min="9728" max="9728" width="14" style="1810" bestFit="1" customWidth="1"/>
    <col min="9729" max="9729" width="13.5703125" style="1810" bestFit="1" customWidth="1"/>
    <col min="9730" max="9730" width="10.5703125" style="1810" bestFit="1" customWidth="1"/>
    <col min="9731" max="9731" width="11.85546875" style="1810" bestFit="1" customWidth="1"/>
    <col min="9732" max="9732" width="5.7109375" style="1810" customWidth="1"/>
    <col min="9733" max="9743" width="11.42578125" style="1810" customWidth="1"/>
    <col min="9744" max="9979" width="11.42578125" style="1810"/>
    <col min="9980" max="9980" width="14.85546875" style="1810" customWidth="1"/>
    <col min="9981" max="9982" width="12.5703125" style="1810" customWidth="1"/>
    <col min="9983" max="9983" width="12.140625" style="1810" customWidth="1"/>
    <col min="9984" max="9984" width="14" style="1810" bestFit="1" customWidth="1"/>
    <col min="9985" max="9985" width="13.5703125" style="1810" bestFit="1" customWidth="1"/>
    <col min="9986" max="9986" width="10.5703125" style="1810" bestFit="1" customWidth="1"/>
    <col min="9987" max="9987" width="11.85546875" style="1810" bestFit="1" customWidth="1"/>
    <col min="9988" max="9988" width="5.7109375" style="1810" customWidth="1"/>
    <col min="9989" max="9999" width="11.42578125" style="1810" customWidth="1"/>
    <col min="10000" max="10235" width="11.42578125" style="1810"/>
    <col min="10236" max="10236" width="14.85546875" style="1810" customWidth="1"/>
    <col min="10237" max="10238" width="12.5703125" style="1810" customWidth="1"/>
    <col min="10239" max="10239" width="12.140625" style="1810" customWidth="1"/>
    <col min="10240" max="10240" width="14" style="1810" bestFit="1" customWidth="1"/>
    <col min="10241" max="10241" width="13.5703125" style="1810" bestFit="1" customWidth="1"/>
    <col min="10242" max="10242" width="10.5703125" style="1810" bestFit="1" customWidth="1"/>
    <col min="10243" max="10243" width="11.85546875" style="1810" bestFit="1" customWidth="1"/>
    <col min="10244" max="10244" width="5.7109375" style="1810" customWidth="1"/>
    <col min="10245" max="10255" width="11.42578125" style="1810" customWidth="1"/>
    <col min="10256" max="10491" width="11.42578125" style="1810"/>
    <col min="10492" max="10492" width="14.85546875" style="1810" customWidth="1"/>
    <col min="10493" max="10494" width="12.5703125" style="1810" customWidth="1"/>
    <col min="10495" max="10495" width="12.140625" style="1810" customWidth="1"/>
    <col min="10496" max="10496" width="14" style="1810" bestFit="1" customWidth="1"/>
    <col min="10497" max="10497" width="13.5703125" style="1810" bestFit="1" customWidth="1"/>
    <col min="10498" max="10498" width="10.5703125" style="1810" bestFit="1" customWidth="1"/>
    <col min="10499" max="10499" width="11.85546875" style="1810" bestFit="1" customWidth="1"/>
    <col min="10500" max="10500" width="5.7109375" style="1810" customWidth="1"/>
    <col min="10501" max="10511" width="11.42578125" style="1810" customWidth="1"/>
    <col min="10512" max="10747" width="11.42578125" style="1810"/>
    <col min="10748" max="10748" width="14.85546875" style="1810" customWidth="1"/>
    <col min="10749" max="10750" width="12.5703125" style="1810" customWidth="1"/>
    <col min="10751" max="10751" width="12.140625" style="1810" customWidth="1"/>
    <col min="10752" max="10752" width="14" style="1810" bestFit="1" customWidth="1"/>
    <col min="10753" max="10753" width="13.5703125" style="1810" bestFit="1" customWidth="1"/>
    <col min="10754" max="10754" width="10.5703125" style="1810" bestFit="1" customWidth="1"/>
    <col min="10755" max="10755" width="11.85546875" style="1810" bestFit="1" customWidth="1"/>
    <col min="10756" max="10756" width="5.7109375" style="1810" customWidth="1"/>
    <col min="10757" max="10767" width="11.42578125" style="1810" customWidth="1"/>
    <col min="10768" max="11003" width="11.42578125" style="1810"/>
    <col min="11004" max="11004" width="14.85546875" style="1810" customWidth="1"/>
    <col min="11005" max="11006" width="12.5703125" style="1810" customWidth="1"/>
    <col min="11007" max="11007" width="12.140625" style="1810" customWidth="1"/>
    <col min="11008" max="11008" width="14" style="1810" bestFit="1" customWidth="1"/>
    <col min="11009" max="11009" width="13.5703125" style="1810" bestFit="1" customWidth="1"/>
    <col min="11010" max="11010" width="10.5703125" style="1810" bestFit="1" customWidth="1"/>
    <col min="11011" max="11011" width="11.85546875" style="1810" bestFit="1" customWidth="1"/>
    <col min="11012" max="11012" width="5.7109375" style="1810" customWidth="1"/>
    <col min="11013" max="11023" width="11.42578125" style="1810" customWidth="1"/>
    <col min="11024" max="11259" width="11.42578125" style="1810"/>
    <col min="11260" max="11260" width="14.85546875" style="1810" customWidth="1"/>
    <col min="11261" max="11262" width="12.5703125" style="1810" customWidth="1"/>
    <col min="11263" max="11263" width="12.140625" style="1810" customWidth="1"/>
    <col min="11264" max="11264" width="14" style="1810" bestFit="1" customWidth="1"/>
    <col min="11265" max="11265" width="13.5703125" style="1810" bestFit="1" customWidth="1"/>
    <col min="11266" max="11266" width="10.5703125" style="1810" bestFit="1" customWidth="1"/>
    <col min="11267" max="11267" width="11.85546875" style="1810" bestFit="1" customWidth="1"/>
    <col min="11268" max="11268" width="5.7109375" style="1810" customWidth="1"/>
    <col min="11269" max="11279" width="11.42578125" style="1810" customWidth="1"/>
    <col min="11280" max="11515" width="11.42578125" style="1810"/>
    <col min="11516" max="11516" width="14.85546875" style="1810" customWidth="1"/>
    <col min="11517" max="11518" width="12.5703125" style="1810" customWidth="1"/>
    <col min="11519" max="11519" width="12.140625" style="1810" customWidth="1"/>
    <col min="11520" max="11520" width="14" style="1810" bestFit="1" customWidth="1"/>
    <col min="11521" max="11521" width="13.5703125" style="1810" bestFit="1" customWidth="1"/>
    <col min="11522" max="11522" width="10.5703125" style="1810" bestFit="1" customWidth="1"/>
    <col min="11523" max="11523" width="11.85546875" style="1810" bestFit="1" customWidth="1"/>
    <col min="11524" max="11524" width="5.7109375" style="1810" customWidth="1"/>
    <col min="11525" max="11535" width="11.42578125" style="1810" customWidth="1"/>
    <col min="11536" max="11771" width="11.42578125" style="1810"/>
    <col min="11772" max="11772" width="14.85546875" style="1810" customWidth="1"/>
    <col min="11773" max="11774" width="12.5703125" style="1810" customWidth="1"/>
    <col min="11775" max="11775" width="12.140625" style="1810" customWidth="1"/>
    <col min="11776" max="11776" width="14" style="1810" bestFit="1" customWidth="1"/>
    <col min="11777" max="11777" width="13.5703125" style="1810" bestFit="1" customWidth="1"/>
    <col min="11778" max="11778" width="10.5703125" style="1810" bestFit="1" customWidth="1"/>
    <col min="11779" max="11779" width="11.85546875" style="1810" bestFit="1" customWidth="1"/>
    <col min="11780" max="11780" width="5.7109375" style="1810" customWidth="1"/>
    <col min="11781" max="11791" width="11.42578125" style="1810" customWidth="1"/>
    <col min="11792" max="12027" width="11.42578125" style="1810"/>
    <col min="12028" max="12028" width="14.85546875" style="1810" customWidth="1"/>
    <col min="12029" max="12030" width="12.5703125" style="1810" customWidth="1"/>
    <col min="12031" max="12031" width="12.140625" style="1810" customWidth="1"/>
    <col min="12032" max="12032" width="14" style="1810" bestFit="1" customWidth="1"/>
    <col min="12033" max="12033" width="13.5703125" style="1810" bestFit="1" customWidth="1"/>
    <col min="12034" max="12034" width="10.5703125" style="1810" bestFit="1" customWidth="1"/>
    <col min="12035" max="12035" width="11.85546875" style="1810" bestFit="1" customWidth="1"/>
    <col min="12036" max="12036" width="5.7109375" style="1810" customWidth="1"/>
    <col min="12037" max="12047" width="11.42578125" style="1810" customWidth="1"/>
    <col min="12048" max="12283" width="11.42578125" style="1810"/>
    <col min="12284" max="12284" width="14.85546875" style="1810" customWidth="1"/>
    <col min="12285" max="12286" width="12.5703125" style="1810" customWidth="1"/>
    <col min="12287" max="12287" width="12.140625" style="1810" customWidth="1"/>
    <col min="12288" max="12288" width="14" style="1810" bestFit="1" customWidth="1"/>
    <col min="12289" max="12289" width="13.5703125" style="1810" bestFit="1" customWidth="1"/>
    <col min="12290" max="12290" width="10.5703125" style="1810" bestFit="1" customWidth="1"/>
    <col min="12291" max="12291" width="11.85546875" style="1810" bestFit="1" customWidth="1"/>
    <col min="12292" max="12292" width="5.7109375" style="1810" customWidth="1"/>
    <col min="12293" max="12303" width="11.42578125" style="1810" customWidth="1"/>
    <col min="12304" max="12539" width="11.42578125" style="1810"/>
    <col min="12540" max="12540" width="14.85546875" style="1810" customWidth="1"/>
    <col min="12541" max="12542" width="12.5703125" style="1810" customWidth="1"/>
    <col min="12543" max="12543" width="12.140625" style="1810" customWidth="1"/>
    <col min="12544" max="12544" width="14" style="1810" bestFit="1" customWidth="1"/>
    <col min="12545" max="12545" width="13.5703125" style="1810" bestFit="1" customWidth="1"/>
    <col min="12546" max="12546" width="10.5703125" style="1810" bestFit="1" customWidth="1"/>
    <col min="12547" max="12547" width="11.85546875" style="1810" bestFit="1" customWidth="1"/>
    <col min="12548" max="12548" width="5.7109375" style="1810" customWidth="1"/>
    <col min="12549" max="12559" width="11.42578125" style="1810" customWidth="1"/>
    <col min="12560" max="12795" width="11.42578125" style="1810"/>
    <col min="12796" max="12796" width="14.85546875" style="1810" customWidth="1"/>
    <col min="12797" max="12798" width="12.5703125" style="1810" customWidth="1"/>
    <col min="12799" max="12799" width="12.140625" style="1810" customWidth="1"/>
    <col min="12800" max="12800" width="14" style="1810" bestFit="1" customWidth="1"/>
    <col min="12801" max="12801" width="13.5703125" style="1810" bestFit="1" customWidth="1"/>
    <col min="12802" max="12802" width="10.5703125" style="1810" bestFit="1" customWidth="1"/>
    <col min="12803" max="12803" width="11.85546875" style="1810" bestFit="1" customWidth="1"/>
    <col min="12804" max="12804" width="5.7109375" style="1810" customWidth="1"/>
    <col min="12805" max="12815" width="11.42578125" style="1810" customWidth="1"/>
    <col min="12816" max="13051" width="11.42578125" style="1810"/>
    <col min="13052" max="13052" width="14.85546875" style="1810" customWidth="1"/>
    <col min="13053" max="13054" width="12.5703125" style="1810" customWidth="1"/>
    <col min="13055" max="13055" width="12.140625" style="1810" customWidth="1"/>
    <col min="13056" max="13056" width="14" style="1810" bestFit="1" customWidth="1"/>
    <col min="13057" max="13057" width="13.5703125" style="1810" bestFit="1" customWidth="1"/>
    <col min="13058" max="13058" width="10.5703125" style="1810" bestFit="1" customWidth="1"/>
    <col min="13059" max="13059" width="11.85546875" style="1810" bestFit="1" customWidth="1"/>
    <col min="13060" max="13060" width="5.7109375" style="1810" customWidth="1"/>
    <col min="13061" max="13071" width="11.42578125" style="1810" customWidth="1"/>
    <col min="13072" max="13307" width="11.42578125" style="1810"/>
    <col min="13308" max="13308" width="14.85546875" style="1810" customWidth="1"/>
    <col min="13309" max="13310" width="12.5703125" style="1810" customWidth="1"/>
    <col min="13311" max="13311" width="12.140625" style="1810" customWidth="1"/>
    <col min="13312" max="13312" width="14" style="1810" bestFit="1" customWidth="1"/>
    <col min="13313" max="13313" width="13.5703125" style="1810" bestFit="1" customWidth="1"/>
    <col min="13314" max="13314" width="10.5703125" style="1810" bestFit="1" customWidth="1"/>
    <col min="13315" max="13315" width="11.85546875" style="1810" bestFit="1" customWidth="1"/>
    <col min="13316" max="13316" width="5.7109375" style="1810" customWidth="1"/>
    <col min="13317" max="13327" width="11.42578125" style="1810" customWidth="1"/>
    <col min="13328" max="13563" width="11.42578125" style="1810"/>
    <col min="13564" max="13564" width="14.85546875" style="1810" customWidth="1"/>
    <col min="13565" max="13566" width="12.5703125" style="1810" customWidth="1"/>
    <col min="13567" max="13567" width="12.140625" style="1810" customWidth="1"/>
    <col min="13568" max="13568" width="14" style="1810" bestFit="1" customWidth="1"/>
    <col min="13569" max="13569" width="13.5703125" style="1810" bestFit="1" customWidth="1"/>
    <col min="13570" max="13570" width="10.5703125" style="1810" bestFit="1" customWidth="1"/>
    <col min="13571" max="13571" width="11.85546875" style="1810" bestFit="1" customWidth="1"/>
    <col min="13572" max="13572" width="5.7109375" style="1810" customWidth="1"/>
    <col min="13573" max="13583" width="11.42578125" style="1810" customWidth="1"/>
    <col min="13584" max="13819" width="11.42578125" style="1810"/>
    <col min="13820" max="13820" width="14.85546875" style="1810" customWidth="1"/>
    <col min="13821" max="13822" width="12.5703125" style="1810" customWidth="1"/>
    <col min="13823" max="13823" width="12.140625" style="1810" customWidth="1"/>
    <col min="13824" max="13824" width="14" style="1810" bestFit="1" customWidth="1"/>
    <col min="13825" max="13825" width="13.5703125" style="1810" bestFit="1" customWidth="1"/>
    <col min="13826" max="13826" width="10.5703125" style="1810" bestFit="1" customWidth="1"/>
    <col min="13827" max="13827" width="11.85546875" style="1810" bestFit="1" customWidth="1"/>
    <col min="13828" max="13828" width="5.7109375" style="1810" customWidth="1"/>
    <col min="13829" max="13839" width="11.42578125" style="1810" customWidth="1"/>
    <col min="13840" max="14075" width="11.42578125" style="1810"/>
    <col min="14076" max="14076" width="14.85546875" style="1810" customWidth="1"/>
    <col min="14077" max="14078" width="12.5703125" style="1810" customWidth="1"/>
    <col min="14079" max="14079" width="12.140625" style="1810" customWidth="1"/>
    <col min="14080" max="14080" width="14" style="1810" bestFit="1" customWidth="1"/>
    <col min="14081" max="14081" width="13.5703125" style="1810" bestFit="1" customWidth="1"/>
    <col min="14082" max="14082" width="10.5703125" style="1810" bestFit="1" customWidth="1"/>
    <col min="14083" max="14083" width="11.85546875" style="1810" bestFit="1" customWidth="1"/>
    <col min="14084" max="14084" width="5.7109375" style="1810" customWidth="1"/>
    <col min="14085" max="14095" width="11.42578125" style="1810" customWidth="1"/>
    <col min="14096" max="14331" width="11.42578125" style="1810"/>
    <col min="14332" max="14332" width="14.85546875" style="1810" customWidth="1"/>
    <col min="14333" max="14334" width="12.5703125" style="1810" customWidth="1"/>
    <col min="14335" max="14335" width="12.140625" style="1810" customWidth="1"/>
    <col min="14336" max="14336" width="14" style="1810" bestFit="1" customWidth="1"/>
    <col min="14337" max="14337" width="13.5703125" style="1810" bestFit="1" customWidth="1"/>
    <col min="14338" max="14338" width="10.5703125" style="1810" bestFit="1" customWidth="1"/>
    <col min="14339" max="14339" width="11.85546875" style="1810" bestFit="1" customWidth="1"/>
    <col min="14340" max="14340" width="5.7109375" style="1810" customWidth="1"/>
    <col min="14341" max="14351" width="11.42578125" style="1810" customWidth="1"/>
    <col min="14352" max="14587" width="11.42578125" style="1810"/>
    <col min="14588" max="14588" width="14.85546875" style="1810" customWidth="1"/>
    <col min="14589" max="14590" width="12.5703125" style="1810" customWidth="1"/>
    <col min="14591" max="14591" width="12.140625" style="1810" customWidth="1"/>
    <col min="14592" max="14592" width="14" style="1810" bestFit="1" customWidth="1"/>
    <col min="14593" max="14593" width="13.5703125" style="1810" bestFit="1" customWidth="1"/>
    <col min="14594" max="14594" width="10.5703125" style="1810" bestFit="1" customWidth="1"/>
    <col min="14595" max="14595" width="11.85546875" style="1810" bestFit="1" customWidth="1"/>
    <col min="14596" max="14596" width="5.7109375" style="1810" customWidth="1"/>
    <col min="14597" max="14607" width="11.42578125" style="1810" customWidth="1"/>
    <col min="14608" max="14843" width="11.42578125" style="1810"/>
    <col min="14844" max="14844" width="14.85546875" style="1810" customWidth="1"/>
    <col min="14845" max="14846" width="12.5703125" style="1810" customWidth="1"/>
    <col min="14847" max="14847" width="12.140625" style="1810" customWidth="1"/>
    <col min="14848" max="14848" width="14" style="1810" bestFit="1" customWidth="1"/>
    <col min="14849" max="14849" width="13.5703125" style="1810" bestFit="1" customWidth="1"/>
    <col min="14850" max="14850" width="10.5703125" style="1810" bestFit="1" customWidth="1"/>
    <col min="14851" max="14851" width="11.85546875" style="1810" bestFit="1" customWidth="1"/>
    <col min="14852" max="14852" width="5.7109375" style="1810" customWidth="1"/>
    <col min="14853" max="14863" width="11.42578125" style="1810" customWidth="1"/>
    <col min="14864" max="15099" width="11.42578125" style="1810"/>
    <col min="15100" max="15100" width="14.85546875" style="1810" customWidth="1"/>
    <col min="15101" max="15102" width="12.5703125" style="1810" customWidth="1"/>
    <col min="15103" max="15103" width="12.140625" style="1810" customWidth="1"/>
    <col min="15104" max="15104" width="14" style="1810" bestFit="1" customWidth="1"/>
    <col min="15105" max="15105" width="13.5703125" style="1810" bestFit="1" customWidth="1"/>
    <col min="15106" max="15106" width="10.5703125" style="1810" bestFit="1" customWidth="1"/>
    <col min="15107" max="15107" width="11.85546875" style="1810" bestFit="1" customWidth="1"/>
    <col min="15108" max="15108" width="5.7109375" style="1810" customWidth="1"/>
    <col min="15109" max="15119" width="11.42578125" style="1810" customWidth="1"/>
    <col min="15120" max="15355" width="11.42578125" style="1810"/>
    <col min="15356" max="15356" width="14.85546875" style="1810" customWidth="1"/>
    <col min="15357" max="15358" width="12.5703125" style="1810" customWidth="1"/>
    <col min="15359" max="15359" width="12.140625" style="1810" customWidth="1"/>
    <col min="15360" max="15360" width="14" style="1810" bestFit="1" customWidth="1"/>
    <col min="15361" max="15361" width="13.5703125" style="1810" bestFit="1" customWidth="1"/>
    <col min="15362" max="15362" width="10.5703125" style="1810" bestFit="1" customWidth="1"/>
    <col min="15363" max="15363" width="11.85546875" style="1810" bestFit="1" customWidth="1"/>
    <col min="15364" max="15364" width="5.7109375" style="1810" customWidth="1"/>
    <col min="15365" max="15375" width="11.42578125" style="1810" customWidth="1"/>
    <col min="15376" max="15611" width="11.42578125" style="1810"/>
    <col min="15612" max="15612" width="14.85546875" style="1810" customWidth="1"/>
    <col min="15613" max="15614" width="12.5703125" style="1810" customWidth="1"/>
    <col min="15615" max="15615" width="12.140625" style="1810" customWidth="1"/>
    <col min="15616" max="15616" width="14" style="1810" bestFit="1" customWidth="1"/>
    <col min="15617" max="15617" width="13.5703125" style="1810" bestFit="1" customWidth="1"/>
    <col min="15618" max="15618" width="10.5703125" style="1810" bestFit="1" customWidth="1"/>
    <col min="15619" max="15619" width="11.85546875" style="1810" bestFit="1" customWidth="1"/>
    <col min="15620" max="15620" width="5.7109375" style="1810" customWidth="1"/>
    <col min="15621" max="15631" width="11.42578125" style="1810" customWidth="1"/>
    <col min="15632" max="15867" width="11.42578125" style="1810"/>
    <col min="15868" max="15868" width="14.85546875" style="1810" customWidth="1"/>
    <col min="15869" max="15870" width="12.5703125" style="1810" customWidth="1"/>
    <col min="15871" max="15871" width="12.140625" style="1810" customWidth="1"/>
    <col min="15872" max="15872" width="14" style="1810" bestFit="1" customWidth="1"/>
    <col min="15873" max="15873" width="13.5703125" style="1810" bestFit="1" customWidth="1"/>
    <col min="15874" max="15874" width="10.5703125" style="1810" bestFit="1" customWidth="1"/>
    <col min="15875" max="15875" width="11.85546875" style="1810" bestFit="1" customWidth="1"/>
    <col min="15876" max="15876" width="5.7109375" style="1810" customWidth="1"/>
    <col min="15877" max="15887" width="11.42578125" style="1810" customWidth="1"/>
    <col min="15888" max="16123" width="11.42578125" style="1810"/>
    <col min="16124" max="16124" width="14.85546875" style="1810" customWidth="1"/>
    <col min="16125" max="16126" width="12.5703125" style="1810" customWidth="1"/>
    <col min="16127" max="16127" width="12.140625" style="1810" customWidth="1"/>
    <col min="16128" max="16128" width="14" style="1810" bestFit="1" customWidth="1"/>
    <col min="16129" max="16129" width="13.5703125" style="1810" bestFit="1" customWidth="1"/>
    <col min="16130" max="16130" width="10.5703125" style="1810" bestFit="1" customWidth="1"/>
    <col min="16131" max="16131" width="11.85546875" style="1810" bestFit="1" customWidth="1"/>
    <col min="16132" max="16132" width="5.7109375" style="1810" customWidth="1"/>
    <col min="16133" max="16143" width="11.42578125" style="1810" customWidth="1"/>
    <col min="16144" max="16384" width="11.42578125" style="1810"/>
  </cols>
  <sheetData>
    <row r="1" spans="1:15" s="1807" customFormat="1" ht="24" customHeight="1" x14ac:dyDescent="0.25">
      <c r="A1" s="1802" t="s">
        <v>3736</v>
      </c>
      <c r="B1" s="1803"/>
      <c r="C1" s="1804"/>
      <c r="D1" s="1805"/>
      <c r="E1" s="1806"/>
    </row>
    <row r="2" spans="1:15" s="1807" customFormat="1" ht="4.5" customHeight="1" thickBot="1" x14ac:dyDescent="0.3">
      <c r="D2" s="1808"/>
      <c r="E2" s="1808"/>
    </row>
    <row r="3" spans="1:15" ht="19.5" customHeight="1" thickTop="1" x14ac:dyDescent="0.25">
      <c r="A3" s="1809"/>
      <c r="B3" s="3573" t="s">
        <v>3737</v>
      </c>
      <c r="C3" s="3576" t="s">
        <v>3738</v>
      </c>
      <c r="D3" s="3579" t="s">
        <v>3739</v>
      </c>
    </row>
    <row r="4" spans="1:15" x14ac:dyDescent="0.25">
      <c r="A4" s="1811"/>
      <c r="B4" s="3574"/>
      <c r="C4" s="3577"/>
      <c r="D4" s="3580"/>
    </row>
    <row r="5" spans="1:15" x14ac:dyDescent="0.25">
      <c r="A5" s="1811"/>
      <c r="B5" s="3574"/>
      <c r="C5" s="3577"/>
      <c r="D5" s="3580"/>
    </row>
    <row r="6" spans="1:15" x14ac:dyDescent="0.25">
      <c r="A6" s="1811" t="s">
        <v>1</v>
      </c>
      <c r="B6" s="3574"/>
      <c r="C6" s="3577"/>
      <c r="D6" s="3580"/>
    </row>
    <row r="7" spans="1:15" x14ac:dyDescent="0.25">
      <c r="A7" s="1811"/>
      <c r="B7" s="3574"/>
      <c r="C7" s="3577"/>
      <c r="D7" s="3580"/>
    </row>
    <row r="8" spans="1:15" ht="18" thickBot="1" x14ac:dyDescent="0.3">
      <c r="A8" s="1811"/>
      <c r="B8" s="3575"/>
      <c r="C8" s="3578"/>
      <c r="D8" s="3581"/>
      <c r="E8" s="1807"/>
      <c r="J8" s="1812"/>
    </row>
    <row r="9" spans="1:15" x14ac:dyDescent="0.25">
      <c r="A9" s="1813"/>
      <c r="B9" s="1814"/>
      <c r="C9" s="1815" t="s">
        <v>8</v>
      </c>
      <c r="D9" s="1816"/>
    </row>
    <row r="10" spans="1:15" ht="18.75" customHeight="1" x14ac:dyDescent="0.25">
      <c r="A10" s="1817">
        <v>44561</v>
      </c>
      <c r="B10" s="1818"/>
      <c r="C10" s="1819"/>
      <c r="D10" s="1820"/>
    </row>
    <row r="11" spans="1:15" ht="18" customHeight="1" x14ac:dyDescent="0.3">
      <c r="A11" s="1821" t="s">
        <v>3740</v>
      </c>
      <c r="B11" s="1822">
        <v>15000</v>
      </c>
      <c r="C11" s="1823">
        <v>749.6</v>
      </c>
      <c r="D11" s="1824">
        <v>749.6</v>
      </c>
      <c r="E11" s="1825"/>
      <c r="F11" s="1826"/>
    </row>
    <row r="12" spans="1:15" ht="18" customHeight="1" x14ac:dyDescent="0.3">
      <c r="A12" s="1827" t="s">
        <v>3741</v>
      </c>
      <c r="B12" s="1822">
        <v>15000</v>
      </c>
      <c r="C12" s="1823">
        <v>1241.8</v>
      </c>
      <c r="D12" s="1824">
        <v>1241.8</v>
      </c>
      <c r="E12" s="1825"/>
      <c r="F12" s="1828"/>
    </row>
    <row r="13" spans="1:15" ht="18" customHeight="1" x14ac:dyDescent="0.3">
      <c r="A13" s="1827" t="s">
        <v>3713</v>
      </c>
      <c r="B13" s="1822">
        <v>15000</v>
      </c>
      <c r="C13" s="1823">
        <v>8803.4</v>
      </c>
      <c r="D13" s="1824">
        <v>8803.4</v>
      </c>
      <c r="E13" s="1825"/>
      <c r="F13" s="1828"/>
    </row>
    <row r="14" spans="1:15" ht="18" customHeight="1" x14ac:dyDescent="0.3">
      <c r="A14" s="1827" t="s">
        <v>3714</v>
      </c>
      <c r="B14" s="1822">
        <v>15000</v>
      </c>
      <c r="C14" s="1823">
        <v>3976.75</v>
      </c>
      <c r="D14" s="1824">
        <v>3976.75</v>
      </c>
      <c r="E14" s="1825"/>
      <c r="F14" s="1829"/>
    </row>
    <row r="15" spans="1:15" ht="18" customHeight="1" x14ac:dyDescent="0.3">
      <c r="A15" s="1830" t="s">
        <v>3715</v>
      </c>
      <c r="B15" s="1831">
        <v>15000</v>
      </c>
      <c r="C15" s="1832">
        <v>3497.05</v>
      </c>
      <c r="D15" s="1833">
        <v>3497.05</v>
      </c>
      <c r="E15" s="1825"/>
      <c r="F15" s="1829"/>
      <c r="G15" s="1834"/>
      <c r="H15" s="1834"/>
    </row>
    <row r="16" spans="1:15" s="1837" customFormat="1" ht="18" customHeight="1" x14ac:dyDescent="0.25">
      <c r="A16" s="1835">
        <v>44196</v>
      </c>
      <c r="B16" s="1836">
        <v>15000</v>
      </c>
      <c r="C16" s="1836">
        <v>5944.25</v>
      </c>
      <c r="D16" s="1820">
        <v>5944.25</v>
      </c>
      <c r="F16" s="1838"/>
      <c r="G16" s="1838"/>
      <c r="H16" s="1838"/>
      <c r="I16" s="1838"/>
      <c r="J16" s="1838"/>
      <c r="K16" s="1838"/>
      <c r="L16" s="1838"/>
      <c r="M16" s="1838"/>
      <c r="N16" s="1838"/>
      <c r="O16" s="1838"/>
    </row>
    <row r="17" spans="1:15" s="1837" customFormat="1" ht="18" customHeight="1" x14ac:dyDescent="0.25">
      <c r="A17" s="1835">
        <v>44225</v>
      </c>
      <c r="B17" s="1836">
        <v>15000</v>
      </c>
      <c r="C17" s="1836">
        <v>13482.8</v>
      </c>
      <c r="D17" s="1820">
        <v>13482.8</v>
      </c>
      <c r="F17" s="1838"/>
      <c r="G17" s="1838"/>
      <c r="H17" s="1838"/>
      <c r="I17" s="1838"/>
      <c r="J17" s="1838"/>
      <c r="K17" s="1838"/>
      <c r="L17" s="1838"/>
      <c r="M17" s="1838"/>
      <c r="N17" s="1838"/>
      <c r="O17" s="1838"/>
    </row>
    <row r="18" spans="1:15" s="1837" customFormat="1" ht="18" customHeight="1" x14ac:dyDescent="0.25">
      <c r="A18" s="1835">
        <v>44255</v>
      </c>
      <c r="B18" s="1836">
        <v>15000</v>
      </c>
      <c r="C18" s="1836">
        <v>4080.6</v>
      </c>
      <c r="D18" s="1820">
        <v>4080.6</v>
      </c>
      <c r="F18" s="1838"/>
      <c r="G18" s="1838"/>
      <c r="H18" s="1838"/>
      <c r="I18" s="1838"/>
      <c r="J18" s="1838"/>
      <c r="K18" s="1838"/>
      <c r="L18" s="1838"/>
      <c r="M18" s="1838"/>
      <c r="N18" s="1838"/>
      <c r="O18" s="1838"/>
    </row>
    <row r="19" spans="1:15" s="1837" customFormat="1" ht="18" customHeight="1" x14ac:dyDescent="0.25">
      <c r="A19" s="1835">
        <v>44286</v>
      </c>
      <c r="B19" s="1836">
        <v>15000</v>
      </c>
      <c r="C19" s="1836">
        <v>8879.85</v>
      </c>
      <c r="D19" s="1820">
        <v>8879.85</v>
      </c>
      <c r="F19" s="1838"/>
      <c r="G19" s="1838"/>
      <c r="H19" s="1838"/>
      <c r="I19" s="1838"/>
      <c r="J19" s="1838"/>
      <c r="K19" s="1838"/>
      <c r="L19" s="1838"/>
      <c r="M19" s="1838"/>
      <c r="N19" s="1838"/>
      <c r="O19" s="1838"/>
    </row>
    <row r="20" spans="1:15" s="1837" customFormat="1" ht="18" customHeight="1" x14ac:dyDescent="0.25">
      <c r="A20" s="1835">
        <v>44316</v>
      </c>
      <c r="B20" s="1836">
        <v>15000</v>
      </c>
      <c r="C20" s="1836">
        <v>10468.4</v>
      </c>
      <c r="D20" s="1820">
        <v>10468.4</v>
      </c>
      <c r="F20" s="1838"/>
      <c r="G20" s="1838"/>
      <c r="H20" s="1838"/>
      <c r="I20" s="1838"/>
      <c r="J20" s="1838"/>
      <c r="K20" s="1838"/>
      <c r="L20" s="1838"/>
      <c r="M20" s="1838"/>
      <c r="N20" s="1838"/>
      <c r="O20" s="1838"/>
    </row>
    <row r="21" spans="1:15" s="1837" customFormat="1" ht="18" customHeight="1" x14ac:dyDescent="0.25">
      <c r="A21" s="1835">
        <v>44347</v>
      </c>
      <c r="B21" s="1836">
        <v>15000</v>
      </c>
      <c r="C21" s="1836">
        <v>10804.15</v>
      </c>
      <c r="D21" s="1820">
        <v>10804.15</v>
      </c>
      <c r="F21" s="1838"/>
      <c r="G21" s="1838"/>
      <c r="H21" s="1838"/>
      <c r="I21" s="1838"/>
      <c r="J21" s="1838"/>
      <c r="K21" s="1838"/>
      <c r="L21" s="1838"/>
      <c r="M21" s="1838"/>
      <c r="N21" s="1838"/>
      <c r="O21" s="1838"/>
    </row>
    <row r="22" spans="1:15" s="1837" customFormat="1" ht="18" customHeight="1" x14ac:dyDescent="0.25">
      <c r="A22" s="1835">
        <v>44377</v>
      </c>
      <c r="B22" s="1836">
        <v>15000</v>
      </c>
      <c r="C22" s="1836">
        <v>11562.25</v>
      </c>
      <c r="D22" s="3293">
        <v>11562.25</v>
      </c>
      <c r="E22" s="3294"/>
      <c r="F22" s="3295"/>
      <c r="G22" s="3295"/>
      <c r="H22" s="3295"/>
      <c r="I22" s="1838"/>
      <c r="J22" s="1838"/>
      <c r="K22" s="1838"/>
      <c r="L22" s="1838"/>
      <c r="M22" s="1838"/>
      <c r="N22" s="1838"/>
      <c r="O22" s="1838"/>
    </row>
    <row r="23" spans="1:15" s="1837" customFormat="1" ht="18" customHeight="1" x14ac:dyDescent="0.25">
      <c r="A23" s="1835">
        <v>44408</v>
      </c>
      <c r="B23" s="1839">
        <v>15000</v>
      </c>
      <c r="C23" s="1836">
        <v>6938.1</v>
      </c>
      <c r="D23" s="1820">
        <v>6938.1</v>
      </c>
      <c r="F23" s="1838"/>
      <c r="G23" s="1838"/>
      <c r="H23" s="1838"/>
      <c r="I23" s="1838"/>
      <c r="J23" s="1838"/>
      <c r="K23" s="1838"/>
      <c r="L23" s="1838"/>
      <c r="M23" s="1838"/>
      <c r="N23" s="1838"/>
      <c r="O23" s="1838"/>
    </row>
    <row r="24" spans="1:15" s="1837" customFormat="1" ht="18" customHeight="1" x14ac:dyDescent="0.25">
      <c r="A24" s="1835">
        <v>44439</v>
      </c>
      <c r="B24" s="1839">
        <v>15000</v>
      </c>
      <c r="C24" s="1836">
        <v>12673</v>
      </c>
      <c r="D24" s="1820">
        <v>12673</v>
      </c>
      <c r="F24" s="1838"/>
      <c r="G24" s="1838"/>
      <c r="H24" s="1838"/>
      <c r="I24" s="1838"/>
      <c r="J24" s="1838"/>
      <c r="K24" s="1838"/>
      <c r="L24" s="1838"/>
      <c r="M24" s="1838"/>
      <c r="N24" s="1838"/>
      <c r="O24" s="1838"/>
    </row>
    <row r="25" spans="1:15" s="1837" customFormat="1" ht="18" customHeight="1" x14ac:dyDescent="0.25">
      <c r="A25" s="1835">
        <v>44469</v>
      </c>
      <c r="B25" s="1839">
        <v>15000</v>
      </c>
      <c r="C25" s="1836">
        <v>21345</v>
      </c>
      <c r="D25" s="1820">
        <v>21345</v>
      </c>
      <c r="F25" s="1838"/>
      <c r="G25" s="1838"/>
      <c r="H25" s="1838"/>
      <c r="I25" s="1838"/>
      <c r="J25" s="1838"/>
      <c r="K25" s="1838"/>
      <c r="L25" s="1838"/>
      <c r="M25" s="1838"/>
      <c r="N25" s="1838"/>
      <c r="O25" s="1838"/>
    </row>
    <row r="26" spans="1:15" s="1837" customFormat="1" ht="18" customHeight="1" x14ac:dyDescent="0.25">
      <c r="A26" s="1835">
        <v>44500</v>
      </c>
      <c r="B26" s="1839">
        <v>15000</v>
      </c>
      <c r="C26" s="1836">
        <v>12471.85</v>
      </c>
      <c r="D26" s="1820">
        <v>12471.85</v>
      </c>
      <c r="F26" s="1838"/>
      <c r="G26" s="1838"/>
      <c r="H26" s="1838"/>
      <c r="I26" s="1838"/>
      <c r="J26" s="1838"/>
      <c r="K26" s="1838"/>
      <c r="L26" s="1838"/>
      <c r="M26" s="1838"/>
      <c r="N26" s="1838"/>
      <c r="O26" s="1838"/>
    </row>
    <row r="27" spans="1:15" s="1837" customFormat="1" ht="18" customHeight="1" x14ac:dyDescent="0.25">
      <c r="A27" s="1835">
        <v>44530</v>
      </c>
      <c r="B27" s="1839">
        <v>15000</v>
      </c>
      <c r="C27" s="1836">
        <v>15475.45</v>
      </c>
      <c r="D27" s="1820">
        <v>15475.45</v>
      </c>
      <c r="F27" s="1838"/>
      <c r="G27" s="1838"/>
      <c r="H27" s="1838"/>
      <c r="I27" s="1838"/>
      <c r="J27" s="1838"/>
      <c r="K27" s="1838"/>
      <c r="L27" s="1838"/>
      <c r="M27" s="1838"/>
      <c r="N27" s="1838"/>
      <c r="O27" s="1838"/>
    </row>
    <row r="28" spans="1:15" s="1837" customFormat="1" ht="18" customHeight="1" thickBot="1" x14ac:dyDescent="0.3">
      <c r="A28" s="1840">
        <v>44561</v>
      </c>
      <c r="B28" s="1841">
        <v>15000</v>
      </c>
      <c r="C28" s="1841">
        <v>18268.599999999999</v>
      </c>
      <c r="D28" s="1842">
        <v>18268.599999999999</v>
      </c>
      <c r="F28" s="1843"/>
      <c r="G28" s="1838"/>
      <c r="H28" s="1838"/>
      <c r="I28" s="1838"/>
      <c r="J28" s="1838"/>
      <c r="K28" s="1838"/>
      <c r="L28" s="1838"/>
      <c r="M28" s="1838"/>
      <c r="N28" s="1838"/>
      <c r="O28" s="1838"/>
    </row>
    <row r="29" spans="1:15" s="1846" customFormat="1" ht="18" customHeight="1" thickTop="1" x14ac:dyDescent="0.25">
      <c r="A29" s="1844" t="s">
        <v>3742</v>
      </c>
      <c r="B29" s="1845"/>
      <c r="C29" s="1845"/>
      <c r="D29" s="1845"/>
      <c r="F29" s="1847"/>
      <c r="G29" s="1848"/>
      <c r="H29" s="1848"/>
      <c r="I29" s="1848"/>
      <c r="J29" s="1848"/>
      <c r="K29" s="1848"/>
      <c r="L29" s="1848"/>
      <c r="M29" s="1848"/>
      <c r="N29" s="1848"/>
      <c r="O29" s="1848"/>
    </row>
    <row r="30" spans="1:15" s="1846" customFormat="1" ht="19.5" customHeight="1" x14ac:dyDescent="0.25">
      <c r="A30" s="1844" t="s">
        <v>3743</v>
      </c>
      <c r="B30" s="1849"/>
      <c r="C30" s="1850"/>
      <c r="D30" s="1851"/>
      <c r="F30" s="1852"/>
      <c r="G30" s="1848"/>
      <c r="H30" s="1848"/>
      <c r="I30" s="1848"/>
      <c r="J30" s="1848"/>
      <c r="K30" s="1848"/>
      <c r="L30" s="1848"/>
      <c r="M30" s="1848"/>
      <c r="N30" s="1848"/>
      <c r="O30" s="1848"/>
    </row>
    <row r="31" spans="1:15" s="1846" customFormat="1" ht="17.25" customHeight="1" x14ac:dyDescent="0.25">
      <c r="A31" s="3582" t="s">
        <v>3744</v>
      </c>
      <c r="B31" s="3582"/>
      <c r="C31" s="3582"/>
      <c r="D31" s="3582"/>
      <c r="F31" s="1848"/>
      <c r="G31" s="1848"/>
      <c r="H31" s="1848"/>
      <c r="I31" s="1848"/>
      <c r="J31" s="1848"/>
      <c r="K31" s="1848"/>
      <c r="L31" s="1848"/>
      <c r="M31" s="1848"/>
      <c r="N31" s="1848"/>
      <c r="O31" s="1848"/>
    </row>
    <row r="32" spans="1:15" s="1846" customFormat="1" ht="18" customHeight="1" x14ac:dyDescent="0.25">
      <c r="A32" s="1850" t="s">
        <v>3745</v>
      </c>
      <c r="B32" s="1850"/>
      <c r="C32" s="1850"/>
      <c r="D32" s="1850"/>
      <c r="F32" s="1848"/>
      <c r="G32" s="1848"/>
      <c r="H32" s="1848"/>
      <c r="I32" s="1848"/>
      <c r="J32" s="1848"/>
      <c r="K32" s="1848"/>
      <c r="L32" s="1848"/>
      <c r="M32" s="1848"/>
      <c r="N32" s="1848"/>
      <c r="O32" s="1848"/>
    </row>
    <row r="33" spans="1:15" s="1837" customFormat="1" x14ac:dyDescent="0.25">
      <c r="D33" s="1853"/>
    </row>
    <row r="34" spans="1:15" s="1837" customFormat="1" x14ac:dyDescent="0.25"/>
    <row r="35" spans="1:15" s="1837" customFormat="1" ht="18" customHeight="1" x14ac:dyDescent="0.25">
      <c r="A35" s="1810"/>
      <c r="B35" s="1810"/>
      <c r="C35" s="1810"/>
      <c r="D35" s="1810"/>
      <c r="F35" s="1838"/>
      <c r="G35" s="1838"/>
      <c r="H35" s="1838"/>
      <c r="I35" s="1838"/>
      <c r="J35" s="1838"/>
      <c r="K35" s="1838"/>
      <c r="L35" s="1838"/>
      <c r="M35" s="1838"/>
      <c r="N35" s="1838"/>
      <c r="O35" s="1838"/>
    </row>
  </sheetData>
  <mergeCells count="4">
    <mergeCell ref="B3:B8"/>
    <mergeCell ref="C3:C8"/>
    <mergeCell ref="D3:D8"/>
    <mergeCell ref="A31:D31"/>
  </mergeCells>
  <pageMargins left="0.75" right="0.75" top="0.75" bottom="0.75" header="0.3" footer="0"/>
  <pageSetup paperSize="9" scale="8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282"/>
  <sheetViews>
    <sheetView zoomScaleNormal="100" zoomScaleSheetLayoutView="100" workbookViewId="0">
      <pane xSplit="1" ySplit="6" topLeftCell="B7" activePane="bottomRight" state="frozen"/>
      <selection activeCell="D33" sqref="D33"/>
      <selection pane="topRight" activeCell="D33" sqref="D33"/>
      <selection pane="bottomLeft" activeCell="D33" sqref="D33"/>
      <selection pane="bottomRight"/>
    </sheetView>
  </sheetViews>
  <sheetFormatPr defaultColWidth="9.140625" defaultRowHeight="20.100000000000001" customHeight="1" x14ac:dyDescent="0.25"/>
  <cols>
    <col min="1" max="1" width="18.7109375" style="1855" customWidth="1"/>
    <col min="2" max="2" width="10.5703125" style="1855" bestFit="1" customWidth="1"/>
    <col min="3" max="3" width="11.28515625" style="1855" bestFit="1" customWidth="1"/>
    <col min="4" max="4" width="8.42578125" style="1855" bestFit="1" customWidth="1"/>
    <col min="5" max="5" width="12.140625" style="1855" customWidth="1"/>
    <col min="6" max="7" width="14.42578125" style="1855" customWidth="1"/>
    <col min="8" max="8" width="5.140625" style="1855" hidden="1" customWidth="1"/>
    <col min="9" max="9" width="4.5703125" style="1855" customWidth="1"/>
    <col min="10" max="10" width="9.140625" style="1855"/>
    <col min="11" max="11" width="5.85546875" style="1855" customWidth="1"/>
    <col min="12" max="12" width="7.28515625" style="1855" customWidth="1"/>
    <col min="13" max="16384" width="9.140625" style="1855"/>
  </cols>
  <sheetData>
    <row r="1" spans="1:14" ht="20.100000000000001" customHeight="1" x14ac:dyDescent="0.25">
      <c r="A1" s="1038" t="s">
        <v>3746</v>
      </c>
      <c r="B1" s="1854"/>
      <c r="C1" s="1854"/>
      <c r="D1" s="1854"/>
      <c r="E1" s="1854"/>
      <c r="F1" s="1854"/>
      <c r="G1" s="1854"/>
    </row>
    <row r="2" spans="1:14" ht="20.100000000000001" customHeight="1" thickBot="1" x14ac:dyDescent="0.3">
      <c r="A2" s="1854"/>
      <c r="I2" s="1855" t="s">
        <v>3412</v>
      </c>
    </row>
    <row r="3" spans="1:14" ht="20.100000000000001" customHeight="1" thickTop="1" x14ac:dyDescent="0.25">
      <c r="A3" s="3583" t="s">
        <v>1</v>
      </c>
      <c r="B3" s="3586" t="s">
        <v>3747</v>
      </c>
      <c r="C3" s="3520"/>
      <c r="D3" s="3587"/>
      <c r="E3" s="1856" t="s">
        <v>3748</v>
      </c>
      <c r="F3" s="1856" t="s">
        <v>3749</v>
      </c>
      <c r="G3" s="1857" t="s">
        <v>3750</v>
      </c>
      <c r="H3" s="1858" t="s">
        <v>3751</v>
      </c>
      <c r="I3" s="1855" t="s">
        <v>3412</v>
      </c>
    </row>
    <row r="4" spans="1:14" ht="20.100000000000001" customHeight="1" thickBot="1" x14ac:dyDescent="0.3">
      <c r="A4" s="3584"/>
      <c r="B4" s="3588"/>
      <c r="C4" s="3589"/>
      <c r="D4" s="3590"/>
      <c r="E4" s="1054" t="s">
        <v>3752</v>
      </c>
      <c r="F4" s="1054" t="s">
        <v>3753</v>
      </c>
      <c r="G4" s="1056" t="s">
        <v>3754</v>
      </c>
      <c r="H4" s="1859" t="s">
        <v>3755</v>
      </c>
    </row>
    <row r="5" spans="1:14" ht="20.100000000000001" customHeight="1" thickBot="1" x14ac:dyDescent="0.3">
      <c r="A5" s="3584"/>
      <c r="B5" s="1860" t="s">
        <v>3756</v>
      </c>
      <c r="C5" s="1861" t="s">
        <v>3757</v>
      </c>
      <c r="D5" s="1862" t="s">
        <v>3309</v>
      </c>
      <c r="E5" s="1059"/>
      <c r="F5" s="1059" t="s">
        <v>3758</v>
      </c>
      <c r="G5" s="1061" t="s">
        <v>3759</v>
      </c>
      <c r="H5" s="1863"/>
    </row>
    <row r="6" spans="1:14" ht="20.100000000000001" customHeight="1" thickBot="1" x14ac:dyDescent="0.3">
      <c r="A6" s="3585"/>
      <c r="B6" s="3591" t="s">
        <v>8</v>
      </c>
      <c r="C6" s="3592"/>
      <c r="D6" s="3592"/>
      <c r="E6" s="3593"/>
      <c r="F6" s="3594" t="s">
        <v>672</v>
      </c>
      <c r="G6" s="3595"/>
      <c r="H6" s="1864"/>
    </row>
    <row r="7" spans="1:14" ht="20.100000000000001" customHeight="1" thickTop="1" x14ac:dyDescent="0.25">
      <c r="A7" s="1865">
        <v>44531</v>
      </c>
      <c r="B7" s="1866"/>
      <c r="C7" s="1867"/>
      <c r="D7" s="1867"/>
      <c r="E7" s="1867"/>
      <c r="F7" s="1868"/>
      <c r="G7" s="1869"/>
      <c r="H7" s="1870"/>
    </row>
    <row r="8" spans="1:14" ht="20.100000000000001" customHeight="1" x14ac:dyDescent="0.25">
      <c r="A8" s="1871" t="s">
        <v>3760</v>
      </c>
      <c r="B8" s="1872">
        <v>200</v>
      </c>
      <c r="C8" s="1729">
        <v>700</v>
      </c>
      <c r="D8" s="1729">
        <v>900</v>
      </c>
      <c r="E8" s="1729">
        <v>450</v>
      </c>
      <c r="F8" s="1873">
        <v>0.3</v>
      </c>
      <c r="G8" s="1874">
        <v>0.3</v>
      </c>
      <c r="H8" s="1875"/>
      <c r="I8" s="1876"/>
      <c r="J8" s="1877"/>
      <c r="K8" s="1877"/>
      <c r="L8" s="1877"/>
      <c r="N8" s="1878"/>
    </row>
    <row r="9" spans="1:14" ht="20.100000000000001" customHeight="1" x14ac:dyDescent="0.25">
      <c r="A9" s="1871" t="s">
        <v>3761</v>
      </c>
      <c r="B9" s="1872">
        <v>465</v>
      </c>
      <c r="C9" s="1729">
        <v>1000</v>
      </c>
      <c r="D9" s="1729">
        <v>5085</v>
      </c>
      <c r="E9" s="1729">
        <v>726.43</v>
      </c>
      <c r="F9" s="1873" t="s">
        <v>3762</v>
      </c>
      <c r="G9" s="1874">
        <v>0.28999999999999998</v>
      </c>
      <c r="H9" s="1875"/>
      <c r="I9" s="1876"/>
      <c r="J9" s="1877"/>
      <c r="K9" s="1877"/>
      <c r="L9" s="1877"/>
      <c r="N9" s="1878"/>
    </row>
    <row r="10" spans="1:14" ht="20.100000000000001" customHeight="1" x14ac:dyDescent="0.25">
      <c r="A10" s="1871" t="s">
        <v>3763</v>
      </c>
      <c r="B10" s="1872">
        <v>35</v>
      </c>
      <c r="C10" s="1729">
        <v>355</v>
      </c>
      <c r="D10" s="1729">
        <v>1415</v>
      </c>
      <c r="E10" s="1729">
        <v>202.14</v>
      </c>
      <c r="F10" s="1873" t="s">
        <v>3764</v>
      </c>
      <c r="G10" s="1874">
        <v>0.26</v>
      </c>
      <c r="H10" s="1875"/>
      <c r="I10" s="1876"/>
      <c r="J10" s="1877"/>
      <c r="K10" s="1877"/>
      <c r="L10" s="1877"/>
      <c r="N10" s="1878"/>
    </row>
    <row r="11" spans="1:14" ht="20.100000000000001" customHeight="1" x14ac:dyDescent="0.25">
      <c r="A11" s="1871" t="s">
        <v>3765</v>
      </c>
      <c r="B11" s="1872">
        <v>100</v>
      </c>
      <c r="C11" s="1729">
        <v>230</v>
      </c>
      <c r="D11" s="1729">
        <v>1120</v>
      </c>
      <c r="E11" s="1729">
        <v>160</v>
      </c>
      <c r="F11" s="1873">
        <v>0.2</v>
      </c>
      <c r="G11" s="1874">
        <v>0.2</v>
      </c>
      <c r="H11" s="1875"/>
      <c r="I11" s="1876"/>
      <c r="J11" s="1877"/>
      <c r="K11" s="1877"/>
      <c r="L11" s="1877"/>
      <c r="N11" s="1878"/>
    </row>
    <row r="12" spans="1:14" ht="20.100000000000001" customHeight="1" x14ac:dyDescent="0.25">
      <c r="A12" s="1871" t="s">
        <v>3766</v>
      </c>
      <c r="B12" s="1872">
        <v>50</v>
      </c>
      <c r="C12" s="1729">
        <v>450</v>
      </c>
      <c r="D12" s="1729">
        <v>1300</v>
      </c>
      <c r="E12" s="1729">
        <v>216.67</v>
      </c>
      <c r="F12" s="1879" t="s">
        <v>3767</v>
      </c>
      <c r="G12" s="1880">
        <v>0.24</v>
      </c>
      <c r="H12" s="1875"/>
      <c r="I12" s="1876"/>
      <c r="J12" s="1877"/>
      <c r="K12" s="1877"/>
      <c r="L12" s="1877"/>
      <c r="N12" s="1878"/>
    </row>
    <row r="13" spans="1:14" ht="20.100000000000001" customHeight="1" x14ac:dyDescent="0.25">
      <c r="A13" s="1871" t="s">
        <v>3768</v>
      </c>
      <c r="B13" s="1872" t="s">
        <v>191</v>
      </c>
      <c r="C13" s="1729" t="s">
        <v>191</v>
      </c>
      <c r="D13" s="1729" t="s">
        <v>191</v>
      </c>
      <c r="E13" s="1729" t="s">
        <v>191</v>
      </c>
      <c r="F13" s="1879" t="s">
        <v>191</v>
      </c>
      <c r="G13" s="1880" t="s">
        <v>191</v>
      </c>
      <c r="H13" s="1875"/>
      <c r="I13" s="1876"/>
      <c r="J13" s="1877"/>
      <c r="K13" s="1877"/>
      <c r="L13" s="1877"/>
      <c r="N13" s="1878"/>
    </row>
    <row r="14" spans="1:14" ht="20.100000000000001" customHeight="1" thickBot="1" x14ac:dyDescent="0.3">
      <c r="A14" s="1881"/>
      <c r="B14" s="1882"/>
      <c r="C14" s="1883"/>
      <c r="D14" s="1883"/>
      <c r="E14" s="1883"/>
      <c r="F14" s="1884"/>
      <c r="G14" s="1885"/>
      <c r="H14" s="1875"/>
      <c r="I14" s="1876"/>
      <c r="J14" s="1877"/>
      <c r="K14" s="1877"/>
      <c r="L14" s="1877"/>
      <c r="N14" s="1878"/>
    </row>
    <row r="15" spans="1:14" ht="20.100000000000001" hidden="1" customHeight="1" thickTop="1" x14ac:dyDescent="0.25">
      <c r="A15" s="1886"/>
      <c r="B15" s="1887"/>
      <c r="C15" s="1888"/>
      <c r="D15" s="1888"/>
      <c r="E15" s="1888"/>
      <c r="F15" s="1889"/>
      <c r="G15" s="1890"/>
      <c r="H15" s="1875"/>
      <c r="I15" s="1891"/>
      <c r="K15" s="1854"/>
      <c r="M15" s="1854"/>
      <c r="N15" s="1878"/>
    </row>
    <row r="16" spans="1:14" ht="20.100000000000001" hidden="1" customHeight="1" x14ac:dyDescent="0.25">
      <c r="A16" s="1892">
        <v>36312</v>
      </c>
      <c r="B16" s="1887">
        <v>10</v>
      </c>
      <c r="C16" s="1888">
        <v>230</v>
      </c>
      <c r="D16" s="1888">
        <v>2385</v>
      </c>
      <c r="E16" s="1888">
        <v>80</v>
      </c>
      <c r="F16" s="1889" t="s">
        <v>3769</v>
      </c>
      <c r="G16" s="1890">
        <v>9.9600000000000009</v>
      </c>
      <c r="H16" s="1875">
        <v>12.61</v>
      </c>
      <c r="I16" s="1891"/>
    </row>
    <row r="17" spans="1:9" ht="20.100000000000001" hidden="1" customHeight="1" x14ac:dyDescent="0.25">
      <c r="A17" s="1892">
        <v>36404</v>
      </c>
      <c r="B17" s="1887">
        <v>10</v>
      </c>
      <c r="C17" s="1888">
        <v>120</v>
      </c>
      <c r="D17" s="1888">
        <v>1223</v>
      </c>
      <c r="E17" s="1888">
        <v>52.96</v>
      </c>
      <c r="F17" s="1889" t="s">
        <v>3770</v>
      </c>
      <c r="G17" s="1890">
        <v>9.5630000000000006</v>
      </c>
      <c r="H17" s="1875">
        <v>12.72</v>
      </c>
      <c r="I17" s="1891"/>
    </row>
    <row r="18" spans="1:9" ht="20.100000000000001" hidden="1" customHeight="1" thickBot="1" x14ac:dyDescent="0.3">
      <c r="A18" s="1892">
        <v>36495</v>
      </c>
      <c r="B18" s="1887">
        <v>85</v>
      </c>
      <c r="C18" s="1888">
        <v>500</v>
      </c>
      <c r="D18" s="1888">
        <v>6285</v>
      </c>
      <c r="E18" s="1888">
        <v>273</v>
      </c>
      <c r="F18" s="1889" t="s">
        <v>3771</v>
      </c>
      <c r="G18" s="1890">
        <v>9.67</v>
      </c>
      <c r="H18" s="1875">
        <v>12.36</v>
      </c>
      <c r="I18" s="1891"/>
    </row>
    <row r="19" spans="1:9" ht="20.100000000000001" hidden="1" customHeight="1" thickTop="1" x14ac:dyDescent="0.25">
      <c r="A19" s="1893">
        <v>36586</v>
      </c>
      <c r="B19" s="1887">
        <v>10</v>
      </c>
      <c r="C19" s="1888">
        <v>255</v>
      </c>
      <c r="D19" s="1888">
        <v>3163.2</v>
      </c>
      <c r="E19" s="1888">
        <v>102</v>
      </c>
      <c r="F19" s="1889" t="s">
        <v>857</v>
      </c>
      <c r="G19" s="1890">
        <v>9.1199999999999992</v>
      </c>
      <c r="H19" s="1875">
        <v>11.71</v>
      </c>
      <c r="I19" s="1891"/>
    </row>
    <row r="20" spans="1:9" ht="20.100000000000001" hidden="1" customHeight="1" x14ac:dyDescent="0.25">
      <c r="A20" s="1892">
        <v>36678</v>
      </c>
      <c r="B20" s="1887">
        <v>20</v>
      </c>
      <c r="C20" s="1888">
        <v>600</v>
      </c>
      <c r="D20" s="1888">
        <v>3421</v>
      </c>
      <c r="E20" s="1888">
        <v>118</v>
      </c>
      <c r="F20" s="1889" t="s">
        <v>1079</v>
      </c>
      <c r="G20" s="1890">
        <v>7.27</v>
      </c>
      <c r="H20" s="1875">
        <v>10.039999999999999</v>
      </c>
      <c r="I20" s="1891"/>
    </row>
    <row r="21" spans="1:9" ht="20.100000000000001" hidden="1" customHeight="1" x14ac:dyDescent="0.25">
      <c r="A21" s="1892">
        <v>36708</v>
      </c>
      <c r="B21" s="1887">
        <v>10</v>
      </c>
      <c r="C21" s="1888">
        <v>830</v>
      </c>
      <c r="D21" s="1888">
        <v>6813</v>
      </c>
      <c r="E21" s="1888">
        <v>243</v>
      </c>
      <c r="F21" s="1889" t="s">
        <v>2996</v>
      </c>
      <c r="G21" s="1890">
        <v>7.46</v>
      </c>
      <c r="H21" s="1875">
        <v>10.08</v>
      </c>
      <c r="I21" s="1891"/>
    </row>
    <row r="22" spans="1:9" ht="20.100000000000001" hidden="1" customHeight="1" x14ac:dyDescent="0.25">
      <c r="A22" s="1892">
        <v>36739</v>
      </c>
      <c r="B22" s="1887">
        <v>25</v>
      </c>
      <c r="C22" s="1888">
        <v>460</v>
      </c>
      <c r="D22" s="3290">
        <v>6528</v>
      </c>
      <c r="E22" s="3290">
        <v>211</v>
      </c>
      <c r="F22" s="3290" t="s">
        <v>768</v>
      </c>
      <c r="G22" s="3291">
        <v>7.03</v>
      </c>
      <c r="H22" s="3292">
        <v>10.32</v>
      </c>
      <c r="I22" s="1891"/>
    </row>
    <row r="23" spans="1:9" ht="20.100000000000001" hidden="1" customHeight="1" x14ac:dyDescent="0.25">
      <c r="A23" s="1892">
        <v>36770</v>
      </c>
      <c r="B23" s="1887">
        <v>30</v>
      </c>
      <c r="C23" s="1888">
        <v>168</v>
      </c>
      <c r="D23" s="1888">
        <v>2859</v>
      </c>
      <c r="E23" s="1888">
        <v>95</v>
      </c>
      <c r="F23" s="1889" t="s">
        <v>3772</v>
      </c>
      <c r="G23" s="1890">
        <v>7.13</v>
      </c>
      <c r="H23" s="1875">
        <v>9.9550000000000001</v>
      </c>
      <c r="I23" s="1891"/>
    </row>
    <row r="24" spans="1:9" ht="20.100000000000001" hidden="1" customHeight="1" x14ac:dyDescent="0.25">
      <c r="A24" s="1892">
        <v>36800</v>
      </c>
      <c r="B24" s="1887">
        <v>30</v>
      </c>
      <c r="C24" s="1888">
        <v>270</v>
      </c>
      <c r="D24" s="1888">
        <v>3581</v>
      </c>
      <c r="E24" s="1888">
        <v>138</v>
      </c>
      <c r="F24" s="1889" t="s">
        <v>942</v>
      </c>
      <c r="G24" s="1890">
        <v>7.48</v>
      </c>
      <c r="H24" s="1875">
        <v>10.16</v>
      </c>
      <c r="I24" s="1891"/>
    </row>
    <row r="25" spans="1:9" ht="20.100000000000001" hidden="1" customHeight="1" x14ac:dyDescent="0.25">
      <c r="A25" s="1892">
        <v>36831</v>
      </c>
      <c r="B25" s="1887">
        <v>40</v>
      </c>
      <c r="C25" s="1888">
        <v>201</v>
      </c>
      <c r="D25" s="1888">
        <v>2859</v>
      </c>
      <c r="E25" s="1888">
        <v>95</v>
      </c>
      <c r="F25" s="1889" t="s">
        <v>2669</v>
      </c>
      <c r="G25" s="1890">
        <v>7.98</v>
      </c>
      <c r="H25" s="1875">
        <v>10.77</v>
      </c>
      <c r="I25" s="1891"/>
    </row>
    <row r="26" spans="1:9" ht="20.100000000000001" hidden="1" customHeight="1" x14ac:dyDescent="0.25">
      <c r="A26" s="1892">
        <v>36861</v>
      </c>
      <c r="B26" s="1887">
        <v>16</v>
      </c>
      <c r="C26" s="1888">
        <v>398</v>
      </c>
      <c r="D26" s="1888">
        <v>5734</v>
      </c>
      <c r="E26" s="1888">
        <v>185</v>
      </c>
      <c r="F26" s="1889" t="s">
        <v>810</v>
      </c>
      <c r="G26" s="1890">
        <v>7.96</v>
      </c>
      <c r="H26" s="1875">
        <v>11.29</v>
      </c>
      <c r="I26" s="1891"/>
    </row>
    <row r="27" spans="1:9" ht="20.100000000000001" hidden="1" customHeight="1" x14ac:dyDescent="0.25">
      <c r="A27" s="1892">
        <v>36892</v>
      </c>
      <c r="B27" s="1887">
        <v>10</v>
      </c>
      <c r="C27" s="1888">
        <v>590</v>
      </c>
      <c r="D27" s="1888">
        <v>4252</v>
      </c>
      <c r="E27" s="1888">
        <v>185</v>
      </c>
      <c r="F27" s="1889" t="s">
        <v>867</v>
      </c>
      <c r="G27" s="1890">
        <v>6.8</v>
      </c>
      <c r="H27" s="1875">
        <v>11.05</v>
      </c>
      <c r="I27" s="1891"/>
    </row>
    <row r="28" spans="1:9" ht="20.100000000000001" hidden="1" customHeight="1" x14ac:dyDescent="0.25">
      <c r="A28" s="1892">
        <v>36923</v>
      </c>
      <c r="B28" s="1887">
        <v>30</v>
      </c>
      <c r="C28" s="1888">
        <v>594</v>
      </c>
      <c r="D28" s="1888">
        <v>4815</v>
      </c>
      <c r="E28" s="1888">
        <v>172</v>
      </c>
      <c r="F28" s="1889" t="s">
        <v>3773</v>
      </c>
      <c r="G28" s="1890">
        <v>7.2584999999999997</v>
      </c>
      <c r="H28" s="1875">
        <v>11.2</v>
      </c>
      <c r="I28" s="1891"/>
    </row>
    <row r="29" spans="1:9" ht="20.100000000000001" hidden="1" customHeight="1" x14ac:dyDescent="0.25">
      <c r="A29" s="1892">
        <v>36951</v>
      </c>
      <c r="B29" s="1887">
        <v>40</v>
      </c>
      <c r="C29" s="1888">
        <v>410</v>
      </c>
      <c r="D29" s="1888">
        <v>4583</v>
      </c>
      <c r="E29" s="1888">
        <v>148</v>
      </c>
      <c r="F29" s="1889" t="s">
        <v>3157</v>
      </c>
      <c r="G29" s="1890">
        <v>7.5</v>
      </c>
      <c r="H29" s="1875">
        <v>10.67</v>
      </c>
      <c r="I29" s="1891"/>
    </row>
    <row r="30" spans="1:9" ht="20.100000000000001" hidden="1" customHeight="1" x14ac:dyDescent="0.25">
      <c r="A30" s="1892">
        <v>36982</v>
      </c>
      <c r="B30" s="1887">
        <v>50</v>
      </c>
      <c r="C30" s="1888">
        <v>560</v>
      </c>
      <c r="D30" s="1888">
        <v>8724</v>
      </c>
      <c r="E30" s="1888">
        <v>291</v>
      </c>
      <c r="F30" s="1889" t="s">
        <v>2719</v>
      </c>
      <c r="G30" s="1890">
        <v>7.8</v>
      </c>
      <c r="H30" s="1875">
        <v>11.01</v>
      </c>
      <c r="I30" s="1891"/>
    </row>
    <row r="31" spans="1:9" ht="20.100000000000001" hidden="1" customHeight="1" x14ac:dyDescent="0.25">
      <c r="A31" s="1892">
        <v>37012</v>
      </c>
      <c r="B31" s="1887">
        <v>80</v>
      </c>
      <c r="C31" s="1888">
        <v>435</v>
      </c>
      <c r="D31" s="1888">
        <v>5942</v>
      </c>
      <c r="E31" s="1888">
        <v>192</v>
      </c>
      <c r="F31" s="1889" t="s">
        <v>3124</v>
      </c>
      <c r="G31" s="1890">
        <v>8.43</v>
      </c>
      <c r="H31" s="1875">
        <v>11.53</v>
      </c>
      <c r="I31" s="1891"/>
    </row>
    <row r="32" spans="1:9" ht="20.100000000000001" hidden="1" customHeight="1" x14ac:dyDescent="0.25">
      <c r="A32" s="1892">
        <v>37043</v>
      </c>
      <c r="B32" s="1887">
        <v>10</v>
      </c>
      <c r="C32" s="1888">
        <v>570</v>
      </c>
      <c r="D32" s="1888">
        <v>5355</v>
      </c>
      <c r="E32" s="1888">
        <v>178.5</v>
      </c>
      <c r="F32" s="1889" t="s">
        <v>3774</v>
      </c>
      <c r="G32" s="1890">
        <v>7.29</v>
      </c>
      <c r="H32" s="1875">
        <v>11.12</v>
      </c>
      <c r="I32" s="1891"/>
    </row>
    <row r="33" spans="1:9" ht="20.100000000000001" hidden="1" customHeight="1" x14ac:dyDescent="0.25">
      <c r="A33" s="1892">
        <v>37073</v>
      </c>
      <c r="B33" s="1887">
        <v>50</v>
      </c>
      <c r="C33" s="1888">
        <v>570</v>
      </c>
      <c r="D33" s="1888">
        <v>6170</v>
      </c>
      <c r="E33" s="1888">
        <v>199</v>
      </c>
      <c r="F33" s="1889" t="s">
        <v>3772</v>
      </c>
      <c r="G33" s="1890">
        <v>7.18</v>
      </c>
      <c r="H33" s="1875">
        <v>11.03</v>
      </c>
      <c r="I33" s="1891"/>
    </row>
    <row r="34" spans="1:9" ht="20.100000000000001" hidden="1" customHeight="1" x14ac:dyDescent="0.25">
      <c r="A34" s="1892">
        <v>37104</v>
      </c>
      <c r="B34" s="1887">
        <v>35</v>
      </c>
      <c r="C34" s="1888">
        <v>482</v>
      </c>
      <c r="D34" s="1888">
        <v>4954</v>
      </c>
      <c r="E34" s="1888">
        <v>160</v>
      </c>
      <c r="F34" s="1889" t="s">
        <v>3176</v>
      </c>
      <c r="G34" s="1890">
        <v>7.28</v>
      </c>
      <c r="H34" s="1875">
        <v>10.51</v>
      </c>
      <c r="I34" s="1891"/>
    </row>
    <row r="35" spans="1:9" ht="20.100000000000001" hidden="1" customHeight="1" x14ac:dyDescent="0.25">
      <c r="A35" s="1892">
        <v>37135</v>
      </c>
      <c r="B35" s="1887">
        <v>3</v>
      </c>
      <c r="C35" s="1888">
        <v>333</v>
      </c>
      <c r="D35" s="1888">
        <v>4828</v>
      </c>
      <c r="E35" s="1888">
        <v>161</v>
      </c>
      <c r="F35" s="1889" t="s">
        <v>3775</v>
      </c>
      <c r="G35" s="1890">
        <v>7.13</v>
      </c>
      <c r="H35" s="1875">
        <v>10.14</v>
      </c>
      <c r="I35" s="1891"/>
    </row>
    <row r="36" spans="1:9" ht="20.100000000000001" hidden="1" customHeight="1" x14ac:dyDescent="0.25">
      <c r="A36" s="1892">
        <v>37165</v>
      </c>
      <c r="B36" s="1887">
        <v>115</v>
      </c>
      <c r="C36" s="1888">
        <v>615</v>
      </c>
      <c r="D36" s="1888">
        <v>9010</v>
      </c>
      <c r="E36" s="1888">
        <v>291</v>
      </c>
      <c r="F36" s="1889" t="s">
        <v>3776</v>
      </c>
      <c r="G36" s="1890">
        <v>7.12</v>
      </c>
      <c r="H36" s="1875">
        <v>10.36</v>
      </c>
      <c r="I36" s="1891"/>
    </row>
    <row r="37" spans="1:9" ht="20.100000000000001" hidden="1" customHeight="1" x14ac:dyDescent="0.25">
      <c r="A37" s="1892">
        <v>37196</v>
      </c>
      <c r="B37" s="1887">
        <v>50</v>
      </c>
      <c r="C37" s="1888">
        <v>720</v>
      </c>
      <c r="D37" s="1888">
        <v>7487</v>
      </c>
      <c r="E37" s="1888">
        <v>267</v>
      </c>
      <c r="F37" s="1889" t="s">
        <v>2218</v>
      </c>
      <c r="G37" s="1890">
        <v>6.86</v>
      </c>
      <c r="H37" s="1875">
        <v>9.89</v>
      </c>
      <c r="I37" s="1891"/>
    </row>
    <row r="38" spans="1:9" ht="20.100000000000001" hidden="1" customHeight="1" x14ac:dyDescent="0.25">
      <c r="A38" s="1892">
        <v>37226</v>
      </c>
      <c r="B38" s="1887">
        <v>30</v>
      </c>
      <c r="C38" s="1888">
        <v>895</v>
      </c>
      <c r="D38" s="1888">
        <v>9060</v>
      </c>
      <c r="E38" s="1888">
        <v>292</v>
      </c>
      <c r="F38" s="1889" t="s">
        <v>769</v>
      </c>
      <c r="G38" s="1890">
        <v>6.95</v>
      </c>
      <c r="H38" s="1875">
        <v>10.27</v>
      </c>
      <c r="I38" s="1891"/>
    </row>
    <row r="39" spans="1:9" ht="20.100000000000001" hidden="1" customHeight="1" x14ac:dyDescent="0.25">
      <c r="A39" s="1892">
        <v>37257</v>
      </c>
      <c r="B39" s="1887">
        <v>5</v>
      </c>
      <c r="C39" s="1888">
        <v>310</v>
      </c>
      <c r="D39" s="1888">
        <v>3355</v>
      </c>
      <c r="E39" s="1888">
        <v>116</v>
      </c>
      <c r="F39" s="1889" t="s">
        <v>3128</v>
      </c>
      <c r="G39" s="1890">
        <v>6.69</v>
      </c>
      <c r="H39" s="1875">
        <v>10.039999999999999</v>
      </c>
      <c r="I39" s="1891"/>
    </row>
    <row r="40" spans="1:9" ht="20.100000000000001" hidden="1" customHeight="1" x14ac:dyDescent="0.25">
      <c r="A40" s="1892">
        <v>37288</v>
      </c>
      <c r="B40" s="1887">
        <v>10</v>
      </c>
      <c r="C40" s="1888">
        <v>640</v>
      </c>
      <c r="D40" s="1888">
        <v>6100</v>
      </c>
      <c r="E40" s="1888">
        <v>218</v>
      </c>
      <c r="F40" s="1889" t="s">
        <v>3777</v>
      </c>
      <c r="G40" s="1890">
        <v>6.22</v>
      </c>
      <c r="H40" s="1875"/>
      <c r="I40" s="1891"/>
    </row>
    <row r="41" spans="1:9" ht="20.100000000000001" hidden="1" customHeight="1" x14ac:dyDescent="0.25">
      <c r="A41" s="1892">
        <v>37316</v>
      </c>
      <c r="B41" s="1887">
        <v>5</v>
      </c>
      <c r="C41" s="1888">
        <v>418</v>
      </c>
      <c r="D41" s="1888">
        <v>7338</v>
      </c>
      <c r="E41" s="1888">
        <v>237</v>
      </c>
      <c r="F41" s="1889" t="s">
        <v>1891</v>
      </c>
      <c r="G41" s="1890">
        <v>6.63</v>
      </c>
      <c r="H41" s="1875">
        <v>9.9</v>
      </c>
      <c r="I41" s="1891"/>
    </row>
    <row r="42" spans="1:9" ht="20.100000000000001" hidden="1" customHeight="1" x14ac:dyDescent="0.25">
      <c r="A42" s="1892">
        <v>37347</v>
      </c>
      <c r="B42" s="1887">
        <v>70</v>
      </c>
      <c r="C42" s="1888">
        <v>310</v>
      </c>
      <c r="D42" s="1888">
        <v>5516</v>
      </c>
      <c r="E42" s="1888">
        <v>184</v>
      </c>
      <c r="F42" s="1889" t="s">
        <v>2423</v>
      </c>
      <c r="G42" s="1890">
        <v>6.74</v>
      </c>
      <c r="H42" s="1875">
        <v>10.09</v>
      </c>
      <c r="I42" s="1891"/>
    </row>
    <row r="43" spans="1:9" ht="20.100000000000001" hidden="1" customHeight="1" x14ac:dyDescent="0.25">
      <c r="A43" s="1892">
        <v>37377</v>
      </c>
      <c r="B43" s="1887">
        <v>30</v>
      </c>
      <c r="C43" s="1888">
        <v>330</v>
      </c>
      <c r="D43" s="1888">
        <v>4300</v>
      </c>
      <c r="E43" s="1888">
        <v>143</v>
      </c>
      <c r="F43" s="1889" t="s">
        <v>3778</v>
      </c>
      <c r="G43" s="1890">
        <v>6.43</v>
      </c>
      <c r="H43" s="1875">
        <v>10.02</v>
      </c>
      <c r="I43" s="1891"/>
    </row>
    <row r="44" spans="1:9" ht="20.100000000000001" hidden="1" customHeight="1" x14ac:dyDescent="0.25">
      <c r="A44" s="1892">
        <v>37408</v>
      </c>
      <c r="B44" s="1887">
        <v>10</v>
      </c>
      <c r="C44" s="1888">
        <v>390</v>
      </c>
      <c r="D44" s="1888">
        <v>2970</v>
      </c>
      <c r="E44" s="1888">
        <v>149</v>
      </c>
      <c r="F44" s="1889" t="s">
        <v>3779</v>
      </c>
      <c r="G44" s="1890">
        <v>6.5</v>
      </c>
      <c r="H44" s="1875">
        <v>9.92</v>
      </c>
      <c r="I44" s="1891"/>
    </row>
    <row r="45" spans="1:9" ht="20.100000000000001" hidden="1" customHeight="1" x14ac:dyDescent="0.25">
      <c r="A45" s="1892">
        <v>37438</v>
      </c>
      <c r="B45" s="1887">
        <v>10</v>
      </c>
      <c r="C45" s="1888">
        <v>735</v>
      </c>
      <c r="D45" s="1888">
        <v>7661</v>
      </c>
      <c r="E45" s="1888">
        <v>255</v>
      </c>
      <c r="F45" s="1889" t="s">
        <v>3780</v>
      </c>
      <c r="G45" s="1890">
        <v>5.73</v>
      </c>
      <c r="H45" s="1875">
        <v>9.89</v>
      </c>
      <c r="I45" s="1891"/>
    </row>
    <row r="46" spans="1:9" ht="20.100000000000001" hidden="1" customHeight="1" x14ac:dyDescent="0.25">
      <c r="A46" s="1892">
        <v>37469</v>
      </c>
      <c r="B46" s="1887">
        <v>10</v>
      </c>
      <c r="C46" s="1888">
        <v>455</v>
      </c>
      <c r="D46" s="1888">
        <v>8185</v>
      </c>
      <c r="E46" s="1888">
        <v>264</v>
      </c>
      <c r="F46" s="1889" t="s">
        <v>3781</v>
      </c>
      <c r="G46" s="1890">
        <v>7.37</v>
      </c>
      <c r="H46" s="1875">
        <v>9.73</v>
      </c>
    </row>
    <row r="47" spans="1:9" ht="20.100000000000001" hidden="1" customHeight="1" x14ac:dyDescent="0.25">
      <c r="A47" s="1892">
        <v>37500</v>
      </c>
      <c r="B47" s="1887">
        <v>205</v>
      </c>
      <c r="C47" s="1888">
        <v>627</v>
      </c>
      <c r="D47" s="1888">
        <v>9421</v>
      </c>
      <c r="E47" s="1888">
        <v>314</v>
      </c>
      <c r="F47" s="1889" t="s">
        <v>3782</v>
      </c>
      <c r="G47" s="1890">
        <v>7.74</v>
      </c>
      <c r="H47" s="1875">
        <v>9.65</v>
      </c>
    </row>
    <row r="48" spans="1:9" ht="20.100000000000001" hidden="1" customHeight="1" x14ac:dyDescent="0.25">
      <c r="A48" s="1892">
        <v>37530</v>
      </c>
      <c r="B48" s="1887">
        <v>250</v>
      </c>
      <c r="C48" s="1888">
        <v>812</v>
      </c>
      <c r="D48" s="1888">
        <v>17979</v>
      </c>
      <c r="E48" s="1888">
        <v>580</v>
      </c>
      <c r="F48" s="1889" t="s">
        <v>3781</v>
      </c>
      <c r="G48" s="1890">
        <v>7.67</v>
      </c>
      <c r="H48" s="1875">
        <v>10.07</v>
      </c>
    </row>
    <row r="49" spans="1:8" ht="20.100000000000001" hidden="1" customHeight="1" x14ac:dyDescent="0.25">
      <c r="A49" s="1892">
        <v>37561</v>
      </c>
      <c r="B49" s="1887">
        <v>20</v>
      </c>
      <c r="C49" s="1888">
        <v>695</v>
      </c>
      <c r="D49" s="1888">
        <v>6205</v>
      </c>
      <c r="E49" s="1888">
        <v>270</v>
      </c>
      <c r="F49" s="1889" t="s">
        <v>3782</v>
      </c>
      <c r="G49" s="1890">
        <v>7.42</v>
      </c>
      <c r="H49" s="1875">
        <v>9.59</v>
      </c>
    </row>
    <row r="50" spans="1:8" ht="20.100000000000001" hidden="1" customHeight="1" x14ac:dyDescent="0.25">
      <c r="A50" s="1892">
        <v>37591</v>
      </c>
      <c r="B50" s="1887">
        <v>10</v>
      </c>
      <c r="C50" s="1888">
        <v>235</v>
      </c>
      <c r="D50" s="1888">
        <v>2869</v>
      </c>
      <c r="E50" s="1888">
        <v>125</v>
      </c>
      <c r="F50" s="1889" t="s">
        <v>3783</v>
      </c>
      <c r="G50" s="1890">
        <v>4.92</v>
      </c>
      <c r="H50" s="1875">
        <v>9.17</v>
      </c>
    </row>
    <row r="51" spans="1:8" ht="20.100000000000001" hidden="1" customHeight="1" x14ac:dyDescent="0.25">
      <c r="A51" s="1892">
        <v>37622</v>
      </c>
      <c r="B51" s="1887">
        <v>90</v>
      </c>
      <c r="C51" s="1888">
        <v>425</v>
      </c>
      <c r="D51" s="1888">
        <v>4318</v>
      </c>
      <c r="E51" s="1888">
        <v>254</v>
      </c>
      <c r="F51" s="1889" t="s">
        <v>3784</v>
      </c>
      <c r="G51" s="1890">
        <v>3.72</v>
      </c>
      <c r="H51" s="1875">
        <v>9.0399999999999991</v>
      </c>
    </row>
    <row r="52" spans="1:8" ht="20.100000000000001" hidden="1" customHeight="1" x14ac:dyDescent="0.25">
      <c r="A52" s="1892">
        <v>37653</v>
      </c>
      <c r="B52" s="1887">
        <v>15</v>
      </c>
      <c r="C52" s="1888">
        <v>545</v>
      </c>
      <c r="D52" s="1888">
        <v>6869</v>
      </c>
      <c r="E52" s="1888">
        <v>275</v>
      </c>
      <c r="F52" s="1889" t="s">
        <v>3043</v>
      </c>
      <c r="G52" s="1890">
        <v>4.75</v>
      </c>
      <c r="H52" s="1875">
        <v>8.59</v>
      </c>
    </row>
    <row r="53" spans="1:8" ht="20.100000000000001" hidden="1" customHeight="1" x14ac:dyDescent="0.25">
      <c r="A53" s="1892">
        <v>37681</v>
      </c>
      <c r="B53" s="1887">
        <v>30</v>
      </c>
      <c r="C53" s="1888">
        <v>200</v>
      </c>
      <c r="D53" s="1888">
        <v>2485</v>
      </c>
      <c r="E53" s="1888">
        <v>124</v>
      </c>
      <c r="F53" s="1889" t="s">
        <v>1738</v>
      </c>
      <c r="G53" s="1890">
        <v>3.64</v>
      </c>
      <c r="H53" s="1875">
        <v>8.5500000000000007</v>
      </c>
    </row>
    <row r="54" spans="1:8" ht="20.100000000000001" hidden="1" customHeight="1" x14ac:dyDescent="0.25">
      <c r="A54" s="1892">
        <v>37712</v>
      </c>
      <c r="B54" s="1887">
        <v>5</v>
      </c>
      <c r="C54" s="1888">
        <v>530</v>
      </c>
      <c r="D54" s="1888">
        <v>4181</v>
      </c>
      <c r="E54" s="1888">
        <v>144</v>
      </c>
      <c r="F54" s="1889" t="s">
        <v>3785</v>
      </c>
      <c r="G54" s="1890">
        <v>3.66</v>
      </c>
      <c r="H54" s="1875">
        <v>8.5073333333333316</v>
      </c>
    </row>
    <row r="55" spans="1:8" ht="20.100000000000001" hidden="1" customHeight="1" x14ac:dyDescent="0.25">
      <c r="A55" s="1892">
        <v>37742</v>
      </c>
      <c r="B55" s="1887">
        <v>10</v>
      </c>
      <c r="C55" s="1888">
        <v>565</v>
      </c>
      <c r="D55" s="1888">
        <v>6318</v>
      </c>
      <c r="E55" s="1888">
        <v>218</v>
      </c>
      <c r="F55" s="1889" t="s">
        <v>3786</v>
      </c>
      <c r="G55" s="1890">
        <v>4.12</v>
      </c>
      <c r="H55" s="1875">
        <v>8.3699999999999992</v>
      </c>
    </row>
    <row r="56" spans="1:8" ht="20.100000000000001" hidden="1" customHeight="1" x14ac:dyDescent="0.25">
      <c r="A56" s="1892">
        <v>37773</v>
      </c>
      <c r="B56" s="1887">
        <v>28</v>
      </c>
      <c r="C56" s="1888">
        <v>275</v>
      </c>
      <c r="D56" s="1888">
        <v>2768</v>
      </c>
      <c r="E56" s="1888">
        <v>115</v>
      </c>
      <c r="F56" s="1889" t="s">
        <v>3043</v>
      </c>
      <c r="G56" s="1890">
        <v>4.45</v>
      </c>
      <c r="H56" s="1875">
        <v>8.3699999999999992</v>
      </c>
    </row>
    <row r="57" spans="1:8" ht="20.100000000000001" hidden="1" customHeight="1" x14ac:dyDescent="0.25">
      <c r="A57" s="1892">
        <v>37803</v>
      </c>
      <c r="B57" s="1887">
        <v>20</v>
      </c>
      <c r="C57" s="1888">
        <v>975</v>
      </c>
      <c r="D57" s="1888">
        <v>12795</v>
      </c>
      <c r="E57" s="1888">
        <v>413</v>
      </c>
      <c r="F57" s="1889" t="s">
        <v>3787</v>
      </c>
      <c r="G57" s="1890">
        <v>4.08</v>
      </c>
      <c r="H57" s="1875">
        <v>8.33</v>
      </c>
    </row>
    <row r="58" spans="1:8" ht="20.100000000000001" hidden="1" customHeight="1" x14ac:dyDescent="0.25">
      <c r="A58" s="1892">
        <v>37834</v>
      </c>
      <c r="B58" s="1887">
        <v>110</v>
      </c>
      <c r="C58" s="1888">
        <v>595</v>
      </c>
      <c r="D58" s="1888">
        <v>5646</v>
      </c>
      <c r="E58" s="1888">
        <v>268.85000000000002</v>
      </c>
      <c r="F58" s="1889" t="s">
        <v>3788</v>
      </c>
      <c r="G58" s="1890">
        <v>3.89</v>
      </c>
      <c r="H58" s="1875">
        <v>8.42</v>
      </c>
    </row>
    <row r="59" spans="1:8" ht="20.100000000000001" hidden="1" customHeight="1" x14ac:dyDescent="0.25">
      <c r="A59" s="1892">
        <v>37865</v>
      </c>
      <c r="B59" s="1887">
        <v>20</v>
      </c>
      <c r="C59" s="1888">
        <v>130</v>
      </c>
      <c r="D59" s="1888">
        <v>668</v>
      </c>
      <c r="E59" s="1888">
        <v>67</v>
      </c>
      <c r="F59" s="1889" t="s">
        <v>785</v>
      </c>
      <c r="G59" s="1890">
        <v>2.78</v>
      </c>
      <c r="H59" s="1875">
        <v>8.2799999999999994</v>
      </c>
    </row>
    <row r="60" spans="1:8" ht="20.100000000000001" hidden="1" customHeight="1" x14ac:dyDescent="0.25">
      <c r="A60" s="1892">
        <v>37895</v>
      </c>
      <c r="B60" s="1887">
        <v>10</v>
      </c>
      <c r="C60" s="1888">
        <v>552</v>
      </c>
      <c r="D60" s="1888">
        <v>3155</v>
      </c>
      <c r="E60" s="1888">
        <v>186</v>
      </c>
      <c r="F60" s="1889" t="s">
        <v>1002</v>
      </c>
      <c r="G60" s="1890">
        <v>1.96</v>
      </c>
      <c r="H60" s="1875">
        <v>7.83</v>
      </c>
    </row>
    <row r="61" spans="1:8" ht="20.100000000000001" hidden="1" customHeight="1" x14ac:dyDescent="0.25">
      <c r="A61" s="1892">
        <v>37926</v>
      </c>
      <c r="B61" s="1887">
        <v>10</v>
      </c>
      <c r="C61" s="1888">
        <v>431</v>
      </c>
      <c r="D61" s="1888">
        <v>2211</v>
      </c>
      <c r="E61" s="1888">
        <v>130</v>
      </c>
      <c r="F61" s="1889" t="s">
        <v>3789</v>
      </c>
      <c r="G61" s="1890">
        <v>1.26</v>
      </c>
      <c r="H61" s="1875">
        <v>7.806</v>
      </c>
    </row>
    <row r="62" spans="1:8" ht="20.100000000000001" hidden="1" customHeight="1" x14ac:dyDescent="0.25">
      <c r="A62" s="1892">
        <v>37956</v>
      </c>
      <c r="B62" s="1887">
        <v>50</v>
      </c>
      <c r="C62" s="1888">
        <v>695</v>
      </c>
      <c r="D62" s="1888">
        <v>5392</v>
      </c>
      <c r="E62" s="1888">
        <v>174</v>
      </c>
      <c r="F62" s="1889" t="s">
        <v>1952</v>
      </c>
      <c r="G62" s="1890">
        <v>1.4</v>
      </c>
      <c r="H62" s="1875">
        <v>7.35</v>
      </c>
    </row>
    <row r="63" spans="1:8" ht="20.100000000000001" hidden="1" customHeight="1" x14ac:dyDescent="0.25">
      <c r="A63" s="1892">
        <v>37987</v>
      </c>
      <c r="B63" s="1887">
        <v>1</v>
      </c>
      <c r="C63" s="1888">
        <v>695</v>
      </c>
      <c r="D63" s="1888">
        <v>5670</v>
      </c>
      <c r="E63" s="1888">
        <v>247</v>
      </c>
      <c r="F63" s="1889" t="s">
        <v>1952</v>
      </c>
      <c r="G63" s="1890">
        <v>1.27</v>
      </c>
      <c r="H63" s="1875">
        <v>7.1</v>
      </c>
    </row>
    <row r="64" spans="1:8" ht="20.100000000000001" hidden="1" customHeight="1" x14ac:dyDescent="0.25">
      <c r="A64" s="1892">
        <v>38018</v>
      </c>
      <c r="B64" s="1887">
        <v>15</v>
      </c>
      <c r="C64" s="1888">
        <v>875</v>
      </c>
      <c r="D64" s="1888">
        <v>6570</v>
      </c>
      <c r="E64" s="1888">
        <v>365</v>
      </c>
      <c r="F64" s="1889" t="s">
        <v>1648</v>
      </c>
      <c r="G64" s="1890">
        <v>1.45</v>
      </c>
      <c r="H64" s="1875">
        <v>6.3</v>
      </c>
    </row>
    <row r="65" spans="1:8" ht="20.100000000000001" hidden="1" customHeight="1" x14ac:dyDescent="0.25">
      <c r="A65" s="1892">
        <v>38047</v>
      </c>
      <c r="B65" s="1887">
        <v>25</v>
      </c>
      <c r="C65" s="1888">
        <v>190</v>
      </c>
      <c r="D65" s="1888">
        <v>2405</v>
      </c>
      <c r="E65" s="1888">
        <v>93</v>
      </c>
      <c r="F65" s="1889" t="s">
        <v>3790</v>
      </c>
      <c r="G65" s="1890">
        <v>1</v>
      </c>
      <c r="H65" s="1875">
        <v>5.31</v>
      </c>
    </row>
    <row r="66" spans="1:8" ht="20.100000000000001" hidden="1" customHeight="1" x14ac:dyDescent="0.25">
      <c r="A66" s="1892">
        <v>38078</v>
      </c>
      <c r="B66" s="1887">
        <v>10</v>
      </c>
      <c r="C66" s="1888">
        <v>695</v>
      </c>
      <c r="D66" s="1888">
        <v>4911</v>
      </c>
      <c r="E66" s="1888">
        <v>163.69999999999999</v>
      </c>
      <c r="F66" s="1889" t="s">
        <v>3791</v>
      </c>
      <c r="G66" s="1890">
        <v>1.0026999999999999</v>
      </c>
      <c r="H66" s="1875">
        <v>4.25</v>
      </c>
    </row>
    <row r="67" spans="1:8" ht="20.100000000000001" hidden="1" customHeight="1" x14ac:dyDescent="0.25">
      <c r="A67" s="1892">
        <v>38108</v>
      </c>
      <c r="B67" s="1887">
        <v>10</v>
      </c>
      <c r="C67" s="1888">
        <v>350</v>
      </c>
      <c r="D67" s="1888">
        <v>2915</v>
      </c>
      <c r="E67" s="1888">
        <v>101</v>
      </c>
      <c r="F67" s="1889">
        <v>1</v>
      </c>
      <c r="G67" s="1890">
        <v>1</v>
      </c>
      <c r="H67" s="1875">
        <v>3.43</v>
      </c>
    </row>
    <row r="68" spans="1:8" ht="20.100000000000001" hidden="1" customHeight="1" x14ac:dyDescent="0.25">
      <c r="A68" s="1892">
        <v>38139</v>
      </c>
      <c r="B68" s="1887">
        <v>40</v>
      </c>
      <c r="C68" s="1888">
        <v>1100</v>
      </c>
      <c r="D68" s="1888">
        <v>7232</v>
      </c>
      <c r="E68" s="1888">
        <v>241.1</v>
      </c>
      <c r="F68" s="1889" t="s">
        <v>3792</v>
      </c>
      <c r="G68" s="1890">
        <v>1.02</v>
      </c>
      <c r="H68" s="1875">
        <v>4.55</v>
      </c>
    </row>
    <row r="69" spans="1:8" ht="20.100000000000001" hidden="1" customHeight="1" x14ac:dyDescent="0.25">
      <c r="A69" s="1892">
        <v>38169</v>
      </c>
      <c r="B69" s="1887">
        <v>40</v>
      </c>
      <c r="C69" s="1888">
        <v>375</v>
      </c>
      <c r="D69" s="1888">
        <v>5978</v>
      </c>
      <c r="E69" s="1888">
        <v>193</v>
      </c>
      <c r="F69" s="1889" t="s">
        <v>2821</v>
      </c>
      <c r="G69" s="1890">
        <v>1.07</v>
      </c>
      <c r="H69" s="1875">
        <v>5.03</v>
      </c>
    </row>
    <row r="70" spans="1:8" ht="20.100000000000001" hidden="1" customHeight="1" x14ac:dyDescent="0.25">
      <c r="A70" s="1892">
        <v>38200</v>
      </c>
      <c r="B70" s="1887">
        <v>20</v>
      </c>
      <c r="C70" s="1888">
        <v>870</v>
      </c>
      <c r="D70" s="1888">
        <v>11835</v>
      </c>
      <c r="E70" s="1888">
        <v>438.3</v>
      </c>
      <c r="F70" s="1889" t="s">
        <v>3793</v>
      </c>
      <c r="G70" s="1890">
        <v>1</v>
      </c>
      <c r="H70" s="1875">
        <v>5.26</v>
      </c>
    </row>
    <row r="71" spans="1:8" ht="20.100000000000001" hidden="1" customHeight="1" x14ac:dyDescent="0.25">
      <c r="A71" s="1892">
        <v>38231</v>
      </c>
      <c r="B71" s="1887">
        <v>200</v>
      </c>
      <c r="C71" s="1888">
        <v>1170</v>
      </c>
      <c r="D71" s="1888">
        <v>11979</v>
      </c>
      <c r="E71" s="1888">
        <v>444</v>
      </c>
      <c r="F71" s="1889" t="s">
        <v>3794</v>
      </c>
      <c r="G71" s="1890">
        <v>1</v>
      </c>
      <c r="H71" s="1875">
        <v>5.38</v>
      </c>
    </row>
    <row r="72" spans="1:8" ht="20.100000000000001" hidden="1" customHeight="1" x14ac:dyDescent="0.25">
      <c r="A72" s="1892">
        <v>38261</v>
      </c>
      <c r="B72" s="1887">
        <v>220</v>
      </c>
      <c r="C72" s="1888">
        <v>1090</v>
      </c>
      <c r="D72" s="1888">
        <v>19154</v>
      </c>
      <c r="E72" s="1888">
        <v>617.87</v>
      </c>
      <c r="F72" s="1889" t="s">
        <v>1952</v>
      </c>
      <c r="G72" s="1890">
        <v>1.35</v>
      </c>
      <c r="H72" s="1875">
        <v>5.3606451612903223</v>
      </c>
    </row>
    <row r="73" spans="1:8" ht="20.100000000000001" hidden="1" customHeight="1" x14ac:dyDescent="0.25">
      <c r="A73" s="1892">
        <v>38292</v>
      </c>
      <c r="B73" s="1887">
        <v>8</v>
      </c>
      <c r="C73" s="1888">
        <v>715</v>
      </c>
      <c r="D73" s="1888">
        <v>4458</v>
      </c>
      <c r="E73" s="1888">
        <v>186</v>
      </c>
      <c r="F73" s="1889" t="s">
        <v>3795</v>
      </c>
      <c r="G73" s="1890">
        <v>3.51</v>
      </c>
      <c r="H73" s="1875">
        <v>5.64</v>
      </c>
    </row>
    <row r="74" spans="1:8" ht="20.100000000000001" hidden="1" customHeight="1" x14ac:dyDescent="0.25">
      <c r="A74" s="1892">
        <v>38322</v>
      </c>
      <c r="B74" s="1887">
        <v>30</v>
      </c>
      <c r="C74" s="1888">
        <v>860</v>
      </c>
      <c r="D74" s="1888">
        <v>10355</v>
      </c>
      <c r="E74" s="1888">
        <v>334.03</v>
      </c>
      <c r="F74" s="1889" t="s">
        <v>3795</v>
      </c>
      <c r="G74" s="1890">
        <v>1.69</v>
      </c>
      <c r="H74" s="1875">
        <v>5.6</v>
      </c>
    </row>
    <row r="75" spans="1:8" ht="20.100000000000001" hidden="1" customHeight="1" x14ac:dyDescent="0.25">
      <c r="A75" s="1892">
        <v>38353</v>
      </c>
      <c r="B75" s="1887">
        <v>15</v>
      </c>
      <c r="C75" s="1888">
        <v>553</v>
      </c>
      <c r="D75" s="1888">
        <v>7391</v>
      </c>
      <c r="E75" s="1888">
        <v>238.4</v>
      </c>
      <c r="F75" s="1889" t="s">
        <v>3796</v>
      </c>
      <c r="G75" s="1890">
        <v>1.67</v>
      </c>
      <c r="H75" s="1875">
        <v>5.5</v>
      </c>
    </row>
    <row r="76" spans="1:8" ht="20.100000000000001" hidden="1" customHeight="1" x14ac:dyDescent="0.25">
      <c r="A76" s="1892">
        <v>38384</v>
      </c>
      <c r="B76" s="1887">
        <v>135</v>
      </c>
      <c r="C76" s="1888">
        <v>915</v>
      </c>
      <c r="D76" s="1888">
        <v>11798.5</v>
      </c>
      <c r="E76" s="1888">
        <v>437</v>
      </c>
      <c r="F76" s="1889" t="s">
        <v>3797</v>
      </c>
      <c r="G76" s="1890">
        <v>2.08</v>
      </c>
      <c r="H76" s="1875">
        <v>5.7</v>
      </c>
    </row>
    <row r="77" spans="1:8" ht="20.100000000000001" hidden="1" customHeight="1" x14ac:dyDescent="0.25">
      <c r="A77" s="1892">
        <v>38412</v>
      </c>
      <c r="B77" s="1887">
        <v>93</v>
      </c>
      <c r="C77" s="1888">
        <v>468</v>
      </c>
      <c r="D77" s="1888">
        <v>7692</v>
      </c>
      <c r="E77" s="1888">
        <v>248</v>
      </c>
      <c r="F77" s="1894" t="s">
        <v>3798</v>
      </c>
      <c r="G77" s="1890">
        <v>1.89</v>
      </c>
      <c r="H77" s="1875">
        <v>6.14</v>
      </c>
    </row>
    <row r="78" spans="1:8" ht="20.100000000000001" hidden="1" customHeight="1" x14ac:dyDescent="0.25">
      <c r="A78" s="1892">
        <v>38443</v>
      </c>
      <c r="B78" s="1887">
        <v>5</v>
      </c>
      <c r="C78" s="1888">
        <v>665</v>
      </c>
      <c r="D78" s="1888">
        <v>6352</v>
      </c>
      <c r="E78" s="1888">
        <v>244.3</v>
      </c>
      <c r="F78" s="1894" t="s">
        <v>3799</v>
      </c>
      <c r="G78" s="1890">
        <v>1.49</v>
      </c>
      <c r="H78" s="1875">
        <v>6.01</v>
      </c>
    </row>
    <row r="79" spans="1:8" ht="20.100000000000001" hidden="1" customHeight="1" x14ac:dyDescent="0.25">
      <c r="A79" s="1892">
        <v>38473</v>
      </c>
      <c r="B79" s="1887">
        <v>80</v>
      </c>
      <c r="C79" s="1888">
        <v>545</v>
      </c>
      <c r="D79" s="1888">
        <v>6923</v>
      </c>
      <c r="E79" s="1888">
        <v>223.3</v>
      </c>
      <c r="F79" s="1889" t="s">
        <v>3789</v>
      </c>
      <c r="G79" s="1890">
        <v>1.43</v>
      </c>
      <c r="H79" s="1875">
        <v>6.01</v>
      </c>
    </row>
    <row r="80" spans="1:8" ht="20.100000000000001" hidden="1" customHeight="1" x14ac:dyDescent="0.25">
      <c r="A80" s="1892">
        <v>38504</v>
      </c>
      <c r="B80" s="1887">
        <v>10</v>
      </c>
      <c r="C80" s="1888">
        <v>465</v>
      </c>
      <c r="D80" s="1888">
        <v>5208</v>
      </c>
      <c r="E80" s="1888">
        <v>179.6</v>
      </c>
      <c r="F80" s="1889" t="s">
        <v>792</v>
      </c>
      <c r="G80" s="1890">
        <v>1.62</v>
      </c>
      <c r="H80" s="1875">
        <v>5.98</v>
      </c>
    </row>
    <row r="81" spans="1:15" ht="20.100000000000001" hidden="1" customHeight="1" x14ac:dyDescent="0.25">
      <c r="A81" s="1892">
        <v>38534</v>
      </c>
      <c r="B81" s="1887">
        <v>35</v>
      </c>
      <c r="C81" s="1888">
        <v>1080</v>
      </c>
      <c r="D81" s="1888">
        <v>9733</v>
      </c>
      <c r="E81" s="1888">
        <v>361</v>
      </c>
      <c r="F81" s="1889" t="s">
        <v>3800</v>
      </c>
      <c r="G81" s="1890">
        <v>1.74</v>
      </c>
      <c r="H81" s="1875">
        <v>5.94</v>
      </c>
    </row>
    <row r="82" spans="1:15" ht="20.100000000000001" hidden="1" customHeight="1" x14ac:dyDescent="0.25">
      <c r="A82" s="1892">
        <v>38565</v>
      </c>
      <c r="B82" s="1887">
        <v>45</v>
      </c>
      <c r="C82" s="1888">
        <v>635</v>
      </c>
      <c r="D82" s="1888">
        <v>8734</v>
      </c>
      <c r="E82" s="1888">
        <v>281.7</v>
      </c>
      <c r="F82" s="1889" t="s">
        <v>3801</v>
      </c>
      <c r="G82" s="1890">
        <v>4.9000000000000004</v>
      </c>
      <c r="H82" s="1875">
        <v>6.22</v>
      </c>
    </row>
    <row r="83" spans="1:15" ht="20.100000000000001" hidden="1" customHeight="1" x14ac:dyDescent="0.25">
      <c r="A83" s="1892">
        <v>38596</v>
      </c>
      <c r="B83" s="1887">
        <v>20</v>
      </c>
      <c r="C83" s="1888">
        <v>525</v>
      </c>
      <c r="D83" s="1888">
        <v>5817</v>
      </c>
      <c r="E83" s="1888">
        <v>232.7</v>
      </c>
      <c r="F83" s="1889" t="s">
        <v>2946</v>
      </c>
      <c r="G83" s="1890">
        <v>2.98</v>
      </c>
      <c r="H83" s="1875">
        <v>6.4</v>
      </c>
    </row>
    <row r="84" spans="1:15" ht="20.100000000000001" hidden="1" customHeight="1" x14ac:dyDescent="0.25">
      <c r="A84" s="1892">
        <v>38626</v>
      </c>
      <c r="B84" s="1887">
        <v>140</v>
      </c>
      <c r="C84" s="1888">
        <v>965</v>
      </c>
      <c r="D84" s="1888">
        <v>14032</v>
      </c>
      <c r="E84" s="1888">
        <v>452.6</v>
      </c>
      <c r="F84" s="1889" t="s">
        <v>817</v>
      </c>
      <c r="G84" s="1890">
        <v>2.82</v>
      </c>
      <c r="H84" s="1875">
        <v>6.38</v>
      </c>
      <c r="K84" s="1895"/>
    </row>
    <row r="85" spans="1:15" ht="20.100000000000001" hidden="1" customHeight="1" x14ac:dyDescent="0.25">
      <c r="A85" s="1892">
        <v>38657</v>
      </c>
      <c r="B85" s="1887">
        <v>100</v>
      </c>
      <c r="C85" s="1888">
        <v>690</v>
      </c>
      <c r="D85" s="1888">
        <v>6927</v>
      </c>
      <c r="E85" s="1888">
        <v>238.9</v>
      </c>
      <c r="F85" s="1889" t="s">
        <v>817</v>
      </c>
      <c r="G85" s="1890">
        <v>2.89</v>
      </c>
      <c r="H85" s="1875">
        <v>6.42</v>
      </c>
    </row>
    <row r="86" spans="1:15" ht="20.100000000000001" hidden="1" customHeight="1" x14ac:dyDescent="0.25">
      <c r="A86" s="1892">
        <v>38687</v>
      </c>
      <c r="B86" s="1887">
        <v>40</v>
      </c>
      <c r="C86" s="1888">
        <v>1175</v>
      </c>
      <c r="D86" s="1888">
        <v>10982</v>
      </c>
      <c r="E86" s="1888">
        <v>366.1</v>
      </c>
      <c r="F86" s="1889" t="s">
        <v>2006</v>
      </c>
      <c r="G86" s="1890">
        <v>3.87</v>
      </c>
      <c r="H86" s="1875">
        <v>7.16</v>
      </c>
    </row>
    <row r="87" spans="1:15" ht="20.100000000000001" hidden="1" customHeight="1" x14ac:dyDescent="0.25">
      <c r="A87" s="1892">
        <v>38718</v>
      </c>
      <c r="B87" s="1887">
        <v>40</v>
      </c>
      <c r="C87" s="1888">
        <v>1175</v>
      </c>
      <c r="D87" s="1888">
        <v>11848</v>
      </c>
      <c r="E87" s="1888">
        <v>382.19</v>
      </c>
      <c r="F87" s="1889" t="s">
        <v>3802</v>
      </c>
      <c r="G87" s="1890">
        <v>5.68</v>
      </c>
      <c r="H87" s="1875">
        <v>7.53</v>
      </c>
    </row>
    <row r="88" spans="1:15" ht="20.100000000000001" hidden="1" customHeight="1" x14ac:dyDescent="0.25">
      <c r="A88" s="1892">
        <v>38749</v>
      </c>
      <c r="B88" s="1887">
        <v>30</v>
      </c>
      <c r="C88" s="1888">
        <v>725</v>
      </c>
      <c r="D88" s="1888">
        <v>5512</v>
      </c>
      <c r="E88" s="1888">
        <v>220</v>
      </c>
      <c r="F88" s="1889" t="s">
        <v>954</v>
      </c>
      <c r="G88" s="1890">
        <v>3.87</v>
      </c>
      <c r="H88" s="1875">
        <v>7.44</v>
      </c>
    </row>
    <row r="89" spans="1:15" ht="20.100000000000001" hidden="1" customHeight="1" x14ac:dyDescent="0.25">
      <c r="A89" s="1892">
        <v>38777</v>
      </c>
      <c r="B89" s="1887">
        <v>19</v>
      </c>
      <c r="C89" s="1888">
        <v>280</v>
      </c>
      <c r="D89" s="1888">
        <v>2453</v>
      </c>
      <c r="E89" s="1888">
        <v>82</v>
      </c>
      <c r="F89" s="1889" t="s">
        <v>954</v>
      </c>
      <c r="G89" s="1890">
        <v>3.83</v>
      </c>
      <c r="H89" s="1875">
        <v>7.52</v>
      </c>
    </row>
    <row r="90" spans="1:15" ht="20.100000000000001" hidden="1" customHeight="1" x14ac:dyDescent="0.25">
      <c r="A90" s="1892">
        <v>38808</v>
      </c>
      <c r="B90" s="1887">
        <v>44</v>
      </c>
      <c r="C90" s="1888">
        <v>630</v>
      </c>
      <c r="D90" s="1888">
        <v>10167</v>
      </c>
      <c r="E90" s="1888">
        <v>363.1</v>
      </c>
      <c r="F90" s="1889" t="s">
        <v>3803</v>
      </c>
      <c r="G90" s="1890">
        <v>3.88</v>
      </c>
      <c r="H90" s="1875">
        <v>7.51</v>
      </c>
      <c r="L90" s="1854"/>
      <c r="N90" s="1854"/>
      <c r="O90" s="1878"/>
    </row>
    <row r="91" spans="1:15" ht="20.100000000000001" hidden="1" customHeight="1" x14ac:dyDescent="0.25">
      <c r="A91" s="1892">
        <v>38838</v>
      </c>
      <c r="B91" s="1887">
        <v>15</v>
      </c>
      <c r="C91" s="1888">
        <v>1050</v>
      </c>
      <c r="D91" s="1888">
        <v>10439</v>
      </c>
      <c r="E91" s="1888">
        <v>336.7</v>
      </c>
      <c r="F91" s="1889" t="s">
        <v>1931</v>
      </c>
      <c r="G91" s="1890">
        <v>3.52</v>
      </c>
      <c r="H91" s="1875">
        <v>7.47</v>
      </c>
    </row>
    <row r="92" spans="1:15" ht="20.100000000000001" hidden="1" customHeight="1" x14ac:dyDescent="0.25">
      <c r="A92" s="1892">
        <v>38869</v>
      </c>
      <c r="B92" s="1887">
        <v>6</v>
      </c>
      <c r="C92" s="1888">
        <v>625</v>
      </c>
      <c r="D92" s="1888">
        <v>4852</v>
      </c>
      <c r="E92" s="1888">
        <v>194.08</v>
      </c>
      <c r="F92" s="1889" t="s">
        <v>1087</v>
      </c>
      <c r="G92" s="1890">
        <v>3.54</v>
      </c>
      <c r="H92" s="1875">
        <v>7.34</v>
      </c>
    </row>
    <row r="93" spans="1:15" ht="20.100000000000001" hidden="1" customHeight="1" x14ac:dyDescent="0.25">
      <c r="A93" s="1892">
        <v>38899</v>
      </c>
      <c r="B93" s="1887">
        <v>25</v>
      </c>
      <c r="C93" s="1888">
        <v>718.5</v>
      </c>
      <c r="D93" s="1888">
        <v>6063.5</v>
      </c>
      <c r="E93" s="1888">
        <v>209.09</v>
      </c>
      <c r="F93" s="1889" t="s">
        <v>1087</v>
      </c>
      <c r="G93" s="1890">
        <v>3.65</v>
      </c>
      <c r="H93" s="1875">
        <v>7.34</v>
      </c>
    </row>
    <row r="94" spans="1:15" ht="20.100000000000001" hidden="1" customHeight="1" x14ac:dyDescent="0.25">
      <c r="A94" s="1892">
        <v>38930</v>
      </c>
      <c r="B94" s="1887">
        <v>205</v>
      </c>
      <c r="C94" s="1888">
        <v>1651</v>
      </c>
      <c r="D94" s="1888">
        <v>15286</v>
      </c>
      <c r="E94" s="1888">
        <v>493.09699999999998</v>
      </c>
      <c r="F94" s="1889" t="s">
        <v>3804</v>
      </c>
      <c r="G94" s="1890">
        <v>5.15</v>
      </c>
      <c r="H94" s="1875">
        <v>7.26</v>
      </c>
    </row>
    <row r="95" spans="1:15" ht="20.100000000000001" hidden="1" customHeight="1" x14ac:dyDescent="0.25">
      <c r="A95" s="1892">
        <v>38961</v>
      </c>
      <c r="B95" s="1887">
        <v>40</v>
      </c>
      <c r="C95" s="1888">
        <v>1075</v>
      </c>
      <c r="D95" s="1888">
        <v>14115</v>
      </c>
      <c r="E95" s="1888">
        <v>470</v>
      </c>
      <c r="F95" s="1889" t="s">
        <v>2992</v>
      </c>
      <c r="G95" s="1890">
        <v>8.0399999999999991</v>
      </c>
      <c r="H95" s="1875">
        <v>8.7899999999999991</v>
      </c>
    </row>
    <row r="96" spans="1:15" ht="20.100000000000001" hidden="1" customHeight="1" x14ac:dyDescent="0.25">
      <c r="A96" s="1892">
        <v>38991</v>
      </c>
      <c r="B96" s="1896">
        <v>450</v>
      </c>
      <c r="C96" s="1888">
        <v>1290</v>
      </c>
      <c r="D96" s="1888">
        <v>24863</v>
      </c>
      <c r="E96" s="1897">
        <v>802</v>
      </c>
      <c r="F96" s="1897" t="s">
        <v>3805</v>
      </c>
      <c r="G96" s="1898">
        <v>10.83</v>
      </c>
      <c r="H96" s="1899">
        <v>10.17</v>
      </c>
    </row>
    <row r="97" spans="1:11" ht="20.100000000000001" hidden="1" customHeight="1" x14ac:dyDescent="0.25">
      <c r="A97" s="1892">
        <v>39022</v>
      </c>
      <c r="B97" s="1887">
        <v>197</v>
      </c>
      <c r="C97" s="1888">
        <v>1005</v>
      </c>
      <c r="D97" s="1888">
        <v>17569.5</v>
      </c>
      <c r="E97" s="1888">
        <v>585.65</v>
      </c>
      <c r="F97" s="1889" t="s">
        <v>1659</v>
      </c>
      <c r="G97" s="1890">
        <v>8.98</v>
      </c>
      <c r="H97" s="1875">
        <v>10.66</v>
      </c>
    </row>
    <row r="98" spans="1:11" ht="20.100000000000001" hidden="1" customHeight="1" x14ac:dyDescent="0.25">
      <c r="A98" s="1892">
        <v>39052</v>
      </c>
      <c r="B98" s="1887">
        <v>10</v>
      </c>
      <c r="C98" s="1888">
        <v>595</v>
      </c>
      <c r="D98" s="1888">
        <v>6183.5</v>
      </c>
      <c r="E98" s="1888">
        <v>237.8</v>
      </c>
      <c r="F98" s="1889" t="s">
        <v>3806</v>
      </c>
      <c r="G98" s="1890">
        <v>8.86</v>
      </c>
      <c r="H98" s="1875">
        <v>11.84</v>
      </c>
    </row>
    <row r="99" spans="1:11" ht="20.100000000000001" hidden="1" customHeight="1" x14ac:dyDescent="0.25">
      <c r="A99" s="1892">
        <v>39083</v>
      </c>
      <c r="B99" s="1887">
        <v>100</v>
      </c>
      <c r="C99" s="1888">
        <v>918</v>
      </c>
      <c r="D99" s="1888">
        <v>13445</v>
      </c>
      <c r="E99" s="1888">
        <v>433.7</v>
      </c>
      <c r="F99" s="1889" t="s">
        <v>938</v>
      </c>
      <c r="G99" s="1890">
        <v>8.5500000000000007</v>
      </c>
      <c r="H99" s="1875">
        <v>12.99</v>
      </c>
    </row>
    <row r="100" spans="1:11" ht="20.100000000000001" hidden="1" customHeight="1" x14ac:dyDescent="0.25">
      <c r="A100" s="1892">
        <v>39114</v>
      </c>
      <c r="B100" s="1887">
        <v>113.5</v>
      </c>
      <c r="C100" s="1888">
        <v>730</v>
      </c>
      <c r="D100" s="1888">
        <v>8733</v>
      </c>
      <c r="E100" s="1888">
        <v>311.89999999999998</v>
      </c>
      <c r="F100" s="1889" t="s">
        <v>3807</v>
      </c>
      <c r="G100" s="1890">
        <v>9.0399999999999991</v>
      </c>
      <c r="H100" s="1875">
        <v>13.25</v>
      </c>
    </row>
    <row r="101" spans="1:11" ht="20.100000000000001" hidden="1" customHeight="1" x14ac:dyDescent="0.25">
      <c r="A101" s="1892">
        <v>39142</v>
      </c>
      <c r="B101" s="1896">
        <v>26</v>
      </c>
      <c r="C101" s="1888">
        <v>1094</v>
      </c>
      <c r="D101" s="1888">
        <v>8516</v>
      </c>
      <c r="E101" s="1897">
        <v>284</v>
      </c>
      <c r="F101" s="1897" t="s">
        <v>3117</v>
      </c>
      <c r="G101" s="1898">
        <v>8.31</v>
      </c>
      <c r="H101" s="1899">
        <v>12.11</v>
      </c>
      <c r="J101" s="1900"/>
      <c r="K101" s="1877"/>
    </row>
    <row r="102" spans="1:11" ht="20.100000000000001" hidden="1" customHeight="1" x14ac:dyDescent="0.25">
      <c r="A102" s="1892">
        <v>39173</v>
      </c>
      <c r="B102" s="1887">
        <v>18</v>
      </c>
      <c r="C102" s="1888">
        <v>730</v>
      </c>
      <c r="D102" s="1888">
        <v>6819.5</v>
      </c>
      <c r="E102" s="1888">
        <v>227.3</v>
      </c>
      <c r="F102" s="1889" t="s">
        <v>3808</v>
      </c>
      <c r="G102" s="1890">
        <v>8.1</v>
      </c>
      <c r="H102" s="1875">
        <v>11.47</v>
      </c>
      <c r="J102" s="1900"/>
      <c r="K102" s="1877"/>
    </row>
    <row r="103" spans="1:11" ht="20.100000000000001" hidden="1" customHeight="1" x14ac:dyDescent="0.25">
      <c r="A103" s="1892">
        <v>39203</v>
      </c>
      <c r="B103" s="1887">
        <v>30</v>
      </c>
      <c r="C103" s="1888">
        <v>1095</v>
      </c>
      <c r="D103" s="1888">
        <v>11416.5</v>
      </c>
      <c r="E103" s="1888">
        <v>368</v>
      </c>
      <c r="F103" s="1889" t="s">
        <v>3117</v>
      </c>
      <c r="G103" s="1890">
        <v>8.3699999999999992</v>
      </c>
      <c r="H103" s="1875">
        <v>11.67</v>
      </c>
      <c r="J103" s="1900"/>
      <c r="K103" s="1877"/>
    </row>
    <row r="104" spans="1:11" ht="20.100000000000001" hidden="1" customHeight="1" x14ac:dyDescent="0.25">
      <c r="A104" s="1892">
        <v>39240</v>
      </c>
      <c r="B104" s="1887">
        <v>35</v>
      </c>
      <c r="C104" s="1888">
        <v>520</v>
      </c>
      <c r="D104" s="1888">
        <v>7316</v>
      </c>
      <c r="E104" s="1888">
        <v>252.3</v>
      </c>
      <c r="F104" s="1889" t="s">
        <v>3809</v>
      </c>
      <c r="G104" s="1890">
        <v>8.31</v>
      </c>
      <c r="H104" s="1875">
        <v>11.08</v>
      </c>
      <c r="J104" s="1900"/>
      <c r="K104" s="1877"/>
    </row>
    <row r="105" spans="1:11" ht="20.100000000000001" hidden="1" customHeight="1" x14ac:dyDescent="0.25">
      <c r="A105" s="1892">
        <v>39270</v>
      </c>
      <c r="B105" s="1887">
        <v>35</v>
      </c>
      <c r="C105" s="1888">
        <v>1300</v>
      </c>
      <c r="D105" s="1888">
        <v>11424</v>
      </c>
      <c r="E105" s="1888">
        <v>369</v>
      </c>
      <c r="F105" s="1889" t="s">
        <v>3810</v>
      </c>
      <c r="G105" s="1890">
        <v>8.77</v>
      </c>
      <c r="H105" s="1875">
        <v>11.23</v>
      </c>
      <c r="J105" s="1900"/>
      <c r="K105" s="1877"/>
    </row>
    <row r="106" spans="1:11" ht="20.100000000000001" hidden="1" customHeight="1" x14ac:dyDescent="0.25">
      <c r="A106" s="1892">
        <v>39301</v>
      </c>
      <c r="B106" s="1887">
        <v>102</v>
      </c>
      <c r="C106" s="1888">
        <v>1355</v>
      </c>
      <c r="D106" s="1888">
        <v>14748</v>
      </c>
      <c r="E106" s="1888">
        <v>508.6</v>
      </c>
      <c r="F106" s="1889" t="s">
        <v>3811</v>
      </c>
      <c r="G106" s="1890">
        <v>8.77</v>
      </c>
      <c r="H106" s="1875">
        <v>10.199999999999999</v>
      </c>
    </row>
    <row r="107" spans="1:11" ht="20.100000000000001" hidden="1" customHeight="1" x14ac:dyDescent="0.25">
      <c r="A107" s="1892">
        <v>39332</v>
      </c>
      <c r="B107" s="1887">
        <v>180</v>
      </c>
      <c r="C107" s="1888">
        <v>1355</v>
      </c>
      <c r="D107" s="1888">
        <v>19377</v>
      </c>
      <c r="E107" s="1888">
        <v>645.9</v>
      </c>
      <c r="F107" s="1889" t="s">
        <v>3812</v>
      </c>
      <c r="G107" s="1890">
        <v>8.94</v>
      </c>
      <c r="H107" s="1875">
        <v>9.49</v>
      </c>
    </row>
    <row r="108" spans="1:11" ht="20.100000000000001" hidden="1" customHeight="1" x14ac:dyDescent="0.25">
      <c r="A108" s="1892">
        <v>39362</v>
      </c>
      <c r="B108" s="1887">
        <v>20</v>
      </c>
      <c r="C108" s="1888">
        <v>580</v>
      </c>
      <c r="D108" s="1888">
        <v>5229</v>
      </c>
      <c r="E108" s="1888">
        <v>169</v>
      </c>
      <c r="F108" s="1889" t="s">
        <v>3812</v>
      </c>
      <c r="G108" s="1890">
        <v>9.2200000000000006</v>
      </c>
      <c r="H108" s="1875">
        <v>9.24</v>
      </c>
    </row>
    <row r="109" spans="1:11" ht="20.100000000000001" hidden="1" customHeight="1" x14ac:dyDescent="0.25">
      <c r="A109" s="1892">
        <v>39393</v>
      </c>
      <c r="B109" s="1887">
        <v>15</v>
      </c>
      <c r="C109" s="1888">
        <v>765</v>
      </c>
      <c r="D109" s="1888">
        <v>7274</v>
      </c>
      <c r="E109" s="1888">
        <v>291</v>
      </c>
      <c r="F109" s="1889" t="s">
        <v>3813</v>
      </c>
      <c r="G109" s="1890">
        <v>8.6</v>
      </c>
      <c r="H109" s="1875">
        <v>9.07</v>
      </c>
    </row>
    <row r="110" spans="1:11" ht="20.100000000000001" hidden="1" customHeight="1" x14ac:dyDescent="0.25">
      <c r="A110" s="1892">
        <v>39423</v>
      </c>
      <c r="B110" s="1887">
        <v>50</v>
      </c>
      <c r="C110" s="1888">
        <v>570</v>
      </c>
      <c r="D110" s="1888">
        <v>8113</v>
      </c>
      <c r="E110" s="1888">
        <v>262</v>
      </c>
      <c r="F110" s="1889" t="s">
        <v>3814</v>
      </c>
      <c r="G110" s="1890">
        <v>8.75</v>
      </c>
      <c r="H110" s="1875">
        <v>9.93</v>
      </c>
    </row>
    <row r="111" spans="1:11" ht="20.100000000000001" hidden="1" customHeight="1" x14ac:dyDescent="0.25">
      <c r="A111" s="1892">
        <v>39454</v>
      </c>
      <c r="B111" s="1887">
        <v>100</v>
      </c>
      <c r="C111" s="1888">
        <v>494</v>
      </c>
      <c r="D111" s="1888">
        <v>9109</v>
      </c>
      <c r="E111" s="1888">
        <v>293.8</v>
      </c>
      <c r="F111" s="1889" t="s">
        <v>3117</v>
      </c>
      <c r="G111" s="1890">
        <v>8.67</v>
      </c>
      <c r="H111" s="1875">
        <v>9.82</v>
      </c>
    </row>
    <row r="112" spans="1:11" ht="20.100000000000001" hidden="1" customHeight="1" x14ac:dyDescent="0.25">
      <c r="A112" s="1892">
        <v>39485</v>
      </c>
      <c r="B112" s="1887">
        <v>210</v>
      </c>
      <c r="C112" s="1888">
        <v>985</v>
      </c>
      <c r="D112" s="1888">
        <v>19697</v>
      </c>
      <c r="E112" s="1888">
        <v>679.2</v>
      </c>
      <c r="F112" s="1889" t="s">
        <v>3130</v>
      </c>
      <c r="G112" s="1890">
        <v>8.0500000000000007</v>
      </c>
      <c r="H112" s="1875">
        <v>8.6300000000000008</v>
      </c>
    </row>
    <row r="113" spans="1:8" ht="20.100000000000001" hidden="1" customHeight="1" x14ac:dyDescent="0.25">
      <c r="A113" s="1892">
        <v>39514</v>
      </c>
      <c r="B113" s="1887">
        <v>40</v>
      </c>
      <c r="C113" s="1888">
        <v>1270</v>
      </c>
      <c r="D113" s="1888">
        <v>16270</v>
      </c>
      <c r="E113" s="1888">
        <v>524.79999999999995</v>
      </c>
      <c r="F113" s="1889" t="s">
        <v>3815</v>
      </c>
      <c r="G113" s="1890">
        <v>7.48</v>
      </c>
      <c r="H113" s="1875">
        <v>7.6</v>
      </c>
    </row>
    <row r="114" spans="1:8" ht="20.100000000000001" hidden="1" customHeight="1" x14ac:dyDescent="0.25">
      <c r="A114" s="1892">
        <v>39545</v>
      </c>
      <c r="B114" s="1887">
        <v>23</v>
      </c>
      <c r="C114" s="1888">
        <v>673</v>
      </c>
      <c r="D114" s="1888">
        <v>3832</v>
      </c>
      <c r="E114" s="1888">
        <v>128</v>
      </c>
      <c r="F114" s="1889" t="s">
        <v>3816</v>
      </c>
      <c r="G114" s="1890">
        <v>6.84</v>
      </c>
      <c r="H114" s="1875">
        <v>7.49</v>
      </c>
    </row>
    <row r="115" spans="1:8" ht="20.100000000000001" hidden="1" customHeight="1" x14ac:dyDescent="0.25">
      <c r="A115" s="1892">
        <v>39575</v>
      </c>
      <c r="B115" s="1887">
        <v>35</v>
      </c>
      <c r="C115" s="1888">
        <v>750</v>
      </c>
      <c r="D115" s="1888">
        <v>11303</v>
      </c>
      <c r="E115" s="1888">
        <v>364.61</v>
      </c>
      <c r="F115" s="1889" t="s">
        <v>3817</v>
      </c>
      <c r="G115" s="1890">
        <v>6.67</v>
      </c>
      <c r="H115" s="1875">
        <v>7.34</v>
      </c>
    </row>
    <row r="116" spans="1:8" ht="20.100000000000001" hidden="1" customHeight="1" x14ac:dyDescent="0.25">
      <c r="A116" s="1892">
        <v>39606</v>
      </c>
      <c r="B116" s="1887">
        <v>79</v>
      </c>
      <c r="C116" s="1888">
        <v>1014</v>
      </c>
      <c r="D116" s="1888">
        <v>9849</v>
      </c>
      <c r="E116" s="1888">
        <v>328.3</v>
      </c>
      <c r="F116" s="1889" t="s">
        <v>3818</v>
      </c>
      <c r="G116" s="1890">
        <v>6.54</v>
      </c>
      <c r="H116" s="1875">
        <v>7.35</v>
      </c>
    </row>
    <row r="117" spans="1:8" ht="20.100000000000001" hidden="1" customHeight="1" x14ac:dyDescent="0.25">
      <c r="A117" s="1892">
        <v>39636</v>
      </c>
      <c r="B117" s="1887">
        <v>120</v>
      </c>
      <c r="C117" s="1888">
        <v>2085</v>
      </c>
      <c r="D117" s="1888">
        <v>23482</v>
      </c>
      <c r="E117" s="1888">
        <v>757.5</v>
      </c>
      <c r="F117" s="1889" t="s">
        <v>3819</v>
      </c>
      <c r="G117" s="1890">
        <v>6.82</v>
      </c>
      <c r="H117" s="1875">
        <v>7.37</v>
      </c>
    </row>
    <row r="118" spans="1:8" ht="20.100000000000001" hidden="1" customHeight="1" x14ac:dyDescent="0.25">
      <c r="A118" s="1892">
        <v>39667</v>
      </c>
      <c r="B118" s="1887">
        <v>15</v>
      </c>
      <c r="C118" s="1888">
        <v>975</v>
      </c>
      <c r="D118" s="1888">
        <v>10122</v>
      </c>
      <c r="E118" s="1888">
        <v>326.52</v>
      </c>
      <c r="F118" s="1889" t="s">
        <v>769</v>
      </c>
      <c r="G118" s="1890">
        <v>6.78</v>
      </c>
      <c r="H118" s="1875">
        <v>7.83</v>
      </c>
    </row>
    <row r="119" spans="1:8" ht="20.100000000000001" hidden="1" customHeight="1" x14ac:dyDescent="0.25">
      <c r="A119" s="1892">
        <v>39698</v>
      </c>
      <c r="B119" s="1887">
        <v>650</v>
      </c>
      <c r="C119" s="1888">
        <v>2070</v>
      </c>
      <c r="D119" s="1888">
        <v>39405</v>
      </c>
      <c r="E119" s="1888">
        <v>1313.5</v>
      </c>
      <c r="F119" s="1889" t="s">
        <v>2402</v>
      </c>
      <c r="G119" s="1890">
        <v>8.9700000000000006</v>
      </c>
      <c r="H119" s="1875">
        <v>8.6999999999999993</v>
      </c>
    </row>
    <row r="120" spans="1:8" ht="20.100000000000001" hidden="1" customHeight="1" x14ac:dyDescent="0.25">
      <c r="A120" s="1892">
        <v>39728</v>
      </c>
      <c r="B120" s="1887">
        <v>125</v>
      </c>
      <c r="C120" s="1888">
        <v>2310</v>
      </c>
      <c r="D120" s="1888">
        <v>25466</v>
      </c>
      <c r="E120" s="1888">
        <v>821</v>
      </c>
      <c r="F120" s="1889" t="s">
        <v>3820</v>
      </c>
      <c r="G120" s="1890">
        <v>8.94</v>
      </c>
      <c r="H120" s="1875">
        <v>9.39</v>
      </c>
    </row>
    <row r="121" spans="1:8" ht="20.100000000000001" hidden="1" customHeight="1" x14ac:dyDescent="0.25">
      <c r="A121" s="1892">
        <v>39759</v>
      </c>
      <c r="B121" s="1887">
        <v>59</v>
      </c>
      <c r="C121" s="1888">
        <v>1324</v>
      </c>
      <c r="D121" s="1888">
        <v>14905</v>
      </c>
      <c r="E121" s="1888">
        <v>496.84</v>
      </c>
      <c r="F121" s="1889" t="s">
        <v>2402</v>
      </c>
      <c r="G121" s="1890">
        <v>8.89</v>
      </c>
      <c r="H121" s="1875">
        <v>9.2799999999999994</v>
      </c>
    </row>
    <row r="122" spans="1:8" ht="20.100000000000001" hidden="1" customHeight="1" x14ac:dyDescent="0.25">
      <c r="A122" s="1892">
        <v>39789</v>
      </c>
      <c r="B122" s="1887">
        <v>19.34</v>
      </c>
      <c r="C122" s="1888">
        <v>1549.34</v>
      </c>
      <c r="D122" s="1888">
        <v>12040.54</v>
      </c>
      <c r="E122" s="1888">
        <v>388.4</v>
      </c>
      <c r="F122" s="1889" t="s">
        <v>3054</v>
      </c>
      <c r="G122" s="1890">
        <v>7.24</v>
      </c>
      <c r="H122" s="1875">
        <v>9.06</v>
      </c>
    </row>
    <row r="123" spans="1:8" ht="20.100000000000001" hidden="1" customHeight="1" x14ac:dyDescent="0.25">
      <c r="A123" s="1892">
        <v>39820</v>
      </c>
      <c r="B123" s="1887">
        <v>14.5</v>
      </c>
      <c r="C123" s="1888">
        <v>1504.34</v>
      </c>
      <c r="D123" s="1888">
        <v>19368.099999999999</v>
      </c>
      <c r="E123" s="1888">
        <v>624.78</v>
      </c>
      <c r="F123" s="1889" t="s">
        <v>3201</v>
      </c>
      <c r="G123" s="1890">
        <v>6.96</v>
      </c>
      <c r="H123" s="1875">
        <v>8.2100000000000009</v>
      </c>
    </row>
    <row r="124" spans="1:8" ht="20.100000000000001" hidden="1" customHeight="1" x14ac:dyDescent="0.25">
      <c r="A124" s="1892">
        <v>39851</v>
      </c>
      <c r="B124" s="1887">
        <v>4.5</v>
      </c>
      <c r="C124" s="1888">
        <v>1229.5</v>
      </c>
      <c r="D124" s="1888">
        <v>11511</v>
      </c>
      <c r="E124" s="1888">
        <v>411</v>
      </c>
      <c r="F124" s="1889" t="s">
        <v>812</v>
      </c>
      <c r="G124" s="1890">
        <v>6.53</v>
      </c>
      <c r="H124" s="1875">
        <v>7.17</v>
      </c>
    </row>
    <row r="125" spans="1:8" ht="20.100000000000001" hidden="1" customHeight="1" x14ac:dyDescent="0.25">
      <c r="A125" s="1892">
        <v>39879</v>
      </c>
      <c r="B125" s="1887">
        <v>5</v>
      </c>
      <c r="C125" s="1888">
        <v>1020</v>
      </c>
      <c r="D125" s="1888">
        <v>12544.5</v>
      </c>
      <c r="E125" s="1888">
        <v>404.7</v>
      </c>
      <c r="F125" s="1889" t="s">
        <v>3821</v>
      </c>
      <c r="G125" s="1890">
        <v>5.77</v>
      </c>
      <c r="H125" s="1875">
        <v>6.31</v>
      </c>
    </row>
    <row r="126" spans="1:8" ht="20.100000000000001" hidden="1" customHeight="1" x14ac:dyDescent="0.25">
      <c r="A126" s="1892">
        <v>39910</v>
      </c>
      <c r="B126" s="1887">
        <v>44.5</v>
      </c>
      <c r="C126" s="1888">
        <v>619.5</v>
      </c>
      <c r="D126" s="1888">
        <v>9119.5</v>
      </c>
      <c r="E126" s="1888">
        <v>303.98</v>
      </c>
      <c r="F126" s="1889" t="s">
        <v>3822</v>
      </c>
      <c r="G126" s="1890">
        <v>4.8099999999999996</v>
      </c>
      <c r="H126" s="1875">
        <v>5.0999999999999996</v>
      </c>
    </row>
    <row r="127" spans="1:8" ht="20.100000000000001" hidden="1" customHeight="1" x14ac:dyDescent="0.25">
      <c r="A127" s="1892">
        <v>39940</v>
      </c>
      <c r="B127" s="1887">
        <v>144.5</v>
      </c>
      <c r="C127" s="1888">
        <v>839.5</v>
      </c>
      <c r="D127" s="1888">
        <v>10281.5</v>
      </c>
      <c r="E127" s="1888">
        <v>331.66</v>
      </c>
      <c r="F127" s="1889" t="s">
        <v>3823</v>
      </c>
      <c r="G127" s="1890">
        <v>4.7</v>
      </c>
      <c r="H127" s="1875">
        <v>4.8099999999999996</v>
      </c>
    </row>
    <row r="128" spans="1:8" ht="20.100000000000001" hidden="1" customHeight="1" x14ac:dyDescent="0.25">
      <c r="A128" s="1892">
        <v>39971</v>
      </c>
      <c r="B128" s="1887">
        <v>104.5</v>
      </c>
      <c r="C128" s="1888">
        <v>1119.5</v>
      </c>
      <c r="D128" s="1888">
        <v>11690</v>
      </c>
      <c r="E128" s="1888">
        <v>389.67</v>
      </c>
      <c r="F128" s="1889" t="s">
        <v>868</v>
      </c>
      <c r="G128" s="1890">
        <v>4.28</v>
      </c>
      <c r="H128" s="1875">
        <v>4.75</v>
      </c>
    </row>
    <row r="129" spans="1:8" ht="20.100000000000001" hidden="1" customHeight="1" x14ac:dyDescent="0.25">
      <c r="A129" s="1892">
        <v>40001</v>
      </c>
      <c r="B129" s="1887">
        <v>4.66</v>
      </c>
      <c r="C129" s="1888">
        <v>864.5</v>
      </c>
      <c r="D129" s="1888">
        <v>10376.1</v>
      </c>
      <c r="E129" s="1888">
        <v>334.71</v>
      </c>
      <c r="F129" s="1889" t="s">
        <v>868</v>
      </c>
      <c r="G129" s="1890">
        <v>4.05</v>
      </c>
      <c r="H129" s="1875">
        <v>4.6900000000000004</v>
      </c>
    </row>
    <row r="130" spans="1:8" ht="20.100000000000001" hidden="1" customHeight="1" x14ac:dyDescent="0.25">
      <c r="A130" s="1892">
        <v>40032</v>
      </c>
      <c r="B130" s="1887">
        <v>70</v>
      </c>
      <c r="C130" s="1888">
        <v>1444.6</v>
      </c>
      <c r="D130" s="1888">
        <v>16163.6</v>
      </c>
      <c r="E130" s="1888">
        <v>577.27</v>
      </c>
      <c r="F130" s="1889" t="s">
        <v>3824</v>
      </c>
      <c r="G130" s="1890">
        <v>4.0199999999999996</v>
      </c>
      <c r="H130" s="1875">
        <v>4.51</v>
      </c>
    </row>
    <row r="131" spans="1:8" ht="20.100000000000001" hidden="1" customHeight="1" x14ac:dyDescent="0.25">
      <c r="A131" s="1892">
        <v>40063</v>
      </c>
      <c r="B131" s="1887">
        <v>100</v>
      </c>
      <c r="C131" s="1888">
        <v>1090</v>
      </c>
      <c r="D131" s="1888">
        <v>16460</v>
      </c>
      <c r="E131" s="1888">
        <v>549</v>
      </c>
      <c r="F131" s="1889" t="s">
        <v>3825</v>
      </c>
      <c r="G131" s="1890">
        <v>4.0599999999999996</v>
      </c>
      <c r="H131" s="1875">
        <v>4.4400000000000004</v>
      </c>
    </row>
    <row r="132" spans="1:8" ht="20.100000000000001" hidden="1" customHeight="1" x14ac:dyDescent="0.25">
      <c r="A132" s="1892">
        <v>40093</v>
      </c>
      <c r="B132" s="1887">
        <v>175</v>
      </c>
      <c r="C132" s="1888">
        <v>1255</v>
      </c>
      <c r="D132" s="1888">
        <v>14700</v>
      </c>
      <c r="E132" s="1888">
        <v>474.19</v>
      </c>
      <c r="F132" s="1889" t="s">
        <v>3825</v>
      </c>
      <c r="G132" s="1890">
        <v>4.04</v>
      </c>
      <c r="H132" s="1875">
        <v>4.7300000000000004</v>
      </c>
    </row>
    <row r="133" spans="1:8" ht="20.100000000000001" hidden="1" customHeight="1" x14ac:dyDescent="0.25">
      <c r="A133" s="1892">
        <v>40124</v>
      </c>
      <c r="B133" s="1887">
        <v>55</v>
      </c>
      <c r="C133" s="1888">
        <v>895</v>
      </c>
      <c r="D133" s="1888">
        <v>13796</v>
      </c>
      <c r="E133" s="1888">
        <v>459.87</v>
      </c>
      <c r="F133" s="1889" t="s">
        <v>3826</v>
      </c>
      <c r="G133" s="1890">
        <v>4.0199999999999996</v>
      </c>
      <c r="H133" s="1875">
        <v>4.53</v>
      </c>
    </row>
    <row r="134" spans="1:8" ht="20.100000000000001" hidden="1" customHeight="1" x14ac:dyDescent="0.25">
      <c r="A134" s="1892">
        <v>40148</v>
      </c>
      <c r="B134" s="1887">
        <v>75</v>
      </c>
      <c r="C134" s="1888">
        <v>1932.5</v>
      </c>
      <c r="D134" s="1888">
        <v>23618.5</v>
      </c>
      <c r="E134" s="1888">
        <v>761.89</v>
      </c>
      <c r="F134" s="1889" t="s">
        <v>2969</v>
      </c>
      <c r="G134" s="1890">
        <v>4.26</v>
      </c>
      <c r="H134" s="1875">
        <v>4.4000000000000004</v>
      </c>
    </row>
    <row r="135" spans="1:8" ht="20.100000000000001" hidden="1" customHeight="1" x14ac:dyDescent="0.25">
      <c r="A135" s="1892">
        <v>40179</v>
      </c>
      <c r="B135" s="1887">
        <v>70.400000000000006</v>
      </c>
      <c r="C135" s="1888">
        <v>1245.4000000000001</v>
      </c>
      <c r="D135" s="1888">
        <v>16488.2</v>
      </c>
      <c r="E135" s="1888">
        <v>531.88</v>
      </c>
      <c r="F135" s="1889" t="s">
        <v>2969</v>
      </c>
      <c r="G135" s="1890">
        <v>4.26</v>
      </c>
      <c r="H135" s="1875">
        <v>4.51</v>
      </c>
    </row>
    <row r="136" spans="1:8" ht="20.100000000000001" hidden="1" customHeight="1" x14ac:dyDescent="0.25">
      <c r="A136" s="1892">
        <v>40210</v>
      </c>
      <c r="B136" s="1887">
        <v>70.400000000000006</v>
      </c>
      <c r="C136" s="1888">
        <v>1245</v>
      </c>
      <c r="D136" s="1888">
        <v>16179.2</v>
      </c>
      <c r="E136" s="1888">
        <v>577.83000000000004</v>
      </c>
      <c r="F136" s="1889" t="s">
        <v>3827</v>
      </c>
      <c r="G136" s="1890">
        <v>3.91</v>
      </c>
      <c r="H136" s="1875">
        <v>4.5</v>
      </c>
    </row>
    <row r="137" spans="1:8" ht="20.100000000000001" hidden="1" customHeight="1" x14ac:dyDescent="0.25">
      <c r="A137" s="1892">
        <v>40238</v>
      </c>
      <c r="B137" s="1887">
        <v>20.399999999999999</v>
      </c>
      <c r="C137" s="1888">
        <v>800.4</v>
      </c>
      <c r="D137" s="1888">
        <v>4135.3999999999996</v>
      </c>
      <c r="E137" s="1888">
        <v>133.4</v>
      </c>
      <c r="F137" s="1889" t="s">
        <v>3828</v>
      </c>
      <c r="G137" s="1890">
        <v>3.88</v>
      </c>
      <c r="H137" s="1875">
        <v>4.3099999999999996</v>
      </c>
    </row>
    <row r="138" spans="1:8" ht="20.100000000000001" hidden="1" customHeight="1" x14ac:dyDescent="0.25">
      <c r="A138" s="1892">
        <v>40269</v>
      </c>
      <c r="B138" s="1887">
        <v>20.399999999999999</v>
      </c>
      <c r="C138" s="1888">
        <v>655.4</v>
      </c>
      <c r="D138" s="1888">
        <v>7522</v>
      </c>
      <c r="E138" s="1888">
        <v>250.73</v>
      </c>
      <c r="F138" s="1889" t="s">
        <v>3829</v>
      </c>
      <c r="G138" s="1890">
        <v>3.94</v>
      </c>
      <c r="H138" s="1875">
        <v>4.51</v>
      </c>
    </row>
    <row r="139" spans="1:8" ht="20.100000000000001" hidden="1" customHeight="1" x14ac:dyDescent="0.25">
      <c r="A139" s="1892">
        <v>40299</v>
      </c>
      <c r="B139" s="1887">
        <v>20.399999999999999</v>
      </c>
      <c r="C139" s="1888">
        <v>915.4</v>
      </c>
      <c r="D139" s="1888">
        <v>9407.4</v>
      </c>
      <c r="E139" s="1888">
        <v>303.45999999999998</v>
      </c>
      <c r="F139" s="1889" t="s">
        <v>3828</v>
      </c>
      <c r="G139" s="1890">
        <v>3.74</v>
      </c>
      <c r="H139" s="1875">
        <v>4.04</v>
      </c>
    </row>
    <row r="140" spans="1:8" ht="20.100000000000001" hidden="1" customHeight="1" x14ac:dyDescent="0.25">
      <c r="A140" s="1892">
        <v>40330</v>
      </c>
      <c r="B140" s="1887">
        <v>20.399999999999999</v>
      </c>
      <c r="C140" s="1888">
        <v>1515.4</v>
      </c>
      <c r="D140" s="1888">
        <v>10598</v>
      </c>
      <c r="E140" s="1888">
        <v>353.3</v>
      </c>
      <c r="F140" s="1889" t="s">
        <v>3830</v>
      </c>
      <c r="G140" s="1890">
        <v>3.36</v>
      </c>
      <c r="H140" s="1875">
        <v>3.47</v>
      </c>
    </row>
    <row r="141" spans="1:8" ht="20.100000000000001" hidden="1" customHeight="1" x14ac:dyDescent="0.25">
      <c r="A141" s="1892">
        <v>40360</v>
      </c>
      <c r="B141" s="1887">
        <v>5</v>
      </c>
      <c r="C141" s="1888">
        <v>1150</v>
      </c>
      <c r="D141" s="1888">
        <v>7431</v>
      </c>
      <c r="E141" s="1888">
        <v>239.71</v>
      </c>
      <c r="F141" s="1889" t="s">
        <v>3831</v>
      </c>
      <c r="G141" s="1890">
        <v>3.45</v>
      </c>
      <c r="H141" s="1875">
        <v>3.87</v>
      </c>
    </row>
    <row r="142" spans="1:8" ht="20.100000000000001" hidden="1" customHeight="1" x14ac:dyDescent="0.25">
      <c r="A142" s="1892">
        <v>40391</v>
      </c>
      <c r="B142" s="1887">
        <v>15</v>
      </c>
      <c r="C142" s="1888">
        <v>360</v>
      </c>
      <c r="D142" s="1888">
        <v>2422</v>
      </c>
      <c r="E142" s="1888">
        <v>100.92</v>
      </c>
      <c r="F142" s="1889" t="s">
        <v>3832</v>
      </c>
      <c r="G142" s="1890">
        <v>2.52</v>
      </c>
      <c r="H142" s="1875">
        <v>3.02</v>
      </c>
    </row>
    <row r="143" spans="1:8" ht="20.100000000000001" hidden="1" customHeight="1" x14ac:dyDescent="0.25">
      <c r="A143" s="1892">
        <v>40422</v>
      </c>
      <c r="B143" s="1887">
        <v>60</v>
      </c>
      <c r="C143" s="1888">
        <v>490</v>
      </c>
      <c r="D143" s="1888">
        <v>7090</v>
      </c>
      <c r="E143" s="1888">
        <v>253</v>
      </c>
      <c r="F143" s="1889" t="s">
        <v>3833</v>
      </c>
      <c r="G143" s="1890">
        <v>2.0699999999999998</v>
      </c>
      <c r="H143" s="1875">
        <v>2.73</v>
      </c>
    </row>
    <row r="144" spans="1:8" ht="20.100000000000001" hidden="1" customHeight="1" x14ac:dyDescent="0.25">
      <c r="A144" s="1892">
        <v>40452</v>
      </c>
      <c r="B144" s="1887">
        <v>95</v>
      </c>
      <c r="C144" s="1888">
        <v>670</v>
      </c>
      <c r="D144" s="1888">
        <v>11070</v>
      </c>
      <c r="E144" s="1888">
        <v>357.1</v>
      </c>
      <c r="F144" s="1889" t="s">
        <v>2843</v>
      </c>
      <c r="G144" s="1890">
        <v>2.27</v>
      </c>
      <c r="H144" s="1875">
        <v>4.3099999999999996</v>
      </c>
    </row>
    <row r="145" spans="1:8" ht="20.100000000000001" hidden="1" customHeight="1" x14ac:dyDescent="0.25">
      <c r="A145" s="1892">
        <v>40483</v>
      </c>
      <c r="B145" s="1887">
        <v>157</v>
      </c>
      <c r="C145" s="1888">
        <v>730</v>
      </c>
      <c r="D145" s="1888">
        <v>9951</v>
      </c>
      <c r="E145" s="1888">
        <v>331.7</v>
      </c>
      <c r="F145" s="1889" t="s">
        <v>3833</v>
      </c>
      <c r="G145" s="1890">
        <v>2.17</v>
      </c>
      <c r="H145" s="1875">
        <v>3.95</v>
      </c>
    </row>
    <row r="146" spans="1:8" ht="20.100000000000001" hidden="1" customHeight="1" x14ac:dyDescent="0.25">
      <c r="A146" s="1892">
        <v>40513</v>
      </c>
      <c r="B146" s="1887">
        <v>235</v>
      </c>
      <c r="C146" s="1888">
        <v>772</v>
      </c>
      <c r="D146" s="1888">
        <v>15575</v>
      </c>
      <c r="E146" s="1888">
        <v>502.4</v>
      </c>
      <c r="F146" s="1889" t="s">
        <v>3834</v>
      </c>
      <c r="G146" s="1890">
        <v>2.04</v>
      </c>
      <c r="H146" s="1875">
        <v>3.11</v>
      </c>
    </row>
    <row r="147" spans="1:8" ht="20.100000000000001" hidden="1" customHeight="1" x14ac:dyDescent="0.25">
      <c r="A147" s="1892">
        <v>40544</v>
      </c>
      <c r="B147" s="1887">
        <v>220</v>
      </c>
      <c r="C147" s="1888">
        <v>985</v>
      </c>
      <c r="D147" s="1888">
        <v>14845</v>
      </c>
      <c r="E147" s="1888">
        <v>478.87</v>
      </c>
      <c r="F147" s="1889" t="s">
        <v>3835</v>
      </c>
      <c r="G147" s="1890">
        <v>2.0099999999999998</v>
      </c>
      <c r="H147" s="1875">
        <v>3.02</v>
      </c>
    </row>
    <row r="148" spans="1:8" ht="20.100000000000001" hidden="1" customHeight="1" x14ac:dyDescent="0.25">
      <c r="A148" s="1892">
        <v>40575</v>
      </c>
      <c r="B148" s="1887">
        <v>335</v>
      </c>
      <c r="C148" s="1888">
        <v>2350</v>
      </c>
      <c r="D148" s="1888">
        <v>25115</v>
      </c>
      <c r="E148" s="1888">
        <v>896.96</v>
      </c>
      <c r="F148" s="1889" t="s">
        <v>3836</v>
      </c>
      <c r="G148" s="1890">
        <v>1.86</v>
      </c>
      <c r="H148" s="1875">
        <v>2.83</v>
      </c>
    </row>
    <row r="149" spans="1:8" ht="20.100000000000001" hidden="1" customHeight="1" x14ac:dyDescent="0.25">
      <c r="A149" s="1892">
        <v>40603</v>
      </c>
      <c r="B149" s="1887">
        <v>20</v>
      </c>
      <c r="C149" s="1888">
        <v>2420</v>
      </c>
      <c r="D149" s="1888">
        <v>16505</v>
      </c>
      <c r="E149" s="1888">
        <v>611</v>
      </c>
      <c r="F149" s="1889" t="s">
        <v>3837</v>
      </c>
      <c r="G149" s="1890">
        <v>1.64</v>
      </c>
      <c r="H149" s="1875">
        <v>2.41</v>
      </c>
    </row>
    <row r="150" spans="1:8" ht="20.100000000000001" hidden="1" customHeight="1" x14ac:dyDescent="0.25">
      <c r="A150" s="1892">
        <v>40634</v>
      </c>
      <c r="B150" s="1887">
        <v>630</v>
      </c>
      <c r="C150" s="1888">
        <v>2200</v>
      </c>
      <c r="D150" s="1888">
        <v>40323</v>
      </c>
      <c r="E150" s="1888">
        <v>1344</v>
      </c>
      <c r="F150" s="1889" t="s">
        <v>3838</v>
      </c>
      <c r="G150" s="1890">
        <v>1.51</v>
      </c>
      <c r="H150" s="1875">
        <v>4.12</v>
      </c>
    </row>
    <row r="151" spans="1:8" ht="20.100000000000001" hidden="1" customHeight="1" x14ac:dyDescent="0.25">
      <c r="A151" s="1892">
        <v>40664</v>
      </c>
      <c r="B151" s="1887">
        <v>100</v>
      </c>
      <c r="C151" s="1888">
        <v>1975</v>
      </c>
      <c r="D151" s="1888">
        <v>25594</v>
      </c>
      <c r="E151" s="1888">
        <v>947.93</v>
      </c>
      <c r="F151" s="1889" t="s">
        <v>790</v>
      </c>
      <c r="G151" s="1890">
        <v>1.4</v>
      </c>
      <c r="H151" s="1875">
        <v>4.0599999999999996</v>
      </c>
    </row>
    <row r="152" spans="1:8" ht="20.100000000000001" hidden="1" customHeight="1" x14ac:dyDescent="0.25">
      <c r="A152" s="1892">
        <v>40695</v>
      </c>
      <c r="B152" s="1887">
        <v>100</v>
      </c>
      <c r="C152" s="1888">
        <v>1595</v>
      </c>
      <c r="D152" s="1888">
        <v>15057</v>
      </c>
      <c r="E152" s="1888">
        <v>501.9</v>
      </c>
      <c r="F152" s="1889" t="s">
        <v>3839</v>
      </c>
      <c r="G152" s="1890">
        <v>2.63</v>
      </c>
      <c r="H152" s="1875">
        <v>4.29</v>
      </c>
    </row>
    <row r="153" spans="1:8" ht="20.100000000000001" hidden="1" customHeight="1" x14ac:dyDescent="0.25">
      <c r="A153" s="1892">
        <v>40725</v>
      </c>
      <c r="B153" s="1887">
        <v>425</v>
      </c>
      <c r="C153" s="1888">
        <v>1525</v>
      </c>
      <c r="D153" s="1888">
        <v>34075</v>
      </c>
      <c r="E153" s="1888">
        <v>1099.19</v>
      </c>
      <c r="F153" s="1889" t="s">
        <v>3840</v>
      </c>
      <c r="G153" s="1890">
        <v>1.95</v>
      </c>
      <c r="H153" s="1875">
        <v>4.41</v>
      </c>
    </row>
    <row r="154" spans="1:8" ht="20.100000000000001" hidden="1" customHeight="1" x14ac:dyDescent="0.25">
      <c r="A154" s="1892">
        <v>40756</v>
      </c>
      <c r="B154" s="1887">
        <v>25</v>
      </c>
      <c r="C154" s="1888">
        <v>1895</v>
      </c>
      <c r="D154" s="1888">
        <v>34690</v>
      </c>
      <c r="E154" s="1888">
        <v>1156.33</v>
      </c>
      <c r="F154" s="1889" t="s">
        <v>3841</v>
      </c>
      <c r="G154" s="1890">
        <v>3.58</v>
      </c>
      <c r="H154" s="1875">
        <v>4.3899999999999997</v>
      </c>
    </row>
    <row r="155" spans="1:8" ht="20.100000000000001" hidden="1" customHeight="1" x14ac:dyDescent="0.25">
      <c r="A155" s="1892">
        <v>40787</v>
      </c>
      <c r="B155" s="1887">
        <v>40</v>
      </c>
      <c r="C155" s="1888">
        <v>2025</v>
      </c>
      <c r="D155" s="1888">
        <v>15795</v>
      </c>
      <c r="E155" s="1888">
        <v>658.13</v>
      </c>
      <c r="F155" s="1889" t="s">
        <v>3842</v>
      </c>
      <c r="G155" s="1890">
        <v>3.27</v>
      </c>
      <c r="H155" s="1875">
        <v>4.46</v>
      </c>
    </row>
    <row r="156" spans="1:8" ht="20.100000000000001" hidden="1" customHeight="1" x14ac:dyDescent="0.25">
      <c r="A156" s="1892">
        <v>40817</v>
      </c>
      <c r="B156" s="1887">
        <v>100</v>
      </c>
      <c r="C156" s="1888">
        <v>2105</v>
      </c>
      <c r="D156" s="1888">
        <v>31715</v>
      </c>
      <c r="E156" s="1888">
        <v>1023.06</v>
      </c>
      <c r="F156" s="1889" t="s">
        <v>3843</v>
      </c>
      <c r="G156" s="1890">
        <v>2.61</v>
      </c>
      <c r="H156" s="1875">
        <v>4.43</v>
      </c>
    </row>
    <row r="157" spans="1:8" ht="20.100000000000001" hidden="1" customHeight="1" x14ac:dyDescent="0.25">
      <c r="A157" s="1892">
        <v>40848</v>
      </c>
      <c r="B157" s="1887">
        <v>50</v>
      </c>
      <c r="C157" s="1888">
        <v>2480</v>
      </c>
      <c r="D157" s="1888">
        <v>40844</v>
      </c>
      <c r="E157" s="1888">
        <v>1361</v>
      </c>
      <c r="F157" s="1889" t="s">
        <v>817</v>
      </c>
      <c r="G157" s="1890">
        <v>2.96</v>
      </c>
      <c r="H157" s="1875">
        <v>4.42</v>
      </c>
    </row>
    <row r="158" spans="1:8" ht="20.100000000000001" hidden="1" customHeight="1" x14ac:dyDescent="0.25">
      <c r="A158" s="1892">
        <v>40878</v>
      </c>
      <c r="B158" s="1887">
        <v>30</v>
      </c>
      <c r="C158" s="1888">
        <v>2125</v>
      </c>
      <c r="D158" s="1888">
        <v>30845</v>
      </c>
      <c r="E158" s="1888">
        <v>1186.3499999999999</v>
      </c>
      <c r="F158" s="1889" t="s">
        <v>3844</v>
      </c>
      <c r="G158" s="1890">
        <v>3.32</v>
      </c>
      <c r="H158" s="1875">
        <v>4.5199999999999996</v>
      </c>
    </row>
    <row r="159" spans="1:8" ht="20.100000000000001" hidden="1" customHeight="1" x14ac:dyDescent="0.25">
      <c r="A159" s="1892">
        <v>40909</v>
      </c>
      <c r="B159" s="1887">
        <v>110</v>
      </c>
      <c r="C159" s="1888">
        <v>1065</v>
      </c>
      <c r="D159" s="1888">
        <v>10195</v>
      </c>
      <c r="E159" s="1888">
        <v>407.8</v>
      </c>
      <c r="F159" s="1889" t="s">
        <v>3845</v>
      </c>
      <c r="G159" s="1890">
        <v>2.4</v>
      </c>
      <c r="H159" s="1875">
        <v>4.33</v>
      </c>
    </row>
    <row r="160" spans="1:8" ht="20.100000000000001" hidden="1" customHeight="1" x14ac:dyDescent="0.25">
      <c r="A160" s="1892">
        <v>40940</v>
      </c>
      <c r="B160" s="1887">
        <v>45</v>
      </c>
      <c r="C160" s="1888">
        <v>1485</v>
      </c>
      <c r="D160" s="1888">
        <v>17085</v>
      </c>
      <c r="E160" s="1888">
        <v>589.14</v>
      </c>
      <c r="F160" s="1889" t="s">
        <v>3846</v>
      </c>
      <c r="G160" s="1890">
        <v>2.34</v>
      </c>
      <c r="H160" s="1875">
        <v>4.22</v>
      </c>
    </row>
    <row r="161" spans="1:8" ht="20.100000000000001" hidden="1" customHeight="1" x14ac:dyDescent="0.25">
      <c r="A161" s="1892">
        <v>40969</v>
      </c>
      <c r="B161" s="1887">
        <v>40</v>
      </c>
      <c r="C161" s="1888">
        <v>1155</v>
      </c>
      <c r="D161" s="1888">
        <v>9890</v>
      </c>
      <c r="E161" s="1888">
        <v>353.21</v>
      </c>
      <c r="F161" s="1889" t="s">
        <v>3847</v>
      </c>
      <c r="G161" s="1890">
        <v>1.97</v>
      </c>
      <c r="H161" s="1875">
        <v>4.0999999999999996</v>
      </c>
    </row>
    <row r="162" spans="1:8" ht="20.100000000000001" hidden="1" customHeight="1" x14ac:dyDescent="0.25">
      <c r="A162" s="1892">
        <v>41000</v>
      </c>
      <c r="B162" s="1887">
        <v>170</v>
      </c>
      <c r="C162" s="1888">
        <v>1685</v>
      </c>
      <c r="D162" s="1888">
        <v>22085</v>
      </c>
      <c r="E162" s="1888">
        <v>736.17</v>
      </c>
      <c r="F162" s="1889" t="s">
        <v>3848</v>
      </c>
      <c r="G162" s="1890">
        <v>1.87</v>
      </c>
      <c r="H162" s="1875">
        <v>3.7</v>
      </c>
    </row>
    <row r="163" spans="1:8" ht="20.100000000000001" hidden="1" customHeight="1" x14ac:dyDescent="0.25">
      <c r="A163" s="1892">
        <v>41030</v>
      </c>
      <c r="B163" s="1887">
        <v>50</v>
      </c>
      <c r="C163" s="1888">
        <v>1680</v>
      </c>
      <c r="D163" s="1888">
        <v>15635</v>
      </c>
      <c r="E163" s="1888">
        <v>504.35</v>
      </c>
      <c r="F163" s="1889" t="s">
        <v>3849</v>
      </c>
      <c r="G163" s="1890">
        <v>1.59</v>
      </c>
      <c r="H163" s="1875">
        <v>3.64</v>
      </c>
    </row>
    <row r="164" spans="1:8" ht="20.100000000000001" hidden="1" customHeight="1" x14ac:dyDescent="0.25">
      <c r="A164" s="1892">
        <v>41061</v>
      </c>
      <c r="B164" s="1887">
        <v>140</v>
      </c>
      <c r="C164" s="1888">
        <v>2230</v>
      </c>
      <c r="D164" s="1888">
        <v>27510</v>
      </c>
      <c r="E164" s="1888">
        <v>917</v>
      </c>
      <c r="F164" s="1889" t="s">
        <v>3850</v>
      </c>
      <c r="G164" s="1890">
        <v>1.75</v>
      </c>
      <c r="H164" s="1875">
        <v>3.51</v>
      </c>
    </row>
    <row r="165" spans="1:8" ht="20.100000000000001" hidden="1" customHeight="1" x14ac:dyDescent="0.25">
      <c r="A165" s="1892">
        <v>41091</v>
      </c>
      <c r="B165" s="1887">
        <v>25</v>
      </c>
      <c r="C165" s="1888">
        <v>1625</v>
      </c>
      <c r="D165" s="1888">
        <v>15695</v>
      </c>
      <c r="E165" s="1888">
        <v>506</v>
      </c>
      <c r="F165" s="1889" t="s">
        <v>3851</v>
      </c>
      <c r="G165" s="1890">
        <v>1.91</v>
      </c>
      <c r="H165" s="1875"/>
    </row>
    <row r="166" spans="1:8" ht="20.100000000000001" hidden="1" customHeight="1" x14ac:dyDescent="0.25">
      <c r="A166" s="1892">
        <v>41122</v>
      </c>
      <c r="B166" s="1887">
        <v>65</v>
      </c>
      <c r="C166" s="1888">
        <v>1630</v>
      </c>
      <c r="D166" s="1888">
        <v>22930</v>
      </c>
      <c r="E166" s="1888">
        <v>739.68</v>
      </c>
      <c r="F166" s="1889" t="s">
        <v>3852</v>
      </c>
      <c r="G166" s="1890">
        <v>1.85</v>
      </c>
      <c r="H166" s="1875">
        <v>3.43</v>
      </c>
    </row>
    <row r="167" spans="1:8" ht="20.100000000000001" hidden="1" customHeight="1" x14ac:dyDescent="0.25">
      <c r="A167" s="1892">
        <v>41153</v>
      </c>
      <c r="B167" s="1887">
        <v>15</v>
      </c>
      <c r="C167" s="1888">
        <v>575</v>
      </c>
      <c r="D167" s="1888">
        <v>6885</v>
      </c>
      <c r="E167" s="1888">
        <v>286.88</v>
      </c>
      <c r="F167" s="1889" t="s">
        <v>3853</v>
      </c>
      <c r="G167" s="1890">
        <v>1.67</v>
      </c>
      <c r="H167" s="1875">
        <v>3.47</v>
      </c>
    </row>
    <row r="168" spans="1:8" ht="20.100000000000001" hidden="1" customHeight="1" x14ac:dyDescent="0.25">
      <c r="A168" s="1892">
        <v>41183</v>
      </c>
      <c r="B168" s="1887">
        <v>60</v>
      </c>
      <c r="C168" s="1888">
        <v>980</v>
      </c>
      <c r="D168" s="1888">
        <v>12570</v>
      </c>
      <c r="E168" s="1888">
        <v>433.45</v>
      </c>
      <c r="F168" s="1889" t="s">
        <v>3854</v>
      </c>
      <c r="G168" s="1890">
        <v>1.57</v>
      </c>
      <c r="H168" s="1875">
        <v>3.26</v>
      </c>
    </row>
    <row r="169" spans="1:8" ht="20.100000000000001" hidden="1" customHeight="1" x14ac:dyDescent="0.25">
      <c r="A169" s="1892">
        <v>41214</v>
      </c>
      <c r="B169" s="1887">
        <v>415</v>
      </c>
      <c r="C169" s="1888">
        <v>2180</v>
      </c>
      <c r="D169" s="1888">
        <v>37795</v>
      </c>
      <c r="E169" s="1888">
        <v>1259.83</v>
      </c>
      <c r="F169" s="1889" t="s">
        <v>3855</v>
      </c>
      <c r="G169" s="1890">
        <v>1.53</v>
      </c>
      <c r="H169" s="1875">
        <v>3.08</v>
      </c>
    </row>
    <row r="170" spans="1:8" ht="20.100000000000001" hidden="1" customHeight="1" x14ac:dyDescent="0.25">
      <c r="A170" s="1892">
        <v>41244</v>
      </c>
      <c r="B170" s="1887">
        <v>160</v>
      </c>
      <c r="C170" s="1888">
        <v>1650</v>
      </c>
      <c r="D170" s="1888">
        <v>26110</v>
      </c>
      <c r="E170" s="1888">
        <v>842.26</v>
      </c>
      <c r="F170" s="1889" t="s">
        <v>3856</v>
      </c>
      <c r="G170" s="1890">
        <v>1.61</v>
      </c>
      <c r="H170" s="1875">
        <v>2.95</v>
      </c>
    </row>
    <row r="171" spans="1:8" ht="20.100000000000001" hidden="1" customHeight="1" x14ac:dyDescent="0.25">
      <c r="A171" s="1892">
        <v>41275</v>
      </c>
      <c r="B171" s="1887">
        <v>75</v>
      </c>
      <c r="C171" s="1888">
        <v>1210</v>
      </c>
      <c r="D171" s="1888">
        <v>9470</v>
      </c>
      <c r="E171" s="1888">
        <v>305.48</v>
      </c>
      <c r="F171" s="1889" t="s">
        <v>3857</v>
      </c>
      <c r="G171" s="1890">
        <v>1.49</v>
      </c>
      <c r="H171" s="1875">
        <v>2.84</v>
      </c>
    </row>
    <row r="172" spans="1:8" ht="20.100000000000001" hidden="1" customHeight="1" x14ac:dyDescent="0.25">
      <c r="A172" s="1892">
        <v>41306</v>
      </c>
      <c r="B172" s="1887">
        <v>50</v>
      </c>
      <c r="C172" s="1888">
        <v>1655</v>
      </c>
      <c r="D172" s="1888">
        <v>22350</v>
      </c>
      <c r="E172" s="1888">
        <v>798.21</v>
      </c>
      <c r="F172" s="1889" t="s">
        <v>3796</v>
      </c>
      <c r="G172" s="1890">
        <v>1.42</v>
      </c>
      <c r="H172" s="1875">
        <v>2.74</v>
      </c>
    </row>
    <row r="173" spans="1:8" ht="20.100000000000001" hidden="1" customHeight="1" x14ac:dyDescent="0.25">
      <c r="A173" s="1892">
        <v>41334</v>
      </c>
      <c r="B173" s="1887">
        <v>30</v>
      </c>
      <c r="C173" s="1888">
        <v>2200</v>
      </c>
      <c r="D173" s="1888">
        <v>27940</v>
      </c>
      <c r="E173" s="1888">
        <v>901.29</v>
      </c>
      <c r="F173" s="1889" t="s">
        <v>3858</v>
      </c>
      <c r="G173" s="1890">
        <v>1.36</v>
      </c>
      <c r="H173" s="1875">
        <v>2.46</v>
      </c>
    </row>
    <row r="174" spans="1:8" ht="20.100000000000001" hidden="1" customHeight="1" x14ac:dyDescent="0.25">
      <c r="A174" s="1892">
        <v>41365</v>
      </c>
      <c r="B174" s="1887">
        <v>265</v>
      </c>
      <c r="C174" s="1888">
        <v>1855</v>
      </c>
      <c r="D174" s="1888">
        <v>28346</v>
      </c>
      <c r="E174" s="1888">
        <v>944.87</v>
      </c>
      <c r="F174" s="1889" t="s">
        <v>3859</v>
      </c>
      <c r="G174" s="1890">
        <v>1.36</v>
      </c>
      <c r="H174" s="1875">
        <v>2.33</v>
      </c>
    </row>
    <row r="175" spans="1:8" ht="20.100000000000001" hidden="1" customHeight="1" x14ac:dyDescent="0.25">
      <c r="A175" s="1892">
        <v>41395</v>
      </c>
      <c r="B175" s="1887">
        <v>70</v>
      </c>
      <c r="C175" s="1888">
        <v>1735</v>
      </c>
      <c r="D175" s="1888">
        <v>24695</v>
      </c>
      <c r="E175" s="1888">
        <v>796.61</v>
      </c>
      <c r="F175" s="1889" t="s">
        <v>3859</v>
      </c>
      <c r="G175" s="1890">
        <v>1.36</v>
      </c>
      <c r="H175" s="1875">
        <v>2.29</v>
      </c>
    </row>
    <row r="176" spans="1:8" ht="20.100000000000001" hidden="1" customHeight="1" x14ac:dyDescent="0.25">
      <c r="A176" s="1892">
        <v>41426</v>
      </c>
      <c r="B176" s="1887">
        <v>405</v>
      </c>
      <c r="C176" s="1888">
        <v>1325</v>
      </c>
      <c r="D176" s="1888">
        <v>21281.5</v>
      </c>
      <c r="E176" s="1888">
        <v>709.38</v>
      </c>
      <c r="F176" s="1889" t="s">
        <v>3860</v>
      </c>
      <c r="G176" s="1890">
        <v>1.99</v>
      </c>
      <c r="H176" s="1875">
        <v>2.52</v>
      </c>
    </row>
    <row r="177" spans="1:8" ht="20.100000000000001" hidden="1" customHeight="1" x14ac:dyDescent="0.25">
      <c r="A177" s="1892">
        <v>41456</v>
      </c>
      <c r="B177" s="1887">
        <v>125</v>
      </c>
      <c r="C177" s="1888">
        <v>1910</v>
      </c>
      <c r="D177" s="1888">
        <v>31140</v>
      </c>
      <c r="E177" s="1888">
        <v>1004.52</v>
      </c>
      <c r="F177" s="1889" t="s">
        <v>1645</v>
      </c>
      <c r="G177" s="1890">
        <v>2.0099999999999998</v>
      </c>
      <c r="H177" s="1875">
        <v>2.77</v>
      </c>
    </row>
    <row r="178" spans="1:8" ht="20.100000000000001" hidden="1" customHeight="1" x14ac:dyDescent="0.25">
      <c r="A178" s="1892">
        <v>41487</v>
      </c>
      <c r="B178" s="1887">
        <v>140</v>
      </c>
      <c r="C178" s="1888">
        <v>920</v>
      </c>
      <c r="D178" s="1888">
        <v>17510</v>
      </c>
      <c r="E178" s="1888">
        <v>564.84</v>
      </c>
      <c r="F178" s="1889" t="s">
        <v>3861</v>
      </c>
      <c r="G178" s="1890">
        <v>1.68</v>
      </c>
      <c r="H178" s="1875">
        <v>2.8</v>
      </c>
    </row>
    <row r="179" spans="1:8" ht="20.100000000000001" hidden="1" customHeight="1" x14ac:dyDescent="0.25">
      <c r="A179" s="1892">
        <v>41518</v>
      </c>
      <c r="B179" s="1887">
        <v>60</v>
      </c>
      <c r="C179" s="1888">
        <v>1625</v>
      </c>
      <c r="D179" s="1888">
        <v>23310</v>
      </c>
      <c r="E179" s="1888">
        <v>777</v>
      </c>
      <c r="F179" s="1889" t="s">
        <v>3861</v>
      </c>
      <c r="G179" s="1890">
        <v>1.64</v>
      </c>
      <c r="H179" s="1875">
        <v>2.75</v>
      </c>
    </row>
    <row r="180" spans="1:8" ht="20.100000000000001" hidden="1" customHeight="1" x14ac:dyDescent="0.25">
      <c r="A180" s="1892">
        <v>41548</v>
      </c>
      <c r="B180" s="1887">
        <v>990</v>
      </c>
      <c r="C180" s="1888">
        <v>2560</v>
      </c>
      <c r="D180" s="1888">
        <v>56785</v>
      </c>
      <c r="E180" s="1888">
        <v>1831.77</v>
      </c>
      <c r="F180" s="1889" t="s">
        <v>1557</v>
      </c>
      <c r="G180" s="1890">
        <v>2.5299999999999998</v>
      </c>
      <c r="H180" s="1875">
        <v>2.87</v>
      </c>
    </row>
    <row r="181" spans="1:8" ht="20.100000000000001" hidden="1" customHeight="1" x14ac:dyDescent="0.25">
      <c r="A181" s="1892">
        <v>41579</v>
      </c>
      <c r="B181" s="1887">
        <v>225</v>
      </c>
      <c r="C181" s="1888">
        <v>2780</v>
      </c>
      <c r="D181" s="1888">
        <v>48017</v>
      </c>
      <c r="E181" s="1888">
        <v>1600.57</v>
      </c>
      <c r="F181" s="1889" t="s">
        <v>1943</v>
      </c>
      <c r="G181" s="1890">
        <v>3.58</v>
      </c>
      <c r="H181" s="1875">
        <v>3.35</v>
      </c>
    </row>
    <row r="182" spans="1:8" ht="20.100000000000001" hidden="1" customHeight="1" x14ac:dyDescent="0.25">
      <c r="A182" s="1892">
        <v>41609</v>
      </c>
      <c r="B182" s="1887">
        <v>310</v>
      </c>
      <c r="C182" s="1888">
        <v>2825</v>
      </c>
      <c r="D182" s="1888">
        <v>47480</v>
      </c>
      <c r="E182" s="1888">
        <v>1531.61</v>
      </c>
      <c r="F182" s="1889" t="s">
        <v>3862</v>
      </c>
      <c r="G182" s="1890">
        <v>3.52</v>
      </c>
      <c r="H182" s="1875">
        <v>3.54</v>
      </c>
    </row>
    <row r="183" spans="1:8" ht="20.100000000000001" hidden="1" customHeight="1" x14ac:dyDescent="0.25">
      <c r="A183" s="1892">
        <v>41640</v>
      </c>
      <c r="B183" s="1887">
        <v>5</v>
      </c>
      <c r="C183" s="1888">
        <v>2000</v>
      </c>
      <c r="D183" s="1888">
        <v>12670</v>
      </c>
      <c r="E183" s="1888">
        <v>436.9</v>
      </c>
      <c r="F183" s="1889" t="s">
        <v>3863</v>
      </c>
      <c r="G183" s="1890">
        <v>3.63</v>
      </c>
      <c r="H183" s="1875">
        <v>3.54</v>
      </c>
    </row>
    <row r="184" spans="1:8" ht="20.100000000000001" hidden="1" customHeight="1" x14ac:dyDescent="0.25">
      <c r="A184" s="1892">
        <v>41671</v>
      </c>
      <c r="B184" s="1887">
        <v>30</v>
      </c>
      <c r="C184" s="1888">
        <v>520</v>
      </c>
      <c r="D184" s="1888">
        <v>6385</v>
      </c>
      <c r="E184" s="1888">
        <v>228.04</v>
      </c>
      <c r="F184" s="1889" t="s">
        <v>3864</v>
      </c>
      <c r="G184" s="1890">
        <v>2.6</v>
      </c>
      <c r="H184" s="1875">
        <v>3.36</v>
      </c>
    </row>
    <row r="185" spans="1:8" ht="20.100000000000001" hidden="1" customHeight="1" x14ac:dyDescent="0.25">
      <c r="A185" s="1892">
        <v>41699</v>
      </c>
      <c r="B185" s="1887">
        <v>10</v>
      </c>
      <c r="C185" s="1888">
        <v>260</v>
      </c>
      <c r="D185" s="1888">
        <v>1660</v>
      </c>
      <c r="E185" s="1888">
        <v>111</v>
      </c>
      <c r="F185" s="1889" t="s">
        <v>3865</v>
      </c>
      <c r="G185" s="1890">
        <v>2.35</v>
      </c>
      <c r="H185" s="1875">
        <v>3.16</v>
      </c>
    </row>
    <row r="186" spans="1:8" ht="20.100000000000001" hidden="1" customHeight="1" x14ac:dyDescent="0.25">
      <c r="A186" s="1892">
        <v>41730</v>
      </c>
      <c r="B186" s="1887">
        <v>25</v>
      </c>
      <c r="C186" s="1888">
        <v>550</v>
      </c>
      <c r="D186" s="1888">
        <v>2815</v>
      </c>
      <c r="E186" s="1888">
        <v>112.6</v>
      </c>
      <c r="F186" s="1889" t="s">
        <v>3866</v>
      </c>
      <c r="G186" s="1890">
        <v>2.0299999999999998</v>
      </c>
      <c r="H186" s="1875">
        <v>2.95</v>
      </c>
    </row>
    <row r="187" spans="1:8" ht="20.100000000000001" hidden="1" customHeight="1" x14ac:dyDescent="0.25">
      <c r="A187" s="1892">
        <v>41760</v>
      </c>
      <c r="B187" s="1887">
        <v>105</v>
      </c>
      <c r="C187" s="1888">
        <v>1100</v>
      </c>
      <c r="D187" s="1888">
        <v>9525</v>
      </c>
      <c r="E187" s="1888">
        <v>340.18</v>
      </c>
      <c r="F187" s="1889" t="s">
        <v>3867</v>
      </c>
      <c r="G187" s="1890">
        <v>1.77</v>
      </c>
      <c r="H187" s="1875">
        <v>2.83</v>
      </c>
    </row>
    <row r="188" spans="1:8" ht="20.100000000000001" hidden="1" customHeight="1" x14ac:dyDescent="0.25">
      <c r="A188" s="1892">
        <v>41791</v>
      </c>
      <c r="B188" s="1887">
        <v>100</v>
      </c>
      <c r="C188" s="1888">
        <v>1195</v>
      </c>
      <c r="D188" s="1888">
        <v>8640</v>
      </c>
      <c r="E188" s="1888">
        <v>360</v>
      </c>
      <c r="F188" s="1889" t="s">
        <v>3868</v>
      </c>
      <c r="G188" s="1890">
        <v>1.49</v>
      </c>
      <c r="H188" s="1875">
        <v>2.61</v>
      </c>
    </row>
    <row r="189" spans="1:8" ht="20.100000000000001" hidden="1" customHeight="1" x14ac:dyDescent="0.25">
      <c r="A189" s="1892">
        <v>41821</v>
      </c>
      <c r="B189" s="1887">
        <v>20</v>
      </c>
      <c r="C189" s="1888">
        <v>2385</v>
      </c>
      <c r="D189" s="1888">
        <v>20495</v>
      </c>
      <c r="E189" s="1888">
        <v>683.17</v>
      </c>
      <c r="F189" s="1889" t="s">
        <v>3869</v>
      </c>
      <c r="G189" s="1890">
        <v>1.2</v>
      </c>
      <c r="H189" s="1875"/>
    </row>
    <row r="190" spans="1:8" ht="20.100000000000001" hidden="1" customHeight="1" x14ac:dyDescent="0.25">
      <c r="A190" s="1892">
        <v>41852</v>
      </c>
      <c r="B190" s="1887">
        <v>200</v>
      </c>
      <c r="C190" s="1888">
        <v>2475</v>
      </c>
      <c r="D190" s="1888">
        <v>47715</v>
      </c>
      <c r="E190" s="1888">
        <v>1539.19</v>
      </c>
      <c r="F190" s="1889" t="s">
        <v>3870</v>
      </c>
      <c r="G190" s="1890">
        <v>0.98</v>
      </c>
      <c r="H190" s="1875"/>
    </row>
    <row r="191" spans="1:8" ht="20.100000000000001" hidden="1" customHeight="1" x14ac:dyDescent="0.25">
      <c r="A191" s="1892">
        <v>41883</v>
      </c>
      <c r="B191" s="1887">
        <v>1070</v>
      </c>
      <c r="C191" s="1888">
        <v>2840</v>
      </c>
      <c r="D191" s="1888">
        <v>57825</v>
      </c>
      <c r="E191" s="1888">
        <v>1927.5</v>
      </c>
      <c r="F191" s="1889" t="s">
        <v>3871</v>
      </c>
      <c r="G191" s="1890">
        <v>0.75</v>
      </c>
      <c r="H191" s="1875"/>
    </row>
    <row r="192" spans="1:8" ht="20.100000000000001" hidden="1" customHeight="1" x14ac:dyDescent="0.25">
      <c r="A192" s="1892">
        <v>41913</v>
      </c>
      <c r="B192" s="1887">
        <v>290</v>
      </c>
      <c r="C192" s="1888">
        <v>2710</v>
      </c>
      <c r="D192" s="1888">
        <v>53324</v>
      </c>
      <c r="E192" s="1888">
        <v>1720.13</v>
      </c>
      <c r="F192" s="1889" t="s">
        <v>3872</v>
      </c>
      <c r="G192" s="1890">
        <v>0.72</v>
      </c>
      <c r="H192" s="1875"/>
    </row>
    <row r="193" spans="1:8" ht="20.100000000000001" hidden="1" customHeight="1" x14ac:dyDescent="0.25">
      <c r="A193" s="1892">
        <v>41944</v>
      </c>
      <c r="B193" s="1887">
        <v>125</v>
      </c>
      <c r="C193" s="1888">
        <v>1800</v>
      </c>
      <c r="D193" s="1888">
        <v>30475</v>
      </c>
      <c r="E193" s="1888">
        <v>1015.83</v>
      </c>
      <c r="F193" s="1889" t="s">
        <v>3873</v>
      </c>
      <c r="G193" s="1890">
        <v>0.63</v>
      </c>
      <c r="H193" s="1875"/>
    </row>
    <row r="194" spans="1:8" ht="20.100000000000001" hidden="1" customHeight="1" x14ac:dyDescent="0.25">
      <c r="A194" s="1892">
        <v>41974</v>
      </c>
      <c r="B194" s="1887">
        <v>1105</v>
      </c>
      <c r="C194" s="1888">
        <v>2880</v>
      </c>
      <c r="D194" s="1888">
        <v>62445</v>
      </c>
      <c r="E194" s="1888">
        <v>2014.35</v>
      </c>
      <c r="F194" s="1889" t="s">
        <v>3874</v>
      </c>
      <c r="G194" s="1890">
        <v>2.2999999999999998</v>
      </c>
      <c r="H194" s="1875"/>
    </row>
    <row r="195" spans="1:8" ht="20.100000000000001" hidden="1" customHeight="1" x14ac:dyDescent="0.25">
      <c r="A195" s="1892">
        <v>42005</v>
      </c>
      <c r="B195" s="1887">
        <v>175</v>
      </c>
      <c r="C195" s="1888">
        <v>1150</v>
      </c>
      <c r="D195" s="1888">
        <v>18123</v>
      </c>
      <c r="E195" s="1888">
        <v>584.61</v>
      </c>
      <c r="F195" s="1889" t="s">
        <v>3875</v>
      </c>
      <c r="G195" s="1890">
        <v>2.5299999999999998</v>
      </c>
      <c r="H195" s="1875"/>
    </row>
    <row r="196" spans="1:8" ht="20.100000000000001" hidden="1" customHeight="1" x14ac:dyDescent="0.25">
      <c r="A196" s="1892">
        <v>42036</v>
      </c>
      <c r="B196" s="1887">
        <v>95</v>
      </c>
      <c r="C196" s="1888">
        <v>1460</v>
      </c>
      <c r="D196" s="1888">
        <v>20972</v>
      </c>
      <c r="E196" s="1888">
        <v>749</v>
      </c>
      <c r="F196" s="1889" t="s">
        <v>3876</v>
      </c>
      <c r="G196" s="1890">
        <v>2.0299999999999998</v>
      </c>
      <c r="H196" s="1875"/>
    </row>
    <row r="197" spans="1:8" ht="20.100000000000001" hidden="1" customHeight="1" x14ac:dyDescent="0.25">
      <c r="A197" s="1892">
        <v>42064</v>
      </c>
      <c r="B197" s="1887">
        <v>50</v>
      </c>
      <c r="C197" s="1888">
        <v>1175</v>
      </c>
      <c r="D197" s="1888">
        <v>10260</v>
      </c>
      <c r="E197" s="1888">
        <v>330.97</v>
      </c>
      <c r="F197" s="1889" t="s">
        <v>2914</v>
      </c>
      <c r="G197" s="1890">
        <v>1.91</v>
      </c>
      <c r="H197" s="1875"/>
    </row>
    <row r="198" spans="1:8" ht="20.100000000000001" hidden="1" customHeight="1" x14ac:dyDescent="0.25">
      <c r="A198" s="1892">
        <v>42095</v>
      </c>
      <c r="B198" s="1887">
        <v>100</v>
      </c>
      <c r="C198" s="1888">
        <v>800</v>
      </c>
      <c r="D198" s="1888">
        <v>9785</v>
      </c>
      <c r="E198" s="1888">
        <v>349.46</v>
      </c>
      <c r="F198" s="1889" t="s">
        <v>3877</v>
      </c>
      <c r="G198" s="1890">
        <v>1.68</v>
      </c>
      <c r="H198" s="1875"/>
    </row>
    <row r="199" spans="1:8" ht="20.100000000000001" hidden="1" customHeight="1" x14ac:dyDescent="0.25">
      <c r="A199" s="1892">
        <v>42125</v>
      </c>
      <c r="B199" s="1887">
        <v>40</v>
      </c>
      <c r="C199" s="1888">
        <v>165</v>
      </c>
      <c r="D199" s="1888">
        <v>960</v>
      </c>
      <c r="E199" s="1888">
        <v>120</v>
      </c>
      <c r="F199" s="1889" t="s">
        <v>3878</v>
      </c>
      <c r="G199" s="1890">
        <v>1.47</v>
      </c>
      <c r="H199" s="1875"/>
    </row>
    <row r="200" spans="1:8" ht="20.100000000000001" hidden="1" customHeight="1" x14ac:dyDescent="0.25">
      <c r="A200" s="1892">
        <v>42156</v>
      </c>
      <c r="B200" s="1887">
        <v>25</v>
      </c>
      <c r="C200" s="1888">
        <v>425</v>
      </c>
      <c r="D200" s="1888">
        <v>2335</v>
      </c>
      <c r="E200" s="1888">
        <v>194.58</v>
      </c>
      <c r="F200" s="1889" t="s">
        <v>3793</v>
      </c>
      <c r="G200" s="1890">
        <v>1.06</v>
      </c>
      <c r="H200" s="1875"/>
    </row>
    <row r="201" spans="1:8" ht="20.100000000000001" hidden="1" customHeight="1" x14ac:dyDescent="0.25">
      <c r="A201" s="1892">
        <v>42186</v>
      </c>
      <c r="B201" s="1887">
        <v>25</v>
      </c>
      <c r="C201" s="1888">
        <v>100</v>
      </c>
      <c r="D201" s="1888">
        <v>445</v>
      </c>
      <c r="E201" s="1888">
        <v>55.63</v>
      </c>
      <c r="F201" s="1889" t="s">
        <v>3790</v>
      </c>
      <c r="G201" s="1890">
        <v>0.99</v>
      </c>
      <c r="H201" s="1875"/>
    </row>
    <row r="202" spans="1:8" ht="20.100000000000001" hidden="1" customHeight="1" x14ac:dyDescent="0.25">
      <c r="A202" s="1892">
        <v>42217</v>
      </c>
      <c r="B202" s="1887">
        <v>250</v>
      </c>
      <c r="C202" s="1888">
        <v>1880</v>
      </c>
      <c r="D202" s="1888">
        <v>7560</v>
      </c>
      <c r="E202" s="1888">
        <v>687.27</v>
      </c>
      <c r="F202" s="1889" t="s">
        <v>2882</v>
      </c>
      <c r="G202" s="1890">
        <v>1.1000000000000001</v>
      </c>
      <c r="H202" s="1875"/>
    </row>
    <row r="203" spans="1:8" ht="20.100000000000001" hidden="1" customHeight="1" x14ac:dyDescent="0.25">
      <c r="A203" s="1892">
        <v>42248</v>
      </c>
      <c r="B203" s="1887">
        <v>16</v>
      </c>
      <c r="C203" s="1888">
        <v>530</v>
      </c>
      <c r="D203" s="1888">
        <v>5116</v>
      </c>
      <c r="E203" s="1888">
        <v>222.43</v>
      </c>
      <c r="F203" s="1889" t="s">
        <v>2824</v>
      </c>
      <c r="G203" s="1890">
        <v>1.18</v>
      </c>
      <c r="H203" s="1875"/>
    </row>
    <row r="204" spans="1:8" ht="20.100000000000001" hidden="1" customHeight="1" x14ac:dyDescent="0.25">
      <c r="A204" s="1892">
        <v>42278</v>
      </c>
      <c r="B204" s="1887">
        <v>25</v>
      </c>
      <c r="C204" s="1888">
        <v>1095</v>
      </c>
      <c r="D204" s="1888">
        <v>6250</v>
      </c>
      <c r="E204" s="1888">
        <v>297.62</v>
      </c>
      <c r="F204" s="1889" t="s">
        <v>3879</v>
      </c>
      <c r="G204" s="1890">
        <v>1.1100000000000001</v>
      </c>
      <c r="H204" s="1875"/>
    </row>
    <row r="205" spans="1:8" ht="20.100000000000001" hidden="1" customHeight="1" x14ac:dyDescent="0.25">
      <c r="A205" s="1892">
        <v>42309</v>
      </c>
      <c r="B205" s="1887">
        <v>80</v>
      </c>
      <c r="C205" s="1888">
        <v>515</v>
      </c>
      <c r="D205" s="1888">
        <v>8780</v>
      </c>
      <c r="E205" s="1888">
        <v>313.57</v>
      </c>
      <c r="F205" s="1889" t="s">
        <v>3880</v>
      </c>
      <c r="G205" s="1890">
        <v>1.1100000000000001</v>
      </c>
      <c r="H205" s="1875"/>
    </row>
    <row r="206" spans="1:8" ht="20.100000000000001" hidden="1" customHeight="1" x14ac:dyDescent="0.25">
      <c r="A206" s="1901">
        <v>42339</v>
      </c>
      <c r="B206" s="1902">
        <v>100</v>
      </c>
      <c r="C206" s="1903">
        <v>555</v>
      </c>
      <c r="D206" s="1903">
        <v>9405</v>
      </c>
      <c r="E206" s="1903">
        <v>303.39</v>
      </c>
      <c r="F206" s="1904" t="s">
        <v>3789</v>
      </c>
      <c r="G206" s="1905">
        <v>1.28</v>
      </c>
      <c r="H206" s="1875"/>
    </row>
    <row r="207" spans="1:8" ht="20.100000000000001" hidden="1" customHeight="1" x14ac:dyDescent="0.25">
      <c r="A207" s="1892">
        <v>42370</v>
      </c>
      <c r="B207" s="1887">
        <v>20</v>
      </c>
      <c r="C207" s="1888">
        <v>420</v>
      </c>
      <c r="D207" s="1888">
        <v>5370</v>
      </c>
      <c r="E207" s="1888">
        <v>173.23</v>
      </c>
      <c r="F207" s="1889" t="s">
        <v>791</v>
      </c>
      <c r="G207" s="1890">
        <v>1.6</v>
      </c>
      <c r="H207" s="1875"/>
    </row>
    <row r="208" spans="1:8" ht="20.100000000000001" hidden="1" customHeight="1" x14ac:dyDescent="0.25">
      <c r="A208" s="1892">
        <v>42401</v>
      </c>
      <c r="B208" s="1887">
        <v>105</v>
      </c>
      <c r="C208" s="1888">
        <v>1830</v>
      </c>
      <c r="D208" s="1888">
        <v>20405</v>
      </c>
      <c r="E208" s="1888">
        <v>703.62</v>
      </c>
      <c r="F208" s="1889" t="s">
        <v>3881</v>
      </c>
      <c r="G208" s="1890">
        <v>1.56</v>
      </c>
      <c r="H208" s="1875"/>
    </row>
    <row r="209" spans="1:8" ht="20.100000000000001" hidden="1" customHeight="1" x14ac:dyDescent="0.25">
      <c r="A209" s="1892">
        <v>42430</v>
      </c>
      <c r="B209" s="1887">
        <v>125</v>
      </c>
      <c r="C209" s="1888">
        <v>775</v>
      </c>
      <c r="D209" s="1888">
        <v>8305</v>
      </c>
      <c r="E209" s="1888">
        <v>319.42</v>
      </c>
      <c r="F209" s="1889" t="s">
        <v>3882</v>
      </c>
      <c r="G209" s="1890">
        <v>1.46</v>
      </c>
      <c r="H209" s="1875"/>
    </row>
    <row r="210" spans="1:8" ht="20.100000000000001" hidden="1" customHeight="1" x14ac:dyDescent="0.25">
      <c r="A210" s="1892">
        <v>42461</v>
      </c>
      <c r="B210" s="1887">
        <v>250</v>
      </c>
      <c r="C210" s="1888">
        <v>1980</v>
      </c>
      <c r="D210" s="1888">
        <v>24710</v>
      </c>
      <c r="E210" s="1888">
        <v>823.67</v>
      </c>
      <c r="F210" s="1889" t="s">
        <v>3883</v>
      </c>
      <c r="G210" s="1890">
        <v>1.45</v>
      </c>
      <c r="H210" s="1875"/>
    </row>
    <row r="211" spans="1:8" ht="20.100000000000001" hidden="1" customHeight="1" x14ac:dyDescent="0.25">
      <c r="A211" s="1892">
        <v>42491</v>
      </c>
      <c r="B211" s="1887">
        <v>30</v>
      </c>
      <c r="C211" s="1888">
        <v>1980</v>
      </c>
      <c r="D211" s="1888">
        <v>4920</v>
      </c>
      <c r="E211" s="1888">
        <v>378.46</v>
      </c>
      <c r="F211" s="1889" t="s">
        <v>3799</v>
      </c>
      <c r="G211" s="1890">
        <v>1.58</v>
      </c>
      <c r="H211" s="1875"/>
    </row>
    <row r="212" spans="1:8" ht="20.100000000000001" hidden="1" customHeight="1" x14ac:dyDescent="0.25">
      <c r="A212" s="1892">
        <v>42522</v>
      </c>
      <c r="B212" s="1887">
        <v>30</v>
      </c>
      <c r="C212" s="1888">
        <v>975</v>
      </c>
      <c r="D212" s="1888">
        <v>13740</v>
      </c>
      <c r="E212" s="1888">
        <v>528.46</v>
      </c>
      <c r="F212" s="1889" t="s">
        <v>3884</v>
      </c>
      <c r="G212" s="1890">
        <v>1.38</v>
      </c>
      <c r="H212" s="1875"/>
    </row>
    <row r="213" spans="1:8" ht="20.100000000000001" hidden="1" customHeight="1" x14ac:dyDescent="0.25">
      <c r="A213" s="1892">
        <v>42552</v>
      </c>
      <c r="B213" s="1887">
        <v>100</v>
      </c>
      <c r="C213" s="1888">
        <v>2830</v>
      </c>
      <c r="D213" s="1888">
        <v>30170</v>
      </c>
      <c r="E213" s="1888">
        <v>1005.67</v>
      </c>
      <c r="F213" s="1889" t="s">
        <v>1645</v>
      </c>
      <c r="G213" s="1890">
        <v>2.63</v>
      </c>
      <c r="H213" s="1875"/>
    </row>
    <row r="214" spans="1:8" ht="20.100000000000001" hidden="1" customHeight="1" x14ac:dyDescent="0.25">
      <c r="A214" s="1892">
        <v>42583</v>
      </c>
      <c r="B214" s="1887">
        <v>100</v>
      </c>
      <c r="C214" s="1888">
        <v>775</v>
      </c>
      <c r="D214" s="1888">
        <v>10245</v>
      </c>
      <c r="E214" s="1888">
        <v>330.48</v>
      </c>
      <c r="F214" s="1889" t="s">
        <v>3885</v>
      </c>
      <c r="G214" s="1890">
        <v>1.423</v>
      </c>
      <c r="H214" s="1875"/>
    </row>
    <row r="215" spans="1:8" ht="20.100000000000001" hidden="1" customHeight="1" x14ac:dyDescent="0.25">
      <c r="A215" s="1892">
        <v>42614</v>
      </c>
      <c r="B215" s="1887">
        <v>75</v>
      </c>
      <c r="C215" s="1888">
        <v>1005</v>
      </c>
      <c r="D215" s="1888">
        <v>13065</v>
      </c>
      <c r="E215" s="1888">
        <v>522.6</v>
      </c>
      <c r="F215" s="1889" t="s">
        <v>3886</v>
      </c>
      <c r="G215" s="1890">
        <v>1.37</v>
      </c>
      <c r="H215" s="1875"/>
    </row>
    <row r="216" spans="1:8" ht="20.100000000000001" hidden="1" customHeight="1" x14ac:dyDescent="0.25">
      <c r="A216" s="1892">
        <v>42644</v>
      </c>
      <c r="B216" s="1887">
        <v>200</v>
      </c>
      <c r="C216" s="1888">
        <v>2010</v>
      </c>
      <c r="D216" s="1888">
        <v>25120</v>
      </c>
      <c r="E216" s="1888">
        <v>810</v>
      </c>
      <c r="F216" s="1889" t="s">
        <v>3886</v>
      </c>
      <c r="G216" s="1890">
        <v>1.39</v>
      </c>
      <c r="H216" s="1875"/>
    </row>
    <row r="217" spans="1:8" ht="20.100000000000001" hidden="1" customHeight="1" x14ac:dyDescent="0.25">
      <c r="A217" s="1892">
        <v>42675</v>
      </c>
      <c r="B217" s="1887">
        <v>100</v>
      </c>
      <c r="C217" s="1888">
        <v>1780</v>
      </c>
      <c r="D217" s="1888">
        <v>16430</v>
      </c>
      <c r="E217" s="1888">
        <v>547.66999999999996</v>
      </c>
      <c r="F217" s="1889" t="s">
        <v>3887</v>
      </c>
      <c r="G217" s="1890">
        <v>1.66</v>
      </c>
      <c r="H217" s="1875"/>
    </row>
    <row r="218" spans="1:8" ht="20.100000000000001" hidden="1" customHeight="1" x14ac:dyDescent="0.25">
      <c r="A218" s="1892">
        <v>42705</v>
      </c>
      <c r="B218" s="1887">
        <v>50</v>
      </c>
      <c r="C218" s="1888">
        <v>420</v>
      </c>
      <c r="D218" s="1888">
        <v>5285</v>
      </c>
      <c r="E218" s="1888">
        <v>170.48</v>
      </c>
      <c r="F218" s="1889" t="s">
        <v>3882</v>
      </c>
      <c r="G218" s="1890">
        <v>1.52</v>
      </c>
      <c r="H218" s="1875"/>
    </row>
    <row r="219" spans="1:8" ht="20.100000000000001" hidden="1" customHeight="1" x14ac:dyDescent="0.25">
      <c r="A219" s="1906">
        <v>42736</v>
      </c>
      <c r="B219" s="1907">
        <v>50</v>
      </c>
      <c r="C219" s="1908">
        <v>250</v>
      </c>
      <c r="D219" s="1908">
        <v>3100</v>
      </c>
      <c r="E219" s="1908">
        <v>124</v>
      </c>
      <c r="F219" s="1894" t="s">
        <v>3888</v>
      </c>
      <c r="G219" s="1909">
        <v>1.31</v>
      </c>
      <c r="H219" s="1875"/>
    </row>
    <row r="220" spans="1:8" ht="20.100000000000001" hidden="1" customHeight="1" x14ac:dyDescent="0.25">
      <c r="A220" s="1892">
        <v>42767</v>
      </c>
      <c r="B220" s="1887">
        <v>50</v>
      </c>
      <c r="C220" s="1888">
        <v>600</v>
      </c>
      <c r="D220" s="1888">
        <v>4891</v>
      </c>
      <c r="E220" s="1888">
        <v>232.9</v>
      </c>
      <c r="F220" s="1889" t="s">
        <v>3889</v>
      </c>
      <c r="G220" s="1890">
        <v>1.08</v>
      </c>
      <c r="H220" s="1875"/>
    </row>
    <row r="221" spans="1:8" ht="20.100000000000001" hidden="1" customHeight="1" x14ac:dyDescent="0.25">
      <c r="A221" s="1892">
        <v>42795</v>
      </c>
      <c r="B221" s="1887">
        <v>70.5</v>
      </c>
      <c r="C221" s="1888">
        <v>1205.5</v>
      </c>
      <c r="D221" s="1888">
        <v>15525.5</v>
      </c>
      <c r="E221" s="1888">
        <v>500.82</v>
      </c>
      <c r="F221" s="1889" t="s">
        <v>3889</v>
      </c>
      <c r="G221" s="1890">
        <v>1.1499999999999999</v>
      </c>
      <c r="H221" s="1875"/>
    </row>
    <row r="222" spans="1:8" ht="20.100000000000001" hidden="1" customHeight="1" x14ac:dyDescent="0.25">
      <c r="A222" s="1892">
        <v>42826</v>
      </c>
      <c r="B222" s="1887">
        <v>20.5</v>
      </c>
      <c r="C222" s="1888">
        <v>1040.5</v>
      </c>
      <c r="D222" s="1888">
        <v>8445</v>
      </c>
      <c r="E222" s="1888">
        <v>281.5</v>
      </c>
      <c r="F222" s="1889" t="s">
        <v>3889</v>
      </c>
      <c r="G222" s="1890">
        <v>1.0900000000000001</v>
      </c>
      <c r="H222" s="1875"/>
    </row>
    <row r="223" spans="1:8" ht="20.100000000000001" hidden="1" customHeight="1" x14ac:dyDescent="0.25">
      <c r="A223" s="1892">
        <v>42856</v>
      </c>
      <c r="B223" s="1887">
        <v>20.5</v>
      </c>
      <c r="C223" s="1888">
        <v>420.5</v>
      </c>
      <c r="D223" s="1888">
        <v>3537.5</v>
      </c>
      <c r="E223" s="1888">
        <v>117.92</v>
      </c>
      <c r="F223" s="1889" t="s">
        <v>3890</v>
      </c>
      <c r="G223" s="1890">
        <v>1.23</v>
      </c>
      <c r="H223" s="1875"/>
    </row>
    <row r="224" spans="1:8" ht="20.100000000000001" hidden="1" customHeight="1" x14ac:dyDescent="0.25">
      <c r="A224" s="1892">
        <v>42887</v>
      </c>
      <c r="B224" s="1887">
        <v>50</v>
      </c>
      <c r="C224" s="1888">
        <v>450</v>
      </c>
      <c r="D224" s="1888">
        <v>3605</v>
      </c>
      <c r="E224" s="1888">
        <v>171.67</v>
      </c>
      <c r="F224" s="1889" t="s">
        <v>3891</v>
      </c>
      <c r="G224" s="1890">
        <v>1.01</v>
      </c>
      <c r="H224" s="1875"/>
    </row>
    <row r="225" spans="1:8" ht="20.100000000000001" hidden="1" customHeight="1" x14ac:dyDescent="0.25">
      <c r="A225" s="1892">
        <v>42917</v>
      </c>
      <c r="B225" s="1887">
        <v>50</v>
      </c>
      <c r="C225" s="1888">
        <v>600</v>
      </c>
      <c r="D225" s="1888">
        <v>5820</v>
      </c>
      <c r="E225" s="1888">
        <v>291</v>
      </c>
      <c r="F225" s="1889" t="s">
        <v>3892</v>
      </c>
      <c r="G225" s="1890">
        <v>0.83</v>
      </c>
      <c r="H225" s="1875"/>
    </row>
    <row r="226" spans="1:8" ht="20.100000000000001" hidden="1" customHeight="1" x14ac:dyDescent="0.25">
      <c r="A226" s="1892">
        <v>42948</v>
      </c>
      <c r="B226" s="1887">
        <v>100</v>
      </c>
      <c r="C226" s="1888">
        <v>475</v>
      </c>
      <c r="D226" s="1888">
        <v>2510</v>
      </c>
      <c r="E226" s="1888">
        <v>313.75</v>
      </c>
      <c r="F226" s="1889" t="s">
        <v>3893</v>
      </c>
      <c r="G226" s="1890">
        <v>0.8</v>
      </c>
      <c r="H226" s="1875"/>
    </row>
    <row r="227" spans="1:8" ht="20.100000000000001" hidden="1" customHeight="1" x14ac:dyDescent="0.25">
      <c r="A227" s="1892">
        <v>42979</v>
      </c>
      <c r="B227" s="1887">
        <v>150</v>
      </c>
      <c r="C227" s="1888">
        <v>750</v>
      </c>
      <c r="D227" s="1888">
        <v>7300</v>
      </c>
      <c r="E227" s="1888">
        <v>456.25</v>
      </c>
      <c r="F227" s="1889" t="s">
        <v>3894</v>
      </c>
      <c r="G227" s="1890">
        <v>1.01</v>
      </c>
      <c r="H227" s="1875"/>
    </row>
    <row r="228" spans="1:8" ht="20.100000000000001" hidden="1" customHeight="1" x14ac:dyDescent="0.25">
      <c r="A228" s="1892">
        <v>43009</v>
      </c>
      <c r="B228" s="1887">
        <v>10</v>
      </c>
      <c r="C228" s="1888">
        <v>1570</v>
      </c>
      <c r="D228" s="1888">
        <v>18570</v>
      </c>
      <c r="E228" s="1888">
        <v>599</v>
      </c>
      <c r="F228" s="1889" t="s">
        <v>3895</v>
      </c>
      <c r="G228" s="1890">
        <v>0.92</v>
      </c>
      <c r="H228" s="1875"/>
    </row>
    <row r="229" spans="1:8" ht="20.100000000000001" hidden="1" customHeight="1" x14ac:dyDescent="0.25">
      <c r="A229" s="1892">
        <v>43040</v>
      </c>
      <c r="B229" s="1887">
        <v>25</v>
      </c>
      <c r="C229" s="1888">
        <v>980</v>
      </c>
      <c r="D229" s="1888">
        <v>14235</v>
      </c>
      <c r="E229" s="1888">
        <v>508.39</v>
      </c>
      <c r="F229" s="1889" t="s">
        <v>3896</v>
      </c>
      <c r="G229" s="1890">
        <v>1.02</v>
      </c>
      <c r="H229" s="1875"/>
    </row>
    <row r="230" spans="1:8" ht="20.100000000000001" hidden="1" customHeight="1" x14ac:dyDescent="0.25">
      <c r="A230" s="1892">
        <v>43070</v>
      </c>
      <c r="B230" s="1887">
        <v>50</v>
      </c>
      <c r="C230" s="1888">
        <v>1385</v>
      </c>
      <c r="D230" s="1888">
        <v>20925</v>
      </c>
      <c r="E230" s="1888">
        <v>747</v>
      </c>
      <c r="F230" s="1889" t="s">
        <v>3897</v>
      </c>
      <c r="G230" s="1890">
        <v>1.28</v>
      </c>
      <c r="H230" s="1875"/>
    </row>
    <row r="231" spans="1:8" ht="20.100000000000001" hidden="1" customHeight="1" x14ac:dyDescent="0.25">
      <c r="A231" s="1892">
        <v>43101</v>
      </c>
      <c r="B231" s="1887">
        <v>175</v>
      </c>
      <c r="C231" s="1888">
        <v>2600</v>
      </c>
      <c r="D231" s="1888">
        <v>40265</v>
      </c>
      <c r="E231" s="1888">
        <v>1298.8699999999999</v>
      </c>
      <c r="F231" s="1889" t="s">
        <v>3898</v>
      </c>
      <c r="G231" s="1890">
        <v>1.37</v>
      </c>
      <c r="H231" s="1875"/>
    </row>
    <row r="232" spans="1:8" ht="20.100000000000001" hidden="1" customHeight="1" x14ac:dyDescent="0.25">
      <c r="A232" s="1892">
        <v>43132</v>
      </c>
      <c r="B232" s="1887">
        <v>550</v>
      </c>
      <c r="C232" s="1888">
        <v>4200</v>
      </c>
      <c r="D232" s="1888">
        <v>58260</v>
      </c>
      <c r="E232" s="1888">
        <v>2080.71</v>
      </c>
      <c r="F232" s="1889" t="s">
        <v>3899</v>
      </c>
      <c r="G232" s="1890">
        <v>2.36</v>
      </c>
      <c r="H232" s="1875"/>
    </row>
    <row r="233" spans="1:8" ht="20.100000000000001" hidden="1" customHeight="1" x14ac:dyDescent="0.25">
      <c r="A233" s="1892">
        <v>43160</v>
      </c>
      <c r="B233" s="1887">
        <v>100</v>
      </c>
      <c r="C233" s="1888">
        <v>1600</v>
      </c>
      <c r="D233" s="1888">
        <v>16760</v>
      </c>
      <c r="E233" s="1888">
        <v>540.65</v>
      </c>
      <c r="F233" s="1889" t="s">
        <v>3900</v>
      </c>
      <c r="G233" s="1890">
        <v>2.99</v>
      </c>
      <c r="H233" s="1875"/>
    </row>
    <row r="234" spans="1:8" ht="20.100000000000001" hidden="1" customHeight="1" x14ac:dyDescent="0.25">
      <c r="A234" s="1892">
        <v>43191</v>
      </c>
      <c r="B234" s="1887">
        <v>275</v>
      </c>
      <c r="C234" s="1888">
        <v>3045</v>
      </c>
      <c r="D234" s="1888">
        <v>59510</v>
      </c>
      <c r="E234" s="1888">
        <v>1983.67</v>
      </c>
      <c r="F234" s="1889" t="s">
        <v>3901</v>
      </c>
      <c r="G234" s="1890">
        <v>3.46</v>
      </c>
      <c r="H234" s="1875"/>
    </row>
    <row r="235" spans="1:8" ht="20.100000000000001" hidden="1" customHeight="1" x14ac:dyDescent="0.25">
      <c r="A235" s="1892">
        <v>43221</v>
      </c>
      <c r="B235" s="1887">
        <v>200</v>
      </c>
      <c r="C235" s="1888">
        <v>1575</v>
      </c>
      <c r="D235" s="1888">
        <v>25625</v>
      </c>
      <c r="E235" s="1888">
        <v>826.61</v>
      </c>
      <c r="F235" s="1889" t="s">
        <v>3902</v>
      </c>
      <c r="G235" s="1890">
        <v>3.41</v>
      </c>
      <c r="H235" s="1875"/>
    </row>
    <row r="236" spans="1:8" ht="20.100000000000001" hidden="1" customHeight="1" x14ac:dyDescent="0.25">
      <c r="A236" s="1892">
        <v>43252</v>
      </c>
      <c r="B236" s="1887">
        <v>400</v>
      </c>
      <c r="C236" s="1888">
        <v>2610</v>
      </c>
      <c r="D236" s="1888">
        <v>37945</v>
      </c>
      <c r="E236" s="1888">
        <v>1264.83</v>
      </c>
      <c r="F236" s="1889" t="s">
        <v>3903</v>
      </c>
      <c r="G236" s="1890">
        <v>3.38</v>
      </c>
      <c r="H236" s="1875"/>
    </row>
    <row r="237" spans="1:8" ht="20.100000000000001" hidden="1" customHeight="1" x14ac:dyDescent="0.25">
      <c r="A237" s="1892">
        <v>43282</v>
      </c>
      <c r="B237" s="1887">
        <v>75</v>
      </c>
      <c r="C237" s="1888">
        <v>2470</v>
      </c>
      <c r="D237" s="1888">
        <v>14870</v>
      </c>
      <c r="E237" s="1888">
        <v>479.67741935483872</v>
      </c>
      <c r="F237" s="1889" t="s">
        <v>3904</v>
      </c>
      <c r="G237" s="1890">
        <v>3.3753711163416278</v>
      </c>
      <c r="H237" s="1875"/>
    </row>
    <row r="238" spans="1:8" ht="20.100000000000001" hidden="1" customHeight="1" x14ac:dyDescent="0.25">
      <c r="A238" s="1892">
        <v>43313</v>
      </c>
      <c r="B238" s="1887">
        <v>50</v>
      </c>
      <c r="C238" s="1888">
        <v>1900</v>
      </c>
      <c r="D238" s="1888">
        <v>12700</v>
      </c>
      <c r="E238" s="1888">
        <v>635</v>
      </c>
      <c r="F238" s="1889" t="s">
        <v>3902</v>
      </c>
      <c r="G238" s="1890">
        <v>3.48</v>
      </c>
      <c r="H238" s="1875"/>
    </row>
    <row r="239" spans="1:8" ht="20.100000000000001" hidden="1" customHeight="1" x14ac:dyDescent="0.25">
      <c r="A239" s="1892">
        <v>43344</v>
      </c>
      <c r="B239" s="1887">
        <v>70</v>
      </c>
      <c r="C239" s="1888">
        <v>1625</v>
      </c>
      <c r="D239" s="1888">
        <v>17300</v>
      </c>
      <c r="E239" s="1888">
        <v>720.83</v>
      </c>
      <c r="F239" s="1889" t="s">
        <v>3905</v>
      </c>
      <c r="G239" s="1890">
        <v>3.34</v>
      </c>
      <c r="H239" s="1875"/>
    </row>
    <row r="240" spans="1:8" ht="20.100000000000001" hidden="1" customHeight="1" x14ac:dyDescent="0.25">
      <c r="A240" s="1892">
        <v>43374</v>
      </c>
      <c r="B240" s="1887">
        <v>75</v>
      </c>
      <c r="C240" s="1888">
        <v>1380</v>
      </c>
      <c r="D240" s="1888">
        <v>18980</v>
      </c>
      <c r="E240" s="1888">
        <v>790.83</v>
      </c>
      <c r="F240" s="1889" t="s">
        <v>3906</v>
      </c>
      <c r="G240" s="1890">
        <v>3.49</v>
      </c>
      <c r="H240" s="1875"/>
    </row>
    <row r="241" spans="1:8" ht="20.100000000000001" hidden="1" customHeight="1" x14ac:dyDescent="0.25">
      <c r="A241" s="1892">
        <v>43405</v>
      </c>
      <c r="B241" s="1887">
        <v>100</v>
      </c>
      <c r="C241" s="1888">
        <v>1550</v>
      </c>
      <c r="D241" s="1888">
        <v>25255</v>
      </c>
      <c r="E241" s="1888">
        <v>870.86</v>
      </c>
      <c r="F241" s="1889" t="s">
        <v>3907</v>
      </c>
      <c r="G241" s="1890">
        <v>3.26</v>
      </c>
      <c r="H241" s="1875"/>
    </row>
    <row r="242" spans="1:8" ht="20.100000000000001" hidden="1" customHeight="1" x14ac:dyDescent="0.25">
      <c r="A242" s="1892">
        <v>43435</v>
      </c>
      <c r="B242" s="1887">
        <v>100</v>
      </c>
      <c r="C242" s="1888">
        <v>2528</v>
      </c>
      <c r="D242" s="1888">
        <v>27474</v>
      </c>
      <c r="E242" s="1888">
        <v>1017.56</v>
      </c>
      <c r="F242" s="1889" t="s">
        <v>3908</v>
      </c>
      <c r="G242" s="1890">
        <v>3.44</v>
      </c>
      <c r="H242" s="1875"/>
    </row>
    <row r="243" spans="1:8" ht="20.100000000000001" hidden="1" customHeight="1" x14ac:dyDescent="0.25">
      <c r="A243" s="1892">
        <v>43466</v>
      </c>
      <c r="B243" s="1887">
        <v>453</v>
      </c>
      <c r="C243" s="1888">
        <v>3203</v>
      </c>
      <c r="D243" s="1888">
        <v>49388</v>
      </c>
      <c r="E243" s="1888">
        <v>1593.16</v>
      </c>
      <c r="F243" s="1889" t="s">
        <v>2953</v>
      </c>
      <c r="G243" s="1890">
        <v>3.74</v>
      </c>
      <c r="H243" s="1875"/>
    </row>
    <row r="244" spans="1:8" ht="20.100000000000001" hidden="1" customHeight="1" x14ac:dyDescent="0.25">
      <c r="A244" s="1892">
        <v>43497</v>
      </c>
      <c r="B244" s="1887">
        <v>453</v>
      </c>
      <c r="C244" s="1888">
        <v>2283</v>
      </c>
      <c r="D244" s="1888">
        <v>31848</v>
      </c>
      <c r="E244" s="1888">
        <v>1137.43</v>
      </c>
      <c r="F244" s="1889" t="s">
        <v>3909</v>
      </c>
      <c r="G244" s="1890">
        <v>3.86</v>
      </c>
      <c r="H244" s="1875"/>
    </row>
    <row r="245" spans="1:8" ht="20.100000000000001" hidden="1" customHeight="1" x14ac:dyDescent="0.25">
      <c r="A245" s="1892">
        <v>43525</v>
      </c>
      <c r="B245" s="1887">
        <v>592</v>
      </c>
      <c r="C245" s="1888">
        <v>1292</v>
      </c>
      <c r="D245" s="1888">
        <v>22727</v>
      </c>
      <c r="E245" s="1888">
        <v>733.13</v>
      </c>
      <c r="F245" s="1889" t="s">
        <v>3910</v>
      </c>
      <c r="G245" s="1890">
        <v>4.29</v>
      </c>
      <c r="H245" s="1875"/>
    </row>
    <row r="246" spans="1:8" ht="20.100000000000001" hidden="1" customHeight="1" x14ac:dyDescent="0.25">
      <c r="A246" s="1892">
        <v>43556</v>
      </c>
      <c r="B246" s="1887">
        <v>154</v>
      </c>
      <c r="C246" s="1888">
        <v>1509</v>
      </c>
      <c r="D246" s="1888">
        <v>24350</v>
      </c>
      <c r="E246" s="1888">
        <v>811.67</v>
      </c>
      <c r="F246" s="1889" t="s">
        <v>3911</v>
      </c>
      <c r="G246" s="1890">
        <v>3.65</v>
      </c>
      <c r="H246" s="1875"/>
    </row>
    <row r="247" spans="1:8" ht="20.100000000000001" hidden="1" customHeight="1" x14ac:dyDescent="0.25">
      <c r="A247" s="1892">
        <v>43586</v>
      </c>
      <c r="B247" s="1887">
        <v>29</v>
      </c>
      <c r="C247" s="1888">
        <v>1350</v>
      </c>
      <c r="D247" s="1888">
        <v>11451</v>
      </c>
      <c r="E247" s="1888">
        <v>440.42</v>
      </c>
      <c r="F247" s="1889" t="s">
        <v>3912</v>
      </c>
      <c r="G247" s="1890">
        <v>2.89</v>
      </c>
      <c r="H247" s="1875"/>
    </row>
    <row r="248" spans="1:8" ht="20.100000000000001" hidden="1" customHeight="1" x14ac:dyDescent="0.25">
      <c r="A248" s="1892">
        <v>43617</v>
      </c>
      <c r="B248" s="1887">
        <v>100</v>
      </c>
      <c r="C248" s="1888">
        <v>1425</v>
      </c>
      <c r="D248" s="1888">
        <v>13735</v>
      </c>
      <c r="E248" s="1888">
        <v>528.27</v>
      </c>
      <c r="F248" s="1910" t="s">
        <v>3913</v>
      </c>
      <c r="G248" s="1890">
        <v>2.06</v>
      </c>
      <c r="H248" s="1875"/>
    </row>
    <row r="249" spans="1:8" ht="20.100000000000001" hidden="1" customHeight="1" thickTop="1" x14ac:dyDescent="0.25">
      <c r="A249" s="1892">
        <v>43647</v>
      </c>
      <c r="B249" s="1872">
        <v>50</v>
      </c>
      <c r="C249" s="1729">
        <v>450</v>
      </c>
      <c r="D249" s="1729">
        <v>4400</v>
      </c>
      <c r="E249" s="1729">
        <v>191</v>
      </c>
      <c r="F249" s="1911" t="s">
        <v>3914</v>
      </c>
      <c r="G249" s="1880">
        <v>2.11</v>
      </c>
      <c r="H249" s="1875"/>
    </row>
    <row r="250" spans="1:8" ht="20.100000000000001" hidden="1" customHeight="1" thickTop="1" x14ac:dyDescent="0.25">
      <c r="A250" s="1892">
        <v>43678</v>
      </c>
      <c r="B250" s="1872">
        <v>70</v>
      </c>
      <c r="C250" s="1729">
        <v>1100</v>
      </c>
      <c r="D250" s="1729">
        <v>11920</v>
      </c>
      <c r="E250" s="1729">
        <v>425.71</v>
      </c>
      <c r="F250" s="1911" t="s">
        <v>3833</v>
      </c>
      <c r="G250" s="1880">
        <v>2.11</v>
      </c>
      <c r="H250" s="1875"/>
    </row>
    <row r="251" spans="1:8" ht="20.100000000000001" hidden="1" customHeight="1" thickTop="1" x14ac:dyDescent="0.25">
      <c r="A251" s="1892">
        <v>43709</v>
      </c>
      <c r="B251" s="1872">
        <v>100</v>
      </c>
      <c r="C251" s="1729">
        <v>1100</v>
      </c>
      <c r="D251" s="1729">
        <v>8720</v>
      </c>
      <c r="E251" s="1729">
        <v>290.67</v>
      </c>
      <c r="F251" s="1911" t="s">
        <v>3915</v>
      </c>
      <c r="G251" s="1880">
        <v>2.0699999999999998</v>
      </c>
      <c r="H251" s="1875"/>
    </row>
    <row r="252" spans="1:8" ht="20.100000000000001" hidden="1" customHeight="1" thickTop="1" x14ac:dyDescent="0.25">
      <c r="A252" s="1892">
        <v>43739</v>
      </c>
      <c r="B252" s="1872">
        <v>50</v>
      </c>
      <c r="C252" s="1729">
        <v>1500</v>
      </c>
      <c r="D252" s="1729">
        <v>12335</v>
      </c>
      <c r="E252" s="1729">
        <v>397.90322580645159</v>
      </c>
      <c r="F252" s="1911" t="s">
        <v>3916</v>
      </c>
      <c r="G252" s="1880">
        <v>1.9458229023104987</v>
      </c>
      <c r="H252" s="1875"/>
    </row>
    <row r="253" spans="1:8" ht="20.100000000000001" hidden="1" customHeight="1" thickTop="1" x14ac:dyDescent="0.25">
      <c r="A253" s="1892">
        <v>43770</v>
      </c>
      <c r="B253" s="1872">
        <v>75</v>
      </c>
      <c r="C253" s="1729">
        <v>1650</v>
      </c>
      <c r="D253" s="1729">
        <v>18135</v>
      </c>
      <c r="E253" s="1729">
        <v>648</v>
      </c>
      <c r="F253" s="1911" t="s">
        <v>3917</v>
      </c>
      <c r="G253" s="1880">
        <v>2.08</v>
      </c>
      <c r="H253" s="1875"/>
    </row>
    <row r="254" spans="1:8" ht="20.100000000000001" customHeight="1" thickTop="1" x14ac:dyDescent="0.25">
      <c r="A254" s="1892">
        <v>43800</v>
      </c>
      <c r="B254" s="1872">
        <v>25</v>
      </c>
      <c r="C254" s="1729">
        <v>1600</v>
      </c>
      <c r="D254" s="1729">
        <v>7900</v>
      </c>
      <c r="E254" s="1729">
        <v>359.09</v>
      </c>
      <c r="F254" s="1911" t="s">
        <v>3918</v>
      </c>
      <c r="G254" s="1880">
        <v>2.08</v>
      </c>
      <c r="H254" s="1875"/>
    </row>
    <row r="255" spans="1:8" ht="20.100000000000001" customHeight="1" x14ac:dyDescent="0.25">
      <c r="A255" s="1892">
        <v>43831</v>
      </c>
      <c r="B255" s="1872">
        <v>50</v>
      </c>
      <c r="C255" s="1729">
        <v>1525</v>
      </c>
      <c r="D255" s="1729">
        <v>6415</v>
      </c>
      <c r="E255" s="1729">
        <v>267.29000000000002</v>
      </c>
      <c r="F255" s="1911" t="s">
        <v>2939</v>
      </c>
      <c r="G255" s="1880">
        <v>1.99</v>
      </c>
      <c r="H255" s="1875"/>
    </row>
    <row r="256" spans="1:8" ht="20.100000000000001" customHeight="1" x14ac:dyDescent="0.25">
      <c r="A256" s="1892">
        <v>43862</v>
      </c>
      <c r="B256" s="1872">
        <v>25</v>
      </c>
      <c r="C256" s="1729">
        <v>1525</v>
      </c>
      <c r="D256" s="1729">
        <v>11470</v>
      </c>
      <c r="E256" s="1729">
        <v>459</v>
      </c>
      <c r="F256" s="1911" t="s">
        <v>3919</v>
      </c>
      <c r="G256" s="1880">
        <v>2.09</v>
      </c>
      <c r="H256" s="1875"/>
    </row>
    <row r="257" spans="1:12" ht="20.100000000000001" customHeight="1" x14ac:dyDescent="0.25">
      <c r="A257" s="1892">
        <v>43891</v>
      </c>
      <c r="B257" s="1872">
        <v>35</v>
      </c>
      <c r="C257" s="1729">
        <v>320</v>
      </c>
      <c r="D257" s="1729">
        <v>6165</v>
      </c>
      <c r="E257" s="1729">
        <v>205.5</v>
      </c>
      <c r="F257" s="1911" t="s">
        <v>3920</v>
      </c>
      <c r="G257" s="1880">
        <v>1.56</v>
      </c>
      <c r="H257" s="1875"/>
    </row>
    <row r="258" spans="1:12" ht="20.100000000000001" customHeight="1" x14ac:dyDescent="0.25">
      <c r="A258" s="1892">
        <v>43922</v>
      </c>
      <c r="B258" s="1872">
        <v>100</v>
      </c>
      <c r="C258" s="1729">
        <v>315</v>
      </c>
      <c r="D258" s="1729">
        <v>4415</v>
      </c>
      <c r="E258" s="1729">
        <v>147.16999999999999</v>
      </c>
      <c r="F258" s="1911" t="s">
        <v>3921</v>
      </c>
      <c r="G258" s="1880">
        <v>1.52</v>
      </c>
      <c r="H258" s="1875"/>
    </row>
    <row r="259" spans="1:12" ht="20.100000000000001" customHeight="1" x14ac:dyDescent="0.25">
      <c r="A259" s="1892">
        <v>43952</v>
      </c>
      <c r="B259" s="1872">
        <v>100</v>
      </c>
      <c r="C259" s="1729">
        <v>410</v>
      </c>
      <c r="D259" s="1729">
        <v>2360</v>
      </c>
      <c r="E259" s="1729">
        <v>236</v>
      </c>
      <c r="F259" s="1911" t="s">
        <v>3922</v>
      </c>
      <c r="G259" s="1880">
        <v>1.1200000000000001</v>
      </c>
      <c r="H259" s="1875"/>
    </row>
    <row r="260" spans="1:12" ht="20.100000000000001" customHeight="1" x14ac:dyDescent="0.25">
      <c r="A260" s="1892">
        <v>43983</v>
      </c>
      <c r="B260" s="1872">
        <v>75</v>
      </c>
      <c r="C260" s="1729">
        <v>75</v>
      </c>
      <c r="D260" s="1729">
        <v>75</v>
      </c>
      <c r="E260" s="1729">
        <v>75</v>
      </c>
      <c r="F260" s="1879">
        <v>0.65</v>
      </c>
      <c r="G260" s="1880">
        <v>0.65</v>
      </c>
      <c r="H260" s="1875"/>
    </row>
    <row r="261" spans="1:12" ht="20.100000000000001" customHeight="1" x14ac:dyDescent="0.25">
      <c r="A261" s="1892">
        <v>44013</v>
      </c>
      <c r="B261" s="1872">
        <v>50</v>
      </c>
      <c r="C261" s="1729">
        <v>300</v>
      </c>
      <c r="D261" s="1729">
        <v>3525</v>
      </c>
      <c r="E261" s="1729">
        <v>220.31</v>
      </c>
      <c r="F261" s="1879" t="s">
        <v>3923</v>
      </c>
      <c r="G261" s="1880">
        <v>0.68</v>
      </c>
      <c r="H261" s="1875"/>
    </row>
    <row r="262" spans="1:12" ht="20.100000000000001" customHeight="1" x14ac:dyDescent="0.25">
      <c r="A262" s="1892">
        <v>44044</v>
      </c>
      <c r="B262" s="1872">
        <v>100</v>
      </c>
      <c r="C262" s="1729">
        <v>750</v>
      </c>
      <c r="D262" s="1729">
        <v>5175</v>
      </c>
      <c r="E262" s="1729">
        <v>258.75</v>
      </c>
      <c r="F262" s="1879" t="s">
        <v>3924</v>
      </c>
      <c r="G262" s="1880">
        <v>0.43</v>
      </c>
      <c r="H262" s="1875"/>
    </row>
    <row r="263" spans="1:12" ht="20.100000000000001" customHeight="1" x14ac:dyDescent="0.25">
      <c r="A263" s="1892">
        <v>44075</v>
      </c>
      <c r="B263" s="1872">
        <v>100</v>
      </c>
      <c r="C263" s="1729">
        <v>865</v>
      </c>
      <c r="D263" s="1729">
        <v>9270</v>
      </c>
      <c r="E263" s="1729">
        <v>343.33</v>
      </c>
      <c r="F263" s="1879" t="s">
        <v>3925</v>
      </c>
      <c r="G263" s="1880">
        <v>0.45</v>
      </c>
      <c r="H263" s="1875"/>
    </row>
    <row r="264" spans="1:12" ht="20.100000000000001" customHeight="1" x14ac:dyDescent="0.25">
      <c r="A264" s="1892">
        <v>44105</v>
      </c>
      <c r="B264" s="1872">
        <v>15</v>
      </c>
      <c r="C264" s="1729">
        <v>565</v>
      </c>
      <c r="D264" s="1729">
        <v>9200</v>
      </c>
      <c r="E264" s="1729">
        <v>296.77</v>
      </c>
      <c r="F264" s="1879" t="s">
        <v>3925</v>
      </c>
      <c r="G264" s="1880">
        <v>0.46</v>
      </c>
      <c r="H264" s="1875"/>
    </row>
    <row r="265" spans="1:12" ht="20.100000000000001" customHeight="1" x14ac:dyDescent="0.25">
      <c r="A265" s="1892">
        <v>44136</v>
      </c>
      <c r="B265" s="1872">
        <v>50</v>
      </c>
      <c r="C265" s="1729">
        <v>200</v>
      </c>
      <c r="D265" s="1729">
        <v>2900</v>
      </c>
      <c r="E265" s="1729">
        <v>126.09</v>
      </c>
      <c r="F265" s="1879" t="s">
        <v>3926</v>
      </c>
      <c r="G265" s="1880">
        <v>0.41</v>
      </c>
      <c r="H265" s="1875"/>
    </row>
    <row r="266" spans="1:12" ht="20.100000000000001" customHeight="1" x14ac:dyDescent="0.25">
      <c r="A266" s="1892">
        <v>44166</v>
      </c>
      <c r="B266" s="1872">
        <v>100</v>
      </c>
      <c r="C266" s="1729">
        <v>250</v>
      </c>
      <c r="D266" s="1729">
        <v>620</v>
      </c>
      <c r="E266" s="1729">
        <v>155</v>
      </c>
      <c r="F266" s="1879" t="s">
        <v>3927</v>
      </c>
      <c r="G266" s="1880">
        <v>0.3</v>
      </c>
      <c r="H266" s="1875"/>
    </row>
    <row r="267" spans="1:12" ht="20.100000000000001" customHeight="1" x14ac:dyDescent="0.25">
      <c r="A267" s="1892">
        <v>44197</v>
      </c>
      <c r="B267" s="1872">
        <v>100</v>
      </c>
      <c r="C267" s="1729">
        <v>450</v>
      </c>
      <c r="D267" s="1729">
        <v>7525</v>
      </c>
      <c r="E267" s="1729">
        <v>268.75</v>
      </c>
      <c r="F267" s="1879" t="s">
        <v>3928</v>
      </c>
      <c r="G267" s="1880">
        <v>0.18</v>
      </c>
      <c r="H267" s="1875"/>
    </row>
    <row r="268" spans="1:12" ht="20.100000000000001" customHeight="1" x14ac:dyDescent="0.25">
      <c r="A268" s="1892">
        <v>44228</v>
      </c>
      <c r="B268" s="1872">
        <v>20</v>
      </c>
      <c r="C268" s="1729">
        <v>350</v>
      </c>
      <c r="D268" s="1729">
        <v>4000</v>
      </c>
      <c r="E268" s="1729">
        <v>148.15</v>
      </c>
      <c r="F268" s="1879" t="s">
        <v>3929</v>
      </c>
      <c r="G268" s="1880">
        <v>0.14000000000000001</v>
      </c>
      <c r="H268" s="1875"/>
    </row>
    <row r="269" spans="1:12" ht="20.100000000000001" customHeight="1" thickBot="1" x14ac:dyDescent="0.3">
      <c r="A269" s="1886">
        <v>44256</v>
      </c>
      <c r="B269" s="1872">
        <v>30</v>
      </c>
      <c r="C269" s="1729">
        <v>100</v>
      </c>
      <c r="D269" s="1729">
        <v>935</v>
      </c>
      <c r="E269" s="1729">
        <v>62</v>
      </c>
      <c r="F269" s="1912">
        <v>0.12</v>
      </c>
      <c r="G269" s="1880">
        <v>0.12</v>
      </c>
      <c r="H269" s="1913"/>
    </row>
    <row r="270" spans="1:12" ht="20.100000000000001" customHeight="1" thickTop="1" thickBot="1" x14ac:dyDescent="0.3">
      <c r="A270" s="1886">
        <v>44287</v>
      </c>
      <c r="B270" s="1872">
        <v>35</v>
      </c>
      <c r="C270" s="1729">
        <v>2150</v>
      </c>
      <c r="D270" s="1729">
        <v>10590</v>
      </c>
      <c r="E270" s="1729">
        <v>814.62</v>
      </c>
      <c r="F270" s="1912" t="s">
        <v>1041</v>
      </c>
      <c r="G270" s="1880">
        <v>0.25</v>
      </c>
      <c r="H270" s="1913"/>
      <c r="L270" s="1914"/>
    </row>
    <row r="271" spans="1:12" ht="20.100000000000001" customHeight="1" thickTop="1" thickBot="1" x14ac:dyDescent="0.3">
      <c r="A271" s="1886">
        <v>44317</v>
      </c>
      <c r="B271" s="1872">
        <v>25</v>
      </c>
      <c r="C271" s="1729">
        <v>2629</v>
      </c>
      <c r="D271" s="1729">
        <v>48924</v>
      </c>
      <c r="E271" s="1729">
        <v>1578.19</v>
      </c>
      <c r="F271" s="1912">
        <v>0.25</v>
      </c>
      <c r="G271" s="1880">
        <v>0.25</v>
      </c>
      <c r="H271" s="1913"/>
    </row>
    <row r="272" spans="1:12" ht="20.100000000000001" customHeight="1" thickTop="1" thickBot="1" x14ac:dyDescent="0.3">
      <c r="A272" s="1886">
        <v>44348</v>
      </c>
      <c r="B272" s="1872">
        <v>100</v>
      </c>
      <c r="C272" s="1729">
        <v>1600</v>
      </c>
      <c r="D272" s="1729">
        <v>20540</v>
      </c>
      <c r="E272" s="1729">
        <v>684.67</v>
      </c>
      <c r="F272" s="1912" t="s">
        <v>3930</v>
      </c>
      <c r="G272" s="1880">
        <v>0.34</v>
      </c>
      <c r="H272" s="1913"/>
    </row>
    <row r="273" spans="1:8" ht="20.100000000000001" customHeight="1" thickTop="1" thickBot="1" x14ac:dyDescent="0.3">
      <c r="A273" s="1886">
        <v>44378</v>
      </c>
      <c r="B273" s="1872">
        <v>100</v>
      </c>
      <c r="C273" s="1729">
        <v>1150</v>
      </c>
      <c r="D273" s="1729">
        <v>6550</v>
      </c>
      <c r="E273" s="1729">
        <v>436.67</v>
      </c>
      <c r="F273" s="1912" t="s">
        <v>3930</v>
      </c>
      <c r="G273" s="1880">
        <v>0.32</v>
      </c>
      <c r="H273" s="1913"/>
    </row>
    <row r="274" spans="1:8" ht="20.100000000000001" customHeight="1" thickTop="1" thickBot="1" x14ac:dyDescent="0.3">
      <c r="A274" s="1886">
        <v>44409</v>
      </c>
      <c r="B274" s="1872">
        <v>20</v>
      </c>
      <c r="C274" s="1729">
        <v>1540</v>
      </c>
      <c r="D274" s="1729">
        <v>17155</v>
      </c>
      <c r="E274" s="1729">
        <v>659.81</v>
      </c>
      <c r="F274" s="1912" t="s">
        <v>3931</v>
      </c>
      <c r="G274" s="1880">
        <v>0.39</v>
      </c>
      <c r="H274" s="1913"/>
    </row>
    <row r="275" spans="1:8" ht="20.100000000000001" customHeight="1" thickTop="1" thickBot="1" x14ac:dyDescent="0.3">
      <c r="A275" s="1886">
        <v>44440</v>
      </c>
      <c r="B275" s="1872">
        <v>10</v>
      </c>
      <c r="C275" s="1729">
        <v>3815</v>
      </c>
      <c r="D275" s="1729">
        <v>30235</v>
      </c>
      <c r="E275" s="1729">
        <v>1259.79</v>
      </c>
      <c r="F275" s="1912" t="s">
        <v>1572</v>
      </c>
      <c r="G275" s="1880">
        <v>1.18</v>
      </c>
      <c r="H275" s="1913"/>
    </row>
    <row r="276" spans="1:8" ht="20.100000000000001" customHeight="1" thickTop="1" thickBot="1" x14ac:dyDescent="0.3">
      <c r="A276" s="1886">
        <v>44470</v>
      </c>
      <c r="B276" s="1872">
        <v>50</v>
      </c>
      <c r="C276" s="1729">
        <v>1645</v>
      </c>
      <c r="D276" s="1729">
        <v>14040</v>
      </c>
      <c r="E276" s="1729">
        <v>540</v>
      </c>
      <c r="F276" s="1912" t="s">
        <v>3932</v>
      </c>
      <c r="G276" s="1880">
        <v>1.02</v>
      </c>
      <c r="H276" s="1913"/>
    </row>
    <row r="277" spans="1:8" ht="20.100000000000001" customHeight="1" thickTop="1" thickBot="1" x14ac:dyDescent="0.3">
      <c r="A277" s="1886">
        <v>44501</v>
      </c>
      <c r="B277" s="1872">
        <v>35</v>
      </c>
      <c r="C277" s="1729">
        <v>1150</v>
      </c>
      <c r="D277" s="1729">
        <v>10410</v>
      </c>
      <c r="E277" s="1729">
        <v>495.71</v>
      </c>
      <c r="F277" s="1912" t="s">
        <v>3933</v>
      </c>
      <c r="G277" s="1880">
        <v>0.32</v>
      </c>
      <c r="H277" s="1913"/>
    </row>
    <row r="278" spans="1:8" ht="20.100000000000001" customHeight="1" thickTop="1" thickBot="1" x14ac:dyDescent="0.3">
      <c r="A278" s="1886">
        <v>44531</v>
      </c>
      <c r="B278" s="1872">
        <v>35</v>
      </c>
      <c r="C278" s="1729">
        <v>1000</v>
      </c>
      <c r="D278" s="1729">
        <v>9820</v>
      </c>
      <c r="E278" s="1729">
        <v>338.62</v>
      </c>
      <c r="F278" s="1912" t="s">
        <v>3934</v>
      </c>
      <c r="G278" s="1880">
        <v>0.27</v>
      </c>
      <c r="H278" s="1913"/>
    </row>
    <row r="279" spans="1:8" ht="20.100000000000001" customHeight="1" thickTop="1" thickBot="1" x14ac:dyDescent="0.3">
      <c r="A279" s="1915"/>
      <c r="B279" s="1916"/>
      <c r="C279" s="1917"/>
      <c r="D279" s="1917"/>
      <c r="E279" s="1917"/>
      <c r="F279" s="1918"/>
      <c r="G279" s="1919"/>
      <c r="H279" s="1913"/>
    </row>
    <row r="280" spans="1:8" s="1924" customFormat="1" ht="20.100000000000001" customHeight="1" thickTop="1" x14ac:dyDescent="0.25">
      <c r="A280" s="1920" t="s">
        <v>3935</v>
      </c>
      <c r="B280" s="1920"/>
      <c r="C280" s="1920"/>
      <c r="D280" s="1921"/>
      <c r="E280" s="1920" t="s">
        <v>3936</v>
      </c>
      <c r="F280" s="1920"/>
      <c r="G280" s="1922"/>
      <c r="H280" s="1923"/>
    </row>
    <row r="281" spans="1:8" s="1924" customFormat="1" ht="20.100000000000001" customHeight="1" x14ac:dyDescent="0.25">
      <c r="A281" s="1920" t="s">
        <v>386</v>
      </c>
      <c r="B281" s="1920"/>
      <c r="C281" s="1920"/>
      <c r="D281" s="1920"/>
      <c r="E281" s="1920"/>
      <c r="F281" s="1920"/>
      <c r="G281" s="1922"/>
      <c r="H281" s="1923"/>
    </row>
    <row r="282" spans="1:8" s="1924" customFormat="1" ht="20.100000000000001" customHeight="1" x14ac:dyDescent="0.25">
      <c r="A282" s="1920" t="s">
        <v>3543</v>
      </c>
      <c r="B282" s="1920"/>
      <c r="C282" s="1920"/>
      <c r="D282" s="1920"/>
      <c r="E282" s="1920"/>
      <c r="F282" s="1920"/>
      <c r="G282" s="1922"/>
      <c r="H282" s="1923"/>
    </row>
  </sheetData>
  <mergeCells count="4">
    <mergeCell ref="A3:A6"/>
    <mergeCell ref="B3:D4"/>
    <mergeCell ref="B6:E6"/>
    <mergeCell ref="F6:G6"/>
  </mergeCells>
  <pageMargins left="0.75" right="0.75" top="0.75" bottom="0.75" header="0.31496062992125984" footer="0"/>
  <pageSetup paperSize="9" scale="8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31"/>
  <sheetViews>
    <sheetView showGridLines="0" zoomScaleNormal="100" zoomScaleSheetLayoutView="85" workbookViewId="0">
      <pane xSplit="1" ySplit="3" topLeftCell="B4" activePane="bottomRight" state="frozen"/>
      <selection pane="topRight"/>
      <selection pane="bottomLeft"/>
      <selection pane="bottomRight" activeCell="B10" sqref="B10"/>
    </sheetView>
  </sheetViews>
  <sheetFormatPr defaultColWidth="9.140625" defaultRowHeight="17.25" x14ac:dyDescent="0.25"/>
  <cols>
    <col min="1" max="1" width="29.85546875" style="171" customWidth="1"/>
    <col min="2" max="3" width="9.140625" style="171"/>
    <col min="4" max="6" width="7.5703125" style="171" customWidth="1"/>
    <col min="7" max="16384" width="9.140625" style="171"/>
  </cols>
  <sheetData>
    <row r="1" spans="1:6" ht="18.75" x14ac:dyDescent="0.25">
      <c r="A1" s="170" t="s">
        <v>211</v>
      </c>
    </row>
    <row r="2" spans="1:6" ht="12" customHeight="1" thickBot="1" x14ac:dyDescent="0.3">
      <c r="A2" s="172"/>
    </row>
    <row r="3" spans="1:6" s="176" customFormat="1" ht="18" thickTop="1" thickBot="1" x14ac:dyDescent="0.3">
      <c r="A3" s="173" t="s">
        <v>212</v>
      </c>
      <c r="B3" s="174">
        <v>2017</v>
      </c>
      <c r="C3" s="174">
        <v>2018</v>
      </c>
      <c r="D3" s="174">
        <v>2019</v>
      </c>
      <c r="E3" s="175">
        <v>2020</v>
      </c>
      <c r="F3" s="175">
        <v>2021</v>
      </c>
    </row>
    <row r="4" spans="1:6" ht="18" thickTop="1" x14ac:dyDescent="0.25">
      <c r="A4" s="177" t="s">
        <v>213</v>
      </c>
      <c r="B4" s="178">
        <v>110.2</v>
      </c>
      <c r="C4" s="178">
        <v>117</v>
      </c>
      <c r="D4" s="178">
        <v>103.8</v>
      </c>
      <c r="E4" s="179">
        <v>105.9</v>
      </c>
      <c r="F4" s="180">
        <v>107</v>
      </c>
    </row>
    <row r="5" spans="1:6" x14ac:dyDescent="0.25">
      <c r="A5" s="177" t="s">
        <v>148</v>
      </c>
      <c r="B5" s="178">
        <v>111.5</v>
      </c>
      <c r="C5" s="178">
        <v>119.3</v>
      </c>
      <c r="D5" s="178">
        <v>104.4</v>
      </c>
      <c r="E5" s="179">
        <v>106.6</v>
      </c>
      <c r="F5" s="179">
        <v>107.9</v>
      </c>
    </row>
    <row r="6" spans="1:6" ht="18" thickBot="1" x14ac:dyDescent="0.3">
      <c r="A6" s="181" t="s">
        <v>214</v>
      </c>
      <c r="B6" s="178">
        <v>112.5</v>
      </c>
      <c r="C6" s="182">
        <v>120</v>
      </c>
      <c r="D6" s="178">
        <v>104.4</v>
      </c>
      <c r="E6" s="179">
        <v>107.4</v>
      </c>
      <c r="F6" s="179">
        <v>108.5</v>
      </c>
    </row>
    <row r="7" spans="1:6" ht="18" thickTop="1" x14ac:dyDescent="0.25">
      <c r="A7" s="177" t="s">
        <v>150</v>
      </c>
      <c r="B7" s="178">
        <v>113.4</v>
      </c>
      <c r="C7" s="178">
        <v>103.8</v>
      </c>
      <c r="D7" s="178">
        <v>104.4</v>
      </c>
      <c r="E7" s="179">
        <v>108.8</v>
      </c>
      <c r="F7" s="179">
        <v>109</v>
      </c>
    </row>
    <row r="8" spans="1:6" x14ac:dyDescent="0.25">
      <c r="A8" s="177" t="s">
        <v>151</v>
      </c>
      <c r="B8" s="178">
        <v>114.6</v>
      </c>
      <c r="C8" s="178">
        <v>103.6</v>
      </c>
      <c r="D8" s="178">
        <v>104.4</v>
      </c>
      <c r="E8" s="179">
        <v>107.3</v>
      </c>
      <c r="F8" s="179">
        <v>109.8</v>
      </c>
    </row>
    <row r="9" spans="1:6" x14ac:dyDescent="0.25">
      <c r="A9" s="177" t="s">
        <v>160</v>
      </c>
      <c r="B9" s="178">
        <v>115.3</v>
      </c>
      <c r="C9" s="178">
        <v>102.8</v>
      </c>
      <c r="D9" s="178">
        <v>103.4</v>
      </c>
      <c r="E9" s="179">
        <v>105.2</v>
      </c>
      <c r="F9" s="179">
        <v>111.4</v>
      </c>
    </row>
    <row r="10" spans="1:6" x14ac:dyDescent="0.25">
      <c r="A10" s="177" t="s">
        <v>161</v>
      </c>
      <c r="B10" s="178">
        <v>114.3</v>
      </c>
      <c r="C10" s="178">
        <v>102.6</v>
      </c>
      <c r="D10" s="178">
        <v>103.4</v>
      </c>
      <c r="E10" s="179">
        <v>104.9</v>
      </c>
      <c r="F10" s="179">
        <v>111.7</v>
      </c>
    </row>
    <row r="11" spans="1:6" x14ac:dyDescent="0.25">
      <c r="A11" s="177" t="s">
        <v>154</v>
      </c>
      <c r="B11" s="178">
        <v>114.4</v>
      </c>
      <c r="C11" s="178">
        <v>101.9</v>
      </c>
      <c r="D11" s="178">
        <v>103.7</v>
      </c>
      <c r="E11" s="179">
        <v>105.3</v>
      </c>
      <c r="F11" s="179">
        <v>111.6</v>
      </c>
    </row>
    <row r="12" spans="1:6" x14ac:dyDescent="0.25">
      <c r="A12" s="177" t="s">
        <v>155</v>
      </c>
      <c r="B12" s="178">
        <v>113.4</v>
      </c>
      <c r="C12" s="178">
        <v>102</v>
      </c>
      <c r="D12" s="178">
        <v>103.3</v>
      </c>
      <c r="E12" s="180">
        <v>106</v>
      </c>
      <c r="F12" s="179">
        <v>111.7</v>
      </c>
    </row>
    <row r="13" spans="1:6" x14ac:dyDescent="0.25">
      <c r="A13" s="177" t="s">
        <v>156</v>
      </c>
      <c r="B13" s="178">
        <v>112.9</v>
      </c>
      <c r="C13" s="178">
        <v>102.4</v>
      </c>
      <c r="D13" s="178">
        <v>102.8</v>
      </c>
      <c r="E13" s="180">
        <v>106.1</v>
      </c>
      <c r="F13" s="179">
        <v>112.3</v>
      </c>
    </row>
    <row r="14" spans="1:6" x14ac:dyDescent="0.25">
      <c r="A14" s="177" t="s">
        <v>157</v>
      </c>
      <c r="B14" s="178">
        <v>113.3</v>
      </c>
      <c r="C14" s="178">
        <v>102.8</v>
      </c>
      <c r="D14" s="178">
        <v>103.1</v>
      </c>
      <c r="E14" s="180">
        <v>106.3</v>
      </c>
      <c r="F14" s="179">
        <v>113.1</v>
      </c>
    </row>
    <row r="15" spans="1:6" x14ac:dyDescent="0.25">
      <c r="A15" s="177" t="s">
        <v>158</v>
      </c>
      <c r="B15" s="178">
        <v>114</v>
      </c>
      <c r="C15" s="178">
        <v>102.4</v>
      </c>
      <c r="D15" s="178">
        <v>103.3</v>
      </c>
      <c r="E15" s="180">
        <v>106.1</v>
      </c>
      <c r="F15" s="180">
        <v>113.3</v>
      </c>
    </row>
    <row r="16" spans="1:6" ht="10.5" customHeight="1" x14ac:dyDescent="0.25">
      <c r="A16" s="177"/>
      <c r="B16" s="183"/>
      <c r="C16" s="183"/>
      <c r="D16" s="183"/>
      <c r="E16" s="184"/>
      <c r="F16" s="184"/>
    </row>
    <row r="17" spans="1:8" x14ac:dyDescent="0.25">
      <c r="A17" s="177" t="s">
        <v>215</v>
      </c>
      <c r="B17" s="185">
        <f>AVERAGE(B4:B15)</f>
        <v>113.31666666666666</v>
      </c>
      <c r="C17" s="185"/>
      <c r="D17" s="185">
        <f>AVERAGE(D4:D15)</f>
        <v>103.69999999999999</v>
      </c>
      <c r="E17" s="186">
        <f>AVERAGE(E4:E15)</f>
        <v>106.32499999999999</v>
      </c>
      <c r="F17" s="186">
        <f>AVERAGE(F4:F15)</f>
        <v>110.60833333333333</v>
      </c>
    </row>
    <row r="18" spans="1:8" ht="8.25" customHeight="1" x14ac:dyDescent="0.25">
      <c r="A18" s="177"/>
      <c r="B18" s="185"/>
      <c r="C18" s="185"/>
      <c r="D18" s="185"/>
      <c r="E18" s="186"/>
      <c r="F18" s="186"/>
    </row>
    <row r="19" spans="1:8" x14ac:dyDescent="0.25">
      <c r="A19" s="187" t="s">
        <v>11</v>
      </c>
      <c r="B19" s="183"/>
      <c r="C19" s="183"/>
      <c r="D19" s="183"/>
      <c r="E19" s="184"/>
      <c r="F19" s="184"/>
    </row>
    <row r="20" spans="1:8" x14ac:dyDescent="0.25">
      <c r="A20" s="177" t="s">
        <v>216</v>
      </c>
      <c r="B20" s="188" t="s">
        <v>217</v>
      </c>
      <c r="C20" s="188" t="s">
        <v>218</v>
      </c>
      <c r="D20" s="188" t="s">
        <v>219</v>
      </c>
      <c r="E20" s="189" t="s">
        <v>220</v>
      </c>
      <c r="F20" s="189" t="s">
        <v>221</v>
      </c>
    </row>
    <row r="21" spans="1:8" ht="18" thickBot="1" x14ac:dyDescent="0.3">
      <c r="A21" s="190" t="s">
        <v>222</v>
      </c>
      <c r="B21" s="191" t="s">
        <v>223</v>
      </c>
      <c r="C21" s="191" t="s">
        <v>224</v>
      </c>
      <c r="D21" s="191" t="s">
        <v>225</v>
      </c>
      <c r="E21" s="192" t="s">
        <v>226</v>
      </c>
      <c r="F21" s="192" t="s">
        <v>227</v>
      </c>
    </row>
    <row r="22" spans="1:8" s="194" customFormat="1" ht="16.5" thickTop="1" x14ac:dyDescent="0.25">
      <c r="A22" s="193" t="s">
        <v>228</v>
      </c>
      <c r="D22" s="3342"/>
      <c r="E22" s="3342"/>
      <c r="F22" s="3342"/>
      <c r="G22" s="3342"/>
      <c r="H22" s="3342"/>
    </row>
    <row r="23" spans="1:8" s="194" customFormat="1" ht="14.25" x14ac:dyDescent="0.25">
      <c r="A23" s="193" t="s">
        <v>229</v>
      </c>
    </row>
    <row r="24" spans="1:8" s="194" customFormat="1" ht="15.75" x14ac:dyDescent="0.25">
      <c r="A24" s="195" t="s">
        <v>230</v>
      </c>
    </row>
    <row r="25" spans="1:8" s="194" customFormat="1" ht="15.75" x14ac:dyDescent="0.25">
      <c r="A25" s="193" t="s">
        <v>231</v>
      </c>
    </row>
    <row r="26" spans="1:8" s="194" customFormat="1" ht="14.25" x14ac:dyDescent="0.25">
      <c r="A26" s="196" t="s">
        <v>232</v>
      </c>
    </row>
    <row r="27" spans="1:8" s="194" customFormat="1" ht="14.25" x14ac:dyDescent="0.25">
      <c r="A27" s="196" t="s">
        <v>233</v>
      </c>
    </row>
    <row r="28" spans="1:8" s="194" customFormat="1" ht="14.25" x14ac:dyDescent="0.25">
      <c r="A28" s="196" t="s">
        <v>234</v>
      </c>
    </row>
    <row r="29" spans="1:8" s="194" customFormat="1" ht="14.25" x14ac:dyDescent="0.25">
      <c r="A29" s="196" t="s">
        <v>235</v>
      </c>
    </row>
    <row r="30" spans="1:8" s="194" customFormat="1" ht="14.25" x14ac:dyDescent="0.25">
      <c r="A30" s="193" t="s">
        <v>236</v>
      </c>
    </row>
    <row r="31" spans="1:8" s="197" customFormat="1" x14ac:dyDescent="0.25"/>
  </sheetData>
  <printOptions horizontalCentered="1"/>
  <pageMargins left="0.75" right="0.75" top="0.75" bottom="0.75" header="0.3" footer="0"/>
  <pageSetup paperSize="9" scale="94"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00"/>
  <sheetViews>
    <sheetView zoomScaleNormal="100" zoomScaleSheetLayoutView="100" workbookViewId="0">
      <pane xSplit="1" ySplit="36" topLeftCell="B37" activePane="bottomRight" state="frozen"/>
      <selection activeCell="D33" sqref="D33"/>
      <selection pane="topRight" activeCell="D33" sqref="D33"/>
      <selection pane="bottomLeft" activeCell="D33" sqref="D33"/>
      <selection pane="bottomRight"/>
    </sheetView>
  </sheetViews>
  <sheetFormatPr defaultColWidth="9.140625" defaultRowHeight="20.100000000000001" customHeight="1" x14ac:dyDescent="0.25"/>
  <cols>
    <col min="1" max="1" width="17.7109375" style="1578" customWidth="1"/>
    <col min="2" max="2" width="15.7109375" style="1578" customWidth="1"/>
    <col min="3" max="3" width="18" style="1578" customWidth="1"/>
    <col min="4" max="4" width="21.140625" style="1578" customWidth="1"/>
    <col min="5" max="5" width="20.28515625" style="1578" customWidth="1"/>
    <col min="6" max="6" width="6.28515625" style="1578" customWidth="1"/>
    <col min="7" max="7" width="9.140625" style="1578"/>
    <col min="8" max="8" width="6.28515625" style="1578" customWidth="1"/>
    <col min="9" max="9" width="4.5703125" style="1578" customWidth="1"/>
    <col min="10" max="16384" width="9.140625" style="1578"/>
  </cols>
  <sheetData>
    <row r="1" spans="1:6" ht="20.100000000000001" customHeight="1" x14ac:dyDescent="0.25">
      <c r="A1" s="1925" t="s">
        <v>3937</v>
      </c>
      <c r="B1" s="1523"/>
      <c r="C1" s="1523"/>
      <c r="D1" s="1523"/>
      <c r="E1" s="1523"/>
    </row>
    <row r="2" spans="1:6" ht="20.100000000000001" customHeight="1" thickBot="1" x14ac:dyDescent="0.3">
      <c r="A2" s="1926"/>
      <c r="B2" s="1523"/>
      <c r="C2" s="1523"/>
      <c r="D2" s="1523"/>
      <c r="E2" s="1523"/>
    </row>
    <row r="3" spans="1:6" ht="50.1" customHeight="1" thickTop="1" thickBot="1" x14ac:dyDescent="0.3">
      <c r="A3" s="1927" t="s">
        <v>1</v>
      </c>
      <c r="B3" s="1928" t="s">
        <v>407</v>
      </c>
      <c r="C3" s="1929" t="s">
        <v>3938</v>
      </c>
      <c r="D3" s="1930" t="s">
        <v>3429</v>
      </c>
      <c r="E3" s="1929" t="s">
        <v>3939</v>
      </c>
    </row>
    <row r="4" spans="1:6" ht="20.100000000000001" hidden="1" customHeight="1" x14ac:dyDescent="0.25">
      <c r="A4" s="1931">
        <v>42917</v>
      </c>
      <c r="B4" s="1932" t="s">
        <v>191</v>
      </c>
      <c r="C4" s="1933" t="s">
        <v>191</v>
      </c>
      <c r="D4" s="1934" t="s">
        <v>191</v>
      </c>
      <c r="E4" s="1935" t="s">
        <v>191</v>
      </c>
    </row>
    <row r="5" spans="1:6" ht="20.100000000000001" hidden="1" customHeight="1" x14ac:dyDescent="0.25">
      <c r="A5" s="1931">
        <v>42948</v>
      </c>
      <c r="B5" s="1932" t="s">
        <v>3940</v>
      </c>
      <c r="C5" s="1933">
        <v>50</v>
      </c>
      <c r="D5" s="1934">
        <v>182</v>
      </c>
      <c r="E5" s="1935">
        <v>1.95</v>
      </c>
    </row>
    <row r="6" spans="1:6" ht="20.100000000000001" hidden="1" customHeight="1" x14ac:dyDescent="0.25">
      <c r="A6" s="1931">
        <v>42979</v>
      </c>
      <c r="B6" s="1932" t="s">
        <v>3941</v>
      </c>
      <c r="C6" s="1933">
        <v>504</v>
      </c>
      <c r="D6" s="1934">
        <v>49</v>
      </c>
      <c r="E6" s="1935">
        <v>2.1</v>
      </c>
    </row>
    <row r="7" spans="1:6" ht="20.100000000000001" hidden="1" customHeight="1" x14ac:dyDescent="0.25">
      <c r="A7" s="1931">
        <v>43009</v>
      </c>
      <c r="B7" s="1932" t="s">
        <v>3940</v>
      </c>
      <c r="C7" s="1933">
        <v>50</v>
      </c>
      <c r="D7" s="1934">
        <v>182</v>
      </c>
      <c r="E7" s="1935">
        <v>1.9567000000000001</v>
      </c>
    </row>
    <row r="8" spans="1:6" ht="20.100000000000001" hidden="1" customHeight="1" x14ac:dyDescent="0.25">
      <c r="A8" s="1931">
        <v>43040</v>
      </c>
      <c r="B8" s="1932" t="s">
        <v>3940</v>
      </c>
      <c r="C8" s="1933">
        <v>25</v>
      </c>
      <c r="D8" s="1934">
        <v>181</v>
      </c>
      <c r="E8" s="1935">
        <v>2.0680999999999998</v>
      </c>
    </row>
    <row r="9" spans="1:6" ht="20.100000000000001" hidden="1" customHeight="1" x14ac:dyDescent="0.25">
      <c r="A9" s="1931">
        <v>43070</v>
      </c>
      <c r="B9" s="1932" t="s">
        <v>191</v>
      </c>
      <c r="C9" s="1933" t="s">
        <v>191</v>
      </c>
      <c r="D9" s="1934" t="s">
        <v>191</v>
      </c>
      <c r="E9" s="1935" t="s">
        <v>191</v>
      </c>
    </row>
    <row r="10" spans="1:6" ht="20.100000000000001" hidden="1" customHeight="1" x14ac:dyDescent="0.25">
      <c r="A10" s="1931">
        <v>43101</v>
      </c>
      <c r="B10" s="1932" t="s">
        <v>191</v>
      </c>
      <c r="C10" s="1933" t="s">
        <v>191</v>
      </c>
      <c r="D10" s="1934" t="s">
        <v>191</v>
      </c>
      <c r="E10" s="1935" t="s">
        <v>191</v>
      </c>
    </row>
    <row r="11" spans="1:6" ht="20.100000000000001" hidden="1" customHeight="1" x14ac:dyDescent="0.25">
      <c r="A11" s="1931">
        <v>43132</v>
      </c>
      <c r="B11" s="1932" t="s">
        <v>191</v>
      </c>
      <c r="C11" s="1933" t="s">
        <v>191</v>
      </c>
      <c r="D11" s="1934" t="s">
        <v>191</v>
      </c>
      <c r="E11" s="1935" t="s">
        <v>191</v>
      </c>
    </row>
    <row r="12" spans="1:6" ht="20.100000000000001" hidden="1" customHeight="1" x14ac:dyDescent="0.25">
      <c r="A12" s="1931">
        <v>43160</v>
      </c>
      <c r="B12" s="1932" t="s">
        <v>3940</v>
      </c>
      <c r="C12" s="1933">
        <v>50</v>
      </c>
      <c r="D12" s="1934">
        <v>184</v>
      </c>
      <c r="E12" s="1935">
        <v>3.2103000000000002</v>
      </c>
      <c r="F12" s="1936" t="s">
        <v>3942</v>
      </c>
    </row>
    <row r="13" spans="1:6" ht="20.100000000000001" hidden="1" customHeight="1" x14ac:dyDescent="0.25">
      <c r="A13" s="1931">
        <v>43191</v>
      </c>
      <c r="B13" s="1932" t="s">
        <v>3940</v>
      </c>
      <c r="C13" s="1933">
        <v>50</v>
      </c>
      <c r="D13" s="1934">
        <v>91</v>
      </c>
      <c r="E13" s="1935">
        <v>2.8889999999999998</v>
      </c>
    </row>
    <row r="14" spans="1:6" ht="20.100000000000001" hidden="1" customHeight="1" x14ac:dyDescent="0.25">
      <c r="A14" s="1931"/>
      <c r="B14" s="1932" t="s">
        <v>3940</v>
      </c>
      <c r="C14" s="1933">
        <v>50</v>
      </c>
      <c r="D14" s="1934">
        <v>183</v>
      </c>
      <c r="E14" s="1935">
        <v>2.94</v>
      </c>
    </row>
    <row r="15" spans="1:6" ht="20.100000000000001" hidden="1" customHeight="1" x14ac:dyDescent="0.25">
      <c r="A15" s="1931">
        <v>43221</v>
      </c>
      <c r="B15" s="1932" t="s">
        <v>3941</v>
      </c>
      <c r="C15" s="1933">
        <v>500</v>
      </c>
      <c r="D15" s="1934">
        <v>33</v>
      </c>
      <c r="E15" s="1935">
        <v>3.45</v>
      </c>
    </row>
    <row r="16" spans="1:6" ht="20.100000000000001" hidden="1" customHeight="1" x14ac:dyDescent="0.25">
      <c r="A16" s="1931">
        <v>43252</v>
      </c>
      <c r="B16" s="1932" t="s">
        <v>3940</v>
      </c>
      <c r="C16" s="1933">
        <v>50</v>
      </c>
      <c r="D16" s="1934">
        <v>183</v>
      </c>
      <c r="E16" s="1935">
        <v>2.9525000000000001</v>
      </c>
    </row>
    <row r="17" spans="1:8" ht="20.100000000000001" hidden="1" customHeight="1" x14ac:dyDescent="0.25">
      <c r="A17" s="1931">
        <v>43282</v>
      </c>
      <c r="B17" s="1932" t="s">
        <v>3941</v>
      </c>
      <c r="C17" s="1933">
        <v>500</v>
      </c>
      <c r="D17" s="1934">
        <v>14</v>
      </c>
      <c r="E17" s="1935">
        <v>3.5</v>
      </c>
      <c r="H17" s="1937"/>
    </row>
    <row r="18" spans="1:8" ht="20.100000000000001" hidden="1" customHeight="1" x14ac:dyDescent="0.25">
      <c r="A18" s="1931">
        <v>43313</v>
      </c>
      <c r="B18" s="1932" t="s">
        <v>3940</v>
      </c>
      <c r="C18" s="1933">
        <v>50</v>
      </c>
      <c r="D18" s="1934">
        <v>92</v>
      </c>
      <c r="E18" s="1935">
        <v>2.9531000000000001</v>
      </c>
      <c r="H18" s="1937"/>
    </row>
    <row r="19" spans="1:8" ht="20.100000000000001" hidden="1" customHeight="1" x14ac:dyDescent="0.25">
      <c r="A19" s="1931"/>
      <c r="B19" s="1932" t="s">
        <v>3940</v>
      </c>
      <c r="C19" s="1933">
        <v>50</v>
      </c>
      <c r="D19" s="1934">
        <v>94</v>
      </c>
      <c r="E19" s="1935">
        <v>2.9483000000000001</v>
      </c>
      <c r="H19" s="1937"/>
    </row>
    <row r="20" spans="1:8" ht="20.100000000000001" hidden="1" customHeight="1" x14ac:dyDescent="0.25">
      <c r="A20" s="1931"/>
      <c r="B20" s="1932" t="s">
        <v>3943</v>
      </c>
      <c r="C20" s="1933">
        <v>75</v>
      </c>
      <c r="D20" s="1934">
        <v>364</v>
      </c>
      <c r="E20" s="1935">
        <v>0.53900000000000003</v>
      </c>
      <c r="H20" s="1937"/>
    </row>
    <row r="21" spans="1:8" ht="20.100000000000001" hidden="1" customHeight="1" x14ac:dyDescent="0.25">
      <c r="A21" s="1931"/>
      <c r="B21" s="1932" t="s">
        <v>3941</v>
      </c>
      <c r="C21" s="1933">
        <v>505.7</v>
      </c>
      <c r="D21" s="1934">
        <v>184</v>
      </c>
      <c r="E21" s="1935">
        <v>3.6</v>
      </c>
      <c r="H21" s="1937"/>
    </row>
    <row r="22" spans="1:8" ht="20.100000000000001" hidden="1" customHeight="1" x14ac:dyDescent="0.25">
      <c r="A22" s="1931">
        <v>43344</v>
      </c>
      <c r="B22" s="1932" t="s">
        <v>3940</v>
      </c>
      <c r="C22" s="1933">
        <v>50</v>
      </c>
      <c r="D22" s="1933">
        <v>731</v>
      </c>
      <c r="E22" s="1933" t="s">
        <v>3944</v>
      </c>
      <c r="F22" s="3289"/>
      <c r="G22" s="3289"/>
      <c r="H22" s="3289"/>
    </row>
    <row r="23" spans="1:8" ht="20.100000000000001" hidden="1" customHeight="1" x14ac:dyDescent="0.25">
      <c r="A23" s="1931">
        <v>43374</v>
      </c>
      <c r="B23" s="1932" t="s">
        <v>3940</v>
      </c>
      <c r="C23" s="1933">
        <v>50</v>
      </c>
      <c r="D23" s="1934">
        <v>182</v>
      </c>
      <c r="E23" s="1935">
        <v>3.2038000000000002</v>
      </c>
      <c r="H23" s="1937"/>
    </row>
    <row r="24" spans="1:8" ht="20.100000000000001" hidden="1" customHeight="1" x14ac:dyDescent="0.25">
      <c r="A24" s="1931">
        <v>43405</v>
      </c>
      <c r="B24" s="1932" t="s">
        <v>3940</v>
      </c>
      <c r="C24" s="1933">
        <v>0.5</v>
      </c>
      <c r="D24" s="1934">
        <v>3</v>
      </c>
      <c r="E24" s="1935">
        <v>2.5</v>
      </c>
      <c r="H24" s="1937"/>
    </row>
    <row r="25" spans="1:8" ht="20.100000000000001" hidden="1" customHeight="1" x14ac:dyDescent="0.25">
      <c r="A25" s="1931">
        <v>43435</v>
      </c>
      <c r="B25" s="1932" t="s">
        <v>3941</v>
      </c>
      <c r="C25" s="1933">
        <v>400</v>
      </c>
      <c r="D25" s="1934">
        <v>31</v>
      </c>
      <c r="E25" s="1935">
        <v>3.37</v>
      </c>
      <c r="H25" s="1937"/>
    </row>
    <row r="26" spans="1:8" ht="20.100000000000001" hidden="1" customHeight="1" x14ac:dyDescent="0.25">
      <c r="A26" s="1931">
        <v>43466</v>
      </c>
      <c r="B26" s="1932" t="s">
        <v>3940</v>
      </c>
      <c r="C26" s="1933">
        <v>50</v>
      </c>
      <c r="D26" s="1934">
        <v>181</v>
      </c>
      <c r="E26" s="1935">
        <v>3.25</v>
      </c>
      <c r="H26" s="1937"/>
    </row>
    <row r="27" spans="1:8" ht="20.100000000000001" hidden="1" customHeight="1" x14ac:dyDescent="0.25">
      <c r="A27" s="1931"/>
      <c r="B27" s="1932" t="s">
        <v>3941</v>
      </c>
      <c r="C27" s="1933">
        <v>1000</v>
      </c>
      <c r="D27" s="1934">
        <v>31</v>
      </c>
      <c r="E27" s="1935">
        <v>3.05</v>
      </c>
      <c r="H27" s="1937"/>
    </row>
    <row r="28" spans="1:8" ht="20.100000000000001" hidden="1" customHeight="1" x14ac:dyDescent="0.25">
      <c r="A28" s="1931">
        <v>43497</v>
      </c>
      <c r="B28" s="1932" t="s">
        <v>191</v>
      </c>
      <c r="C28" s="1933" t="s">
        <v>191</v>
      </c>
      <c r="D28" s="1934" t="s">
        <v>191</v>
      </c>
      <c r="E28" s="1935" t="s">
        <v>191</v>
      </c>
      <c r="H28" s="1937"/>
    </row>
    <row r="29" spans="1:8" ht="20.100000000000001" hidden="1" customHeight="1" x14ac:dyDescent="0.25">
      <c r="A29" s="1931">
        <v>43525</v>
      </c>
      <c r="B29" s="1932" t="s">
        <v>191</v>
      </c>
      <c r="C29" s="1933" t="s">
        <v>191</v>
      </c>
      <c r="D29" s="1934" t="s">
        <v>191</v>
      </c>
      <c r="E29" s="1935" t="s">
        <v>191</v>
      </c>
      <c r="H29" s="1937"/>
    </row>
    <row r="30" spans="1:8" ht="20.100000000000001" hidden="1" customHeight="1" x14ac:dyDescent="0.25">
      <c r="A30" s="1931">
        <v>43556</v>
      </c>
      <c r="B30" s="1932" t="s">
        <v>191</v>
      </c>
      <c r="C30" s="1933" t="s">
        <v>191</v>
      </c>
      <c r="D30" s="1934" t="s">
        <v>191</v>
      </c>
      <c r="E30" s="1935" t="s">
        <v>191</v>
      </c>
      <c r="H30" s="1937"/>
    </row>
    <row r="31" spans="1:8" ht="20.100000000000001" hidden="1" customHeight="1" x14ac:dyDescent="0.25">
      <c r="A31" s="1931">
        <v>43586</v>
      </c>
      <c r="B31" s="1932" t="s">
        <v>191</v>
      </c>
      <c r="C31" s="1933" t="s">
        <v>191</v>
      </c>
      <c r="D31" s="1934" t="s">
        <v>191</v>
      </c>
      <c r="E31" s="1935" t="s">
        <v>191</v>
      </c>
      <c r="H31" s="1937"/>
    </row>
    <row r="32" spans="1:8" ht="20.100000000000001" hidden="1" customHeight="1" x14ac:dyDescent="0.25">
      <c r="A32" s="1931">
        <v>43617</v>
      </c>
      <c r="B32" s="1932" t="s">
        <v>3940</v>
      </c>
      <c r="C32" s="1933">
        <v>50</v>
      </c>
      <c r="D32" s="1934">
        <v>180</v>
      </c>
      <c r="E32" s="1935">
        <v>3.15</v>
      </c>
      <c r="H32" s="1937"/>
    </row>
    <row r="33" spans="1:8" ht="20.100000000000001" hidden="1" customHeight="1" x14ac:dyDescent="0.25">
      <c r="A33" s="1931"/>
      <c r="B33" s="1932" t="s">
        <v>3940</v>
      </c>
      <c r="C33" s="1933">
        <v>100</v>
      </c>
      <c r="D33" s="1934">
        <v>183</v>
      </c>
      <c r="E33" s="1935">
        <v>3.05</v>
      </c>
      <c r="H33" s="1937"/>
    </row>
    <row r="34" spans="1:8" ht="20.100000000000001" hidden="1" customHeight="1" x14ac:dyDescent="0.25">
      <c r="A34" s="1931"/>
      <c r="B34" s="1932" t="s">
        <v>3943</v>
      </c>
      <c r="C34" s="1933">
        <v>20</v>
      </c>
      <c r="D34" s="1934">
        <v>91</v>
      </c>
      <c r="E34" s="1935">
        <v>0.22</v>
      </c>
      <c r="H34" s="1937"/>
    </row>
    <row r="35" spans="1:8" ht="20.100000000000001" hidden="1" customHeight="1" x14ac:dyDescent="0.25">
      <c r="A35" s="1931">
        <v>43647</v>
      </c>
      <c r="B35" s="1932" t="s">
        <v>191</v>
      </c>
      <c r="C35" s="1933" t="s">
        <v>191</v>
      </c>
      <c r="D35" s="1934" t="s">
        <v>191</v>
      </c>
      <c r="E35" s="1935" t="s">
        <v>191</v>
      </c>
      <c r="H35" s="1937"/>
    </row>
    <row r="36" spans="1:8" ht="20.100000000000001" hidden="1" customHeight="1" x14ac:dyDescent="0.25">
      <c r="A36" s="1931">
        <v>43678</v>
      </c>
      <c r="B36" s="1932" t="s">
        <v>191</v>
      </c>
      <c r="C36" s="1933" t="s">
        <v>191</v>
      </c>
      <c r="D36" s="1934" t="s">
        <v>191</v>
      </c>
      <c r="E36" s="1935" t="s">
        <v>191</v>
      </c>
      <c r="H36" s="1937"/>
    </row>
    <row r="37" spans="1:8" ht="20.100000000000001" hidden="1" customHeight="1" x14ac:dyDescent="0.25">
      <c r="A37" s="1931">
        <v>43709</v>
      </c>
      <c r="B37" s="1938" t="s">
        <v>3943</v>
      </c>
      <c r="C37" s="1939">
        <v>50</v>
      </c>
      <c r="D37" s="1940">
        <v>123</v>
      </c>
      <c r="E37" s="1941">
        <v>0.15</v>
      </c>
      <c r="H37" s="1937"/>
    </row>
    <row r="38" spans="1:8" ht="20.100000000000001" hidden="1" customHeight="1" x14ac:dyDescent="0.25">
      <c r="A38" s="1931">
        <v>43739</v>
      </c>
      <c r="B38" s="1938" t="s">
        <v>3941</v>
      </c>
      <c r="C38" s="1939">
        <v>1000</v>
      </c>
      <c r="D38" s="1940">
        <v>94</v>
      </c>
      <c r="E38" s="1941">
        <v>2.85</v>
      </c>
      <c r="H38" s="1937"/>
    </row>
    <row r="39" spans="1:8" ht="20.100000000000001" hidden="1" customHeight="1" x14ac:dyDescent="0.25">
      <c r="A39" s="1931">
        <v>43770</v>
      </c>
      <c r="B39" s="1938" t="s">
        <v>3941</v>
      </c>
      <c r="C39" s="1939">
        <v>4.5</v>
      </c>
      <c r="D39" s="1940">
        <v>91</v>
      </c>
      <c r="E39" s="1941">
        <v>2.59</v>
      </c>
      <c r="H39" s="1937"/>
    </row>
    <row r="40" spans="1:8" ht="20.100000000000001" hidden="1" customHeight="1" x14ac:dyDescent="0.25">
      <c r="A40" s="1931"/>
      <c r="B40" s="1938" t="s">
        <v>3941</v>
      </c>
      <c r="C40" s="1939">
        <v>4.5</v>
      </c>
      <c r="D40" s="1940">
        <v>91</v>
      </c>
      <c r="E40" s="1941">
        <v>2.75</v>
      </c>
      <c r="H40" s="1937"/>
    </row>
    <row r="41" spans="1:8" ht="20.100000000000001" customHeight="1" x14ac:dyDescent="0.25">
      <c r="A41" s="1931">
        <v>43800</v>
      </c>
      <c r="B41" s="1938" t="s">
        <v>191</v>
      </c>
      <c r="C41" s="1939" t="s">
        <v>191</v>
      </c>
      <c r="D41" s="1940" t="s">
        <v>191</v>
      </c>
      <c r="E41" s="1941" t="s">
        <v>191</v>
      </c>
      <c r="H41" s="1937"/>
    </row>
    <row r="42" spans="1:8" ht="20.100000000000001" customHeight="1" x14ac:dyDescent="0.25">
      <c r="A42" s="1931">
        <v>43831</v>
      </c>
      <c r="B42" s="1938" t="s">
        <v>3941</v>
      </c>
      <c r="C42" s="1939">
        <v>1000</v>
      </c>
      <c r="D42" s="1940">
        <v>182</v>
      </c>
      <c r="E42" s="1941">
        <v>2.8</v>
      </c>
      <c r="H42" s="1937"/>
    </row>
    <row r="43" spans="1:8" ht="20.100000000000001" customHeight="1" x14ac:dyDescent="0.25">
      <c r="A43" s="1931"/>
      <c r="B43" s="1938" t="s">
        <v>3943</v>
      </c>
      <c r="C43" s="1939">
        <v>50</v>
      </c>
      <c r="D43" s="1940">
        <v>182</v>
      </c>
      <c r="E43" s="1941">
        <v>0.2</v>
      </c>
      <c r="H43" s="1937"/>
    </row>
    <row r="44" spans="1:8" ht="20.100000000000001" customHeight="1" x14ac:dyDescent="0.25">
      <c r="A44" s="1931">
        <v>43862</v>
      </c>
      <c r="B44" s="1938" t="s">
        <v>191</v>
      </c>
      <c r="C44" s="1939" t="s">
        <v>191</v>
      </c>
      <c r="D44" s="1940" t="s">
        <v>191</v>
      </c>
      <c r="E44" s="1941" t="s">
        <v>191</v>
      </c>
      <c r="H44" s="1937"/>
    </row>
    <row r="45" spans="1:8" ht="20.100000000000001" customHeight="1" x14ac:dyDescent="0.25">
      <c r="A45" s="1931">
        <v>43891</v>
      </c>
      <c r="B45" s="1938" t="s">
        <v>3940</v>
      </c>
      <c r="C45" s="1939">
        <v>30</v>
      </c>
      <c r="D45" s="1940">
        <v>96</v>
      </c>
      <c r="E45" s="1941">
        <v>1.8158000000000001</v>
      </c>
      <c r="H45" s="1937"/>
    </row>
    <row r="46" spans="1:8" ht="20.100000000000001" customHeight="1" x14ac:dyDescent="0.25">
      <c r="A46" s="1931"/>
      <c r="B46" s="1938" t="s">
        <v>3940</v>
      </c>
      <c r="C46" s="1939">
        <v>100</v>
      </c>
      <c r="D46" s="1940">
        <v>184</v>
      </c>
      <c r="E46" s="1941">
        <v>1.4</v>
      </c>
      <c r="H46" s="1937"/>
    </row>
    <row r="47" spans="1:8" ht="20.100000000000001" customHeight="1" x14ac:dyDescent="0.25">
      <c r="A47" s="1931"/>
      <c r="B47" s="1938" t="s">
        <v>3940</v>
      </c>
      <c r="C47" s="1939">
        <v>100</v>
      </c>
      <c r="D47" s="1940">
        <v>365</v>
      </c>
      <c r="E47" s="1941">
        <v>1.8</v>
      </c>
      <c r="H47" s="1937"/>
    </row>
    <row r="48" spans="1:8" ht="20.100000000000001" customHeight="1" x14ac:dyDescent="0.25">
      <c r="A48" s="1931"/>
      <c r="B48" s="1938" t="s">
        <v>3940</v>
      </c>
      <c r="C48" s="1939">
        <v>50</v>
      </c>
      <c r="D48" s="1940">
        <v>365</v>
      </c>
      <c r="E48" s="1941">
        <v>1.7</v>
      </c>
      <c r="H48" s="1937"/>
    </row>
    <row r="49" spans="1:8" ht="20.100000000000001" customHeight="1" x14ac:dyDescent="0.25">
      <c r="A49" s="1931"/>
      <c r="B49" s="1938" t="s">
        <v>3940</v>
      </c>
      <c r="C49" s="1939">
        <v>100</v>
      </c>
      <c r="D49" s="1940">
        <v>728</v>
      </c>
      <c r="E49" s="1941">
        <v>1.8225</v>
      </c>
      <c r="H49" s="1937"/>
    </row>
    <row r="50" spans="1:8" ht="20.100000000000001" customHeight="1" x14ac:dyDescent="0.25">
      <c r="A50" s="1931"/>
      <c r="B50" s="1938" t="s">
        <v>3940</v>
      </c>
      <c r="C50" s="1939">
        <v>100</v>
      </c>
      <c r="D50" s="1940">
        <v>728</v>
      </c>
      <c r="E50" s="1941">
        <v>1.3646</v>
      </c>
      <c r="H50" s="1937"/>
    </row>
    <row r="51" spans="1:8" ht="20.100000000000001" customHeight="1" x14ac:dyDescent="0.25">
      <c r="A51" s="1931"/>
      <c r="B51" s="1938" t="s">
        <v>3940</v>
      </c>
      <c r="C51" s="1939">
        <v>50</v>
      </c>
      <c r="D51" s="1940">
        <v>14</v>
      </c>
      <c r="E51" s="1941">
        <v>2</v>
      </c>
      <c r="H51" s="1937"/>
    </row>
    <row r="52" spans="1:8" ht="20.100000000000001" customHeight="1" x14ac:dyDescent="0.25">
      <c r="A52" s="1931">
        <v>43922</v>
      </c>
      <c r="B52" s="1938" t="s">
        <v>3940</v>
      </c>
      <c r="C52" s="1939">
        <v>25</v>
      </c>
      <c r="D52" s="1940">
        <v>91</v>
      </c>
      <c r="E52" s="1941">
        <v>2.7</v>
      </c>
      <c r="H52" s="1937"/>
    </row>
    <row r="53" spans="1:8" ht="20.100000000000001" customHeight="1" x14ac:dyDescent="0.25">
      <c r="A53" s="1931"/>
      <c r="B53" s="1938" t="s">
        <v>3940</v>
      </c>
      <c r="C53" s="1939">
        <v>30</v>
      </c>
      <c r="D53" s="1940">
        <v>84</v>
      </c>
      <c r="E53" s="1941">
        <v>3</v>
      </c>
      <c r="H53" s="1937"/>
    </row>
    <row r="54" spans="1:8" ht="20.100000000000001" customHeight="1" x14ac:dyDescent="0.25">
      <c r="A54" s="1931"/>
      <c r="B54" s="1938" t="s">
        <v>3940</v>
      </c>
      <c r="C54" s="1939">
        <v>50</v>
      </c>
      <c r="D54" s="1940">
        <v>91</v>
      </c>
      <c r="E54" s="1941">
        <v>2.75</v>
      </c>
      <c r="H54" s="1937"/>
    </row>
    <row r="55" spans="1:8" ht="20.100000000000001" customHeight="1" x14ac:dyDescent="0.25">
      <c r="A55" s="1931">
        <v>43952</v>
      </c>
      <c r="B55" s="1938" t="s">
        <v>191</v>
      </c>
      <c r="C55" s="1939" t="s">
        <v>191</v>
      </c>
      <c r="D55" s="1940" t="s">
        <v>191</v>
      </c>
      <c r="E55" s="1941" t="s">
        <v>191</v>
      </c>
      <c r="H55" s="1937"/>
    </row>
    <row r="56" spans="1:8" ht="20.100000000000001" customHeight="1" x14ac:dyDescent="0.25">
      <c r="A56" s="1931">
        <v>43983</v>
      </c>
      <c r="B56" s="1938" t="s">
        <v>3940</v>
      </c>
      <c r="C56" s="1939">
        <v>25</v>
      </c>
      <c r="D56" s="1940">
        <v>183</v>
      </c>
      <c r="E56" s="1941">
        <v>1.35</v>
      </c>
      <c r="H56" s="1937"/>
    </row>
    <row r="57" spans="1:8" ht="20.100000000000001" customHeight="1" x14ac:dyDescent="0.25">
      <c r="A57" s="1931"/>
      <c r="B57" s="1938" t="s">
        <v>3940</v>
      </c>
      <c r="C57" s="1939">
        <v>25</v>
      </c>
      <c r="D57" s="1940">
        <v>365</v>
      </c>
      <c r="E57" s="1941">
        <v>1.7</v>
      </c>
      <c r="H57" s="1937"/>
    </row>
    <row r="58" spans="1:8" ht="20.100000000000001" customHeight="1" x14ac:dyDescent="0.25">
      <c r="A58" s="1931">
        <v>44013</v>
      </c>
      <c r="B58" s="1938" t="s">
        <v>3940</v>
      </c>
      <c r="C58" s="1939">
        <v>50</v>
      </c>
      <c r="D58" s="1940">
        <v>365</v>
      </c>
      <c r="E58" s="1941">
        <v>1.5255000000000001</v>
      </c>
      <c r="H58" s="1937"/>
    </row>
    <row r="59" spans="1:8" ht="20.100000000000001" customHeight="1" x14ac:dyDescent="0.25">
      <c r="A59" s="1931"/>
      <c r="B59" s="1938" t="s">
        <v>3941</v>
      </c>
      <c r="C59" s="1939">
        <v>250</v>
      </c>
      <c r="D59" s="1940">
        <v>130</v>
      </c>
      <c r="E59" s="1941">
        <v>0.95</v>
      </c>
      <c r="H59" s="1937"/>
    </row>
    <row r="60" spans="1:8" ht="20.100000000000001" customHeight="1" x14ac:dyDescent="0.25">
      <c r="A60" s="1931"/>
      <c r="B60" s="1938" t="s">
        <v>3941</v>
      </c>
      <c r="C60" s="1939">
        <v>250</v>
      </c>
      <c r="D60" s="1940">
        <v>163</v>
      </c>
      <c r="E60" s="1941">
        <v>1.1000000000000001</v>
      </c>
      <c r="H60" s="1937"/>
    </row>
    <row r="61" spans="1:8" ht="20.100000000000001" customHeight="1" x14ac:dyDescent="0.25">
      <c r="A61" s="1931"/>
      <c r="B61" s="1938" t="s">
        <v>3941</v>
      </c>
      <c r="C61" s="1939">
        <v>250</v>
      </c>
      <c r="D61" s="1940">
        <v>35</v>
      </c>
      <c r="E61" s="1941">
        <v>0.75</v>
      </c>
      <c r="H61" s="1937"/>
    </row>
    <row r="62" spans="1:8" ht="20.100000000000001" customHeight="1" x14ac:dyDescent="0.25">
      <c r="A62" s="1931"/>
      <c r="B62" s="1938" t="s">
        <v>3941</v>
      </c>
      <c r="C62" s="1939">
        <v>250</v>
      </c>
      <c r="D62" s="1940">
        <v>67</v>
      </c>
      <c r="E62" s="1941">
        <v>0.85</v>
      </c>
      <c r="H62" s="1937"/>
    </row>
    <row r="63" spans="1:8" ht="20.100000000000001" customHeight="1" x14ac:dyDescent="0.25">
      <c r="A63" s="1931">
        <v>44044</v>
      </c>
      <c r="B63" s="1938" t="s">
        <v>3940</v>
      </c>
      <c r="C63" s="1939">
        <v>50</v>
      </c>
      <c r="D63" s="1940">
        <v>730</v>
      </c>
      <c r="E63" s="1941">
        <v>1.0825</v>
      </c>
      <c r="H63" s="1937"/>
    </row>
    <row r="64" spans="1:8" ht="20.100000000000001" customHeight="1" x14ac:dyDescent="0.25">
      <c r="A64" s="1931"/>
      <c r="B64" s="1938" t="s">
        <v>3940</v>
      </c>
      <c r="C64" s="1939">
        <v>50</v>
      </c>
      <c r="D64" s="1940">
        <v>1095</v>
      </c>
      <c r="E64" s="1941">
        <v>1.3325</v>
      </c>
      <c r="H64" s="1937"/>
    </row>
    <row r="65" spans="1:8" ht="20.100000000000001" customHeight="1" x14ac:dyDescent="0.25">
      <c r="A65" s="1931">
        <v>44075</v>
      </c>
      <c r="B65" s="1938" t="s">
        <v>191</v>
      </c>
      <c r="C65" s="1939" t="s">
        <v>191</v>
      </c>
      <c r="D65" s="1940" t="s">
        <v>191</v>
      </c>
      <c r="E65" s="1941" t="s">
        <v>191</v>
      </c>
      <c r="H65" s="1937"/>
    </row>
    <row r="66" spans="1:8" ht="20.100000000000001" customHeight="1" x14ac:dyDescent="0.25">
      <c r="A66" s="1931">
        <v>44105</v>
      </c>
      <c r="B66" s="1938" t="s">
        <v>191</v>
      </c>
      <c r="C66" s="1939" t="s">
        <v>191</v>
      </c>
      <c r="D66" s="1940" t="s">
        <v>191</v>
      </c>
      <c r="E66" s="1941" t="s">
        <v>191</v>
      </c>
      <c r="H66" s="1937"/>
    </row>
    <row r="67" spans="1:8" ht="20.100000000000001" customHeight="1" x14ac:dyDescent="0.25">
      <c r="A67" s="1931">
        <v>44136</v>
      </c>
      <c r="B67" s="1938" t="s">
        <v>3940</v>
      </c>
      <c r="C67" s="1939">
        <v>25</v>
      </c>
      <c r="D67" s="1940">
        <v>181</v>
      </c>
      <c r="E67" s="1941">
        <v>0.95</v>
      </c>
      <c r="H67" s="1937"/>
    </row>
    <row r="68" spans="1:8" ht="20.100000000000001" customHeight="1" x14ac:dyDescent="0.25">
      <c r="A68" s="1931">
        <v>44166</v>
      </c>
      <c r="B68" s="1938" t="s">
        <v>3940</v>
      </c>
      <c r="C68" s="1939">
        <v>100</v>
      </c>
      <c r="D68" s="1940">
        <v>1095</v>
      </c>
      <c r="E68" s="1941">
        <v>1.5364</v>
      </c>
      <c r="H68" s="1937"/>
    </row>
    <row r="69" spans="1:8" ht="20.100000000000001" customHeight="1" x14ac:dyDescent="0.25">
      <c r="A69" s="1931">
        <v>44197</v>
      </c>
      <c r="B69" s="1938" t="s">
        <v>3940</v>
      </c>
      <c r="C69" s="1939">
        <v>150</v>
      </c>
      <c r="D69" s="1940">
        <v>365</v>
      </c>
      <c r="E69" s="1941">
        <v>1.1975</v>
      </c>
      <c r="H69" s="1937"/>
    </row>
    <row r="70" spans="1:8" ht="20.100000000000001" customHeight="1" x14ac:dyDescent="0.25">
      <c r="A70" s="1931">
        <v>44228</v>
      </c>
      <c r="B70" s="1938" t="s">
        <v>191</v>
      </c>
      <c r="C70" s="1939" t="s">
        <v>191</v>
      </c>
      <c r="D70" s="1940" t="s">
        <v>191</v>
      </c>
      <c r="E70" s="1941" t="s">
        <v>191</v>
      </c>
      <c r="H70" s="1937"/>
    </row>
    <row r="71" spans="1:8" ht="20.100000000000001" customHeight="1" x14ac:dyDescent="0.25">
      <c r="A71" s="1931">
        <v>44256</v>
      </c>
      <c r="B71" s="1938" t="s">
        <v>3940</v>
      </c>
      <c r="C71" s="1939">
        <v>100</v>
      </c>
      <c r="D71" s="1940">
        <v>365</v>
      </c>
      <c r="E71" s="1941">
        <v>0.8</v>
      </c>
      <c r="H71" s="1937"/>
    </row>
    <row r="72" spans="1:8" ht="20.100000000000001" customHeight="1" x14ac:dyDescent="0.25">
      <c r="A72" s="1931"/>
      <c r="B72" s="1938" t="s">
        <v>3940</v>
      </c>
      <c r="C72" s="1939">
        <v>50</v>
      </c>
      <c r="D72" s="1940">
        <v>365</v>
      </c>
      <c r="E72" s="1941">
        <v>0.75</v>
      </c>
      <c r="H72" s="1937"/>
    </row>
    <row r="73" spans="1:8" ht="20.100000000000001" customHeight="1" x14ac:dyDescent="0.25">
      <c r="A73" s="1931">
        <v>44287</v>
      </c>
      <c r="B73" s="1938" t="s">
        <v>3943</v>
      </c>
      <c r="C73" s="1939">
        <v>20</v>
      </c>
      <c r="D73" s="1940">
        <v>183</v>
      </c>
      <c r="E73" s="1941">
        <v>0.09</v>
      </c>
      <c r="H73" s="1937"/>
    </row>
    <row r="74" spans="1:8" ht="20.100000000000001" customHeight="1" x14ac:dyDescent="0.25">
      <c r="A74" s="1931">
        <v>44317</v>
      </c>
      <c r="B74" s="1938" t="s">
        <v>3943</v>
      </c>
      <c r="C74" s="1939">
        <v>50</v>
      </c>
      <c r="D74" s="1940">
        <v>184</v>
      </c>
      <c r="E74" s="1941">
        <v>7.0000000000000007E-2</v>
      </c>
      <c r="H74" s="1937"/>
    </row>
    <row r="75" spans="1:8" ht="20.100000000000001" customHeight="1" x14ac:dyDescent="0.25">
      <c r="A75" s="1931"/>
      <c r="B75" s="1938" t="s">
        <v>3941</v>
      </c>
      <c r="C75" s="1939">
        <v>1000</v>
      </c>
      <c r="D75" s="1940">
        <v>14</v>
      </c>
      <c r="E75" s="1941">
        <v>0.35</v>
      </c>
      <c r="H75" s="1937"/>
    </row>
    <row r="76" spans="1:8" ht="20.100000000000001" customHeight="1" x14ac:dyDescent="0.25">
      <c r="A76" s="1931"/>
      <c r="B76" s="1938" t="s">
        <v>3940</v>
      </c>
      <c r="C76" s="1939">
        <v>7</v>
      </c>
      <c r="D76" s="1940">
        <v>7</v>
      </c>
      <c r="E76" s="1941">
        <v>0</v>
      </c>
      <c r="H76" s="1937"/>
    </row>
    <row r="77" spans="1:8" ht="20.100000000000001" customHeight="1" x14ac:dyDescent="0.25">
      <c r="A77" s="1931">
        <v>44348</v>
      </c>
      <c r="B77" s="1938" t="s">
        <v>3941</v>
      </c>
      <c r="C77" s="1939">
        <v>1000</v>
      </c>
      <c r="D77" s="1940">
        <v>14</v>
      </c>
      <c r="E77" s="1941">
        <v>0.35</v>
      </c>
      <c r="H77" s="1937"/>
    </row>
    <row r="78" spans="1:8" ht="20.100000000000001" customHeight="1" x14ac:dyDescent="0.25">
      <c r="A78" s="1931"/>
      <c r="B78" s="1938" t="s">
        <v>3941</v>
      </c>
      <c r="C78" s="1939">
        <v>1000</v>
      </c>
      <c r="D78" s="1940">
        <v>14</v>
      </c>
      <c r="E78" s="1941">
        <v>0.45</v>
      </c>
      <c r="H78" s="1937"/>
    </row>
    <row r="79" spans="1:8" ht="20.100000000000001" customHeight="1" x14ac:dyDescent="0.25">
      <c r="A79" s="1931"/>
      <c r="B79" s="1938" t="s">
        <v>3941</v>
      </c>
      <c r="C79" s="1939">
        <v>1000</v>
      </c>
      <c r="D79" s="1940">
        <v>30</v>
      </c>
      <c r="E79" s="1941">
        <v>0.75</v>
      </c>
      <c r="H79" s="1937"/>
    </row>
    <row r="80" spans="1:8" ht="20.100000000000001" customHeight="1" x14ac:dyDescent="0.25">
      <c r="A80" s="1931">
        <v>44378</v>
      </c>
      <c r="B80" s="1938" t="s">
        <v>3943</v>
      </c>
      <c r="C80" s="1939">
        <v>25</v>
      </c>
      <c r="D80" s="1940">
        <v>184</v>
      </c>
      <c r="E80" s="1941">
        <v>0.1</v>
      </c>
      <c r="H80" s="1937"/>
    </row>
    <row r="81" spans="1:8" ht="20.100000000000001" customHeight="1" x14ac:dyDescent="0.25">
      <c r="A81" s="1931">
        <v>44409</v>
      </c>
      <c r="B81" s="1938" t="s">
        <v>3941</v>
      </c>
      <c r="C81" s="1939">
        <v>1000</v>
      </c>
      <c r="D81" s="1940">
        <v>7</v>
      </c>
      <c r="E81" s="1941">
        <v>0.35</v>
      </c>
      <c r="H81" s="1937"/>
    </row>
    <row r="82" spans="1:8" ht="20.100000000000001" customHeight="1" x14ac:dyDescent="0.25">
      <c r="A82" s="1931"/>
      <c r="B82" s="1938" t="s">
        <v>3941</v>
      </c>
      <c r="C82" s="1939">
        <v>2500</v>
      </c>
      <c r="D82" s="1940">
        <v>7</v>
      </c>
      <c r="E82" s="1941">
        <v>1.25</v>
      </c>
      <c r="H82" s="1937"/>
    </row>
    <row r="83" spans="1:8" ht="20.100000000000001" customHeight="1" x14ac:dyDescent="0.25">
      <c r="A83" s="1931">
        <v>44440</v>
      </c>
      <c r="B83" s="1938" t="s">
        <v>191</v>
      </c>
      <c r="C83" s="1939" t="s">
        <v>191</v>
      </c>
      <c r="D83" s="1940" t="s">
        <v>191</v>
      </c>
      <c r="E83" s="1941" t="s">
        <v>191</v>
      </c>
      <c r="H83" s="1937"/>
    </row>
    <row r="84" spans="1:8" ht="20.100000000000001" customHeight="1" x14ac:dyDescent="0.25">
      <c r="A84" s="1931">
        <v>44470</v>
      </c>
      <c r="B84" s="1938" t="s">
        <v>3940</v>
      </c>
      <c r="C84" s="1939">
        <v>5</v>
      </c>
      <c r="D84" s="1940">
        <v>7</v>
      </c>
      <c r="E84" s="1941">
        <v>0.15</v>
      </c>
      <c r="H84" s="1937"/>
    </row>
    <row r="85" spans="1:8" ht="20.100000000000001" customHeight="1" x14ac:dyDescent="0.25">
      <c r="A85" s="1931">
        <v>44501</v>
      </c>
      <c r="B85" s="1938" t="s">
        <v>191</v>
      </c>
      <c r="C85" s="1939" t="s">
        <v>191</v>
      </c>
      <c r="D85" s="1940" t="s">
        <v>191</v>
      </c>
      <c r="E85" s="1941" t="s">
        <v>191</v>
      </c>
      <c r="H85" s="1937"/>
    </row>
    <row r="86" spans="1:8" ht="20.100000000000001" customHeight="1" x14ac:dyDescent="0.25">
      <c r="A86" s="1931">
        <v>44531</v>
      </c>
      <c r="B86" s="1938" t="s">
        <v>191</v>
      </c>
      <c r="C86" s="1939" t="s">
        <v>191</v>
      </c>
      <c r="D86" s="1940" t="s">
        <v>191</v>
      </c>
      <c r="E86" s="1941" t="s">
        <v>191</v>
      </c>
      <c r="H86" s="1937"/>
    </row>
    <row r="87" spans="1:8" ht="20.100000000000001" customHeight="1" thickBot="1" x14ac:dyDescent="0.3">
      <c r="A87" s="1942"/>
      <c r="B87" s="1943"/>
      <c r="C87" s="1944"/>
      <c r="D87" s="1945"/>
      <c r="E87" s="1946"/>
      <c r="H87" s="1937"/>
    </row>
    <row r="88" spans="1:8" s="1606" customFormat="1" ht="20.100000000000001" customHeight="1" thickTop="1" x14ac:dyDescent="0.25">
      <c r="A88" s="1920" t="s">
        <v>3945</v>
      </c>
      <c r="B88" s="1924"/>
    </row>
    <row r="89" spans="1:8" s="1606" customFormat="1" ht="20.100000000000001" customHeight="1" x14ac:dyDescent="0.25">
      <c r="A89" s="1693" t="s">
        <v>3543</v>
      </c>
      <c r="B89" s="1947"/>
      <c r="C89" s="1947"/>
      <c r="D89" s="1947"/>
      <c r="E89" s="1947"/>
    </row>
    <row r="94" spans="1:8" ht="20.100000000000001" customHeight="1" x14ac:dyDescent="0.25">
      <c r="C94" s="1937"/>
    </row>
    <row r="95" spans="1:8" ht="20.100000000000001" customHeight="1" x14ac:dyDescent="0.25">
      <c r="C95" s="1937"/>
    </row>
    <row r="99" spans="3:3" ht="20.100000000000001" customHeight="1" x14ac:dyDescent="0.25">
      <c r="C99" s="1937"/>
    </row>
    <row r="100" spans="3:3" ht="20.100000000000001" customHeight="1" x14ac:dyDescent="0.25">
      <c r="C100" s="1937"/>
    </row>
  </sheetData>
  <printOptions horizontalCentered="1"/>
  <pageMargins left="0.75" right="0.75" top="0.75" bottom="0.75" header="0.31496062992126" footer="0"/>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W247"/>
  <sheetViews>
    <sheetView zoomScale="85" zoomScaleNormal="85" zoomScaleSheetLayoutView="100" workbookViewId="0">
      <pane xSplit="1" ySplit="7" topLeftCell="B8" activePane="bottomRight" state="frozen"/>
      <selection activeCell="D33" sqref="D33"/>
      <selection pane="topRight" activeCell="D33" sqref="D33"/>
      <selection pane="bottomLeft" activeCell="D33" sqref="D33"/>
      <selection pane="bottomRight"/>
    </sheetView>
  </sheetViews>
  <sheetFormatPr defaultRowHeight="14.25" x14ac:dyDescent="0.25"/>
  <cols>
    <col min="1" max="1" width="20.28515625" style="1948" customWidth="1"/>
    <col min="2" max="2" width="16.7109375" style="405" customWidth="1"/>
    <col min="3" max="3" width="16.42578125" style="405" bestFit="1" customWidth="1"/>
    <col min="4" max="4" width="15.140625" style="405" bestFit="1" customWidth="1"/>
    <col min="5" max="5" width="13.140625" style="405" bestFit="1" customWidth="1"/>
    <col min="6" max="6" width="10.85546875" style="405" customWidth="1"/>
    <col min="7" max="7" width="19.85546875" style="405" customWidth="1"/>
    <col min="8" max="8" width="2" style="405" customWidth="1"/>
    <col min="9" max="9" width="3.7109375" style="405" customWidth="1"/>
    <col min="10" max="12" width="9.140625" style="405"/>
    <col min="13" max="13" width="10.42578125" style="405" bestFit="1" customWidth="1"/>
    <col min="14" max="14" width="14.5703125" style="405" bestFit="1" customWidth="1"/>
    <col min="15" max="15" width="13.5703125" style="405" bestFit="1" customWidth="1"/>
    <col min="16" max="18" width="12.42578125" style="405" bestFit="1" customWidth="1"/>
    <col min="19" max="19" width="13.5703125" style="405" bestFit="1" customWidth="1"/>
    <col min="20" max="233" width="9.140625" style="405"/>
    <col min="234" max="234" width="16.5703125" style="405" customWidth="1"/>
    <col min="235" max="235" width="10.42578125" style="405" customWidth="1"/>
    <col min="236" max="236" width="11.85546875" style="405" customWidth="1"/>
    <col min="237" max="237" width="10.42578125" style="405" customWidth="1"/>
    <col min="238" max="238" width="10.28515625" style="405" customWidth="1"/>
    <col min="239" max="239" width="8.28515625" style="405" customWidth="1"/>
    <col min="240" max="240" width="11" style="405" customWidth="1"/>
    <col min="241" max="241" width="8.7109375" style="405" customWidth="1"/>
    <col min="242" max="242" width="9.7109375" style="405" customWidth="1"/>
    <col min="243" max="243" width="12.85546875" style="405" customWidth="1"/>
    <col min="244" max="244" width="9.85546875" style="405" customWidth="1"/>
    <col min="245" max="245" width="8.7109375" style="405" customWidth="1"/>
    <col min="246" max="489" width="9.140625" style="405"/>
    <col min="490" max="490" width="16.5703125" style="405" customWidth="1"/>
    <col min="491" max="491" width="10.42578125" style="405" customWidth="1"/>
    <col min="492" max="492" width="11.85546875" style="405" customWidth="1"/>
    <col min="493" max="493" width="10.42578125" style="405" customWidth="1"/>
    <col min="494" max="494" width="10.28515625" style="405" customWidth="1"/>
    <col min="495" max="495" width="8.28515625" style="405" customWidth="1"/>
    <col min="496" max="496" width="11" style="405" customWidth="1"/>
    <col min="497" max="497" width="8.7109375" style="405" customWidth="1"/>
    <col min="498" max="498" width="9.7109375" style="405" customWidth="1"/>
    <col min="499" max="499" width="12.85546875" style="405" customWidth="1"/>
    <col min="500" max="500" width="9.85546875" style="405" customWidth="1"/>
    <col min="501" max="501" width="8.7109375" style="405" customWidth="1"/>
    <col min="502" max="745" width="9.140625" style="405"/>
    <col min="746" max="746" width="16.5703125" style="405" customWidth="1"/>
    <col min="747" max="747" width="10.42578125" style="405" customWidth="1"/>
    <col min="748" max="748" width="11.85546875" style="405" customWidth="1"/>
    <col min="749" max="749" width="10.42578125" style="405" customWidth="1"/>
    <col min="750" max="750" width="10.28515625" style="405" customWidth="1"/>
    <col min="751" max="751" width="8.28515625" style="405" customWidth="1"/>
    <col min="752" max="752" width="11" style="405" customWidth="1"/>
    <col min="753" max="753" width="8.7109375" style="405" customWidth="1"/>
    <col min="754" max="754" width="9.7109375" style="405" customWidth="1"/>
    <col min="755" max="755" width="12.85546875" style="405" customWidth="1"/>
    <col min="756" max="756" width="9.85546875" style="405" customWidth="1"/>
    <col min="757" max="757" width="8.7109375" style="405" customWidth="1"/>
    <col min="758" max="1001" width="9.140625" style="405"/>
    <col min="1002" max="1002" width="16.5703125" style="405" customWidth="1"/>
    <col min="1003" max="1003" width="10.42578125" style="405" customWidth="1"/>
    <col min="1004" max="1004" width="11.85546875" style="405" customWidth="1"/>
    <col min="1005" max="1005" width="10.42578125" style="405" customWidth="1"/>
    <col min="1006" max="1006" width="10.28515625" style="405" customWidth="1"/>
    <col min="1007" max="1007" width="8.28515625" style="405" customWidth="1"/>
    <col min="1008" max="1008" width="11" style="405" customWidth="1"/>
    <col min="1009" max="1009" width="8.7109375" style="405" customWidth="1"/>
    <col min="1010" max="1010" width="9.7109375" style="405" customWidth="1"/>
    <col min="1011" max="1011" width="12.85546875" style="405" customWidth="1"/>
    <col min="1012" max="1012" width="9.85546875" style="405" customWidth="1"/>
    <col min="1013" max="1013" width="8.7109375" style="405" customWidth="1"/>
    <col min="1014" max="1257" width="9.140625" style="405"/>
    <col min="1258" max="1258" width="16.5703125" style="405" customWidth="1"/>
    <col min="1259" max="1259" width="10.42578125" style="405" customWidth="1"/>
    <col min="1260" max="1260" width="11.85546875" style="405" customWidth="1"/>
    <col min="1261" max="1261" width="10.42578125" style="405" customWidth="1"/>
    <col min="1262" max="1262" width="10.28515625" style="405" customWidth="1"/>
    <col min="1263" max="1263" width="8.28515625" style="405" customWidth="1"/>
    <col min="1264" max="1264" width="11" style="405" customWidth="1"/>
    <col min="1265" max="1265" width="8.7109375" style="405" customWidth="1"/>
    <col min="1266" max="1266" width="9.7109375" style="405" customWidth="1"/>
    <col min="1267" max="1267" width="12.85546875" style="405" customWidth="1"/>
    <col min="1268" max="1268" width="9.85546875" style="405" customWidth="1"/>
    <col min="1269" max="1269" width="8.7109375" style="405" customWidth="1"/>
    <col min="1270" max="1513" width="9.140625" style="405"/>
    <col min="1514" max="1514" width="16.5703125" style="405" customWidth="1"/>
    <col min="1515" max="1515" width="10.42578125" style="405" customWidth="1"/>
    <col min="1516" max="1516" width="11.85546875" style="405" customWidth="1"/>
    <col min="1517" max="1517" width="10.42578125" style="405" customWidth="1"/>
    <col min="1518" max="1518" width="10.28515625" style="405" customWidth="1"/>
    <col min="1519" max="1519" width="8.28515625" style="405" customWidth="1"/>
    <col min="1520" max="1520" width="11" style="405" customWidth="1"/>
    <col min="1521" max="1521" width="8.7109375" style="405" customWidth="1"/>
    <col min="1522" max="1522" width="9.7109375" style="405" customWidth="1"/>
    <col min="1523" max="1523" width="12.85546875" style="405" customWidth="1"/>
    <col min="1524" max="1524" width="9.85546875" style="405" customWidth="1"/>
    <col min="1525" max="1525" width="8.7109375" style="405" customWidth="1"/>
    <col min="1526" max="1769" width="9.140625" style="405"/>
    <col min="1770" max="1770" width="16.5703125" style="405" customWidth="1"/>
    <col min="1771" max="1771" width="10.42578125" style="405" customWidth="1"/>
    <col min="1772" max="1772" width="11.85546875" style="405" customWidth="1"/>
    <col min="1773" max="1773" width="10.42578125" style="405" customWidth="1"/>
    <col min="1774" max="1774" width="10.28515625" style="405" customWidth="1"/>
    <col min="1775" max="1775" width="8.28515625" style="405" customWidth="1"/>
    <col min="1776" max="1776" width="11" style="405" customWidth="1"/>
    <col min="1777" max="1777" width="8.7109375" style="405" customWidth="1"/>
    <col min="1778" max="1778" width="9.7109375" style="405" customWidth="1"/>
    <col min="1779" max="1779" width="12.85546875" style="405" customWidth="1"/>
    <col min="1780" max="1780" width="9.85546875" style="405" customWidth="1"/>
    <col min="1781" max="1781" width="8.7109375" style="405" customWidth="1"/>
    <col min="1782" max="2025" width="9.140625" style="405"/>
    <col min="2026" max="2026" width="16.5703125" style="405" customWidth="1"/>
    <col min="2027" max="2027" width="10.42578125" style="405" customWidth="1"/>
    <col min="2028" max="2028" width="11.85546875" style="405" customWidth="1"/>
    <col min="2029" max="2029" width="10.42578125" style="405" customWidth="1"/>
    <col min="2030" max="2030" width="10.28515625" style="405" customWidth="1"/>
    <col min="2031" max="2031" width="8.28515625" style="405" customWidth="1"/>
    <col min="2032" max="2032" width="11" style="405" customWidth="1"/>
    <col min="2033" max="2033" width="8.7109375" style="405" customWidth="1"/>
    <col min="2034" max="2034" width="9.7109375" style="405" customWidth="1"/>
    <col min="2035" max="2035" width="12.85546875" style="405" customWidth="1"/>
    <col min="2036" max="2036" width="9.85546875" style="405" customWidth="1"/>
    <col min="2037" max="2037" width="8.7109375" style="405" customWidth="1"/>
    <col min="2038" max="2281" width="9.140625" style="405"/>
    <col min="2282" max="2282" width="16.5703125" style="405" customWidth="1"/>
    <col min="2283" max="2283" width="10.42578125" style="405" customWidth="1"/>
    <col min="2284" max="2284" width="11.85546875" style="405" customWidth="1"/>
    <col min="2285" max="2285" width="10.42578125" style="405" customWidth="1"/>
    <col min="2286" max="2286" width="10.28515625" style="405" customWidth="1"/>
    <col min="2287" max="2287" width="8.28515625" style="405" customWidth="1"/>
    <col min="2288" max="2288" width="11" style="405" customWidth="1"/>
    <col min="2289" max="2289" width="8.7109375" style="405" customWidth="1"/>
    <col min="2290" max="2290" width="9.7109375" style="405" customWidth="1"/>
    <col min="2291" max="2291" width="12.85546875" style="405" customWidth="1"/>
    <col min="2292" max="2292" width="9.85546875" style="405" customWidth="1"/>
    <col min="2293" max="2293" width="8.7109375" style="405" customWidth="1"/>
    <col min="2294" max="2537" width="9.140625" style="405"/>
    <col min="2538" max="2538" width="16.5703125" style="405" customWidth="1"/>
    <col min="2539" max="2539" width="10.42578125" style="405" customWidth="1"/>
    <col min="2540" max="2540" width="11.85546875" style="405" customWidth="1"/>
    <col min="2541" max="2541" width="10.42578125" style="405" customWidth="1"/>
    <col min="2542" max="2542" width="10.28515625" style="405" customWidth="1"/>
    <col min="2543" max="2543" width="8.28515625" style="405" customWidth="1"/>
    <col min="2544" max="2544" width="11" style="405" customWidth="1"/>
    <col min="2545" max="2545" width="8.7109375" style="405" customWidth="1"/>
    <col min="2546" max="2546" width="9.7109375" style="405" customWidth="1"/>
    <col min="2547" max="2547" width="12.85546875" style="405" customWidth="1"/>
    <col min="2548" max="2548" width="9.85546875" style="405" customWidth="1"/>
    <col min="2549" max="2549" width="8.7109375" style="405" customWidth="1"/>
    <col min="2550" max="2793" width="9.140625" style="405"/>
    <col min="2794" max="2794" width="16.5703125" style="405" customWidth="1"/>
    <col min="2795" max="2795" width="10.42578125" style="405" customWidth="1"/>
    <col min="2796" max="2796" width="11.85546875" style="405" customWidth="1"/>
    <col min="2797" max="2797" width="10.42578125" style="405" customWidth="1"/>
    <col min="2798" max="2798" width="10.28515625" style="405" customWidth="1"/>
    <col min="2799" max="2799" width="8.28515625" style="405" customWidth="1"/>
    <col min="2800" max="2800" width="11" style="405" customWidth="1"/>
    <col min="2801" max="2801" width="8.7109375" style="405" customWidth="1"/>
    <col min="2802" max="2802" width="9.7109375" style="405" customWidth="1"/>
    <col min="2803" max="2803" width="12.85546875" style="405" customWidth="1"/>
    <col min="2804" max="2804" width="9.85546875" style="405" customWidth="1"/>
    <col min="2805" max="2805" width="8.7109375" style="405" customWidth="1"/>
    <col min="2806" max="3049" width="9.140625" style="405"/>
    <col min="3050" max="3050" width="16.5703125" style="405" customWidth="1"/>
    <col min="3051" max="3051" width="10.42578125" style="405" customWidth="1"/>
    <col min="3052" max="3052" width="11.85546875" style="405" customWidth="1"/>
    <col min="3053" max="3053" width="10.42578125" style="405" customWidth="1"/>
    <col min="3054" max="3054" width="10.28515625" style="405" customWidth="1"/>
    <col min="3055" max="3055" width="8.28515625" style="405" customWidth="1"/>
    <col min="3056" max="3056" width="11" style="405" customWidth="1"/>
    <col min="3057" max="3057" width="8.7109375" style="405" customWidth="1"/>
    <col min="3058" max="3058" width="9.7109375" style="405" customWidth="1"/>
    <col min="3059" max="3059" width="12.85546875" style="405" customWidth="1"/>
    <col min="3060" max="3060" width="9.85546875" style="405" customWidth="1"/>
    <col min="3061" max="3061" width="8.7109375" style="405" customWidth="1"/>
    <col min="3062" max="3305" width="9.140625" style="405"/>
    <col min="3306" max="3306" width="16.5703125" style="405" customWidth="1"/>
    <col min="3307" max="3307" width="10.42578125" style="405" customWidth="1"/>
    <col min="3308" max="3308" width="11.85546875" style="405" customWidth="1"/>
    <col min="3309" max="3309" width="10.42578125" style="405" customWidth="1"/>
    <col min="3310" max="3310" width="10.28515625" style="405" customWidth="1"/>
    <col min="3311" max="3311" width="8.28515625" style="405" customWidth="1"/>
    <col min="3312" max="3312" width="11" style="405" customWidth="1"/>
    <col min="3313" max="3313" width="8.7109375" style="405" customWidth="1"/>
    <col min="3314" max="3314" width="9.7109375" style="405" customWidth="1"/>
    <col min="3315" max="3315" width="12.85546875" style="405" customWidth="1"/>
    <col min="3316" max="3316" width="9.85546875" style="405" customWidth="1"/>
    <col min="3317" max="3317" width="8.7109375" style="405" customWidth="1"/>
    <col min="3318" max="3561" width="9.140625" style="405"/>
    <col min="3562" max="3562" width="16.5703125" style="405" customWidth="1"/>
    <col min="3563" max="3563" width="10.42578125" style="405" customWidth="1"/>
    <col min="3564" max="3564" width="11.85546875" style="405" customWidth="1"/>
    <col min="3565" max="3565" width="10.42578125" style="405" customWidth="1"/>
    <col min="3566" max="3566" width="10.28515625" style="405" customWidth="1"/>
    <col min="3567" max="3567" width="8.28515625" style="405" customWidth="1"/>
    <col min="3568" max="3568" width="11" style="405" customWidth="1"/>
    <col min="3569" max="3569" width="8.7109375" style="405" customWidth="1"/>
    <col min="3570" max="3570" width="9.7109375" style="405" customWidth="1"/>
    <col min="3571" max="3571" width="12.85546875" style="405" customWidth="1"/>
    <col min="3572" max="3572" width="9.85546875" style="405" customWidth="1"/>
    <col min="3573" max="3573" width="8.7109375" style="405" customWidth="1"/>
    <col min="3574" max="3817" width="9.140625" style="405"/>
    <col min="3818" max="3818" width="16.5703125" style="405" customWidth="1"/>
    <col min="3819" max="3819" width="10.42578125" style="405" customWidth="1"/>
    <col min="3820" max="3820" width="11.85546875" style="405" customWidth="1"/>
    <col min="3821" max="3821" width="10.42578125" style="405" customWidth="1"/>
    <col min="3822" max="3822" width="10.28515625" style="405" customWidth="1"/>
    <col min="3823" max="3823" width="8.28515625" style="405" customWidth="1"/>
    <col min="3824" max="3824" width="11" style="405" customWidth="1"/>
    <col min="3825" max="3825" width="8.7109375" style="405" customWidth="1"/>
    <col min="3826" max="3826" width="9.7109375" style="405" customWidth="1"/>
    <col min="3827" max="3827" width="12.85546875" style="405" customWidth="1"/>
    <col min="3828" max="3828" width="9.85546875" style="405" customWidth="1"/>
    <col min="3829" max="3829" width="8.7109375" style="405" customWidth="1"/>
    <col min="3830" max="4073" width="9.140625" style="405"/>
    <col min="4074" max="4074" width="16.5703125" style="405" customWidth="1"/>
    <col min="4075" max="4075" width="10.42578125" style="405" customWidth="1"/>
    <col min="4076" max="4076" width="11.85546875" style="405" customWidth="1"/>
    <col min="4077" max="4077" width="10.42578125" style="405" customWidth="1"/>
    <col min="4078" max="4078" width="10.28515625" style="405" customWidth="1"/>
    <col min="4079" max="4079" width="8.28515625" style="405" customWidth="1"/>
    <col min="4080" max="4080" width="11" style="405" customWidth="1"/>
    <col min="4081" max="4081" width="8.7109375" style="405" customWidth="1"/>
    <col min="4082" max="4082" width="9.7109375" style="405" customWidth="1"/>
    <col min="4083" max="4083" width="12.85546875" style="405" customWidth="1"/>
    <col min="4084" max="4084" width="9.85546875" style="405" customWidth="1"/>
    <col min="4085" max="4085" width="8.7109375" style="405" customWidth="1"/>
    <col min="4086" max="4329" width="9.140625" style="405"/>
    <col min="4330" max="4330" width="16.5703125" style="405" customWidth="1"/>
    <col min="4331" max="4331" width="10.42578125" style="405" customWidth="1"/>
    <col min="4332" max="4332" width="11.85546875" style="405" customWidth="1"/>
    <col min="4333" max="4333" width="10.42578125" style="405" customWidth="1"/>
    <col min="4334" max="4334" width="10.28515625" style="405" customWidth="1"/>
    <col min="4335" max="4335" width="8.28515625" style="405" customWidth="1"/>
    <col min="4336" max="4336" width="11" style="405" customWidth="1"/>
    <col min="4337" max="4337" width="8.7109375" style="405" customWidth="1"/>
    <col min="4338" max="4338" width="9.7109375" style="405" customWidth="1"/>
    <col min="4339" max="4339" width="12.85546875" style="405" customWidth="1"/>
    <col min="4340" max="4340" width="9.85546875" style="405" customWidth="1"/>
    <col min="4341" max="4341" width="8.7109375" style="405" customWidth="1"/>
    <col min="4342" max="4585" width="9.140625" style="405"/>
    <col min="4586" max="4586" width="16.5703125" style="405" customWidth="1"/>
    <col min="4587" max="4587" width="10.42578125" style="405" customWidth="1"/>
    <col min="4588" max="4588" width="11.85546875" style="405" customWidth="1"/>
    <col min="4589" max="4589" width="10.42578125" style="405" customWidth="1"/>
    <col min="4590" max="4590" width="10.28515625" style="405" customWidth="1"/>
    <col min="4591" max="4591" width="8.28515625" style="405" customWidth="1"/>
    <col min="4592" max="4592" width="11" style="405" customWidth="1"/>
    <col min="4593" max="4593" width="8.7109375" style="405" customWidth="1"/>
    <col min="4594" max="4594" width="9.7109375" style="405" customWidth="1"/>
    <col min="4595" max="4595" width="12.85546875" style="405" customWidth="1"/>
    <col min="4596" max="4596" width="9.85546875" style="405" customWidth="1"/>
    <col min="4597" max="4597" width="8.7109375" style="405" customWidth="1"/>
    <col min="4598" max="4841" width="9.140625" style="405"/>
    <col min="4842" max="4842" width="16.5703125" style="405" customWidth="1"/>
    <col min="4843" max="4843" width="10.42578125" style="405" customWidth="1"/>
    <col min="4844" max="4844" width="11.85546875" style="405" customWidth="1"/>
    <col min="4845" max="4845" width="10.42578125" style="405" customWidth="1"/>
    <col min="4846" max="4846" width="10.28515625" style="405" customWidth="1"/>
    <col min="4847" max="4847" width="8.28515625" style="405" customWidth="1"/>
    <col min="4848" max="4848" width="11" style="405" customWidth="1"/>
    <col min="4849" max="4849" width="8.7109375" style="405" customWidth="1"/>
    <col min="4850" max="4850" width="9.7109375" style="405" customWidth="1"/>
    <col min="4851" max="4851" width="12.85546875" style="405" customWidth="1"/>
    <col min="4852" max="4852" width="9.85546875" style="405" customWidth="1"/>
    <col min="4853" max="4853" width="8.7109375" style="405" customWidth="1"/>
    <col min="4854" max="5097" width="9.140625" style="405"/>
    <col min="5098" max="5098" width="16.5703125" style="405" customWidth="1"/>
    <col min="5099" max="5099" width="10.42578125" style="405" customWidth="1"/>
    <col min="5100" max="5100" width="11.85546875" style="405" customWidth="1"/>
    <col min="5101" max="5101" width="10.42578125" style="405" customWidth="1"/>
    <col min="5102" max="5102" width="10.28515625" style="405" customWidth="1"/>
    <col min="5103" max="5103" width="8.28515625" style="405" customWidth="1"/>
    <col min="5104" max="5104" width="11" style="405" customWidth="1"/>
    <col min="5105" max="5105" width="8.7109375" style="405" customWidth="1"/>
    <col min="5106" max="5106" width="9.7109375" style="405" customWidth="1"/>
    <col min="5107" max="5107" width="12.85546875" style="405" customWidth="1"/>
    <col min="5108" max="5108" width="9.85546875" style="405" customWidth="1"/>
    <col min="5109" max="5109" width="8.7109375" style="405" customWidth="1"/>
    <col min="5110" max="5353" width="9.140625" style="405"/>
    <col min="5354" max="5354" width="16.5703125" style="405" customWidth="1"/>
    <col min="5355" max="5355" width="10.42578125" style="405" customWidth="1"/>
    <col min="5356" max="5356" width="11.85546875" style="405" customWidth="1"/>
    <col min="5357" max="5357" width="10.42578125" style="405" customWidth="1"/>
    <col min="5358" max="5358" width="10.28515625" style="405" customWidth="1"/>
    <col min="5359" max="5359" width="8.28515625" style="405" customWidth="1"/>
    <col min="5360" max="5360" width="11" style="405" customWidth="1"/>
    <col min="5361" max="5361" width="8.7109375" style="405" customWidth="1"/>
    <col min="5362" max="5362" width="9.7109375" style="405" customWidth="1"/>
    <col min="5363" max="5363" width="12.85546875" style="405" customWidth="1"/>
    <col min="5364" max="5364" width="9.85546875" style="405" customWidth="1"/>
    <col min="5365" max="5365" width="8.7109375" style="405" customWidth="1"/>
    <col min="5366" max="5609" width="9.140625" style="405"/>
    <col min="5610" max="5610" width="16.5703125" style="405" customWidth="1"/>
    <col min="5611" max="5611" width="10.42578125" style="405" customWidth="1"/>
    <col min="5612" max="5612" width="11.85546875" style="405" customWidth="1"/>
    <col min="5613" max="5613" width="10.42578125" style="405" customWidth="1"/>
    <col min="5614" max="5614" width="10.28515625" style="405" customWidth="1"/>
    <col min="5615" max="5615" width="8.28515625" style="405" customWidth="1"/>
    <col min="5616" max="5616" width="11" style="405" customWidth="1"/>
    <col min="5617" max="5617" width="8.7109375" style="405" customWidth="1"/>
    <col min="5618" max="5618" width="9.7109375" style="405" customWidth="1"/>
    <col min="5619" max="5619" width="12.85546875" style="405" customWidth="1"/>
    <col min="5620" max="5620" width="9.85546875" style="405" customWidth="1"/>
    <col min="5621" max="5621" width="8.7109375" style="405" customWidth="1"/>
    <col min="5622" max="5865" width="9.140625" style="405"/>
    <col min="5866" max="5866" width="16.5703125" style="405" customWidth="1"/>
    <col min="5867" max="5867" width="10.42578125" style="405" customWidth="1"/>
    <col min="5868" max="5868" width="11.85546875" style="405" customWidth="1"/>
    <col min="5869" max="5869" width="10.42578125" style="405" customWidth="1"/>
    <col min="5870" max="5870" width="10.28515625" style="405" customWidth="1"/>
    <col min="5871" max="5871" width="8.28515625" style="405" customWidth="1"/>
    <col min="5872" max="5872" width="11" style="405" customWidth="1"/>
    <col min="5873" max="5873" width="8.7109375" style="405" customWidth="1"/>
    <col min="5874" max="5874" width="9.7109375" style="405" customWidth="1"/>
    <col min="5875" max="5875" width="12.85546875" style="405" customWidth="1"/>
    <col min="5876" max="5876" width="9.85546875" style="405" customWidth="1"/>
    <col min="5877" max="5877" width="8.7109375" style="405" customWidth="1"/>
    <col min="5878" max="6121" width="9.140625" style="405"/>
    <col min="6122" max="6122" width="16.5703125" style="405" customWidth="1"/>
    <col min="6123" max="6123" width="10.42578125" style="405" customWidth="1"/>
    <col min="6124" max="6124" width="11.85546875" style="405" customWidth="1"/>
    <col min="6125" max="6125" width="10.42578125" style="405" customWidth="1"/>
    <col min="6126" max="6126" width="10.28515625" style="405" customWidth="1"/>
    <col min="6127" max="6127" width="8.28515625" style="405" customWidth="1"/>
    <col min="6128" max="6128" width="11" style="405" customWidth="1"/>
    <col min="6129" max="6129" width="8.7109375" style="405" customWidth="1"/>
    <col min="6130" max="6130" width="9.7109375" style="405" customWidth="1"/>
    <col min="6131" max="6131" width="12.85546875" style="405" customWidth="1"/>
    <col min="6132" max="6132" width="9.85546875" style="405" customWidth="1"/>
    <col min="6133" max="6133" width="8.7109375" style="405" customWidth="1"/>
    <col min="6134" max="6377" width="9.140625" style="405"/>
    <col min="6378" max="6378" width="16.5703125" style="405" customWidth="1"/>
    <col min="6379" max="6379" width="10.42578125" style="405" customWidth="1"/>
    <col min="6380" max="6380" width="11.85546875" style="405" customWidth="1"/>
    <col min="6381" max="6381" width="10.42578125" style="405" customWidth="1"/>
    <col min="6382" max="6382" width="10.28515625" style="405" customWidth="1"/>
    <col min="6383" max="6383" width="8.28515625" style="405" customWidth="1"/>
    <col min="6384" max="6384" width="11" style="405" customWidth="1"/>
    <col min="6385" max="6385" width="8.7109375" style="405" customWidth="1"/>
    <col min="6386" max="6386" width="9.7109375" style="405" customWidth="1"/>
    <col min="6387" max="6387" width="12.85546875" style="405" customWidth="1"/>
    <col min="6388" max="6388" width="9.85546875" style="405" customWidth="1"/>
    <col min="6389" max="6389" width="8.7109375" style="405" customWidth="1"/>
    <col min="6390" max="6633" width="9.140625" style="405"/>
    <col min="6634" max="6634" width="16.5703125" style="405" customWidth="1"/>
    <col min="6635" max="6635" width="10.42578125" style="405" customWidth="1"/>
    <col min="6636" max="6636" width="11.85546875" style="405" customWidth="1"/>
    <col min="6637" max="6637" width="10.42578125" style="405" customWidth="1"/>
    <col min="6638" max="6638" width="10.28515625" style="405" customWidth="1"/>
    <col min="6639" max="6639" width="8.28515625" style="405" customWidth="1"/>
    <col min="6640" max="6640" width="11" style="405" customWidth="1"/>
    <col min="6641" max="6641" width="8.7109375" style="405" customWidth="1"/>
    <col min="6642" max="6642" width="9.7109375" style="405" customWidth="1"/>
    <col min="6643" max="6643" width="12.85546875" style="405" customWidth="1"/>
    <col min="6644" max="6644" width="9.85546875" style="405" customWidth="1"/>
    <col min="6645" max="6645" width="8.7109375" style="405" customWidth="1"/>
    <col min="6646" max="6889" width="9.140625" style="405"/>
    <col min="6890" max="6890" width="16.5703125" style="405" customWidth="1"/>
    <col min="6891" max="6891" width="10.42578125" style="405" customWidth="1"/>
    <col min="6892" max="6892" width="11.85546875" style="405" customWidth="1"/>
    <col min="6893" max="6893" width="10.42578125" style="405" customWidth="1"/>
    <col min="6894" max="6894" width="10.28515625" style="405" customWidth="1"/>
    <col min="6895" max="6895" width="8.28515625" style="405" customWidth="1"/>
    <col min="6896" max="6896" width="11" style="405" customWidth="1"/>
    <col min="6897" max="6897" width="8.7109375" style="405" customWidth="1"/>
    <col min="6898" max="6898" width="9.7109375" style="405" customWidth="1"/>
    <col min="6899" max="6899" width="12.85546875" style="405" customWidth="1"/>
    <col min="6900" max="6900" width="9.85546875" style="405" customWidth="1"/>
    <col min="6901" max="6901" width="8.7109375" style="405" customWidth="1"/>
    <col min="6902" max="7145" width="9.140625" style="405"/>
    <col min="7146" max="7146" width="16.5703125" style="405" customWidth="1"/>
    <col min="7147" max="7147" width="10.42578125" style="405" customWidth="1"/>
    <col min="7148" max="7148" width="11.85546875" style="405" customWidth="1"/>
    <col min="7149" max="7149" width="10.42578125" style="405" customWidth="1"/>
    <col min="7150" max="7150" width="10.28515625" style="405" customWidth="1"/>
    <col min="7151" max="7151" width="8.28515625" style="405" customWidth="1"/>
    <col min="7152" max="7152" width="11" style="405" customWidth="1"/>
    <col min="7153" max="7153" width="8.7109375" style="405" customWidth="1"/>
    <col min="7154" max="7154" width="9.7109375" style="405" customWidth="1"/>
    <col min="7155" max="7155" width="12.85546875" style="405" customWidth="1"/>
    <col min="7156" max="7156" width="9.85546875" style="405" customWidth="1"/>
    <col min="7157" max="7157" width="8.7109375" style="405" customWidth="1"/>
    <col min="7158" max="7401" width="9.140625" style="405"/>
    <col min="7402" max="7402" width="16.5703125" style="405" customWidth="1"/>
    <col min="7403" max="7403" width="10.42578125" style="405" customWidth="1"/>
    <col min="7404" max="7404" width="11.85546875" style="405" customWidth="1"/>
    <col min="7405" max="7405" width="10.42578125" style="405" customWidth="1"/>
    <col min="7406" max="7406" width="10.28515625" style="405" customWidth="1"/>
    <col min="7407" max="7407" width="8.28515625" style="405" customWidth="1"/>
    <col min="7408" max="7408" width="11" style="405" customWidth="1"/>
    <col min="7409" max="7409" width="8.7109375" style="405" customWidth="1"/>
    <col min="7410" max="7410" width="9.7109375" style="405" customWidth="1"/>
    <col min="7411" max="7411" width="12.85546875" style="405" customWidth="1"/>
    <col min="7412" max="7412" width="9.85546875" style="405" customWidth="1"/>
    <col min="7413" max="7413" width="8.7109375" style="405" customWidth="1"/>
    <col min="7414" max="7657" width="9.140625" style="405"/>
    <col min="7658" max="7658" width="16.5703125" style="405" customWidth="1"/>
    <col min="7659" max="7659" width="10.42578125" style="405" customWidth="1"/>
    <col min="7660" max="7660" width="11.85546875" style="405" customWidth="1"/>
    <col min="7661" max="7661" width="10.42578125" style="405" customWidth="1"/>
    <col min="7662" max="7662" width="10.28515625" style="405" customWidth="1"/>
    <col min="7663" max="7663" width="8.28515625" style="405" customWidth="1"/>
    <col min="7664" max="7664" width="11" style="405" customWidth="1"/>
    <col min="7665" max="7665" width="8.7109375" style="405" customWidth="1"/>
    <col min="7666" max="7666" width="9.7109375" style="405" customWidth="1"/>
    <col min="7667" max="7667" width="12.85546875" style="405" customWidth="1"/>
    <col min="7668" max="7668" width="9.85546875" style="405" customWidth="1"/>
    <col min="7669" max="7669" width="8.7109375" style="405" customWidth="1"/>
    <col min="7670" max="7913" width="9.140625" style="405"/>
    <col min="7914" max="7914" width="16.5703125" style="405" customWidth="1"/>
    <col min="7915" max="7915" width="10.42578125" style="405" customWidth="1"/>
    <col min="7916" max="7916" width="11.85546875" style="405" customWidth="1"/>
    <col min="7917" max="7917" width="10.42578125" style="405" customWidth="1"/>
    <col min="7918" max="7918" width="10.28515625" style="405" customWidth="1"/>
    <col min="7919" max="7919" width="8.28515625" style="405" customWidth="1"/>
    <col min="7920" max="7920" width="11" style="405" customWidth="1"/>
    <col min="7921" max="7921" width="8.7109375" style="405" customWidth="1"/>
    <col min="7922" max="7922" width="9.7109375" style="405" customWidth="1"/>
    <col min="7923" max="7923" width="12.85546875" style="405" customWidth="1"/>
    <col min="7924" max="7924" width="9.85546875" style="405" customWidth="1"/>
    <col min="7925" max="7925" width="8.7109375" style="405" customWidth="1"/>
    <col min="7926" max="8169" width="9.140625" style="405"/>
    <col min="8170" max="8170" width="16.5703125" style="405" customWidth="1"/>
    <col min="8171" max="8171" width="10.42578125" style="405" customWidth="1"/>
    <col min="8172" max="8172" width="11.85546875" style="405" customWidth="1"/>
    <col min="8173" max="8173" width="10.42578125" style="405" customWidth="1"/>
    <col min="8174" max="8174" width="10.28515625" style="405" customWidth="1"/>
    <col min="8175" max="8175" width="8.28515625" style="405" customWidth="1"/>
    <col min="8176" max="8176" width="11" style="405" customWidth="1"/>
    <col min="8177" max="8177" width="8.7109375" style="405" customWidth="1"/>
    <col min="8178" max="8178" width="9.7109375" style="405" customWidth="1"/>
    <col min="8179" max="8179" width="12.85546875" style="405" customWidth="1"/>
    <col min="8180" max="8180" width="9.85546875" style="405" customWidth="1"/>
    <col min="8181" max="8181" width="8.7109375" style="405" customWidth="1"/>
    <col min="8182" max="8425" width="9.140625" style="405"/>
    <col min="8426" max="8426" width="16.5703125" style="405" customWidth="1"/>
    <col min="8427" max="8427" width="10.42578125" style="405" customWidth="1"/>
    <col min="8428" max="8428" width="11.85546875" style="405" customWidth="1"/>
    <col min="8429" max="8429" width="10.42578125" style="405" customWidth="1"/>
    <col min="8430" max="8430" width="10.28515625" style="405" customWidth="1"/>
    <col min="8431" max="8431" width="8.28515625" style="405" customWidth="1"/>
    <col min="8432" max="8432" width="11" style="405" customWidth="1"/>
    <col min="8433" max="8433" width="8.7109375" style="405" customWidth="1"/>
    <col min="8434" max="8434" width="9.7109375" style="405" customWidth="1"/>
    <col min="8435" max="8435" width="12.85546875" style="405" customWidth="1"/>
    <col min="8436" max="8436" width="9.85546875" style="405" customWidth="1"/>
    <col min="8437" max="8437" width="8.7109375" style="405" customWidth="1"/>
    <col min="8438" max="8681" width="9.140625" style="405"/>
    <col min="8682" max="8682" width="16.5703125" style="405" customWidth="1"/>
    <col min="8683" max="8683" width="10.42578125" style="405" customWidth="1"/>
    <col min="8684" max="8684" width="11.85546875" style="405" customWidth="1"/>
    <col min="8685" max="8685" width="10.42578125" style="405" customWidth="1"/>
    <col min="8686" max="8686" width="10.28515625" style="405" customWidth="1"/>
    <col min="8687" max="8687" width="8.28515625" style="405" customWidth="1"/>
    <col min="8688" max="8688" width="11" style="405" customWidth="1"/>
    <col min="8689" max="8689" width="8.7109375" style="405" customWidth="1"/>
    <col min="8690" max="8690" width="9.7109375" style="405" customWidth="1"/>
    <col min="8691" max="8691" width="12.85546875" style="405" customWidth="1"/>
    <col min="8692" max="8692" width="9.85546875" style="405" customWidth="1"/>
    <col min="8693" max="8693" width="8.7109375" style="405" customWidth="1"/>
    <col min="8694" max="8937" width="9.140625" style="405"/>
    <col min="8938" max="8938" width="16.5703125" style="405" customWidth="1"/>
    <col min="8939" max="8939" width="10.42578125" style="405" customWidth="1"/>
    <col min="8940" max="8940" width="11.85546875" style="405" customWidth="1"/>
    <col min="8941" max="8941" width="10.42578125" style="405" customWidth="1"/>
    <col min="8942" max="8942" width="10.28515625" style="405" customWidth="1"/>
    <col min="8943" max="8943" width="8.28515625" style="405" customWidth="1"/>
    <col min="8944" max="8944" width="11" style="405" customWidth="1"/>
    <col min="8945" max="8945" width="8.7109375" style="405" customWidth="1"/>
    <col min="8946" max="8946" width="9.7109375" style="405" customWidth="1"/>
    <col min="8947" max="8947" width="12.85546875" style="405" customWidth="1"/>
    <col min="8948" max="8948" width="9.85546875" style="405" customWidth="1"/>
    <col min="8949" max="8949" width="8.7109375" style="405" customWidth="1"/>
    <col min="8950" max="9193" width="9.140625" style="405"/>
    <col min="9194" max="9194" width="16.5703125" style="405" customWidth="1"/>
    <col min="9195" max="9195" width="10.42578125" style="405" customWidth="1"/>
    <col min="9196" max="9196" width="11.85546875" style="405" customWidth="1"/>
    <col min="9197" max="9197" width="10.42578125" style="405" customWidth="1"/>
    <col min="9198" max="9198" width="10.28515625" style="405" customWidth="1"/>
    <col min="9199" max="9199" width="8.28515625" style="405" customWidth="1"/>
    <col min="9200" max="9200" width="11" style="405" customWidth="1"/>
    <col min="9201" max="9201" width="8.7109375" style="405" customWidth="1"/>
    <col min="9202" max="9202" width="9.7109375" style="405" customWidth="1"/>
    <col min="9203" max="9203" width="12.85546875" style="405" customWidth="1"/>
    <col min="9204" max="9204" width="9.85546875" style="405" customWidth="1"/>
    <col min="9205" max="9205" width="8.7109375" style="405" customWidth="1"/>
    <col min="9206" max="9449" width="9.140625" style="405"/>
    <col min="9450" max="9450" width="16.5703125" style="405" customWidth="1"/>
    <col min="9451" max="9451" width="10.42578125" style="405" customWidth="1"/>
    <col min="9452" max="9452" width="11.85546875" style="405" customWidth="1"/>
    <col min="9453" max="9453" width="10.42578125" style="405" customWidth="1"/>
    <col min="9454" max="9454" width="10.28515625" style="405" customWidth="1"/>
    <col min="9455" max="9455" width="8.28515625" style="405" customWidth="1"/>
    <col min="9456" max="9456" width="11" style="405" customWidth="1"/>
    <col min="9457" max="9457" width="8.7109375" style="405" customWidth="1"/>
    <col min="9458" max="9458" width="9.7109375" style="405" customWidth="1"/>
    <col min="9459" max="9459" width="12.85546875" style="405" customWidth="1"/>
    <col min="9460" max="9460" width="9.85546875" style="405" customWidth="1"/>
    <col min="9461" max="9461" width="8.7109375" style="405" customWidth="1"/>
    <col min="9462" max="9705" width="9.140625" style="405"/>
    <col min="9706" max="9706" width="16.5703125" style="405" customWidth="1"/>
    <col min="9707" max="9707" width="10.42578125" style="405" customWidth="1"/>
    <col min="9708" max="9708" width="11.85546875" style="405" customWidth="1"/>
    <col min="9709" max="9709" width="10.42578125" style="405" customWidth="1"/>
    <col min="9710" max="9710" width="10.28515625" style="405" customWidth="1"/>
    <col min="9711" max="9711" width="8.28515625" style="405" customWidth="1"/>
    <col min="9712" max="9712" width="11" style="405" customWidth="1"/>
    <col min="9713" max="9713" width="8.7109375" style="405" customWidth="1"/>
    <col min="9714" max="9714" width="9.7109375" style="405" customWidth="1"/>
    <col min="9715" max="9715" width="12.85546875" style="405" customWidth="1"/>
    <col min="9716" max="9716" width="9.85546875" style="405" customWidth="1"/>
    <col min="9717" max="9717" width="8.7109375" style="405" customWidth="1"/>
    <col min="9718" max="9961" width="9.140625" style="405"/>
    <col min="9962" max="9962" width="16.5703125" style="405" customWidth="1"/>
    <col min="9963" max="9963" width="10.42578125" style="405" customWidth="1"/>
    <col min="9964" max="9964" width="11.85546875" style="405" customWidth="1"/>
    <col min="9965" max="9965" width="10.42578125" style="405" customWidth="1"/>
    <col min="9966" max="9966" width="10.28515625" style="405" customWidth="1"/>
    <col min="9967" max="9967" width="8.28515625" style="405" customWidth="1"/>
    <col min="9968" max="9968" width="11" style="405" customWidth="1"/>
    <col min="9969" max="9969" width="8.7109375" style="405" customWidth="1"/>
    <col min="9970" max="9970" width="9.7109375" style="405" customWidth="1"/>
    <col min="9971" max="9971" width="12.85546875" style="405" customWidth="1"/>
    <col min="9972" max="9972" width="9.85546875" style="405" customWidth="1"/>
    <col min="9973" max="9973" width="8.7109375" style="405" customWidth="1"/>
    <col min="9974" max="10217" width="9.140625" style="405"/>
    <col min="10218" max="10218" width="16.5703125" style="405" customWidth="1"/>
    <col min="10219" max="10219" width="10.42578125" style="405" customWidth="1"/>
    <col min="10220" max="10220" width="11.85546875" style="405" customWidth="1"/>
    <col min="10221" max="10221" width="10.42578125" style="405" customWidth="1"/>
    <col min="10222" max="10222" width="10.28515625" style="405" customWidth="1"/>
    <col min="10223" max="10223" width="8.28515625" style="405" customWidth="1"/>
    <col min="10224" max="10224" width="11" style="405" customWidth="1"/>
    <col min="10225" max="10225" width="8.7109375" style="405" customWidth="1"/>
    <col min="10226" max="10226" width="9.7109375" style="405" customWidth="1"/>
    <col min="10227" max="10227" width="12.85546875" style="405" customWidth="1"/>
    <col min="10228" max="10228" width="9.85546875" style="405" customWidth="1"/>
    <col min="10229" max="10229" width="8.7109375" style="405" customWidth="1"/>
    <col min="10230" max="10473" width="9.140625" style="405"/>
    <col min="10474" max="10474" width="16.5703125" style="405" customWidth="1"/>
    <col min="10475" max="10475" width="10.42578125" style="405" customWidth="1"/>
    <col min="10476" max="10476" width="11.85546875" style="405" customWidth="1"/>
    <col min="10477" max="10477" width="10.42578125" style="405" customWidth="1"/>
    <col min="10478" max="10478" width="10.28515625" style="405" customWidth="1"/>
    <col min="10479" max="10479" width="8.28515625" style="405" customWidth="1"/>
    <col min="10480" max="10480" width="11" style="405" customWidth="1"/>
    <col min="10481" max="10481" width="8.7109375" style="405" customWidth="1"/>
    <col min="10482" max="10482" width="9.7109375" style="405" customWidth="1"/>
    <col min="10483" max="10483" width="12.85546875" style="405" customWidth="1"/>
    <col min="10484" max="10484" width="9.85546875" style="405" customWidth="1"/>
    <col min="10485" max="10485" width="8.7109375" style="405" customWidth="1"/>
    <col min="10486" max="10729" width="9.140625" style="405"/>
    <col min="10730" max="10730" width="16.5703125" style="405" customWidth="1"/>
    <col min="10731" max="10731" width="10.42578125" style="405" customWidth="1"/>
    <col min="10732" max="10732" width="11.85546875" style="405" customWidth="1"/>
    <col min="10733" max="10733" width="10.42578125" style="405" customWidth="1"/>
    <col min="10734" max="10734" width="10.28515625" style="405" customWidth="1"/>
    <col min="10735" max="10735" width="8.28515625" style="405" customWidth="1"/>
    <col min="10736" max="10736" width="11" style="405" customWidth="1"/>
    <col min="10737" max="10737" width="8.7109375" style="405" customWidth="1"/>
    <col min="10738" max="10738" width="9.7109375" style="405" customWidth="1"/>
    <col min="10739" max="10739" width="12.85546875" style="405" customWidth="1"/>
    <col min="10740" max="10740" width="9.85546875" style="405" customWidth="1"/>
    <col min="10741" max="10741" width="8.7109375" style="405" customWidth="1"/>
    <col min="10742" max="10985" width="9.140625" style="405"/>
    <col min="10986" max="10986" width="16.5703125" style="405" customWidth="1"/>
    <col min="10987" max="10987" width="10.42578125" style="405" customWidth="1"/>
    <col min="10988" max="10988" width="11.85546875" style="405" customWidth="1"/>
    <col min="10989" max="10989" width="10.42578125" style="405" customWidth="1"/>
    <col min="10990" max="10990" width="10.28515625" style="405" customWidth="1"/>
    <col min="10991" max="10991" width="8.28515625" style="405" customWidth="1"/>
    <col min="10992" max="10992" width="11" style="405" customWidth="1"/>
    <col min="10993" max="10993" width="8.7109375" style="405" customWidth="1"/>
    <col min="10994" max="10994" width="9.7109375" style="405" customWidth="1"/>
    <col min="10995" max="10995" width="12.85546875" style="405" customWidth="1"/>
    <col min="10996" max="10996" width="9.85546875" style="405" customWidth="1"/>
    <col min="10997" max="10997" width="8.7109375" style="405" customWidth="1"/>
    <col min="10998" max="11241" width="9.140625" style="405"/>
    <col min="11242" max="11242" width="16.5703125" style="405" customWidth="1"/>
    <col min="11243" max="11243" width="10.42578125" style="405" customWidth="1"/>
    <col min="11244" max="11244" width="11.85546875" style="405" customWidth="1"/>
    <col min="11245" max="11245" width="10.42578125" style="405" customWidth="1"/>
    <col min="11246" max="11246" width="10.28515625" style="405" customWidth="1"/>
    <col min="11247" max="11247" width="8.28515625" style="405" customWidth="1"/>
    <col min="11248" max="11248" width="11" style="405" customWidth="1"/>
    <col min="11249" max="11249" width="8.7109375" style="405" customWidth="1"/>
    <col min="11250" max="11250" width="9.7109375" style="405" customWidth="1"/>
    <col min="11251" max="11251" width="12.85546875" style="405" customWidth="1"/>
    <col min="11252" max="11252" width="9.85546875" style="405" customWidth="1"/>
    <col min="11253" max="11253" width="8.7109375" style="405" customWidth="1"/>
    <col min="11254" max="11497" width="9.140625" style="405"/>
    <col min="11498" max="11498" width="16.5703125" style="405" customWidth="1"/>
    <col min="11499" max="11499" width="10.42578125" style="405" customWidth="1"/>
    <col min="11500" max="11500" width="11.85546875" style="405" customWidth="1"/>
    <col min="11501" max="11501" width="10.42578125" style="405" customWidth="1"/>
    <col min="11502" max="11502" width="10.28515625" style="405" customWidth="1"/>
    <col min="11503" max="11503" width="8.28515625" style="405" customWidth="1"/>
    <col min="11504" max="11504" width="11" style="405" customWidth="1"/>
    <col min="11505" max="11505" width="8.7109375" style="405" customWidth="1"/>
    <col min="11506" max="11506" width="9.7109375" style="405" customWidth="1"/>
    <col min="11507" max="11507" width="12.85546875" style="405" customWidth="1"/>
    <col min="11508" max="11508" width="9.85546875" style="405" customWidth="1"/>
    <col min="11509" max="11509" width="8.7109375" style="405" customWidth="1"/>
    <col min="11510" max="11753" width="9.140625" style="405"/>
    <col min="11754" max="11754" width="16.5703125" style="405" customWidth="1"/>
    <col min="11755" max="11755" width="10.42578125" style="405" customWidth="1"/>
    <col min="11756" max="11756" width="11.85546875" style="405" customWidth="1"/>
    <col min="11757" max="11757" width="10.42578125" style="405" customWidth="1"/>
    <col min="11758" max="11758" width="10.28515625" style="405" customWidth="1"/>
    <col min="11759" max="11759" width="8.28515625" style="405" customWidth="1"/>
    <col min="11760" max="11760" width="11" style="405" customWidth="1"/>
    <col min="11761" max="11761" width="8.7109375" style="405" customWidth="1"/>
    <col min="11762" max="11762" width="9.7109375" style="405" customWidth="1"/>
    <col min="11763" max="11763" width="12.85546875" style="405" customWidth="1"/>
    <col min="11764" max="11764" width="9.85546875" style="405" customWidth="1"/>
    <col min="11765" max="11765" width="8.7109375" style="405" customWidth="1"/>
    <col min="11766" max="12009" width="9.140625" style="405"/>
    <col min="12010" max="12010" width="16.5703125" style="405" customWidth="1"/>
    <col min="12011" max="12011" width="10.42578125" style="405" customWidth="1"/>
    <col min="12012" max="12012" width="11.85546875" style="405" customWidth="1"/>
    <col min="12013" max="12013" width="10.42578125" style="405" customWidth="1"/>
    <col min="12014" max="12014" width="10.28515625" style="405" customWidth="1"/>
    <col min="12015" max="12015" width="8.28515625" style="405" customWidth="1"/>
    <col min="12016" max="12016" width="11" style="405" customWidth="1"/>
    <col min="12017" max="12017" width="8.7109375" style="405" customWidth="1"/>
    <col min="12018" max="12018" width="9.7109375" style="405" customWidth="1"/>
    <col min="12019" max="12019" width="12.85546875" style="405" customWidth="1"/>
    <col min="12020" max="12020" width="9.85546875" style="405" customWidth="1"/>
    <col min="12021" max="12021" width="8.7109375" style="405" customWidth="1"/>
    <col min="12022" max="12265" width="9.140625" style="405"/>
    <col min="12266" max="12266" width="16.5703125" style="405" customWidth="1"/>
    <col min="12267" max="12267" width="10.42578125" style="405" customWidth="1"/>
    <col min="12268" max="12268" width="11.85546875" style="405" customWidth="1"/>
    <col min="12269" max="12269" width="10.42578125" style="405" customWidth="1"/>
    <col min="12270" max="12270" width="10.28515625" style="405" customWidth="1"/>
    <col min="12271" max="12271" width="8.28515625" style="405" customWidth="1"/>
    <col min="12272" max="12272" width="11" style="405" customWidth="1"/>
    <col min="12273" max="12273" width="8.7109375" style="405" customWidth="1"/>
    <col min="12274" max="12274" width="9.7109375" style="405" customWidth="1"/>
    <col min="12275" max="12275" width="12.85546875" style="405" customWidth="1"/>
    <col min="12276" max="12276" width="9.85546875" style="405" customWidth="1"/>
    <col min="12277" max="12277" width="8.7109375" style="405" customWidth="1"/>
    <col min="12278" max="12521" width="9.140625" style="405"/>
    <col min="12522" max="12522" width="16.5703125" style="405" customWidth="1"/>
    <col min="12523" max="12523" width="10.42578125" style="405" customWidth="1"/>
    <col min="12524" max="12524" width="11.85546875" style="405" customWidth="1"/>
    <col min="12525" max="12525" width="10.42578125" style="405" customWidth="1"/>
    <col min="12526" max="12526" width="10.28515625" style="405" customWidth="1"/>
    <col min="12527" max="12527" width="8.28515625" style="405" customWidth="1"/>
    <col min="12528" max="12528" width="11" style="405" customWidth="1"/>
    <col min="12529" max="12529" width="8.7109375" style="405" customWidth="1"/>
    <col min="12530" max="12530" width="9.7109375" style="405" customWidth="1"/>
    <col min="12531" max="12531" width="12.85546875" style="405" customWidth="1"/>
    <col min="12532" max="12532" width="9.85546875" style="405" customWidth="1"/>
    <col min="12533" max="12533" width="8.7109375" style="405" customWidth="1"/>
    <col min="12534" max="12777" width="9.140625" style="405"/>
    <col min="12778" max="12778" width="16.5703125" style="405" customWidth="1"/>
    <col min="12779" max="12779" width="10.42578125" style="405" customWidth="1"/>
    <col min="12780" max="12780" width="11.85546875" style="405" customWidth="1"/>
    <col min="12781" max="12781" width="10.42578125" style="405" customWidth="1"/>
    <col min="12782" max="12782" width="10.28515625" style="405" customWidth="1"/>
    <col min="12783" max="12783" width="8.28515625" style="405" customWidth="1"/>
    <col min="12784" max="12784" width="11" style="405" customWidth="1"/>
    <col min="12785" max="12785" width="8.7109375" style="405" customWidth="1"/>
    <col min="12786" max="12786" width="9.7109375" style="405" customWidth="1"/>
    <col min="12787" max="12787" width="12.85546875" style="405" customWidth="1"/>
    <col min="12788" max="12788" width="9.85546875" style="405" customWidth="1"/>
    <col min="12789" max="12789" width="8.7109375" style="405" customWidth="1"/>
    <col min="12790" max="13033" width="9.140625" style="405"/>
    <col min="13034" max="13034" width="16.5703125" style="405" customWidth="1"/>
    <col min="13035" max="13035" width="10.42578125" style="405" customWidth="1"/>
    <col min="13036" max="13036" width="11.85546875" style="405" customWidth="1"/>
    <col min="13037" max="13037" width="10.42578125" style="405" customWidth="1"/>
    <col min="13038" max="13038" width="10.28515625" style="405" customWidth="1"/>
    <col min="13039" max="13039" width="8.28515625" style="405" customWidth="1"/>
    <col min="13040" max="13040" width="11" style="405" customWidth="1"/>
    <col min="13041" max="13041" width="8.7109375" style="405" customWidth="1"/>
    <col min="13042" max="13042" width="9.7109375" style="405" customWidth="1"/>
    <col min="13043" max="13043" width="12.85546875" style="405" customWidth="1"/>
    <col min="13044" max="13044" width="9.85546875" style="405" customWidth="1"/>
    <col min="13045" max="13045" width="8.7109375" style="405" customWidth="1"/>
    <col min="13046" max="13289" width="9.140625" style="405"/>
    <col min="13290" max="13290" width="16.5703125" style="405" customWidth="1"/>
    <col min="13291" max="13291" width="10.42578125" style="405" customWidth="1"/>
    <col min="13292" max="13292" width="11.85546875" style="405" customWidth="1"/>
    <col min="13293" max="13293" width="10.42578125" style="405" customWidth="1"/>
    <col min="13294" max="13294" width="10.28515625" style="405" customWidth="1"/>
    <col min="13295" max="13295" width="8.28515625" style="405" customWidth="1"/>
    <col min="13296" max="13296" width="11" style="405" customWidth="1"/>
    <col min="13297" max="13297" width="8.7109375" style="405" customWidth="1"/>
    <col min="13298" max="13298" width="9.7109375" style="405" customWidth="1"/>
    <col min="13299" max="13299" width="12.85546875" style="405" customWidth="1"/>
    <col min="13300" max="13300" width="9.85546875" style="405" customWidth="1"/>
    <col min="13301" max="13301" width="8.7109375" style="405" customWidth="1"/>
    <col min="13302" max="13545" width="9.140625" style="405"/>
    <col min="13546" max="13546" width="16.5703125" style="405" customWidth="1"/>
    <col min="13547" max="13547" width="10.42578125" style="405" customWidth="1"/>
    <col min="13548" max="13548" width="11.85546875" style="405" customWidth="1"/>
    <col min="13549" max="13549" width="10.42578125" style="405" customWidth="1"/>
    <col min="13550" max="13550" width="10.28515625" style="405" customWidth="1"/>
    <col min="13551" max="13551" width="8.28515625" style="405" customWidth="1"/>
    <col min="13552" max="13552" width="11" style="405" customWidth="1"/>
    <col min="13553" max="13553" width="8.7109375" style="405" customWidth="1"/>
    <col min="13554" max="13554" width="9.7109375" style="405" customWidth="1"/>
    <col min="13555" max="13555" width="12.85546875" style="405" customWidth="1"/>
    <col min="13556" max="13556" width="9.85546875" style="405" customWidth="1"/>
    <col min="13557" max="13557" width="8.7109375" style="405" customWidth="1"/>
    <col min="13558" max="13801" width="9.140625" style="405"/>
    <col min="13802" max="13802" width="16.5703125" style="405" customWidth="1"/>
    <col min="13803" max="13803" width="10.42578125" style="405" customWidth="1"/>
    <col min="13804" max="13804" width="11.85546875" style="405" customWidth="1"/>
    <col min="13805" max="13805" width="10.42578125" style="405" customWidth="1"/>
    <col min="13806" max="13806" width="10.28515625" style="405" customWidth="1"/>
    <col min="13807" max="13807" width="8.28515625" style="405" customWidth="1"/>
    <col min="13808" max="13808" width="11" style="405" customWidth="1"/>
    <col min="13809" max="13809" width="8.7109375" style="405" customWidth="1"/>
    <col min="13810" max="13810" width="9.7109375" style="405" customWidth="1"/>
    <col min="13811" max="13811" width="12.85546875" style="405" customWidth="1"/>
    <col min="13812" max="13812" width="9.85546875" style="405" customWidth="1"/>
    <col min="13813" max="13813" width="8.7109375" style="405" customWidth="1"/>
    <col min="13814" max="14057" width="9.140625" style="405"/>
    <col min="14058" max="14058" width="16.5703125" style="405" customWidth="1"/>
    <col min="14059" max="14059" width="10.42578125" style="405" customWidth="1"/>
    <col min="14060" max="14060" width="11.85546875" style="405" customWidth="1"/>
    <col min="14061" max="14061" width="10.42578125" style="405" customWidth="1"/>
    <col min="14062" max="14062" width="10.28515625" style="405" customWidth="1"/>
    <col min="14063" max="14063" width="8.28515625" style="405" customWidth="1"/>
    <col min="14064" max="14064" width="11" style="405" customWidth="1"/>
    <col min="14065" max="14065" width="8.7109375" style="405" customWidth="1"/>
    <col min="14066" max="14066" width="9.7109375" style="405" customWidth="1"/>
    <col min="14067" max="14067" width="12.85546875" style="405" customWidth="1"/>
    <col min="14068" max="14068" width="9.85546875" style="405" customWidth="1"/>
    <col min="14069" max="14069" width="8.7109375" style="405" customWidth="1"/>
    <col min="14070" max="14313" width="9.140625" style="405"/>
    <col min="14314" max="14314" width="16.5703125" style="405" customWidth="1"/>
    <col min="14315" max="14315" width="10.42578125" style="405" customWidth="1"/>
    <col min="14316" max="14316" width="11.85546875" style="405" customWidth="1"/>
    <col min="14317" max="14317" width="10.42578125" style="405" customWidth="1"/>
    <col min="14318" max="14318" width="10.28515625" style="405" customWidth="1"/>
    <col min="14319" max="14319" width="8.28515625" style="405" customWidth="1"/>
    <col min="14320" max="14320" width="11" style="405" customWidth="1"/>
    <col min="14321" max="14321" width="8.7109375" style="405" customWidth="1"/>
    <col min="14322" max="14322" width="9.7109375" style="405" customWidth="1"/>
    <col min="14323" max="14323" width="12.85546875" style="405" customWidth="1"/>
    <col min="14324" max="14324" width="9.85546875" style="405" customWidth="1"/>
    <col min="14325" max="14325" width="8.7109375" style="405" customWidth="1"/>
    <col min="14326" max="14569" width="9.140625" style="405"/>
    <col min="14570" max="14570" width="16.5703125" style="405" customWidth="1"/>
    <col min="14571" max="14571" width="10.42578125" style="405" customWidth="1"/>
    <col min="14572" max="14572" width="11.85546875" style="405" customWidth="1"/>
    <col min="14573" max="14573" width="10.42578125" style="405" customWidth="1"/>
    <col min="14574" max="14574" width="10.28515625" style="405" customWidth="1"/>
    <col min="14575" max="14575" width="8.28515625" style="405" customWidth="1"/>
    <col min="14576" max="14576" width="11" style="405" customWidth="1"/>
    <col min="14577" max="14577" width="8.7109375" style="405" customWidth="1"/>
    <col min="14578" max="14578" width="9.7109375" style="405" customWidth="1"/>
    <col min="14579" max="14579" width="12.85546875" style="405" customWidth="1"/>
    <col min="14580" max="14580" width="9.85546875" style="405" customWidth="1"/>
    <col min="14581" max="14581" width="8.7109375" style="405" customWidth="1"/>
    <col min="14582" max="14825" width="9.140625" style="405"/>
    <col min="14826" max="14826" width="16.5703125" style="405" customWidth="1"/>
    <col min="14827" max="14827" width="10.42578125" style="405" customWidth="1"/>
    <col min="14828" max="14828" width="11.85546875" style="405" customWidth="1"/>
    <col min="14829" max="14829" width="10.42578125" style="405" customWidth="1"/>
    <col min="14830" max="14830" width="10.28515625" style="405" customWidth="1"/>
    <col min="14831" max="14831" width="8.28515625" style="405" customWidth="1"/>
    <col min="14832" max="14832" width="11" style="405" customWidth="1"/>
    <col min="14833" max="14833" width="8.7109375" style="405" customWidth="1"/>
    <col min="14834" max="14834" width="9.7109375" style="405" customWidth="1"/>
    <col min="14835" max="14835" width="12.85546875" style="405" customWidth="1"/>
    <col min="14836" max="14836" width="9.85546875" style="405" customWidth="1"/>
    <col min="14837" max="14837" width="8.7109375" style="405" customWidth="1"/>
    <col min="14838" max="15081" width="9.140625" style="405"/>
    <col min="15082" max="15082" width="16.5703125" style="405" customWidth="1"/>
    <col min="15083" max="15083" width="10.42578125" style="405" customWidth="1"/>
    <col min="15084" max="15084" width="11.85546875" style="405" customWidth="1"/>
    <col min="15085" max="15085" width="10.42578125" style="405" customWidth="1"/>
    <col min="15086" max="15086" width="10.28515625" style="405" customWidth="1"/>
    <col min="15087" max="15087" width="8.28515625" style="405" customWidth="1"/>
    <col min="15088" max="15088" width="11" style="405" customWidth="1"/>
    <col min="15089" max="15089" width="8.7109375" style="405" customWidth="1"/>
    <col min="15090" max="15090" width="9.7109375" style="405" customWidth="1"/>
    <col min="15091" max="15091" width="12.85546875" style="405" customWidth="1"/>
    <col min="15092" max="15092" width="9.85546875" style="405" customWidth="1"/>
    <col min="15093" max="15093" width="8.7109375" style="405" customWidth="1"/>
    <col min="15094" max="15337" width="9.140625" style="405"/>
    <col min="15338" max="15338" width="16.5703125" style="405" customWidth="1"/>
    <col min="15339" max="15339" width="10.42578125" style="405" customWidth="1"/>
    <col min="15340" max="15340" width="11.85546875" style="405" customWidth="1"/>
    <col min="15341" max="15341" width="10.42578125" style="405" customWidth="1"/>
    <col min="15342" max="15342" width="10.28515625" style="405" customWidth="1"/>
    <col min="15343" max="15343" width="8.28515625" style="405" customWidth="1"/>
    <col min="15344" max="15344" width="11" style="405" customWidth="1"/>
    <col min="15345" max="15345" width="8.7109375" style="405" customWidth="1"/>
    <col min="15346" max="15346" width="9.7109375" style="405" customWidth="1"/>
    <col min="15347" max="15347" width="12.85546875" style="405" customWidth="1"/>
    <col min="15348" max="15348" width="9.85546875" style="405" customWidth="1"/>
    <col min="15349" max="15349" width="8.7109375" style="405" customWidth="1"/>
    <col min="15350" max="15593" width="9.140625" style="405"/>
    <col min="15594" max="15594" width="16.5703125" style="405" customWidth="1"/>
    <col min="15595" max="15595" width="10.42578125" style="405" customWidth="1"/>
    <col min="15596" max="15596" width="11.85546875" style="405" customWidth="1"/>
    <col min="15597" max="15597" width="10.42578125" style="405" customWidth="1"/>
    <col min="15598" max="15598" width="10.28515625" style="405" customWidth="1"/>
    <col min="15599" max="15599" width="8.28515625" style="405" customWidth="1"/>
    <col min="15600" max="15600" width="11" style="405" customWidth="1"/>
    <col min="15601" max="15601" width="8.7109375" style="405" customWidth="1"/>
    <col min="15602" max="15602" width="9.7109375" style="405" customWidth="1"/>
    <col min="15603" max="15603" width="12.85546875" style="405" customWidth="1"/>
    <col min="15604" max="15604" width="9.85546875" style="405" customWidth="1"/>
    <col min="15605" max="15605" width="8.7109375" style="405" customWidth="1"/>
    <col min="15606" max="15849" width="9.140625" style="405"/>
    <col min="15850" max="15850" width="16.5703125" style="405" customWidth="1"/>
    <col min="15851" max="15851" width="10.42578125" style="405" customWidth="1"/>
    <col min="15852" max="15852" width="11.85546875" style="405" customWidth="1"/>
    <col min="15853" max="15853" width="10.42578125" style="405" customWidth="1"/>
    <col min="15854" max="15854" width="10.28515625" style="405" customWidth="1"/>
    <col min="15855" max="15855" width="8.28515625" style="405" customWidth="1"/>
    <col min="15856" max="15856" width="11" style="405" customWidth="1"/>
    <col min="15857" max="15857" width="8.7109375" style="405" customWidth="1"/>
    <col min="15858" max="15858" width="9.7109375" style="405" customWidth="1"/>
    <col min="15859" max="15859" width="12.85546875" style="405" customWidth="1"/>
    <col min="15860" max="15860" width="9.85546875" style="405" customWidth="1"/>
    <col min="15861" max="15861" width="8.7109375" style="405" customWidth="1"/>
    <col min="15862" max="16105" width="9.140625" style="405"/>
    <col min="16106" max="16106" width="16.5703125" style="405" customWidth="1"/>
    <col min="16107" max="16107" width="10.42578125" style="405" customWidth="1"/>
    <col min="16108" max="16108" width="11.85546875" style="405" customWidth="1"/>
    <col min="16109" max="16109" width="10.42578125" style="405" customWidth="1"/>
    <col min="16110" max="16110" width="10.28515625" style="405" customWidth="1"/>
    <col min="16111" max="16111" width="8.28515625" style="405" customWidth="1"/>
    <col min="16112" max="16112" width="11" style="405" customWidth="1"/>
    <col min="16113" max="16113" width="8.7109375" style="405" customWidth="1"/>
    <col min="16114" max="16114" width="9.7109375" style="405" customWidth="1"/>
    <col min="16115" max="16115" width="12.85546875" style="405" customWidth="1"/>
    <col min="16116" max="16116" width="9.85546875" style="405" customWidth="1"/>
    <col min="16117" max="16117" width="8.7109375" style="405" customWidth="1"/>
    <col min="16118" max="16384" width="9.140625" style="405"/>
  </cols>
  <sheetData>
    <row r="1" spans="1:23" s="1103" customFormat="1" ht="18" customHeight="1" x14ac:dyDescent="0.25">
      <c r="A1" s="1038" t="s">
        <v>3946</v>
      </c>
      <c r="E1" s="1719"/>
      <c r="F1" s="1719"/>
    </row>
    <row r="2" spans="1:23" ht="9.75" customHeight="1" thickBot="1" x14ac:dyDescent="0.3">
      <c r="G2" s="1949"/>
    </row>
    <row r="3" spans="1:23" s="407" customFormat="1" ht="24" customHeight="1" thickTop="1" thickBot="1" x14ac:dyDescent="0.3">
      <c r="A3" s="1950"/>
      <c r="B3" s="1951" t="s">
        <v>3947</v>
      </c>
      <c r="C3" s="1952" t="s">
        <v>3948</v>
      </c>
      <c r="D3" s="3598" t="s">
        <v>3949</v>
      </c>
      <c r="E3" s="3599"/>
      <c r="F3" s="3598" t="s">
        <v>3950</v>
      </c>
      <c r="G3" s="3600"/>
    </row>
    <row r="4" spans="1:23" s="407" customFormat="1" ht="21.75" customHeight="1" x14ac:dyDescent="0.25">
      <c r="A4" s="1953"/>
      <c r="B4" s="1954" t="s">
        <v>3951</v>
      </c>
      <c r="C4" s="1955" t="s">
        <v>3952</v>
      </c>
      <c r="D4" s="1956" t="s">
        <v>3953</v>
      </c>
      <c r="E4" s="1956" t="s">
        <v>2586</v>
      </c>
      <c r="F4" s="3601" t="s">
        <v>3954</v>
      </c>
      <c r="G4" s="3602"/>
    </row>
    <row r="5" spans="1:23" s="407" customFormat="1" ht="17.25" x14ac:dyDescent="0.25">
      <c r="A5" s="1953"/>
      <c r="B5" s="1954" t="s">
        <v>3955</v>
      </c>
      <c r="C5" s="1955" t="s">
        <v>3956</v>
      </c>
      <c r="D5" s="1955" t="s">
        <v>3957</v>
      </c>
      <c r="E5" s="1955" t="s">
        <v>3958</v>
      </c>
      <c r="F5" s="3601"/>
      <c r="G5" s="3602"/>
    </row>
    <row r="6" spans="1:23" s="407" customFormat="1" ht="16.5" x14ac:dyDescent="0.25">
      <c r="A6" s="1953"/>
      <c r="B6" s="1957"/>
      <c r="C6" s="1955" t="s">
        <v>3959</v>
      </c>
      <c r="D6" s="1955"/>
      <c r="E6" s="1955"/>
      <c r="F6" s="3601"/>
      <c r="G6" s="3602"/>
      <c r="J6" s="405"/>
      <c r="K6" s="405"/>
      <c r="L6" s="405"/>
      <c r="M6" s="405"/>
      <c r="N6" s="405"/>
      <c r="O6" s="405"/>
      <c r="P6" s="405"/>
      <c r="Q6" s="405"/>
      <c r="R6" s="405"/>
      <c r="S6" s="405"/>
      <c r="T6" s="405"/>
      <c r="U6" s="405"/>
      <c r="V6" s="405"/>
      <c r="W6" s="405"/>
    </row>
    <row r="7" spans="1:23" s="1961" customFormat="1" ht="16.5" thickBot="1" x14ac:dyDescent="0.3">
      <c r="A7" s="1958"/>
      <c r="B7" s="1959" t="s">
        <v>3960</v>
      </c>
      <c r="C7" s="1960" t="s">
        <v>3960</v>
      </c>
      <c r="D7" s="1960" t="s">
        <v>3960</v>
      </c>
      <c r="E7" s="1960" t="s">
        <v>8</v>
      </c>
      <c r="F7" s="3603" t="s">
        <v>3961</v>
      </c>
      <c r="G7" s="3604"/>
      <c r="J7" s="405"/>
      <c r="K7" s="405"/>
      <c r="L7" s="405"/>
      <c r="M7" s="405"/>
      <c r="N7" s="405"/>
      <c r="O7" s="405"/>
      <c r="P7" s="405"/>
      <c r="Q7" s="405"/>
      <c r="R7" s="405"/>
      <c r="S7" s="405"/>
      <c r="T7" s="405"/>
      <c r="U7" s="405"/>
      <c r="V7" s="405"/>
      <c r="W7" s="405"/>
    </row>
    <row r="8" spans="1:23" ht="16.5" x14ac:dyDescent="0.25">
      <c r="A8" s="1962">
        <v>44531</v>
      </c>
      <c r="B8" s="1963"/>
      <c r="C8" s="1879"/>
      <c r="D8" s="1879"/>
      <c r="E8" s="1879"/>
      <c r="F8" s="1964"/>
      <c r="G8" s="1965"/>
    </row>
    <row r="9" spans="1:23" ht="16.5" x14ac:dyDescent="0.25">
      <c r="A9" s="1966" t="s">
        <v>3962</v>
      </c>
      <c r="B9" s="1967">
        <v>0.60795210999999993</v>
      </c>
      <c r="C9" s="1879">
        <v>0.23050626999999999</v>
      </c>
      <c r="D9" s="1879">
        <v>1.84</v>
      </c>
      <c r="E9" s="1879">
        <v>80.069999999999993</v>
      </c>
      <c r="F9" s="3596" t="s">
        <v>3963</v>
      </c>
      <c r="G9" s="3597"/>
      <c r="K9" s="1732"/>
      <c r="L9" s="1732"/>
      <c r="M9" s="1968"/>
      <c r="N9" s="1969"/>
      <c r="O9" s="1970"/>
      <c r="P9" s="1753"/>
    </row>
    <row r="10" spans="1:23" ht="16.5" x14ac:dyDescent="0.25">
      <c r="A10" s="1966" t="s">
        <v>3964</v>
      </c>
      <c r="B10" s="1967">
        <v>4.41241839</v>
      </c>
      <c r="C10" s="1879">
        <v>0.29402431000000001</v>
      </c>
      <c r="D10" s="1879">
        <v>5.66</v>
      </c>
      <c r="E10" s="1879">
        <v>246.99</v>
      </c>
      <c r="F10" s="3596" t="s">
        <v>3965</v>
      </c>
      <c r="G10" s="3597"/>
      <c r="K10" s="1732"/>
      <c r="M10" s="1968"/>
      <c r="N10" s="1969"/>
      <c r="O10" s="1970"/>
      <c r="P10" s="1753"/>
    </row>
    <row r="11" spans="1:23" ht="16.5" x14ac:dyDescent="0.25">
      <c r="A11" s="1966" t="s">
        <v>3966</v>
      </c>
      <c r="B11" s="1967">
        <v>2.6085890999999997</v>
      </c>
      <c r="C11" s="1879">
        <v>1.4735178899999999</v>
      </c>
      <c r="D11" s="1879">
        <v>4.42</v>
      </c>
      <c r="E11" s="1879">
        <v>193.76</v>
      </c>
      <c r="F11" s="3596" t="s">
        <v>3967</v>
      </c>
      <c r="G11" s="3597"/>
      <c r="K11" s="1732"/>
      <c r="M11" s="1968"/>
      <c r="N11" s="1969"/>
      <c r="O11" s="1970"/>
      <c r="P11" s="1753"/>
    </row>
    <row r="12" spans="1:23" ht="16.5" x14ac:dyDescent="0.25">
      <c r="A12" s="1966" t="s">
        <v>3968</v>
      </c>
      <c r="B12" s="1967">
        <v>1.8039226300000002</v>
      </c>
      <c r="C12" s="1879">
        <v>1.0953075400000001</v>
      </c>
      <c r="D12" s="1879">
        <v>4.24</v>
      </c>
      <c r="E12" s="1879">
        <v>186.14</v>
      </c>
      <c r="F12" s="3596" t="s">
        <v>3969</v>
      </c>
      <c r="G12" s="3597"/>
      <c r="K12" s="1732"/>
      <c r="M12" s="1968"/>
      <c r="N12" s="1969"/>
      <c r="O12" s="1970"/>
      <c r="P12" s="1753"/>
    </row>
    <row r="13" spans="1:23" ht="16.5" hidden="1" x14ac:dyDescent="0.25">
      <c r="A13" s="1966"/>
      <c r="B13" s="1967">
        <v>0.34838192999999995</v>
      </c>
      <c r="C13" s="1879">
        <v>5.8874999999999997E-2</v>
      </c>
      <c r="D13" s="1879">
        <v>0.56947505927499997</v>
      </c>
      <c r="E13">
        <v>25.94</v>
      </c>
      <c r="F13" s="3596"/>
      <c r="G13" s="3597"/>
      <c r="K13" s="1732"/>
      <c r="M13" s="1968"/>
      <c r="N13" s="1969"/>
      <c r="O13" s="1970"/>
    </row>
    <row r="14" spans="1:23" ht="16.5" x14ac:dyDescent="0.25">
      <c r="A14" s="1966" t="s">
        <v>3970</v>
      </c>
      <c r="B14" s="1967">
        <v>1.91834528</v>
      </c>
      <c r="C14" s="1879">
        <v>0.66721834999999996</v>
      </c>
      <c r="D14" s="1879">
        <v>3.14</v>
      </c>
      <c r="E14" s="1873">
        <v>137.27000000000001</v>
      </c>
      <c r="F14" s="3596" t="s">
        <v>3971</v>
      </c>
      <c r="G14" s="3597"/>
      <c r="K14" s="1732"/>
      <c r="M14" s="1968"/>
      <c r="N14" s="1969"/>
      <c r="O14" s="1970"/>
    </row>
    <row r="15" spans="1:23" ht="14.25" customHeight="1" thickBot="1" x14ac:dyDescent="0.3">
      <c r="A15" s="1971"/>
      <c r="B15" s="1972"/>
      <c r="C15" s="1973"/>
      <c r="D15" s="1973"/>
      <c r="E15" s="1973"/>
      <c r="F15" s="3609"/>
      <c r="G15" s="3610"/>
      <c r="M15" s="1968"/>
      <c r="N15" s="1969"/>
      <c r="O15" s="1970"/>
      <c r="P15" s="1969"/>
    </row>
    <row r="16" spans="1:23" ht="17.25" hidden="1" customHeight="1" thickTop="1" x14ac:dyDescent="0.25">
      <c r="A16" s="1974">
        <v>37073</v>
      </c>
      <c r="B16" s="1967">
        <v>0</v>
      </c>
      <c r="C16" s="1879">
        <v>1.98</v>
      </c>
      <c r="D16" s="1879">
        <v>1.98</v>
      </c>
      <c r="E16" s="1879">
        <v>58.15</v>
      </c>
      <c r="F16" s="3611" t="s">
        <v>3972</v>
      </c>
      <c r="G16" s="3612"/>
      <c r="M16" s="1968"/>
      <c r="O16" s="1970"/>
    </row>
    <row r="17" spans="1:15" ht="17.25" hidden="1" customHeight="1" x14ac:dyDescent="0.25">
      <c r="A17" s="1974">
        <v>37104</v>
      </c>
      <c r="B17" s="1967">
        <v>0</v>
      </c>
      <c r="C17" s="1879">
        <v>0</v>
      </c>
      <c r="D17" s="1879">
        <v>0</v>
      </c>
      <c r="E17" s="1879">
        <v>0</v>
      </c>
      <c r="F17" s="3605" t="s">
        <v>3973</v>
      </c>
      <c r="G17" s="3606"/>
      <c r="M17" s="1968"/>
      <c r="O17" s="1970"/>
    </row>
    <row r="18" spans="1:15" ht="17.25" hidden="1" customHeight="1" x14ac:dyDescent="0.25">
      <c r="A18" s="1974">
        <v>37135</v>
      </c>
      <c r="B18" s="1967">
        <v>0</v>
      </c>
      <c r="C18" s="1879">
        <v>1.56</v>
      </c>
      <c r="D18" s="1879">
        <v>1.56</v>
      </c>
      <c r="E18" s="1879">
        <v>46.53</v>
      </c>
      <c r="F18" s="3605" t="s">
        <v>3974</v>
      </c>
      <c r="G18" s="3606"/>
      <c r="M18" s="1968"/>
      <c r="O18" s="1970"/>
    </row>
    <row r="19" spans="1:15" ht="17.25" hidden="1" customHeight="1" x14ac:dyDescent="0.25">
      <c r="A19" s="1974">
        <v>37165</v>
      </c>
      <c r="B19" s="1967">
        <v>0.1</v>
      </c>
      <c r="C19" s="1879">
        <v>0.46</v>
      </c>
      <c r="D19" s="1879">
        <v>0.56000000000000005</v>
      </c>
      <c r="E19" s="1879">
        <v>16.829999999999998</v>
      </c>
      <c r="F19" s="3605" t="s">
        <v>3975</v>
      </c>
      <c r="G19" s="3606"/>
      <c r="M19" s="1968"/>
      <c r="O19" s="1970"/>
    </row>
    <row r="20" spans="1:15" ht="17.25" hidden="1" customHeight="1" x14ac:dyDescent="0.25">
      <c r="A20" s="1974">
        <v>37196</v>
      </c>
      <c r="B20" s="1967">
        <v>0</v>
      </c>
      <c r="C20" s="1879">
        <v>0</v>
      </c>
      <c r="D20" s="1879" t="s">
        <v>3976</v>
      </c>
      <c r="E20" s="1879">
        <v>5.18</v>
      </c>
      <c r="F20" s="3605" t="s">
        <v>3977</v>
      </c>
      <c r="G20" s="3606"/>
      <c r="M20" s="1968"/>
      <c r="O20" s="1970"/>
    </row>
    <row r="21" spans="1:15" ht="17.25" hidden="1" customHeight="1" x14ac:dyDescent="0.25">
      <c r="A21" s="1974">
        <v>37226</v>
      </c>
      <c r="B21" s="1967">
        <v>0.3</v>
      </c>
      <c r="C21" s="1879">
        <v>0.06</v>
      </c>
      <c r="D21" s="1879" t="s">
        <v>3978</v>
      </c>
      <c r="E21" s="1879">
        <v>19.14</v>
      </c>
      <c r="F21" s="3605" t="s">
        <v>3979</v>
      </c>
      <c r="G21" s="3606"/>
      <c r="M21" s="1968"/>
      <c r="O21" s="1970"/>
    </row>
    <row r="22" spans="1:15" ht="17.25" hidden="1" customHeight="1" x14ac:dyDescent="0.25">
      <c r="A22" s="1974">
        <v>37530</v>
      </c>
      <c r="B22" s="1967">
        <v>3.89</v>
      </c>
      <c r="C22" s="1879">
        <v>0</v>
      </c>
      <c r="D22" s="3288" t="s">
        <v>3980</v>
      </c>
      <c r="E22" s="3288">
        <v>115.74</v>
      </c>
      <c r="F22" s="3607" t="s">
        <v>3981</v>
      </c>
      <c r="G22" s="3608"/>
      <c r="H22" s="2583"/>
      <c r="M22" s="1968"/>
      <c r="O22" s="1970"/>
    </row>
    <row r="23" spans="1:15" ht="17.25" hidden="1" customHeight="1" x14ac:dyDescent="0.25">
      <c r="A23" s="1974">
        <v>37895</v>
      </c>
      <c r="B23" s="1967">
        <v>1.75</v>
      </c>
      <c r="C23" s="1879">
        <v>1.99</v>
      </c>
      <c r="D23" s="1879" t="s">
        <v>3982</v>
      </c>
      <c r="E23" s="1879">
        <v>106.74</v>
      </c>
      <c r="F23" s="3605" t="s">
        <v>3983</v>
      </c>
      <c r="G23" s="3606"/>
      <c r="M23" s="1968"/>
      <c r="O23" s="1970"/>
    </row>
    <row r="24" spans="1:15" ht="17.25" hidden="1" customHeight="1" thickBot="1" x14ac:dyDescent="0.3">
      <c r="A24" s="1974">
        <v>38534</v>
      </c>
      <c r="B24" s="1967">
        <v>2.0299999999999998</v>
      </c>
      <c r="C24" s="1879">
        <v>1</v>
      </c>
      <c r="D24" s="1879" t="s">
        <v>3984</v>
      </c>
      <c r="E24" s="1879">
        <v>100.76</v>
      </c>
      <c r="F24" s="3605" t="s">
        <v>3985</v>
      </c>
      <c r="G24" s="3606"/>
      <c r="M24" s="1968"/>
      <c r="O24" s="1970"/>
    </row>
    <row r="25" spans="1:15" ht="17.25" hidden="1" customHeight="1" thickTop="1" x14ac:dyDescent="0.25">
      <c r="A25" s="1975">
        <v>38596</v>
      </c>
      <c r="B25" s="1967">
        <v>5.1100000000000003</v>
      </c>
      <c r="C25" s="1879">
        <v>0.66</v>
      </c>
      <c r="D25" s="1879" t="s">
        <v>3986</v>
      </c>
      <c r="E25" s="1879">
        <v>210.7</v>
      </c>
      <c r="F25" s="3605" t="s">
        <v>3987</v>
      </c>
      <c r="G25" s="3606"/>
      <c r="M25" s="1968"/>
      <c r="O25" s="1970"/>
    </row>
    <row r="26" spans="1:15" ht="17.25" hidden="1" customHeight="1" x14ac:dyDescent="0.25">
      <c r="A26" s="1974">
        <v>38626</v>
      </c>
      <c r="B26" s="1967"/>
      <c r="C26" s="1879"/>
      <c r="D26" s="1879"/>
      <c r="E26" s="1879"/>
      <c r="F26" s="1976"/>
      <c r="G26" s="1977"/>
      <c r="M26" s="1968"/>
      <c r="O26" s="1970"/>
    </row>
    <row r="27" spans="1:15" ht="17.25" hidden="1" customHeight="1" x14ac:dyDescent="0.25">
      <c r="A27" s="1974">
        <v>38657</v>
      </c>
      <c r="B27" s="1967">
        <v>0.4</v>
      </c>
      <c r="C27" s="1879">
        <v>1.36</v>
      </c>
      <c r="D27" s="1879" t="s">
        <v>3988</v>
      </c>
      <c r="E27" s="1879">
        <v>68.89</v>
      </c>
      <c r="F27" s="3605" t="s">
        <v>3989</v>
      </c>
      <c r="G27" s="3606"/>
      <c r="M27" s="1968"/>
      <c r="O27" s="1970"/>
    </row>
    <row r="28" spans="1:15" ht="17.25" hidden="1" customHeight="1" x14ac:dyDescent="0.25">
      <c r="A28" s="1974">
        <v>38687</v>
      </c>
      <c r="B28" s="1967">
        <v>5.91</v>
      </c>
      <c r="C28" s="1879">
        <v>0.7</v>
      </c>
      <c r="D28" s="1879" t="s">
        <v>3990</v>
      </c>
      <c r="E28" s="1879">
        <v>540.69000000000005</v>
      </c>
      <c r="F28" s="3605" t="s">
        <v>3991</v>
      </c>
      <c r="G28" s="3606"/>
      <c r="M28" s="1968"/>
      <c r="O28" s="1970"/>
    </row>
    <row r="29" spans="1:15" ht="17.25" hidden="1" customHeight="1" x14ac:dyDescent="0.25">
      <c r="A29" s="1974">
        <v>38718</v>
      </c>
      <c r="B29" s="1967">
        <v>1.66</v>
      </c>
      <c r="C29" s="1879">
        <v>1.57</v>
      </c>
      <c r="D29" s="1879" t="s">
        <v>3992</v>
      </c>
      <c r="E29" s="1879">
        <v>148.76</v>
      </c>
      <c r="F29" s="3605" t="s">
        <v>3993</v>
      </c>
      <c r="G29" s="3606"/>
      <c r="M29" s="1968"/>
      <c r="O29" s="1970"/>
    </row>
    <row r="30" spans="1:15" ht="17.25" hidden="1" customHeight="1" x14ac:dyDescent="0.25">
      <c r="A30" s="1974">
        <v>38749</v>
      </c>
      <c r="B30" s="1967">
        <v>0.17</v>
      </c>
      <c r="C30" s="1879">
        <v>0.26</v>
      </c>
      <c r="D30" s="1879" t="s">
        <v>3994</v>
      </c>
      <c r="E30" s="1879">
        <v>53.89</v>
      </c>
      <c r="F30" s="3605" t="s">
        <v>3995</v>
      </c>
      <c r="G30" s="3606"/>
      <c r="M30" s="1968"/>
      <c r="O30" s="1970"/>
    </row>
    <row r="31" spans="1:15" ht="17.25" hidden="1" customHeight="1" x14ac:dyDescent="0.25">
      <c r="A31" s="1974">
        <v>38777</v>
      </c>
      <c r="B31" s="1967">
        <v>0.36</v>
      </c>
      <c r="C31" s="1879">
        <v>0.67</v>
      </c>
      <c r="D31" s="1879" t="s">
        <v>3996</v>
      </c>
      <c r="E31" s="1879">
        <v>414.24</v>
      </c>
      <c r="F31" s="3605" t="s">
        <v>3997</v>
      </c>
      <c r="G31" s="3606"/>
      <c r="M31" s="1968"/>
      <c r="O31" s="1970"/>
    </row>
    <row r="32" spans="1:15" ht="17.25" hidden="1" customHeight="1" x14ac:dyDescent="0.25">
      <c r="A32" s="1974">
        <v>38808</v>
      </c>
      <c r="B32" s="1967">
        <v>0.74</v>
      </c>
      <c r="C32" s="1879">
        <v>0.25</v>
      </c>
      <c r="D32" s="1879" t="s">
        <v>3998</v>
      </c>
      <c r="E32" s="1879">
        <v>116.01</v>
      </c>
      <c r="F32" s="3605" t="s">
        <v>3999</v>
      </c>
      <c r="G32" s="3606"/>
      <c r="M32" s="1968"/>
      <c r="O32" s="1970"/>
    </row>
    <row r="33" spans="1:15" ht="17.25" hidden="1" customHeight="1" x14ac:dyDescent="0.25">
      <c r="A33" s="1974">
        <v>38838</v>
      </c>
      <c r="B33" s="1967">
        <v>0.23</v>
      </c>
      <c r="C33" s="1879">
        <v>0.94</v>
      </c>
      <c r="D33" s="1879" t="s">
        <v>4000</v>
      </c>
      <c r="E33" s="1879">
        <v>50.61</v>
      </c>
      <c r="F33" s="3596">
        <v>30.922499999999999</v>
      </c>
      <c r="G33" s="3597"/>
      <c r="M33" s="1968"/>
      <c r="O33" s="1970"/>
    </row>
    <row r="34" spans="1:15" ht="17.25" hidden="1" customHeight="1" x14ac:dyDescent="0.25">
      <c r="A34" s="1974">
        <v>38869</v>
      </c>
      <c r="B34" s="1967">
        <v>0.49</v>
      </c>
      <c r="C34" s="1879">
        <v>0.76</v>
      </c>
      <c r="D34" s="1879" t="s">
        <v>4001</v>
      </c>
      <c r="E34" s="1879">
        <v>52.15</v>
      </c>
      <c r="F34" s="3596" t="s">
        <v>4002</v>
      </c>
      <c r="G34" s="3597"/>
      <c r="M34" s="1968"/>
      <c r="O34" s="1970"/>
    </row>
    <row r="35" spans="1:15" ht="17.25" hidden="1" customHeight="1" x14ac:dyDescent="0.25">
      <c r="A35" s="1974">
        <v>38899</v>
      </c>
      <c r="B35" s="1967">
        <v>0.44</v>
      </c>
      <c r="C35" s="1879">
        <v>4.05</v>
      </c>
      <c r="D35" s="1879" t="s">
        <v>4003</v>
      </c>
      <c r="E35" s="1879">
        <v>155.75</v>
      </c>
      <c r="F35" s="3596" t="s">
        <v>4004</v>
      </c>
      <c r="G35" s="3597"/>
      <c r="M35" s="1968"/>
      <c r="O35" s="1970"/>
    </row>
    <row r="36" spans="1:15" ht="17.25" hidden="1" customHeight="1" x14ac:dyDescent="0.25">
      <c r="A36" s="1974">
        <v>38930</v>
      </c>
      <c r="B36" s="1967">
        <v>1.01</v>
      </c>
      <c r="C36" s="1879">
        <v>2.2000000000000002</v>
      </c>
      <c r="D36" s="1879" t="s">
        <v>4005</v>
      </c>
      <c r="E36" s="1879">
        <v>115.01</v>
      </c>
      <c r="F36" s="3596" t="s">
        <v>4006</v>
      </c>
      <c r="G36" s="3597"/>
      <c r="M36" s="1968"/>
      <c r="O36" s="1970"/>
    </row>
    <row r="37" spans="1:15" ht="17.25" hidden="1" customHeight="1" x14ac:dyDescent="0.25">
      <c r="A37" s="1974">
        <v>38961</v>
      </c>
      <c r="B37" s="1967">
        <v>1.93</v>
      </c>
      <c r="C37" s="1879">
        <v>2.31</v>
      </c>
      <c r="D37" s="1879" t="s">
        <v>4007</v>
      </c>
      <c r="E37" s="1879">
        <v>456.78</v>
      </c>
      <c r="F37" s="3596" t="s">
        <v>4008</v>
      </c>
      <c r="G37" s="3597"/>
      <c r="M37" s="1968"/>
      <c r="O37" s="1970"/>
    </row>
    <row r="38" spans="1:15" ht="17.25" hidden="1" customHeight="1" x14ac:dyDescent="0.25">
      <c r="A38" s="1974">
        <v>38991</v>
      </c>
      <c r="B38" s="1967">
        <v>0.4</v>
      </c>
      <c r="C38" s="1879">
        <v>0.75</v>
      </c>
      <c r="D38" s="1879" t="s">
        <v>4009</v>
      </c>
      <c r="E38" s="1879">
        <v>49.98</v>
      </c>
      <c r="F38" s="3596" t="s">
        <v>4010</v>
      </c>
      <c r="G38" s="3597"/>
      <c r="M38" s="1968"/>
      <c r="O38" s="1970"/>
    </row>
    <row r="39" spans="1:15" ht="17.25" hidden="1" customHeight="1" x14ac:dyDescent="0.25">
      <c r="A39" s="1974">
        <v>39022</v>
      </c>
      <c r="B39" s="1967">
        <v>0.56000000000000005</v>
      </c>
      <c r="C39" s="1879">
        <v>1.94</v>
      </c>
      <c r="D39" s="1879" t="s">
        <v>4011</v>
      </c>
      <c r="E39" s="1879">
        <v>112.75</v>
      </c>
      <c r="F39" s="3596" t="s">
        <v>4012</v>
      </c>
      <c r="G39" s="3597"/>
      <c r="M39" s="1968"/>
      <c r="O39" s="1970"/>
    </row>
    <row r="40" spans="1:15" ht="17.25" hidden="1" customHeight="1" x14ac:dyDescent="0.25">
      <c r="A40" s="1974">
        <v>39052</v>
      </c>
      <c r="B40" s="1967">
        <v>0.5</v>
      </c>
      <c r="C40" s="1879">
        <v>1.61</v>
      </c>
      <c r="D40" s="1879" t="s">
        <v>4013</v>
      </c>
      <c r="E40" s="1879">
        <v>83.33</v>
      </c>
      <c r="F40" s="3596" t="s">
        <v>4014</v>
      </c>
      <c r="G40" s="3597"/>
      <c r="M40" s="1968"/>
      <c r="O40" s="1970"/>
    </row>
    <row r="41" spans="1:15" ht="17.25" hidden="1" customHeight="1" x14ac:dyDescent="0.25">
      <c r="A41" s="1974">
        <v>39083</v>
      </c>
      <c r="B41" s="1967">
        <v>0.25</v>
      </c>
      <c r="C41" s="1879">
        <v>0.81</v>
      </c>
      <c r="D41" s="1879" t="s">
        <v>4015</v>
      </c>
      <c r="E41" s="1879">
        <v>46.62</v>
      </c>
      <c r="F41" s="3596" t="s">
        <v>4016</v>
      </c>
      <c r="G41" s="3597"/>
      <c r="M41" s="1968"/>
      <c r="O41" s="1970"/>
    </row>
    <row r="42" spans="1:15" ht="17.25" hidden="1" customHeight="1" x14ac:dyDescent="0.25">
      <c r="A42" s="1974">
        <v>39114</v>
      </c>
      <c r="B42" s="1967">
        <v>16.86</v>
      </c>
      <c r="C42" s="1879">
        <v>2.95</v>
      </c>
      <c r="D42" s="1879" t="s">
        <v>4017</v>
      </c>
      <c r="E42" s="1879">
        <v>666.46</v>
      </c>
      <c r="F42" s="3596" t="s">
        <v>4018</v>
      </c>
      <c r="G42" s="3597"/>
      <c r="M42" s="1968"/>
      <c r="O42" s="1970"/>
    </row>
    <row r="43" spans="1:15" ht="17.25" hidden="1" customHeight="1" x14ac:dyDescent="0.25">
      <c r="A43" s="1974">
        <v>39142</v>
      </c>
      <c r="B43" s="1967">
        <v>4.4000000000000004</v>
      </c>
      <c r="C43" s="1879">
        <v>1.45</v>
      </c>
      <c r="D43" s="1879" t="s">
        <v>4019</v>
      </c>
      <c r="E43" s="1879">
        <v>226.42</v>
      </c>
      <c r="F43" s="3596" t="s">
        <v>4020</v>
      </c>
      <c r="G43" s="3597"/>
      <c r="M43" s="1968"/>
      <c r="O43" s="1970"/>
    </row>
    <row r="44" spans="1:15" ht="17.25" hidden="1" customHeight="1" x14ac:dyDescent="0.25">
      <c r="A44" s="1974">
        <v>39173</v>
      </c>
      <c r="B44" s="1967">
        <v>5.85</v>
      </c>
      <c r="C44" s="1879">
        <v>0.64</v>
      </c>
      <c r="D44" s="1879" t="s">
        <v>4021</v>
      </c>
      <c r="E44" s="1879">
        <v>244.12</v>
      </c>
      <c r="F44" s="3596" t="s">
        <v>4022</v>
      </c>
      <c r="G44" s="3597"/>
      <c r="M44" s="1968"/>
      <c r="O44" s="1970"/>
    </row>
    <row r="45" spans="1:15" ht="17.25" hidden="1" customHeight="1" x14ac:dyDescent="0.25">
      <c r="A45" s="1974">
        <v>39203</v>
      </c>
      <c r="B45" s="1967">
        <v>8.9600000000000009</v>
      </c>
      <c r="C45" s="1879">
        <v>1.31</v>
      </c>
      <c r="D45" s="1879" t="s">
        <v>4023</v>
      </c>
      <c r="E45" s="1879">
        <v>342.3</v>
      </c>
      <c r="F45" s="3596" t="s">
        <v>4024</v>
      </c>
      <c r="G45" s="3597"/>
      <c r="M45" s="1968"/>
      <c r="O45" s="1970"/>
    </row>
    <row r="46" spans="1:15" ht="17.25" hidden="1" customHeight="1" x14ac:dyDescent="0.25">
      <c r="A46" s="1974">
        <v>39234</v>
      </c>
      <c r="B46" s="1967">
        <v>4.5599999999999996</v>
      </c>
      <c r="C46" s="1879">
        <v>1.66</v>
      </c>
      <c r="D46" s="1879" t="s">
        <v>4025</v>
      </c>
      <c r="E46" s="1879">
        <v>209.69</v>
      </c>
      <c r="F46" s="3596" t="s">
        <v>4026</v>
      </c>
      <c r="G46" s="3597"/>
      <c r="M46" s="1968"/>
      <c r="O46" s="1970"/>
    </row>
    <row r="47" spans="1:15" ht="17.25" hidden="1" customHeight="1" x14ac:dyDescent="0.25">
      <c r="A47" s="1974">
        <v>39264</v>
      </c>
      <c r="B47" s="1967">
        <v>7.6</v>
      </c>
      <c r="C47" s="1879">
        <v>1.08</v>
      </c>
      <c r="D47" s="1879" t="s">
        <v>4027</v>
      </c>
      <c r="E47" s="1879">
        <v>288.64999999999998</v>
      </c>
      <c r="F47" s="3596" t="s">
        <v>4028</v>
      </c>
      <c r="G47" s="3597"/>
      <c r="M47" s="1968"/>
      <c r="O47" s="1970"/>
    </row>
    <row r="48" spans="1:15" ht="17.25" hidden="1" customHeight="1" x14ac:dyDescent="0.25">
      <c r="A48" s="1974">
        <v>39295</v>
      </c>
      <c r="B48" s="1967">
        <v>2.38</v>
      </c>
      <c r="C48" s="1879">
        <v>0.96</v>
      </c>
      <c r="D48" s="1879" t="s">
        <v>4029</v>
      </c>
      <c r="E48" s="1879">
        <v>124.61</v>
      </c>
      <c r="F48" s="3596" t="s">
        <v>4030</v>
      </c>
      <c r="G48" s="3597"/>
      <c r="M48" s="1968"/>
      <c r="O48" s="1970"/>
    </row>
    <row r="49" spans="1:15" ht="17.25" hidden="1" customHeight="1" x14ac:dyDescent="0.25">
      <c r="A49" s="1974">
        <v>39326</v>
      </c>
      <c r="B49" s="1967">
        <v>8.48</v>
      </c>
      <c r="C49" s="1879">
        <v>1.53</v>
      </c>
      <c r="D49" s="1879" t="s">
        <v>4031</v>
      </c>
      <c r="E49" s="1879">
        <v>335.52</v>
      </c>
      <c r="F49" s="3596" t="s">
        <v>4032</v>
      </c>
      <c r="G49" s="3597"/>
      <c r="M49" s="1968"/>
      <c r="O49" s="1970"/>
    </row>
    <row r="50" spans="1:15" ht="17.25" hidden="1" customHeight="1" x14ac:dyDescent="0.25">
      <c r="A50" s="1974">
        <v>39387</v>
      </c>
      <c r="B50" s="1967">
        <v>3.45</v>
      </c>
      <c r="C50" s="1879">
        <v>5.52</v>
      </c>
      <c r="D50" s="1879" t="s">
        <v>4033</v>
      </c>
      <c r="E50" s="1879">
        <v>290.58</v>
      </c>
      <c r="F50" s="3596" t="s">
        <v>4034</v>
      </c>
      <c r="G50" s="3597"/>
      <c r="M50" s="1968"/>
      <c r="O50" s="1970"/>
    </row>
    <row r="51" spans="1:15" ht="17.25" hidden="1" customHeight="1" x14ac:dyDescent="0.25">
      <c r="A51" s="1974">
        <v>39417</v>
      </c>
      <c r="B51" s="1967">
        <v>3.96</v>
      </c>
      <c r="C51" s="1879">
        <v>3.16</v>
      </c>
      <c r="D51" s="1879" t="s">
        <v>4035</v>
      </c>
      <c r="E51" s="1879">
        <v>264.17</v>
      </c>
      <c r="F51" s="3596" t="s">
        <v>4036</v>
      </c>
      <c r="G51" s="3597"/>
      <c r="M51" s="1968"/>
      <c r="O51" s="1970"/>
    </row>
    <row r="52" spans="1:15" ht="17.25" hidden="1" customHeight="1" x14ac:dyDescent="0.25">
      <c r="A52" s="1974">
        <v>39448</v>
      </c>
      <c r="B52" s="1967">
        <v>5.99</v>
      </c>
      <c r="C52" s="1879">
        <v>2.34</v>
      </c>
      <c r="D52" s="1879" t="s">
        <v>4037</v>
      </c>
      <c r="E52" s="1879">
        <v>274.18</v>
      </c>
      <c r="F52" s="3596" t="s">
        <v>4038</v>
      </c>
      <c r="G52" s="3597"/>
      <c r="M52" s="1968"/>
      <c r="O52" s="1970"/>
    </row>
    <row r="53" spans="1:15" ht="17.25" hidden="1" customHeight="1" x14ac:dyDescent="0.25">
      <c r="A53" s="1974">
        <v>39479</v>
      </c>
      <c r="B53" s="1967">
        <v>8.43</v>
      </c>
      <c r="C53" s="1879">
        <v>13.15</v>
      </c>
      <c r="D53" s="1879" t="s">
        <v>4039</v>
      </c>
      <c r="E53" s="1879">
        <v>665.18</v>
      </c>
      <c r="F53" s="3596" t="s">
        <v>4040</v>
      </c>
      <c r="G53" s="3597"/>
      <c r="M53" s="1968"/>
      <c r="O53" s="1970"/>
    </row>
    <row r="54" spans="1:15" ht="17.25" hidden="1" customHeight="1" x14ac:dyDescent="0.25">
      <c r="A54" s="1974">
        <v>39508</v>
      </c>
      <c r="B54" s="1967">
        <v>3.91</v>
      </c>
      <c r="C54" s="1879">
        <v>18.399999999999999</v>
      </c>
      <c r="D54" s="1879" t="s">
        <v>4041</v>
      </c>
      <c r="E54" s="1879">
        <v>621.45000000000005</v>
      </c>
      <c r="F54" s="3596" t="s">
        <v>4042</v>
      </c>
      <c r="G54" s="3597"/>
      <c r="M54" s="1968"/>
      <c r="O54" s="1970"/>
    </row>
    <row r="55" spans="1:15" ht="17.25" hidden="1" customHeight="1" x14ac:dyDescent="0.25">
      <c r="A55" s="1974">
        <v>39539</v>
      </c>
      <c r="B55" s="1967">
        <v>4.55</v>
      </c>
      <c r="C55" s="1879">
        <v>6.63</v>
      </c>
      <c r="D55" s="1879" t="s">
        <v>4043</v>
      </c>
      <c r="E55" s="1879">
        <v>354.72</v>
      </c>
      <c r="F55" s="3596" t="s">
        <v>4044</v>
      </c>
      <c r="G55" s="3597"/>
      <c r="M55" s="1968"/>
      <c r="O55" s="1970"/>
    </row>
    <row r="56" spans="1:15" ht="17.25" hidden="1" customHeight="1" x14ac:dyDescent="0.25">
      <c r="A56" s="1974">
        <v>39569</v>
      </c>
      <c r="B56" s="1967">
        <v>11.79</v>
      </c>
      <c r="C56" s="1879">
        <v>7.15</v>
      </c>
      <c r="D56" s="1879" t="s">
        <v>4045</v>
      </c>
      <c r="E56" s="1879">
        <v>567.78</v>
      </c>
      <c r="F56" s="3596" t="s">
        <v>4046</v>
      </c>
      <c r="G56" s="3597"/>
      <c r="M56" s="1968"/>
      <c r="O56" s="1970"/>
    </row>
    <row r="57" spans="1:15" ht="17.25" hidden="1" customHeight="1" x14ac:dyDescent="0.25">
      <c r="A57" s="1974">
        <v>39600</v>
      </c>
      <c r="B57" s="1967">
        <v>4.1100000000000003</v>
      </c>
      <c r="C57" s="1879">
        <v>16.68</v>
      </c>
      <c r="D57" s="1879" t="s">
        <v>4047</v>
      </c>
      <c r="E57" s="1879">
        <v>579.89</v>
      </c>
      <c r="F57" s="3596" t="s">
        <v>4048</v>
      </c>
      <c r="G57" s="3597"/>
      <c r="M57" s="1968"/>
      <c r="O57" s="1970"/>
    </row>
    <row r="58" spans="1:15" ht="17.25" hidden="1" customHeight="1" x14ac:dyDescent="0.25">
      <c r="A58" s="1974">
        <v>39630</v>
      </c>
      <c r="B58" s="1967">
        <v>5.43</v>
      </c>
      <c r="C58" s="1879">
        <v>13.57</v>
      </c>
      <c r="D58" s="1879" t="s">
        <v>4049</v>
      </c>
      <c r="E58" s="1879">
        <v>537.29</v>
      </c>
      <c r="F58" s="3596" t="s">
        <v>4050</v>
      </c>
      <c r="G58" s="3597"/>
      <c r="M58" s="1968"/>
      <c r="O58" s="1970"/>
    </row>
    <row r="59" spans="1:15" ht="17.25" hidden="1" customHeight="1" x14ac:dyDescent="0.25">
      <c r="A59" s="1974">
        <v>39661</v>
      </c>
      <c r="B59" s="1967">
        <v>1.95</v>
      </c>
      <c r="C59" s="1879">
        <v>1.71</v>
      </c>
      <c r="D59" s="1879" t="s">
        <v>4051</v>
      </c>
      <c r="E59" s="1879">
        <v>165.77</v>
      </c>
      <c r="F59" s="3596" t="s">
        <v>4052</v>
      </c>
      <c r="G59" s="3597"/>
      <c r="M59" s="1968"/>
      <c r="O59" s="1970"/>
    </row>
    <row r="60" spans="1:15" ht="17.25" hidden="1" customHeight="1" x14ac:dyDescent="0.25">
      <c r="A60" s="1974">
        <v>39692</v>
      </c>
      <c r="B60" s="1967">
        <v>10.93</v>
      </c>
      <c r="C60" s="1879">
        <v>9.76</v>
      </c>
      <c r="D60" s="1879" t="s">
        <v>4053</v>
      </c>
      <c r="E60" s="1879">
        <v>669.09</v>
      </c>
      <c r="F60" s="3596" t="s">
        <v>4054</v>
      </c>
      <c r="G60" s="3597"/>
      <c r="M60" s="1968"/>
      <c r="O60" s="1970"/>
    </row>
    <row r="61" spans="1:15" ht="17.25" hidden="1" customHeight="1" x14ac:dyDescent="0.25">
      <c r="A61" s="1974">
        <v>39722</v>
      </c>
      <c r="B61" s="1967">
        <v>1.3</v>
      </c>
      <c r="C61" s="1879">
        <v>12.87</v>
      </c>
      <c r="D61" s="1879" t="s">
        <v>4055</v>
      </c>
      <c r="E61" s="1879">
        <v>464.44</v>
      </c>
      <c r="F61" s="3596" t="s">
        <v>4056</v>
      </c>
      <c r="G61" s="3597"/>
      <c r="M61" s="1968"/>
      <c r="O61" s="1970"/>
    </row>
    <row r="62" spans="1:15" ht="17.25" hidden="1" customHeight="1" x14ac:dyDescent="0.25">
      <c r="A62" s="1974">
        <v>39753</v>
      </c>
      <c r="B62" s="1967">
        <v>2.66</v>
      </c>
      <c r="C62" s="1879">
        <v>6.73</v>
      </c>
      <c r="D62" s="1879" t="s">
        <v>4057</v>
      </c>
      <c r="E62" s="1879">
        <v>326.2</v>
      </c>
      <c r="F62" s="3596" t="s">
        <v>4058</v>
      </c>
      <c r="G62" s="3597"/>
      <c r="M62" s="1968"/>
      <c r="O62" s="1970"/>
    </row>
    <row r="63" spans="1:15" ht="17.25" hidden="1" customHeight="1" x14ac:dyDescent="0.25">
      <c r="A63" s="1974">
        <v>39783</v>
      </c>
      <c r="B63" s="1967">
        <v>4.08</v>
      </c>
      <c r="C63" s="1879">
        <v>11.7</v>
      </c>
      <c r="D63" s="1879" t="s">
        <v>4059</v>
      </c>
      <c r="E63" s="1879">
        <v>558.11</v>
      </c>
      <c r="F63" s="3596" t="s">
        <v>4060</v>
      </c>
      <c r="G63" s="3597"/>
      <c r="M63" s="1968"/>
      <c r="O63" s="1970"/>
    </row>
    <row r="64" spans="1:15" ht="17.25" hidden="1" customHeight="1" x14ac:dyDescent="0.25">
      <c r="A64" s="1974">
        <v>39814</v>
      </c>
      <c r="B64" s="1967">
        <v>3.52</v>
      </c>
      <c r="C64" s="1879">
        <v>3.45</v>
      </c>
      <c r="D64" s="1879" t="s">
        <v>4061</v>
      </c>
      <c r="E64" s="1879">
        <v>261.17</v>
      </c>
      <c r="F64" s="3596" t="s">
        <v>4062</v>
      </c>
      <c r="G64" s="3597"/>
      <c r="M64" s="1968"/>
      <c r="O64" s="1970"/>
    </row>
    <row r="65" spans="1:15" ht="17.25" hidden="1" customHeight="1" x14ac:dyDescent="0.25">
      <c r="A65" s="1974">
        <v>39845</v>
      </c>
      <c r="B65" s="1967">
        <v>6.68</v>
      </c>
      <c r="C65" s="1879">
        <v>3.28</v>
      </c>
      <c r="D65" s="1879" t="s">
        <v>4063</v>
      </c>
      <c r="E65" s="1879">
        <v>437.05</v>
      </c>
      <c r="F65" s="3596" t="s">
        <v>4064</v>
      </c>
      <c r="G65" s="3597"/>
      <c r="M65" s="1968"/>
      <c r="O65" s="1970"/>
    </row>
    <row r="66" spans="1:15" ht="17.25" hidden="1" customHeight="1" x14ac:dyDescent="0.25">
      <c r="A66" s="1974">
        <v>39873</v>
      </c>
      <c r="B66" s="1967">
        <v>4.8099999999999996</v>
      </c>
      <c r="C66" s="1879">
        <v>7.3</v>
      </c>
      <c r="D66" s="1879" t="s">
        <v>4065</v>
      </c>
      <c r="E66" s="1879">
        <v>488.8</v>
      </c>
      <c r="F66" s="3596" t="s">
        <v>4066</v>
      </c>
      <c r="G66" s="3597"/>
      <c r="M66" s="1968"/>
      <c r="O66" s="1970"/>
    </row>
    <row r="67" spans="1:15" ht="17.25" hidden="1" customHeight="1" x14ac:dyDescent="0.25">
      <c r="A67" s="1974">
        <v>39904</v>
      </c>
      <c r="B67" s="1967">
        <v>4.34</v>
      </c>
      <c r="C67" s="1879">
        <v>7.63</v>
      </c>
      <c r="D67" s="1879" t="s">
        <v>4067</v>
      </c>
      <c r="E67" s="1879">
        <v>429.09</v>
      </c>
      <c r="F67" s="3596" t="s">
        <v>4068</v>
      </c>
      <c r="G67" s="3597"/>
      <c r="M67" s="1968"/>
      <c r="O67" s="1970"/>
    </row>
    <row r="68" spans="1:15" ht="17.25" hidden="1" customHeight="1" x14ac:dyDescent="0.25">
      <c r="A68" s="1974">
        <v>39934</v>
      </c>
      <c r="B68" s="1967">
        <v>2.41</v>
      </c>
      <c r="C68" s="1879">
        <v>5.57</v>
      </c>
      <c r="D68" s="1879" t="s">
        <v>4069</v>
      </c>
      <c r="E68" s="1879">
        <v>304.04000000000002</v>
      </c>
      <c r="F68" s="3596" t="s">
        <v>4070</v>
      </c>
      <c r="G68" s="3597"/>
      <c r="M68" s="1968"/>
      <c r="O68" s="1970"/>
    </row>
    <row r="69" spans="1:15" ht="17.25" hidden="1" customHeight="1" x14ac:dyDescent="0.25">
      <c r="A69" s="1974">
        <v>39965</v>
      </c>
      <c r="B69" s="1967">
        <v>3.08</v>
      </c>
      <c r="C69" s="1879">
        <v>6.08</v>
      </c>
      <c r="D69" s="1879" t="s">
        <v>4071</v>
      </c>
      <c r="E69" s="1879">
        <v>374.1</v>
      </c>
      <c r="F69" s="3596" t="s">
        <v>4072</v>
      </c>
      <c r="G69" s="3597"/>
      <c r="M69" s="1968"/>
      <c r="O69" s="1970"/>
    </row>
    <row r="70" spans="1:15" ht="17.25" hidden="1" customHeight="1" x14ac:dyDescent="0.25">
      <c r="A70" s="1974">
        <v>39995</v>
      </c>
      <c r="B70" s="1967">
        <v>3.62</v>
      </c>
      <c r="C70" s="1879">
        <v>3.56</v>
      </c>
      <c r="D70" s="1879" t="s">
        <v>4073</v>
      </c>
      <c r="E70" s="1879">
        <v>289.12</v>
      </c>
      <c r="F70" s="3596" t="s">
        <v>4074</v>
      </c>
      <c r="G70" s="3597"/>
      <c r="M70" s="1968"/>
      <c r="O70" s="1970"/>
    </row>
    <row r="71" spans="1:15" ht="17.25" hidden="1" customHeight="1" x14ac:dyDescent="0.25">
      <c r="A71" s="1974">
        <v>40026</v>
      </c>
      <c r="B71" s="1967">
        <v>6.85</v>
      </c>
      <c r="C71" s="1879">
        <v>1.93</v>
      </c>
      <c r="D71" s="1879" t="s">
        <v>4075</v>
      </c>
      <c r="E71" s="1879">
        <v>582.69000000000005</v>
      </c>
      <c r="F71" s="3596" t="s">
        <v>4076</v>
      </c>
      <c r="G71" s="3597"/>
      <c r="M71" s="1968"/>
      <c r="O71" s="1970"/>
    </row>
    <row r="72" spans="1:15" ht="17.25" hidden="1" customHeight="1" x14ac:dyDescent="0.25">
      <c r="A72" s="1974">
        <v>40057</v>
      </c>
      <c r="B72" s="1967">
        <v>22.08</v>
      </c>
      <c r="C72" s="1879">
        <v>1.18</v>
      </c>
      <c r="D72" s="1879" t="s">
        <v>4077</v>
      </c>
      <c r="E72" s="1873">
        <v>1111.92</v>
      </c>
      <c r="F72" s="3596" t="s">
        <v>4078</v>
      </c>
      <c r="G72" s="3597"/>
      <c r="M72" s="1968"/>
      <c r="O72" s="1970"/>
    </row>
    <row r="73" spans="1:15" ht="17.25" hidden="1" customHeight="1" x14ac:dyDescent="0.25">
      <c r="A73" s="1974">
        <v>40087</v>
      </c>
      <c r="B73" s="1967">
        <v>24.84</v>
      </c>
      <c r="C73" s="1879">
        <v>6.38</v>
      </c>
      <c r="D73" s="1879" t="s">
        <v>4079</v>
      </c>
      <c r="E73" s="1873">
        <v>1261</v>
      </c>
      <c r="F73" s="3596" t="s">
        <v>4080</v>
      </c>
      <c r="G73" s="3597"/>
      <c r="M73" s="1968"/>
      <c r="O73" s="1970"/>
    </row>
    <row r="74" spans="1:15" ht="17.25" hidden="1" customHeight="1" x14ac:dyDescent="0.25">
      <c r="A74" s="1974">
        <v>40118</v>
      </c>
      <c r="B74" s="1967">
        <v>21.1</v>
      </c>
      <c r="C74" s="1879">
        <v>3.05</v>
      </c>
      <c r="D74" s="1879" t="s">
        <v>4081</v>
      </c>
      <c r="E74" s="1873">
        <v>1456.85</v>
      </c>
      <c r="F74" s="3596" t="s">
        <v>4082</v>
      </c>
      <c r="G74" s="3597"/>
      <c r="M74" s="1968"/>
      <c r="O74" s="1970"/>
    </row>
    <row r="75" spans="1:15" ht="17.25" hidden="1" customHeight="1" x14ac:dyDescent="0.25">
      <c r="A75" s="1974">
        <v>40148</v>
      </c>
      <c r="B75" s="1967">
        <v>11.45</v>
      </c>
      <c r="C75" s="1879">
        <v>4</v>
      </c>
      <c r="D75" s="1879" t="s">
        <v>4083</v>
      </c>
      <c r="E75" s="1873">
        <v>1080.6500000000001</v>
      </c>
      <c r="F75" s="3596" t="s">
        <v>4084</v>
      </c>
      <c r="G75" s="3597"/>
      <c r="M75" s="1968"/>
      <c r="O75" s="1970"/>
    </row>
    <row r="76" spans="1:15" ht="17.25" hidden="1" customHeight="1" x14ac:dyDescent="0.25">
      <c r="A76" s="1974">
        <v>40179</v>
      </c>
      <c r="B76" s="1967">
        <v>27.21</v>
      </c>
      <c r="C76" s="1879">
        <v>3.38</v>
      </c>
      <c r="D76" s="1879" t="s">
        <v>4085</v>
      </c>
      <c r="E76" s="1873">
        <v>1222.32</v>
      </c>
      <c r="F76" s="3596" t="s">
        <v>4086</v>
      </c>
      <c r="G76" s="3597"/>
      <c r="M76" s="1968"/>
      <c r="O76" s="1970"/>
    </row>
    <row r="77" spans="1:15" ht="17.25" hidden="1" customHeight="1" x14ac:dyDescent="0.25">
      <c r="A77" s="1974">
        <v>40210</v>
      </c>
      <c r="B77" s="1967">
        <v>19.239999999999998</v>
      </c>
      <c r="C77" s="1879">
        <v>3.63</v>
      </c>
      <c r="D77" s="1879" t="s">
        <v>4087</v>
      </c>
      <c r="E77" s="1873">
        <v>951.84</v>
      </c>
      <c r="F77" s="3596" t="s">
        <v>4088</v>
      </c>
      <c r="G77" s="3597"/>
      <c r="M77" s="1968"/>
      <c r="O77" s="1970"/>
    </row>
    <row r="78" spans="1:15" ht="17.25" hidden="1" customHeight="1" x14ac:dyDescent="0.25">
      <c r="A78" s="1974">
        <v>40238</v>
      </c>
      <c r="B78" s="1967">
        <v>23.2</v>
      </c>
      <c r="C78" s="1879">
        <v>12.02</v>
      </c>
      <c r="D78" s="1879" t="s">
        <v>4089</v>
      </c>
      <c r="E78" s="1873">
        <v>1425.47</v>
      </c>
      <c r="F78" s="3596" t="s">
        <v>4090</v>
      </c>
      <c r="G78" s="3597"/>
      <c r="M78" s="1968"/>
      <c r="O78" s="1970"/>
    </row>
    <row r="79" spans="1:15" ht="17.25" hidden="1" customHeight="1" x14ac:dyDescent="0.25">
      <c r="A79" s="1974">
        <v>40269</v>
      </c>
      <c r="B79" s="1967">
        <v>16.72</v>
      </c>
      <c r="C79" s="1879">
        <v>8</v>
      </c>
      <c r="D79" s="1879" t="s">
        <v>4091</v>
      </c>
      <c r="E79" s="1873">
        <v>947.83</v>
      </c>
      <c r="F79" s="3596" t="s">
        <v>4092</v>
      </c>
      <c r="G79" s="3597"/>
      <c r="M79" s="1968"/>
      <c r="O79" s="1970"/>
    </row>
    <row r="80" spans="1:15" ht="17.25" hidden="1" customHeight="1" x14ac:dyDescent="0.25">
      <c r="A80" s="1974">
        <v>40299</v>
      </c>
      <c r="B80" s="1967">
        <v>18.41</v>
      </c>
      <c r="C80" s="1879">
        <v>12.21</v>
      </c>
      <c r="D80" s="1879" t="s">
        <v>4093</v>
      </c>
      <c r="E80" s="1873">
        <v>1336.56</v>
      </c>
      <c r="F80" s="3596" t="s">
        <v>4094</v>
      </c>
      <c r="G80" s="3597"/>
      <c r="M80" s="1968"/>
      <c r="O80" s="1970"/>
    </row>
    <row r="81" spans="1:15" ht="17.25" hidden="1" customHeight="1" x14ac:dyDescent="0.25">
      <c r="A81" s="1974">
        <v>40330</v>
      </c>
      <c r="B81" s="1967">
        <v>21.85</v>
      </c>
      <c r="C81" s="1879">
        <v>9.68</v>
      </c>
      <c r="D81" s="1879" t="s">
        <v>4095</v>
      </c>
      <c r="E81" s="1873">
        <v>1227.8</v>
      </c>
      <c r="F81" s="3596" t="s">
        <v>4096</v>
      </c>
      <c r="G81" s="3597"/>
      <c r="M81" s="1968"/>
      <c r="O81" s="1970"/>
    </row>
    <row r="82" spans="1:15" ht="17.25" hidden="1" customHeight="1" x14ac:dyDescent="0.25">
      <c r="A82" s="1974">
        <v>40360</v>
      </c>
      <c r="B82" s="1967">
        <v>16.600000000000001</v>
      </c>
      <c r="C82" s="1879">
        <v>28.12</v>
      </c>
      <c r="D82" s="1879" t="s">
        <v>4097</v>
      </c>
      <c r="E82" s="1873">
        <v>1714.26</v>
      </c>
      <c r="F82" s="3596" t="s">
        <v>4098</v>
      </c>
      <c r="G82" s="3597"/>
      <c r="M82" s="1968"/>
      <c r="O82" s="1970"/>
    </row>
    <row r="83" spans="1:15" ht="17.25" hidden="1" customHeight="1" x14ac:dyDescent="0.25">
      <c r="A83" s="1974">
        <v>40391</v>
      </c>
      <c r="B83" s="1967">
        <v>13.24</v>
      </c>
      <c r="C83" s="1879">
        <v>11.83</v>
      </c>
      <c r="D83" s="1879" t="s">
        <v>4099</v>
      </c>
      <c r="E83" s="1873">
        <v>939.88</v>
      </c>
      <c r="F83" s="3596" t="s">
        <v>4100</v>
      </c>
      <c r="G83" s="3597"/>
      <c r="M83" s="1968"/>
      <c r="O83" s="1970"/>
    </row>
    <row r="84" spans="1:15" ht="17.25" hidden="1" customHeight="1" x14ac:dyDescent="0.25">
      <c r="A84" s="1974">
        <v>40422</v>
      </c>
      <c r="B84" s="1967">
        <v>20.89</v>
      </c>
      <c r="C84" s="1879">
        <v>6.03</v>
      </c>
      <c r="D84" s="1879" t="s">
        <v>4101</v>
      </c>
      <c r="E84" s="1873">
        <v>1097.56</v>
      </c>
      <c r="F84" s="3596" t="s">
        <v>4102</v>
      </c>
      <c r="G84" s="3597"/>
      <c r="M84" s="1968"/>
      <c r="O84" s="1970"/>
    </row>
    <row r="85" spans="1:15" ht="17.25" hidden="1" customHeight="1" x14ac:dyDescent="0.25">
      <c r="A85" s="1974">
        <v>40452</v>
      </c>
      <c r="B85" s="1967">
        <v>18.71</v>
      </c>
      <c r="C85" s="1879">
        <v>5.26</v>
      </c>
      <c r="D85" s="1879" t="s">
        <v>4103</v>
      </c>
      <c r="E85" s="1873">
        <v>1046.9100000000001</v>
      </c>
      <c r="F85" s="3596" t="s">
        <v>4104</v>
      </c>
      <c r="G85" s="3597"/>
      <c r="M85" s="1968"/>
      <c r="O85" s="1970"/>
    </row>
    <row r="86" spans="1:15" ht="17.25" hidden="1" customHeight="1" x14ac:dyDescent="0.25">
      <c r="A86" s="1974">
        <v>40483</v>
      </c>
      <c r="B86" s="1967">
        <v>29.44</v>
      </c>
      <c r="C86" s="1879">
        <v>5.84</v>
      </c>
      <c r="D86" s="1879" t="s">
        <v>4105</v>
      </c>
      <c r="E86" s="1873">
        <v>1280.3800000000001</v>
      </c>
      <c r="F86" s="3596" t="s">
        <v>4106</v>
      </c>
      <c r="G86" s="3597"/>
      <c r="M86" s="1968"/>
      <c r="O86" s="1970"/>
    </row>
    <row r="87" spans="1:15" ht="17.25" hidden="1" customHeight="1" x14ac:dyDescent="0.25">
      <c r="A87" s="1974">
        <v>40513</v>
      </c>
      <c r="B87" s="1967">
        <v>35.69</v>
      </c>
      <c r="C87" s="1879">
        <v>5.16</v>
      </c>
      <c r="D87" s="1879" t="s">
        <v>4107</v>
      </c>
      <c r="E87" s="1873">
        <v>1728.3</v>
      </c>
      <c r="F87" s="3596" t="s">
        <v>4108</v>
      </c>
      <c r="G87" s="3597"/>
      <c r="M87" s="1968"/>
      <c r="O87" s="1970"/>
    </row>
    <row r="88" spans="1:15" ht="17.25" hidden="1" customHeight="1" x14ac:dyDescent="0.25">
      <c r="A88" s="1974">
        <v>40544</v>
      </c>
      <c r="B88" s="1967">
        <v>23.73</v>
      </c>
      <c r="C88" s="1879">
        <v>7.69</v>
      </c>
      <c r="D88" s="1879" t="s">
        <v>4109</v>
      </c>
      <c r="E88" s="1873">
        <v>1204.47</v>
      </c>
      <c r="F88" s="3596" t="s">
        <v>4110</v>
      </c>
      <c r="G88" s="3597"/>
      <c r="M88" s="1968"/>
      <c r="O88" s="1970"/>
    </row>
    <row r="89" spans="1:15" ht="17.25" hidden="1" customHeight="1" x14ac:dyDescent="0.25">
      <c r="A89" s="1974">
        <v>40575</v>
      </c>
      <c r="B89" s="1967">
        <v>24.14</v>
      </c>
      <c r="C89" s="1879">
        <v>6.37</v>
      </c>
      <c r="D89" s="1879" t="s">
        <v>4111</v>
      </c>
      <c r="E89" s="1873">
        <v>1096.3599999999999</v>
      </c>
      <c r="F89" s="3596" t="s">
        <v>4112</v>
      </c>
      <c r="G89" s="3597"/>
      <c r="M89" s="1968"/>
      <c r="O89" s="1970"/>
    </row>
    <row r="90" spans="1:15" ht="17.25" hidden="1" customHeight="1" x14ac:dyDescent="0.25">
      <c r="A90" s="1974">
        <v>40603</v>
      </c>
      <c r="B90" s="1967">
        <v>24.19</v>
      </c>
      <c r="C90" s="1879">
        <v>13.15</v>
      </c>
      <c r="D90" s="1879" t="s">
        <v>4113</v>
      </c>
      <c r="E90" s="1873">
        <v>1310.5</v>
      </c>
      <c r="F90" s="3596" t="s">
        <v>4114</v>
      </c>
      <c r="G90" s="3597"/>
      <c r="M90" s="1968"/>
      <c r="O90" s="1970"/>
    </row>
    <row r="91" spans="1:15" ht="17.25" hidden="1" customHeight="1" x14ac:dyDescent="0.25">
      <c r="A91" s="1974">
        <v>40634</v>
      </c>
      <c r="B91" s="1967">
        <v>21.19</v>
      </c>
      <c r="C91" s="1879">
        <v>6.92</v>
      </c>
      <c r="D91" s="1879" t="s">
        <v>4115</v>
      </c>
      <c r="E91" s="1873">
        <v>929.43</v>
      </c>
      <c r="F91" s="3596" t="s">
        <v>4116</v>
      </c>
      <c r="G91" s="3597"/>
      <c r="M91" s="1968"/>
      <c r="O91" s="1970"/>
    </row>
    <row r="92" spans="1:15" ht="17.25" hidden="1" customHeight="1" x14ac:dyDescent="0.25">
      <c r="A92" s="1974">
        <v>40664</v>
      </c>
      <c r="B92" s="1967">
        <v>23.22</v>
      </c>
      <c r="C92" s="1879">
        <v>7.6</v>
      </c>
      <c r="D92" s="1879" t="s">
        <v>4117</v>
      </c>
      <c r="E92" s="1873">
        <v>1014.25</v>
      </c>
      <c r="F92" s="3596" t="s">
        <v>4118</v>
      </c>
      <c r="G92" s="3597"/>
      <c r="M92" s="1968"/>
      <c r="O92" s="1970"/>
    </row>
    <row r="93" spans="1:15" ht="17.25" hidden="1" customHeight="1" x14ac:dyDescent="0.25">
      <c r="A93" s="1974">
        <v>40695</v>
      </c>
      <c r="B93" s="1967">
        <v>30.73</v>
      </c>
      <c r="C93" s="1879">
        <v>6.97</v>
      </c>
      <c r="D93" s="1879" t="s">
        <v>4119</v>
      </c>
      <c r="E93" s="1873">
        <v>1273.55</v>
      </c>
      <c r="F93" s="3596" t="s">
        <v>4120</v>
      </c>
      <c r="G93" s="3597"/>
      <c r="M93" s="1968"/>
      <c r="O93" s="1970"/>
    </row>
    <row r="94" spans="1:15" ht="17.25" hidden="1" customHeight="1" x14ac:dyDescent="0.25">
      <c r="A94" s="1974">
        <v>40725</v>
      </c>
      <c r="B94" s="1967">
        <v>24.62</v>
      </c>
      <c r="C94" s="1879">
        <v>14.9</v>
      </c>
      <c r="D94" s="1879" t="s">
        <v>4121</v>
      </c>
      <c r="E94" s="1873">
        <v>1280.47</v>
      </c>
      <c r="F94" s="3596" t="s">
        <v>4122</v>
      </c>
      <c r="G94" s="3597"/>
      <c r="M94" s="1968"/>
      <c r="O94" s="1970"/>
    </row>
    <row r="95" spans="1:15" ht="17.25" hidden="1" customHeight="1" x14ac:dyDescent="0.25">
      <c r="A95" s="1974">
        <v>40756</v>
      </c>
      <c r="B95" s="1967">
        <v>26.96</v>
      </c>
      <c r="C95" s="1879">
        <v>16.64</v>
      </c>
      <c r="D95" s="1879" t="s">
        <v>4123</v>
      </c>
      <c r="E95" s="1873">
        <v>1478.06</v>
      </c>
      <c r="F95" s="3596" t="s">
        <v>4124</v>
      </c>
      <c r="G95" s="3597"/>
      <c r="M95" s="1968"/>
      <c r="O95" s="1970"/>
    </row>
    <row r="96" spans="1:15" ht="17.25" hidden="1" customHeight="1" x14ac:dyDescent="0.25">
      <c r="A96" s="1974">
        <v>40787</v>
      </c>
      <c r="B96" s="1967">
        <v>41.07</v>
      </c>
      <c r="C96" s="1879">
        <v>20.440000000000001</v>
      </c>
      <c r="D96" s="1879" t="s">
        <v>4125</v>
      </c>
      <c r="E96" s="1873">
        <v>1888.03</v>
      </c>
      <c r="F96" s="3596" t="s">
        <v>4126</v>
      </c>
      <c r="G96" s="3597"/>
      <c r="M96" s="1968"/>
      <c r="O96" s="1970"/>
    </row>
    <row r="97" spans="1:15" ht="17.25" hidden="1" customHeight="1" x14ac:dyDescent="0.25">
      <c r="A97" s="1974">
        <v>40817</v>
      </c>
      <c r="B97" s="1967">
        <v>40.25</v>
      </c>
      <c r="C97" s="1879">
        <v>11.88</v>
      </c>
      <c r="D97" s="1879" t="s">
        <v>4127</v>
      </c>
      <c r="E97" s="1873">
        <v>1679.33</v>
      </c>
      <c r="F97" s="3596" t="s">
        <v>4128</v>
      </c>
      <c r="G97" s="3597"/>
      <c r="M97" s="1968"/>
      <c r="O97" s="1970"/>
    </row>
    <row r="98" spans="1:15" ht="17.25" hidden="1" customHeight="1" x14ac:dyDescent="0.25">
      <c r="A98" s="1974">
        <v>40848</v>
      </c>
      <c r="B98" s="1967">
        <v>26.19</v>
      </c>
      <c r="C98" s="1879">
        <v>13.3</v>
      </c>
      <c r="D98" s="1879" t="s">
        <v>4129</v>
      </c>
      <c r="E98" s="1873">
        <v>1310.44</v>
      </c>
      <c r="F98" s="3596" t="s">
        <v>4130</v>
      </c>
      <c r="G98" s="3597"/>
      <c r="M98" s="1968"/>
      <c r="O98" s="1970"/>
    </row>
    <row r="99" spans="1:15" ht="17.25" hidden="1" customHeight="1" x14ac:dyDescent="0.25">
      <c r="A99" s="1974">
        <v>40878</v>
      </c>
      <c r="B99" s="1967">
        <v>28.96</v>
      </c>
      <c r="C99" s="1879">
        <v>10.96</v>
      </c>
      <c r="D99" s="1879" t="s">
        <v>4131</v>
      </c>
      <c r="E99" s="1873">
        <v>1374.71</v>
      </c>
      <c r="F99" s="3596" t="s">
        <v>4132</v>
      </c>
      <c r="G99" s="3597"/>
      <c r="M99" s="1968"/>
      <c r="O99" s="1970"/>
    </row>
    <row r="100" spans="1:15" ht="17.25" hidden="1" customHeight="1" x14ac:dyDescent="0.25">
      <c r="A100" s="1974">
        <v>40909</v>
      </c>
      <c r="B100" s="1967">
        <v>43.62</v>
      </c>
      <c r="C100" s="1879">
        <v>11.42</v>
      </c>
      <c r="D100" s="1879" t="s">
        <v>4133</v>
      </c>
      <c r="E100" s="1873">
        <v>1757.35</v>
      </c>
      <c r="F100" s="3596" t="s">
        <v>4134</v>
      </c>
      <c r="G100" s="3597"/>
      <c r="M100" s="1968"/>
      <c r="O100" s="1970"/>
    </row>
    <row r="101" spans="1:15" ht="17.25" hidden="1" customHeight="1" x14ac:dyDescent="0.25">
      <c r="A101" s="1974">
        <v>40940</v>
      </c>
      <c r="B101" s="1967">
        <v>34.33</v>
      </c>
      <c r="C101" s="1879">
        <v>13.84</v>
      </c>
      <c r="D101" s="1879" t="s">
        <v>4135</v>
      </c>
      <c r="E101" s="1873">
        <v>1529.15</v>
      </c>
      <c r="F101" s="3596" t="s">
        <v>4136</v>
      </c>
      <c r="G101" s="3597"/>
      <c r="M101" s="1968"/>
      <c r="O101" s="1970"/>
    </row>
    <row r="102" spans="1:15" ht="17.25" hidden="1" customHeight="1" x14ac:dyDescent="0.25">
      <c r="A102" s="1974">
        <v>40969</v>
      </c>
      <c r="B102" s="1967">
        <v>36.18</v>
      </c>
      <c r="C102" s="1879">
        <v>10.08</v>
      </c>
      <c r="D102" s="1879">
        <v>51.65</v>
      </c>
      <c r="E102" s="1873">
        <v>1511.19</v>
      </c>
      <c r="F102" s="3596" t="s">
        <v>4137</v>
      </c>
      <c r="G102" s="3597"/>
      <c r="M102" s="1968"/>
      <c r="O102" s="1970"/>
    </row>
    <row r="103" spans="1:15" ht="17.25" hidden="1" customHeight="1" x14ac:dyDescent="0.25">
      <c r="A103" s="1974">
        <v>41000</v>
      </c>
      <c r="B103" s="1967">
        <v>43.08</v>
      </c>
      <c r="C103" s="1879">
        <v>11.34</v>
      </c>
      <c r="D103" s="1879">
        <v>58.45</v>
      </c>
      <c r="E103" s="1873">
        <v>1713.55</v>
      </c>
      <c r="F103" s="3596" t="s">
        <v>4138</v>
      </c>
      <c r="G103" s="3597"/>
      <c r="M103" s="1968"/>
      <c r="O103" s="1970"/>
    </row>
    <row r="104" spans="1:15" ht="17.25" hidden="1" customHeight="1" x14ac:dyDescent="0.25">
      <c r="A104" s="1974">
        <v>41030</v>
      </c>
      <c r="B104" s="1967">
        <v>25.34</v>
      </c>
      <c r="C104" s="1879">
        <v>8.5500000000000007</v>
      </c>
      <c r="D104" s="1879">
        <v>37.869999999999997</v>
      </c>
      <c r="E104" s="1873">
        <v>1124.6199999999999</v>
      </c>
      <c r="F104" s="3596" t="s">
        <v>4139</v>
      </c>
      <c r="G104" s="3597"/>
      <c r="M104" s="1968"/>
      <c r="O104" s="1970"/>
    </row>
    <row r="105" spans="1:15" ht="17.25" hidden="1" customHeight="1" x14ac:dyDescent="0.25">
      <c r="A105" s="1974">
        <v>41061</v>
      </c>
      <c r="B105" s="1967">
        <v>134.1</v>
      </c>
      <c r="C105" s="1879">
        <v>10.27</v>
      </c>
      <c r="D105" s="1879">
        <v>161.47999999999999</v>
      </c>
      <c r="E105" s="1873">
        <v>4958.6400000000003</v>
      </c>
      <c r="F105" s="3596" t="s">
        <v>4140</v>
      </c>
      <c r="G105" s="3597"/>
      <c r="M105" s="1968"/>
      <c r="O105" s="1970"/>
    </row>
    <row r="106" spans="1:15" ht="17.25" hidden="1" customHeight="1" x14ac:dyDescent="0.25">
      <c r="A106" s="1974">
        <v>41091</v>
      </c>
      <c r="B106" s="1967">
        <v>67.73</v>
      </c>
      <c r="C106" s="1879">
        <v>10.91</v>
      </c>
      <c r="D106" s="1879">
        <v>92.16</v>
      </c>
      <c r="E106" s="1873">
        <v>2888.91</v>
      </c>
      <c r="F106" s="3596" t="s">
        <v>4141</v>
      </c>
      <c r="G106" s="3597"/>
      <c r="M106" s="1968"/>
      <c r="O106" s="1970"/>
    </row>
    <row r="107" spans="1:15" ht="17.25" hidden="1" customHeight="1" x14ac:dyDescent="0.25">
      <c r="A107" s="1974">
        <v>41122</v>
      </c>
      <c r="B107" s="1967">
        <v>69.150000000000006</v>
      </c>
      <c r="C107" s="1879">
        <v>5.58</v>
      </c>
      <c r="D107" s="1879">
        <v>73.48</v>
      </c>
      <c r="E107" s="1873">
        <v>3172.96</v>
      </c>
      <c r="F107" s="3596" t="s">
        <v>4142</v>
      </c>
      <c r="G107" s="3597"/>
      <c r="M107" s="1968"/>
      <c r="O107" s="1970"/>
    </row>
    <row r="108" spans="1:15" ht="17.25" hidden="1" customHeight="1" x14ac:dyDescent="0.25">
      <c r="A108" s="1974">
        <v>41153</v>
      </c>
      <c r="B108" s="1967">
        <v>37.659999999999997</v>
      </c>
      <c r="C108" s="1879">
        <v>16.37</v>
      </c>
      <c r="D108" s="1879">
        <v>95.18</v>
      </c>
      <c r="E108" s="1873">
        <v>2899.88</v>
      </c>
      <c r="F108" s="3596" t="s">
        <v>4143</v>
      </c>
      <c r="G108" s="3597"/>
      <c r="M108" s="1968"/>
      <c r="O108" s="1970"/>
    </row>
    <row r="109" spans="1:15" ht="17.25" hidden="1" customHeight="1" x14ac:dyDescent="0.25">
      <c r="A109" s="1974">
        <v>41183</v>
      </c>
      <c r="B109" s="1967">
        <v>51.55</v>
      </c>
      <c r="C109" s="1879">
        <v>13.34</v>
      </c>
      <c r="D109" s="1879">
        <v>79.239999999999995</v>
      </c>
      <c r="E109" s="1873">
        <v>2457.33</v>
      </c>
      <c r="F109" s="3596" t="s">
        <v>4144</v>
      </c>
      <c r="G109" s="3597"/>
      <c r="M109" s="1968"/>
      <c r="O109" s="1970"/>
    </row>
    <row r="110" spans="1:15" ht="17.25" hidden="1" customHeight="1" x14ac:dyDescent="0.25">
      <c r="A110" s="1974">
        <v>41214</v>
      </c>
      <c r="B110" s="1967">
        <v>47.28</v>
      </c>
      <c r="C110" s="1879">
        <v>8.08</v>
      </c>
      <c r="D110" s="1879">
        <v>68.89</v>
      </c>
      <c r="E110" s="1873">
        <v>2150.52</v>
      </c>
      <c r="F110" s="3596" t="s">
        <v>4145</v>
      </c>
      <c r="G110" s="3597"/>
      <c r="M110" s="1968"/>
      <c r="O110" s="1970"/>
    </row>
    <row r="111" spans="1:15" ht="17.25" hidden="1" customHeight="1" x14ac:dyDescent="0.25">
      <c r="A111" s="1974">
        <v>41244</v>
      </c>
      <c r="B111" s="1967">
        <v>90.51</v>
      </c>
      <c r="C111" s="1879">
        <v>9.85</v>
      </c>
      <c r="D111" s="1879">
        <v>126.57</v>
      </c>
      <c r="E111" s="1873">
        <v>3910.75</v>
      </c>
      <c r="F111" s="3596" t="s">
        <v>4146</v>
      </c>
      <c r="G111" s="3597"/>
      <c r="M111" s="1968"/>
      <c r="O111" s="1970"/>
    </row>
    <row r="112" spans="1:15" ht="17.25" hidden="1" customHeight="1" x14ac:dyDescent="0.25">
      <c r="A112" s="1974">
        <v>41275</v>
      </c>
      <c r="B112" s="1967">
        <v>97.06</v>
      </c>
      <c r="C112" s="1879">
        <v>14.61</v>
      </c>
      <c r="D112" s="1879">
        <v>148.71</v>
      </c>
      <c r="E112" s="1873">
        <v>4557.99</v>
      </c>
      <c r="F112" s="3596" t="s">
        <v>4147</v>
      </c>
      <c r="G112" s="3597"/>
      <c r="M112" s="1968"/>
      <c r="O112" s="1970"/>
    </row>
    <row r="113" spans="1:15" ht="17.25" hidden="1" customHeight="1" x14ac:dyDescent="0.25">
      <c r="A113" s="1974">
        <v>41306</v>
      </c>
      <c r="B113" s="1967">
        <v>72.33</v>
      </c>
      <c r="C113" s="1879">
        <v>8.5</v>
      </c>
      <c r="D113" s="1879">
        <v>116.56</v>
      </c>
      <c r="E113" s="1873">
        <v>3580.41</v>
      </c>
      <c r="F113" s="3596" t="s">
        <v>4148</v>
      </c>
      <c r="G113" s="3597"/>
      <c r="M113" s="1968"/>
      <c r="O113" s="1970"/>
    </row>
    <row r="114" spans="1:15" ht="17.25" hidden="1" customHeight="1" x14ac:dyDescent="0.25">
      <c r="A114" s="1974">
        <v>41334</v>
      </c>
      <c r="B114" s="1967">
        <v>32.83</v>
      </c>
      <c r="C114" s="1879">
        <v>8.01</v>
      </c>
      <c r="D114" s="1879">
        <v>104.06</v>
      </c>
      <c r="E114" s="1873">
        <v>3245.21</v>
      </c>
      <c r="F114" s="3596" t="s">
        <v>4149</v>
      </c>
      <c r="G114" s="3597"/>
      <c r="M114" s="1968"/>
      <c r="O114" s="1970"/>
    </row>
    <row r="115" spans="1:15" ht="17.25" hidden="1" customHeight="1" x14ac:dyDescent="0.25">
      <c r="A115" s="1974">
        <v>41365</v>
      </c>
      <c r="B115" s="1967">
        <v>31.14</v>
      </c>
      <c r="C115" s="1879">
        <v>6.42</v>
      </c>
      <c r="D115" s="1879">
        <v>94.44</v>
      </c>
      <c r="E115" s="1873">
        <v>2949.84</v>
      </c>
      <c r="F115" s="3596" t="s">
        <v>4150</v>
      </c>
      <c r="G115" s="3597"/>
      <c r="M115" s="1968"/>
      <c r="O115" s="1970"/>
    </row>
    <row r="116" spans="1:15" ht="17.25" hidden="1" customHeight="1" x14ac:dyDescent="0.25">
      <c r="A116" s="1974">
        <v>41395</v>
      </c>
      <c r="B116" s="1967">
        <v>37.270000000000003</v>
      </c>
      <c r="C116" s="1879">
        <v>8.11</v>
      </c>
      <c r="D116" s="1879">
        <v>67.290000000000006</v>
      </c>
      <c r="E116" s="1873">
        <v>3522.92</v>
      </c>
      <c r="F116" s="3596" t="s">
        <v>4151</v>
      </c>
      <c r="G116" s="3597"/>
      <c r="M116" s="1968"/>
      <c r="O116" s="1970"/>
    </row>
    <row r="117" spans="1:15" ht="17.25" hidden="1" customHeight="1" x14ac:dyDescent="0.25">
      <c r="A117" s="1974">
        <v>41426</v>
      </c>
      <c r="B117" s="1967">
        <v>24.57</v>
      </c>
      <c r="C117" s="1879">
        <v>6.94</v>
      </c>
      <c r="D117" s="1879">
        <v>78.48</v>
      </c>
      <c r="E117" s="1873">
        <v>2440.63</v>
      </c>
      <c r="F117" s="3596" t="s">
        <v>4152</v>
      </c>
      <c r="G117" s="3597"/>
      <c r="M117" s="1968"/>
      <c r="O117" s="1970"/>
    </row>
    <row r="118" spans="1:15" ht="17.25" hidden="1" customHeight="1" x14ac:dyDescent="0.25">
      <c r="A118" s="1974">
        <v>41456</v>
      </c>
      <c r="B118" s="1967">
        <v>38.03</v>
      </c>
      <c r="C118" s="1879">
        <v>10.35</v>
      </c>
      <c r="D118" s="1879">
        <v>120.38</v>
      </c>
      <c r="E118" s="1873">
        <v>3739.79</v>
      </c>
      <c r="F118" s="3596" t="s">
        <v>4153</v>
      </c>
      <c r="G118" s="3597"/>
      <c r="M118" s="1968"/>
      <c r="O118" s="1970"/>
    </row>
    <row r="119" spans="1:15" ht="17.25" hidden="1" customHeight="1" x14ac:dyDescent="0.25">
      <c r="A119" s="1974">
        <v>41487</v>
      </c>
      <c r="B119" s="1967">
        <v>24.08</v>
      </c>
      <c r="C119" s="1879">
        <v>6.38</v>
      </c>
      <c r="D119" s="1879">
        <v>48.17</v>
      </c>
      <c r="E119" s="1873">
        <v>1492.87</v>
      </c>
      <c r="F119" s="3596" t="s">
        <v>4154</v>
      </c>
      <c r="G119" s="3597"/>
      <c r="M119" s="1968"/>
      <c r="O119" s="1970"/>
    </row>
    <row r="120" spans="1:15" ht="17.25" hidden="1" customHeight="1" x14ac:dyDescent="0.25">
      <c r="A120" s="1974">
        <v>41518</v>
      </c>
      <c r="B120" s="1967">
        <v>23.82</v>
      </c>
      <c r="C120" s="1879">
        <v>8.5</v>
      </c>
      <c r="D120" s="1879">
        <v>41.91</v>
      </c>
      <c r="E120" s="1873">
        <v>1297.1099999999999</v>
      </c>
      <c r="F120" s="3596" t="s">
        <v>4155</v>
      </c>
      <c r="G120" s="3597"/>
      <c r="M120" s="1968"/>
      <c r="O120" s="1970"/>
    </row>
    <row r="121" spans="1:15" ht="17.25" hidden="1" customHeight="1" x14ac:dyDescent="0.25">
      <c r="A121" s="1974">
        <v>41548</v>
      </c>
      <c r="B121" s="1967">
        <v>37.909999999999997</v>
      </c>
      <c r="C121" s="1879">
        <v>13.13</v>
      </c>
      <c r="D121" s="1879">
        <v>89.72</v>
      </c>
      <c r="E121" s="1873">
        <v>2724.34</v>
      </c>
      <c r="F121" s="3596" t="s">
        <v>4156</v>
      </c>
      <c r="G121" s="3597"/>
      <c r="M121" s="1968"/>
      <c r="O121" s="1970"/>
    </row>
    <row r="122" spans="1:15" ht="17.25" hidden="1" customHeight="1" x14ac:dyDescent="0.25">
      <c r="A122" s="1974">
        <v>41579</v>
      </c>
      <c r="B122" s="1967">
        <v>19.329999999999998</v>
      </c>
      <c r="C122" s="1879">
        <v>9.5</v>
      </c>
      <c r="D122" s="1879">
        <v>93.5</v>
      </c>
      <c r="E122" s="1873">
        <v>2861.6</v>
      </c>
      <c r="F122" s="3596" t="s">
        <v>4157</v>
      </c>
      <c r="G122" s="3597"/>
      <c r="M122" s="1968"/>
      <c r="O122" s="1970"/>
    </row>
    <row r="123" spans="1:15" ht="17.25" hidden="1" customHeight="1" x14ac:dyDescent="0.25">
      <c r="A123" s="1974">
        <v>41609</v>
      </c>
      <c r="B123" s="1967">
        <v>88.1</v>
      </c>
      <c r="C123" s="1879">
        <v>16.989999999999998</v>
      </c>
      <c r="D123" s="1879">
        <v>153.71</v>
      </c>
      <c r="E123" s="1873">
        <v>4662.2299999999996</v>
      </c>
      <c r="F123" s="3596" t="s">
        <v>4158</v>
      </c>
      <c r="G123" s="3597"/>
      <c r="M123" s="1968"/>
      <c r="O123" s="1970"/>
    </row>
    <row r="124" spans="1:15" ht="17.25" hidden="1" customHeight="1" x14ac:dyDescent="0.25">
      <c r="A124" s="1974">
        <v>41640</v>
      </c>
      <c r="B124" s="1967">
        <v>67.38</v>
      </c>
      <c r="C124" s="1879">
        <v>5.07</v>
      </c>
      <c r="D124" s="1879">
        <v>136.83000000000001</v>
      </c>
      <c r="E124" s="1873">
        <v>4159.8999999999996</v>
      </c>
      <c r="F124" s="3596" t="s">
        <v>4159</v>
      </c>
      <c r="G124" s="3597"/>
      <c r="M124" s="1968"/>
      <c r="O124" s="1970"/>
    </row>
    <row r="125" spans="1:15" ht="17.25" hidden="1" customHeight="1" x14ac:dyDescent="0.25">
      <c r="A125" s="1974">
        <v>41671</v>
      </c>
      <c r="B125" s="1967">
        <v>51.98</v>
      </c>
      <c r="C125" s="1879">
        <v>6.99</v>
      </c>
      <c r="D125" s="1879">
        <v>151.44999999999999</v>
      </c>
      <c r="E125" s="1873">
        <v>4603.47</v>
      </c>
      <c r="F125" s="3596" t="s">
        <v>4160</v>
      </c>
      <c r="G125" s="3597"/>
      <c r="M125" s="1968"/>
      <c r="O125" s="1970"/>
    </row>
    <row r="126" spans="1:15" ht="17.25" hidden="1" customHeight="1" x14ac:dyDescent="0.25">
      <c r="A126" s="1974">
        <v>41699</v>
      </c>
      <c r="B126" s="1967">
        <v>62.26</v>
      </c>
      <c r="C126" s="1879">
        <v>9.14</v>
      </c>
      <c r="D126" s="1879">
        <v>123.72</v>
      </c>
      <c r="E126" s="1873">
        <v>3736.8</v>
      </c>
      <c r="F126" s="3596" t="s">
        <v>4161</v>
      </c>
      <c r="G126" s="3597"/>
      <c r="M126" s="1968"/>
      <c r="O126" s="1970"/>
    </row>
    <row r="127" spans="1:15" ht="17.25" hidden="1" customHeight="1" x14ac:dyDescent="0.25">
      <c r="A127" s="1974">
        <v>41730</v>
      </c>
      <c r="B127" s="1967">
        <v>78.150000000000006</v>
      </c>
      <c r="C127" s="1879">
        <v>12.89</v>
      </c>
      <c r="D127" s="1879">
        <v>169.02</v>
      </c>
      <c r="E127" s="1873">
        <v>5100.54</v>
      </c>
      <c r="F127" s="3596" t="s">
        <v>4162</v>
      </c>
      <c r="G127" s="3597"/>
      <c r="M127" s="1968"/>
      <c r="O127" s="1970"/>
    </row>
    <row r="128" spans="1:15" ht="17.25" hidden="1" customHeight="1" x14ac:dyDescent="0.25">
      <c r="A128" s="1974">
        <v>41760</v>
      </c>
      <c r="B128" s="1967">
        <v>58.18</v>
      </c>
      <c r="C128" s="1879">
        <v>40.369999999999997</v>
      </c>
      <c r="D128" s="1879">
        <v>161.15</v>
      </c>
      <c r="E128" s="1873">
        <v>4867.96</v>
      </c>
      <c r="F128" s="3596" t="s">
        <v>4163</v>
      </c>
      <c r="G128" s="3597"/>
      <c r="M128" s="1968"/>
      <c r="O128" s="1970"/>
    </row>
    <row r="129" spans="1:15" ht="17.25" hidden="1" customHeight="1" x14ac:dyDescent="0.25">
      <c r="A129" s="1974">
        <v>41791</v>
      </c>
      <c r="B129" s="1967">
        <v>47.57</v>
      </c>
      <c r="C129" s="1879">
        <v>10.68</v>
      </c>
      <c r="D129" s="1879">
        <v>132.34</v>
      </c>
      <c r="E129" s="1873">
        <v>4029.02</v>
      </c>
      <c r="F129" s="3596" t="s">
        <v>4164</v>
      </c>
      <c r="G129" s="3597"/>
      <c r="M129" s="1968"/>
      <c r="O129" s="1970"/>
    </row>
    <row r="130" spans="1:15" ht="17.25" hidden="1" customHeight="1" x14ac:dyDescent="0.25">
      <c r="A130" s="1974">
        <v>41821</v>
      </c>
      <c r="B130" s="1967">
        <v>59.9</v>
      </c>
      <c r="C130" s="1879">
        <v>15.14</v>
      </c>
      <c r="D130" s="1879">
        <v>124.94</v>
      </c>
      <c r="E130" s="1873">
        <v>3805.36</v>
      </c>
      <c r="F130" s="3596" t="s">
        <v>4165</v>
      </c>
      <c r="G130" s="3597"/>
      <c r="M130" s="1968"/>
      <c r="O130" s="1970"/>
    </row>
    <row r="131" spans="1:15" ht="17.25" hidden="1" customHeight="1" x14ac:dyDescent="0.25">
      <c r="A131" s="1974">
        <v>41852</v>
      </c>
      <c r="B131" s="1967">
        <v>45.89</v>
      </c>
      <c r="C131" s="1879">
        <v>12.53</v>
      </c>
      <c r="D131" s="1879">
        <v>63.82</v>
      </c>
      <c r="E131" s="1873">
        <v>1962.38</v>
      </c>
      <c r="F131" s="3596" t="s">
        <v>4166</v>
      </c>
      <c r="G131" s="3597"/>
      <c r="M131" s="1968"/>
      <c r="O131" s="1970"/>
    </row>
    <row r="132" spans="1:15" ht="17.25" hidden="1" customHeight="1" x14ac:dyDescent="0.25">
      <c r="A132" s="1974">
        <v>41883</v>
      </c>
      <c r="B132" s="1967">
        <v>46.91</v>
      </c>
      <c r="C132" s="1879">
        <v>8.64</v>
      </c>
      <c r="D132" s="1879">
        <v>104.53</v>
      </c>
      <c r="E132" s="1873">
        <v>3278.6</v>
      </c>
      <c r="F132" s="3596" t="s">
        <v>4167</v>
      </c>
      <c r="G132" s="3597"/>
      <c r="M132" s="1968"/>
      <c r="O132" s="1970"/>
    </row>
    <row r="133" spans="1:15" ht="17.25" hidden="1" customHeight="1" x14ac:dyDescent="0.25">
      <c r="A133" s="1974">
        <v>41913</v>
      </c>
      <c r="B133" s="1967">
        <v>63.45</v>
      </c>
      <c r="C133" s="1879">
        <v>10.41</v>
      </c>
      <c r="D133" s="1879">
        <v>78.709999999999994</v>
      </c>
      <c r="E133" s="1873">
        <v>2477.8000000000002</v>
      </c>
      <c r="F133" s="3596" t="s">
        <v>4168</v>
      </c>
      <c r="G133" s="3597"/>
      <c r="M133" s="1968"/>
      <c r="O133" s="1970"/>
    </row>
    <row r="134" spans="1:15" ht="17.25" hidden="1" customHeight="1" x14ac:dyDescent="0.25">
      <c r="A134" s="1974">
        <v>41944</v>
      </c>
      <c r="B134" s="1967">
        <v>84.59</v>
      </c>
      <c r="C134" s="1879">
        <v>15.48</v>
      </c>
      <c r="D134" s="1879">
        <v>106.93</v>
      </c>
      <c r="E134" s="1873">
        <v>3379.67</v>
      </c>
      <c r="F134" s="3596" t="s">
        <v>4169</v>
      </c>
      <c r="G134" s="3597"/>
      <c r="M134" s="1968"/>
      <c r="O134" s="1970"/>
    </row>
    <row r="135" spans="1:15" ht="17.25" hidden="1" customHeight="1" x14ac:dyDescent="0.25">
      <c r="A135" s="1974">
        <v>41974</v>
      </c>
      <c r="B135" s="1967">
        <v>150.36000000000001</v>
      </c>
      <c r="C135" s="1879">
        <v>12.23</v>
      </c>
      <c r="D135" s="1879">
        <v>181.06</v>
      </c>
      <c r="E135" s="1873">
        <v>5739.8</v>
      </c>
      <c r="F135" s="3596" t="s">
        <v>4170</v>
      </c>
      <c r="G135" s="3597"/>
      <c r="M135" s="1968"/>
      <c r="O135" s="1970"/>
    </row>
    <row r="136" spans="1:15" ht="17.25" hidden="1" customHeight="1" x14ac:dyDescent="0.25">
      <c r="A136" s="1974">
        <v>42005</v>
      </c>
      <c r="B136" s="1967">
        <v>76.5</v>
      </c>
      <c r="C136" s="1879">
        <v>13.11</v>
      </c>
      <c r="D136" s="1879">
        <v>96.61</v>
      </c>
      <c r="E136" s="1873">
        <v>3132.72</v>
      </c>
      <c r="F136" s="3596" t="s">
        <v>4171</v>
      </c>
      <c r="G136" s="3597"/>
      <c r="M136" s="1968"/>
      <c r="O136" s="1970"/>
    </row>
    <row r="137" spans="1:15" ht="17.25" hidden="1" customHeight="1" x14ac:dyDescent="0.25">
      <c r="A137" s="1974">
        <v>42036</v>
      </c>
      <c r="B137" s="1967">
        <v>126.07</v>
      </c>
      <c r="C137" s="1879">
        <v>15.69</v>
      </c>
      <c r="D137" s="1879">
        <v>145.72</v>
      </c>
      <c r="E137" s="1873">
        <v>4827.0600000000004</v>
      </c>
      <c r="F137" s="3596" t="s">
        <v>4172</v>
      </c>
      <c r="G137" s="3597"/>
      <c r="M137" s="1968"/>
      <c r="O137" s="1970"/>
    </row>
    <row r="138" spans="1:15" ht="17.25" hidden="1" customHeight="1" x14ac:dyDescent="0.25">
      <c r="A138" s="1974">
        <v>42064</v>
      </c>
      <c r="B138" s="1967">
        <v>117.91</v>
      </c>
      <c r="C138" s="1879">
        <v>13.34</v>
      </c>
      <c r="D138" s="1879">
        <v>135.36000000000001</v>
      </c>
      <c r="E138" s="1873">
        <v>4815.3900000000003</v>
      </c>
      <c r="F138" s="3596" t="s">
        <v>4173</v>
      </c>
      <c r="G138" s="3597"/>
      <c r="M138" s="1968"/>
      <c r="O138" s="1970"/>
    </row>
    <row r="139" spans="1:15" ht="17.25" hidden="1" customHeight="1" x14ac:dyDescent="0.25">
      <c r="A139" s="1974">
        <v>42095</v>
      </c>
      <c r="B139" s="1967">
        <v>54.83</v>
      </c>
      <c r="C139" s="1879">
        <v>8.0299999999999994</v>
      </c>
      <c r="D139" s="1879">
        <v>67.709999999999994</v>
      </c>
      <c r="E139" s="1873">
        <v>2452.87</v>
      </c>
      <c r="F139" s="3596" t="s">
        <v>4174</v>
      </c>
      <c r="G139" s="3597"/>
      <c r="M139" s="1968"/>
      <c r="O139" s="1970"/>
    </row>
    <row r="140" spans="1:15" ht="17.25" hidden="1" customHeight="1" x14ac:dyDescent="0.25">
      <c r="A140" s="1974">
        <v>42125</v>
      </c>
      <c r="B140" s="1967">
        <v>114.69</v>
      </c>
      <c r="C140" s="1879">
        <v>7.39</v>
      </c>
      <c r="D140" s="1879">
        <v>127.34</v>
      </c>
      <c r="E140" s="1873">
        <v>4462.5</v>
      </c>
      <c r="F140" s="3596" t="s">
        <v>4175</v>
      </c>
      <c r="G140" s="3597"/>
      <c r="M140" s="1968"/>
      <c r="O140" s="1970"/>
    </row>
    <row r="141" spans="1:15" ht="17.25" hidden="1" customHeight="1" x14ac:dyDescent="0.25">
      <c r="A141" s="1974">
        <v>42156</v>
      </c>
      <c r="B141" s="1967">
        <v>98.34</v>
      </c>
      <c r="C141" s="1879">
        <v>15.01</v>
      </c>
      <c r="D141" s="1879">
        <v>119.64</v>
      </c>
      <c r="E141" s="1873">
        <v>4216.55</v>
      </c>
      <c r="F141" s="3596" t="s">
        <v>4176</v>
      </c>
      <c r="G141" s="3597"/>
      <c r="M141" s="1968"/>
      <c r="O141" s="1970"/>
    </row>
    <row r="142" spans="1:15" ht="17.25" hidden="1" customHeight="1" x14ac:dyDescent="0.25">
      <c r="A142" s="1974">
        <v>42186</v>
      </c>
      <c r="B142" s="1967">
        <v>67.58</v>
      </c>
      <c r="C142" s="1879">
        <v>7.24</v>
      </c>
      <c r="D142" s="1879">
        <v>82.99</v>
      </c>
      <c r="E142" s="1873">
        <v>2951.84</v>
      </c>
      <c r="F142" s="3596" t="s">
        <v>4177</v>
      </c>
      <c r="G142" s="3597"/>
      <c r="M142" s="1968"/>
      <c r="O142" s="1970"/>
    </row>
    <row r="143" spans="1:15" ht="17.25" hidden="1" customHeight="1" x14ac:dyDescent="0.25">
      <c r="A143" s="1974">
        <v>42217</v>
      </c>
      <c r="B143" s="1967">
        <v>48.67</v>
      </c>
      <c r="C143" s="1879">
        <v>13.26</v>
      </c>
      <c r="D143" s="1879">
        <v>75.52</v>
      </c>
      <c r="E143" s="1873">
        <v>2682.6</v>
      </c>
      <c r="F143" s="3596" t="s">
        <v>4178</v>
      </c>
      <c r="G143" s="3597"/>
      <c r="M143" s="1968"/>
      <c r="O143" s="1970"/>
    </row>
    <row r="144" spans="1:15" ht="17.25" hidden="1" customHeight="1" x14ac:dyDescent="0.25">
      <c r="A144" s="1974">
        <v>42248</v>
      </c>
      <c r="B144" s="1967">
        <v>101.52</v>
      </c>
      <c r="C144" s="1879">
        <v>9.01</v>
      </c>
      <c r="D144" s="1879">
        <v>116.81</v>
      </c>
      <c r="E144" s="1873">
        <v>4143.67</v>
      </c>
      <c r="F144" s="3596" t="s">
        <v>4179</v>
      </c>
      <c r="G144" s="3597"/>
      <c r="M144" s="1968"/>
      <c r="O144" s="1970"/>
    </row>
    <row r="145" spans="1:15" ht="17.25" hidden="1" customHeight="1" x14ac:dyDescent="0.25">
      <c r="A145" s="1974">
        <v>42278</v>
      </c>
      <c r="B145" s="1967">
        <v>129.46</v>
      </c>
      <c r="C145" s="1879">
        <v>11.96</v>
      </c>
      <c r="D145" s="1879">
        <v>151.30000000000001</v>
      </c>
      <c r="E145" s="1873">
        <v>5394.74</v>
      </c>
      <c r="F145" s="3596" t="s">
        <v>4180</v>
      </c>
      <c r="G145" s="3597"/>
      <c r="M145" s="1968"/>
      <c r="O145" s="1970"/>
    </row>
    <row r="146" spans="1:15" ht="17.25" hidden="1" customHeight="1" x14ac:dyDescent="0.25">
      <c r="A146" s="1974">
        <v>42309</v>
      </c>
      <c r="B146" s="1967">
        <v>92.13</v>
      </c>
      <c r="C146" s="1879">
        <v>12.51</v>
      </c>
      <c r="D146" s="1879">
        <v>112.64</v>
      </c>
      <c r="E146" s="1873">
        <v>4081.54</v>
      </c>
      <c r="F146" s="3596" t="s">
        <v>4181</v>
      </c>
      <c r="G146" s="3597"/>
      <c r="M146" s="1968"/>
      <c r="O146" s="1970"/>
    </row>
    <row r="147" spans="1:15" ht="17.25" hidden="1" customHeight="1" x14ac:dyDescent="0.25">
      <c r="A147" s="1974">
        <v>42339</v>
      </c>
      <c r="B147" s="1967">
        <v>78.27</v>
      </c>
      <c r="C147" s="1879">
        <v>12.06</v>
      </c>
      <c r="D147" s="1879">
        <v>109.05</v>
      </c>
      <c r="E147" s="1873">
        <v>3948.94</v>
      </c>
      <c r="F147" s="3596" t="s">
        <v>4182</v>
      </c>
      <c r="G147" s="3597"/>
      <c r="M147" s="1968"/>
      <c r="O147" s="1970"/>
    </row>
    <row r="148" spans="1:15" ht="17.25" hidden="1" customHeight="1" x14ac:dyDescent="0.25">
      <c r="A148" s="1974">
        <v>42370</v>
      </c>
      <c r="B148" s="1967">
        <v>106.08</v>
      </c>
      <c r="C148" s="1879">
        <v>7.79</v>
      </c>
      <c r="D148" s="1879">
        <v>122.96</v>
      </c>
      <c r="E148" s="1873">
        <v>4453.17</v>
      </c>
      <c r="F148" s="3596" t="s">
        <v>4183</v>
      </c>
      <c r="G148" s="3597"/>
      <c r="M148" s="1968"/>
      <c r="O148" s="1970"/>
    </row>
    <row r="149" spans="1:15" ht="17.25" hidden="1" customHeight="1" x14ac:dyDescent="0.25">
      <c r="A149" s="1974">
        <v>42401</v>
      </c>
      <c r="B149" s="1967">
        <v>131.71</v>
      </c>
      <c r="C149" s="1879">
        <v>7.38</v>
      </c>
      <c r="D149" s="1879">
        <v>149.55000000000001</v>
      </c>
      <c r="E149" s="1873">
        <v>5356.33</v>
      </c>
      <c r="F149" s="3596" t="s">
        <v>4184</v>
      </c>
      <c r="G149" s="3597"/>
      <c r="M149" s="1968"/>
      <c r="O149" s="1970"/>
    </row>
    <row r="150" spans="1:15" ht="17.25" hidden="1" customHeight="1" x14ac:dyDescent="0.25">
      <c r="A150" s="1974">
        <v>42430</v>
      </c>
      <c r="B150" s="1967">
        <v>100.72</v>
      </c>
      <c r="C150" s="1879">
        <v>9.75</v>
      </c>
      <c r="D150" s="1879">
        <v>117.25</v>
      </c>
      <c r="E150" s="1873">
        <v>4179.8500000000004</v>
      </c>
      <c r="F150" s="3596" t="s">
        <v>4185</v>
      </c>
      <c r="G150" s="3597"/>
      <c r="M150" s="1968"/>
      <c r="O150" s="1970"/>
    </row>
    <row r="151" spans="1:15" ht="17.25" hidden="1" customHeight="1" x14ac:dyDescent="0.25">
      <c r="A151" s="1974">
        <v>42461</v>
      </c>
      <c r="B151" s="1967">
        <v>46.22</v>
      </c>
      <c r="C151" s="1879">
        <v>8.5299999999999994</v>
      </c>
      <c r="D151" s="1879">
        <v>59.55</v>
      </c>
      <c r="E151" s="1873">
        <v>2100.6999999999998</v>
      </c>
      <c r="F151" s="3596" t="s">
        <v>4186</v>
      </c>
      <c r="G151" s="3597"/>
      <c r="M151" s="1968"/>
      <c r="O151" s="1970"/>
    </row>
    <row r="152" spans="1:15" ht="17.25" hidden="1" customHeight="1" x14ac:dyDescent="0.25">
      <c r="A152" s="1974">
        <v>42491</v>
      </c>
      <c r="B152" s="1967">
        <v>105.6</v>
      </c>
      <c r="C152" s="1879">
        <v>10.31</v>
      </c>
      <c r="D152" s="1879">
        <v>123.15</v>
      </c>
      <c r="E152" s="1873">
        <v>4335.43</v>
      </c>
      <c r="F152" s="3596" t="s">
        <v>4187</v>
      </c>
      <c r="G152" s="3597"/>
      <c r="M152" s="1968"/>
      <c r="O152" s="1970"/>
    </row>
    <row r="153" spans="1:15" ht="17.25" hidden="1" customHeight="1" x14ac:dyDescent="0.25">
      <c r="A153" s="1974">
        <v>42522</v>
      </c>
      <c r="B153" s="1967">
        <v>138.33000000000001</v>
      </c>
      <c r="C153" s="1879">
        <v>13.91</v>
      </c>
      <c r="D153" s="1879">
        <v>164.03</v>
      </c>
      <c r="E153" s="1873">
        <v>5826.27</v>
      </c>
      <c r="F153" s="3596" t="s">
        <v>4188</v>
      </c>
      <c r="G153" s="3597"/>
      <c r="M153" s="1968"/>
      <c r="O153" s="1970"/>
    </row>
    <row r="154" spans="1:15" ht="17.25" hidden="1" customHeight="1" x14ac:dyDescent="0.25">
      <c r="A154" s="1974">
        <v>42552</v>
      </c>
      <c r="B154" s="1967">
        <v>26.16</v>
      </c>
      <c r="C154" s="1879">
        <v>6.72</v>
      </c>
      <c r="D154" s="1879">
        <v>36.159999999999997</v>
      </c>
      <c r="E154" s="1873">
        <v>1286.73</v>
      </c>
      <c r="F154" s="3596" t="s">
        <v>4189</v>
      </c>
      <c r="G154" s="3597"/>
      <c r="M154" s="1968"/>
      <c r="O154" s="1970"/>
    </row>
    <row r="155" spans="1:15" ht="17.25" hidden="1" customHeight="1" x14ac:dyDescent="0.25">
      <c r="A155" s="1974">
        <v>42583</v>
      </c>
      <c r="B155" s="1967">
        <v>50.3</v>
      </c>
      <c r="C155" s="1879">
        <v>6.46</v>
      </c>
      <c r="D155" s="1879">
        <v>64.23</v>
      </c>
      <c r="E155" s="1873">
        <v>2265.6999999999998</v>
      </c>
      <c r="F155" s="3596" t="s">
        <v>4190</v>
      </c>
      <c r="G155" s="3597"/>
      <c r="M155" s="1968"/>
      <c r="O155" s="1970"/>
    </row>
    <row r="156" spans="1:15" ht="17.25" hidden="1" customHeight="1" x14ac:dyDescent="0.25">
      <c r="A156" s="1974">
        <v>42614</v>
      </c>
      <c r="B156" s="1967">
        <v>78.010000000000005</v>
      </c>
      <c r="C156" s="1879">
        <v>7.78</v>
      </c>
      <c r="D156" s="1879">
        <v>90.43</v>
      </c>
      <c r="E156" s="1873">
        <v>3205.96</v>
      </c>
      <c r="F156" s="3596" t="s">
        <v>4191</v>
      </c>
      <c r="G156" s="3597"/>
      <c r="M156" s="1968"/>
      <c r="O156" s="1970"/>
    </row>
    <row r="157" spans="1:15" ht="17.25" hidden="1" customHeight="1" x14ac:dyDescent="0.25">
      <c r="A157" s="1974">
        <v>42644</v>
      </c>
      <c r="B157" s="1967">
        <v>42.3</v>
      </c>
      <c r="C157" s="1879">
        <v>8.91</v>
      </c>
      <c r="D157" s="1879">
        <v>55.29</v>
      </c>
      <c r="E157" s="1873">
        <v>1976.62</v>
      </c>
      <c r="F157" s="3596" t="s">
        <v>4192</v>
      </c>
      <c r="G157" s="3597"/>
      <c r="M157" s="1968"/>
      <c r="O157" s="1970"/>
    </row>
    <row r="158" spans="1:15" ht="17.25" hidden="1" customHeight="1" x14ac:dyDescent="0.25">
      <c r="A158" s="1974">
        <v>42675</v>
      </c>
      <c r="B158" s="1967">
        <v>85.56</v>
      </c>
      <c r="C158" s="1879">
        <v>11.36</v>
      </c>
      <c r="D158" s="1879">
        <v>103.1</v>
      </c>
      <c r="E158" s="1873">
        <v>3710.62</v>
      </c>
      <c r="F158" s="3596" t="s">
        <v>4193</v>
      </c>
      <c r="G158" s="3597"/>
      <c r="M158" s="1968"/>
      <c r="O158" s="1970"/>
    </row>
    <row r="159" spans="1:15" ht="17.25" hidden="1" customHeight="1" x14ac:dyDescent="0.25">
      <c r="A159" s="1974">
        <v>42705</v>
      </c>
      <c r="B159" s="1967">
        <v>90.38</v>
      </c>
      <c r="C159" s="1879">
        <v>9</v>
      </c>
      <c r="D159" s="1879">
        <v>121.39</v>
      </c>
      <c r="E159" s="1873">
        <v>4384.13</v>
      </c>
      <c r="F159" s="3596" t="s">
        <v>4194</v>
      </c>
      <c r="G159" s="3597"/>
      <c r="M159" s="1968"/>
      <c r="O159" s="1970"/>
    </row>
    <row r="160" spans="1:15" ht="17.25" hidden="1" customHeight="1" x14ac:dyDescent="0.25">
      <c r="A160" s="1974">
        <v>42736</v>
      </c>
      <c r="B160" s="1967">
        <v>103.41</v>
      </c>
      <c r="C160" s="1879">
        <v>8.66</v>
      </c>
      <c r="D160" s="1879">
        <v>121.95</v>
      </c>
      <c r="E160" s="1873">
        <v>4375.96</v>
      </c>
      <c r="F160" s="3596" t="s">
        <v>4195</v>
      </c>
      <c r="G160" s="3597"/>
      <c r="M160" s="1968"/>
      <c r="O160" s="1970"/>
    </row>
    <row r="161" spans="1:15" ht="17.25" hidden="1" customHeight="1" x14ac:dyDescent="0.25">
      <c r="A161" s="1974">
        <v>42767</v>
      </c>
      <c r="B161" s="1967">
        <v>27.85</v>
      </c>
      <c r="C161" s="1879">
        <v>10.119999999999999</v>
      </c>
      <c r="D161" s="1879">
        <v>42.78</v>
      </c>
      <c r="E161" s="1873">
        <v>1527.41</v>
      </c>
      <c r="F161" s="3596" t="s">
        <v>4196</v>
      </c>
      <c r="G161" s="3597"/>
      <c r="M161" s="1968"/>
      <c r="O161" s="1970"/>
    </row>
    <row r="162" spans="1:15" ht="17.25" hidden="1" customHeight="1" x14ac:dyDescent="0.25">
      <c r="A162" s="1974">
        <v>42795</v>
      </c>
      <c r="B162" s="1967">
        <v>97.44</v>
      </c>
      <c r="C162" s="1879">
        <v>18.11</v>
      </c>
      <c r="D162" s="1879">
        <v>124.15</v>
      </c>
      <c r="E162" s="1873">
        <v>4412.17</v>
      </c>
      <c r="F162" s="3596" t="s">
        <v>4197</v>
      </c>
      <c r="G162" s="3597"/>
      <c r="M162" s="1968"/>
      <c r="O162" s="1970"/>
    </row>
    <row r="163" spans="1:15" ht="17.25" hidden="1" customHeight="1" x14ac:dyDescent="0.25">
      <c r="A163" s="1974">
        <v>42826</v>
      </c>
      <c r="B163" s="1967">
        <v>184.65</v>
      </c>
      <c r="C163" s="1879">
        <v>10.43</v>
      </c>
      <c r="D163" s="1879">
        <v>198.43</v>
      </c>
      <c r="E163" s="1873">
        <v>6987.93</v>
      </c>
      <c r="F163" s="3596" t="s">
        <v>4198</v>
      </c>
      <c r="G163" s="3597"/>
      <c r="M163" s="1968"/>
      <c r="O163" s="1970"/>
    </row>
    <row r="164" spans="1:15" ht="17.25" hidden="1" customHeight="1" x14ac:dyDescent="0.25">
      <c r="A164" s="1974">
        <v>42856</v>
      </c>
      <c r="B164" s="1967">
        <v>121.05</v>
      </c>
      <c r="C164" s="1879">
        <v>10.67</v>
      </c>
      <c r="D164" s="1879">
        <v>137.61000000000001</v>
      </c>
      <c r="E164" s="1873">
        <v>4812.5600000000004</v>
      </c>
      <c r="F164" s="3596" t="s">
        <v>4199</v>
      </c>
      <c r="G164" s="3597"/>
      <c r="M164" s="1968"/>
      <c r="O164" s="1970"/>
    </row>
    <row r="165" spans="1:15" ht="17.25" hidden="1" customHeight="1" x14ac:dyDescent="0.25">
      <c r="A165" s="1974">
        <v>42887</v>
      </c>
      <c r="B165" s="1967">
        <v>74.2</v>
      </c>
      <c r="C165" s="1879">
        <v>19.73</v>
      </c>
      <c r="D165" s="1879">
        <v>99.16</v>
      </c>
      <c r="E165" s="1873">
        <v>3460.36</v>
      </c>
      <c r="F165" s="3596" t="s">
        <v>4200</v>
      </c>
      <c r="G165" s="3597"/>
      <c r="M165" s="1968"/>
      <c r="O165" s="1970"/>
    </row>
    <row r="166" spans="1:15" ht="17.25" hidden="1" customHeight="1" x14ac:dyDescent="0.25">
      <c r="A166" s="1974">
        <v>42917</v>
      </c>
      <c r="B166" s="1967">
        <v>51.58</v>
      </c>
      <c r="C166" s="1879">
        <v>3.85</v>
      </c>
      <c r="D166" s="1879">
        <v>59.74</v>
      </c>
      <c r="E166" s="1873">
        <v>2042.27</v>
      </c>
      <c r="F166" s="3596" t="s">
        <v>4201</v>
      </c>
      <c r="G166" s="3597"/>
      <c r="M166" s="1968"/>
      <c r="O166" s="1970"/>
    </row>
    <row r="167" spans="1:15" ht="17.25" hidden="1" customHeight="1" x14ac:dyDescent="0.25">
      <c r="A167" s="1974">
        <v>42948</v>
      </c>
      <c r="B167" s="1967">
        <v>170.71</v>
      </c>
      <c r="C167" s="1879">
        <v>5.64</v>
      </c>
      <c r="D167" s="1879">
        <v>179.28</v>
      </c>
      <c r="E167" s="1873">
        <v>5979.07</v>
      </c>
      <c r="F167" s="3596" t="s">
        <v>4202</v>
      </c>
      <c r="G167" s="3597"/>
      <c r="M167" s="1968"/>
      <c r="O167" s="1970"/>
    </row>
    <row r="168" spans="1:15" ht="17.25" hidden="1" customHeight="1" x14ac:dyDescent="0.25">
      <c r="A168" s="1974">
        <v>42979</v>
      </c>
      <c r="B168" s="1967">
        <v>97.2</v>
      </c>
      <c r="C168" s="1879">
        <v>5.48</v>
      </c>
      <c r="D168" s="1879">
        <v>110.62</v>
      </c>
      <c r="E168" s="1873">
        <v>3708.58</v>
      </c>
      <c r="F168" s="3596" t="s">
        <v>4203</v>
      </c>
      <c r="G168" s="3597"/>
      <c r="M168" s="1968"/>
      <c r="O168" s="1970"/>
    </row>
    <row r="169" spans="1:15" ht="17.25" hidden="1" customHeight="1" x14ac:dyDescent="0.25">
      <c r="A169" s="1974">
        <v>43009</v>
      </c>
      <c r="B169" s="1967">
        <v>54.12</v>
      </c>
      <c r="C169" s="1879">
        <v>6.43</v>
      </c>
      <c r="D169" s="1879">
        <v>68.89</v>
      </c>
      <c r="E169" s="1873">
        <v>2361.08</v>
      </c>
      <c r="F169" s="3596" t="s">
        <v>4204</v>
      </c>
      <c r="G169" s="3597"/>
      <c r="M169" s="1968"/>
      <c r="O169" s="1970"/>
    </row>
    <row r="170" spans="1:15" ht="17.25" hidden="1" customHeight="1" x14ac:dyDescent="0.25">
      <c r="A170" s="1974">
        <v>43040</v>
      </c>
      <c r="B170" s="1967">
        <v>52.82</v>
      </c>
      <c r="C170" s="1879">
        <v>6.38</v>
      </c>
      <c r="D170" s="1879">
        <v>68.400000000000006</v>
      </c>
      <c r="E170" s="1873">
        <v>2345</v>
      </c>
      <c r="F170" s="3596" t="s">
        <v>4205</v>
      </c>
      <c r="G170" s="3597"/>
      <c r="M170" s="1968"/>
      <c r="O170" s="1970"/>
    </row>
    <row r="171" spans="1:15" ht="17.25" hidden="1" customHeight="1" x14ac:dyDescent="0.25">
      <c r="A171" s="1974">
        <v>43070</v>
      </c>
      <c r="B171" s="1967">
        <v>85.12</v>
      </c>
      <c r="C171" s="1879">
        <v>4.24</v>
      </c>
      <c r="D171" s="1879">
        <v>105.67</v>
      </c>
      <c r="E171" s="1873">
        <v>3595.71</v>
      </c>
      <c r="F171" s="3596" t="s">
        <v>4206</v>
      </c>
      <c r="G171" s="3597"/>
      <c r="M171" s="1968"/>
      <c r="O171" s="1970"/>
    </row>
    <row r="172" spans="1:15" ht="17.25" hidden="1" customHeight="1" x14ac:dyDescent="0.25">
      <c r="A172" s="1974">
        <v>43101</v>
      </c>
      <c r="B172" s="1967">
        <v>72.290000000000006</v>
      </c>
      <c r="C172" s="1879">
        <v>1.08</v>
      </c>
      <c r="D172" s="1879">
        <v>88.08</v>
      </c>
      <c r="E172" s="1873">
        <v>2942.7</v>
      </c>
      <c r="F172" s="3596" t="s">
        <v>4207</v>
      </c>
      <c r="G172" s="3597"/>
      <c r="M172" s="1968"/>
      <c r="O172" s="1970"/>
    </row>
    <row r="173" spans="1:15" ht="17.25" hidden="1" customHeight="1" x14ac:dyDescent="0.25">
      <c r="A173" s="1974">
        <v>43132</v>
      </c>
      <c r="B173" s="1967">
        <v>122.15</v>
      </c>
      <c r="C173" s="1879">
        <v>6.6</v>
      </c>
      <c r="D173" s="1879">
        <v>141.04</v>
      </c>
      <c r="E173" s="1873">
        <v>4651.05</v>
      </c>
      <c r="F173" s="3596" t="s">
        <v>4208</v>
      </c>
      <c r="G173" s="3597"/>
      <c r="M173" s="1968"/>
      <c r="O173" s="1970"/>
    </row>
    <row r="174" spans="1:15" ht="17.25" hidden="1" customHeight="1" x14ac:dyDescent="0.25">
      <c r="A174" s="1974">
        <v>43160</v>
      </c>
      <c r="B174" s="1967">
        <v>155.85</v>
      </c>
      <c r="C174" s="1879">
        <v>3.55</v>
      </c>
      <c r="D174" s="1879">
        <v>168.12</v>
      </c>
      <c r="E174" s="1873">
        <v>5619.62</v>
      </c>
      <c r="F174" s="3596" t="s">
        <v>4209</v>
      </c>
      <c r="G174" s="3597"/>
      <c r="M174" s="1968"/>
      <c r="O174" s="1970"/>
    </row>
    <row r="175" spans="1:15" ht="17.25" hidden="1" customHeight="1" x14ac:dyDescent="0.25">
      <c r="A175" s="1974">
        <v>43191</v>
      </c>
      <c r="B175" s="1967">
        <v>105.05</v>
      </c>
      <c r="C175" s="1879">
        <v>4.49</v>
      </c>
      <c r="D175" s="1879">
        <v>117.41</v>
      </c>
      <c r="E175" s="1873">
        <v>4012.87</v>
      </c>
      <c r="F175" s="3596" t="s">
        <v>4210</v>
      </c>
      <c r="G175" s="3597"/>
      <c r="M175" s="1968"/>
      <c r="O175" s="1970"/>
    </row>
    <row r="176" spans="1:15" ht="17.25" hidden="1" customHeight="1" x14ac:dyDescent="0.25">
      <c r="A176" s="1974">
        <v>43221</v>
      </c>
      <c r="B176" s="1967">
        <v>176.65</v>
      </c>
      <c r="C176" s="1879">
        <v>16.84</v>
      </c>
      <c r="D176" s="1879">
        <v>201.57</v>
      </c>
      <c r="E176" s="1873">
        <v>7035.45</v>
      </c>
      <c r="F176" s="3596" t="s">
        <v>4211</v>
      </c>
      <c r="G176" s="3597"/>
      <c r="M176" s="1968"/>
      <c r="O176" s="1970"/>
    </row>
    <row r="177" spans="1:16" ht="17.25" hidden="1" customHeight="1" x14ac:dyDescent="0.25">
      <c r="A177" s="1974">
        <v>43252</v>
      </c>
      <c r="B177" s="1967">
        <v>44.99</v>
      </c>
      <c r="C177" s="1879">
        <v>2.74</v>
      </c>
      <c r="D177" s="1879">
        <v>54.07</v>
      </c>
      <c r="E177" s="1873">
        <v>1873.44</v>
      </c>
      <c r="F177" s="3596" t="s">
        <v>4212</v>
      </c>
      <c r="G177" s="3597"/>
      <c r="M177" s="1968"/>
      <c r="O177" s="1970"/>
    </row>
    <row r="178" spans="1:16" ht="17.25" hidden="1" thickTop="1" x14ac:dyDescent="0.25">
      <c r="A178" s="1974">
        <v>43282</v>
      </c>
      <c r="B178" s="1967">
        <v>43.98</v>
      </c>
      <c r="C178" s="1879">
        <v>2.46</v>
      </c>
      <c r="D178" s="1879">
        <v>54.96</v>
      </c>
      <c r="E178" s="1873">
        <v>1902.97</v>
      </c>
      <c r="F178" s="3596" t="s">
        <v>4213</v>
      </c>
      <c r="G178" s="3597"/>
      <c r="M178" s="1968"/>
      <c r="O178" s="1970"/>
    </row>
    <row r="179" spans="1:16" ht="17.25" hidden="1" thickTop="1" x14ac:dyDescent="0.25">
      <c r="A179" s="1974">
        <v>43313</v>
      </c>
      <c r="B179" s="1967">
        <v>42.19</v>
      </c>
      <c r="C179" s="1879">
        <v>2.1</v>
      </c>
      <c r="D179" s="1879">
        <v>51.35</v>
      </c>
      <c r="E179" s="1873">
        <v>1781.03</v>
      </c>
      <c r="F179" s="3596" t="s">
        <v>4214</v>
      </c>
      <c r="G179" s="3597"/>
      <c r="M179" s="1968"/>
      <c r="O179" s="1970"/>
    </row>
    <row r="180" spans="1:16" ht="17.25" hidden="1" thickTop="1" x14ac:dyDescent="0.25">
      <c r="A180" s="1974">
        <v>43344</v>
      </c>
      <c r="B180" s="1967">
        <v>40.659999999999997</v>
      </c>
      <c r="C180" s="1879">
        <v>4.5</v>
      </c>
      <c r="D180" s="1879">
        <v>51.61</v>
      </c>
      <c r="E180" s="1873">
        <v>1781.98</v>
      </c>
      <c r="F180" s="3596" t="s">
        <v>4215</v>
      </c>
      <c r="G180" s="3597"/>
      <c r="M180" s="1968"/>
      <c r="O180" s="1970"/>
    </row>
    <row r="181" spans="1:16" ht="17.25" hidden="1" thickTop="1" x14ac:dyDescent="0.25">
      <c r="A181" s="1974">
        <v>43374</v>
      </c>
      <c r="B181" s="1967">
        <v>33.909999999999997</v>
      </c>
      <c r="C181" s="1879">
        <v>6.27</v>
      </c>
      <c r="D181" s="1879">
        <v>47.23</v>
      </c>
      <c r="E181" s="1873">
        <v>1640.59</v>
      </c>
      <c r="F181" s="3596" t="s">
        <v>4216</v>
      </c>
      <c r="G181" s="3597"/>
      <c r="M181" s="1968"/>
      <c r="O181" s="1970"/>
    </row>
    <row r="182" spans="1:16" ht="17.25" hidden="1" thickTop="1" x14ac:dyDescent="0.25">
      <c r="A182" s="1974">
        <v>43405</v>
      </c>
      <c r="B182" s="1967">
        <v>40.18</v>
      </c>
      <c r="C182" s="1879">
        <v>2.09</v>
      </c>
      <c r="D182" s="1879">
        <v>52.58</v>
      </c>
      <c r="E182" s="1873">
        <v>1828.88</v>
      </c>
      <c r="F182" s="3596" t="s">
        <v>4217</v>
      </c>
      <c r="G182" s="3597"/>
      <c r="M182" s="1968"/>
      <c r="O182" s="1970"/>
    </row>
    <row r="183" spans="1:16" ht="17.25" hidden="1" thickTop="1" x14ac:dyDescent="0.25">
      <c r="A183" s="1974">
        <v>43435</v>
      </c>
      <c r="B183" s="1967">
        <v>41.61</v>
      </c>
      <c r="C183" s="1879">
        <v>1.93</v>
      </c>
      <c r="D183" s="1879">
        <v>55.73</v>
      </c>
      <c r="E183" s="1873">
        <v>1925.79</v>
      </c>
      <c r="F183" s="3596" t="s">
        <v>4218</v>
      </c>
      <c r="G183" s="3597"/>
      <c r="M183" s="1968"/>
      <c r="O183" s="1970"/>
    </row>
    <row r="184" spans="1:16" ht="17.25" hidden="1" thickTop="1" x14ac:dyDescent="0.25">
      <c r="A184" s="1974">
        <v>43466</v>
      </c>
      <c r="B184" s="1967">
        <v>38.33</v>
      </c>
      <c r="C184" s="1879">
        <v>2.76</v>
      </c>
      <c r="D184" s="1879">
        <v>51.1</v>
      </c>
      <c r="E184" s="1873">
        <v>1760.4</v>
      </c>
      <c r="F184" s="3596" t="s">
        <v>4219</v>
      </c>
      <c r="G184" s="3597"/>
      <c r="M184" s="1968"/>
      <c r="O184" s="1970"/>
      <c r="P184" s="1753"/>
    </row>
    <row r="185" spans="1:16" ht="17.25" hidden="1" thickTop="1" x14ac:dyDescent="0.25">
      <c r="A185" s="1974">
        <v>43497</v>
      </c>
      <c r="B185" s="1967">
        <v>29.27</v>
      </c>
      <c r="C185" s="1879">
        <v>10.95</v>
      </c>
      <c r="D185" s="1879">
        <v>46.39</v>
      </c>
      <c r="E185" s="1873">
        <v>1599.61</v>
      </c>
      <c r="F185" s="3596" t="s">
        <v>4220</v>
      </c>
      <c r="G185" s="3597"/>
      <c r="M185" s="1968"/>
      <c r="N185" s="1968"/>
    </row>
    <row r="186" spans="1:16" ht="17.25" hidden="1" thickTop="1" x14ac:dyDescent="0.25">
      <c r="A186" s="1974">
        <v>43525</v>
      </c>
      <c r="B186" s="1967">
        <v>19.47</v>
      </c>
      <c r="C186" s="1879">
        <v>7.5</v>
      </c>
      <c r="D186" s="1879">
        <v>34.35</v>
      </c>
      <c r="E186" s="1873">
        <v>1196.19</v>
      </c>
      <c r="F186" s="3596" t="s">
        <v>4221</v>
      </c>
      <c r="G186" s="3597"/>
      <c r="M186" s="1968"/>
    </row>
    <row r="187" spans="1:16" ht="17.25" hidden="1" thickTop="1" x14ac:dyDescent="0.25">
      <c r="A187" s="1974">
        <v>43556</v>
      </c>
      <c r="B187" s="1967">
        <v>19.61</v>
      </c>
      <c r="C187" s="1879">
        <v>1.63</v>
      </c>
      <c r="D187" s="1879">
        <v>31.46</v>
      </c>
      <c r="E187" s="1873">
        <v>1105.1099999999999</v>
      </c>
      <c r="F187" s="3596" t="s">
        <v>4222</v>
      </c>
      <c r="G187" s="3597"/>
    </row>
    <row r="188" spans="1:16" ht="17.25" hidden="1" thickTop="1" x14ac:dyDescent="0.25">
      <c r="A188" s="1974">
        <v>43586</v>
      </c>
      <c r="B188" s="1967">
        <v>22.46</v>
      </c>
      <c r="C188" s="1879">
        <v>202.75</v>
      </c>
      <c r="D188" s="1879">
        <v>237.92</v>
      </c>
      <c r="E188" s="1873">
        <v>8457.9</v>
      </c>
      <c r="F188" s="3596" t="s">
        <v>4223</v>
      </c>
      <c r="G188" s="3597"/>
    </row>
    <row r="189" spans="1:16" ht="17.25" hidden="1" thickTop="1" x14ac:dyDescent="0.25">
      <c r="A189" s="1974">
        <v>43617</v>
      </c>
      <c r="B189" s="1967">
        <v>22.63</v>
      </c>
      <c r="C189" s="1879">
        <v>1.58</v>
      </c>
      <c r="D189" s="1879">
        <v>31.53</v>
      </c>
      <c r="E189" s="1873">
        <v>1121.2326229999999</v>
      </c>
      <c r="F189" s="3596" t="s">
        <v>4224</v>
      </c>
      <c r="G189" s="3597"/>
    </row>
    <row r="190" spans="1:16" ht="17.25" hidden="1" thickTop="1" x14ac:dyDescent="0.25">
      <c r="A190" s="1974">
        <v>43647</v>
      </c>
      <c r="B190" s="1967">
        <v>55.946874080000001</v>
      </c>
      <c r="C190" s="1879">
        <v>137.66948097</v>
      </c>
      <c r="D190" s="1879">
        <v>202.67218257348588</v>
      </c>
      <c r="E190" s="1873">
        <v>7313.11</v>
      </c>
      <c r="F190" s="3596" t="s">
        <v>4225</v>
      </c>
      <c r="G190" s="3597"/>
    </row>
    <row r="191" spans="1:16" ht="17.25" hidden="1" thickTop="1" x14ac:dyDescent="0.25">
      <c r="A191" s="1974">
        <v>43678</v>
      </c>
      <c r="B191" s="1967">
        <v>44.98</v>
      </c>
      <c r="C191" s="1879">
        <v>2.4900000000000002</v>
      </c>
      <c r="D191" s="1879">
        <v>58.713999999999999</v>
      </c>
      <c r="E191" s="1873">
        <v>2110.56</v>
      </c>
      <c r="F191" s="3596" t="s">
        <v>4226</v>
      </c>
      <c r="G191" s="3597"/>
    </row>
    <row r="192" spans="1:16" ht="17.25" hidden="1" thickTop="1" x14ac:dyDescent="0.25">
      <c r="A192" s="1974">
        <v>43709</v>
      </c>
      <c r="B192" s="1967">
        <v>55.97</v>
      </c>
      <c r="C192" s="1879">
        <v>3.19</v>
      </c>
      <c r="D192" s="1879">
        <v>65.3</v>
      </c>
      <c r="E192" s="1873">
        <v>2370.0500000000002</v>
      </c>
      <c r="F192" s="3596" t="s">
        <v>4227</v>
      </c>
      <c r="G192" s="3597"/>
    </row>
    <row r="193" spans="1:7" ht="17.25" hidden="1" thickTop="1" x14ac:dyDescent="0.25">
      <c r="A193" s="1974">
        <v>43739</v>
      </c>
      <c r="B193" s="1967">
        <v>28.74</v>
      </c>
      <c r="C193" s="1879">
        <v>2.54</v>
      </c>
      <c r="D193" s="1879">
        <v>39.340000000000003</v>
      </c>
      <c r="E193" s="1873">
        <v>1434.05</v>
      </c>
      <c r="F193" s="3596" t="s">
        <v>4228</v>
      </c>
      <c r="G193" s="3597"/>
    </row>
    <row r="194" spans="1:7" ht="17.25" hidden="1" thickTop="1" x14ac:dyDescent="0.25">
      <c r="A194" s="1974">
        <v>43770</v>
      </c>
      <c r="B194" s="1967">
        <v>34.598112699999994</v>
      </c>
      <c r="C194" s="1879">
        <v>7.9434623839885505</v>
      </c>
      <c r="D194" s="1879">
        <v>42.541575083988548</v>
      </c>
      <c r="E194" s="1873">
        <v>1556.91</v>
      </c>
      <c r="F194" s="3596" t="s">
        <v>4229</v>
      </c>
      <c r="G194" s="3597"/>
    </row>
    <row r="195" spans="1:7" ht="17.25" thickTop="1" x14ac:dyDescent="0.25">
      <c r="A195" s="1974">
        <v>43800</v>
      </c>
      <c r="B195" s="1967">
        <v>36.317514300000006</v>
      </c>
      <c r="C195" s="1879">
        <v>1.3479330199999999</v>
      </c>
      <c r="D195" s="1879">
        <v>47.383884382333058</v>
      </c>
      <c r="E195" s="1873">
        <v>1736.05</v>
      </c>
      <c r="F195" s="3596" t="s">
        <v>4230</v>
      </c>
      <c r="G195" s="3597"/>
    </row>
    <row r="196" spans="1:7" ht="16.5" x14ac:dyDescent="0.25">
      <c r="A196" s="1974">
        <v>43831</v>
      </c>
      <c r="B196" s="1967">
        <v>39.72</v>
      </c>
      <c r="C196" s="1879">
        <v>2.4300000000000002</v>
      </c>
      <c r="D196" s="1879">
        <v>57.52</v>
      </c>
      <c r="E196" s="1873">
        <v>2108.19</v>
      </c>
      <c r="F196" s="3596" t="s">
        <v>4231</v>
      </c>
      <c r="G196" s="3597"/>
    </row>
    <row r="197" spans="1:7" ht="16.5" x14ac:dyDescent="0.25">
      <c r="A197" s="1974">
        <v>43862</v>
      </c>
      <c r="B197" s="1967">
        <v>55.02</v>
      </c>
      <c r="C197" s="1879">
        <v>2.33</v>
      </c>
      <c r="D197" s="1879">
        <v>64.23</v>
      </c>
      <c r="E197" s="1873">
        <v>2406.65</v>
      </c>
      <c r="F197" s="3596" t="s">
        <v>4232</v>
      </c>
      <c r="G197" s="3597"/>
    </row>
    <row r="198" spans="1:7" ht="16.5" x14ac:dyDescent="0.25">
      <c r="A198" s="1974">
        <v>43891</v>
      </c>
      <c r="B198" s="1967">
        <v>32.83</v>
      </c>
      <c r="C198" s="1879">
        <v>1.18</v>
      </c>
      <c r="D198" s="1879">
        <v>42.51</v>
      </c>
      <c r="E198" s="1873">
        <v>1620.33</v>
      </c>
      <c r="F198" s="3596" t="s">
        <v>4233</v>
      </c>
      <c r="G198" s="3597"/>
    </row>
    <row r="199" spans="1:7" ht="16.5" x14ac:dyDescent="0.25">
      <c r="A199" s="1974">
        <v>43922</v>
      </c>
      <c r="B199" s="1967">
        <v>19.77</v>
      </c>
      <c r="C199" s="1879">
        <v>5.9</v>
      </c>
      <c r="D199" s="1879">
        <v>32.94</v>
      </c>
      <c r="E199" s="1873">
        <v>1318.44</v>
      </c>
      <c r="F199" s="3596" t="s">
        <v>4234</v>
      </c>
      <c r="G199" s="3597"/>
    </row>
    <row r="200" spans="1:7" ht="16.5" x14ac:dyDescent="0.25">
      <c r="A200" s="1974">
        <v>43952</v>
      </c>
      <c r="B200" s="1967">
        <v>7.99</v>
      </c>
      <c r="C200" s="1879">
        <v>67.2</v>
      </c>
      <c r="D200" s="1879">
        <v>77.3</v>
      </c>
      <c r="E200" s="1873">
        <v>3112.19</v>
      </c>
      <c r="F200" s="3596" t="s">
        <v>4235</v>
      </c>
      <c r="G200" s="3597"/>
    </row>
    <row r="201" spans="1:7" ht="16.5" x14ac:dyDescent="0.25">
      <c r="A201" s="1974">
        <v>43983</v>
      </c>
      <c r="B201" s="1967">
        <v>13.37</v>
      </c>
      <c r="C201" s="1879">
        <v>1.8</v>
      </c>
      <c r="D201" s="1879">
        <v>18.440000000000001</v>
      </c>
      <c r="E201" s="1873">
        <v>742.63</v>
      </c>
      <c r="F201" s="3596" t="s">
        <v>4236</v>
      </c>
      <c r="G201" s="3597"/>
    </row>
    <row r="202" spans="1:7" ht="16.5" x14ac:dyDescent="0.25">
      <c r="A202" s="1974">
        <v>44013</v>
      </c>
      <c r="B202" s="1967">
        <v>8.9499999999999993</v>
      </c>
      <c r="C202" s="1879">
        <v>1.78</v>
      </c>
      <c r="D202" s="1879">
        <v>14.06</v>
      </c>
      <c r="E202" s="1873">
        <v>566.14</v>
      </c>
      <c r="F202" s="3596" t="s">
        <v>4237</v>
      </c>
      <c r="G202" s="3597"/>
    </row>
    <row r="203" spans="1:7" ht="16.5" x14ac:dyDescent="0.25">
      <c r="A203" s="1974">
        <v>44044</v>
      </c>
      <c r="B203" s="1967">
        <v>17.43</v>
      </c>
      <c r="C203" s="1879">
        <v>1.27</v>
      </c>
      <c r="D203" s="1879">
        <v>21.76</v>
      </c>
      <c r="E203" s="1873">
        <v>866.72</v>
      </c>
      <c r="F203" s="3596" t="s">
        <v>4238</v>
      </c>
      <c r="G203" s="3597"/>
    </row>
    <row r="204" spans="1:7" ht="16.5" x14ac:dyDescent="0.25">
      <c r="A204" s="1974">
        <v>44075</v>
      </c>
      <c r="B204" s="1967">
        <v>10.78</v>
      </c>
      <c r="C204" s="1879">
        <v>6.33</v>
      </c>
      <c r="D204" s="1879">
        <v>20.34</v>
      </c>
      <c r="E204" s="1873">
        <v>810.35</v>
      </c>
      <c r="F204" s="3596" t="s">
        <v>4239</v>
      </c>
      <c r="G204" s="3597"/>
    </row>
    <row r="205" spans="1:7" ht="16.5" x14ac:dyDescent="0.25">
      <c r="A205" s="1974">
        <v>44105</v>
      </c>
      <c r="B205" s="1967">
        <v>13.19</v>
      </c>
      <c r="C205" s="1879">
        <v>1.86</v>
      </c>
      <c r="D205" s="1879">
        <v>19.02</v>
      </c>
      <c r="E205" s="1873">
        <v>761.8</v>
      </c>
      <c r="F205" s="3596" t="s">
        <v>4240</v>
      </c>
      <c r="G205" s="3597"/>
    </row>
    <row r="206" spans="1:7" ht="16.5" x14ac:dyDescent="0.25">
      <c r="A206" s="1974">
        <v>44136</v>
      </c>
      <c r="B206" s="1967">
        <v>15.88</v>
      </c>
      <c r="C206" s="1879">
        <v>2.2400000000000002</v>
      </c>
      <c r="D206" s="1879">
        <v>21.12</v>
      </c>
      <c r="E206" s="1873">
        <v>848.25</v>
      </c>
      <c r="F206" s="3596" t="s">
        <v>4241</v>
      </c>
      <c r="G206" s="3597"/>
    </row>
    <row r="207" spans="1:7" ht="16.5" x14ac:dyDescent="0.25">
      <c r="A207" s="1974">
        <v>44166</v>
      </c>
      <c r="B207" s="1967">
        <v>42.410464060000002</v>
      </c>
      <c r="C207" s="1879">
        <v>1.68349628</v>
      </c>
      <c r="D207" s="1879">
        <v>48.768692449974566</v>
      </c>
      <c r="E207" s="1873">
        <v>1942.59</v>
      </c>
      <c r="F207" s="3596" t="s">
        <v>4242</v>
      </c>
      <c r="G207" s="3597"/>
    </row>
    <row r="208" spans="1:7" ht="16.5" x14ac:dyDescent="0.25">
      <c r="A208" s="1974">
        <v>44197</v>
      </c>
      <c r="B208" s="1967">
        <v>13.77</v>
      </c>
      <c r="C208" s="1879">
        <v>3.58</v>
      </c>
      <c r="D208" s="1879">
        <v>20.47</v>
      </c>
      <c r="E208" s="1873">
        <v>811.64</v>
      </c>
      <c r="F208" s="3596" t="s">
        <v>4243</v>
      </c>
      <c r="G208" s="3597"/>
    </row>
    <row r="209" spans="1:7" ht="16.5" x14ac:dyDescent="0.25">
      <c r="A209" s="1974">
        <v>44228</v>
      </c>
      <c r="B209" s="1967">
        <v>10.5</v>
      </c>
      <c r="C209" s="1879">
        <v>1.7</v>
      </c>
      <c r="D209" s="1879">
        <v>15.45</v>
      </c>
      <c r="E209" s="1873">
        <v>618.22</v>
      </c>
      <c r="F209" s="3596" t="s">
        <v>4244</v>
      </c>
      <c r="G209" s="3597"/>
    </row>
    <row r="210" spans="1:7" s="322" customFormat="1" ht="18" customHeight="1" x14ac:dyDescent="0.25">
      <c r="A210" s="1974">
        <v>44256</v>
      </c>
      <c r="B210" s="1967">
        <v>9.0459417700000007</v>
      </c>
      <c r="C210" s="1879">
        <v>0.91555689000000018</v>
      </c>
      <c r="D210" s="1879">
        <v>11.68</v>
      </c>
      <c r="E210" s="1873">
        <v>471.8</v>
      </c>
      <c r="F210" s="3596" t="s">
        <v>4245</v>
      </c>
      <c r="G210" s="3597"/>
    </row>
    <row r="211" spans="1:7" s="322" customFormat="1" ht="18" customHeight="1" x14ac:dyDescent="0.25">
      <c r="A211" s="1974">
        <v>44287</v>
      </c>
      <c r="B211" s="1967">
        <v>8.8699999999999992</v>
      </c>
      <c r="C211" s="1879">
        <v>1.7833556700000002</v>
      </c>
      <c r="D211" s="1879">
        <v>12.86</v>
      </c>
      <c r="E211" s="1873">
        <v>524.52</v>
      </c>
      <c r="F211" s="3596" t="s">
        <v>4246</v>
      </c>
      <c r="G211" s="3597"/>
    </row>
    <row r="212" spans="1:7" s="322" customFormat="1" ht="18" customHeight="1" x14ac:dyDescent="0.25">
      <c r="A212" s="1974">
        <v>44317</v>
      </c>
      <c r="B212" s="1967">
        <v>7.0565552900000004</v>
      </c>
      <c r="C212" s="1879">
        <v>10.96272037</v>
      </c>
      <c r="D212" s="1879">
        <v>21.69</v>
      </c>
      <c r="E212" s="1873">
        <v>884.25</v>
      </c>
      <c r="F212" s="3596" t="s">
        <v>4247</v>
      </c>
      <c r="G212" s="3597"/>
    </row>
    <row r="213" spans="1:7" s="322" customFormat="1" ht="18" customHeight="1" x14ac:dyDescent="0.25">
      <c r="A213" s="1974">
        <v>44348</v>
      </c>
      <c r="B213" s="1967">
        <v>51.269436660000004</v>
      </c>
      <c r="C213" s="1879">
        <v>8.11</v>
      </c>
      <c r="D213" s="1879">
        <v>61.07</v>
      </c>
      <c r="E213" s="1873">
        <v>2522.6999999999998</v>
      </c>
      <c r="F213" s="3596" t="s">
        <v>4248</v>
      </c>
      <c r="G213" s="3597"/>
    </row>
    <row r="214" spans="1:7" s="322" customFormat="1" ht="18" customHeight="1" x14ac:dyDescent="0.25">
      <c r="A214" s="1974">
        <v>44378</v>
      </c>
      <c r="B214" s="1967">
        <v>12.361380519999999</v>
      </c>
      <c r="C214" s="1879">
        <v>1.7925805800000001</v>
      </c>
      <c r="D214" s="1879">
        <v>16.34</v>
      </c>
      <c r="E214" s="1873">
        <v>701.04</v>
      </c>
      <c r="F214" s="3596" t="s">
        <v>4249</v>
      </c>
      <c r="G214" s="3597"/>
    </row>
    <row r="215" spans="1:7" s="322" customFormat="1" ht="18" customHeight="1" x14ac:dyDescent="0.25">
      <c r="A215" s="1974">
        <v>44409</v>
      </c>
      <c r="B215" s="1967">
        <v>8.4991085099999992</v>
      </c>
      <c r="C215" s="1879">
        <v>2.7719187300000003</v>
      </c>
      <c r="D215" s="1879">
        <v>12.93</v>
      </c>
      <c r="E215" s="1873">
        <v>555.09</v>
      </c>
      <c r="F215" s="3596" t="s">
        <v>4250</v>
      </c>
      <c r="G215" s="3597"/>
    </row>
    <row r="216" spans="1:7" s="322" customFormat="1" ht="18" customHeight="1" x14ac:dyDescent="0.25">
      <c r="A216" s="1974">
        <v>44440</v>
      </c>
      <c r="B216" s="1967">
        <v>11.894251759999998</v>
      </c>
      <c r="C216" s="1879">
        <v>11.525916090000001</v>
      </c>
      <c r="D216" s="1879">
        <v>26.41</v>
      </c>
      <c r="E216" s="1873">
        <v>1131.77</v>
      </c>
      <c r="F216" s="3596" t="s">
        <v>4251</v>
      </c>
      <c r="G216" s="3597"/>
    </row>
    <row r="217" spans="1:7" s="322" customFormat="1" ht="18" customHeight="1" x14ac:dyDescent="0.25">
      <c r="A217" s="1974">
        <v>44470</v>
      </c>
      <c r="B217" s="1967">
        <v>7.9263375500000004</v>
      </c>
      <c r="C217" s="1879">
        <v>1.9705972499999997</v>
      </c>
      <c r="D217" s="1879">
        <v>12.48</v>
      </c>
      <c r="E217" s="1873">
        <v>537.22</v>
      </c>
      <c r="F217" s="3596" t="s">
        <v>4252</v>
      </c>
      <c r="G217" s="3597"/>
    </row>
    <row r="218" spans="1:7" s="322" customFormat="1" ht="18" customHeight="1" x14ac:dyDescent="0.25">
      <c r="A218" s="1974">
        <v>44501</v>
      </c>
      <c r="B218" s="1967">
        <v>13</v>
      </c>
      <c r="C218" s="1879">
        <v>2.34</v>
      </c>
      <c r="D218" s="1879">
        <v>18.88</v>
      </c>
      <c r="E218" s="1873">
        <v>820.83</v>
      </c>
      <c r="F218" s="3596" t="s">
        <v>4253</v>
      </c>
      <c r="G218" s="3597"/>
    </row>
    <row r="219" spans="1:7" s="322" customFormat="1" ht="18" customHeight="1" thickBot="1" x14ac:dyDescent="0.3">
      <c r="A219" s="1978">
        <v>44531</v>
      </c>
      <c r="B219" s="1979">
        <v>11.351227510000001</v>
      </c>
      <c r="C219" s="1980">
        <v>3.7605743599999997</v>
      </c>
      <c r="D219" s="1980">
        <v>19.3</v>
      </c>
      <c r="E219" s="1981">
        <v>844.23</v>
      </c>
      <c r="F219" s="3613" t="s">
        <v>3965</v>
      </c>
      <c r="G219" s="3614"/>
    </row>
    <row r="220" spans="1:7" s="322" customFormat="1" ht="18" customHeight="1" thickTop="1" x14ac:dyDescent="0.25">
      <c r="A220" s="324" t="s">
        <v>4254</v>
      </c>
      <c r="B220" s="1982"/>
      <c r="C220" s="1982"/>
      <c r="D220" s="1982"/>
      <c r="E220" s="1982"/>
      <c r="F220" s="289"/>
    </row>
    <row r="221" spans="1:7" s="322" customFormat="1" ht="18" customHeight="1" x14ac:dyDescent="0.25">
      <c r="A221" s="324" t="s">
        <v>4255</v>
      </c>
      <c r="B221" s="1982"/>
      <c r="C221" s="1982"/>
      <c r="D221" s="1982"/>
      <c r="E221" s="1982"/>
      <c r="F221" s="289"/>
    </row>
    <row r="222" spans="1:7" s="322" customFormat="1" ht="18" customHeight="1" x14ac:dyDescent="0.25">
      <c r="A222" s="322" t="s">
        <v>386</v>
      </c>
      <c r="B222" s="1982"/>
      <c r="C222" s="1982"/>
      <c r="D222" s="1982"/>
      <c r="E222" s="1982"/>
      <c r="F222" s="289"/>
    </row>
    <row r="223" spans="1:7" s="410" customFormat="1" ht="17.25" customHeight="1" x14ac:dyDescent="0.25">
      <c r="A223" s="1983" t="s">
        <v>3543</v>
      </c>
      <c r="B223" s="1982"/>
      <c r="C223" s="1982"/>
      <c r="D223" s="1982"/>
      <c r="E223" s="1982"/>
      <c r="F223" s="289"/>
      <c r="G223" s="322"/>
    </row>
    <row r="224" spans="1:7" x14ac:dyDescent="0.25">
      <c r="A224" s="405"/>
      <c r="C224" s="1984"/>
      <c r="D224" s="1985"/>
      <c r="G224" s="410"/>
    </row>
    <row r="225" spans="1:7" ht="15" customHeight="1" x14ac:dyDescent="0.25">
      <c r="A225" s="1920"/>
      <c r="B225" s="1968"/>
      <c r="C225" s="1968"/>
      <c r="D225" s="1986"/>
      <c r="F225" s="1984"/>
    </row>
    <row r="226" spans="1:7" s="410" customFormat="1" ht="17.25" customHeight="1" x14ac:dyDescent="0.25">
      <c r="A226" s="1987"/>
      <c r="B226" s="405"/>
      <c r="C226" s="405"/>
      <c r="D226" s="405"/>
      <c r="E226" s="405"/>
      <c r="F226" s="405"/>
      <c r="G226" s="1949"/>
    </row>
    <row r="227" spans="1:7" s="410" customFormat="1" ht="17.25" customHeight="1" x14ac:dyDescent="0.25">
      <c r="A227" s="1988"/>
      <c r="C227" s="385"/>
      <c r="D227" s="1989"/>
    </row>
    <row r="228" spans="1:7" s="410" customFormat="1" x14ac:dyDescent="0.25">
      <c r="A228" s="1988"/>
      <c r="C228" s="385"/>
      <c r="D228" s="1989"/>
    </row>
    <row r="229" spans="1:7" x14ac:dyDescent="0.25">
      <c r="A229" s="1988"/>
      <c r="B229" s="410"/>
      <c r="C229" s="385"/>
      <c r="D229" s="1989"/>
      <c r="E229" s="410"/>
      <c r="F229" s="410"/>
      <c r="G229" s="410"/>
    </row>
    <row r="231" spans="1:7" x14ac:dyDescent="0.25">
      <c r="A231" s="1990"/>
    </row>
    <row r="234" spans="1:7" x14ac:dyDescent="0.25">
      <c r="F234" s="405" t="s">
        <v>3412</v>
      </c>
    </row>
    <row r="247" spans="1:4" x14ac:dyDescent="0.25">
      <c r="A247" s="405"/>
      <c r="D247" s="1991"/>
    </row>
  </sheetData>
  <mergeCells count="216">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7:G27"/>
    <mergeCell ref="F15:G15"/>
    <mergeCell ref="F16:G16"/>
    <mergeCell ref="F17:G17"/>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S225"/>
  <sheetViews>
    <sheetView zoomScale="80" zoomScaleNormal="80" zoomScaleSheetLayoutView="70" workbookViewId="0"/>
  </sheetViews>
  <sheetFormatPr defaultColWidth="8.85546875" defaultRowHeight="15" x14ac:dyDescent="0.25"/>
  <cols>
    <col min="1" max="1" width="13.42578125" style="2060" customWidth="1"/>
    <col min="2" max="3" width="16.140625" style="2060" customWidth="1"/>
    <col min="4" max="4" width="14.28515625" style="2060" customWidth="1"/>
    <col min="5" max="5" width="15.7109375" style="2060" customWidth="1"/>
    <col min="6" max="7" width="14" style="2060" customWidth="1"/>
    <col min="8" max="8" width="10.7109375" style="2060" bestFit="1" customWidth="1"/>
    <col min="9" max="15" width="12.85546875" style="2060" customWidth="1"/>
    <col min="16" max="16" width="4.28515625" style="2060" customWidth="1"/>
    <col min="17" max="17" width="13.28515625" style="2060" bestFit="1" customWidth="1"/>
    <col min="18" max="16384" width="8.85546875" style="2060"/>
  </cols>
  <sheetData>
    <row r="1" spans="1:15" s="1993" customFormat="1" ht="17.25" x14ac:dyDescent="0.25">
      <c r="A1" s="1992" t="s">
        <v>4256</v>
      </c>
    </row>
    <row r="2" spans="1:15" s="1995" customFormat="1" ht="18" customHeight="1" thickBot="1" x14ac:dyDescent="0.3">
      <c r="A2" s="1994"/>
      <c r="J2" s="1996"/>
      <c r="K2" s="1996"/>
    </row>
    <row r="3" spans="1:15" s="1999" customFormat="1" ht="16.5" x14ac:dyDescent="0.25">
      <c r="A3" s="3617" t="s">
        <v>1</v>
      </c>
      <c r="B3" s="1997" t="s">
        <v>4257</v>
      </c>
      <c r="C3" s="1997" t="s">
        <v>3749</v>
      </c>
      <c r="D3" s="1997" t="s">
        <v>4258</v>
      </c>
      <c r="E3" s="1997" t="s">
        <v>4259</v>
      </c>
      <c r="F3" s="1997" t="s">
        <v>4260</v>
      </c>
      <c r="G3" s="1997" t="s">
        <v>3749</v>
      </c>
      <c r="H3" s="1998"/>
      <c r="I3" s="1998"/>
      <c r="J3" s="1998"/>
      <c r="K3" s="1998"/>
      <c r="L3" s="1998"/>
      <c r="M3" s="1998"/>
      <c r="N3" s="1998"/>
      <c r="O3" s="1998"/>
    </row>
    <row r="4" spans="1:15" s="1999" customFormat="1" ht="16.5" x14ac:dyDescent="0.25">
      <c r="A4" s="3618"/>
      <c r="B4" s="2000" t="s">
        <v>4261</v>
      </c>
      <c r="C4" s="2000" t="s">
        <v>4262</v>
      </c>
      <c r="D4" s="2000" t="s">
        <v>4263</v>
      </c>
      <c r="E4" s="2000" t="s">
        <v>4264</v>
      </c>
      <c r="F4" s="2000" t="s">
        <v>4261</v>
      </c>
      <c r="G4" s="2000" t="s">
        <v>4262</v>
      </c>
      <c r="H4" s="1998"/>
      <c r="I4" s="1998"/>
      <c r="J4" s="1998"/>
      <c r="K4" s="1998"/>
      <c r="L4" s="1998"/>
      <c r="M4" s="1998"/>
      <c r="N4" s="1998"/>
      <c r="O4" s="1998"/>
    </row>
    <row r="5" spans="1:15" s="1999" customFormat="1" ht="16.5" x14ac:dyDescent="0.25">
      <c r="A5" s="3618"/>
      <c r="B5" s="2000"/>
      <c r="C5" s="2000" t="s">
        <v>4265</v>
      </c>
      <c r="D5" s="2000"/>
      <c r="E5" s="2000"/>
      <c r="F5" s="2000"/>
      <c r="G5" s="2000" t="s">
        <v>4266</v>
      </c>
      <c r="H5" s="1998"/>
      <c r="I5" s="1998"/>
      <c r="J5" s="1998"/>
      <c r="K5" s="1998"/>
      <c r="L5" s="1998"/>
      <c r="M5" s="1998"/>
      <c r="N5" s="1998"/>
      <c r="O5" s="1998"/>
    </row>
    <row r="6" spans="1:15" s="2003" customFormat="1" ht="29.25" customHeight="1" thickBot="1" x14ac:dyDescent="0.3">
      <c r="A6" s="3619"/>
      <c r="B6" s="2001" t="s">
        <v>4267</v>
      </c>
      <c r="C6" s="2001" t="s">
        <v>3961</v>
      </c>
      <c r="D6" s="2001" t="s">
        <v>4268</v>
      </c>
      <c r="E6" s="2001" t="s">
        <v>4269</v>
      </c>
      <c r="F6" s="2001" t="s">
        <v>4267</v>
      </c>
      <c r="G6" s="2001" t="s">
        <v>3961</v>
      </c>
      <c r="H6" s="2002"/>
      <c r="I6" s="2002"/>
      <c r="J6" s="2002"/>
      <c r="K6" s="2002"/>
      <c r="L6" s="2002"/>
      <c r="M6" s="2002"/>
      <c r="N6" s="2002"/>
      <c r="O6" s="2002"/>
    </row>
    <row r="7" spans="1:15" s="2008" customFormat="1" ht="16.5" hidden="1" x14ac:dyDescent="0.3">
      <c r="A7" s="2004">
        <v>42370</v>
      </c>
      <c r="B7" s="2005">
        <v>80.3</v>
      </c>
      <c r="C7" s="1624">
        <v>36.299999999999997</v>
      </c>
      <c r="D7" s="2006">
        <v>1066.5</v>
      </c>
      <c r="E7" s="1624">
        <v>3.4</v>
      </c>
      <c r="F7" s="2007" t="s">
        <v>191</v>
      </c>
      <c r="G7" s="1624" t="s">
        <v>191</v>
      </c>
    </row>
    <row r="8" spans="1:15" s="2008" customFormat="1" ht="16.5" hidden="1" x14ac:dyDescent="0.3">
      <c r="A8" s="2004">
        <v>42401</v>
      </c>
      <c r="B8" s="2005">
        <v>71.099999999999994</v>
      </c>
      <c r="C8" s="1624" t="s">
        <v>4270</v>
      </c>
      <c r="D8" s="2006">
        <v>1193.25</v>
      </c>
      <c r="E8" s="1624">
        <v>2.5</v>
      </c>
      <c r="F8" s="2007" t="s">
        <v>191</v>
      </c>
      <c r="G8" s="1624" t="s">
        <v>191</v>
      </c>
    </row>
    <row r="9" spans="1:15" s="2008" customFormat="1" ht="16.5" hidden="1" x14ac:dyDescent="0.3">
      <c r="A9" s="2004">
        <v>42430</v>
      </c>
      <c r="B9" s="2005">
        <v>50</v>
      </c>
      <c r="C9" s="1624">
        <v>35.700000000000003</v>
      </c>
      <c r="D9" s="2006">
        <v>960</v>
      </c>
      <c r="E9" s="1624">
        <v>2.7</v>
      </c>
      <c r="F9" s="2007" t="s">
        <v>191</v>
      </c>
      <c r="G9" s="1624" t="s">
        <v>191</v>
      </c>
    </row>
    <row r="10" spans="1:15" s="2008" customFormat="1" ht="16.5" hidden="1" x14ac:dyDescent="0.3">
      <c r="A10" s="2004">
        <v>42461</v>
      </c>
      <c r="B10" s="2005">
        <v>16.600000000000001</v>
      </c>
      <c r="C10" s="1624">
        <v>35.549999999999997</v>
      </c>
      <c r="D10" s="2006" t="s">
        <v>191</v>
      </c>
      <c r="E10" s="1624" t="s">
        <v>191</v>
      </c>
      <c r="F10" s="2007" t="s">
        <v>191</v>
      </c>
      <c r="G10" s="1624" t="s">
        <v>191</v>
      </c>
    </row>
    <row r="11" spans="1:15" s="2008" customFormat="1" ht="16.5" hidden="1" x14ac:dyDescent="0.3">
      <c r="A11" s="2004">
        <v>42491</v>
      </c>
      <c r="B11" s="1624">
        <v>73.05</v>
      </c>
      <c r="C11" s="1624">
        <v>35.35</v>
      </c>
      <c r="D11" s="2009">
        <v>1000</v>
      </c>
      <c r="E11" s="1624">
        <v>3.7</v>
      </c>
      <c r="F11" s="2007" t="s">
        <v>191</v>
      </c>
      <c r="G11" s="1624" t="s">
        <v>191</v>
      </c>
    </row>
    <row r="12" spans="1:15" s="2008" customFormat="1" ht="16.5" hidden="1" x14ac:dyDescent="0.3">
      <c r="A12" s="2004">
        <v>42522</v>
      </c>
      <c r="B12" s="2007">
        <v>96</v>
      </c>
      <c r="C12" s="1624" t="s">
        <v>4271</v>
      </c>
      <c r="D12" s="2006">
        <v>3424.5149999999999</v>
      </c>
      <c r="E12" s="1624" t="s">
        <v>4272</v>
      </c>
      <c r="F12" s="2007" t="s">
        <v>191</v>
      </c>
      <c r="G12" s="1624" t="s">
        <v>191</v>
      </c>
    </row>
    <row r="13" spans="1:15" s="2008" customFormat="1" ht="16.5" hidden="1" x14ac:dyDescent="0.3">
      <c r="A13" s="2004">
        <v>42552</v>
      </c>
      <c r="B13" s="2007">
        <v>10</v>
      </c>
      <c r="C13" s="1624">
        <v>35.5</v>
      </c>
      <c r="D13" s="2006" t="s">
        <v>191</v>
      </c>
      <c r="E13" s="1624" t="s">
        <v>191</v>
      </c>
      <c r="F13" s="2007" t="s">
        <v>191</v>
      </c>
      <c r="G13" s="1624" t="s">
        <v>191</v>
      </c>
    </row>
    <row r="14" spans="1:15" s="2008" customFormat="1" ht="16.5" hidden="1" x14ac:dyDescent="0.3">
      <c r="A14" s="2004">
        <v>42583</v>
      </c>
      <c r="B14" s="2007">
        <v>10</v>
      </c>
      <c r="C14" s="1624">
        <v>35.200000000000003</v>
      </c>
      <c r="D14" s="2009">
        <v>352</v>
      </c>
      <c r="E14" s="1624">
        <v>2.68</v>
      </c>
      <c r="F14" s="2007" t="s">
        <v>191</v>
      </c>
      <c r="G14" s="1624" t="s">
        <v>191</v>
      </c>
    </row>
    <row r="15" spans="1:15" s="2008" customFormat="1" ht="16.5" hidden="1" x14ac:dyDescent="0.3">
      <c r="A15" s="2004">
        <v>42614</v>
      </c>
      <c r="B15" s="2007">
        <v>43.2</v>
      </c>
      <c r="C15" s="1624">
        <v>35.479999999999997</v>
      </c>
      <c r="D15" s="2006">
        <v>1532.7360000000003</v>
      </c>
      <c r="E15" s="1624">
        <v>2.69</v>
      </c>
      <c r="F15" s="2007" t="s">
        <v>191</v>
      </c>
      <c r="G15" s="1624" t="s">
        <v>191</v>
      </c>
    </row>
    <row r="16" spans="1:15" s="2008" customFormat="1" ht="16.5" hidden="1" x14ac:dyDescent="0.3">
      <c r="A16" s="2004">
        <v>42644</v>
      </c>
      <c r="B16" s="2005" t="s">
        <v>191</v>
      </c>
      <c r="C16" s="1624" t="s">
        <v>191</v>
      </c>
      <c r="D16" s="2006" t="s">
        <v>191</v>
      </c>
      <c r="E16" s="1624" t="s">
        <v>191</v>
      </c>
      <c r="F16" s="2007" t="s">
        <v>191</v>
      </c>
      <c r="G16" s="1624" t="s">
        <v>191</v>
      </c>
    </row>
    <row r="17" spans="1:8" s="2008" customFormat="1" ht="16.5" hidden="1" x14ac:dyDescent="0.3">
      <c r="A17" s="2004">
        <v>42675</v>
      </c>
      <c r="B17" s="1624">
        <v>47.35</v>
      </c>
      <c r="C17" s="1624">
        <v>36.15</v>
      </c>
      <c r="D17" s="2006" t="s">
        <v>191</v>
      </c>
      <c r="E17" s="1624" t="s">
        <v>191</v>
      </c>
      <c r="F17" s="2007" t="s">
        <v>191</v>
      </c>
      <c r="G17" s="1624" t="s">
        <v>191</v>
      </c>
    </row>
    <row r="18" spans="1:8" s="2008" customFormat="1" ht="16.5" hidden="1" x14ac:dyDescent="0.3">
      <c r="A18" s="2004">
        <v>42705</v>
      </c>
      <c r="B18" s="2007">
        <v>55.5</v>
      </c>
      <c r="C18" s="1624">
        <v>36.200000000000003</v>
      </c>
      <c r="D18" s="2009">
        <v>905</v>
      </c>
      <c r="E18" s="1624">
        <v>2.8</v>
      </c>
      <c r="F18" s="2007" t="s">
        <v>191</v>
      </c>
      <c r="G18" s="1624" t="s">
        <v>191</v>
      </c>
    </row>
    <row r="19" spans="1:8" s="2008" customFormat="1" ht="16.5" hidden="1" x14ac:dyDescent="0.3">
      <c r="A19" s="2010">
        <v>42736</v>
      </c>
      <c r="B19" s="2005">
        <v>55.594999999999999</v>
      </c>
      <c r="C19" s="1624">
        <v>35.9</v>
      </c>
      <c r="D19" s="2006">
        <v>2540.3609999999999</v>
      </c>
      <c r="E19" s="1624" t="s">
        <v>4273</v>
      </c>
      <c r="F19" s="2007" t="s">
        <v>191</v>
      </c>
      <c r="G19" s="1624" t="s">
        <v>191</v>
      </c>
    </row>
    <row r="20" spans="1:8" s="2008" customFormat="1" ht="16.5" hidden="1" x14ac:dyDescent="0.3">
      <c r="A20" s="2010">
        <v>42767</v>
      </c>
      <c r="B20" s="2005" t="s">
        <v>191</v>
      </c>
      <c r="C20" s="1624" t="s">
        <v>191</v>
      </c>
      <c r="D20" s="2006" t="s">
        <v>191</v>
      </c>
      <c r="E20" s="1624" t="s">
        <v>191</v>
      </c>
      <c r="F20" s="2007" t="s">
        <v>191</v>
      </c>
      <c r="G20" s="1624" t="s">
        <v>191</v>
      </c>
    </row>
    <row r="21" spans="1:8" s="2008" customFormat="1" ht="16.5" hidden="1" x14ac:dyDescent="0.3">
      <c r="A21" s="2010">
        <v>42795</v>
      </c>
      <c r="B21" s="2007">
        <v>40</v>
      </c>
      <c r="C21" s="1624">
        <v>35.5</v>
      </c>
      <c r="D21" s="2009">
        <v>1420</v>
      </c>
      <c r="E21" s="1624">
        <v>2.58</v>
      </c>
      <c r="F21" s="2007" t="s">
        <v>191</v>
      </c>
      <c r="G21" s="1624" t="s">
        <v>191</v>
      </c>
    </row>
    <row r="22" spans="1:8" s="2008" customFormat="1" ht="16.5" hidden="1" x14ac:dyDescent="0.3">
      <c r="A22" s="2010">
        <v>42826</v>
      </c>
      <c r="B22" s="2007">
        <v>118</v>
      </c>
      <c r="C22" s="1624">
        <v>35.020000000000003</v>
      </c>
      <c r="D22" s="3285" t="s">
        <v>191</v>
      </c>
      <c r="E22" s="3286" t="s">
        <v>191</v>
      </c>
      <c r="F22" s="3286" t="s">
        <v>191</v>
      </c>
      <c r="G22" s="3286" t="s">
        <v>191</v>
      </c>
      <c r="H22" s="3287"/>
    </row>
    <row r="23" spans="1:8" s="2008" customFormat="1" ht="16.5" hidden="1" x14ac:dyDescent="0.3">
      <c r="A23" s="2010">
        <v>42856</v>
      </c>
      <c r="B23" s="2007">
        <v>45</v>
      </c>
      <c r="C23" s="1624" t="s">
        <v>4274</v>
      </c>
      <c r="D23" s="2009">
        <v>1577</v>
      </c>
      <c r="E23" s="1624" t="s">
        <v>4275</v>
      </c>
      <c r="F23" s="2007" t="s">
        <v>191</v>
      </c>
      <c r="G23" s="1624" t="s">
        <v>191</v>
      </c>
    </row>
    <row r="24" spans="1:8" s="2008" customFormat="1" ht="16.5" hidden="1" x14ac:dyDescent="0.3">
      <c r="A24" s="2010">
        <v>42887</v>
      </c>
      <c r="B24" s="2007">
        <v>25</v>
      </c>
      <c r="C24" s="1624">
        <v>34.85</v>
      </c>
      <c r="D24" s="2011">
        <v>700.48500000000001</v>
      </c>
      <c r="E24" s="1624">
        <v>2.1800000000000002</v>
      </c>
      <c r="F24" s="2007" t="s">
        <v>191</v>
      </c>
      <c r="G24" s="1624" t="s">
        <v>191</v>
      </c>
    </row>
    <row r="25" spans="1:8" s="2008" customFormat="1" ht="16.5" hidden="1" x14ac:dyDescent="0.3">
      <c r="A25" s="2010">
        <v>42917</v>
      </c>
      <c r="B25" s="2007" t="s">
        <v>191</v>
      </c>
      <c r="C25" s="1624" t="s">
        <v>191</v>
      </c>
      <c r="D25" s="2011" t="s">
        <v>191</v>
      </c>
      <c r="E25" s="1624" t="s">
        <v>191</v>
      </c>
      <c r="F25" s="2007" t="s">
        <v>191</v>
      </c>
      <c r="G25" s="1624" t="s">
        <v>191</v>
      </c>
    </row>
    <row r="26" spans="1:8" s="2008" customFormat="1" ht="16.5" hidden="1" x14ac:dyDescent="0.3">
      <c r="A26" s="2010">
        <v>42948</v>
      </c>
      <c r="B26" s="2007">
        <v>101</v>
      </c>
      <c r="C26" s="1624" t="s">
        <v>4276</v>
      </c>
      <c r="D26" s="2011">
        <v>1494</v>
      </c>
      <c r="E26" s="1624">
        <v>2.1</v>
      </c>
      <c r="F26" s="2007" t="s">
        <v>191</v>
      </c>
      <c r="G26" s="1624" t="s">
        <v>191</v>
      </c>
    </row>
    <row r="27" spans="1:8" s="2008" customFormat="1" ht="16.5" hidden="1" x14ac:dyDescent="0.3">
      <c r="A27" s="2010">
        <v>42979</v>
      </c>
      <c r="B27" s="2007">
        <v>30</v>
      </c>
      <c r="C27" s="1624" t="s">
        <v>4277</v>
      </c>
      <c r="D27" s="2009" t="s">
        <v>191</v>
      </c>
      <c r="E27" s="1624" t="s">
        <v>191</v>
      </c>
      <c r="F27" s="2007" t="s">
        <v>191</v>
      </c>
      <c r="G27" s="1624" t="s">
        <v>191</v>
      </c>
    </row>
    <row r="28" spans="1:8" s="2008" customFormat="1" ht="16.5" hidden="1" x14ac:dyDescent="0.3">
      <c r="A28" s="2010">
        <v>43009</v>
      </c>
      <c r="B28" s="2007" t="s">
        <v>191</v>
      </c>
      <c r="C28" s="1624" t="s">
        <v>191</v>
      </c>
      <c r="D28" s="2009" t="s">
        <v>191</v>
      </c>
      <c r="E28" s="1624" t="s">
        <v>191</v>
      </c>
      <c r="F28" s="2007" t="s">
        <v>191</v>
      </c>
      <c r="G28" s="1624" t="s">
        <v>191</v>
      </c>
    </row>
    <row r="29" spans="1:8" s="2008" customFormat="1" ht="16.5" hidden="1" x14ac:dyDescent="0.3">
      <c r="A29" s="2010">
        <v>43040</v>
      </c>
      <c r="B29" s="2007" t="s">
        <v>191</v>
      </c>
      <c r="C29" s="1624" t="s">
        <v>191</v>
      </c>
      <c r="D29" s="2009" t="s">
        <v>191</v>
      </c>
      <c r="E29" s="1624" t="s">
        <v>191</v>
      </c>
      <c r="F29" s="2007" t="s">
        <v>191</v>
      </c>
      <c r="G29" s="1624" t="s">
        <v>191</v>
      </c>
    </row>
    <row r="30" spans="1:8" s="2008" customFormat="1" ht="17.25" hidden="1" customHeight="1" x14ac:dyDescent="0.3">
      <c r="A30" s="2010">
        <v>43070</v>
      </c>
      <c r="B30" s="2007">
        <v>30</v>
      </c>
      <c r="C30" s="1624">
        <v>34</v>
      </c>
      <c r="D30" s="2009">
        <v>1020</v>
      </c>
      <c r="E30" s="1624">
        <v>2.5</v>
      </c>
      <c r="F30" s="2007" t="s">
        <v>191</v>
      </c>
      <c r="G30" s="1624" t="s">
        <v>191</v>
      </c>
    </row>
    <row r="31" spans="1:8" s="2008" customFormat="1" ht="16.5" hidden="1" x14ac:dyDescent="0.3">
      <c r="A31" s="2010">
        <v>43101</v>
      </c>
      <c r="B31" s="2007">
        <v>30</v>
      </c>
      <c r="C31" s="1624">
        <v>33.549999999999997</v>
      </c>
      <c r="D31" s="2009">
        <v>1006.5</v>
      </c>
      <c r="E31" s="1624">
        <v>2.5299999999999998</v>
      </c>
      <c r="F31" s="2007" t="s">
        <v>191</v>
      </c>
      <c r="G31" s="1624" t="s">
        <v>191</v>
      </c>
    </row>
    <row r="32" spans="1:8" s="2008" customFormat="1" ht="16.5" hidden="1" x14ac:dyDescent="0.3">
      <c r="A32" s="2010">
        <v>43132</v>
      </c>
      <c r="B32" s="2007">
        <v>95</v>
      </c>
      <c r="C32" s="1624" t="s">
        <v>4278</v>
      </c>
      <c r="D32" s="2009">
        <v>3133.5</v>
      </c>
      <c r="E32" s="1624" t="s">
        <v>4279</v>
      </c>
      <c r="F32" s="2007" t="s">
        <v>191</v>
      </c>
      <c r="G32" s="1624" t="s">
        <v>191</v>
      </c>
    </row>
    <row r="33" spans="1:7" s="2008" customFormat="1" ht="16.5" hidden="1" x14ac:dyDescent="0.3">
      <c r="A33" s="2010">
        <v>43160</v>
      </c>
      <c r="B33" s="2007">
        <v>116.9</v>
      </c>
      <c r="C33" s="1624" t="s">
        <v>4280</v>
      </c>
      <c r="D33" s="2009">
        <v>3867.9</v>
      </c>
      <c r="E33" s="1624">
        <v>3.82</v>
      </c>
      <c r="F33" s="2007" t="s">
        <v>191</v>
      </c>
      <c r="G33" s="1624" t="s">
        <v>191</v>
      </c>
    </row>
    <row r="34" spans="1:7" s="2008" customFormat="1" ht="19.5" hidden="1" customHeight="1" x14ac:dyDescent="0.3">
      <c r="A34" s="2010">
        <v>43191</v>
      </c>
      <c r="B34" s="2007">
        <v>75</v>
      </c>
      <c r="C34" s="1624" t="s">
        <v>4281</v>
      </c>
      <c r="D34" s="2009">
        <v>2563.5</v>
      </c>
      <c r="E34" s="1624" t="s">
        <v>4282</v>
      </c>
      <c r="F34" s="2007" t="s">
        <v>191</v>
      </c>
      <c r="G34" s="1624" t="s">
        <v>191</v>
      </c>
    </row>
    <row r="35" spans="1:7" s="2008" customFormat="1" ht="19.5" hidden="1" customHeight="1" x14ac:dyDescent="0.3">
      <c r="A35" s="2010">
        <v>43221</v>
      </c>
      <c r="B35" s="2007">
        <v>150</v>
      </c>
      <c r="C35" s="1624">
        <v>34.5</v>
      </c>
      <c r="D35" s="2009">
        <v>5175</v>
      </c>
      <c r="E35" s="1624">
        <v>3.65</v>
      </c>
      <c r="F35" s="2007" t="s">
        <v>191</v>
      </c>
      <c r="G35" s="1624" t="s">
        <v>191</v>
      </c>
    </row>
    <row r="36" spans="1:7" s="2008" customFormat="1" ht="19.5" hidden="1" customHeight="1" x14ac:dyDescent="0.3">
      <c r="A36" s="2010">
        <v>43252</v>
      </c>
      <c r="B36" s="2007">
        <v>15</v>
      </c>
      <c r="C36" s="1624">
        <v>34.28</v>
      </c>
      <c r="D36" s="2009">
        <v>514.20000000000005</v>
      </c>
      <c r="E36" s="1624">
        <v>3.5</v>
      </c>
      <c r="F36" s="2007" t="s">
        <v>191</v>
      </c>
      <c r="G36" s="1624" t="s">
        <v>191</v>
      </c>
    </row>
    <row r="37" spans="1:7" s="2008" customFormat="1" ht="19.5" hidden="1" customHeight="1" x14ac:dyDescent="0.3">
      <c r="A37" s="2010">
        <v>43282</v>
      </c>
      <c r="B37" s="2007" t="s">
        <v>191</v>
      </c>
      <c r="C37" s="1624" t="s">
        <v>191</v>
      </c>
      <c r="D37" s="2009" t="s">
        <v>191</v>
      </c>
      <c r="E37" s="1624" t="s">
        <v>191</v>
      </c>
      <c r="F37" s="2007" t="s">
        <v>191</v>
      </c>
      <c r="G37" s="1624" t="s">
        <v>191</v>
      </c>
    </row>
    <row r="38" spans="1:7" s="2008" customFormat="1" ht="19.5" hidden="1" customHeight="1" x14ac:dyDescent="0.3">
      <c r="A38" s="2010">
        <v>43313</v>
      </c>
      <c r="B38" s="2007">
        <v>15</v>
      </c>
      <c r="C38" s="1624">
        <v>34.450000000000003</v>
      </c>
      <c r="D38" s="2009" t="s">
        <v>191</v>
      </c>
      <c r="E38" s="1624" t="s">
        <v>191</v>
      </c>
      <c r="F38" s="2007" t="s">
        <v>191</v>
      </c>
      <c r="G38" s="1624" t="s">
        <v>191</v>
      </c>
    </row>
    <row r="39" spans="1:7" s="2008" customFormat="1" ht="19.5" hidden="1" customHeight="1" x14ac:dyDescent="0.3">
      <c r="A39" s="2010">
        <v>43344</v>
      </c>
      <c r="B39" s="2007">
        <v>10</v>
      </c>
      <c r="C39" s="1624">
        <v>34.5</v>
      </c>
      <c r="D39" s="2009" t="s">
        <v>191</v>
      </c>
      <c r="E39" s="1624" t="s">
        <v>191</v>
      </c>
      <c r="F39" s="2007" t="s">
        <v>191</v>
      </c>
      <c r="G39" s="1624" t="s">
        <v>191</v>
      </c>
    </row>
    <row r="40" spans="1:7" s="2008" customFormat="1" ht="19.5" hidden="1" customHeight="1" x14ac:dyDescent="0.3">
      <c r="A40" s="2010">
        <v>43374</v>
      </c>
      <c r="B40" s="2007" t="s">
        <v>191</v>
      </c>
      <c r="C40" s="1624" t="s">
        <v>191</v>
      </c>
      <c r="D40" s="2009" t="s">
        <v>191</v>
      </c>
      <c r="E40" s="1624" t="s">
        <v>191</v>
      </c>
      <c r="F40" s="2007" t="s">
        <v>191</v>
      </c>
      <c r="G40" s="1624" t="s">
        <v>191</v>
      </c>
    </row>
    <row r="41" spans="1:7" s="2008" customFormat="1" ht="19.5" hidden="1" customHeight="1" x14ac:dyDescent="0.3">
      <c r="A41" s="2010">
        <v>43405</v>
      </c>
      <c r="B41" s="2007">
        <v>15</v>
      </c>
      <c r="C41" s="1624">
        <v>34.75</v>
      </c>
      <c r="D41" s="2009" t="s">
        <v>191</v>
      </c>
      <c r="E41" s="1624" t="s">
        <v>191</v>
      </c>
      <c r="F41" s="2007" t="s">
        <v>191</v>
      </c>
      <c r="G41" s="1624" t="s">
        <v>191</v>
      </c>
    </row>
    <row r="42" spans="1:7" s="2008" customFormat="1" ht="19.5" hidden="1" customHeight="1" x14ac:dyDescent="0.3">
      <c r="A42" s="2010">
        <v>43435</v>
      </c>
      <c r="B42" s="2007">
        <v>15</v>
      </c>
      <c r="C42" s="1624">
        <v>34.4</v>
      </c>
      <c r="D42" s="2009">
        <v>516</v>
      </c>
      <c r="E42" s="1624">
        <v>3.6</v>
      </c>
      <c r="F42" s="2007" t="s">
        <v>191</v>
      </c>
      <c r="G42" s="1624" t="s">
        <v>191</v>
      </c>
    </row>
    <row r="43" spans="1:7" s="2008" customFormat="1" ht="19.5" hidden="1" customHeight="1" x14ac:dyDescent="0.3">
      <c r="A43" s="2010">
        <v>43466</v>
      </c>
      <c r="B43" s="2007">
        <v>10</v>
      </c>
      <c r="C43" s="1624">
        <v>34.5</v>
      </c>
      <c r="D43" s="2009">
        <v>345</v>
      </c>
      <c r="E43" s="1624">
        <v>3.5</v>
      </c>
      <c r="F43" s="2007" t="s">
        <v>191</v>
      </c>
      <c r="G43" s="1624" t="s">
        <v>191</v>
      </c>
    </row>
    <row r="44" spans="1:7" s="2008" customFormat="1" ht="19.5" hidden="1" customHeight="1" x14ac:dyDescent="0.3">
      <c r="A44" s="2010">
        <v>43497</v>
      </c>
      <c r="B44" s="2007">
        <v>30</v>
      </c>
      <c r="C44" s="1624">
        <v>34.299999999999997</v>
      </c>
      <c r="D44" s="2009" t="s">
        <v>191</v>
      </c>
      <c r="E44" s="1624" t="s">
        <v>191</v>
      </c>
      <c r="F44" s="2007" t="s">
        <v>191</v>
      </c>
      <c r="G44" s="1624" t="s">
        <v>191</v>
      </c>
    </row>
    <row r="45" spans="1:7" s="2008" customFormat="1" ht="19.5" hidden="1" customHeight="1" x14ac:dyDescent="0.3">
      <c r="A45" s="2010">
        <v>43525</v>
      </c>
      <c r="B45" s="2007">
        <v>33</v>
      </c>
      <c r="C45" s="2012" t="s">
        <v>4283</v>
      </c>
      <c r="D45" s="2009" t="s">
        <v>191</v>
      </c>
      <c r="E45" s="1624" t="s">
        <v>191</v>
      </c>
      <c r="F45" s="2007" t="s">
        <v>191</v>
      </c>
      <c r="G45" s="1624" t="s">
        <v>191</v>
      </c>
    </row>
    <row r="46" spans="1:7" s="2008" customFormat="1" ht="19.5" hidden="1" customHeight="1" x14ac:dyDescent="0.3">
      <c r="A46" s="2010">
        <v>43556</v>
      </c>
      <c r="B46" s="2007">
        <v>20</v>
      </c>
      <c r="C46" s="1624">
        <v>34.799999999999997</v>
      </c>
      <c r="D46" s="2009">
        <v>696</v>
      </c>
      <c r="E46" s="1624">
        <v>3.5</v>
      </c>
      <c r="F46" s="2007" t="s">
        <v>191</v>
      </c>
      <c r="G46" s="1624" t="s">
        <v>191</v>
      </c>
    </row>
    <row r="47" spans="1:7" s="2008" customFormat="1" ht="19.5" hidden="1" customHeight="1" x14ac:dyDescent="0.3">
      <c r="A47" s="2010">
        <v>43586</v>
      </c>
      <c r="B47" s="2007">
        <v>212.9</v>
      </c>
      <c r="C47" s="1624" t="s">
        <v>4284</v>
      </c>
      <c r="D47" s="2009" t="s">
        <v>191</v>
      </c>
      <c r="E47" s="1624" t="s">
        <v>191</v>
      </c>
      <c r="F47" s="2007" t="s">
        <v>191</v>
      </c>
      <c r="G47" s="1624" t="s">
        <v>191</v>
      </c>
    </row>
    <row r="48" spans="1:7" s="2008" customFormat="1" ht="19.5" hidden="1" customHeight="1" x14ac:dyDescent="0.3">
      <c r="A48" s="2010">
        <v>43617</v>
      </c>
      <c r="B48" s="2007">
        <v>105</v>
      </c>
      <c r="C48" s="1624" t="s">
        <v>4285</v>
      </c>
      <c r="D48" s="2009">
        <v>3738.6</v>
      </c>
      <c r="E48" s="1624" t="s">
        <v>4286</v>
      </c>
      <c r="F48" s="2007" t="s">
        <v>191</v>
      </c>
      <c r="G48" s="1624" t="s">
        <v>191</v>
      </c>
    </row>
    <row r="49" spans="1:7" s="2008" customFormat="1" ht="19.5" hidden="1" customHeight="1" x14ac:dyDescent="0.3">
      <c r="A49" s="2010">
        <v>43647</v>
      </c>
      <c r="B49" s="2007">
        <v>30</v>
      </c>
      <c r="C49" s="1624">
        <v>35.950000000000003</v>
      </c>
      <c r="D49" s="2009">
        <v>1078.5</v>
      </c>
      <c r="E49" s="1624">
        <v>3.34</v>
      </c>
      <c r="F49" s="2007" t="s">
        <v>191</v>
      </c>
      <c r="G49" s="1624" t="s">
        <v>191</v>
      </c>
    </row>
    <row r="50" spans="1:7" s="2008" customFormat="1" ht="19.5" hidden="1" customHeight="1" x14ac:dyDescent="0.3">
      <c r="A50" s="2010">
        <v>43678</v>
      </c>
      <c r="B50" s="2007">
        <v>50</v>
      </c>
      <c r="C50" s="1624">
        <v>36.1</v>
      </c>
      <c r="D50" s="2009" t="s">
        <v>191</v>
      </c>
      <c r="E50" s="1624" t="s">
        <v>191</v>
      </c>
      <c r="F50" s="2007">
        <v>76.8</v>
      </c>
      <c r="G50" s="1624" t="s">
        <v>4287</v>
      </c>
    </row>
    <row r="51" spans="1:7" s="2008" customFormat="1" ht="19.5" hidden="1" customHeight="1" x14ac:dyDescent="0.3">
      <c r="A51" s="2010">
        <v>43709</v>
      </c>
      <c r="B51" s="2007" t="s">
        <v>191</v>
      </c>
      <c r="C51" s="1624" t="s">
        <v>191</v>
      </c>
      <c r="D51" s="2009" t="s">
        <v>191</v>
      </c>
      <c r="E51" s="1624" t="s">
        <v>191</v>
      </c>
      <c r="F51" s="2007" t="s">
        <v>191</v>
      </c>
      <c r="G51" s="1624" t="s">
        <v>191</v>
      </c>
    </row>
    <row r="52" spans="1:7" s="2008" customFormat="1" ht="19.5" hidden="1" customHeight="1" x14ac:dyDescent="0.3">
      <c r="A52" s="2010">
        <v>43739</v>
      </c>
      <c r="B52" s="2007" t="s">
        <v>191</v>
      </c>
      <c r="C52" s="1624" t="s">
        <v>191</v>
      </c>
      <c r="D52" s="2009" t="s">
        <v>191</v>
      </c>
      <c r="E52" s="1624" t="s">
        <v>191</v>
      </c>
      <c r="F52" s="2007" t="s">
        <v>191</v>
      </c>
      <c r="G52" s="1624" t="s">
        <v>191</v>
      </c>
    </row>
    <row r="53" spans="1:7" s="2008" customFormat="1" ht="19.5" hidden="1" customHeight="1" x14ac:dyDescent="0.3">
      <c r="A53" s="2010">
        <v>43770</v>
      </c>
      <c r="B53" s="2007" t="s">
        <v>191</v>
      </c>
      <c r="C53" s="1624" t="s">
        <v>191</v>
      </c>
      <c r="D53" s="2009" t="s">
        <v>191</v>
      </c>
      <c r="E53" s="1624" t="s">
        <v>191</v>
      </c>
      <c r="F53" s="2007" t="s">
        <v>191</v>
      </c>
      <c r="G53" s="1624" t="s">
        <v>191</v>
      </c>
    </row>
    <row r="54" spans="1:7" s="2008" customFormat="1" ht="19.5" hidden="1" customHeight="1" x14ac:dyDescent="0.3">
      <c r="A54" s="2010">
        <v>43800</v>
      </c>
      <c r="B54" s="2007" t="s">
        <v>191</v>
      </c>
      <c r="C54" s="1624" t="s">
        <v>191</v>
      </c>
      <c r="D54" s="2009" t="s">
        <v>191</v>
      </c>
      <c r="E54" s="1624" t="s">
        <v>191</v>
      </c>
      <c r="F54" s="2007" t="s">
        <v>191</v>
      </c>
      <c r="G54" s="1624" t="s">
        <v>191</v>
      </c>
    </row>
    <row r="55" spans="1:7" s="2008" customFormat="1" ht="19.5" hidden="1" customHeight="1" x14ac:dyDescent="0.3">
      <c r="A55" s="2010">
        <v>43831</v>
      </c>
      <c r="B55" s="2007" t="s">
        <v>191</v>
      </c>
      <c r="C55" s="1624" t="s">
        <v>191</v>
      </c>
      <c r="D55" s="2009" t="s">
        <v>191</v>
      </c>
      <c r="E55" s="1624" t="s">
        <v>191</v>
      </c>
      <c r="F55" s="2007" t="s">
        <v>191</v>
      </c>
      <c r="G55" s="1624" t="s">
        <v>191</v>
      </c>
    </row>
    <row r="56" spans="1:7" s="2008" customFormat="1" ht="19.5" hidden="1" customHeight="1" x14ac:dyDescent="0.3">
      <c r="A56" s="2010">
        <v>43862</v>
      </c>
      <c r="B56" s="2007" t="s">
        <v>191</v>
      </c>
      <c r="C56" s="1624" t="s">
        <v>191</v>
      </c>
      <c r="D56" s="2009" t="s">
        <v>191</v>
      </c>
      <c r="E56" s="1624" t="s">
        <v>191</v>
      </c>
      <c r="F56" s="2007" t="s">
        <v>191</v>
      </c>
      <c r="G56" s="1624" t="s">
        <v>191</v>
      </c>
    </row>
    <row r="57" spans="1:7" s="2008" customFormat="1" ht="19.5" hidden="1" customHeight="1" x14ac:dyDescent="0.3">
      <c r="A57" s="2010">
        <v>43891</v>
      </c>
      <c r="B57" s="2007">
        <v>11.2</v>
      </c>
      <c r="C57" s="1624" t="s">
        <v>4288</v>
      </c>
      <c r="D57" s="2009" t="s">
        <v>191</v>
      </c>
      <c r="E57" s="1624" t="s">
        <v>191</v>
      </c>
      <c r="F57" s="2007">
        <v>20</v>
      </c>
      <c r="G57" s="1624" t="s">
        <v>4289</v>
      </c>
    </row>
    <row r="58" spans="1:7" s="2008" customFormat="1" ht="19.5" hidden="1" customHeight="1" x14ac:dyDescent="0.3">
      <c r="A58" s="2010">
        <v>43922</v>
      </c>
      <c r="B58" s="2007" t="s">
        <v>191</v>
      </c>
      <c r="C58" s="1624" t="s">
        <v>191</v>
      </c>
      <c r="D58" s="2009" t="s">
        <v>191</v>
      </c>
      <c r="E58" s="1624" t="s">
        <v>191</v>
      </c>
      <c r="F58" s="2007">
        <v>52.3</v>
      </c>
      <c r="G58" s="1624" t="s">
        <v>4290</v>
      </c>
    </row>
    <row r="59" spans="1:7" s="2008" customFormat="1" ht="19.5" hidden="1" customHeight="1" x14ac:dyDescent="0.3">
      <c r="A59" s="2010">
        <v>43952</v>
      </c>
      <c r="B59" s="2007" t="s">
        <v>191</v>
      </c>
      <c r="C59" s="1624" t="s">
        <v>191</v>
      </c>
      <c r="D59" s="2009" t="s">
        <v>191</v>
      </c>
      <c r="E59" s="1624" t="s">
        <v>191</v>
      </c>
      <c r="F59" s="2007">
        <v>100</v>
      </c>
      <c r="G59" s="1624">
        <v>39.85</v>
      </c>
    </row>
    <row r="60" spans="1:7" s="2008" customFormat="1" ht="19.5" hidden="1" customHeight="1" x14ac:dyDescent="0.3">
      <c r="A60" s="2010">
        <v>43983</v>
      </c>
      <c r="B60" s="2007" t="s">
        <v>191</v>
      </c>
      <c r="C60" s="1624" t="s">
        <v>191</v>
      </c>
      <c r="D60" s="2009" t="s">
        <v>191</v>
      </c>
      <c r="E60" s="1624" t="s">
        <v>191</v>
      </c>
      <c r="F60" s="2007">
        <v>50</v>
      </c>
      <c r="G60" s="1624" t="s">
        <v>4291</v>
      </c>
    </row>
    <row r="61" spans="1:7" s="2008" customFormat="1" ht="19.5" hidden="1" customHeight="1" x14ac:dyDescent="0.3">
      <c r="A61" s="2010">
        <v>44013</v>
      </c>
      <c r="B61" s="2007" t="s">
        <v>191</v>
      </c>
      <c r="C61" s="1624" t="s">
        <v>191</v>
      </c>
      <c r="D61" s="2009" t="s">
        <v>191</v>
      </c>
      <c r="E61" s="1624" t="s">
        <v>191</v>
      </c>
      <c r="F61" s="2007">
        <v>105.1</v>
      </c>
      <c r="G61" s="1624" t="s">
        <v>4292</v>
      </c>
    </row>
    <row r="62" spans="1:7" s="2008" customFormat="1" ht="19.5" hidden="1" customHeight="1" x14ac:dyDescent="0.3">
      <c r="A62" s="2010">
        <v>44044</v>
      </c>
      <c r="B62" s="2007">
        <v>2</v>
      </c>
      <c r="C62" s="1624">
        <v>39.700000000000003</v>
      </c>
      <c r="D62" s="2009" t="s">
        <v>191</v>
      </c>
      <c r="E62" s="1624" t="s">
        <v>191</v>
      </c>
      <c r="F62" s="2007">
        <v>275</v>
      </c>
      <c r="G62" s="1624" t="s">
        <v>4291</v>
      </c>
    </row>
    <row r="63" spans="1:7" s="2008" customFormat="1" ht="19.5" hidden="1" customHeight="1" x14ac:dyDescent="0.3">
      <c r="A63" s="2010">
        <v>44075</v>
      </c>
      <c r="B63" s="2007" t="s">
        <v>191</v>
      </c>
      <c r="C63" s="1624" t="s">
        <v>191</v>
      </c>
      <c r="D63" s="2009" t="s">
        <v>191</v>
      </c>
      <c r="E63" s="1624" t="s">
        <v>191</v>
      </c>
      <c r="F63" s="2007">
        <v>125</v>
      </c>
      <c r="G63" s="1624" t="s">
        <v>4293</v>
      </c>
    </row>
    <row r="64" spans="1:7" s="2008" customFormat="1" ht="19.5" hidden="1" customHeight="1" x14ac:dyDescent="0.3">
      <c r="A64" s="2010">
        <v>44105</v>
      </c>
      <c r="B64" s="2007" t="s">
        <v>191</v>
      </c>
      <c r="C64" s="1624" t="s">
        <v>191</v>
      </c>
      <c r="D64" s="2009" t="s">
        <v>191</v>
      </c>
      <c r="E64" s="1624" t="s">
        <v>191</v>
      </c>
      <c r="F64" s="2007">
        <v>100</v>
      </c>
      <c r="G64" s="1624" t="s">
        <v>4294</v>
      </c>
    </row>
    <row r="65" spans="1:16" s="2008" customFormat="1" ht="19.5" hidden="1" customHeight="1" x14ac:dyDescent="0.3">
      <c r="A65" s="2010">
        <v>44136</v>
      </c>
      <c r="B65" s="2007" t="s">
        <v>191</v>
      </c>
      <c r="C65" s="1624" t="s">
        <v>191</v>
      </c>
      <c r="D65" s="2009" t="s">
        <v>191</v>
      </c>
      <c r="E65" s="1624" t="s">
        <v>191</v>
      </c>
      <c r="F65" s="2007">
        <v>100</v>
      </c>
      <c r="G65" s="1624" t="s">
        <v>4293</v>
      </c>
    </row>
    <row r="66" spans="1:16" s="2008" customFormat="1" ht="19.5" customHeight="1" x14ac:dyDescent="0.3">
      <c r="A66" s="2010">
        <v>44166</v>
      </c>
      <c r="B66" s="2007" t="s">
        <v>191</v>
      </c>
      <c r="C66" s="1624" t="s">
        <v>191</v>
      </c>
      <c r="D66" s="2009" t="s">
        <v>191</v>
      </c>
      <c r="E66" s="1624" t="s">
        <v>191</v>
      </c>
      <c r="F66" s="2007">
        <v>50</v>
      </c>
      <c r="G66" s="1624" t="s">
        <v>4295</v>
      </c>
    </row>
    <row r="67" spans="1:16" s="2008" customFormat="1" ht="19.5" customHeight="1" x14ac:dyDescent="0.3">
      <c r="A67" s="2010">
        <v>44197</v>
      </c>
      <c r="B67" s="2007" t="s">
        <v>191</v>
      </c>
      <c r="C67" s="1624" t="s">
        <v>191</v>
      </c>
      <c r="D67" s="2009" t="s">
        <v>191</v>
      </c>
      <c r="E67" s="1624" t="s">
        <v>191</v>
      </c>
      <c r="F67" s="2007">
        <v>100</v>
      </c>
      <c r="G67" s="1624" t="s">
        <v>4296</v>
      </c>
    </row>
    <row r="68" spans="1:16" s="2008" customFormat="1" ht="19.5" customHeight="1" x14ac:dyDescent="0.3">
      <c r="A68" s="2010">
        <v>44228</v>
      </c>
      <c r="B68" s="2007" t="s">
        <v>191</v>
      </c>
      <c r="C68" s="1624" t="s">
        <v>191</v>
      </c>
      <c r="D68" s="2009" t="s">
        <v>191</v>
      </c>
      <c r="E68" s="1624" t="s">
        <v>191</v>
      </c>
      <c r="F68" s="2007">
        <v>75</v>
      </c>
      <c r="G68" s="1624" t="s">
        <v>4297</v>
      </c>
    </row>
    <row r="69" spans="1:16" s="2008" customFormat="1" ht="19.5" customHeight="1" x14ac:dyDescent="0.3">
      <c r="A69" s="2010">
        <v>44256</v>
      </c>
      <c r="B69" s="2007" t="s">
        <v>191</v>
      </c>
      <c r="C69" s="1624" t="s">
        <v>191</v>
      </c>
      <c r="D69" s="2009" t="s">
        <v>191</v>
      </c>
      <c r="E69" s="1624" t="s">
        <v>191</v>
      </c>
      <c r="F69" s="2007">
        <v>125</v>
      </c>
      <c r="G69" s="1624" t="s">
        <v>4298</v>
      </c>
    </row>
    <row r="70" spans="1:16" s="2008" customFormat="1" ht="19.5" customHeight="1" x14ac:dyDescent="0.3">
      <c r="A70" s="2010">
        <v>44287</v>
      </c>
      <c r="B70" s="2007" t="s">
        <v>191</v>
      </c>
      <c r="C70" s="1624" t="s">
        <v>191</v>
      </c>
      <c r="D70" s="2009" t="s">
        <v>191</v>
      </c>
      <c r="E70" s="1624" t="s">
        <v>191</v>
      </c>
      <c r="F70" s="2007">
        <v>150</v>
      </c>
      <c r="G70" s="1624" t="s">
        <v>4299</v>
      </c>
    </row>
    <row r="71" spans="1:16" s="2008" customFormat="1" ht="19.5" customHeight="1" x14ac:dyDescent="0.3">
      <c r="A71" s="2010">
        <v>44317</v>
      </c>
      <c r="B71" s="2007" t="s">
        <v>191</v>
      </c>
      <c r="C71" s="1624" t="s">
        <v>191</v>
      </c>
      <c r="D71" s="2009" t="s">
        <v>191</v>
      </c>
      <c r="E71" s="1624" t="s">
        <v>191</v>
      </c>
      <c r="F71" s="2007">
        <v>75</v>
      </c>
      <c r="G71" s="1624" t="s">
        <v>4299</v>
      </c>
    </row>
    <row r="72" spans="1:16" s="2008" customFormat="1" ht="19.5" customHeight="1" x14ac:dyDescent="0.3">
      <c r="A72" s="2010">
        <v>44348</v>
      </c>
      <c r="B72" s="2007" t="s">
        <v>191</v>
      </c>
      <c r="C72" s="1624" t="s">
        <v>191</v>
      </c>
      <c r="D72" s="2009" t="s">
        <v>191</v>
      </c>
      <c r="E72" s="1624" t="s">
        <v>191</v>
      </c>
      <c r="F72" s="2007">
        <v>50</v>
      </c>
      <c r="G72" s="1624" t="s">
        <v>4300</v>
      </c>
    </row>
    <row r="73" spans="1:16" s="2008" customFormat="1" ht="19.5" customHeight="1" x14ac:dyDescent="0.3">
      <c r="A73" s="2010">
        <v>44378</v>
      </c>
      <c r="B73" s="2007" t="s">
        <v>191</v>
      </c>
      <c r="C73" s="1624" t="s">
        <v>191</v>
      </c>
      <c r="D73" s="2009" t="s">
        <v>191</v>
      </c>
      <c r="E73" s="1624" t="s">
        <v>191</v>
      </c>
      <c r="F73" s="2007">
        <v>85</v>
      </c>
      <c r="G73" s="1624" t="s">
        <v>4301</v>
      </c>
    </row>
    <row r="74" spans="1:16" s="2008" customFormat="1" ht="19.5" customHeight="1" x14ac:dyDescent="0.3">
      <c r="A74" s="2010">
        <v>44409</v>
      </c>
      <c r="B74" s="2007" t="s">
        <v>191</v>
      </c>
      <c r="C74" s="1624" t="s">
        <v>191</v>
      </c>
      <c r="D74" s="2009" t="s">
        <v>191</v>
      </c>
      <c r="E74" s="1624" t="s">
        <v>191</v>
      </c>
      <c r="F74" s="2007">
        <v>75</v>
      </c>
      <c r="G74" s="1624" t="s">
        <v>4302</v>
      </c>
    </row>
    <row r="75" spans="1:16" s="2008" customFormat="1" ht="19.5" customHeight="1" x14ac:dyDescent="0.3">
      <c r="A75" s="2010">
        <v>44440</v>
      </c>
      <c r="B75" s="2007" t="s">
        <v>191</v>
      </c>
      <c r="C75" s="1624" t="s">
        <v>191</v>
      </c>
      <c r="D75" s="2009" t="s">
        <v>191</v>
      </c>
      <c r="E75" s="1624" t="s">
        <v>191</v>
      </c>
      <c r="F75" s="2007">
        <v>75</v>
      </c>
      <c r="G75" s="1624" t="s">
        <v>4303</v>
      </c>
    </row>
    <row r="76" spans="1:16" s="2008" customFormat="1" ht="19.5" customHeight="1" x14ac:dyDescent="0.3">
      <c r="A76" s="2010">
        <v>44470</v>
      </c>
      <c r="B76" s="2007" t="s">
        <v>191</v>
      </c>
      <c r="C76" s="1624" t="s">
        <v>191</v>
      </c>
      <c r="D76" s="2009" t="s">
        <v>191</v>
      </c>
      <c r="E76" s="1624" t="s">
        <v>191</v>
      </c>
      <c r="F76" s="2007">
        <v>100</v>
      </c>
      <c r="G76" s="1624" t="s">
        <v>4304</v>
      </c>
    </row>
    <row r="77" spans="1:16" s="2008" customFormat="1" ht="19.5" customHeight="1" x14ac:dyDescent="0.3">
      <c r="A77" s="2010">
        <v>44501</v>
      </c>
      <c r="B77" s="2007">
        <v>10.112830000000001</v>
      </c>
      <c r="C77" s="1624" t="s">
        <v>4305</v>
      </c>
      <c r="D77" s="2009" t="s">
        <v>191</v>
      </c>
      <c r="E77" s="1624" t="s">
        <v>191</v>
      </c>
      <c r="F77" s="2007">
        <v>50</v>
      </c>
      <c r="G77" s="1624" t="s">
        <v>4306</v>
      </c>
    </row>
    <row r="78" spans="1:16" s="2008" customFormat="1" ht="19.5" customHeight="1" x14ac:dyDescent="0.3">
      <c r="A78" s="2010">
        <v>44531</v>
      </c>
      <c r="B78" s="2007" t="s">
        <v>191</v>
      </c>
      <c r="C78" s="1624" t="s">
        <v>191</v>
      </c>
      <c r="D78" s="2009" t="s">
        <v>191</v>
      </c>
      <c r="E78" s="1624" t="s">
        <v>191</v>
      </c>
      <c r="F78" s="2007">
        <v>30</v>
      </c>
      <c r="G78" s="1624" t="s">
        <v>4307</v>
      </c>
    </row>
    <row r="79" spans="1:16" s="2008" customFormat="1" ht="9.75" customHeight="1" thickBot="1" x14ac:dyDescent="0.35">
      <c r="A79" s="2013"/>
      <c r="B79" s="2014"/>
      <c r="C79" s="2014"/>
      <c r="D79" s="2014"/>
      <c r="E79" s="2015"/>
      <c r="F79" s="2014"/>
      <c r="G79" s="2014"/>
    </row>
    <row r="80" spans="1:16" s="2017" customFormat="1" ht="18.75" customHeight="1" x14ac:dyDescent="0.25">
      <c r="A80" s="2016" t="s">
        <v>3543</v>
      </c>
      <c r="C80" s="2018"/>
      <c r="D80" s="2019"/>
      <c r="P80" s="2020"/>
    </row>
    <row r="81" spans="1:15" s="2008" customFormat="1" ht="15" customHeight="1" x14ac:dyDescent="0.3">
      <c r="A81" s="2016" t="s">
        <v>4308</v>
      </c>
    </row>
    <row r="82" spans="1:15" s="2008" customFormat="1" ht="15" customHeight="1" x14ac:dyDescent="0.3">
      <c r="A82" s="2016"/>
    </row>
    <row r="83" spans="1:15" s="1993" customFormat="1" ht="21.75" customHeight="1" x14ac:dyDescent="0.25">
      <c r="A83" s="1607" t="s">
        <v>4309</v>
      </c>
    </row>
    <row r="84" spans="1:15" s="1995" customFormat="1" ht="13.5" customHeight="1" thickBot="1" x14ac:dyDescent="0.3">
      <c r="A84" s="1994"/>
    </row>
    <row r="85" spans="1:15" s="1999" customFormat="1" ht="18" thickTop="1" thickBot="1" x14ac:dyDescent="0.3">
      <c r="A85" s="3620" t="s">
        <v>1</v>
      </c>
      <c r="B85" s="3623" t="s">
        <v>4310</v>
      </c>
      <c r="C85" s="3624"/>
      <c r="D85" s="3624"/>
      <c r="E85" s="3624"/>
      <c r="F85" s="3624"/>
      <c r="G85" s="3624"/>
      <c r="H85" s="3624"/>
      <c r="I85" s="3625" t="s">
        <v>4311</v>
      </c>
      <c r="J85" s="3624"/>
      <c r="K85" s="3624"/>
      <c r="L85" s="3624"/>
      <c r="M85" s="3624"/>
      <c r="N85" s="3624"/>
      <c r="O85" s="3626"/>
    </row>
    <row r="86" spans="1:15" s="1999" customFormat="1" ht="16.5" x14ac:dyDescent="0.25">
      <c r="A86" s="3621"/>
      <c r="B86" s="2000" t="s">
        <v>4312</v>
      </c>
      <c r="C86" s="2000" t="s">
        <v>4264</v>
      </c>
      <c r="D86" s="2000" t="s">
        <v>4313</v>
      </c>
      <c r="E86" s="2000" t="s">
        <v>4264</v>
      </c>
      <c r="F86" s="2021" t="s">
        <v>4314</v>
      </c>
      <c r="G86" s="2022" t="s">
        <v>4264</v>
      </c>
      <c r="H86" s="2023" t="s">
        <v>3308</v>
      </c>
      <c r="I86" s="2024" t="s">
        <v>4312</v>
      </c>
      <c r="J86" s="2000" t="s">
        <v>4264</v>
      </c>
      <c r="K86" s="2000" t="s">
        <v>4313</v>
      </c>
      <c r="L86" s="2000" t="s">
        <v>4264</v>
      </c>
      <c r="M86" s="2021" t="s">
        <v>4314</v>
      </c>
      <c r="N86" s="2022" t="s">
        <v>4264</v>
      </c>
      <c r="O86" s="2025" t="s">
        <v>3308</v>
      </c>
    </row>
    <row r="87" spans="1:15" s="2028" customFormat="1" ht="16.5" x14ac:dyDescent="0.25">
      <c r="A87" s="3621"/>
      <c r="B87" s="3627" t="s">
        <v>4267</v>
      </c>
      <c r="C87" s="3627" t="s">
        <v>3961</v>
      </c>
      <c r="D87" s="3627" t="s">
        <v>4315</v>
      </c>
      <c r="E87" s="3627" t="s">
        <v>4316</v>
      </c>
      <c r="F87" s="3629" t="s">
        <v>4317</v>
      </c>
      <c r="G87" s="3615" t="s">
        <v>4318</v>
      </c>
      <c r="H87" s="2026" t="s">
        <v>4319</v>
      </c>
      <c r="I87" s="3631" t="s">
        <v>4267</v>
      </c>
      <c r="J87" s="3627" t="s">
        <v>3961</v>
      </c>
      <c r="K87" s="3627" t="s">
        <v>4315</v>
      </c>
      <c r="L87" s="3627" t="s">
        <v>4316</v>
      </c>
      <c r="M87" s="3629" t="s">
        <v>4317</v>
      </c>
      <c r="N87" s="3615" t="s">
        <v>4318</v>
      </c>
      <c r="O87" s="2027" t="s">
        <v>4319</v>
      </c>
    </row>
    <row r="88" spans="1:15" s="2028" customFormat="1" ht="17.25" thickBot="1" x14ac:dyDescent="0.3">
      <c r="A88" s="3622"/>
      <c r="B88" s="3628"/>
      <c r="C88" s="3628"/>
      <c r="D88" s="3628"/>
      <c r="E88" s="3628"/>
      <c r="F88" s="3630"/>
      <c r="G88" s="3616"/>
      <c r="H88" s="2029" t="s">
        <v>4320</v>
      </c>
      <c r="I88" s="3632"/>
      <c r="J88" s="3628"/>
      <c r="K88" s="3628"/>
      <c r="L88" s="3628"/>
      <c r="M88" s="3630"/>
      <c r="N88" s="3616"/>
      <c r="O88" s="2030" t="s">
        <v>4320</v>
      </c>
    </row>
    <row r="89" spans="1:15" s="1995" customFormat="1" ht="19.5" hidden="1" customHeight="1" x14ac:dyDescent="0.25">
      <c r="A89" s="2031">
        <v>42370</v>
      </c>
      <c r="B89" s="2032"/>
      <c r="C89" s="2033"/>
      <c r="D89" s="2032">
        <v>0.251</v>
      </c>
      <c r="E89" s="2033" t="s">
        <v>4321</v>
      </c>
      <c r="F89" s="2034" t="s">
        <v>191</v>
      </c>
      <c r="G89" s="2035" t="s">
        <v>191</v>
      </c>
      <c r="H89" s="2036" t="s">
        <v>191</v>
      </c>
      <c r="I89" s="2037">
        <v>4</v>
      </c>
      <c r="J89" s="2035">
        <v>36.549999999999997</v>
      </c>
      <c r="K89" s="2038">
        <v>1.0167999999999999</v>
      </c>
      <c r="L89" s="2035" t="s">
        <v>4322</v>
      </c>
      <c r="M89" s="2035" t="s">
        <v>191</v>
      </c>
      <c r="N89" s="2035" t="s">
        <v>191</v>
      </c>
      <c r="O89" s="2039" t="s">
        <v>191</v>
      </c>
    </row>
    <row r="90" spans="1:15" s="1995" customFormat="1" ht="19.5" hidden="1" customHeight="1" x14ac:dyDescent="0.25">
      <c r="A90" s="2031">
        <v>42401</v>
      </c>
      <c r="B90" s="2032"/>
      <c r="C90" s="2033"/>
      <c r="D90" s="2032">
        <v>5.6000000000000001E-2</v>
      </c>
      <c r="E90" s="2033" t="s">
        <v>4323</v>
      </c>
      <c r="F90" s="2034" t="s">
        <v>191</v>
      </c>
      <c r="G90" s="2035" t="s">
        <v>191</v>
      </c>
      <c r="H90" s="2036" t="s">
        <v>191</v>
      </c>
      <c r="I90" s="2037">
        <v>3.7919999999999998</v>
      </c>
      <c r="J90" s="2035" t="s">
        <v>4324</v>
      </c>
      <c r="K90" s="2038">
        <v>0.69299999999999995</v>
      </c>
      <c r="L90" s="2035" t="s">
        <v>4325</v>
      </c>
      <c r="M90" s="2038">
        <v>0.19</v>
      </c>
      <c r="N90" s="2035" t="s">
        <v>4326</v>
      </c>
      <c r="O90" s="2039" t="s">
        <v>191</v>
      </c>
    </row>
    <row r="91" spans="1:15" s="1995" customFormat="1" ht="19.5" hidden="1" customHeight="1" x14ac:dyDescent="0.25">
      <c r="A91" s="2031">
        <v>42430</v>
      </c>
      <c r="B91" s="2032"/>
      <c r="C91" s="2033"/>
      <c r="D91" s="2032">
        <v>1.4159999999999999</v>
      </c>
      <c r="E91" s="2033" t="s">
        <v>4327</v>
      </c>
      <c r="F91" s="2034" t="s">
        <v>191</v>
      </c>
      <c r="G91" s="2035" t="s">
        <v>191</v>
      </c>
      <c r="H91" s="2036" t="s">
        <v>191</v>
      </c>
      <c r="I91" s="2037">
        <v>5.1832750000000001</v>
      </c>
      <c r="J91" s="2035" t="s">
        <v>4328</v>
      </c>
      <c r="K91" s="2038">
        <v>12.425000000000001</v>
      </c>
      <c r="L91" s="2035" t="s">
        <v>4329</v>
      </c>
      <c r="M91" s="2038">
        <v>0.108</v>
      </c>
      <c r="N91" s="2035" t="s">
        <v>4330</v>
      </c>
      <c r="O91" s="2039" t="s">
        <v>191</v>
      </c>
    </row>
    <row r="92" spans="1:15" s="1995" customFormat="1" ht="19.5" hidden="1" customHeight="1" x14ac:dyDescent="0.25">
      <c r="A92" s="2031">
        <v>42461</v>
      </c>
      <c r="B92" s="2032">
        <v>0.14199999999999999</v>
      </c>
      <c r="C92" s="2033">
        <v>35.130000000000003</v>
      </c>
      <c r="D92" s="2032">
        <v>0.122</v>
      </c>
      <c r="E92" s="2033" t="s">
        <v>4331</v>
      </c>
      <c r="F92" s="2034" t="s">
        <v>191</v>
      </c>
      <c r="G92" s="2035" t="s">
        <v>191</v>
      </c>
      <c r="H92" s="2036" t="s">
        <v>191</v>
      </c>
      <c r="I92" s="2037">
        <v>3.2</v>
      </c>
      <c r="J92" s="2035">
        <v>35.549999999999997</v>
      </c>
      <c r="K92" s="2038">
        <v>0.96499999999999997</v>
      </c>
      <c r="L92" s="2035" t="s">
        <v>4332</v>
      </c>
      <c r="M92" s="2038">
        <v>0.34899999999999998</v>
      </c>
      <c r="N92" s="2035" t="s">
        <v>4333</v>
      </c>
      <c r="O92" s="2039" t="s">
        <v>191</v>
      </c>
    </row>
    <row r="93" spans="1:15" s="1995" customFormat="1" ht="19.5" hidden="1" customHeight="1" x14ac:dyDescent="0.25">
      <c r="A93" s="2031">
        <v>42491</v>
      </c>
      <c r="B93" s="2040">
        <v>45</v>
      </c>
      <c r="C93" s="2033">
        <v>35.04</v>
      </c>
      <c r="D93" s="2032">
        <v>0.63100000000000001</v>
      </c>
      <c r="E93" s="2033" t="s">
        <v>4334</v>
      </c>
      <c r="F93" s="2034" t="s">
        <v>191</v>
      </c>
      <c r="G93" s="2035" t="s">
        <v>191</v>
      </c>
      <c r="H93" s="2036" t="s">
        <v>191</v>
      </c>
      <c r="I93" s="2037">
        <v>4.3380000000000001</v>
      </c>
      <c r="J93" s="2035" t="s">
        <v>4270</v>
      </c>
      <c r="K93" s="2038">
        <v>3.1059999999999999</v>
      </c>
      <c r="L93" s="2035" t="s">
        <v>4335</v>
      </c>
      <c r="M93" s="2038">
        <v>0.34399999999999997</v>
      </c>
      <c r="N93" s="2035" t="s">
        <v>4336</v>
      </c>
      <c r="O93" s="2039" t="s">
        <v>191</v>
      </c>
    </row>
    <row r="94" spans="1:15" s="1995" customFormat="1" ht="19.5" hidden="1" customHeight="1" x14ac:dyDescent="0.25">
      <c r="A94" s="2031">
        <v>42522</v>
      </c>
      <c r="B94" s="2032">
        <v>0.39800000000000002</v>
      </c>
      <c r="C94" s="2033">
        <v>35.21</v>
      </c>
      <c r="D94" s="2033">
        <v>10.050000000000001</v>
      </c>
      <c r="E94" s="2033" t="s">
        <v>4337</v>
      </c>
      <c r="F94" s="2034" t="s">
        <v>191</v>
      </c>
      <c r="G94" s="2035" t="s">
        <v>191</v>
      </c>
      <c r="H94" s="2036" t="s">
        <v>191</v>
      </c>
      <c r="I94" s="2037">
        <v>4.4889999999999999</v>
      </c>
      <c r="J94" s="2035" t="s">
        <v>4338</v>
      </c>
      <c r="K94" s="2038">
        <v>2.5750000000000002</v>
      </c>
      <c r="L94" s="2035" t="s">
        <v>4339</v>
      </c>
      <c r="M94" s="2038">
        <v>1.2470000000000001</v>
      </c>
      <c r="N94" s="2035" t="s">
        <v>4340</v>
      </c>
      <c r="O94" s="2039" t="s">
        <v>191</v>
      </c>
    </row>
    <row r="95" spans="1:15" s="1995" customFormat="1" ht="19.5" hidden="1" customHeight="1" x14ac:dyDescent="0.25">
      <c r="A95" s="2031">
        <v>42552</v>
      </c>
      <c r="B95" s="2032" t="s">
        <v>191</v>
      </c>
      <c r="C95" s="2033" t="s">
        <v>191</v>
      </c>
      <c r="D95" s="2032">
        <v>0.29299999999999998</v>
      </c>
      <c r="E95" s="2033" t="s">
        <v>4341</v>
      </c>
      <c r="F95" s="2034" t="s">
        <v>191</v>
      </c>
      <c r="G95" s="2035" t="s">
        <v>191</v>
      </c>
      <c r="H95" s="2036" t="s">
        <v>191</v>
      </c>
      <c r="I95" s="2037">
        <v>1.663</v>
      </c>
      <c r="J95" s="2035">
        <v>35.85</v>
      </c>
      <c r="K95" s="2038">
        <v>0.64900000000000002</v>
      </c>
      <c r="L95" s="2035" t="s">
        <v>4342</v>
      </c>
      <c r="M95" s="2038">
        <v>0.129</v>
      </c>
      <c r="N95" s="2035">
        <v>47.86</v>
      </c>
      <c r="O95" s="2039" t="s">
        <v>191</v>
      </c>
    </row>
    <row r="96" spans="1:15" s="1995" customFormat="1" ht="19.5" hidden="1" customHeight="1" x14ac:dyDescent="0.25">
      <c r="A96" s="2031">
        <v>42583</v>
      </c>
      <c r="B96" s="2032" t="s">
        <v>191</v>
      </c>
      <c r="C96" s="2033" t="s">
        <v>191</v>
      </c>
      <c r="D96" s="2032">
        <v>0.96099999999999997</v>
      </c>
      <c r="E96" s="2033" t="s">
        <v>4343</v>
      </c>
      <c r="F96" s="2034" t="s">
        <v>191</v>
      </c>
      <c r="G96" s="2035" t="s">
        <v>191</v>
      </c>
      <c r="H96" s="2036" t="s">
        <v>191</v>
      </c>
      <c r="I96" s="2037" t="s">
        <v>191</v>
      </c>
      <c r="J96" s="2035" t="s">
        <v>191</v>
      </c>
      <c r="K96" s="2038">
        <v>1.2110000000000001</v>
      </c>
      <c r="L96" s="2035" t="s">
        <v>4344</v>
      </c>
      <c r="M96" s="2038" t="s">
        <v>191</v>
      </c>
      <c r="N96" s="2035" t="s">
        <v>191</v>
      </c>
      <c r="O96" s="2039" t="s">
        <v>191</v>
      </c>
    </row>
    <row r="97" spans="1:15" s="1995" customFormat="1" ht="19.5" hidden="1" customHeight="1" x14ac:dyDescent="0.25">
      <c r="A97" s="2031">
        <v>42614</v>
      </c>
      <c r="B97" s="2032" t="s">
        <v>191</v>
      </c>
      <c r="C97" s="2033" t="s">
        <v>191</v>
      </c>
      <c r="D97" s="2032">
        <v>15.598000000000001</v>
      </c>
      <c r="E97" s="2033" t="s">
        <v>4345</v>
      </c>
      <c r="F97" s="2034" t="s">
        <v>191</v>
      </c>
      <c r="G97" s="2035" t="s">
        <v>191</v>
      </c>
      <c r="H97" s="2036" t="s">
        <v>191</v>
      </c>
      <c r="I97" s="2037" t="s">
        <v>191</v>
      </c>
      <c r="J97" s="2035" t="s">
        <v>191</v>
      </c>
      <c r="K97" s="2038">
        <v>8.7690000000000001</v>
      </c>
      <c r="L97" s="2035" t="s">
        <v>4346</v>
      </c>
      <c r="M97" s="2038">
        <v>8.2000000000000003E-2</v>
      </c>
      <c r="N97" s="2035" t="s">
        <v>4347</v>
      </c>
      <c r="O97" s="2039" t="s">
        <v>191</v>
      </c>
    </row>
    <row r="98" spans="1:15" s="1995" customFormat="1" ht="19.5" hidden="1" customHeight="1" x14ac:dyDescent="0.25">
      <c r="A98" s="2031">
        <v>42644</v>
      </c>
      <c r="B98" s="2032" t="s">
        <v>191</v>
      </c>
      <c r="C98" s="2033" t="s">
        <v>191</v>
      </c>
      <c r="D98" s="2032">
        <v>0.93145199999999995</v>
      </c>
      <c r="E98" s="2033" t="s">
        <v>4348</v>
      </c>
      <c r="F98" s="2034" t="s">
        <v>191</v>
      </c>
      <c r="G98" s="2035" t="s">
        <v>191</v>
      </c>
      <c r="H98" s="2036" t="s">
        <v>191</v>
      </c>
      <c r="I98" s="2037" t="s">
        <v>191</v>
      </c>
      <c r="J98" s="2035" t="s">
        <v>191</v>
      </c>
      <c r="K98" s="2038">
        <v>0.504</v>
      </c>
      <c r="L98" s="2035" t="s">
        <v>4349</v>
      </c>
      <c r="M98" s="2038">
        <v>0.33200000000000002</v>
      </c>
      <c r="N98" s="2035" t="s">
        <v>4350</v>
      </c>
      <c r="O98" s="2039" t="s">
        <v>191</v>
      </c>
    </row>
    <row r="99" spans="1:15" s="1995" customFormat="1" ht="19.5" hidden="1" customHeight="1" x14ac:dyDescent="0.25">
      <c r="A99" s="2031">
        <v>42675</v>
      </c>
      <c r="B99" s="2032" t="s">
        <v>191</v>
      </c>
      <c r="C99" s="2033" t="s">
        <v>191</v>
      </c>
      <c r="D99" s="2032">
        <v>5.6289999999999996</v>
      </c>
      <c r="E99" s="2033" t="s">
        <v>4351</v>
      </c>
      <c r="F99" s="2034" t="s">
        <v>191</v>
      </c>
      <c r="G99" s="2035" t="s">
        <v>191</v>
      </c>
      <c r="H99" s="2036" t="s">
        <v>191</v>
      </c>
      <c r="I99" s="2037" t="s">
        <v>191</v>
      </c>
      <c r="J99" s="2035" t="s">
        <v>191</v>
      </c>
      <c r="K99" s="2038">
        <v>3.8</v>
      </c>
      <c r="L99" s="2035" t="s">
        <v>4352</v>
      </c>
      <c r="M99" s="2038">
        <v>0.32100000000000001</v>
      </c>
      <c r="N99" s="2035" t="s">
        <v>4353</v>
      </c>
      <c r="O99" s="2039" t="s">
        <v>191</v>
      </c>
    </row>
    <row r="100" spans="1:15" s="1995" customFormat="1" ht="19.5" hidden="1" customHeight="1" x14ac:dyDescent="0.25">
      <c r="A100" s="2031">
        <v>42705</v>
      </c>
      <c r="B100" s="2032" t="s">
        <v>191</v>
      </c>
      <c r="C100" s="2033" t="s">
        <v>191</v>
      </c>
      <c r="D100" s="2032">
        <v>27.902999999999999</v>
      </c>
      <c r="E100" s="2033" t="s">
        <v>4354</v>
      </c>
      <c r="F100" s="2034" t="s">
        <v>191</v>
      </c>
      <c r="G100" s="2035" t="s">
        <v>191</v>
      </c>
      <c r="H100" s="2036" t="s">
        <v>191</v>
      </c>
      <c r="I100" s="2037" t="s">
        <v>191</v>
      </c>
      <c r="J100" s="2035" t="s">
        <v>191</v>
      </c>
      <c r="K100" s="2038">
        <v>3.714</v>
      </c>
      <c r="L100" s="2035" t="s">
        <v>4355</v>
      </c>
      <c r="M100" s="2038">
        <v>1.226</v>
      </c>
      <c r="N100" s="2035" t="s">
        <v>4356</v>
      </c>
      <c r="O100" s="2039" t="s">
        <v>191</v>
      </c>
    </row>
    <row r="101" spans="1:15" s="1995" customFormat="1" ht="16.5" hidden="1" x14ac:dyDescent="0.25">
      <c r="A101" s="2041">
        <v>42736</v>
      </c>
      <c r="B101" s="2005" t="s">
        <v>191</v>
      </c>
      <c r="C101" s="1624" t="s">
        <v>191</v>
      </c>
      <c r="D101" s="2005">
        <v>0.41349999999999998</v>
      </c>
      <c r="E101" s="1624" t="s">
        <v>4357</v>
      </c>
      <c r="F101" s="2042" t="s">
        <v>191</v>
      </c>
      <c r="G101" s="2043" t="s">
        <v>191</v>
      </c>
      <c r="H101" s="2044" t="s">
        <v>191</v>
      </c>
      <c r="I101" s="2045" t="s">
        <v>191</v>
      </c>
      <c r="J101" s="2043" t="s">
        <v>191</v>
      </c>
      <c r="K101" s="2046">
        <v>1.214</v>
      </c>
      <c r="L101" s="2043" t="s">
        <v>4358</v>
      </c>
      <c r="M101" s="2046">
        <v>0.69879999999999998</v>
      </c>
      <c r="N101" s="2043" t="s">
        <v>4359</v>
      </c>
      <c r="O101" s="2047" t="s">
        <v>191</v>
      </c>
    </row>
    <row r="102" spans="1:15" s="1995" customFormat="1" ht="16.5" hidden="1" x14ac:dyDescent="0.25">
      <c r="A102" s="2041">
        <v>42767</v>
      </c>
      <c r="B102" s="2005" t="s">
        <v>191</v>
      </c>
      <c r="C102" s="1624" t="s">
        <v>191</v>
      </c>
      <c r="D102" s="2005">
        <v>0.29399999999999998</v>
      </c>
      <c r="E102" s="1624" t="s">
        <v>4360</v>
      </c>
      <c r="F102" s="2042" t="s">
        <v>191</v>
      </c>
      <c r="G102" s="2043" t="s">
        <v>191</v>
      </c>
      <c r="H102" s="2044" t="s">
        <v>191</v>
      </c>
      <c r="I102" s="2045" t="s">
        <v>191</v>
      </c>
      <c r="J102" s="2043" t="s">
        <v>191</v>
      </c>
      <c r="K102" s="2046">
        <v>0.377</v>
      </c>
      <c r="L102" s="2043" t="s">
        <v>4361</v>
      </c>
      <c r="M102" s="2046">
        <v>0.39</v>
      </c>
      <c r="N102" s="2043" t="s">
        <v>4362</v>
      </c>
      <c r="O102" s="2047" t="s">
        <v>191</v>
      </c>
    </row>
    <row r="103" spans="1:15" s="1995" customFormat="1" ht="16.5" hidden="1" x14ac:dyDescent="0.25">
      <c r="A103" s="2041">
        <v>42795</v>
      </c>
      <c r="B103" s="2005" t="s">
        <v>191</v>
      </c>
      <c r="C103" s="1624" t="s">
        <v>191</v>
      </c>
      <c r="D103" s="2005">
        <v>5.3479999999999999</v>
      </c>
      <c r="E103" s="1624" t="s">
        <v>4363</v>
      </c>
      <c r="F103" s="2042" t="s">
        <v>191</v>
      </c>
      <c r="G103" s="2043" t="s">
        <v>191</v>
      </c>
      <c r="H103" s="2044" t="s">
        <v>191</v>
      </c>
      <c r="I103" s="2045" t="s">
        <v>191</v>
      </c>
      <c r="J103" s="2043" t="s">
        <v>191</v>
      </c>
      <c r="K103" s="2046">
        <v>12.314</v>
      </c>
      <c r="L103" s="2043" t="s">
        <v>4364</v>
      </c>
      <c r="M103" s="2046" t="s">
        <v>191</v>
      </c>
      <c r="N103" s="2043" t="s">
        <v>191</v>
      </c>
      <c r="O103" s="2048">
        <v>1.2150000000000001</v>
      </c>
    </row>
    <row r="104" spans="1:15" s="1995" customFormat="1" ht="16.5" hidden="1" x14ac:dyDescent="0.25">
      <c r="A104" s="2041">
        <v>42826</v>
      </c>
      <c r="B104" s="2005" t="s">
        <v>191</v>
      </c>
      <c r="C104" s="1624" t="s">
        <v>191</v>
      </c>
      <c r="D104" s="2005">
        <v>0.60699999999999998</v>
      </c>
      <c r="E104" s="1624" t="s">
        <v>4365</v>
      </c>
      <c r="F104" s="2042" t="s">
        <v>191</v>
      </c>
      <c r="G104" s="2043" t="s">
        <v>191</v>
      </c>
      <c r="H104" s="2049">
        <v>4.4589999999999996</v>
      </c>
      <c r="I104" s="2045" t="s">
        <v>191</v>
      </c>
      <c r="J104" s="2043" t="s">
        <v>191</v>
      </c>
      <c r="K104" s="2046">
        <v>1.226</v>
      </c>
      <c r="L104" s="2043" t="s">
        <v>4366</v>
      </c>
      <c r="M104" s="2046">
        <v>0.255</v>
      </c>
      <c r="N104" s="2043" t="s">
        <v>4367</v>
      </c>
      <c r="O104" s="2048">
        <v>0.02</v>
      </c>
    </row>
    <row r="105" spans="1:15" s="1995" customFormat="1" ht="16.5" hidden="1" x14ac:dyDescent="0.25">
      <c r="A105" s="2041">
        <v>42856</v>
      </c>
      <c r="B105" s="2005" t="s">
        <v>191</v>
      </c>
      <c r="C105" s="1624" t="s">
        <v>191</v>
      </c>
      <c r="D105" s="2005">
        <v>0.504</v>
      </c>
      <c r="E105" s="1624" t="s">
        <v>4368</v>
      </c>
      <c r="F105" s="2042" t="s">
        <v>191</v>
      </c>
      <c r="G105" s="2043" t="s">
        <v>191</v>
      </c>
      <c r="H105" s="2049">
        <v>1E-3</v>
      </c>
      <c r="I105" s="2045" t="s">
        <v>191</v>
      </c>
      <c r="J105" s="2043" t="s">
        <v>191</v>
      </c>
      <c r="K105" s="2046">
        <v>3.6259999999999999</v>
      </c>
      <c r="L105" s="2043" t="s">
        <v>4369</v>
      </c>
      <c r="M105" s="2046">
        <v>4.7600000000000003E-2</v>
      </c>
      <c r="N105" s="2043" t="s">
        <v>4370</v>
      </c>
      <c r="O105" s="2048">
        <v>3.1798E-2</v>
      </c>
    </row>
    <row r="106" spans="1:15" s="1995" customFormat="1" ht="16.5" hidden="1" x14ac:dyDescent="0.25">
      <c r="A106" s="2041">
        <v>42887</v>
      </c>
      <c r="B106" s="2005" t="s">
        <v>191</v>
      </c>
      <c r="C106" s="1624" t="s">
        <v>191</v>
      </c>
      <c r="D106" s="2005">
        <v>9.0690000000000008</v>
      </c>
      <c r="E106" s="1624" t="s">
        <v>4371</v>
      </c>
      <c r="F106" s="2042" t="s">
        <v>191</v>
      </c>
      <c r="G106" s="2043" t="s">
        <v>191</v>
      </c>
      <c r="H106" s="2049">
        <v>0.71</v>
      </c>
      <c r="I106" s="2045" t="s">
        <v>191</v>
      </c>
      <c r="J106" s="2043" t="s">
        <v>191</v>
      </c>
      <c r="K106" s="2046">
        <v>3.855</v>
      </c>
      <c r="L106" s="2043" t="s">
        <v>4372</v>
      </c>
      <c r="M106" s="2046">
        <v>1.105</v>
      </c>
      <c r="N106" s="2043" t="s">
        <v>4373</v>
      </c>
      <c r="O106" s="2048">
        <v>0.112</v>
      </c>
    </row>
    <row r="107" spans="1:15" s="1995" customFormat="1" ht="16.5" hidden="1" x14ac:dyDescent="0.25">
      <c r="A107" s="2041">
        <v>42917</v>
      </c>
      <c r="B107" s="2005" t="s">
        <v>191</v>
      </c>
      <c r="C107" s="1624" t="s">
        <v>191</v>
      </c>
      <c r="D107" s="2005">
        <v>1.1140000000000001</v>
      </c>
      <c r="E107" s="1624" t="s">
        <v>4374</v>
      </c>
      <c r="F107" s="2042" t="s">
        <v>191</v>
      </c>
      <c r="G107" s="2043" t="s">
        <v>191</v>
      </c>
      <c r="H107" s="2049">
        <v>0.19500000000000001</v>
      </c>
      <c r="I107" s="2045" t="s">
        <v>191</v>
      </c>
      <c r="J107" s="2043" t="s">
        <v>191</v>
      </c>
      <c r="K107" s="2046">
        <v>0.54100000000000004</v>
      </c>
      <c r="L107" s="2043" t="s">
        <v>4375</v>
      </c>
      <c r="M107" s="2046" t="s">
        <v>191</v>
      </c>
      <c r="N107" s="2043" t="s">
        <v>191</v>
      </c>
      <c r="O107" s="2048">
        <v>2.4E-2</v>
      </c>
    </row>
    <row r="108" spans="1:15" s="1995" customFormat="1" ht="16.5" hidden="1" x14ac:dyDescent="0.25">
      <c r="A108" s="2041">
        <v>42948</v>
      </c>
      <c r="B108" s="2005" t="s">
        <v>191</v>
      </c>
      <c r="C108" s="1624" t="s">
        <v>191</v>
      </c>
      <c r="D108" s="2005">
        <v>0.4536</v>
      </c>
      <c r="E108" s="1624" t="s">
        <v>4376</v>
      </c>
      <c r="F108" s="2042" t="s">
        <v>191</v>
      </c>
      <c r="G108" s="2043" t="s">
        <v>191</v>
      </c>
      <c r="H108" s="2049">
        <v>3.7650000000000003E-2</v>
      </c>
      <c r="I108" s="2045" t="s">
        <v>191</v>
      </c>
      <c r="J108" s="2043" t="s">
        <v>191</v>
      </c>
      <c r="K108" s="2046">
        <v>1.0980350000000001</v>
      </c>
      <c r="L108" s="2043" t="s">
        <v>4377</v>
      </c>
      <c r="M108" s="2046" t="s">
        <v>191</v>
      </c>
      <c r="N108" s="2043" t="s">
        <v>191</v>
      </c>
      <c r="O108" s="2048">
        <v>0.37590000000000001</v>
      </c>
    </row>
    <row r="109" spans="1:15" s="1995" customFormat="1" ht="16.5" hidden="1" x14ac:dyDescent="0.25">
      <c r="A109" s="2041">
        <v>42979</v>
      </c>
      <c r="B109" s="2005" t="s">
        <v>191</v>
      </c>
      <c r="C109" s="1624" t="s">
        <v>191</v>
      </c>
      <c r="D109" s="2005">
        <v>2.1080000000000001</v>
      </c>
      <c r="E109" s="1624" t="s">
        <v>4378</v>
      </c>
      <c r="F109" s="2042" t="s">
        <v>191</v>
      </c>
      <c r="G109" s="2043" t="s">
        <v>191</v>
      </c>
      <c r="H109" s="2049">
        <v>0.24299999999999999</v>
      </c>
      <c r="I109" s="2045" t="s">
        <v>191</v>
      </c>
      <c r="J109" s="2043" t="s">
        <v>191</v>
      </c>
      <c r="K109" s="2046">
        <v>12.426</v>
      </c>
      <c r="L109" s="2043" t="s">
        <v>4379</v>
      </c>
      <c r="M109" s="2046" t="s">
        <v>191</v>
      </c>
      <c r="N109" s="2043" t="s">
        <v>191</v>
      </c>
      <c r="O109" s="2048">
        <v>1.2669999999999999</v>
      </c>
    </row>
    <row r="110" spans="1:15" s="1995" customFormat="1" ht="16.5" hidden="1" x14ac:dyDescent="0.25">
      <c r="A110" s="2041">
        <v>43009</v>
      </c>
      <c r="B110" s="2005" t="s">
        <v>191</v>
      </c>
      <c r="C110" s="1624" t="s">
        <v>191</v>
      </c>
      <c r="D110" s="2005">
        <v>13.933999999999999</v>
      </c>
      <c r="E110" s="1624" t="s">
        <v>4380</v>
      </c>
      <c r="F110" s="2042" t="s">
        <v>191</v>
      </c>
      <c r="G110" s="2043" t="s">
        <v>191</v>
      </c>
      <c r="H110" s="2049">
        <v>0.38927699999999998</v>
      </c>
      <c r="I110" s="2045" t="s">
        <v>191</v>
      </c>
      <c r="J110" s="2043" t="s">
        <v>191</v>
      </c>
      <c r="K110" s="2046">
        <v>0.55583499999999997</v>
      </c>
      <c r="L110" s="2043" t="s">
        <v>4381</v>
      </c>
      <c r="M110" s="2046">
        <v>8.6999999999999994E-2</v>
      </c>
      <c r="N110" s="2043" t="s">
        <v>4382</v>
      </c>
      <c r="O110" s="2048">
        <v>1.7999999999999999E-2</v>
      </c>
    </row>
    <row r="111" spans="1:15" s="1995" customFormat="1" ht="16.5" hidden="1" x14ac:dyDescent="0.25">
      <c r="A111" s="2041">
        <v>43040</v>
      </c>
      <c r="B111" s="2005" t="s">
        <v>191</v>
      </c>
      <c r="C111" s="1624" t="s">
        <v>191</v>
      </c>
      <c r="D111" s="2005">
        <v>1.0269999999999999</v>
      </c>
      <c r="E111" s="1624" t="s">
        <v>4383</v>
      </c>
      <c r="F111" s="2042" t="s">
        <v>191</v>
      </c>
      <c r="G111" s="2043" t="s">
        <v>191</v>
      </c>
      <c r="H111" s="2049">
        <v>1.6E-2</v>
      </c>
      <c r="I111" s="2045" t="s">
        <v>191</v>
      </c>
      <c r="J111" s="2043" t="s">
        <v>191</v>
      </c>
      <c r="K111" s="2046">
        <v>3.3029999999999999</v>
      </c>
      <c r="L111" s="2043" t="s">
        <v>4384</v>
      </c>
      <c r="M111" s="2046">
        <v>0.41199999999999998</v>
      </c>
      <c r="N111" s="2043" t="s">
        <v>4385</v>
      </c>
      <c r="O111" s="2048">
        <v>7.5999999999999998E-2</v>
      </c>
    </row>
    <row r="112" spans="1:15" s="1995" customFormat="1" ht="16.5" hidden="1" x14ac:dyDescent="0.25">
      <c r="A112" s="2041">
        <v>43070</v>
      </c>
      <c r="B112" s="2005" t="s">
        <v>191</v>
      </c>
      <c r="C112" s="1624" t="s">
        <v>191</v>
      </c>
      <c r="D112" s="2005">
        <v>6.9969999999999999</v>
      </c>
      <c r="E112" s="1624" t="s">
        <v>4386</v>
      </c>
      <c r="F112" s="2042" t="s">
        <v>191</v>
      </c>
      <c r="G112" s="2043" t="s">
        <v>191</v>
      </c>
      <c r="H112" s="2049">
        <v>1.3640000000000001</v>
      </c>
      <c r="I112" s="2045" t="s">
        <v>191</v>
      </c>
      <c r="J112" s="2043" t="s">
        <v>191</v>
      </c>
      <c r="K112" s="2046">
        <v>3.5510000000000002</v>
      </c>
      <c r="L112" s="2043" t="s">
        <v>4387</v>
      </c>
      <c r="M112" s="2046">
        <v>1.0349999999999999</v>
      </c>
      <c r="N112" s="2043" t="s">
        <v>4388</v>
      </c>
      <c r="O112" s="2048">
        <v>4.2000000000000003E-2</v>
      </c>
    </row>
    <row r="113" spans="1:15" s="1995" customFormat="1" ht="16.5" hidden="1" x14ac:dyDescent="0.25">
      <c r="A113" s="2041">
        <v>43101</v>
      </c>
      <c r="B113" s="2005" t="s">
        <v>191</v>
      </c>
      <c r="C113" s="1624" t="s">
        <v>191</v>
      </c>
      <c r="D113" s="2005">
        <v>1.919</v>
      </c>
      <c r="E113" s="1624" t="s">
        <v>4389</v>
      </c>
      <c r="F113" s="2042" t="s">
        <v>191</v>
      </c>
      <c r="G113" s="2043" t="s">
        <v>191</v>
      </c>
      <c r="H113" s="2049">
        <v>1E-3</v>
      </c>
      <c r="I113" s="2045" t="s">
        <v>191</v>
      </c>
      <c r="J113" s="2043" t="s">
        <v>191</v>
      </c>
      <c r="K113" s="2046">
        <v>1.0469999999999999</v>
      </c>
      <c r="L113" s="2043" t="s">
        <v>4390</v>
      </c>
      <c r="M113" s="2046" t="s">
        <v>191</v>
      </c>
      <c r="N113" s="2043" t="s">
        <v>191</v>
      </c>
      <c r="O113" s="2048">
        <v>2.5999999999999999E-2</v>
      </c>
    </row>
    <row r="114" spans="1:15" s="1995" customFormat="1" ht="12.75" hidden="1" customHeight="1" x14ac:dyDescent="0.25">
      <c r="A114" s="2041">
        <v>43132</v>
      </c>
      <c r="B114" s="2005" t="s">
        <v>191</v>
      </c>
      <c r="C114" s="1624" t="s">
        <v>191</v>
      </c>
      <c r="D114" s="2005">
        <v>0.59199999999999997</v>
      </c>
      <c r="E114" s="1624" t="s">
        <v>4391</v>
      </c>
      <c r="F114" s="2042" t="s">
        <v>191</v>
      </c>
      <c r="G114" s="2043" t="s">
        <v>191</v>
      </c>
      <c r="H114" s="2049">
        <v>0.02</v>
      </c>
      <c r="I114" s="2045" t="s">
        <v>191</v>
      </c>
      <c r="J114" s="2043" t="s">
        <v>191</v>
      </c>
      <c r="K114" s="2046">
        <v>1.0489999999999999</v>
      </c>
      <c r="L114" s="2043" t="s">
        <v>4392</v>
      </c>
      <c r="M114" s="2046">
        <v>0.57499999999999996</v>
      </c>
      <c r="N114" s="2043" t="s">
        <v>4393</v>
      </c>
      <c r="O114" s="2048">
        <v>0.39</v>
      </c>
    </row>
    <row r="115" spans="1:15" s="1995" customFormat="1" ht="16.5" hidden="1" x14ac:dyDescent="0.25">
      <c r="A115" s="2041">
        <v>43191</v>
      </c>
      <c r="B115" s="2005" t="s">
        <v>191</v>
      </c>
      <c r="C115" s="1624" t="s">
        <v>191</v>
      </c>
      <c r="D115" s="2005">
        <v>14.351000000000001</v>
      </c>
      <c r="E115" s="1624" t="s">
        <v>4394</v>
      </c>
      <c r="F115" s="2042" t="s">
        <v>191</v>
      </c>
      <c r="G115" s="2043" t="s">
        <v>191</v>
      </c>
      <c r="H115" s="2049">
        <v>2.3E-2</v>
      </c>
      <c r="I115" s="2045" t="s">
        <v>191</v>
      </c>
      <c r="J115" s="2043" t="s">
        <v>191</v>
      </c>
      <c r="K115" s="2046">
        <v>0.57299999999999995</v>
      </c>
      <c r="L115" s="2043" t="s">
        <v>4395</v>
      </c>
      <c r="M115" s="2046">
        <v>0.73899999999999999</v>
      </c>
      <c r="N115" s="2043" t="s">
        <v>4396</v>
      </c>
      <c r="O115" s="2048">
        <v>0.79800000000000004</v>
      </c>
    </row>
    <row r="116" spans="1:15" s="1995" customFormat="1" ht="16.5" hidden="1" x14ac:dyDescent="0.25">
      <c r="A116" s="2041">
        <v>43221</v>
      </c>
      <c r="B116" s="2005">
        <v>12.712</v>
      </c>
      <c r="C116" s="1624">
        <v>34.22</v>
      </c>
      <c r="D116" s="2005">
        <v>1.101</v>
      </c>
      <c r="E116" s="1624" t="s">
        <v>4397</v>
      </c>
      <c r="F116" s="2042" t="s">
        <v>191</v>
      </c>
      <c r="G116" s="2043" t="s">
        <v>191</v>
      </c>
      <c r="H116" s="2049">
        <v>1.9E-2</v>
      </c>
      <c r="I116" s="2045" t="s">
        <v>191</v>
      </c>
      <c r="J116" s="2043" t="s">
        <v>191</v>
      </c>
      <c r="K116" s="2046">
        <v>4.7489999999999997</v>
      </c>
      <c r="L116" s="2043" t="s">
        <v>4398</v>
      </c>
      <c r="M116" s="2046">
        <v>0.22900000000000001</v>
      </c>
      <c r="N116" s="2043" t="s">
        <v>4399</v>
      </c>
      <c r="O116" s="2048">
        <v>6.5000000000000002E-2</v>
      </c>
    </row>
    <row r="117" spans="1:15" s="1995" customFormat="1" ht="16.5" hidden="1" x14ac:dyDescent="0.25">
      <c r="A117" s="2041">
        <v>43252</v>
      </c>
      <c r="B117" s="2005" t="s">
        <v>191</v>
      </c>
      <c r="C117" s="1624" t="s">
        <v>191</v>
      </c>
      <c r="D117" s="2005">
        <v>9.5920000000000005</v>
      </c>
      <c r="E117" s="1624" t="s">
        <v>4400</v>
      </c>
      <c r="F117" s="2042" t="s">
        <v>191</v>
      </c>
      <c r="G117" s="2043" t="s">
        <v>191</v>
      </c>
      <c r="H117" s="2049">
        <v>1.504</v>
      </c>
      <c r="I117" s="2045" t="s">
        <v>191</v>
      </c>
      <c r="J117" s="2043" t="s">
        <v>191</v>
      </c>
      <c r="K117" s="2046">
        <v>21.206</v>
      </c>
      <c r="L117" s="2043" t="s">
        <v>4401</v>
      </c>
      <c r="M117" s="2046">
        <v>1.175</v>
      </c>
      <c r="N117" s="2043" t="s">
        <v>4402</v>
      </c>
      <c r="O117" s="2048">
        <v>0.10100000000000001</v>
      </c>
    </row>
    <row r="118" spans="1:15" s="1995" customFormat="1" ht="16.5" hidden="1" x14ac:dyDescent="0.25">
      <c r="A118" s="2041">
        <v>43282</v>
      </c>
      <c r="B118" s="2005" t="s">
        <v>191</v>
      </c>
      <c r="C118" s="1624" t="s">
        <v>191</v>
      </c>
      <c r="D118" s="2005">
        <v>0.84981899999999999</v>
      </c>
      <c r="E118" s="1624" t="s">
        <v>4403</v>
      </c>
      <c r="F118" s="2042" t="s">
        <v>191</v>
      </c>
      <c r="G118" s="2043" t="s">
        <v>191</v>
      </c>
      <c r="H118" s="2049">
        <v>6.0000000000000001E-3</v>
      </c>
      <c r="I118" s="2045" t="s">
        <v>191</v>
      </c>
      <c r="J118" s="2043" t="s">
        <v>191</v>
      </c>
      <c r="K118" s="2046">
        <v>0.457623</v>
      </c>
      <c r="L118" s="2043" t="s">
        <v>4404</v>
      </c>
      <c r="M118" s="2046">
        <v>0.128</v>
      </c>
      <c r="N118" s="2043">
        <v>46.03</v>
      </c>
      <c r="O118" s="2048">
        <v>5.7000000000000002E-2</v>
      </c>
    </row>
    <row r="119" spans="1:15" s="1995" customFormat="1" ht="16.5" hidden="1" x14ac:dyDescent="0.25">
      <c r="A119" s="2041">
        <v>43313</v>
      </c>
      <c r="B119" s="2005" t="s">
        <v>191</v>
      </c>
      <c r="C119" s="1624" t="s">
        <v>191</v>
      </c>
      <c r="D119" s="2005">
        <v>0.998</v>
      </c>
      <c r="E119" s="1624" t="s">
        <v>4405</v>
      </c>
      <c r="F119" s="2042" t="s">
        <v>191</v>
      </c>
      <c r="G119" s="2043" t="s">
        <v>191</v>
      </c>
      <c r="H119" s="2049">
        <v>1.7999999999999999E-2</v>
      </c>
      <c r="I119" s="2045" t="s">
        <v>191</v>
      </c>
      <c r="J119" s="2043" t="s">
        <v>191</v>
      </c>
      <c r="K119" s="2046">
        <v>5.8879999999999999</v>
      </c>
      <c r="L119" s="2043" t="s">
        <v>4406</v>
      </c>
      <c r="M119" s="2046" t="s">
        <v>191</v>
      </c>
      <c r="N119" s="2043" t="s">
        <v>191</v>
      </c>
      <c r="O119" s="2048">
        <v>0.38600000000000001</v>
      </c>
    </row>
    <row r="120" spans="1:15" s="1995" customFormat="1" ht="16.5" hidden="1" x14ac:dyDescent="0.25">
      <c r="A120" s="2041">
        <v>43344</v>
      </c>
      <c r="B120" s="2005" t="s">
        <v>191</v>
      </c>
      <c r="C120" s="1624" t="s">
        <v>191</v>
      </c>
      <c r="D120" s="2005">
        <v>1.387</v>
      </c>
      <c r="E120" s="1624" t="s">
        <v>4407</v>
      </c>
      <c r="F120" s="2042" t="s">
        <v>191</v>
      </c>
      <c r="G120" s="2043" t="s">
        <v>191</v>
      </c>
      <c r="H120" s="2049">
        <v>0.26400000000000001</v>
      </c>
      <c r="I120" s="2045" t="s">
        <v>191</v>
      </c>
      <c r="J120" s="2043" t="s">
        <v>191</v>
      </c>
      <c r="K120" s="2046">
        <v>12.827</v>
      </c>
      <c r="L120" s="2043" t="s">
        <v>4408</v>
      </c>
      <c r="M120" s="2046" t="s">
        <v>191</v>
      </c>
      <c r="N120" s="2043" t="s">
        <v>191</v>
      </c>
      <c r="O120" s="2048">
        <v>1.2969999999999999</v>
      </c>
    </row>
    <row r="121" spans="1:15" s="1995" customFormat="1" ht="16.5" hidden="1" x14ac:dyDescent="0.25">
      <c r="A121" s="2041">
        <v>43374</v>
      </c>
      <c r="B121" s="2005" t="s">
        <v>191</v>
      </c>
      <c r="C121" s="1624" t="s">
        <v>191</v>
      </c>
      <c r="D121" s="2005">
        <v>0.73099999999999998</v>
      </c>
      <c r="E121" s="1624" t="s">
        <v>4409</v>
      </c>
      <c r="F121" s="2042" t="s">
        <v>191</v>
      </c>
      <c r="G121" s="2043" t="s">
        <v>191</v>
      </c>
      <c r="H121" s="2049">
        <v>0.66600000000000004</v>
      </c>
      <c r="I121" s="2045" t="s">
        <v>191</v>
      </c>
      <c r="J121" s="2043" t="s">
        <v>191</v>
      </c>
      <c r="K121" s="2046">
        <v>0.79900000000000004</v>
      </c>
      <c r="L121" s="2043" t="s">
        <v>4410</v>
      </c>
      <c r="M121" s="2046">
        <v>0.38</v>
      </c>
      <c r="N121" s="2043" t="s">
        <v>4411</v>
      </c>
      <c r="O121" s="2048">
        <v>3.9E-2</v>
      </c>
    </row>
    <row r="122" spans="1:15" s="1995" customFormat="1" ht="16.5" hidden="1" x14ac:dyDescent="0.25">
      <c r="A122" s="2041">
        <v>43405</v>
      </c>
      <c r="B122" s="2005">
        <v>29</v>
      </c>
      <c r="C122" s="1624">
        <v>34.119999999999997</v>
      </c>
      <c r="D122" s="2005">
        <v>1.473516</v>
      </c>
      <c r="E122" s="1624" t="s">
        <v>4412</v>
      </c>
      <c r="F122" s="2042" t="s">
        <v>191</v>
      </c>
      <c r="G122" s="2043" t="s">
        <v>191</v>
      </c>
      <c r="H122" s="2049">
        <v>9.0499999999999997E-2</v>
      </c>
      <c r="I122" s="2045" t="s">
        <v>191</v>
      </c>
      <c r="J122" s="2043" t="s">
        <v>191</v>
      </c>
      <c r="K122" s="2046">
        <v>4.7976999999999999</v>
      </c>
      <c r="L122" s="2043" t="s">
        <v>4413</v>
      </c>
      <c r="M122" s="2046">
        <v>0.51970000000000005</v>
      </c>
      <c r="N122" s="2043" t="s">
        <v>4414</v>
      </c>
      <c r="O122" s="2048">
        <v>7.8E-2</v>
      </c>
    </row>
    <row r="123" spans="1:15" s="1995" customFormat="1" ht="16.5" hidden="1" x14ac:dyDescent="0.25">
      <c r="A123" s="2041">
        <v>43435</v>
      </c>
      <c r="B123" s="2005">
        <v>79.91</v>
      </c>
      <c r="C123" s="1624" t="s">
        <v>4415</v>
      </c>
      <c r="D123" s="2005">
        <v>7.2030000000000003</v>
      </c>
      <c r="E123" s="1624" t="s">
        <v>4416</v>
      </c>
      <c r="F123" s="2042" t="s">
        <v>191</v>
      </c>
      <c r="G123" s="2043" t="s">
        <v>191</v>
      </c>
      <c r="H123" s="2049">
        <v>0.39800000000000002</v>
      </c>
      <c r="I123" s="2045" t="s">
        <v>191</v>
      </c>
      <c r="J123" s="2043" t="s">
        <v>191</v>
      </c>
      <c r="K123" s="2046">
        <v>4.62</v>
      </c>
      <c r="L123" s="2043" t="s">
        <v>4417</v>
      </c>
      <c r="M123" s="2046">
        <v>1.6339999999999999</v>
      </c>
      <c r="N123" s="2043" t="s">
        <v>4418</v>
      </c>
      <c r="O123" s="2048">
        <v>8.7999999999999995E-2</v>
      </c>
    </row>
    <row r="124" spans="1:15" s="1995" customFormat="1" ht="18" hidden="1" customHeight="1" x14ac:dyDescent="0.25">
      <c r="A124" s="2041">
        <v>43466</v>
      </c>
      <c r="B124" s="2005" t="s">
        <v>191</v>
      </c>
      <c r="C124" s="1624" t="s">
        <v>191</v>
      </c>
      <c r="D124" s="2005">
        <v>0.95299999999999996</v>
      </c>
      <c r="E124" s="1624" t="s">
        <v>4419</v>
      </c>
      <c r="F124" s="2042" t="s">
        <v>191</v>
      </c>
      <c r="G124" s="2043" t="s">
        <v>191</v>
      </c>
      <c r="H124" s="2049">
        <v>2.9000000000000001E-2</v>
      </c>
      <c r="I124" s="2045" t="s">
        <v>191</v>
      </c>
      <c r="J124" s="2043" t="s">
        <v>191</v>
      </c>
      <c r="K124" s="2046">
        <v>10.601000000000001</v>
      </c>
      <c r="L124" s="2043" t="s">
        <v>4420</v>
      </c>
      <c r="M124" s="2046">
        <v>0.10299999999999999</v>
      </c>
      <c r="N124" s="2043" t="s">
        <v>4421</v>
      </c>
      <c r="O124" s="2048">
        <v>0.16</v>
      </c>
    </row>
    <row r="125" spans="1:15" s="1995" customFormat="1" ht="18" hidden="1" customHeight="1" x14ac:dyDescent="0.25">
      <c r="A125" s="2041">
        <v>43497</v>
      </c>
      <c r="B125" s="2005" t="s">
        <v>191</v>
      </c>
      <c r="C125" s="1624" t="s">
        <v>191</v>
      </c>
      <c r="D125" s="2005">
        <v>0.376</v>
      </c>
      <c r="E125" s="1624" t="s">
        <v>4422</v>
      </c>
      <c r="F125" s="2042" t="s">
        <v>191</v>
      </c>
      <c r="G125" s="2043" t="s">
        <v>191</v>
      </c>
      <c r="H125" s="2049">
        <v>0.193</v>
      </c>
      <c r="I125" s="2045" t="s">
        <v>191</v>
      </c>
      <c r="J125" s="2043" t="s">
        <v>191</v>
      </c>
      <c r="K125" s="2046">
        <v>1.0820000000000001</v>
      </c>
      <c r="L125" s="2043" t="s">
        <v>4423</v>
      </c>
      <c r="M125" s="2046">
        <v>0.67200000000000004</v>
      </c>
      <c r="N125" s="2043" t="s">
        <v>4424</v>
      </c>
      <c r="O125" s="2048">
        <v>0.35499999999999998</v>
      </c>
    </row>
    <row r="126" spans="1:15" s="1995" customFormat="1" ht="18" hidden="1" customHeight="1" x14ac:dyDescent="0.25">
      <c r="A126" s="2041">
        <v>43525</v>
      </c>
      <c r="B126" s="2005" t="s">
        <v>191</v>
      </c>
      <c r="C126" s="1624" t="s">
        <v>191</v>
      </c>
      <c r="D126" s="2005">
        <v>1.0669999999999999</v>
      </c>
      <c r="E126" s="1624" t="s">
        <v>4425</v>
      </c>
      <c r="F126" s="2042" t="s">
        <v>191</v>
      </c>
      <c r="G126" s="2043" t="s">
        <v>191</v>
      </c>
      <c r="H126" s="2049">
        <v>6.5000000000000002E-2</v>
      </c>
      <c r="I126" s="2045" t="s">
        <v>191</v>
      </c>
      <c r="J126" s="2043" t="s">
        <v>191</v>
      </c>
      <c r="K126" s="2046">
        <v>20.87</v>
      </c>
      <c r="L126" s="2043" t="s">
        <v>4426</v>
      </c>
      <c r="M126" s="2046">
        <v>6.4000000000000001E-2</v>
      </c>
      <c r="N126" s="2043" t="s">
        <v>4427</v>
      </c>
      <c r="O126" s="2048">
        <v>1.3320000000000001</v>
      </c>
    </row>
    <row r="127" spans="1:15" s="1995" customFormat="1" ht="18" hidden="1" customHeight="1" x14ac:dyDescent="0.25">
      <c r="A127" s="2041">
        <v>43556</v>
      </c>
      <c r="B127" s="2005" t="s">
        <v>191</v>
      </c>
      <c r="C127" s="1624" t="s">
        <v>191</v>
      </c>
      <c r="D127" s="2005">
        <v>2.532</v>
      </c>
      <c r="E127" s="1624" t="s">
        <v>4428</v>
      </c>
      <c r="F127" s="2042" t="s">
        <v>191</v>
      </c>
      <c r="G127" s="2043" t="s">
        <v>191</v>
      </c>
      <c r="H127" s="2049">
        <v>0.03</v>
      </c>
      <c r="I127" s="2045" t="s">
        <v>191</v>
      </c>
      <c r="J127" s="2043" t="s">
        <v>191</v>
      </c>
      <c r="K127" s="2046">
        <v>0.47</v>
      </c>
      <c r="L127" s="2043" t="s">
        <v>4429</v>
      </c>
      <c r="M127" s="2046">
        <v>0.64100000000000001</v>
      </c>
      <c r="N127" s="2043" t="s">
        <v>4430</v>
      </c>
      <c r="O127" s="2048">
        <v>7.9000000000000001E-2</v>
      </c>
    </row>
    <row r="128" spans="1:15" s="1995" customFormat="1" ht="18" hidden="1" customHeight="1" x14ac:dyDescent="0.25">
      <c r="A128" s="2041">
        <v>43586</v>
      </c>
      <c r="B128" s="2005" t="s">
        <v>191</v>
      </c>
      <c r="C128" s="1624" t="s">
        <v>191</v>
      </c>
      <c r="D128" s="2005">
        <v>0.46800000000000003</v>
      </c>
      <c r="E128" s="1624" t="s">
        <v>4431</v>
      </c>
      <c r="F128" s="2042" t="s">
        <v>191</v>
      </c>
      <c r="G128" s="2043" t="s">
        <v>191</v>
      </c>
      <c r="H128" s="2049">
        <v>0.105</v>
      </c>
      <c r="I128" s="2045" t="s">
        <v>191</v>
      </c>
      <c r="J128" s="2043" t="s">
        <v>191</v>
      </c>
      <c r="K128" s="2046">
        <v>7.7039999999999997</v>
      </c>
      <c r="L128" s="2043" t="s">
        <v>4432</v>
      </c>
      <c r="M128" s="2046">
        <v>0.155</v>
      </c>
      <c r="N128" s="2043" t="s">
        <v>4433</v>
      </c>
      <c r="O128" s="2048">
        <v>0.183</v>
      </c>
    </row>
    <row r="129" spans="1:15" s="1995" customFormat="1" ht="18" hidden="1" customHeight="1" x14ac:dyDescent="0.25">
      <c r="A129" s="2041">
        <v>43617</v>
      </c>
      <c r="B129" s="2005">
        <v>130.08799999999999</v>
      </c>
      <c r="C129" s="1624" t="s">
        <v>4434</v>
      </c>
      <c r="D129" s="2005">
        <v>8.3640000000000008</v>
      </c>
      <c r="E129" s="1624" t="s">
        <v>4435</v>
      </c>
      <c r="F129" s="2042" t="s">
        <v>191</v>
      </c>
      <c r="G129" s="2043" t="s">
        <v>191</v>
      </c>
      <c r="H129" s="2049">
        <v>1.419</v>
      </c>
      <c r="I129" s="2045" t="s">
        <v>191</v>
      </c>
      <c r="J129" s="2043" t="s">
        <v>191</v>
      </c>
      <c r="K129" s="2046">
        <v>6.8550000000000004</v>
      </c>
      <c r="L129" s="2043" t="s">
        <v>4436</v>
      </c>
      <c r="M129" s="2046">
        <v>1.222</v>
      </c>
      <c r="N129" s="2043" t="s">
        <v>4437</v>
      </c>
      <c r="O129" s="2048">
        <v>5.5E-2</v>
      </c>
    </row>
    <row r="130" spans="1:15" s="1995" customFormat="1" ht="18" hidden="1" customHeight="1" x14ac:dyDescent="0.25">
      <c r="A130" s="2041">
        <v>43647</v>
      </c>
      <c r="B130" s="2005" t="s">
        <v>191</v>
      </c>
      <c r="C130" s="1624" t="s">
        <v>191</v>
      </c>
      <c r="D130" s="2005">
        <v>0.93799999999999994</v>
      </c>
      <c r="E130" s="1624" t="s">
        <v>4438</v>
      </c>
      <c r="F130" s="2042" t="s">
        <v>191</v>
      </c>
      <c r="G130" s="2043" t="s">
        <v>191</v>
      </c>
      <c r="H130" s="2049">
        <v>0.05</v>
      </c>
      <c r="I130" s="2045" t="s">
        <v>191</v>
      </c>
      <c r="J130" s="2043" t="s">
        <v>191</v>
      </c>
      <c r="K130" s="2046">
        <v>0.442</v>
      </c>
      <c r="L130" s="2043" t="s">
        <v>4439</v>
      </c>
      <c r="M130" s="2046">
        <v>5.0000000000000001E-3</v>
      </c>
      <c r="N130" s="2043" t="s">
        <v>4440</v>
      </c>
      <c r="O130" s="2048">
        <v>0.152</v>
      </c>
    </row>
    <row r="131" spans="1:15" s="1995" customFormat="1" ht="18" hidden="1" customHeight="1" x14ac:dyDescent="0.25">
      <c r="A131" s="2041">
        <v>43678</v>
      </c>
      <c r="B131" s="2005" t="s">
        <v>191</v>
      </c>
      <c r="C131" s="1624" t="s">
        <v>191</v>
      </c>
      <c r="D131" s="2005">
        <v>0.55600000000000005</v>
      </c>
      <c r="E131" s="1624" t="s">
        <v>4441</v>
      </c>
      <c r="F131" s="2042" t="s">
        <v>191</v>
      </c>
      <c r="G131" s="2043" t="s">
        <v>191</v>
      </c>
      <c r="H131" s="2049">
        <v>3.4000000000000002E-2</v>
      </c>
      <c r="I131" s="2045" t="s">
        <v>191</v>
      </c>
      <c r="J131" s="2043" t="s">
        <v>191</v>
      </c>
      <c r="K131" s="2046">
        <v>9.6059999999999999</v>
      </c>
      <c r="L131" s="2043" t="s">
        <v>4442</v>
      </c>
      <c r="M131" s="2046" t="s">
        <v>191</v>
      </c>
      <c r="N131" s="2043" t="s">
        <v>191</v>
      </c>
      <c r="O131" s="2048">
        <v>0.38200000000000001</v>
      </c>
    </row>
    <row r="132" spans="1:15" s="1995" customFormat="1" ht="18" hidden="1" customHeight="1" x14ac:dyDescent="0.25">
      <c r="A132" s="2041">
        <v>43709</v>
      </c>
      <c r="B132" s="2005" t="s">
        <v>191</v>
      </c>
      <c r="C132" s="1624" t="s">
        <v>191</v>
      </c>
      <c r="D132" s="2005">
        <v>1.9530000000000001</v>
      </c>
      <c r="E132" s="1624" t="s">
        <v>4443</v>
      </c>
      <c r="F132" s="2042" t="s">
        <v>191</v>
      </c>
      <c r="G132" s="2043" t="s">
        <v>191</v>
      </c>
      <c r="H132" s="2049">
        <v>0.38600000000000001</v>
      </c>
      <c r="I132" s="2045" t="s">
        <v>191</v>
      </c>
      <c r="J132" s="2043" t="s">
        <v>191</v>
      </c>
      <c r="K132" s="2046">
        <v>22.109511999999999</v>
      </c>
      <c r="L132" s="2043" t="s">
        <v>4444</v>
      </c>
      <c r="M132" s="2046" t="s">
        <v>191</v>
      </c>
      <c r="N132" s="2043" t="s">
        <v>191</v>
      </c>
      <c r="O132" s="2048">
        <v>1.996</v>
      </c>
    </row>
    <row r="133" spans="1:15" s="1995" customFormat="1" ht="18" hidden="1" customHeight="1" x14ac:dyDescent="0.25">
      <c r="A133" s="2041">
        <v>43739</v>
      </c>
      <c r="B133" s="2005">
        <v>49.070974</v>
      </c>
      <c r="C133" s="1624">
        <v>36.03</v>
      </c>
      <c r="D133" s="2005">
        <v>1.357815</v>
      </c>
      <c r="E133" s="1624" t="s">
        <v>4445</v>
      </c>
      <c r="F133" s="2042" t="s">
        <v>191</v>
      </c>
      <c r="G133" s="2043" t="s">
        <v>191</v>
      </c>
      <c r="H133" s="2049">
        <v>8.0500000000000002E-2</v>
      </c>
      <c r="I133" s="2045" t="s">
        <v>191</v>
      </c>
      <c r="J133" s="2043" t="s">
        <v>191</v>
      </c>
      <c r="K133" s="2046">
        <v>2.7803749999999998</v>
      </c>
      <c r="L133" s="2043" t="s">
        <v>4446</v>
      </c>
      <c r="M133" s="2046" t="s">
        <v>191</v>
      </c>
      <c r="N133" s="2043" t="s">
        <v>191</v>
      </c>
      <c r="O133" s="2048">
        <v>0.20599999999999999</v>
      </c>
    </row>
    <row r="134" spans="1:15" s="1995" customFormat="1" ht="18" hidden="1" customHeight="1" x14ac:dyDescent="0.25">
      <c r="A134" s="2041">
        <v>43770</v>
      </c>
      <c r="B134" s="2005">
        <v>15.038</v>
      </c>
      <c r="C134" s="1624">
        <v>36.44</v>
      </c>
      <c r="D134" s="2005">
        <v>0.99079099999999998</v>
      </c>
      <c r="E134" s="1624" t="s">
        <v>4447</v>
      </c>
      <c r="F134" s="2042" t="s">
        <v>191</v>
      </c>
      <c r="G134" s="2043" t="s">
        <v>191</v>
      </c>
      <c r="H134" s="2049">
        <v>5.9999999999999995E-4</v>
      </c>
      <c r="I134" s="2045" t="s">
        <v>191</v>
      </c>
      <c r="J134" s="2043" t="s">
        <v>191</v>
      </c>
      <c r="K134" s="2046">
        <v>4.1235999999999997</v>
      </c>
      <c r="L134" s="2043" t="s">
        <v>4448</v>
      </c>
      <c r="M134" s="2046" t="s">
        <v>191</v>
      </c>
      <c r="N134" s="2043" t="s">
        <v>191</v>
      </c>
      <c r="O134" s="2048">
        <v>1.7999999999999999E-2</v>
      </c>
    </row>
    <row r="135" spans="1:15" s="1995" customFormat="1" ht="18" hidden="1" customHeight="1" x14ac:dyDescent="0.25">
      <c r="A135" s="2041">
        <v>43800</v>
      </c>
      <c r="B135" s="2005" t="s">
        <v>191</v>
      </c>
      <c r="C135" s="1624" t="s">
        <v>191</v>
      </c>
      <c r="D135" s="2005">
        <v>7.5060000000000002</v>
      </c>
      <c r="E135" s="1624" t="s">
        <v>4449</v>
      </c>
      <c r="F135" s="2042" t="s">
        <v>191</v>
      </c>
      <c r="G135" s="2043" t="s">
        <v>191</v>
      </c>
      <c r="H135" s="2049">
        <v>0.41899999999999998</v>
      </c>
      <c r="I135" s="2045" t="s">
        <v>191</v>
      </c>
      <c r="J135" s="2043" t="s">
        <v>191</v>
      </c>
      <c r="K135" s="2046">
        <v>6.2709999999999999</v>
      </c>
      <c r="L135" s="2043" t="s">
        <v>4450</v>
      </c>
      <c r="M135" s="2046">
        <v>0.191</v>
      </c>
      <c r="N135" s="2043" t="s">
        <v>4451</v>
      </c>
      <c r="O135" s="2048">
        <v>0.23400000000000001</v>
      </c>
    </row>
    <row r="136" spans="1:15" s="1995" customFormat="1" ht="18" hidden="1" customHeight="1" x14ac:dyDescent="0.25">
      <c r="A136" s="2041">
        <v>43831</v>
      </c>
      <c r="B136" s="2005" t="s">
        <v>191</v>
      </c>
      <c r="C136" s="1624" t="s">
        <v>191</v>
      </c>
      <c r="D136" s="2005">
        <v>0.71534399999999998</v>
      </c>
      <c r="E136" s="1624" t="s">
        <v>4452</v>
      </c>
      <c r="F136" s="2042" t="s">
        <v>191</v>
      </c>
      <c r="G136" s="2043" t="s">
        <v>191</v>
      </c>
      <c r="H136" s="2049">
        <v>3.2000000000000001E-2</v>
      </c>
      <c r="I136" s="2045">
        <v>124.73699999999999</v>
      </c>
      <c r="J136" s="2043" t="s">
        <v>4453</v>
      </c>
      <c r="K136" s="2046">
        <v>6.6797589999999998</v>
      </c>
      <c r="L136" s="2043" t="s">
        <v>4454</v>
      </c>
      <c r="M136" s="2046" t="s">
        <v>191</v>
      </c>
      <c r="N136" s="2043" t="s">
        <v>191</v>
      </c>
      <c r="O136" s="2048">
        <v>0.1055</v>
      </c>
    </row>
    <row r="137" spans="1:15" s="1995" customFormat="1" ht="18" hidden="1" customHeight="1" x14ac:dyDescent="0.25">
      <c r="A137" s="2041">
        <v>43862</v>
      </c>
      <c r="B137" s="2005">
        <v>7.8323989999999997</v>
      </c>
      <c r="C137" s="1624">
        <v>37.36</v>
      </c>
      <c r="D137" s="2005">
        <v>0.29888900000000002</v>
      </c>
      <c r="E137" s="1624" t="s">
        <v>4455</v>
      </c>
      <c r="F137" s="2042" t="s">
        <v>191</v>
      </c>
      <c r="G137" s="2043" t="s">
        <v>191</v>
      </c>
      <c r="H137" s="2049">
        <v>1.5299999999999999E-2</v>
      </c>
      <c r="I137" s="2045">
        <v>6.2573449999999999</v>
      </c>
      <c r="J137" s="2043" t="s">
        <v>4456</v>
      </c>
      <c r="K137" s="2046">
        <v>0.69825599999999999</v>
      </c>
      <c r="L137" s="2043" t="s">
        <v>4457</v>
      </c>
      <c r="M137" s="2046">
        <v>0.71540899999999996</v>
      </c>
      <c r="N137" s="2043" t="s">
        <v>4458</v>
      </c>
      <c r="O137" s="2048">
        <v>1.4E-2</v>
      </c>
    </row>
    <row r="138" spans="1:15" s="1995" customFormat="1" ht="18" hidden="1" customHeight="1" x14ac:dyDescent="0.25">
      <c r="A138" s="2041">
        <v>43891</v>
      </c>
      <c r="B138" s="2005" t="s">
        <v>191</v>
      </c>
      <c r="C138" s="1624" t="s">
        <v>191</v>
      </c>
      <c r="D138" s="2005">
        <v>1.6689000000000001</v>
      </c>
      <c r="E138" s="1624" t="s">
        <v>4459</v>
      </c>
      <c r="F138" s="2042" t="s">
        <v>191</v>
      </c>
      <c r="G138" s="2043" t="s">
        <v>191</v>
      </c>
      <c r="H138" s="2049">
        <v>3.7999999999999999E-2</v>
      </c>
      <c r="I138" s="2045">
        <v>19.608000000000001</v>
      </c>
      <c r="J138" s="2043" t="s">
        <v>4460</v>
      </c>
      <c r="K138" s="2046">
        <v>11.872999999999999</v>
      </c>
      <c r="L138" s="2043" t="s">
        <v>4461</v>
      </c>
      <c r="M138" s="2046">
        <v>0.03</v>
      </c>
      <c r="N138" s="2043">
        <v>48.78</v>
      </c>
      <c r="O138" s="2048">
        <v>0.33900000000000002</v>
      </c>
    </row>
    <row r="139" spans="1:15" s="1995" customFormat="1" ht="18" hidden="1" customHeight="1" x14ac:dyDescent="0.25">
      <c r="A139" s="2041">
        <v>43922</v>
      </c>
      <c r="B139" s="2005" t="s">
        <v>191</v>
      </c>
      <c r="C139" s="1624" t="s">
        <v>191</v>
      </c>
      <c r="D139" s="2005">
        <v>1.927</v>
      </c>
      <c r="E139" s="1624" t="s">
        <v>4462</v>
      </c>
      <c r="F139" s="2042" t="s">
        <v>191</v>
      </c>
      <c r="G139" s="2043" t="s">
        <v>191</v>
      </c>
      <c r="H139" s="2049">
        <v>2.4E-2</v>
      </c>
      <c r="I139" s="2045">
        <v>25</v>
      </c>
      <c r="J139" s="2043" t="s">
        <v>4463</v>
      </c>
      <c r="K139" s="2046">
        <v>1.288</v>
      </c>
      <c r="L139" s="2043" t="s">
        <v>4464</v>
      </c>
      <c r="M139" s="2046">
        <v>0.58299999999999996</v>
      </c>
      <c r="N139" s="2043" t="s">
        <v>4465</v>
      </c>
      <c r="O139" s="2048">
        <v>0.248</v>
      </c>
    </row>
    <row r="140" spans="1:15" s="1995" customFormat="1" ht="18" hidden="1" customHeight="1" x14ac:dyDescent="0.25">
      <c r="A140" s="2041">
        <v>43952</v>
      </c>
      <c r="B140" s="2005" t="s">
        <v>191</v>
      </c>
      <c r="C140" s="1624" t="s">
        <v>191</v>
      </c>
      <c r="D140" s="2005">
        <v>0.41899999999999998</v>
      </c>
      <c r="E140" s="1624" t="s">
        <v>4466</v>
      </c>
      <c r="F140" s="2042" t="s">
        <v>191</v>
      </c>
      <c r="G140" s="2043" t="s">
        <v>191</v>
      </c>
      <c r="H140" s="2049">
        <v>2E-3</v>
      </c>
      <c r="I140" s="2045">
        <v>22.2</v>
      </c>
      <c r="J140" s="2043" t="s">
        <v>4467</v>
      </c>
      <c r="K140" s="2046">
        <v>4.2649999999999997</v>
      </c>
      <c r="L140" s="2043" t="s">
        <v>4468</v>
      </c>
      <c r="M140" s="2046">
        <v>0.1</v>
      </c>
      <c r="N140" s="2043" t="s">
        <v>4469</v>
      </c>
      <c r="O140" s="2048">
        <v>8.6999999999999994E-2</v>
      </c>
    </row>
    <row r="141" spans="1:15" s="1995" customFormat="1" ht="18" hidden="1" customHeight="1" x14ac:dyDescent="0.25">
      <c r="A141" s="2041">
        <v>43983</v>
      </c>
      <c r="B141" s="2005" t="s">
        <v>191</v>
      </c>
      <c r="C141" s="1624" t="s">
        <v>191</v>
      </c>
      <c r="D141" s="2005">
        <v>197.34200000000001</v>
      </c>
      <c r="E141" s="1624" t="s">
        <v>4470</v>
      </c>
      <c r="F141" s="2042" t="s">
        <v>191</v>
      </c>
      <c r="G141" s="2043" t="s">
        <v>191</v>
      </c>
      <c r="H141" s="2049">
        <v>0.66100000000000003</v>
      </c>
      <c r="I141" s="2045">
        <v>18.832999999999998</v>
      </c>
      <c r="J141" s="2043" t="s">
        <v>4471</v>
      </c>
      <c r="K141" s="2046">
        <v>8.0030000000000001</v>
      </c>
      <c r="L141" s="2043" t="s">
        <v>4472</v>
      </c>
      <c r="M141" s="2046">
        <v>1.1930000000000001</v>
      </c>
      <c r="N141" s="2043" t="s">
        <v>4473</v>
      </c>
      <c r="O141" s="2048">
        <v>0.05</v>
      </c>
    </row>
    <row r="142" spans="1:15" s="1995" customFormat="1" ht="18" hidden="1" customHeight="1" x14ac:dyDescent="0.25">
      <c r="A142" s="2041">
        <v>44013</v>
      </c>
      <c r="B142" s="2005" t="s">
        <v>191</v>
      </c>
      <c r="C142" s="1624" t="s">
        <v>191</v>
      </c>
      <c r="D142" s="2005">
        <v>300.98700000000002</v>
      </c>
      <c r="E142" s="1624" t="s">
        <v>4474</v>
      </c>
      <c r="F142" s="2042" t="s">
        <v>191</v>
      </c>
      <c r="G142" s="2043" t="s">
        <v>191</v>
      </c>
      <c r="H142" s="2049" t="s">
        <v>191</v>
      </c>
      <c r="I142" s="2045">
        <v>11.137</v>
      </c>
      <c r="J142" s="2043" t="s">
        <v>4475</v>
      </c>
      <c r="K142" s="2046">
        <v>6.0090000000000003</v>
      </c>
      <c r="L142" s="2043" t="s">
        <v>4476</v>
      </c>
      <c r="M142" s="2046" t="s">
        <v>191</v>
      </c>
      <c r="N142" s="2043" t="s">
        <v>191</v>
      </c>
      <c r="O142" s="2048">
        <v>0.14799999999999999</v>
      </c>
    </row>
    <row r="143" spans="1:15" s="1995" customFormat="1" ht="18" hidden="1" customHeight="1" x14ac:dyDescent="0.25">
      <c r="A143" s="2041">
        <v>44044</v>
      </c>
      <c r="B143" s="2005" t="s">
        <v>191</v>
      </c>
      <c r="C143" s="1624" t="s">
        <v>191</v>
      </c>
      <c r="D143" s="2005">
        <v>1.1830000000000001</v>
      </c>
      <c r="E143" s="1624" t="s">
        <v>4477</v>
      </c>
      <c r="F143" s="2042" t="s">
        <v>191</v>
      </c>
      <c r="G143" s="2043" t="s">
        <v>191</v>
      </c>
      <c r="H143" s="2049">
        <v>0.02</v>
      </c>
      <c r="I143" s="2045">
        <v>21.945</v>
      </c>
      <c r="J143" s="2043" t="s">
        <v>4478</v>
      </c>
      <c r="K143" s="2046">
        <v>1.2909999999999999</v>
      </c>
      <c r="L143" s="2043" t="s">
        <v>4479</v>
      </c>
      <c r="M143" s="2046" t="s">
        <v>191</v>
      </c>
      <c r="N143" s="2043" t="s">
        <v>191</v>
      </c>
      <c r="O143" s="2048">
        <v>0.09</v>
      </c>
    </row>
    <row r="144" spans="1:15" s="1995" customFormat="1" ht="18.75" hidden="1" customHeight="1" x14ac:dyDescent="0.25">
      <c r="A144" s="2041">
        <v>44075</v>
      </c>
      <c r="B144" s="2005" t="s">
        <v>191</v>
      </c>
      <c r="C144" s="1624" t="s">
        <v>191</v>
      </c>
      <c r="D144" s="2005">
        <v>2.7419600000000002</v>
      </c>
      <c r="E144" s="1624" t="s">
        <v>4480</v>
      </c>
      <c r="F144" s="2042" t="s">
        <v>191</v>
      </c>
      <c r="G144" s="2043" t="s">
        <v>191</v>
      </c>
      <c r="H144" s="2049">
        <v>0.222</v>
      </c>
      <c r="I144" s="2045">
        <v>26.196000000000002</v>
      </c>
      <c r="J144" s="2043" t="s">
        <v>4481</v>
      </c>
      <c r="K144" s="2046">
        <v>12.595000000000001</v>
      </c>
      <c r="L144" s="2043" t="s">
        <v>4482</v>
      </c>
      <c r="M144" s="2046" t="s">
        <v>191</v>
      </c>
      <c r="N144" s="2043" t="s">
        <v>191</v>
      </c>
      <c r="O144" s="2048">
        <v>5.8000000000000003E-2</v>
      </c>
    </row>
    <row r="145" spans="1:15" s="1995" customFormat="1" ht="18.75" hidden="1" customHeight="1" x14ac:dyDescent="0.25">
      <c r="A145" s="2041">
        <v>44105</v>
      </c>
      <c r="B145" s="2005" t="s">
        <v>191</v>
      </c>
      <c r="C145" s="1624" t="s">
        <v>191</v>
      </c>
      <c r="D145" s="2005">
        <v>0.248</v>
      </c>
      <c r="E145" s="1624" t="s">
        <v>4483</v>
      </c>
      <c r="F145" s="2042" t="s">
        <v>191</v>
      </c>
      <c r="G145" s="2043" t="s">
        <v>191</v>
      </c>
      <c r="H145" s="2049">
        <v>5.8999999999999997E-2</v>
      </c>
      <c r="I145" s="2045">
        <v>19.094999999999999</v>
      </c>
      <c r="J145" s="2043" t="s">
        <v>4484</v>
      </c>
      <c r="K145" s="2046">
        <v>0.97299999999999998</v>
      </c>
      <c r="L145" s="2043" t="s">
        <v>4485</v>
      </c>
      <c r="M145" s="2046" t="s">
        <v>191</v>
      </c>
      <c r="N145" s="2043" t="s">
        <v>191</v>
      </c>
      <c r="O145" s="2048">
        <v>3.6999999999999998E-2</v>
      </c>
    </row>
    <row r="146" spans="1:15" s="1995" customFormat="1" ht="18.75" hidden="1" customHeight="1" x14ac:dyDescent="0.25">
      <c r="A146" s="2041">
        <v>44136</v>
      </c>
      <c r="B146" s="2005" t="s">
        <v>191</v>
      </c>
      <c r="C146" s="1624" t="s">
        <v>191</v>
      </c>
      <c r="D146" s="2005">
        <v>0.79300000000000004</v>
      </c>
      <c r="E146" s="1624" t="s">
        <v>4486</v>
      </c>
      <c r="F146" s="2042" t="s">
        <v>191</v>
      </c>
      <c r="G146" s="2043" t="s">
        <v>191</v>
      </c>
      <c r="H146" s="2049">
        <v>6.0000000000000001E-3</v>
      </c>
      <c r="I146" s="2045">
        <v>21.260999999999999</v>
      </c>
      <c r="J146" s="2043" t="s">
        <v>4487</v>
      </c>
      <c r="K146" s="2046">
        <v>4.0919999999999996</v>
      </c>
      <c r="L146" s="2043" t="s">
        <v>4488</v>
      </c>
      <c r="M146" s="2046" t="s">
        <v>191</v>
      </c>
      <c r="N146" s="2043" t="s">
        <v>191</v>
      </c>
      <c r="O146" s="2048">
        <v>0.23599999999999999</v>
      </c>
    </row>
    <row r="147" spans="1:15" s="1995" customFormat="1" ht="18.75" customHeight="1" x14ac:dyDescent="0.25">
      <c r="A147" s="2041">
        <v>44166</v>
      </c>
      <c r="B147" s="2005" t="s">
        <v>191</v>
      </c>
      <c r="C147" s="1624" t="s">
        <v>191</v>
      </c>
      <c r="D147" s="2005">
        <v>6.8250000000000002</v>
      </c>
      <c r="E147" s="1624" t="s">
        <v>4489</v>
      </c>
      <c r="F147" s="2042" t="s">
        <v>191</v>
      </c>
      <c r="G147" s="2043" t="s">
        <v>191</v>
      </c>
      <c r="H147" s="2049">
        <v>0.157</v>
      </c>
      <c r="I147" s="2045">
        <v>20.010000000000002</v>
      </c>
      <c r="J147" s="2043" t="s">
        <v>4490</v>
      </c>
      <c r="K147" s="2046">
        <v>6.4109999999999996</v>
      </c>
      <c r="L147" s="2043" t="s">
        <v>4491</v>
      </c>
      <c r="M147" s="2046">
        <v>0.995</v>
      </c>
      <c r="N147" s="2043" t="s">
        <v>4492</v>
      </c>
      <c r="O147" s="2048">
        <v>5.7000000000000002E-2</v>
      </c>
    </row>
    <row r="148" spans="1:15" s="1995" customFormat="1" ht="18.75" customHeight="1" x14ac:dyDescent="0.25">
      <c r="A148" s="2041">
        <v>44197</v>
      </c>
      <c r="B148" s="2005" t="s">
        <v>191</v>
      </c>
      <c r="C148" s="1624" t="s">
        <v>191</v>
      </c>
      <c r="D148" s="2005">
        <v>0.20699999999999999</v>
      </c>
      <c r="E148" s="1624" t="s">
        <v>4493</v>
      </c>
      <c r="F148" s="2042" t="s">
        <v>191</v>
      </c>
      <c r="G148" s="2043" t="s">
        <v>191</v>
      </c>
      <c r="H148" s="2049">
        <v>3.0700000000000002E-2</v>
      </c>
      <c r="I148" s="2045">
        <v>24.558</v>
      </c>
      <c r="J148" s="2043" t="s">
        <v>4494</v>
      </c>
      <c r="K148" s="2046">
        <v>7.4130000000000003</v>
      </c>
      <c r="L148" s="2043" t="s">
        <v>4495</v>
      </c>
      <c r="M148" s="2046" t="s">
        <v>191</v>
      </c>
      <c r="N148" s="2043" t="s">
        <v>191</v>
      </c>
      <c r="O148" s="2048">
        <v>0.05</v>
      </c>
    </row>
    <row r="149" spans="1:15" s="1995" customFormat="1" ht="18.75" customHeight="1" x14ac:dyDescent="0.25">
      <c r="A149" s="2041">
        <v>44228</v>
      </c>
      <c r="B149" s="2005" t="s">
        <v>191</v>
      </c>
      <c r="C149" s="1624" t="s">
        <v>191</v>
      </c>
      <c r="D149" s="2005">
        <v>0.251133</v>
      </c>
      <c r="E149" s="1624" t="s">
        <v>4496</v>
      </c>
      <c r="F149" s="2042" t="s">
        <v>191</v>
      </c>
      <c r="G149" s="2043" t="s">
        <v>191</v>
      </c>
      <c r="H149" s="2049">
        <v>1E-4</v>
      </c>
      <c r="I149" s="2045">
        <v>10.016999999999999</v>
      </c>
      <c r="J149" s="2043" t="s">
        <v>4497</v>
      </c>
      <c r="K149" s="2046">
        <v>0.52541099999999996</v>
      </c>
      <c r="L149" s="2043" t="s">
        <v>4498</v>
      </c>
      <c r="M149" s="2046">
        <v>0.76783900000000005</v>
      </c>
      <c r="N149" s="2043" t="s">
        <v>4499</v>
      </c>
      <c r="O149" s="2048">
        <v>0.14199999999999999</v>
      </c>
    </row>
    <row r="150" spans="1:15" s="1995" customFormat="1" ht="18.75" customHeight="1" x14ac:dyDescent="0.25">
      <c r="A150" s="2041">
        <v>44256</v>
      </c>
      <c r="B150" s="2005" t="s">
        <v>191</v>
      </c>
      <c r="C150" s="1624" t="s">
        <v>191</v>
      </c>
      <c r="D150" s="2005">
        <v>0.23300000000000001</v>
      </c>
      <c r="E150" s="1624" t="s">
        <v>4500</v>
      </c>
      <c r="F150" s="2042" t="s">
        <v>191</v>
      </c>
      <c r="G150" s="2043" t="s">
        <v>191</v>
      </c>
      <c r="H150" s="2049">
        <v>270.80799999999999</v>
      </c>
      <c r="I150" s="2045">
        <v>28.193000000000001</v>
      </c>
      <c r="J150" s="2043" t="s">
        <v>4501</v>
      </c>
      <c r="K150" s="2046">
        <v>11.134</v>
      </c>
      <c r="L150" s="2043" t="s">
        <v>4502</v>
      </c>
      <c r="M150" s="2046">
        <v>0.14299999999999999</v>
      </c>
      <c r="N150" s="2043" t="s">
        <v>4503</v>
      </c>
      <c r="O150" s="2048">
        <v>1.631</v>
      </c>
    </row>
    <row r="151" spans="1:15" s="1995" customFormat="1" ht="18.75" customHeight="1" x14ac:dyDescent="0.25">
      <c r="A151" s="2041">
        <v>44287</v>
      </c>
      <c r="B151" s="2005" t="s">
        <v>191</v>
      </c>
      <c r="C151" s="1624" t="s">
        <v>191</v>
      </c>
      <c r="D151" s="2005">
        <v>1.0980000000000001</v>
      </c>
      <c r="E151" s="1624" t="s">
        <v>4504</v>
      </c>
      <c r="F151" s="2042" t="s">
        <v>191</v>
      </c>
      <c r="G151" s="2043" t="s">
        <v>191</v>
      </c>
      <c r="H151" s="2049">
        <v>3.3000000000000002E-2</v>
      </c>
      <c r="I151" s="2045">
        <v>3.8180000000000001</v>
      </c>
      <c r="J151" s="2043" t="s">
        <v>4505</v>
      </c>
      <c r="K151" s="2046">
        <v>1.6839999999999999</v>
      </c>
      <c r="L151" s="2043" t="s">
        <v>4506</v>
      </c>
      <c r="M151" s="2046">
        <v>9.1999999999999998E-2</v>
      </c>
      <c r="N151" s="2043">
        <v>57.25</v>
      </c>
      <c r="O151" s="2048">
        <v>0.307</v>
      </c>
    </row>
    <row r="152" spans="1:15" s="1995" customFormat="1" ht="18.75" customHeight="1" x14ac:dyDescent="0.25">
      <c r="A152" s="2041">
        <v>44317</v>
      </c>
      <c r="B152" s="2005" t="s">
        <v>191</v>
      </c>
      <c r="C152" s="1624" t="s">
        <v>191</v>
      </c>
      <c r="D152" s="2005">
        <v>0.2964</v>
      </c>
      <c r="E152" s="1624" t="s">
        <v>4507</v>
      </c>
      <c r="F152" s="2042" t="s">
        <v>191</v>
      </c>
      <c r="G152" s="2043" t="s">
        <v>191</v>
      </c>
      <c r="H152" s="2049">
        <v>7.0000000000000001E-3</v>
      </c>
      <c r="I152" s="2045">
        <v>32</v>
      </c>
      <c r="J152" s="2043" t="s">
        <v>4508</v>
      </c>
      <c r="K152" s="2046">
        <v>6.7145000000000001</v>
      </c>
      <c r="L152" s="2043" t="s">
        <v>4509</v>
      </c>
      <c r="M152" s="2046">
        <v>0.35846</v>
      </c>
      <c r="N152" s="2043" t="s">
        <v>4510</v>
      </c>
      <c r="O152" s="2048">
        <v>0.35499999999999998</v>
      </c>
    </row>
    <row r="153" spans="1:15" s="1995" customFormat="1" ht="18.75" customHeight="1" x14ac:dyDescent="0.25">
      <c r="A153" s="2041">
        <v>44348</v>
      </c>
      <c r="B153" s="2005" t="s">
        <v>191</v>
      </c>
      <c r="C153" s="1624" t="s">
        <v>191</v>
      </c>
      <c r="D153" s="2005">
        <v>8.0090000000000003</v>
      </c>
      <c r="E153" s="1624" t="s">
        <v>4511</v>
      </c>
      <c r="F153" s="2042" t="s">
        <v>191</v>
      </c>
      <c r="G153" s="2043" t="s">
        <v>191</v>
      </c>
      <c r="H153" s="2049">
        <v>0.6</v>
      </c>
      <c r="I153" s="2045">
        <v>185.49299999999999</v>
      </c>
      <c r="J153" s="2043" t="s">
        <v>4512</v>
      </c>
      <c r="K153" s="2046">
        <v>11.778</v>
      </c>
      <c r="L153" s="2043" t="s">
        <v>4513</v>
      </c>
      <c r="M153" s="2046">
        <v>1.17</v>
      </c>
      <c r="N153" s="2043" t="s">
        <v>4514</v>
      </c>
      <c r="O153" s="2048">
        <v>0.189</v>
      </c>
    </row>
    <row r="154" spans="1:15" s="1995" customFormat="1" ht="18.75" customHeight="1" x14ac:dyDescent="0.25">
      <c r="A154" s="2041">
        <v>44378</v>
      </c>
      <c r="B154" s="2005" t="s">
        <v>191</v>
      </c>
      <c r="C154" s="1624" t="s">
        <v>191</v>
      </c>
      <c r="D154" s="2005">
        <v>1.1599999999999999</v>
      </c>
      <c r="E154" s="1624" t="s">
        <v>4515</v>
      </c>
      <c r="F154" s="2042" t="s">
        <v>191</v>
      </c>
      <c r="G154" s="2043" t="s">
        <v>191</v>
      </c>
      <c r="H154" s="2049" t="s">
        <v>191</v>
      </c>
      <c r="I154" s="2045">
        <v>1</v>
      </c>
      <c r="J154" s="2043">
        <v>43.23</v>
      </c>
      <c r="K154" s="2046">
        <v>7.468</v>
      </c>
      <c r="L154" s="2043" t="s">
        <v>4516</v>
      </c>
      <c r="M154" s="2046" t="s">
        <v>191</v>
      </c>
      <c r="N154" s="2043" t="s">
        <v>191</v>
      </c>
      <c r="O154" s="2048">
        <v>0.44800000000000001</v>
      </c>
    </row>
    <row r="155" spans="1:15" s="1995" customFormat="1" ht="18.75" customHeight="1" x14ac:dyDescent="0.25">
      <c r="A155" s="2041">
        <v>44409</v>
      </c>
      <c r="B155" s="2005" t="s">
        <v>191</v>
      </c>
      <c r="C155" s="1624" t="s">
        <v>191</v>
      </c>
      <c r="D155" s="2005">
        <v>0.61130200000000001</v>
      </c>
      <c r="E155" s="1624" t="s">
        <v>4517</v>
      </c>
      <c r="F155" s="2042" t="s">
        <v>191</v>
      </c>
      <c r="G155" s="2043" t="s">
        <v>191</v>
      </c>
      <c r="H155" s="2049">
        <v>4.0000000000000001E-3</v>
      </c>
      <c r="I155" s="2045">
        <v>14.474</v>
      </c>
      <c r="J155" s="2043" t="s">
        <v>4518</v>
      </c>
      <c r="K155" s="2046">
        <v>0.53754900000000005</v>
      </c>
      <c r="L155" s="2043" t="s">
        <v>4519</v>
      </c>
      <c r="M155" s="2046" t="s">
        <v>191</v>
      </c>
      <c r="N155" s="2043" t="s">
        <v>191</v>
      </c>
      <c r="O155" s="2048">
        <v>7.0999999999999994E-2</v>
      </c>
    </row>
    <row r="156" spans="1:15" s="1995" customFormat="1" ht="18.75" customHeight="1" x14ac:dyDescent="0.25">
      <c r="A156" s="2041">
        <v>44440</v>
      </c>
      <c r="B156" s="2005" t="s">
        <v>191</v>
      </c>
      <c r="C156" s="1624" t="s">
        <v>191</v>
      </c>
      <c r="D156" s="2005">
        <v>2.536</v>
      </c>
      <c r="E156" s="1624" t="s">
        <v>4520</v>
      </c>
      <c r="F156" s="2042" t="s">
        <v>191</v>
      </c>
      <c r="G156" s="2043" t="s">
        <v>191</v>
      </c>
      <c r="H156" s="2049">
        <v>0.52300000000000002</v>
      </c>
      <c r="I156" s="2045">
        <v>43.218000000000004</v>
      </c>
      <c r="J156" s="2043" t="s">
        <v>4521</v>
      </c>
      <c r="K156" s="2046">
        <v>11.393000000000001</v>
      </c>
      <c r="L156" s="2043" t="s">
        <v>4522</v>
      </c>
      <c r="M156" s="2046" t="s">
        <v>191</v>
      </c>
      <c r="N156" s="2043" t="s">
        <v>191</v>
      </c>
      <c r="O156" s="2048">
        <v>8.1000000000000003E-2</v>
      </c>
    </row>
    <row r="157" spans="1:15" s="1995" customFormat="1" ht="18.75" customHeight="1" x14ac:dyDescent="0.25">
      <c r="A157" s="2041">
        <v>44470</v>
      </c>
      <c r="B157" s="2005" t="s">
        <v>191</v>
      </c>
      <c r="C157" s="1624" t="s">
        <v>191</v>
      </c>
      <c r="D157" s="2005">
        <v>0.73922699999999997</v>
      </c>
      <c r="E157" s="1624" t="s">
        <v>4523</v>
      </c>
      <c r="F157" s="2042" t="s">
        <v>191</v>
      </c>
      <c r="G157" s="2043" t="s">
        <v>191</v>
      </c>
      <c r="H157" s="2049">
        <v>2.5999999999999999E-2</v>
      </c>
      <c r="I157" s="2045">
        <v>116.967</v>
      </c>
      <c r="J157" s="2043" t="s">
        <v>4524</v>
      </c>
      <c r="K157" s="2046">
        <v>1.421</v>
      </c>
      <c r="L157" s="2043" t="s">
        <v>4525</v>
      </c>
      <c r="M157" s="2046">
        <v>0.48599999999999999</v>
      </c>
      <c r="N157" s="2043">
        <v>59.59</v>
      </c>
      <c r="O157" s="2048">
        <v>4.3999999999999997E-2</v>
      </c>
    </row>
    <row r="158" spans="1:15" s="1995" customFormat="1" ht="18.75" customHeight="1" x14ac:dyDescent="0.25">
      <c r="A158" s="2041">
        <v>44501</v>
      </c>
      <c r="B158" s="2005" t="s">
        <v>191</v>
      </c>
      <c r="C158" s="1624" t="s">
        <v>191</v>
      </c>
      <c r="D158" s="2005">
        <v>0.80669800000000003</v>
      </c>
      <c r="E158" s="1624" t="s">
        <v>4526</v>
      </c>
      <c r="F158" s="2042" t="s">
        <v>191</v>
      </c>
      <c r="G158" s="2043" t="s">
        <v>191</v>
      </c>
      <c r="H158" s="2049">
        <v>3.2500000000000001E-2</v>
      </c>
      <c r="I158" s="2045">
        <v>21.815000000000001</v>
      </c>
      <c r="J158" s="2043" t="s">
        <v>4527</v>
      </c>
      <c r="K158" s="2046">
        <v>5.4290000000000003</v>
      </c>
      <c r="L158" s="2043" t="s">
        <v>4528</v>
      </c>
      <c r="M158" s="2046">
        <v>0.48027300000000001</v>
      </c>
      <c r="N158" s="2043" t="s">
        <v>4529</v>
      </c>
      <c r="O158" s="2048">
        <v>3.5000000000000003E-2</v>
      </c>
    </row>
    <row r="159" spans="1:15" s="1995" customFormat="1" ht="18.75" customHeight="1" x14ac:dyDescent="0.25">
      <c r="A159" s="2041">
        <v>44531</v>
      </c>
      <c r="B159" s="2005" t="s">
        <v>191</v>
      </c>
      <c r="C159" s="1624" t="s">
        <v>191</v>
      </c>
      <c r="D159" s="2005">
        <v>4.0255049999999999</v>
      </c>
      <c r="E159" s="1624" t="s">
        <v>4530</v>
      </c>
      <c r="F159" s="2042" t="s">
        <v>191</v>
      </c>
      <c r="G159" s="2043" t="s">
        <v>191</v>
      </c>
      <c r="H159" s="2049">
        <v>0.58499999999999996</v>
      </c>
      <c r="I159" s="2045">
        <v>47.578000000000003</v>
      </c>
      <c r="J159" s="2043" t="s">
        <v>4531</v>
      </c>
      <c r="K159" s="2046">
        <v>6.286689</v>
      </c>
      <c r="L159" s="2043" t="s">
        <v>4532</v>
      </c>
      <c r="M159" s="2046">
        <v>1.319</v>
      </c>
      <c r="N159" s="2043" t="s">
        <v>4533</v>
      </c>
      <c r="O159" s="2048">
        <v>5.5E-2</v>
      </c>
    </row>
    <row r="160" spans="1:15" s="1995" customFormat="1" ht="9" customHeight="1" thickBot="1" x14ac:dyDescent="0.3">
      <c r="A160" s="2050"/>
      <c r="B160" s="2051"/>
      <c r="C160" s="2051"/>
      <c r="D160" s="2051"/>
      <c r="E160" s="2051"/>
      <c r="F160" s="2052"/>
      <c r="G160" s="2053"/>
      <c r="H160" s="2054"/>
      <c r="I160" s="2055"/>
      <c r="J160" s="2056"/>
      <c r="K160" s="2057"/>
      <c r="L160" s="2053"/>
      <c r="M160" s="2058"/>
      <c r="N160" s="2058"/>
      <c r="O160" s="2059"/>
    </row>
    <row r="161" spans="1:19" s="2017" customFormat="1" ht="18" customHeight="1" thickTop="1" x14ac:dyDescent="0.25">
      <c r="A161" s="2016" t="s">
        <v>4534</v>
      </c>
      <c r="B161" s="2016"/>
      <c r="C161" s="2016"/>
      <c r="D161" s="2016"/>
    </row>
    <row r="162" spans="1:19" s="2008" customFormat="1" ht="22.5" customHeight="1" x14ac:dyDescent="0.3">
      <c r="Q162" s="1995"/>
      <c r="R162" s="1995"/>
      <c r="S162" s="1995"/>
    </row>
    <row r="163" spans="1:19" s="2008" customFormat="1" ht="16.5" customHeight="1" x14ac:dyDescent="0.3">
      <c r="Q163" s="1995"/>
      <c r="R163" s="1995"/>
      <c r="S163" s="1995"/>
    </row>
    <row r="164" spans="1:19" s="2008" customFormat="1" ht="16.5" hidden="1" x14ac:dyDescent="0.3">
      <c r="Q164" s="1995"/>
      <c r="R164" s="1995"/>
      <c r="S164" s="1995"/>
    </row>
    <row r="165" spans="1:19" s="2008" customFormat="1" ht="16.5" hidden="1" x14ac:dyDescent="0.3">
      <c r="I165" s="2008">
        <v>1820487</v>
      </c>
      <c r="J165" s="2008">
        <v>2.6183999999999998</v>
      </c>
      <c r="K165" s="2008">
        <f>I165*J165</f>
        <v>4766763.1607999997</v>
      </c>
      <c r="Q165" s="1995"/>
      <c r="R165" s="1995"/>
      <c r="S165" s="1995"/>
    </row>
    <row r="166" spans="1:19" s="2008" customFormat="1" ht="16.5" hidden="1" x14ac:dyDescent="0.3">
      <c r="I166" s="2008">
        <v>747</v>
      </c>
      <c r="J166" s="2008">
        <v>2.5840000000000001</v>
      </c>
      <c r="K166" s="2008">
        <f>I166*J166</f>
        <v>1930.248</v>
      </c>
      <c r="Q166" s="1995"/>
      <c r="R166" s="1995"/>
      <c r="S166" s="1995"/>
    </row>
    <row r="167" spans="1:19" s="2008" customFormat="1" ht="16.5" hidden="1" x14ac:dyDescent="0.3">
      <c r="I167" s="2008">
        <v>157386</v>
      </c>
      <c r="J167" s="2008">
        <v>2.6297999999999999</v>
      </c>
      <c r="K167" s="2008">
        <f>I167*J167</f>
        <v>413893.70279999997</v>
      </c>
      <c r="N167" s="2008">
        <v>34.42</v>
      </c>
      <c r="S167" s="1995"/>
    </row>
    <row r="168" spans="1:19" s="2008" customFormat="1" ht="16.5" hidden="1" x14ac:dyDescent="0.3">
      <c r="I168" s="2008">
        <v>488750</v>
      </c>
      <c r="J168" s="2008">
        <v>2.5956000000000001</v>
      </c>
      <c r="K168" s="2008">
        <f>I168*J168</f>
        <v>1268599.5</v>
      </c>
    </row>
    <row r="169" spans="1:19" s="2008" customFormat="1" ht="16.5" hidden="1" x14ac:dyDescent="0.3">
      <c r="K169" s="2008">
        <f>SUM(K165:K168)</f>
        <v>6451186.6115999995</v>
      </c>
      <c r="L169" s="2008">
        <f>K169/33.15</f>
        <v>194605.93096832579</v>
      </c>
    </row>
    <row r="170" spans="1:19" s="2008" customFormat="1" ht="16.5" hidden="1" x14ac:dyDescent="0.3"/>
    <row r="171" spans="1:19" s="2008" customFormat="1" ht="16.5" hidden="1" x14ac:dyDescent="0.3">
      <c r="N171" s="2008">
        <v>25500</v>
      </c>
      <c r="O171" s="2008">
        <v>2.6023999999999998</v>
      </c>
      <c r="P171" s="2008">
        <f>N171*O171</f>
        <v>66361.2</v>
      </c>
    </row>
    <row r="172" spans="1:19" s="2008" customFormat="1" ht="16.5" hidden="1" x14ac:dyDescent="0.3">
      <c r="N172" s="2008">
        <v>300000</v>
      </c>
      <c r="O172" s="2008">
        <v>2.5851000000000002</v>
      </c>
      <c r="P172" s="2008">
        <f>N172*O172</f>
        <v>775530</v>
      </c>
    </row>
    <row r="173" spans="1:19" s="2008" customFormat="1" ht="16.5" hidden="1" x14ac:dyDescent="0.3">
      <c r="P173" s="2008">
        <f>SUM(P171:P172)</f>
        <v>841891.2</v>
      </c>
      <c r="Q173" s="2008">
        <f>P173/34.42</f>
        <v>24459.360836722833</v>
      </c>
    </row>
    <row r="174" spans="1:19" s="2008" customFormat="1" ht="16.5" hidden="1" x14ac:dyDescent="0.3"/>
    <row r="175" spans="1:19" s="2008" customFormat="1" ht="16.5" hidden="1" x14ac:dyDescent="0.3"/>
    <row r="176" spans="1:19" s="2008" customFormat="1" ht="16.5" hidden="1" x14ac:dyDescent="0.3"/>
    <row r="177" spans="2:17" ht="16.5" x14ac:dyDescent="0.3">
      <c r="B177" s="2008"/>
      <c r="C177" s="2008"/>
      <c r="D177" s="2008"/>
      <c r="E177" s="2008"/>
      <c r="F177" s="2008"/>
      <c r="G177" s="2008"/>
      <c r="H177" s="2008"/>
      <c r="I177" s="2008"/>
      <c r="J177" s="2008"/>
      <c r="K177" s="2008"/>
      <c r="L177" s="2008"/>
      <c r="M177" s="2008"/>
      <c r="N177" s="2008"/>
      <c r="O177" s="2008"/>
      <c r="P177" s="2008"/>
      <c r="Q177" s="2008"/>
    </row>
    <row r="180" spans="2:17" hidden="1" x14ac:dyDescent="0.25"/>
    <row r="181" spans="2:17" hidden="1" x14ac:dyDescent="0.25">
      <c r="I181" s="2061" t="s">
        <v>4535</v>
      </c>
    </row>
    <row r="182" spans="2:17" hidden="1" x14ac:dyDescent="0.25">
      <c r="H182" s="2060" t="s">
        <v>4536</v>
      </c>
      <c r="I182" s="2062">
        <v>616339</v>
      </c>
      <c r="J182" s="2060">
        <v>2.2462</v>
      </c>
      <c r="K182" s="2063">
        <f t="shared" ref="K182:K192" si="0">I182*J182</f>
        <v>1384420.6617999999</v>
      </c>
    </row>
    <row r="183" spans="2:17" hidden="1" x14ac:dyDescent="0.25">
      <c r="I183" s="2062">
        <v>18627</v>
      </c>
      <c r="J183" s="2060">
        <v>2.2040000000000002</v>
      </c>
      <c r="K183" s="2063">
        <f t="shared" si="0"/>
        <v>41053.908000000003</v>
      </c>
    </row>
    <row r="184" spans="2:17" hidden="1" x14ac:dyDescent="0.25">
      <c r="I184" s="2060">
        <v>41066</v>
      </c>
      <c r="J184" s="2060">
        <v>2.1720999999999999</v>
      </c>
      <c r="K184" s="2060">
        <f t="shared" si="0"/>
        <v>89199.458599999998</v>
      </c>
    </row>
    <row r="185" spans="2:17" hidden="1" x14ac:dyDescent="0.25">
      <c r="K185" s="2060">
        <f t="shared" si="0"/>
        <v>0</v>
      </c>
    </row>
    <row r="186" spans="2:17" hidden="1" x14ac:dyDescent="0.25">
      <c r="K186" s="2060">
        <f t="shared" si="0"/>
        <v>0</v>
      </c>
    </row>
    <row r="187" spans="2:17" hidden="1" x14ac:dyDescent="0.25">
      <c r="K187" s="2060">
        <f t="shared" si="0"/>
        <v>0</v>
      </c>
    </row>
    <row r="188" spans="2:17" hidden="1" x14ac:dyDescent="0.25">
      <c r="K188" s="2060">
        <f t="shared" si="0"/>
        <v>0</v>
      </c>
    </row>
    <row r="189" spans="2:17" hidden="1" x14ac:dyDescent="0.25">
      <c r="K189" s="2060">
        <f t="shared" si="0"/>
        <v>0</v>
      </c>
    </row>
    <row r="190" spans="2:17" hidden="1" x14ac:dyDescent="0.25">
      <c r="K190" s="2060">
        <f t="shared" si="0"/>
        <v>0</v>
      </c>
    </row>
    <row r="191" spans="2:17" hidden="1" x14ac:dyDescent="0.25">
      <c r="K191" s="2060">
        <f t="shared" si="0"/>
        <v>0</v>
      </c>
    </row>
    <row r="192" spans="2:17" hidden="1" x14ac:dyDescent="0.25">
      <c r="K192" s="2060">
        <f t="shared" si="0"/>
        <v>0</v>
      </c>
    </row>
    <row r="193" spans="8:14" ht="15.75" hidden="1" thickBot="1" x14ac:dyDescent="0.3">
      <c r="I193" s="2064">
        <f>SUM(I182:I192)</f>
        <v>676032</v>
      </c>
      <c r="J193" s="2065"/>
      <c r="K193" s="2064">
        <f>SUM(K182:K192)</f>
        <v>1514674.0284</v>
      </c>
      <c r="L193" s="2060">
        <v>39.399299999999997</v>
      </c>
      <c r="M193" s="2060" t="s">
        <v>4537</v>
      </c>
      <c r="N193" s="2066"/>
    </row>
    <row r="194" spans="8:14" hidden="1" x14ac:dyDescent="0.25">
      <c r="I194" s="2062"/>
      <c r="K194" s="2063"/>
      <c r="N194" s="2067"/>
    </row>
    <row r="195" spans="8:14" hidden="1" x14ac:dyDescent="0.25">
      <c r="I195" s="2062"/>
      <c r="K195" s="2063"/>
      <c r="N195" s="2067"/>
    </row>
    <row r="196" spans="8:14" ht="15.75" hidden="1" thickBot="1" x14ac:dyDescent="0.3">
      <c r="I196" s="2064"/>
      <c r="J196" s="2065"/>
      <c r="K196" s="2064"/>
      <c r="L196" s="2062">
        <f>K193/$L$193</f>
        <v>38444.186277421177</v>
      </c>
      <c r="M196" s="2062"/>
    </row>
    <row r="197" spans="8:14" hidden="1" x14ac:dyDescent="0.25">
      <c r="M197" s="2060">
        <f>L196/1000000</f>
        <v>3.8444186277421175E-2</v>
      </c>
    </row>
    <row r="198" spans="8:14" hidden="1" x14ac:dyDescent="0.25">
      <c r="I198" s="2060" t="s">
        <v>4538</v>
      </c>
    </row>
    <row r="199" spans="8:14" hidden="1" x14ac:dyDescent="0.25">
      <c r="H199" s="2060" t="s">
        <v>4536</v>
      </c>
      <c r="I199" s="2060">
        <v>1501500</v>
      </c>
      <c r="J199" s="2060">
        <v>2.3689</v>
      </c>
      <c r="K199" s="2060">
        <f t="shared" ref="K199:K205" si="1">I199*J199</f>
        <v>3556903.35</v>
      </c>
    </row>
    <row r="200" spans="8:14" hidden="1" x14ac:dyDescent="0.25">
      <c r="I200" s="2060">
        <v>753285.5</v>
      </c>
      <c r="J200" s="2060">
        <v>2.2999999999999998</v>
      </c>
      <c r="K200" s="2060">
        <f t="shared" si="1"/>
        <v>1732556.65</v>
      </c>
    </row>
    <row r="201" spans="8:14" hidden="1" x14ac:dyDescent="0.25">
      <c r="K201" s="2060">
        <f t="shared" si="1"/>
        <v>0</v>
      </c>
    </row>
    <row r="202" spans="8:14" hidden="1" x14ac:dyDescent="0.25">
      <c r="K202" s="2060">
        <f t="shared" si="1"/>
        <v>0</v>
      </c>
    </row>
    <row r="203" spans="8:14" hidden="1" x14ac:dyDescent="0.25">
      <c r="K203" s="2060">
        <f t="shared" si="1"/>
        <v>0</v>
      </c>
    </row>
    <row r="204" spans="8:14" hidden="1" x14ac:dyDescent="0.25">
      <c r="K204" s="2060">
        <f t="shared" si="1"/>
        <v>0</v>
      </c>
    </row>
    <row r="205" spans="8:14" hidden="1" x14ac:dyDescent="0.25">
      <c r="K205" s="2060">
        <f t="shared" si="1"/>
        <v>0</v>
      </c>
    </row>
    <row r="206" spans="8:14" hidden="1" x14ac:dyDescent="0.25">
      <c r="I206" s="2068">
        <f>SUM(I199:I205)</f>
        <v>2254785.5</v>
      </c>
      <c r="K206" s="2063">
        <f>SUM(K199:K205)</f>
        <v>5289460</v>
      </c>
      <c r="L206" s="2062">
        <f>K206/$L$193</f>
        <v>134252.63900627676</v>
      </c>
      <c r="M206" s="2060">
        <f>L206/1000000</f>
        <v>0.13425263900627676</v>
      </c>
    </row>
    <row r="207" spans="8:14" hidden="1" x14ac:dyDescent="0.25">
      <c r="I207" s="2063"/>
      <c r="K207" s="2063"/>
      <c r="L207" s="2062"/>
    </row>
    <row r="208" spans="8:14" hidden="1" x14ac:dyDescent="0.25">
      <c r="H208" s="2060" t="s">
        <v>4539</v>
      </c>
      <c r="I208" s="2062"/>
      <c r="K208" s="2062">
        <f>I208*J208</f>
        <v>0</v>
      </c>
      <c r="L208" s="2062"/>
    </row>
    <row r="209" spans="8:13" hidden="1" x14ac:dyDescent="0.25">
      <c r="K209" s="2062">
        <f>I209*J209</f>
        <v>0</v>
      </c>
    </row>
    <row r="210" spans="8:13" hidden="1" x14ac:dyDescent="0.25">
      <c r="I210" s="2063">
        <f>SUM(I208:I209)</f>
        <v>0</v>
      </c>
      <c r="K210" s="2063">
        <f>SUM(K208:K209)</f>
        <v>0</v>
      </c>
      <c r="L210" s="2060">
        <f>K210/$L$193</f>
        <v>0</v>
      </c>
      <c r="M210" s="2060">
        <f>L210/1000000</f>
        <v>0</v>
      </c>
    </row>
    <row r="211" spans="8:13" hidden="1" x14ac:dyDescent="0.25">
      <c r="K211" s="2063"/>
    </row>
    <row r="212" spans="8:13" hidden="1" x14ac:dyDescent="0.25">
      <c r="H212" s="2060" t="s">
        <v>4540</v>
      </c>
      <c r="I212" s="2060">
        <v>100000</v>
      </c>
      <c r="J212" s="2060">
        <v>40.651600000000002</v>
      </c>
      <c r="K212" s="2062">
        <f>I212*J212</f>
        <v>4065160</v>
      </c>
    </row>
    <row r="213" spans="8:13" hidden="1" x14ac:dyDescent="0.25">
      <c r="I213" s="2060">
        <v>12100</v>
      </c>
      <c r="J213" s="2060">
        <v>41.478000000000002</v>
      </c>
      <c r="K213" s="2062">
        <f>I213*J213</f>
        <v>501883.80000000005</v>
      </c>
      <c r="L213" s="2062"/>
    </row>
    <row r="214" spans="8:13" hidden="1" x14ac:dyDescent="0.25">
      <c r="L214" s="2062"/>
    </row>
    <row r="215" spans="8:13" hidden="1" x14ac:dyDescent="0.25">
      <c r="I215" s="2060">
        <f>SUM(I212:I214)</f>
        <v>112100</v>
      </c>
      <c r="K215" s="2063">
        <f>SUM(K212:K214)</f>
        <v>4567043.8</v>
      </c>
      <c r="L215" s="2062">
        <f>K215/$L$193</f>
        <v>115916.87669577886</v>
      </c>
      <c r="M215" s="2060">
        <f>L215/1000000</f>
        <v>0.11591687669577887</v>
      </c>
    </row>
    <row r="216" spans="8:13" hidden="1" x14ac:dyDescent="0.25"/>
    <row r="217" spans="8:13" hidden="1" x14ac:dyDescent="0.25">
      <c r="H217" s="2060" t="s">
        <v>4541</v>
      </c>
      <c r="I217" s="2060">
        <v>143051.21</v>
      </c>
      <c r="J217" s="2060">
        <v>23.5489</v>
      </c>
      <c r="K217" s="2062">
        <f>I217*J217</f>
        <v>3368698.6391689996</v>
      </c>
    </row>
    <row r="218" spans="8:13" hidden="1" x14ac:dyDescent="0.25">
      <c r="I218" s="2060">
        <v>6000</v>
      </c>
      <c r="J218" s="2060">
        <v>24.5442</v>
      </c>
      <c r="K218" s="2062">
        <f>I218*J218</f>
        <v>147265.20000000001</v>
      </c>
    </row>
    <row r="219" spans="8:13" hidden="1" x14ac:dyDescent="0.25">
      <c r="K219" s="2062">
        <f>I219*J219</f>
        <v>0</v>
      </c>
    </row>
    <row r="220" spans="8:13" hidden="1" x14ac:dyDescent="0.25">
      <c r="I220" s="2061">
        <f>SUM(I217:I219)</f>
        <v>149051.21</v>
      </c>
      <c r="K220" s="2063">
        <f>SUM(K217:K219)</f>
        <v>3515963.8391689998</v>
      </c>
      <c r="L220" s="2069">
        <f>K220/$L$193</f>
        <v>89239.246361458208</v>
      </c>
      <c r="M220" s="2070">
        <f>L220/1000000</f>
        <v>8.9239246361458205E-2</v>
      </c>
    </row>
    <row r="221" spans="8:13" hidden="1" x14ac:dyDescent="0.25">
      <c r="K221" s="2063"/>
    </row>
    <row r="222" spans="8:13" hidden="1" x14ac:dyDescent="0.25">
      <c r="K222" s="2063">
        <f>K206+K210+K215+K220</f>
        <v>13372467.639169</v>
      </c>
      <c r="L222" s="2060">
        <f>K222/$L$193</f>
        <v>339408.76206351386</v>
      </c>
      <c r="M222" s="2071">
        <f>SUM(M206:M221)</f>
        <v>0.33940876206351384</v>
      </c>
    </row>
    <row r="223" spans="8:13" hidden="1" x14ac:dyDescent="0.25"/>
    <row r="224" spans="8:13" hidden="1" x14ac:dyDescent="0.25">
      <c r="K224" s="2072" t="s">
        <v>4542</v>
      </c>
      <c r="L224" s="2071">
        <f>L222/1000000</f>
        <v>0.33940876206351384</v>
      </c>
    </row>
    <row r="225" hidden="1" x14ac:dyDescent="0.25"/>
  </sheetData>
  <mergeCells count="16">
    <mergeCell ref="N87:N88"/>
    <mergeCell ref="A3:A6"/>
    <mergeCell ref="A85:A88"/>
    <mergeCell ref="B85:H85"/>
    <mergeCell ref="I85:O85"/>
    <mergeCell ref="B87:B88"/>
    <mergeCell ref="C87:C88"/>
    <mergeCell ref="D87:D88"/>
    <mergeCell ref="E87:E88"/>
    <mergeCell ref="F87:F88"/>
    <mergeCell ref="G87:G88"/>
    <mergeCell ref="I87:I88"/>
    <mergeCell ref="J87:J88"/>
    <mergeCell ref="K87:K88"/>
    <mergeCell ref="L87:L88"/>
    <mergeCell ref="M87:M88"/>
  </mergeCells>
  <pageMargins left="0.25" right="0.25" top="0.25" bottom="0.25" header="0.31496062992126" footer="0"/>
  <pageSetup paperSize="9" scale="6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122"/>
  <sheetViews>
    <sheetView showGridLines="0" zoomScale="85" zoomScaleNormal="85" zoomScaleSheetLayoutView="100" workbookViewId="0">
      <pane xSplit="1" ySplit="79" topLeftCell="B80" activePane="bottomRight" state="frozen"/>
      <selection activeCell="D33" sqref="D33"/>
      <selection pane="topRight" activeCell="D33" sqref="D33"/>
      <selection pane="bottomLeft" activeCell="D33" sqref="D33"/>
      <selection pane="bottomRight"/>
    </sheetView>
  </sheetViews>
  <sheetFormatPr defaultColWidth="8.85546875" defaultRowHeight="14.25" x14ac:dyDescent="0.25"/>
  <cols>
    <col min="1" max="1" width="13.85546875" style="1994" customWidth="1"/>
    <col min="2" max="2" width="13.85546875" style="1995" customWidth="1"/>
    <col min="3" max="3" width="15" style="1995" bestFit="1" customWidth="1"/>
    <col min="4" max="4" width="14.28515625" style="1995" bestFit="1" customWidth="1"/>
    <col min="5" max="5" width="15" style="1995" bestFit="1" customWidth="1"/>
    <col min="6" max="6" width="12.42578125" style="1995" bestFit="1" customWidth="1"/>
    <col min="7" max="7" width="15" style="1995" bestFit="1" customWidth="1"/>
    <col min="8" max="8" width="11.42578125" style="1995" customWidth="1"/>
    <col min="9" max="9" width="15" style="1995" bestFit="1" customWidth="1"/>
    <col min="10" max="10" width="13.42578125" style="1995" customWidth="1"/>
    <col min="11" max="11" width="15" style="1995" bestFit="1" customWidth="1"/>
    <col min="12" max="12" width="19.42578125" style="1995" bestFit="1" customWidth="1"/>
    <col min="13" max="13" width="8.85546875" style="1995"/>
    <col min="14" max="14" width="8.7109375" style="1995" customWidth="1"/>
    <col min="15" max="15" width="8.85546875" style="1995"/>
    <col min="16" max="16" width="14.28515625" style="1995" bestFit="1" customWidth="1"/>
    <col min="17" max="256" width="8.85546875" style="1995"/>
    <col min="257" max="257" width="10.7109375" style="1995" customWidth="1"/>
    <col min="258" max="258" width="11.85546875" style="1995" bestFit="1" customWidth="1"/>
    <col min="259" max="259" width="15" style="1995" bestFit="1" customWidth="1"/>
    <col min="260" max="260" width="14.28515625" style="1995" bestFit="1" customWidth="1"/>
    <col min="261" max="261" width="15" style="1995" bestFit="1" customWidth="1"/>
    <col min="262" max="262" width="11.28515625" style="1995" bestFit="1" customWidth="1"/>
    <col min="263" max="263" width="15" style="1995" bestFit="1" customWidth="1"/>
    <col min="264" max="264" width="13.140625" style="1995" customWidth="1"/>
    <col min="265" max="265" width="15" style="1995" bestFit="1" customWidth="1"/>
    <col min="266" max="266" width="13.42578125" style="1995" customWidth="1"/>
    <col min="267" max="267" width="15" style="1995" bestFit="1" customWidth="1"/>
    <col min="268" max="268" width="19.42578125" style="1995" bestFit="1" customWidth="1"/>
    <col min="269" max="269" width="8.85546875" style="1995"/>
    <col min="270" max="270" width="8.7109375" style="1995" customWidth="1"/>
    <col min="271" max="271" width="8.85546875" style="1995"/>
    <col min="272" max="272" width="14.28515625" style="1995" bestFit="1" customWidth="1"/>
    <col min="273" max="512" width="8.85546875" style="1995"/>
    <col min="513" max="513" width="10.7109375" style="1995" customWidth="1"/>
    <col min="514" max="514" width="11.85546875" style="1995" bestFit="1" customWidth="1"/>
    <col min="515" max="515" width="15" style="1995" bestFit="1" customWidth="1"/>
    <col min="516" max="516" width="14.28515625" style="1995" bestFit="1" customWidth="1"/>
    <col min="517" max="517" width="15" style="1995" bestFit="1" customWidth="1"/>
    <col min="518" max="518" width="11.28515625" style="1995" bestFit="1" customWidth="1"/>
    <col min="519" max="519" width="15" style="1995" bestFit="1" customWidth="1"/>
    <col min="520" max="520" width="13.140625" style="1995" customWidth="1"/>
    <col min="521" max="521" width="15" style="1995" bestFit="1" customWidth="1"/>
    <col min="522" max="522" width="13.42578125" style="1995" customWidth="1"/>
    <col min="523" max="523" width="15" style="1995" bestFit="1" customWidth="1"/>
    <col min="524" max="524" width="19.42578125" style="1995" bestFit="1" customWidth="1"/>
    <col min="525" max="525" width="8.85546875" style="1995"/>
    <col min="526" max="526" width="8.7109375" style="1995" customWidth="1"/>
    <col min="527" max="527" width="8.85546875" style="1995"/>
    <col min="528" max="528" width="14.28515625" style="1995" bestFit="1" customWidth="1"/>
    <col min="529" max="768" width="8.85546875" style="1995"/>
    <col min="769" max="769" width="10.7109375" style="1995" customWidth="1"/>
    <col min="770" max="770" width="11.85546875" style="1995" bestFit="1" customWidth="1"/>
    <col min="771" max="771" width="15" style="1995" bestFit="1" customWidth="1"/>
    <col min="772" max="772" width="14.28515625" style="1995" bestFit="1" customWidth="1"/>
    <col min="773" max="773" width="15" style="1995" bestFit="1" customWidth="1"/>
    <col min="774" max="774" width="11.28515625" style="1995" bestFit="1" customWidth="1"/>
    <col min="775" max="775" width="15" style="1995" bestFit="1" customWidth="1"/>
    <col min="776" max="776" width="13.140625" style="1995" customWidth="1"/>
    <col min="777" max="777" width="15" style="1995" bestFit="1" customWidth="1"/>
    <col min="778" max="778" width="13.42578125" style="1995" customWidth="1"/>
    <col min="779" max="779" width="15" style="1995" bestFit="1" customWidth="1"/>
    <col min="780" max="780" width="19.42578125" style="1995" bestFit="1" customWidth="1"/>
    <col min="781" max="781" width="8.85546875" style="1995"/>
    <col min="782" max="782" width="8.7109375" style="1995" customWidth="1"/>
    <col min="783" max="783" width="8.85546875" style="1995"/>
    <col min="784" max="784" width="14.28515625" style="1995" bestFit="1" customWidth="1"/>
    <col min="785" max="1024" width="8.85546875" style="1995"/>
    <col min="1025" max="1025" width="10.7109375" style="1995" customWidth="1"/>
    <col min="1026" max="1026" width="11.85546875" style="1995" bestFit="1" customWidth="1"/>
    <col min="1027" max="1027" width="15" style="1995" bestFit="1" customWidth="1"/>
    <col min="1028" max="1028" width="14.28515625" style="1995" bestFit="1" customWidth="1"/>
    <col min="1029" max="1029" width="15" style="1995" bestFit="1" customWidth="1"/>
    <col min="1030" max="1030" width="11.28515625" style="1995" bestFit="1" customWidth="1"/>
    <col min="1031" max="1031" width="15" style="1995" bestFit="1" customWidth="1"/>
    <col min="1032" max="1032" width="13.140625" style="1995" customWidth="1"/>
    <col min="1033" max="1033" width="15" style="1995" bestFit="1" customWidth="1"/>
    <col min="1034" max="1034" width="13.42578125" style="1995" customWidth="1"/>
    <col min="1035" max="1035" width="15" style="1995" bestFit="1" customWidth="1"/>
    <col min="1036" max="1036" width="19.42578125" style="1995" bestFit="1" customWidth="1"/>
    <col min="1037" max="1037" width="8.85546875" style="1995"/>
    <col min="1038" max="1038" width="8.7109375" style="1995" customWidth="1"/>
    <col min="1039" max="1039" width="8.85546875" style="1995"/>
    <col min="1040" max="1040" width="14.28515625" style="1995" bestFit="1" customWidth="1"/>
    <col min="1041" max="1280" width="8.85546875" style="1995"/>
    <col min="1281" max="1281" width="10.7109375" style="1995" customWidth="1"/>
    <col min="1282" max="1282" width="11.85546875" style="1995" bestFit="1" customWidth="1"/>
    <col min="1283" max="1283" width="15" style="1995" bestFit="1" customWidth="1"/>
    <col min="1284" max="1284" width="14.28515625" style="1995" bestFit="1" customWidth="1"/>
    <col min="1285" max="1285" width="15" style="1995" bestFit="1" customWidth="1"/>
    <col min="1286" max="1286" width="11.28515625" style="1995" bestFit="1" customWidth="1"/>
    <col min="1287" max="1287" width="15" style="1995" bestFit="1" customWidth="1"/>
    <col min="1288" max="1288" width="13.140625" style="1995" customWidth="1"/>
    <col min="1289" max="1289" width="15" style="1995" bestFit="1" customWidth="1"/>
    <col min="1290" max="1290" width="13.42578125" style="1995" customWidth="1"/>
    <col min="1291" max="1291" width="15" style="1995" bestFit="1" customWidth="1"/>
    <col min="1292" max="1292" width="19.42578125" style="1995" bestFit="1" customWidth="1"/>
    <col min="1293" max="1293" width="8.85546875" style="1995"/>
    <col min="1294" max="1294" width="8.7109375" style="1995" customWidth="1"/>
    <col min="1295" max="1295" width="8.85546875" style="1995"/>
    <col min="1296" max="1296" width="14.28515625" style="1995" bestFit="1" customWidth="1"/>
    <col min="1297" max="1536" width="8.85546875" style="1995"/>
    <col min="1537" max="1537" width="10.7109375" style="1995" customWidth="1"/>
    <col min="1538" max="1538" width="11.85546875" style="1995" bestFit="1" customWidth="1"/>
    <col min="1539" max="1539" width="15" style="1995" bestFit="1" customWidth="1"/>
    <col min="1540" max="1540" width="14.28515625" style="1995" bestFit="1" customWidth="1"/>
    <col min="1541" max="1541" width="15" style="1995" bestFit="1" customWidth="1"/>
    <col min="1542" max="1542" width="11.28515625" style="1995" bestFit="1" customWidth="1"/>
    <col min="1543" max="1543" width="15" style="1995" bestFit="1" customWidth="1"/>
    <col min="1544" max="1544" width="13.140625" style="1995" customWidth="1"/>
    <col min="1545" max="1545" width="15" style="1995" bestFit="1" customWidth="1"/>
    <col min="1546" max="1546" width="13.42578125" style="1995" customWidth="1"/>
    <col min="1547" max="1547" width="15" style="1995" bestFit="1" customWidth="1"/>
    <col min="1548" max="1548" width="19.42578125" style="1995" bestFit="1" customWidth="1"/>
    <col min="1549" max="1549" width="8.85546875" style="1995"/>
    <col min="1550" max="1550" width="8.7109375" style="1995" customWidth="1"/>
    <col min="1551" max="1551" width="8.85546875" style="1995"/>
    <col min="1552" max="1552" width="14.28515625" style="1995" bestFit="1" customWidth="1"/>
    <col min="1553" max="1792" width="8.85546875" style="1995"/>
    <col min="1793" max="1793" width="10.7109375" style="1995" customWidth="1"/>
    <col min="1794" max="1794" width="11.85546875" style="1995" bestFit="1" customWidth="1"/>
    <col min="1795" max="1795" width="15" style="1995" bestFit="1" customWidth="1"/>
    <col min="1796" max="1796" width="14.28515625" style="1995" bestFit="1" customWidth="1"/>
    <col min="1797" max="1797" width="15" style="1995" bestFit="1" customWidth="1"/>
    <col min="1798" max="1798" width="11.28515625" style="1995" bestFit="1" customWidth="1"/>
    <col min="1799" max="1799" width="15" style="1995" bestFit="1" customWidth="1"/>
    <col min="1800" max="1800" width="13.140625" style="1995" customWidth="1"/>
    <col min="1801" max="1801" width="15" style="1995" bestFit="1" customWidth="1"/>
    <col min="1802" max="1802" width="13.42578125" style="1995" customWidth="1"/>
    <col min="1803" max="1803" width="15" style="1995" bestFit="1" customWidth="1"/>
    <col min="1804" max="1804" width="19.42578125" style="1995" bestFit="1" customWidth="1"/>
    <col min="1805" max="1805" width="8.85546875" style="1995"/>
    <col min="1806" max="1806" width="8.7109375" style="1995" customWidth="1"/>
    <col min="1807" max="1807" width="8.85546875" style="1995"/>
    <col min="1808" max="1808" width="14.28515625" style="1995" bestFit="1" customWidth="1"/>
    <col min="1809" max="2048" width="8.85546875" style="1995"/>
    <col min="2049" max="2049" width="10.7109375" style="1995" customWidth="1"/>
    <col min="2050" max="2050" width="11.85546875" style="1995" bestFit="1" customWidth="1"/>
    <col min="2051" max="2051" width="15" style="1995" bestFit="1" customWidth="1"/>
    <col min="2052" max="2052" width="14.28515625" style="1995" bestFit="1" customWidth="1"/>
    <col min="2053" max="2053" width="15" style="1995" bestFit="1" customWidth="1"/>
    <col min="2054" max="2054" width="11.28515625" style="1995" bestFit="1" customWidth="1"/>
    <col min="2055" max="2055" width="15" style="1995" bestFit="1" customWidth="1"/>
    <col min="2056" max="2056" width="13.140625" style="1995" customWidth="1"/>
    <col min="2057" max="2057" width="15" style="1995" bestFit="1" customWidth="1"/>
    <col min="2058" max="2058" width="13.42578125" style="1995" customWidth="1"/>
    <col min="2059" max="2059" width="15" style="1995" bestFit="1" customWidth="1"/>
    <col min="2060" max="2060" width="19.42578125" style="1995" bestFit="1" customWidth="1"/>
    <col min="2061" max="2061" width="8.85546875" style="1995"/>
    <col min="2062" max="2062" width="8.7109375" style="1995" customWidth="1"/>
    <col min="2063" max="2063" width="8.85546875" style="1995"/>
    <col min="2064" max="2064" width="14.28515625" style="1995" bestFit="1" customWidth="1"/>
    <col min="2065" max="2304" width="8.85546875" style="1995"/>
    <col min="2305" max="2305" width="10.7109375" style="1995" customWidth="1"/>
    <col min="2306" max="2306" width="11.85546875" style="1995" bestFit="1" customWidth="1"/>
    <col min="2307" max="2307" width="15" style="1995" bestFit="1" customWidth="1"/>
    <col min="2308" max="2308" width="14.28515625" style="1995" bestFit="1" customWidth="1"/>
    <col min="2309" max="2309" width="15" style="1995" bestFit="1" customWidth="1"/>
    <col min="2310" max="2310" width="11.28515625" style="1995" bestFit="1" customWidth="1"/>
    <col min="2311" max="2311" width="15" style="1995" bestFit="1" customWidth="1"/>
    <col min="2312" max="2312" width="13.140625" style="1995" customWidth="1"/>
    <col min="2313" max="2313" width="15" style="1995" bestFit="1" customWidth="1"/>
    <col min="2314" max="2314" width="13.42578125" style="1995" customWidth="1"/>
    <col min="2315" max="2315" width="15" style="1995" bestFit="1" customWidth="1"/>
    <col min="2316" max="2316" width="19.42578125" style="1995" bestFit="1" customWidth="1"/>
    <col min="2317" max="2317" width="8.85546875" style="1995"/>
    <col min="2318" max="2318" width="8.7109375" style="1995" customWidth="1"/>
    <col min="2319" max="2319" width="8.85546875" style="1995"/>
    <col min="2320" max="2320" width="14.28515625" style="1995" bestFit="1" customWidth="1"/>
    <col min="2321" max="2560" width="8.85546875" style="1995"/>
    <col min="2561" max="2561" width="10.7109375" style="1995" customWidth="1"/>
    <col min="2562" max="2562" width="11.85546875" style="1995" bestFit="1" customWidth="1"/>
    <col min="2563" max="2563" width="15" style="1995" bestFit="1" customWidth="1"/>
    <col min="2564" max="2564" width="14.28515625" style="1995" bestFit="1" customWidth="1"/>
    <col min="2565" max="2565" width="15" style="1995" bestFit="1" customWidth="1"/>
    <col min="2566" max="2566" width="11.28515625" style="1995" bestFit="1" customWidth="1"/>
    <col min="2567" max="2567" width="15" style="1995" bestFit="1" customWidth="1"/>
    <col min="2568" max="2568" width="13.140625" style="1995" customWidth="1"/>
    <col min="2569" max="2569" width="15" style="1995" bestFit="1" customWidth="1"/>
    <col min="2570" max="2570" width="13.42578125" style="1995" customWidth="1"/>
    <col min="2571" max="2571" width="15" style="1995" bestFit="1" customWidth="1"/>
    <col min="2572" max="2572" width="19.42578125" style="1995" bestFit="1" customWidth="1"/>
    <col min="2573" max="2573" width="8.85546875" style="1995"/>
    <col min="2574" max="2574" width="8.7109375" style="1995" customWidth="1"/>
    <col min="2575" max="2575" width="8.85546875" style="1995"/>
    <col min="2576" max="2576" width="14.28515625" style="1995" bestFit="1" customWidth="1"/>
    <col min="2577" max="2816" width="8.85546875" style="1995"/>
    <col min="2817" max="2817" width="10.7109375" style="1995" customWidth="1"/>
    <col min="2818" max="2818" width="11.85546875" style="1995" bestFit="1" customWidth="1"/>
    <col min="2819" max="2819" width="15" style="1995" bestFit="1" customWidth="1"/>
    <col min="2820" max="2820" width="14.28515625" style="1995" bestFit="1" customWidth="1"/>
    <col min="2821" max="2821" width="15" style="1995" bestFit="1" customWidth="1"/>
    <col min="2822" max="2822" width="11.28515625" style="1995" bestFit="1" customWidth="1"/>
    <col min="2823" max="2823" width="15" style="1995" bestFit="1" customWidth="1"/>
    <col min="2824" max="2824" width="13.140625" style="1995" customWidth="1"/>
    <col min="2825" max="2825" width="15" style="1995" bestFit="1" customWidth="1"/>
    <col min="2826" max="2826" width="13.42578125" style="1995" customWidth="1"/>
    <col min="2827" max="2827" width="15" style="1995" bestFit="1" customWidth="1"/>
    <col min="2828" max="2828" width="19.42578125" style="1995" bestFit="1" customWidth="1"/>
    <col min="2829" max="2829" width="8.85546875" style="1995"/>
    <col min="2830" max="2830" width="8.7109375" style="1995" customWidth="1"/>
    <col min="2831" max="2831" width="8.85546875" style="1995"/>
    <col min="2832" max="2832" width="14.28515625" style="1995" bestFit="1" customWidth="1"/>
    <col min="2833" max="3072" width="8.85546875" style="1995"/>
    <col min="3073" max="3073" width="10.7109375" style="1995" customWidth="1"/>
    <col min="3074" max="3074" width="11.85546875" style="1995" bestFit="1" customWidth="1"/>
    <col min="3075" max="3075" width="15" style="1995" bestFit="1" customWidth="1"/>
    <col min="3076" max="3076" width="14.28515625" style="1995" bestFit="1" customWidth="1"/>
    <col min="3077" max="3077" width="15" style="1995" bestFit="1" customWidth="1"/>
    <col min="3078" max="3078" width="11.28515625" style="1995" bestFit="1" customWidth="1"/>
    <col min="3079" max="3079" width="15" style="1995" bestFit="1" customWidth="1"/>
    <col min="3080" max="3080" width="13.140625" style="1995" customWidth="1"/>
    <col min="3081" max="3081" width="15" style="1995" bestFit="1" customWidth="1"/>
    <col min="3082" max="3082" width="13.42578125" style="1995" customWidth="1"/>
    <col min="3083" max="3083" width="15" style="1995" bestFit="1" customWidth="1"/>
    <col min="3084" max="3084" width="19.42578125" style="1995" bestFit="1" customWidth="1"/>
    <col min="3085" max="3085" width="8.85546875" style="1995"/>
    <col min="3086" max="3086" width="8.7109375" style="1995" customWidth="1"/>
    <col min="3087" max="3087" width="8.85546875" style="1995"/>
    <col min="3088" max="3088" width="14.28515625" style="1995" bestFit="1" customWidth="1"/>
    <col min="3089" max="3328" width="8.85546875" style="1995"/>
    <col min="3329" max="3329" width="10.7109375" style="1995" customWidth="1"/>
    <col min="3330" max="3330" width="11.85546875" style="1995" bestFit="1" customWidth="1"/>
    <col min="3331" max="3331" width="15" style="1995" bestFit="1" customWidth="1"/>
    <col min="3332" max="3332" width="14.28515625" style="1995" bestFit="1" customWidth="1"/>
    <col min="3333" max="3333" width="15" style="1995" bestFit="1" customWidth="1"/>
    <col min="3334" max="3334" width="11.28515625" style="1995" bestFit="1" customWidth="1"/>
    <col min="3335" max="3335" width="15" style="1995" bestFit="1" customWidth="1"/>
    <col min="3336" max="3336" width="13.140625" style="1995" customWidth="1"/>
    <col min="3337" max="3337" width="15" style="1995" bestFit="1" customWidth="1"/>
    <col min="3338" max="3338" width="13.42578125" style="1995" customWidth="1"/>
    <col min="3339" max="3339" width="15" style="1995" bestFit="1" customWidth="1"/>
    <col min="3340" max="3340" width="19.42578125" style="1995" bestFit="1" customWidth="1"/>
    <col min="3341" max="3341" width="8.85546875" style="1995"/>
    <col min="3342" max="3342" width="8.7109375" style="1995" customWidth="1"/>
    <col min="3343" max="3343" width="8.85546875" style="1995"/>
    <col min="3344" max="3344" width="14.28515625" style="1995" bestFit="1" customWidth="1"/>
    <col min="3345" max="3584" width="8.85546875" style="1995"/>
    <col min="3585" max="3585" width="10.7109375" style="1995" customWidth="1"/>
    <col min="3586" max="3586" width="11.85546875" style="1995" bestFit="1" customWidth="1"/>
    <col min="3587" max="3587" width="15" style="1995" bestFit="1" customWidth="1"/>
    <col min="3588" max="3588" width="14.28515625" style="1995" bestFit="1" customWidth="1"/>
    <col min="3589" max="3589" width="15" style="1995" bestFit="1" customWidth="1"/>
    <col min="3590" max="3590" width="11.28515625" style="1995" bestFit="1" customWidth="1"/>
    <col min="3591" max="3591" width="15" style="1995" bestFit="1" customWidth="1"/>
    <col min="3592" max="3592" width="13.140625" style="1995" customWidth="1"/>
    <col min="3593" max="3593" width="15" style="1995" bestFit="1" customWidth="1"/>
    <col min="3594" max="3594" width="13.42578125" style="1995" customWidth="1"/>
    <col min="3595" max="3595" width="15" style="1995" bestFit="1" customWidth="1"/>
    <col min="3596" max="3596" width="19.42578125" style="1995" bestFit="1" customWidth="1"/>
    <col min="3597" max="3597" width="8.85546875" style="1995"/>
    <col min="3598" max="3598" width="8.7109375" style="1995" customWidth="1"/>
    <col min="3599" max="3599" width="8.85546875" style="1995"/>
    <col min="3600" max="3600" width="14.28515625" style="1995" bestFit="1" customWidth="1"/>
    <col min="3601" max="3840" width="8.85546875" style="1995"/>
    <col min="3841" max="3841" width="10.7109375" style="1995" customWidth="1"/>
    <col min="3842" max="3842" width="11.85546875" style="1995" bestFit="1" customWidth="1"/>
    <col min="3843" max="3843" width="15" style="1995" bestFit="1" customWidth="1"/>
    <col min="3844" max="3844" width="14.28515625" style="1995" bestFit="1" customWidth="1"/>
    <col min="3845" max="3845" width="15" style="1995" bestFit="1" customWidth="1"/>
    <col min="3846" max="3846" width="11.28515625" style="1995" bestFit="1" customWidth="1"/>
    <col min="3847" max="3847" width="15" style="1995" bestFit="1" customWidth="1"/>
    <col min="3848" max="3848" width="13.140625" style="1995" customWidth="1"/>
    <col min="3849" max="3849" width="15" style="1995" bestFit="1" customWidth="1"/>
    <col min="3850" max="3850" width="13.42578125" style="1995" customWidth="1"/>
    <col min="3851" max="3851" width="15" style="1995" bestFit="1" customWidth="1"/>
    <col min="3852" max="3852" width="19.42578125" style="1995" bestFit="1" customWidth="1"/>
    <col min="3853" max="3853" width="8.85546875" style="1995"/>
    <col min="3854" max="3854" width="8.7109375" style="1995" customWidth="1"/>
    <col min="3855" max="3855" width="8.85546875" style="1995"/>
    <col min="3856" max="3856" width="14.28515625" style="1995" bestFit="1" customWidth="1"/>
    <col min="3857" max="4096" width="8.85546875" style="1995"/>
    <col min="4097" max="4097" width="10.7109375" style="1995" customWidth="1"/>
    <col min="4098" max="4098" width="11.85546875" style="1995" bestFit="1" customWidth="1"/>
    <col min="4099" max="4099" width="15" style="1995" bestFit="1" customWidth="1"/>
    <col min="4100" max="4100" width="14.28515625" style="1995" bestFit="1" customWidth="1"/>
    <col min="4101" max="4101" width="15" style="1995" bestFit="1" customWidth="1"/>
    <col min="4102" max="4102" width="11.28515625" style="1995" bestFit="1" customWidth="1"/>
    <col min="4103" max="4103" width="15" style="1995" bestFit="1" customWidth="1"/>
    <col min="4104" max="4104" width="13.140625" style="1995" customWidth="1"/>
    <col min="4105" max="4105" width="15" style="1995" bestFit="1" customWidth="1"/>
    <col min="4106" max="4106" width="13.42578125" style="1995" customWidth="1"/>
    <col min="4107" max="4107" width="15" style="1995" bestFit="1" customWidth="1"/>
    <col min="4108" max="4108" width="19.42578125" style="1995" bestFit="1" customWidth="1"/>
    <col min="4109" max="4109" width="8.85546875" style="1995"/>
    <col min="4110" max="4110" width="8.7109375" style="1995" customWidth="1"/>
    <col min="4111" max="4111" width="8.85546875" style="1995"/>
    <col min="4112" max="4112" width="14.28515625" style="1995" bestFit="1" customWidth="1"/>
    <col min="4113" max="4352" width="8.85546875" style="1995"/>
    <col min="4353" max="4353" width="10.7109375" style="1995" customWidth="1"/>
    <col min="4354" max="4354" width="11.85546875" style="1995" bestFit="1" customWidth="1"/>
    <col min="4355" max="4355" width="15" style="1995" bestFit="1" customWidth="1"/>
    <col min="4356" max="4356" width="14.28515625" style="1995" bestFit="1" customWidth="1"/>
    <col min="4357" max="4357" width="15" style="1995" bestFit="1" customWidth="1"/>
    <col min="4358" max="4358" width="11.28515625" style="1995" bestFit="1" customWidth="1"/>
    <col min="4359" max="4359" width="15" style="1995" bestFit="1" customWidth="1"/>
    <col min="4360" max="4360" width="13.140625" style="1995" customWidth="1"/>
    <col min="4361" max="4361" width="15" style="1995" bestFit="1" customWidth="1"/>
    <col min="4362" max="4362" width="13.42578125" style="1995" customWidth="1"/>
    <col min="4363" max="4363" width="15" style="1995" bestFit="1" customWidth="1"/>
    <col min="4364" max="4364" width="19.42578125" style="1995" bestFit="1" customWidth="1"/>
    <col min="4365" max="4365" width="8.85546875" style="1995"/>
    <col min="4366" max="4366" width="8.7109375" style="1995" customWidth="1"/>
    <col min="4367" max="4367" width="8.85546875" style="1995"/>
    <col min="4368" max="4368" width="14.28515625" style="1995" bestFit="1" customWidth="1"/>
    <col min="4369" max="4608" width="8.85546875" style="1995"/>
    <col min="4609" max="4609" width="10.7109375" style="1995" customWidth="1"/>
    <col min="4610" max="4610" width="11.85546875" style="1995" bestFit="1" customWidth="1"/>
    <col min="4611" max="4611" width="15" style="1995" bestFit="1" customWidth="1"/>
    <col min="4612" max="4612" width="14.28515625" style="1995" bestFit="1" customWidth="1"/>
    <col min="4613" max="4613" width="15" style="1995" bestFit="1" customWidth="1"/>
    <col min="4614" max="4614" width="11.28515625" style="1995" bestFit="1" customWidth="1"/>
    <col min="4615" max="4615" width="15" style="1995" bestFit="1" customWidth="1"/>
    <col min="4616" max="4616" width="13.140625" style="1995" customWidth="1"/>
    <col min="4617" max="4617" width="15" style="1995" bestFit="1" customWidth="1"/>
    <col min="4618" max="4618" width="13.42578125" style="1995" customWidth="1"/>
    <col min="4619" max="4619" width="15" style="1995" bestFit="1" customWidth="1"/>
    <col min="4620" max="4620" width="19.42578125" style="1995" bestFit="1" customWidth="1"/>
    <col min="4621" max="4621" width="8.85546875" style="1995"/>
    <col min="4622" max="4622" width="8.7109375" style="1995" customWidth="1"/>
    <col min="4623" max="4623" width="8.85546875" style="1995"/>
    <col min="4624" max="4624" width="14.28515625" style="1995" bestFit="1" customWidth="1"/>
    <col min="4625" max="4864" width="8.85546875" style="1995"/>
    <col min="4865" max="4865" width="10.7109375" style="1995" customWidth="1"/>
    <col min="4866" max="4866" width="11.85546875" style="1995" bestFit="1" customWidth="1"/>
    <col min="4867" max="4867" width="15" style="1995" bestFit="1" customWidth="1"/>
    <col min="4868" max="4868" width="14.28515625" style="1995" bestFit="1" customWidth="1"/>
    <col min="4869" max="4869" width="15" style="1995" bestFit="1" customWidth="1"/>
    <col min="4870" max="4870" width="11.28515625" style="1995" bestFit="1" customWidth="1"/>
    <col min="4871" max="4871" width="15" style="1995" bestFit="1" customWidth="1"/>
    <col min="4872" max="4872" width="13.140625" style="1995" customWidth="1"/>
    <col min="4873" max="4873" width="15" style="1995" bestFit="1" customWidth="1"/>
    <col min="4874" max="4874" width="13.42578125" style="1995" customWidth="1"/>
    <col min="4875" max="4875" width="15" style="1995" bestFit="1" customWidth="1"/>
    <col min="4876" max="4876" width="19.42578125" style="1995" bestFit="1" customWidth="1"/>
    <col min="4877" max="4877" width="8.85546875" style="1995"/>
    <col min="4878" max="4878" width="8.7109375" style="1995" customWidth="1"/>
    <col min="4879" max="4879" width="8.85546875" style="1995"/>
    <col min="4880" max="4880" width="14.28515625" style="1995" bestFit="1" customWidth="1"/>
    <col min="4881" max="5120" width="8.85546875" style="1995"/>
    <col min="5121" max="5121" width="10.7109375" style="1995" customWidth="1"/>
    <col min="5122" max="5122" width="11.85546875" style="1995" bestFit="1" customWidth="1"/>
    <col min="5123" max="5123" width="15" style="1995" bestFit="1" customWidth="1"/>
    <col min="5124" max="5124" width="14.28515625" style="1995" bestFit="1" customWidth="1"/>
    <col min="5125" max="5125" width="15" style="1995" bestFit="1" customWidth="1"/>
    <col min="5126" max="5126" width="11.28515625" style="1995" bestFit="1" customWidth="1"/>
    <col min="5127" max="5127" width="15" style="1995" bestFit="1" customWidth="1"/>
    <col min="5128" max="5128" width="13.140625" style="1995" customWidth="1"/>
    <col min="5129" max="5129" width="15" style="1995" bestFit="1" customWidth="1"/>
    <col min="5130" max="5130" width="13.42578125" style="1995" customWidth="1"/>
    <col min="5131" max="5131" width="15" style="1995" bestFit="1" customWidth="1"/>
    <col min="5132" max="5132" width="19.42578125" style="1995" bestFit="1" customWidth="1"/>
    <col min="5133" max="5133" width="8.85546875" style="1995"/>
    <col min="5134" max="5134" width="8.7109375" style="1995" customWidth="1"/>
    <col min="5135" max="5135" width="8.85546875" style="1995"/>
    <col min="5136" max="5136" width="14.28515625" style="1995" bestFit="1" customWidth="1"/>
    <col min="5137" max="5376" width="8.85546875" style="1995"/>
    <col min="5377" max="5377" width="10.7109375" style="1995" customWidth="1"/>
    <col min="5378" max="5378" width="11.85546875" style="1995" bestFit="1" customWidth="1"/>
    <col min="5379" max="5379" width="15" style="1995" bestFit="1" customWidth="1"/>
    <col min="5380" max="5380" width="14.28515625" style="1995" bestFit="1" customWidth="1"/>
    <col min="5381" max="5381" width="15" style="1995" bestFit="1" customWidth="1"/>
    <col min="5382" max="5382" width="11.28515625" style="1995" bestFit="1" customWidth="1"/>
    <col min="5383" max="5383" width="15" style="1995" bestFit="1" customWidth="1"/>
    <col min="5384" max="5384" width="13.140625" style="1995" customWidth="1"/>
    <col min="5385" max="5385" width="15" style="1995" bestFit="1" customWidth="1"/>
    <col min="5386" max="5386" width="13.42578125" style="1995" customWidth="1"/>
    <col min="5387" max="5387" width="15" style="1995" bestFit="1" customWidth="1"/>
    <col min="5388" max="5388" width="19.42578125" style="1995" bestFit="1" customWidth="1"/>
    <col min="5389" max="5389" width="8.85546875" style="1995"/>
    <col min="5390" max="5390" width="8.7109375" style="1995" customWidth="1"/>
    <col min="5391" max="5391" width="8.85546875" style="1995"/>
    <col min="5392" max="5392" width="14.28515625" style="1995" bestFit="1" customWidth="1"/>
    <col min="5393" max="5632" width="8.85546875" style="1995"/>
    <col min="5633" max="5633" width="10.7109375" style="1995" customWidth="1"/>
    <col min="5634" max="5634" width="11.85546875" style="1995" bestFit="1" customWidth="1"/>
    <col min="5635" max="5635" width="15" style="1995" bestFit="1" customWidth="1"/>
    <col min="5636" max="5636" width="14.28515625" style="1995" bestFit="1" customWidth="1"/>
    <col min="5637" max="5637" width="15" style="1995" bestFit="1" customWidth="1"/>
    <col min="5638" max="5638" width="11.28515625" style="1995" bestFit="1" customWidth="1"/>
    <col min="5639" max="5639" width="15" style="1995" bestFit="1" customWidth="1"/>
    <col min="5640" max="5640" width="13.140625" style="1995" customWidth="1"/>
    <col min="5641" max="5641" width="15" style="1995" bestFit="1" customWidth="1"/>
    <col min="5642" max="5642" width="13.42578125" style="1995" customWidth="1"/>
    <col min="5643" max="5643" width="15" style="1995" bestFit="1" customWidth="1"/>
    <col min="5644" max="5644" width="19.42578125" style="1995" bestFit="1" customWidth="1"/>
    <col min="5645" max="5645" width="8.85546875" style="1995"/>
    <col min="5646" max="5646" width="8.7109375" style="1995" customWidth="1"/>
    <col min="5647" max="5647" width="8.85546875" style="1995"/>
    <col min="5648" max="5648" width="14.28515625" style="1995" bestFit="1" customWidth="1"/>
    <col min="5649" max="5888" width="8.85546875" style="1995"/>
    <col min="5889" max="5889" width="10.7109375" style="1995" customWidth="1"/>
    <col min="5890" max="5890" width="11.85546875" style="1995" bestFit="1" customWidth="1"/>
    <col min="5891" max="5891" width="15" style="1995" bestFit="1" customWidth="1"/>
    <col min="5892" max="5892" width="14.28515625" style="1995" bestFit="1" customWidth="1"/>
    <col min="5893" max="5893" width="15" style="1995" bestFit="1" customWidth="1"/>
    <col min="5894" max="5894" width="11.28515625" style="1995" bestFit="1" customWidth="1"/>
    <col min="5895" max="5895" width="15" style="1995" bestFit="1" customWidth="1"/>
    <col min="5896" max="5896" width="13.140625" style="1995" customWidth="1"/>
    <col min="5897" max="5897" width="15" style="1995" bestFit="1" customWidth="1"/>
    <col min="5898" max="5898" width="13.42578125" style="1995" customWidth="1"/>
    <col min="5899" max="5899" width="15" style="1995" bestFit="1" customWidth="1"/>
    <col min="5900" max="5900" width="19.42578125" style="1995" bestFit="1" customWidth="1"/>
    <col min="5901" max="5901" width="8.85546875" style="1995"/>
    <col min="5902" max="5902" width="8.7109375" style="1995" customWidth="1"/>
    <col min="5903" max="5903" width="8.85546875" style="1995"/>
    <col min="5904" max="5904" width="14.28515625" style="1995" bestFit="1" customWidth="1"/>
    <col min="5905" max="6144" width="8.85546875" style="1995"/>
    <col min="6145" max="6145" width="10.7109375" style="1995" customWidth="1"/>
    <col min="6146" max="6146" width="11.85546875" style="1995" bestFit="1" customWidth="1"/>
    <col min="6147" max="6147" width="15" style="1995" bestFit="1" customWidth="1"/>
    <col min="6148" max="6148" width="14.28515625" style="1995" bestFit="1" customWidth="1"/>
    <col min="6149" max="6149" width="15" style="1995" bestFit="1" customWidth="1"/>
    <col min="6150" max="6150" width="11.28515625" style="1995" bestFit="1" customWidth="1"/>
    <col min="6151" max="6151" width="15" style="1995" bestFit="1" customWidth="1"/>
    <col min="6152" max="6152" width="13.140625" style="1995" customWidth="1"/>
    <col min="6153" max="6153" width="15" style="1995" bestFit="1" customWidth="1"/>
    <col min="6154" max="6154" width="13.42578125" style="1995" customWidth="1"/>
    <col min="6155" max="6155" width="15" style="1995" bestFit="1" customWidth="1"/>
    <col min="6156" max="6156" width="19.42578125" style="1995" bestFit="1" customWidth="1"/>
    <col min="6157" max="6157" width="8.85546875" style="1995"/>
    <col min="6158" max="6158" width="8.7109375" style="1995" customWidth="1"/>
    <col min="6159" max="6159" width="8.85546875" style="1995"/>
    <col min="6160" max="6160" width="14.28515625" style="1995" bestFit="1" customWidth="1"/>
    <col min="6161" max="6400" width="8.85546875" style="1995"/>
    <col min="6401" max="6401" width="10.7109375" style="1995" customWidth="1"/>
    <col min="6402" max="6402" width="11.85546875" style="1995" bestFit="1" customWidth="1"/>
    <col min="6403" max="6403" width="15" style="1995" bestFit="1" customWidth="1"/>
    <col min="6404" max="6404" width="14.28515625" style="1995" bestFit="1" customWidth="1"/>
    <col min="6405" max="6405" width="15" style="1995" bestFit="1" customWidth="1"/>
    <col min="6406" max="6406" width="11.28515625" style="1995" bestFit="1" customWidth="1"/>
    <col min="6407" max="6407" width="15" style="1995" bestFit="1" customWidth="1"/>
    <col min="6408" max="6408" width="13.140625" style="1995" customWidth="1"/>
    <col min="6409" max="6409" width="15" style="1995" bestFit="1" customWidth="1"/>
    <col min="6410" max="6410" width="13.42578125" style="1995" customWidth="1"/>
    <col min="6411" max="6411" width="15" style="1995" bestFit="1" customWidth="1"/>
    <col min="6412" max="6412" width="19.42578125" style="1995" bestFit="1" customWidth="1"/>
    <col min="6413" max="6413" width="8.85546875" style="1995"/>
    <col min="6414" max="6414" width="8.7109375" style="1995" customWidth="1"/>
    <col min="6415" max="6415" width="8.85546875" style="1995"/>
    <col min="6416" max="6416" width="14.28515625" style="1995" bestFit="1" customWidth="1"/>
    <col min="6417" max="6656" width="8.85546875" style="1995"/>
    <col min="6657" max="6657" width="10.7109375" style="1995" customWidth="1"/>
    <col min="6658" max="6658" width="11.85546875" style="1995" bestFit="1" customWidth="1"/>
    <col min="6659" max="6659" width="15" style="1995" bestFit="1" customWidth="1"/>
    <col min="6660" max="6660" width="14.28515625" style="1995" bestFit="1" customWidth="1"/>
    <col min="6661" max="6661" width="15" style="1995" bestFit="1" customWidth="1"/>
    <col min="6662" max="6662" width="11.28515625" style="1995" bestFit="1" customWidth="1"/>
    <col min="6663" max="6663" width="15" style="1995" bestFit="1" customWidth="1"/>
    <col min="6664" max="6664" width="13.140625" style="1995" customWidth="1"/>
    <col min="6665" max="6665" width="15" style="1995" bestFit="1" customWidth="1"/>
    <col min="6666" max="6666" width="13.42578125" style="1995" customWidth="1"/>
    <col min="6667" max="6667" width="15" style="1995" bestFit="1" customWidth="1"/>
    <col min="6668" max="6668" width="19.42578125" style="1995" bestFit="1" customWidth="1"/>
    <col min="6669" max="6669" width="8.85546875" style="1995"/>
    <col min="6670" max="6670" width="8.7109375" style="1995" customWidth="1"/>
    <col min="6671" max="6671" width="8.85546875" style="1995"/>
    <col min="6672" max="6672" width="14.28515625" style="1995" bestFit="1" customWidth="1"/>
    <col min="6673" max="6912" width="8.85546875" style="1995"/>
    <col min="6913" max="6913" width="10.7109375" style="1995" customWidth="1"/>
    <col min="6914" max="6914" width="11.85546875" style="1995" bestFit="1" customWidth="1"/>
    <col min="6915" max="6915" width="15" style="1995" bestFit="1" customWidth="1"/>
    <col min="6916" max="6916" width="14.28515625" style="1995" bestFit="1" customWidth="1"/>
    <col min="6917" max="6917" width="15" style="1995" bestFit="1" customWidth="1"/>
    <col min="6918" max="6918" width="11.28515625" style="1995" bestFit="1" customWidth="1"/>
    <col min="6919" max="6919" width="15" style="1995" bestFit="1" customWidth="1"/>
    <col min="6920" max="6920" width="13.140625" style="1995" customWidth="1"/>
    <col min="6921" max="6921" width="15" style="1995" bestFit="1" customWidth="1"/>
    <col min="6922" max="6922" width="13.42578125" style="1995" customWidth="1"/>
    <col min="6923" max="6923" width="15" style="1995" bestFit="1" customWidth="1"/>
    <col min="6924" max="6924" width="19.42578125" style="1995" bestFit="1" customWidth="1"/>
    <col min="6925" max="6925" width="8.85546875" style="1995"/>
    <col min="6926" max="6926" width="8.7109375" style="1995" customWidth="1"/>
    <col min="6927" max="6927" width="8.85546875" style="1995"/>
    <col min="6928" max="6928" width="14.28515625" style="1995" bestFit="1" customWidth="1"/>
    <col min="6929" max="7168" width="8.85546875" style="1995"/>
    <col min="7169" max="7169" width="10.7109375" style="1995" customWidth="1"/>
    <col min="7170" max="7170" width="11.85546875" style="1995" bestFit="1" customWidth="1"/>
    <col min="7171" max="7171" width="15" style="1995" bestFit="1" customWidth="1"/>
    <col min="7172" max="7172" width="14.28515625" style="1995" bestFit="1" customWidth="1"/>
    <col min="7173" max="7173" width="15" style="1995" bestFit="1" customWidth="1"/>
    <col min="7174" max="7174" width="11.28515625" style="1995" bestFit="1" customWidth="1"/>
    <col min="7175" max="7175" width="15" style="1995" bestFit="1" customWidth="1"/>
    <col min="7176" max="7176" width="13.140625" style="1995" customWidth="1"/>
    <col min="7177" max="7177" width="15" style="1995" bestFit="1" customWidth="1"/>
    <col min="7178" max="7178" width="13.42578125" style="1995" customWidth="1"/>
    <col min="7179" max="7179" width="15" style="1995" bestFit="1" customWidth="1"/>
    <col min="7180" max="7180" width="19.42578125" style="1995" bestFit="1" customWidth="1"/>
    <col min="7181" max="7181" width="8.85546875" style="1995"/>
    <col min="7182" max="7182" width="8.7109375" style="1995" customWidth="1"/>
    <col min="7183" max="7183" width="8.85546875" style="1995"/>
    <col min="7184" max="7184" width="14.28515625" style="1995" bestFit="1" customWidth="1"/>
    <col min="7185" max="7424" width="8.85546875" style="1995"/>
    <col min="7425" max="7425" width="10.7109375" style="1995" customWidth="1"/>
    <col min="7426" max="7426" width="11.85546875" style="1995" bestFit="1" customWidth="1"/>
    <col min="7427" max="7427" width="15" style="1995" bestFit="1" customWidth="1"/>
    <col min="7428" max="7428" width="14.28515625" style="1995" bestFit="1" customWidth="1"/>
    <col min="7429" max="7429" width="15" style="1995" bestFit="1" customWidth="1"/>
    <col min="7430" max="7430" width="11.28515625" style="1995" bestFit="1" customWidth="1"/>
    <col min="7431" max="7431" width="15" style="1995" bestFit="1" customWidth="1"/>
    <col min="7432" max="7432" width="13.140625" style="1995" customWidth="1"/>
    <col min="7433" max="7433" width="15" style="1995" bestFit="1" customWidth="1"/>
    <col min="7434" max="7434" width="13.42578125" style="1995" customWidth="1"/>
    <col min="7435" max="7435" width="15" style="1995" bestFit="1" customWidth="1"/>
    <col min="7436" max="7436" width="19.42578125" style="1995" bestFit="1" customWidth="1"/>
    <col min="7437" max="7437" width="8.85546875" style="1995"/>
    <col min="7438" max="7438" width="8.7109375" style="1995" customWidth="1"/>
    <col min="7439" max="7439" width="8.85546875" style="1995"/>
    <col min="7440" max="7440" width="14.28515625" style="1995" bestFit="1" customWidth="1"/>
    <col min="7441" max="7680" width="8.85546875" style="1995"/>
    <col min="7681" max="7681" width="10.7109375" style="1995" customWidth="1"/>
    <col min="7682" max="7682" width="11.85546875" style="1995" bestFit="1" customWidth="1"/>
    <col min="7683" max="7683" width="15" style="1995" bestFit="1" customWidth="1"/>
    <col min="7684" max="7684" width="14.28515625" style="1995" bestFit="1" customWidth="1"/>
    <col min="7685" max="7685" width="15" style="1995" bestFit="1" customWidth="1"/>
    <col min="7686" max="7686" width="11.28515625" style="1995" bestFit="1" customWidth="1"/>
    <col min="7687" max="7687" width="15" style="1995" bestFit="1" customWidth="1"/>
    <col min="7688" max="7688" width="13.140625" style="1995" customWidth="1"/>
    <col min="7689" max="7689" width="15" style="1995" bestFit="1" customWidth="1"/>
    <col min="7690" max="7690" width="13.42578125" style="1995" customWidth="1"/>
    <col min="7691" max="7691" width="15" style="1995" bestFit="1" customWidth="1"/>
    <col min="7692" max="7692" width="19.42578125" style="1995" bestFit="1" customWidth="1"/>
    <col min="7693" max="7693" width="8.85546875" style="1995"/>
    <col min="7694" max="7694" width="8.7109375" style="1995" customWidth="1"/>
    <col min="7695" max="7695" width="8.85546875" style="1995"/>
    <col min="7696" max="7696" width="14.28515625" style="1995" bestFit="1" customWidth="1"/>
    <col min="7697" max="7936" width="8.85546875" style="1995"/>
    <col min="7937" max="7937" width="10.7109375" style="1995" customWidth="1"/>
    <col min="7938" max="7938" width="11.85546875" style="1995" bestFit="1" customWidth="1"/>
    <col min="7939" max="7939" width="15" style="1995" bestFit="1" customWidth="1"/>
    <col min="7940" max="7940" width="14.28515625" style="1995" bestFit="1" customWidth="1"/>
    <col min="7941" max="7941" width="15" style="1995" bestFit="1" customWidth="1"/>
    <col min="7942" max="7942" width="11.28515625" style="1995" bestFit="1" customWidth="1"/>
    <col min="7943" max="7943" width="15" style="1995" bestFit="1" customWidth="1"/>
    <col min="7944" max="7944" width="13.140625" style="1995" customWidth="1"/>
    <col min="7945" max="7945" width="15" style="1995" bestFit="1" customWidth="1"/>
    <col min="7946" max="7946" width="13.42578125" style="1995" customWidth="1"/>
    <col min="7947" max="7947" width="15" style="1995" bestFit="1" customWidth="1"/>
    <col min="7948" max="7948" width="19.42578125" style="1995" bestFit="1" customWidth="1"/>
    <col min="7949" max="7949" width="8.85546875" style="1995"/>
    <col min="7950" max="7950" width="8.7109375" style="1995" customWidth="1"/>
    <col min="7951" max="7951" width="8.85546875" style="1995"/>
    <col min="7952" max="7952" width="14.28515625" style="1995" bestFit="1" customWidth="1"/>
    <col min="7953" max="8192" width="8.85546875" style="1995"/>
    <col min="8193" max="8193" width="10.7109375" style="1995" customWidth="1"/>
    <col min="8194" max="8194" width="11.85546875" style="1995" bestFit="1" customWidth="1"/>
    <col min="8195" max="8195" width="15" style="1995" bestFit="1" customWidth="1"/>
    <col min="8196" max="8196" width="14.28515625" style="1995" bestFit="1" customWidth="1"/>
    <col min="8197" max="8197" width="15" style="1995" bestFit="1" customWidth="1"/>
    <col min="8198" max="8198" width="11.28515625" style="1995" bestFit="1" customWidth="1"/>
    <col min="8199" max="8199" width="15" style="1995" bestFit="1" customWidth="1"/>
    <col min="8200" max="8200" width="13.140625" style="1995" customWidth="1"/>
    <col min="8201" max="8201" width="15" style="1995" bestFit="1" customWidth="1"/>
    <col min="8202" max="8202" width="13.42578125" style="1995" customWidth="1"/>
    <col min="8203" max="8203" width="15" style="1995" bestFit="1" customWidth="1"/>
    <col min="8204" max="8204" width="19.42578125" style="1995" bestFit="1" customWidth="1"/>
    <col min="8205" max="8205" width="8.85546875" style="1995"/>
    <col min="8206" max="8206" width="8.7109375" style="1995" customWidth="1"/>
    <col min="8207" max="8207" width="8.85546875" style="1995"/>
    <col min="8208" max="8208" width="14.28515625" style="1995" bestFit="1" customWidth="1"/>
    <col min="8209" max="8448" width="8.85546875" style="1995"/>
    <col min="8449" max="8449" width="10.7109375" style="1995" customWidth="1"/>
    <col min="8450" max="8450" width="11.85546875" style="1995" bestFit="1" customWidth="1"/>
    <col min="8451" max="8451" width="15" style="1995" bestFit="1" customWidth="1"/>
    <col min="8452" max="8452" width="14.28515625" style="1995" bestFit="1" customWidth="1"/>
    <col min="8453" max="8453" width="15" style="1995" bestFit="1" customWidth="1"/>
    <col min="8454" max="8454" width="11.28515625" style="1995" bestFit="1" customWidth="1"/>
    <col min="8455" max="8455" width="15" style="1995" bestFit="1" customWidth="1"/>
    <col min="8456" max="8456" width="13.140625" style="1995" customWidth="1"/>
    <col min="8457" max="8457" width="15" style="1995" bestFit="1" customWidth="1"/>
    <col min="8458" max="8458" width="13.42578125" style="1995" customWidth="1"/>
    <col min="8459" max="8459" width="15" style="1995" bestFit="1" customWidth="1"/>
    <col min="8460" max="8460" width="19.42578125" style="1995" bestFit="1" customWidth="1"/>
    <col min="8461" max="8461" width="8.85546875" style="1995"/>
    <col min="8462" max="8462" width="8.7109375" style="1995" customWidth="1"/>
    <col min="8463" max="8463" width="8.85546875" style="1995"/>
    <col min="8464" max="8464" width="14.28515625" style="1995" bestFit="1" customWidth="1"/>
    <col min="8465" max="8704" width="8.85546875" style="1995"/>
    <col min="8705" max="8705" width="10.7109375" style="1995" customWidth="1"/>
    <col min="8706" max="8706" width="11.85546875" style="1995" bestFit="1" customWidth="1"/>
    <col min="8707" max="8707" width="15" style="1995" bestFit="1" customWidth="1"/>
    <col min="8708" max="8708" width="14.28515625" style="1995" bestFit="1" customWidth="1"/>
    <col min="8709" max="8709" width="15" style="1995" bestFit="1" customWidth="1"/>
    <col min="8710" max="8710" width="11.28515625" style="1995" bestFit="1" customWidth="1"/>
    <col min="8711" max="8711" width="15" style="1995" bestFit="1" customWidth="1"/>
    <col min="8712" max="8712" width="13.140625" style="1995" customWidth="1"/>
    <col min="8713" max="8713" width="15" style="1995" bestFit="1" customWidth="1"/>
    <col min="8714" max="8714" width="13.42578125" style="1995" customWidth="1"/>
    <col min="8715" max="8715" width="15" style="1995" bestFit="1" customWidth="1"/>
    <col min="8716" max="8716" width="19.42578125" style="1995" bestFit="1" customWidth="1"/>
    <col min="8717" max="8717" width="8.85546875" style="1995"/>
    <col min="8718" max="8718" width="8.7109375" style="1995" customWidth="1"/>
    <col min="8719" max="8719" width="8.85546875" style="1995"/>
    <col min="8720" max="8720" width="14.28515625" style="1995" bestFit="1" customWidth="1"/>
    <col min="8721" max="8960" width="8.85546875" style="1995"/>
    <col min="8961" max="8961" width="10.7109375" style="1995" customWidth="1"/>
    <col min="8962" max="8962" width="11.85546875" style="1995" bestFit="1" customWidth="1"/>
    <col min="8963" max="8963" width="15" style="1995" bestFit="1" customWidth="1"/>
    <col min="8964" max="8964" width="14.28515625" style="1995" bestFit="1" customWidth="1"/>
    <col min="8965" max="8965" width="15" style="1995" bestFit="1" customWidth="1"/>
    <col min="8966" max="8966" width="11.28515625" style="1995" bestFit="1" customWidth="1"/>
    <col min="8967" max="8967" width="15" style="1995" bestFit="1" customWidth="1"/>
    <col min="8968" max="8968" width="13.140625" style="1995" customWidth="1"/>
    <col min="8969" max="8969" width="15" style="1995" bestFit="1" customWidth="1"/>
    <col min="8970" max="8970" width="13.42578125" style="1995" customWidth="1"/>
    <col min="8971" max="8971" width="15" style="1995" bestFit="1" customWidth="1"/>
    <col min="8972" max="8972" width="19.42578125" style="1995" bestFit="1" customWidth="1"/>
    <col min="8973" max="8973" width="8.85546875" style="1995"/>
    <col min="8974" max="8974" width="8.7109375" style="1995" customWidth="1"/>
    <col min="8975" max="8975" width="8.85546875" style="1995"/>
    <col min="8976" max="8976" width="14.28515625" style="1995" bestFit="1" customWidth="1"/>
    <col min="8977" max="9216" width="8.85546875" style="1995"/>
    <col min="9217" max="9217" width="10.7109375" style="1995" customWidth="1"/>
    <col min="9218" max="9218" width="11.85546875" style="1995" bestFit="1" customWidth="1"/>
    <col min="9219" max="9219" width="15" style="1995" bestFit="1" customWidth="1"/>
    <col min="9220" max="9220" width="14.28515625" style="1995" bestFit="1" customWidth="1"/>
    <col min="9221" max="9221" width="15" style="1995" bestFit="1" customWidth="1"/>
    <col min="9222" max="9222" width="11.28515625" style="1995" bestFit="1" customWidth="1"/>
    <col min="9223" max="9223" width="15" style="1995" bestFit="1" customWidth="1"/>
    <col min="9224" max="9224" width="13.140625" style="1995" customWidth="1"/>
    <col min="9225" max="9225" width="15" style="1995" bestFit="1" customWidth="1"/>
    <col min="9226" max="9226" width="13.42578125" style="1995" customWidth="1"/>
    <col min="9227" max="9227" width="15" style="1995" bestFit="1" customWidth="1"/>
    <col min="9228" max="9228" width="19.42578125" style="1995" bestFit="1" customWidth="1"/>
    <col min="9229" max="9229" width="8.85546875" style="1995"/>
    <col min="9230" max="9230" width="8.7109375" style="1995" customWidth="1"/>
    <col min="9231" max="9231" width="8.85546875" style="1995"/>
    <col min="9232" max="9232" width="14.28515625" style="1995" bestFit="1" customWidth="1"/>
    <col min="9233" max="9472" width="8.85546875" style="1995"/>
    <col min="9473" max="9473" width="10.7109375" style="1995" customWidth="1"/>
    <col min="9474" max="9474" width="11.85546875" style="1995" bestFit="1" customWidth="1"/>
    <col min="9475" max="9475" width="15" style="1995" bestFit="1" customWidth="1"/>
    <col min="9476" max="9476" width="14.28515625" style="1995" bestFit="1" customWidth="1"/>
    <col min="9477" max="9477" width="15" style="1995" bestFit="1" customWidth="1"/>
    <col min="9478" max="9478" width="11.28515625" style="1995" bestFit="1" customWidth="1"/>
    <col min="9479" max="9479" width="15" style="1995" bestFit="1" customWidth="1"/>
    <col min="9480" max="9480" width="13.140625" style="1995" customWidth="1"/>
    <col min="9481" max="9481" width="15" style="1995" bestFit="1" customWidth="1"/>
    <col min="9482" max="9482" width="13.42578125" style="1995" customWidth="1"/>
    <col min="9483" max="9483" width="15" style="1995" bestFit="1" customWidth="1"/>
    <col min="9484" max="9484" width="19.42578125" style="1995" bestFit="1" customWidth="1"/>
    <col min="9485" max="9485" width="8.85546875" style="1995"/>
    <col min="9486" max="9486" width="8.7109375" style="1995" customWidth="1"/>
    <col min="9487" max="9487" width="8.85546875" style="1995"/>
    <col min="9488" max="9488" width="14.28515625" style="1995" bestFit="1" customWidth="1"/>
    <col min="9489" max="9728" width="8.85546875" style="1995"/>
    <col min="9729" max="9729" width="10.7109375" style="1995" customWidth="1"/>
    <col min="9730" max="9730" width="11.85546875" style="1995" bestFit="1" customWidth="1"/>
    <col min="9731" max="9731" width="15" style="1995" bestFit="1" customWidth="1"/>
    <col min="9732" max="9732" width="14.28515625" style="1995" bestFit="1" customWidth="1"/>
    <col min="9733" max="9733" width="15" style="1995" bestFit="1" customWidth="1"/>
    <col min="9734" max="9734" width="11.28515625" style="1995" bestFit="1" customWidth="1"/>
    <col min="9735" max="9735" width="15" style="1995" bestFit="1" customWidth="1"/>
    <col min="9736" max="9736" width="13.140625" style="1995" customWidth="1"/>
    <col min="9737" max="9737" width="15" style="1995" bestFit="1" customWidth="1"/>
    <col min="9738" max="9738" width="13.42578125" style="1995" customWidth="1"/>
    <col min="9739" max="9739" width="15" style="1995" bestFit="1" customWidth="1"/>
    <col min="9740" max="9740" width="19.42578125" style="1995" bestFit="1" customWidth="1"/>
    <col min="9741" max="9741" width="8.85546875" style="1995"/>
    <col min="9742" max="9742" width="8.7109375" style="1995" customWidth="1"/>
    <col min="9743" max="9743" width="8.85546875" style="1995"/>
    <col min="9744" max="9744" width="14.28515625" style="1995" bestFit="1" customWidth="1"/>
    <col min="9745" max="9984" width="8.85546875" style="1995"/>
    <col min="9985" max="9985" width="10.7109375" style="1995" customWidth="1"/>
    <col min="9986" max="9986" width="11.85546875" style="1995" bestFit="1" customWidth="1"/>
    <col min="9987" max="9987" width="15" style="1995" bestFit="1" customWidth="1"/>
    <col min="9988" max="9988" width="14.28515625" style="1995" bestFit="1" customWidth="1"/>
    <col min="9989" max="9989" width="15" style="1995" bestFit="1" customWidth="1"/>
    <col min="9990" max="9990" width="11.28515625" style="1995" bestFit="1" customWidth="1"/>
    <col min="9991" max="9991" width="15" style="1995" bestFit="1" customWidth="1"/>
    <col min="9992" max="9992" width="13.140625" style="1995" customWidth="1"/>
    <col min="9993" max="9993" width="15" style="1995" bestFit="1" customWidth="1"/>
    <col min="9994" max="9994" width="13.42578125" style="1995" customWidth="1"/>
    <col min="9995" max="9995" width="15" style="1995" bestFit="1" customWidth="1"/>
    <col min="9996" max="9996" width="19.42578125" style="1995" bestFit="1" customWidth="1"/>
    <col min="9997" max="9997" width="8.85546875" style="1995"/>
    <col min="9998" max="9998" width="8.7109375" style="1995" customWidth="1"/>
    <col min="9999" max="9999" width="8.85546875" style="1995"/>
    <col min="10000" max="10000" width="14.28515625" style="1995" bestFit="1" customWidth="1"/>
    <col min="10001" max="10240" width="8.85546875" style="1995"/>
    <col min="10241" max="10241" width="10.7109375" style="1995" customWidth="1"/>
    <col min="10242" max="10242" width="11.85546875" style="1995" bestFit="1" customWidth="1"/>
    <col min="10243" max="10243" width="15" style="1995" bestFit="1" customWidth="1"/>
    <col min="10244" max="10244" width="14.28515625" style="1995" bestFit="1" customWidth="1"/>
    <col min="10245" max="10245" width="15" style="1995" bestFit="1" customWidth="1"/>
    <col min="10246" max="10246" width="11.28515625" style="1995" bestFit="1" customWidth="1"/>
    <col min="10247" max="10247" width="15" style="1995" bestFit="1" customWidth="1"/>
    <col min="10248" max="10248" width="13.140625" style="1995" customWidth="1"/>
    <col min="10249" max="10249" width="15" style="1995" bestFit="1" customWidth="1"/>
    <col min="10250" max="10250" width="13.42578125" style="1995" customWidth="1"/>
    <col min="10251" max="10251" width="15" style="1995" bestFit="1" customWidth="1"/>
    <col min="10252" max="10252" width="19.42578125" style="1995" bestFit="1" customWidth="1"/>
    <col min="10253" max="10253" width="8.85546875" style="1995"/>
    <col min="10254" max="10254" width="8.7109375" style="1995" customWidth="1"/>
    <col min="10255" max="10255" width="8.85546875" style="1995"/>
    <col min="10256" max="10256" width="14.28515625" style="1995" bestFit="1" customWidth="1"/>
    <col min="10257" max="10496" width="8.85546875" style="1995"/>
    <col min="10497" max="10497" width="10.7109375" style="1995" customWidth="1"/>
    <col min="10498" max="10498" width="11.85546875" style="1995" bestFit="1" customWidth="1"/>
    <col min="10499" max="10499" width="15" style="1995" bestFit="1" customWidth="1"/>
    <col min="10500" max="10500" width="14.28515625" style="1995" bestFit="1" customWidth="1"/>
    <col min="10501" max="10501" width="15" style="1995" bestFit="1" customWidth="1"/>
    <col min="10502" max="10502" width="11.28515625" style="1995" bestFit="1" customWidth="1"/>
    <col min="10503" max="10503" width="15" style="1995" bestFit="1" customWidth="1"/>
    <col min="10504" max="10504" width="13.140625" style="1995" customWidth="1"/>
    <col min="10505" max="10505" width="15" style="1995" bestFit="1" customWidth="1"/>
    <col min="10506" max="10506" width="13.42578125" style="1995" customWidth="1"/>
    <col min="10507" max="10507" width="15" style="1995" bestFit="1" customWidth="1"/>
    <col min="10508" max="10508" width="19.42578125" style="1995" bestFit="1" customWidth="1"/>
    <col min="10509" max="10509" width="8.85546875" style="1995"/>
    <col min="10510" max="10510" width="8.7109375" style="1995" customWidth="1"/>
    <col min="10511" max="10511" width="8.85546875" style="1995"/>
    <col min="10512" max="10512" width="14.28515625" style="1995" bestFit="1" customWidth="1"/>
    <col min="10513" max="10752" width="8.85546875" style="1995"/>
    <col min="10753" max="10753" width="10.7109375" style="1995" customWidth="1"/>
    <col min="10754" max="10754" width="11.85546875" style="1995" bestFit="1" customWidth="1"/>
    <col min="10755" max="10755" width="15" style="1995" bestFit="1" customWidth="1"/>
    <col min="10756" max="10756" width="14.28515625" style="1995" bestFit="1" customWidth="1"/>
    <col min="10757" max="10757" width="15" style="1995" bestFit="1" customWidth="1"/>
    <col min="10758" max="10758" width="11.28515625" style="1995" bestFit="1" customWidth="1"/>
    <col min="10759" max="10759" width="15" style="1995" bestFit="1" customWidth="1"/>
    <col min="10760" max="10760" width="13.140625" style="1995" customWidth="1"/>
    <col min="10761" max="10761" width="15" style="1995" bestFit="1" customWidth="1"/>
    <col min="10762" max="10762" width="13.42578125" style="1995" customWidth="1"/>
    <col min="10763" max="10763" width="15" style="1995" bestFit="1" customWidth="1"/>
    <col min="10764" max="10764" width="19.42578125" style="1995" bestFit="1" customWidth="1"/>
    <col min="10765" max="10765" width="8.85546875" style="1995"/>
    <col min="10766" max="10766" width="8.7109375" style="1995" customWidth="1"/>
    <col min="10767" max="10767" width="8.85546875" style="1995"/>
    <col min="10768" max="10768" width="14.28515625" style="1995" bestFit="1" customWidth="1"/>
    <col min="10769" max="11008" width="8.85546875" style="1995"/>
    <col min="11009" max="11009" width="10.7109375" style="1995" customWidth="1"/>
    <col min="11010" max="11010" width="11.85546875" style="1995" bestFit="1" customWidth="1"/>
    <col min="11011" max="11011" width="15" style="1995" bestFit="1" customWidth="1"/>
    <col min="11012" max="11012" width="14.28515625" style="1995" bestFit="1" customWidth="1"/>
    <col min="11013" max="11013" width="15" style="1995" bestFit="1" customWidth="1"/>
    <col min="11014" max="11014" width="11.28515625" style="1995" bestFit="1" customWidth="1"/>
    <col min="11015" max="11015" width="15" style="1995" bestFit="1" customWidth="1"/>
    <col min="11016" max="11016" width="13.140625" style="1995" customWidth="1"/>
    <col min="11017" max="11017" width="15" style="1995" bestFit="1" customWidth="1"/>
    <col min="11018" max="11018" width="13.42578125" style="1995" customWidth="1"/>
    <col min="11019" max="11019" width="15" style="1995" bestFit="1" customWidth="1"/>
    <col min="11020" max="11020" width="19.42578125" style="1995" bestFit="1" customWidth="1"/>
    <col min="11021" max="11021" width="8.85546875" style="1995"/>
    <col min="11022" max="11022" width="8.7109375" style="1995" customWidth="1"/>
    <col min="11023" max="11023" width="8.85546875" style="1995"/>
    <col min="11024" max="11024" width="14.28515625" style="1995" bestFit="1" customWidth="1"/>
    <col min="11025" max="11264" width="8.85546875" style="1995"/>
    <col min="11265" max="11265" width="10.7109375" style="1995" customWidth="1"/>
    <col min="11266" max="11266" width="11.85546875" style="1995" bestFit="1" customWidth="1"/>
    <col min="11267" max="11267" width="15" style="1995" bestFit="1" customWidth="1"/>
    <col min="11268" max="11268" width="14.28515625" style="1995" bestFit="1" customWidth="1"/>
    <col min="11269" max="11269" width="15" style="1995" bestFit="1" customWidth="1"/>
    <col min="11270" max="11270" width="11.28515625" style="1995" bestFit="1" customWidth="1"/>
    <col min="11271" max="11271" width="15" style="1995" bestFit="1" customWidth="1"/>
    <col min="11272" max="11272" width="13.140625" style="1995" customWidth="1"/>
    <col min="11273" max="11273" width="15" style="1995" bestFit="1" customWidth="1"/>
    <col min="11274" max="11274" width="13.42578125" style="1995" customWidth="1"/>
    <col min="11275" max="11275" width="15" style="1995" bestFit="1" customWidth="1"/>
    <col min="11276" max="11276" width="19.42578125" style="1995" bestFit="1" customWidth="1"/>
    <col min="11277" max="11277" width="8.85546875" style="1995"/>
    <col min="11278" max="11278" width="8.7109375" style="1995" customWidth="1"/>
    <col min="11279" max="11279" width="8.85546875" style="1995"/>
    <col min="11280" max="11280" width="14.28515625" style="1995" bestFit="1" customWidth="1"/>
    <col min="11281" max="11520" width="8.85546875" style="1995"/>
    <col min="11521" max="11521" width="10.7109375" style="1995" customWidth="1"/>
    <col min="11522" max="11522" width="11.85546875" style="1995" bestFit="1" customWidth="1"/>
    <col min="11523" max="11523" width="15" style="1995" bestFit="1" customWidth="1"/>
    <col min="11524" max="11524" width="14.28515625" style="1995" bestFit="1" customWidth="1"/>
    <col min="11525" max="11525" width="15" style="1995" bestFit="1" customWidth="1"/>
    <col min="11526" max="11526" width="11.28515625" style="1995" bestFit="1" customWidth="1"/>
    <col min="11527" max="11527" width="15" style="1995" bestFit="1" customWidth="1"/>
    <col min="11528" max="11528" width="13.140625" style="1995" customWidth="1"/>
    <col min="11529" max="11529" width="15" style="1995" bestFit="1" customWidth="1"/>
    <col min="11530" max="11530" width="13.42578125" style="1995" customWidth="1"/>
    <col min="11531" max="11531" width="15" style="1995" bestFit="1" customWidth="1"/>
    <col min="11532" max="11532" width="19.42578125" style="1995" bestFit="1" customWidth="1"/>
    <col min="11533" max="11533" width="8.85546875" style="1995"/>
    <col min="11534" max="11534" width="8.7109375" style="1995" customWidth="1"/>
    <col min="11535" max="11535" width="8.85546875" style="1995"/>
    <col min="11536" max="11536" width="14.28515625" style="1995" bestFit="1" customWidth="1"/>
    <col min="11537" max="11776" width="8.85546875" style="1995"/>
    <col min="11777" max="11777" width="10.7109375" style="1995" customWidth="1"/>
    <col min="11778" max="11778" width="11.85546875" style="1995" bestFit="1" customWidth="1"/>
    <col min="11779" max="11779" width="15" style="1995" bestFit="1" customWidth="1"/>
    <col min="11780" max="11780" width="14.28515625" style="1995" bestFit="1" customWidth="1"/>
    <col min="11781" max="11781" width="15" style="1995" bestFit="1" customWidth="1"/>
    <col min="11782" max="11782" width="11.28515625" style="1995" bestFit="1" customWidth="1"/>
    <col min="11783" max="11783" width="15" style="1995" bestFit="1" customWidth="1"/>
    <col min="11784" max="11784" width="13.140625" style="1995" customWidth="1"/>
    <col min="11785" max="11785" width="15" style="1995" bestFit="1" customWidth="1"/>
    <col min="11786" max="11786" width="13.42578125" style="1995" customWidth="1"/>
    <col min="11787" max="11787" width="15" style="1995" bestFit="1" customWidth="1"/>
    <col min="11788" max="11788" width="19.42578125" style="1995" bestFit="1" customWidth="1"/>
    <col min="11789" max="11789" width="8.85546875" style="1995"/>
    <col min="11790" max="11790" width="8.7109375" style="1995" customWidth="1"/>
    <col min="11791" max="11791" width="8.85546875" style="1995"/>
    <col min="11792" max="11792" width="14.28515625" style="1995" bestFit="1" customWidth="1"/>
    <col min="11793" max="12032" width="8.85546875" style="1995"/>
    <col min="12033" max="12033" width="10.7109375" style="1995" customWidth="1"/>
    <col min="12034" max="12034" width="11.85546875" style="1995" bestFit="1" customWidth="1"/>
    <col min="12035" max="12035" width="15" style="1995" bestFit="1" customWidth="1"/>
    <col min="12036" max="12036" width="14.28515625" style="1995" bestFit="1" customWidth="1"/>
    <col min="12037" max="12037" width="15" style="1995" bestFit="1" customWidth="1"/>
    <col min="12038" max="12038" width="11.28515625" style="1995" bestFit="1" customWidth="1"/>
    <col min="12039" max="12039" width="15" style="1995" bestFit="1" customWidth="1"/>
    <col min="12040" max="12040" width="13.140625" style="1995" customWidth="1"/>
    <col min="12041" max="12041" width="15" style="1995" bestFit="1" customWidth="1"/>
    <col min="12042" max="12042" width="13.42578125" style="1995" customWidth="1"/>
    <col min="12043" max="12043" width="15" style="1995" bestFit="1" customWidth="1"/>
    <col min="12044" max="12044" width="19.42578125" style="1995" bestFit="1" customWidth="1"/>
    <col min="12045" max="12045" width="8.85546875" style="1995"/>
    <col min="12046" max="12046" width="8.7109375" style="1995" customWidth="1"/>
    <col min="12047" max="12047" width="8.85546875" style="1995"/>
    <col min="12048" max="12048" width="14.28515625" style="1995" bestFit="1" customWidth="1"/>
    <col min="12049" max="12288" width="8.85546875" style="1995"/>
    <col min="12289" max="12289" width="10.7109375" style="1995" customWidth="1"/>
    <col min="12290" max="12290" width="11.85546875" style="1995" bestFit="1" customWidth="1"/>
    <col min="12291" max="12291" width="15" style="1995" bestFit="1" customWidth="1"/>
    <col min="12292" max="12292" width="14.28515625" style="1995" bestFit="1" customWidth="1"/>
    <col min="12293" max="12293" width="15" style="1995" bestFit="1" customWidth="1"/>
    <col min="12294" max="12294" width="11.28515625" style="1995" bestFit="1" customWidth="1"/>
    <col min="12295" max="12295" width="15" style="1995" bestFit="1" customWidth="1"/>
    <col min="12296" max="12296" width="13.140625" style="1995" customWidth="1"/>
    <col min="12297" max="12297" width="15" style="1995" bestFit="1" customWidth="1"/>
    <col min="12298" max="12298" width="13.42578125" style="1995" customWidth="1"/>
    <col min="12299" max="12299" width="15" style="1995" bestFit="1" customWidth="1"/>
    <col min="12300" max="12300" width="19.42578125" style="1995" bestFit="1" customWidth="1"/>
    <col min="12301" max="12301" width="8.85546875" style="1995"/>
    <col min="12302" max="12302" width="8.7109375" style="1995" customWidth="1"/>
    <col min="12303" max="12303" width="8.85546875" style="1995"/>
    <col min="12304" max="12304" width="14.28515625" style="1995" bestFit="1" customWidth="1"/>
    <col min="12305" max="12544" width="8.85546875" style="1995"/>
    <col min="12545" max="12545" width="10.7109375" style="1995" customWidth="1"/>
    <col min="12546" max="12546" width="11.85546875" style="1995" bestFit="1" customWidth="1"/>
    <col min="12547" max="12547" width="15" style="1995" bestFit="1" customWidth="1"/>
    <col min="12548" max="12548" width="14.28515625" style="1995" bestFit="1" customWidth="1"/>
    <col min="12549" max="12549" width="15" style="1995" bestFit="1" customWidth="1"/>
    <col min="12550" max="12550" width="11.28515625" style="1995" bestFit="1" customWidth="1"/>
    <col min="12551" max="12551" width="15" style="1995" bestFit="1" customWidth="1"/>
    <col min="12552" max="12552" width="13.140625" style="1995" customWidth="1"/>
    <col min="12553" max="12553" width="15" style="1995" bestFit="1" customWidth="1"/>
    <col min="12554" max="12554" width="13.42578125" style="1995" customWidth="1"/>
    <col min="12555" max="12555" width="15" style="1995" bestFit="1" customWidth="1"/>
    <col min="12556" max="12556" width="19.42578125" style="1995" bestFit="1" customWidth="1"/>
    <col min="12557" max="12557" width="8.85546875" style="1995"/>
    <col min="12558" max="12558" width="8.7109375" style="1995" customWidth="1"/>
    <col min="12559" max="12559" width="8.85546875" style="1995"/>
    <col min="12560" max="12560" width="14.28515625" style="1995" bestFit="1" customWidth="1"/>
    <col min="12561" max="12800" width="8.85546875" style="1995"/>
    <col min="12801" max="12801" width="10.7109375" style="1995" customWidth="1"/>
    <col min="12802" max="12802" width="11.85546875" style="1995" bestFit="1" customWidth="1"/>
    <col min="12803" max="12803" width="15" style="1995" bestFit="1" customWidth="1"/>
    <col min="12804" max="12804" width="14.28515625" style="1995" bestFit="1" customWidth="1"/>
    <col min="12805" max="12805" width="15" style="1995" bestFit="1" customWidth="1"/>
    <col min="12806" max="12806" width="11.28515625" style="1995" bestFit="1" customWidth="1"/>
    <col min="12807" max="12807" width="15" style="1995" bestFit="1" customWidth="1"/>
    <col min="12808" max="12808" width="13.140625" style="1995" customWidth="1"/>
    <col min="12809" max="12809" width="15" style="1995" bestFit="1" customWidth="1"/>
    <col min="12810" max="12810" width="13.42578125" style="1995" customWidth="1"/>
    <col min="12811" max="12811" width="15" style="1995" bestFit="1" customWidth="1"/>
    <col min="12812" max="12812" width="19.42578125" style="1995" bestFit="1" customWidth="1"/>
    <col min="12813" max="12813" width="8.85546875" style="1995"/>
    <col min="12814" max="12814" width="8.7109375" style="1995" customWidth="1"/>
    <col min="12815" max="12815" width="8.85546875" style="1995"/>
    <col min="12816" max="12816" width="14.28515625" style="1995" bestFit="1" customWidth="1"/>
    <col min="12817" max="13056" width="8.85546875" style="1995"/>
    <col min="13057" max="13057" width="10.7109375" style="1995" customWidth="1"/>
    <col min="13058" max="13058" width="11.85546875" style="1995" bestFit="1" customWidth="1"/>
    <col min="13059" max="13059" width="15" style="1995" bestFit="1" customWidth="1"/>
    <col min="13060" max="13060" width="14.28515625" style="1995" bestFit="1" customWidth="1"/>
    <col min="13061" max="13061" width="15" style="1995" bestFit="1" customWidth="1"/>
    <col min="13062" max="13062" width="11.28515625" style="1995" bestFit="1" customWidth="1"/>
    <col min="13063" max="13063" width="15" style="1995" bestFit="1" customWidth="1"/>
    <col min="13064" max="13064" width="13.140625" style="1995" customWidth="1"/>
    <col min="13065" max="13065" width="15" style="1995" bestFit="1" customWidth="1"/>
    <col min="13066" max="13066" width="13.42578125" style="1995" customWidth="1"/>
    <col min="13067" max="13067" width="15" style="1995" bestFit="1" customWidth="1"/>
    <col min="13068" max="13068" width="19.42578125" style="1995" bestFit="1" customWidth="1"/>
    <col min="13069" max="13069" width="8.85546875" style="1995"/>
    <col min="13070" max="13070" width="8.7109375" style="1995" customWidth="1"/>
    <col min="13071" max="13071" width="8.85546875" style="1995"/>
    <col min="13072" max="13072" width="14.28515625" style="1995" bestFit="1" customWidth="1"/>
    <col min="13073" max="13312" width="8.85546875" style="1995"/>
    <col min="13313" max="13313" width="10.7109375" style="1995" customWidth="1"/>
    <col min="13314" max="13314" width="11.85546875" style="1995" bestFit="1" customWidth="1"/>
    <col min="13315" max="13315" width="15" style="1995" bestFit="1" customWidth="1"/>
    <col min="13316" max="13316" width="14.28515625" style="1995" bestFit="1" customWidth="1"/>
    <col min="13317" max="13317" width="15" style="1995" bestFit="1" customWidth="1"/>
    <col min="13318" max="13318" width="11.28515625" style="1995" bestFit="1" customWidth="1"/>
    <col min="13319" max="13319" width="15" style="1995" bestFit="1" customWidth="1"/>
    <col min="13320" max="13320" width="13.140625" style="1995" customWidth="1"/>
    <col min="13321" max="13321" width="15" style="1995" bestFit="1" customWidth="1"/>
    <col min="13322" max="13322" width="13.42578125" style="1995" customWidth="1"/>
    <col min="13323" max="13323" width="15" style="1995" bestFit="1" customWidth="1"/>
    <col min="13324" max="13324" width="19.42578125" style="1995" bestFit="1" customWidth="1"/>
    <col min="13325" max="13325" width="8.85546875" style="1995"/>
    <col min="13326" max="13326" width="8.7109375" style="1995" customWidth="1"/>
    <col min="13327" max="13327" width="8.85546875" style="1995"/>
    <col min="13328" max="13328" width="14.28515625" style="1995" bestFit="1" customWidth="1"/>
    <col min="13329" max="13568" width="8.85546875" style="1995"/>
    <col min="13569" max="13569" width="10.7109375" style="1995" customWidth="1"/>
    <col min="13570" max="13570" width="11.85546875" style="1995" bestFit="1" customWidth="1"/>
    <col min="13571" max="13571" width="15" style="1995" bestFit="1" customWidth="1"/>
    <col min="13572" max="13572" width="14.28515625" style="1995" bestFit="1" customWidth="1"/>
    <col min="13573" max="13573" width="15" style="1995" bestFit="1" customWidth="1"/>
    <col min="13574" max="13574" width="11.28515625" style="1995" bestFit="1" customWidth="1"/>
    <col min="13575" max="13575" width="15" style="1995" bestFit="1" customWidth="1"/>
    <col min="13576" max="13576" width="13.140625" style="1995" customWidth="1"/>
    <col min="13577" max="13577" width="15" style="1995" bestFit="1" customWidth="1"/>
    <col min="13578" max="13578" width="13.42578125" style="1995" customWidth="1"/>
    <col min="13579" max="13579" width="15" style="1995" bestFit="1" customWidth="1"/>
    <col min="13580" max="13580" width="19.42578125" style="1995" bestFit="1" customWidth="1"/>
    <col min="13581" max="13581" width="8.85546875" style="1995"/>
    <col min="13582" max="13582" width="8.7109375" style="1995" customWidth="1"/>
    <col min="13583" max="13583" width="8.85546875" style="1995"/>
    <col min="13584" max="13584" width="14.28515625" style="1995" bestFit="1" customWidth="1"/>
    <col min="13585" max="13824" width="8.85546875" style="1995"/>
    <col min="13825" max="13825" width="10.7109375" style="1995" customWidth="1"/>
    <col min="13826" max="13826" width="11.85546875" style="1995" bestFit="1" customWidth="1"/>
    <col min="13827" max="13827" width="15" style="1995" bestFit="1" customWidth="1"/>
    <col min="13828" max="13828" width="14.28515625" style="1995" bestFit="1" customWidth="1"/>
    <col min="13829" max="13829" width="15" style="1995" bestFit="1" customWidth="1"/>
    <col min="13830" max="13830" width="11.28515625" style="1995" bestFit="1" customWidth="1"/>
    <col min="13831" max="13831" width="15" style="1995" bestFit="1" customWidth="1"/>
    <col min="13832" max="13832" width="13.140625" style="1995" customWidth="1"/>
    <col min="13833" max="13833" width="15" style="1995" bestFit="1" customWidth="1"/>
    <col min="13834" max="13834" width="13.42578125" style="1995" customWidth="1"/>
    <col min="13835" max="13835" width="15" style="1995" bestFit="1" customWidth="1"/>
    <col min="13836" max="13836" width="19.42578125" style="1995" bestFit="1" customWidth="1"/>
    <col min="13837" max="13837" width="8.85546875" style="1995"/>
    <col min="13838" max="13838" width="8.7109375" style="1995" customWidth="1"/>
    <col min="13839" max="13839" width="8.85546875" style="1995"/>
    <col min="13840" max="13840" width="14.28515625" style="1995" bestFit="1" customWidth="1"/>
    <col min="13841" max="14080" width="8.85546875" style="1995"/>
    <col min="14081" max="14081" width="10.7109375" style="1995" customWidth="1"/>
    <col min="14082" max="14082" width="11.85546875" style="1995" bestFit="1" customWidth="1"/>
    <col min="14083" max="14083" width="15" style="1995" bestFit="1" customWidth="1"/>
    <col min="14084" max="14084" width="14.28515625" style="1995" bestFit="1" customWidth="1"/>
    <col min="14085" max="14085" width="15" style="1995" bestFit="1" customWidth="1"/>
    <col min="14086" max="14086" width="11.28515625" style="1995" bestFit="1" customWidth="1"/>
    <col min="14087" max="14087" width="15" style="1995" bestFit="1" customWidth="1"/>
    <col min="14088" max="14088" width="13.140625" style="1995" customWidth="1"/>
    <col min="14089" max="14089" width="15" style="1995" bestFit="1" customWidth="1"/>
    <col min="14090" max="14090" width="13.42578125" style="1995" customWidth="1"/>
    <col min="14091" max="14091" width="15" style="1995" bestFit="1" customWidth="1"/>
    <col min="14092" max="14092" width="19.42578125" style="1995" bestFit="1" customWidth="1"/>
    <col min="14093" max="14093" width="8.85546875" style="1995"/>
    <col min="14094" max="14094" width="8.7109375" style="1995" customWidth="1"/>
    <col min="14095" max="14095" width="8.85546875" style="1995"/>
    <col min="14096" max="14096" width="14.28515625" style="1995" bestFit="1" customWidth="1"/>
    <col min="14097" max="14336" width="8.85546875" style="1995"/>
    <col min="14337" max="14337" width="10.7109375" style="1995" customWidth="1"/>
    <col min="14338" max="14338" width="11.85546875" style="1995" bestFit="1" customWidth="1"/>
    <col min="14339" max="14339" width="15" style="1995" bestFit="1" customWidth="1"/>
    <col min="14340" max="14340" width="14.28515625" style="1995" bestFit="1" customWidth="1"/>
    <col min="14341" max="14341" width="15" style="1995" bestFit="1" customWidth="1"/>
    <col min="14342" max="14342" width="11.28515625" style="1995" bestFit="1" customWidth="1"/>
    <col min="14343" max="14343" width="15" style="1995" bestFit="1" customWidth="1"/>
    <col min="14344" max="14344" width="13.140625" style="1995" customWidth="1"/>
    <col min="14345" max="14345" width="15" style="1995" bestFit="1" customWidth="1"/>
    <col min="14346" max="14346" width="13.42578125" style="1995" customWidth="1"/>
    <col min="14347" max="14347" width="15" style="1995" bestFit="1" customWidth="1"/>
    <col min="14348" max="14348" width="19.42578125" style="1995" bestFit="1" customWidth="1"/>
    <col min="14349" max="14349" width="8.85546875" style="1995"/>
    <col min="14350" max="14350" width="8.7109375" style="1995" customWidth="1"/>
    <col min="14351" max="14351" width="8.85546875" style="1995"/>
    <col min="14352" max="14352" width="14.28515625" style="1995" bestFit="1" customWidth="1"/>
    <col min="14353" max="14592" width="8.85546875" style="1995"/>
    <col min="14593" max="14593" width="10.7109375" style="1995" customWidth="1"/>
    <col min="14594" max="14594" width="11.85546875" style="1995" bestFit="1" customWidth="1"/>
    <col min="14595" max="14595" width="15" style="1995" bestFit="1" customWidth="1"/>
    <col min="14596" max="14596" width="14.28515625" style="1995" bestFit="1" customWidth="1"/>
    <col min="14597" max="14597" width="15" style="1995" bestFit="1" customWidth="1"/>
    <col min="14598" max="14598" width="11.28515625" style="1995" bestFit="1" customWidth="1"/>
    <col min="14599" max="14599" width="15" style="1995" bestFit="1" customWidth="1"/>
    <col min="14600" max="14600" width="13.140625" style="1995" customWidth="1"/>
    <col min="14601" max="14601" width="15" style="1995" bestFit="1" customWidth="1"/>
    <col min="14602" max="14602" width="13.42578125" style="1995" customWidth="1"/>
    <col min="14603" max="14603" width="15" style="1995" bestFit="1" customWidth="1"/>
    <col min="14604" max="14604" width="19.42578125" style="1995" bestFit="1" customWidth="1"/>
    <col min="14605" max="14605" width="8.85546875" style="1995"/>
    <col min="14606" max="14606" width="8.7109375" style="1995" customWidth="1"/>
    <col min="14607" max="14607" width="8.85546875" style="1995"/>
    <col min="14608" max="14608" width="14.28515625" style="1995" bestFit="1" customWidth="1"/>
    <col min="14609" max="14848" width="8.85546875" style="1995"/>
    <col min="14849" max="14849" width="10.7109375" style="1995" customWidth="1"/>
    <col min="14850" max="14850" width="11.85546875" style="1995" bestFit="1" customWidth="1"/>
    <col min="14851" max="14851" width="15" style="1995" bestFit="1" customWidth="1"/>
    <col min="14852" max="14852" width="14.28515625" style="1995" bestFit="1" customWidth="1"/>
    <col min="14853" max="14853" width="15" style="1995" bestFit="1" customWidth="1"/>
    <col min="14854" max="14854" width="11.28515625" style="1995" bestFit="1" customWidth="1"/>
    <col min="14855" max="14855" width="15" style="1995" bestFit="1" customWidth="1"/>
    <col min="14856" max="14856" width="13.140625" style="1995" customWidth="1"/>
    <col min="14857" max="14857" width="15" style="1995" bestFit="1" customWidth="1"/>
    <col min="14858" max="14858" width="13.42578125" style="1995" customWidth="1"/>
    <col min="14859" max="14859" width="15" style="1995" bestFit="1" customWidth="1"/>
    <col min="14860" max="14860" width="19.42578125" style="1995" bestFit="1" customWidth="1"/>
    <col min="14861" max="14861" width="8.85546875" style="1995"/>
    <col min="14862" max="14862" width="8.7109375" style="1995" customWidth="1"/>
    <col min="14863" max="14863" width="8.85546875" style="1995"/>
    <col min="14864" max="14864" width="14.28515625" style="1995" bestFit="1" customWidth="1"/>
    <col min="14865" max="15104" width="8.85546875" style="1995"/>
    <col min="15105" max="15105" width="10.7109375" style="1995" customWidth="1"/>
    <col min="15106" max="15106" width="11.85546875" style="1995" bestFit="1" customWidth="1"/>
    <col min="15107" max="15107" width="15" style="1995" bestFit="1" customWidth="1"/>
    <col min="15108" max="15108" width="14.28515625" style="1995" bestFit="1" customWidth="1"/>
    <col min="15109" max="15109" width="15" style="1995" bestFit="1" customWidth="1"/>
    <col min="15110" max="15110" width="11.28515625" style="1995" bestFit="1" customWidth="1"/>
    <col min="15111" max="15111" width="15" style="1995" bestFit="1" customWidth="1"/>
    <col min="15112" max="15112" width="13.140625" style="1995" customWidth="1"/>
    <col min="15113" max="15113" width="15" style="1995" bestFit="1" customWidth="1"/>
    <col min="15114" max="15114" width="13.42578125" style="1995" customWidth="1"/>
    <col min="15115" max="15115" width="15" style="1995" bestFit="1" customWidth="1"/>
    <col min="15116" max="15116" width="19.42578125" style="1995" bestFit="1" customWidth="1"/>
    <col min="15117" max="15117" width="8.85546875" style="1995"/>
    <col min="15118" max="15118" width="8.7109375" style="1995" customWidth="1"/>
    <col min="15119" max="15119" width="8.85546875" style="1995"/>
    <col min="15120" max="15120" width="14.28515625" style="1995" bestFit="1" customWidth="1"/>
    <col min="15121" max="15360" width="8.85546875" style="1995"/>
    <col min="15361" max="15361" width="10.7109375" style="1995" customWidth="1"/>
    <col min="15362" max="15362" width="11.85546875" style="1995" bestFit="1" customWidth="1"/>
    <col min="15363" max="15363" width="15" style="1995" bestFit="1" customWidth="1"/>
    <col min="15364" max="15364" width="14.28515625" style="1995" bestFit="1" customWidth="1"/>
    <col min="15365" max="15365" width="15" style="1995" bestFit="1" customWidth="1"/>
    <col min="15366" max="15366" width="11.28515625" style="1995" bestFit="1" customWidth="1"/>
    <col min="15367" max="15367" width="15" style="1995" bestFit="1" customWidth="1"/>
    <col min="15368" max="15368" width="13.140625" style="1995" customWidth="1"/>
    <col min="15369" max="15369" width="15" style="1995" bestFit="1" customWidth="1"/>
    <col min="15370" max="15370" width="13.42578125" style="1995" customWidth="1"/>
    <col min="15371" max="15371" width="15" style="1995" bestFit="1" customWidth="1"/>
    <col min="15372" max="15372" width="19.42578125" style="1995" bestFit="1" customWidth="1"/>
    <col min="15373" max="15373" width="8.85546875" style="1995"/>
    <col min="15374" max="15374" width="8.7109375" style="1995" customWidth="1"/>
    <col min="15375" max="15375" width="8.85546875" style="1995"/>
    <col min="15376" max="15376" width="14.28515625" style="1995" bestFit="1" customWidth="1"/>
    <col min="15377" max="15616" width="8.85546875" style="1995"/>
    <col min="15617" max="15617" width="10.7109375" style="1995" customWidth="1"/>
    <col min="15618" max="15618" width="11.85546875" style="1995" bestFit="1" customWidth="1"/>
    <col min="15619" max="15619" width="15" style="1995" bestFit="1" customWidth="1"/>
    <col min="15620" max="15620" width="14.28515625" style="1995" bestFit="1" customWidth="1"/>
    <col min="15621" max="15621" width="15" style="1995" bestFit="1" customWidth="1"/>
    <col min="15622" max="15622" width="11.28515625" style="1995" bestFit="1" customWidth="1"/>
    <col min="15623" max="15623" width="15" style="1995" bestFit="1" customWidth="1"/>
    <col min="15624" max="15624" width="13.140625" style="1995" customWidth="1"/>
    <col min="15625" max="15625" width="15" style="1995" bestFit="1" customWidth="1"/>
    <col min="15626" max="15626" width="13.42578125" style="1995" customWidth="1"/>
    <col min="15627" max="15627" width="15" style="1995" bestFit="1" customWidth="1"/>
    <col min="15628" max="15628" width="19.42578125" style="1995" bestFit="1" customWidth="1"/>
    <col min="15629" max="15629" width="8.85546875" style="1995"/>
    <col min="15630" max="15630" width="8.7109375" style="1995" customWidth="1"/>
    <col min="15631" max="15631" width="8.85546875" style="1995"/>
    <col min="15632" max="15632" width="14.28515625" style="1995" bestFit="1" customWidth="1"/>
    <col min="15633" max="15872" width="8.85546875" style="1995"/>
    <col min="15873" max="15873" width="10.7109375" style="1995" customWidth="1"/>
    <col min="15874" max="15874" width="11.85546875" style="1995" bestFit="1" customWidth="1"/>
    <col min="15875" max="15875" width="15" style="1995" bestFit="1" customWidth="1"/>
    <col min="15876" max="15876" width="14.28515625" style="1995" bestFit="1" customWidth="1"/>
    <col min="15877" max="15877" width="15" style="1995" bestFit="1" customWidth="1"/>
    <col min="15878" max="15878" width="11.28515625" style="1995" bestFit="1" customWidth="1"/>
    <col min="15879" max="15879" width="15" style="1995" bestFit="1" customWidth="1"/>
    <col min="15880" max="15880" width="13.140625" style="1995" customWidth="1"/>
    <col min="15881" max="15881" width="15" style="1995" bestFit="1" customWidth="1"/>
    <col min="15882" max="15882" width="13.42578125" style="1995" customWidth="1"/>
    <col min="15883" max="15883" width="15" style="1995" bestFit="1" customWidth="1"/>
    <col min="15884" max="15884" width="19.42578125" style="1995" bestFit="1" customWidth="1"/>
    <col min="15885" max="15885" width="8.85546875" style="1995"/>
    <col min="15886" max="15886" width="8.7109375" style="1995" customWidth="1"/>
    <col min="15887" max="15887" width="8.85546875" style="1995"/>
    <col min="15888" max="15888" width="14.28515625" style="1995" bestFit="1" customWidth="1"/>
    <col min="15889" max="16128" width="8.85546875" style="1995"/>
    <col min="16129" max="16129" width="10.7109375" style="1995" customWidth="1"/>
    <col min="16130" max="16130" width="11.85546875" style="1995" bestFit="1" customWidth="1"/>
    <col min="16131" max="16131" width="15" style="1995" bestFit="1" customWidth="1"/>
    <col min="16132" max="16132" width="14.28515625" style="1995" bestFit="1" customWidth="1"/>
    <col min="16133" max="16133" width="15" style="1995" bestFit="1" customWidth="1"/>
    <col min="16134" max="16134" width="11.28515625" style="1995" bestFit="1" customWidth="1"/>
    <col min="16135" max="16135" width="15" style="1995" bestFit="1" customWidth="1"/>
    <col min="16136" max="16136" width="13.140625" style="1995" customWidth="1"/>
    <col min="16137" max="16137" width="15" style="1995" bestFit="1" customWidth="1"/>
    <col min="16138" max="16138" width="13.42578125" style="1995" customWidth="1"/>
    <col min="16139" max="16139" width="15" style="1995" bestFit="1" customWidth="1"/>
    <col min="16140" max="16140" width="19.42578125" style="1995" bestFit="1" customWidth="1"/>
    <col min="16141" max="16141" width="8.85546875" style="1995"/>
    <col min="16142" max="16142" width="8.7109375" style="1995" customWidth="1"/>
    <col min="16143" max="16143" width="8.85546875" style="1995"/>
    <col min="16144" max="16144" width="14.28515625" style="1995" bestFit="1" customWidth="1"/>
    <col min="16145" max="16384" width="8.85546875" style="1995"/>
  </cols>
  <sheetData>
    <row r="1" spans="1:11" s="2017" customFormat="1" ht="20.25" x14ac:dyDescent="0.25">
      <c r="A1" s="2073" t="s">
        <v>4543</v>
      </c>
      <c r="B1" s="2074"/>
      <c r="C1" s="2074"/>
      <c r="D1" s="2075"/>
      <c r="E1" s="2075"/>
      <c r="F1" s="2075"/>
      <c r="G1" s="2076"/>
      <c r="H1" s="2076"/>
      <c r="I1" s="2076"/>
      <c r="J1" s="2077"/>
      <c r="K1" s="1995"/>
    </row>
    <row r="2" spans="1:11" ht="21" thickBot="1" x14ac:dyDescent="0.3">
      <c r="A2" s="2073" t="s">
        <v>4544</v>
      </c>
      <c r="B2" s="2074"/>
      <c r="C2" s="2074"/>
      <c r="D2" s="2075"/>
      <c r="E2" s="2075"/>
      <c r="F2" s="2075"/>
      <c r="G2" s="2076"/>
      <c r="H2" s="2076"/>
      <c r="I2" s="2076"/>
      <c r="J2" s="2077"/>
    </row>
    <row r="3" spans="1:11" ht="17.25" thickTop="1" x14ac:dyDescent="0.25">
      <c r="A3" s="2078"/>
      <c r="B3" s="3635" t="s">
        <v>4545</v>
      </c>
      <c r="C3" s="3635" t="s">
        <v>4546</v>
      </c>
      <c r="D3" s="3635" t="s">
        <v>4547</v>
      </c>
      <c r="E3" s="3635" t="s">
        <v>4545</v>
      </c>
      <c r="F3" s="3637" t="s">
        <v>4546</v>
      </c>
      <c r="G3" s="3638" t="s">
        <v>4547</v>
      </c>
      <c r="H3" s="2079"/>
      <c r="I3" s="2079"/>
      <c r="J3" s="2077"/>
    </row>
    <row r="4" spans="1:11" ht="17.25" thickBot="1" x14ac:dyDescent="0.3">
      <c r="A4" s="1292" t="s">
        <v>1</v>
      </c>
      <c r="B4" s="3636"/>
      <c r="C4" s="3636"/>
      <c r="D4" s="3636"/>
      <c r="E4" s="3636"/>
      <c r="F4" s="3636"/>
      <c r="G4" s="3639"/>
      <c r="H4" s="2079"/>
      <c r="I4" s="2079"/>
      <c r="J4" s="2077"/>
    </row>
    <row r="5" spans="1:11" ht="19.5" customHeight="1" thickBot="1" x14ac:dyDescent="0.3">
      <c r="A5" s="2080"/>
      <c r="B5" s="3633" t="s">
        <v>4548</v>
      </c>
      <c r="C5" s="3633"/>
      <c r="D5" s="3633"/>
      <c r="E5" s="3633" t="s">
        <v>4549</v>
      </c>
      <c r="F5" s="3633"/>
      <c r="G5" s="3634"/>
      <c r="H5" s="2079"/>
      <c r="I5" s="2079"/>
      <c r="J5" s="2077"/>
    </row>
    <row r="6" spans="1:11" ht="16.5" hidden="1" customHeight="1" x14ac:dyDescent="0.25">
      <c r="A6" s="2081">
        <v>41275</v>
      </c>
      <c r="B6" s="2082">
        <v>30.430700000000002</v>
      </c>
      <c r="C6" s="2082">
        <v>41.271900000000002</v>
      </c>
      <c r="D6" s="2082">
        <v>48.303600000000003</v>
      </c>
      <c r="E6" s="2082">
        <v>30.603123809523812</v>
      </c>
      <c r="F6" s="2082">
        <v>40.656466666666653</v>
      </c>
      <c r="G6" s="2083">
        <v>48.939066666666662</v>
      </c>
      <c r="H6" s="2079"/>
      <c r="I6" s="2079"/>
      <c r="J6" s="2077"/>
    </row>
    <row r="7" spans="1:11" ht="16.5" hidden="1" customHeight="1" x14ac:dyDescent="0.25">
      <c r="A7" s="2081">
        <v>41306</v>
      </c>
      <c r="B7" s="2082">
        <v>30.850300000000001</v>
      </c>
      <c r="C7" s="2082">
        <v>40.475099999999998</v>
      </c>
      <c r="D7" s="2082">
        <v>46.942799999999998</v>
      </c>
      <c r="E7" s="2082">
        <v>30.654636842105255</v>
      </c>
      <c r="F7" s="2082">
        <v>40.882905263157895</v>
      </c>
      <c r="G7" s="2083">
        <v>47.462326315789475</v>
      </c>
      <c r="H7" s="2079"/>
      <c r="I7" s="2079"/>
      <c r="J7" s="2077"/>
    </row>
    <row r="8" spans="1:11" ht="16.5" hidden="1" customHeight="1" x14ac:dyDescent="0.25">
      <c r="A8" s="2081">
        <v>41334</v>
      </c>
      <c r="B8" s="2082">
        <v>31.3004</v>
      </c>
      <c r="C8" s="2082">
        <v>40.124299999999998</v>
      </c>
      <c r="D8" s="2082">
        <v>47.625500000000002</v>
      </c>
      <c r="E8" s="2082">
        <v>31.066909999999996</v>
      </c>
      <c r="F8" s="2082">
        <v>40.289155000000001</v>
      </c>
      <c r="G8" s="2083">
        <v>46.976050000000001</v>
      </c>
      <c r="H8" s="2079"/>
      <c r="I8" s="2079"/>
      <c r="J8" s="2077"/>
    </row>
    <row r="9" spans="1:11" ht="16.5" hidden="1" customHeight="1" x14ac:dyDescent="0.25">
      <c r="A9" s="2081">
        <v>41365</v>
      </c>
      <c r="B9" s="2082">
        <v>31.0306</v>
      </c>
      <c r="C9" s="2082">
        <v>40.616300000000003</v>
      </c>
      <c r="D9" s="2082">
        <v>48.115400000000001</v>
      </c>
      <c r="E9" s="2082">
        <v>31.116445000000006</v>
      </c>
      <c r="F9" s="2082">
        <v>40.532910000000001</v>
      </c>
      <c r="G9" s="2083">
        <v>47.664449999999995</v>
      </c>
      <c r="H9" s="2079"/>
      <c r="I9" s="2079"/>
      <c r="J9" s="2077"/>
    </row>
    <row r="10" spans="1:11" ht="16.5" hidden="1" customHeight="1" x14ac:dyDescent="0.25">
      <c r="A10" s="2081">
        <v>41395</v>
      </c>
      <c r="B10" s="2082">
        <v>31.124199999999998</v>
      </c>
      <c r="C10" s="2082">
        <v>40.674700000000001</v>
      </c>
      <c r="D10" s="2082">
        <v>47.593200000000003</v>
      </c>
      <c r="E10" s="2082">
        <v>31.167886363636363</v>
      </c>
      <c r="F10" s="2082">
        <v>40.473986363636371</v>
      </c>
      <c r="G10" s="2083">
        <v>47.741309090909091</v>
      </c>
      <c r="H10" s="2079"/>
      <c r="I10" s="2079"/>
      <c r="J10" s="2077"/>
    </row>
    <row r="11" spans="1:11" ht="16.5" hidden="1" customHeight="1" x14ac:dyDescent="0.25">
      <c r="A11" s="2081">
        <v>41426</v>
      </c>
      <c r="B11" s="2082">
        <v>31.184000000000001</v>
      </c>
      <c r="C11" s="2082">
        <v>40.688499999999998</v>
      </c>
      <c r="D11" s="2082">
        <v>47.794499999999999</v>
      </c>
      <c r="E11" s="2082">
        <v>30.964214999999996</v>
      </c>
      <c r="F11" s="2082">
        <v>40.875264999999999</v>
      </c>
      <c r="G11" s="2083">
        <v>48.045384999999996</v>
      </c>
      <c r="H11" s="2079"/>
      <c r="I11" s="2079"/>
      <c r="J11" s="2077"/>
    </row>
    <row r="12" spans="1:11" ht="16.5" hidden="1" customHeight="1" x14ac:dyDescent="0.25">
      <c r="A12" s="2081">
        <v>41456</v>
      </c>
      <c r="B12" s="2082">
        <v>30.9513</v>
      </c>
      <c r="C12" s="2082">
        <v>40.958199999999998</v>
      </c>
      <c r="D12" s="2082">
        <v>47.088099999999997</v>
      </c>
      <c r="E12" s="2082">
        <v>31.088491304347823</v>
      </c>
      <c r="F12" s="2082">
        <v>40.690691304347823</v>
      </c>
      <c r="G12" s="2083">
        <v>47.32544782608695</v>
      </c>
      <c r="H12" s="2079"/>
      <c r="I12" s="2079"/>
      <c r="J12" s="2077"/>
    </row>
    <row r="13" spans="1:11" ht="16.5" hidden="1" customHeight="1" x14ac:dyDescent="0.25">
      <c r="A13" s="2081">
        <v>41487</v>
      </c>
      <c r="B13" s="2082">
        <v>30.9194</v>
      </c>
      <c r="C13" s="2082">
        <v>40.973500000000001</v>
      </c>
      <c r="D13" s="2082">
        <v>48.167000000000002</v>
      </c>
      <c r="E13" s="2082">
        <v>30.870180952380956</v>
      </c>
      <c r="F13" s="2082">
        <v>41.119528571428582</v>
      </c>
      <c r="G13" s="2083">
        <v>47.858095238095245</v>
      </c>
      <c r="H13" s="2079"/>
      <c r="I13" s="2079"/>
      <c r="J13" s="2077"/>
    </row>
    <row r="14" spans="1:11" ht="16.5" hidden="1" customHeight="1" x14ac:dyDescent="0.25">
      <c r="A14" s="2081">
        <v>41518</v>
      </c>
      <c r="B14" s="2082">
        <v>30.5107</v>
      </c>
      <c r="C14" s="2082">
        <v>41.2699</v>
      </c>
      <c r="D14" s="2082">
        <v>49.3065</v>
      </c>
      <c r="E14" s="2082">
        <v>30.840750000000003</v>
      </c>
      <c r="F14" s="2082">
        <v>41.215094999999998</v>
      </c>
      <c r="G14" s="2083">
        <v>49.017115000000004</v>
      </c>
      <c r="H14" s="2079"/>
      <c r="I14" s="2079"/>
      <c r="J14" s="2077"/>
    </row>
    <row r="15" spans="1:11" ht="16.5" hidden="1" customHeight="1" x14ac:dyDescent="0.25">
      <c r="A15" s="2081">
        <v>41548</v>
      </c>
      <c r="B15" s="2082">
        <v>30.186</v>
      </c>
      <c r="C15" s="2082">
        <v>41.391800000000003</v>
      </c>
      <c r="D15" s="2082">
        <v>48.579700000000003</v>
      </c>
      <c r="E15" s="2082">
        <v>30.381</v>
      </c>
      <c r="F15" s="2082">
        <v>41.430999999999997</v>
      </c>
      <c r="G15" s="2083">
        <v>48.997</v>
      </c>
      <c r="H15" s="2079"/>
      <c r="I15" s="2079"/>
      <c r="J15" s="2077"/>
    </row>
    <row r="16" spans="1:11" ht="16.5" hidden="1" customHeight="1" x14ac:dyDescent="0.25">
      <c r="A16" s="2081">
        <v>41579</v>
      </c>
      <c r="B16" s="2082">
        <v>30.365400000000001</v>
      </c>
      <c r="C16" s="2082">
        <v>41.359900000000003</v>
      </c>
      <c r="D16" s="2082">
        <v>49.6</v>
      </c>
      <c r="E16" s="2082">
        <v>30.513550000000002</v>
      </c>
      <c r="F16" s="2082">
        <v>41.245615000000001</v>
      </c>
      <c r="G16" s="2083">
        <v>49.231155000000008</v>
      </c>
      <c r="H16" s="2079"/>
      <c r="I16" s="2079"/>
      <c r="J16" s="2077"/>
    </row>
    <row r="17" spans="1:10" ht="16.5" hidden="1" customHeight="1" x14ac:dyDescent="0.25">
      <c r="A17" s="2081">
        <v>41609</v>
      </c>
      <c r="B17" s="2082">
        <v>30.261500000000002</v>
      </c>
      <c r="C17" s="2082">
        <v>41.633800000000001</v>
      </c>
      <c r="D17" s="2082">
        <v>49.841200000000001</v>
      </c>
      <c r="E17" s="2082">
        <v>30.280761904761896</v>
      </c>
      <c r="F17" s="2082">
        <v>41.475899999999996</v>
      </c>
      <c r="G17" s="2083">
        <v>49.642990476190462</v>
      </c>
      <c r="H17" s="2079"/>
      <c r="I17" s="2079"/>
      <c r="J17" s="2077"/>
    </row>
    <row r="18" spans="1:10" ht="16.5" hidden="1" customHeight="1" x14ac:dyDescent="0.25">
      <c r="A18" s="2081">
        <v>41640</v>
      </c>
      <c r="B18" s="2082">
        <v>30.334599999999998</v>
      </c>
      <c r="C18" s="2082">
        <v>41.370199999999997</v>
      </c>
      <c r="D18" s="2082">
        <v>50.411900000000003</v>
      </c>
      <c r="E18" s="2082">
        <v>30.334347368421057</v>
      </c>
      <c r="F18" s="2082">
        <v>41.345510526315792</v>
      </c>
      <c r="G18" s="2083">
        <v>50.067547368421039</v>
      </c>
      <c r="H18" s="2079"/>
      <c r="I18" s="2079"/>
      <c r="J18" s="2077"/>
    </row>
    <row r="19" spans="1:10" ht="16.5" hidden="1" customHeight="1" x14ac:dyDescent="0.25">
      <c r="A19" s="2081">
        <v>41671</v>
      </c>
      <c r="B19" s="2082">
        <v>30.182300000000001</v>
      </c>
      <c r="C19" s="2082">
        <v>41.464199999999998</v>
      </c>
      <c r="D19" s="2082">
        <v>50.6616</v>
      </c>
      <c r="E19" s="2082">
        <v>30.301788888888893</v>
      </c>
      <c r="F19" s="2082">
        <v>41.413055555555559</v>
      </c>
      <c r="G19" s="2083">
        <v>50.306766666666668</v>
      </c>
      <c r="H19" s="2079"/>
      <c r="I19" s="2079"/>
      <c r="J19" s="2077"/>
    </row>
    <row r="20" spans="1:10" ht="16.5" hidden="1" customHeight="1" x14ac:dyDescent="0.25">
      <c r="A20" s="2081">
        <v>41699</v>
      </c>
      <c r="B20" s="2082">
        <v>30.196400000000001</v>
      </c>
      <c r="C20" s="2082">
        <v>41.5411</v>
      </c>
      <c r="D20" s="2082">
        <v>50.4268</v>
      </c>
      <c r="E20" s="2082">
        <v>30.107694736842106</v>
      </c>
      <c r="F20" s="2082">
        <v>41.639631578947366</v>
      </c>
      <c r="G20" s="2083">
        <v>50.17263157894736</v>
      </c>
      <c r="H20" s="2079"/>
      <c r="I20" s="2079"/>
      <c r="J20" s="2077"/>
    </row>
    <row r="21" spans="1:10" ht="16.5" hidden="1" customHeight="1" x14ac:dyDescent="0.25">
      <c r="A21" s="2081">
        <v>41730</v>
      </c>
      <c r="B21" s="2082">
        <v>30.079899999999999</v>
      </c>
      <c r="C21" s="2082">
        <v>41.506999999999998</v>
      </c>
      <c r="D21" s="2082">
        <v>50.912799999999997</v>
      </c>
      <c r="E21" s="2082">
        <v>30.104427272727275</v>
      </c>
      <c r="F21" s="2082">
        <v>41.582795454545455</v>
      </c>
      <c r="G21" s="2083">
        <v>50.567418181818191</v>
      </c>
      <c r="H21" s="2079"/>
      <c r="I21" s="2079"/>
      <c r="J21" s="2077"/>
    </row>
    <row r="22" spans="1:10" ht="16.5" hidden="1" customHeight="1" x14ac:dyDescent="0.25">
      <c r="A22" s="2081">
        <v>41760</v>
      </c>
      <c r="B22" s="2082">
        <v>30.342099999999999</v>
      </c>
      <c r="C22" s="2082">
        <v>41.297800000000002</v>
      </c>
      <c r="D22" s="3282">
        <v>50.977800000000002</v>
      </c>
      <c r="E22" s="3282">
        <v>30.180161904761899</v>
      </c>
      <c r="F22" s="3282">
        <v>41.459180952380954</v>
      </c>
      <c r="G22" s="3283">
        <v>51.058476190476192</v>
      </c>
      <c r="H22" s="3284"/>
      <c r="I22" s="2079"/>
      <c r="J22" s="2077"/>
    </row>
    <row r="23" spans="1:10" ht="16.5" hidden="1" customHeight="1" x14ac:dyDescent="0.25">
      <c r="A23" s="2081">
        <v>41791</v>
      </c>
      <c r="B23" s="2082">
        <v>30.352499999999999</v>
      </c>
      <c r="C23" s="2082">
        <v>41.417000000000002</v>
      </c>
      <c r="D23" s="2082">
        <v>51.6494</v>
      </c>
      <c r="E23" s="2082">
        <v>30.390471428571427</v>
      </c>
      <c r="F23" s="2082">
        <v>41.325047619047623</v>
      </c>
      <c r="G23" s="2083">
        <v>51.443295238095246</v>
      </c>
      <c r="H23" s="2079"/>
      <c r="I23" s="2079"/>
      <c r="J23" s="2077"/>
    </row>
    <row r="24" spans="1:10" ht="16.5" hidden="1" customHeight="1" x14ac:dyDescent="0.25">
      <c r="A24" s="2081">
        <v>41821</v>
      </c>
      <c r="B24" s="2082">
        <v>30.631799999999998</v>
      </c>
      <c r="C24" s="2082">
        <v>40.9527</v>
      </c>
      <c r="D24" s="2082">
        <v>51.8</v>
      </c>
      <c r="E24" s="2082">
        <v>30.387900000000002</v>
      </c>
      <c r="F24" s="2082">
        <v>41.174877272727265</v>
      </c>
      <c r="G24" s="2083">
        <v>52.062963636363634</v>
      </c>
      <c r="H24" s="2079"/>
      <c r="I24" s="2079"/>
      <c r="J24" s="2077"/>
    </row>
    <row r="25" spans="1:10" ht="16.5" hidden="1" customHeight="1" x14ac:dyDescent="0.25">
      <c r="A25" s="2081">
        <v>41852</v>
      </c>
      <c r="B25" s="2082">
        <v>30.990300000000001</v>
      </c>
      <c r="C25" s="2082">
        <v>40.837899999999998</v>
      </c>
      <c r="D25" s="2082">
        <v>51.498899999999999</v>
      </c>
      <c r="E25" s="2082">
        <v>30.730385000000002</v>
      </c>
      <c r="F25" s="2082">
        <v>40.936310000000006</v>
      </c>
      <c r="G25" s="2083">
        <v>51.490829999999995</v>
      </c>
      <c r="H25" s="2079"/>
      <c r="I25" s="2079"/>
      <c r="J25" s="2077"/>
    </row>
    <row r="26" spans="1:10" ht="16.5" hidden="1" customHeight="1" x14ac:dyDescent="0.25">
      <c r="A26" s="2081">
        <v>41883</v>
      </c>
      <c r="B26" s="2082">
        <v>31.4359</v>
      </c>
      <c r="C26" s="2082">
        <v>39.856200000000001</v>
      </c>
      <c r="D26" s="2082">
        <v>51.328800000000001</v>
      </c>
      <c r="E26" s="2082">
        <v>31.273809090909094</v>
      </c>
      <c r="F26" s="2082">
        <v>40.420631818181818</v>
      </c>
      <c r="G26" s="2083">
        <v>51.156013636363632</v>
      </c>
      <c r="H26" s="2079"/>
      <c r="I26" s="2079"/>
      <c r="J26" s="2077"/>
    </row>
    <row r="27" spans="1:10" ht="16.5" hidden="1" customHeight="1" x14ac:dyDescent="0.25">
      <c r="A27" s="2081">
        <v>41913</v>
      </c>
      <c r="B27" s="2082">
        <v>31.444500000000001</v>
      </c>
      <c r="C27" s="2082">
        <v>39.494900000000001</v>
      </c>
      <c r="D27" s="2082">
        <v>50.3752</v>
      </c>
      <c r="E27" s="2082">
        <v>31.450813636363645</v>
      </c>
      <c r="F27" s="2082">
        <v>39.92524090909091</v>
      </c>
      <c r="G27" s="2083">
        <v>50.720499999999994</v>
      </c>
      <c r="H27" s="2079"/>
      <c r="I27" s="2079"/>
      <c r="J27" s="2077"/>
    </row>
    <row r="28" spans="1:10" ht="16.5" hidden="1" customHeight="1" x14ac:dyDescent="0.25">
      <c r="A28" s="2081">
        <v>41944</v>
      </c>
      <c r="B28" s="2082">
        <v>31.5869</v>
      </c>
      <c r="C28" s="2082">
        <v>39.469000000000001</v>
      </c>
      <c r="D28" s="2082">
        <v>49.673000000000002</v>
      </c>
      <c r="E28" s="2082">
        <v>31.606960000000004</v>
      </c>
      <c r="F28" s="2082">
        <v>39.470185000000001</v>
      </c>
      <c r="G28" s="2083">
        <v>50.003565000000002</v>
      </c>
      <c r="H28" s="2079"/>
      <c r="I28" s="2079"/>
      <c r="J28" s="2077"/>
    </row>
    <row r="29" spans="1:10" ht="16.5" hidden="1" customHeight="1" x14ac:dyDescent="0.25">
      <c r="A29" s="2081">
        <v>41974</v>
      </c>
      <c r="B29" s="2082">
        <v>31.883600000000001</v>
      </c>
      <c r="C29" s="2082">
        <v>38.831400000000002</v>
      </c>
      <c r="D29" s="2082">
        <v>49.82</v>
      </c>
      <c r="E29" s="2082">
        <v>31.681861904761906</v>
      </c>
      <c r="F29" s="2082">
        <v>39.086842857142855</v>
      </c>
      <c r="G29" s="2083">
        <v>49.587885714285711</v>
      </c>
      <c r="H29" s="2079"/>
      <c r="I29" s="2079"/>
      <c r="J29" s="2077"/>
    </row>
    <row r="30" spans="1:10" ht="16.5" hidden="1" customHeight="1" x14ac:dyDescent="0.25">
      <c r="A30" s="2081">
        <v>42005</v>
      </c>
      <c r="B30" s="2082">
        <v>32.769100000000002</v>
      </c>
      <c r="C30" s="2082">
        <v>37.204700000000003</v>
      </c>
      <c r="D30" s="2082">
        <v>49.795200000000001</v>
      </c>
      <c r="E30" s="2082">
        <v>32.44679</v>
      </c>
      <c r="F30" s="2082">
        <v>37.734644999999986</v>
      </c>
      <c r="G30" s="2083">
        <v>49.31915</v>
      </c>
      <c r="H30" s="2079"/>
      <c r="I30" s="2079"/>
      <c r="J30" s="2077"/>
    </row>
    <row r="31" spans="1:10" ht="16.5" hidden="1" customHeight="1" x14ac:dyDescent="0.25">
      <c r="A31" s="2081">
        <v>42036</v>
      </c>
      <c r="B31" s="2082">
        <v>33.496000000000002</v>
      </c>
      <c r="C31" s="2082">
        <v>37.521999999999998</v>
      </c>
      <c r="D31" s="2082">
        <v>51.804000000000002</v>
      </c>
      <c r="E31" s="2082">
        <v>33.163241176470585</v>
      </c>
      <c r="F31" s="2082">
        <v>37.696670588235293</v>
      </c>
      <c r="G31" s="2083">
        <v>50.946335294117652</v>
      </c>
      <c r="H31" s="2079"/>
      <c r="I31" s="2079"/>
      <c r="J31" s="2077"/>
    </row>
    <row r="32" spans="1:10" ht="16.5" hidden="1" customHeight="1" x14ac:dyDescent="0.25">
      <c r="A32" s="2081">
        <v>42064</v>
      </c>
      <c r="B32" s="2082">
        <v>36.533700000000003</v>
      </c>
      <c r="C32" s="2082">
        <v>39.396999999999998</v>
      </c>
      <c r="D32" s="2082">
        <v>54.261800000000001</v>
      </c>
      <c r="E32" s="2082">
        <v>35.711238095238095</v>
      </c>
      <c r="F32" s="2082">
        <v>38.783804761904761</v>
      </c>
      <c r="G32" s="2083">
        <v>53.618961904761917</v>
      </c>
      <c r="H32" s="2079"/>
      <c r="I32" s="2079"/>
      <c r="J32" s="2077"/>
    </row>
    <row r="33" spans="1:10" ht="16.5" hidden="1" customHeight="1" x14ac:dyDescent="0.25">
      <c r="A33" s="2081">
        <v>42095</v>
      </c>
      <c r="B33" s="2082">
        <v>35.067300000000003</v>
      </c>
      <c r="C33" s="2082">
        <v>39.120899999999999</v>
      </c>
      <c r="D33" s="2082">
        <v>55.087499999999999</v>
      </c>
      <c r="E33" s="2082">
        <v>36.152000000000001</v>
      </c>
      <c r="F33" s="2082">
        <v>39.0839</v>
      </c>
      <c r="G33" s="2083">
        <v>54.255818181818178</v>
      </c>
      <c r="H33" s="2079"/>
      <c r="I33" s="2079"/>
      <c r="J33" s="2077"/>
    </row>
    <row r="34" spans="1:10" ht="16.5" hidden="1" customHeight="1" x14ac:dyDescent="0.25">
      <c r="A34" s="2081">
        <v>42125</v>
      </c>
      <c r="B34" s="2082">
        <v>35.526299999999999</v>
      </c>
      <c r="C34" s="2082">
        <v>39.037300000000002</v>
      </c>
      <c r="D34" s="2082">
        <v>54.902900000000002</v>
      </c>
      <c r="E34" s="2082">
        <v>35.10493000000001</v>
      </c>
      <c r="F34" s="2082">
        <v>39.225574999999992</v>
      </c>
      <c r="G34" s="2083">
        <v>54.551184999999997</v>
      </c>
      <c r="H34" s="2079"/>
      <c r="I34" s="2079"/>
      <c r="J34" s="2077"/>
    </row>
    <row r="35" spans="1:10" ht="16.5" hidden="1" customHeight="1" x14ac:dyDescent="0.25">
      <c r="A35" s="2081">
        <v>42156</v>
      </c>
      <c r="B35" s="2082">
        <v>35.245600000000003</v>
      </c>
      <c r="C35" s="2082">
        <v>39.340800000000002</v>
      </c>
      <c r="D35" s="2082">
        <v>55.643099999999997</v>
      </c>
      <c r="E35" s="2082">
        <v>35.211413636363638</v>
      </c>
      <c r="F35" s="2082">
        <v>39.550413636363629</v>
      </c>
      <c r="G35" s="2083">
        <v>55.049790909090916</v>
      </c>
      <c r="H35" s="2079"/>
      <c r="I35" s="2079"/>
      <c r="J35" s="2077"/>
    </row>
    <row r="36" spans="1:10" ht="16.5" hidden="1" customHeight="1" x14ac:dyDescent="0.25">
      <c r="A36" s="2081">
        <v>42186</v>
      </c>
      <c r="B36" s="2082">
        <v>35.602400000000003</v>
      </c>
      <c r="C36" s="2082">
        <v>38.931100000000001</v>
      </c>
      <c r="D36" s="2082">
        <v>55.432600000000001</v>
      </c>
      <c r="E36" s="2082">
        <v>35.541395652173911</v>
      </c>
      <c r="F36" s="2082">
        <v>39.164904347826088</v>
      </c>
      <c r="G36" s="2083">
        <v>55.623243478260868</v>
      </c>
      <c r="H36" s="2079"/>
      <c r="I36" s="2079"/>
      <c r="J36" s="2077"/>
    </row>
    <row r="37" spans="1:10" ht="16.5" hidden="1" customHeight="1" x14ac:dyDescent="0.25">
      <c r="A37" s="2084">
        <v>42217</v>
      </c>
      <c r="B37" s="2082">
        <v>35.357999999999997</v>
      </c>
      <c r="C37" s="2082">
        <v>39.658099999999997</v>
      </c>
      <c r="D37" s="2082">
        <v>54.506999999999998</v>
      </c>
      <c r="E37" s="2082">
        <v>35.451128571428569</v>
      </c>
      <c r="F37" s="2082">
        <v>39.56780952380953</v>
      </c>
      <c r="G37" s="2083">
        <v>55.555642857142857</v>
      </c>
      <c r="H37" s="2079"/>
      <c r="I37" s="2079"/>
      <c r="J37" s="2077"/>
    </row>
    <row r="38" spans="1:10" ht="19.5" hidden="1" customHeight="1" x14ac:dyDescent="0.25">
      <c r="A38" s="2084">
        <v>42248</v>
      </c>
      <c r="B38" s="2082">
        <v>35.625900000000001</v>
      </c>
      <c r="C38" s="2082">
        <v>40.204599999999999</v>
      </c>
      <c r="D38" s="2082">
        <v>54.518000000000001</v>
      </c>
      <c r="E38" s="2082">
        <v>35.461142857142853</v>
      </c>
      <c r="F38" s="2082">
        <v>39.864480952380951</v>
      </c>
      <c r="G38" s="2083">
        <v>54.687228571428577</v>
      </c>
      <c r="H38" s="2079"/>
      <c r="I38" s="2079"/>
      <c r="J38" s="2077"/>
    </row>
    <row r="39" spans="1:10" ht="19.5" hidden="1" customHeight="1" x14ac:dyDescent="0.25">
      <c r="A39" s="2084">
        <v>42278</v>
      </c>
      <c r="B39" s="2082">
        <v>35.912100000000002</v>
      </c>
      <c r="C39" s="2082">
        <v>39.531799999999997</v>
      </c>
      <c r="D39" s="2082">
        <v>55.803100000000001</v>
      </c>
      <c r="E39" s="2082">
        <v>35.613545454545445</v>
      </c>
      <c r="F39" s="2082">
        <v>40.071904545454544</v>
      </c>
      <c r="G39" s="2083">
        <v>55.075572727272721</v>
      </c>
      <c r="H39" s="2079"/>
      <c r="I39" s="2079"/>
      <c r="J39" s="2077"/>
    </row>
    <row r="40" spans="1:10" ht="19.5" hidden="1" customHeight="1" x14ac:dyDescent="0.25">
      <c r="A40" s="2084">
        <v>42309</v>
      </c>
      <c r="B40" s="2082">
        <v>36.3431</v>
      </c>
      <c r="C40" s="2082">
        <v>38.615200000000002</v>
      </c>
      <c r="D40" s="2082">
        <v>55.118699999999997</v>
      </c>
      <c r="E40" s="2082">
        <v>36.209136842105274</v>
      </c>
      <c r="F40" s="2082">
        <v>38.965699999999998</v>
      </c>
      <c r="G40" s="2083">
        <v>55.402447368421058</v>
      </c>
      <c r="H40" s="2079"/>
      <c r="I40" s="2079"/>
      <c r="J40" s="2077"/>
    </row>
    <row r="41" spans="1:10" ht="19.5" hidden="1" customHeight="1" x14ac:dyDescent="0.25">
      <c r="A41" s="2084">
        <v>42339</v>
      </c>
      <c r="B41" s="2082">
        <v>36.090899999999998</v>
      </c>
      <c r="C41" s="2082">
        <v>39.706899999999997</v>
      </c>
      <c r="D41" s="2082">
        <v>54.100499999999997</v>
      </c>
      <c r="E41" s="2082">
        <v>36.171272727272729</v>
      </c>
      <c r="F41" s="2082">
        <v>39.432181818181817</v>
      </c>
      <c r="G41" s="2083">
        <v>54.526572727272722</v>
      </c>
      <c r="H41" s="2079"/>
      <c r="I41" s="2079"/>
      <c r="J41" s="2077"/>
    </row>
    <row r="42" spans="1:10" ht="19.5" hidden="1" customHeight="1" x14ac:dyDescent="0.25">
      <c r="A42" s="2084">
        <v>42370</v>
      </c>
      <c r="B42" s="2082">
        <v>36.0886</v>
      </c>
      <c r="C42" s="2082">
        <v>39.447200000000002</v>
      </c>
      <c r="D42" s="2082">
        <v>52.2577</v>
      </c>
      <c r="E42" s="2082">
        <v>36.175170000000008</v>
      </c>
      <c r="F42" s="2082">
        <v>39.370570000000001</v>
      </c>
      <c r="G42" s="2083">
        <v>52.425730000000001</v>
      </c>
      <c r="H42" s="2079"/>
      <c r="I42" s="2079"/>
      <c r="J42" s="2077"/>
    </row>
    <row r="43" spans="1:10" ht="19.5" hidden="1" customHeight="1" x14ac:dyDescent="0.25">
      <c r="A43" s="2084">
        <v>42401</v>
      </c>
      <c r="B43" s="2082">
        <v>35.965800000000002</v>
      </c>
      <c r="C43" s="2082">
        <v>39.363300000000002</v>
      </c>
      <c r="D43" s="2082">
        <v>50.029600000000002</v>
      </c>
      <c r="E43" s="2082">
        <v>35.814689473684197</v>
      </c>
      <c r="F43" s="2082">
        <v>39.801199999999994</v>
      </c>
      <c r="G43" s="2083">
        <v>51.539510526315794</v>
      </c>
      <c r="H43" s="2079"/>
      <c r="I43" s="2079"/>
      <c r="J43" s="2077"/>
    </row>
    <row r="44" spans="1:10" ht="19.5" hidden="1" customHeight="1" x14ac:dyDescent="0.25">
      <c r="A44" s="2084">
        <v>42430</v>
      </c>
      <c r="B44" s="2082">
        <v>35.294499999999999</v>
      </c>
      <c r="C44" s="2082">
        <v>40.366399999999999</v>
      </c>
      <c r="D44" s="2082">
        <v>50.775799999999997</v>
      </c>
      <c r="E44" s="2082">
        <v>35.691613636363634</v>
      </c>
      <c r="F44" s="2082">
        <v>39.740290909090909</v>
      </c>
      <c r="G44" s="2083">
        <v>51.059077272727272</v>
      </c>
      <c r="H44" s="2079"/>
      <c r="I44" s="2079"/>
      <c r="J44" s="2077"/>
    </row>
    <row r="45" spans="1:10" ht="19.5" hidden="1" customHeight="1" x14ac:dyDescent="0.25">
      <c r="A45" s="2084">
        <v>42461</v>
      </c>
      <c r="B45" s="2082">
        <v>35.105600000000003</v>
      </c>
      <c r="C45" s="2082">
        <v>39.954999999999998</v>
      </c>
      <c r="D45" s="2082">
        <v>52.022500000000001</v>
      </c>
      <c r="E45" s="2082">
        <v>35.208295</v>
      </c>
      <c r="F45" s="2082">
        <v>40.0227</v>
      </c>
      <c r="G45" s="2083">
        <v>50.73481000000001</v>
      </c>
      <c r="H45" s="2079"/>
      <c r="I45" s="2079"/>
      <c r="J45" s="2077"/>
    </row>
    <row r="46" spans="1:10" ht="19.5" hidden="1" customHeight="1" x14ac:dyDescent="0.25">
      <c r="A46" s="2084">
        <v>42491</v>
      </c>
      <c r="B46" s="2082">
        <v>35.6126</v>
      </c>
      <c r="C46" s="2082">
        <v>39.799799999999998</v>
      </c>
      <c r="D46" s="2082">
        <v>52.490400000000001</v>
      </c>
      <c r="E46" s="2082">
        <v>35.301159090909088</v>
      </c>
      <c r="F46" s="2082">
        <v>39.967968181818186</v>
      </c>
      <c r="G46" s="2083">
        <v>51.646972727272718</v>
      </c>
      <c r="H46" s="2079"/>
      <c r="I46" s="2079"/>
      <c r="J46" s="2077"/>
    </row>
    <row r="47" spans="1:10" ht="19.5" hidden="1" customHeight="1" x14ac:dyDescent="0.25">
      <c r="A47" s="2084">
        <v>42522</v>
      </c>
      <c r="B47" s="2082">
        <v>35.735599999999998</v>
      </c>
      <c r="C47" s="2082">
        <v>39.7483</v>
      </c>
      <c r="D47" s="2082">
        <v>48.383800000000001</v>
      </c>
      <c r="E47" s="2082">
        <v>35.544613636363636</v>
      </c>
      <c r="F47" s="2082">
        <v>39.980518181818177</v>
      </c>
      <c r="G47" s="2083">
        <v>50.91941818181818</v>
      </c>
      <c r="H47" s="2079"/>
      <c r="I47" s="2079"/>
      <c r="J47" s="2077"/>
    </row>
    <row r="48" spans="1:10" ht="19.5" hidden="1" customHeight="1" x14ac:dyDescent="0.25">
      <c r="A48" s="2084">
        <v>42552</v>
      </c>
      <c r="B48" s="2082">
        <v>35.533900000000003</v>
      </c>
      <c r="C48" s="2082">
        <v>39.572899999999997</v>
      </c>
      <c r="D48" s="2082">
        <v>47.316200000000002</v>
      </c>
      <c r="E48" s="2082">
        <v>35.600175</v>
      </c>
      <c r="F48" s="2082">
        <v>39.511890000000001</v>
      </c>
      <c r="G48" s="2083">
        <v>47.374229999999997</v>
      </c>
      <c r="H48" s="2079"/>
      <c r="I48" s="2079"/>
      <c r="J48" s="2077"/>
    </row>
    <row r="49" spans="1:10" ht="19.5" hidden="1" customHeight="1" x14ac:dyDescent="0.25">
      <c r="A49" s="2084">
        <v>42583</v>
      </c>
      <c r="B49" s="2082">
        <v>35.378300000000003</v>
      </c>
      <c r="C49" s="2082">
        <v>39.672499999999999</v>
      </c>
      <c r="D49" s="2082">
        <v>47.089700000000001</v>
      </c>
      <c r="E49" s="2082">
        <v>35.355586363636363</v>
      </c>
      <c r="F49" s="2082">
        <v>39.750722727272723</v>
      </c>
      <c r="G49" s="2083">
        <v>46.890404545454551</v>
      </c>
      <c r="H49" s="2079"/>
      <c r="I49" s="2079"/>
      <c r="J49" s="2077"/>
    </row>
    <row r="50" spans="1:10" ht="19.5" hidden="1" customHeight="1" x14ac:dyDescent="0.25">
      <c r="A50" s="2084">
        <v>42614</v>
      </c>
      <c r="B50" s="2082">
        <v>35.619999999999997</v>
      </c>
      <c r="C50" s="2082">
        <v>39.894300000000001</v>
      </c>
      <c r="D50" s="2082">
        <v>46.030200000000001</v>
      </c>
      <c r="E50" s="2082">
        <v>35.46364761904762</v>
      </c>
      <c r="F50" s="2082">
        <v>39.870876190476189</v>
      </c>
      <c r="G50" s="2083">
        <v>47.098304761904764</v>
      </c>
      <c r="H50" s="2079"/>
      <c r="I50" s="2079"/>
      <c r="J50" s="2077"/>
    </row>
    <row r="51" spans="1:10" ht="19.5" hidden="1" customHeight="1" x14ac:dyDescent="0.25">
      <c r="A51" s="2084">
        <v>42644</v>
      </c>
      <c r="B51" s="2082">
        <v>35.961799999999997</v>
      </c>
      <c r="C51" s="2082">
        <v>39.6158</v>
      </c>
      <c r="D51" s="2082">
        <v>44.244999999999997</v>
      </c>
      <c r="E51" s="2082">
        <v>35.738699999999994</v>
      </c>
      <c r="F51" s="2082">
        <v>39.559261904761904</v>
      </c>
      <c r="G51" s="2083">
        <v>44.515657142857137</v>
      </c>
      <c r="H51" s="2079"/>
      <c r="I51" s="2079"/>
      <c r="J51" s="2077"/>
    </row>
    <row r="52" spans="1:10" ht="19.5" hidden="1" customHeight="1" x14ac:dyDescent="0.25">
      <c r="A52" s="2084">
        <v>42675</v>
      </c>
      <c r="B52" s="2082">
        <v>36.109200000000001</v>
      </c>
      <c r="C52" s="2082">
        <v>38.628399999999999</v>
      </c>
      <c r="D52" s="2082">
        <v>45.381</v>
      </c>
      <c r="E52" s="2082">
        <v>35.940314285714287</v>
      </c>
      <c r="F52" s="2082">
        <v>38.950295238095229</v>
      </c>
      <c r="G52" s="2083">
        <v>45.143271428571417</v>
      </c>
      <c r="H52" s="2079"/>
      <c r="I52" s="2079"/>
      <c r="J52" s="2077"/>
    </row>
    <row r="53" spans="1:10" ht="19.5" hidden="1" customHeight="1" x14ac:dyDescent="0.25">
      <c r="A53" s="2084">
        <v>42705</v>
      </c>
      <c r="B53" s="2082">
        <v>36.107799999999997</v>
      </c>
      <c r="C53" s="2082">
        <v>38.221200000000003</v>
      </c>
      <c r="D53" s="2082">
        <v>44.578099999999999</v>
      </c>
      <c r="E53" s="2082">
        <v>36.077445454545447</v>
      </c>
      <c r="F53" s="2082">
        <v>38.207472727272723</v>
      </c>
      <c r="G53" s="2083">
        <v>45.352440909090916</v>
      </c>
      <c r="H53" s="2079"/>
      <c r="I53" s="2079"/>
      <c r="J53" s="2077"/>
    </row>
    <row r="54" spans="1:10" ht="19.5" hidden="1" customHeight="1" x14ac:dyDescent="0.25">
      <c r="A54" s="2084">
        <v>42736</v>
      </c>
      <c r="B54" s="2082">
        <v>35.847999999999999</v>
      </c>
      <c r="C54" s="2082">
        <v>38.584499999999998</v>
      </c>
      <c r="D54" s="2082">
        <v>45.059100000000001</v>
      </c>
      <c r="E54" s="2082">
        <v>35.951009523809525</v>
      </c>
      <c r="F54" s="2082">
        <v>38.386071428571427</v>
      </c>
      <c r="G54" s="2083">
        <v>44.697000000000003</v>
      </c>
      <c r="H54" s="2079"/>
      <c r="I54" s="2079"/>
      <c r="J54" s="2077"/>
    </row>
    <row r="55" spans="1:10" ht="19.5" hidden="1" customHeight="1" x14ac:dyDescent="0.25">
      <c r="A55" s="2084">
        <v>42767</v>
      </c>
      <c r="B55" s="2082">
        <v>35.723500000000001</v>
      </c>
      <c r="C55" s="2082">
        <v>38.063200000000002</v>
      </c>
      <c r="D55" s="2082">
        <v>45.108800000000002</v>
      </c>
      <c r="E55" s="2082">
        <v>35.649535294117641</v>
      </c>
      <c r="F55" s="2082">
        <v>38.081417647058821</v>
      </c>
      <c r="G55" s="2083">
        <v>45.055194117647055</v>
      </c>
      <c r="H55" s="2079"/>
      <c r="I55" s="2079"/>
      <c r="J55" s="2077"/>
    </row>
    <row r="56" spans="1:10" ht="19.5" hidden="1" customHeight="1" x14ac:dyDescent="0.25">
      <c r="A56" s="2084">
        <v>42795</v>
      </c>
      <c r="B56" s="2082">
        <v>35.409799999999997</v>
      </c>
      <c r="C56" s="2082">
        <v>37.874099999999999</v>
      </c>
      <c r="D56" s="2082">
        <v>44.634500000000003</v>
      </c>
      <c r="E56" s="2082">
        <v>35.518218181818185</v>
      </c>
      <c r="F56" s="2082">
        <v>38.082045454545458</v>
      </c>
      <c r="G56" s="2083">
        <v>44.283445454545465</v>
      </c>
      <c r="H56" s="2079"/>
      <c r="I56" s="2079"/>
      <c r="J56" s="2077"/>
    </row>
    <row r="57" spans="1:10" ht="19.5" hidden="1" customHeight="1" x14ac:dyDescent="0.25">
      <c r="A57" s="2084">
        <v>42826</v>
      </c>
      <c r="B57" s="2082">
        <v>34.976799999999997</v>
      </c>
      <c r="C57" s="2082">
        <v>38.186100000000003</v>
      </c>
      <c r="D57" s="2082">
        <v>45.686300000000003</v>
      </c>
      <c r="E57" s="2082">
        <v>35.341865280975846</v>
      </c>
      <c r="F57" s="2082">
        <v>38.046381642788418</v>
      </c>
      <c r="G57" s="2083">
        <v>45.018340000000009</v>
      </c>
      <c r="H57" s="2079"/>
      <c r="I57" s="2079"/>
      <c r="J57" s="2077"/>
    </row>
    <row r="58" spans="1:10" ht="19.5" hidden="1" customHeight="1" x14ac:dyDescent="0.25">
      <c r="A58" s="2084">
        <v>42856</v>
      </c>
      <c r="B58" s="2082">
        <v>34.851870162663502</v>
      </c>
      <c r="C58" s="2082">
        <v>39.128784057020397</v>
      </c>
      <c r="D58" s="2082">
        <v>45.064499682939598</v>
      </c>
      <c r="E58" s="2082">
        <v>34.890059881176406</v>
      </c>
      <c r="F58" s="2082">
        <v>38.68710100759305</v>
      </c>
      <c r="G58" s="2083">
        <v>45.435134914290302</v>
      </c>
      <c r="H58" s="2079"/>
      <c r="I58" s="2079"/>
      <c r="J58" s="2077"/>
    </row>
    <row r="59" spans="1:10" ht="19.5" hidden="1" customHeight="1" x14ac:dyDescent="0.25">
      <c r="A59" s="2084">
        <v>42887</v>
      </c>
      <c r="B59" s="2082">
        <v>34.5229</v>
      </c>
      <c r="C59" s="2082">
        <v>39.524099999999997</v>
      </c>
      <c r="D59" s="2082">
        <v>44.7577</v>
      </c>
      <c r="E59" s="2082">
        <v>34.800409999999999</v>
      </c>
      <c r="F59" s="2082">
        <v>39.140869999999993</v>
      </c>
      <c r="G59" s="2083">
        <v>44.82938</v>
      </c>
      <c r="H59" s="2079"/>
      <c r="I59" s="2079"/>
      <c r="J59" s="2077"/>
    </row>
    <row r="60" spans="1:10" ht="19.5" hidden="1" customHeight="1" x14ac:dyDescent="0.25">
      <c r="A60" s="2084">
        <v>42917</v>
      </c>
      <c r="B60" s="2082">
        <v>33.548733264759299</v>
      </c>
      <c r="C60" s="2082">
        <v>39.3849534206581</v>
      </c>
      <c r="D60" s="2082">
        <v>45.033999999999999</v>
      </c>
      <c r="E60" s="2082">
        <v>34.180549203083785</v>
      </c>
      <c r="F60" s="2082">
        <v>39.487864448602764</v>
      </c>
      <c r="G60" s="2083">
        <v>44.922485714285699</v>
      </c>
      <c r="H60" s="2079"/>
      <c r="I60" s="2079"/>
      <c r="J60" s="2077"/>
    </row>
    <row r="61" spans="1:10" ht="19.5" hidden="1" customHeight="1" x14ac:dyDescent="0.25">
      <c r="A61" s="2084">
        <v>42948</v>
      </c>
      <c r="B61" s="2082">
        <v>32.787300000000002</v>
      </c>
      <c r="C61" s="2082">
        <v>39.066499999999998</v>
      </c>
      <c r="D61" s="2082">
        <v>42.859299999999998</v>
      </c>
      <c r="E61" s="2082">
        <v>33.180421739130431</v>
      </c>
      <c r="F61" s="2082">
        <v>39.31388260869565</v>
      </c>
      <c r="G61" s="2083">
        <v>43.486995652173917</v>
      </c>
      <c r="H61" s="2079"/>
      <c r="I61" s="2079"/>
      <c r="J61" s="2077"/>
    </row>
    <row r="62" spans="1:10" ht="19.5" hidden="1" customHeight="1" x14ac:dyDescent="0.25">
      <c r="A62" s="2084">
        <v>42979</v>
      </c>
      <c r="B62" s="2082">
        <v>34.026400000000002</v>
      </c>
      <c r="C62" s="2082">
        <v>40.460700000000003</v>
      </c>
      <c r="D62" s="2082">
        <v>45.773200000000003</v>
      </c>
      <c r="E62" s="2082">
        <v>33.407761904761912</v>
      </c>
      <c r="F62" s="2082">
        <v>39.949085714285715</v>
      </c>
      <c r="G62" s="2083">
        <v>44.671857142857142</v>
      </c>
      <c r="H62" s="2079"/>
      <c r="I62" s="2079"/>
      <c r="J62" s="2077"/>
    </row>
    <row r="63" spans="1:10" ht="19.5" hidden="1" customHeight="1" x14ac:dyDescent="0.25">
      <c r="A63" s="2084">
        <v>43009</v>
      </c>
      <c r="B63" s="2082">
        <v>34.401228180156799</v>
      </c>
      <c r="C63" s="2082">
        <v>40.082501301682697</v>
      </c>
      <c r="D63" s="2082">
        <v>45.769854284319898</v>
      </c>
      <c r="E63" s="2082">
        <v>34.104034675245558</v>
      </c>
      <c r="F63" s="2082">
        <v>40.199590538175357</v>
      </c>
      <c r="G63" s="2083">
        <v>45.33927401353904</v>
      </c>
      <c r="H63" s="2079"/>
      <c r="I63" s="2079"/>
      <c r="J63" s="2077"/>
    </row>
    <row r="64" spans="1:10" ht="19.5" hidden="1" customHeight="1" x14ac:dyDescent="0.25">
      <c r="A64" s="2084">
        <v>43040</v>
      </c>
      <c r="B64" s="2082">
        <v>33.734579598892601</v>
      </c>
      <c r="C64" s="2082">
        <v>40.039291988708797</v>
      </c>
      <c r="D64" s="2082">
        <v>45.722010797968302</v>
      </c>
      <c r="E64" s="2082">
        <v>34.106928979944634</v>
      </c>
      <c r="F64" s="2082">
        <v>40.117529599435436</v>
      </c>
      <c r="G64" s="2083">
        <v>45.421455539898425</v>
      </c>
      <c r="H64" s="2079"/>
      <c r="I64" s="2079"/>
      <c r="J64" s="2077"/>
    </row>
    <row r="65" spans="1:11" ht="19.5" hidden="1" customHeight="1" x14ac:dyDescent="0.25">
      <c r="A65" s="2084">
        <v>43070</v>
      </c>
      <c r="B65" s="2082">
        <v>33.5379</v>
      </c>
      <c r="C65" s="2082">
        <v>40.214599999999997</v>
      </c>
      <c r="D65" s="2082">
        <v>45.468400000000003</v>
      </c>
      <c r="E65" s="2082">
        <v>33.828320953241445</v>
      </c>
      <c r="F65" s="2082">
        <v>40.168991248647288</v>
      </c>
      <c r="G65" s="2083">
        <v>45.735172700872603</v>
      </c>
      <c r="H65" s="2079"/>
      <c r="I65" s="2079"/>
      <c r="J65" s="2077"/>
    </row>
    <row r="66" spans="1:11" ht="19.5" hidden="1" customHeight="1" x14ac:dyDescent="0.25">
      <c r="A66" s="2084">
        <v>43101</v>
      </c>
      <c r="B66" s="2082">
        <v>32.480818210228101</v>
      </c>
      <c r="C66" s="2082">
        <v>40.2809088373061</v>
      </c>
      <c r="D66" s="2082">
        <v>45.661305489043102</v>
      </c>
      <c r="E66" s="2082">
        <v>33.055817936079869</v>
      </c>
      <c r="F66" s="2082">
        <v>40.415731023658232</v>
      </c>
      <c r="G66" s="2083">
        <v>45.948293928183126</v>
      </c>
      <c r="H66" s="2079"/>
      <c r="I66" s="2079"/>
      <c r="J66" s="2077"/>
    </row>
    <row r="67" spans="1:11" ht="19.5" hidden="1" customHeight="1" x14ac:dyDescent="0.25">
      <c r="A67" s="2084">
        <v>43132</v>
      </c>
      <c r="B67" s="2082">
        <v>32.994788624026803</v>
      </c>
      <c r="C67" s="2082">
        <v>40.7561492827639</v>
      </c>
      <c r="D67" s="2082">
        <v>46.605897356788397</v>
      </c>
      <c r="E67" s="2082">
        <v>32.704925817044156</v>
      </c>
      <c r="F67" s="2082">
        <v>40.513011621783527</v>
      </c>
      <c r="G67" s="2083">
        <v>46.058259502874144</v>
      </c>
      <c r="H67" s="2079"/>
      <c r="I67" s="2079"/>
      <c r="J67" s="2077"/>
    </row>
    <row r="68" spans="1:11" ht="19.5" hidden="1" customHeight="1" x14ac:dyDescent="0.25">
      <c r="A68" s="2084">
        <v>43160</v>
      </c>
      <c r="B68" s="2082">
        <v>33.572660423001501</v>
      </c>
      <c r="C68" s="2082">
        <v>41.527312232172299</v>
      </c>
      <c r="D68" s="2082">
        <v>47.358333333333299</v>
      </c>
      <c r="E68" s="2082">
        <v>33.15001240109531</v>
      </c>
      <c r="F68" s="2082">
        <v>40.996229153912978</v>
      </c>
      <c r="G68" s="2083">
        <v>46.707406349206344</v>
      </c>
      <c r="H68" s="2079"/>
      <c r="I68" s="2079"/>
      <c r="J68" s="2077"/>
    </row>
    <row r="69" spans="1:11" ht="19.5" hidden="1" customHeight="1" x14ac:dyDescent="0.25">
      <c r="A69" s="2084">
        <v>43191</v>
      </c>
      <c r="B69" s="2082">
        <v>34.348300000000002</v>
      </c>
      <c r="C69" s="2082">
        <v>41.373199999999997</v>
      </c>
      <c r="D69" s="2082">
        <v>47.132399999999997</v>
      </c>
      <c r="E69" s="2082">
        <v>33.836635857442268</v>
      </c>
      <c r="F69" s="2082">
        <v>41.620513443475453</v>
      </c>
      <c r="G69" s="2083">
        <v>47.856737634709802</v>
      </c>
      <c r="H69" s="2079"/>
      <c r="I69" s="2079"/>
      <c r="J69" s="2077"/>
    </row>
    <row r="70" spans="1:11" ht="19.5" hidden="1" customHeight="1" x14ac:dyDescent="0.25">
      <c r="A70" s="2084">
        <v>43221</v>
      </c>
      <c r="B70" s="2082">
        <v>34.345210000000002</v>
      </c>
      <c r="C70" s="2082">
        <v>40.440089999999998</v>
      </c>
      <c r="D70" s="2082">
        <v>46.268230000000003</v>
      </c>
      <c r="E70" s="2082">
        <v>34.573513267664048</v>
      </c>
      <c r="F70" s="2082">
        <v>40.915333789334746</v>
      </c>
      <c r="G70" s="2083">
        <v>46.906047055101276</v>
      </c>
      <c r="H70" s="2079"/>
      <c r="I70" s="2079"/>
      <c r="J70" s="2077"/>
    </row>
    <row r="71" spans="1:11" ht="1.5" hidden="1" customHeight="1" x14ac:dyDescent="0.25">
      <c r="A71" s="2084">
        <v>43252</v>
      </c>
      <c r="B71" s="2082">
        <v>34.622803076115098</v>
      </c>
      <c r="C71" s="2082">
        <v>40.556923716048203</v>
      </c>
      <c r="D71" s="2082">
        <v>45.669653365674797</v>
      </c>
      <c r="E71" s="2082">
        <v>34.532389646596961</v>
      </c>
      <c r="F71" s="2082">
        <v>40.458717016002893</v>
      </c>
      <c r="G71" s="2083">
        <v>46.103840695727591</v>
      </c>
      <c r="H71" s="2079"/>
      <c r="I71" s="2079"/>
      <c r="J71" s="2077"/>
    </row>
    <row r="72" spans="1:11" ht="19.5" hidden="1" customHeight="1" x14ac:dyDescent="0.25">
      <c r="A72" s="2085">
        <v>43282</v>
      </c>
      <c r="B72" s="2082">
        <v>34.212637049245103</v>
      </c>
      <c r="C72" s="2082">
        <v>40.139166161748498</v>
      </c>
      <c r="D72" s="2082">
        <v>44.811594018839102</v>
      </c>
      <c r="E72" s="2082">
        <v>34.336399252312212</v>
      </c>
      <c r="F72" s="2082">
        <v>40.237238920168437</v>
      </c>
      <c r="G72" s="2083">
        <v>45.543328217988524</v>
      </c>
      <c r="H72" s="2079"/>
      <c r="I72" s="2079"/>
      <c r="J72" s="2077"/>
    </row>
    <row r="73" spans="1:11" ht="19.5" hidden="1" customHeight="1" x14ac:dyDescent="0.25">
      <c r="A73" s="2085">
        <v>43313</v>
      </c>
      <c r="B73" s="2082">
        <v>34.280999999999999</v>
      </c>
      <c r="C73" s="2082">
        <v>40.188000000000002</v>
      </c>
      <c r="D73" s="2082">
        <v>45.093000000000004</v>
      </c>
      <c r="E73" s="2082">
        <v>34.412999999999997</v>
      </c>
      <c r="F73" s="2082">
        <v>39.881</v>
      </c>
      <c r="G73" s="2083">
        <v>44.606000000000002</v>
      </c>
      <c r="H73" s="2079"/>
      <c r="I73" s="2079"/>
      <c r="J73" s="2077"/>
    </row>
    <row r="74" spans="1:11" ht="19.5" hidden="1" customHeight="1" x14ac:dyDescent="0.25">
      <c r="A74" s="2085">
        <v>43344</v>
      </c>
      <c r="B74" s="2082">
        <v>34.443729233604301</v>
      </c>
      <c r="C74" s="2082">
        <v>40.012458502721202</v>
      </c>
      <c r="D74" s="2082">
        <v>44.893739873001998</v>
      </c>
      <c r="E74" s="2082">
        <v>34.363713944726008</v>
      </c>
      <c r="F74" s="2082">
        <v>40.111693106209074</v>
      </c>
      <c r="G74" s="2083">
        <v>45.04532767688513</v>
      </c>
      <c r="H74" s="2079"/>
      <c r="I74" s="2079"/>
      <c r="J74" s="2077"/>
    </row>
    <row r="75" spans="1:11" ht="19.5" hidden="1" customHeight="1" x14ac:dyDescent="0.25">
      <c r="A75" s="2085">
        <v>43374</v>
      </c>
      <c r="B75" s="2082">
        <v>34.583799999999997</v>
      </c>
      <c r="C75" s="2082">
        <v>39.361699999999999</v>
      </c>
      <c r="D75" s="2082">
        <v>44.2378</v>
      </c>
      <c r="E75" s="2082">
        <v>34.523596756250789</v>
      </c>
      <c r="F75" s="2082">
        <v>39.723202982616449</v>
      </c>
      <c r="G75" s="2083">
        <v>45.170135989620547</v>
      </c>
      <c r="H75" s="2079"/>
      <c r="I75" s="2079"/>
      <c r="J75" s="2077"/>
    </row>
    <row r="76" spans="1:11" ht="19.5" hidden="1" customHeight="1" x14ac:dyDescent="0.25">
      <c r="A76" s="2085">
        <v>43405</v>
      </c>
      <c r="B76" s="2082">
        <v>34.4111894121868</v>
      </c>
      <c r="C76" s="2082">
        <v>39.295071058899097</v>
      </c>
      <c r="D76" s="2082">
        <v>44.240662015904299</v>
      </c>
      <c r="E76" s="2082">
        <v>34.512826628970885</v>
      </c>
      <c r="F76" s="2082">
        <v>39.26323147100171</v>
      </c>
      <c r="G76" s="2083">
        <v>44.828456405771696</v>
      </c>
      <c r="H76" s="2079"/>
      <c r="I76" s="2079"/>
      <c r="J76" s="2077"/>
      <c r="K76" s="2086"/>
    </row>
    <row r="77" spans="1:11" ht="19.5" hidden="1" customHeight="1" x14ac:dyDescent="0.25">
      <c r="A77" s="2085">
        <v>43435</v>
      </c>
      <c r="B77" s="2082">
        <v>34.405319368256798</v>
      </c>
      <c r="C77" s="2082">
        <v>39.335050470011502</v>
      </c>
      <c r="D77" s="2082">
        <v>43.989942956926697</v>
      </c>
      <c r="E77" s="2082">
        <v>34.368018452963014</v>
      </c>
      <c r="F77" s="2082">
        <v>39.20355264472532</v>
      </c>
      <c r="G77" s="2083">
        <v>43.755565078908106</v>
      </c>
      <c r="H77" s="2079"/>
      <c r="I77" s="2079"/>
      <c r="J77" s="2077"/>
    </row>
    <row r="78" spans="1:11" ht="19.5" hidden="1" customHeight="1" x14ac:dyDescent="0.25">
      <c r="A78" s="2085">
        <v>43466</v>
      </c>
      <c r="B78" s="2082">
        <v>33.991093358141498</v>
      </c>
      <c r="C78" s="2082">
        <v>39.323886949481</v>
      </c>
      <c r="D78" s="2082">
        <v>45.041925566952997</v>
      </c>
      <c r="E78" s="2082">
        <v>34.23729136617164</v>
      </c>
      <c r="F78" s="2082">
        <v>39.197501841982486</v>
      </c>
      <c r="G78" s="2083">
        <v>44.399151819022727</v>
      </c>
      <c r="H78" s="2079"/>
      <c r="I78" s="2079"/>
      <c r="J78" s="2077"/>
    </row>
    <row r="79" spans="1:11" ht="19.5" hidden="1" customHeight="1" x14ac:dyDescent="0.25">
      <c r="A79" s="2085">
        <v>43497</v>
      </c>
      <c r="B79" s="2082">
        <v>34.149700000000003</v>
      </c>
      <c r="C79" s="2082">
        <v>39.033099999999997</v>
      </c>
      <c r="D79" s="2082">
        <v>45.859099999999998</v>
      </c>
      <c r="E79" s="2082">
        <v>34.229295268628817</v>
      </c>
      <c r="F79" s="2082">
        <v>38.929378848006387</v>
      </c>
      <c r="G79" s="2083">
        <v>44.79150339613107</v>
      </c>
      <c r="H79" s="2079"/>
      <c r="I79" s="2079"/>
      <c r="J79" s="2077"/>
    </row>
    <row r="80" spans="1:11" ht="19.5" hidden="1" customHeight="1" x14ac:dyDescent="0.25">
      <c r="A80" s="2085">
        <v>43525</v>
      </c>
      <c r="B80" s="2082">
        <v>34.9</v>
      </c>
      <c r="C80" s="2082">
        <v>39.131700000000002</v>
      </c>
      <c r="D80" s="2082">
        <v>45.6539</v>
      </c>
      <c r="E80" s="2082">
        <v>34.639700610972319</v>
      </c>
      <c r="F80" s="2082">
        <v>39.212850891690266</v>
      </c>
      <c r="G80" s="2083">
        <v>45.881945824758027</v>
      </c>
      <c r="H80" s="2079"/>
      <c r="I80" s="2079"/>
      <c r="J80" s="2077"/>
    </row>
    <row r="81" spans="1:10" ht="19.5" hidden="1" customHeight="1" x14ac:dyDescent="0.25">
      <c r="A81" s="2085">
        <v>43556</v>
      </c>
      <c r="B81" s="2082">
        <v>34.965494822417497</v>
      </c>
      <c r="C81" s="2082">
        <v>39.264092657240198</v>
      </c>
      <c r="D81" s="2082">
        <v>45.745815807861497</v>
      </c>
      <c r="E81" s="2082">
        <v>34.864640851315365</v>
      </c>
      <c r="F81" s="2082">
        <v>39.187343978144767</v>
      </c>
      <c r="G81" s="2083">
        <v>45.720761925753031</v>
      </c>
      <c r="H81" s="2079"/>
      <c r="I81" s="2079"/>
      <c r="J81" s="2077"/>
    </row>
    <row r="82" spans="1:10" ht="19.5" hidden="1" customHeight="1" x14ac:dyDescent="0.25">
      <c r="A82" s="2085">
        <v>43586</v>
      </c>
      <c r="B82" s="2082">
        <v>35.584048625981303</v>
      </c>
      <c r="C82" s="2082">
        <v>39.693778449582403</v>
      </c>
      <c r="D82" s="2082">
        <v>45.059566248426201</v>
      </c>
      <c r="E82" s="2082">
        <v>35.19</v>
      </c>
      <c r="F82" s="2082">
        <v>39.449215675303357</v>
      </c>
      <c r="G82" s="2083">
        <v>45.403155239354653</v>
      </c>
      <c r="H82" s="2079"/>
      <c r="I82" s="2079"/>
      <c r="J82" s="2077"/>
    </row>
    <row r="83" spans="1:10" ht="19.5" hidden="1" customHeight="1" x14ac:dyDescent="0.25">
      <c r="A83" s="2085">
        <v>43617</v>
      </c>
      <c r="B83" s="2082">
        <v>35.577738850702303</v>
      </c>
      <c r="C83" s="2082">
        <v>40.465173168891198</v>
      </c>
      <c r="D83" s="2082">
        <v>45.275914117117097</v>
      </c>
      <c r="E83" s="2082">
        <v>35.61529092385522</v>
      </c>
      <c r="F83" s="2082">
        <v>40.257024213850194</v>
      </c>
      <c r="G83" s="2083">
        <v>45.353893178479169</v>
      </c>
      <c r="H83" s="2079"/>
      <c r="I83" s="2079"/>
      <c r="J83" s="2077"/>
    </row>
    <row r="84" spans="1:10" ht="19.5" hidden="1" customHeight="1" x14ac:dyDescent="0.25">
      <c r="A84" s="2085">
        <v>43647</v>
      </c>
      <c r="B84" s="2082">
        <v>35.9611609885768</v>
      </c>
      <c r="C84" s="2082">
        <v>40.325375712908098</v>
      </c>
      <c r="D84" s="2082">
        <v>44.049014194785997</v>
      </c>
      <c r="E84" s="2082">
        <v>35.888664742203112</v>
      </c>
      <c r="F84" s="2082">
        <v>40.336605098421629</v>
      </c>
      <c r="G84" s="2083">
        <v>45.016437508316478</v>
      </c>
      <c r="H84" s="2079"/>
      <c r="I84" s="2079"/>
      <c r="J84" s="2077"/>
    </row>
    <row r="85" spans="1:10" ht="19.5" hidden="1" customHeight="1" x14ac:dyDescent="0.25">
      <c r="A85" s="2085">
        <v>43678</v>
      </c>
      <c r="B85" s="2082">
        <v>36.199168531427603</v>
      </c>
      <c r="C85" s="2082">
        <v>40.1265770018029</v>
      </c>
      <c r="D85" s="2082">
        <v>44.402774012304398</v>
      </c>
      <c r="E85" s="2082">
        <v>36.050330316214868</v>
      </c>
      <c r="F85" s="2082">
        <v>40.169406916893166</v>
      </c>
      <c r="G85" s="2083">
        <v>44.014220132303699</v>
      </c>
      <c r="H85" s="2079"/>
      <c r="I85" s="2079"/>
      <c r="J85" s="2077"/>
    </row>
    <row r="86" spans="1:10" ht="19.5" hidden="1" customHeight="1" x14ac:dyDescent="0.25">
      <c r="A86" s="2085">
        <v>43709</v>
      </c>
      <c r="B86" s="2082">
        <v>36.634</v>
      </c>
      <c r="C86" s="2082">
        <v>40.124600000000001</v>
      </c>
      <c r="D86" s="2082">
        <v>45.24</v>
      </c>
      <c r="E86" s="2082">
        <v>36.365211867007119</v>
      </c>
      <c r="F86" s="2082">
        <v>40.102707125820302</v>
      </c>
      <c r="G86" s="2083">
        <v>45.181975269512371</v>
      </c>
      <c r="H86" s="2079"/>
      <c r="I86" s="2079"/>
      <c r="J86" s="2077"/>
    </row>
    <row r="87" spans="1:10" ht="19.5" hidden="1" customHeight="1" x14ac:dyDescent="0.25">
      <c r="A87" s="2085">
        <v>43739</v>
      </c>
      <c r="B87" s="2082">
        <v>36.360700000000001</v>
      </c>
      <c r="C87" s="2082">
        <v>40.732300000000002</v>
      </c>
      <c r="D87" s="2082">
        <v>47.278700000000001</v>
      </c>
      <c r="E87" s="2082">
        <v>36.508000000000003</v>
      </c>
      <c r="F87" s="2082">
        <v>40.41405598053224</v>
      </c>
      <c r="G87" s="2083">
        <v>46.231195987678554</v>
      </c>
      <c r="H87" s="2079"/>
      <c r="I87" s="2079"/>
      <c r="J87" s="2077"/>
    </row>
    <row r="88" spans="1:10" ht="19.5" hidden="1" customHeight="1" x14ac:dyDescent="0.25">
      <c r="A88" s="2085">
        <v>43770</v>
      </c>
      <c r="B88" s="2082">
        <v>36.834099999999999</v>
      </c>
      <c r="C88" s="2082">
        <v>40.567999999999998</v>
      </c>
      <c r="D88" s="2082">
        <v>47.641399999999997</v>
      </c>
      <c r="E88" s="2082">
        <v>36.664968421052635</v>
      </c>
      <c r="F88" s="2082">
        <v>40.549057894736841</v>
      </c>
      <c r="G88" s="2083">
        <v>47.396378947368419</v>
      </c>
      <c r="H88" s="2079"/>
      <c r="I88" s="2079"/>
      <c r="J88" s="2077"/>
    </row>
    <row r="89" spans="1:10" ht="17.25" hidden="1" customHeight="1" x14ac:dyDescent="0.25">
      <c r="A89" s="2085">
        <v>43800</v>
      </c>
      <c r="B89" s="2082">
        <v>36.595100000000002</v>
      </c>
      <c r="C89" s="2082">
        <v>41.026899999999998</v>
      </c>
      <c r="D89" s="2082">
        <v>48.259</v>
      </c>
      <c r="E89" s="2082">
        <v>36.722470000000001</v>
      </c>
      <c r="F89" s="2082">
        <v>40.824490000000004</v>
      </c>
      <c r="G89" s="2083">
        <v>48.260509999999996</v>
      </c>
      <c r="H89" s="2079"/>
      <c r="I89" s="2079"/>
      <c r="J89" s="2077"/>
    </row>
    <row r="90" spans="1:10" ht="19.5" hidden="1" customHeight="1" x14ac:dyDescent="0.25">
      <c r="A90" s="2085">
        <v>43831</v>
      </c>
      <c r="B90" s="2082">
        <v>37.0152</v>
      </c>
      <c r="C90" s="2082">
        <v>40.807299999999998</v>
      </c>
      <c r="D90" s="2082">
        <v>48.453600000000002</v>
      </c>
      <c r="E90" s="2082">
        <v>36.758599999999994</v>
      </c>
      <c r="F90" s="2082">
        <v>40.814952380952384</v>
      </c>
      <c r="G90" s="2083">
        <v>48.139752380952373</v>
      </c>
      <c r="H90" s="2079"/>
      <c r="I90" s="2079"/>
      <c r="J90" s="2077"/>
    </row>
    <row r="91" spans="1:10" ht="19.5" hidden="1" customHeight="1" x14ac:dyDescent="0.25">
      <c r="A91" s="2085">
        <v>43862</v>
      </c>
      <c r="B91" s="2082">
        <v>37.600099999999998</v>
      </c>
      <c r="C91" s="2082">
        <v>41.421799999999998</v>
      </c>
      <c r="D91" s="2082">
        <v>48.520400000000002</v>
      </c>
      <c r="E91" s="2082">
        <v>37.397157894736836</v>
      </c>
      <c r="F91" s="2082">
        <v>40.851457894736846</v>
      </c>
      <c r="G91" s="2083">
        <v>48.623510526315791</v>
      </c>
      <c r="H91" s="2079"/>
      <c r="I91" s="2079"/>
      <c r="J91" s="2077"/>
    </row>
    <row r="92" spans="1:10" ht="19.5" hidden="1" customHeight="1" x14ac:dyDescent="0.25">
      <c r="A92" s="2085">
        <v>43891</v>
      </c>
      <c r="B92" s="2082">
        <v>39.718135444410898</v>
      </c>
      <c r="C92" s="2082">
        <v>43.737735625710897</v>
      </c>
      <c r="D92" s="2082">
        <v>48.9</v>
      </c>
      <c r="E92" s="2082">
        <v>38.627043614872825</v>
      </c>
      <c r="F92" s="2082">
        <v>42.820633715211315</v>
      </c>
      <c r="G92" s="2083">
        <v>47.960056215621876</v>
      </c>
      <c r="H92" s="2079"/>
      <c r="I92" s="2079"/>
      <c r="J92" s="2077"/>
    </row>
    <row r="93" spans="1:10" ht="19.5" hidden="1" customHeight="1" x14ac:dyDescent="0.25">
      <c r="A93" s="2085">
        <v>43922</v>
      </c>
      <c r="B93" s="2082">
        <v>40.504094342929903</v>
      </c>
      <c r="C93" s="2082">
        <v>44.090508975852103</v>
      </c>
      <c r="D93" s="2082">
        <v>50.517414653175599</v>
      </c>
      <c r="E93" s="2082">
        <v>40.106428557935907</v>
      </c>
      <c r="F93" s="2082">
        <v>43.69890446230324</v>
      </c>
      <c r="G93" s="2083">
        <v>49.896000000000001</v>
      </c>
      <c r="H93" s="2079"/>
      <c r="I93" s="2079"/>
      <c r="J93" s="2077"/>
    </row>
    <row r="94" spans="1:10" ht="19.5" hidden="1" customHeight="1" x14ac:dyDescent="0.25">
      <c r="A94" s="2085">
        <v>43952</v>
      </c>
      <c r="B94" s="2082">
        <v>40.357300000000002</v>
      </c>
      <c r="C94" s="2082">
        <v>44.873800000000003</v>
      </c>
      <c r="D94" s="2082">
        <v>49.818899999999999</v>
      </c>
      <c r="E94" s="2082">
        <v>40.400093124051679</v>
      </c>
      <c r="F94" s="2082">
        <v>44.100329773291634</v>
      </c>
      <c r="G94" s="2083">
        <v>49.686988814684298</v>
      </c>
      <c r="H94" s="2079"/>
      <c r="I94" s="2079"/>
      <c r="J94" s="2077"/>
    </row>
    <row r="95" spans="1:10" ht="19.5" hidden="1" customHeight="1" x14ac:dyDescent="0.25">
      <c r="A95" s="2085">
        <v>43983</v>
      </c>
      <c r="B95" s="2082">
        <v>40.464399999999998</v>
      </c>
      <c r="C95" s="2082">
        <v>45.514400000000002</v>
      </c>
      <c r="D95" s="2082">
        <v>50.085099999999997</v>
      </c>
      <c r="E95" s="2082">
        <v>40.281868181818183</v>
      </c>
      <c r="F95" s="2082">
        <v>45.41628636363636</v>
      </c>
      <c r="G95" s="2083">
        <v>50.545909999999992</v>
      </c>
      <c r="H95" s="2079"/>
      <c r="I95" s="2079"/>
      <c r="J95" s="2077"/>
    </row>
    <row r="96" spans="1:10" ht="19.5" hidden="1" customHeight="1" x14ac:dyDescent="0.25">
      <c r="A96" s="2085">
        <v>44013</v>
      </c>
      <c r="B96" s="2082">
        <v>40.024299999999997</v>
      </c>
      <c r="C96" s="2082">
        <v>47.6768</v>
      </c>
      <c r="D96" s="2082">
        <v>52.789700000000003</v>
      </c>
      <c r="E96" s="2082">
        <v>40.30767391304348</v>
      </c>
      <c r="F96" s="2082">
        <v>46.268439130434778</v>
      </c>
      <c r="G96" s="2083">
        <v>51.197647826086957</v>
      </c>
      <c r="H96" s="2079"/>
      <c r="I96" s="2079"/>
      <c r="J96" s="2077"/>
    </row>
    <row r="97" spans="1:10" ht="19.5" hidden="1" customHeight="1" x14ac:dyDescent="0.25">
      <c r="A97" s="2085">
        <v>44044</v>
      </c>
      <c r="B97" s="2082">
        <v>39.926400000000001</v>
      </c>
      <c r="C97" s="2082">
        <v>47.619799999999998</v>
      </c>
      <c r="D97" s="2082">
        <v>53.223999999999997</v>
      </c>
      <c r="E97" s="2082">
        <v>40.021521875952288</v>
      </c>
      <c r="F97" s="2082">
        <v>47.368000000000002</v>
      </c>
      <c r="G97" s="2083">
        <v>52.694074967172824</v>
      </c>
      <c r="H97" s="2079"/>
      <c r="I97" s="2079"/>
      <c r="J97" s="2077"/>
    </row>
    <row r="98" spans="1:10" ht="19.5" hidden="1" customHeight="1" x14ac:dyDescent="0.25">
      <c r="A98" s="2085">
        <v>44075</v>
      </c>
      <c r="B98" s="2082">
        <v>40.199300000000001</v>
      </c>
      <c r="C98" s="2082">
        <v>47.2333</v>
      </c>
      <c r="D98" s="2082">
        <v>51.714300000000001</v>
      </c>
      <c r="E98" s="2082">
        <v>40.035526958676435</v>
      </c>
      <c r="F98" s="2082">
        <v>47.272187413672803</v>
      </c>
      <c r="G98" s="2083">
        <v>52.115131147436983</v>
      </c>
      <c r="H98" s="2079"/>
      <c r="I98" s="2079"/>
      <c r="J98" s="2077"/>
    </row>
    <row r="99" spans="1:10" ht="19.5" hidden="1" customHeight="1" x14ac:dyDescent="0.25">
      <c r="A99" s="2085">
        <v>44105</v>
      </c>
      <c r="B99" s="2082">
        <v>40.319200000000002</v>
      </c>
      <c r="C99" s="2082">
        <v>47.106000000000002</v>
      </c>
      <c r="D99" s="2082">
        <v>52.3658</v>
      </c>
      <c r="E99" s="2082">
        <v>40.176067995457963</v>
      </c>
      <c r="F99" s="2082">
        <v>47.335008685508427</v>
      </c>
      <c r="G99" s="2083">
        <v>52.255690113987974</v>
      </c>
      <c r="H99" s="2079"/>
      <c r="I99" s="2079"/>
      <c r="J99" s="2077"/>
    </row>
    <row r="100" spans="1:10" ht="19.5" hidden="1" customHeight="1" x14ac:dyDescent="0.25">
      <c r="A100" s="2085">
        <v>44136</v>
      </c>
      <c r="B100" s="2082">
        <v>40.192666344755501</v>
      </c>
      <c r="C100" s="2082">
        <v>48.166528332071799</v>
      </c>
      <c r="D100" s="2082">
        <v>53.766146952768104</v>
      </c>
      <c r="E100" s="2082">
        <v>40.237446849727796</v>
      </c>
      <c r="F100" s="2082">
        <v>47.698795024287293</v>
      </c>
      <c r="G100" s="2083">
        <v>53.304160365935168</v>
      </c>
      <c r="H100" s="2079"/>
      <c r="I100" s="2079"/>
      <c r="J100" s="2077"/>
    </row>
    <row r="101" spans="1:10" ht="19.5" customHeight="1" x14ac:dyDescent="0.25">
      <c r="A101" s="2085">
        <v>44166</v>
      </c>
      <c r="B101" s="2082">
        <v>39.7428714262265</v>
      </c>
      <c r="C101" s="2082">
        <v>48.852440459461398</v>
      </c>
      <c r="D101" s="2082">
        <v>54.25</v>
      </c>
      <c r="E101" s="2082">
        <v>39.905860777478523</v>
      </c>
      <c r="F101" s="2082">
        <v>48.594231956875554</v>
      </c>
      <c r="G101" s="2083">
        <v>53.692999999999998</v>
      </c>
      <c r="H101" s="2079"/>
      <c r="I101" s="2079"/>
      <c r="J101" s="2077"/>
    </row>
    <row r="102" spans="1:10" s="2017" customFormat="1" ht="19.5" customHeight="1" x14ac:dyDescent="0.25">
      <c r="A102" s="2085">
        <v>44197</v>
      </c>
      <c r="B102" s="2082">
        <v>40.0188656713783</v>
      </c>
      <c r="C102" s="2082">
        <v>48.4889748961116</v>
      </c>
      <c r="D102" s="2082">
        <v>54.871881584916402</v>
      </c>
      <c r="E102" s="2082">
        <v>39.765178731238876</v>
      </c>
      <c r="F102" s="2082">
        <v>48.479978144215558</v>
      </c>
      <c r="G102" s="2083">
        <v>54.326980984698423</v>
      </c>
      <c r="H102" s="2087"/>
      <c r="I102" s="2087"/>
      <c r="J102" s="2087"/>
    </row>
    <row r="103" spans="1:10" s="2017" customFormat="1" ht="19.5" customHeight="1" x14ac:dyDescent="0.25">
      <c r="A103" s="2085">
        <v>44228</v>
      </c>
      <c r="B103" s="2082">
        <v>40.162300000000002</v>
      </c>
      <c r="C103" s="2082">
        <v>48.846800000000002</v>
      </c>
      <c r="D103" s="2082">
        <v>56.051499999999997</v>
      </c>
      <c r="E103" s="2082">
        <v>40.124645688548021</v>
      </c>
      <c r="F103" s="2082">
        <v>48.572958843022903</v>
      </c>
      <c r="G103" s="2083">
        <v>55.72716613847448</v>
      </c>
      <c r="H103" s="2087"/>
      <c r="I103" s="2087"/>
      <c r="J103" s="2087"/>
    </row>
    <row r="104" spans="1:10" s="2017" customFormat="1" ht="19.5" customHeight="1" x14ac:dyDescent="0.25">
      <c r="A104" s="2085">
        <v>44256</v>
      </c>
      <c r="B104" s="2082">
        <v>40.825365207327998</v>
      </c>
      <c r="C104" s="2082">
        <v>47.941386665206899</v>
      </c>
      <c r="D104" s="2082">
        <v>56.22</v>
      </c>
      <c r="E104" s="2082">
        <v>40.557661036953753</v>
      </c>
      <c r="F104" s="2082">
        <v>48.341658857693858</v>
      </c>
      <c r="G104" s="2083">
        <v>56.27088260384236</v>
      </c>
      <c r="H104" s="2087"/>
      <c r="I104" s="2087"/>
      <c r="J104" s="2087"/>
    </row>
    <row r="105" spans="1:10" s="2017" customFormat="1" ht="19.5" customHeight="1" x14ac:dyDescent="0.25">
      <c r="A105" s="2085">
        <v>44287</v>
      </c>
      <c r="B105" s="2082">
        <v>40.754864843957797</v>
      </c>
      <c r="C105" s="2082">
        <v>49.431517701281201</v>
      </c>
      <c r="D105" s="2082">
        <v>56.900568941216797</v>
      </c>
      <c r="E105" s="2082">
        <v>40.835138997225151</v>
      </c>
      <c r="F105" s="2082">
        <v>48.88631523642276</v>
      </c>
      <c r="G105" s="2083">
        <v>56.613028379829132</v>
      </c>
      <c r="H105" s="2087"/>
      <c r="I105" s="2087"/>
      <c r="J105" s="2087"/>
    </row>
    <row r="106" spans="1:10" s="2017" customFormat="1" ht="19.5" customHeight="1" x14ac:dyDescent="0.25">
      <c r="A106" s="2085">
        <v>44317</v>
      </c>
      <c r="B106" s="2082">
        <v>40.901206552797298</v>
      </c>
      <c r="C106" s="2082">
        <v>49.977445962784302</v>
      </c>
      <c r="D106" s="2082">
        <v>58.2242280445641</v>
      </c>
      <c r="E106" s="2082">
        <v>40.853913669137604</v>
      </c>
      <c r="F106" s="2082">
        <v>49.682558435459569</v>
      </c>
      <c r="G106" s="2083">
        <v>57.620838019660198</v>
      </c>
      <c r="H106" s="2087"/>
      <c r="I106" s="2087"/>
      <c r="J106" s="2087"/>
    </row>
    <row r="107" spans="1:10" s="2017" customFormat="1" ht="19.5" customHeight="1" x14ac:dyDescent="0.25">
      <c r="A107" s="2085">
        <v>44348</v>
      </c>
      <c r="B107" s="2082">
        <v>43.027070648070001</v>
      </c>
      <c r="C107" s="2082">
        <v>51.347501004925199</v>
      </c>
      <c r="D107" s="2082">
        <v>59.708872667479298</v>
      </c>
      <c r="E107" s="2082">
        <v>41.415773790750308</v>
      </c>
      <c r="F107" s="2082">
        <v>49.999477789233509</v>
      </c>
      <c r="G107" s="2083">
        <v>58.220417894889188</v>
      </c>
      <c r="H107" s="2087"/>
      <c r="I107" s="2087"/>
      <c r="J107" s="2087"/>
    </row>
    <row r="108" spans="1:10" s="2017" customFormat="1" ht="19.5" customHeight="1" x14ac:dyDescent="0.25">
      <c r="A108" s="2085">
        <v>44378</v>
      </c>
      <c r="B108" s="2082">
        <v>42.9559062278109</v>
      </c>
      <c r="C108" s="2082">
        <v>51.215824389474399</v>
      </c>
      <c r="D108" s="2082">
        <v>59.832957204315797</v>
      </c>
      <c r="E108" s="2082">
        <v>43.06015514325059</v>
      </c>
      <c r="F108" s="2082">
        <v>51.056875584969163</v>
      </c>
      <c r="G108" s="2083">
        <v>59.585281413306376</v>
      </c>
      <c r="H108" s="2087"/>
      <c r="I108" s="2087"/>
      <c r="J108" s="2087"/>
    </row>
    <row r="109" spans="1:10" s="2017" customFormat="1" ht="19.5" customHeight="1" x14ac:dyDescent="0.25">
      <c r="A109" s="2085">
        <v>44409</v>
      </c>
      <c r="B109" s="2082">
        <v>42.882636160066902</v>
      </c>
      <c r="C109" s="2082">
        <v>50.823942252825503</v>
      </c>
      <c r="D109" s="2082">
        <v>59.229080150937698</v>
      </c>
      <c r="E109" s="2082">
        <v>42.947233104736604</v>
      </c>
      <c r="F109" s="2082">
        <v>50.698222615897926</v>
      </c>
      <c r="G109" s="2083">
        <v>59.412876594283688</v>
      </c>
      <c r="H109" s="2087"/>
      <c r="I109" s="2087"/>
      <c r="J109" s="2087"/>
    </row>
    <row r="110" spans="1:10" s="2017" customFormat="1" ht="19.5" customHeight="1" x14ac:dyDescent="0.25">
      <c r="A110" s="2085">
        <v>44440</v>
      </c>
      <c r="B110" s="2082">
        <v>43.003816975309299</v>
      </c>
      <c r="C110" s="2082">
        <v>50.087948575586402</v>
      </c>
      <c r="D110" s="2082">
        <v>58.135339711710699</v>
      </c>
      <c r="E110" s="2082">
        <v>42.871738650588391</v>
      </c>
      <c r="F110" s="2082">
        <v>50.650820746178553</v>
      </c>
      <c r="G110" s="2083">
        <v>59.034430490104569</v>
      </c>
      <c r="H110" s="2088"/>
      <c r="I110" s="2088"/>
      <c r="J110" s="2088"/>
    </row>
    <row r="111" spans="1:10" s="2017" customFormat="1" ht="19.5" customHeight="1" x14ac:dyDescent="0.25">
      <c r="A111" s="2085">
        <v>44470</v>
      </c>
      <c r="B111" s="2082">
        <v>43.208891174120403</v>
      </c>
      <c r="C111" s="2082">
        <v>50.453174712862399</v>
      </c>
      <c r="D111" s="2082">
        <v>59.624644474157499</v>
      </c>
      <c r="E111" s="2082">
        <v>43.057206213872</v>
      </c>
      <c r="F111" s="2082">
        <v>50.091822703950847</v>
      </c>
      <c r="G111" s="2083">
        <v>59.036279901256499</v>
      </c>
      <c r="H111" s="2087"/>
      <c r="I111" s="2087"/>
      <c r="J111" s="2087"/>
    </row>
    <row r="112" spans="1:10" s="2017" customFormat="1" ht="19.5" customHeight="1" x14ac:dyDescent="0.25">
      <c r="A112" s="2085">
        <v>44501</v>
      </c>
      <c r="B112" s="2082">
        <v>43.422478518608301</v>
      </c>
      <c r="C112" s="2082">
        <v>49.2600461909594</v>
      </c>
      <c r="D112" s="2082">
        <v>58.000315497213897</v>
      </c>
      <c r="E112" s="2082">
        <v>43.380805086512019</v>
      </c>
      <c r="F112" s="2082">
        <v>49.55054225676448</v>
      </c>
      <c r="G112" s="2083">
        <v>58.418116871010589</v>
      </c>
      <c r="H112" s="2087"/>
      <c r="I112" s="2087"/>
      <c r="J112" s="2087"/>
    </row>
    <row r="113" spans="1:10" s="2017" customFormat="1" ht="19.5" customHeight="1" thickBot="1" x14ac:dyDescent="0.3">
      <c r="A113" s="2089">
        <v>44531</v>
      </c>
      <c r="B113" s="2090">
        <v>43.703561199231402</v>
      </c>
      <c r="C113" s="2090">
        <v>49.636204052269299</v>
      </c>
      <c r="D113" s="2090">
        <v>58.512821393570697</v>
      </c>
      <c r="E113" s="2090">
        <v>43.629060299986747</v>
      </c>
      <c r="F113" s="2090">
        <v>49.488878686839499</v>
      </c>
      <c r="G113" s="2091">
        <v>58.185240813401336</v>
      </c>
      <c r="H113" s="2087"/>
      <c r="I113" s="2087"/>
      <c r="J113" s="2087"/>
    </row>
    <row r="114" spans="1:10" s="2017" customFormat="1" ht="17.25" thickTop="1" x14ac:dyDescent="0.25">
      <c r="A114" s="2092" t="s">
        <v>4550</v>
      </c>
      <c r="B114" s="1655"/>
      <c r="C114" s="1655"/>
      <c r="D114" s="1655"/>
      <c r="E114" s="2093"/>
      <c r="F114" s="2093"/>
      <c r="G114" s="2093"/>
      <c r="H114" s="2087"/>
      <c r="I114" s="2087"/>
      <c r="J114" s="2087"/>
    </row>
    <row r="115" spans="1:10" x14ac:dyDescent="0.25">
      <c r="A115" s="2093" t="s">
        <v>3543</v>
      </c>
      <c r="B115" s="2093"/>
      <c r="C115" s="2093"/>
      <c r="D115" s="2093"/>
      <c r="E115" s="2093"/>
      <c r="F115" s="2093"/>
      <c r="G115" s="2093"/>
    </row>
    <row r="117" spans="1:10" x14ac:dyDescent="0.25">
      <c r="D117" s="2086"/>
      <c r="G117" s="2086"/>
    </row>
    <row r="122" spans="1:10" x14ac:dyDescent="0.25">
      <c r="A122" s="1995"/>
      <c r="H122" s="2094"/>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X285"/>
  <sheetViews>
    <sheetView showGridLines="0" zoomScale="85" zoomScaleNormal="85" zoomScaleSheetLayoutView="85" workbookViewId="0"/>
  </sheetViews>
  <sheetFormatPr defaultRowHeight="16.5" x14ac:dyDescent="0.3"/>
  <cols>
    <col min="1" max="1" width="23.7109375" style="2097" customWidth="1"/>
    <col min="2" max="2" width="9.5703125" style="2121" hidden="1" customWidth="1"/>
    <col min="3" max="37" width="9.140625" style="2097" hidden="1" customWidth="1"/>
    <col min="38" max="38" width="9.7109375" style="2097" hidden="1" customWidth="1"/>
    <col min="39" max="39" width="10.140625" style="2097" hidden="1" customWidth="1"/>
    <col min="40" max="41" width="9.28515625" style="2097" hidden="1" customWidth="1"/>
    <col min="42" max="42" width="9.85546875" style="2097" hidden="1" customWidth="1"/>
    <col min="43" max="43" width="9.140625" style="2097" hidden="1" customWidth="1"/>
    <col min="44" max="44" width="7.7109375" style="2097" hidden="1" customWidth="1"/>
    <col min="45" max="45" width="9.85546875" style="2097" hidden="1" customWidth="1"/>
    <col min="46" max="46" width="9.7109375" style="2097" hidden="1" customWidth="1"/>
    <col min="47" max="47" width="9.42578125" style="2097" hidden="1" customWidth="1"/>
    <col min="48" max="48" width="10" style="2097" hidden="1" customWidth="1"/>
    <col min="49" max="49" width="10.28515625" style="2097" hidden="1" customWidth="1"/>
    <col min="50" max="50" width="10" style="2097" hidden="1" customWidth="1"/>
    <col min="51" max="51" width="10.5703125" style="2097" hidden="1" customWidth="1"/>
    <col min="52" max="52" width="9.5703125" style="2097" hidden="1" customWidth="1"/>
    <col min="53" max="53" width="9.42578125" style="2097" hidden="1" customWidth="1"/>
    <col min="54" max="54" width="10.140625" style="2097" hidden="1" customWidth="1"/>
    <col min="55" max="55" width="10" style="2097" hidden="1" customWidth="1"/>
    <col min="56" max="56" width="9.85546875" style="2097" hidden="1" customWidth="1"/>
    <col min="57" max="57" width="10.28515625" style="2097" hidden="1" customWidth="1"/>
    <col min="58" max="58" width="10" style="2097" hidden="1" customWidth="1"/>
    <col min="59" max="59" width="9.42578125" style="2097" hidden="1" customWidth="1"/>
    <col min="60" max="60" width="10" style="2097" hidden="1" customWidth="1"/>
    <col min="61" max="61" width="10.140625" style="2097" hidden="1" customWidth="1"/>
    <col min="62" max="62" width="9.85546875" style="2097" hidden="1" customWidth="1"/>
    <col min="63" max="63" width="10.28515625" style="2097" hidden="1" customWidth="1"/>
    <col min="64" max="65" width="9.42578125" style="2097" hidden="1" customWidth="1"/>
    <col min="66" max="66" width="10" style="2097" hidden="1" customWidth="1"/>
    <col min="67" max="67" width="9.85546875" style="2097" hidden="1" customWidth="1"/>
    <col min="68" max="68" width="9.5703125" style="2097" hidden="1" customWidth="1"/>
    <col min="69" max="69" width="9.85546875" style="2097" hidden="1" customWidth="1"/>
    <col min="70" max="70" width="9.7109375" style="2097" hidden="1" customWidth="1"/>
    <col min="71" max="94" width="9.140625" style="2097" hidden="1" customWidth="1"/>
    <col min="95" max="95" width="6.5703125" style="2097" hidden="1" customWidth="1"/>
    <col min="96" max="106" width="7.42578125" style="2097" hidden="1" customWidth="1"/>
    <col min="107" max="144" width="9.140625" style="2097" hidden="1" customWidth="1"/>
    <col min="145" max="158" width="8.85546875" style="2097" hidden="1" customWidth="1"/>
    <col min="159" max="159" width="9.28515625" style="2097" hidden="1" customWidth="1"/>
    <col min="160" max="164" width="8.85546875" style="2097" hidden="1" customWidth="1"/>
    <col min="165" max="165" width="9.42578125" style="2097" hidden="1" customWidth="1"/>
    <col min="166" max="170" width="8.85546875" style="2097" hidden="1" customWidth="1"/>
    <col min="171" max="171" width="9.28515625" style="2097" hidden="1" customWidth="1"/>
    <col min="172" max="176" width="8.85546875" style="2097" hidden="1" customWidth="1"/>
    <col min="177" max="177" width="9.28515625" style="2097" hidden="1" customWidth="1"/>
    <col min="178" max="178" width="8.85546875" style="2097" hidden="1" customWidth="1"/>
    <col min="179" max="179" width="9.28515625" style="2097" hidden="1" customWidth="1"/>
    <col min="180" max="180" width="8.85546875" style="2097" hidden="1" customWidth="1"/>
    <col min="181" max="181" width="9.28515625" style="2097" hidden="1" customWidth="1"/>
    <col min="182" max="182" width="8.85546875" style="2097" hidden="1" customWidth="1"/>
    <col min="183" max="187" width="9.5703125" style="2097" hidden="1" customWidth="1"/>
    <col min="188" max="188" width="9.28515625" style="2097" hidden="1" customWidth="1"/>
    <col min="189" max="209" width="9.5703125" style="2097" hidden="1" customWidth="1"/>
    <col min="210" max="210" width="10.140625" style="2097" hidden="1" customWidth="1"/>
    <col min="211" max="211" width="10" style="2097" hidden="1" customWidth="1"/>
    <col min="212" max="213" width="9.7109375" style="2097" hidden="1" customWidth="1"/>
    <col min="214" max="214" width="10.28515625" style="2097" hidden="1" customWidth="1"/>
    <col min="215" max="219" width="9.7109375" style="2097" hidden="1" customWidth="1"/>
    <col min="220" max="232" width="9.7109375" style="2097" bestFit="1" customWidth="1"/>
    <col min="233" max="271" width="9.140625" style="2097"/>
    <col min="272" max="272" width="28.7109375" style="2097" customWidth="1"/>
    <col min="273" max="474" width="0" style="2097" hidden="1" customWidth="1"/>
    <col min="475" max="480" width="9.5703125" style="2097" customWidth="1"/>
    <col min="481" max="481" width="10.140625" style="2097" bestFit="1" customWidth="1"/>
    <col min="482" max="482" width="10" style="2097" bestFit="1" customWidth="1"/>
    <col min="483" max="484" width="9.7109375" style="2097" bestFit="1" customWidth="1"/>
    <col min="485" max="485" width="10.28515625" style="2097" bestFit="1" customWidth="1"/>
    <col min="486" max="486" width="9.7109375" style="2097" bestFit="1" customWidth="1"/>
    <col min="487" max="487" width="10" style="2097" bestFit="1" customWidth="1"/>
    <col min="488" max="527" width="9.140625" style="2097"/>
    <col min="528" max="528" width="28.7109375" style="2097" customWidth="1"/>
    <col min="529" max="730" width="0" style="2097" hidden="1" customWidth="1"/>
    <col min="731" max="736" width="9.5703125" style="2097" customWidth="1"/>
    <col min="737" max="737" width="10.140625" style="2097" bestFit="1" customWidth="1"/>
    <col min="738" max="738" width="10" style="2097" bestFit="1" customWidth="1"/>
    <col min="739" max="740" width="9.7109375" style="2097" bestFit="1" customWidth="1"/>
    <col min="741" max="741" width="10.28515625" style="2097" bestFit="1" customWidth="1"/>
    <col min="742" max="742" width="9.7109375" style="2097" bestFit="1" customWidth="1"/>
    <col min="743" max="743" width="10" style="2097" bestFit="1" customWidth="1"/>
    <col min="744" max="783" width="9.140625" style="2097"/>
    <col min="784" max="784" width="28.7109375" style="2097" customWidth="1"/>
    <col min="785" max="986" width="0" style="2097" hidden="1" customWidth="1"/>
    <col min="987" max="992" width="9.5703125" style="2097" customWidth="1"/>
    <col min="993" max="993" width="10.140625" style="2097" bestFit="1" customWidth="1"/>
    <col min="994" max="994" width="10" style="2097" bestFit="1" customWidth="1"/>
    <col min="995" max="996" width="9.7109375" style="2097" bestFit="1" customWidth="1"/>
    <col min="997" max="997" width="10.28515625" style="2097" bestFit="1" customWidth="1"/>
    <col min="998" max="998" width="9.7109375" style="2097" bestFit="1" customWidth="1"/>
    <col min="999" max="999" width="10" style="2097" bestFit="1" customWidth="1"/>
    <col min="1000" max="1039" width="9.140625" style="2097"/>
    <col min="1040" max="1040" width="28.7109375" style="2097" customWidth="1"/>
    <col min="1041" max="1242" width="0" style="2097" hidden="1" customWidth="1"/>
    <col min="1243" max="1248" width="9.5703125" style="2097" customWidth="1"/>
    <col min="1249" max="1249" width="10.140625" style="2097" bestFit="1" customWidth="1"/>
    <col min="1250" max="1250" width="10" style="2097" bestFit="1" customWidth="1"/>
    <col min="1251" max="1252" width="9.7109375" style="2097" bestFit="1" customWidth="1"/>
    <col min="1253" max="1253" width="10.28515625" style="2097" bestFit="1" customWidth="1"/>
    <col min="1254" max="1254" width="9.7109375" style="2097" bestFit="1" customWidth="1"/>
    <col min="1255" max="1255" width="10" style="2097" bestFit="1" customWidth="1"/>
    <col min="1256" max="1295" width="9.140625" style="2097"/>
    <col min="1296" max="1296" width="28.7109375" style="2097" customWidth="1"/>
    <col min="1297" max="1498" width="0" style="2097" hidden="1" customWidth="1"/>
    <col min="1499" max="1504" width="9.5703125" style="2097" customWidth="1"/>
    <col min="1505" max="1505" width="10.140625" style="2097" bestFit="1" customWidth="1"/>
    <col min="1506" max="1506" width="10" style="2097" bestFit="1" customWidth="1"/>
    <col min="1507" max="1508" width="9.7109375" style="2097" bestFit="1" customWidth="1"/>
    <col min="1509" max="1509" width="10.28515625" style="2097" bestFit="1" customWidth="1"/>
    <col min="1510" max="1510" width="9.7109375" style="2097" bestFit="1" customWidth="1"/>
    <col min="1511" max="1511" width="10" style="2097" bestFit="1" customWidth="1"/>
    <col min="1512" max="1551" width="9.140625" style="2097"/>
    <col min="1552" max="1552" width="28.7109375" style="2097" customWidth="1"/>
    <col min="1553" max="1754" width="0" style="2097" hidden="1" customWidth="1"/>
    <col min="1755" max="1760" width="9.5703125" style="2097" customWidth="1"/>
    <col min="1761" max="1761" width="10.140625" style="2097" bestFit="1" customWidth="1"/>
    <col min="1762" max="1762" width="10" style="2097" bestFit="1" customWidth="1"/>
    <col min="1763" max="1764" width="9.7109375" style="2097" bestFit="1" customWidth="1"/>
    <col min="1765" max="1765" width="10.28515625" style="2097" bestFit="1" customWidth="1"/>
    <col min="1766" max="1766" width="9.7109375" style="2097" bestFit="1" customWidth="1"/>
    <col min="1767" max="1767" width="10" style="2097" bestFit="1" customWidth="1"/>
    <col min="1768" max="1807" width="9.140625" style="2097"/>
    <col min="1808" max="1808" width="28.7109375" style="2097" customWidth="1"/>
    <col min="1809" max="2010" width="0" style="2097" hidden="1" customWidth="1"/>
    <col min="2011" max="2016" width="9.5703125" style="2097" customWidth="1"/>
    <col min="2017" max="2017" width="10.140625" style="2097" bestFit="1" customWidth="1"/>
    <col min="2018" max="2018" width="10" style="2097" bestFit="1" customWidth="1"/>
    <col min="2019" max="2020" width="9.7109375" style="2097" bestFit="1" customWidth="1"/>
    <col min="2021" max="2021" width="10.28515625" style="2097" bestFit="1" customWidth="1"/>
    <col min="2022" max="2022" width="9.7109375" style="2097" bestFit="1" customWidth="1"/>
    <col min="2023" max="2023" width="10" style="2097" bestFit="1" customWidth="1"/>
    <col min="2024" max="2063" width="9.140625" style="2097"/>
    <col min="2064" max="2064" width="28.7109375" style="2097" customWidth="1"/>
    <col min="2065" max="2266" width="0" style="2097" hidden="1" customWidth="1"/>
    <col min="2267" max="2272" width="9.5703125" style="2097" customWidth="1"/>
    <col min="2273" max="2273" width="10.140625" style="2097" bestFit="1" customWidth="1"/>
    <col min="2274" max="2274" width="10" style="2097" bestFit="1" customWidth="1"/>
    <col min="2275" max="2276" width="9.7109375" style="2097" bestFit="1" customWidth="1"/>
    <col min="2277" max="2277" width="10.28515625" style="2097" bestFit="1" customWidth="1"/>
    <col min="2278" max="2278" width="9.7109375" style="2097" bestFit="1" customWidth="1"/>
    <col min="2279" max="2279" width="10" style="2097" bestFit="1" customWidth="1"/>
    <col min="2280" max="2319" width="9.140625" style="2097"/>
    <col min="2320" max="2320" width="28.7109375" style="2097" customWidth="1"/>
    <col min="2321" max="2522" width="0" style="2097" hidden="1" customWidth="1"/>
    <col min="2523" max="2528" width="9.5703125" style="2097" customWidth="1"/>
    <col min="2529" max="2529" width="10.140625" style="2097" bestFit="1" customWidth="1"/>
    <col min="2530" max="2530" width="10" style="2097" bestFit="1" customWidth="1"/>
    <col min="2531" max="2532" width="9.7109375" style="2097" bestFit="1" customWidth="1"/>
    <col min="2533" max="2533" width="10.28515625" style="2097" bestFit="1" customWidth="1"/>
    <col min="2534" max="2534" width="9.7109375" style="2097" bestFit="1" customWidth="1"/>
    <col min="2535" max="2535" width="10" style="2097" bestFit="1" customWidth="1"/>
    <col min="2536" max="2575" width="9.140625" style="2097"/>
    <col min="2576" max="2576" width="28.7109375" style="2097" customWidth="1"/>
    <col min="2577" max="2778" width="0" style="2097" hidden="1" customWidth="1"/>
    <col min="2779" max="2784" width="9.5703125" style="2097" customWidth="1"/>
    <col min="2785" max="2785" width="10.140625" style="2097" bestFit="1" customWidth="1"/>
    <col min="2786" max="2786" width="10" style="2097" bestFit="1" customWidth="1"/>
    <col min="2787" max="2788" width="9.7109375" style="2097" bestFit="1" customWidth="1"/>
    <col min="2789" max="2789" width="10.28515625" style="2097" bestFit="1" customWidth="1"/>
    <col min="2790" max="2790" width="9.7109375" style="2097" bestFit="1" customWidth="1"/>
    <col min="2791" max="2791" width="10" style="2097" bestFit="1" customWidth="1"/>
    <col min="2792" max="2831" width="9.140625" style="2097"/>
    <col min="2832" max="2832" width="28.7109375" style="2097" customWidth="1"/>
    <col min="2833" max="3034" width="0" style="2097" hidden="1" customWidth="1"/>
    <col min="3035" max="3040" width="9.5703125" style="2097" customWidth="1"/>
    <col min="3041" max="3041" width="10.140625" style="2097" bestFit="1" customWidth="1"/>
    <col min="3042" max="3042" width="10" style="2097" bestFit="1" customWidth="1"/>
    <col min="3043" max="3044" width="9.7109375" style="2097" bestFit="1" customWidth="1"/>
    <col min="3045" max="3045" width="10.28515625" style="2097" bestFit="1" customWidth="1"/>
    <col min="3046" max="3046" width="9.7109375" style="2097" bestFit="1" customWidth="1"/>
    <col min="3047" max="3047" width="10" style="2097" bestFit="1" customWidth="1"/>
    <col min="3048" max="3087" width="9.140625" style="2097"/>
    <col min="3088" max="3088" width="28.7109375" style="2097" customWidth="1"/>
    <col min="3089" max="3290" width="0" style="2097" hidden="1" customWidth="1"/>
    <col min="3291" max="3296" width="9.5703125" style="2097" customWidth="1"/>
    <col min="3297" max="3297" width="10.140625" style="2097" bestFit="1" customWidth="1"/>
    <col min="3298" max="3298" width="10" style="2097" bestFit="1" customWidth="1"/>
    <col min="3299" max="3300" width="9.7109375" style="2097" bestFit="1" customWidth="1"/>
    <col min="3301" max="3301" width="10.28515625" style="2097" bestFit="1" customWidth="1"/>
    <col min="3302" max="3302" width="9.7109375" style="2097" bestFit="1" customWidth="1"/>
    <col min="3303" max="3303" width="10" style="2097" bestFit="1" customWidth="1"/>
    <col min="3304" max="3343" width="9.140625" style="2097"/>
    <col min="3344" max="3344" width="28.7109375" style="2097" customWidth="1"/>
    <col min="3345" max="3546" width="0" style="2097" hidden="1" customWidth="1"/>
    <col min="3547" max="3552" width="9.5703125" style="2097" customWidth="1"/>
    <col min="3553" max="3553" width="10.140625" style="2097" bestFit="1" customWidth="1"/>
    <col min="3554" max="3554" width="10" style="2097" bestFit="1" customWidth="1"/>
    <col min="3555" max="3556" width="9.7109375" style="2097" bestFit="1" customWidth="1"/>
    <col min="3557" max="3557" width="10.28515625" style="2097" bestFit="1" customWidth="1"/>
    <col min="3558" max="3558" width="9.7109375" style="2097" bestFit="1" customWidth="1"/>
    <col min="3559" max="3559" width="10" style="2097" bestFit="1" customWidth="1"/>
    <col min="3560" max="3599" width="9.140625" style="2097"/>
    <col min="3600" max="3600" width="28.7109375" style="2097" customWidth="1"/>
    <col min="3601" max="3802" width="0" style="2097" hidden="1" customWidth="1"/>
    <col min="3803" max="3808" width="9.5703125" style="2097" customWidth="1"/>
    <col min="3809" max="3809" width="10.140625" style="2097" bestFit="1" customWidth="1"/>
    <col min="3810" max="3810" width="10" style="2097" bestFit="1" customWidth="1"/>
    <col min="3811" max="3812" width="9.7109375" style="2097" bestFit="1" customWidth="1"/>
    <col min="3813" max="3813" width="10.28515625" style="2097" bestFit="1" customWidth="1"/>
    <col min="3814" max="3814" width="9.7109375" style="2097" bestFit="1" customWidth="1"/>
    <col min="3815" max="3815" width="10" style="2097" bestFit="1" customWidth="1"/>
    <col min="3816" max="3855" width="9.140625" style="2097"/>
    <col min="3856" max="3856" width="28.7109375" style="2097" customWidth="1"/>
    <col min="3857" max="4058" width="0" style="2097" hidden="1" customWidth="1"/>
    <col min="4059" max="4064" width="9.5703125" style="2097" customWidth="1"/>
    <col min="4065" max="4065" width="10.140625" style="2097" bestFit="1" customWidth="1"/>
    <col min="4066" max="4066" width="10" style="2097" bestFit="1" customWidth="1"/>
    <col min="4067" max="4068" width="9.7109375" style="2097" bestFit="1" customWidth="1"/>
    <col min="4069" max="4069" width="10.28515625" style="2097" bestFit="1" customWidth="1"/>
    <col min="4070" max="4070" width="9.7109375" style="2097" bestFit="1" customWidth="1"/>
    <col min="4071" max="4071" width="10" style="2097" bestFit="1" customWidth="1"/>
    <col min="4072" max="4111" width="9.140625" style="2097"/>
    <col min="4112" max="4112" width="28.7109375" style="2097" customWidth="1"/>
    <col min="4113" max="4314" width="0" style="2097" hidden="1" customWidth="1"/>
    <col min="4315" max="4320" width="9.5703125" style="2097" customWidth="1"/>
    <col min="4321" max="4321" width="10.140625" style="2097" bestFit="1" customWidth="1"/>
    <col min="4322" max="4322" width="10" style="2097" bestFit="1" customWidth="1"/>
    <col min="4323" max="4324" width="9.7109375" style="2097" bestFit="1" customWidth="1"/>
    <col min="4325" max="4325" width="10.28515625" style="2097" bestFit="1" customWidth="1"/>
    <col min="4326" max="4326" width="9.7109375" style="2097" bestFit="1" customWidth="1"/>
    <col min="4327" max="4327" width="10" style="2097" bestFit="1" customWidth="1"/>
    <col min="4328" max="4367" width="9.140625" style="2097"/>
    <col min="4368" max="4368" width="28.7109375" style="2097" customWidth="1"/>
    <col min="4369" max="4570" width="0" style="2097" hidden="1" customWidth="1"/>
    <col min="4571" max="4576" width="9.5703125" style="2097" customWidth="1"/>
    <col min="4577" max="4577" width="10.140625" style="2097" bestFit="1" customWidth="1"/>
    <col min="4578" max="4578" width="10" style="2097" bestFit="1" customWidth="1"/>
    <col min="4579" max="4580" width="9.7109375" style="2097" bestFit="1" customWidth="1"/>
    <col min="4581" max="4581" width="10.28515625" style="2097" bestFit="1" customWidth="1"/>
    <col min="4582" max="4582" width="9.7109375" style="2097" bestFit="1" customWidth="1"/>
    <col min="4583" max="4583" width="10" style="2097" bestFit="1" customWidth="1"/>
    <col min="4584" max="4623" width="9.140625" style="2097"/>
    <col min="4624" max="4624" width="28.7109375" style="2097" customWidth="1"/>
    <col min="4625" max="4826" width="0" style="2097" hidden="1" customWidth="1"/>
    <col min="4827" max="4832" width="9.5703125" style="2097" customWidth="1"/>
    <col min="4833" max="4833" width="10.140625" style="2097" bestFit="1" customWidth="1"/>
    <col min="4834" max="4834" width="10" style="2097" bestFit="1" customWidth="1"/>
    <col min="4835" max="4836" width="9.7109375" style="2097" bestFit="1" customWidth="1"/>
    <col min="4837" max="4837" width="10.28515625" style="2097" bestFit="1" customWidth="1"/>
    <col min="4838" max="4838" width="9.7109375" style="2097" bestFit="1" customWidth="1"/>
    <col min="4839" max="4839" width="10" style="2097" bestFit="1" customWidth="1"/>
    <col min="4840" max="4879" width="9.140625" style="2097"/>
    <col min="4880" max="4880" width="28.7109375" style="2097" customWidth="1"/>
    <col min="4881" max="5082" width="0" style="2097" hidden="1" customWidth="1"/>
    <col min="5083" max="5088" width="9.5703125" style="2097" customWidth="1"/>
    <col min="5089" max="5089" width="10.140625" style="2097" bestFit="1" customWidth="1"/>
    <col min="5090" max="5090" width="10" style="2097" bestFit="1" customWidth="1"/>
    <col min="5091" max="5092" width="9.7109375" style="2097" bestFit="1" customWidth="1"/>
    <col min="5093" max="5093" width="10.28515625" style="2097" bestFit="1" customWidth="1"/>
    <col min="5094" max="5094" width="9.7109375" style="2097" bestFit="1" customWidth="1"/>
    <col min="5095" max="5095" width="10" style="2097" bestFit="1" customWidth="1"/>
    <col min="5096" max="5135" width="9.140625" style="2097"/>
    <col min="5136" max="5136" width="28.7109375" style="2097" customWidth="1"/>
    <col min="5137" max="5338" width="0" style="2097" hidden="1" customWidth="1"/>
    <col min="5339" max="5344" width="9.5703125" style="2097" customWidth="1"/>
    <col min="5345" max="5345" width="10.140625" style="2097" bestFit="1" customWidth="1"/>
    <col min="5346" max="5346" width="10" style="2097" bestFit="1" customWidth="1"/>
    <col min="5347" max="5348" width="9.7109375" style="2097" bestFit="1" customWidth="1"/>
    <col min="5349" max="5349" width="10.28515625" style="2097" bestFit="1" customWidth="1"/>
    <col min="5350" max="5350" width="9.7109375" style="2097" bestFit="1" customWidth="1"/>
    <col min="5351" max="5351" width="10" style="2097" bestFit="1" customWidth="1"/>
    <col min="5352" max="5391" width="9.140625" style="2097"/>
    <col min="5392" max="5392" width="28.7109375" style="2097" customWidth="1"/>
    <col min="5393" max="5594" width="0" style="2097" hidden="1" customWidth="1"/>
    <col min="5595" max="5600" width="9.5703125" style="2097" customWidth="1"/>
    <col min="5601" max="5601" width="10.140625" style="2097" bestFit="1" customWidth="1"/>
    <col min="5602" max="5602" width="10" style="2097" bestFit="1" customWidth="1"/>
    <col min="5603" max="5604" width="9.7109375" style="2097" bestFit="1" customWidth="1"/>
    <col min="5605" max="5605" width="10.28515625" style="2097" bestFit="1" customWidth="1"/>
    <col min="5606" max="5606" width="9.7109375" style="2097" bestFit="1" customWidth="1"/>
    <col min="5607" max="5607" width="10" style="2097" bestFit="1" customWidth="1"/>
    <col min="5608" max="5647" width="9.140625" style="2097"/>
    <col min="5648" max="5648" width="28.7109375" style="2097" customWidth="1"/>
    <col min="5649" max="5850" width="0" style="2097" hidden="1" customWidth="1"/>
    <col min="5851" max="5856" width="9.5703125" style="2097" customWidth="1"/>
    <col min="5857" max="5857" width="10.140625" style="2097" bestFit="1" customWidth="1"/>
    <col min="5858" max="5858" width="10" style="2097" bestFit="1" customWidth="1"/>
    <col min="5859" max="5860" width="9.7109375" style="2097" bestFit="1" customWidth="1"/>
    <col min="5861" max="5861" width="10.28515625" style="2097" bestFit="1" customWidth="1"/>
    <col min="5862" max="5862" width="9.7109375" style="2097" bestFit="1" customWidth="1"/>
    <col min="5863" max="5863" width="10" style="2097" bestFit="1" customWidth="1"/>
    <col min="5864" max="5903" width="9.140625" style="2097"/>
    <col min="5904" max="5904" width="28.7109375" style="2097" customWidth="1"/>
    <col min="5905" max="6106" width="0" style="2097" hidden="1" customWidth="1"/>
    <col min="6107" max="6112" width="9.5703125" style="2097" customWidth="1"/>
    <col min="6113" max="6113" width="10.140625" style="2097" bestFit="1" customWidth="1"/>
    <col min="6114" max="6114" width="10" style="2097" bestFit="1" customWidth="1"/>
    <col min="6115" max="6116" width="9.7109375" style="2097" bestFit="1" customWidth="1"/>
    <col min="6117" max="6117" width="10.28515625" style="2097" bestFit="1" customWidth="1"/>
    <col min="6118" max="6118" width="9.7109375" style="2097" bestFit="1" customWidth="1"/>
    <col min="6119" max="6119" width="10" style="2097" bestFit="1" customWidth="1"/>
    <col min="6120" max="6159" width="9.140625" style="2097"/>
    <col min="6160" max="6160" width="28.7109375" style="2097" customWidth="1"/>
    <col min="6161" max="6362" width="0" style="2097" hidden="1" customWidth="1"/>
    <col min="6363" max="6368" width="9.5703125" style="2097" customWidth="1"/>
    <col min="6369" max="6369" width="10.140625" style="2097" bestFit="1" customWidth="1"/>
    <col min="6370" max="6370" width="10" style="2097" bestFit="1" customWidth="1"/>
    <col min="6371" max="6372" width="9.7109375" style="2097" bestFit="1" customWidth="1"/>
    <col min="6373" max="6373" width="10.28515625" style="2097" bestFit="1" customWidth="1"/>
    <col min="6374" max="6374" width="9.7109375" style="2097" bestFit="1" customWidth="1"/>
    <col min="6375" max="6375" width="10" style="2097" bestFit="1" customWidth="1"/>
    <col min="6376" max="6415" width="9.140625" style="2097"/>
    <col min="6416" max="6416" width="28.7109375" style="2097" customWidth="1"/>
    <col min="6417" max="6618" width="0" style="2097" hidden="1" customWidth="1"/>
    <col min="6619" max="6624" width="9.5703125" style="2097" customWidth="1"/>
    <col min="6625" max="6625" width="10.140625" style="2097" bestFit="1" customWidth="1"/>
    <col min="6626" max="6626" width="10" style="2097" bestFit="1" customWidth="1"/>
    <col min="6627" max="6628" width="9.7109375" style="2097" bestFit="1" customWidth="1"/>
    <col min="6629" max="6629" width="10.28515625" style="2097" bestFit="1" customWidth="1"/>
    <col min="6630" max="6630" width="9.7109375" style="2097" bestFit="1" customWidth="1"/>
    <col min="6631" max="6631" width="10" style="2097" bestFit="1" customWidth="1"/>
    <col min="6632" max="6671" width="9.140625" style="2097"/>
    <col min="6672" max="6672" width="28.7109375" style="2097" customWidth="1"/>
    <col min="6673" max="6874" width="0" style="2097" hidden="1" customWidth="1"/>
    <col min="6875" max="6880" width="9.5703125" style="2097" customWidth="1"/>
    <col min="6881" max="6881" width="10.140625" style="2097" bestFit="1" customWidth="1"/>
    <col min="6882" max="6882" width="10" style="2097" bestFit="1" customWidth="1"/>
    <col min="6883" max="6884" width="9.7109375" style="2097" bestFit="1" customWidth="1"/>
    <col min="6885" max="6885" width="10.28515625" style="2097" bestFit="1" customWidth="1"/>
    <col min="6886" max="6886" width="9.7109375" style="2097" bestFit="1" customWidth="1"/>
    <col min="6887" max="6887" width="10" style="2097" bestFit="1" customWidth="1"/>
    <col min="6888" max="6927" width="9.140625" style="2097"/>
    <col min="6928" max="6928" width="28.7109375" style="2097" customWidth="1"/>
    <col min="6929" max="7130" width="0" style="2097" hidden="1" customWidth="1"/>
    <col min="7131" max="7136" width="9.5703125" style="2097" customWidth="1"/>
    <col min="7137" max="7137" width="10.140625" style="2097" bestFit="1" customWidth="1"/>
    <col min="7138" max="7138" width="10" style="2097" bestFit="1" customWidth="1"/>
    <col min="7139" max="7140" width="9.7109375" style="2097" bestFit="1" customWidth="1"/>
    <col min="7141" max="7141" width="10.28515625" style="2097" bestFit="1" customWidth="1"/>
    <col min="7142" max="7142" width="9.7109375" style="2097" bestFit="1" customWidth="1"/>
    <col min="7143" max="7143" width="10" style="2097" bestFit="1" customWidth="1"/>
    <col min="7144" max="7183" width="9.140625" style="2097"/>
    <col min="7184" max="7184" width="28.7109375" style="2097" customWidth="1"/>
    <col min="7185" max="7386" width="0" style="2097" hidden="1" customWidth="1"/>
    <col min="7387" max="7392" width="9.5703125" style="2097" customWidth="1"/>
    <col min="7393" max="7393" width="10.140625" style="2097" bestFit="1" customWidth="1"/>
    <col min="7394" max="7394" width="10" style="2097" bestFit="1" customWidth="1"/>
    <col min="7395" max="7396" width="9.7109375" style="2097" bestFit="1" customWidth="1"/>
    <col min="7397" max="7397" width="10.28515625" style="2097" bestFit="1" customWidth="1"/>
    <col min="7398" max="7398" width="9.7109375" style="2097" bestFit="1" customWidth="1"/>
    <col min="7399" max="7399" width="10" style="2097" bestFit="1" customWidth="1"/>
    <col min="7400" max="7439" width="9.140625" style="2097"/>
    <col min="7440" max="7440" width="28.7109375" style="2097" customWidth="1"/>
    <col min="7441" max="7642" width="0" style="2097" hidden="1" customWidth="1"/>
    <col min="7643" max="7648" width="9.5703125" style="2097" customWidth="1"/>
    <col min="7649" max="7649" width="10.140625" style="2097" bestFit="1" customWidth="1"/>
    <col min="7650" max="7650" width="10" style="2097" bestFit="1" customWidth="1"/>
    <col min="7651" max="7652" width="9.7109375" style="2097" bestFit="1" customWidth="1"/>
    <col min="7653" max="7653" width="10.28515625" style="2097" bestFit="1" customWidth="1"/>
    <col min="7654" max="7654" width="9.7109375" style="2097" bestFit="1" customWidth="1"/>
    <col min="7655" max="7655" width="10" style="2097" bestFit="1" customWidth="1"/>
    <col min="7656" max="7695" width="9.140625" style="2097"/>
    <col min="7696" max="7696" width="28.7109375" style="2097" customWidth="1"/>
    <col min="7697" max="7898" width="0" style="2097" hidden="1" customWidth="1"/>
    <col min="7899" max="7904" width="9.5703125" style="2097" customWidth="1"/>
    <col min="7905" max="7905" width="10.140625" style="2097" bestFit="1" customWidth="1"/>
    <col min="7906" max="7906" width="10" style="2097" bestFit="1" customWidth="1"/>
    <col min="7907" max="7908" width="9.7109375" style="2097" bestFit="1" customWidth="1"/>
    <col min="7909" max="7909" width="10.28515625" style="2097" bestFit="1" customWidth="1"/>
    <col min="7910" max="7910" width="9.7109375" style="2097" bestFit="1" customWidth="1"/>
    <col min="7911" max="7911" width="10" style="2097" bestFit="1" customWidth="1"/>
    <col min="7912" max="7951" width="9.140625" style="2097"/>
    <col min="7952" max="7952" width="28.7109375" style="2097" customWidth="1"/>
    <col min="7953" max="8154" width="0" style="2097" hidden="1" customWidth="1"/>
    <col min="8155" max="8160" width="9.5703125" style="2097" customWidth="1"/>
    <col min="8161" max="8161" width="10.140625" style="2097" bestFit="1" customWidth="1"/>
    <col min="8162" max="8162" width="10" style="2097" bestFit="1" customWidth="1"/>
    <col min="8163" max="8164" width="9.7109375" style="2097" bestFit="1" customWidth="1"/>
    <col min="8165" max="8165" width="10.28515625" style="2097" bestFit="1" customWidth="1"/>
    <col min="8166" max="8166" width="9.7109375" style="2097" bestFit="1" customWidth="1"/>
    <col min="8167" max="8167" width="10" style="2097" bestFit="1" customWidth="1"/>
    <col min="8168" max="8207" width="9.140625" style="2097"/>
    <col min="8208" max="8208" width="28.7109375" style="2097" customWidth="1"/>
    <col min="8209" max="8410" width="0" style="2097" hidden="1" customWidth="1"/>
    <col min="8411" max="8416" width="9.5703125" style="2097" customWidth="1"/>
    <col min="8417" max="8417" width="10.140625" style="2097" bestFit="1" customWidth="1"/>
    <col min="8418" max="8418" width="10" style="2097" bestFit="1" customWidth="1"/>
    <col min="8419" max="8420" width="9.7109375" style="2097" bestFit="1" customWidth="1"/>
    <col min="8421" max="8421" width="10.28515625" style="2097" bestFit="1" customWidth="1"/>
    <col min="8422" max="8422" width="9.7109375" style="2097" bestFit="1" customWidth="1"/>
    <col min="8423" max="8423" width="10" style="2097" bestFit="1" customWidth="1"/>
    <col min="8424" max="8463" width="9.140625" style="2097"/>
    <col min="8464" max="8464" width="28.7109375" style="2097" customWidth="1"/>
    <col min="8465" max="8666" width="0" style="2097" hidden="1" customWidth="1"/>
    <col min="8667" max="8672" width="9.5703125" style="2097" customWidth="1"/>
    <col min="8673" max="8673" width="10.140625" style="2097" bestFit="1" customWidth="1"/>
    <col min="8674" max="8674" width="10" style="2097" bestFit="1" customWidth="1"/>
    <col min="8675" max="8676" width="9.7109375" style="2097" bestFit="1" customWidth="1"/>
    <col min="8677" max="8677" width="10.28515625" style="2097" bestFit="1" customWidth="1"/>
    <col min="8678" max="8678" width="9.7109375" style="2097" bestFit="1" customWidth="1"/>
    <col min="8679" max="8679" width="10" style="2097" bestFit="1" customWidth="1"/>
    <col min="8680" max="8719" width="9.140625" style="2097"/>
    <col min="8720" max="8720" width="28.7109375" style="2097" customWidth="1"/>
    <col min="8721" max="8922" width="0" style="2097" hidden="1" customWidth="1"/>
    <col min="8923" max="8928" width="9.5703125" style="2097" customWidth="1"/>
    <col min="8929" max="8929" width="10.140625" style="2097" bestFit="1" customWidth="1"/>
    <col min="8930" max="8930" width="10" style="2097" bestFit="1" customWidth="1"/>
    <col min="8931" max="8932" width="9.7109375" style="2097" bestFit="1" customWidth="1"/>
    <col min="8933" max="8933" width="10.28515625" style="2097" bestFit="1" customWidth="1"/>
    <col min="8934" max="8934" width="9.7109375" style="2097" bestFit="1" customWidth="1"/>
    <col min="8935" max="8935" width="10" style="2097" bestFit="1" customWidth="1"/>
    <col min="8936" max="8975" width="9.140625" style="2097"/>
    <col min="8976" max="8976" width="28.7109375" style="2097" customWidth="1"/>
    <col min="8977" max="9178" width="0" style="2097" hidden="1" customWidth="1"/>
    <col min="9179" max="9184" width="9.5703125" style="2097" customWidth="1"/>
    <col min="9185" max="9185" width="10.140625" style="2097" bestFit="1" customWidth="1"/>
    <col min="9186" max="9186" width="10" style="2097" bestFit="1" customWidth="1"/>
    <col min="9187" max="9188" width="9.7109375" style="2097" bestFit="1" customWidth="1"/>
    <col min="9189" max="9189" width="10.28515625" style="2097" bestFit="1" customWidth="1"/>
    <col min="9190" max="9190" width="9.7109375" style="2097" bestFit="1" customWidth="1"/>
    <col min="9191" max="9191" width="10" style="2097" bestFit="1" customWidth="1"/>
    <col min="9192" max="9231" width="9.140625" style="2097"/>
    <col min="9232" max="9232" width="28.7109375" style="2097" customWidth="1"/>
    <col min="9233" max="9434" width="0" style="2097" hidden="1" customWidth="1"/>
    <col min="9435" max="9440" width="9.5703125" style="2097" customWidth="1"/>
    <col min="9441" max="9441" width="10.140625" style="2097" bestFit="1" customWidth="1"/>
    <col min="9442" max="9442" width="10" style="2097" bestFit="1" customWidth="1"/>
    <col min="9443" max="9444" width="9.7109375" style="2097" bestFit="1" customWidth="1"/>
    <col min="9445" max="9445" width="10.28515625" style="2097" bestFit="1" customWidth="1"/>
    <col min="9446" max="9446" width="9.7109375" style="2097" bestFit="1" customWidth="1"/>
    <col min="9447" max="9447" width="10" style="2097" bestFit="1" customWidth="1"/>
    <col min="9448" max="9487" width="9.140625" style="2097"/>
    <col min="9488" max="9488" width="28.7109375" style="2097" customWidth="1"/>
    <col min="9489" max="9690" width="0" style="2097" hidden="1" customWidth="1"/>
    <col min="9691" max="9696" width="9.5703125" style="2097" customWidth="1"/>
    <col min="9697" max="9697" width="10.140625" style="2097" bestFit="1" customWidth="1"/>
    <col min="9698" max="9698" width="10" style="2097" bestFit="1" customWidth="1"/>
    <col min="9699" max="9700" width="9.7109375" style="2097" bestFit="1" customWidth="1"/>
    <col min="9701" max="9701" width="10.28515625" style="2097" bestFit="1" customWidth="1"/>
    <col min="9702" max="9702" width="9.7109375" style="2097" bestFit="1" customWidth="1"/>
    <col min="9703" max="9703" width="10" style="2097" bestFit="1" customWidth="1"/>
    <col min="9704" max="9743" width="9.140625" style="2097"/>
    <col min="9744" max="9744" width="28.7109375" style="2097" customWidth="1"/>
    <col min="9745" max="9946" width="0" style="2097" hidden="1" customWidth="1"/>
    <col min="9947" max="9952" width="9.5703125" style="2097" customWidth="1"/>
    <col min="9953" max="9953" width="10.140625" style="2097" bestFit="1" customWidth="1"/>
    <col min="9954" max="9954" width="10" style="2097" bestFit="1" customWidth="1"/>
    <col min="9955" max="9956" width="9.7109375" style="2097" bestFit="1" customWidth="1"/>
    <col min="9957" max="9957" width="10.28515625" style="2097" bestFit="1" customWidth="1"/>
    <col min="9958" max="9958" width="9.7109375" style="2097" bestFit="1" customWidth="1"/>
    <col min="9959" max="9959" width="10" style="2097" bestFit="1" customWidth="1"/>
    <col min="9960" max="9999" width="9.140625" style="2097"/>
    <col min="10000" max="10000" width="28.7109375" style="2097" customWidth="1"/>
    <col min="10001" max="10202" width="0" style="2097" hidden="1" customWidth="1"/>
    <col min="10203" max="10208" width="9.5703125" style="2097" customWidth="1"/>
    <col min="10209" max="10209" width="10.140625" style="2097" bestFit="1" customWidth="1"/>
    <col min="10210" max="10210" width="10" style="2097" bestFit="1" customWidth="1"/>
    <col min="10211" max="10212" width="9.7109375" style="2097" bestFit="1" customWidth="1"/>
    <col min="10213" max="10213" width="10.28515625" style="2097" bestFit="1" customWidth="1"/>
    <col min="10214" max="10214" width="9.7109375" style="2097" bestFit="1" customWidth="1"/>
    <col min="10215" max="10215" width="10" style="2097" bestFit="1" customWidth="1"/>
    <col min="10216" max="10255" width="9.140625" style="2097"/>
    <col min="10256" max="10256" width="28.7109375" style="2097" customWidth="1"/>
    <col min="10257" max="10458" width="0" style="2097" hidden="1" customWidth="1"/>
    <col min="10459" max="10464" width="9.5703125" style="2097" customWidth="1"/>
    <col min="10465" max="10465" width="10.140625" style="2097" bestFit="1" customWidth="1"/>
    <col min="10466" max="10466" width="10" style="2097" bestFit="1" customWidth="1"/>
    <col min="10467" max="10468" width="9.7109375" style="2097" bestFit="1" customWidth="1"/>
    <col min="10469" max="10469" width="10.28515625" style="2097" bestFit="1" customWidth="1"/>
    <col min="10470" max="10470" width="9.7109375" style="2097" bestFit="1" customWidth="1"/>
    <col min="10471" max="10471" width="10" style="2097" bestFit="1" customWidth="1"/>
    <col min="10472" max="10511" width="9.140625" style="2097"/>
    <col min="10512" max="10512" width="28.7109375" style="2097" customWidth="1"/>
    <col min="10513" max="10714" width="0" style="2097" hidden="1" customWidth="1"/>
    <col min="10715" max="10720" width="9.5703125" style="2097" customWidth="1"/>
    <col min="10721" max="10721" width="10.140625" style="2097" bestFit="1" customWidth="1"/>
    <col min="10722" max="10722" width="10" style="2097" bestFit="1" customWidth="1"/>
    <col min="10723" max="10724" width="9.7109375" style="2097" bestFit="1" customWidth="1"/>
    <col min="10725" max="10725" width="10.28515625" style="2097" bestFit="1" customWidth="1"/>
    <col min="10726" max="10726" width="9.7109375" style="2097" bestFit="1" customWidth="1"/>
    <col min="10727" max="10727" width="10" style="2097" bestFit="1" customWidth="1"/>
    <col min="10728" max="10767" width="9.140625" style="2097"/>
    <col min="10768" max="10768" width="28.7109375" style="2097" customWidth="1"/>
    <col min="10769" max="10970" width="0" style="2097" hidden="1" customWidth="1"/>
    <col min="10971" max="10976" width="9.5703125" style="2097" customWidth="1"/>
    <col min="10977" max="10977" width="10.140625" style="2097" bestFit="1" customWidth="1"/>
    <col min="10978" max="10978" width="10" style="2097" bestFit="1" customWidth="1"/>
    <col min="10979" max="10980" width="9.7109375" style="2097" bestFit="1" customWidth="1"/>
    <col min="10981" max="10981" width="10.28515625" style="2097" bestFit="1" customWidth="1"/>
    <col min="10982" max="10982" width="9.7109375" style="2097" bestFit="1" customWidth="1"/>
    <col min="10983" max="10983" width="10" style="2097" bestFit="1" customWidth="1"/>
    <col min="10984" max="11023" width="9.140625" style="2097"/>
    <col min="11024" max="11024" width="28.7109375" style="2097" customWidth="1"/>
    <col min="11025" max="11226" width="0" style="2097" hidden="1" customWidth="1"/>
    <col min="11227" max="11232" width="9.5703125" style="2097" customWidth="1"/>
    <col min="11233" max="11233" width="10.140625" style="2097" bestFit="1" customWidth="1"/>
    <col min="11234" max="11234" width="10" style="2097" bestFit="1" customWidth="1"/>
    <col min="11235" max="11236" width="9.7109375" style="2097" bestFit="1" customWidth="1"/>
    <col min="11237" max="11237" width="10.28515625" style="2097" bestFit="1" customWidth="1"/>
    <col min="11238" max="11238" width="9.7109375" style="2097" bestFit="1" customWidth="1"/>
    <col min="11239" max="11239" width="10" style="2097" bestFit="1" customWidth="1"/>
    <col min="11240" max="11279" width="9.140625" style="2097"/>
    <col min="11280" max="11280" width="28.7109375" style="2097" customWidth="1"/>
    <col min="11281" max="11482" width="0" style="2097" hidden="1" customWidth="1"/>
    <col min="11483" max="11488" width="9.5703125" style="2097" customWidth="1"/>
    <col min="11489" max="11489" width="10.140625" style="2097" bestFit="1" customWidth="1"/>
    <col min="11490" max="11490" width="10" style="2097" bestFit="1" customWidth="1"/>
    <col min="11491" max="11492" width="9.7109375" style="2097" bestFit="1" customWidth="1"/>
    <col min="11493" max="11493" width="10.28515625" style="2097" bestFit="1" customWidth="1"/>
    <col min="11494" max="11494" width="9.7109375" style="2097" bestFit="1" customWidth="1"/>
    <col min="11495" max="11495" width="10" style="2097" bestFit="1" customWidth="1"/>
    <col min="11496" max="11535" width="9.140625" style="2097"/>
    <col min="11536" max="11536" width="28.7109375" style="2097" customWidth="1"/>
    <col min="11537" max="11738" width="0" style="2097" hidden="1" customWidth="1"/>
    <col min="11739" max="11744" width="9.5703125" style="2097" customWidth="1"/>
    <col min="11745" max="11745" width="10.140625" style="2097" bestFit="1" customWidth="1"/>
    <col min="11746" max="11746" width="10" style="2097" bestFit="1" customWidth="1"/>
    <col min="11747" max="11748" width="9.7109375" style="2097" bestFit="1" customWidth="1"/>
    <col min="11749" max="11749" width="10.28515625" style="2097" bestFit="1" customWidth="1"/>
    <col min="11750" max="11750" width="9.7109375" style="2097" bestFit="1" customWidth="1"/>
    <col min="11751" max="11751" width="10" style="2097" bestFit="1" customWidth="1"/>
    <col min="11752" max="11791" width="9.140625" style="2097"/>
    <col min="11792" max="11792" width="28.7109375" style="2097" customWidth="1"/>
    <col min="11793" max="11994" width="0" style="2097" hidden="1" customWidth="1"/>
    <col min="11995" max="12000" width="9.5703125" style="2097" customWidth="1"/>
    <col min="12001" max="12001" width="10.140625" style="2097" bestFit="1" customWidth="1"/>
    <col min="12002" max="12002" width="10" style="2097" bestFit="1" customWidth="1"/>
    <col min="12003" max="12004" width="9.7109375" style="2097" bestFit="1" customWidth="1"/>
    <col min="12005" max="12005" width="10.28515625" style="2097" bestFit="1" customWidth="1"/>
    <col min="12006" max="12006" width="9.7109375" style="2097" bestFit="1" customWidth="1"/>
    <col min="12007" max="12007" width="10" style="2097" bestFit="1" customWidth="1"/>
    <col min="12008" max="12047" width="9.140625" style="2097"/>
    <col min="12048" max="12048" width="28.7109375" style="2097" customWidth="1"/>
    <col min="12049" max="12250" width="0" style="2097" hidden="1" customWidth="1"/>
    <col min="12251" max="12256" width="9.5703125" style="2097" customWidth="1"/>
    <col min="12257" max="12257" width="10.140625" style="2097" bestFit="1" customWidth="1"/>
    <col min="12258" max="12258" width="10" style="2097" bestFit="1" customWidth="1"/>
    <col min="12259" max="12260" width="9.7109375" style="2097" bestFit="1" customWidth="1"/>
    <col min="12261" max="12261" width="10.28515625" style="2097" bestFit="1" customWidth="1"/>
    <col min="12262" max="12262" width="9.7109375" style="2097" bestFit="1" customWidth="1"/>
    <col min="12263" max="12263" width="10" style="2097" bestFit="1" customWidth="1"/>
    <col min="12264" max="12303" width="9.140625" style="2097"/>
    <col min="12304" max="12304" width="28.7109375" style="2097" customWidth="1"/>
    <col min="12305" max="12506" width="0" style="2097" hidden="1" customWidth="1"/>
    <col min="12507" max="12512" width="9.5703125" style="2097" customWidth="1"/>
    <col min="12513" max="12513" width="10.140625" style="2097" bestFit="1" customWidth="1"/>
    <col min="12514" max="12514" width="10" style="2097" bestFit="1" customWidth="1"/>
    <col min="12515" max="12516" width="9.7109375" style="2097" bestFit="1" customWidth="1"/>
    <col min="12517" max="12517" width="10.28515625" style="2097" bestFit="1" customWidth="1"/>
    <col min="12518" max="12518" width="9.7109375" style="2097" bestFit="1" customWidth="1"/>
    <col min="12519" max="12519" width="10" style="2097" bestFit="1" customWidth="1"/>
    <col min="12520" max="12559" width="9.140625" style="2097"/>
    <col min="12560" max="12560" width="28.7109375" style="2097" customWidth="1"/>
    <col min="12561" max="12762" width="0" style="2097" hidden="1" customWidth="1"/>
    <col min="12763" max="12768" width="9.5703125" style="2097" customWidth="1"/>
    <col min="12769" max="12769" width="10.140625" style="2097" bestFit="1" customWidth="1"/>
    <col min="12770" max="12770" width="10" style="2097" bestFit="1" customWidth="1"/>
    <col min="12771" max="12772" width="9.7109375" style="2097" bestFit="1" customWidth="1"/>
    <col min="12773" max="12773" width="10.28515625" style="2097" bestFit="1" customWidth="1"/>
    <col min="12774" max="12774" width="9.7109375" style="2097" bestFit="1" customWidth="1"/>
    <col min="12775" max="12775" width="10" style="2097" bestFit="1" customWidth="1"/>
    <col min="12776" max="12815" width="9.140625" style="2097"/>
    <col min="12816" max="12816" width="28.7109375" style="2097" customWidth="1"/>
    <col min="12817" max="13018" width="0" style="2097" hidden="1" customWidth="1"/>
    <col min="13019" max="13024" width="9.5703125" style="2097" customWidth="1"/>
    <col min="13025" max="13025" width="10.140625" style="2097" bestFit="1" customWidth="1"/>
    <col min="13026" max="13026" width="10" style="2097" bestFit="1" customWidth="1"/>
    <col min="13027" max="13028" width="9.7109375" style="2097" bestFit="1" customWidth="1"/>
    <col min="13029" max="13029" width="10.28515625" style="2097" bestFit="1" customWidth="1"/>
    <col min="13030" max="13030" width="9.7109375" style="2097" bestFit="1" customWidth="1"/>
    <col min="13031" max="13031" width="10" style="2097" bestFit="1" customWidth="1"/>
    <col min="13032" max="13071" width="9.140625" style="2097"/>
    <col min="13072" max="13072" width="28.7109375" style="2097" customWidth="1"/>
    <col min="13073" max="13274" width="0" style="2097" hidden="1" customWidth="1"/>
    <col min="13275" max="13280" width="9.5703125" style="2097" customWidth="1"/>
    <col min="13281" max="13281" width="10.140625" style="2097" bestFit="1" customWidth="1"/>
    <col min="13282" max="13282" width="10" style="2097" bestFit="1" customWidth="1"/>
    <col min="13283" max="13284" width="9.7109375" style="2097" bestFit="1" customWidth="1"/>
    <col min="13285" max="13285" width="10.28515625" style="2097" bestFit="1" customWidth="1"/>
    <col min="13286" max="13286" width="9.7109375" style="2097" bestFit="1" customWidth="1"/>
    <col min="13287" max="13287" width="10" style="2097" bestFit="1" customWidth="1"/>
    <col min="13288" max="13327" width="9.140625" style="2097"/>
    <col min="13328" max="13328" width="28.7109375" style="2097" customWidth="1"/>
    <col min="13329" max="13530" width="0" style="2097" hidden="1" customWidth="1"/>
    <col min="13531" max="13536" width="9.5703125" style="2097" customWidth="1"/>
    <col min="13537" max="13537" width="10.140625" style="2097" bestFit="1" customWidth="1"/>
    <col min="13538" max="13538" width="10" style="2097" bestFit="1" customWidth="1"/>
    <col min="13539" max="13540" width="9.7109375" style="2097" bestFit="1" customWidth="1"/>
    <col min="13541" max="13541" width="10.28515625" style="2097" bestFit="1" customWidth="1"/>
    <col min="13542" max="13542" width="9.7109375" style="2097" bestFit="1" customWidth="1"/>
    <col min="13543" max="13543" width="10" style="2097" bestFit="1" customWidth="1"/>
    <col min="13544" max="13583" width="9.140625" style="2097"/>
    <col min="13584" max="13584" width="28.7109375" style="2097" customWidth="1"/>
    <col min="13585" max="13786" width="0" style="2097" hidden="1" customWidth="1"/>
    <col min="13787" max="13792" width="9.5703125" style="2097" customWidth="1"/>
    <col min="13793" max="13793" width="10.140625" style="2097" bestFit="1" customWidth="1"/>
    <col min="13794" max="13794" width="10" style="2097" bestFit="1" customWidth="1"/>
    <col min="13795" max="13796" width="9.7109375" style="2097" bestFit="1" customWidth="1"/>
    <col min="13797" max="13797" width="10.28515625" style="2097" bestFit="1" customWidth="1"/>
    <col min="13798" max="13798" width="9.7109375" style="2097" bestFit="1" customWidth="1"/>
    <col min="13799" max="13799" width="10" style="2097" bestFit="1" customWidth="1"/>
    <col min="13800" max="13839" width="9.140625" style="2097"/>
    <col min="13840" max="13840" width="28.7109375" style="2097" customWidth="1"/>
    <col min="13841" max="14042" width="0" style="2097" hidden="1" customWidth="1"/>
    <col min="14043" max="14048" width="9.5703125" style="2097" customWidth="1"/>
    <col min="14049" max="14049" width="10.140625" style="2097" bestFit="1" customWidth="1"/>
    <col min="14050" max="14050" width="10" style="2097" bestFit="1" customWidth="1"/>
    <col min="14051" max="14052" width="9.7109375" style="2097" bestFit="1" customWidth="1"/>
    <col min="14053" max="14053" width="10.28515625" style="2097" bestFit="1" customWidth="1"/>
    <col min="14054" max="14054" width="9.7109375" style="2097" bestFit="1" customWidth="1"/>
    <col min="14055" max="14055" width="10" style="2097" bestFit="1" customWidth="1"/>
    <col min="14056" max="14095" width="9.140625" style="2097"/>
    <col min="14096" max="14096" width="28.7109375" style="2097" customWidth="1"/>
    <col min="14097" max="14298" width="0" style="2097" hidden="1" customWidth="1"/>
    <col min="14299" max="14304" width="9.5703125" style="2097" customWidth="1"/>
    <col min="14305" max="14305" width="10.140625" style="2097" bestFit="1" customWidth="1"/>
    <col min="14306" max="14306" width="10" style="2097" bestFit="1" customWidth="1"/>
    <col min="14307" max="14308" width="9.7109375" style="2097" bestFit="1" customWidth="1"/>
    <col min="14309" max="14309" width="10.28515625" style="2097" bestFit="1" customWidth="1"/>
    <col min="14310" max="14310" width="9.7109375" style="2097" bestFit="1" customWidth="1"/>
    <col min="14311" max="14311" width="10" style="2097" bestFit="1" customWidth="1"/>
    <col min="14312" max="14351" width="9.140625" style="2097"/>
    <col min="14352" max="14352" width="28.7109375" style="2097" customWidth="1"/>
    <col min="14353" max="14554" width="0" style="2097" hidden="1" customWidth="1"/>
    <col min="14555" max="14560" width="9.5703125" style="2097" customWidth="1"/>
    <col min="14561" max="14561" width="10.140625" style="2097" bestFit="1" customWidth="1"/>
    <col min="14562" max="14562" width="10" style="2097" bestFit="1" customWidth="1"/>
    <col min="14563" max="14564" width="9.7109375" style="2097" bestFit="1" customWidth="1"/>
    <col min="14565" max="14565" width="10.28515625" style="2097" bestFit="1" customWidth="1"/>
    <col min="14566" max="14566" width="9.7109375" style="2097" bestFit="1" customWidth="1"/>
    <col min="14567" max="14567" width="10" style="2097" bestFit="1" customWidth="1"/>
    <col min="14568" max="14607" width="9.140625" style="2097"/>
    <col min="14608" max="14608" width="28.7109375" style="2097" customWidth="1"/>
    <col min="14609" max="14810" width="0" style="2097" hidden="1" customWidth="1"/>
    <col min="14811" max="14816" width="9.5703125" style="2097" customWidth="1"/>
    <col min="14817" max="14817" width="10.140625" style="2097" bestFit="1" customWidth="1"/>
    <col min="14818" max="14818" width="10" style="2097" bestFit="1" customWidth="1"/>
    <col min="14819" max="14820" width="9.7109375" style="2097" bestFit="1" customWidth="1"/>
    <col min="14821" max="14821" width="10.28515625" style="2097" bestFit="1" customWidth="1"/>
    <col min="14822" max="14822" width="9.7109375" style="2097" bestFit="1" customWidth="1"/>
    <col min="14823" max="14823" width="10" style="2097" bestFit="1" customWidth="1"/>
    <col min="14824" max="14863" width="9.140625" style="2097"/>
    <col min="14864" max="14864" width="28.7109375" style="2097" customWidth="1"/>
    <col min="14865" max="15066" width="0" style="2097" hidden="1" customWidth="1"/>
    <col min="15067" max="15072" width="9.5703125" style="2097" customWidth="1"/>
    <col min="15073" max="15073" width="10.140625" style="2097" bestFit="1" customWidth="1"/>
    <col min="15074" max="15074" width="10" style="2097" bestFit="1" customWidth="1"/>
    <col min="15075" max="15076" width="9.7109375" style="2097" bestFit="1" customWidth="1"/>
    <col min="15077" max="15077" width="10.28515625" style="2097" bestFit="1" customWidth="1"/>
    <col min="15078" max="15078" width="9.7109375" style="2097" bestFit="1" customWidth="1"/>
    <col min="15079" max="15079" width="10" style="2097" bestFit="1" customWidth="1"/>
    <col min="15080" max="15119" width="9.140625" style="2097"/>
    <col min="15120" max="15120" width="28.7109375" style="2097" customWidth="1"/>
    <col min="15121" max="15322" width="0" style="2097" hidden="1" customWidth="1"/>
    <col min="15323" max="15328" width="9.5703125" style="2097" customWidth="1"/>
    <col min="15329" max="15329" width="10.140625" style="2097" bestFit="1" customWidth="1"/>
    <col min="15330" max="15330" width="10" style="2097" bestFit="1" customWidth="1"/>
    <col min="15331" max="15332" width="9.7109375" style="2097" bestFit="1" customWidth="1"/>
    <col min="15333" max="15333" width="10.28515625" style="2097" bestFit="1" customWidth="1"/>
    <col min="15334" max="15334" width="9.7109375" style="2097" bestFit="1" customWidth="1"/>
    <col min="15335" max="15335" width="10" style="2097" bestFit="1" customWidth="1"/>
    <col min="15336" max="15375" width="9.140625" style="2097"/>
    <col min="15376" max="15376" width="28.7109375" style="2097" customWidth="1"/>
    <col min="15377" max="15578" width="0" style="2097" hidden="1" customWidth="1"/>
    <col min="15579" max="15584" width="9.5703125" style="2097" customWidth="1"/>
    <col min="15585" max="15585" width="10.140625" style="2097" bestFit="1" customWidth="1"/>
    <col min="15586" max="15586" width="10" style="2097" bestFit="1" customWidth="1"/>
    <col min="15587" max="15588" width="9.7109375" style="2097" bestFit="1" customWidth="1"/>
    <col min="15589" max="15589" width="10.28515625" style="2097" bestFit="1" customWidth="1"/>
    <col min="15590" max="15590" width="9.7109375" style="2097" bestFit="1" customWidth="1"/>
    <col min="15591" max="15591" width="10" style="2097" bestFit="1" customWidth="1"/>
    <col min="15592" max="15631" width="9.140625" style="2097"/>
    <col min="15632" max="15632" width="28.7109375" style="2097" customWidth="1"/>
    <col min="15633" max="15834" width="0" style="2097" hidden="1" customWidth="1"/>
    <col min="15835" max="15840" width="9.5703125" style="2097" customWidth="1"/>
    <col min="15841" max="15841" width="10.140625" style="2097" bestFit="1" customWidth="1"/>
    <col min="15842" max="15842" width="10" style="2097" bestFit="1" customWidth="1"/>
    <col min="15843" max="15844" width="9.7109375" style="2097" bestFit="1" customWidth="1"/>
    <col min="15845" max="15845" width="10.28515625" style="2097" bestFit="1" customWidth="1"/>
    <col min="15846" max="15846" width="9.7109375" style="2097" bestFit="1" customWidth="1"/>
    <col min="15847" max="15847" width="10" style="2097" bestFit="1" customWidth="1"/>
    <col min="15848" max="15887" width="9.140625" style="2097"/>
    <col min="15888" max="15888" width="28.7109375" style="2097" customWidth="1"/>
    <col min="15889" max="16090" width="0" style="2097" hidden="1" customWidth="1"/>
    <col min="16091" max="16096" width="9.5703125" style="2097" customWidth="1"/>
    <col min="16097" max="16097" width="10.140625" style="2097" bestFit="1" customWidth="1"/>
    <col min="16098" max="16098" width="10" style="2097" bestFit="1" customWidth="1"/>
    <col min="16099" max="16100" width="9.7109375" style="2097" bestFit="1" customWidth="1"/>
    <col min="16101" max="16101" width="10.28515625" style="2097" bestFit="1" customWidth="1"/>
    <col min="16102" max="16102" width="9.7109375" style="2097" bestFit="1" customWidth="1"/>
    <col min="16103" max="16103" width="10" style="2097" bestFit="1" customWidth="1"/>
    <col min="16104" max="16143" width="9.140625" style="2097"/>
    <col min="16144" max="16144" width="28.7109375" style="2097" customWidth="1"/>
    <col min="16145" max="16346" width="0" style="2097" hidden="1" customWidth="1"/>
    <col min="16347" max="16352" width="9.5703125" style="2097" customWidth="1"/>
    <col min="16353" max="16353" width="10.140625" style="2097" bestFit="1" customWidth="1"/>
    <col min="16354" max="16354" width="10" style="2097" bestFit="1" customWidth="1"/>
    <col min="16355" max="16356" width="9.7109375" style="2097" bestFit="1" customWidth="1"/>
    <col min="16357" max="16357" width="10.28515625" style="2097" bestFit="1" customWidth="1"/>
    <col min="16358" max="16358" width="9.7109375" style="2097" bestFit="1" customWidth="1"/>
    <col min="16359" max="16359" width="10" style="2097" bestFit="1" customWidth="1"/>
    <col min="16360" max="16384" width="9.140625" style="2097"/>
  </cols>
  <sheetData>
    <row r="1" spans="1:232" ht="19.899999999999999" customHeight="1" x14ac:dyDescent="0.35">
      <c r="A1" s="2095" t="s">
        <v>4551</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c r="AN1" s="2096"/>
      <c r="AO1" s="2096"/>
      <c r="AP1" s="2096"/>
      <c r="AQ1" s="2096"/>
      <c r="AR1" s="2096"/>
      <c r="AS1" s="2096"/>
      <c r="AT1" s="2096"/>
      <c r="AU1" s="2096"/>
      <c r="AV1" s="2096"/>
      <c r="AW1" s="2096"/>
      <c r="AX1" s="2096"/>
      <c r="AY1" s="2096"/>
      <c r="AZ1" s="2096"/>
      <c r="BA1" s="2096"/>
      <c r="BB1" s="2096"/>
      <c r="BC1" s="2096"/>
      <c r="BD1" s="2096"/>
      <c r="BE1" s="2096"/>
      <c r="BF1" s="2096"/>
      <c r="BG1" s="2096"/>
      <c r="BH1" s="2096"/>
      <c r="BI1" s="2096"/>
      <c r="BJ1" s="2096"/>
      <c r="BK1" s="2096"/>
      <c r="BL1" s="2096"/>
      <c r="BM1" s="2096"/>
      <c r="BN1" s="2096"/>
      <c r="BO1" s="2096"/>
      <c r="BP1" s="2096"/>
      <c r="BQ1" s="2096"/>
      <c r="BR1" s="2096"/>
      <c r="BS1" s="2096"/>
      <c r="BT1" s="2096"/>
      <c r="BU1" s="2096"/>
      <c r="BV1" s="2096"/>
      <c r="BW1" s="2096"/>
      <c r="BX1" s="2096"/>
      <c r="BY1" s="2096"/>
      <c r="BZ1" s="2096"/>
      <c r="CA1" s="2096"/>
      <c r="CB1" s="2096"/>
      <c r="CC1" s="2096"/>
      <c r="CD1" s="2096"/>
      <c r="CE1" s="2096"/>
      <c r="CF1" s="2096"/>
      <c r="CG1" s="2096"/>
      <c r="CH1" s="2096"/>
      <c r="CI1" s="2096"/>
      <c r="CJ1" s="2096"/>
      <c r="CK1" s="2096"/>
      <c r="CL1" s="2096"/>
      <c r="CM1" s="2096"/>
      <c r="CN1" s="2096"/>
      <c r="CO1" s="2096"/>
      <c r="CP1" s="2096"/>
      <c r="CQ1" s="2096"/>
      <c r="CR1" s="2096"/>
      <c r="CS1" s="2096"/>
      <c r="CT1" s="2096"/>
      <c r="CU1" s="2096"/>
      <c r="CV1" s="2096"/>
      <c r="CW1" s="2096"/>
      <c r="CX1" s="2096"/>
      <c r="CY1" s="2096"/>
      <c r="CZ1" s="2096"/>
      <c r="DA1" s="2096"/>
      <c r="DB1" s="2096"/>
      <c r="DC1" s="2096"/>
      <c r="DD1" s="2096"/>
      <c r="DE1" s="2096"/>
      <c r="DF1" s="2096"/>
      <c r="DG1" s="2096"/>
      <c r="DH1" s="2096"/>
      <c r="DI1" s="2096"/>
      <c r="DJ1" s="2096"/>
      <c r="DK1" s="2096"/>
      <c r="DL1" s="2096"/>
      <c r="DM1" s="2096"/>
      <c r="DN1" s="2096"/>
      <c r="DO1" s="2096"/>
      <c r="DP1" s="2096"/>
      <c r="DQ1" s="2096"/>
      <c r="DR1" s="2096"/>
      <c r="DS1" s="2096"/>
      <c r="DT1" s="2096"/>
      <c r="DU1" s="2096"/>
      <c r="DV1" s="2096"/>
      <c r="DW1" s="2096"/>
      <c r="DX1" s="2096"/>
      <c r="DY1" s="2096"/>
      <c r="DZ1" s="2096"/>
      <c r="EA1" s="2096"/>
      <c r="EB1" s="2096"/>
      <c r="EC1" s="2096"/>
      <c r="ED1" s="2096"/>
      <c r="EE1" s="2096"/>
      <c r="EF1" s="2096"/>
      <c r="EG1" s="2096"/>
      <c r="EH1" s="2096"/>
      <c r="EI1" s="2096"/>
      <c r="EJ1" s="2096"/>
      <c r="EK1" s="2096"/>
      <c r="EL1" s="2096"/>
      <c r="EM1" s="2096"/>
      <c r="EN1" s="2096"/>
      <c r="EO1" s="2096"/>
      <c r="EP1" s="2096"/>
      <c r="EQ1" s="2096"/>
      <c r="ER1" s="2096"/>
      <c r="ES1" s="2096"/>
      <c r="ET1" s="2096"/>
      <c r="EU1" s="2096"/>
      <c r="EV1" s="2096"/>
      <c r="EW1" s="2096"/>
      <c r="EX1" s="2096"/>
      <c r="EY1" s="2096"/>
      <c r="EZ1" s="2096"/>
      <c r="FA1" s="2096"/>
      <c r="FB1" s="2096"/>
      <c r="FC1" s="2096"/>
      <c r="FD1" s="2096"/>
      <c r="FE1" s="2096"/>
      <c r="FF1" s="2096"/>
      <c r="FG1" s="2096"/>
      <c r="FH1" s="2096"/>
      <c r="FI1" s="2096"/>
      <c r="FJ1" s="2096"/>
      <c r="FL1" s="2096"/>
    </row>
    <row r="2" spans="1:232" ht="6.75" customHeight="1" thickBot="1" x14ac:dyDescent="0.35">
      <c r="B2" s="2097"/>
    </row>
    <row r="3" spans="1:232" ht="17.25" thickTop="1" x14ac:dyDescent="0.3">
      <c r="A3" s="2098" t="s">
        <v>4552</v>
      </c>
      <c r="B3" s="2099">
        <v>37258</v>
      </c>
      <c r="C3" s="2099">
        <v>37348</v>
      </c>
      <c r="D3" s="2099">
        <v>37378</v>
      </c>
      <c r="E3" s="2099">
        <v>37409</v>
      </c>
      <c r="F3" s="2099">
        <v>37439</v>
      </c>
      <c r="G3" s="2099">
        <v>37470</v>
      </c>
      <c r="H3" s="2099">
        <v>37501</v>
      </c>
      <c r="I3" s="2099">
        <v>37531</v>
      </c>
      <c r="J3" s="2099">
        <v>37562</v>
      </c>
      <c r="K3" s="2099">
        <v>37592</v>
      </c>
      <c r="L3" s="2099">
        <v>37623</v>
      </c>
      <c r="M3" s="2099">
        <v>37654</v>
      </c>
      <c r="N3" s="2099">
        <v>37682</v>
      </c>
      <c r="O3" s="2099">
        <v>37713</v>
      </c>
      <c r="P3" s="2099">
        <v>37743</v>
      </c>
      <c r="Q3" s="2099">
        <v>37774</v>
      </c>
      <c r="R3" s="2099">
        <v>37804</v>
      </c>
      <c r="S3" s="2099">
        <v>37835</v>
      </c>
      <c r="T3" s="2099">
        <v>37866</v>
      </c>
      <c r="U3" s="2099">
        <v>37896</v>
      </c>
      <c r="V3" s="2099">
        <v>37927</v>
      </c>
      <c r="W3" s="2099">
        <v>37957</v>
      </c>
      <c r="X3" s="2099">
        <v>37988</v>
      </c>
      <c r="Y3" s="2099">
        <v>38019</v>
      </c>
      <c r="Z3" s="2099">
        <v>38048</v>
      </c>
      <c r="AA3" s="2099">
        <v>38079</v>
      </c>
      <c r="AB3" s="2099">
        <v>38109</v>
      </c>
      <c r="AC3" s="2099">
        <v>38140</v>
      </c>
      <c r="AD3" s="2099">
        <v>38170</v>
      </c>
      <c r="AE3" s="2099">
        <v>38201</v>
      </c>
      <c r="AF3" s="2099">
        <v>38232</v>
      </c>
      <c r="AG3" s="2099">
        <v>38262</v>
      </c>
      <c r="AH3" s="2099">
        <v>38293</v>
      </c>
      <c r="AI3" s="2099">
        <v>38323</v>
      </c>
      <c r="AJ3" s="2099">
        <v>38354</v>
      </c>
      <c r="AK3" s="2099">
        <v>38413</v>
      </c>
      <c r="AL3" s="2099">
        <v>38444</v>
      </c>
      <c r="AM3" s="2099">
        <v>38474</v>
      </c>
      <c r="AN3" s="2099">
        <v>38505</v>
      </c>
      <c r="AO3" s="2099">
        <v>38535</v>
      </c>
      <c r="AP3" s="2099">
        <v>38565</v>
      </c>
      <c r="AQ3" s="2099">
        <v>38596</v>
      </c>
      <c r="AR3" s="2099">
        <v>38626</v>
      </c>
      <c r="AS3" s="2099">
        <v>38657</v>
      </c>
      <c r="AT3" s="2099">
        <v>38687</v>
      </c>
      <c r="AU3" s="2099">
        <v>38718</v>
      </c>
      <c r="AV3" s="2099">
        <v>38749</v>
      </c>
      <c r="AW3" s="2099">
        <v>38777</v>
      </c>
      <c r="AX3" s="2099">
        <v>38808</v>
      </c>
      <c r="AY3" s="2099">
        <v>38838</v>
      </c>
      <c r="AZ3" s="2099">
        <v>38869</v>
      </c>
      <c r="BA3" s="2099">
        <v>38899</v>
      </c>
      <c r="BB3" s="2099">
        <v>38930</v>
      </c>
      <c r="BC3" s="2099">
        <v>38961</v>
      </c>
      <c r="BD3" s="2099">
        <v>38991</v>
      </c>
      <c r="BE3" s="2099">
        <v>39022</v>
      </c>
      <c r="BF3" s="2099">
        <v>39052</v>
      </c>
      <c r="BG3" s="2099">
        <v>39083</v>
      </c>
      <c r="BH3" s="2099">
        <v>39114</v>
      </c>
      <c r="BI3" s="2099">
        <v>39142</v>
      </c>
      <c r="BJ3" s="2099">
        <v>39173</v>
      </c>
      <c r="BK3" s="2099">
        <v>39203</v>
      </c>
      <c r="BL3" s="2099">
        <v>39234</v>
      </c>
      <c r="BM3" s="2099">
        <v>39264</v>
      </c>
      <c r="BN3" s="2099">
        <v>39295</v>
      </c>
      <c r="BO3" s="2099">
        <v>39326</v>
      </c>
      <c r="BP3" s="2099">
        <v>39356</v>
      </c>
      <c r="BQ3" s="2099">
        <v>39387</v>
      </c>
      <c r="BR3" s="2099">
        <v>39417</v>
      </c>
      <c r="BS3" s="2099">
        <v>39448</v>
      </c>
      <c r="BT3" s="2099">
        <v>39479</v>
      </c>
      <c r="BU3" s="2099">
        <v>39508</v>
      </c>
      <c r="BV3" s="2099">
        <v>39539</v>
      </c>
      <c r="BW3" s="2099">
        <v>39569</v>
      </c>
      <c r="BX3" s="2099">
        <v>39600</v>
      </c>
      <c r="BY3" s="2099">
        <v>39630</v>
      </c>
      <c r="BZ3" s="2099">
        <v>39661</v>
      </c>
      <c r="CA3" s="2099">
        <v>39692</v>
      </c>
      <c r="CB3" s="2099">
        <v>39722</v>
      </c>
      <c r="CC3" s="2099">
        <v>39753</v>
      </c>
      <c r="CD3" s="2099">
        <v>39783</v>
      </c>
      <c r="CE3" s="2099">
        <v>39814</v>
      </c>
      <c r="CF3" s="2099">
        <v>39845</v>
      </c>
      <c r="CG3" s="2099">
        <v>39873</v>
      </c>
      <c r="CH3" s="2099">
        <v>39904</v>
      </c>
      <c r="CI3" s="2099">
        <v>39934</v>
      </c>
      <c r="CJ3" s="2099">
        <v>39965</v>
      </c>
      <c r="CK3" s="2099">
        <v>39995</v>
      </c>
      <c r="CL3" s="2099">
        <v>40026</v>
      </c>
      <c r="CM3" s="2099">
        <v>40057</v>
      </c>
      <c r="CN3" s="2099">
        <v>40087</v>
      </c>
      <c r="CO3" s="2099">
        <v>40118</v>
      </c>
      <c r="CP3" s="2099">
        <v>40299</v>
      </c>
      <c r="CQ3" s="2099">
        <v>40360</v>
      </c>
      <c r="CR3" s="2099">
        <v>40391</v>
      </c>
      <c r="CS3" s="2099">
        <v>40422</v>
      </c>
      <c r="CT3" s="2099">
        <v>40452</v>
      </c>
      <c r="CU3" s="2099">
        <v>40483</v>
      </c>
      <c r="CV3" s="2099">
        <v>40513</v>
      </c>
      <c r="CW3" s="2099">
        <v>40544</v>
      </c>
      <c r="CX3" s="2099">
        <v>40575</v>
      </c>
      <c r="CY3" s="2099">
        <v>40603</v>
      </c>
      <c r="CZ3" s="2099">
        <v>40634</v>
      </c>
      <c r="DA3" s="2099">
        <v>40664</v>
      </c>
      <c r="DB3" s="2099">
        <v>40695</v>
      </c>
      <c r="DC3" s="2099">
        <v>40725</v>
      </c>
      <c r="DD3" s="2099">
        <v>40756</v>
      </c>
      <c r="DE3" s="2099">
        <v>40787</v>
      </c>
      <c r="DF3" s="2099">
        <v>40817</v>
      </c>
      <c r="DG3" s="2099">
        <v>40848</v>
      </c>
      <c r="DH3" s="2099">
        <v>40878</v>
      </c>
      <c r="DI3" s="2099">
        <v>40909</v>
      </c>
      <c r="DJ3" s="2099">
        <v>40940</v>
      </c>
      <c r="DK3" s="2099">
        <v>40969</v>
      </c>
      <c r="DL3" s="2099">
        <v>41000</v>
      </c>
      <c r="DM3" s="2099">
        <v>41030</v>
      </c>
      <c r="DN3" s="2099">
        <v>41061</v>
      </c>
      <c r="DO3" s="2099">
        <v>41091</v>
      </c>
      <c r="DP3" s="2099">
        <v>41122</v>
      </c>
      <c r="DQ3" s="2099">
        <v>41153</v>
      </c>
      <c r="DR3" s="2099">
        <v>41183</v>
      </c>
      <c r="DS3" s="2099">
        <f t="shared" ref="DS3:FQ3" si="0">DR3+31</f>
        <v>41214</v>
      </c>
      <c r="DT3" s="2099">
        <f t="shared" si="0"/>
        <v>41245</v>
      </c>
      <c r="DU3" s="2099">
        <f t="shared" si="0"/>
        <v>41276</v>
      </c>
      <c r="DV3" s="2099">
        <f t="shared" si="0"/>
        <v>41307</v>
      </c>
      <c r="DW3" s="2099">
        <f t="shared" si="0"/>
        <v>41338</v>
      </c>
      <c r="DX3" s="2099">
        <f t="shared" si="0"/>
        <v>41369</v>
      </c>
      <c r="DY3" s="2099">
        <f t="shared" si="0"/>
        <v>41400</v>
      </c>
      <c r="DZ3" s="2099">
        <f t="shared" si="0"/>
        <v>41431</v>
      </c>
      <c r="EA3" s="2099">
        <f t="shared" si="0"/>
        <v>41462</v>
      </c>
      <c r="EB3" s="2099">
        <f t="shared" si="0"/>
        <v>41493</v>
      </c>
      <c r="EC3" s="2099">
        <f t="shared" si="0"/>
        <v>41524</v>
      </c>
      <c r="ED3" s="2099">
        <f t="shared" si="0"/>
        <v>41555</v>
      </c>
      <c r="EE3" s="2099">
        <f t="shared" si="0"/>
        <v>41586</v>
      </c>
      <c r="EF3" s="2099">
        <f t="shared" si="0"/>
        <v>41617</v>
      </c>
      <c r="EG3" s="2099">
        <f t="shared" si="0"/>
        <v>41648</v>
      </c>
      <c r="EH3" s="2099">
        <f t="shared" si="0"/>
        <v>41679</v>
      </c>
      <c r="EI3" s="2099">
        <f t="shared" si="0"/>
        <v>41710</v>
      </c>
      <c r="EJ3" s="2099">
        <f t="shared" si="0"/>
        <v>41741</v>
      </c>
      <c r="EK3" s="2099">
        <f t="shared" si="0"/>
        <v>41772</v>
      </c>
      <c r="EL3" s="2099">
        <f t="shared" si="0"/>
        <v>41803</v>
      </c>
      <c r="EM3" s="2099">
        <f t="shared" si="0"/>
        <v>41834</v>
      </c>
      <c r="EN3" s="2099">
        <f t="shared" si="0"/>
        <v>41865</v>
      </c>
      <c r="EO3" s="2099">
        <f t="shared" si="0"/>
        <v>41896</v>
      </c>
      <c r="EP3" s="2099">
        <f t="shared" si="0"/>
        <v>41927</v>
      </c>
      <c r="EQ3" s="2099">
        <f t="shared" si="0"/>
        <v>41958</v>
      </c>
      <c r="ER3" s="2099">
        <f t="shared" si="0"/>
        <v>41989</v>
      </c>
      <c r="ES3" s="2099">
        <f t="shared" si="0"/>
        <v>42020</v>
      </c>
      <c r="ET3" s="2099">
        <f t="shared" si="0"/>
        <v>42051</v>
      </c>
      <c r="EU3" s="2099">
        <f t="shared" si="0"/>
        <v>42082</v>
      </c>
      <c r="EV3" s="2099">
        <f t="shared" si="0"/>
        <v>42113</v>
      </c>
      <c r="EW3" s="2099">
        <f t="shared" si="0"/>
        <v>42144</v>
      </c>
      <c r="EX3" s="2099">
        <f t="shared" si="0"/>
        <v>42175</v>
      </c>
      <c r="EY3" s="2099">
        <f t="shared" si="0"/>
        <v>42206</v>
      </c>
      <c r="EZ3" s="2099">
        <f t="shared" si="0"/>
        <v>42237</v>
      </c>
      <c r="FA3" s="2099">
        <f t="shared" si="0"/>
        <v>42268</v>
      </c>
      <c r="FB3" s="2099">
        <f t="shared" si="0"/>
        <v>42299</v>
      </c>
      <c r="FC3" s="2099">
        <f t="shared" si="0"/>
        <v>42330</v>
      </c>
      <c r="FD3" s="2099">
        <f t="shared" si="0"/>
        <v>42361</v>
      </c>
      <c r="FE3" s="2099">
        <f t="shared" si="0"/>
        <v>42392</v>
      </c>
      <c r="FF3" s="2099">
        <f t="shared" si="0"/>
        <v>42423</v>
      </c>
      <c r="FG3" s="2099">
        <f t="shared" si="0"/>
        <v>42454</v>
      </c>
      <c r="FH3" s="2099">
        <f t="shared" si="0"/>
        <v>42485</v>
      </c>
      <c r="FI3" s="2099">
        <f t="shared" si="0"/>
        <v>42516</v>
      </c>
      <c r="FJ3" s="2099">
        <f t="shared" si="0"/>
        <v>42547</v>
      </c>
      <c r="FK3" s="2099">
        <f t="shared" si="0"/>
        <v>42578</v>
      </c>
      <c r="FL3" s="2099">
        <f t="shared" si="0"/>
        <v>42609</v>
      </c>
      <c r="FM3" s="2099">
        <f t="shared" si="0"/>
        <v>42640</v>
      </c>
      <c r="FN3" s="2099">
        <f t="shared" si="0"/>
        <v>42671</v>
      </c>
      <c r="FO3" s="2099">
        <f t="shared" si="0"/>
        <v>42702</v>
      </c>
      <c r="FP3" s="2099">
        <f t="shared" si="0"/>
        <v>42733</v>
      </c>
      <c r="FQ3" s="2099">
        <f t="shared" si="0"/>
        <v>42764</v>
      </c>
      <c r="FR3" s="2099">
        <f t="shared" ref="FR3:GB3" si="1">FQ3+28</f>
        <v>42792</v>
      </c>
      <c r="FS3" s="2099">
        <f t="shared" si="1"/>
        <v>42820</v>
      </c>
      <c r="FT3" s="2099">
        <f t="shared" si="1"/>
        <v>42848</v>
      </c>
      <c r="FU3" s="2099">
        <f t="shared" si="1"/>
        <v>42876</v>
      </c>
      <c r="FV3" s="2099">
        <f t="shared" si="1"/>
        <v>42904</v>
      </c>
      <c r="FW3" s="2099">
        <f t="shared" si="1"/>
        <v>42932</v>
      </c>
      <c r="FX3" s="2099">
        <f t="shared" si="1"/>
        <v>42960</v>
      </c>
      <c r="FY3" s="2099">
        <f t="shared" si="1"/>
        <v>42988</v>
      </c>
      <c r="FZ3" s="2099">
        <f t="shared" si="1"/>
        <v>43016</v>
      </c>
      <c r="GA3" s="2099">
        <f t="shared" si="1"/>
        <v>43044</v>
      </c>
      <c r="GB3" s="2099">
        <f t="shared" si="1"/>
        <v>43072</v>
      </c>
      <c r="GC3" s="2099">
        <f>GB3+29</f>
        <v>43101</v>
      </c>
      <c r="GD3" s="2099">
        <f t="shared" ref="GD3:HP3" si="2">GC3+31</f>
        <v>43132</v>
      </c>
      <c r="GE3" s="2099">
        <f t="shared" si="2"/>
        <v>43163</v>
      </c>
      <c r="GF3" s="2099">
        <f t="shared" si="2"/>
        <v>43194</v>
      </c>
      <c r="GG3" s="2099">
        <f t="shared" si="2"/>
        <v>43225</v>
      </c>
      <c r="GH3" s="2099">
        <f t="shared" si="2"/>
        <v>43256</v>
      </c>
      <c r="GI3" s="3640">
        <f t="shared" si="2"/>
        <v>43287</v>
      </c>
      <c r="GJ3" s="3640">
        <f t="shared" si="2"/>
        <v>43318</v>
      </c>
      <c r="GK3" s="3640">
        <f t="shared" si="2"/>
        <v>43349</v>
      </c>
      <c r="GL3" s="3640">
        <f t="shared" si="2"/>
        <v>43380</v>
      </c>
      <c r="GM3" s="3640">
        <f t="shared" si="2"/>
        <v>43411</v>
      </c>
      <c r="GN3" s="3640">
        <f t="shared" si="2"/>
        <v>43442</v>
      </c>
      <c r="GO3" s="3640">
        <f t="shared" si="2"/>
        <v>43473</v>
      </c>
      <c r="GP3" s="3640">
        <f t="shared" si="2"/>
        <v>43504</v>
      </c>
      <c r="GQ3" s="3640">
        <f t="shared" si="2"/>
        <v>43535</v>
      </c>
      <c r="GR3" s="3640">
        <f t="shared" si="2"/>
        <v>43566</v>
      </c>
      <c r="GS3" s="3640">
        <f t="shared" si="2"/>
        <v>43597</v>
      </c>
      <c r="GT3" s="3640">
        <f t="shared" si="2"/>
        <v>43628</v>
      </c>
      <c r="GU3" s="3640">
        <f t="shared" si="2"/>
        <v>43659</v>
      </c>
      <c r="GV3" s="3640">
        <f t="shared" si="2"/>
        <v>43690</v>
      </c>
      <c r="GW3" s="3640">
        <f t="shared" si="2"/>
        <v>43721</v>
      </c>
      <c r="GX3" s="3640">
        <f t="shared" si="2"/>
        <v>43752</v>
      </c>
      <c r="GY3" s="3640">
        <f t="shared" si="2"/>
        <v>43783</v>
      </c>
      <c r="GZ3" s="3640">
        <f t="shared" si="2"/>
        <v>43814</v>
      </c>
      <c r="HA3" s="3640">
        <f t="shared" si="2"/>
        <v>43845</v>
      </c>
      <c r="HB3" s="3640">
        <f t="shared" si="2"/>
        <v>43876</v>
      </c>
      <c r="HC3" s="3644">
        <f t="shared" si="2"/>
        <v>43907</v>
      </c>
      <c r="HD3" s="3640">
        <f t="shared" si="2"/>
        <v>43938</v>
      </c>
      <c r="HE3" s="3640">
        <f t="shared" si="2"/>
        <v>43969</v>
      </c>
      <c r="HF3" s="3644">
        <f t="shared" si="2"/>
        <v>44000</v>
      </c>
      <c r="HG3" s="3640">
        <f t="shared" si="2"/>
        <v>44031</v>
      </c>
      <c r="HH3" s="3640">
        <f t="shared" si="2"/>
        <v>44062</v>
      </c>
      <c r="HI3" s="3640">
        <f t="shared" si="2"/>
        <v>44093</v>
      </c>
      <c r="HJ3" s="3640">
        <f t="shared" si="2"/>
        <v>44124</v>
      </c>
      <c r="HK3" s="3640">
        <f t="shared" si="2"/>
        <v>44155</v>
      </c>
      <c r="HL3" s="3640">
        <f t="shared" si="2"/>
        <v>44186</v>
      </c>
      <c r="HM3" s="3640">
        <f t="shared" si="2"/>
        <v>44217</v>
      </c>
      <c r="HN3" s="3640">
        <f t="shared" si="2"/>
        <v>44248</v>
      </c>
      <c r="HO3" s="3640">
        <f t="shared" si="2"/>
        <v>44279</v>
      </c>
      <c r="HP3" s="3640">
        <f t="shared" si="2"/>
        <v>44310</v>
      </c>
      <c r="HQ3" s="3640">
        <f>HP3+31</f>
        <v>44341</v>
      </c>
      <c r="HR3" s="3640">
        <f t="shared" ref="HR3:HV3" si="3">HQ3+30</f>
        <v>44371</v>
      </c>
      <c r="HS3" s="3640">
        <f t="shared" si="3"/>
        <v>44401</v>
      </c>
      <c r="HT3" s="3640">
        <f t="shared" si="3"/>
        <v>44431</v>
      </c>
      <c r="HU3" s="3640">
        <f t="shared" si="3"/>
        <v>44461</v>
      </c>
      <c r="HV3" s="3640">
        <f t="shared" si="3"/>
        <v>44491</v>
      </c>
      <c r="HW3" s="3640">
        <f>HV3+30</f>
        <v>44521</v>
      </c>
      <c r="HX3" s="3640">
        <f>HW3+30</f>
        <v>44551</v>
      </c>
    </row>
    <row r="4" spans="1:232" ht="15" customHeight="1" thickBot="1" x14ac:dyDescent="0.35">
      <c r="A4" s="2100" t="s">
        <v>4553</v>
      </c>
      <c r="B4" s="2101"/>
      <c r="C4" s="2101"/>
      <c r="D4" s="2101"/>
      <c r="E4" s="2101"/>
      <c r="F4" s="2101"/>
      <c r="G4" s="2101"/>
      <c r="H4" s="2101"/>
      <c r="I4" s="2101"/>
      <c r="J4" s="2101"/>
      <c r="K4" s="2101"/>
      <c r="L4" s="2101"/>
      <c r="M4" s="2101"/>
      <c r="N4" s="2101"/>
      <c r="O4" s="2101"/>
      <c r="P4" s="2101"/>
      <c r="Q4" s="2101"/>
      <c r="R4" s="2101"/>
      <c r="S4" s="2101"/>
      <c r="T4" s="2101"/>
      <c r="U4" s="2101"/>
      <c r="V4" s="2101"/>
      <c r="W4" s="2101"/>
      <c r="X4" s="2101"/>
      <c r="Y4" s="2101"/>
      <c r="Z4" s="2101"/>
      <c r="AA4" s="2101"/>
      <c r="AB4" s="2101"/>
      <c r="AC4" s="2101"/>
      <c r="AD4" s="2101"/>
      <c r="AE4" s="2101"/>
      <c r="AF4" s="2101"/>
      <c r="AG4" s="2101"/>
      <c r="AH4" s="2101"/>
      <c r="AI4" s="2101"/>
      <c r="AJ4" s="2101"/>
      <c r="AK4" s="2101"/>
      <c r="AL4" s="2101"/>
      <c r="AM4" s="2101"/>
      <c r="AN4" s="2101"/>
      <c r="AO4" s="2101"/>
      <c r="AP4" s="2101"/>
      <c r="AQ4" s="2101"/>
      <c r="AR4" s="2101"/>
      <c r="AS4" s="2101"/>
      <c r="AT4" s="2101"/>
      <c r="AU4" s="2101"/>
      <c r="AV4" s="2101"/>
      <c r="AW4" s="2101"/>
      <c r="AX4" s="2101"/>
      <c r="AY4" s="2101"/>
      <c r="AZ4" s="2101"/>
      <c r="BA4" s="2101"/>
      <c r="BB4" s="2101"/>
      <c r="BC4" s="2101"/>
      <c r="BD4" s="2101"/>
      <c r="BE4" s="2101"/>
      <c r="BF4" s="2101"/>
      <c r="BG4" s="2101"/>
      <c r="BH4" s="2101"/>
      <c r="BI4" s="2101"/>
      <c r="BJ4" s="2101"/>
      <c r="BK4" s="2101"/>
      <c r="BL4" s="2101"/>
      <c r="BM4" s="2101"/>
      <c r="BN4" s="2101"/>
      <c r="BO4" s="2101"/>
      <c r="BP4" s="2101"/>
      <c r="BQ4" s="2101"/>
      <c r="BR4" s="2101"/>
      <c r="BS4" s="2101"/>
      <c r="BT4" s="2101"/>
      <c r="BU4" s="2101"/>
      <c r="BV4" s="2101"/>
      <c r="BW4" s="2101"/>
      <c r="BX4" s="2101"/>
      <c r="BY4" s="2101"/>
      <c r="BZ4" s="2101"/>
      <c r="CA4" s="2101"/>
      <c r="CB4" s="2101"/>
      <c r="CC4" s="2101"/>
      <c r="CD4" s="2101"/>
      <c r="CE4" s="2101"/>
      <c r="CF4" s="2101"/>
      <c r="CG4" s="2101"/>
      <c r="CH4" s="2101"/>
      <c r="CI4" s="2101"/>
      <c r="CJ4" s="2101"/>
      <c r="CK4" s="2101"/>
      <c r="CL4" s="2101"/>
      <c r="CM4" s="2101"/>
      <c r="CN4" s="2101"/>
      <c r="CO4" s="2101"/>
      <c r="CP4" s="2101"/>
      <c r="CQ4" s="2101"/>
      <c r="CR4" s="2101"/>
      <c r="CS4" s="2101"/>
      <c r="CT4" s="2101"/>
      <c r="CU4" s="2101"/>
      <c r="CV4" s="2101"/>
      <c r="CW4" s="2101"/>
      <c r="CX4" s="2101"/>
      <c r="CY4" s="2101"/>
      <c r="CZ4" s="2101"/>
      <c r="DA4" s="2101"/>
      <c r="DB4" s="2101"/>
      <c r="DC4" s="2101"/>
      <c r="DD4" s="2101"/>
      <c r="DE4" s="2101"/>
      <c r="DF4" s="2101"/>
      <c r="DG4" s="2101"/>
      <c r="DH4" s="2101"/>
      <c r="DI4" s="2101"/>
      <c r="DJ4" s="2101"/>
      <c r="DK4" s="2101"/>
      <c r="DL4" s="2101"/>
      <c r="DM4" s="2101"/>
      <c r="DN4" s="2101"/>
      <c r="DO4" s="2101"/>
      <c r="DP4" s="2101"/>
      <c r="DQ4" s="2101"/>
      <c r="DR4" s="2101"/>
      <c r="DS4" s="2101"/>
      <c r="DT4" s="2101"/>
      <c r="DU4" s="2101"/>
      <c r="DV4" s="2101"/>
      <c r="DW4" s="2101"/>
      <c r="DX4" s="2101"/>
      <c r="DY4" s="2101"/>
      <c r="DZ4" s="2101"/>
      <c r="EA4" s="2101"/>
      <c r="EB4" s="2101"/>
      <c r="EC4" s="2101"/>
      <c r="ED4" s="2101"/>
      <c r="EE4" s="2101"/>
      <c r="EF4" s="2101"/>
      <c r="EG4" s="2101"/>
      <c r="EH4" s="2101"/>
      <c r="EI4" s="2101"/>
      <c r="EJ4" s="2101"/>
      <c r="EK4" s="2101"/>
      <c r="EL4" s="2101"/>
      <c r="EM4" s="2101"/>
      <c r="EN4" s="2101"/>
      <c r="EO4" s="2101"/>
      <c r="EP4" s="2101"/>
      <c r="EQ4" s="2101"/>
      <c r="ER4" s="2101"/>
      <c r="ES4" s="2101"/>
      <c r="ET4" s="2101"/>
      <c r="EU4" s="2101"/>
      <c r="EV4" s="2101"/>
      <c r="EW4" s="2101"/>
      <c r="EX4" s="2101"/>
      <c r="EY4" s="2101"/>
      <c r="EZ4" s="2101"/>
      <c r="FA4" s="2101"/>
      <c r="FB4" s="2101"/>
      <c r="FC4" s="2101"/>
      <c r="FD4" s="2101"/>
      <c r="FE4" s="2101"/>
      <c r="FF4" s="2101"/>
      <c r="FG4" s="2101"/>
      <c r="FH4" s="2101"/>
      <c r="FI4" s="2101"/>
      <c r="FJ4" s="2101"/>
      <c r="FK4" s="2101"/>
      <c r="FL4" s="2101"/>
      <c r="FM4" s="2101"/>
      <c r="FN4" s="2101"/>
      <c r="FO4" s="2101"/>
      <c r="FP4" s="2101"/>
      <c r="FQ4" s="2101"/>
      <c r="FR4" s="2101"/>
      <c r="FS4" s="2101"/>
      <c r="FT4" s="2101"/>
      <c r="FU4" s="2101"/>
      <c r="FV4" s="2101"/>
      <c r="FW4" s="2101"/>
      <c r="FX4" s="2101"/>
      <c r="FY4" s="2101"/>
      <c r="FZ4" s="2101"/>
      <c r="GA4" s="2101"/>
      <c r="GB4" s="2101"/>
      <c r="GC4" s="2101"/>
      <c r="GD4" s="2101"/>
      <c r="GE4" s="2101"/>
      <c r="GF4" s="2101"/>
      <c r="GG4" s="2101"/>
      <c r="GH4" s="2101"/>
      <c r="GI4" s="3641"/>
      <c r="GJ4" s="3641"/>
      <c r="GK4" s="3641"/>
      <c r="GL4" s="3641"/>
      <c r="GM4" s="3641"/>
      <c r="GN4" s="3641"/>
      <c r="GO4" s="3641"/>
      <c r="GP4" s="3641"/>
      <c r="GQ4" s="3641"/>
      <c r="GR4" s="3641"/>
      <c r="GS4" s="3641"/>
      <c r="GT4" s="3641"/>
      <c r="GU4" s="3641"/>
      <c r="GV4" s="3641"/>
      <c r="GW4" s="3641"/>
      <c r="GX4" s="3641"/>
      <c r="GY4" s="3641"/>
      <c r="GZ4" s="3641"/>
      <c r="HA4" s="3641"/>
      <c r="HB4" s="3641"/>
      <c r="HC4" s="3645"/>
      <c r="HD4" s="3641"/>
      <c r="HE4" s="3641"/>
      <c r="HF4" s="3645"/>
      <c r="HG4" s="3641"/>
      <c r="HH4" s="3641"/>
      <c r="HI4" s="3641"/>
      <c r="HJ4" s="3641"/>
      <c r="HK4" s="3641"/>
      <c r="HL4" s="3641"/>
      <c r="HM4" s="3641"/>
      <c r="HN4" s="3641"/>
      <c r="HO4" s="3641"/>
      <c r="HP4" s="3641"/>
      <c r="HQ4" s="3641"/>
      <c r="HR4" s="3641"/>
      <c r="HS4" s="3641"/>
      <c r="HT4" s="3641"/>
      <c r="HU4" s="3641"/>
      <c r="HV4" s="3641"/>
      <c r="HW4" s="3641"/>
      <c r="HX4" s="3641"/>
    </row>
    <row r="5" spans="1:232" ht="21.75" customHeight="1" x14ac:dyDescent="0.3">
      <c r="A5" s="2102" t="s">
        <v>4554</v>
      </c>
      <c r="B5" s="2103">
        <v>15.56</v>
      </c>
      <c r="C5" s="2103">
        <v>16.52</v>
      </c>
      <c r="D5" s="2103">
        <v>17.329999999999998</v>
      </c>
      <c r="E5" s="2103">
        <v>17.13</v>
      </c>
      <c r="F5" s="2103">
        <v>16.48</v>
      </c>
      <c r="G5" s="2103">
        <v>16.59</v>
      </c>
      <c r="H5" s="2103">
        <v>16.309999999999999</v>
      </c>
      <c r="I5" s="2103">
        <v>16.600000000000001</v>
      </c>
      <c r="J5" s="2103">
        <v>16.739999999999998</v>
      </c>
      <c r="K5" s="2103">
        <v>16.73</v>
      </c>
      <c r="L5" s="2103">
        <v>16.89</v>
      </c>
      <c r="M5" s="2103">
        <v>17.05</v>
      </c>
      <c r="N5" s="2103">
        <v>16.79</v>
      </c>
      <c r="O5" s="2103">
        <v>17.3</v>
      </c>
      <c r="P5" s="2103">
        <v>18.260000000000002</v>
      </c>
      <c r="Q5" s="2103">
        <v>19.75</v>
      </c>
      <c r="R5" s="2103">
        <v>19.510000000000002</v>
      </c>
      <c r="S5" s="2103">
        <v>18.89</v>
      </c>
      <c r="T5" s="2103">
        <v>19.77</v>
      </c>
      <c r="U5" s="2103">
        <v>20.38</v>
      </c>
      <c r="V5" s="2103">
        <v>20.54</v>
      </c>
      <c r="W5" s="2103">
        <v>20.149999999999999</v>
      </c>
      <c r="X5" s="2103">
        <v>20.03</v>
      </c>
      <c r="Y5" s="2103">
        <v>20.13</v>
      </c>
      <c r="Z5" s="2103">
        <v>20.420000000000002</v>
      </c>
      <c r="AA5" s="2103">
        <v>20.190000000000001</v>
      </c>
      <c r="AB5" s="2103">
        <v>20.37</v>
      </c>
      <c r="AC5" s="2103">
        <v>19.649999999999999</v>
      </c>
      <c r="AD5" s="2103">
        <v>20.03</v>
      </c>
      <c r="AE5" s="2103">
        <v>20.239999999999998</v>
      </c>
      <c r="AF5" s="2103">
        <v>20.7</v>
      </c>
      <c r="AG5" s="2103">
        <v>21.53</v>
      </c>
      <c r="AH5" s="2103">
        <v>22.38</v>
      </c>
      <c r="AI5" s="2103">
        <v>22.26</v>
      </c>
      <c r="AJ5" s="2103">
        <v>22.38</v>
      </c>
      <c r="AK5" s="2103">
        <v>22.68</v>
      </c>
      <c r="AL5" s="2103">
        <v>22.9</v>
      </c>
      <c r="AM5" s="2103">
        <v>22.36</v>
      </c>
      <c r="AN5" s="2103">
        <v>22.69</v>
      </c>
      <c r="AO5" s="2103">
        <v>22.76</v>
      </c>
      <c r="AP5" s="2103">
        <v>22.49</v>
      </c>
      <c r="AQ5" s="2103">
        <v>23.29</v>
      </c>
      <c r="AR5" s="2103">
        <v>22.97</v>
      </c>
      <c r="AS5" s="2103">
        <v>22.82</v>
      </c>
      <c r="AT5" s="2103">
        <v>22.69</v>
      </c>
      <c r="AU5" s="2103">
        <v>23.25</v>
      </c>
      <c r="AV5" s="2103">
        <v>22.91</v>
      </c>
      <c r="AW5" s="2103">
        <v>22.29</v>
      </c>
      <c r="AX5" s="2103">
        <v>23.52</v>
      </c>
      <c r="AY5" s="2103">
        <v>23.79</v>
      </c>
      <c r="AZ5" s="2103">
        <v>23.13</v>
      </c>
      <c r="BA5" s="2103">
        <v>24.28</v>
      </c>
      <c r="BB5" s="2103">
        <v>25.02</v>
      </c>
      <c r="BC5" s="2103">
        <v>24.76</v>
      </c>
      <c r="BD5" s="2103">
        <v>25.8</v>
      </c>
      <c r="BE5" s="2103">
        <v>26.61</v>
      </c>
      <c r="BF5" s="2103">
        <v>26.95</v>
      </c>
      <c r="BG5" s="2103">
        <v>26.36</v>
      </c>
      <c r="BH5" s="2103">
        <v>26.64</v>
      </c>
      <c r="BI5" s="2103">
        <v>26.78</v>
      </c>
      <c r="BJ5" s="2103">
        <v>26.87</v>
      </c>
      <c r="BK5" s="2103">
        <v>26.29</v>
      </c>
      <c r="BL5" s="2103">
        <v>27.22</v>
      </c>
      <c r="BM5" s="2103">
        <v>27.39</v>
      </c>
      <c r="BN5" s="2103">
        <v>26.0532</v>
      </c>
      <c r="BO5" s="2103">
        <v>27.4922</v>
      </c>
      <c r="BP5" s="2103">
        <v>28.593599999999999</v>
      </c>
      <c r="BQ5" s="2103">
        <v>27.143999999999998</v>
      </c>
      <c r="BR5" s="2103">
        <v>25.668299999999999</v>
      </c>
      <c r="BS5" s="2103">
        <v>26.1235</v>
      </c>
      <c r="BT5" s="2103">
        <v>26.605399999999999</v>
      </c>
      <c r="BU5" s="2103">
        <v>24.6096</v>
      </c>
      <c r="BV5" s="2103">
        <v>24.8872</v>
      </c>
      <c r="BW5" s="2103">
        <v>27.118300000000001</v>
      </c>
      <c r="BX5" s="2103">
        <v>26.8184</v>
      </c>
      <c r="BY5" s="2103">
        <v>25.786799999999999</v>
      </c>
      <c r="BZ5" s="2103">
        <v>24.9757</v>
      </c>
      <c r="CA5" s="2103">
        <v>23.229199999999999</v>
      </c>
      <c r="CB5" s="2103">
        <v>22.044899999999998</v>
      </c>
      <c r="CC5" s="2103">
        <v>21.433499999999999</v>
      </c>
      <c r="CD5" s="2103">
        <v>22.654699999999998</v>
      </c>
      <c r="CE5" s="2103">
        <v>21.716699999999999</v>
      </c>
      <c r="CF5" s="2103">
        <v>22.553599999999999</v>
      </c>
      <c r="CG5" s="2103">
        <v>23.6126</v>
      </c>
      <c r="CH5" s="2103">
        <v>25.0962</v>
      </c>
      <c r="CI5" s="2103">
        <v>26.360900000000001</v>
      </c>
      <c r="CJ5" s="2103">
        <v>26.9573</v>
      </c>
      <c r="CK5" s="2103">
        <v>27.3185</v>
      </c>
      <c r="CL5" s="2103">
        <v>27.529699999999998</v>
      </c>
      <c r="CM5" s="2103">
        <v>27.882899999999999</v>
      </c>
      <c r="CN5" s="2103">
        <v>28.681100000000001</v>
      </c>
      <c r="CO5" s="2103">
        <v>28.164999999999999</v>
      </c>
      <c r="CP5" s="2103">
        <v>29.251000000000001</v>
      </c>
      <c r="CQ5" s="2103">
        <v>28.16612344759616</v>
      </c>
      <c r="CR5" s="2103">
        <v>28.499452496458929</v>
      </c>
      <c r="CS5" s="2103">
        <v>30.072427729575537</v>
      </c>
      <c r="CT5" s="2103">
        <v>29.940966177511076</v>
      </c>
      <c r="CU5" s="2103">
        <v>30.225972652943568</v>
      </c>
      <c r="CV5" s="2103">
        <v>31.850720017085713</v>
      </c>
      <c r="CW5" s="2103">
        <v>30.407761025539997</v>
      </c>
      <c r="CX5" s="2103">
        <v>30.856948067410002</v>
      </c>
      <c r="CY5" s="2103">
        <v>30.524032067954291</v>
      </c>
      <c r="CZ5" s="2103">
        <v>31.015875573434645</v>
      </c>
      <c r="DA5" s="2103">
        <v>30.808352357991776</v>
      </c>
      <c r="DB5" s="2103">
        <v>31.199055418040707</v>
      </c>
      <c r="DC5" s="2103">
        <v>31.640197820362499</v>
      </c>
      <c r="DD5" s="2103">
        <v>30.636825936685359</v>
      </c>
      <c r="DE5" s="2103">
        <v>29.047015291165362</v>
      </c>
      <c r="DF5" s="2103">
        <v>31.14696479228607</v>
      </c>
      <c r="DG5" s="2103">
        <v>30.016604410962859</v>
      </c>
      <c r="DH5" s="2103">
        <v>30.653454635537496</v>
      </c>
      <c r="DI5" s="2103">
        <v>31.78951233469142</v>
      </c>
      <c r="DJ5" s="2103">
        <v>32.031724399628217</v>
      </c>
      <c r="DK5" s="2103">
        <v>30.898686488191782</v>
      </c>
      <c r="DL5" s="2103">
        <v>31.132376976534285</v>
      </c>
      <c r="DM5" s="2103">
        <v>29.776268937628931</v>
      </c>
      <c r="DN5" s="2103">
        <v>32.116625134594635</v>
      </c>
      <c r="DO5" s="2103">
        <v>33.371623722129996</v>
      </c>
      <c r="DP5" s="2103">
        <v>32.202497256828565</v>
      </c>
      <c r="DQ5" s="2103">
        <v>32.544694504626854</v>
      </c>
      <c r="DR5" s="2103">
        <v>32.824064693024859</v>
      </c>
      <c r="DS5" s="2103">
        <v>32.862170824724437</v>
      </c>
      <c r="DT5" s="2103">
        <v>32.391319341800006</v>
      </c>
      <c r="DU5" s="2103">
        <v>32.120387970051432</v>
      </c>
      <c r="DV5" s="2103">
        <v>32.161973845968575</v>
      </c>
      <c r="DW5" s="2103">
        <v>33.017899227804911</v>
      </c>
      <c r="DX5" s="2103">
        <v>32.650179029661359</v>
      </c>
      <c r="DY5" s="2103">
        <v>30.508328271160714</v>
      </c>
      <c r="DZ5" s="2103">
        <v>29.219234642313637</v>
      </c>
      <c r="EA5" s="2103">
        <v>28.402400038163925</v>
      </c>
      <c r="EB5" s="2103">
        <v>28.121851271808289</v>
      </c>
      <c r="EC5" s="2103">
        <v>29.030171696165354</v>
      </c>
      <c r="ED5" s="2103">
        <v>29.197605977405573</v>
      </c>
      <c r="EE5" s="2103">
        <v>28.093810899874203</v>
      </c>
      <c r="EF5" s="2103">
        <v>27.423530487067431</v>
      </c>
      <c r="EG5" s="2103">
        <v>26.868356833097202</v>
      </c>
      <c r="EH5" s="2103">
        <v>27.51289510131857</v>
      </c>
      <c r="EI5" s="2103">
        <v>28.447808963130882</v>
      </c>
      <c r="EJ5" s="2103">
        <v>28.441322898389053</v>
      </c>
      <c r="EK5" s="2103">
        <v>28.738349329908999</v>
      </c>
      <c r="EL5" s="2103">
        <v>29.040735419048563</v>
      </c>
      <c r="EM5" s="2103">
        <v>28.91185272831196</v>
      </c>
      <c r="EN5" s="2103">
        <v>29.269448482517515</v>
      </c>
      <c r="EO5" s="2103">
        <v>27.939253139383428</v>
      </c>
      <c r="EP5" s="2103">
        <v>28.124029890492597</v>
      </c>
      <c r="EQ5" s="2103">
        <v>27.226541314789852</v>
      </c>
      <c r="ER5" s="2103">
        <v>26.439216729061425</v>
      </c>
      <c r="ES5" s="2103">
        <v>25.899436039495431</v>
      </c>
      <c r="ET5" s="2103">
        <v>26.375192937004499</v>
      </c>
      <c r="EU5" s="2103">
        <v>28.266616249922805</v>
      </c>
      <c r="EV5" s="2103">
        <v>28.6661</v>
      </c>
      <c r="EW5" s="2103">
        <v>27.625614285714281</v>
      </c>
      <c r="EX5" s="2103">
        <v>27.537492857142901</v>
      </c>
      <c r="EY5" s="2103">
        <v>26.409199999999998</v>
      </c>
      <c r="EZ5" s="2103">
        <v>25.694435714285699</v>
      </c>
      <c r="FA5" s="2103">
        <v>25.462199999999999</v>
      </c>
      <c r="FB5" s="2103">
        <v>26.114100000000001</v>
      </c>
      <c r="FC5" s="2103">
        <v>26.594899999999999</v>
      </c>
      <c r="FD5" s="2103">
        <v>26.756599999999999</v>
      </c>
      <c r="FE5" s="2103">
        <v>26.073399999999999</v>
      </c>
      <c r="FF5" s="2103">
        <v>26.177199999999999</v>
      </c>
      <c r="FG5" s="2103">
        <v>27.6374</v>
      </c>
      <c r="FH5" s="2103">
        <v>27.498899999999999</v>
      </c>
      <c r="FI5" s="2103">
        <v>26.2941</v>
      </c>
      <c r="FJ5" s="2103">
        <v>27.1995</v>
      </c>
      <c r="FK5" s="2103">
        <v>27.5107</v>
      </c>
      <c r="FL5" s="2103">
        <v>27.319800000000001</v>
      </c>
      <c r="FM5" s="2103">
        <v>27.7912</v>
      </c>
      <c r="FN5" s="2103">
        <v>27.902000000000001</v>
      </c>
      <c r="FO5" s="2103">
        <v>27.574000000000002</v>
      </c>
      <c r="FP5" s="2103">
        <v>26.712299999999999</v>
      </c>
      <c r="FQ5" s="2103">
        <v>27.6812</v>
      </c>
      <c r="FR5" s="2103">
        <v>28.092600000000001</v>
      </c>
      <c r="FS5" s="2103">
        <v>27.8217</v>
      </c>
      <c r="FT5" s="2103">
        <v>26.9466</v>
      </c>
      <c r="FU5" s="2103">
        <v>26.5915</v>
      </c>
      <c r="FV5" s="2103">
        <v>27.2529</v>
      </c>
      <c r="FW5" s="2103">
        <v>27.569500000000001</v>
      </c>
      <c r="FX5" s="2103">
        <v>26.726700000000001</v>
      </c>
      <c r="FY5" s="2103">
        <v>27.2149</v>
      </c>
      <c r="FZ5" s="2103">
        <v>26.942900000000002</v>
      </c>
      <c r="GA5" s="2103">
        <v>26.299499999999998</v>
      </c>
      <c r="GB5" s="2103">
        <v>26.8718</v>
      </c>
      <c r="GC5" s="2103">
        <v>27.0002</v>
      </c>
      <c r="GD5" s="2103">
        <v>26.397099999999998</v>
      </c>
      <c r="GE5" s="2103">
        <v>26.2913</v>
      </c>
      <c r="GF5" s="2103">
        <v>26.432700000000001</v>
      </c>
      <c r="GG5" s="2103">
        <v>26.623699999999999</v>
      </c>
      <c r="GH5" s="2103">
        <v>26.178100000000001</v>
      </c>
      <c r="GI5" s="2103">
        <v>25.941800000000001</v>
      </c>
      <c r="GJ5" s="2103">
        <v>25.396999999999998</v>
      </c>
      <c r="GK5" s="2103">
        <v>25.281500000000001</v>
      </c>
      <c r="GL5" s="2103">
        <v>25.065200000000001</v>
      </c>
      <c r="GM5" s="2103">
        <v>25.701000000000001</v>
      </c>
      <c r="GN5" s="2103">
        <v>24.729700000000001</v>
      </c>
      <c r="GO5" s="2103">
        <v>25.333600000000001</v>
      </c>
      <c r="GP5" s="2103">
        <v>24.877099999999999</v>
      </c>
      <c r="GQ5" s="2103">
        <v>25.213799999999999</v>
      </c>
      <c r="GR5" s="2103">
        <v>25.185199999999998</v>
      </c>
      <c r="GS5" s="2103">
        <v>25.120200000000001</v>
      </c>
      <c r="GT5" s="2103">
        <v>25.3874</v>
      </c>
      <c r="GU5" s="2103">
        <v>25.3841</v>
      </c>
      <c r="GV5" s="2103">
        <v>24.7578</v>
      </c>
      <c r="GW5" s="2103">
        <v>25.106000000000002</v>
      </c>
      <c r="GX5" s="2103">
        <v>25.589099999999998</v>
      </c>
      <c r="GY5" s="2103">
        <v>25.288399999999999</v>
      </c>
      <c r="GZ5" s="2103">
        <v>25.9694</v>
      </c>
      <c r="HA5" s="2103">
        <v>25.1722</v>
      </c>
      <c r="HB5" s="2103">
        <v>24.8858</v>
      </c>
      <c r="HC5" s="2104">
        <v>24.735199999999999</v>
      </c>
      <c r="HD5" s="2103">
        <v>26.758099999999999</v>
      </c>
      <c r="HE5" s="2103">
        <v>27.1037</v>
      </c>
      <c r="HF5" s="2104">
        <v>28.151199999999999</v>
      </c>
      <c r="HG5" s="2103">
        <v>29.2636</v>
      </c>
      <c r="HH5" s="2103">
        <v>29.791399999999999</v>
      </c>
      <c r="HI5" s="2103">
        <v>28.975899999999999</v>
      </c>
      <c r="HJ5" s="2103">
        <v>28.757300000000001</v>
      </c>
      <c r="HK5" s="2103">
        <v>30.0304</v>
      </c>
      <c r="HL5" s="2103">
        <v>30.911799999999999</v>
      </c>
      <c r="HM5" s="2103">
        <v>30.858699999999999</v>
      </c>
      <c r="HN5" s="2103">
        <v>31.764399999999998</v>
      </c>
      <c r="HO5" s="2103">
        <v>31.353100000000001</v>
      </c>
      <c r="HP5" s="2103">
        <v>31.981100000000001</v>
      </c>
      <c r="HQ5" s="2103">
        <v>31.9</v>
      </c>
      <c r="HR5" s="2103">
        <v>32.633699999999997</v>
      </c>
      <c r="HS5" s="2103">
        <v>32.055500000000002</v>
      </c>
      <c r="HT5" s="2103">
        <v>31.683700000000002</v>
      </c>
      <c r="HU5" s="2103">
        <v>31.291599999999999</v>
      </c>
      <c r="HV5" s="2103">
        <v>32.921900000000001</v>
      </c>
      <c r="HW5" s="2103">
        <v>31.416599999999999</v>
      </c>
      <c r="HX5" s="2103">
        <v>32.083300000000001</v>
      </c>
    </row>
    <row r="6" spans="1:232" ht="21" customHeight="1" x14ac:dyDescent="0.3">
      <c r="A6" s="2102" t="s">
        <v>4555</v>
      </c>
      <c r="B6" s="2103">
        <v>3.95</v>
      </c>
      <c r="C6" s="2103">
        <v>3.94</v>
      </c>
      <c r="D6" s="2105">
        <v>3.93</v>
      </c>
      <c r="E6" s="2105">
        <v>3.9</v>
      </c>
      <c r="F6" s="2103">
        <v>3.88</v>
      </c>
      <c r="G6" s="2103">
        <v>3.87</v>
      </c>
      <c r="H6" s="2105">
        <v>3.87</v>
      </c>
      <c r="I6" s="2105">
        <v>3.87</v>
      </c>
      <c r="J6" s="2105">
        <v>3.85</v>
      </c>
      <c r="K6" s="2105">
        <v>3.81</v>
      </c>
      <c r="L6" s="2105">
        <v>3.7</v>
      </c>
      <c r="M6" s="2105">
        <v>3.63</v>
      </c>
      <c r="N6" s="2105">
        <v>3.59</v>
      </c>
      <c r="O6" s="2105">
        <v>3.58</v>
      </c>
      <c r="P6" s="2105">
        <v>3.61</v>
      </c>
      <c r="Q6" s="2105">
        <v>3.82</v>
      </c>
      <c r="R6" s="2105">
        <v>3.85</v>
      </c>
      <c r="S6" s="2105">
        <v>3.81</v>
      </c>
      <c r="T6" s="2105">
        <v>3.78</v>
      </c>
      <c r="U6" s="2105">
        <v>3.75</v>
      </c>
      <c r="V6" s="2105">
        <v>3.69</v>
      </c>
      <c r="W6" s="2105">
        <v>3.5</v>
      </c>
      <c r="X6" s="2105">
        <v>3.41</v>
      </c>
      <c r="Y6" s="2105">
        <v>3.39</v>
      </c>
      <c r="Z6" s="2105">
        <v>3.48</v>
      </c>
      <c r="AA6" s="2105">
        <v>3.62</v>
      </c>
      <c r="AB6" s="2105">
        <v>3.69</v>
      </c>
      <c r="AC6" s="2105">
        <v>3.68</v>
      </c>
      <c r="AD6" s="2105">
        <v>3.7</v>
      </c>
      <c r="AE6" s="2105">
        <v>3.72</v>
      </c>
      <c r="AF6" s="2105">
        <v>3.73</v>
      </c>
      <c r="AG6" s="2105">
        <v>3.74</v>
      </c>
      <c r="AH6" s="2105">
        <v>3.73</v>
      </c>
      <c r="AI6" s="2105">
        <v>3.7</v>
      </c>
      <c r="AJ6" s="2105">
        <v>3.73</v>
      </c>
      <c r="AK6" s="2105">
        <v>3.79</v>
      </c>
      <c r="AL6" s="2105">
        <v>3.8</v>
      </c>
      <c r="AM6" s="2105">
        <v>3.82</v>
      </c>
      <c r="AN6" s="2105">
        <v>3.85</v>
      </c>
      <c r="AO6" s="2105">
        <v>3.88</v>
      </c>
      <c r="AP6" s="2105">
        <v>3.9</v>
      </c>
      <c r="AQ6" s="2105">
        <v>3.96</v>
      </c>
      <c r="AR6" s="2105">
        <v>3.99</v>
      </c>
      <c r="AS6" s="2105">
        <v>4.0199999999999996</v>
      </c>
      <c r="AT6" s="2105">
        <v>4.03</v>
      </c>
      <c r="AU6" s="2105">
        <v>4.03</v>
      </c>
      <c r="AV6" s="2105">
        <v>4.04</v>
      </c>
      <c r="AW6" s="2105">
        <v>4.05</v>
      </c>
      <c r="AX6" s="2105">
        <v>4.0599999999999996</v>
      </c>
      <c r="AY6" s="2105">
        <v>4.05</v>
      </c>
      <c r="AZ6" s="2105">
        <v>4.0599999999999996</v>
      </c>
      <c r="BA6" s="2105">
        <v>4.1100000000000003</v>
      </c>
      <c r="BB6" s="2105">
        <v>4.25</v>
      </c>
      <c r="BC6" s="2105">
        <v>4.26</v>
      </c>
      <c r="BD6" s="2105">
        <v>4.3099999999999996</v>
      </c>
      <c r="BE6" s="2105">
        <v>4.34</v>
      </c>
      <c r="BF6" s="2105">
        <v>4.37</v>
      </c>
      <c r="BG6" s="2105">
        <v>4.3499999999999996</v>
      </c>
      <c r="BH6" s="2105">
        <v>4.3099999999999996</v>
      </c>
      <c r="BI6" s="2105">
        <v>4.2699999999999996</v>
      </c>
      <c r="BJ6" s="2105">
        <v>4.18</v>
      </c>
      <c r="BK6" s="2105">
        <v>4.12</v>
      </c>
      <c r="BL6" s="2105">
        <v>4.13</v>
      </c>
      <c r="BM6" s="2105">
        <v>4.09</v>
      </c>
      <c r="BN6" s="2105">
        <v>4.0932000000000004</v>
      </c>
      <c r="BO6" s="2105">
        <v>4.0366999999999997</v>
      </c>
      <c r="BP6" s="2105">
        <v>4.0175999999999998</v>
      </c>
      <c r="BQ6" s="2105">
        <v>3.948</v>
      </c>
      <c r="BR6" s="2105">
        <v>3.7471999999999999</v>
      </c>
      <c r="BS6" s="2105">
        <v>3.7690999999999999</v>
      </c>
      <c r="BT6" s="2105">
        <v>3.6236000000000002</v>
      </c>
      <c r="BU6" s="2105">
        <v>3.4592000000000001</v>
      </c>
      <c r="BV6" s="2105">
        <v>3.4264999999999999</v>
      </c>
      <c r="BW6" s="2105">
        <v>3.6351</v>
      </c>
      <c r="BX6" s="2105">
        <v>3.5863999999999998</v>
      </c>
      <c r="BY6" s="2105">
        <v>3.5167000000000002</v>
      </c>
      <c r="BZ6" s="2105">
        <v>3.7092000000000001</v>
      </c>
      <c r="CA6" s="2105">
        <v>3.7442000000000002</v>
      </c>
      <c r="CB6" s="2105">
        <v>4.2183999999999999</v>
      </c>
      <c r="CC6" s="2105">
        <v>4.2065000000000001</v>
      </c>
      <c r="CD6" s="2105">
        <v>4.2130000000000001</v>
      </c>
      <c r="CE6" s="2105">
        <v>4.3268000000000004</v>
      </c>
      <c r="CF6" s="2105">
        <v>4.5053999999999998</v>
      </c>
      <c r="CG6" s="2105">
        <v>4.4272</v>
      </c>
      <c r="CH6" s="2105">
        <v>4.4598000000000004</v>
      </c>
      <c r="CI6" s="2105">
        <v>4.3163</v>
      </c>
      <c r="CJ6" s="2105">
        <v>4.2948000000000004</v>
      </c>
      <c r="CK6" s="2105">
        <v>4.2535999999999996</v>
      </c>
      <c r="CL6" s="2103">
        <v>4.2291999999999996</v>
      </c>
      <c r="CM6" s="2103">
        <v>4.0975999999999999</v>
      </c>
      <c r="CN6" s="2103">
        <v>4.0427</v>
      </c>
      <c r="CO6" s="2103">
        <v>3.9632999999999998</v>
      </c>
      <c r="CP6" s="2103">
        <v>4.4180000000000001</v>
      </c>
      <c r="CQ6" s="2103">
        <v>4.032487560373756</v>
      </c>
      <c r="CR6" s="2103">
        <v>4.0969714264583965</v>
      </c>
      <c r="CS6" s="2103">
        <v>4.0047722008282394</v>
      </c>
      <c r="CT6" s="2103">
        <v>3.9543564370945878</v>
      </c>
      <c r="CU6" s="2103">
        <v>4.0426005138951515</v>
      </c>
      <c r="CV6" s="2103">
        <v>4.0278040434054869</v>
      </c>
      <c r="CW6" s="2103">
        <v>3.9279889267950394</v>
      </c>
      <c r="CX6" s="2103">
        <v>3.8959044275968897</v>
      </c>
      <c r="CY6" s="2103">
        <v>3.7942924247204624</v>
      </c>
      <c r="CZ6" s="2103">
        <v>3.6576214562405553</v>
      </c>
      <c r="DA6" s="2103">
        <v>3.6971726456905682</v>
      </c>
      <c r="DB6" s="2103">
        <v>3.7294413698932494</v>
      </c>
      <c r="DC6" s="2103">
        <v>3.6934897257530364</v>
      </c>
      <c r="DD6" s="2103">
        <v>3.6818912762427973</v>
      </c>
      <c r="DE6" s="2103">
        <v>3.8179949005074763</v>
      </c>
      <c r="DF6" s="2103">
        <v>3.8047301396428601</v>
      </c>
      <c r="DG6" s="2103">
        <v>3.8422869353282501</v>
      </c>
      <c r="DH6" s="2103">
        <v>3.8844088727125103</v>
      </c>
      <c r="DI6" s="2103">
        <v>3.8513244997920633</v>
      </c>
      <c r="DJ6" s="2103">
        <v>3.8175666094278706</v>
      </c>
      <c r="DK6" s="2103">
        <v>3.8251777537822003</v>
      </c>
      <c r="DL6" s="2103">
        <v>3.8342347896408513</v>
      </c>
      <c r="DM6" s="2103">
        <v>3.9417741110028013</v>
      </c>
      <c r="DN6" s="2103">
        <v>4.0708354957761896</v>
      </c>
      <c r="DO6" s="2103">
        <v>4.0905709470138962</v>
      </c>
      <c r="DP6" s="2103">
        <v>4.030456479785907</v>
      </c>
      <c r="DQ6" s="2103">
        <v>4.0078231107034785</v>
      </c>
      <c r="DR6" s="2103">
        <v>4.0806980113313447</v>
      </c>
      <c r="DS6" s="2103">
        <v>4.0671373455316617</v>
      </c>
      <c r="DT6" s="2103">
        <v>4.0231595015807393</v>
      </c>
      <c r="DU6" s="2103">
        <v>3.9837583570262205</v>
      </c>
      <c r="DV6" s="2103">
        <v>4.028247168938881</v>
      </c>
      <c r="DW6" s="2103">
        <v>4.0768341388566833</v>
      </c>
      <c r="DX6" s="2103">
        <v>4.0628685596363976</v>
      </c>
      <c r="DY6" s="2103">
        <v>4.0762222476361059</v>
      </c>
      <c r="DZ6" s="2103">
        <v>4.0615859662385274</v>
      </c>
      <c r="EA6" s="2103">
        <v>4.0526861410180075</v>
      </c>
      <c r="EB6" s="2103">
        <v>4.0540417623135312</v>
      </c>
      <c r="EC6" s="2103">
        <v>4.0257424481660626</v>
      </c>
      <c r="ED6" s="2103">
        <v>3.9721481226092061</v>
      </c>
      <c r="EE6" s="2103">
        <v>3.9915340622676623</v>
      </c>
      <c r="EF6" s="2103">
        <v>3.961008416987966</v>
      </c>
      <c r="EG6" s="2103">
        <v>3.96232685422873</v>
      </c>
      <c r="EH6" s="2103">
        <v>3.9605346166013895</v>
      </c>
      <c r="EI6" s="2103">
        <v>3.9588024734141762</v>
      </c>
      <c r="EJ6" s="2103">
        <v>3.9540965649064481</v>
      </c>
      <c r="EK6" s="2103">
        <v>3.9757805111719478</v>
      </c>
      <c r="EL6" s="2103">
        <v>3.9760763116678146</v>
      </c>
      <c r="EM6" s="2103">
        <v>4.0028902580014192</v>
      </c>
      <c r="EN6" s="2103">
        <v>4.0383165436656885</v>
      </c>
      <c r="EO6" s="2103">
        <v>4.1052129778189883</v>
      </c>
      <c r="EP6" s="2103">
        <v>4.1152610216866359</v>
      </c>
      <c r="EQ6" s="2103">
        <v>4.1406034676737535</v>
      </c>
      <c r="ER6" s="2103">
        <v>4.1598926892904453</v>
      </c>
      <c r="ES6" s="2103">
        <v>4.296523799351375</v>
      </c>
      <c r="ET6" s="2103">
        <v>4.3693169590461753</v>
      </c>
      <c r="EU6" s="2103">
        <v>4.7795437239206731</v>
      </c>
      <c r="EV6" s="2103">
        <v>4.6391923076923076</v>
      </c>
      <c r="EW6" s="2103">
        <v>4.6524538461538461</v>
      </c>
      <c r="EX6" s="2103">
        <v>4.6358846153846196</v>
      </c>
      <c r="EY6" s="2103">
        <v>4.6719999999999997</v>
      </c>
      <c r="EZ6" s="2103">
        <v>4.6441499999999998</v>
      </c>
      <c r="FA6" s="2103">
        <v>4.6896000000000004</v>
      </c>
      <c r="FB6" s="2103">
        <v>4.7465999999999999</v>
      </c>
      <c r="FC6" s="2103">
        <v>4.7805999999999997</v>
      </c>
      <c r="FD6" s="2103">
        <v>4.7352999999999996</v>
      </c>
      <c r="FE6" s="2103">
        <v>4.7266000000000004</v>
      </c>
      <c r="FF6" s="2103">
        <v>4.7249999999999996</v>
      </c>
      <c r="FG6" s="2103">
        <v>4.6643999999999997</v>
      </c>
      <c r="FH6" s="2103">
        <v>4.6374000000000004</v>
      </c>
      <c r="FI6" s="2103">
        <v>4.6788999999999996</v>
      </c>
      <c r="FJ6" s="2103">
        <v>4.7206999999999999</v>
      </c>
      <c r="FK6" s="2103">
        <v>4.7178000000000004</v>
      </c>
      <c r="FL6" s="2103">
        <v>4.6908000000000003</v>
      </c>
      <c r="FM6" s="2103">
        <v>4.7057000000000002</v>
      </c>
      <c r="FN6" s="2103">
        <v>4.7340999999999998</v>
      </c>
      <c r="FO6" s="2103">
        <v>4.7655000000000003</v>
      </c>
      <c r="FP6" s="2103">
        <v>4.7702</v>
      </c>
      <c r="FQ6" s="2103">
        <v>4.7239000000000004</v>
      </c>
      <c r="FR6" s="2103">
        <v>4.7161999999999997</v>
      </c>
      <c r="FS6" s="2103">
        <v>4.6936</v>
      </c>
      <c r="FT6" s="2103">
        <v>4.6420000000000003</v>
      </c>
      <c r="FU6" s="2103">
        <v>4.5907999999999998</v>
      </c>
      <c r="FV6" s="2103">
        <v>4.5442</v>
      </c>
      <c r="FW6" s="2103">
        <v>4.4356</v>
      </c>
      <c r="FX6" s="2103">
        <v>4.3327</v>
      </c>
      <c r="FY6" s="2103">
        <v>4.4561999999999999</v>
      </c>
      <c r="FZ6" s="2103">
        <v>4.5107999999999997</v>
      </c>
      <c r="GA6" s="2103">
        <v>4.4474999999999998</v>
      </c>
      <c r="GB6" s="2103">
        <v>4.4173999999999998</v>
      </c>
      <c r="GC6" s="2103">
        <v>4.2843</v>
      </c>
      <c r="GD6" s="2103">
        <v>4.3367000000000004</v>
      </c>
      <c r="GE6" s="2103">
        <v>4.3697999999999997</v>
      </c>
      <c r="GF6" s="2103">
        <v>4.4657</v>
      </c>
      <c r="GG6" s="2103">
        <v>4.5034000000000001</v>
      </c>
      <c r="GH6" s="2103">
        <v>4.5309999999999997</v>
      </c>
      <c r="GI6" s="2103">
        <v>4.4661</v>
      </c>
      <c r="GJ6" s="2103">
        <v>4.4770000000000003</v>
      </c>
      <c r="GK6" s="2103">
        <v>4.4945000000000004</v>
      </c>
      <c r="GL6" s="2103">
        <v>4.5246000000000004</v>
      </c>
      <c r="GM6" s="2103">
        <v>4.5039999999999996</v>
      </c>
      <c r="GN6" s="2103">
        <v>4.4854000000000003</v>
      </c>
      <c r="GO6" s="2103">
        <v>4.4579000000000004</v>
      </c>
      <c r="GP6" s="2103">
        <v>4.4497</v>
      </c>
      <c r="GQ6" s="2103">
        <v>4.5472999999999999</v>
      </c>
      <c r="GR6" s="2103">
        <v>4.5719000000000003</v>
      </c>
      <c r="GS6" s="2103">
        <v>4.6448</v>
      </c>
      <c r="GT6" s="2103">
        <v>4.6502999999999997</v>
      </c>
      <c r="GU6" s="2103">
        <v>4.7134</v>
      </c>
      <c r="GV6" s="2103">
        <v>4.7119999999999997</v>
      </c>
      <c r="GW6" s="2103">
        <v>4.7531999999999996</v>
      </c>
      <c r="GX6" s="2103">
        <v>4.7290999999999999</v>
      </c>
      <c r="GY6" s="2103">
        <v>4.7824999999999998</v>
      </c>
      <c r="GZ6" s="2103">
        <v>4.7704000000000004</v>
      </c>
      <c r="HA6" s="2103">
        <v>4.8326000000000002</v>
      </c>
      <c r="HB6" s="2103">
        <v>4.8975999999999997</v>
      </c>
      <c r="HC6" s="2104">
        <v>5.1717000000000004</v>
      </c>
      <c r="HD6" s="2103">
        <v>5.2782999999999998</v>
      </c>
      <c r="HE6" s="2103">
        <v>5.2723000000000004</v>
      </c>
      <c r="HF6" s="2104">
        <v>5.2923999999999998</v>
      </c>
      <c r="HG6" s="2103">
        <v>5.2454999999999998</v>
      </c>
      <c r="HH6" s="2103">
        <v>5.2332000000000001</v>
      </c>
      <c r="HI6" s="2103">
        <v>5.2538</v>
      </c>
      <c r="HJ6" s="2103">
        <v>5.2717000000000001</v>
      </c>
      <c r="HK6" s="2103">
        <v>5.2550999999999997</v>
      </c>
      <c r="HL6" s="2103">
        <v>5.19</v>
      </c>
      <c r="HM6" s="2103">
        <v>5.2191000000000001</v>
      </c>
      <c r="HN6" s="2103">
        <v>5.2348999999999997</v>
      </c>
      <c r="HO6" s="2103">
        <v>5.3159999999999998</v>
      </c>
      <c r="HP6" s="2103">
        <v>5.3093000000000004</v>
      </c>
      <c r="HQ6" s="2103">
        <v>5.3357000000000001</v>
      </c>
      <c r="HR6" s="2103">
        <v>5.6052999999999997</v>
      </c>
      <c r="HS6" s="2103">
        <v>5.5949999999999998</v>
      </c>
      <c r="HT6" s="2103">
        <v>5.5831</v>
      </c>
      <c r="HU6" s="2103">
        <v>5.5937999999999999</v>
      </c>
      <c r="HV6" s="2103">
        <v>5.6246999999999998</v>
      </c>
      <c r="HW6" s="2103">
        <v>5.6574999999999998</v>
      </c>
      <c r="HX6" s="2103">
        <v>5.6901000000000002</v>
      </c>
    </row>
    <row r="7" spans="1:232" ht="21" customHeight="1" x14ac:dyDescent="0.3">
      <c r="A7" s="2102" t="s">
        <v>4556</v>
      </c>
      <c r="B7" s="2103">
        <v>64</v>
      </c>
      <c r="C7" s="2105">
        <v>64</v>
      </c>
      <c r="D7" s="2105">
        <v>63</v>
      </c>
      <c r="E7" s="2105">
        <v>63</v>
      </c>
      <c r="F7" s="2103">
        <v>63</v>
      </c>
      <c r="G7" s="2105">
        <v>63</v>
      </c>
      <c r="H7" s="2105">
        <v>63</v>
      </c>
      <c r="I7" s="2105">
        <v>63</v>
      </c>
      <c r="J7" s="2105">
        <v>63</v>
      </c>
      <c r="K7" s="2105">
        <v>63</v>
      </c>
      <c r="L7" s="2105">
        <v>61</v>
      </c>
      <c r="M7" s="2105">
        <v>60</v>
      </c>
      <c r="N7" s="2105">
        <v>60</v>
      </c>
      <c r="O7" s="2105">
        <v>60</v>
      </c>
      <c r="P7" s="2105">
        <v>60</v>
      </c>
      <c r="Q7" s="2105">
        <v>65</v>
      </c>
      <c r="R7" s="2105">
        <v>66</v>
      </c>
      <c r="S7" s="2105">
        <v>65</v>
      </c>
      <c r="T7" s="2105">
        <v>64</v>
      </c>
      <c r="U7" s="2105">
        <v>65</v>
      </c>
      <c r="V7" s="2105">
        <v>63</v>
      </c>
      <c r="W7" s="2105">
        <v>60</v>
      </c>
      <c r="X7" s="2105">
        <v>59</v>
      </c>
      <c r="Y7" s="2105">
        <v>59</v>
      </c>
      <c r="Z7" s="2105">
        <v>62</v>
      </c>
      <c r="AA7" s="2105">
        <v>64</v>
      </c>
      <c r="AB7" s="2105">
        <v>64</v>
      </c>
      <c r="AC7" s="2105">
        <v>63</v>
      </c>
      <c r="AD7" s="2105">
        <v>63</v>
      </c>
      <c r="AE7" s="2105">
        <v>63</v>
      </c>
      <c r="AF7" s="2105">
        <v>64</v>
      </c>
      <c r="AG7" s="2105">
        <v>64</v>
      </c>
      <c r="AH7" s="2105">
        <v>65</v>
      </c>
      <c r="AI7" s="2105">
        <v>67</v>
      </c>
      <c r="AJ7" s="2105">
        <v>67</v>
      </c>
      <c r="AK7" s="2105">
        <v>68</v>
      </c>
      <c r="AL7" s="2105">
        <v>68</v>
      </c>
      <c r="AM7" s="2105">
        <v>69</v>
      </c>
      <c r="AN7" s="2105">
        <v>69</v>
      </c>
      <c r="AO7" s="2105">
        <v>70</v>
      </c>
      <c r="AP7" s="2105">
        <v>69</v>
      </c>
      <c r="AQ7" s="2105">
        <v>71</v>
      </c>
      <c r="AR7" s="2105">
        <v>69</v>
      </c>
      <c r="AS7" s="2105">
        <v>68</v>
      </c>
      <c r="AT7" s="2105">
        <v>69</v>
      </c>
      <c r="AU7" s="2105">
        <v>71</v>
      </c>
      <c r="AV7" s="2105">
        <v>71</v>
      </c>
      <c r="AW7" s="2105">
        <v>71</v>
      </c>
      <c r="AX7" s="2105">
        <v>70</v>
      </c>
      <c r="AY7" s="2105">
        <v>68</v>
      </c>
      <c r="AZ7" s="2105">
        <v>68</v>
      </c>
      <c r="BA7" s="2105">
        <v>69</v>
      </c>
      <c r="BB7" s="2105">
        <v>71</v>
      </c>
      <c r="BC7" s="2105">
        <v>72</v>
      </c>
      <c r="BD7" s="2105">
        <v>74</v>
      </c>
      <c r="BE7" s="2105">
        <v>76</v>
      </c>
      <c r="BF7" s="2105">
        <v>77</v>
      </c>
      <c r="BG7" s="2105">
        <v>77</v>
      </c>
      <c r="BH7" s="2105">
        <v>76</v>
      </c>
      <c r="BI7" s="2105">
        <v>77</v>
      </c>
      <c r="BJ7" s="2105">
        <v>79</v>
      </c>
      <c r="BK7" s="2105">
        <v>79</v>
      </c>
      <c r="BL7" s="2105">
        <v>79</v>
      </c>
      <c r="BM7" s="2105">
        <v>79</v>
      </c>
      <c r="BN7" s="2105">
        <v>78.05</v>
      </c>
      <c r="BO7" s="2105">
        <v>78.83</v>
      </c>
      <c r="BP7" s="2105">
        <v>79.45</v>
      </c>
      <c r="BQ7" s="2105">
        <v>77.67</v>
      </c>
      <c r="BR7" s="2105">
        <v>74.400000000000006</v>
      </c>
      <c r="BS7" s="2105">
        <v>74.81</v>
      </c>
      <c r="BT7" s="2105">
        <v>70.86</v>
      </c>
      <c r="BU7" s="2105">
        <v>67.650000000000006</v>
      </c>
      <c r="BV7" s="2105">
        <v>66.27</v>
      </c>
      <c r="BW7" s="2105">
        <v>66.94</v>
      </c>
      <c r="BX7" s="2105">
        <v>65.48</v>
      </c>
      <c r="BY7" s="2105">
        <v>64.739999999999995</v>
      </c>
      <c r="BZ7" s="2105">
        <v>66.5</v>
      </c>
      <c r="CA7" s="2105">
        <v>62.61</v>
      </c>
      <c r="CB7" s="2105">
        <v>66.86</v>
      </c>
      <c r="CC7" s="2105">
        <v>66.55</v>
      </c>
      <c r="CD7" s="2105">
        <v>68.040000000000006</v>
      </c>
      <c r="CE7" s="2105">
        <v>69.03</v>
      </c>
      <c r="CF7" s="2105">
        <v>69.55</v>
      </c>
      <c r="CG7" s="2105">
        <v>67.95</v>
      </c>
      <c r="CH7" s="2105">
        <v>69.77</v>
      </c>
      <c r="CI7" s="2105">
        <v>70.95</v>
      </c>
      <c r="CJ7" s="2105">
        <v>70.099999999999994</v>
      </c>
      <c r="CK7" s="2105">
        <v>68.75</v>
      </c>
      <c r="CL7" s="2103">
        <v>67.5</v>
      </c>
      <c r="CM7" s="2103">
        <v>66.58</v>
      </c>
      <c r="CN7" s="2103">
        <v>67.03</v>
      </c>
      <c r="CO7" s="2103">
        <v>66.52</v>
      </c>
      <c r="CP7" s="2103">
        <v>74.162000000000006</v>
      </c>
      <c r="CQ7" s="2103">
        <v>67.621465930757452</v>
      </c>
      <c r="CR7" s="2103">
        <v>68.015153579793093</v>
      </c>
      <c r="CS7" s="2103">
        <v>69.901770337746854</v>
      </c>
      <c r="CT7" s="2103">
        <v>69.083785246121522</v>
      </c>
      <c r="CU7" s="2103">
        <v>68.509426016998361</v>
      </c>
      <c r="CV7" s="2103">
        <v>69.996160890346346</v>
      </c>
      <c r="CW7" s="2103">
        <v>66.909526631273181</v>
      </c>
      <c r="CX7" s="2103">
        <v>67.264028800817499</v>
      </c>
      <c r="CY7" s="2103">
        <v>66.332525645814272</v>
      </c>
      <c r="CZ7" s="2103">
        <v>64.215241661898332</v>
      </c>
      <c r="DA7" s="2103">
        <v>64.096356697877539</v>
      </c>
      <c r="DB7" s="2103">
        <v>65.064923392718725</v>
      </c>
      <c r="DC7" s="2103">
        <v>65.514984532269622</v>
      </c>
      <c r="DD7" s="2103">
        <v>62.609482794946224</v>
      </c>
      <c r="DE7" s="2103">
        <v>60.925183705943788</v>
      </c>
      <c r="DF7" s="2103">
        <v>60.805336797674201</v>
      </c>
      <c r="DG7" s="2103">
        <v>57.766111715162715</v>
      </c>
      <c r="DH7" s="2103">
        <v>56.978143790512256</v>
      </c>
      <c r="DI7" s="2103">
        <v>60.469953757124337</v>
      </c>
      <c r="DJ7" s="2103">
        <v>60.776811663977739</v>
      </c>
      <c r="DK7" s="2103">
        <v>58.417736942427155</v>
      </c>
      <c r="DL7" s="2103">
        <v>56.970322258528853</v>
      </c>
      <c r="DM7" s="2103">
        <v>54.647744322051103</v>
      </c>
      <c r="DN7" s="2103">
        <v>56.436876067778485</v>
      </c>
      <c r="DO7" s="2103">
        <v>57.51169353670614</v>
      </c>
      <c r="DP7" s="2103">
        <v>56.436974802987415</v>
      </c>
      <c r="DQ7" s="2103">
        <v>59.337635921788724</v>
      </c>
      <c r="DR7" s="2103">
        <v>58.708532587011099</v>
      </c>
      <c r="DS7" s="2103">
        <v>57.981841042910823</v>
      </c>
      <c r="DT7" s="2103">
        <v>57.267521762874281</v>
      </c>
      <c r="DU7" s="2103">
        <v>58.453915276575344</v>
      </c>
      <c r="DV7" s="2103">
        <v>58.559244870373362</v>
      </c>
      <c r="DW7" s="2103">
        <v>58.55820232609873</v>
      </c>
      <c r="DX7" s="2103">
        <v>58.431138629502399</v>
      </c>
      <c r="DY7" s="2103">
        <v>56.22528491220492</v>
      </c>
      <c r="DZ7" s="2103">
        <v>52.989112348896327</v>
      </c>
      <c r="EA7" s="2103">
        <v>51.85604770778842</v>
      </c>
      <c r="EB7" s="2103">
        <v>47.221571906416195</v>
      </c>
      <c r="EC7" s="2103">
        <v>50.014158464413903</v>
      </c>
      <c r="ED7" s="2103">
        <v>50.409903941346613</v>
      </c>
      <c r="EE7" s="2103">
        <v>49.914315470957582</v>
      </c>
      <c r="EF7" s="2103">
        <v>49.837389293521611</v>
      </c>
      <c r="EG7" s="2103">
        <v>49.299081949840065</v>
      </c>
      <c r="EH7" s="2103">
        <v>49.786150536251107</v>
      </c>
      <c r="EI7" s="2103">
        <v>51.347800238420724</v>
      </c>
      <c r="EJ7" s="2103">
        <v>51.08716923012463</v>
      </c>
      <c r="EK7" s="2103">
        <v>52.503314757371811</v>
      </c>
      <c r="EL7" s="2103">
        <v>51.54664824967994</v>
      </c>
      <c r="EM7" s="2103">
        <v>51.75824170232719</v>
      </c>
      <c r="EN7" s="2103">
        <v>51.987331807788294</v>
      </c>
      <c r="EO7" s="2103">
        <v>52.084141875639226</v>
      </c>
      <c r="EP7" s="2103">
        <v>52.278968496050794</v>
      </c>
      <c r="EQ7" s="2103">
        <v>52.124514593445383</v>
      </c>
      <c r="ER7" s="2103">
        <v>51.169495620222129</v>
      </c>
      <c r="ES7" s="2103">
        <v>54.180032315431234</v>
      </c>
      <c r="ET7" s="2103">
        <v>55.02539100202879</v>
      </c>
      <c r="EU7" s="2103">
        <v>59.454253902015317</v>
      </c>
      <c r="EV7" s="2103">
        <v>56.837500000000006</v>
      </c>
      <c r="EW7" s="2103">
        <v>56.959230769230771</v>
      </c>
      <c r="EX7" s="2103">
        <v>56.67</v>
      </c>
      <c r="EY7" s="2103">
        <v>56.9130769230769</v>
      </c>
      <c r="EZ7" s="2103">
        <v>54.547692307692294</v>
      </c>
      <c r="FA7" s="2103">
        <v>55.540769230769207</v>
      </c>
      <c r="FB7" s="2103">
        <v>56.65</v>
      </c>
      <c r="FC7" s="2103">
        <v>55.789999999999992</v>
      </c>
      <c r="FD7" s="2103">
        <v>55.589999999999996</v>
      </c>
      <c r="FE7" s="2103">
        <v>54.390000000000008</v>
      </c>
      <c r="FF7" s="2103">
        <v>53.93</v>
      </c>
      <c r="FG7" s="2103">
        <v>54.92</v>
      </c>
      <c r="FH7" s="2103">
        <v>54.43</v>
      </c>
      <c r="FI7" s="2103">
        <v>54.410000000000004</v>
      </c>
      <c r="FJ7" s="2103">
        <v>54.500000000000007</v>
      </c>
      <c r="FK7" s="2103">
        <v>54.83</v>
      </c>
      <c r="FL7" s="2103">
        <v>54.49</v>
      </c>
      <c r="FM7" s="2103">
        <v>54.84</v>
      </c>
      <c r="FN7" s="2103">
        <v>55.33</v>
      </c>
      <c r="FO7" s="2103">
        <v>54.179999999999993</v>
      </c>
      <c r="FP7" s="2103">
        <v>54.64</v>
      </c>
      <c r="FQ7" s="2103">
        <v>54.300000000000004</v>
      </c>
      <c r="FR7" s="2103">
        <v>55.16</v>
      </c>
      <c r="FS7" s="2103">
        <v>56.45</v>
      </c>
      <c r="FT7" s="2103">
        <v>56.44</v>
      </c>
      <c r="FU7" s="2103">
        <v>55.53</v>
      </c>
      <c r="FV7" s="2103">
        <v>55.1</v>
      </c>
      <c r="FW7" s="2103">
        <v>54.24</v>
      </c>
      <c r="FX7" s="2103">
        <v>53.11</v>
      </c>
      <c r="FY7" s="2103">
        <v>53.410000000000004</v>
      </c>
      <c r="FZ7" s="2103">
        <v>54.400000000000006</v>
      </c>
      <c r="GA7" s="2103">
        <v>54.010000000000005</v>
      </c>
      <c r="GB7" s="2103">
        <v>54.21</v>
      </c>
      <c r="GC7" s="2103">
        <v>52.7</v>
      </c>
      <c r="GD7" s="2103">
        <v>52.5</v>
      </c>
      <c r="GE7" s="2103">
        <v>52.89</v>
      </c>
      <c r="GF7" s="2103">
        <v>52.769999999999996</v>
      </c>
      <c r="GG7" s="2103">
        <v>52.53</v>
      </c>
      <c r="GH7" s="2103">
        <v>52.15</v>
      </c>
      <c r="GI7" s="2103">
        <v>51.300000000000004</v>
      </c>
      <c r="GJ7" s="2103">
        <v>49.76</v>
      </c>
      <c r="GK7" s="2103">
        <v>48.699999999999996</v>
      </c>
      <c r="GL7" s="2103">
        <v>48.209999999999994</v>
      </c>
      <c r="GM7" s="2103">
        <v>50.8</v>
      </c>
      <c r="GN7" s="2103">
        <v>50.519999999999996</v>
      </c>
      <c r="GO7" s="2103">
        <v>49.49</v>
      </c>
      <c r="GP7" s="2103">
        <v>49.38</v>
      </c>
      <c r="GQ7" s="2103">
        <v>51.93</v>
      </c>
      <c r="GR7" s="2103">
        <v>51.570000000000007</v>
      </c>
      <c r="GS7" s="2103">
        <v>52.480000000000004</v>
      </c>
      <c r="GT7" s="2103">
        <v>52.959999999999994</v>
      </c>
      <c r="GU7" s="2103">
        <v>53.74</v>
      </c>
      <c r="GV7" s="2103">
        <v>51.76</v>
      </c>
      <c r="GW7" s="2103">
        <v>53.010000000000005</v>
      </c>
      <c r="GX7" s="2103">
        <v>52.66</v>
      </c>
      <c r="GY7" s="2103">
        <v>52.49</v>
      </c>
      <c r="GZ7" s="2103">
        <v>52.410000000000004</v>
      </c>
      <c r="HA7" s="2103">
        <v>52.93</v>
      </c>
      <c r="HB7" s="2103">
        <v>53.43</v>
      </c>
      <c r="HC7" s="2104">
        <v>53.53</v>
      </c>
      <c r="HD7" s="2103">
        <v>54.63</v>
      </c>
      <c r="HE7" s="2103">
        <v>54.31</v>
      </c>
      <c r="HF7" s="2104">
        <v>54.66</v>
      </c>
      <c r="HG7" s="2103">
        <v>54.620000000000005</v>
      </c>
      <c r="HH7" s="2103">
        <v>55.74</v>
      </c>
      <c r="HI7" s="2103">
        <v>55.46</v>
      </c>
      <c r="HJ7" s="2103">
        <v>55.279999999999994</v>
      </c>
      <c r="HK7" s="2103">
        <v>55.510000000000005</v>
      </c>
      <c r="HL7" s="2103">
        <v>55.46</v>
      </c>
      <c r="HM7" s="2103">
        <v>55.900000000000006</v>
      </c>
      <c r="HN7" s="2103">
        <v>56.06</v>
      </c>
      <c r="HO7" s="2103">
        <v>56.64</v>
      </c>
      <c r="HP7" s="2103">
        <v>56.06</v>
      </c>
      <c r="HQ7" s="2103">
        <v>57.589999999999996</v>
      </c>
      <c r="HR7" s="2103">
        <v>59.040000000000006</v>
      </c>
      <c r="HS7" s="2103">
        <v>58.89</v>
      </c>
      <c r="HT7" s="2103">
        <v>59.8</v>
      </c>
      <c r="HU7" s="2103">
        <v>59.06</v>
      </c>
      <c r="HV7" s="2103">
        <v>58.96</v>
      </c>
      <c r="HW7" s="2103">
        <v>59.29</v>
      </c>
      <c r="HX7" s="2103">
        <v>60.050000000000004</v>
      </c>
    </row>
    <row r="8" spans="1:232" ht="21" customHeight="1" x14ac:dyDescent="0.3">
      <c r="A8" s="2102" t="s">
        <v>4557</v>
      </c>
      <c r="B8" s="2103">
        <v>23.05</v>
      </c>
      <c r="C8" s="2103">
        <v>23.86</v>
      </c>
      <c r="D8" s="2103">
        <v>24.71</v>
      </c>
      <c r="E8" s="2103">
        <v>25.31</v>
      </c>
      <c r="F8" s="2103">
        <v>25.07</v>
      </c>
      <c r="G8" s="2103">
        <v>25.44</v>
      </c>
      <c r="H8" s="2103">
        <v>24.65</v>
      </c>
      <c r="I8" s="2103">
        <v>24.4</v>
      </c>
      <c r="J8" s="2103">
        <v>24.37</v>
      </c>
      <c r="K8" s="2103">
        <v>24.87</v>
      </c>
      <c r="L8" s="2103">
        <v>24.09</v>
      </c>
      <c r="M8" s="2103">
        <v>23.88</v>
      </c>
      <c r="N8" s="2103">
        <v>23.26</v>
      </c>
      <c r="O8" s="2103">
        <v>23.22</v>
      </c>
      <c r="P8" s="2103">
        <v>23.6</v>
      </c>
      <c r="Q8" s="2103">
        <v>24.66</v>
      </c>
      <c r="R8" s="2103">
        <v>24.82</v>
      </c>
      <c r="S8" s="2103">
        <v>25.17</v>
      </c>
      <c r="T8" s="2103">
        <v>26.15</v>
      </c>
      <c r="U8" s="2103">
        <v>26.51</v>
      </c>
      <c r="V8" s="2103">
        <v>25.98</v>
      </c>
      <c r="W8" s="2103">
        <v>25.21</v>
      </c>
      <c r="X8" s="2103">
        <v>24.75</v>
      </c>
      <c r="Y8" s="2103">
        <v>23.83</v>
      </c>
      <c r="Z8" s="2103">
        <v>25.83</v>
      </c>
      <c r="AA8" s="2103">
        <v>25.41</v>
      </c>
      <c r="AB8" s="2103">
        <v>25.96</v>
      </c>
      <c r="AC8" s="2103">
        <v>26.24</v>
      </c>
      <c r="AD8" s="2103">
        <v>25.55</v>
      </c>
      <c r="AE8" s="2103">
        <v>26.25</v>
      </c>
      <c r="AF8" s="2103">
        <v>26.03</v>
      </c>
      <c r="AG8" s="2103">
        <v>27.15</v>
      </c>
      <c r="AH8" s="2103">
        <v>27.88</v>
      </c>
      <c r="AI8" s="2103">
        <v>27.79</v>
      </c>
      <c r="AJ8" s="2103">
        <v>27.89</v>
      </c>
      <c r="AK8" s="2103">
        <v>27.36</v>
      </c>
      <c r="AL8" s="2103">
        <v>27.78</v>
      </c>
      <c r="AM8" s="2103">
        <v>27.29</v>
      </c>
      <c r="AN8" s="2103">
        <v>26.92</v>
      </c>
      <c r="AO8" s="2103">
        <v>26.67</v>
      </c>
      <c r="AP8" s="2103">
        <v>27.01</v>
      </c>
      <c r="AQ8" s="2103">
        <v>27.02</v>
      </c>
      <c r="AR8" s="2103">
        <v>26.48</v>
      </c>
      <c r="AS8" s="2103">
        <v>25.83</v>
      </c>
      <c r="AT8" s="2103">
        <v>26.37</v>
      </c>
      <c r="AU8" s="2103">
        <v>26.32</v>
      </c>
      <c r="AV8" s="2103">
        <v>26.66</v>
      </c>
      <c r="AW8" s="2103">
        <v>26.52</v>
      </c>
      <c r="AX8" s="2103">
        <v>27.26</v>
      </c>
      <c r="AY8" s="2103">
        <v>27.8</v>
      </c>
      <c r="AZ8" s="2103">
        <v>27.19</v>
      </c>
      <c r="BA8" s="2103">
        <v>27.76</v>
      </c>
      <c r="BB8" s="2103">
        <v>28.02</v>
      </c>
      <c r="BC8" s="2103">
        <v>28.11</v>
      </c>
      <c r="BD8" s="2103">
        <v>28.6</v>
      </c>
      <c r="BE8" s="2103">
        <v>29.37</v>
      </c>
      <c r="BF8" s="2103">
        <v>28.84</v>
      </c>
      <c r="BG8" s="2103">
        <v>28.25</v>
      </c>
      <c r="BH8" s="2103">
        <v>28.58</v>
      </c>
      <c r="BI8" s="2103">
        <v>28.46</v>
      </c>
      <c r="BJ8" s="2103">
        <v>27.4</v>
      </c>
      <c r="BK8" s="2103">
        <v>26.4</v>
      </c>
      <c r="BL8" s="2103">
        <v>26.07</v>
      </c>
      <c r="BM8" s="2103">
        <v>26.84</v>
      </c>
      <c r="BN8" s="2103">
        <v>27.363700000000001</v>
      </c>
      <c r="BO8" s="2103">
        <v>27.070799999999998</v>
      </c>
      <c r="BP8" s="2103">
        <v>27.028600000000001</v>
      </c>
      <c r="BQ8" s="2103">
        <v>27.75</v>
      </c>
      <c r="BR8" s="2103">
        <v>26.030200000000001</v>
      </c>
      <c r="BS8" s="2103">
        <v>27.543900000000001</v>
      </c>
      <c r="BT8" s="2103">
        <v>26.832599999999999</v>
      </c>
      <c r="BU8" s="2103">
        <v>26.9102</v>
      </c>
      <c r="BV8" s="2103">
        <v>25.618500000000001</v>
      </c>
      <c r="BW8" s="2103">
        <v>26.8565</v>
      </c>
      <c r="BX8" s="2103">
        <v>26.243600000000001</v>
      </c>
      <c r="BY8" s="2103">
        <v>25.290500000000002</v>
      </c>
      <c r="BZ8" s="2103">
        <v>26.493600000000001</v>
      </c>
      <c r="CA8" s="2103">
        <v>27.8292</v>
      </c>
      <c r="CB8" s="2103">
        <v>33.240400000000001</v>
      </c>
      <c r="CC8" s="2103">
        <v>34.240400000000001</v>
      </c>
      <c r="CD8" s="2103">
        <v>36.168199999999999</v>
      </c>
      <c r="CE8" s="2103">
        <v>37.496499999999997</v>
      </c>
      <c r="CF8" s="2103">
        <v>35.847799999999999</v>
      </c>
      <c r="CG8" s="2103">
        <v>34.9191</v>
      </c>
      <c r="CH8" s="2103">
        <v>35.516800000000003</v>
      </c>
      <c r="CI8" s="2103">
        <v>34.719099999999997</v>
      </c>
      <c r="CJ8" s="2103">
        <v>34.7348</v>
      </c>
      <c r="CK8" s="2103">
        <v>34.563699999999997</v>
      </c>
      <c r="CL8" s="2103">
        <v>35.354500000000002</v>
      </c>
      <c r="CM8" s="2103">
        <v>35.363900000000001</v>
      </c>
      <c r="CN8" s="2103">
        <v>34.321399999999997</v>
      </c>
      <c r="CO8" s="2103">
        <v>35.4818</v>
      </c>
      <c r="CP8" s="2103">
        <v>37.631</v>
      </c>
      <c r="CQ8" s="2103">
        <v>36.192216935872509</v>
      </c>
      <c r="CR8" s="2103">
        <v>37.821877308377502</v>
      </c>
      <c r="CS8" s="2103">
        <v>37.219917508368873</v>
      </c>
      <c r="CT8" s="2103">
        <v>38.030318317742591</v>
      </c>
      <c r="CU8" s="2103">
        <v>37.397090542433666</v>
      </c>
      <c r="CV8" s="2103">
        <v>38.398233090495204</v>
      </c>
      <c r="CW8" s="2103">
        <v>37.330712340682318</v>
      </c>
      <c r="CX8" s="2103">
        <v>37.162393104391363</v>
      </c>
      <c r="CY8" s="2103">
        <v>35.747713129363255</v>
      </c>
      <c r="CZ8" s="2103">
        <v>34.869090701984298</v>
      </c>
      <c r="DA8" s="2103">
        <v>35.450514349747344</v>
      </c>
      <c r="DB8" s="2103">
        <v>36.120491087199873</v>
      </c>
      <c r="DC8" s="2103">
        <v>37.154141270855305</v>
      </c>
      <c r="DD8" s="2103">
        <v>37.349127179501671</v>
      </c>
      <c r="DE8" s="2103">
        <v>38.851794048499187</v>
      </c>
      <c r="DF8" s="2103">
        <v>37.451097051576163</v>
      </c>
      <c r="DG8" s="2103">
        <v>38.436976986220429</v>
      </c>
      <c r="DH8" s="2103">
        <v>38.923089766284477</v>
      </c>
      <c r="DI8" s="2103">
        <v>39.202769408927452</v>
      </c>
      <c r="DJ8" s="2103">
        <v>36.854965424509523</v>
      </c>
      <c r="DK8" s="2103">
        <v>36.236119514273106</v>
      </c>
      <c r="DL8" s="2103">
        <v>37.138350371748196</v>
      </c>
      <c r="DM8" s="2103">
        <v>38.936352352371884</v>
      </c>
      <c r="DN8" s="2103">
        <v>39.920747363666543</v>
      </c>
      <c r="DO8" s="2103">
        <v>40.605514524767266</v>
      </c>
      <c r="DP8" s="2103">
        <v>39.877171772575444</v>
      </c>
      <c r="DQ8" s="2103">
        <v>40.135376081692662</v>
      </c>
      <c r="DR8" s="2103">
        <v>39.767120968869634</v>
      </c>
      <c r="DS8" s="2103">
        <v>38.236477661312456</v>
      </c>
      <c r="DT8" s="2103">
        <v>36.266761483454907</v>
      </c>
      <c r="DU8" s="2103">
        <v>34.07411397709302</v>
      </c>
      <c r="DV8" s="2103">
        <v>33.970538491751711</v>
      </c>
      <c r="DW8" s="2103">
        <v>33.697482595387164</v>
      </c>
      <c r="DX8" s="2103">
        <v>32.230965810489437</v>
      </c>
      <c r="DY8" s="2103">
        <v>31.388335783391476</v>
      </c>
      <c r="DZ8" s="2103">
        <v>31.92442258285098</v>
      </c>
      <c r="EA8" s="2103">
        <v>32.110977551623179</v>
      </c>
      <c r="EB8" s="2103">
        <v>32.027660234362443</v>
      </c>
      <c r="EC8" s="2103">
        <v>31.884550718549914</v>
      </c>
      <c r="ED8" s="2103">
        <v>31.347868020467789</v>
      </c>
      <c r="EE8" s="2103">
        <v>30.27992693005519</v>
      </c>
      <c r="EF8" s="2103">
        <v>29.302344743655862</v>
      </c>
      <c r="EG8" s="2103">
        <v>30.1024054923767</v>
      </c>
      <c r="EH8" s="2103">
        <v>30.254649525692013</v>
      </c>
      <c r="EI8" s="2103">
        <v>30.114528189356157</v>
      </c>
      <c r="EJ8" s="2103">
        <v>29.979010822972629</v>
      </c>
      <c r="EK8" s="2103">
        <v>30.401556704455686</v>
      </c>
      <c r="EL8" s="2103">
        <v>30.473484408435827</v>
      </c>
      <c r="EM8" s="2103">
        <v>30.239180374258986</v>
      </c>
      <c r="EN8" s="2103">
        <v>30.220516284028687</v>
      </c>
      <c r="EO8" s="2103">
        <v>29.244391751543585</v>
      </c>
      <c r="EP8" s="2103">
        <v>29.131282976020845</v>
      </c>
      <c r="EQ8" s="2103">
        <v>27.189367636533095</v>
      </c>
      <c r="ER8" s="2103">
        <v>27.052096734483751</v>
      </c>
      <c r="ES8" s="2103">
        <v>28.263223244574245</v>
      </c>
      <c r="ET8" s="2103">
        <v>28.452828945854574</v>
      </c>
      <c r="EU8" s="2103">
        <v>30.898646839001891</v>
      </c>
      <c r="EV8" s="2103">
        <v>30.2958</v>
      </c>
      <c r="EW8" s="2103">
        <v>29.172507142857143</v>
      </c>
      <c r="EX8" s="2103">
        <v>29.384114285714301</v>
      </c>
      <c r="EY8" s="2103">
        <v>29.230035714285702</v>
      </c>
      <c r="EZ8" s="2103">
        <v>29.7573857142857</v>
      </c>
      <c r="FA8" s="2103">
        <v>30.322835714285699</v>
      </c>
      <c r="FB8" s="2103">
        <v>30.3886</v>
      </c>
      <c r="FC8" s="2103">
        <v>30.203600000000002</v>
      </c>
      <c r="FD8" s="2103">
        <v>30.495799999999999</v>
      </c>
      <c r="FE8" s="2103">
        <v>30.7272</v>
      </c>
      <c r="FF8" s="2103">
        <v>32.443199999999997</v>
      </c>
      <c r="FG8" s="2103">
        <v>32.218899999999998</v>
      </c>
      <c r="FH8" s="2103">
        <v>33.5443</v>
      </c>
      <c r="FI8" s="2103">
        <v>32.682299999999998</v>
      </c>
      <c r="FJ8" s="2103">
        <v>35.639299999999999</v>
      </c>
      <c r="FK8" s="2103">
        <v>35.415900000000001</v>
      </c>
      <c r="FL8" s="2103">
        <v>35.313099999999999</v>
      </c>
      <c r="FM8" s="2103">
        <v>36.005099999999999</v>
      </c>
      <c r="FN8" s="2103">
        <v>35.028599999999997</v>
      </c>
      <c r="FO8" s="2103">
        <v>32.769500000000001</v>
      </c>
      <c r="FP8" s="2103">
        <v>31.680399999999999</v>
      </c>
      <c r="FQ8" s="2103">
        <v>32.275399999999998</v>
      </c>
      <c r="FR8" s="2103">
        <v>32.506799999999998</v>
      </c>
      <c r="FS8" s="2103">
        <v>32.517400000000002</v>
      </c>
      <c r="FT8" s="2103">
        <v>32.482399999999998</v>
      </c>
      <c r="FU8" s="2103">
        <v>32.203600000000002</v>
      </c>
      <c r="FV8" s="2103">
        <v>31.680399999999999</v>
      </c>
      <c r="FW8" s="2103">
        <v>31.308199999999999</v>
      </c>
      <c r="FX8" s="2103">
        <v>30.5946</v>
      </c>
      <c r="FY8" s="2103">
        <v>30.828800000000001</v>
      </c>
      <c r="FZ8" s="2103">
        <v>31.016100000000002</v>
      </c>
      <c r="GA8" s="2103">
        <v>30.957000000000001</v>
      </c>
      <c r="GB8" s="2103">
        <v>30.5686</v>
      </c>
      <c r="GC8" s="2103">
        <v>30.732399999999998</v>
      </c>
      <c r="GD8" s="2103">
        <v>31.609200000000001</v>
      </c>
      <c r="GE8" s="2103">
        <v>32.191800000000001</v>
      </c>
      <c r="GF8" s="2103">
        <v>32.018500000000003</v>
      </c>
      <c r="GG8" s="2103">
        <v>32.4041</v>
      </c>
      <c r="GH8" s="2103">
        <v>32.023299999999999</v>
      </c>
      <c r="GI8" s="2103">
        <v>31.444900000000001</v>
      </c>
      <c r="GJ8" s="2103">
        <v>31.557300000000001</v>
      </c>
      <c r="GK8" s="2103">
        <v>30.891100000000002</v>
      </c>
      <c r="GL8" s="2103">
        <v>31.264600000000002</v>
      </c>
      <c r="GM8" s="2103">
        <v>30.989899999999999</v>
      </c>
      <c r="GN8" s="2103">
        <v>31.7242</v>
      </c>
      <c r="GO8" s="2103">
        <v>32.031999999999996</v>
      </c>
      <c r="GP8" s="2103">
        <v>31.407499999999999</v>
      </c>
      <c r="GQ8" s="2103">
        <v>32.137900000000002</v>
      </c>
      <c r="GR8" s="2103">
        <v>32.058500000000002</v>
      </c>
      <c r="GS8" s="2103">
        <v>33.3035</v>
      </c>
      <c r="GT8" s="2103">
        <v>33.652500000000003</v>
      </c>
      <c r="GU8" s="2103">
        <v>33.893599999999999</v>
      </c>
      <c r="GV8" s="2103">
        <v>34.637999999999998</v>
      </c>
      <c r="GW8" s="2103">
        <v>34.439</v>
      </c>
      <c r="GX8" s="2103">
        <v>34.009399999999999</v>
      </c>
      <c r="GY8" s="2103">
        <v>34.102499999999999</v>
      </c>
      <c r="GZ8" s="2103">
        <v>34.089599999999997</v>
      </c>
      <c r="HA8" s="2103">
        <v>34.3461</v>
      </c>
      <c r="HB8" s="2103">
        <v>34.949300000000001</v>
      </c>
      <c r="HC8" s="2104">
        <v>36.931399999999996</v>
      </c>
      <c r="HD8" s="2103">
        <v>38.290100000000002</v>
      </c>
      <c r="HE8" s="2103">
        <v>37.967700000000001</v>
      </c>
      <c r="HF8" s="2104">
        <v>37.967199999999998</v>
      </c>
      <c r="HG8" s="2103">
        <v>38.886600000000001</v>
      </c>
      <c r="HH8" s="2103">
        <v>38.319800000000001</v>
      </c>
      <c r="HI8" s="2103">
        <v>38.475099999999998</v>
      </c>
      <c r="HJ8" s="2103">
        <v>39.052700000000002</v>
      </c>
      <c r="HK8" s="2103">
        <v>39.104700000000001</v>
      </c>
      <c r="HL8" s="2103">
        <v>38.894100000000002</v>
      </c>
      <c r="HM8" s="2103">
        <v>38.6203</v>
      </c>
      <c r="HN8" s="2103">
        <v>38.171199999999999</v>
      </c>
      <c r="HO8" s="2103">
        <v>37.189599999999999</v>
      </c>
      <c r="HP8" s="2103">
        <v>37.755699999999997</v>
      </c>
      <c r="HQ8" s="2103">
        <v>37.634099999999997</v>
      </c>
      <c r="HR8" s="2103">
        <v>39.2714</v>
      </c>
      <c r="HS8" s="2103">
        <v>39.5946</v>
      </c>
      <c r="HT8" s="2103">
        <v>39.430700000000002</v>
      </c>
      <c r="HU8" s="2103">
        <v>38.792299999999997</v>
      </c>
      <c r="HV8" s="2103">
        <v>38.364100000000001</v>
      </c>
      <c r="HW8" s="2103">
        <v>38.718400000000003</v>
      </c>
      <c r="HX8" s="2103">
        <v>38.4161</v>
      </c>
    </row>
    <row r="9" spans="1:232" ht="21" customHeight="1" x14ac:dyDescent="0.3">
      <c r="A9" s="2102" t="s">
        <v>4558</v>
      </c>
      <c r="B9" s="2103">
        <v>39.5</v>
      </c>
      <c r="C9" s="2103">
        <v>39.53</v>
      </c>
      <c r="D9" s="2103">
        <v>39.369999999999997</v>
      </c>
      <c r="E9" s="2103">
        <v>38.880000000000003</v>
      </c>
      <c r="F9" s="2103">
        <v>38.69</v>
      </c>
      <c r="G9" s="2103">
        <v>38.61</v>
      </c>
      <c r="H9" s="2103">
        <v>38.42</v>
      </c>
      <c r="I9" s="2103">
        <v>38.11</v>
      </c>
      <c r="J9" s="2103">
        <v>37.68</v>
      </c>
      <c r="K9" s="2103">
        <v>38.72</v>
      </c>
      <c r="L9" s="2103">
        <v>37.39</v>
      </c>
      <c r="M9" s="2103">
        <v>37.200000000000003</v>
      </c>
      <c r="N9" s="2103">
        <v>36.71</v>
      </c>
      <c r="O9" s="2103">
        <v>37.770000000000003</v>
      </c>
      <c r="P9" s="2103">
        <v>39.159999999999997</v>
      </c>
      <c r="Q9" s="2103">
        <v>40.520000000000003</v>
      </c>
      <c r="R9" s="2103">
        <v>40.22</v>
      </c>
      <c r="S9" s="2103">
        <v>39.08</v>
      </c>
      <c r="T9" s="2103">
        <v>37.67</v>
      </c>
      <c r="U9" s="2103">
        <v>37.450000000000003</v>
      </c>
      <c r="V9" s="2103">
        <v>37.92</v>
      </c>
      <c r="W9" s="2103">
        <v>35.92</v>
      </c>
      <c r="X9" s="2103">
        <v>35.01</v>
      </c>
      <c r="Y9" s="2103">
        <v>34.89</v>
      </c>
      <c r="Z9" s="2103">
        <v>35.369999999999997</v>
      </c>
      <c r="AA9" s="2103">
        <v>36.479999999999997</v>
      </c>
      <c r="AB9" s="2103">
        <v>36.630000000000003</v>
      </c>
      <c r="AC9" s="2103">
        <v>36.6</v>
      </c>
      <c r="AD9" s="2103">
        <v>36.32</v>
      </c>
      <c r="AE9" s="2103">
        <v>36.69</v>
      </c>
      <c r="AF9" s="2103">
        <v>36.270000000000003</v>
      </c>
      <c r="AG9" s="2103">
        <v>36.159999999999997</v>
      </c>
      <c r="AH9" s="2103">
        <v>36.06</v>
      </c>
      <c r="AI9" s="2103">
        <v>37.68</v>
      </c>
      <c r="AJ9" s="2103">
        <v>38.229999999999997</v>
      </c>
      <c r="AK9" s="2103">
        <v>39.9</v>
      </c>
      <c r="AL9" s="2103">
        <v>39.07</v>
      </c>
      <c r="AM9" s="2103">
        <v>39.06</v>
      </c>
      <c r="AN9" s="2103">
        <v>39.67</v>
      </c>
      <c r="AO9" s="2103">
        <v>40.1</v>
      </c>
      <c r="AP9" s="2103">
        <v>40.44</v>
      </c>
      <c r="AQ9" s="2103">
        <v>41.97</v>
      </c>
      <c r="AR9" s="2103">
        <v>42.34</v>
      </c>
      <c r="AS9" s="2103">
        <v>42.2</v>
      </c>
      <c r="AT9" s="2103">
        <v>43.46</v>
      </c>
      <c r="AU9" s="2103">
        <v>43.72</v>
      </c>
      <c r="AV9" s="2103">
        <v>43.05</v>
      </c>
      <c r="AW9" s="2103">
        <v>44.19</v>
      </c>
      <c r="AX9" s="2103">
        <v>44.69</v>
      </c>
      <c r="AY9" s="2103">
        <v>43.96</v>
      </c>
      <c r="AZ9" s="2103">
        <v>43.06</v>
      </c>
      <c r="BA9" s="2103">
        <v>43.77</v>
      </c>
      <c r="BB9" s="2103">
        <v>46.09</v>
      </c>
      <c r="BC9" s="2103">
        <v>46.26</v>
      </c>
      <c r="BD9" s="2103">
        <v>46.86</v>
      </c>
      <c r="BE9" s="2103">
        <v>48.75</v>
      </c>
      <c r="BF9" s="2103">
        <v>49.24</v>
      </c>
      <c r="BG9" s="2103">
        <v>48.73</v>
      </c>
      <c r="BH9" s="2103">
        <v>48.8</v>
      </c>
      <c r="BI9" s="2103">
        <v>48.86</v>
      </c>
      <c r="BJ9" s="2103">
        <v>48.2</v>
      </c>
      <c r="BK9" s="2103">
        <v>48.52</v>
      </c>
      <c r="BL9" s="2103">
        <v>49.31</v>
      </c>
      <c r="BM9" s="2103">
        <v>47.73</v>
      </c>
      <c r="BN9" s="2103">
        <v>48.086100000000002</v>
      </c>
      <c r="BO9" s="2103">
        <v>46.983499999999999</v>
      </c>
      <c r="BP9" s="2103">
        <v>46.712400000000002</v>
      </c>
      <c r="BQ9" s="2103">
        <v>48.061999999999998</v>
      </c>
      <c r="BR9" s="2103">
        <v>46.351199999999999</v>
      </c>
      <c r="BS9" s="2103">
        <v>42.833500000000001</v>
      </c>
      <c r="BT9" s="2103">
        <v>41.456099999999999</v>
      </c>
      <c r="BU9" s="2103">
        <v>43.562100000000001</v>
      </c>
      <c r="BV9" s="2103">
        <v>43.444899999999997</v>
      </c>
      <c r="BW9" s="2103">
        <v>46.621499999999997</v>
      </c>
      <c r="BX9" s="2103">
        <v>43.881500000000003</v>
      </c>
      <c r="BY9" s="2103">
        <v>41.286200000000001</v>
      </c>
      <c r="BZ9" s="2103">
        <v>42.832299999999996</v>
      </c>
      <c r="CA9" s="2103">
        <v>40.188099999999999</v>
      </c>
      <c r="CB9" s="2103">
        <v>41.925800000000002</v>
      </c>
      <c r="CC9" s="2103">
        <v>42.5319</v>
      </c>
      <c r="CD9" s="2103">
        <v>42.685299999999998</v>
      </c>
      <c r="CE9" s="2103">
        <v>42.953899999999997</v>
      </c>
      <c r="CF9" s="2103">
        <v>44.591799999999999</v>
      </c>
      <c r="CG9" s="2103">
        <v>43.173200000000001</v>
      </c>
      <c r="CH9" s="2103">
        <v>44.6023</v>
      </c>
      <c r="CI9" s="2103">
        <v>43.169600000000003</v>
      </c>
      <c r="CJ9" s="2103">
        <v>43.700699999999998</v>
      </c>
      <c r="CK9" s="2103">
        <v>43.552500000000002</v>
      </c>
      <c r="CL9" s="2103">
        <v>43.598599999999998</v>
      </c>
      <c r="CM9" s="2103">
        <v>42.632599999999996</v>
      </c>
      <c r="CN9" s="2103">
        <v>42.175199999999997</v>
      </c>
      <c r="CO9" s="2103">
        <v>41.384399999999999</v>
      </c>
      <c r="CP9" s="2103">
        <v>43.67</v>
      </c>
      <c r="CQ9" s="2103">
        <v>39.448201547168935</v>
      </c>
      <c r="CR9" s="2103">
        <v>39.807171491282311</v>
      </c>
      <c r="CS9" s="2103">
        <v>38.940702517048976</v>
      </c>
      <c r="CT9" s="2103">
        <v>38.357676988847587</v>
      </c>
      <c r="CU9" s="2103">
        <v>39.309670401978977</v>
      </c>
      <c r="CV9" s="2103">
        <v>39.246129680337006</v>
      </c>
      <c r="CW9" s="2103">
        <v>38.149468486249788</v>
      </c>
      <c r="CX9" s="2103">
        <v>37.183644760024301</v>
      </c>
      <c r="CY9" s="2103">
        <v>35.816256987951803</v>
      </c>
      <c r="CZ9" s="2103">
        <v>34.477882160048139</v>
      </c>
      <c r="DA9" s="2103">
        <v>33.865590774155997</v>
      </c>
      <c r="DB9" s="2103">
        <v>32.66852165460282</v>
      </c>
      <c r="DC9" s="2103">
        <v>31.954230491382464</v>
      </c>
      <c r="DD9" s="2103">
        <v>30.867356745335403</v>
      </c>
      <c r="DE9" s="2103">
        <v>30.221697560238344</v>
      </c>
      <c r="DF9" s="2103">
        <v>30.178709401172526</v>
      </c>
      <c r="DG9" s="2103">
        <v>33.62739457612939</v>
      </c>
      <c r="DH9" s="2103">
        <v>35.734081954259914</v>
      </c>
      <c r="DI9" s="2103">
        <v>35.48793805414352</v>
      </c>
      <c r="DJ9" s="2103">
        <v>36.013985038337374</v>
      </c>
      <c r="DK9" s="2103">
        <v>36.115987691686847</v>
      </c>
      <c r="DL9" s="2103">
        <v>36.033456365461852</v>
      </c>
      <c r="DM9" s="2103">
        <v>35.55844419374759</v>
      </c>
      <c r="DN9" s="2103">
        <v>37.986345356006368</v>
      </c>
      <c r="DO9" s="2103">
        <v>37.886444081551858</v>
      </c>
      <c r="DP9" s="2103">
        <v>37.308728804994054</v>
      </c>
      <c r="DQ9" s="2103">
        <v>36.717520231807505</v>
      </c>
      <c r="DR9" s="2103">
        <v>37.432022630238933</v>
      </c>
      <c r="DS9" s="2103">
        <v>36.767619413407822</v>
      </c>
      <c r="DT9" s="2103">
        <v>36.517736578751105</v>
      </c>
      <c r="DU9" s="2103">
        <v>35.514635228848817</v>
      </c>
      <c r="DV9" s="2103">
        <v>36.574475718197725</v>
      </c>
      <c r="DW9" s="2103">
        <v>37.291945083088955</v>
      </c>
      <c r="DX9" s="2103">
        <v>37.914640898203594</v>
      </c>
      <c r="DY9" s="2103">
        <v>37.485402302991581</v>
      </c>
      <c r="DZ9" s="2103">
        <v>36.943646837407833</v>
      </c>
      <c r="EA9" s="2103">
        <v>36.229906972916744</v>
      </c>
      <c r="EB9" s="2103">
        <v>36.115347599771439</v>
      </c>
      <c r="EC9" s="2103">
        <v>36.265731638744462</v>
      </c>
      <c r="ED9" s="2103">
        <v>36.433260847058826</v>
      </c>
      <c r="EE9" s="2103">
        <v>35.79830679178211</v>
      </c>
      <c r="EF9" s="2103">
        <v>35.808276566125294</v>
      </c>
      <c r="EG9" s="2103">
        <v>36.065237773776971</v>
      </c>
      <c r="EH9" s="2103">
        <v>35.872774966760751</v>
      </c>
      <c r="EI9" s="2103">
        <v>35.728443351112084</v>
      </c>
      <c r="EJ9" s="2103">
        <v>35.500689623456935</v>
      </c>
      <c r="EK9" s="2103">
        <v>35.38919677655678</v>
      </c>
      <c r="EL9" s="2103">
        <v>35.485694226741309</v>
      </c>
      <c r="EM9" s="2103">
        <v>35.611374769673148</v>
      </c>
      <c r="EN9" s="2103">
        <v>35.700639656787608</v>
      </c>
      <c r="EO9" s="2103">
        <v>35.993321870406305</v>
      </c>
      <c r="EP9" s="2103">
        <v>36.000137087200514</v>
      </c>
      <c r="EQ9" s="2103">
        <v>35.810162066397275</v>
      </c>
      <c r="ER9" s="2103">
        <v>35.841276067364639</v>
      </c>
      <c r="ES9" s="2103">
        <v>36.522306029154798</v>
      </c>
      <c r="ET9" s="2103">
        <v>37.280387021659237</v>
      </c>
      <c r="EU9" s="2103">
        <v>40.419455994428112</v>
      </c>
      <c r="EV9" s="2103">
        <v>37.976633333333332</v>
      </c>
      <c r="EW9" s="2103">
        <v>36.994566666666664</v>
      </c>
      <c r="EX9" s="2103">
        <v>36.639416666666698</v>
      </c>
      <c r="EY9" s="2103">
        <v>35.592550000000003</v>
      </c>
      <c r="EZ9" s="2103">
        <v>34.777000000000001</v>
      </c>
      <c r="FA9" s="2103">
        <v>34.794699999999999</v>
      </c>
      <c r="FB9" s="2103">
        <v>36.288499999999999</v>
      </c>
      <c r="FC9" s="2103">
        <v>36.440600000000003</v>
      </c>
      <c r="FD9" s="2103">
        <v>36.009500000000003</v>
      </c>
      <c r="FE9" s="2103">
        <v>36.143000000000001</v>
      </c>
      <c r="FF9" s="2103">
        <v>36.311799999999998</v>
      </c>
      <c r="FG9" s="2103">
        <v>35.845700000000001</v>
      </c>
      <c r="FH9" s="2103">
        <v>35.8232</v>
      </c>
      <c r="FI9" s="2103">
        <v>36.262</v>
      </c>
      <c r="FJ9" s="2103">
        <v>36.349600000000002</v>
      </c>
      <c r="FK9" s="2103">
        <v>36.191299999999998</v>
      </c>
      <c r="FL9" s="2103">
        <v>35.980600000000003</v>
      </c>
      <c r="FM9" s="2103">
        <v>36.078699999999998</v>
      </c>
      <c r="FN9" s="2103">
        <v>36.220399999999998</v>
      </c>
      <c r="FO9" s="2103">
        <v>36.327199999999998</v>
      </c>
      <c r="FP9" s="2103">
        <v>36.166899999999998</v>
      </c>
      <c r="FQ9" s="2103">
        <v>35.318600000000004</v>
      </c>
      <c r="FR9" s="2103">
        <v>35.506399999999999</v>
      </c>
      <c r="FS9" s="2103">
        <v>35.472099999999998</v>
      </c>
      <c r="FT9" s="2103">
        <v>34.999699999999997</v>
      </c>
      <c r="FU9" s="2103">
        <v>34.625500000000002</v>
      </c>
      <c r="FV9" s="2103">
        <v>34.211799999999997</v>
      </c>
      <c r="FW9" s="2103">
        <v>33.4512</v>
      </c>
      <c r="FX9" s="2103">
        <v>32.945</v>
      </c>
      <c r="FY9" s="2103">
        <v>33.762999999999998</v>
      </c>
      <c r="FZ9" s="2103">
        <v>33.996600000000001</v>
      </c>
      <c r="GA9" s="2103">
        <v>33.723799999999997</v>
      </c>
      <c r="GB9" s="2103">
        <v>33.5077</v>
      </c>
      <c r="GC9" s="2103">
        <v>32.832299999999996</v>
      </c>
      <c r="GD9" s="2103">
        <v>33.509700000000002</v>
      </c>
      <c r="GE9" s="2103">
        <v>34.056699999999999</v>
      </c>
      <c r="GF9" s="2103">
        <v>34.950099999999999</v>
      </c>
      <c r="GG9" s="2103">
        <v>34.860599999999998</v>
      </c>
      <c r="GH9" s="2103">
        <v>35.224400000000003</v>
      </c>
      <c r="GI9" s="2103">
        <v>34.923099999999998</v>
      </c>
      <c r="GJ9" s="2103">
        <v>34.927799999999998</v>
      </c>
      <c r="GK9" s="2103">
        <v>34.878500000000003</v>
      </c>
      <c r="GL9" s="2103">
        <v>34.901499999999999</v>
      </c>
      <c r="GM9" s="2103">
        <v>34.420099999999998</v>
      </c>
      <c r="GN9" s="2103">
        <v>34.543500000000002</v>
      </c>
      <c r="GO9" s="2103">
        <v>34.7044</v>
      </c>
      <c r="GP9" s="2103">
        <v>34.902299999999997</v>
      </c>
      <c r="GQ9" s="2103">
        <v>35.454799999999999</v>
      </c>
      <c r="GR9" s="2103">
        <v>35.390300000000003</v>
      </c>
      <c r="GS9" s="2103">
        <v>36.011299999999999</v>
      </c>
      <c r="GT9" s="2103">
        <v>35.581099999999999</v>
      </c>
      <c r="GU9" s="2103">
        <v>35.438299999999998</v>
      </c>
      <c r="GV9" s="2103">
        <v>35.729500000000002</v>
      </c>
      <c r="GW9" s="2103">
        <v>35.8949</v>
      </c>
      <c r="GX9" s="2103">
        <v>35.934199999999997</v>
      </c>
      <c r="GY9" s="2103">
        <v>36.470500000000001</v>
      </c>
      <c r="GZ9" s="2103">
        <v>36.669600000000003</v>
      </c>
      <c r="HA9" s="2103">
        <v>37.376800000000003</v>
      </c>
      <c r="HB9" s="2103">
        <v>37.795699999999997</v>
      </c>
      <c r="HC9" s="2104">
        <v>38.32</v>
      </c>
      <c r="HD9" s="2103">
        <v>38.1419</v>
      </c>
      <c r="HE9" s="2103">
        <v>38.218000000000004</v>
      </c>
      <c r="HF9" s="2104">
        <v>38.493299999999998</v>
      </c>
      <c r="HG9" s="2103">
        <v>37.824399999999997</v>
      </c>
      <c r="HH9" s="2103">
        <v>37.554299999999998</v>
      </c>
      <c r="HI9" s="2103">
        <v>37.569299999999998</v>
      </c>
      <c r="HJ9" s="2103">
        <v>37.593800000000002</v>
      </c>
      <c r="HK9" s="2103">
        <v>37.037700000000001</v>
      </c>
      <c r="HL9" s="2103">
        <v>36.859099999999998</v>
      </c>
      <c r="HM9" s="2103">
        <v>36.767299999999999</v>
      </c>
      <c r="HN9" s="2103">
        <v>37.0261</v>
      </c>
      <c r="HO9" s="2103">
        <v>37.728200000000001</v>
      </c>
      <c r="HP9" s="2103">
        <v>38.241199999999999</v>
      </c>
      <c r="HQ9" s="2103">
        <v>38.467100000000002</v>
      </c>
      <c r="HR9" s="2103">
        <v>40.401299999999999</v>
      </c>
      <c r="HS9" s="2103">
        <v>40.056699999999999</v>
      </c>
      <c r="HT9" s="2103">
        <v>39.514899999999997</v>
      </c>
      <c r="HU9" s="2103">
        <v>39.397300000000001</v>
      </c>
      <c r="HV9" s="2103">
        <v>39.308599999999998</v>
      </c>
      <c r="HW9" s="2103">
        <v>39.217700000000001</v>
      </c>
      <c r="HX9" s="2103">
        <v>39.1036</v>
      </c>
    </row>
    <row r="10" spans="1:232" ht="21" customHeight="1" x14ac:dyDescent="0.3">
      <c r="A10" s="2102" t="s">
        <v>4559</v>
      </c>
      <c r="B10" s="2103">
        <v>12.75</v>
      </c>
      <c r="C10" s="2103">
        <v>13.77</v>
      </c>
      <c r="D10" s="2103">
        <v>14.71</v>
      </c>
      <c r="E10" s="2103">
        <v>14.88</v>
      </c>
      <c r="F10" s="2103">
        <v>14.22</v>
      </c>
      <c r="G10" s="2103">
        <v>14.18</v>
      </c>
      <c r="H10" s="2103">
        <v>14.15</v>
      </c>
      <c r="I10" s="2103">
        <v>14.55</v>
      </c>
      <c r="J10" s="2103">
        <v>14.9</v>
      </c>
      <c r="K10" s="2103">
        <v>15.62</v>
      </c>
      <c r="L10" s="2103">
        <v>15.77</v>
      </c>
      <c r="M10" s="2103">
        <v>15.92</v>
      </c>
      <c r="N10" s="2103">
        <v>15.48</v>
      </c>
      <c r="O10" s="2103">
        <v>15.59</v>
      </c>
      <c r="P10" s="2103">
        <v>16.22</v>
      </c>
      <c r="Q10" s="2103">
        <v>17.29</v>
      </c>
      <c r="R10" s="2103">
        <v>17.46</v>
      </c>
      <c r="S10" s="2103">
        <v>16.96</v>
      </c>
      <c r="T10" s="2103">
        <v>17.38</v>
      </c>
      <c r="U10" s="2103">
        <v>17.75</v>
      </c>
      <c r="V10" s="2103">
        <v>18.29</v>
      </c>
      <c r="W10" s="2103">
        <v>17.739999999999998</v>
      </c>
      <c r="X10" s="2103">
        <v>17.7</v>
      </c>
      <c r="Y10" s="2103">
        <v>18.079999999999998</v>
      </c>
      <c r="Z10" s="2103">
        <v>17.95</v>
      </c>
      <c r="AA10" s="2103">
        <v>17.57</v>
      </c>
      <c r="AB10" s="2103">
        <v>18.11</v>
      </c>
      <c r="AC10" s="2103">
        <v>18.02</v>
      </c>
      <c r="AD10" s="2103">
        <v>18.239999999999998</v>
      </c>
      <c r="AE10" s="2103">
        <v>18.899999999999999</v>
      </c>
      <c r="AF10" s="2103">
        <v>19.440000000000001</v>
      </c>
      <c r="AG10" s="2103">
        <v>19.8</v>
      </c>
      <c r="AH10" s="2103">
        <v>20.64</v>
      </c>
      <c r="AI10" s="2103">
        <v>20.65</v>
      </c>
      <c r="AJ10" s="2103">
        <v>20.65</v>
      </c>
      <c r="AK10" s="2103">
        <v>20.91</v>
      </c>
      <c r="AL10" s="2103">
        <v>21.53</v>
      </c>
      <c r="AM10" s="2103">
        <v>21.03</v>
      </c>
      <c r="AN10" s="2103">
        <v>20.93</v>
      </c>
      <c r="AO10" s="2103">
        <v>20.56</v>
      </c>
      <c r="AP10" s="2103">
        <v>20.84</v>
      </c>
      <c r="AQ10" s="2103">
        <v>21.28</v>
      </c>
      <c r="AR10" s="2103">
        <v>21.66</v>
      </c>
      <c r="AS10" s="2103">
        <v>21.78</v>
      </c>
      <c r="AT10" s="2103">
        <v>21.26</v>
      </c>
      <c r="AU10" s="2103">
        <v>21.21</v>
      </c>
      <c r="AV10" s="2103">
        <v>20.61</v>
      </c>
      <c r="AW10" s="2103">
        <v>19.170000000000002</v>
      </c>
      <c r="AX10" s="2103">
        <v>19.87</v>
      </c>
      <c r="AY10" s="2103">
        <v>20.12</v>
      </c>
      <c r="AZ10" s="2103">
        <v>19.09</v>
      </c>
      <c r="BA10" s="2103">
        <v>19.739999999999998</v>
      </c>
      <c r="BB10" s="2103">
        <v>21.42</v>
      </c>
      <c r="BC10" s="2103">
        <v>21.56</v>
      </c>
      <c r="BD10" s="2103">
        <v>22.13</v>
      </c>
      <c r="BE10" s="2103">
        <v>22.78</v>
      </c>
      <c r="BF10" s="2103">
        <v>23.78</v>
      </c>
      <c r="BG10" s="2103">
        <v>23.25</v>
      </c>
      <c r="BH10" s="2103">
        <v>23.43</v>
      </c>
      <c r="BI10" s="2103">
        <v>23.61</v>
      </c>
      <c r="BJ10" s="2103">
        <v>23.96</v>
      </c>
      <c r="BK10" s="2103">
        <v>23.37</v>
      </c>
      <c r="BL10" s="2103">
        <v>24.71</v>
      </c>
      <c r="BM10" s="2103">
        <v>24.59</v>
      </c>
      <c r="BN10" s="2103">
        <v>22.378499999999999</v>
      </c>
      <c r="BO10" s="2103">
        <v>23.5595</v>
      </c>
      <c r="BP10" s="2103">
        <v>23.744900000000001</v>
      </c>
      <c r="BQ10" s="2103">
        <v>23.664000000000001</v>
      </c>
      <c r="BR10" s="2103">
        <v>22.620100000000001</v>
      </c>
      <c r="BS10" s="2103">
        <v>22.884499999999999</v>
      </c>
      <c r="BT10" s="2103">
        <v>22.8843</v>
      </c>
      <c r="BU10" s="2103">
        <v>21.301300000000001</v>
      </c>
      <c r="BV10" s="2103">
        <v>20.659300000000002</v>
      </c>
      <c r="BW10" s="2103">
        <v>22.065799999999999</v>
      </c>
      <c r="BX10" s="2103">
        <v>21.183299999999999</v>
      </c>
      <c r="BY10" s="2103">
        <v>19.969200000000001</v>
      </c>
      <c r="BZ10" s="2103">
        <v>20.2379</v>
      </c>
      <c r="CA10" s="2103">
        <v>19.410599999999999</v>
      </c>
      <c r="CB10" s="2103">
        <v>19.113299999999999</v>
      </c>
      <c r="CC10" s="2103">
        <v>17.889099999999999</v>
      </c>
      <c r="CD10" s="2103">
        <v>18.799499999999998</v>
      </c>
      <c r="CE10" s="2103">
        <v>17.034300000000002</v>
      </c>
      <c r="CF10" s="2103">
        <v>17.554300000000001</v>
      </c>
      <c r="CG10" s="2103">
        <v>19.397200000000002</v>
      </c>
      <c r="CH10" s="2103">
        <v>19.4407</v>
      </c>
      <c r="CI10" s="2103">
        <v>20.904</v>
      </c>
      <c r="CJ10" s="2103">
        <v>21.625800000000002</v>
      </c>
      <c r="CK10" s="2103">
        <v>21.570499999999999</v>
      </c>
      <c r="CL10" s="2103">
        <v>22.291499999999999</v>
      </c>
      <c r="CM10" s="2103">
        <v>22.784600000000001</v>
      </c>
      <c r="CN10" s="2103">
        <v>22.831800000000001</v>
      </c>
      <c r="CO10" s="2103">
        <v>22.0383</v>
      </c>
      <c r="CP10" s="2103">
        <v>23.433</v>
      </c>
      <c r="CQ10" s="2103">
        <v>22.51049273070306</v>
      </c>
      <c r="CR10" s="2103">
        <v>22.336767871231114</v>
      </c>
      <c r="CS10" s="2103">
        <v>22.793092906244446</v>
      </c>
      <c r="CT10" s="2103">
        <v>23.060329477308553</v>
      </c>
      <c r="CU10" s="2103">
        <v>23.337104069673778</v>
      </c>
      <c r="CV10" s="2103">
        <v>24.118294648096278</v>
      </c>
      <c r="CW10" s="2103">
        <v>23.589894136371111</v>
      </c>
      <c r="CX10" s="2103">
        <v>22.795094819590112</v>
      </c>
      <c r="CY10" s="2103">
        <v>22.416091104349775</v>
      </c>
      <c r="CZ10" s="2103">
        <v>22.725342012365555</v>
      </c>
      <c r="DA10" s="2103">
        <v>23.661131014326443</v>
      </c>
      <c r="DB10" s="2103">
        <v>24.056207648872835</v>
      </c>
      <c r="DC10" s="2103">
        <v>24.924314847970226</v>
      </c>
      <c r="DD10" s="2103">
        <v>24.388963015491996</v>
      </c>
      <c r="DE10" s="2103">
        <v>22.70873714052378</v>
      </c>
      <c r="DF10" s="2103">
        <v>23.871387011537891</v>
      </c>
      <c r="DG10" s="2103">
        <v>22.792030638855557</v>
      </c>
      <c r="DH10" s="2103">
        <v>23.24533933484139</v>
      </c>
      <c r="DI10" s="2103">
        <v>24.529134306086224</v>
      </c>
      <c r="DJ10" s="2103">
        <v>24.848610985568889</v>
      </c>
      <c r="DK10" s="2103">
        <v>24.240495011753776</v>
      </c>
      <c r="DL10" s="2103">
        <v>24.386561242900221</v>
      </c>
      <c r="DM10" s="2103">
        <v>22.994650279172497</v>
      </c>
      <c r="DN10" s="2103">
        <v>25.090290364783996</v>
      </c>
      <c r="DO10" s="2103">
        <v>25.666515317183556</v>
      </c>
      <c r="DP10" s="2103">
        <v>24.988856378657555</v>
      </c>
      <c r="DQ10" s="2103">
        <v>25.917974672244668</v>
      </c>
      <c r="DR10" s="2103">
        <v>25.930719278911337</v>
      </c>
      <c r="DS10" s="2103">
        <v>25.869438811000002</v>
      </c>
      <c r="DT10" s="2103">
        <v>25.712930900833335</v>
      </c>
      <c r="DU10" s="2103">
        <v>25.786687684722221</v>
      </c>
      <c r="DV10" s="2103">
        <v>25.993485631277778</v>
      </c>
      <c r="DW10" s="2103">
        <v>26.439144016611113</v>
      </c>
      <c r="DX10" s="2103">
        <v>26.966896213611111</v>
      </c>
      <c r="DY10" s="2103">
        <v>25.538747780277777</v>
      </c>
      <c r="DZ10" s="2103">
        <v>24.589657090833335</v>
      </c>
      <c r="EA10" s="2103">
        <v>25.075136399722222</v>
      </c>
      <c r="EB10" s="2103">
        <v>24.438111794388888</v>
      </c>
      <c r="EC10" s="2103">
        <v>25.846341576055554</v>
      </c>
      <c r="ED10" s="2103">
        <v>25.441311304833334</v>
      </c>
      <c r="EE10" s="2103">
        <v>25.097562516388887</v>
      </c>
      <c r="EF10" s="2103">
        <v>25.265607173611116</v>
      </c>
      <c r="EG10" s="2103">
        <v>25.208304772833337</v>
      </c>
      <c r="EH10" s="2103">
        <v>25.829731957499998</v>
      </c>
      <c r="EI10" s="2103">
        <v>26.674977349277782</v>
      </c>
      <c r="EJ10" s="2103">
        <v>26.255111351833335</v>
      </c>
      <c r="EK10" s="2103">
        <v>26.230697952915552</v>
      </c>
      <c r="EL10" s="2103">
        <v>27.007198896257776</v>
      </c>
      <c r="EM10" s="2103">
        <v>26.397489492166667</v>
      </c>
      <c r="EN10" s="2103">
        <v>26.24299726927778</v>
      </c>
      <c r="EO10" s="2103">
        <v>24.955523281944444</v>
      </c>
      <c r="EP10" s="2103">
        <v>25.060287828</v>
      </c>
      <c r="EQ10" s="2103">
        <v>25.157002229314816</v>
      </c>
      <c r="ER10" s="2103">
        <v>25.316669506111111</v>
      </c>
      <c r="ES10" s="2103">
        <v>24.275116100962965</v>
      </c>
      <c r="ET10" s="2103">
        <v>25.584405469518515</v>
      </c>
      <c r="EU10" s="2103">
        <v>27.762022222222225</v>
      </c>
      <c r="EV10" s="2103">
        <v>27.3523</v>
      </c>
      <c r="EW10" s="2103">
        <v>25.777077777777784</v>
      </c>
      <c r="EX10" s="2103">
        <v>24.469088888888901</v>
      </c>
      <c r="EY10" s="2103">
        <v>23.854211111111098</v>
      </c>
      <c r="EZ10" s="2103">
        <v>23.145122222222199</v>
      </c>
      <c r="FA10" s="2103">
        <v>23.173088888888898</v>
      </c>
      <c r="FB10" s="2103">
        <v>24.788699999999999</v>
      </c>
      <c r="FC10" s="2103">
        <v>24.2318</v>
      </c>
      <c r="FD10" s="2103">
        <v>25.1433</v>
      </c>
      <c r="FE10" s="2103">
        <v>23.898800000000001</v>
      </c>
      <c r="FF10" s="2103">
        <v>24.179200000000002</v>
      </c>
      <c r="FG10" s="2103">
        <v>24.9588</v>
      </c>
      <c r="FH10" s="2103">
        <v>25.107399999999998</v>
      </c>
      <c r="FI10" s="2103">
        <v>24.468599999999999</v>
      </c>
      <c r="FJ10" s="2103">
        <v>25.961500000000001</v>
      </c>
      <c r="FK10" s="2103">
        <v>25.9983</v>
      </c>
      <c r="FL10" s="2103">
        <v>26.372199999999999</v>
      </c>
      <c r="FM10" s="2103">
        <v>26.509</v>
      </c>
      <c r="FN10" s="2103">
        <v>26.286000000000001</v>
      </c>
      <c r="FO10" s="2103">
        <v>26.3979</v>
      </c>
      <c r="FP10" s="2103">
        <v>25.744499999999999</v>
      </c>
      <c r="FQ10" s="2103">
        <v>26.7254</v>
      </c>
      <c r="FR10" s="2103">
        <v>26.3264</v>
      </c>
      <c r="FS10" s="2103">
        <v>25.459700000000002</v>
      </c>
      <c r="FT10" s="2103">
        <v>24.820699999999999</v>
      </c>
      <c r="FU10" s="2103">
        <v>25.330200000000001</v>
      </c>
      <c r="FV10" s="2103">
        <v>25.985800000000001</v>
      </c>
      <c r="FW10" s="2103">
        <v>25.9604</v>
      </c>
      <c r="FX10" s="2103">
        <v>24.278199999999998</v>
      </c>
      <c r="FY10" s="2103">
        <v>25.091000000000001</v>
      </c>
      <c r="FZ10" s="2103">
        <v>24.087199999999999</v>
      </c>
      <c r="GA10" s="2103">
        <v>23.754300000000001</v>
      </c>
      <c r="GB10" s="2103">
        <v>24.5001</v>
      </c>
      <c r="GC10" s="2103">
        <v>24.525700000000001</v>
      </c>
      <c r="GD10" s="2103">
        <v>24.519500000000001</v>
      </c>
      <c r="GE10" s="2103">
        <v>24.781300000000002</v>
      </c>
      <c r="GF10" s="2103">
        <v>24.8064</v>
      </c>
      <c r="GG10" s="2103">
        <v>24.666899999999998</v>
      </c>
      <c r="GH10" s="2103">
        <v>24.0899</v>
      </c>
      <c r="GI10" s="2103">
        <v>23.918500000000002</v>
      </c>
      <c r="GJ10" s="2103">
        <v>23.341799999999999</v>
      </c>
      <c r="GK10" s="2103">
        <v>23.226700000000001</v>
      </c>
      <c r="GL10" s="2103">
        <v>23.229900000000001</v>
      </c>
      <c r="GM10" s="2103">
        <v>24.190100000000001</v>
      </c>
      <c r="GN10" s="2103">
        <v>23.577200000000001</v>
      </c>
      <c r="GO10" s="2103">
        <v>24.167999999999999</v>
      </c>
      <c r="GP10" s="2103">
        <v>23.9114</v>
      </c>
      <c r="GQ10" s="2103">
        <v>24.210599999999999</v>
      </c>
      <c r="GR10" s="2103">
        <v>23.883400000000002</v>
      </c>
      <c r="GS10" s="2103">
        <v>23.7179</v>
      </c>
      <c r="GT10" s="2103">
        <v>24.327100000000002</v>
      </c>
      <c r="GU10" s="2103">
        <v>24.3324</v>
      </c>
      <c r="GV10" s="2103">
        <v>23.286899999999999</v>
      </c>
      <c r="GW10" s="2103">
        <v>23.3642</v>
      </c>
      <c r="GX10" s="2103">
        <v>23.827000000000002</v>
      </c>
      <c r="GY10" s="2103">
        <v>24.0488</v>
      </c>
      <c r="GZ10" s="2103">
        <v>25.0014</v>
      </c>
      <c r="HA10" s="2103">
        <v>24.353300000000001</v>
      </c>
      <c r="HB10" s="2103">
        <v>23.860099999999999</v>
      </c>
      <c r="HC10" s="2104">
        <v>24.175999999999998</v>
      </c>
      <c r="HD10" s="2103">
        <v>25.098600000000001</v>
      </c>
      <c r="HE10" s="2103">
        <v>25.355899999999998</v>
      </c>
      <c r="HF10" s="2104">
        <v>26.327300000000001</v>
      </c>
      <c r="HG10" s="2103">
        <v>27.2437</v>
      </c>
      <c r="HH10" s="2103">
        <v>27.300799999999999</v>
      </c>
      <c r="HI10" s="2103">
        <v>26.832000000000001</v>
      </c>
      <c r="HJ10" s="2103">
        <v>27.108599999999999</v>
      </c>
      <c r="HK10" s="2103">
        <v>28.620799999999999</v>
      </c>
      <c r="HL10" s="2103">
        <v>29.0428</v>
      </c>
      <c r="HM10" s="2103">
        <v>28.953199999999999</v>
      </c>
      <c r="HN10" s="2103">
        <v>29.848600000000001</v>
      </c>
      <c r="HO10" s="2103">
        <v>28.857500000000002</v>
      </c>
      <c r="HP10" s="2103">
        <v>29.880299999999998</v>
      </c>
      <c r="HQ10" s="2103">
        <v>30.008099999999999</v>
      </c>
      <c r="HR10" s="2103">
        <v>30.4741</v>
      </c>
      <c r="HS10" s="2103">
        <v>30.4391</v>
      </c>
      <c r="HT10" s="2103">
        <v>30.561699999999998</v>
      </c>
      <c r="HU10" s="2103">
        <v>29.9543</v>
      </c>
      <c r="HV10" s="2103">
        <v>31.371600000000001</v>
      </c>
      <c r="HW10" s="2103">
        <v>30.026900000000001</v>
      </c>
      <c r="HX10" s="2103">
        <v>30.19</v>
      </c>
    </row>
    <row r="11" spans="1:232" ht="21" customHeight="1" x14ac:dyDescent="0.3">
      <c r="A11" s="2102" t="s">
        <v>4560</v>
      </c>
      <c r="B11" s="2103">
        <v>16.850000000000001</v>
      </c>
      <c r="C11" s="2103">
        <v>17.010000000000002</v>
      </c>
      <c r="D11" s="2103">
        <v>17.2</v>
      </c>
      <c r="E11" s="2103">
        <v>17.27</v>
      </c>
      <c r="F11" s="2103">
        <v>17.170000000000002</v>
      </c>
      <c r="G11" s="2103">
        <v>17.29</v>
      </c>
      <c r="H11" s="2103">
        <v>16.989999999999998</v>
      </c>
      <c r="I11" s="2103">
        <v>17.09</v>
      </c>
      <c r="J11" s="2103">
        <v>17.05</v>
      </c>
      <c r="K11" s="2103">
        <v>17.14</v>
      </c>
      <c r="L11" s="2103">
        <v>16.64</v>
      </c>
      <c r="M11" s="2103">
        <v>16.309999999999999</v>
      </c>
      <c r="N11" s="2103">
        <v>15.88</v>
      </c>
      <c r="O11" s="2103">
        <v>15.78</v>
      </c>
      <c r="P11" s="2103">
        <v>16.29</v>
      </c>
      <c r="Q11" s="2103">
        <v>16.98</v>
      </c>
      <c r="R11" s="2103">
        <v>17.11</v>
      </c>
      <c r="S11" s="2103">
        <v>16.95</v>
      </c>
      <c r="T11" s="2103">
        <v>16.96</v>
      </c>
      <c r="U11" s="2103">
        <v>16.8</v>
      </c>
      <c r="V11" s="2103">
        <v>16.64</v>
      </c>
      <c r="W11" s="2103">
        <v>16.010000000000002</v>
      </c>
      <c r="X11" s="2103">
        <v>15.57</v>
      </c>
      <c r="Y11" s="2103">
        <v>15.47</v>
      </c>
      <c r="Z11" s="2103">
        <v>16.2</v>
      </c>
      <c r="AA11" s="2103">
        <v>16.579999999999998</v>
      </c>
      <c r="AB11" s="2103">
        <v>16.940000000000001</v>
      </c>
      <c r="AC11" s="2103">
        <v>16.760000000000002</v>
      </c>
      <c r="AD11" s="2103">
        <v>16.75</v>
      </c>
      <c r="AE11" s="2103">
        <v>16.95</v>
      </c>
      <c r="AF11" s="2103">
        <v>17.22</v>
      </c>
      <c r="AG11" s="2103">
        <v>17.48</v>
      </c>
      <c r="AH11" s="2103">
        <v>17.66</v>
      </c>
      <c r="AI11" s="2103">
        <v>17.62</v>
      </c>
      <c r="AJ11" s="2103">
        <v>17.760000000000002</v>
      </c>
      <c r="AK11" s="2103">
        <v>17.940000000000001</v>
      </c>
      <c r="AL11" s="2103">
        <v>18</v>
      </c>
      <c r="AM11" s="2103">
        <v>17.89</v>
      </c>
      <c r="AN11" s="2103">
        <v>17.77</v>
      </c>
      <c r="AO11" s="2103">
        <v>18.16</v>
      </c>
      <c r="AP11" s="2103">
        <v>17.98</v>
      </c>
      <c r="AQ11" s="2103">
        <v>18.22</v>
      </c>
      <c r="AR11" s="2103">
        <v>18.25</v>
      </c>
      <c r="AS11" s="2103">
        <v>18.37</v>
      </c>
      <c r="AT11" s="2103">
        <v>18.72</v>
      </c>
      <c r="AU11" s="2103">
        <v>19.16</v>
      </c>
      <c r="AV11" s="2103">
        <v>19.239999999999998</v>
      </c>
      <c r="AW11" s="2103">
        <v>19.36</v>
      </c>
      <c r="AX11" s="2103">
        <v>19.82</v>
      </c>
      <c r="AY11" s="2103">
        <v>19.899999999999999</v>
      </c>
      <c r="AZ11" s="2103">
        <v>19.75</v>
      </c>
      <c r="BA11" s="2103">
        <v>20.18</v>
      </c>
      <c r="BB11" s="2103">
        <v>20.92</v>
      </c>
      <c r="BC11" s="2103">
        <v>20.84</v>
      </c>
      <c r="BD11" s="2103">
        <v>21.32</v>
      </c>
      <c r="BE11" s="2103">
        <v>21.82</v>
      </c>
      <c r="BF11" s="2103">
        <v>22.09</v>
      </c>
      <c r="BG11" s="2103">
        <v>22.16</v>
      </c>
      <c r="BH11" s="2103">
        <v>22.06</v>
      </c>
      <c r="BI11" s="2103">
        <v>22.04</v>
      </c>
      <c r="BJ11" s="2103">
        <v>21.58</v>
      </c>
      <c r="BK11" s="2103">
        <v>21.06</v>
      </c>
      <c r="BL11" s="2103">
        <v>21.09</v>
      </c>
      <c r="BM11" s="2103">
        <v>21.22</v>
      </c>
      <c r="BN11" s="2103">
        <v>20.9954</v>
      </c>
      <c r="BO11" s="2103">
        <v>21.017099999999999</v>
      </c>
      <c r="BP11" s="2103">
        <v>21.5122</v>
      </c>
      <c r="BQ11" s="2103">
        <v>21.28</v>
      </c>
      <c r="BR11" s="2103">
        <v>20.305299999999999</v>
      </c>
      <c r="BS11" s="2103">
        <v>20.776700000000002</v>
      </c>
      <c r="BT11" s="2103">
        <v>20.2807</v>
      </c>
      <c r="BU11" s="2103">
        <v>19.541499999999999</v>
      </c>
      <c r="BV11" s="2103">
        <v>19.653500000000001</v>
      </c>
      <c r="BW11" s="2103">
        <v>20.8475</v>
      </c>
      <c r="BX11" s="2103">
        <v>20.518699999999999</v>
      </c>
      <c r="BY11" s="2103">
        <v>20.022099999999998</v>
      </c>
      <c r="BZ11" s="2103">
        <v>20.439599999999999</v>
      </c>
      <c r="CA11" s="2103">
        <v>20.322500000000002</v>
      </c>
      <c r="CB11" s="2103">
        <v>22.139800000000001</v>
      </c>
      <c r="CC11" s="2103">
        <v>21.678899999999999</v>
      </c>
      <c r="CD11" s="2103">
        <v>22.704000000000001</v>
      </c>
      <c r="CE11" s="2103">
        <v>22.2697</v>
      </c>
      <c r="CF11" s="2103">
        <v>22.7026</v>
      </c>
      <c r="CG11" s="2103">
        <v>22.583300000000001</v>
      </c>
      <c r="CH11" s="2103">
        <v>23.343699999999998</v>
      </c>
      <c r="CI11" s="2103">
        <v>23.0563</v>
      </c>
      <c r="CJ11" s="2103">
        <v>22.9482</v>
      </c>
      <c r="CK11" s="2103">
        <v>22.869599999999998</v>
      </c>
      <c r="CL11" s="2103">
        <v>22.714200000000002</v>
      </c>
      <c r="CM11" s="2103">
        <v>22.4344</v>
      </c>
      <c r="CN11" s="2103">
        <v>22.424900000000001</v>
      </c>
      <c r="CO11" s="2103">
        <v>22.178899999999999</v>
      </c>
      <c r="CP11" s="2103">
        <v>24.553999999999998</v>
      </c>
      <c r="CQ11" s="2103">
        <v>22.979750736309903</v>
      </c>
      <c r="CR11" s="2103">
        <v>23.495568976502462</v>
      </c>
      <c r="CS11" s="2103">
        <v>23.604589318060253</v>
      </c>
      <c r="CT11" s="2103">
        <v>23.620461858123285</v>
      </c>
      <c r="CU11" s="2103">
        <v>23.824710124065025</v>
      </c>
      <c r="CV11" s="2103">
        <v>24.344978340879724</v>
      </c>
      <c r="CW11" s="2103">
        <v>23.827363422350967</v>
      </c>
      <c r="CX11" s="2103">
        <v>23.861557086273912</v>
      </c>
      <c r="CY11" s="2103">
        <v>23.450030409655408</v>
      </c>
      <c r="CZ11" s="2103">
        <v>23.184874091554882</v>
      </c>
      <c r="DA11" s="2103">
        <v>23.349825866339689</v>
      </c>
      <c r="DB11" s="2103">
        <v>23.635256762272142</v>
      </c>
      <c r="DC11" s="2103">
        <v>23.940245247973078</v>
      </c>
      <c r="DD11" s="2103">
        <v>23.82665098114591</v>
      </c>
      <c r="DE11" s="2103">
        <v>22.950400022204978</v>
      </c>
      <c r="DF11" s="2103">
        <v>23.632280686171832</v>
      </c>
      <c r="DG11" s="2103">
        <v>23.13748750823979</v>
      </c>
      <c r="DH11" s="2103">
        <v>23.213978027797367</v>
      </c>
      <c r="DI11" s="2103">
        <v>23.817876536408367</v>
      </c>
      <c r="DJ11" s="2103">
        <v>23.753362621030423</v>
      </c>
      <c r="DK11" s="2103">
        <v>23.642961968781471</v>
      </c>
      <c r="DL11" s="2103">
        <v>24.061781927536874</v>
      </c>
      <c r="DM11" s="2103">
        <v>23.806851042410237</v>
      </c>
      <c r="DN11" s="2103">
        <v>24.851950656125886</v>
      </c>
      <c r="DO11" s="2103">
        <v>25.472975659131631</v>
      </c>
      <c r="DP11" s="2103">
        <v>24.990812427548175</v>
      </c>
      <c r="DQ11" s="2103">
        <v>25.397186926426055</v>
      </c>
      <c r="DR11" s="2103">
        <v>25.915181864363976</v>
      </c>
      <c r="DS11" s="2103">
        <v>25.816646508587684</v>
      </c>
      <c r="DT11" s="2103">
        <v>25.538142405657677</v>
      </c>
      <c r="DU11" s="2103">
        <v>24.982501117539673</v>
      </c>
      <c r="DV11" s="2103">
        <v>25.290554705950132</v>
      </c>
      <c r="DW11" s="2103">
        <v>25.58136703605134</v>
      </c>
      <c r="DX11" s="2103">
        <v>25.598557554753821</v>
      </c>
      <c r="DY11" s="2103">
        <v>25.1295938683676</v>
      </c>
      <c r="DZ11" s="2103">
        <v>24.989095079094763</v>
      </c>
      <c r="EA11" s="2103">
        <v>24.77068293294829</v>
      </c>
      <c r="EB11" s="2103">
        <v>24.706018811918657</v>
      </c>
      <c r="EC11" s="2103">
        <v>24.888127646674622</v>
      </c>
      <c r="ED11" s="2103">
        <v>24.91482989172415</v>
      </c>
      <c r="EE11" s="2103">
        <v>24.70227848317171</v>
      </c>
      <c r="EF11" s="2103">
        <v>24.312816946908935</v>
      </c>
      <c r="EG11" s="2103">
        <v>24.179187798932041</v>
      </c>
      <c r="EH11" s="2103">
        <v>24.302293572645016</v>
      </c>
      <c r="EI11" s="2103">
        <v>24.406026689994746</v>
      </c>
      <c r="EJ11" s="2103">
        <v>24.457851961206529</v>
      </c>
      <c r="EK11" s="2103">
        <v>24.635790605659434</v>
      </c>
      <c r="EL11" s="2103">
        <v>24.749635173370081</v>
      </c>
      <c r="EM11" s="2103">
        <v>24.966644486821696</v>
      </c>
      <c r="EN11" s="2103">
        <v>25.140169893714752</v>
      </c>
      <c r="EO11" s="2103">
        <v>25.119507805074029</v>
      </c>
      <c r="EP11" s="2103">
        <v>25.024942088192258</v>
      </c>
      <c r="EQ11" s="2103">
        <v>24.666615786501861</v>
      </c>
      <c r="ER11" s="2103">
        <v>24.469160197967962</v>
      </c>
      <c r="ES11" s="2103">
        <v>24.69420624172421</v>
      </c>
      <c r="ET11" s="2103">
        <v>25.025246252105951</v>
      </c>
      <c r="EU11" s="2103">
        <v>27.000790426380341</v>
      </c>
      <c r="EV11" s="2103">
        <v>27.2225</v>
      </c>
      <c r="EW11" s="2103">
        <v>26.839264285714282</v>
      </c>
      <c r="EX11" s="2103">
        <v>26.736764285714301</v>
      </c>
      <c r="EY11" s="2103">
        <v>26.4370642857143</v>
      </c>
      <c r="EZ11" s="2103">
        <v>25.530464285714299</v>
      </c>
      <c r="FA11" s="2103">
        <v>25.565721428571401</v>
      </c>
      <c r="FB11" s="2103">
        <v>26.311399999999999</v>
      </c>
      <c r="FC11" s="2103">
        <v>26.285799999999998</v>
      </c>
      <c r="FD11" s="2103">
        <v>26.028400000000001</v>
      </c>
      <c r="FE11" s="2103">
        <v>25.8611</v>
      </c>
      <c r="FF11" s="2103">
        <v>26.150500000000001</v>
      </c>
      <c r="FG11" s="2103">
        <v>26.811499999999999</v>
      </c>
      <c r="FH11" s="2103">
        <v>26.834199999999999</v>
      </c>
      <c r="FI11" s="2103">
        <v>26.410399999999999</v>
      </c>
      <c r="FJ11" s="2103">
        <v>27.2182</v>
      </c>
      <c r="FK11" s="2103">
        <v>27.197399999999998</v>
      </c>
      <c r="FL11" s="2103">
        <v>26.751300000000001</v>
      </c>
      <c r="FM11" s="2103">
        <v>26.782399999999999</v>
      </c>
      <c r="FN11" s="2103">
        <v>26.443100000000001</v>
      </c>
      <c r="FO11" s="2103">
        <v>25.991</v>
      </c>
      <c r="FP11" s="2103">
        <v>25.6418</v>
      </c>
      <c r="FQ11" s="2103">
        <v>25.877600000000001</v>
      </c>
      <c r="FR11" s="2103">
        <v>26.131799999999998</v>
      </c>
      <c r="FS11" s="2103">
        <v>26.1341</v>
      </c>
      <c r="FT11" s="2103">
        <v>25.9358</v>
      </c>
      <c r="FU11" s="2103">
        <v>25.883700000000001</v>
      </c>
      <c r="FV11" s="2103">
        <v>25.8001</v>
      </c>
      <c r="FW11" s="2103">
        <v>25.548999999999999</v>
      </c>
      <c r="FX11" s="2103">
        <v>24.9389</v>
      </c>
      <c r="FY11" s="2103">
        <v>25.588999999999999</v>
      </c>
      <c r="FZ11" s="2103">
        <v>25.830100000000002</v>
      </c>
      <c r="GA11" s="2103">
        <v>25.766400000000001</v>
      </c>
      <c r="GB11" s="2103">
        <v>25.8325</v>
      </c>
      <c r="GC11" s="2103">
        <v>25.5182</v>
      </c>
      <c r="GD11" s="2103">
        <v>25.610900000000001</v>
      </c>
      <c r="GE11" s="2103">
        <v>26.152999999999999</v>
      </c>
      <c r="GF11" s="2103">
        <v>26.448499999999999</v>
      </c>
      <c r="GG11" s="2103">
        <v>26.371500000000001</v>
      </c>
      <c r="GH11" s="2103">
        <v>26.038</v>
      </c>
      <c r="GI11" s="2103">
        <v>25.710899999999999</v>
      </c>
      <c r="GJ11" s="2103">
        <v>25.6419</v>
      </c>
      <c r="GK11" s="2103">
        <v>25.692</v>
      </c>
      <c r="GL11" s="2103">
        <v>25.577300000000001</v>
      </c>
      <c r="GM11" s="2103">
        <v>25.686399999999999</v>
      </c>
      <c r="GN11" s="2103">
        <v>25.706</v>
      </c>
      <c r="GO11" s="2103">
        <v>25.94</v>
      </c>
      <c r="GP11" s="2103">
        <v>25.864599999999999</v>
      </c>
      <c r="GQ11" s="2103">
        <v>26.2959</v>
      </c>
      <c r="GR11" s="2103">
        <v>26.294799999999999</v>
      </c>
      <c r="GS11" s="2103">
        <v>26.386700000000001</v>
      </c>
      <c r="GT11" s="2103">
        <v>26.8</v>
      </c>
      <c r="GU11" s="2103">
        <v>26.904299999999999</v>
      </c>
      <c r="GV11" s="2103">
        <v>26.587800000000001</v>
      </c>
      <c r="GW11" s="2103">
        <v>26.942900000000002</v>
      </c>
      <c r="GX11" s="2103">
        <v>27.209299999999999</v>
      </c>
      <c r="GY11" s="2103">
        <v>27.372699999999998</v>
      </c>
      <c r="GZ11" s="2103">
        <v>27.569400000000002</v>
      </c>
      <c r="HA11" s="2103">
        <v>27.561199999999999</v>
      </c>
      <c r="HB11" s="2103">
        <v>27.2971</v>
      </c>
      <c r="HC11" s="2104">
        <v>28.151299999999999</v>
      </c>
      <c r="HD11" s="2103">
        <v>28.992699999999999</v>
      </c>
      <c r="HE11" s="2103">
        <v>28.896599999999999</v>
      </c>
      <c r="HF11" s="2104">
        <v>29.4085</v>
      </c>
      <c r="HG11" s="2103">
        <v>29.6736</v>
      </c>
      <c r="HH11" s="2103">
        <v>29.837499999999999</v>
      </c>
      <c r="HI11" s="2103">
        <v>29.729900000000001</v>
      </c>
      <c r="HJ11" s="2103">
        <v>29.9374</v>
      </c>
      <c r="HK11" s="2103">
        <v>30.439299999999999</v>
      </c>
      <c r="HL11" s="2103">
        <v>30.4053</v>
      </c>
      <c r="HM11" s="2103">
        <v>30.371500000000001</v>
      </c>
      <c r="HN11" s="2103">
        <v>30.547499999999999</v>
      </c>
      <c r="HO11" s="2103">
        <v>30.645499999999998</v>
      </c>
      <c r="HP11" s="2103">
        <v>31.037600000000001</v>
      </c>
      <c r="HQ11" s="2103">
        <v>31.2685</v>
      </c>
      <c r="HR11" s="2103">
        <v>32.337899999999998</v>
      </c>
      <c r="HS11" s="2103">
        <v>32.105600000000003</v>
      </c>
      <c r="HT11" s="2103">
        <v>32.292200000000001</v>
      </c>
      <c r="HU11" s="2103">
        <v>31.9633</v>
      </c>
      <c r="HV11" s="2103">
        <v>32.496400000000001</v>
      </c>
      <c r="HW11" s="2103">
        <v>32.1937</v>
      </c>
      <c r="HX11" s="2103">
        <v>32.787700000000001</v>
      </c>
    </row>
    <row r="12" spans="1:232" ht="21" customHeight="1" x14ac:dyDescent="0.3">
      <c r="A12" s="2102" t="s">
        <v>4561</v>
      </c>
      <c r="B12" s="2103">
        <v>2.71</v>
      </c>
      <c r="C12" s="2103">
        <v>2.92</v>
      </c>
      <c r="D12" s="2103">
        <v>3.18</v>
      </c>
      <c r="E12" s="2103">
        <v>2.95</v>
      </c>
      <c r="F12" s="2103">
        <v>3</v>
      </c>
      <c r="G12" s="2103">
        <v>2.85</v>
      </c>
      <c r="H12" s="2103">
        <v>2.87</v>
      </c>
      <c r="I12" s="2103">
        <v>3</v>
      </c>
      <c r="J12" s="2103">
        <v>3.25</v>
      </c>
      <c r="K12" s="2103">
        <v>3.46</v>
      </c>
      <c r="L12" s="2103">
        <v>3.38</v>
      </c>
      <c r="M12" s="2103">
        <v>3.55</v>
      </c>
      <c r="N12" s="2103">
        <v>3.52</v>
      </c>
      <c r="O12" s="2103">
        <v>3.96</v>
      </c>
      <c r="P12" s="2103">
        <v>3.57</v>
      </c>
      <c r="Q12" s="2103">
        <v>4</v>
      </c>
      <c r="R12" s="2103">
        <v>4.0999999999999996</v>
      </c>
      <c r="S12" s="2103">
        <v>4.0599999999999996</v>
      </c>
      <c r="T12" s="2103">
        <v>4.13</v>
      </c>
      <c r="U12" s="2103">
        <v>4.2300000000000004</v>
      </c>
      <c r="V12" s="2103">
        <v>4.5</v>
      </c>
      <c r="W12" s="2103">
        <v>4.12</v>
      </c>
      <c r="X12" s="2103">
        <v>3.79</v>
      </c>
      <c r="Y12" s="2103">
        <v>3.99</v>
      </c>
      <c r="Z12" s="2103">
        <v>4.33</v>
      </c>
      <c r="AA12" s="2103">
        <v>4.13</v>
      </c>
      <c r="AB12" s="2103">
        <v>4.47</v>
      </c>
      <c r="AC12" s="2103">
        <v>4.63</v>
      </c>
      <c r="AD12" s="2103">
        <v>4.66</v>
      </c>
      <c r="AE12" s="2103">
        <v>4.37</v>
      </c>
      <c r="AF12" s="2103">
        <v>4.5599999999999996</v>
      </c>
      <c r="AG12" s="2103">
        <v>4.8099999999999996</v>
      </c>
      <c r="AH12" s="2103">
        <v>5.04</v>
      </c>
      <c r="AI12" s="2103">
        <v>5.15</v>
      </c>
      <c r="AJ12" s="2103">
        <v>4.95</v>
      </c>
      <c r="AK12" s="2103">
        <v>4.75</v>
      </c>
      <c r="AL12" s="2103">
        <v>4.87</v>
      </c>
      <c r="AM12" s="2103">
        <v>4.49</v>
      </c>
      <c r="AN12" s="2103">
        <v>4.5199999999999996</v>
      </c>
      <c r="AO12" s="2103">
        <v>4.59</v>
      </c>
      <c r="AP12" s="2103">
        <v>4.67</v>
      </c>
      <c r="AQ12" s="2103">
        <v>4.88</v>
      </c>
      <c r="AR12" s="2103">
        <v>4.6500000000000004</v>
      </c>
      <c r="AS12" s="2103">
        <v>4.83</v>
      </c>
      <c r="AT12" s="2103">
        <v>4.9800000000000004</v>
      </c>
      <c r="AU12" s="2103">
        <v>5.15</v>
      </c>
      <c r="AV12" s="2103">
        <v>5.12</v>
      </c>
      <c r="AW12" s="2103">
        <v>5.13</v>
      </c>
      <c r="AX12" s="2103">
        <v>5.14</v>
      </c>
      <c r="AY12" s="2103">
        <v>4.74</v>
      </c>
      <c r="AZ12" s="2103">
        <v>4.4800000000000004</v>
      </c>
      <c r="BA12" s="2103">
        <v>4.7</v>
      </c>
      <c r="BB12" s="2103">
        <v>4.72</v>
      </c>
      <c r="BC12" s="2103">
        <v>4.41</v>
      </c>
      <c r="BD12" s="2103">
        <v>4.54</v>
      </c>
      <c r="BE12" s="2103">
        <v>4.83</v>
      </c>
      <c r="BF12" s="2103">
        <v>4.97</v>
      </c>
      <c r="BG12" s="2103">
        <v>4.7699999999999996</v>
      </c>
      <c r="BH12" s="2103">
        <v>4.75</v>
      </c>
      <c r="BI12" s="2103">
        <v>4.6399999999999997</v>
      </c>
      <c r="BJ12" s="2103">
        <v>4.6399999999999997</v>
      </c>
      <c r="BK12" s="2103">
        <v>4.5599999999999996</v>
      </c>
      <c r="BL12" s="2103">
        <v>4.6100000000000003</v>
      </c>
      <c r="BM12" s="2103">
        <v>4.5599999999999996</v>
      </c>
      <c r="BN12" s="2103">
        <v>4.5206999999999997</v>
      </c>
      <c r="BO12" s="2103">
        <v>4.5956000000000001</v>
      </c>
      <c r="BP12" s="2103">
        <v>4.8032000000000004</v>
      </c>
      <c r="BQ12" s="2103">
        <v>4.5529999999999999</v>
      </c>
      <c r="BR12" s="2103">
        <v>4.3357000000000001</v>
      </c>
      <c r="BS12" s="2103">
        <v>4.0781999999999998</v>
      </c>
      <c r="BT12" s="2103">
        <v>3.7519</v>
      </c>
      <c r="BU12" s="2103">
        <v>3.3517999999999999</v>
      </c>
      <c r="BV12" s="2103">
        <v>3.5573999999999999</v>
      </c>
      <c r="BW12" s="2103">
        <v>3.7837999999999998</v>
      </c>
      <c r="BX12" s="2103">
        <v>3.5583</v>
      </c>
      <c r="BY12" s="2103">
        <v>3.7401</v>
      </c>
      <c r="BZ12" s="2103">
        <v>3.7854000000000001</v>
      </c>
      <c r="CA12" s="2103">
        <v>3.5169000000000001</v>
      </c>
      <c r="CB12" s="2103">
        <v>3.3273000000000001</v>
      </c>
      <c r="CC12" s="2103">
        <v>3.3462999999999998</v>
      </c>
      <c r="CD12" s="2103">
        <v>3.5257999999999998</v>
      </c>
      <c r="CE12" s="2103">
        <v>3.3893</v>
      </c>
      <c r="CF12" s="2103">
        <v>3.5701000000000001</v>
      </c>
      <c r="CG12" s="2103">
        <v>3.6092</v>
      </c>
      <c r="CH12" s="2103">
        <v>4.0724</v>
      </c>
      <c r="CI12" s="2103">
        <v>4.1806000000000001</v>
      </c>
      <c r="CJ12" s="2103">
        <v>4.2778</v>
      </c>
      <c r="CK12" s="2103">
        <v>4.2488999999999999</v>
      </c>
      <c r="CL12" s="2103">
        <v>4.2328000000000001</v>
      </c>
      <c r="CM12" s="2103">
        <v>4.3078000000000003</v>
      </c>
      <c r="CN12" s="2103">
        <v>4.08</v>
      </c>
      <c r="CO12" s="2103">
        <v>4.1981000000000002</v>
      </c>
      <c r="CP12" s="2103">
        <v>4.5529999999999999</v>
      </c>
      <c r="CQ12" s="2103">
        <v>4.2662881482292896</v>
      </c>
      <c r="CR12" s="2103">
        <v>4.3535725233239067</v>
      </c>
      <c r="CS12" s="2103">
        <v>4.4865622356295907</v>
      </c>
      <c r="CT12" s="2103">
        <v>4.3900698063661805</v>
      </c>
      <c r="CU12" s="2103">
        <v>4.4187592485586178</v>
      </c>
      <c r="CV12" s="2103">
        <v>4.7503250125142289</v>
      </c>
      <c r="CW12" s="2103">
        <v>4.2975873036653569</v>
      </c>
      <c r="CX12" s="2103">
        <v>4.3563444364321553</v>
      </c>
      <c r="CY12" s="2103">
        <v>4.3519041504246037</v>
      </c>
      <c r="CZ12" s="2103">
        <v>4.3385934646244273</v>
      </c>
      <c r="DA12" s="2103">
        <v>4.1803338495633389</v>
      </c>
      <c r="DB12" s="2103">
        <v>4.3043798954782542</v>
      </c>
      <c r="DC12" s="2103">
        <v>4.3045015357541692</v>
      </c>
      <c r="DD12" s="2103">
        <v>4.0919531515976555</v>
      </c>
      <c r="DE12" s="2103">
        <v>3.7402603868307662</v>
      </c>
      <c r="DF12" s="2103">
        <v>3.8001448787588425</v>
      </c>
      <c r="DG12" s="2103">
        <v>3.620326359587414</v>
      </c>
      <c r="DH12" s="2103">
        <v>3.7169001136883479</v>
      </c>
      <c r="DI12" s="2103">
        <v>3.8416332838487675</v>
      </c>
      <c r="DJ12" s="2103">
        <v>3.9856940794946629</v>
      </c>
      <c r="DK12" s="2103">
        <v>3.8804111840386954</v>
      </c>
      <c r="DL12" s="2103">
        <v>3.8606235174531576</v>
      </c>
      <c r="DM12" s="2103">
        <v>3.6140125567878885</v>
      </c>
      <c r="DN12" s="2103">
        <v>3.8222119233774383</v>
      </c>
      <c r="DO12" s="2103">
        <v>3.8982737788837141</v>
      </c>
      <c r="DP12" s="2103">
        <v>3.7075567501245077</v>
      </c>
      <c r="DQ12" s="2103">
        <v>3.8035214549025018</v>
      </c>
      <c r="DR12" s="2103">
        <v>3.6821802638359498</v>
      </c>
      <c r="DS12" s="2103">
        <v>3.6104313236909489</v>
      </c>
      <c r="DT12" s="2103">
        <v>3.7007841237688299</v>
      </c>
      <c r="DU12" s="2103">
        <v>3.4514575122022371</v>
      </c>
      <c r="DV12" s="2103">
        <v>3.5684358295906375</v>
      </c>
      <c r="DW12" s="2103">
        <v>3.4586282264401969</v>
      </c>
      <c r="DX12" s="2103">
        <v>3.5433765177716734</v>
      </c>
      <c r="DY12" s="2103">
        <v>3.1577101274674666</v>
      </c>
      <c r="DZ12" s="2103">
        <v>3.1948623579755697</v>
      </c>
      <c r="EA12" s="2103">
        <v>3.2216301226697301</v>
      </c>
      <c r="EB12" s="2103">
        <v>3.0618062191133828</v>
      </c>
      <c r="EC12" s="2103">
        <v>3.1069691383618969</v>
      </c>
      <c r="ED12" s="2103">
        <v>3.1246810292932805</v>
      </c>
      <c r="EE12" s="2103">
        <v>3.0611223955103966</v>
      </c>
      <c r="EF12" s="2103">
        <v>2.9708024823330113</v>
      </c>
      <c r="EG12" s="2103">
        <v>2.7589730951480038</v>
      </c>
      <c r="EH12" s="2103">
        <v>2.8939377336566787</v>
      </c>
      <c r="EI12" s="2103">
        <v>2.9199374237218771</v>
      </c>
      <c r="EJ12" s="2103">
        <v>2.9219567255974672</v>
      </c>
      <c r="EK12" s="2103">
        <v>2.9761863492894265</v>
      </c>
      <c r="EL12" s="2103">
        <v>2.9283808905926496</v>
      </c>
      <c r="EM12" s="2103">
        <v>2.9214277143540328</v>
      </c>
      <c r="EN12" s="2103">
        <v>2.9595329964046955</v>
      </c>
      <c r="EO12" s="2103">
        <v>2.8501250640782794</v>
      </c>
      <c r="EP12" s="2103">
        <v>2.9477639444256361</v>
      </c>
      <c r="EQ12" s="2103">
        <v>2.9278357367228431</v>
      </c>
      <c r="ER12" s="2103">
        <v>2.8050403330500502</v>
      </c>
      <c r="ES12" s="2103">
        <v>2.8945578415356863</v>
      </c>
      <c r="ET12" s="2103">
        <v>2.9460658295365638</v>
      </c>
      <c r="EU12" s="2103">
        <v>3.0635138642632573</v>
      </c>
      <c r="EV12" s="2103">
        <v>3.0590000000000002</v>
      </c>
      <c r="EW12" s="2103">
        <v>2.9862785714285707</v>
      </c>
      <c r="EX12" s="2103">
        <v>2.9436285714285702</v>
      </c>
      <c r="EY12" s="2103">
        <v>2.86625714285714</v>
      </c>
      <c r="EZ12" s="2103">
        <v>2.7198214285714299</v>
      </c>
      <c r="FA12" s="2103">
        <v>2.6221357142857098</v>
      </c>
      <c r="FB12" s="2103">
        <v>2.6720000000000002</v>
      </c>
      <c r="FC12" s="2103">
        <v>2.5907</v>
      </c>
      <c r="FD12" s="2103">
        <v>2.3746</v>
      </c>
      <c r="FE12" s="2103">
        <v>2.2907000000000002</v>
      </c>
      <c r="FF12" s="2103">
        <v>2.2873999999999999</v>
      </c>
      <c r="FG12" s="2103">
        <v>2.4315000000000002</v>
      </c>
      <c r="FH12" s="2103">
        <v>2.5362</v>
      </c>
      <c r="FI12" s="2103">
        <v>2.3243999999999998</v>
      </c>
      <c r="FJ12" s="2103">
        <v>2.4796</v>
      </c>
      <c r="FK12" s="2103">
        <v>2.6006999999999998</v>
      </c>
      <c r="FL12" s="2103">
        <v>2.5194000000000001</v>
      </c>
      <c r="FM12" s="2103">
        <v>2.6360000000000001</v>
      </c>
      <c r="FN12" s="2103">
        <v>2.6785999999999999</v>
      </c>
      <c r="FO12" s="2103">
        <v>2.6633</v>
      </c>
      <c r="FP12" s="2103">
        <v>2.7271000000000001</v>
      </c>
      <c r="FQ12" s="2103">
        <v>2.7238000000000002</v>
      </c>
      <c r="FR12" s="2103">
        <v>2.8247</v>
      </c>
      <c r="FS12" s="2103">
        <v>2.7096</v>
      </c>
      <c r="FT12" s="2103">
        <v>2.7097000000000002</v>
      </c>
      <c r="FU12" s="2103">
        <v>2.7347999999999999</v>
      </c>
      <c r="FV12" s="2103">
        <v>2.7322000000000002</v>
      </c>
      <c r="FW12" s="2103">
        <v>2.6675</v>
      </c>
      <c r="FX12" s="2103">
        <v>2.6036999999999999</v>
      </c>
      <c r="FY12" s="2103">
        <v>2.5693000000000001</v>
      </c>
      <c r="FZ12" s="2103">
        <v>2.5045999999999999</v>
      </c>
      <c r="GA12" s="2103">
        <v>2.5432999999999999</v>
      </c>
      <c r="GB12" s="2103">
        <v>2.7852999999999999</v>
      </c>
      <c r="GC12" s="2103">
        <v>2.7909000000000002</v>
      </c>
      <c r="GD12" s="2103">
        <v>2.895</v>
      </c>
      <c r="GE12" s="2103">
        <v>2.9039000000000001</v>
      </c>
      <c r="GF12" s="2103">
        <v>2.8492000000000002</v>
      </c>
      <c r="GG12" s="2103">
        <v>2.8247</v>
      </c>
      <c r="GH12" s="2103">
        <v>2.597</v>
      </c>
      <c r="GI12" s="2103">
        <v>2.6678000000000002</v>
      </c>
      <c r="GJ12" s="2103">
        <v>2.3935</v>
      </c>
      <c r="GK12" s="2103">
        <v>2.5019999999999998</v>
      </c>
      <c r="GL12" s="2103">
        <v>2.4319000000000002</v>
      </c>
      <c r="GM12" s="2103">
        <v>2.5908000000000002</v>
      </c>
      <c r="GN12" s="2103">
        <v>2.4462999999999999</v>
      </c>
      <c r="GO12" s="2103">
        <v>2.6341000000000001</v>
      </c>
      <c r="GP12" s="2103">
        <v>2.5160999999999998</v>
      </c>
      <c r="GQ12" s="2103">
        <v>2.4579</v>
      </c>
      <c r="GR12" s="2103">
        <v>2.5116999999999998</v>
      </c>
      <c r="GS12" s="2103">
        <v>2.4714</v>
      </c>
      <c r="GT12" s="2103">
        <v>2.5762999999999998</v>
      </c>
      <c r="GU12" s="2103">
        <v>2.6141000000000001</v>
      </c>
      <c r="GV12" s="2103">
        <v>2.4220999999999999</v>
      </c>
      <c r="GW12" s="2103">
        <v>2.4758</v>
      </c>
      <c r="GX12" s="2103">
        <v>2.4906000000000001</v>
      </c>
      <c r="GY12" s="2103">
        <v>2.5632000000000001</v>
      </c>
      <c r="GZ12" s="2103">
        <v>2.657</v>
      </c>
      <c r="HA12" s="2103">
        <v>2.5634000000000001</v>
      </c>
      <c r="HB12" s="2103">
        <v>2.4659</v>
      </c>
      <c r="HC12" s="2104">
        <v>2.2543000000000002</v>
      </c>
      <c r="HD12" s="2103">
        <v>2.2732000000000001</v>
      </c>
      <c r="HE12" s="2103">
        <v>2.3576999999999999</v>
      </c>
      <c r="HF12" s="2104">
        <v>2.3938999999999999</v>
      </c>
      <c r="HG12" s="2103">
        <v>2.4481000000000002</v>
      </c>
      <c r="HH12" s="2103">
        <v>2.4681000000000002</v>
      </c>
      <c r="HI12" s="2103">
        <v>2.4256000000000002</v>
      </c>
      <c r="HJ12" s="2103">
        <v>2.5213999999999999</v>
      </c>
      <c r="HK12" s="2103">
        <v>2.6941999999999999</v>
      </c>
      <c r="HL12" s="2103">
        <v>2.7728999999999999</v>
      </c>
      <c r="HM12" s="2103">
        <v>2.67</v>
      </c>
      <c r="HN12" s="2103">
        <v>2.7208000000000001</v>
      </c>
      <c r="HO12" s="2103">
        <v>2.7879</v>
      </c>
      <c r="HP12" s="2103">
        <v>2.9077999999999999</v>
      </c>
      <c r="HQ12" s="2103">
        <v>3.0270000000000001</v>
      </c>
      <c r="HR12" s="2103">
        <v>3.0672000000000001</v>
      </c>
      <c r="HS12" s="2103">
        <v>3.0150000000000001</v>
      </c>
      <c r="HT12" s="2103">
        <v>3.0045999999999999</v>
      </c>
      <c r="HU12" s="2103">
        <v>2.9108999999999998</v>
      </c>
      <c r="HV12" s="2103">
        <v>2.9218999999999999</v>
      </c>
      <c r="HW12" s="2103">
        <v>2.7639</v>
      </c>
      <c r="HX12" s="2103">
        <v>2.8115000000000001</v>
      </c>
    </row>
    <row r="13" spans="1:232" ht="21" customHeight="1" x14ac:dyDescent="0.3">
      <c r="A13" s="2102" t="s">
        <v>4562</v>
      </c>
      <c r="B13" s="2103">
        <v>17.87</v>
      </c>
      <c r="C13" s="2103">
        <v>18.78</v>
      </c>
      <c r="D13" s="2103">
        <v>19.48</v>
      </c>
      <c r="E13" s="2103">
        <v>20.260000000000002</v>
      </c>
      <c r="F13" s="2103">
        <v>20.239999999999998</v>
      </c>
      <c r="G13" s="2103">
        <v>20.03</v>
      </c>
      <c r="H13" s="2103">
        <v>20.07</v>
      </c>
      <c r="I13" s="2103">
        <v>20.16</v>
      </c>
      <c r="J13" s="2103">
        <v>20.02</v>
      </c>
      <c r="K13" s="2103">
        <v>21.23</v>
      </c>
      <c r="L13" s="2103">
        <v>21.08</v>
      </c>
      <c r="M13" s="2103">
        <v>20.61</v>
      </c>
      <c r="N13" s="2103">
        <v>20.32</v>
      </c>
      <c r="O13" s="2103">
        <v>20.34</v>
      </c>
      <c r="P13" s="2103">
        <v>21.62</v>
      </c>
      <c r="Q13" s="2103">
        <v>21.81</v>
      </c>
      <c r="R13" s="2103">
        <v>21.77</v>
      </c>
      <c r="S13" s="2103">
        <v>20.79</v>
      </c>
      <c r="T13" s="2103">
        <v>21.87</v>
      </c>
      <c r="U13" s="2103">
        <v>21.61</v>
      </c>
      <c r="V13" s="2103">
        <v>21.84</v>
      </c>
      <c r="W13" s="2103">
        <v>21.6</v>
      </c>
      <c r="X13" s="2103">
        <v>20.73</v>
      </c>
      <c r="Y13" s="2103">
        <v>20.5</v>
      </c>
      <c r="Z13" s="2103">
        <v>21.07</v>
      </c>
      <c r="AA13" s="2103">
        <v>21.66</v>
      </c>
      <c r="AB13" s="2103">
        <v>22.72</v>
      </c>
      <c r="AC13" s="2103">
        <v>22.5</v>
      </c>
      <c r="AD13" s="2103">
        <v>22.32</v>
      </c>
      <c r="AE13" s="2103">
        <v>22.56</v>
      </c>
      <c r="AF13" s="2103">
        <v>22.87</v>
      </c>
      <c r="AG13" s="2103">
        <v>23.97</v>
      </c>
      <c r="AH13" s="2103">
        <v>25.13</v>
      </c>
      <c r="AI13" s="2103">
        <v>25.15</v>
      </c>
      <c r="AJ13" s="2103">
        <v>24.23</v>
      </c>
      <c r="AK13" s="2103">
        <v>24.43</v>
      </c>
      <c r="AL13" s="2103">
        <v>24.63</v>
      </c>
      <c r="AM13" s="2103">
        <v>23.67</v>
      </c>
      <c r="AN13" s="2103">
        <v>23.14</v>
      </c>
      <c r="AO13" s="2103">
        <v>23.22</v>
      </c>
      <c r="AP13" s="2103">
        <v>23.64</v>
      </c>
      <c r="AQ13" s="2103">
        <v>23.58</v>
      </c>
      <c r="AR13" s="2103">
        <v>23.85</v>
      </c>
      <c r="AS13" s="2103">
        <v>23.42</v>
      </c>
      <c r="AT13" s="2103">
        <v>23.52</v>
      </c>
      <c r="AU13" s="2103">
        <v>24.02</v>
      </c>
      <c r="AV13" s="2103">
        <v>23.42</v>
      </c>
      <c r="AW13" s="2103">
        <v>23.9</v>
      </c>
      <c r="AX13" s="2103">
        <v>24.65</v>
      </c>
      <c r="AY13" s="2103">
        <v>25.64</v>
      </c>
      <c r="AZ13" s="2103">
        <v>25.23</v>
      </c>
      <c r="BA13" s="2103">
        <v>25.63</v>
      </c>
      <c r="BB13" s="2103">
        <v>26.68</v>
      </c>
      <c r="BC13" s="2103">
        <v>26.42</v>
      </c>
      <c r="BD13" s="2103">
        <v>26.56</v>
      </c>
      <c r="BE13" s="2103">
        <v>27.71</v>
      </c>
      <c r="BF13" s="2103">
        <v>27.56</v>
      </c>
      <c r="BG13" s="2103">
        <v>26.95</v>
      </c>
      <c r="BH13" s="2103">
        <v>27.48</v>
      </c>
      <c r="BI13" s="2103">
        <v>27.2</v>
      </c>
      <c r="BJ13" s="2103">
        <v>26.9</v>
      </c>
      <c r="BK13" s="2103">
        <v>26.01</v>
      </c>
      <c r="BL13" s="2103">
        <v>26.04</v>
      </c>
      <c r="BM13" s="2103">
        <v>26.46</v>
      </c>
      <c r="BN13" s="2103">
        <v>26.400200000000002</v>
      </c>
      <c r="BO13" s="2103">
        <v>26.584900000000001</v>
      </c>
      <c r="BP13" s="2103">
        <v>26.7209</v>
      </c>
      <c r="BQ13" s="2103">
        <v>27.303999999999998</v>
      </c>
      <c r="BR13" s="2103">
        <v>25.878499999999999</v>
      </c>
      <c r="BS13" s="2103">
        <v>27.0215</v>
      </c>
      <c r="BT13" s="2103">
        <v>26.695599999999999</v>
      </c>
      <c r="BU13" s="2103">
        <v>26.8569</v>
      </c>
      <c r="BV13" s="2103">
        <v>25.628499999999999</v>
      </c>
      <c r="BW13" s="2103">
        <v>26.9651</v>
      </c>
      <c r="BX13" s="2103">
        <v>27.309100000000001</v>
      </c>
      <c r="BY13" s="2103">
        <v>26.000499999999999</v>
      </c>
      <c r="BZ13" s="2103">
        <v>26.302299999999999</v>
      </c>
      <c r="CA13" s="2103">
        <v>26.456700000000001</v>
      </c>
      <c r="CB13" s="2103">
        <v>28.609500000000001</v>
      </c>
      <c r="CC13" s="2103">
        <v>27.107099999999999</v>
      </c>
      <c r="CD13" s="2103">
        <v>30.787600000000001</v>
      </c>
      <c r="CE13" s="2103">
        <v>29.009</v>
      </c>
      <c r="CF13" s="2103">
        <v>29.9011</v>
      </c>
      <c r="CG13" s="2103">
        <v>29.859300000000001</v>
      </c>
      <c r="CH13" s="2103">
        <v>30.399699999999999</v>
      </c>
      <c r="CI13" s="2103">
        <v>30.834900000000001</v>
      </c>
      <c r="CJ13" s="2103">
        <v>30.603999999999999</v>
      </c>
      <c r="CK13" s="2103">
        <v>30.225899999999999</v>
      </c>
      <c r="CL13" s="2103">
        <v>30.743400000000001</v>
      </c>
      <c r="CM13" s="2103">
        <v>30.523499999999999</v>
      </c>
      <c r="CN13" s="2103">
        <v>29.996300000000002</v>
      </c>
      <c r="CO13" s="2103">
        <v>30.463799999999999</v>
      </c>
      <c r="CP13" s="2103">
        <v>29.658999999999999</v>
      </c>
      <c r="CQ13" s="2103">
        <v>29.932387020470024</v>
      </c>
      <c r="CR13" s="2103">
        <v>31.006065967336447</v>
      </c>
      <c r="CS13" s="2103">
        <v>31.667320192111127</v>
      </c>
      <c r="CT13" s="2103">
        <v>31.002429732801833</v>
      </c>
      <c r="CU13" s="2103">
        <v>31.312560317647158</v>
      </c>
      <c r="CV13" s="2103">
        <v>33.26648573910277</v>
      </c>
      <c r="CW13" s="2103">
        <v>32.417885079418781</v>
      </c>
      <c r="CX13" s="2103">
        <v>32.648237071259658</v>
      </c>
      <c r="CY13" s="2103">
        <v>32.119593530142126</v>
      </c>
      <c r="CZ13" s="2103">
        <v>32.453339202412096</v>
      </c>
      <c r="DA13" s="2103">
        <v>33.7003869210346</v>
      </c>
      <c r="DB13" s="2103">
        <v>34.802824043659051</v>
      </c>
      <c r="DC13" s="2103">
        <v>35.848340580052046</v>
      </c>
      <c r="DD13" s="2103">
        <v>34.942476068757806</v>
      </c>
      <c r="DE13" s="2103">
        <v>32.858827248066497</v>
      </c>
      <c r="DF13" s="2103">
        <v>33.739890855462278</v>
      </c>
      <c r="DG13" s="2103">
        <v>32.419063314337926</v>
      </c>
      <c r="DH13" s="2103">
        <v>31.944445927649429</v>
      </c>
      <c r="DI13" s="2103">
        <v>32.549865851118632</v>
      </c>
      <c r="DJ13" s="2103">
        <v>32.988249011225641</v>
      </c>
      <c r="DK13" s="2103">
        <v>32.769669209929454</v>
      </c>
      <c r="DL13" s="2103">
        <v>32.673095466142037</v>
      </c>
      <c r="DM13" s="2103">
        <v>31.46935338162195</v>
      </c>
      <c r="DN13" s="2103">
        <v>32.985705936886248</v>
      </c>
      <c r="DO13" s="2103">
        <v>32.286280264023411</v>
      </c>
      <c r="DP13" s="2103">
        <v>32.461569632904229</v>
      </c>
      <c r="DQ13" s="2103">
        <v>33.12353255262245</v>
      </c>
      <c r="DR13" s="2103">
        <v>33.804537399921053</v>
      </c>
      <c r="DS13" s="2103">
        <v>33.900937943332458</v>
      </c>
      <c r="DT13" s="2103">
        <v>34.000860569091984</v>
      </c>
      <c r="DU13" s="2103">
        <v>33.880883901578464</v>
      </c>
      <c r="DV13" s="2103">
        <v>33.598031437847332</v>
      </c>
      <c r="DW13" s="2103">
        <v>33.295861056000511</v>
      </c>
      <c r="DX13" s="2103">
        <v>33.545808047010063</v>
      </c>
      <c r="DY13" s="2103">
        <v>33.049334960454381</v>
      </c>
      <c r="DZ13" s="2103">
        <v>33.338557746409883</v>
      </c>
      <c r="EA13" s="2103">
        <v>33.741992337888043</v>
      </c>
      <c r="EB13" s="2103">
        <v>33.692889019657507</v>
      </c>
      <c r="EC13" s="2103">
        <v>34.366963186970331</v>
      </c>
      <c r="ED13" s="2103">
        <v>34.099848636950199</v>
      </c>
      <c r="EE13" s="2103">
        <v>34.089317010338014</v>
      </c>
      <c r="EF13" s="2103">
        <v>34.493984546866109</v>
      </c>
      <c r="EG13" s="2103">
        <v>34.265764580679743</v>
      </c>
      <c r="EH13" s="2103">
        <v>34.519829125290215</v>
      </c>
      <c r="EI13" s="2103">
        <v>34.543414154852449</v>
      </c>
      <c r="EJ13" s="2103">
        <v>34.616587209475725</v>
      </c>
      <c r="EK13" s="2103">
        <v>34.275326012044609</v>
      </c>
      <c r="EL13" s="2103">
        <v>34.512134630468196</v>
      </c>
      <c r="EM13" s="2103">
        <v>34.071467668531454</v>
      </c>
      <c r="EN13" s="2103">
        <v>34.108328458431558</v>
      </c>
      <c r="EO13" s="2103">
        <v>33.506337416692084</v>
      </c>
      <c r="EP13" s="2103">
        <v>33.280490755568088</v>
      </c>
      <c r="EQ13" s="2103">
        <v>33.150796174633285</v>
      </c>
      <c r="ER13" s="2103">
        <v>32.553019100693419</v>
      </c>
      <c r="ES13" s="2103">
        <v>36.063031378199504</v>
      </c>
      <c r="ET13" s="2103">
        <v>35.536138469291238</v>
      </c>
      <c r="EU13" s="2103">
        <v>38.169667996803135</v>
      </c>
      <c r="EV13" s="2103">
        <v>38.182985714285714</v>
      </c>
      <c r="EW13" s="2103">
        <v>38.26246428571428</v>
      </c>
      <c r="EX13" s="2103">
        <v>38.563585714285701</v>
      </c>
      <c r="EY13" s="2103">
        <v>37.409700000000001</v>
      </c>
      <c r="EZ13" s="2103">
        <v>37.461314285714302</v>
      </c>
      <c r="FA13" s="2103">
        <v>37.356064285714297</v>
      </c>
      <c r="FB13" s="2103">
        <v>37.1175</v>
      </c>
      <c r="FC13" s="2103">
        <v>35.9041</v>
      </c>
      <c r="FD13" s="2103">
        <v>37.100099999999998</v>
      </c>
      <c r="FE13" s="2103">
        <v>36.229300000000002</v>
      </c>
      <c r="FF13" s="2103">
        <v>36.792400000000001</v>
      </c>
      <c r="FG13" s="2103">
        <v>37.400599999999997</v>
      </c>
      <c r="FH13" s="2103">
        <v>37.299900000000001</v>
      </c>
      <c r="FI13" s="2103">
        <v>36.595799999999997</v>
      </c>
      <c r="FJ13" s="2103">
        <v>37.314</v>
      </c>
      <c r="FK13" s="2103">
        <v>37.3157</v>
      </c>
      <c r="FL13" s="2103">
        <v>36.978900000000003</v>
      </c>
      <c r="FM13" s="2103">
        <v>37.720399999999998</v>
      </c>
      <c r="FN13" s="2103">
        <v>37.125300000000003</v>
      </c>
      <c r="FO13" s="2103">
        <v>36.414299999999997</v>
      </c>
      <c r="FP13" s="2103">
        <v>36.206000000000003</v>
      </c>
      <c r="FQ13" s="2103">
        <v>36.781199999999998</v>
      </c>
      <c r="FR13" s="2103">
        <v>36.263500000000001</v>
      </c>
      <c r="FS13" s="2103">
        <v>36.354199999999999</v>
      </c>
      <c r="FT13" s="2103">
        <v>36.230499999999999</v>
      </c>
      <c r="FU13" s="2103">
        <v>36.554299999999998</v>
      </c>
      <c r="FV13" s="2103">
        <v>36.958500000000001</v>
      </c>
      <c r="FW13" s="2103">
        <v>35.652299999999997</v>
      </c>
      <c r="FX13" s="2103">
        <v>35.055300000000003</v>
      </c>
      <c r="FY13" s="2103">
        <v>35.7042</v>
      </c>
      <c r="FZ13" s="2103">
        <v>35.206400000000002</v>
      </c>
      <c r="GA13" s="2103">
        <v>35.178899999999999</v>
      </c>
      <c r="GB13" s="2103">
        <v>35.158499999999997</v>
      </c>
      <c r="GC13" s="2103">
        <v>35.618000000000002</v>
      </c>
      <c r="GD13" s="2103">
        <v>36.009900000000002</v>
      </c>
      <c r="GE13" s="2103">
        <v>35.813800000000001</v>
      </c>
      <c r="GF13" s="2103">
        <v>35.322899999999997</v>
      </c>
      <c r="GG13" s="2103">
        <v>35.604199999999999</v>
      </c>
      <c r="GH13" s="2103">
        <v>35.619799999999998</v>
      </c>
      <c r="GI13" s="2103">
        <v>35.282800000000002</v>
      </c>
      <c r="GJ13" s="2103">
        <v>36.072299999999998</v>
      </c>
      <c r="GK13" s="2103">
        <v>35.859200000000001</v>
      </c>
      <c r="GL13" s="2103">
        <v>35.159100000000002</v>
      </c>
      <c r="GM13" s="2103">
        <v>35.2151</v>
      </c>
      <c r="GN13" s="2103">
        <v>35.510899999999999</v>
      </c>
      <c r="GO13" s="2103">
        <v>35.076900000000002</v>
      </c>
      <c r="GP13" s="2103">
        <v>34.817500000000003</v>
      </c>
      <c r="GQ13" s="2103">
        <v>35.6873</v>
      </c>
      <c r="GR13" s="2103">
        <v>35.038200000000003</v>
      </c>
      <c r="GS13" s="2103">
        <v>36.0914</v>
      </c>
      <c r="GT13" s="2103">
        <v>37.082299999999996</v>
      </c>
      <c r="GU13" s="2103">
        <v>37.077300000000001</v>
      </c>
      <c r="GV13" s="2103">
        <v>37.271700000000003</v>
      </c>
      <c r="GW13" s="2103">
        <v>37.4465</v>
      </c>
      <c r="GX13" s="2103">
        <v>37.391800000000003</v>
      </c>
      <c r="GY13" s="2103">
        <v>37.347700000000003</v>
      </c>
      <c r="GZ13" s="2103">
        <v>38.2134</v>
      </c>
      <c r="HA13" s="2103">
        <v>38.555799999999998</v>
      </c>
      <c r="HB13" s="2103">
        <v>39.309699999999999</v>
      </c>
      <c r="HC13" s="2104">
        <v>41.644599999999997</v>
      </c>
      <c r="HD13" s="2103">
        <v>41.856999999999999</v>
      </c>
      <c r="HE13" s="2103">
        <v>42.307000000000002</v>
      </c>
      <c r="HF13" s="2104">
        <v>42.946599999999997</v>
      </c>
      <c r="HG13" s="2103">
        <v>44.6905</v>
      </c>
      <c r="HH13" s="2103">
        <v>44.685499999999998</v>
      </c>
      <c r="HI13" s="2103">
        <v>44.082000000000001</v>
      </c>
      <c r="HJ13" s="2103">
        <v>44.515700000000002</v>
      </c>
      <c r="HK13" s="2103">
        <v>44.889200000000002</v>
      </c>
      <c r="HL13" s="2103">
        <v>45.4298</v>
      </c>
      <c r="HM13" s="2103">
        <v>45.2986</v>
      </c>
      <c r="HN13" s="2103">
        <v>44.6571</v>
      </c>
      <c r="HO13" s="2103">
        <v>43.6023</v>
      </c>
      <c r="HP13" s="2103">
        <v>45.139899999999997</v>
      </c>
      <c r="HQ13" s="2103">
        <v>45.832900000000002</v>
      </c>
      <c r="HR13" s="2103">
        <v>47.029699999999998</v>
      </c>
      <c r="HS13" s="2103">
        <v>47.7468</v>
      </c>
      <c r="HT13" s="2103">
        <v>47.2926</v>
      </c>
      <c r="HU13" s="2103">
        <v>46.471699999999998</v>
      </c>
      <c r="HV13" s="2103">
        <v>47.765300000000003</v>
      </c>
      <c r="HW13" s="2103">
        <v>47.645499999999998</v>
      </c>
      <c r="HX13" s="2103">
        <v>48.345799999999997</v>
      </c>
    </row>
    <row r="14" spans="1:232" ht="21" customHeight="1" x14ac:dyDescent="0.3">
      <c r="A14" s="2102" t="s">
        <v>4563</v>
      </c>
      <c r="B14" s="2103">
        <v>30.524999999999999</v>
      </c>
      <c r="C14" s="2103">
        <v>30.447800000000001</v>
      </c>
      <c r="D14" s="2103">
        <v>30.369299999999999</v>
      </c>
      <c r="E14" s="2103">
        <v>30.158100000000001</v>
      </c>
      <c r="F14" s="2103">
        <v>29.989899999999999</v>
      </c>
      <c r="G14" s="2103">
        <v>29.904</v>
      </c>
      <c r="H14" s="2103">
        <v>29.880700000000001</v>
      </c>
      <c r="I14" s="2103">
        <v>29.8596</v>
      </c>
      <c r="J14" s="2103">
        <v>29.727</v>
      </c>
      <c r="K14" s="2103">
        <v>29.448899999999998</v>
      </c>
      <c r="L14" s="2103">
        <v>28.6342</v>
      </c>
      <c r="M14" s="2103">
        <v>28.0688</v>
      </c>
      <c r="N14" s="2103">
        <v>27.745000000000001</v>
      </c>
      <c r="O14" s="2103">
        <v>27.694099999999999</v>
      </c>
      <c r="P14" s="2103">
        <v>27.87</v>
      </c>
      <c r="Q14" s="2103">
        <v>29.495999999999999</v>
      </c>
      <c r="R14" s="2103">
        <v>29.777999999999999</v>
      </c>
      <c r="S14" s="2103">
        <v>29.445</v>
      </c>
      <c r="T14" s="2103">
        <v>28.992000000000001</v>
      </c>
      <c r="U14" s="2103">
        <v>28.841999999999999</v>
      </c>
      <c r="V14" s="2103">
        <v>28.405000000000001</v>
      </c>
      <c r="W14" s="2103">
        <v>26.8216</v>
      </c>
      <c r="X14" s="2103">
        <v>26.234999999999999</v>
      </c>
      <c r="Y14" s="2103">
        <v>26.097000000000001</v>
      </c>
      <c r="Z14" s="2103">
        <v>26.909300000000002</v>
      </c>
      <c r="AA14" s="2103">
        <v>27.959599999999998</v>
      </c>
      <c r="AB14" s="2103">
        <v>28.475999999999999</v>
      </c>
      <c r="AC14" s="2103">
        <v>28.454999999999998</v>
      </c>
      <c r="AD14" s="2103">
        <v>28.556000000000001</v>
      </c>
      <c r="AE14" s="2103">
        <v>28.727</v>
      </c>
      <c r="AF14" s="2103">
        <v>28.8154</v>
      </c>
      <c r="AG14" s="2103">
        <v>28.775500000000001</v>
      </c>
      <c r="AH14" s="2103">
        <v>28.696999999999999</v>
      </c>
      <c r="AI14" s="2103">
        <v>28.486999999999998</v>
      </c>
      <c r="AJ14" s="2103">
        <v>28.808</v>
      </c>
      <c r="AK14" s="2103">
        <v>29.294</v>
      </c>
      <c r="AL14" s="2103">
        <v>29.3139</v>
      </c>
      <c r="AM14" s="2103">
        <v>29.457999999999998</v>
      </c>
      <c r="AN14" s="2103">
        <v>29.6083</v>
      </c>
      <c r="AO14" s="2103">
        <v>29.8581</v>
      </c>
      <c r="AP14" s="2103">
        <v>29.977499999999999</v>
      </c>
      <c r="AQ14" s="2103">
        <v>30.4557</v>
      </c>
      <c r="AR14" s="2103">
        <v>30.542400000000001</v>
      </c>
      <c r="AS14" s="2103">
        <v>30.7453</v>
      </c>
      <c r="AT14" s="2103">
        <v>30.7883</v>
      </c>
      <c r="AU14" s="2103">
        <v>30.813199999999998</v>
      </c>
      <c r="AV14" s="2103">
        <v>30.8841</v>
      </c>
      <c r="AW14" s="2103">
        <v>30.957999999999998</v>
      </c>
      <c r="AX14" s="2103">
        <v>30.9801</v>
      </c>
      <c r="AY14" s="2103">
        <v>30.9785</v>
      </c>
      <c r="AZ14" s="2103">
        <v>31.011800000000001</v>
      </c>
      <c r="BA14" s="2103">
        <v>31.5261</v>
      </c>
      <c r="BB14" s="2103">
        <v>32.523099999999999</v>
      </c>
      <c r="BC14" s="2103">
        <v>32.689799999999998</v>
      </c>
      <c r="BD14" s="2103">
        <v>32.935400000000001</v>
      </c>
      <c r="BE14" s="2103">
        <v>33.223300000000002</v>
      </c>
      <c r="BF14" s="2103">
        <v>33.424599999999998</v>
      </c>
      <c r="BG14" s="2103">
        <v>33.630299999999998</v>
      </c>
      <c r="BH14" s="2103">
        <v>33.241900000000001</v>
      </c>
      <c r="BI14" s="2103">
        <v>32.928400000000003</v>
      </c>
      <c r="BJ14" s="2103">
        <v>32.288200000000003</v>
      </c>
      <c r="BK14" s="2103">
        <v>31.929099999999998</v>
      </c>
      <c r="BL14" s="2103">
        <v>32.023899999999998</v>
      </c>
      <c r="BM14" s="2103">
        <v>31.774100000000001</v>
      </c>
      <c r="BN14" s="2103">
        <v>31.686900000000001</v>
      </c>
      <c r="BO14" s="2103">
        <v>31.081499999999998</v>
      </c>
      <c r="BP14" s="2103">
        <v>30.901299999999999</v>
      </c>
      <c r="BQ14" s="2103">
        <v>30.527000000000001</v>
      </c>
      <c r="BR14" s="2103">
        <v>29.049900000000001</v>
      </c>
      <c r="BS14" s="2103">
        <v>29.220500000000001</v>
      </c>
      <c r="BT14" s="2103">
        <v>28.053999999999998</v>
      </c>
      <c r="BU14" s="2103">
        <v>26.780799999999999</v>
      </c>
      <c r="BV14" s="2103">
        <v>26.6051</v>
      </c>
      <c r="BW14" s="2103">
        <v>28.183700000000002</v>
      </c>
      <c r="BX14" s="2103">
        <v>27.7088</v>
      </c>
      <c r="BY14" s="2103">
        <v>27.177299999999999</v>
      </c>
      <c r="BZ14" s="2103">
        <v>28.766400000000001</v>
      </c>
      <c r="CA14" s="2103">
        <v>28.901900000000001</v>
      </c>
      <c r="CB14" s="2103">
        <v>32.505499999999998</v>
      </c>
      <c r="CC14" s="2103">
        <v>32.383499999999998</v>
      </c>
      <c r="CD14" s="2103">
        <v>32.446300000000001</v>
      </c>
      <c r="CE14" s="2103">
        <v>33.317</v>
      </c>
      <c r="CF14" s="2103">
        <v>34.681100000000001</v>
      </c>
      <c r="CG14" s="2103">
        <v>34.050600000000003</v>
      </c>
      <c r="CH14" s="2103">
        <v>34.295999999999999</v>
      </c>
      <c r="CI14" s="2103">
        <v>33.1843</v>
      </c>
      <c r="CJ14" s="2103">
        <v>33.032400000000003</v>
      </c>
      <c r="CK14" s="2103">
        <v>32.719000000000001</v>
      </c>
      <c r="CL14" s="2103">
        <v>32.546700000000001</v>
      </c>
      <c r="CM14" s="2103">
        <v>31.5246</v>
      </c>
      <c r="CN14" s="2103">
        <v>31.084399999999999</v>
      </c>
      <c r="CO14" s="2103">
        <v>30.486699999999999</v>
      </c>
      <c r="CP14" s="2103">
        <v>34.206000000000003</v>
      </c>
      <c r="CQ14" s="2103">
        <v>31.098413933076927</v>
      </c>
      <c r="CR14" s="2103">
        <v>31.691057399999998</v>
      </c>
      <c r="CS14" s="2103">
        <v>30.924607939999998</v>
      </c>
      <c r="CT14" s="2103">
        <v>30.510382406428576</v>
      </c>
      <c r="CU14" s="2103">
        <v>31.298728171071428</v>
      </c>
      <c r="CV14" s="2103">
        <v>31.171405866428568</v>
      </c>
      <c r="CW14" s="2103">
        <v>30.495615851785715</v>
      </c>
      <c r="CX14" s="2103">
        <v>30.221834158571429</v>
      </c>
      <c r="CY14" s="2103">
        <v>29.437642964285711</v>
      </c>
      <c r="CZ14" s="2103">
        <v>28.309520411071425</v>
      </c>
      <c r="DA14" s="2103">
        <v>28.633557865714288</v>
      </c>
      <c r="DB14" s="2103">
        <v>28.897772164999999</v>
      </c>
      <c r="DC14" s="2103">
        <v>28.670885417857143</v>
      </c>
      <c r="DD14" s="2103">
        <v>28.550806060714283</v>
      </c>
      <c r="DE14" s="2103">
        <v>29.588867412142861</v>
      </c>
      <c r="DF14" s="2103">
        <v>29.426150412142853</v>
      </c>
      <c r="DG14" s="2103">
        <v>29.811181982142852</v>
      </c>
      <c r="DH14" s="2103">
        <v>30.044272552857141</v>
      </c>
      <c r="DI14" s="2103">
        <v>29.734324928571425</v>
      </c>
      <c r="DJ14" s="2103">
        <v>29.492417607142862</v>
      </c>
      <c r="DK14" s="2103">
        <v>29.576342892857145</v>
      </c>
      <c r="DL14" s="2103">
        <v>29.638123822857136</v>
      </c>
      <c r="DM14" s="2103">
        <v>30.495616589285721</v>
      </c>
      <c r="DN14" s="2103">
        <v>31.517259767857144</v>
      </c>
      <c r="DO14" s="2103">
        <v>31.602478607142853</v>
      </c>
      <c r="DP14" s="2103">
        <v>31.095365642857143</v>
      </c>
      <c r="DQ14" s="2103">
        <v>30.958002892857138</v>
      </c>
      <c r="DR14" s="2103">
        <v>31.488185839285709</v>
      </c>
      <c r="DS14" s="2103">
        <v>31.369702410714286</v>
      </c>
      <c r="DT14" s="2103">
        <v>31.019555</v>
      </c>
      <c r="DU14" s="2103">
        <v>30.764621428571427</v>
      </c>
      <c r="DV14" s="2103">
        <v>31.144433571428571</v>
      </c>
      <c r="DW14" s="2103">
        <v>31.512893214285715</v>
      </c>
      <c r="DX14" s="2103">
        <v>31.359302499999995</v>
      </c>
      <c r="DY14" s="2103">
        <v>31.460323214285715</v>
      </c>
      <c r="DZ14" s="2103">
        <v>31.397255714285713</v>
      </c>
      <c r="EA14" s="2103">
        <v>31.29974285714286</v>
      </c>
      <c r="EB14" s="2103">
        <v>31.289606785714287</v>
      </c>
      <c r="EC14" s="2103">
        <v>31.063426428571436</v>
      </c>
      <c r="ED14" s="2103">
        <v>30.695694000000003</v>
      </c>
      <c r="EE14" s="2103">
        <v>30.848288999999998</v>
      </c>
      <c r="EF14" s="2103">
        <v>30.594651428571431</v>
      </c>
      <c r="EG14" s="2103">
        <v>30.699379642857146</v>
      </c>
      <c r="EH14" s="2103">
        <v>30.636903571428572</v>
      </c>
      <c r="EI14" s="2103">
        <v>30.61483464285714</v>
      </c>
      <c r="EJ14" s="2103">
        <v>30.532384714285719</v>
      </c>
      <c r="EK14" s="2103">
        <v>30.724977142857146</v>
      </c>
      <c r="EL14" s="2103">
        <v>30.710060499999994</v>
      </c>
      <c r="EM14" s="2103">
        <v>30.907627796571425</v>
      </c>
      <c r="EN14" s="2103">
        <v>31.164286348999998</v>
      </c>
      <c r="EO14" s="2103">
        <v>31.730047428571428</v>
      </c>
      <c r="EP14" s="2103">
        <v>31.747250407142854</v>
      </c>
      <c r="EQ14" s="2103">
        <v>31.903080589285715</v>
      </c>
      <c r="ER14" s="2103">
        <v>32.097679571428571</v>
      </c>
      <c r="ES14" s="2103">
        <v>33.123232842857142</v>
      </c>
      <c r="ET14" s="2103">
        <v>33.661349539285716</v>
      </c>
      <c r="EU14" s="2103">
        <v>36.814109928571433</v>
      </c>
      <c r="EV14" s="2103">
        <v>35.702300000000001</v>
      </c>
      <c r="EW14" s="2103">
        <v>35.877392857142858</v>
      </c>
      <c r="EX14" s="2103">
        <v>35.744807142857098</v>
      </c>
      <c r="EY14" s="2103">
        <v>36.0229</v>
      </c>
      <c r="EZ14" s="2103">
        <v>35.800971428571401</v>
      </c>
      <c r="FA14" s="2103">
        <v>36.150064285714301</v>
      </c>
      <c r="FB14" s="2103">
        <v>36.5837</v>
      </c>
      <c r="FC14" s="2103">
        <v>36.865000000000002</v>
      </c>
      <c r="FD14" s="2103">
        <v>36.531199999999998</v>
      </c>
      <c r="FE14" s="2103">
        <v>36.616900000000001</v>
      </c>
      <c r="FF14" s="2103">
        <v>36.545900000000003</v>
      </c>
      <c r="FG14" s="2103">
        <v>35.995600000000003</v>
      </c>
      <c r="FH14" s="2103">
        <v>35.8185</v>
      </c>
      <c r="FI14" s="2103">
        <v>36.176699999999997</v>
      </c>
      <c r="FJ14" s="2103">
        <v>36.445599999999999</v>
      </c>
      <c r="FK14" s="2103">
        <v>36.415999999999997</v>
      </c>
      <c r="FL14" s="2103">
        <v>36.211399999999998</v>
      </c>
      <c r="FM14" s="2103">
        <v>36.305799999999998</v>
      </c>
      <c r="FN14" s="2103">
        <v>36.522300000000001</v>
      </c>
      <c r="FO14" s="2103">
        <v>36.749899999999997</v>
      </c>
      <c r="FP14" s="2103">
        <v>36.8155</v>
      </c>
      <c r="FQ14" s="2103">
        <v>36.4724</v>
      </c>
      <c r="FR14" s="2103">
        <v>36.432200000000002</v>
      </c>
      <c r="FS14" s="2103">
        <v>36.278599999999997</v>
      </c>
      <c r="FT14" s="2103">
        <v>35.915100000000002</v>
      </c>
      <c r="FU14" s="2103">
        <v>35.539400000000001</v>
      </c>
      <c r="FV14" s="2103">
        <v>35.2395</v>
      </c>
      <c r="FW14" s="2103">
        <v>34.428400000000003</v>
      </c>
      <c r="FX14" s="2103">
        <v>33.698900000000002</v>
      </c>
      <c r="FY14" s="2103">
        <v>34.591200000000001</v>
      </c>
      <c r="FZ14" s="2103">
        <v>34.972900000000003</v>
      </c>
      <c r="GA14" s="2103">
        <v>34.556800000000003</v>
      </c>
      <c r="GB14" s="2103">
        <v>34.346400000000003</v>
      </c>
      <c r="GC14" s="2103">
        <v>33.329500000000003</v>
      </c>
      <c r="GD14" s="2103">
        <v>33.771099999999997</v>
      </c>
      <c r="GE14" s="2103">
        <v>34.098799999999997</v>
      </c>
      <c r="GF14" s="2103">
        <v>34.742100000000001</v>
      </c>
      <c r="GG14" s="2103">
        <v>35.031399999999998</v>
      </c>
      <c r="GH14" s="2103">
        <v>35.237900000000003</v>
      </c>
      <c r="GI14" s="2103">
        <v>34.724299999999999</v>
      </c>
      <c r="GJ14" s="2103">
        <v>34.7971</v>
      </c>
      <c r="GK14" s="2103">
        <v>34.843600000000002</v>
      </c>
      <c r="GL14" s="2103">
        <v>35.168599999999998</v>
      </c>
      <c r="GM14" s="2103">
        <v>34.924300000000002</v>
      </c>
      <c r="GN14" s="2103">
        <v>34.814300000000003</v>
      </c>
      <c r="GO14" s="2103">
        <v>34.650700000000001</v>
      </c>
      <c r="GP14" s="2103">
        <v>34.608600000000003</v>
      </c>
      <c r="GQ14" s="2103">
        <v>35.361400000000003</v>
      </c>
      <c r="GR14" s="2103">
        <v>35.529299999999999</v>
      </c>
      <c r="GS14" s="2103">
        <v>36.097900000000003</v>
      </c>
      <c r="GT14" s="2103">
        <v>35.998600000000003</v>
      </c>
      <c r="GU14" s="2103">
        <v>36.563600000000001</v>
      </c>
      <c r="GV14" s="2103">
        <v>36.618600000000001</v>
      </c>
      <c r="GW14" s="2103">
        <v>36.92</v>
      </c>
      <c r="GX14" s="2103">
        <v>36.7121</v>
      </c>
      <c r="GY14" s="2103">
        <v>37.0886</v>
      </c>
      <c r="GZ14" s="2103">
        <v>36.8279</v>
      </c>
      <c r="HA14" s="2103">
        <v>37.227899999999998</v>
      </c>
      <c r="HB14" s="2103">
        <v>37.862900000000003</v>
      </c>
      <c r="HC14" s="2104">
        <v>39.722099999999998</v>
      </c>
      <c r="HD14" s="2103">
        <v>40.508600000000001</v>
      </c>
      <c r="HE14" s="2103">
        <v>40.474299999999999</v>
      </c>
      <c r="HF14" s="2104">
        <v>40.609299999999998</v>
      </c>
      <c r="HG14" s="2103">
        <v>40.314300000000003</v>
      </c>
      <c r="HH14" s="2103">
        <v>40.181399999999996</v>
      </c>
      <c r="HI14" s="2103">
        <v>40.334299999999999</v>
      </c>
      <c r="HJ14" s="2103">
        <v>40.472900000000003</v>
      </c>
      <c r="HK14" s="2103">
        <v>40.346400000000003</v>
      </c>
      <c r="HL14" s="2103">
        <v>39.854999999999997</v>
      </c>
      <c r="HM14" s="2103">
        <v>40.06</v>
      </c>
      <c r="HN14" s="2103">
        <v>40.211399999999998</v>
      </c>
      <c r="HO14" s="2103">
        <v>40.905700000000003</v>
      </c>
      <c r="HP14" s="2103">
        <v>40.765700000000002</v>
      </c>
      <c r="HQ14" s="2103">
        <v>40.965000000000003</v>
      </c>
      <c r="HR14" s="2103">
        <v>43.034999999999997</v>
      </c>
      <c r="HS14" s="2103">
        <v>43.024999999999999</v>
      </c>
      <c r="HT14" s="2103">
        <v>43</v>
      </c>
      <c r="HU14" s="2103">
        <v>43.064300000000003</v>
      </c>
      <c r="HV14" s="2103">
        <v>43.250700000000002</v>
      </c>
      <c r="HW14" s="2103">
        <v>43.631399999999999</v>
      </c>
      <c r="HX14" s="2103">
        <v>43.875</v>
      </c>
    </row>
    <row r="15" spans="1:232" ht="21" customHeight="1" x14ac:dyDescent="0.3">
      <c r="A15" s="2102" t="s">
        <v>4564</v>
      </c>
      <c r="B15" s="2103">
        <v>43.18</v>
      </c>
      <c r="C15" s="2106">
        <v>44.386000000000003</v>
      </c>
      <c r="D15" s="2106">
        <v>44.524999999999999</v>
      </c>
      <c r="E15" s="2106">
        <v>46.073999999999998</v>
      </c>
      <c r="F15" s="2106">
        <v>47.101999999999997</v>
      </c>
      <c r="G15" s="2106">
        <v>46.304000000000002</v>
      </c>
      <c r="H15" s="2106">
        <v>46.771000000000001</v>
      </c>
      <c r="I15" s="2103">
        <v>46.61</v>
      </c>
      <c r="J15" s="2103">
        <v>46.116999999999997</v>
      </c>
      <c r="K15" s="2103">
        <v>47.216000000000001</v>
      </c>
      <c r="L15" s="2103">
        <v>47.295000000000002</v>
      </c>
      <c r="M15" s="2103">
        <v>44.259</v>
      </c>
      <c r="N15" s="2103">
        <v>43.691000000000003</v>
      </c>
      <c r="O15" s="2103">
        <v>44.118000000000002</v>
      </c>
      <c r="P15" s="2103">
        <v>45.951000000000001</v>
      </c>
      <c r="Q15" s="2103">
        <v>48.694000000000003</v>
      </c>
      <c r="R15" s="2103">
        <v>48.04</v>
      </c>
      <c r="S15" s="2103">
        <v>46.353999999999999</v>
      </c>
      <c r="T15" s="2103">
        <v>48.322000000000003</v>
      </c>
      <c r="U15" s="2103">
        <v>48.853000000000002</v>
      </c>
      <c r="V15" s="2103">
        <v>48.627000000000002</v>
      </c>
      <c r="W15" s="2103">
        <v>47.731999999999999</v>
      </c>
      <c r="X15" s="2103">
        <v>47.548000000000002</v>
      </c>
      <c r="Y15" s="2103">
        <v>48.542000000000002</v>
      </c>
      <c r="Z15" s="2103">
        <v>49.323999999999998</v>
      </c>
      <c r="AA15" s="2103">
        <v>49.692</v>
      </c>
      <c r="AB15" s="2103">
        <v>52.329000000000001</v>
      </c>
      <c r="AC15" s="2103">
        <v>51.55</v>
      </c>
      <c r="AD15" s="2103">
        <v>52.045000000000002</v>
      </c>
      <c r="AE15" s="2103">
        <v>51.734000000000002</v>
      </c>
      <c r="AF15" s="2103">
        <v>51.884</v>
      </c>
      <c r="AG15" s="2103">
        <v>52.762</v>
      </c>
      <c r="AH15" s="2103">
        <v>54.296999999999997</v>
      </c>
      <c r="AI15" s="2103">
        <v>54.890999999999998</v>
      </c>
      <c r="AJ15" s="2103">
        <v>54.314999999999998</v>
      </c>
      <c r="AK15" s="2103">
        <v>55.073</v>
      </c>
      <c r="AL15" s="2103">
        <v>55.978999999999999</v>
      </c>
      <c r="AM15" s="2103">
        <v>53.478000000000002</v>
      </c>
      <c r="AN15" s="2103">
        <v>53.539000000000001</v>
      </c>
      <c r="AO15" s="2103">
        <v>52.404000000000003</v>
      </c>
      <c r="AP15" s="2103">
        <v>53.588000000000001</v>
      </c>
      <c r="AQ15" s="2103">
        <v>53.716000000000001</v>
      </c>
      <c r="AR15" s="2103">
        <v>54.262999999999998</v>
      </c>
      <c r="AS15" s="2103">
        <v>52.902000000000001</v>
      </c>
      <c r="AT15" s="2103">
        <v>53.271999999999998</v>
      </c>
      <c r="AU15" s="2103">
        <v>54.683</v>
      </c>
      <c r="AV15" s="2103">
        <v>53.929000000000002</v>
      </c>
      <c r="AW15" s="2103">
        <v>54.22</v>
      </c>
      <c r="AX15" s="2103">
        <v>56.003</v>
      </c>
      <c r="AY15" s="2103">
        <v>58.566000000000003</v>
      </c>
      <c r="AZ15" s="2103">
        <v>57.018999999999998</v>
      </c>
      <c r="BA15" s="2103">
        <v>59.027999999999999</v>
      </c>
      <c r="BB15" s="2103">
        <v>62.463000000000001</v>
      </c>
      <c r="BC15" s="2103">
        <v>62.011000000000003</v>
      </c>
      <c r="BD15" s="2103">
        <v>63.615000000000002</v>
      </c>
      <c r="BE15" s="2103">
        <v>66.048000000000002</v>
      </c>
      <c r="BF15" s="2103">
        <v>66.947999999999993</v>
      </c>
      <c r="BG15" s="2103">
        <v>66.697999999999993</v>
      </c>
      <c r="BH15" s="2103">
        <v>65.614000000000004</v>
      </c>
      <c r="BI15" s="2103">
        <v>64.734999999999999</v>
      </c>
      <c r="BJ15" s="2103">
        <v>64.495999999999995</v>
      </c>
      <c r="BK15" s="2103">
        <v>62.920999999999999</v>
      </c>
      <c r="BL15" s="2103">
        <v>64.143000000000001</v>
      </c>
      <c r="BM15" s="2103">
        <v>64.445999999999998</v>
      </c>
      <c r="BN15" s="2103">
        <v>63.834200000000003</v>
      </c>
      <c r="BO15" s="2103">
        <v>62.857300000000002</v>
      </c>
      <c r="BP15" s="2103">
        <v>63.932000000000002</v>
      </c>
      <c r="BQ15" s="2103">
        <v>62.945999999999998</v>
      </c>
      <c r="BR15" s="2103">
        <v>57.971699999999998</v>
      </c>
      <c r="BS15" s="2103">
        <v>58.133299999999998</v>
      </c>
      <c r="BT15" s="2103">
        <v>55.6599</v>
      </c>
      <c r="BU15" s="2103">
        <v>53.235599999999998</v>
      </c>
      <c r="BV15" s="2103">
        <v>52.2166</v>
      </c>
      <c r="BW15" s="2103">
        <v>55.817300000000003</v>
      </c>
      <c r="BX15" s="2103">
        <v>55.3277</v>
      </c>
      <c r="BY15" s="2103">
        <v>53.9086</v>
      </c>
      <c r="BZ15" s="2103">
        <v>52.817399999999999</v>
      </c>
      <c r="CA15" s="2103">
        <v>52.112699999999997</v>
      </c>
      <c r="CB15" s="2103">
        <v>53.389299999999999</v>
      </c>
      <c r="CC15" s="2103">
        <v>50.124200000000002</v>
      </c>
      <c r="CD15" s="2103">
        <v>47.036299999999997</v>
      </c>
      <c r="CE15" s="2103">
        <v>47.578200000000002</v>
      </c>
      <c r="CF15" s="2103">
        <v>49.756799999999998</v>
      </c>
      <c r="CG15" s="2103">
        <v>48.8322</v>
      </c>
      <c r="CH15" s="2103">
        <v>50.966900000000003</v>
      </c>
      <c r="CI15" s="2103">
        <v>53.001100000000001</v>
      </c>
      <c r="CJ15" s="2103">
        <v>54.921500000000002</v>
      </c>
      <c r="CK15" s="2103">
        <v>54.136899999999997</v>
      </c>
      <c r="CL15" s="2103">
        <v>52.886899999999997</v>
      </c>
      <c r="CM15" s="2103">
        <v>50.505400000000002</v>
      </c>
      <c r="CN15" s="2103">
        <v>51.4604</v>
      </c>
      <c r="CO15" s="2103">
        <v>50.496299999999998</v>
      </c>
      <c r="CP15" s="2103">
        <v>49.55</v>
      </c>
      <c r="CQ15" s="2103">
        <v>48.587814802792302</v>
      </c>
      <c r="CR15" s="2103">
        <v>48.981586617321433</v>
      </c>
      <c r="CS15" s="2103">
        <v>48.966664830478564</v>
      </c>
      <c r="CT15" s="2103">
        <v>48.637702474021424</v>
      </c>
      <c r="CU15" s="2103">
        <v>48.625294256664276</v>
      </c>
      <c r="CV15" s="2103">
        <v>48.12643753362142</v>
      </c>
      <c r="CW15" s="2103">
        <v>48.370444436303565</v>
      </c>
      <c r="CX15" s="2103">
        <v>48.661779718099993</v>
      </c>
      <c r="CY15" s="2103">
        <v>47.340736482496425</v>
      </c>
      <c r="CZ15" s="2103">
        <v>47.190617604623206</v>
      </c>
      <c r="DA15" s="2103">
        <v>47.380979298199989</v>
      </c>
      <c r="DB15" s="2103">
        <v>46.549084587582136</v>
      </c>
      <c r="DC15" s="2103">
        <v>46.872216986271432</v>
      </c>
      <c r="DD15" s="2103">
        <v>46.860547210771422</v>
      </c>
      <c r="DE15" s="2103">
        <v>46.209313203796412</v>
      </c>
      <c r="DF15" s="2103">
        <v>47.012618907300002</v>
      </c>
      <c r="DG15" s="2103">
        <v>46.467314002428566</v>
      </c>
      <c r="DH15" s="2103">
        <v>46.292920075242861</v>
      </c>
      <c r="DI15" s="2103">
        <v>46.765990060400007</v>
      </c>
      <c r="DJ15" s="2103">
        <v>46.955281256471423</v>
      </c>
      <c r="DK15" s="2103">
        <v>47.236627918985711</v>
      </c>
      <c r="DL15" s="2103">
        <v>48.2266464617</v>
      </c>
      <c r="DM15" s="2103">
        <v>47.181287631271424</v>
      </c>
      <c r="DN15" s="2103">
        <v>49.111795523014294</v>
      </c>
      <c r="DO15" s="2103">
        <v>49.63146250165714</v>
      </c>
      <c r="DP15" s="2103">
        <v>49.102599088457147</v>
      </c>
      <c r="DQ15" s="2103">
        <v>50.330642255371437</v>
      </c>
      <c r="DR15" s="2103">
        <v>50.629900554928568</v>
      </c>
      <c r="DS15" s="2103">
        <v>50.352595541100008</v>
      </c>
      <c r="DT15" s="2103">
        <v>50.113020677514285</v>
      </c>
      <c r="DU15" s="2103">
        <v>48.579095241225716</v>
      </c>
      <c r="DV15" s="2103">
        <v>47.207986411474288</v>
      </c>
      <c r="DW15" s="2103">
        <v>47.915250278286997</v>
      </c>
      <c r="DX15" s="2103">
        <v>48.583635174580913</v>
      </c>
      <c r="DY15" s="2103">
        <v>47.913722834848215</v>
      </c>
      <c r="DZ15" s="2103">
        <v>47.96572247854386</v>
      </c>
      <c r="EA15" s="2103">
        <v>47.653405013778219</v>
      </c>
      <c r="EB15" s="2103">
        <v>48.541106597875583</v>
      </c>
      <c r="EC15" s="2103">
        <v>50.168646486396469</v>
      </c>
      <c r="ED15" s="2103">
        <v>49.056532251360579</v>
      </c>
      <c r="EE15" s="2103">
        <v>50.342079243689867</v>
      </c>
      <c r="EF15" s="2103">
        <v>50.325583764873144</v>
      </c>
      <c r="EG15" s="2103">
        <v>50.72126809093561</v>
      </c>
      <c r="EH15" s="2103">
        <v>51.004097996633398</v>
      </c>
      <c r="EI15" s="2103">
        <v>50.735561352640353</v>
      </c>
      <c r="EJ15" s="2103">
        <v>51.252853766102774</v>
      </c>
      <c r="EK15" s="2103">
        <v>51.289893658692144</v>
      </c>
      <c r="EL15" s="2103">
        <v>52.172424024731058</v>
      </c>
      <c r="EM15" s="2103">
        <v>52.169690267036849</v>
      </c>
      <c r="EN15" s="2103">
        <v>51.626303118861593</v>
      </c>
      <c r="EO15" s="2103">
        <v>51.628338585041242</v>
      </c>
      <c r="EP15" s="2103">
        <v>50.772412170343372</v>
      </c>
      <c r="EQ15" s="2103">
        <v>50.118145790247247</v>
      </c>
      <c r="ER15" s="2103">
        <v>49.940272977390698</v>
      </c>
      <c r="ES15" s="2103">
        <v>49.93993427772142</v>
      </c>
      <c r="ET15" s="2103">
        <v>52.027201670143597</v>
      </c>
      <c r="EU15" s="2103">
        <v>54.543888858919495</v>
      </c>
      <c r="EV15" s="2103">
        <v>55.057200000000002</v>
      </c>
      <c r="EW15" s="2103">
        <v>55.000778571428569</v>
      </c>
      <c r="EX15" s="2103">
        <v>56.199135714285703</v>
      </c>
      <c r="EY15" s="2103">
        <v>56.227649999999997</v>
      </c>
      <c r="EZ15" s="2103">
        <v>55.235821428571398</v>
      </c>
      <c r="FA15" s="2103">
        <v>54.813821428571401</v>
      </c>
      <c r="FB15" s="2103">
        <v>56.055199999999999</v>
      </c>
      <c r="FC15" s="2103">
        <v>55.4039</v>
      </c>
      <c r="FD15" s="2103">
        <v>54.146799999999999</v>
      </c>
      <c r="FE15" s="2103">
        <v>52.590899999999998</v>
      </c>
      <c r="FF15" s="2103">
        <v>50.658299999999997</v>
      </c>
      <c r="FG15" s="2103">
        <v>51.6297</v>
      </c>
      <c r="FH15" s="2103">
        <v>52.458300000000001</v>
      </c>
      <c r="FI15" s="2103">
        <v>53.108699999999999</v>
      </c>
      <c r="FJ15" s="2103">
        <v>48.970799999999997</v>
      </c>
      <c r="FK15" s="2103">
        <v>48.079500000000003</v>
      </c>
      <c r="FL15" s="2103">
        <v>47.506399999999999</v>
      </c>
      <c r="FM15" s="2103">
        <v>47.102800000000002</v>
      </c>
      <c r="FN15" s="2103">
        <v>44.533999999999999</v>
      </c>
      <c r="FO15" s="2103">
        <v>45.888199999999998</v>
      </c>
      <c r="FP15" s="2103">
        <v>45.218600000000002</v>
      </c>
      <c r="FQ15" s="2103">
        <v>45.644300000000001</v>
      </c>
      <c r="FR15" s="2103">
        <v>45.299599999999998</v>
      </c>
      <c r="FS15" s="2103">
        <v>45.284700000000001</v>
      </c>
      <c r="FT15" s="2103">
        <v>46.363900000000001</v>
      </c>
      <c r="FU15" s="2103">
        <v>45.545499999999997</v>
      </c>
      <c r="FV15" s="2103">
        <v>45.868099999999998</v>
      </c>
      <c r="FW15" s="2103">
        <v>45.1556</v>
      </c>
      <c r="FX15" s="2103">
        <v>43.507599999999996</v>
      </c>
      <c r="FY15" s="2103">
        <v>46.338200000000001</v>
      </c>
      <c r="FZ15" s="2103">
        <v>46.141399999999997</v>
      </c>
      <c r="GA15" s="2103">
        <v>46.517000000000003</v>
      </c>
      <c r="GB15" s="2103">
        <v>46.183199999999999</v>
      </c>
      <c r="GC15" s="2103">
        <v>46.766300000000001</v>
      </c>
      <c r="GD15" s="2103">
        <v>46.901800000000001</v>
      </c>
      <c r="GE15" s="2103">
        <v>47.8337</v>
      </c>
      <c r="GF15" s="2103">
        <v>47.8977</v>
      </c>
      <c r="GG15" s="2103">
        <v>46.5396</v>
      </c>
      <c r="GH15" s="2103">
        <v>46.155200000000001</v>
      </c>
      <c r="GI15" s="2103">
        <v>45.529800000000002</v>
      </c>
      <c r="GJ15" s="2103">
        <v>45.222299999999997</v>
      </c>
      <c r="GK15" s="2103">
        <v>45.5184</v>
      </c>
      <c r="GL15" s="2103">
        <v>44.631599999999999</v>
      </c>
      <c r="GM15" s="2103">
        <v>44.569699999999997</v>
      </c>
      <c r="GN15" s="2103">
        <v>44.1036</v>
      </c>
      <c r="GO15" s="2103">
        <v>45.424199999999999</v>
      </c>
      <c r="GP15" s="2103">
        <v>45.9634</v>
      </c>
      <c r="GQ15" s="2103">
        <v>46.1496</v>
      </c>
      <c r="GR15" s="2103">
        <v>45.932000000000002</v>
      </c>
      <c r="GS15" s="2103">
        <v>45.470100000000002</v>
      </c>
      <c r="GT15" s="2103">
        <v>45.566899999999997</v>
      </c>
      <c r="GU15" s="2103">
        <v>44.402799999999999</v>
      </c>
      <c r="GV15" s="2103">
        <v>44.573900000000002</v>
      </c>
      <c r="GW15" s="2103">
        <v>45.351799999999997</v>
      </c>
      <c r="GX15" s="2103">
        <v>47.456200000000003</v>
      </c>
      <c r="GY15" s="2103">
        <v>47.874099999999999</v>
      </c>
      <c r="GZ15" s="2103">
        <v>48.296500000000002</v>
      </c>
      <c r="HA15" s="2103">
        <v>48.731299999999997</v>
      </c>
      <c r="HB15" s="2103">
        <v>48.740299999999998</v>
      </c>
      <c r="HC15" s="2104">
        <v>49.059100000000001</v>
      </c>
      <c r="HD15" s="2103">
        <v>50.564</v>
      </c>
      <c r="HE15" s="2103">
        <v>49.980200000000004</v>
      </c>
      <c r="HF15" s="2104">
        <v>50.048999999999999</v>
      </c>
      <c r="HG15" s="2103">
        <v>52.932499999999997</v>
      </c>
      <c r="HH15" s="2103">
        <v>53.704700000000003</v>
      </c>
      <c r="HI15" s="2103">
        <v>51.9208</v>
      </c>
      <c r="HJ15" s="2103">
        <v>52.409399999999998</v>
      </c>
      <c r="HK15" s="2103">
        <v>53.884599999999999</v>
      </c>
      <c r="HL15" s="2103">
        <v>54.3643</v>
      </c>
      <c r="HM15" s="2103">
        <v>54.996000000000002</v>
      </c>
      <c r="HN15" s="2103">
        <v>56.257599999999996</v>
      </c>
      <c r="HO15" s="2103">
        <v>56.26</v>
      </c>
      <c r="HP15" s="2103">
        <v>56.973700000000001</v>
      </c>
      <c r="HQ15" s="2103">
        <v>58.241500000000002</v>
      </c>
      <c r="HR15" s="2103">
        <v>59.7547</v>
      </c>
      <c r="HS15" s="2103">
        <v>60.161700000000003</v>
      </c>
      <c r="HT15" s="2103">
        <v>59.367199999999997</v>
      </c>
      <c r="HU15" s="2103">
        <v>58.078899999999997</v>
      </c>
      <c r="HV15" s="2103">
        <v>59.782800000000002</v>
      </c>
      <c r="HW15" s="2103">
        <v>58.255499999999998</v>
      </c>
      <c r="HX15" s="2103">
        <v>59.350099999999998</v>
      </c>
    </row>
    <row r="16" spans="1:232" ht="21" customHeight="1" x14ac:dyDescent="0.3">
      <c r="A16" s="2102" t="s">
        <v>3305</v>
      </c>
      <c r="B16" s="2103">
        <v>26.338999999999999</v>
      </c>
      <c r="C16" s="2103">
        <v>27.518699999999999</v>
      </c>
      <c r="D16" s="2103">
        <v>28.536300000000001</v>
      </c>
      <c r="E16" s="2103">
        <v>29.829899999999999</v>
      </c>
      <c r="F16" s="2103">
        <v>29.496200000000002</v>
      </c>
      <c r="G16" s="2103">
        <v>29.462499999999999</v>
      </c>
      <c r="H16" s="2103">
        <v>29.4025</v>
      </c>
      <c r="I16" s="2103">
        <v>29.5045</v>
      </c>
      <c r="J16" s="2103">
        <v>29.545999999999999</v>
      </c>
      <c r="K16" s="2103">
        <v>30.859100000000002</v>
      </c>
      <c r="L16" s="2103">
        <v>30.937000000000001</v>
      </c>
      <c r="M16" s="2103">
        <v>30.142800000000001</v>
      </c>
      <c r="N16" s="2103">
        <v>30.0062</v>
      </c>
      <c r="O16" s="2103">
        <v>30.721</v>
      </c>
      <c r="P16" s="2103">
        <v>33.030999999999999</v>
      </c>
      <c r="Q16" s="2103">
        <v>33.676000000000002</v>
      </c>
      <c r="R16" s="2103">
        <v>33.713000000000001</v>
      </c>
      <c r="S16" s="2103">
        <v>31.965</v>
      </c>
      <c r="T16" s="2103">
        <v>33.642000000000003</v>
      </c>
      <c r="U16" s="2103">
        <v>33.475999999999999</v>
      </c>
      <c r="V16" s="2103">
        <v>33.796999999999997</v>
      </c>
      <c r="W16" s="2103">
        <v>33.689300000000003</v>
      </c>
      <c r="X16" s="2103">
        <v>32.340000000000003</v>
      </c>
      <c r="Y16" s="2103">
        <v>32.271000000000001</v>
      </c>
      <c r="Z16" s="2103">
        <v>32.844099999999997</v>
      </c>
      <c r="AA16" s="2103">
        <v>33.470300000000002</v>
      </c>
      <c r="AB16" s="2103">
        <v>34.741999999999997</v>
      </c>
      <c r="AC16" s="2103">
        <v>34.414999999999999</v>
      </c>
      <c r="AD16" s="2103">
        <v>34.444000000000003</v>
      </c>
      <c r="AE16" s="2103">
        <v>34.755000000000003</v>
      </c>
      <c r="AF16" s="2103">
        <v>35.546500000000002</v>
      </c>
      <c r="AG16" s="2103">
        <v>36.704000000000001</v>
      </c>
      <c r="AH16" s="2103">
        <v>38.103999999999999</v>
      </c>
      <c r="AI16" s="2103">
        <v>38.814</v>
      </c>
      <c r="AJ16" s="2103">
        <v>37.548999999999999</v>
      </c>
      <c r="AK16" s="2103">
        <v>37.868000000000002</v>
      </c>
      <c r="AL16" s="2103">
        <v>37.916200000000003</v>
      </c>
      <c r="AM16" s="2103">
        <v>36.561100000000003</v>
      </c>
      <c r="AN16" s="2103">
        <v>35.816800000000001</v>
      </c>
      <c r="AO16" s="2103">
        <v>36.225999999999999</v>
      </c>
      <c r="AP16" s="2103">
        <v>36.662199999999999</v>
      </c>
      <c r="AQ16" s="2103">
        <v>36.7258</v>
      </c>
      <c r="AR16" s="2103">
        <v>36.864400000000003</v>
      </c>
      <c r="AS16" s="2103">
        <v>36.273400000000002</v>
      </c>
      <c r="AT16" s="2103">
        <v>36.654299999999999</v>
      </c>
      <c r="AU16" s="2103">
        <v>37.408700000000003</v>
      </c>
      <c r="AV16" s="2103">
        <v>36.766199999999998</v>
      </c>
      <c r="AW16" s="2103">
        <v>37.799599999999998</v>
      </c>
      <c r="AX16" s="2103">
        <v>38.997700000000002</v>
      </c>
      <c r="AY16" s="2103">
        <v>40.0535</v>
      </c>
      <c r="AZ16" s="2103">
        <v>39.732999999999997</v>
      </c>
      <c r="BA16" s="2103">
        <v>40.588200000000001</v>
      </c>
      <c r="BB16" s="2103">
        <v>42.280900000000003</v>
      </c>
      <c r="BC16" s="2103">
        <v>42.276699999999998</v>
      </c>
      <c r="BD16" s="2103">
        <v>42.838099999999997</v>
      </c>
      <c r="BE16" s="2103">
        <v>44.976599999999998</v>
      </c>
      <c r="BF16" s="2103">
        <v>45.2014</v>
      </c>
      <c r="BG16" s="2103">
        <v>44.018900000000002</v>
      </c>
      <c r="BH16" s="2103">
        <v>44.060600000000001</v>
      </c>
      <c r="BI16" s="2103">
        <v>43.934800000000003</v>
      </c>
      <c r="BJ16" s="2103">
        <v>44.017800000000001</v>
      </c>
      <c r="BK16" s="2103">
        <v>42.677900000000001</v>
      </c>
      <c r="BL16" s="2103">
        <v>43.055100000000003</v>
      </c>
      <c r="BM16" s="2103">
        <v>43.5075</v>
      </c>
      <c r="BN16" s="2103">
        <v>43.31</v>
      </c>
      <c r="BO16" s="2103">
        <v>44.014000000000003</v>
      </c>
      <c r="BP16" s="2103">
        <v>44.644500000000001</v>
      </c>
      <c r="BQ16" s="2103">
        <v>44.981000000000002</v>
      </c>
      <c r="BR16" s="2103">
        <v>42.744599999999998</v>
      </c>
      <c r="BS16" s="2103">
        <v>43.457900000000002</v>
      </c>
      <c r="BT16" s="2103">
        <v>42.442700000000002</v>
      </c>
      <c r="BU16" s="2103">
        <v>42.131100000000004</v>
      </c>
      <c r="BV16" s="2103">
        <v>41.3</v>
      </c>
      <c r="BW16" s="2103">
        <v>43.816899999999997</v>
      </c>
      <c r="BX16" s="2103">
        <v>43.8369</v>
      </c>
      <c r="BY16" s="2103">
        <v>42.416699999999999</v>
      </c>
      <c r="BZ16" s="2103">
        <v>42.512700000000002</v>
      </c>
      <c r="CA16" s="2103">
        <v>41.542099999999998</v>
      </c>
      <c r="CB16" s="2103">
        <v>41.881700000000002</v>
      </c>
      <c r="CC16" s="2103">
        <v>42.017099999999999</v>
      </c>
      <c r="CD16" s="2103">
        <v>45.8855</v>
      </c>
      <c r="CE16" s="2103">
        <v>43.244900000000001</v>
      </c>
      <c r="CF16" s="2103">
        <v>44.335299999999997</v>
      </c>
      <c r="CG16" s="2103">
        <v>45.1967</v>
      </c>
      <c r="CH16" s="2103">
        <v>45.727699999999999</v>
      </c>
      <c r="CI16" s="2103">
        <v>46.409599999999998</v>
      </c>
      <c r="CJ16" s="2103">
        <v>46.553400000000003</v>
      </c>
      <c r="CK16" s="2103">
        <v>46.226500000000001</v>
      </c>
      <c r="CL16" s="2103">
        <v>46.473300000000002</v>
      </c>
      <c r="CM16" s="2103">
        <v>46.006399999999999</v>
      </c>
      <c r="CN16" s="2103">
        <v>46.085799999999999</v>
      </c>
      <c r="CO16" s="2103">
        <v>45.865099999999998</v>
      </c>
      <c r="CP16" s="2103">
        <v>42.158999999999999</v>
      </c>
      <c r="CQ16" s="2103">
        <v>40.622972605876917</v>
      </c>
      <c r="CR16" s="2103">
        <v>40.087579830928568</v>
      </c>
      <c r="CS16" s="2103">
        <v>41.991412514764285</v>
      </c>
      <c r="CT16" s="2103">
        <v>42.374601034849995</v>
      </c>
      <c r="CU16" s="2103">
        <v>40.968014155464289</v>
      </c>
      <c r="CV16" s="2103">
        <v>41.46114882847143</v>
      </c>
      <c r="CW16" s="2103">
        <v>41.505838961249992</v>
      </c>
      <c r="CX16" s="2103">
        <v>41.59055171262856</v>
      </c>
      <c r="CY16" s="2103">
        <v>41.591498532192865</v>
      </c>
      <c r="CZ16" s="2103">
        <v>41.958064683475712</v>
      </c>
      <c r="DA16" s="2103">
        <v>41.162790416385725</v>
      </c>
      <c r="DB16" s="2103">
        <v>41.929360814999995</v>
      </c>
      <c r="DC16" s="2103">
        <v>41.108748995942854</v>
      </c>
      <c r="DD16" s="2103">
        <v>41.469267576242849</v>
      </c>
      <c r="DE16" s="2103">
        <v>40.051926928689284</v>
      </c>
      <c r="DF16" s="2103">
        <v>41.231816091221425</v>
      </c>
      <c r="DG16" s="2103">
        <v>39.73811034642857</v>
      </c>
      <c r="DH16" s="2103">
        <v>38.891305696657142</v>
      </c>
      <c r="DI16" s="2103">
        <v>39.216950931907142</v>
      </c>
      <c r="DJ16" s="2103">
        <v>39.755935543153569</v>
      </c>
      <c r="DK16" s="2103">
        <v>39.49447556677142</v>
      </c>
      <c r="DL16" s="2103">
        <v>39.25653294364286</v>
      </c>
      <c r="DM16" s="2103">
        <v>37.778190084602144</v>
      </c>
      <c r="DN16" s="2103">
        <v>39.623347659744645</v>
      </c>
      <c r="DO16" s="2103">
        <v>38.805086212804284</v>
      </c>
      <c r="DP16" s="2103">
        <v>38.929039212390009</v>
      </c>
      <c r="DQ16" s="2103">
        <v>40.039116003607141</v>
      </c>
      <c r="DR16" s="2103">
        <v>40.815382433249987</v>
      </c>
      <c r="DS16" s="2103">
        <v>40.787190317571422</v>
      </c>
      <c r="DT16" s="2103">
        <v>40.959065943753714</v>
      </c>
      <c r="DU16" s="2103">
        <v>41.667635898698862</v>
      </c>
      <c r="DV16" s="2103">
        <v>40.910784850588001</v>
      </c>
      <c r="DW16" s="2103">
        <v>40.417067676165935</v>
      </c>
      <c r="DX16" s="2103">
        <v>41.063542470582533</v>
      </c>
      <c r="DY16" s="2103">
        <v>41.032046511723209</v>
      </c>
      <c r="DZ16" s="2103">
        <v>41.014782706131861</v>
      </c>
      <c r="EA16" s="2103">
        <v>41.482777248362858</v>
      </c>
      <c r="EB16" s="2103">
        <v>41.468139454924597</v>
      </c>
      <c r="EC16" s="2103">
        <v>41.91562775355758</v>
      </c>
      <c r="ED16" s="2103">
        <v>41.98481148966755</v>
      </c>
      <c r="EE16" s="2103">
        <v>41.871151829096327</v>
      </c>
      <c r="EF16" s="2103">
        <v>42.109469035381949</v>
      </c>
      <c r="EG16" s="2103">
        <v>41.79894451240056</v>
      </c>
      <c r="EH16" s="2103">
        <v>41.888804510271434</v>
      </c>
      <c r="EI16" s="2103">
        <v>41.992796924623619</v>
      </c>
      <c r="EJ16" s="2103">
        <v>42.073712382800309</v>
      </c>
      <c r="EK16" s="2103">
        <v>41.690934236403209</v>
      </c>
      <c r="EL16" s="2103">
        <v>41.808072754420678</v>
      </c>
      <c r="EM16" s="2103">
        <v>41.30187515609429</v>
      </c>
      <c r="EN16" s="2103">
        <v>41.052703753629608</v>
      </c>
      <c r="EO16" s="2103">
        <v>40.313736930036661</v>
      </c>
      <c r="EP16" s="2103">
        <v>40.003648085912339</v>
      </c>
      <c r="EQ16" s="2103">
        <v>39.71930690080422</v>
      </c>
      <c r="ER16" s="2103">
        <v>39.017671124151313</v>
      </c>
      <c r="ES16" s="2103">
        <v>37.517692214466059</v>
      </c>
      <c r="ET16" s="2103">
        <v>37.78567505676876</v>
      </c>
      <c r="EU16" s="2103">
        <v>39.846689167127863</v>
      </c>
      <c r="EV16" s="2103">
        <v>39.6736</v>
      </c>
      <c r="EW16" s="2103">
        <v>39.295942857142855</v>
      </c>
      <c r="EX16" s="2103">
        <v>39.986150000000002</v>
      </c>
      <c r="EY16" s="2103">
        <v>39.430678571428601</v>
      </c>
      <c r="EZ16" s="2103">
        <v>40.297685714285699</v>
      </c>
      <c r="FA16" s="2103">
        <v>40.700814285714301</v>
      </c>
      <c r="FB16" s="2103">
        <v>40.186700000000002</v>
      </c>
      <c r="FC16" s="2103">
        <v>39.035400000000003</v>
      </c>
      <c r="FD16" s="2103">
        <v>39.929099999999998</v>
      </c>
      <c r="FE16" s="2103">
        <v>40.027200000000001</v>
      </c>
      <c r="FF16" s="2103">
        <v>39.921900000000001</v>
      </c>
      <c r="FG16" s="2103">
        <v>40.753599999999999</v>
      </c>
      <c r="FH16" s="2103">
        <v>40.814100000000003</v>
      </c>
      <c r="FI16" s="2103">
        <v>40.286299999999997</v>
      </c>
      <c r="FJ16" s="2103">
        <v>40.502200000000002</v>
      </c>
      <c r="FK16" s="2103">
        <v>40.391800000000003</v>
      </c>
      <c r="FL16" s="2103">
        <v>40.401800000000001</v>
      </c>
      <c r="FM16" s="2103">
        <v>40.728499999999997</v>
      </c>
      <c r="FN16" s="2103">
        <v>40.060400000000001</v>
      </c>
      <c r="FO16" s="2103">
        <v>39.075400000000002</v>
      </c>
      <c r="FP16" s="2103">
        <v>38.763500000000001</v>
      </c>
      <c r="FQ16" s="2103">
        <v>39.0291</v>
      </c>
      <c r="FR16" s="2103">
        <v>38.562800000000003</v>
      </c>
      <c r="FS16" s="2103">
        <v>38.713299999999997</v>
      </c>
      <c r="FT16" s="2103">
        <v>39.0002</v>
      </c>
      <c r="FU16" s="2103">
        <v>39.694600000000001</v>
      </c>
      <c r="FV16" s="2103">
        <v>40.288699999999999</v>
      </c>
      <c r="FW16" s="2103">
        <v>40.350900000000003</v>
      </c>
      <c r="FX16" s="2103">
        <v>39.985900000000001</v>
      </c>
      <c r="FY16" s="2103">
        <v>40.6997</v>
      </c>
      <c r="FZ16" s="2103">
        <v>40.676400000000001</v>
      </c>
      <c r="GA16" s="2103">
        <v>41.003799999999998</v>
      </c>
      <c r="GB16" s="2103">
        <v>41.045499999999997</v>
      </c>
      <c r="GC16" s="2103">
        <v>41.247399999999999</v>
      </c>
      <c r="GD16" s="2103">
        <v>41.242699999999999</v>
      </c>
      <c r="GE16" s="2103">
        <v>41.9861</v>
      </c>
      <c r="GF16" s="2103">
        <v>42.165100000000002</v>
      </c>
      <c r="GG16" s="2103">
        <v>40.831000000000003</v>
      </c>
      <c r="GH16" s="2103">
        <v>41.0244</v>
      </c>
      <c r="GI16" s="2103">
        <v>40.631999999999998</v>
      </c>
      <c r="GJ16" s="2103">
        <v>40.567399999999999</v>
      </c>
      <c r="GK16" s="2103">
        <v>40.539099999999998</v>
      </c>
      <c r="GL16" s="2103">
        <v>39.854399999999998</v>
      </c>
      <c r="GM16" s="2103">
        <v>39.749899999999997</v>
      </c>
      <c r="GN16" s="2103">
        <v>39.755899999999997</v>
      </c>
      <c r="GO16" s="2103">
        <v>39.8157</v>
      </c>
      <c r="GP16" s="2103">
        <v>39.332500000000003</v>
      </c>
      <c r="GQ16" s="2103">
        <v>39.668599999999998</v>
      </c>
      <c r="GR16" s="2103">
        <v>39.723500000000001</v>
      </c>
      <c r="GS16" s="2103">
        <v>40.147399999999998</v>
      </c>
      <c r="GT16" s="2103">
        <v>40.888599999999997</v>
      </c>
      <c r="GU16" s="2103">
        <v>40.7607</v>
      </c>
      <c r="GV16" s="2103">
        <v>40.431600000000003</v>
      </c>
      <c r="GW16" s="2103">
        <v>40.360900000000001</v>
      </c>
      <c r="GX16" s="2103">
        <v>41.007899999999999</v>
      </c>
      <c r="GY16" s="2103">
        <v>40.841700000000003</v>
      </c>
      <c r="GZ16" s="2103">
        <v>41.268099999999997</v>
      </c>
      <c r="HA16" s="2103">
        <v>41.042700000000004</v>
      </c>
      <c r="HB16" s="2103">
        <v>41.628100000000003</v>
      </c>
      <c r="HC16" s="2104">
        <v>43.835599999999999</v>
      </c>
      <c r="HD16" s="2103">
        <v>44.073399999999999</v>
      </c>
      <c r="HE16" s="2103">
        <v>44.9786</v>
      </c>
      <c r="HF16" s="2104">
        <v>45.7042</v>
      </c>
      <c r="HG16" s="2103">
        <v>47.9863</v>
      </c>
      <c r="HH16" s="2103">
        <v>47.9328</v>
      </c>
      <c r="HI16" s="2103">
        <v>47.437600000000003</v>
      </c>
      <c r="HJ16" s="2103">
        <v>47.3872</v>
      </c>
      <c r="HK16" s="2103">
        <v>48.372399999999999</v>
      </c>
      <c r="HL16" s="2103">
        <v>49.054099999999998</v>
      </c>
      <c r="HM16" s="2103">
        <v>48.561399999999999</v>
      </c>
      <c r="HN16" s="2103">
        <v>48.959400000000002</v>
      </c>
      <c r="HO16" s="2103">
        <v>47.984699999999997</v>
      </c>
      <c r="HP16" s="2103">
        <v>49.513300000000001</v>
      </c>
      <c r="HQ16" s="2103">
        <v>50.069299999999998</v>
      </c>
      <c r="HR16" s="2103">
        <v>51.359200000000001</v>
      </c>
      <c r="HS16" s="2103">
        <v>51.272300000000001</v>
      </c>
      <c r="HT16" s="2103">
        <v>50.955599999999997</v>
      </c>
      <c r="HU16" s="2103">
        <v>50.121499999999997</v>
      </c>
      <c r="HV16" s="2103">
        <v>50.619900000000001</v>
      </c>
      <c r="HW16" s="2103">
        <v>49.458199999999998</v>
      </c>
      <c r="HX16" s="2103">
        <v>49.782699999999998</v>
      </c>
    </row>
    <row r="17" spans="1:232" ht="9.75" customHeight="1" thickBot="1" x14ac:dyDescent="0.35">
      <c r="A17" s="2107"/>
      <c r="B17" s="2108"/>
      <c r="C17" s="2108"/>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8"/>
      <c r="AV17" s="2108"/>
      <c r="AW17" s="2108"/>
      <c r="AX17" s="2108"/>
      <c r="AY17" s="2108"/>
      <c r="AZ17" s="2108"/>
      <c r="BA17" s="2108"/>
      <c r="BB17" s="2108"/>
      <c r="BC17" s="2108"/>
      <c r="BD17" s="2108"/>
      <c r="BE17" s="2108"/>
      <c r="BF17" s="2108"/>
      <c r="BG17" s="2108"/>
      <c r="BH17" s="2108"/>
      <c r="BI17" s="2108"/>
      <c r="BJ17" s="2108"/>
      <c r="BK17" s="2108"/>
      <c r="BL17" s="2108"/>
      <c r="BM17" s="2109"/>
      <c r="BN17" s="2109"/>
      <c r="BO17" s="2109"/>
      <c r="BP17" s="2109"/>
      <c r="BQ17" s="2109"/>
      <c r="BR17" s="2109"/>
      <c r="BS17" s="2109"/>
      <c r="BT17" s="2109"/>
      <c r="BU17" s="2109"/>
      <c r="BV17" s="2109"/>
      <c r="BW17" s="2109"/>
      <c r="BX17" s="2109"/>
      <c r="BY17" s="2109"/>
      <c r="BZ17" s="2109"/>
      <c r="CA17" s="2109"/>
      <c r="CB17" s="2109"/>
      <c r="CC17" s="2109"/>
      <c r="CD17" s="2109"/>
      <c r="CE17" s="2109"/>
      <c r="CF17" s="2109"/>
      <c r="CG17" s="2109"/>
      <c r="CH17" s="2109"/>
      <c r="CI17" s="2109"/>
      <c r="CJ17" s="2109"/>
      <c r="CK17" s="2109"/>
      <c r="CL17" s="2109"/>
      <c r="CM17" s="2109"/>
      <c r="CN17" s="2109"/>
      <c r="CO17" s="2109"/>
      <c r="CP17" s="2109"/>
      <c r="CQ17" s="2109"/>
      <c r="CR17" s="2109"/>
      <c r="CS17" s="2109"/>
      <c r="CT17" s="2109"/>
      <c r="CU17" s="2109"/>
      <c r="CV17" s="2109"/>
      <c r="CW17" s="2109"/>
      <c r="CX17" s="2109"/>
      <c r="CY17" s="2109"/>
      <c r="CZ17" s="2109"/>
      <c r="DA17" s="2109"/>
      <c r="DB17" s="2109"/>
      <c r="DC17" s="2109"/>
      <c r="DD17" s="2109"/>
      <c r="DE17" s="2109"/>
      <c r="DF17" s="2109"/>
      <c r="DG17" s="2109"/>
      <c r="DH17" s="2109"/>
      <c r="DI17" s="2109"/>
      <c r="DJ17" s="2109"/>
      <c r="DK17" s="2109"/>
      <c r="DL17" s="2109"/>
      <c r="DM17" s="2109"/>
      <c r="DN17" s="2109"/>
      <c r="DO17" s="2109"/>
      <c r="DP17" s="2109"/>
      <c r="DQ17" s="2109"/>
      <c r="DR17" s="2109"/>
      <c r="DS17" s="2109"/>
      <c r="DT17" s="2109"/>
      <c r="DU17" s="2109"/>
      <c r="DV17" s="2109"/>
      <c r="DW17" s="2109"/>
      <c r="DX17" s="2109"/>
      <c r="DY17" s="2109"/>
      <c r="DZ17" s="2109"/>
      <c r="EA17" s="2109"/>
      <c r="EB17" s="2109"/>
      <c r="EC17" s="2109"/>
      <c r="ED17" s="2109"/>
      <c r="EE17" s="2109"/>
      <c r="EF17" s="2109"/>
      <c r="EG17" s="2109"/>
      <c r="EH17" s="2109"/>
      <c r="EI17" s="2109"/>
      <c r="EJ17" s="2109"/>
      <c r="EK17" s="2109"/>
      <c r="EL17" s="2109"/>
      <c r="EM17" s="2109"/>
      <c r="EN17" s="2109"/>
      <c r="EO17" s="2109"/>
      <c r="EP17" s="2109"/>
      <c r="EQ17" s="2109"/>
      <c r="ER17" s="2109"/>
      <c r="ES17" s="2109"/>
      <c r="ET17" s="2109"/>
      <c r="EU17" s="2109"/>
      <c r="EV17" s="2109"/>
      <c r="EW17" s="2109"/>
      <c r="EX17" s="2109"/>
      <c r="EY17" s="2109"/>
      <c r="EZ17" s="2109"/>
      <c r="FA17" s="2109"/>
      <c r="FB17" s="2109"/>
      <c r="FC17" s="2109"/>
      <c r="FD17" s="2109"/>
      <c r="FE17" s="2109"/>
      <c r="FF17" s="2109"/>
      <c r="FG17" s="2109"/>
      <c r="FH17" s="2109"/>
      <c r="FI17" s="2109"/>
      <c r="FJ17" s="2109"/>
      <c r="FK17" s="2109"/>
      <c r="FL17" s="2109"/>
      <c r="FM17" s="2109"/>
      <c r="FN17" s="2109"/>
      <c r="FO17" s="2109"/>
      <c r="FP17" s="2109"/>
      <c r="FQ17" s="2109"/>
      <c r="FR17" s="2109"/>
      <c r="FS17" s="2109"/>
      <c r="FT17" s="2109"/>
      <c r="FU17" s="2109"/>
      <c r="FV17" s="2109"/>
      <c r="FW17" s="2109"/>
      <c r="FX17" s="2109"/>
      <c r="FY17" s="2109"/>
      <c r="FZ17" s="2109"/>
      <c r="GA17" s="2109"/>
      <c r="GB17" s="2109"/>
      <c r="GC17" s="2109"/>
      <c r="GD17" s="2109"/>
      <c r="GE17" s="2109"/>
      <c r="GF17" s="2109"/>
      <c r="GG17" s="2109"/>
      <c r="GH17" s="2109"/>
      <c r="GI17" s="2109"/>
      <c r="GJ17" s="2109"/>
      <c r="GK17" s="2109"/>
      <c r="GL17" s="2109"/>
      <c r="GM17" s="2109"/>
      <c r="GN17" s="2109"/>
      <c r="GO17" s="2109"/>
      <c r="GP17" s="2109"/>
      <c r="GQ17" s="2109"/>
      <c r="GR17" s="2109"/>
      <c r="GS17" s="2109"/>
      <c r="GT17" s="2109"/>
      <c r="GU17" s="2109"/>
      <c r="GV17" s="2109"/>
      <c r="GW17" s="2109"/>
      <c r="GX17" s="2109"/>
      <c r="GY17" s="2109"/>
      <c r="GZ17" s="2109"/>
      <c r="HA17" s="2109"/>
      <c r="HB17" s="2109"/>
      <c r="HC17" s="2110"/>
      <c r="HD17" s="2109"/>
      <c r="HE17" s="2109"/>
      <c r="HF17" s="2110"/>
      <c r="HG17" s="2109"/>
      <c r="HH17" s="2109"/>
      <c r="HI17" s="2109"/>
      <c r="HJ17" s="2109"/>
      <c r="HK17" s="2109"/>
      <c r="HL17" s="2109"/>
      <c r="HM17" s="2109"/>
      <c r="HN17" s="2109"/>
      <c r="HO17" s="2109"/>
      <c r="HP17" s="2109"/>
      <c r="HQ17" s="2109"/>
      <c r="HR17" s="2109"/>
      <c r="HS17" s="2109"/>
      <c r="HT17" s="2109"/>
      <c r="HU17" s="2109"/>
      <c r="HV17" s="2109"/>
      <c r="HW17" s="2109"/>
      <c r="HX17" s="2109"/>
    </row>
    <row r="18" spans="1:232" s="2115" customFormat="1" ht="17.25" thickTop="1" x14ac:dyDescent="0.3">
      <c r="A18" s="2111" t="s">
        <v>4565</v>
      </c>
      <c r="B18" s="2112"/>
      <c r="C18" s="2112"/>
      <c r="D18" s="2112"/>
      <c r="E18" s="2112"/>
      <c r="F18" s="2112"/>
      <c r="G18" s="2112"/>
      <c r="H18" s="2112"/>
      <c r="I18" s="2112"/>
      <c r="J18" s="2112"/>
      <c r="K18" s="2112"/>
      <c r="L18" s="2112"/>
      <c r="M18" s="2112"/>
      <c r="N18" s="2112"/>
      <c r="O18" s="2112"/>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3"/>
      <c r="AK18" s="2113"/>
      <c r="AL18" s="2113"/>
      <c r="AM18" s="2112"/>
      <c r="AN18" s="2112"/>
      <c r="AO18" s="2112"/>
      <c r="AP18" s="2112"/>
      <c r="AQ18" s="2112"/>
      <c r="AR18" s="2112"/>
      <c r="AS18" s="2112"/>
      <c r="AT18" s="2112"/>
      <c r="AU18" s="2112"/>
      <c r="AV18" s="2112"/>
      <c r="AW18" s="2112"/>
      <c r="AX18" s="2112"/>
      <c r="AY18" s="2112"/>
      <c r="AZ18" s="2112"/>
      <c r="BA18" s="2112"/>
      <c r="BB18" s="2112"/>
      <c r="BC18" s="2112"/>
      <c r="BD18" s="2112"/>
      <c r="BE18" s="2112"/>
      <c r="BF18" s="2112"/>
      <c r="BG18" s="2112"/>
      <c r="BH18" s="2112"/>
      <c r="BI18" s="2112"/>
      <c r="BJ18" s="2112"/>
      <c r="BK18" s="2112"/>
      <c r="BL18" s="2112"/>
      <c r="BM18" s="2112"/>
      <c r="BN18" s="2112"/>
      <c r="BO18" s="2112"/>
      <c r="BP18" s="2112"/>
      <c r="BQ18" s="2112"/>
      <c r="BR18" s="2112"/>
      <c r="BS18" s="2112"/>
      <c r="BT18" s="2112"/>
      <c r="BU18" s="2112"/>
      <c r="BV18" s="2112"/>
      <c r="BW18" s="2112"/>
      <c r="BX18" s="2112"/>
      <c r="BY18" s="2112"/>
      <c r="BZ18" s="2112"/>
      <c r="CA18" s="2112"/>
      <c r="CB18" s="2112"/>
      <c r="CC18" s="2112"/>
      <c r="CD18" s="2112"/>
      <c r="CE18" s="2112"/>
      <c r="CF18" s="2112"/>
      <c r="CG18" s="2112"/>
      <c r="CH18" s="2112"/>
      <c r="CI18" s="2112"/>
      <c r="CJ18" s="2112"/>
      <c r="CK18" s="2112"/>
      <c r="CL18" s="2112"/>
      <c r="CM18" s="2112"/>
      <c r="CN18" s="2112"/>
      <c r="CO18" s="2112"/>
      <c r="CP18" s="2112"/>
      <c r="CQ18" s="2112"/>
      <c r="CR18" s="2112"/>
      <c r="CS18" s="2112"/>
      <c r="CT18" s="2112"/>
      <c r="CU18" s="2112"/>
      <c r="CV18" s="2112"/>
      <c r="CW18" s="2112"/>
      <c r="CX18" s="2112"/>
      <c r="CY18" s="2112"/>
      <c r="CZ18" s="2112"/>
      <c r="DA18" s="2112"/>
      <c r="DB18" s="2112"/>
      <c r="DC18" s="2112"/>
      <c r="DD18" s="2112"/>
      <c r="DE18" s="2112"/>
      <c r="DF18" s="2112"/>
      <c r="DG18" s="2112"/>
      <c r="DH18" s="2112"/>
      <c r="DI18" s="2112"/>
      <c r="DJ18" s="2112"/>
      <c r="DK18" s="2112"/>
      <c r="DL18" s="2112"/>
      <c r="DM18" s="2112"/>
      <c r="DN18" s="2112"/>
      <c r="DO18" s="2112"/>
      <c r="DP18" s="2112"/>
      <c r="DQ18" s="2112"/>
      <c r="DR18" s="2112"/>
      <c r="DS18" s="2112"/>
      <c r="DT18" s="2112"/>
      <c r="DU18" s="2112"/>
      <c r="DV18" s="2112"/>
      <c r="DW18" s="2112"/>
      <c r="DX18" s="2112"/>
      <c r="DY18" s="2112"/>
      <c r="DZ18" s="2112"/>
      <c r="EA18" s="2112"/>
      <c r="EB18" s="2112"/>
      <c r="EC18" s="2112"/>
      <c r="ED18" s="2114"/>
      <c r="EE18" s="2112"/>
      <c r="EF18" s="2112"/>
      <c r="EG18" s="2112"/>
      <c r="EH18" s="2112"/>
      <c r="EI18" s="2112"/>
      <c r="EJ18" s="2112"/>
      <c r="EK18" s="2112"/>
      <c r="EL18" s="2112"/>
      <c r="EM18" s="2112"/>
      <c r="EN18" s="2112"/>
      <c r="EO18" s="2112"/>
      <c r="EP18" s="2112"/>
      <c r="EQ18" s="2112"/>
      <c r="ER18" s="2112"/>
      <c r="ES18" s="2112"/>
      <c r="ET18" s="2112"/>
      <c r="EU18" s="2112"/>
      <c r="EV18" s="2112"/>
      <c r="EW18" s="2112"/>
      <c r="EX18" s="2112"/>
      <c r="EY18" s="2112"/>
      <c r="EZ18" s="2112"/>
      <c r="FA18" s="2112"/>
      <c r="FB18" s="2112"/>
      <c r="FC18" s="2112"/>
      <c r="FD18" s="2112"/>
      <c r="FE18" s="2112"/>
      <c r="FF18" s="2112"/>
      <c r="FG18" s="2112"/>
      <c r="FH18" s="2112"/>
      <c r="FI18" s="2112"/>
    </row>
    <row r="19" spans="1:232" s="2115" customFormat="1" x14ac:dyDescent="0.3">
      <c r="A19" s="2116" t="s">
        <v>3543</v>
      </c>
      <c r="B19" s="2112"/>
      <c r="C19" s="2112"/>
      <c r="D19" s="2112"/>
      <c r="E19" s="2112"/>
      <c r="F19" s="2112"/>
      <c r="G19" s="2112"/>
      <c r="H19" s="2112"/>
      <c r="I19" s="2112"/>
      <c r="J19" s="2112"/>
      <c r="K19" s="2112"/>
      <c r="L19" s="2112"/>
      <c r="M19" s="2112"/>
      <c r="N19" s="2112"/>
      <c r="O19" s="2112"/>
      <c r="P19" s="2112"/>
      <c r="Q19" s="2112"/>
      <c r="R19" s="2112"/>
      <c r="S19" s="2112"/>
      <c r="T19" s="2112"/>
      <c r="U19" s="2112"/>
      <c r="V19" s="2112"/>
      <c r="W19" s="2112"/>
      <c r="X19" s="2112"/>
      <c r="Y19" s="2112"/>
      <c r="Z19" s="2112"/>
      <c r="AA19" s="2112"/>
      <c r="AB19" s="2112"/>
      <c r="AC19" s="2112"/>
      <c r="AD19" s="2112"/>
      <c r="AE19" s="2112"/>
      <c r="AF19" s="2112"/>
      <c r="AG19" s="2112"/>
      <c r="AH19" s="2112"/>
      <c r="AI19" s="2112"/>
      <c r="AJ19" s="2112"/>
      <c r="AK19" s="2112"/>
      <c r="AL19" s="2112"/>
      <c r="AM19" s="2112"/>
      <c r="AN19" s="2112"/>
      <c r="AO19" s="2112"/>
      <c r="AP19" s="2112"/>
      <c r="AQ19" s="2112"/>
      <c r="AR19" s="2112"/>
      <c r="AS19" s="2112"/>
      <c r="AT19" s="2112"/>
      <c r="AU19" s="2112"/>
      <c r="AV19" s="2112"/>
      <c r="AW19" s="2112"/>
      <c r="AX19" s="2112"/>
      <c r="AY19" s="2112"/>
      <c r="AZ19" s="2112"/>
      <c r="BA19" s="2112"/>
      <c r="BB19" s="2112"/>
      <c r="BC19" s="2112"/>
      <c r="BD19" s="2112"/>
      <c r="BE19" s="2112"/>
      <c r="BF19" s="2112"/>
      <c r="BG19" s="2112"/>
      <c r="BH19" s="2112"/>
      <c r="BI19" s="2112"/>
      <c r="BJ19" s="2112"/>
      <c r="BK19" s="2112"/>
      <c r="BL19" s="2112"/>
      <c r="BM19" s="2112"/>
      <c r="BN19" s="2112"/>
      <c r="BO19" s="2112"/>
      <c r="BP19" s="2112"/>
      <c r="BQ19" s="2112"/>
      <c r="BR19" s="2112"/>
      <c r="BS19" s="2112"/>
      <c r="BT19" s="2112"/>
      <c r="BU19" s="2112"/>
      <c r="BV19" s="2112"/>
      <c r="BW19" s="2112"/>
      <c r="BX19" s="2112"/>
      <c r="BY19" s="2112"/>
      <c r="BZ19" s="2112"/>
      <c r="CA19" s="2112"/>
      <c r="CB19" s="2112"/>
      <c r="CC19" s="2112"/>
      <c r="CD19" s="2112"/>
      <c r="CE19" s="2112"/>
      <c r="CF19" s="2112"/>
      <c r="CG19" s="2112"/>
      <c r="CH19" s="2112"/>
      <c r="CI19" s="2112"/>
      <c r="CJ19" s="2112"/>
      <c r="CK19" s="2112"/>
      <c r="CL19" s="2112"/>
      <c r="CM19" s="2112"/>
      <c r="CN19" s="2112"/>
      <c r="CO19" s="2112"/>
      <c r="CP19" s="2112"/>
      <c r="CQ19" s="2112"/>
      <c r="CR19" s="2112"/>
      <c r="CS19" s="2112"/>
      <c r="CT19" s="2112"/>
      <c r="CU19" s="2112"/>
      <c r="CV19" s="2112"/>
      <c r="CW19" s="2112"/>
      <c r="CX19" s="2112"/>
      <c r="CY19" s="2112"/>
      <c r="CZ19" s="2112"/>
      <c r="DA19" s="2112"/>
      <c r="DB19" s="2112"/>
      <c r="DC19" s="2112"/>
      <c r="DD19" s="2112"/>
      <c r="DE19" s="2112"/>
      <c r="DF19" s="2112"/>
      <c r="DG19" s="2112"/>
      <c r="DH19" s="2112"/>
      <c r="DI19" s="2112"/>
      <c r="DJ19" s="2112"/>
      <c r="DK19" s="2112"/>
      <c r="DL19" s="2112"/>
      <c r="DM19" s="2112"/>
      <c r="DN19" s="2112"/>
      <c r="DO19" s="2112"/>
      <c r="DP19" s="2112"/>
      <c r="DQ19" s="2112"/>
      <c r="DR19" s="2112"/>
      <c r="DS19" s="2112"/>
      <c r="DT19" s="2112"/>
      <c r="DU19" s="2112"/>
      <c r="DV19" s="2112"/>
      <c r="DW19" s="2112"/>
      <c r="DX19" s="2112"/>
      <c r="DY19" s="2112"/>
      <c r="DZ19" s="2112"/>
      <c r="EA19" s="2112"/>
      <c r="EB19" s="2112"/>
      <c r="EC19" s="2112"/>
      <c r="ED19" s="2114"/>
      <c r="EE19" s="2112"/>
      <c r="EF19" s="2112"/>
      <c r="EG19" s="2112"/>
      <c r="EH19" s="2112"/>
      <c r="EI19" s="2112"/>
      <c r="EJ19" s="2112"/>
      <c r="EK19" s="2112"/>
      <c r="EL19" s="2112"/>
      <c r="EM19" s="2112"/>
      <c r="EN19" s="2112"/>
      <c r="EO19" s="2112"/>
      <c r="EP19" s="2112"/>
      <c r="EQ19" s="2112"/>
      <c r="ER19" s="2112"/>
      <c r="ES19" s="2112"/>
      <c r="ET19" s="2112"/>
      <c r="EU19" s="2112"/>
      <c r="EV19" s="2112"/>
      <c r="EW19" s="2112"/>
      <c r="EX19" s="2112"/>
      <c r="EY19" s="2112"/>
      <c r="EZ19" s="2112"/>
      <c r="FA19" s="2112"/>
      <c r="FB19" s="2112"/>
      <c r="FC19" s="2112"/>
      <c r="FD19" s="2112"/>
      <c r="FE19" s="2112"/>
      <c r="FF19" s="2112"/>
      <c r="FG19" s="2112"/>
      <c r="FH19" s="2112"/>
      <c r="FI19" s="2112"/>
    </row>
    <row r="20" spans="1:232" s="2115" customFormat="1" x14ac:dyDescent="0.3">
      <c r="A20" s="2116"/>
      <c r="B20" s="2112"/>
      <c r="C20" s="2112"/>
      <c r="D20" s="2112"/>
      <c r="E20" s="2112"/>
      <c r="F20" s="2112"/>
      <c r="G20" s="2112"/>
      <c r="H20" s="2112"/>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c r="AL20" s="2112"/>
      <c r="AM20" s="2112"/>
      <c r="AN20" s="2112"/>
      <c r="AO20" s="2112"/>
      <c r="AP20" s="2112"/>
      <c r="AQ20" s="2112"/>
      <c r="AR20" s="2112"/>
      <c r="AS20" s="2112"/>
      <c r="AT20" s="2112"/>
      <c r="AU20" s="2112"/>
      <c r="AV20" s="2112"/>
      <c r="AW20" s="2112"/>
      <c r="AX20" s="2112"/>
      <c r="AY20" s="2112"/>
      <c r="AZ20" s="2112"/>
      <c r="BA20" s="2112"/>
      <c r="BB20" s="2112"/>
      <c r="BC20" s="2112"/>
      <c r="BD20" s="2112"/>
      <c r="BE20" s="2112"/>
      <c r="BF20" s="2112"/>
      <c r="BG20" s="2112"/>
      <c r="BH20" s="2112"/>
      <c r="BI20" s="2112"/>
      <c r="BJ20" s="2112"/>
      <c r="BK20" s="2112"/>
      <c r="BL20" s="2112"/>
      <c r="BM20" s="2112"/>
      <c r="BN20" s="2112"/>
      <c r="BO20" s="2112"/>
      <c r="BP20" s="2112"/>
      <c r="BQ20" s="2112"/>
      <c r="BR20" s="2112"/>
      <c r="BS20" s="2112"/>
      <c r="BT20" s="2112"/>
      <c r="BU20" s="2112"/>
      <c r="BV20" s="2112"/>
      <c r="BW20" s="2112"/>
      <c r="BX20" s="2112"/>
      <c r="BY20" s="2112"/>
      <c r="BZ20" s="2112"/>
      <c r="CA20" s="2112"/>
      <c r="CB20" s="2112"/>
      <c r="CC20" s="2112"/>
      <c r="CD20" s="2112"/>
      <c r="CE20" s="2112"/>
      <c r="CF20" s="2112"/>
      <c r="CG20" s="2112"/>
      <c r="CH20" s="2112"/>
      <c r="CI20" s="2112"/>
      <c r="CJ20" s="2112"/>
      <c r="CK20" s="2112"/>
      <c r="CL20" s="2112"/>
      <c r="CM20" s="2112"/>
      <c r="CN20" s="2112"/>
      <c r="CO20" s="2112"/>
      <c r="CP20" s="2112"/>
      <c r="CQ20" s="2112"/>
      <c r="CR20" s="2112"/>
      <c r="CS20" s="2112"/>
      <c r="CT20" s="2112"/>
      <c r="CU20" s="2112"/>
      <c r="CV20" s="2112"/>
      <c r="CW20" s="2112"/>
      <c r="CX20" s="2112"/>
      <c r="CY20" s="2112"/>
      <c r="CZ20" s="2112"/>
      <c r="DA20" s="2112"/>
      <c r="DB20" s="2112"/>
      <c r="DC20" s="2112"/>
      <c r="DD20" s="2112"/>
      <c r="DE20" s="2112"/>
      <c r="DF20" s="2112"/>
      <c r="DG20" s="2112"/>
      <c r="DH20" s="2112"/>
      <c r="DI20" s="2112"/>
      <c r="DJ20" s="2112"/>
      <c r="DK20" s="2112"/>
      <c r="DL20" s="2112"/>
      <c r="DM20" s="2112"/>
      <c r="DN20" s="2112"/>
      <c r="DO20" s="2112"/>
      <c r="DP20" s="2112"/>
      <c r="DQ20" s="2112"/>
      <c r="DR20" s="2112"/>
      <c r="DS20" s="2112"/>
      <c r="DT20" s="2112"/>
      <c r="DU20" s="2112"/>
      <c r="DV20" s="2112"/>
      <c r="DW20" s="2112"/>
      <c r="DX20" s="2112"/>
      <c r="DY20" s="2112"/>
      <c r="DZ20" s="2112"/>
      <c r="EA20" s="2112"/>
      <c r="EB20" s="2112"/>
      <c r="EC20" s="2112"/>
      <c r="ED20" s="2114"/>
      <c r="EE20" s="2112"/>
      <c r="EF20" s="2112"/>
      <c r="EG20" s="2112"/>
      <c r="EH20" s="2112"/>
      <c r="EI20" s="2112"/>
      <c r="EJ20" s="2112"/>
      <c r="EK20" s="2112"/>
      <c r="EL20" s="2112"/>
      <c r="EM20" s="2112"/>
      <c r="EN20" s="2112"/>
      <c r="EO20" s="2112"/>
      <c r="EP20" s="2112"/>
      <c r="EQ20" s="2112"/>
      <c r="ER20" s="2112"/>
      <c r="ES20" s="2112"/>
      <c r="ET20" s="2112"/>
      <c r="EU20" s="2112"/>
      <c r="EV20" s="2112"/>
      <c r="EW20" s="2112"/>
      <c r="EX20" s="2112"/>
      <c r="EY20" s="2112"/>
      <c r="EZ20" s="2112"/>
      <c r="FA20" s="2112"/>
      <c r="FB20" s="2112"/>
      <c r="FC20" s="2112"/>
      <c r="FD20" s="2112"/>
      <c r="FE20" s="2112"/>
      <c r="FF20" s="2112"/>
      <c r="FG20" s="2112"/>
      <c r="FH20" s="2112"/>
      <c r="FI20" s="2112"/>
    </row>
    <row r="21" spans="1:232" ht="21" thickBot="1" x14ac:dyDescent="0.4">
      <c r="A21" s="2095" t="s">
        <v>4566</v>
      </c>
      <c r="B21" s="2096"/>
      <c r="C21" s="2096"/>
      <c r="D21" s="2096"/>
      <c r="E21" s="2096"/>
      <c r="F21" s="2096"/>
      <c r="G21" s="2096"/>
      <c r="H21" s="2096"/>
      <c r="I21" s="2096"/>
      <c r="J21" s="2096"/>
      <c r="K21" s="2096"/>
      <c r="L21" s="2096"/>
      <c r="M21" s="2096"/>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c r="AL21" s="2096"/>
      <c r="AM21" s="2096"/>
      <c r="AN21" s="2096"/>
      <c r="AO21" s="2096"/>
      <c r="AP21" s="2096"/>
      <c r="AQ21" s="2096"/>
      <c r="AR21" s="2096"/>
      <c r="AS21" s="2096"/>
      <c r="AT21" s="2096"/>
      <c r="AU21" s="2096"/>
      <c r="AV21" s="2096"/>
      <c r="AW21" s="2096"/>
      <c r="AX21" s="2096"/>
      <c r="AY21" s="2096"/>
      <c r="AZ21" s="2096"/>
      <c r="BA21" s="2096"/>
      <c r="BB21" s="2096"/>
      <c r="BC21" s="2096"/>
      <c r="BD21" s="2096"/>
      <c r="BE21" s="2096"/>
      <c r="BF21" s="2096"/>
      <c r="BG21" s="2096"/>
      <c r="BH21" s="2096"/>
      <c r="BI21" s="2096"/>
      <c r="BJ21" s="2096"/>
      <c r="BK21" s="2096"/>
      <c r="BL21" s="2096"/>
      <c r="BM21" s="2096"/>
      <c r="BN21" s="2096"/>
      <c r="BO21" s="2096"/>
      <c r="BP21" s="2096"/>
      <c r="BQ21" s="2096"/>
      <c r="BR21" s="2096"/>
      <c r="BS21" s="2096"/>
      <c r="BT21" s="2096"/>
      <c r="BU21" s="2096"/>
      <c r="BV21" s="2096"/>
      <c r="BW21" s="2096"/>
      <c r="BX21" s="2096"/>
      <c r="BY21" s="2096"/>
      <c r="BZ21" s="2096"/>
      <c r="CA21" s="2096"/>
      <c r="CB21" s="2096"/>
      <c r="CC21" s="2096"/>
      <c r="CD21" s="2096"/>
      <c r="CE21" s="2096"/>
      <c r="CF21" s="2096"/>
      <c r="CG21" s="2096"/>
      <c r="CH21" s="2096"/>
      <c r="CI21" s="2096"/>
      <c r="CJ21" s="2096"/>
      <c r="CK21" s="2096"/>
      <c r="CL21" s="2096"/>
      <c r="CM21" s="2096"/>
      <c r="CN21" s="2096"/>
      <c r="CO21" s="2096"/>
      <c r="CP21" s="2096"/>
      <c r="CQ21" s="2096"/>
      <c r="CR21" s="2096"/>
      <c r="CS21" s="2096"/>
      <c r="CT21" s="2096"/>
      <c r="CU21" s="2096"/>
      <c r="CV21" s="2096"/>
      <c r="CW21" s="2096"/>
      <c r="CX21" s="2096"/>
      <c r="CY21" s="2096"/>
      <c r="CZ21" s="2096"/>
      <c r="DA21" s="2096"/>
      <c r="DB21" s="2096"/>
      <c r="DC21" s="2096"/>
      <c r="DD21" s="2096"/>
      <c r="DE21" s="2096"/>
      <c r="DF21" s="2096"/>
      <c r="DG21" s="2096"/>
      <c r="DH21" s="2096"/>
      <c r="DI21" s="2096"/>
      <c r="DJ21" s="2096"/>
      <c r="DK21" s="2096"/>
      <c r="DL21" s="2096"/>
      <c r="DM21" s="2096"/>
      <c r="DN21" s="2096"/>
      <c r="DO21" s="2096"/>
      <c r="DP21" s="2096"/>
      <c r="DQ21" s="2096"/>
      <c r="DR21" s="2096"/>
      <c r="DS21" s="2096"/>
      <c r="DT21" s="2096"/>
      <c r="DU21" s="2096"/>
      <c r="DV21" s="2096"/>
      <c r="DW21" s="2096"/>
      <c r="DX21" s="2096"/>
      <c r="DY21" s="2096"/>
      <c r="DZ21" s="2096"/>
      <c r="EA21" s="2096"/>
      <c r="EB21" s="2096"/>
      <c r="EC21" s="2096"/>
      <c r="ED21" s="2096"/>
      <c r="EE21" s="2096"/>
      <c r="EF21" s="2096"/>
      <c r="EG21" s="2096"/>
      <c r="EH21" s="2096"/>
      <c r="EI21" s="2096"/>
      <c r="EJ21" s="2096"/>
      <c r="EK21" s="2096"/>
      <c r="EL21" s="2096"/>
      <c r="EM21" s="2096"/>
      <c r="EN21" s="2096"/>
      <c r="EO21" s="2096"/>
      <c r="EP21" s="2096"/>
      <c r="EQ21" s="2096"/>
      <c r="ER21" s="2096"/>
      <c r="ES21" s="2096"/>
      <c r="ET21" s="2096"/>
      <c r="EU21" s="2096"/>
      <c r="EV21" s="2096"/>
      <c r="EW21" s="2096"/>
      <c r="EX21" s="2096"/>
      <c r="EY21" s="2096"/>
      <c r="EZ21" s="2096"/>
      <c r="FA21" s="2096"/>
      <c r="FB21" s="2096"/>
      <c r="FC21" s="2096"/>
      <c r="FD21" s="2096"/>
      <c r="FE21" s="2096"/>
      <c r="FF21" s="2096"/>
      <c r="FG21" s="2096"/>
      <c r="FH21" s="2096"/>
      <c r="FI21" s="2096"/>
    </row>
    <row r="22" spans="1:232" ht="17.25" thickTop="1" x14ac:dyDescent="0.3">
      <c r="A22" s="2098" t="s">
        <v>4552</v>
      </c>
      <c r="B22" s="2099">
        <v>37258</v>
      </c>
      <c r="C22" s="2099">
        <v>37289</v>
      </c>
      <c r="D22" s="3281">
        <v>37378</v>
      </c>
      <c r="E22" s="3281">
        <v>37409</v>
      </c>
      <c r="F22" s="3281">
        <v>37439</v>
      </c>
      <c r="G22" s="3281">
        <v>37470</v>
      </c>
      <c r="H22" s="3281">
        <v>37501</v>
      </c>
      <c r="I22" s="2099">
        <v>37531</v>
      </c>
      <c r="J22" s="2099">
        <v>37562</v>
      </c>
      <c r="K22" s="2099">
        <v>37592</v>
      </c>
      <c r="L22" s="2099">
        <v>37623</v>
      </c>
      <c r="M22" s="2099">
        <v>37654</v>
      </c>
      <c r="N22" s="2099">
        <v>37682</v>
      </c>
      <c r="O22" s="2099">
        <v>37713</v>
      </c>
      <c r="P22" s="2099">
        <v>37743</v>
      </c>
      <c r="Q22" s="2099">
        <v>37774</v>
      </c>
      <c r="R22" s="2099">
        <v>37804</v>
      </c>
      <c r="S22" s="2099">
        <v>37835</v>
      </c>
      <c r="T22" s="2099">
        <v>37866</v>
      </c>
      <c r="U22" s="2099">
        <v>37896</v>
      </c>
      <c r="V22" s="2099">
        <v>37927</v>
      </c>
      <c r="W22" s="2099">
        <v>37957</v>
      </c>
      <c r="X22" s="2099">
        <v>37988</v>
      </c>
      <c r="Y22" s="2099">
        <v>38019</v>
      </c>
      <c r="Z22" s="2099">
        <v>38048</v>
      </c>
      <c r="AA22" s="2099">
        <v>38079</v>
      </c>
      <c r="AB22" s="2099">
        <v>38109</v>
      </c>
      <c r="AC22" s="2099">
        <v>38140</v>
      </c>
      <c r="AD22" s="2099">
        <v>38170</v>
      </c>
      <c r="AE22" s="2099">
        <v>38201</v>
      </c>
      <c r="AF22" s="2099">
        <v>38232</v>
      </c>
      <c r="AG22" s="2099">
        <v>38262</v>
      </c>
      <c r="AH22" s="2099">
        <v>38293</v>
      </c>
      <c r="AI22" s="2099">
        <v>38323</v>
      </c>
      <c r="AJ22" s="2099">
        <v>38354</v>
      </c>
      <c r="AK22" s="2099">
        <v>38413</v>
      </c>
      <c r="AL22" s="2099">
        <v>38444</v>
      </c>
      <c r="AM22" s="2099">
        <v>38474</v>
      </c>
      <c r="AN22" s="2099">
        <v>38505</v>
      </c>
      <c r="AO22" s="2099">
        <v>38535</v>
      </c>
      <c r="AP22" s="2099">
        <v>38565</v>
      </c>
      <c r="AQ22" s="2099">
        <v>38596</v>
      </c>
      <c r="AR22" s="2099">
        <v>38626</v>
      </c>
      <c r="AS22" s="2099">
        <v>38657</v>
      </c>
      <c r="AT22" s="2099">
        <v>38687</v>
      </c>
      <c r="AU22" s="2099">
        <v>38718</v>
      </c>
      <c r="AV22" s="2099">
        <v>38749</v>
      </c>
      <c r="AW22" s="2099">
        <v>38777</v>
      </c>
      <c r="AX22" s="2099">
        <v>38808</v>
      </c>
      <c r="AY22" s="2099">
        <v>38838</v>
      </c>
      <c r="AZ22" s="2099">
        <v>38869</v>
      </c>
      <c r="BA22" s="2099">
        <v>38899</v>
      </c>
      <c r="BB22" s="2099">
        <v>38930</v>
      </c>
      <c r="BC22" s="2099">
        <v>38961</v>
      </c>
      <c r="BD22" s="2099">
        <v>38991</v>
      </c>
      <c r="BE22" s="2099">
        <v>39022</v>
      </c>
      <c r="BF22" s="2099">
        <v>39052</v>
      </c>
      <c r="BG22" s="2099">
        <v>39083</v>
      </c>
      <c r="BH22" s="2099">
        <v>39114</v>
      </c>
      <c r="BI22" s="2099">
        <v>39142</v>
      </c>
      <c r="BJ22" s="2099">
        <v>39173</v>
      </c>
      <c r="BK22" s="2099">
        <v>39203</v>
      </c>
      <c r="BL22" s="2099">
        <v>39234</v>
      </c>
      <c r="BM22" s="2099">
        <v>39264</v>
      </c>
      <c r="BN22" s="2099">
        <v>39295</v>
      </c>
      <c r="BO22" s="2099">
        <v>39326</v>
      </c>
      <c r="BP22" s="2099">
        <v>39356</v>
      </c>
      <c r="BQ22" s="2099">
        <v>39387</v>
      </c>
      <c r="BR22" s="2099">
        <v>39417</v>
      </c>
      <c r="BS22" s="2099">
        <v>39448</v>
      </c>
      <c r="BT22" s="2099">
        <v>39479</v>
      </c>
      <c r="BU22" s="2099">
        <v>39508</v>
      </c>
      <c r="BV22" s="2099">
        <v>39539</v>
      </c>
      <c r="BW22" s="2099">
        <v>39569</v>
      </c>
      <c r="BX22" s="2099">
        <v>39600</v>
      </c>
      <c r="BY22" s="2099">
        <v>39630</v>
      </c>
      <c r="BZ22" s="2099">
        <v>39661</v>
      </c>
      <c r="CA22" s="2099">
        <v>39692</v>
      </c>
      <c r="CB22" s="2099">
        <v>39722</v>
      </c>
      <c r="CC22" s="2099">
        <v>39753</v>
      </c>
      <c r="CD22" s="2099">
        <v>39783</v>
      </c>
      <c r="CE22" s="2099">
        <v>39814</v>
      </c>
      <c r="CF22" s="2099">
        <v>39845</v>
      </c>
      <c r="CG22" s="2099">
        <v>39873</v>
      </c>
      <c r="CH22" s="2099">
        <v>39904</v>
      </c>
      <c r="CI22" s="2099">
        <v>39934</v>
      </c>
      <c r="CJ22" s="2099">
        <v>39965</v>
      </c>
      <c r="CK22" s="2099">
        <v>39995</v>
      </c>
      <c r="CL22" s="2099">
        <v>40026</v>
      </c>
      <c r="CM22" s="2099">
        <v>40057</v>
      </c>
      <c r="CN22" s="2099">
        <v>40087</v>
      </c>
      <c r="CO22" s="2099">
        <v>40118</v>
      </c>
      <c r="CP22" s="2099">
        <v>40299</v>
      </c>
      <c r="CQ22" s="2099">
        <v>40360</v>
      </c>
      <c r="CR22" s="2099">
        <v>40391</v>
      </c>
      <c r="CS22" s="2099">
        <v>40422</v>
      </c>
      <c r="CT22" s="2099">
        <v>40452</v>
      </c>
      <c r="CU22" s="2099">
        <v>40483</v>
      </c>
      <c r="CV22" s="2099">
        <v>40513</v>
      </c>
      <c r="CW22" s="2099">
        <v>40544</v>
      </c>
      <c r="CX22" s="2099">
        <v>40575</v>
      </c>
      <c r="CY22" s="2099">
        <v>40603</v>
      </c>
      <c r="CZ22" s="2099">
        <v>40634</v>
      </c>
      <c r="DA22" s="2099">
        <v>40664</v>
      </c>
      <c r="DB22" s="2099">
        <v>40695</v>
      </c>
      <c r="DC22" s="2099">
        <v>40725</v>
      </c>
      <c r="DD22" s="2099">
        <v>40756</v>
      </c>
      <c r="DE22" s="2099">
        <v>40787</v>
      </c>
      <c r="DF22" s="2099">
        <f t="shared" ref="DF22:FQ22" si="4">DF3</f>
        <v>40817</v>
      </c>
      <c r="DG22" s="2099">
        <f t="shared" si="4"/>
        <v>40848</v>
      </c>
      <c r="DH22" s="2099">
        <f t="shared" si="4"/>
        <v>40878</v>
      </c>
      <c r="DI22" s="2099">
        <f t="shared" si="4"/>
        <v>40909</v>
      </c>
      <c r="DJ22" s="2099">
        <f t="shared" si="4"/>
        <v>40940</v>
      </c>
      <c r="DK22" s="2099">
        <f t="shared" si="4"/>
        <v>40969</v>
      </c>
      <c r="DL22" s="2099">
        <f t="shared" si="4"/>
        <v>41000</v>
      </c>
      <c r="DM22" s="2099">
        <f t="shared" si="4"/>
        <v>41030</v>
      </c>
      <c r="DN22" s="2099">
        <f t="shared" si="4"/>
        <v>41061</v>
      </c>
      <c r="DO22" s="2099">
        <f t="shared" si="4"/>
        <v>41091</v>
      </c>
      <c r="DP22" s="2099">
        <f t="shared" si="4"/>
        <v>41122</v>
      </c>
      <c r="DQ22" s="2099">
        <f t="shared" si="4"/>
        <v>41153</v>
      </c>
      <c r="DR22" s="2099">
        <f t="shared" si="4"/>
        <v>41183</v>
      </c>
      <c r="DS22" s="2099">
        <f t="shared" si="4"/>
        <v>41214</v>
      </c>
      <c r="DT22" s="2099">
        <f t="shared" si="4"/>
        <v>41245</v>
      </c>
      <c r="DU22" s="2099">
        <f t="shared" si="4"/>
        <v>41276</v>
      </c>
      <c r="DV22" s="2099">
        <f t="shared" si="4"/>
        <v>41307</v>
      </c>
      <c r="DW22" s="2099">
        <f t="shared" si="4"/>
        <v>41338</v>
      </c>
      <c r="DX22" s="2099">
        <f t="shared" si="4"/>
        <v>41369</v>
      </c>
      <c r="DY22" s="2099">
        <f t="shared" si="4"/>
        <v>41400</v>
      </c>
      <c r="DZ22" s="2099">
        <f t="shared" si="4"/>
        <v>41431</v>
      </c>
      <c r="EA22" s="2099">
        <f t="shared" si="4"/>
        <v>41462</v>
      </c>
      <c r="EB22" s="2099">
        <f t="shared" si="4"/>
        <v>41493</v>
      </c>
      <c r="EC22" s="2099">
        <f t="shared" si="4"/>
        <v>41524</v>
      </c>
      <c r="ED22" s="2099">
        <f t="shared" si="4"/>
        <v>41555</v>
      </c>
      <c r="EE22" s="2099">
        <f t="shared" si="4"/>
        <v>41586</v>
      </c>
      <c r="EF22" s="2099">
        <f t="shared" si="4"/>
        <v>41617</v>
      </c>
      <c r="EG22" s="2099">
        <f t="shared" si="4"/>
        <v>41648</v>
      </c>
      <c r="EH22" s="2099">
        <f t="shared" si="4"/>
        <v>41679</v>
      </c>
      <c r="EI22" s="2099">
        <f t="shared" si="4"/>
        <v>41710</v>
      </c>
      <c r="EJ22" s="2099">
        <f t="shared" si="4"/>
        <v>41741</v>
      </c>
      <c r="EK22" s="2099">
        <f t="shared" si="4"/>
        <v>41772</v>
      </c>
      <c r="EL22" s="2099">
        <f t="shared" si="4"/>
        <v>41803</v>
      </c>
      <c r="EM22" s="2099">
        <f t="shared" si="4"/>
        <v>41834</v>
      </c>
      <c r="EN22" s="2099">
        <f t="shared" si="4"/>
        <v>41865</v>
      </c>
      <c r="EO22" s="2099">
        <f t="shared" si="4"/>
        <v>41896</v>
      </c>
      <c r="EP22" s="2099">
        <f t="shared" si="4"/>
        <v>41927</v>
      </c>
      <c r="EQ22" s="2099">
        <f t="shared" si="4"/>
        <v>41958</v>
      </c>
      <c r="ER22" s="2099">
        <f t="shared" si="4"/>
        <v>41989</v>
      </c>
      <c r="ES22" s="2099">
        <f t="shared" si="4"/>
        <v>42020</v>
      </c>
      <c r="ET22" s="2099">
        <f t="shared" si="4"/>
        <v>42051</v>
      </c>
      <c r="EU22" s="2099">
        <f t="shared" si="4"/>
        <v>42082</v>
      </c>
      <c r="EV22" s="2099">
        <f t="shared" si="4"/>
        <v>42113</v>
      </c>
      <c r="EW22" s="2099">
        <f t="shared" si="4"/>
        <v>42144</v>
      </c>
      <c r="EX22" s="2099">
        <f t="shared" si="4"/>
        <v>42175</v>
      </c>
      <c r="EY22" s="2099">
        <f t="shared" si="4"/>
        <v>42206</v>
      </c>
      <c r="EZ22" s="2099">
        <f t="shared" si="4"/>
        <v>42237</v>
      </c>
      <c r="FA22" s="2099">
        <f t="shared" si="4"/>
        <v>42268</v>
      </c>
      <c r="FB22" s="2099">
        <f t="shared" si="4"/>
        <v>42299</v>
      </c>
      <c r="FC22" s="2099">
        <f t="shared" si="4"/>
        <v>42330</v>
      </c>
      <c r="FD22" s="2099">
        <f t="shared" si="4"/>
        <v>42361</v>
      </c>
      <c r="FE22" s="2099">
        <f t="shared" si="4"/>
        <v>42392</v>
      </c>
      <c r="FF22" s="2099">
        <f t="shared" si="4"/>
        <v>42423</v>
      </c>
      <c r="FG22" s="2099">
        <f t="shared" si="4"/>
        <v>42454</v>
      </c>
      <c r="FH22" s="2099">
        <f t="shared" si="4"/>
        <v>42485</v>
      </c>
      <c r="FI22" s="2099">
        <f t="shared" si="4"/>
        <v>42516</v>
      </c>
      <c r="FJ22" s="2099">
        <f t="shared" si="4"/>
        <v>42547</v>
      </c>
      <c r="FK22" s="2099">
        <f t="shared" si="4"/>
        <v>42578</v>
      </c>
      <c r="FL22" s="2099">
        <f t="shared" si="4"/>
        <v>42609</v>
      </c>
      <c r="FM22" s="2099">
        <f t="shared" si="4"/>
        <v>42640</v>
      </c>
      <c r="FN22" s="2099">
        <f t="shared" si="4"/>
        <v>42671</v>
      </c>
      <c r="FO22" s="2099">
        <f t="shared" si="4"/>
        <v>42702</v>
      </c>
      <c r="FP22" s="2099">
        <f t="shared" si="4"/>
        <v>42733</v>
      </c>
      <c r="FQ22" s="2099">
        <f t="shared" si="4"/>
        <v>42764</v>
      </c>
      <c r="FR22" s="2099">
        <f t="shared" ref="FR22:HX22" si="5">FR3</f>
        <v>42792</v>
      </c>
      <c r="FS22" s="2099">
        <f t="shared" si="5"/>
        <v>42820</v>
      </c>
      <c r="FT22" s="2099">
        <f t="shared" si="5"/>
        <v>42848</v>
      </c>
      <c r="FU22" s="2099">
        <f t="shared" si="5"/>
        <v>42876</v>
      </c>
      <c r="FV22" s="2099">
        <f t="shared" si="5"/>
        <v>42904</v>
      </c>
      <c r="FW22" s="2099">
        <f t="shared" si="5"/>
        <v>42932</v>
      </c>
      <c r="FX22" s="2099">
        <f t="shared" si="5"/>
        <v>42960</v>
      </c>
      <c r="FY22" s="2099">
        <f t="shared" si="5"/>
        <v>42988</v>
      </c>
      <c r="FZ22" s="2099">
        <f t="shared" si="5"/>
        <v>43016</v>
      </c>
      <c r="GA22" s="2099">
        <f t="shared" si="5"/>
        <v>43044</v>
      </c>
      <c r="GB22" s="2099">
        <f t="shared" si="5"/>
        <v>43072</v>
      </c>
      <c r="GC22" s="2099">
        <f t="shared" si="5"/>
        <v>43101</v>
      </c>
      <c r="GD22" s="2099">
        <f t="shared" si="5"/>
        <v>43132</v>
      </c>
      <c r="GE22" s="2099">
        <f t="shared" si="5"/>
        <v>43163</v>
      </c>
      <c r="GF22" s="2099">
        <f t="shared" si="5"/>
        <v>43194</v>
      </c>
      <c r="GG22" s="2099">
        <f t="shared" si="5"/>
        <v>43225</v>
      </c>
      <c r="GH22" s="2099">
        <f t="shared" si="5"/>
        <v>43256</v>
      </c>
      <c r="GI22" s="3642">
        <f t="shared" si="5"/>
        <v>43287</v>
      </c>
      <c r="GJ22" s="3642">
        <f t="shared" si="5"/>
        <v>43318</v>
      </c>
      <c r="GK22" s="3642">
        <f t="shared" si="5"/>
        <v>43349</v>
      </c>
      <c r="GL22" s="3642">
        <f t="shared" si="5"/>
        <v>43380</v>
      </c>
      <c r="GM22" s="3642">
        <f t="shared" si="5"/>
        <v>43411</v>
      </c>
      <c r="GN22" s="3642">
        <f t="shared" si="5"/>
        <v>43442</v>
      </c>
      <c r="GO22" s="3642">
        <f t="shared" si="5"/>
        <v>43473</v>
      </c>
      <c r="GP22" s="3642">
        <f t="shared" si="5"/>
        <v>43504</v>
      </c>
      <c r="GQ22" s="3642">
        <f t="shared" si="5"/>
        <v>43535</v>
      </c>
      <c r="GR22" s="3642">
        <f t="shared" si="5"/>
        <v>43566</v>
      </c>
      <c r="GS22" s="3642">
        <f t="shared" si="5"/>
        <v>43597</v>
      </c>
      <c r="GT22" s="3640">
        <f t="shared" si="5"/>
        <v>43628</v>
      </c>
      <c r="GU22" s="3642">
        <f t="shared" si="5"/>
        <v>43659</v>
      </c>
      <c r="GV22" s="3642">
        <f t="shared" si="5"/>
        <v>43690</v>
      </c>
      <c r="GW22" s="3642">
        <f t="shared" si="5"/>
        <v>43721</v>
      </c>
      <c r="GX22" s="3640">
        <f t="shared" si="5"/>
        <v>43752</v>
      </c>
      <c r="GY22" s="3642">
        <f t="shared" si="5"/>
        <v>43783</v>
      </c>
      <c r="GZ22" s="3642">
        <f t="shared" si="5"/>
        <v>43814</v>
      </c>
      <c r="HA22" s="3642">
        <f t="shared" si="5"/>
        <v>43845</v>
      </c>
      <c r="HB22" s="3640">
        <f t="shared" si="5"/>
        <v>43876</v>
      </c>
      <c r="HC22" s="3644">
        <f t="shared" si="5"/>
        <v>43907</v>
      </c>
      <c r="HD22" s="3640">
        <f t="shared" si="5"/>
        <v>43938</v>
      </c>
      <c r="HE22" s="3640">
        <f t="shared" si="5"/>
        <v>43969</v>
      </c>
      <c r="HF22" s="3644">
        <f t="shared" si="5"/>
        <v>44000</v>
      </c>
      <c r="HG22" s="3640">
        <f t="shared" si="5"/>
        <v>44031</v>
      </c>
      <c r="HH22" s="3640">
        <f t="shared" si="5"/>
        <v>44062</v>
      </c>
      <c r="HI22" s="3640">
        <f t="shared" si="5"/>
        <v>44093</v>
      </c>
      <c r="HJ22" s="3640">
        <f t="shared" si="5"/>
        <v>44124</v>
      </c>
      <c r="HK22" s="3640">
        <f t="shared" si="5"/>
        <v>44155</v>
      </c>
      <c r="HL22" s="3640">
        <f t="shared" si="5"/>
        <v>44186</v>
      </c>
      <c r="HM22" s="3640">
        <f t="shared" si="5"/>
        <v>44217</v>
      </c>
      <c r="HN22" s="3640">
        <f t="shared" si="5"/>
        <v>44248</v>
      </c>
      <c r="HO22" s="3640">
        <f t="shared" si="5"/>
        <v>44279</v>
      </c>
      <c r="HP22" s="3640">
        <f t="shared" si="5"/>
        <v>44310</v>
      </c>
      <c r="HQ22" s="3640">
        <f t="shared" si="5"/>
        <v>44341</v>
      </c>
      <c r="HR22" s="3640">
        <f t="shared" si="5"/>
        <v>44371</v>
      </c>
      <c r="HS22" s="3640">
        <f t="shared" si="5"/>
        <v>44401</v>
      </c>
      <c r="HT22" s="3640">
        <f t="shared" si="5"/>
        <v>44431</v>
      </c>
      <c r="HU22" s="3640">
        <f t="shared" si="5"/>
        <v>44461</v>
      </c>
      <c r="HV22" s="3640">
        <f t="shared" si="5"/>
        <v>44491</v>
      </c>
      <c r="HW22" s="3640">
        <f t="shared" si="5"/>
        <v>44521</v>
      </c>
      <c r="HX22" s="3640">
        <f t="shared" si="5"/>
        <v>44551</v>
      </c>
    </row>
    <row r="23" spans="1:232" ht="17.25" thickBot="1" x14ac:dyDescent="0.35">
      <c r="A23" s="2100" t="s">
        <v>4553</v>
      </c>
      <c r="B23" s="2101"/>
      <c r="C23" s="2101"/>
      <c r="D23" s="2101"/>
      <c r="E23" s="2101"/>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c r="AL23" s="2101"/>
      <c r="AM23" s="2101"/>
      <c r="AN23" s="2101"/>
      <c r="AO23" s="2101"/>
      <c r="AP23" s="2101"/>
      <c r="AQ23" s="2101"/>
      <c r="AR23" s="2101"/>
      <c r="AS23" s="2101"/>
      <c r="AT23" s="2101"/>
      <c r="AU23" s="2101"/>
      <c r="AV23" s="2101"/>
      <c r="AW23" s="2101"/>
      <c r="AX23" s="2101"/>
      <c r="AY23" s="2101"/>
      <c r="AZ23" s="2101"/>
      <c r="BA23" s="2101"/>
      <c r="BB23" s="2101"/>
      <c r="BC23" s="2101"/>
      <c r="BD23" s="2101"/>
      <c r="BE23" s="2101"/>
      <c r="BF23" s="2101"/>
      <c r="BG23" s="2101"/>
      <c r="BH23" s="2101"/>
      <c r="BI23" s="2101"/>
      <c r="BJ23" s="2101"/>
      <c r="BK23" s="2101"/>
      <c r="BL23" s="2101"/>
      <c r="BM23" s="2101"/>
      <c r="BN23" s="2101"/>
      <c r="BO23" s="2101"/>
      <c r="BP23" s="2101"/>
      <c r="BQ23" s="2101"/>
      <c r="BR23" s="2101"/>
      <c r="BS23" s="2101"/>
      <c r="BT23" s="2101"/>
      <c r="BU23" s="2101"/>
      <c r="BV23" s="2101"/>
      <c r="BW23" s="2101"/>
      <c r="BX23" s="2101"/>
      <c r="BY23" s="2101"/>
      <c r="BZ23" s="2101"/>
      <c r="CA23" s="2101"/>
      <c r="CB23" s="2101"/>
      <c r="CC23" s="2101"/>
      <c r="CD23" s="2101"/>
      <c r="CE23" s="2101"/>
      <c r="CF23" s="2101"/>
      <c r="CG23" s="2101"/>
      <c r="CH23" s="2101"/>
      <c r="CI23" s="2101"/>
      <c r="CJ23" s="2101"/>
      <c r="CK23" s="2101"/>
      <c r="CL23" s="2101"/>
      <c r="CM23" s="2101"/>
      <c r="CN23" s="2101"/>
      <c r="CO23" s="2101"/>
      <c r="CP23" s="2101"/>
      <c r="CQ23" s="2101"/>
      <c r="CR23" s="2101"/>
      <c r="CS23" s="2101"/>
      <c r="CT23" s="2101"/>
      <c r="CU23" s="2101"/>
      <c r="CV23" s="2101"/>
      <c r="CW23" s="2101"/>
      <c r="CX23" s="2101"/>
      <c r="CY23" s="2101"/>
      <c r="CZ23" s="2101"/>
      <c r="DA23" s="2101"/>
      <c r="DB23" s="2101"/>
      <c r="DC23" s="2101"/>
      <c r="DD23" s="2101"/>
      <c r="DE23" s="2101"/>
      <c r="DF23" s="2101"/>
      <c r="DG23" s="2101"/>
      <c r="DH23" s="2101"/>
      <c r="DI23" s="2101"/>
      <c r="DJ23" s="2101"/>
      <c r="DK23" s="2101"/>
      <c r="DL23" s="2101"/>
      <c r="DM23" s="2101"/>
      <c r="DN23" s="2101"/>
      <c r="DO23" s="2101"/>
      <c r="DP23" s="2101"/>
      <c r="DQ23" s="2101"/>
      <c r="DR23" s="2101"/>
      <c r="DS23" s="2101"/>
      <c r="DT23" s="2101"/>
      <c r="DU23" s="2101"/>
      <c r="DV23" s="2101"/>
      <c r="DW23" s="2101"/>
      <c r="DX23" s="2101"/>
      <c r="DY23" s="2101"/>
      <c r="DZ23" s="2101"/>
      <c r="EA23" s="2101"/>
      <c r="EB23" s="2101"/>
      <c r="EC23" s="2101"/>
      <c r="ED23" s="2101"/>
      <c r="EE23" s="2101"/>
      <c r="EF23" s="2101"/>
      <c r="EG23" s="2101"/>
      <c r="EH23" s="2101"/>
      <c r="EI23" s="2101"/>
      <c r="EJ23" s="2101"/>
      <c r="EK23" s="2101"/>
      <c r="EL23" s="2101"/>
      <c r="EM23" s="2101"/>
      <c r="EN23" s="2101"/>
      <c r="EO23" s="2101"/>
      <c r="EP23" s="2101"/>
      <c r="EQ23" s="2101"/>
      <c r="ER23" s="2101"/>
      <c r="ES23" s="2101"/>
      <c r="ET23" s="2101"/>
      <c r="EU23" s="2101"/>
      <c r="EV23" s="2101"/>
      <c r="EW23" s="2101"/>
      <c r="EX23" s="2101"/>
      <c r="EY23" s="2101"/>
      <c r="EZ23" s="2101"/>
      <c r="FA23" s="2101"/>
      <c r="FB23" s="2101"/>
      <c r="FC23" s="2101"/>
      <c r="FD23" s="2101"/>
      <c r="FE23" s="2101"/>
      <c r="FF23" s="2101"/>
      <c r="FG23" s="2101"/>
      <c r="FH23" s="2101"/>
      <c r="FI23" s="2101"/>
      <c r="FJ23" s="2101"/>
      <c r="FK23" s="2101"/>
      <c r="FL23" s="2101"/>
      <c r="FM23" s="2101"/>
      <c r="FN23" s="2101"/>
      <c r="FO23" s="2101"/>
      <c r="FP23" s="2101"/>
      <c r="FQ23" s="2101"/>
      <c r="FR23" s="2101"/>
      <c r="FS23" s="2101"/>
      <c r="FT23" s="2101"/>
      <c r="FU23" s="2101"/>
      <c r="FV23" s="2101"/>
      <c r="FW23" s="2101"/>
      <c r="FX23" s="2101"/>
      <c r="FY23" s="2101"/>
      <c r="FZ23" s="2101"/>
      <c r="GA23" s="2101"/>
      <c r="GB23" s="2101"/>
      <c r="GC23" s="2101"/>
      <c r="GD23" s="2101"/>
      <c r="GE23" s="2101"/>
      <c r="GF23" s="2101"/>
      <c r="GG23" s="2101"/>
      <c r="GH23" s="2101"/>
      <c r="GI23" s="3647"/>
      <c r="GJ23" s="3643"/>
      <c r="GK23" s="3643"/>
      <c r="GL23" s="3643"/>
      <c r="GM23" s="3643"/>
      <c r="GN23" s="3643"/>
      <c r="GO23" s="3643"/>
      <c r="GP23" s="3643"/>
      <c r="GQ23" s="3643"/>
      <c r="GR23" s="3643"/>
      <c r="GS23" s="3643"/>
      <c r="GT23" s="3646"/>
      <c r="GU23" s="3643"/>
      <c r="GV23" s="3643"/>
      <c r="GW23" s="3643"/>
      <c r="GX23" s="3646"/>
      <c r="GY23" s="3643"/>
      <c r="GZ23" s="3643"/>
      <c r="HA23" s="3643"/>
      <c r="HB23" s="3641"/>
      <c r="HC23" s="3645"/>
      <c r="HD23" s="3641"/>
      <c r="HE23" s="3641"/>
      <c r="HF23" s="3645"/>
      <c r="HG23" s="3641"/>
      <c r="HH23" s="3641"/>
      <c r="HI23" s="3641"/>
      <c r="HJ23" s="3641"/>
      <c r="HK23" s="3641"/>
      <c r="HL23" s="3641"/>
      <c r="HM23" s="3641"/>
      <c r="HN23" s="3641"/>
      <c r="HO23" s="3641"/>
      <c r="HP23" s="3641"/>
      <c r="HQ23" s="3641"/>
      <c r="HR23" s="3641"/>
      <c r="HS23" s="3641"/>
      <c r="HT23" s="3641"/>
      <c r="HU23" s="3641"/>
      <c r="HV23" s="3641"/>
      <c r="HW23" s="3641"/>
      <c r="HX23" s="3641"/>
    </row>
    <row r="24" spans="1:232" ht="21.75" customHeight="1" x14ac:dyDescent="0.3">
      <c r="A24" s="2102" t="s">
        <v>4554</v>
      </c>
      <c r="B24" s="2103">
        <v>15.824999999999999</v>
      </c>
      <c r="C24" s="2103">
        <v>15.736000000000001</v>
      </c>
      <c r="D24" s="2103">
        <v>16.807727272727274</v>
      </c>
      <c r="E24" s="2103">
        <v>17.321000000000002</v>
      </c>
      <c r="F24" s="2103">
        <v>16.746521739130436</v>
      </c>
      <c r="G24" s="2103">
        <v>16.2985714285714</v>
      </c>
      <c r="H24" s="2103">
        <v>16.420500000000001</v>
      </c>
      <c r="I24" s="2103">
        <v>16.502600000000001</v>
      </c>
      <c r="J24" s="2103">
        <v>16.757999999999999</v>
      </c>
      <c r="K24" s="2103">
        <v>16.746500000000001</v>
      </c>
      <c r="L24" s="2103">
        <v>17.021000000000001</v>
      </c>
      <c r="M24" s="2103">
        <v>16.774999999999999</v>
      </c>
      <c r="N24" s="2103">
        <v>16.820499999999999</v>
      </c>
      <c r="O24" s="2103">
        <v>16.925000000000001</v>
      </c>
      <c r="P24" s="2103">
        <v>18.078099999999999</v>
      </c>
      <c r="Q24" s="2103">
        <v>19.045000000000002</v>
      </c>
      <c r="R24" s="2103">
        <v>19.766999999999999</v>
      </c>
      <c r="S24" s="2103">
        <v>19.231999999999999</v>
      </c>
      <c r="T24" s="2103">
        <v>19.481000000000002</v>
      </c>
      <c r="U24" s="2103">
        <v>20.094999999999999</v>
      </c>
      <c r="V24" s="2103">
        <v>20.541</v>
      </c>
      <c r="W24" s="2103">
        <v>20.177</v>
      </c>
      <c r="X24" s="2103">
        <v>20.393000000000001</v>
      </c>
      <c r="Y24" s="2103">
        <v>20.273</v>
      </c>
      <c r="Z24" s="2103">
        <v>19.875</v>
      </c>
      <c r="AA24" s="2103">
        <v>20.445</v>
      </c>
      <c r="AB24" s="2103">
        <v>19.911999999999999</v>
      </c>
      <c r="AC24" s="2103">
        <v>19.760000000000002</v>
      </c>
      <c r="AD24" s="2103">
        <v>20.459</v>
      </c>
      <c r="AE24" s="2103">
        <v>20.385999999999999</v>
      </c>
      <c r="AF24" s="2103">
        <v>20.271999999999998</v>
      </c>
      <c r="AG24" s="2103">
        <v>21.173999999999999</v>
      </c>
      <c r="AH24" s="2103">
        <v>22.21</v>
      </c>
      <c r="AI24" s="2103">
        <v>22.016999999999999</v>
      </c>
      <c r="AJ24" s="2103">
        <v>21.998999999999999</v>
      </c>
      <c r="AK24" s="2103">
        <v>22.949000000000002</v>
      </c>
      <c r="AL24" s="2103">
        <v>22.725000000000001</v>
      </c>
      <c r="AM24" s="2103">
        <v>22.585999999999999</v>
      </c>
      <c r="AN24" s="2103">
        <v>22.712700000000002</v>
      </c>
      <c r="AO24" s="2103">
        <v>22.446000000000002</v>
      </c>
      <c r="AP24" s="2103">
        <v>22.8643</v>
      </c>
      <c r="AQ24" s="2103">
        <v>23.132400000000001</v>
      </c>
      <c r="AR24" s="2103">
        <v>23.1129</v>
      </c>
      <c r="AS24" s="2103">
        <v>22.605799999999999</v>
      </c>
      <c r="AT24" s="2103">
        <v>22.9314</v>
      </c>
      <c r="AU24" s="2103">
        <v>23.199000000000002</v>
      </c>
      <c r="AV24" s="2103">
        <v>22.966000000000001</v>
      </c>
      <c r="AW24" s="2103">
        <v>22.6386</v>
      </c>
      <c r="AX24" s="2103">
        <v>22.902999999999999</v>
      </c>
      <c r="AY24" s="2103">
        <v>23.784500000000001</v>
      </c>
      <c r="AZ24" s="2103">
        <v>23.0745</v>
      </c>
      <c r="BA24" s="2103">
        <v>23.6295</v>
      </c>
      <c r="BB24" s="2103">
        <v>24.693300000000001</v>
      </c>
      <c r="BC24" s="2103">
        <v>24.946200000000001</v>
      </c>
      <c r="BD24" s="2103">
        <v>25.091899999999999</v>
      </c>
      <c r="BE24" s="2103">
        <v>26.064</v>
      </c>
      <c r="BF24" s="2103">
        <v>26.707999999999998</v>
      </c>
      <c r="BG24" s="2103">
        <v>26.759499999999999</v>
      </c>
      <c r="BH24" s="2103">
        <v>26.646100000000001</v>
      </c>
      <c r="BI24" s="2103">
        <v>26.481000000000002</v>
      </c>
      <c r="BJ24" s="2103">
        <v>27.138999999999999</v>
      </c>
      <c r="BK24" s="2103">
        <v>26.309100000000001</v>
      </c>
      <c r="BL24" s="2103">
        <v>26.992000000000001</v>
      </c>
      <c r="BM24" s="2103">
        <v>27.722300000000001</v>
      </c>
      <c r="BN24" s="2103">
        <v>26.2166</v>
      </c>
      <c r="BO24" s="2103">
        <v>26.647600000000001</v>
      </c>
      <c r="BP24" s="2103">
        <v>27.867799999999999</v>
      </c>
      <c r="BQ24" s="2103">
        <v>27.524999999999999</v>
      </c>
      <c r="BR24" s="2103">
        <v>26.2134</v>
      </c>
      <c r="BS24" s="2103">
        <v>25.8324</v>
      </c>
      <c r="BT24" s="2103">
        <v>26.4071</v>
      </c>
      <c r="BU24" s="2103">
        <v>25.279800000000002</v>
      </c>
      <c r="BV24" s="2103">
        <v>24.8523</v>
      </c>
      <c r="BW24" s="2103">
        <v>26.385000000000002</v>
      </c>
      <c r="BX24" s="2103">
        <v>26.586300000000001</v>
      </c>
      <c r="BY24" s="2103">
        <v>26.410699999999999</v>
      </c>
      <c r="BZ24" s="2103">
        <v>24.974799999999998</v>
      </c>
      <c r="CA24" s="2103">
        <v>24.301400000000001</v>
      </c>
      <c r="CB24" s="2103">
        <v>21.485099999999999</v>
      </c>
      <c r="CC24" s="2103">
        <v>21.5411</v>
      </c>
      <c r="CD24" s="2103">
        <v>22.0108</v>
      </c>
      <c r="CE24" s="2103">
        <v>22.5198</v>
      </c>
      <c r="CF24" s="2103">
        <v>22.138999999999999</v>
      </c>
      <c r="CG24" s="2103">
        <v>23.0684</v>
      </c>
      <c r="CH24" s="2103">
        <v>24.5871</v>
      </c>
      <c r="CI24" s="2103">
        <v>25.926429999999993</v>
      </c>
      <c r="CJ24" s="2103">
        <v>26.753404545454554</v>
      </c>
      <c r="CK24" s="2103">
        <v>26.610808695652167</v>
      </c>
      <c r="CL24" s="2103">
        <v>27.443220000000007</v>
      </c>
      <c r="CM24" s="2103">
        <v>27.693085714285708</v>
      </c>
      <c r="CN24" s="2103">
        <v>28.572818181818182</v>
      </c>
      <c r="CO24" s="2103">
        <v>28.594170000000002</v>
      </c>
      <c r="CP24" s="2103">
        <v>29.11</v>
      </c>
      <c r="CQ24" s="2103">
        <v>28.145677124721249</v>
      </c>
      <c r="CR24" s="2103">
        <v>28.351412763083577</v>
      </c>
      <c r="CS24" s="2103">
        <v>29.51271716679905</v>
      </c>
      <c r="CT24" s="2103">
        <v>30.112859290085709</v>
      </c>
      <c r="CU24" s="2103">
        <v>30.62334452555762</v>
      </c>
      <c r="CV24" s="2103">
        <v>31.222964875904054</v>
      </c>
      <c r="CW24" s="2103">
        <v>30.973330877776778</v>
      </c>
      <c r="CX24" s="2103">
        <v>30.766630119998712</v>
      </c>
      <c r="CY24" s="2103">
        <v>30.185050539688721</v>
      </c>
      <c r="CZ24" s="2103">
        <v>30.626423231730449</v>
      </c>
      <c r="DA24" s="2103">
        <v>30.63291965911311</v>
      </c>
      <c r="DB24" s="2103">
        <v>30.588510575347904</v>
      </c>
      <c r="DC24" s="2103">
        <v>31.257842370683864</v>
      </c>
      <c r="DD24" s="2103">
        <v>30.338127937876607</v>
      </c>
      <c r="DE24" s="2103">
        <v>30.012847556634835</v>
      </c>
      <c r="DF24" s="2103">
        <v>30.044773087857056</v>
      </c>
      <c r="DG24" s="2103">
        <v>30.051936631125955</v>
      </c>
      <c r="DH24" s="2103">
        <v>30.448734150137327</v>
      </c>
      <c r="DI24" s="2103">
        <v>31.346826834617055</v>
      </c>
      <c r="DJ24" s="2103">
        <v>32.006741442801321</v>
      </c>
      <c r="DK24" s="2103">
        <v>31.463934301725295</v>
      </c>
      <c r="DL24" s="2103">
        <v>30.891312718159249</v>
      </c>
      <c r="DM24" s="2103">
        <v>30.139375669120376</v>
      </c>
      <c r="DN24" s="2103">
        <v>31.017520678579249</v>
      </c>
      <c r="DO24" s="2103">
        <v>32.716449988451366</v>
      </c>
      <c r="DP24" s="2103">
        <v>32.97830074259879</v>
      </c>
      <c r="DQ24" s="2103">
        <v>32.306321025177965</v>
      </c>
      <c r="DR24" s="2103">
        <v>32.379576310038559</v>
      </c>
      <c r="DS24" s="2103">
        <v>32.976346461467429</v>
      </c>
      <c r="DT24" s="2103">
        <v>32.787822204921696</v>
      </c>
      <c r="DU24" s="2103">
        <v>32.641434351236455</v>
      </c>
      <c r="DV24" s="2103">
        <v>32.049381330959399</v>
      </c>
      <c r="DW24" s="2103">
        <v>32.56816313380024</v>
      </c>
      <c r="DX24" s="2103">
        <v>32.750384317993891</v>
      </c>
      <c r="DY24" s="2103">
        <v>31.312009630054817</v>
      </c>
      <c r="DZ24" s="2103">
        <v>29.674019484442255</v>
      </c>
      <c r="EA24" s="2103">
        <v>28.972899921082785</v>
      </c>
      <c r="EB24" s="2103">
        <v>28.340327447582993</v>
      </c>
      <c r="EC24" s="2103">
        <v>29.093401423140858</v>
      </c>
      <c r="ED24" s="2103">
        <v>29.405447123024093</v>
      </c>
      <c r="EE24" s="2103">
        <v>28.924969813243415</v>
      </c>
      <c r="EF24" s="2103">
        <v>27.66930745943236</v>
      </c>
      <c r="EG24" s="2103">
        <v>27.309297484783777</v>
      </c>
      <c r="EH24" s="2103">
        <v>27.598533308154916</v>
      </c>
      <c r="EI24" s="2103">
        <v>27.774729092959443</v>
      </c>
      <c r="EJ24" s="2103">
        <v>28.54556493539835</v>
      </c>
      <c r="EK24" s="2103">
        <v>28.579737740632449</v>
      </c>
      <c r="EL24" s="2103">
        <v>28.885532443254988</v>
      </c>
      <c r="EM24" s="2103">
        <v>28.988925133151792</v>
      </c>
      <c r="EN24" s="2103">
        <v>28.948715285669369</v>
      </c>
      <c r="EO24" s="2103">
        <v>28.689527531565069</v>
      </c>
      <c r="EP24" s="2103">
        <v>28.005397208605316</v>
      </c>
      <c r="EQ24" s="2103">
        <v>27.699195397116664</v>
      </c>
      <c r="ER24" s="2103">
        <v>26.491476234877517</v>
      </c>
      <c r="ES24" s="2103">
        <v>26.539923631380638</v>
      </c>
      <c r="ET24" s="2103">
        <v>26.160875222559135</v>
      </c>
      <c r="EU24" s="2103">
        <v>27.911084673896259</v>
      </c>
      <c r="EV24" s="2103">
        <v>28.420718181818177</v>
      </c>
      <c r="EW24" s="2103">
        <v>28.224261699670471</v>
      </c>
      <c r="EX24" s="2103">
        <v>27.65150292207791</v>
      </c>
      <c r="EY24" s="2103">
        <v>26.826481987577637</v>
      </c>
      <c r="EZ24" s="2103">
        <v>26.326057142857138</v>
      </c>
      <c r="FA24" s="2103">
        <v>25.432307823129246</v>
      </c>
      <c r="FB24" s="2103">
        <v>26.195169155844159</v>
      </c>
      <c r="FC24" s="2103">
        <v>26.431757894736837</v>
      </c>
      <c r="FD24" s="2103">
        <v>26.652754545454549</v>
      </c>
      <c r="FE24" s="2103">
        <v>25.791029999999999</v>
      </c>
      <c r="FF24" s="2103">
        <v>26.042021052631579</v>
      </c>
      <c r="FG24" s="2103">
        <v>27.239104545454541</v>
      </c>
      <c r="FH24" s="2103">
        <v>27.604154999999999</v>
      </c>
      <c r="FI24" s="2103">
        <v>26.446367482517477</v>
      </c>
      <c r="FJ24" s="2103">
        <v>26.917727272727276</v>
      </c>
      <c r="FK24" s="2103">
        <v>27.511389999999999</v>
      </c>
      <c r="FL24" s="2103">
        <v>27.688913636363637</v>
      </c>
      <c r="FM24" s="2103">
        <v>27.568233333333328</v>
      </c>
      <c r="FN24" s="2103">
        <v>27.843599999999999</v>
      </c>
      <c r="FO24" s="2103">
        <v>27.656290476190467</v>
      </c>
      <c r="FP24" s="2103">
        <v>27.105699999999999</v>
      </c>
      <c r="FQ24" s="2103">
        <v>27.436142857142858</v>
      </c>
      <c r="FR24" s="2103">
        <v>28.06808823529412</v>
      </c>
      <c r="FS24" s="2103">
        <v>27.764013636363632</v>
      </c>
      <c r="FT24" s="2103">
        <v>27.375375000000002</v>
      </c>
      <c r="FU24" s="2103">
        <v>26.591549999999998</v>
      </c>
      <c r="FV24" s="2103">
        <v>26.908628571428569</v>
      </c>
      <c r="FW24" s="2103">
        <v>27.373261904761904</v>
      </c>
      <c r="FX24" s="2103">
        <v>27.065830434782605</v>
      </c>
      <c r="FY24" s="2103">
        <v>27.224357142857148</v>
      </c>
      <c r="FZ24" s="2103">
        <v>27.11134175824176</v>
      </c>
      <c r="GA24" s="2103">
        <v>26.614339999999999</v>
      </c>
      <c r="GB24" s="2103">
        <v>26.519024999999999</v>
      </c>
      <c r="GC24" s="2103">
        <v>27.014311111111109</v>
      </c>
      <c r="GD24" s="2103">
        <v>26.384488235294121</v>
      </c>
      <c r="GE24" s="2103">
        <v>26.279152380952382</v>
      </c>
      <c r="GF24" s="2103">
        <v>26.508276190476188</v>
      </c>
      <c r="GG24" s="2103">
        <v>26.578440909090908</v>
      </c>
      <c r="GH24" s="2103">
        <v>26.441223809523812</v>
      </c>
      <c r="GI24" s="2103">
        <v>26.019131818181823</v>
      </c>
      <c r="GJ24" s="2103">
        <v>25.769240909090911</v>
      </c>
      <c r="GK24" s="2103">
        <v>25.222594736842108</v>
      </c>
      <c r="GL24" s="2103">
        <v>25.034526086956525</v>
      </c>
      <c r="GM24" s="2103">
        <v>25.546044999999999</v>
      </c>
      <c r="GN24" s="2103">
        <v>25.178629999999998</v>
      </c>
      <c r="GO24" s="2103">
        <v>24.997885000000004</v>
      </c>
      <c r="GP24" s="2103">
        <v>24.945966666666667</v>
      </c>
      <c r="GQ24" s="2103">
        <v>25.017220242914984</v>
      </c>
      <c r="GR24" s="2103">
        <v>25.328040909090909</v>
      </c>
      <c r="GS24" s="2103">
        <v>24.947881818181813</v>
      </c>
      <c r="GT24" s="2103">
        <v>25.205257894736842</v>
      </c>
      <c r="GU24" s="2103">
        <v>25.646654545454542</v>
      </c>
      <c r="GV24" s="2103">
        <v>24.833795454545452</v>
      </c>
      <c r="GW24" s="2103">
        <v>25.171436842105265</v>
      </c>
      <c r="GX24" s="2103">
        <v>25.187362876254181</v>
      </c>
      <c r="GY24" s="2103">
        <v>25.371052631578955</v>
      </c>
      <c r="GZ24" s="2103">
        <v>25.583695000000002</v>
      </c>
      <c r="HA24" s="2103">
        <v>25.564295238095237</v>
      </c>
      <c r="HB24" s="2103">
        <v>25.297631578947371</v>
      </c>
      <c r="HC24" s="2104">
        <v>24.314580000000003</v>
      </c>
      <c r="HD24" s="2103">
        <v>25.492868181818178</v>
      </c>
      <c r="HE24" s="2103">
        <v>26.554264999999997</v>
      </c>
      <c r="HF24" s="2104">
        <v>28.052681818181824</v>
      </c>
      <c r="HG24" s="2103">
        <v>28.62844347826087</v>
      </c>
      <c r="HH24" s="2103">
        <v>29.137599999999992</v>
      </c>
      <c r="HI24" s="2103">
        <v>29.36781818181818</v>
      </c>
      <c r="HJ24" s="2103">
        <v>28.974818181818179</v>
      </c>
      <c r="HK24" s="2103">
        <v>29.608645000000003</v>
      </c>
      <c r="HL24" s="2103">
        <v>30.355072727272727</v>
      </c>
      <c r="HM24" s="2103">
        <v>31.07511052631579</v>
      </c>
      <c r="HN24" s="2117">
        <v>31.438083333333331</v>
      </c>
      <c r="HO24" s="2117">
        <v>31.537754999999997</v>
      </c>
      <c r="HP24" s="2117">
        <v>31.713204999999999</v>
      </c>
      <c r="HQ24" s="2117">
        <v>32.005870000000002</v>
      </c>
      <c r="HR24" s="2117">
        <v>31.983872727272725</v>
      </c>
      <c r="HS24" s="2117">
        <v>32.279000000000003</v>
      </c>
      <c r="HT24" s="2117">
        <v>31.664827272727276</v>
      </c>
      <c r="HU24" s="2117">
        <v>31.690245454545458</v>
      </c>
      <c r="HV24" s="2117">
        <v>32.165171428571433</v>
      </c>
      <c r="HW24" s="2117">
        <v>31.950378947368421</v>
      </c>
      <c r="HX24" s="2117">
        <v>31.595973913043473</v>
      </c>
    </row>
    <row r="25" spans="1:232" ht="21" customHeight="1" x14ac:dyDescent="0.3">
      <c r="A25" s="2102" t="s">
        <v>4555</v>
      </c>
      <c r="B25" s="2103">
        <v>3.944</v>
      </c>
      <c r="C25" s="2103">
        <v>3.95</v>
      </c>
      <c r="D25" s="2105">
        <v>3.9350000000000001</v>
      </c>
      <c r="E25" s="2105">
        <v>3.92</v>
      </c>
      <c r="F25" s="2105">
        <v>3.89</v>
      </c>
      <c r="G25" s="2105">
        <v>3.8719047619047622</v>
      </c>
      <c r="H25" s="2105">
        <v>3.87</v>
      </c>
      <c r="I25" s="2105">
        <v>3.87</v>
      </c>
      <c r="J25" s="2105">
        <v>3.8490000000000002</v>
      </c>
      <c r="K25" s="2103">
        <v>3.8325</v>
      </c>
      <c r="L25" s="2103">
        <v>3.7559999999999998</v>
      </c>
      <c r="M25" s="2103">
        <v>3.6349999999999998</v>
      </c>
      <c r="N25" s="2103">
        <v>3.6</v>
      </c>
      <c r="O25" s="2103">
        <v>3.58</v>
      </c>
      <c r="P25" s="2103">
        <v>3.5979999999999999</v>
      </c>
      <c r="Q25" s="2103">
        <v>3.698</v>
      </c>
      <c r="R25" s="2103">
        <v>3.85</v>
      </c>
      <c r="S25" s="2103">
        <v>3.81</v>
      </c>
      <c r="T25" s="2103">
        <v>3.8029999999999999</v>
      </c>
      <c r="U25" s="2103">
        <v>3.7639999999999998</v>
      </c>
      <c r="V25" s="2103">
        <v>3.7170000000000001</v>
      </c>
      <c r="W25" s="2103">
        <v>3.552</v>
      </c>
      <c r="X25" s="2103">
        <v>3.444</v>
      </c>
      <c r="Y25" s="2103">
        <v>3.3879999999999999</v>
      </c>
      <c r="Z25" s="2103">
        <v>3.4289999999999998</v>
      </c>
      <c r="AA25" s="2103">
        <v>3.55</v>
      </c>
      <c r="AB25" s="2103">
        <v>3.653</v>
      </c>
      <c r="AC25" s="2103">
        <v>3.681</v>
      </c>
      <c r="AD25" s="2103">
        <v>3.69</v>
      </c>
      <c r="AE25" s="2103">
        <v>3.7050000000000001</v>
      </c>
      <c r="AF25" s="2103">
        <v>3.7280000000000002</v>
      </c>
      <c r="AG25" s="2103">
        <v>3.7370000000000001</v>
      </c>
      <c r="AH25" s="2103">
        <v>3.7330000000000001</v>
      </c>
      <c r="AI25" s="2103">
        <v>3.7090000000000001</v>
      </c>
      <c r="AJ25" s="2103">
        <v>3.7149999999999999</v>
      </c>
      <c r="AK25" s="2103">
        <v>3.7759999999999998</v>
      </c>
      <c r="AL25" s="2103">
        <v>3.7970000000000002</v>
      </c>
      <c r="AM25" s="2103">
        <v>3.8069999999999999</v>
      </c>
      <c r="AN25" s="2103">
        <v>3.8355000000000001</v>
      </c>
      <c r="AO25" s="2103">
        <v>3.8605</v>
      </c>
      <c r="AP25" s="2103">
        <v>3.8904000000000001</v>
      </c>
      <c r="AQ25" s="2103">
        <v>3.9195000000000002</v>
      </c>
      <c r="AR25" s="2103">
        <v>3.9857</v>
      </c>
      <c r="AS25" s="2103">
        <v>4.0057999999999998</v>
      </c>
      <c r="AT25" s="2103">
        <v>4.0217999999999998</v>
      </c>
      <c r="AU25" s="2103">
        <v>4.0262000000000002</v>
      </c>
      <c r="AV25" s="2103">
        <v>4.0309999999999997</v>
      </c>
      <c r="AW25" s="2103">
        <v>4.0414000000000003</v>
      </c>
      <c r="AX25" s="2103">
        <v>4.0540000000000003</v>
      </c>
      <c r="AY25" s="2103">
        <v>4.0590999999999999</v>
      </c>
      <c r="AZ25" s="2103">
        <v>4.0518000000000001</v>
      </c>
      <c r="BA25" s="2103">
        <v>4.0838000000000001</v>
      </c>
      <c r="BB25" s="2103">
        <v>4.1894999999999998</v>
      </c>
      <c r="BC25" s="2103">
        <v>4.2595000000000001</v>
      </c>
      <c r="BD25" s="2103">
        <v>4.2824</v>
      </c>
      <c r="BE25" s="2103">
        <v>4.3230000000000004</v>
      </c>
      <c r="BF25" s="2103">
        <v>4.3535000000000004</v>
      </c>
      <c r="BG25" s="2105">
        <v>4.3643000000000001</v>
      </c>
      <c r="BH25" s="2105">
        <v>4.3367000000000004</v>
      </c>
      <c r="BI25" s="2105">
        <v>4.29</v>
      </c>
      <c r="BJ25" s="2105">
        <v>4.2300000000000004</v>
      </c>
      <c r="BK25" s="2105">
        <v>4.1150000000000002</v>
      </c>
      <c r="BL25" s="2105">
        <v>4.1239999999999997</v>
      </c>
      <c r="BM25" s="2105">
        <v>4.1063999999999998</v>
      </c>
      <c r="BN25" s="2105">
        <v>4.0639000000000003</v>
      </c>
      <c r="BO25" s="2105">
        <v>4.0692000000000004</v>
      </c>
      <c r="BP25" s="2105">
        <v>4.0201000000000002</v>
      </c>
      <c r="BQ25" s="2105">
        <v>3.9750000000000001</v>
      </c>
      <c r="BR25" s="2105">
        <v>3.8677999999999999</v>
      </c>
      <c r="BS25" s="2105">
        <v>3.7618999999999998</v>
      </c>
      <c r="BT25" s="2105">
        <v>3.7162999999999999</v>
      </c>
      <c r="BU25" s="2105">
        <v>3.5333999999999999</v>
      </c>
      <c r="BV25" s="2105">
        <v>3.4279999999999999</v>
      </c>
      <c r="BW25" s="2105">
        <v>3.5682</v>
      </c>
      <c r="BX25" s="2105">
        <v>3.5886999999999998</v>
      </c>
      <c r="BY25" s="2105">
        <v>3.5314999999999999</v>
      </c>
      <c r="BZ25" s="2105">
        <v>3.6297999999999999</v>
      </c>
      <c r="CA25" s="2105">
        <v>3.8166000000000002</v>
      </c>
      <c r="CB25" s="2105">
        <v>4.0038999999999998</v>
      </c>
      <c r="CC25" s="2105">
        <v>4.2247000000000003</v>
      </c>
      <c r="CD25" s="2105">
        <v>4.2255000000000003</v>
      </c>
      <c r="CE25" s="2105">
        <v>4.2687999999999997</v>
      </c>
      <c r="CF25" s="2105">
        <v>4.3912000000000004</v>
      </c>
      <c r="CG25" s="2105">
        <v>4.4798</v>
      </c>
      <c r="CH25" s="2105">
        <v>4.4484000000000004</v>
      </c>
      <c r="CI25" s="2105">
        <v>4.3799949999999992</v>
      </c>
      <c r="CJ25" s="2105">
        <v>4.302868181818182</v>
      </c>
      <c r="CK25" s="2105">
        <v>4.2725304347826087</v>
      </c>
      <c r="CL25" s="2103">
        <v>4.2408299999999999</v>
      </c>
      <c r="CM25" s="2103">
        <v>4.154823809523811</v>
      </c>
      <c r="CN25" s="2103">
        <v>4.0675681818181815</v>
      </c>
      <c r="CO25" s="2103">
        <v>4.01098</v>
      </c>
      <c r="CP25" s="2103">
        <v>4.2949999999999999</v>
      </c>
      <c r="CQ25" s="2103">
        <v>4.1397233009506147</v>
      </c>
      <c r="CR25" s="2103">
        <v>4.0513598840255449</v>
      </c>
      <c r="CS25" s="2103">
        <v>4.0570222195653614</v>
      </c>
      <c r="CT25" s="2103">
        <v>3.9561081576010793</v>
      </c>
      <c r="CU25" s="2103">
        <v>3.9941304059057607</v>
      </c>
      <c r="CV25" s="2103">
        <v>4.0453675058209004</v>
      </c>
      <c r="CW25" s="2103">
        <v>4.0020943947118344</v>
      </c>
      <c r="CX25" s="2103">
        <v>3.9158040984083908</v>
      </c>
      <c r="CY25" s="2103">
        <v>3.8337018952404534</v>
      </c>
      <c r="CZ25" s="2103">
        <v>3.7226266249915567</v>
      </c>
      <c r="DA25" s="2103">
        <v>3.6846279947251364</v>
      </c>
      <c r="DB25" s="2103">
        <v>3.7038986978030337</v>
      </c>
      <c r="DC25" s="2103">
        <v>3.7242329538244947</v>
      </c>
      <c r="DD25" s="2103">
        <v>3.7013727373927763</v>
      </c>
      <c r="DE25" s="2103">
        <v>3.7653233678275151</v>
      </c>
      <c r="DF25" s="2103">
        <v>3.8225422460528868</v>
      </c>
      <c r="DG25" s="2103">
        <v>3.8303576279951685</v>
      </c>
      <c r="DH25" s="2103">
        <v>3.8659267781003384</v>
      </c>
      <c r="DI25" s="2103">
        <v>3.8776913305966039</v>
      </c>
      <c r="DJ25" s="2103">
        <v>3.8457417095633</v>
      </c>
      <c r="DK25" s="2103">
        <v>3.8394627452982077</v>
      </c>
      <c r="DL25" s="2103">
        <v>3.844529935446976</v>
      </c>
      <c r="DM25" s="2103">
        <v>3.8861132595433365</v>
      </c>
      <c r="DN25" s="2103">
        <v>3.9970594903172452</v>
      </c>
      <c r="DO25" s="2103">
        <v>4.0933269093644506</v>
      </c>
      <c r="DP25" s="2103">
        <v>4.0593048413268411</v>
      </c>
      <c r="DQ25" s="2103">
        <v>4.0065480539397695</v>
      </c>
      <c r="DR25" s="2103">
        <v>4.0518552961772629</v>
      </c>
      <c r="DS25" s="2103">
        <v>4.0853108383199217</v>
      </c>
      <c r="DT25" s="2103">
        <v>4.0428057794796608</v>
      </c>
      <c r="DU25" s="2103">
        <v>4.0093602332428988</v>
      </c>
      <c r="DV25" s="2103">
        <v>4.0029797157687179</v>
      </c>
      <c r="DW25" s="2103">
        <v>4.0531676688266911</v>
      </c>
      <c r="DX25" s="2103">
        <v>4.0658595276324272</v>
      </c>
      <c r="DY25" s="2103">
        <v>4.0734062964751097</v>
      </c>
      <c r="DZ25" s="2103">
        <v>4.0545434617280769</v>
      </c>
      <c r="EA25" s="2103">
        <v>4.0692461571548089</v>
      </c>
      <c r="EB25" s="2103">
        <v>4.0474646880086169</v>
      </c>
      <c r="EC25" s="2103">
        <v>4.0483060896194214</v>
      </c>
      <c r="ED25" s="2103">
        <v>3.994001043322748</v>
      </c>
      <c r="EE25" s="2103">
        <v>4.0024543721341335</v>
      </c>
      <c r="EF25" s="2103">
        <v>3.9741298950721502</v>
      </c>
      <c r="EG25" s="2103">
        <v>3.9709928615014882</v>
      </c>
      <c r="EH25" s="2103">
        <v>3.9690177476675097</v>
      </c>
      <c r="EI25" s="2103">
        <v>3.9491306510276805</v>
      </c>
      <c r="EJ25" s="2103">
        <v>3.9565069696744315</v>
      </c>
      <c r="EK25" s="2103">
        <v>3.9627021492662351</v>
      </c>
      <c r="EL25" s="2103">
        <v>3.9791333478303379</v>
      </c>
      <c r="EM25" s="2103">
        <v>3.9830000037749587</v>
      </c>
      <c r="EN25" s="2103">
        <v>4.0150017416178541</v>
      </c>
      <c r="EO25" s="2103">
        <v>4.0807757896613772</v>
      </c>
      <c r="EP25" s="2103">
        <v>4.1108433765428183</v>
      </c>
      <c r="EQ25" s="2103">
        <v>4.1321208584248721</v>
      </c>
      <c r="ER25" s="2103">
        <v>4.1473992686136985</v>
      </c>
      <c r="ES25" s="2103">
        <v>4.2397546115615823</v>
      </c>
      <c r="ET25" s="2103">
        <v>4.3296182219818471</v>
      </c>
      <c r="EU25" s="2103">
        <v>4.6509403101232278</v>
      </c>
      <c r="EV25" s="2103">
        <v>4.7499839766267886</v>
      </c>
      <c r="EW25" s="2103">
        <v>4.6146958416950827</v>
      </c>
      <c r="EX25" s="2103">
        <v>4.6288069930069931</v>
      </c>
      <c r="EY25" s="2103">
        <v>4.6684983277591963</v>
      </c>
      <c r="EZ25" s="2103">
        <v>4.6643828362114066</v>
      </c>
      <c r="FA25" s="2103">
        <v>4.6609353741496609</v>
      </c>
      <c r="FB25" s="2103">
        <v>4.6978584415584423</v>
      </c>
      <c r="FC25" s="2103">
        <v>4.7699999999999996</v>
      </c>
      <c r="FD25" s="2103">
        <v>4.7508954545454545</v>
      </c>
      <c r="FE25" s="2103">
        <v>4.7356900000000008</v>
      </c>
      <c r="FF25" s="2103">
        <v>4.6988210526315797</v>
      </c>
      <c r="FG25" s="2103">
        <v>4.6935227272727271</v>
      </c>
      <c r="FH25" s="2103">
        <v>4.6450799999999992</v>
      </c>
      <c r="FI25" s="2103">
        <v>4.6567716783216779</v>
      </c>
      <c r="FJ25" s="2103">
        <v>4.6965818181818184</v>
      </c>
      <c r="FK25" s="2103">
        <v>4.7174049999999994</v>
      </c>
      <c r="FL25" s="2103">
        <v>4.6911999999999994</v>
      </c>
      <c r="FM25" s="2103">
        <v>4.6921571428571429</v>
      </c>
      <c r="FN25" s="2103">
        <v>4.7193523809523796</v>
      </c>
      <c r="FO25" s="2103">
        <v>4.7416190476190474</v>
      </c>
      <c r="FP25" s="2103">
        <v>4.7631409090909083</v>
      </c>
      <c r="FQ25" s="2103">
        <v>4.7506904761904751</v>
      </c>
      <c r="FR25" s="2103">
        <v>4.7221000000000002</v>
      </c>
      <c r="FS25" s="2103">
        <v>4.7001818181818189</v>
      </c>
      <c r="FT25" s="2103">
        <v>4.6803650000000001</v>
      </c>
      <c r="FU25" s="2103">
        <v>4.6072727272727283</v>
      </c>
      <c r="FV25" s="2103">
        <v>4.5793999999999997</v>
      </c>
      <c r="FW25" s="2103">
        <v>4.5113952380952371</v>
      </c>
      <c r="FX25" s="2103">
        <v>4.3838826086956528</v>
      </c>
      <c r="FY25" s="2103">
        <v>4.3833333333333329</v>
      </c>
      <c r="FZ25" s="2103">
        <v>4.4713736263736266</v>
      </c>
      <c r="GA25" s="2103">
        <v>4.485595</v>
      </c>
      <c r="GB25" s="2103">
        <v>4.45</v>
      </c>
      <c r="GC25" s="2103">
        <v>4.356866666666666</v>
      </c>
      <c r="GD25" s="2103">
        <v>4.2966647058823524</v>
      </c>
      <c r="GE25" s="2103">
        <v>4.3298428571428564</v>
      </c>
      <c r="GF25" s="2103">
        <v>4.4062095238095251</v>
      </c>
      <c r="GG25" s="2103">
        <v>4.5138272727272728</v>
      </c>
      <c r="GH25" s="2103">
        <v>4.5095904761904775</v>
      </c>
      <c r="GI25" s="2103">
        <v>4.4931863636363643</v>
      </c>
      <c r="GJ25" s="2103">
        <v>4.4902772727272726</v>
      </c>
      <c r="GK25" s="2103">
        <v>4.4821052631578953</v>
      </c>
      <c r="GL25" s="2103">
        <v>4.5067913043478258</v>
      </c>
      <c r="GM25" s="2103">
        <v>4.5163849999999996</v>
      </c>
      <c r="GN25" s="2103">
        <v>4.4977600000000013</v>
      </c>
      <c r="GO25" s="2103">
        <v>4.4708699999999997</v>
      </c>
      <c r="GP25" s="2103">
        <v>4.4712777777777779</v>
      </c>
      <c r="GQ25" s="2103">
        <v>4.5159960526315803</v>
      </c>
      <c r="GR25" s="2103">
        <v>4.5539636363636369</v>
      </c>
      <c r="GS25" s="2103">
        <v>4.5930272727272721</v>
      </c>
      <c r="GT25" s="2103">
        <v>4.6560789473684228</v>
      </c>
      <c r="GU25" s="2103">
        <v>4.7102590909090916</v>
      </c>
      <c r="GV25" s="2103">
        <v>4.6929181818181824</v>
      </c>
      <c r="GW25" s="2103">
        <v>4.731505263157894</v>
      </c>
      <c r="GX25" s="2103">
        <v>4.7414789855072472</v>
      </c>
      <c r="GY25" s="2103">
        <v>4.7638210526315783</v>
      </c>
      <c r="GZ25" s="2103">
        <v>4.7797999999999998</v>
      </c>
      <c r="HA25" s="2103">
        <v>4.8039666666666667</v>
      </c>
      <c r="HB25" s="2103">
        <v>4.8831789473684202</v>
      </c>
      <c r="HC25" s="2104">
        <v>5.0419299999999989</v>
      </c>
      <c r="HD25" s="2103">
        <v>5.2323681818181829</v>
      </c>
      <c r="HE25" s="2103">
        <v>5.271865</v>
      </c>
      <c r="HF25" s="2104">
        <v>5.2622954545454546</v>
      </c>
      <c r="HG25" s="2103">
        <v>5.2660782608695653</v>
      </c>
      <c r="HH25" s="2103">
        <v>5.2353047619047608</v>
      </c>
      <c r="HI25" s="2103">
        <v>5.2448499999999996</v>
      </c>
      <c r="HJ25" s="2103">
        <v>5.2530818181818191</v>
      </c>
      <c r="HK25" s="2103">
        <v>5.2590000000000003</v>
      </c>
      <c r="HL25" s="2103">
        <v>5.2147363636363631</v>
      </c>
      <c r="HM25" s="2103">
        <v>5.1973263157894749</v>
      </c>
      <c r="HN25" s="2117">
        <v>5.2358111111111105</v>
      </c>
      <c r="HO25" s="2117">
        <v>5.2815649999999996</v>
      </c>
      <c r="HP25" s="2117">
        <v>5.3171700000000017</v>
      </c>
      <c r="HQ25" s="2117">
        <v>5.3274300000000006</v>
      </c>
      <c r="HR25" s="2117">
        <v>5.4024045454545471</v>
      </c>
      <c r="HS25" s="2117">
        <v>5.6100636363636358</v>
      </c>
      <c r="HT25" s="2117">
        <v>5.587009090909091</v>
      </c>
      <c r="HU25" s="2117">
        <v>5.5789454545454555</v>
      </c>
      <c r="HV25" s="2117">
        <v>5.604919047619048</v>
      </c>
      <c r="HW25" s="2117">
        <v>5.6456947368421053</v>
      </c>
      <c r="HX25" s="2117">
        <v>5.6774695652173905</v>
      </c>
    </row>
    <row r="26" spans="1:232" ht="21" customHeight="1" x14ac:dyDescent="0.3">
      <c r="A26" s="2102" t="s">
        <v>4556</v>
      </c>
      <c r="B26" s="2103">
        <v>64</v>
      </c>
      <c r="C26" s="2103">
        <v>64</v>
      </c>
      <c r="D26" s="2105">
        <v>63.18181818181818</v>
      </c>
      <c r="E26" s="2105">
        <v>63</v>
      </c>
      <c r="F26" s="2105">
        <v>63</v>
      </c>
      <c r="G26" s="2105">
        <v>63</v>
      </c>
      <c r="H26" s="2105">
        <v>63</v>
      </c>
      <c r="I26" s="2105">
        <v>63</v>
      </c>
      <c r="J26" s="2105">
        <v>63</v>
      </c>
      <c r="K26" s="2103">
        <v>63</v>
      </c>
      <c r="L26" s="2103">
        <v>61.905000000000001</v>
      </c>
      <c r="M26" s="2103">
        <v>60.052999999999997</v>
      </c>
      <c r="N26" s="2103">
        <v>59.6</v>
      </c>
      <c r="O26" s="2103">
        <v>59.713999999999999</v>
      </c>
      <c r="P26" s="2103">
        <v>60.286000000000001</v>
      </c>
      <c r="Q26" s="2103">
        <v>62.332999999999998</v>
      </c>
      <c r="R26" s="2103">
        <v>65.652000000000001</v>
      </c>
      <c r="S26" s="2103">
        <v>65</v>
      </c>
      <c r="T26" s="2103">
        <v>64.951999999999998</v>
      </c>
      <c r="U26" s="2103">
        <v>64.912999999999997</v>
      </c>
      <c r="V26" s="2103">
        <v>64.052999999999997</v>
      </c>
      <c r="W26" s="2103">
        <v>60.908999999999999</v>
      </c>
      <c r="X26" s="2103">
        <v>59.158000000000001</v>
      </c>
      <c r="Y26" s="2103">
        <v>58.555999999999997</v>
      </c>
      <c r="Z26" s="2103">
        <v>59.908999999999999</v>
      </c>
      <c r="AA26" s="2103">
        <v>63.591000000000001</v>
      </c>
      <c r="AB26" s="2103">
        <v>63.619</v>
      </c>
      <c r="AC26" s="2103">
        <v>63.591000000000001</v>
      </c>
      <c r="AD26" s="2103">
        <v>63</v>
      </c>
      <c r="AE26" s="2103">
        <v>63</v>
      </c>
      <c r="AF26" s="2103">
        <v>63.591000000000001</v>
      </c>
      <c r="AG26" s="2103">
        <v>64</v>
      </c>
      <c r="AH26" s="2103">
        <v>64.95</v>
      </c>
      <c r="AI26" s="2103">
        <v>66</v>
      </c>
      <c r="AJ26" s="2103">
        <v>66.736999999999995</v>
      </c>
      <c r="AK26" s="2103">
        <v>68</v>
      </c>
      <c r="AL26" s="2103">
        <v>68.048000000000002</v>
      </c>
      <c r="AM26" s="2103">
        <v>68.817999999999998</v>
      </c>
      <c r="AN26" s="2103">
        <v>68.954499999999996</v>
      </c>
      <c r="AO26" s="2103">
        <v>69.238100000000003</v>
      </c>
      <c r="AP26" s="2103">
        <v>69.912999999999997</v>
      </c>
      <c r="AQ26" s="2103">
        <v>69.952399999999997</v>
      </c>
      <c r="AR26" s="2103">
        <v>69.285700000000006</v>
      </c>
      <c r="AS26" s="2103">
        <v>68.052599999999998</v>
      </c>
      <c r="AT26" s="2103">
        <v>68.590900000000005</v>
      </c>
      <c r="AU26" s="2103">
        <v>70.714299999999994</v>
      </c>
      <c r="AV26" s="2103">
        <v>70.947000000000003</v>
      </c>
      <c r="AW26" s="2103">
        <v>70.863600000000005</v>
      </c>
      <c r="AX26" s="2103">
        <v>70.3</v>
      </c>
      <c r="AY26" s="2103">
        <v>69.409099999999995</v>
      </c>
      <c r="AZ26" s="2103">
        <v>68.590900000000005</v>
      </c>
      <c r="BA26" s="2103">
        <v>68.523799999999994</v>
      </c>
      <c r="BB26" s="2103">
        <v>70.095200000000006</v>
      </c>
      <c r="BC26" s="2103">
        <v>71.952399999999997</v>
      </c>
      <c r="BD26" s="2103">
        <v>73.523799999999994</v>
      </c>
      <c r="BE26" s="2103">
        <v>75.429000000000002</v>
      </c>
      <c r="BF26" s="2103">
        <v>76.25</v>
      </c>
      <c r="BG26" s="2105">
        <v>77.333299999999994</v>
      </c>
      <c r="BH26" s="2105">
        <v>77</v>
      </c>
      <c r="BI26" s="2105">
        <v>76.400000000000006</v>
      </c>
      <c r="BJ26" s="2105">
        <v>78.285700000000006</v>
      </c>
      <c r="BK26" s="2105">
        <v>78.954499999999996</v>
      </c>
      <c r="BL26" s="2105">
        <v>79.286000000000001</v>
      </c>
      <c r="BM26" s="2105">
        <v>79.818200000000004</v>
      </c>
      <c r="BN26" s="2105">
        <v>77.960899999999995</v>
      </c>
      <c r="BO26" s="2105">
        <v>78.775000000000006</v>
      </c>
      <c r="BP26" s="2105">
        <v>79.109099999999998</v>
      </c>
      <c r="BQ26" s="2105">
        <v>78.573999999999998</v>
      </c>
      <c r="BR26" s="2105">
        <v>76.646000000000001</v>
      </c>
      <c r="BS26" s="2105">
        <v>74.816500000000005</v>
      </c>
      <c r="BT26" s="2105">
        <v>73.027900000000002</v>
      </c>
      <c r="BU26" s="2105">
        <v>68.251099999999994</v>
      </c>
      <c r="BV26" s="2105">
        <v>66.897599999999997</v>
      </c>
      <c r="BW26" s="2105">
        <v>66.310500000000005</v>
      </c>
      <c r="BX26" s="2105">
        <v>65.688999999999993</v>
      </c>
      <c r="BY26" s="2105">
        <v>64.503900000000002</v>
      </c>
      <c r="BZ26" s="2105">
        <v>66.189499999999995</v>
      </c>
      <c r="CA26" s="2105">
        <v>65.544300000000007</v>
      </c>
      <c r="CB26" s="2105">
        <v>64.2667</v>
      </c>
      <c r="CC26" s="2105">
        <v>67.496499999999997</v>
      </c>
      <c r="CD26" s="2105">
        <v>67.920500000000004</v>
      </c>
      <c r="CE26" s="2105">
        <v>68.508399999999995</v>
      </c>
      <c r="CF26" s="2105">
        <v>69.766300000000001</v>
      </c>
      <c r="CG26" s="2105">
        <v>68.474500000000006</v>
      </c>
      <c r="CH26" s="2105">
        <v>69.297700000000006</v>
      </c>
      <c r="CI26" s="2105">
        <v>70.414000000000001</v>
      </c>
      <c r="CJ26" s="2105">
        <v>70.378181818181801</v>
      </c>
      <c r="CK26" s="2105">
        <v>68.765652173913054</v>
      </c>
      <c r="CL26" s="2103">
        <v>68.421499999999995</v>
      </c>
      <c r="CM26" s="2103">
        <v>66.7895238095238</v>
      </c>
      <c r="CN26" s="2103">
        <v>67.749545454545455</v>
      </c>
      <c r="CO26" s="2103">
        <v>66.978500000000011</v>
      </c>
      <c r="CP26" s="2103">
        <v>73.066999999999993</v>
      </c>
      <c r="CQ26" s="2103">
        <v>68.86211647026289</v>
      </c>
      <c r="CR26" s="2103">
        <v>65.897031043300487</v>
      </c>
      <c r="CS26" s="2103">
        <v>68.7143630599695</v>
      </c>
      <c r="CT26" s="2103">
        <v>69.315748782257828</v>
      </c>
      <c r="CU26" s="2103">
        <v>69.015106149543314</v>
      </c>
      <c r="CV26" s="2103">
        <v>69.826788976955271</v>
      </c>
      <c r="CW26" s="2103">
        <v>68.781963729866419</v>
      </c>
      <c r="CX26" s="2103">
        <v>67.354186123825627</v>
      </c>
      <c r="CY26" s="2103">
        <v>66.600378798719831</v>
      </c>
      <c r="CZ26" s="2103">
        <v>65.435534396816664</v>
      </c>
      <c r="DA26" s="2103">
        <v>64.054022554769205</v>
      </c>
      <c r="DB26" s="2103">
        <v>64.523625062510192</v>
      </c>
      <c r="DC26" s="2103">
        <v>65.529838024875261</v>
      </c>
      <c r="DD26" s="2103">
        <v>63.960049655621326</v>
      </c>
      <c r="DE26" s="2103">
        <v>61.871562662503827</v>
      </c>
      <c r="DF26" s="2103">
        <v>60.68117150228219</v>
      </c>
      <c r="DG26" s="2103">
        <v>59.065912914166987</v>
      </c>
      <c r="DH26" s="2103">
        <v>57.524063303000275</v>
      </c>
      <c r="DI26" s="2103">
        <v>59.151084549498989</v>
      </c>
      <c r="DJ26" s="2103">
        <v>60.909380118662497</v>
      </c>
      <c r="DK26" s="2103">
        <v>59.521136390783639</v>
      </c>
      <c r="DL26" s="2103">
        <v>58.066947460780469</v>
      </c>
      <c r="DM26" s="2103">
        <v>55.803360862746779</v>
      </c>
      <c r="DN26" s="2103">
        <v>55.842307668425953</v>
      </c>
      <c r="DO26" s="2103">
        <v>57.697443963254521</v>
      </c>
      <c r="DP26" s="2103">
        <v>56.999271102326617</v>
      </c>
      <c r="DQ26" s="2103">
        <v>57.232107243719589</v>
      </c>
      <c r="DR26" s="2103">
        <v>59.58665711675684</v>
      </c>
      <c r="DS26" s="2103">
        <v>58.004173600543311</v>
      </c>
      <c r="DT26" s="2103">
        <v>57.638894749970497</v>
      </c>
      <c r="DU26" s="2103">
        <v>57.609843541962285</v>
      </c>
      <c r="DV26" s="2103">
        <v>58.055010188963131</v>
      </c>
      <c r="DW26" s="2103">
        <v>58.20180128203716</v>
      </c>
      <c r="DX26" s="2103">
        <v>58.300579408562825</v>
      </c>
      <c r="DY26" s="2103">
        <v>57.748225423895946</v>
      </c>
      <c r="DZ26" s="2103">
        <v>54.18540379427003</v>
      </c>
      <c r="EA26" s="2103">
        <v>53.167848544634005</v>
      </c>
      <c r="EB26" s="2103">
        <v>50.140160370057316</v>
      </c>
      <c r="EC26" s="2103">
        <v>49.463662008438085</v>
      </c>
      <c r="ED26" s="2103">
        <v>50.441485905898972</v>
      </c>
      <c r="EE26" s="2103">
        <v>49.82586874083551</v>
      </c>
      <c r="EF26" s="2103">
        <v>50.039273002512722</v>
      </c>
      <c r="EG26" s="2103">
        <v>49.909912047326046</v>
      </c>
      <c r="EH26" s="2103">
        <v>49.776925607413197</v>
      </c>
      <c r="EI26" s="2103">
        <v>50.468854333059326</v>
      </c>
      <c r="EJ26" s="2103">
        <v>51.115113666126312</v>
      </c>
      <c r="EK26" s="2103">
        <v>52.053061238770773</v>
      </c>
      <c r="EL26" s="2103">
        <v>51.921849129294024</v>
      </c>
      <c r="EM26" s="2103">
        <v>51.687319407542439</v>
      </c>
      <c r="EN26" s="2103">
        <v>51.404521458727785</v>
      </c>
      <c r="EO26" s="2103">
        <v>52.355809893256236</v>
      </c>
      <c r="EP26" s="2103">
        <v>52.292412944723353</v>
      </c>
      <c r="EQ26" s="2103">
        <v>52.25378799844195</v>
      </c>
      <c r="ER26" s="2103">
        <v>51.482302855878331</v>
      </c>
      <c r="ES26" s="2103">
        <v>53.229415132398096</v>
      </c>
      <c r="ET26" s="2103">
        <v>54.379256654384925</v>
      </c>
      <c r="EU26" s="2103">
        <v>58.065304680186152</v>
      </c>
      <c r="EV26" s="2103">
        <v>59.024381318498129</v>
      </c>
      <c r="EW26" s="2103">
        <v>56.433539082841584</v>
      </c>
      <c r="EX26" s="2103">
        <v>56.534195804195811</v>
      </c>
      <c r="EY26" s="2103">
        <v>57.16096989966556</v>
      </c>
      <c r="EZ26" s="2103">
        <v>55.885531135531131</v>
      </c>
      <c r="FA26" s="2103">
        <v>54.815384615384616</v>
      </c>
      <c r="FB26" s="2103">
        <v>56.26216783216784</v>
      </c>
      <c r="FC26" s="2103">
        <v>56.237368421052629</v>
      </c>
      <c r="FD26" s="2103">
        <v>55.68363636363636</v>
      </c>
      <c r="FE26" s="2103">
        <v>55.053500000000007</v>
      </c>
      <c r="FF26" s="2103">
        <v>53.870526315789469</v>
      </c>
      <c r="FG26" s="2103">
        <v>54.707727272727283</v>
      </c>
      <c r="FH26" s="2103">
        <v>54.536000000000016</v>
      </c>
      <c r="FI26" s="2103">
        <v>54.348333333333336</v>
      </c>
      <c r="FJ26" s="2103">
        <v>54.480000000000018</v>
      </c>
      <c r="FK26" s="2103">
        <v>54.701000000000001</v>
      </c>
      <c r="FL26" s="2103">
        <v>54.62863636363636</v>
      </c>
      <c r="FM26" s="2103">
        <v>54.701428571428572</v>
      </c>
      <c r="FN26" s="2103">
        <v>55.150952380952376</v>
      </c>
      <c r="FO26" s="2103">
        <v>54.634761904761909</v>
      </c>
      <c r="FP26" s="2103">
        <v>54.659090909090899</v>
      </c>
      <c r="FQ26" s="2103">
        <v>54.39238095238094</v>
      </c>
      <c r="FR26" s="2103">
        <v>54.883529411764705</v>
      </c>
      <c r="FS26" s="2103">
        <v>55.599999999999994</v>
      </c>
      <c r="FT26" s="2103">
        <v>56.533000000000001</v>
      </c>
      <c r="FU26" s="2103">
        <v>55.836818181818188</v>
      </c>
      <c r="FV26" s="2103">
        <v>55.51142857142856</v>
      </c>
      <c r="FW26" s="2103">
        <v>54.820952380952384</v>
      </c>
      <c r="FX26" s="2103">
        <v>53.668695652173895</v>
      </c>
      <c r="FY26" s="2103">
        <v>53.32</v>
      </c>
      <c r="FZ26" s="2103">
        <v>53.808730158730157</v>
      </c>
      <c r="GA26" s="2103">
        <v>51.431470000000012</v>
      </c>
      <c r="GB26" s="2103">
        <v>54.308500000000002</v>
      </c>
      <c r="GC26" s="2103">
        <v>53.764444444444436</v>
      </c>
      <c r="GD26" s="2103">
        <v>52.319411764705883</v>
      </c>
      <c r="GE26" s="2103">
        <v>52.385238095238101</v>
      </c>
      <c r="GF26" s="2103">
        <v>52.83142857142856</v>
      </c>
      <c r="GG26" s="2103">
        <v>52.677727272727267</v>
      </c>
      <c r="GH26" s="2103">
        <v>52.426666666666669</v>
      </c>
      <c r="GI26" s="2103">
        <v>51.56909090909091</v>
      </c>
      <c r="GJ26" s="2103">
        <v>50.928636363636365</v>
      </c>
      <c r="GK26" s="2103">
        <v>48.909473684210539</v>
      </c>
      <c r="GL26" s="2103">
        <v>48.245652173913051</v>
      </c>
      <c r="GM26" s="2103">
        <v>49.537999999999997</v>
      </c>
      <c r="GN26" s="2103">
        <v>49.970500000000001</v>
      </c>
      <c r="GO26" s="2103">
        <v>49.783999999999999</v>
      </c>
      <c r="GP26" s="2103">
        <v>49.534444444444446</v>
      </c>
      <c r="GQ26" s="2103">
        <v>51.31</v>
      </c>
      <c r="GR26" s="2103">
        <v>51.689090909090901</v>
      </c>
      <c r="GS26" s="2103">
        <v>51.907727272727271</v>
      </c>
      <c r="GT26" s="2103">
        <v>52.728421052631589</v>
      </c>
      <c r="GU26" s="2103">
        <v>53.740909090909092</v>
      </c>
      <c r="GV26" s="2103">
        <v>52.001363636363635</v>
      </c>
      <c r="GW26" s="2103">
        <v>52.23</v>
      </c>
      <c r="GX26" s="2103">
        <v>52.62264492753625</v>
      </c>
      <c r="GY26" s="2103">
        <v>52.41473684210527</v>
      </c>
      <c r="GZ26" s="2103">
        <v>52.742000000000004</v>
      </c>
      <c r="HA26" s="2103">
        <v>52.723809523809528</v>
      </c>
      <c r="HB26" s="2103">
        <v>53.433157894736844</v>
      </c>
      <c r="HC26" s="2104">
        <v>52.994499999999995</v>
      </c>
      <c r="HD26" s="2103">
        <v>53.550909090909087</v>
      </c>
      <c r="HE26" s="2103">
        <v>54.261000000000003</v>
      </c>
      <c r="HF26" s="2104">
        <v>54.161818181818191</v>
      </c>
      <c r="HG26" s="2103">
        <v>54.724782608695655</v>
      </c>
      <c r="HH26" s="2103">
        <v>54.649047619047614</v>
      </c>
      <c r="HI26" s="2103">
        <v>55.586363636363629</v>
      </c>
      <c r="HJ26" s="2103">
        <v>55.695000000000007</v>
      </c>
      <c r="HK26" s="2103">
        <v>55.261000000000003</v>
      </c>
      <c r="HL26" s="2103">
        <v>55.341818181818184</v>
      </c>
      <c r="HM26" s="2103">
        <v>55.525263157894734</v>
      </c>
      <c r="HN26" s="2117">
        <v>56.198333333333331</v>
      </c>
      <c r="HO26" s="2117">
        <v>56.720500000000001</v>
      </c>
      <c r="HP26" s="2117">
        <v>55.909500000000001</v>
      </c>
      <c r="HQ26" s="2117">
        <v>56.880500000000005</v>
      </c>
      <c r="HR26" s="2117">
        <v>57.430454545454538</v>
      </c>
      <c r="HS26" s="2117">
        <v>58.930999999999997</v>
      </c>
      <c r="HT26" s="2117">
        <v>59.072272727272725</v>
      </c>
      <c r="HU26" s="2117">
        <v>59.443181818181806</v>
      </c>
      <c r="HV26" s="2117">
        <v>58.673809523809517</v>
      </c>
      <c r="HW26" s="2117">
        <v>59.542105263157907</v>
      </c>
      <c r="HX26" s="2117">
        <v>59.19347826086959</v>
      </c>
    </row>
    <row r="27" spans="1:232" ht="21" customHeight="1" x14ac:dyDescent="0.3">
      <c r="A27" s="2102" t="s">
        <v>4557</v>
      </c>
      <c r="B27" s="2103">
        <v>23.064</v>
      </c>
      <c r="C27" s="2103">
        <v>22.917999999999999</v>
      </c>
      <c r="D27" s="2103">
        <v>24.135454545454547</v>
      </c>
      <c r="E27" s="2103">
        <v>24.5855</v>
      </c>
      <c r="F27" s="2103">
        <v>25.547826086956523</v>
      </c>
      <c r="G27" s="2103">
        <v>25.21</v>
      </c>
      <c r="H27" s="2103">
        <v>24.834</v>
      </c>
      <c r="I27" s="2103">
        <v>24.187999999999999</v>
      </c>
      <c r="J27" s="2103">
        <v>24.542999999999999</v>
      </c>
      <c r="K27" s="2103">
        <v>24.344000000000001</v>
      </c>
      <c r="L27" s="2103">
        <v>24.503</v>
      </c>
      <c r="M27" s="2103">
        <v>23.597999999999999</v>
      </c>
      <c r="N27" s="2103">
        <v>23.508500000000002</v>
      </c>
      <c r="O27" s="2103">
        <v>23.114000000000001</v>
      </c>
      <c r="P27" s="2103">
        <v>23.763999999999999</v>
      </c>
      <c r="Q27" s="2103">
        <v>24.213999999999999</v>
      </c>
      <c r="R27" s="2103">
        <v>25.120999999999999</v>
      </c>
      <c r="S27" s="2103">
        <v>24.832999999999998</v>
      </c>
      <c r="T27" s="2103">
        <v>25.553999999999998</v>
      </c>
      <c r="U27" s="2103">
        <v>26.431000000000001</v>
      </c>
      <c r="V27" s="2103">
        <v>26.248000000000001</v>
      </c>
      <c r="W27" s="2103">
        <v>25.391999999999999</v>
      </c>
      <c r="X27" s="2103">
        <v>24.934999999999999</v>
      </c>
      <c r="Y27" s="2103">
        <v>24.466999999999999</v>
      </c>
      <c r="Z27" s="2103">
        <v>24.416</v>
      </c>
      <c r="AA27" s="2103">
        <v>25.539000000000001</v>
      </c>
      <c r="AB27" s="2103">
        <v>25.210999999999999</v>
      </c>
      <c r="AC27" s="2103">
        <v>26</v>
      </c>
      <c r="AD27" s="2103">
        <v>26.111999999999998</v>
      </c>
      <c r="AE27" s="2103">
        <v>25.981999999999999</v>
      </c>
      <c r="AF27" s="2103">
        <v>26.2</v>
      </c>
      <c r="AG27" s="2103">
        <v>26.487100000000002</v>
      </c>
      <c r="AH27" s="2103">
        <v>27.506</v>
      </c>
      <c r="AI27" s="2103">
        <v>27.577000000000002</v>
      </c>
      <c r="AJ27" s="2103">
        <v>27.818000000000001</v>
      </c>
      <c r="AK27" s="2103">
        <v>27.756</v>
      </c>
      <c r="AL27" s="2103">
        <v>27.359000000000002</v>
      </c>
      <c r="AM27" s="2103">
        <v>27.611000000000001</v>
      </c>
      <c r="AN27" s="2103">
        <v>27.252700000000001</v>
      </c>
      <c r="AO27" s="2103">
        <v>26.609000000000002</v>
      </c>
      <c r="AP27" s="2103">
        <v>27.1004</v>
      </c>
      <c r="AQ27" s="2103">
        <v>27.188099999999999</v>
      </c>
      <c r="AR27" s="2103">
        <v>26.686699999999998</v>
      </c>
      <c r="AS27" s="2103">
        <v>25.946300000000001</v>
      </c>
      <c r="AT27" s="2103">
        <v>26.076799999999999</v>
      </c>
      <c r="AU27" s="2103">
        <v>26.785699999999999</v>
      </c>
      <c r="AV27" s="2103">
        <v>26.277999999999999</v>
      </c>
      <c r="AW27" s="2103">
        <v>26.502300000000002</v>
      </c>
      <c r="AX27" s="2103">
        <v>26.616</v>
      </c>
      <c r="AY27" s="2103">
        <v>27.895900000000001</v>
      </c>
      <c r="AZ27" s="2103">
        <v>27.2209</v>
      </c>
      <c r="BA27" s="2103">
        <v>27.232900000000001</v>
      </c>
      <c r="BB27" s="2103">
        <v>27.9633</v>
      </c>
      <c r="BC27" s="2103">
        <v>28.203800000000001</v>
      </c>
      <c r="BD27" s="2103">
        <v>28.113800000000001</v>
      </c>
      <c r="BE27" s="2103">
        <v>28.952999999999999</v>
      </c>
      <c r="BF27" s="2103">
        <v>29.172499999999999</v>
      </c>
      <c r="BG27" s="2103">
        <v>28.543299999999999</v>
      </c>
      <c r="BH27" s="2103">
        <v>28.372199999999999</v>
      </c>
      <c r="BI27" s="2103">
        <v>28.734000000000002</v>
      </c>
      <c r="BJ27" s="2103">
        <v>27.9495</v>
      </c>
      <c r="BK27" s="2103">
        <v>26.569500000000001</v>
      </c>
      <c r="BL27" s="2103">
        <v>26.21</v>
      </c>
      <c r="BM27" s="2103">
        <v>26.345500000000001</v>
      </c>
      <c r="BN27" s="2103">
        <v>27.143699999999999</v>
      </c>
      <c r="BO27" s="2103">
        <v>27.432700000000001</v>
      </c>
      <c r="BP27" s="2103">
        <v>26.814900000000002</v>
      </c>
      <c r="BQ27" s="2103">
        <v>27.858000000000001</v>
      </c>
      <c r="BR27" s="2103">
        <v>26.7685</v>
      </c>
      <c r="BS27" s="2103">
        <v>27.181799999999999</v>
      </c>
      <c r="BT27" s="2103">
        <v>26.9299</v>
      </c>
      <c r="BU27" s="2103">
        <v>27.285499999999999</v>
      </c>
      <c r="BV27" s="2103">
        <v>25.956299999999999</v>
      </c>
      <c r="BW27" s="2103">
        <v>26.654499999999999</v>
      </c>
      <c r="BX27" s="2103">
        <v>26.114999999999998</v>
      </c>
      <c r="BY27" s="2103">
        <v>25.691700000000001</v>
      </c>
      <c r="BZ27" s="2103">
        <v>25.857199999999999</v>
      </c>
      <c r="CA27" s="2103">
        <v>27.831</v>
      </c>
      <c r="CB27" s="2103">
        <v>30.986899999999999</v>
      </c>
      <c r="CC27" s="2103">
        <v>33.819400000000002</v>
      </c>
      <c r="CD27" s="2103">
        <v>35.886499999999998</v>
      </c>
      <c r="CE27" s="2103">
        <v>36.633099999999999</v>
      </c>
      <c r="CF27" s="2103">
        <v>36.893300000000004</v>
      </c>
      <c r="CG27" s="2103">
        <v>35.534999999999997</v>
      </c>
      <c r="CH27" s="2103">
        <v>34.904299999999999</v>
      </c>
      <c r="CI27" s="2103">
        <v>35.160759999999996</v>
      </c>
      <c r="CJ27" s="2103">
        <v>34.542513636363637</v>
      </c>
      <c r="CK27" s="2103">
        <v>35.017826086956518</v>
      </c>
      <c r="CL27" s="2103">
        <v>34.668535000000006</v>
      </c>
      <c r="CM27" s="2103">
        <v>35.190357142857138</v>
      </c>
      <c r="CN27" s="2103">
        <v>34.917936363636365</v>
      </c>
      <c r="CO27" s="2103">
        <v>34.857955000000004</v>
      </c>
      <c r="CP27" s="2103">
        <v>36.341000000000001</v>
      </c>
      <c r="CQ27" s="2103">
        <v>36.692936567728495</v>
      </c>
      <c r="CR27" s="2103">
        <v>36.804159711674451</v>
      </c>
      <c r="CS27" s="2103">
        <v>37.304145467473447</v>
      </c>
      <c r="CT27" s="2103">
        <v>37.487636295544789</v>
      </c>
      <c r="CU27" s="2103">
        <v>37.514138550857908</v>
      </c>
      <c r="CV27" s="2103">
        <v>37.766634538297168</v>
      </c>
      <c r="CW27" s="2103">
        <v>37.671630673585121</v>
      </c>
      <c r="CX27" s="2103">
        <v>36.885271311999453</v>
      </c>
      <c r="CY27" s="2103">
        <v>36.555570874110728</v>
      </c>
      <c r="CZ27" s="2103">
        <v>34.779981581591322</v>
      </c>
      <c r="DA27" s="2103">
        <v>35.315543500984226</v>
      </c>
      <c r="DB27" s="2103">
        <v>35.837918929919418</v>
      </c>
      <c r="DC27" s="2103">
        <v>36.543245571885898</v>
      </c>
      <c r="DD27" s="2103">
        <v>37.429552990639543</v>
      </c>
      <c r="DE27" s="2103">
        <v>38.243639857628729</v>
      </c>
      <c r="DF27" s="2103">
        <v>38.736484118685929</v>
      </c>
      <c r="DG27" s="2103">
        <v>38.48350432443651</v>
      </c>
      <c r="DH27" s="2103">
        <v>38.625087226013278</v>
      </c>
      <c r="DI27" s="2103">
        <v>39.188945240356873</v>
      </c>
      <c r="DJ27" s="2103">
        <v>37.998642237088745</v>
      </c>
      <c r="DK27" s="2103">
        <v>36.183977166618781</v>
      </c>
      <c r="DL27" s="2103">
        <v>36.700277599609223</v>
      </c>
      <c r="DM27" s="2103">
        <v>37.906968637018529</v>
      </c>
      <c r="DN27" s="2103">
        <v>39.202847166653498</v>
      </c>
      <c r="DO27" s="2103">
        <v>40.254227585876507</v>
      </c>
      <c r="DP27" s="2103">
        <v>40.057874922647798</v>
      </c>
      <c r="DQ27" s="2103">
        <v>39.783699705703675</v>
      </c>
      <c r="DR27" s="2103">
        <v>39.872598431789662</v>
      </c>
      <c r="DS27" s="2103">
        <v>39.145606978037954</v>
      </c>
      <c r="DT27" s="2103">
        <v>37.462340886096506</v>
      </c>
      <c r="DU27" s="2103">
        <v>34.945188956792357</v>
      </c>
      <c r="DV27" s="2103">
        <v>33.399778495029103</v>
      </c>
      <c r="DW27" s="2103">
        <v>33.301104162296177</v>
      </c>
      <c r="DX27" s="2103">
        <v>32.350824463624043</v>
      </c>
      <c r="DY27" s="2103">
        <v>31.371727012550846</v>
      </c>
      <c r="DZ27" s="2103">
        <v>32.362808969993537</v>
      </c>
      <c r="EA27" s="2103">
        <v>31.750717539650321</v>
      </c>
      <c r="EB27" s="2103">
        <v>32.101845919306932</v>
      </c>
      <c r="EC27" s="2103">
        <v>31.690356082266469</v>
      </c>
      <c r="ED27" s="2103">
        <v>31.680007892852387</v>
      </c>
      <c r="EE27" s="2103">
        <v>31.080564652309043</v>
      </c>
      <c r="EF27" s="2103">
        <v>29.840342868529259</v>
      </c>
      <c r="EG27" s="2103">
        <v>29.696765803142085</v>
      </c>
      <c r="EH27" s="2103">
        <v>30.211728171016048</v>
      </c>
      <c r="EI27" s="2103">
        <v>30.02758163995486</v>
      </c>
      <c r="EJ27" s="2103">
        <v>29.965101993145879</v>
      </c>
      <c r="EK27" s="2103">
        <v>30.226598885773498</v>
      </c>
      <c r="EL27" s="2103">
        <v>30.29060766351046</v>
      </c>
      <c r="EM27" s="2103">
        <v>30.421112065951665</v>
      </c>
      <c r="EN27" s="2103">
        <v>30.287081348461829</v>
      </c>
      <c r="EO27" s="2103">
        <v>29.599232693570176</v>
      </c>
      <c r="EP27" s="2103">
        <v>29.610583457978592</v>
      </c>
      <c r="EQ27" s="2103">
        <v>27.66524845138121</v>
      </c>
      <c r="ER27" s="2103">
        <v>26.994365928296947</v>
      </c>
      <c r="ES27" s="2103">
        <v>27.837951303425388</v>
      </c>
      <c r="ET27" s="2103">
        <v>28.339993326350687</v>
      </c>
      <c r="EU27" s="2103">
        <v>30.05101365051954</v>
      </c>
      <c r="EV27" s="2103">
        <v>30.861281818181808</v>
      </c>
      <c r="EW27" s="2103">
        <v>29.640053883921961</v>
      </c>
      <c r="EX27" s="2103">
        <v>29.040578896103895</v>
      </c>
      <c r="EY27" s="2103">
        <v>29.371587267080734</v>
      </c>
      <c r="EZ27" s="2103">
        <v>29.353114285714273</v>
      </c>
      <c r="FA27" s="2103">
        <v>30.086576530612245</v>
      </c>
      <c r="FB27" s="2103">
        <v>30.332722727272721</v>
      </c>
      <c r="FC27" s="2103">
        <v>30.17728421052632</v>
      </c>
      <c r="FD27" s="2103">
        <v>30.2515</v>
      </c>
      <c r="FE27" s="2103">
        <v>31.204169999999998</v>
      </c>
      <c r="FF27" s="2103">
        <v>31.977263157894743</v>
      </c>
      <c r="FG27" s="2103">
        <v>32.257213636363637</v>
      </c>
      <c r="FH27" s="2103">
        <v>32.861810000000006</v>
      </c>
      <c r="FI27" s="2103">
        <v>33.21562902097903</v>
      </c>
      <c r="FJ27" s="2103">
        <v>34.604322727272738</v>
      </c>
      <c r="FK27" s="2103">
        <v>35.131309999999999</v>
      </c>
      <c r="FL27" s="2103">
        <v>35.894768181818179</v>
      </c>
      <c r="FM27" s="2103">
        <v>35.699580952380948</v>
      </c>
      <c r="FN27" s="2103">
        <v>35.28090952380952</v>
      </c>
      <c r="FO27" s="2103">
        <v>34.004328571428573</v>
      </c>
      <c r="FP27" s="2103">
        <v>31.859754545454543</v>
      </c>
      <c r="FQ27" s="2103">
        <v>32.065023809523815</v>
      </c>
      <c r="FR27" s="2103">
        <v>32.385811764705878</v>
      </c>
      <c r="FS27" s="2103">
        <v>32.263668181818176</v>
      </c>
      <c r="FT27" s="2103">
        <v>33.040974999999996</v>
      </c>
      <c r="FU27" s="2103">
        <v>31.934595454545459</v>
      </c>
      <c r="FV27" s="2103">
        <v>32.183528571428567</v>
      </c>
      <c r="FW27" s="2103">
        <v>31.298147619047615</v>
      </c>
      <c r="FX27" s="2103">
        <v>31.178030434782602</v>
      </c>
      <c r="FY27" s="2103">
        <v>30.874509523809518</v>
      </c>
      <c r="FZ27" s="2103">
        <v>30.833362271062274</v>
      </c>
      <c r="GA27" s="2103">
        <v>30.979524999999995</v>
      </c>
      <c r="GB27" s="2103">
        <v>30.733334999999993</v>
      </c>
      <c r="GC27" s="2103">
        <v>30.62445</v>
      </c>
      <c r="GD27" s="2103">
        <v>31.09055882352941</v>
      </c>
      <c r="GE27" s="2103">
        <v>31.952795238095231</v>
      </c>
      <c r="GF27" s="2103">
        <v>32.052776190476195</v>
      </c>
      <c r="GG27" s="2103">
        <v>32.202618181818188</v>
      </c>
      <c r="GH27" s="2103">
        <v>32.059228571428562</v>
      </c>
      <c r="GI27" s="2103">
        <v>31.554922727272718</v>
      </c>
      <c r="GJ27" s="2103">
        <v>31.646913636363635</v>
      </c>
      <c r="GK27" s="2103">
        <v>31.300663157894739</v>
      </c>
      <c r="GL27" s="2103">
        <v>31.22050434782609</v>
      </c>
      <c r="GM27" s="2103">
        <v>31.116050000000001</v>
      </c>
      <c r="GN27" s="2103">
        <v>31.234795000000002</v>
      </c>
      <c r="GO27" s="2103">
        <v>32.123505000000002</v>
      </c>
      <c r="GP27" s="2103">
        <v>31.675961111111114</v>
      </c>
      <c r="GQ27" s="2103">
        <v>31.80977368421053</v>
      </c>
      <c r="GR27" s="2103">
        <v>31.914404545454545</v>
      </c>
      <c r="GS27" s="2103">
        <v>32.671440909090904</v>
      </c>
      <c r="GT27" s="2103">
        <v>33.627968421052636</v>
      </c>
      <c r="GU27" s="2103">
        <v>33.922322727272736</v>
      </c>
      <c r="GV27" s="2103">
        <v>34.516959090909097</v>
      </c>
      <c r="GW27" s="2103">
        <v>34.380484210526312</v>
      </c>
      <c r="GX27" s="2103">
        <v>34.277679264214044</v>
      </c>
      <c r="GY27" s="2103">
        <v>34.157973684210525</v>
      </c>
      <c r="GZ27" s="2103">
        <v>34.098080000000003</v>
      </c>
      <c r="HA27" s="2103">
        <v>34.077385714285711</v>
      </c>
      <c r="HB27" s="2103">
        <v>34.457810526315789</v>
      </c>
      <c r="HC27" s="2104">
        <v>36.362370000000013</v>
      </c>
      <c r="HD27" s="2103">
        <v>37.527831818181816</v>
      </c>
      <c r="HE27" s="2103">
        <v>38.031750000000002</v>
      </c>
      <c r="HF27" s="2104">
        <v>37.811047202797205</v>
      </c>
      <c r="HG27" s="2103">
        <v>38.138956521739139</v>
      </c>
      <c r="HH27" s="2103">
        <v>38.17491428571428</v>
      </c>
      <c r="HI27" s="2103">
        <v>38.408949999999997</v>
      </c>
      <c r="HJ27" s="2103">
        <v>38.601686363636354</v>
      </c>
      <c r="HK27" s="2103">
        <v>38.97663</v>
      </c>
      <c r="HL27" s="2103">
        <v>38.850959090909086</v>
      </c>
      <c r="HM27" s="2103">
        <v>38.767936842105257</v>
      </c>
      <c r="HN27" s="2117">
        <v>38.4336611111111</v>
      </c>
      <c r="HO27" s="2117">
        <v>37.665884999999996</v>
      </c>
      <c r="HP27" s="2117">
        <v>37.769775000000003</v>
      </c>
      <c r="HQ27" s="2117">
        <v>37.768540000000002</v>
      </c>
      <c r="HR27" s="2117">
        <v>37.968599999999988</v>
      </c>
      <c r="HS27" s="2117">
        <v>39.408690909090915</v>
      </c>
      <c r="HT27" s="2117">
        <v>39.459804545454546</v>
      </c>
      <c r="HU27" s="2117">
        <v>39.280377272727272</v>
      </c>
      <c r="HV27" s="2117">
        <v>38.438957142857141</v>
      </c>
      <c r="HW27" s="2117">
        <v>38.426794736842098</v>
      </c>
      <c r="HX27" s="2117">
        <v>38.744773913043474</v>
      </c>
    </row>
    <row r="28" spans="1:232" ht="21" customHeight="1" x14ac:dyDescent="0.3">
      <c r="A28" s="2102" t="s">
        <v>4558</v>
      </c>
      <c r="B28" s="2103">
        <v>39.436</v>
      </c>
      <c r="C28" s="2103">
        <v>39.646000000000001</v>
      </c>
      <c r="D28" s="2103">
        <v>39.457727272727276</v>
      </c>
      <c r="E28" s="2103">
        <v>39.142000000000003</v>
      </c>
      <c r="F28" s="2103">
        <v>38.796086956521734</v>
      </c>
      <c r="G28" s="2103">
        <v>38.712857142857146</v>
      </c>
      <c r="H28" s="2103">
        <v>38.537999999999997</v>
      </c>
      <c r="I28" s="2103">
        <v>38.296999999999997</v>
      </c>
      <c r="J28" s="2103">
        <v>37.993000000000002</v>
      </c>
      <c r="K28" s="2103">
        <v>37.825499999999998</v>
      </c>
      <c r="L28" s="2103">
        <v>38.017000000000003</v>
      </c>
      <c r="M28" s="2103">
        <v>37.140999999999998</v>
      </c>
      <c r="N28" s="2103">
        <v>36.915500000000002</v>
      </c>
      <c r="O28" s="2103">
        <v>37.182000000000002</v>
      </c>
      <c r="P28" s="2103">
        <v>39.506999999999998</v>
      </c>
      <c r="Q28" s="2103">
        <v>39.643999999999998</v>
      </c>
      <c r="R28" s="2103">
        <v>40.590000000000003</v>
      </c>
      <c r="S28" s="2103">
        <v>39.488999999999997</v>
      </c>
      <c r="T28" s="2103">
        <v>38.35</v>
      </c>
      <c r="U28" s="2103">
        <v>37.883000000000003</v>
      </c>
      <c r="V28" s="2103">
        <v>37.969000000000001</v>
      </c>
      <c r="W28" s="2103">
        <v>36.564</v>
      </c>
      <c r="X28" s="2103">
        <v>35.356999999999999</v>
      </c>
      <c r="Y28" s="2103">
        <v>34.877000000000002</v>
      </c>
      <c r="Z28" s="2103">
        <v>35.03</v>
      </c>
      <c r="AA28" s="2103">
        <v>35.975000000000001</v>
      </c>
      <c r="AB28" s="2103">
        <v>36.396999999999998</v>
      </c>
      <c r="AC28" s="2103">
        <v>36.655999999999999</v>
      </c>
      <c r="AD28" s="2103">
        <v>36.417999999999999</v>
      </c>
      <c r="AE28" s="2103">
        <v>36.195999999999998</v>
      </c>
      <c r="AF28" s="2103">
        <v>36.423000000000002</v>
      </c>
      <c r="AG28" s="2103">
        <v>36.216000000000001</v>
      </c>
      <c r="AH28" s="2103">
        <v>36.149000000000001</v>
      </c>
      <c r="AI28" s="2103">
        <v>36.567999999999998</v>
      </c>
      <c r="AJ28" s="2103">
        <v>37.551000000000002</v>
      </c>
      <c r="AK28" s="2103">
        <v>39.923999999999999</v>
      </c>
      <c r="AL28" s="2103">
        <v>39.326999999999998</v>
      </c>
      <c r="AM28" s="2103">
        <v>39.268999999999998</v>
      </c>
      <c r="AN28" s="2103">
        <v>39.335000000000001</v>
      </c>
      <c r="AO28" s="2103">
        <v>39.794800000000002</v>
      </c>
      <c r="AP28" s="2103">
        <v>40.283900000000003</v>
      </c>
      <c r="AQ28" s="2103">
        <v>41.495699999999999</v>
      </c>
      <c r="AR28" s="2103">
        <v>42.29</v>
      </c>
      <c r="AS28" s="2103">
        <v>41.866799999999998</v>
      </c>
      <c r="AT28" s="2103">
        <v>43.012700000000002</v>
      </c>
      <c r="AU28" s="2103">
        <v>43.567599999999999</v>
      </c>
      <c r="AV28" s="2103">
        <v>43.902999999999999</v>
      </c>
      <c r="AW28" s="2103">
        <v>43.833599999999997</v>
      </c>
      <c r="AX28" s="2103">
        <v>44.591000000000001</v>
      </c>
      <c r="AY28" s="2103">
        <v>44.249499999999998</v>
      </c>
      <c r="AZ28" s="2103">
        <v>43.354100000000003</v>
      </c>
      <c r="BA28" s="2103">
        <v>43.459499999999998</v>
      </c>
      <c r="BB28" s="2103">
        <v>45.168100000000003</v>
      </c>
      <c r="BC28" s="2103">
        <v>46.061</v>
      </c>
      <c r="BD28" s="2103">
        <v>46.639499999999998</v>
      </c>
      <c r="BE28" s="2103">
        <v>47.734000000000002</v>
      </c>
      <c r="BF28" s="2103">
        <v>48.984000000000002</v>
      </c>
      <c r="BG28" s="2103">
        <v>49.097099999999998</v>
      </c>
      <c r="BH28" s="2103">
        <v>49.232199999999999</v>
      </c>
      <c r="BI28" s="2103">
        <v>48.798499999999997</v>
      </c>
      <c r="BJ28" s="2103">
        <v>48.476199999999999</v>
      </c>
      <c r="BK28" s="2103">
        <v>48.274999999999999</v>
      </c>
      <c r="BL28" s="2103">
        <v>48.978999999999999</v>
      </c>
      <c r="BM28" s="2103">
        <v>48.316800000000001</v>
      </c>
      <c r="BN28" s="2103">
        <v>47.771099999999997</v>
      </c>
      <c r="BO28" s="2103">
        <v>47.591099999999997</v>
      </c>
      <c r="BP28" s="2103">
        <v>46.9343</v>
      </c>
      <c r="BQ28" s="2103">
        <v>47.74</v>
      </c>
      <c r="BR28" s="2103">
        <v>48.040500000000002</v>
      </c>
      <c r="BS28" s="2103">
        <v>43.557699999999997</v>
      </c>
      <c r="BT28" s="2103">
        <v>41.818800000000003</v>
      </c>
      <c r="BU28" s="2103">
        <v>43.066600000000001</v>
      </c>
      <c r="BV28" s="2103">
        <v>43.333599999999997</v>
      </c>
      <c r="BW28" s="2103">
        <v>45.686900000000001</v>
      </c>
      <c r="BX28" s="2103">
        <v>44.701799999999999</v>
      </c>
      <c r="BY28" s="2103">
        <v>41.885599999999997</v>
      </c>
      <c r="BZ28" s="2103">
        <v>42.515500000000003</v>
      </c>
      <c r="CA28" s="2103">
        <v>42.244399999999999</v>
      </c>
      <c r="CB28" s="2103">
        <v>41.433900000000001</v>
      </c>
      <c r="CC28" s="2103">
        <v>42.739100000000001</v>
      </c>
      <c r="CD28" s="2103">
        <v>42.6708</v>
      </c>
      <c r="CE28" s="2103">
        <v>42.601999999999997</v>
      </c>
      <c r="CF28" s="2103">
        <v>43.5608</v>
      </c>
      <c r="CG28" s="2103">
        <v>43.8474</v>
      </c>
      <c r="CH28" s="2103">
        <v>43.926299999999998</v>
      </c>
      <c r="CI28" s="2103">
        <v>44.148360000000004</v>
      </c>
      <c r="CJ28" s="2103">
        <v>43.427940909090907</v>
      </c>
      <c r="CK28" s="2103">
        <v>43.696795652173911</v>
      </c>
      <c r="CL28" s="2103">
        <v>43.597209999999997</v>
      </c>
      <c r="CM28" s="2103">
        <v>43.069500000000005</v>
      </c>
      <c r="CN28" s="2103">
        <v>42.462459090909086</v>
      </c>
      <c r="CO28" s="2103">
        <v>42.148665000000001</v>
      </c>
      <c r="CP28" s="2103">
        <v>43.081000000000003</v>
      </c>
      <c r="CQ28" s="2103">
        <v>39.937895645536898</v>
      </c>
      <c r="CR28" s="2103">
        <v>39.55914237400696</v>
      </c>
      <c r="CS28" s="2103">
        <v>39.417372924900988</v>
      </c>
      <c r="CT28" s="2103">
        <v>38.49104492208825</v>
      </c>
      <c r="CU28" s="2103">
        <v>38.97069638078392</v>
      </c>
      <c r="CV28" s="2103">
        <v>39.530661053928846</v>
      </c>
      <c r="CW28" s="2103">
        <v>38.868183072311083</v>
      </c>
      <c r="CX28" s="2103">
        <v>37.761709799743528</v>
      </c>
      <c r="CY28" s="2103">
        <v>35.791531683946189</v>
      </c>
      <c r="CZ28" s="2103">
        <v>34.818135279916362</v>
      </c>
      <c r="DA28" s="2103">
        <v>33.977819673215414</v>
      </c>
      <c r="DB28" s="2103">
        <v>32.883559788158692</v>
      </c>
      <c r="DC28" s="2103">
        <v>32.624999958574001</v>
      </c>
      <c r="DD28" s="2103">
        <v>31.386385145052337</v>
      </c>
      <c r="DE28" s="2103">
        <v>30.762696631073489</v>
      </c>
      <c r="DF28" s="2103">
        <v>29.640542669905425</v>
      </c>
      <c r="DG28" s="2103">
        <v>32.244454953418689</v>
      </c>
      <c r="DH28" s="2103">
        <v>34.977597749648723</v>
      </c>
      <c r="DI28" s="2103">
        <v>35.163721608102499</v>
      </c>
      <c r="DJ28" s="2103">
        <v>36.125749987164085</v>
      </c>
      <c r="DK28" s="2103">
        <v>36.220702657724836</v>
      </c>
      <c r="DL28" s="2103">
        <v>36.126301119529508</v>
      </c>
      <c r="DM28" s="2103">
        <v>36.049917131966311</v>
      </c>
      <c r="DN28" s="2103">
        <v>36.916167044965121</v>
      </c>
      <c r="DO28" s="2103">
        <v>38.064691042077662</v>
      </c>
      <c r="DP28" s="2103">
        <v>37.64769739794221</v>
      </c>
      <c r="DQ28" s="2103">
        <v>36.969313871329348</v>
      </c>
      <c r="DR28" s="2103">
        <v>37.225592061956483</v>
      </c>
      <c r="DS28" s="2103">
        <v>37.210445991888079</v>
      </c>
      <c r="DT28" s="2103">
        <v>36.666096770288704</v>
      </c>
      <c r="DU28" s="2103">
        <v>36.022249790839226</v>
      </c>
      <c r="DV28" s="2103">
        <v>35.806882000353134</v>
      </c>
      <c r="DW28" s="2103">
        <v>36.956361437067514</v>
      </c>
      <c r="DX28" s="2103">
        <v>37.708752624508335</v>
      </c>
      <c r="DY28" s="2103">
        <v>37.851470044382765</v>
      </c>
      <c r="DZ28" s="2103">
        <v>37.055406761635638</v>
      </c>
      <c r="EA28" s="2103">
        <v>36.636093107459786</v>
      </c>
      <c r="EB28" s="2103">
        <v>36.121856765613202</v>
      </c>
      <c r="EC28" s="2103">
        <v>36.139413997896391</v>
      </c>
      <c r="ED28" s="2103">
        <v>36.515088280192664</v>
      </c>
      <c r="EE28" s="2103">
        <v>36.267638309254338</v>
      </c>
      <c r="EF28" s="2103">
        <v>35.931483109352989</v>
      </c>
      <c r="EG28" s="2103">
        <v>36.00006798371323</v>
      </c>
      <c r="EH28" s="2103">
        <v>35.966403211027568</v>
      </c>
      <c r="EI28" s="2103">
        <v>35.681713379140021</v>
      </c>
      <c r="EJ28" s="2103">
        <v>35.600340719629031</v>
      </c>
      <c r="EK28" s="2103">
        <v>35.358600017449248</v>
      </c>
      <c r="EL28" s="2103">
        <v>35.483629022743216</v>
      </c>
      <c r="EM28" s="2103">
        <v>35.453118439564733</v>
      </c>
      <c r="EN28" s="2103">
        <v>35.593206610488338</v>
      </c>
      <c r="EO28" s="2103">
        <v>35.907769654866676</v>
      </c>
      <c r="EP28" s="2103">
        <v>36.029052333320266</v>
      </c>
      <c r="EQ28" s="2103">
        <v>35.879953383956739</v>
      </c>
      <c r="ER28" s="2103">
        <v>35.781862824863019</v>
      </c>
      <c r="ES28" s="2103">
        <v>36.209716382352909</v>
      </c>
      <c r="ET28" s="2103">
        <v>36.922384606408912</v>
      </c>
      <c r="EU28" s="2103">
        <v>39.596591888220843</v>
      </c>
      <c r="EV28" s="2103">
        <v>39.608453700802521</v>
      </c>
      <c r="EW28" s="2103">
        <v>37.190183892662176</v>
      </c>
      <c r="EX28" s="2103">
        <v>36.871540151515141</v>
      </c>
      <c r="EY28" s="2103">
        <v>35.93185869565216</v>
      </c>
      <c r="EZ28" s="2103">
        <v>35.439469047619063</v>
      </c>
      <c r="FA28" s="2103">
        <v>34.458628571428576</v>
      </c>
      <c r="FB28" s="2103">
        <v>35.583649242424244</v>
      </c>
      <c r="FC28" s="2103">
        <v>36.338905263157898</v>
      </c>
      <c r="FD28" s="2103">
        <v>36.179286363636351</v>
      </c>
      <c r="FE28" s="2103">
        <v>36.152335000000001</v>
      </c>
      <c r="FF28" s="2103">
        <v>36.042668421052632</v>
      </c>
      <c r="FG28" s="2103">
        <v>36.057649999999995</v>
      </c>
      <c r="FH28" s="2103">
        <v>35.791010000000007</v>
      </c>
      <c r="FI28" s="2103">
        <v>36.094162121212122</v>
      </c>
      <c r="FJ28" s="2103">
        <v>36.240186363636361</v>
      </c>
      <c r="FK28" s="2103">
        <v>36.212099999999992</v>
      </c>
      <c r="FL28" s="2103">
        <v>35.969122727272733</v>
      </c>
      <c r="FM28" s="2103">
        <v>35.958780952380948</v>
      </c>
      <c r="FN28" s="2103">
        <v>36.172214285714297</v>
      </c>
      <c r="FO28" s="2103">
        <v>36.177633333333333</v>
      </c>
      <c r="FP28" s="2103">
        <v>36.213154545454557</v>
      </c>
      <c r="FQ28" s="2103">
        <v>35.561447619047627</v>
      </c>
      <c r="FR28" s="2103">
        <v>35.439894117647057</v>
      </c>
      <c r="FS28" s="2103">
        <v>35.558627272727271</v>
      </c>
      <c r="FT28" s="2103">
        <v>35.279310000000002</v>
      </c>
      <c r="FU28" s="2103">
        <v>34.749613636363641</v>
      </c>
      <c r="FV28" s="2103">
        <v>34.516123809523812</v>
      </c>
      <c r="FW28" s="2103">
        <v>33.960390476190469</v>
      </c>
      <c r="FX28" s="2103">
        <v>33.14031739130435</v>
      </c>
      <c r="FY28" s="2103">
        <v>33.255428571428581</v>
      </c>
      <c r="FZ28" s="2103">
        <v>33.808292063492068</v>
      </c>
      <c r="GA28" s="2103">
        <v>33.867065000000004</v>
      </c>
      <c r="GB28" s="2103">
        <v>33.782739999999997</v>
      </c>
      <c r="GC28" s="2103">
        <v>33.201133333333331</v>
      </c>
      <c r="GD28" s="2103">
        <v>33.184935294117651</v>
      </c>
      <c r="GE28" s="2103">
        <v>33.599780952380947</v>
      </c>
      <c r="GF28" s="2103">
        <v>34.447152380952382</v>
      </c>
      <c r="GG28" s="2103">
        <v>35.267127272727272</v>
      </c>
      <c r="GH28" s="2103">
        <v>35.059314285714287</v>
      </c>
      <c r="GI28" s="2103">
        <v>35.058509090909091</v>
      </c>
      <c r="GJ28" s="2103">
        <v>35.071950000000001</v>
      </c>
      <c r="GK28" s="2103">
        <v>34.887831578947363</v>
      </c>
      <c r="GL28" s="2103">
        <v>34.993569565217385</v>
      </c>
      <c r="GM28" s="2103">
        <v>34.58719</v>
      </c>
      <c r="GN28" s="2103">
        <v>34.451575000000005</v>
      </c>
      <c r="GO28" s="2103">
        <v>34.54477</v>
      </c>
      <c r="GP28" s="2103">
        <v>35.041316666666674</v>
      </c>
      <c r="GQ28" s="2103">
        <v>35.334926315789474</v>
      </c>
      <c r="GR28" s="2103">
        <v>35.391572727272724</v>
      </c>
      <c r="GS28" s="2103">
        <v>35.669909090909094</v>
      </c>
      <c r="GT28" s="2103">
        <v>35.882557894736834</v>
      </c>
      <c r="GU28" s="2103">
        <v>35.727249999999998</v>
      </c>
      <c r="GV28" s="2103">
        <v>35.643545454545453</v>
      </c>
      <c r="GW28" s="2103">
        <v>35.742778947368421</v>
      </c>
      <c r="GX28" s="2103">
        <v>35.883989130434777</v>
      </c>
      <c r="GY28" s="2103">
        <v>36.480905263157894</v>
      </c>
      <c r="GZ28" s="2103">
        <v>36.791025000000005</v>
      </c>
      <c r="HA28" s="2103">
        <v>36.983295238095238</v>
      </c>
      <c r="HB28" s="2103">
        <v>37.727726315789468</v>
      </c>
      <c r="HC28" s="2104">
        <v>37.838364999999996</v>
      </c>
      <c r="HD28" s="2103">
        <v>38.17201363636363</v>
      </c>
      <c r="HE28" s="2103">
        <v>38.337014999999994</v>
      </c>
      <c r="HF28" s="2104">
        <v>38.33650757575758</v>
      </c>
      <c r="HG28" s="2103">
        <v>38.067634782608692</v>
      </c>
      <c r="HH28" s="2103">
        <v>37.588000000000001</v>
      </c>
      <c r="HI28" s="2103">
        <v>37.561377272727263</v>
      </c>
      <c r="HJ28" s="2103">
        <v>37.504059090909095</v>
      </c>
      <c r="HK28" s="2103">
        <v>37.354289999999999</v>
      </c>
      <c r="HL28" s="2103">
        <v>36.670890909090922</v>
      </c>
      <c r="HM28" s="2103">
        <v>36.791136842105267</v>
      </c>
      <c r="HN28" s="2117">
        <v>37.047822222222223</v>
      </c>
      <c r="HO28" s="2117">
        <v>37.398000000000003</v>
      </c>
      <c r="HP28" s="2117">
        <v>38.207839999999997</v>
      </c>
      <c r="HQ28" s="2117">
        <v>38.495399999999997</v>
      </c>
      <c r="HR28" s="2117">
        <v>38.912100000000002</v>
      </c>
      <c r="HS28" s="2117">
        <v>40.304390909090905</v>
      </c>
      <c r="HT28" s="2117">
        <v>39.786263636363643</v>
      </c>
      <c r="HU28" s="2117">
        <v>39.394259090909088</v>
      </c>
      <c r="HV28" s="2117">
        <v>39.345799999999997</v>
      </c>
      <c r="HW28" s="2117">
        <v>39.253810526315796</v>
      </c>
      <c r="HX28" s="2117">
        <v>39.166895652173913</v>
      </c>
    </row>
    <row r="29" spans="1:232" ht="21" customHeight="1" x14ac:dyDescent="0.3">
      <c r="A29" s="2102" t="s">
        <v>4559</v>
      </c>
      <c r="B29" s="2103">
        <v>13.032999999999999</v>
      </c>
      <c r="C29" s="2103">
        <v>12.896000000000001</v>
      </c>
      <c r="D29" s="2103">
        <v>14.162727272727272</v>
      </c>
      <c r="E29" s="2103">
        <v>14.972999999999999</v>
      </c>
      <c r="F29" s="2103">
        <v>14.597826086956522</v>
      </c>
      <c r="G29" s="2103">
        <v>14.028095238095236</v>
      </c>
      <c r="H29" s="2103">
        <v>14.1715</v>
      </c>
      <c r="I29" s="2103">
        <v>14.493</v>
      </c>
      <c r="J29" s="2103">
        <v>14.914</v>
      </c>
      <c r="K29" s="2103">
        <v>15.263499999999999</v>
      </c>
      <c r="L29" s="2103">
        <v>15.872</v>
      </c>
      <c r="M29" s="2103">
        <v>15.72</v>
      </c>
      <c r="N29" s="2103">
        <v>15.5875</v>
      </c>
      <c r="O29" s="2103">
        <v>15.382999999999999</v>
      </c>
      <c r="P29" s="2103">
        <v>16.131</v>
      </c>
      <c r="Q29" s="2103">
        <v>16.722999999999999</v>
      </c>
      <c r="R29" s="2103">
        <v>17.559000000000001</v>
      </c>
      <c r="S29" s="2103">
        <v>17.260999999999999</v>
      </c>
      <c r="T29" s="2103">
        <v>17.262</v>
      </c>
      <c r="U29" s="2103">
        <v>17.518000000000001</v>
      </c>
      <c r="V29" s="2103">
        <v>18.094999999999999</v>
      </c>
      <c r="W29" s="2103">
        <v>17.77</v>
      </c>
      <c r="X29" s="2103">
        <v>17.911000000000001</v>
      </c>
      <c r="Y29" s="2103">
        <v>18.167000000000002</v>
      </c>
      <c r="Z29" s="2103">
        <v>17.675000000000001</v>
      </c>
      <c r="AA29" s="2103">
        <v>17.754999999999999</v>
      </c>
      <c r="AB29" s="2103">
        <v>17.506</v>
      </c>
      <c r="AC29" s="2103">
        <v>18.006</v>
      </c>
      <c r="AD29" s="2103">
        <v>18.602</v>
      </c>
      <c r="AE29" s="2103">
        <v>18.888000000000002</v>
      </c>
      <c r="AF29" s="2103">
        <v>19.125</v>
      </c>
      <c r="AG29" s="2103">
        <v>19.846</v>
      </c>
      <c r="AH29" s="2103">
        <v>20.285</v>
      </c>
      <c r="AI29" s="2103">
        <v>20.606000000000002</v>
      </c>
      <c r="AJ29" s="2103">
        <v>20.34</v>
      </c>
      <c r="AK29" s="2103">
        <v>21.437000000000001</v>
      </c>
      <c r="AL29" s="2103">
        <v>21.263000000000002</v>
      </c>
      <c r="AM29" s="2103">
        <v>21.292999999999999</v>
      </c>
      <c r="AN29" s="2103">
        <v>21.096800000000002</v>
      </c>
      <c r="AO29" s="2103">
        <v>20.357600000000001</v>
      </c>
      <c r="AP29" s="2103">
        <v>20.982199999999999</v>
      </c>
      <c r="AQ29" s="2103">
        <v>21.2376</v>
      </c>
      <c r="AR29" s="2103">
        <v>21.500499999999999</v>
      </c>
      <c r="AS29" s="2103">
        <v>21.2958</v>
      </c>
      <c r="AT29" s="2103">
        <v>21.538599999999999</v>
      </c>
      <c r="AU29" s="2103">
        <v>21.349499999999999</v>
      </c>
      <c r="AV29" s="2103">
        <v>20.96</v>
      </c>
      <c r="AW29" s="2103">
        <v>19.901399999999999</v>
      </c>
      <c r="AX29" s="2103">
        <v>19.489999999999998</v>
      </c>
      <c r="AY29" s="2103">
        <v>19.771799999999999</v>
      </c>
      <c r="AZ29" s="2103">
        <v>19.425000000000001</v>
      </c>
      <c r="BA29" s="2103">
        <v>19.514299999999999</v>
      </c>
      <c r="BB29" s="2103">
        <v>20.553799999999999</v>
      </c>
      <c r="BC29" s="2103">
        <v>21.561900000000001</v>
      </c>
      <c r="BD29" s="2103">
        <v>21.905200000000001</v>
      </c>
      <c r="BE29" s="2103">
        <v>22.344000000000001</v>
      </c>
      <c r="BF29" s="2103">
        <v>23.268999999999998</v>
      </c>
      <c r="BG29" s="2103">
        <v>23.484300000000001</v>
      </c>
      <c r="BH29" s="2103">
        <v>23.367799999999999</v>
      </c>
      <c r="BI29" s="2103">
        <v>23.218</v>
      </c>
      <c r="BJ29" s="2103">
        <v>24.038599999999999</v>
      </c>
      <c r="BK29" s="2103">
        <v>23.4041</v>
      </c>
      <c r="BL29" s="2103">
        <v>24.257000000000001</v>
      </c>
      <c r="BM29" s="2103">
        <v>25.135899999999999</v>
      </c>
      <c r="BN29" s="2103">
        <v>23.023800000000001</v>
      </c>
      <c r="BO29" s="2103">
        <v>22.616299999999999</v>
      </c>
      <c r="BP29" s="2103">
        <v>23.573699999999999</v>
      </c>
      <c r="BQ29" s="2103">
        <v>23.472000000000001</v>
      </c>
      <c r="BR29" s="2103">
        <v>23.108000000000001</v>
      </c>
      <c r="BS29" s="2103">
        <v>22.579000000000001</v>
      </c>
      <c r="BT29" s="2103">
        <v>22.976199999999999</v>
      </c>
      <c r="BU29" s="2103">
        <v>21.915099999999999</v>
      </c>
      <c r="BV29" s="2103">
        <v>21.020900000000001</v>
      </c>
      <c r="BW29" s="2103">
        <v>21.535699999999999</v>
      </c>
      <c r="BX29" s="2103">
        <v>21.2178</v>
      </c>
      <c r="BY29" s="2103">
        <v>20.662700000000001</v>
      </c>
      <c r="BZ29" s="2103">
        <v>19.956700000000001</v>
      </c>
      <c r="CA29" s="2103">
        <v>19.9053</v>
      </c>
      <c r="CB29" s="2103">
        <v>18.831800000000001</v>
      </c>
      <c r="CC29" s="2103">
        <v>18.3918</v>
      </c>
      <c r="CD29" s="2103">
        <v>18.1919</v>
      </c>
      <c r="CE29" s="2103">
        <v>18.204899999999999</v>
      </c>
      <c r="CF29" s="2103">
        <v>17.430399999999999</v>
      </c>
      <c r="CG29" s="2103">
        <v>18.282499999999999</v>
      </c>
      <c r="CH29" s="2103">
        <v>19.594899999999999</v>
      </c>
      <c r="CI29" s="2103">
        <v>20.31541</v>
      </c>
      <c r="CJ29" s="2103">
        <v>21.17899090909091</v>
      </c>
      <c r="CK29" s="2103">
        <v>21.218604347826087</v>
      </c>
      <c r="CL29" s="2103">
        <v>22.087624999999999</v>
      </c>
      <c r="CM29" s="2103">
        <v>23.580414285714284</v>
      </c>
      <c r="CN29" s="2103">
        <v>23.163427272727272</v>
      </c>
      <c r="CO29" s="2103">
        <v>22.614079999999998</v>
      </c>
      <c r="CP29" s="2103">
        <v>23.228000000000002</v>
      </c>
      <c r="CQ29" s="2103">
        <v>22.79133266136451</v>
      </c>
      <c r="CR29" s="2103">
        <v>22.424207013579487</v>
      </c>
      <c r="CS29" s="2103">
        <v>22.823253841367944</v>
      </c>
      <c r="CT29" s="2103">
        <v>22.973056234598953</v>
      </c>
      <c r="CU29" s="2103">
        <v>23.822062415806265</v>
      </c>
      <c r="CV29" s="2103">
        <v>23.589311083054984</v>
      </c>
      <c r="CW29" s="2103">
        <v>23.793835037775153</v>
      </c>
      <c r="CX29" s="2103">
        <v>23.274291373665559</v>
      </c>
      <c r="CY29" s="2103">
        <v>22.112259899809359</v>
      </c>
      <c r="CZ29" s="2103">
        <v>22.785644805416275</v>
      </c>
      <c r="DA29" s="2103">
        <v>22.792081135036174</v>
      </c>
      <c r="DB29" s="2103">
        <v>23.442328186606861</v>
      </c>
      <c r="DC29" s="2103">
        <v>24.460672710278985</v>
      </c>
      <c r="DD29" s="2103">
        <v>24.120391648367526</v>
      </c>
      <c r="DE29" s="2103">
        <v>23.750727086432804</v>
      </c>
      <c r="DF29" s="2103">
        <v>23.363209777267983</v>
      </c>
      <c r="DG29" s="2103">
        <v>22.861925431318667</v>
      </c>
      <c r="DH29" s="2103">
        <v>23.097784775065428</v>
      </c>
      <c r="DI29" s="2103">
        <v>24.042255927728966</v>
      </c>
      <c r="DJ29" s="2103">
        <v>24.806628818071388</v>
      </c>
      <c r="DK29" s="2103">
        <v>24.389100847014763</v>
      </c>
      <c r="DL29" s="2103">
        <v>24.333652215716523</v>
      </c>
      <c r="DM29" s="2103">
        <v>23.295605160487639</v>
      </c>
      <c r="DN29" s="2103">
        <v>24.137815669503901</v>
      </c>
      <c r="DO29" s="2103">
        <v>25.319302708733598</v>
      </c>
      <c r="DP29" s="2103">
        <v>25.489887082763506</v>
      </c>
      <c r="DQ29" s="2103">
        <v>25.361603913014918</v>
      </c>
      <c r="DR29" s="2103">
        <v>25.718963731262924</v>
      </c>
      <c r="DS29" s="2103">
        <v>25.892300488251333</v>
      </c>
      <c r="DT29" s="2103">
        <v>26.020411039298885</v>
      </c>
      <c r="DU29" s="2103">
        <v>26.029166852436511</v>
      </c>
      <c r="DV29" s="2103">
        <v>26.038909275979535</v>
      </c>
      <c r="DW29" s="2103">
        <v>26.040100052111107</v>
      </c>
      <c r="DX29" s="2103">
        <v>26.691449571038891</v>
      </c>
      <c r="DY29" s="2103">
        <v>26.046193761792928</v>
      </c>
      <c r="DZ29" s="2103">
        <v>24.837505363238886</v>
      </c>
      <c r="EA29" s="2103">
        <v>24.895025412248788</v>
      </c>
      <c r="EB29" s="2103">
        <v>24.818443941531747</v>
      </c>
      <c r="EC29" s="2103">
        <v>25.510332003805559</v>
      </c>
      <c r="ED29" s="2103">
        <v>25.81056567608454</v>
      </c>
      <c r="EE29" s="2103">
        <v>25.692442795211111</v>
      </c>
      <c r="EF29" s="2103">
        <v>25.363928138230161</v>
      </c>
      <c r="EG29" s="2103">
        <v>25.551446357657891</v>
      </c>
      <c r="EH29" s="2103">
        <v>25.557016947320989</v>
      </c>
      <c r="EI29" s="2103">
        <v>26.129053806464913</v>
      </c>
      <c r="EJ29" s="2103">
        <v>26.41463017083333</v>
      </c>
      <c r="EK29" s="2103">
        <v>26.447369924103278</v>
      </c>
      <c r="EL29" s="2103">
        <v>26.612299054678733</v>
      </c>
      <c r="EM29" s="2103">
        <v>26.881993364582225</v>
      </c>
      <c r="EN29" s="2103">
        <v>26.256316796132495</v>
      </c>
      <c r="EO29" s="2103">
        <v>25.849481770838391</v>
      </c>
      <c r="EP29" s="2103">
        <v>25.184205886664145</v>
      </c>
      <c r="EQ29" s="2103">
        <v>25.119393191177778</v>
      </c>
      <c r="ER29" s="2103">
        <v>24.969745873751766</v>
      </c>
      <c r="ES29" s="2103">
        <v>25.127509232477784</v>
      </c>
      <c r="ET29" s="2103">
        <v>25.051283573924184</v>
      </c>
      <c r="EU29" s="2103">
        <v>26.999128420412262</v>
      </c>
      <c r="EV29" s="2103">
        <v>27.926113636363638</v>
      </c>
      <c r="EW29" s="2103">
        <v>26.428923533333336</v>
      </c>
      <c r="EX29" s="2103">
        <v>25.095877777777776</v>
      </c>
      <c r="EY29" s="2103">
        <v>24.084295652173928</v>
      </c>
      <c r="EZ29" s="2103">
        <v>23.662931216931213</v>
      </c>
      <c r="FA29" s="2103">
        <v>22.874161904761909</v>
      </c>
      <c r="FB29" s="2103">
        <v>24.313945959595955</v>
      </c>
      <c r="FC29" s="2103">
        <v>24.256773684210529</v>
      </c>
      <c r="FD29" s="2103">
        <v>24.843150000000001</v>
      </c>
      <c r="FE29" s="2103">
        <v>24.077640000000006</v>
      </c>
      <c r="FF29" s="2103">
        <v>24.254894736842104</v>
      </c>
      <c r="FG29" s="2103">
        <v>24.487895454545455</v>
      </c>
      <c r="FH29" s="2103">
        <v>24.857639999999996</v>
      </c>
      <c r="FI29" s="2103">
        <v>24.605881313131317</v>
      </c>
      <c r="FJ29" s="2103">
        <v>25.621095454545458</v>
      </c>
      <c r="FK29" s="2103">
        <v>26.074574999999999</v>
      </c>
      <c r="FL29" s="2103">
        <v>26.305627272727278</v>
      </c>
      <c r="FM29" s="2103">
        <v>26.597980952380958</v>
      </c>
      <c r="FN29" s="2103">
        <v>26.214199999999998</v>
      </c>
      <c r="FO29" s="2103">
        <v>26.286304761904766</v>
      </c>
      <c r="FP29" s="2103">
        <v>26.008818181818182</v>
      </c>
      <c r="FQ29" s="2103">
        <v>26.249819047619049</v>
      </c>
      <c r="FR29" s="2103">
        <v>26.479970588235293</v>
      </c>
      <c r="FS29" s="2103">
        <v>25.576377272727271</v>
      </c>
      <c r="FT29" s="2103">
        <v>25.387839999999997</v>
      </c>
      <c r="FU29" s="2103">
        <v>24.873022727272726</v>
      </c>
      <c r="FV29" s="2103">
        <v>25.745214285714287</v>
      </c>
      <c r="FW29" s="2103">
        <v>25.863576190476195</v>
      </c>
      <c r="FX29" s="2103">
        <v>25.013873913043479</v>
      </c>
      <c r="FY29" s="2103">
        <v>24.782814285714284</v>
      </c>
      <c r="FZ29" s="2103">
        <v>24.584971428571436</v>
      </c>
      <c r="GA29" s="2103">
        <v>24.085895000000001</v>
      </c>
      <c r="GB29" s="2103">
        <v>24.194345000000002</v>
      </c>
      <c r="GC29" s="2103">
        <v>24.697649999999996</v>
      </c>
      <c r="GD29" s="2103">
        <v>24.516558823529415</v>
      </c>
      <c r="GE29" s="2103">
        <v>24.600561904761911</v>
      </c>
      <c r="GF29" s="2103">
        <v>25.06101428571429</v>
      </c>
      <c r="GG29" s="2103">
        <v>24.610900000000004</v>
      </c>
      <c r="GH29" s="2103">
        <v>24.572314285714285</v>
      </c>
      <c r="GI29" s="2103">
        <v>23.933599999999998</v>
      </c>
      <c r="GJ29" s="2103">
        <v>23.519763636363642</v>
      </c>
      <c r="GK29" s="2103">
        <v>23.174873684210528</v>
      </c>
      <c r="GL29" s="2103">
        <v>23.068904347826084</v>
      </c>
      <c r="GM29" s="2103">
        <v>23.953884999999996</v>
      </c>
      <c r="GN29" s="2103">
        <v>24.004555000000003</v>
      </c>
      <c r="GO29" s="2103">
        <v>23.776779999999995</v>
      </c>
      <c r="GP29" s="2103">
        <v>23.960055555555556</v>
      </c>
      <c r="GQ29" s="2103">
        <v>24.205956725146198</v>
      </c>
      <c r="GR29" s="2103">
        <v>24.001149999999996</v>
      </c>
      <c r="GS29" s="2103">
        <v>23.634527272727272</v>
      </c>
      <c r="GT29" s="2103">
        <v>24.019836842105263</v>
      </c>
      <c r="GU29" s="2103">
        <v>24.61151818181818</v>
      </c>
      <c r="GV29" s="2103">
        <v>23.659563636363643</v>
      </c>
      <c r="GW29" s="2103">
        <v>23.523405263157894</v>
      </c>
      <c r="GX29" s="2103">
        <v>23.549182608695652</v>
      </c>
      <c r="GY29" s="2103">
        <v>23.869326315789476</v>
      </c>
      <c r="GZ29" s="2103">
        <v>24.560659999999995</v>
      </c>
      <c r="HA29" s="2103">
        <v>24.677633333333336</v>
      </c>
      <c r="HB29" s="2103">
        <v>24.311684210526316</v>
      </c>
      <c r="HC29" s="2104">
        <v>23.697205</v>
      </c>
      <c r="HD29" s="2103">
        <v>24.378986363636372</v>
      </c>
      <c r="HE29" s="2103">
        <v>24.854155000000006</v>
      </c>
      <c r="HF29" s="2104">
        <v>26.239413636363643</v>
      </c>
      <c r="HG29" s="2103">
        <v>26.853852173913037</v>
      </c>
      <c r="HH29" s="2103">
        <v>26.759190476190479</v>
      </c>
      <c r="HI29" s="2103">
        <v>27.137299999999996</v>
      </c>
      <c r="HJ29" s="2103">
        <v>27.025145454545452</v>
      </c>
      <c r="HK29" s="2103">
        <v>28.009140000000002</v>
      </c>
      <c r="HL29" s="2103">
        <v>28.661009090909086</v>
      </c>
      <c r="HM29" s="2103">
        <v>28.994315789473681</v>
      </c>
      <c r="HN29" s="2117">
        <v>29.430772222222224</v>
      </c>
      <c r="HO29" s="2117">
        <v>29.260259999999999</v>
      </c>
      <c r="HP29" s="2117">
        <v>29.409049999999997</v>
      </c>
      <c r="HQ29" s="2117">
        <v>29.845354999999994</v>
      </c>
      <c r="HR29" s="2117">
        <v>29.832790909090907</v>
      </c>
      <c r="HS29" s="2117">
        <v>30.431868181818185</v>
      </c>
      <c r="HT29" s="2117">
        <v>30.303954545454541</v>
      </c>
      <c r="HU29" s="2117">
        <v>30.622127272727276</v>
      </c>
      <c r="HV29" s="2117">
        <v>30.700514285714288</v>
      </c>
      <c r="HW29" s="2117">
        <v>30.730989473684208</v>
      </c>
      <c r="HX29" s="2117">
        <v>29.978660869565214</v>
      </c>
    </row>
    <row r="30" spans="1:232" ht="21" customHeight="1" x14ac:dyDescent="0.3">
      <c r="A30" s="2102" t="s">
        <v>4560</v>
      </c>
      <c r="B30" s="2103">
        <v>16.757999999999999</v>
      </c>
      <c r="C30" s="2103">
        <v>16.849</v>
      </c>
      <c r="D30" s="2103">
        <v>17.078181818181818</v>
      </c>
      <c r="E30" s="2103">
        <v>17.166499999999999</v>
      </c>
      <c r="F30" s="2103">
        <v>17.343478260869563</v>
      </c>
      <c r="G30" s="2103">
        <v>17.231428571428573</v>
      </c>
      <c r="H30" s="2103">
        <v>17.103999999999999</v>
      </c>
      <c r="I30" s="2103">
        <v>16.911999999999999</v>
      </c>
      <c r="J30" s="2103">
        <v>17.032</v>
      </c>
      <c r="K30" s="2106">
        <v>17.073</v>
      </c>
      <c r="L30" s="2106">
        <v>16.913</v>
      </c>
      <c r="M30" s="2106">
        <v>16.271000000000001</v>
      </c>
      <c r="N30" s="2106">
        <v>16.052</v>
      </c>
      <c r="O30" s="2106">
        <v>15.747999999999999</v>
      </c>
      <c r="P30" s="2106">
        <v>16.222999999999999</v>
      </c>
      <c r="Q30" s="2106">
        <v>16.672000000000001</v>
      </c>
      <c r="R30" s="2106">
        <v>17.152999999999999</v>
      </c>
      <c r="S30" s="2106">
        <v>16.992000000000001</v>
      </c>
      <c r="T30" s="2106">
        <v>17.003</v>
      </c>
      <c r="U30" s="2103">
        <v>16.86</v>
      </c>
      <c r="V30" s="2103">
        <v>16.742000000000001</v>
      </c>
      <c r="W30" s="2103">
        <v>16.170999999999999</v>
      </c>
      <c r="X30" s="2103">
        <v>15.781000000000001</v>
      </c>
      <c r="Y30" s="2103">
        <v>15.609</v>
      </c>
      <c r="Z30" s="2103">
        <v>15.728999999999999</v>
      </c>
      <c r="AA30" s="2103">
        <v>16.440999999999999</v>
      </c>
      <c r="AB30" s="2103">
        <v>16.666</v>
      </c>
      <c r="AC30" s="2103">
        <v>16.776</v>
      </c>
      <c r="AD30" s="2103">
        <v>16.826000000000001</v>
      </c>
      <c r="AE30" s="2103">
        <v>16.875</v>
      </c>
      <c r="AF30" s="2103">
        <v>17.148</v>
      </c>
      <c r="AG30" s="2103">
        <v>17.349</v>
      </c>
      <c r="AH30" s="2103">
        <v>17.59</v>
      </c>
      <c r="AI30" s="2103">
        <v>17.577000000000002</v>
      </c>
      <c r="AJ30" s="2103">
        <v>17.684999999999999</v>
      </c>
      <c r="AK30" s="2103">
        <v>18.064</v>
      </c>
      <c r="AL30" s="2103">
        <v>17.914999999999999</v>
      </c>
      <c r="AM30" s="2103">
        <v>17.977</v>
      </c>
      <c r="AN30" s="2103">
        <v>17.850000000000001</v>
      </c>
      <c r="AO30" s="2103">
        <v>17.839500000000001</v>
      </c>
      <c r="AP30" s="2103">
        <v>18.196999999999999</v>
      </c>
      <c r="AQ30" s="2103">
        <v>18.1129</v>
      </c>
      <c r="AR30" s="2103">
        <v>18.2514</v>
      </c>
      <c r="AS30" s="2103">
        <v>18.247900000000001</v>
      </c>
      <c r="AT30" s="2103">
        <v>18.5914</v>
      </c>
      <c r="AU30" s="2103">
        <v>19.083300000000001</v>
      </c>
      <c r="AV30" s="2103">
        <v>19.158000000000001</v>
      </c>
      <c r="AW30" s="2103">
        <v>19.287700000000001</v>
      </c>
      <c r="AX30" s="2103">
        <v>19.578499999999998</v>
      </c>
      <c r="AY30" s="2103">
        <v>19.8873</v>
      </c>
      <c r="AZ30" s="2103">
        <v>19.724499999999999</v>
      </c>
      <c r="BA30" s="2103">
        <v>19.9786</v>
      </c>
      <c r="BB30" s="2103">
        <v>20.5943</v>
      </c>
      <c r="BC30" s="2103">
        <v>20.898599999999998</v>
      </c>
      <c r="BD30" s="2103">
        <v>21.0367</v>
      </c>
      <c r="BE30" s="2103">
        <v>21.553999999999998</v>
      </c>
      <c r="BF30" s="2103">
        <v>21.919499999999999</v>
      </c>
      <c r="BG30" s="2103">
        <v>22.117100000000001</v>
      </c>
      <c r="BH30" s="2103">
        <v>22.1433</v>
      </c>
      <c r="BI30" s="2103">
        <v>22.0395</v>
      </c>
      <c r="BJ30" s="2103">
        <v>21.8886</v>
      </c>
      <c r="BK30" s="2103">
        <v>21.153199999999998</v>
      </c>
      <c r="BL30" s="2103">
        <v>21.01</v>
      </c>
      <c r="BM30" s="2103">
        <v>21.225899999999999</v>
      </c>
      <c r="BN30" s="2103">
        <v>20.894200000000001</v>
      </c>
      <c r="BO30" s="2103">
        <v>21.465299999999999</v>
      </c>
      <c r="BP30" s="2103">
        <v>21.276299999999999</v>
      </c>
      <c r="BQ30" s="2103">
        <v>21.388999999999999</v>
      </c>
      <c r="BR30" s="2103">
        <v>20.832899999999999</v>
      </c>
      <c r="BS30" s="2103">
        <v>20.564599999999999</v>
      </c>
      <c r="BT30" s="2103">
        <v>20.558299999999999</v>
      </c>
      <c r="BU30" s="2103">
        <v>19.863900000000001</v>
      </c>
      <c r="BV30" s="2103">
        <v>19.6126</v>
      </c>
      <c r="BW30" s="2103">
        <v>20.411899999999999</v>
      </c>
      <c r="BX30" s="2103">
        <v>20.4846</v>
      </c>
      <c r="BY30" s="2103">
        <v>20.2439</v>
      </c>
      <c r="BZ30" s="2103">
        <v>20.189399999999999</v>
      </c>
      <c r="CA30" s="2103">
        <v>20.8127</v>
      </c>
      <c r="CB30" s="2103">
        <v>21.0563</v>
      </c>
      <c r="CC30" s="2103">
        <v>21.779499999999999</v>
      </c>
      <c r="CD30" s="2103">
        <v>22.167999999999999</v>
      </c>
      <c r="CE30" s="2103">
        <v>22.247699999999998</v>
      </c>
      <c r="CF30" s="2103">
        <v>22.4574</v>
      </c>
      <c r="CG30" s="2103">
        <v>22.666899999999998</v>
      </c>
      <c r="CH30" s="2103">
        <v>22.898499999999999</v>
      </c>
      <c r="CI30" s="2103">
        <v>23.215869999999999</v>
      </c>
      <c r="CJ30" s="2103">
        <v>22.954350000000002</v>
      </c>
      <c r="CK30" s="2103">
        <v>22.818152173913049</v>
      </c>
      <c r="CL30" s="2103">
        <v>22.783004999999996</v>
      </c>
      <c r="CM30" s="2103">
        <v>22.594742857142858</v>
      </c>
      <c r="CN30" s="2103">
        <v>22.541172727272723</v>
      </c>
      <c r="CO30" s="2103">
        <v>22.381464999999999</v>
      </c>
      <c r="CP30" s="2103">
        <v>23.966999999999999</v>
      </c>
      <c r="CQ30" s="2103">
        <v>23.347333854197903</v>
      </c>
      <c r="CR30" s="2103">
        <v>23.213315276628052</v>
      </c>
      <c r="CS30" s="2103">
        <v>23.588268337462242</v>
      </c>
      <c r="CT30" s="2103">
        <v>23.53592334704534</v>
      </c>
      <c r="CU30" s="2103">
        <v>23.854944206084522</v>
      </c>
      <c r="CV30" s="2103">
        <v>24.07279162376156</v>
      </c>
      <c r="CW30" s="2103">
        <v>24.189805222839485</v>
      </c>
      <c r="CX30" s="2103">
        <v>23.893700864554116</v>
      </c>
      <c r="CY30" s="2103">
        <v>23.566285037901615</v>
      </c>
      <c r="CZ30" s="2103">
        <v>23.226114483969496</v>
      </c>
      <c r="DA30" s="2103">
        <v>23.169147918580606</v>
      </c>
      <c r="DB30" s="2103">
        <v>23.371055412151382</v>
      </c>
      <c r="DC30" s="2103">
        <v>23.85356089154978</v>
      </c>
      <c r="DD30" s="2103">
        <v>23.889470006024052</v>
      </c>
      <c r="DE30" s="2103">
        <v>23.466031210343861</v>
      </c>
      <c r="DF30" s="2103">
        <v>23.277916811514093</v>
      </c>
      <c r="DG30" s="2103">
        <v>23.110842372836608</v>
      </c>
      <c r="DH30" s="2103">
        <v>23.224538301593022</v>
      </c>
      <c r="DI30" s="2103">
        <v>23.557940008873796</v>
      </c>
      <c r="DJ30" s="2103">
        <v>23.797147204984149</v>
      </c>
      <c r="DK30" s="2103">
        <v>23.699091445814247</v>
      </c>
      <c r="DL30" s="2103">
        <v>23.850673088793659</v>
      </c>
      <c r="DM30" s="2103">
        <v>23.930066896625945</v>
      </c>
      <c r="DN30" s="2103">
        <v>24.308335586712388</v>
      </c>
      <c r="DO30" s="2103">
        <v>25.203501901616331</v>
      </c>
      <c r="DP30" s="2103">
        <v>25.252874906252195</v>
      </c>
      <c r="DQ30" s="2103">
        <v>25.2243074770089</v>
      </c>
      <c r="DR30" s="2103">
        <v>25.681510317583857</v>
      </c>
      <c r="DS30" s="2103">
        <v>25.893608547441836</v>
      </c>
      <c r="DT30" s="2103">
        <v>25.684079968573769</v>
      </c>
      <c r="DU30" s="2103">
        <v>25.335873914899469</v>
      </c>
      <c r="DV30" s="2103">
        <v>25.115911757682849</v>
      </c>
      <c r="DW30" s="2103">
        <v>25.304183094046362</v>
      </c>
      <c r="DX30" s="2103">
        <v>25.532959584218283</v>
      </c>
      <c r="DY30" s="2103">
        <v>25.367698362767101</v>
      </c>
      <c r="DZ30" s="2103">
        <v>25.016859038783956</v>
      </c>
      <c r="EA30" s="2103">
        <v>24.968549189287593</v>
      </c>
      <c r="EB30" s="2103">
        <v>24.698396054931024</v>
      </c>
      <c r="EC30" s="2103">
        <v>24.90887339942083</v>
      </c>
      <c r="ED30" s="2103">
        <v>24.928576586985162</v>
      </c>
      <c r="EE30" s="2103">
        <v>24.953031571372041</v>
      </c>
      <c r="EF30" s="2103">
        <v>24.534856272821891</v>
      </c>
      <c r="EG30" s="2103">
        <v>24.265158111141186</v>
      </c>
      <c r="EH30" s="2103">
        <v>24.373516629559834</v>
      </c>
      <c r="EI30" s="2103">
        <v>24.231200710166863</v>
      </c>
      <c r="EJ30" s="2103">
        <v>24.496897112015223</v>
      </c>
      <c r="EK30" s="2103">
        <v>24.602893990283004</v>
      </c>
      <c r="EL30" s="2103">
        <v>24.721537092905766</v>
      </c>
      <c r="EM30" s="2103">
        <v>24.903398537069805</v>
      </c>
      <c r="EN30" s="2103">
        <v>24.994709456647435</v>
      </c>
      <c r="EO30" s="2103">
        <v>25.135233127606465</v>
      </c>
      <c r="EP30" s="2103">
        <v>25.109662260849596</v>
      </c>
      <c r="EQ30" s="2103">
        <v>24.780872916808583</v>
      </c>
      <c r="ER30" s="2103">
        <v>24.489873706660816</v>
      </c>
      <c r="ES30" s="2103">
        <v>24.617977440481173</v>
      </c>
      <c r="ET30" s="2103">
        <v>24.839735387485323</v>
      </c>
      <c r="EU30" s="2103">
        <v>26.278623872094165</v>
      </c>
      <c r="EV30" s="2103">
        <v>27.338440909090913</v>
      </c>
      <c r="EW30" s="2103">
        <v>26.858279080260683</v>
      </c>
      <c r="EX30" s="2103">
        <v>26.727862662337667</v>
      </c>
      <c r="EY30" s="2103">
        <v>26.650708337314867</v>
      </c>
      <c r="EZ30" s="2103">
        <v>25.900880952380938</v>
      </c>
      <c r="FA30" s="2103">
        <v>25.564565986394559</v>
      </c>
      <c r="FB30" s="2103">
        <v>26.033160064935068</v>
      </c>
      <c r="FC30" s="2103">
        <v>26.223342105263161</v>
      </c>
      <c r="FD30" s="2103">
        <v>26.207677272727278</v>
      </c>
      <c r="FE30" s="2103">
        <v>25.760129999999997</v>
      </c>
      <c r="FF30" s="2103">
        <v>26.077794736842112</v>
      </c>
      <c r="FG30" s="2103">
        <v>26.558777272727276</v>
      </c>
      <c r="FH30" s="2103">
        <v>26.745614999999997</v>
      </c>
      <c r="FI30" s="2103">
        <v>26.471290909090907</v>
      </c>
      <c r="FJ30" s="2103">
        <v>26.973313636363638</v>
      </c>
      <c r="FK30" s="2103">
        <v>27.146269999999998</v>
      </c>
      <c r="FL30" s="2103">
        <v>27.059390909090908</v>
      </c>
      <c r="FM30" s="2103">
        <v>26.823790476190478</v>
      </c>
      <c r="FN30" s="2103">
        <v>26.523409523809523</v>
      </c>
      <c r="FO30" s="2103">
        <v>26.120490476190472</v>
      </c>
      <c r="FP30" s="2103">
        <v>25.787895454545449</v>
      </c>
      <c r="FQ30" s="2103">
        <v>25.848395238095243</v>
      </c>
      <c r="FR30" s="2103">
        <v>25.943735294117648</v>
      </c>
      <c r="FS30" s="2103">
        <v>26.007822727272732</v>
      </c>
      <c r="FT30" s="2103">
        <v>26.073185000000002</v>
      </c>
      <c r="FU30" s="2103">
        <v>25.750749999999996</v>
      </c>
      <c r="FV30" s="2103">
        <v>25.847038095238098</v>
      </c>
      <c r="FW30" s="2103">
        <v>25.716714285714289</v>
      </c>
      <c r="FX30" s="2103">
        <v>25.219852173913043</v>
      </c>
      <c r="FY30" s="2103">
        <v>25.343523809523813</v>
      </c>
      <c r="FZ30" s="2103">
        <v>25.636026373626372</v>
      </c>
      <c r="GA30" s="2103">
        <v>25.807914999999998</v>
      </c>
      <c r="GB30" s="2103">
        <v>25.813679999999998</v>
      </c>
      <c r="GC30" s="2103">
        <v>25.76742777777778</v>
      </c>
      <c r="GD30" s="2103">
        <v>25.448664705882358</v>
      </c>
      <c r="GE30" s="2103">
        <v>25.808376190476185</v>
      </c>
      <c r="GF30" s="2103">
        <v>26.26700952380952</v>
      </c>
      <c r="GG30" s="2103">
        <v>26.430113636363636</v>
      </c>
      <c r="GH30" s="2103">
        <v>26.236695238095237</v>
      </c>
      <c r="GI30" s="2103">
        <v>25.832627272727276</v>
      </c>
      <c r="GJ30" s="2103">
        <v>25.729827272727277</v>
      </c>
      <c r="GK30" s="2103">
        <v>25.587857894736842</v>
      </c>
      <c r="GL30" s="2103">
        <v>25.583630434782613</v>
      </c>
      <c r="GM30" s="2103">
        <v>25.683910000000004</v>
      </c>
      <c r="GN30" s="2103">
        <v>25.643149999999999</v>
      </c>
      <c r="GO30" s="2103">
        <v>25.830470000000002</v>
      </c>
      <c r="GP30" s="2103">
        <v>25.882266666666666</v>
      </c>
      <c r="GQ30" s="2103">
        <v>26.15033201754386</v>
      </c>
      <c r="GR30" s="2103">
        <v>26.314722727272727</v>
      </c>
      <c r="GS30" s="2103">
        <v>26.257545454545451</v>
      </c>
      <c r="GT30" s="2103">
        <v>26.693863157894736</v>
      </c>
      <c r="GU30" s="2103">
        <v>27.016154545454548</v>
      </c>
      <c r="GV30" s="2103">
        <v>26.533645454545454</v>
      </c>
      <c r="GW30" s="2103">
        <v>26.845684210526315</v>
      </c>
      <c r="GX30" s="2103">
        <v>27.086714130434782</v>
      </c>
      <c r="GY30" s="2103">
        <v>27.353099999999994</v>
      </c>
      <c r="GZ30" s="2103">
        <v>27.457869999999996</v>
      </c>
      <c r="HA30" s="2103">
        <v>27.623647619047617</v>
      </c>
      <c r="HB30" s="2103">
        <v>27.317347368421057</v>
      </c>
      <c r="HC30" s="2104">
        <v>27.639085000000001</v>
      </c>
      <c r="HD30" s="2103">
        <v>28.478668181818179</v>
      </c>
      <c r="HE30" s="2103">
        <v>28.793009999999999</v>
      </c>
      <c r="HF30" s="2104">
        <v>29.242554924242416</v>
      </c>
      <c r="HG30" s="2103">
        <v>29.397534782608687</v>
      </c>
      <c r="HH30" s="2103">
        <v>29.609195238095243</v>
      </c>
      <c r="HI30" s="2103">
        <v>29.751777272727278</v>
      </c>
      <c r="HJ30" s="2103">
        <v>29.93196363636363</v>
      </c>
      <c r="HK30" s="2103">
        <v>30.250774999999997</v>
      </c>
      <c r="HL30" s="2103">
        <v>30.320799999999998</v>
      </c>
      <c r="HM30" s="2103">
        <v>30.379668421052632</v>
      </c>
      <c r="HN30" s="2117">
        <v>30.56494444444445</v>
      </c>
      <c r="HO30" s="2117">
        <v>30.536444999999997</v>
      </c>
      <c r="HP30" s="2117">
        <v>30.917400000000004</v>
      </c>
      <c r="HQ30" s="2117">
        <v>31.066275000000001</v>
      </c>
      <c r="HR30" s="2117">
        <v>31.419595454545455</v>
      </c>
      <c r="HS30" s="2117">
        <v>32.138795454545459</v>
      </c>
      <c r="HT30" s="2117">
        <v>32.047236363636365</v>
      </c>
      <c r="HU30" s="2117">
        <v>32.171286363636362</v>
      </c>
      <c r="HV30" s="2117">
        <v>32.235100000000003</v>
      </c>
      <c r="HW30" s="2117">
        <v>32.338794736842104</v>
      </c>
      <c r="HX30" s="2117">
        <v>32.436682608695648</v>
      </c>
    </row>
    <row r="31" spans="1:232" ht="21" customHeight="1" x14ac:dyDescent="0.3">
      <c r="A31" s="2102" t="s">
        <v>4561</v>
      </c>
      <c r="B31" s="2103">
        <v>2.6720000000000002</v>
      </c>
      <c r="C31" s="2103">
        <v>2.702</v>
      </c>
      <c r="D31" s="2103">
        <v>3.0422727272727275</v>
      </c>
      <c r="E31" s="2103">
        <v>3.0305</v>
      </c>
      <c r="F31" s="2103">
        <v>3.0239130434782608</v>
      </c>
      <c r="G31" s="2103">
        <v>2.8757142857142859</v>
      </c>
      <c r="H31" s="2103">
        <v>2.8624999999999998</v>
      </c>
      <c r="I31" s="2103">
        <v>2.9369999999999998</v>
      </c>
      <c r="J31" s="2103">
        <v>3.1240000000000001</v>
      </c>
      <c r="K31" s="2106">
        <v>3.3494999999999999</v>
      </c>
      <c r="L31" s="2106">
        <v>3.3849999999999998</v>
      </c>
      <c r="M31" s="2106">
        <v>3.4329999999999998</v>
      </c>
      <c r="N31" s="2103">
        <v>3.5055000000000001</v>
      </c>
      <c r="O31" s="2103">
        <v>3.66</v>
      </c>
      <c r="P31" s="2103">
        <v>3.7010000000000001</v>
      </c>
      <c r="Q31" s="2103">
        <v>3.6739999999999999</v>
      </c>
      <c r="R31" s="2103">
        <v>4.0049999999999999</v>
      </c>
      <c r="S31" s="2103">
        <v>4.0469999999999997</v>
      </c>
      <c r="T31" s="2103">
        <v>4.0629999999999997</v>
      </c>
      <c r="U31" s="2103">
        <v>4.2080000000000002</v>
      </c>
      <c r="V31" s="2103">
        <v>4.306</v>
      </c>
      <c r="W31" s="2103">
        <v>4.2640000000000002</v>
      </c>
      <c r="X31" s="2103">
        <v>3.8959999999999999</v>
      </c>
      <c r="Y31" s="2103">
        <v>3.915</v>
      </c>
      <c r="Z31" s="2103">
        <v>4.0659999999999998</v>
      </c>
      <c r="AA31" s="2103">
        <v>4.2729999999999997</v>
      </c>
      <c r="AB31" s="2103">
        <v>4.2290000000000001</v>
      </c>
      <c r="AC31" s="2103">
        <v>4.5</v>
      </c>
      <c r="AD31" s="2103">
        <v>4.7439999999999998</v>
      </c>
      <c r="AE31" s="2103">
        <v>4.5369999999999999</v>
      </c>
      <c r="AF31" s="2103">
        <v>4.4969999999999999</v>
      </c>
      <c r="AG31" s="2103">
        <v>4.6037999999999997</v>
      </c>
      <c r="AH31" s="2103">
        <v>4.8570000000000002</v>
      </c>
      <c r="AI31" s="2103">
        <v>5.0869999999999997</v>
      </c>
      <c r="AJ31" s="2103">
        <v>4.899</v>
      </c>
      <c r="AK31" s="2103">
        <v>4.931</v>
      </c>
      <c r="AL31" s="2103">
        <v>4.8499999999999996</v>
      </c>
      <c r="AM31" s="2103">
        <v>4.7480000000000002</v>
      </c>
      <c r="AN31" s="2103">
        <v>4.4618000000000002</v>
      </c>
      <c r="AO31" s="2103">
        <v>4.5190000000000001</v>
      </c>
      <c r="AP31" s="2103">
        <v>4.7126000000000001</v>
      </c>
      <c r="AQ31" s="2103">
        <v>4.8304999999999998</v>
      </c>
      <c r="AR31" s="2103">
        <v>4.7476000000000003</v>
      </c>
      <c r="AS31" s="2103">
        <v>4.7031999999999998</v>
      </c>
      <c r="AT31" s="2103">
        <v>4.9432</v>
      </c>
      <c r="AU31" s="2103">
        <v>5.1862000000000004</v>
      </c>
      <c r="AV31" s="2103">
        <v>5.1719999999999997</v>
      </c>
      <c r="AW31" s="2103">
        <v>5.0731999999999999</v>
      </c>
      <c r="AX31" s="2103">
        <v>5.21</v>
      </c>
      <c r="AY31" s="2103">
        <v>5.0294999999999996</v>
      </c>
      <c r="AZ31" s="2103">
        <v>4.5781999999999998</v>
      </c>
      <c r="BA31" s="2103">
        <v>4.5313999999999997</v>
      </c>
      <c r="BB31" s="2103">
        <v>4.7542999999999997</v>
      </c>
      <c r="BC31" s="2103">
        <v>4.54</v>
      </c>
      <c r="BD31" s="2103">
        <v>4.4432999999999998</v>
      </c>
      <c r="BE31" s="2103">
        <v>4.7389999999999999</v>
      </c>
      <c r="BF31" s="2103">
        <v>4.9080000000000004</v>
      </c>
      <c r="BG31" s="2103">
        <v>4.8367000000000004</v>
      </c>
      <c r="BH31" s="2103">
        <v>4.8316999999999997</v>
      </c>
      <c r="BI31" s="2103">
        <v>4.6425000000000001</v>
      </c>
      <c r="BJ31" s="2103">
        <v>4.7004999999999999</v>
      </c>
      <c r="BK31" s="2103">
        <v>4.6285999999999996</v>
      </c>
      <c r="BL31" s="2103">
        <v>4.5510000000000002</v>
      </c>
      <c r="BM31" s="2103">
        <v>4.6664000000000003</v>
      </c>
      <c r="BN31" s="2103">
        <v>4.4466999999999999</v>
      </c>
      <c r="BO31" s="2103">
        <v>4.5033000000000003</v>
      </c>
      <c r="BP31" s="2103">
        <v>4.6576000000000004</v>
      </c>
      <c r="BQ31" s="2103">
        <v>4.6500000000000004</v>
      </c>
      <c r="BR31" s="2103">
        <v>4.4543999999999997</v>
      </c>
      <c r="BS31" s="2103">
        <v>4.2629000000000001</v>
      </c>
      <c r="BT31" s="2103">
        <v>3.8361999999999998</v>
      </c>
      <c r="BU31" s="2103">
        <v>3.4605999999999999</v>
      </c>
      <c r="BV31" s="2103">
        <v>3.4661</v>
      </c>
      <c r="BW31" s="2103">
        <v>3.6922000000000001</v>
      </c>
      <c r="BX31" s="2103">
        <v>3.5630999999999999</v>
      </c>
      <c r="BY31" s="2103">
        <v>3.6261999999999999</v>
      </c>
      <c r="BZ31" s="2103">
        <v>3.7364999999999999</v>
      </c>
      <c r="CA31" s="2103">
        <v>3.7227999999999999</v>
      </c>
      <c r="CB31" s="2103">
        <v>3.2473000000000001</v>
      </c>
      <c r="CC31" s="2103">
        <v>3.2812999999999999</v>
      </c>
      <c r="CD31" s="2103">
        <v>3.3353000000000002</v>
      </c>
      <c r="CE31" s="2103">
        <v>3.3984000000000001</v>
      </c>
      <c r="CF31" s="2103">
        <v>3.4552999999999998</v>
      </c>
      <c r="CG31" s="2103">
        <v>3.5225</v>
      </c>
      <c r="CH31" s="2103">
        <v>3.8546999999999998</v>
      </c>
      <c r="CI31" s="2103">
        <v>4.0790649999999999</v>
      </c>
      <c r="CJ31" s="2103">
        <v>4.1658772727272737</v>
      </c>
      <c r="CK31" s="2103">
        <v>4.1837086956521743</v>
      </c>
      <c r="CL31" s="2103">
        <v>4.1656550000000001</v>
      </c>
      <c r="CM31" s="2103">
        <v>4.30397619047619</v>
      </c>
      <c r="CN31" s="2103">
        <v>4.2520727272727266</v>
      </c>
      <c r="CO31" s="2103">
        <v>4.1721850000000007</v>
      </c>
      <c r="CP31" s="2103">
        <v>4.3959999999999999</v>
      </c>
      <c r="CQ31" s="2103">
        <v>4.2772433017535469</v>
      </c>
      <c r="CR31" s="2103">
        <v>4.3295198587026569</v>
      </c>
      <c r="CS31" s="2103">
        <v>4.4357190662529149</v>
      </c>
      <c r="CT31" s="2103">
        <v>4.4624094718396288</v>
      </c>
      <c r="CU31" s="2103">
        <v>4.4655108426880306</v>
      </c>
      <c r="CV31" s="2103">
        <v>4.6267038636392366</v>
      </c>
      <c r="CW31" s="2103">
        <v>4.5356470210893081</v>
      </c>
      <c r="CX31" s="2103">
        <v>4.2620224636081163</v>
      </c>
      <c r="CY31" s="2103">
        <v>4.3386433542192933</v>
      </c>
      <c r="CZ31" s="2103">
        <v>4.3238891020413135</v>
      </c>
      <c r="DA31" s="2103">
        <v>4.208836395000211</v>
      </c>
      <c r="DB31" s="2103">
        <v>4.2697037917046785</v>
      </c>
      <c r="DC31" s="2103">
        <v>4.300147130799755</v>
      </c>
      <c r="DD31" s="2103">
        <v>4.1081725569487864</v>
      </c>
      <c r="DE31" s="2103">
        <v>3.909848208732813</v>
      </c>
      <c r="DF31" s="2103">
        <v>3.7625954346183024</v>
      </c>
      <c r="DG31" s="2103">
        <v>3.6827117070059883</v>
      </c>
      <c r="DH31" s="2103">
        <v>3.6979842359907096</v>
      </c>
      <c r="DI31" s="2103">
        <v>3.7828404874052901</v>
      </c>
      <c r="DJ31" s="2103">
        <v>3.9191637932017236</v>
      </c>
      <c r="DK31" s="2103">
        <v>3.9514543026214488</v>
      </c>
      <c r="DL31" s="2103">
        <v>3.8359853005092184</v>
      </c>
      <c r="DM31" s="2103">
        <v>3.7274638806544615</v>
      </c>
      <c r="DN31" s="2103">
        <v>3.7306375348746883</v>
      </c>
      <c r="DO31" s="2103">
        <v>3.8802480426309258</v>
      </c>
      <c r="DP31" s="2103">
        <v>3.8329099385933123</v>
      </c>
      <c r="DQ31" s="2103">
        <v>3.7804619281712579</v>
      </c>
      <c r="DR31" s="2103">
        <v>3.6630073893087989</v>
      </c>
      <c r="DS31" s="2103">
        <v>3.6192437040455188</v>
      </c>
      <c r="DT31" s="2103">
        <v>3.6527415832442087</v>
      </c>
      <c r="DU31" s="2103">
        <v>3.5576262187028851</v>
      </c>
      <c r="DV31" s="2103">
        <v>3.5266240813225913</v>
      </c>
      <c r="DW31" s="2103">
        <v>3.4548237904409915</v>
      </c>
      <c r="DX31" s="2103">
        <v>3.492511961893848</v>
      </c>
      <c r="DY31" s="2103">
        <v>3.4153373573757264</v>
      </c>
      <c r="DZ31" s="2103">
        <v>3.1550674573292907</v>
      </c>
      <c r="EA31" s="2103">
        <v>3.2093342079043912</v>
      </c>
      <c r="EB31" s="2103">
        <v>3.1358030997531885</v>
      </c>
      <c r="EC31" s="2103">
        <v>3.1677634558290126</v>
      </c>
      <c r="ED31" s="2103">
        <v>3.1473238687509282</v>
      </c>
      <c r="EE31" s="2103">
        <v>3.0695100067739309</v>
      </c>
      <c r="EF31" s="2103">
        <v>2.9986284940067907</v>
      </c>
      <c r="EG31" s="2103">
        <v>2.8665131912974284</v>
      </c>
      <c r="EH31" s="2103">
        <v>2.8307984638668495</v>
      </c>
      <c r="EI31" s="2103">
        <v>2.8703791531057448</v>
      </c>
      <c r="EJ31" s="2103">
        <v>2.93147652163253</v>
      </c>
      <c r="EK31" s="2103">
        <v>2.9753364948827432</v>
      </c>
      <c r="EL31" s="2103">
        <v>2.9062170832109917</v>
      </c>
      <c r="EM31" s="2103">
        <v>2.9112595055048947</v>
      </c>
      <c r="EN31" s="2103">
        <v>2.9311100105401997</v>
      </c>
      <c r="EO31" s="2103">
        <v>2.9045200843882699</v>
      </c>
      <c r="EP31" s="2103">
        <v>2.8964409801106323</v>
      </c>
      <c r="EQ31" s="2103">
        <v>2.9019397114231102</v>
      </c>
      <c r="ER31" s="2103">
        <v>2.8145403504306978</v>
      </c>
      <c r="ES31" s="2103">
        <v>2.8557139524186517</v>
      </c>
      <c r="ET31" s="2103">
        <v>2.9126323564897816</v>
      </c>
      <c r="EU31" s="2103">
        <v>3.0087663574384909</v>
      </c>
      <c r="EV31" s="2103">
        <v>3.0824818181818183</v>
      </c>
      <c r="EW31" s="2103">
        <v>3.0012321128754431</v>
      </c>
      <c r="EX31" s="2103">
        <v>2.9307087662337667</v>
      </c>
      <c r="EY31" s="2103">
        <v>2.9220071428571432</v>
      </c>
      <c r="EZ31" s="2103">
        <v>2.8136608843537418</v>
      </c>
      <c r="FA31" s="2103">
        <v>2.6584085034047624</v>
      </c>
      <c r="FB31" s="2103">
        <v>2.7106951298733764</v>
      </c>
      <c r="FC31" s="2103">
        <v>2.6328842105263157</v>
      </c>
      <c r="FD31" s="2103">
        <v>2.4793863636363636</v>
      </c>
      <c r="FE31" s="2103">
        <v>2.264475</v>
      </c>
      <c r="FF31" s="2103">
        <v>2.3340052631578949</v>
      </c>
      <c r="FG31" s="2103">
        <v>2.3751818181818183</v>
      </c>
      <c r="FH31" s="2103">
        <v>2.4814949999999998</v>
      </c>
      <c r="FI31" s="2103">
        <v>2.3804776223776218</v>
      </c>
      <c r="FJ31" s="2103">
        <v>2.4236181818181817</v>
      </c>
      <c r="FK31" s="2103">
        <v>2.5465299999999997</v>
      </c>
      <c r="FL31" s="2103">
        <v>2.6517499999999994</v>
      </c>
      <c r="FM31" s="2103">
        <v>2.6006285714285715</v>
      </c>
      <c r="FN31" s="2103">
        <v>2.6369666666666669</v>
      </c>
      <c r="FO31" s="2103">
        <v>2.6483047619047624</v>
      </c>
      <c r="FP31" s="2103">
        <v>2.6747590909090913</v>
      </c>
      <c r="FQ31" s="2103">
        <v>2.7276380952380954</v>
      </c>
      <c r="FR31" s="2103">
        <v>2.7891411764705882</v>
      </c>
      <c r="FS31" s="2103">
        <v>2.8311590909090905</v>
      </c>
      <c r="FT31" s="2103">
        <v>2.7107350000000006</v>
      </c>
      <c r="FU31" s="2103">
        <v>2.7069636363636365</v>
      </c>
      <c r="FV31" s="2103">
        <v>2.7742904761904761</v>
      </c>
      <c r="FW31" s="2103">
        <v>2.687095238095238</v>
      </c>
      <c r="FX31" s="2103">
        <v>2.5923434782608692</v>
      </c>
      <c r="FY31" s="2103">
        <v>2.60612380952381</v>
      </c>
      <c r="FZ31" s="2103">
        <v>2.5504769230769235</v>
      </c>
      <c r="GA31" s="2103">
        <v>2.4864850000000001</v>
      </c>
      <c r="GB31" s="2103">
        <v>2.6445150000000002</v>
      </c>
      <c r="GC31" s="2103">
        <v>2.7929222222222219</v>
      </c>
      <c r="GD31" s="2103">
        <v>2.8419941176470584</v>
      </c>
      <c r="GE31" s="2103">
        <v>2.8692380952380958</v>
      </c>
      <c r="GF31" s="2103">
        <v>2.8678047619047624</v>
      </c>
      <c r="GG31" s="2103">
        <v>2.8302181818181817</v>
      </c>
      <c r="GH31" s="2103">
        <v>2.6676523809523811</v>
      </c>
      <c r="GI31" s="2103">
        <v>2.6327545454545462</v>
      </c>
      <c r="GJ31" s="2103">
        <v>2.5166863636363641</v>
      </c>
      <c r="GK31" s="2103">
        <v>2.3832842105263161</v>
      </c>
      <c r="GL31" s="2103">
        <v>2.4448478260869564</v>
      </c>
      <c r="GM31" s="2103">
        <v>2.5180750000000005</v>
      </c>
      <c r="GN31" s="2103">
        <v>2.4843249999999997</v>
      </c>
      <c r="GO31" s="2103">
        <v>2.5463150000000008</v>
      </c>
      <c r="GP31" s="2103">
        <v>2.5472333333333328</v>
      </c>
      <c r="GQ31" s="2103">
        <v>2.4763842105263159</v>
      </c>
      <c r="GR31" s="2103">
        <v>2.5364318181818177</v>
      </c>
      <c r="GS31" s="2103">
        <v>2.5111136363636373</v>
      </c>
      <c r="GT31" s="2103">
        <v>2.5100578947368417</v>
      </c>
      <c r="GU31" s="2103">
        <v>2.6360000000000001</v>
      </c>
      <c r="GV31" s="2103">
        <v>2.4433636363636362</v>
      </c>
      <c r="GW31" s="2103">
        <v>2.5120105263157897</v>
      </c>
      <c r="GX31" s="2103">
        <v>2.5066351170568559</v>
      </c>
      <c r="GY31" s="2103">
        <v>2.5349789473684212</v>
      </c>
      <c r="GZ31" s="2103">
        <v>2.60297</v>
      </c>
      <c r="HA31" s="2103">
        <v>2.6129238095238092</v>
      </c>
      <c r="HB31" s="2103">
        <v>2.5502789473684211</v>
      </c>
      <c r="HC31" s="2104">
        <v>2.379775</v>
      </c>
      <c r="HD31" s="2103">
        <v>2.2049000000000003</v>
      </c>
      <c r="HE31" s="2103">
        <v>2.2698449999999997</v>
      </c>
      <c r="HF31" s="2104">
        <v>2.4010198051948062</v>
      </c>
      <c r="HG31" s="2103">
        <v>2.4553217391304352</v>
      </c>
      <c r="HH31" s="2103">
        <v>2.3743142857142856</v>
      </c>
      <c r="HI31" s="2103">
        <v>2.4507772727272732</v>
      </c>
      <c r="HJ31" s="2103">
        <v>2.4929318181818183</v>
      </c>
      <c r="HK31" s="2103">
        <v>2.6470400000000001</v>
      </c>
      <c r="HL31" s="2103">
        <v>2.7326000000000001</v>
      </c>
      <c r="HM31" s="2103">
        <v>2.6868736842105263</v>
      </c>
      <c r="HN31" s="2117">
        <v>2.7742833333333321</v>
      </c>
      <c r="HO31" s="2117">
        <v>2.7590700000000004</v>
      </c>
      <c r="HP31" s="2117">
        <v>2.8868750000000007</v>
      </c>
      <c r="HQ31" s="2117">
        <v>2.9620100000000003</v>
      </c>
      <c r="HR31" s="2117">
        <v>3.042981818181818</v>
      </c>
      <c r="HS31" s="2117">
        <v>3.0299590909090908</v>
      </c>
      <c r="HT31" s="2117">
        <v>2.975077272727273</v>
      </c>
      <c r="HU31" s="2117">
        <v>3.0153272727272733</v>
      </c>
      <c r="HV31" s="2117">
        <v>2.9664333333333333</v>
      </c>
      <c r="HW31" s="2117">
        <v>2.8596631578947367</v>
      </c>
      <c r="HX31" s="2117">
        <v>2.8173304347826083</v>
      </c>
    </row>
    <row r="32" spans="1:232" ht="21" customHeight="1" x14ac:dyDescent="0.3">
      <c r="A32" s="2102" t="s">
        <v>4562</v>
      </c>
      <c r="B32" s="2103">
        <v>18.302</v>
      </c>
      <c r="C32" s="2103">
        <v>17.972999999999999</v>
      </c>
      <c r="D32" s="2103">
        <v>19.152272727272727</v>
      </c>
      <c r="E32" s="2103">
        <v>19.6465</v>
      </c>
      <c r="F32" s="2103">
        <v>20.420000000000002</v>
      </c>
      <c r="G32" s="2103">
        <v>20.020476190476192</v>
      </c>
      <c r="H32" s="2103">
        <v>20.015999999999998</v>
      </c>
      <c r="I32" s="2103">
        <v>20.027000000000001</v>
      </c>
      <c r="J32" s="2103">
        <v>20.305</v>
      </c>
      <c r="K32" s="2106">
        <v>20.577999999999999</v>
      </c>
      <c r="L32" s="2106">
        <v>21.103000000000002</v>
      </c>
      <c r="M32" s="2106">
        <v>20.626000000000001</v>
      </c>
      <c r="N32" s="2106">
        <v>20.436</v>
      </c>
      <c r="O32" s="2103">
        <v>20.059999999999999</v>
      </c>
      <c r="P32" s="2103">
        <v>21.216000000000001</v>
      </c>
      <c r="Q32" s="2103">
        <v>21.661999999999999</v>
      </c>
      <c r="R32" s="2103">
        <v>21.852</v>
      </c>
      <c r="S32" s="2103">
        <v>21.306000000000001</v>
      </c>
      <c r="T32" s="2103">
        <v>21.279</v>
      </c>
      <c r="U32" s="2103">
        <v>21.818999999999999</v>
      </c>
      <c r="V32" s="2103">
        <v>21.428000000000001</v>
      </c>
      <c r="W32" s="2103">
        <v>21.501000000000001</v>
      </c>
      <c r="X32" s="2103">
        <v>21.24</v>
      </c>
      <c r="Y32" s="2103">
        <v>20.849</v>
      </c>
      <c r="Z32" s="2103">
        <v>20.655999999999999</v>
      </c>
      <c r="AA32" s="2103">
        <v>21.132999999999999</v>
      </c>
      <c r="AB32" s="2103">
        <v>21.975999999999999</v>
      </c>
      <c r="AC32" s="2103">
        <v>22.724</v>
      </c>
      <c r="AD32" s="2103">
        <v>22.913</v>
      </c>
      <c r="AE32" s="2103">
        <v>22.687000000000001</v>
      </c>
      <c r="AF32" s="2103">
        <v>22.805</v>
      </c>
      <c r="AG32" s="2103">
        <v>23.326000000000001</v>
      </c>
      <c r="AH32" s="2103">
        <v>24.552</v>
      </c>
      <c r="AI32" s="2103">
        <v>24.945</v>
      </c>
      <c r="AJ32" s="2103">
        <v>24.318999999999999</v>
      </c>
      <c r="AK32" s="2103">
        <v>24.84</v>
      </c>
      <c r="AL32" s="2103">
        <v>24.512</v>
      </c>
      <c r="AM32" s="2103">
        <v>24.161000000000001</v>
      </c>
      <c r="AN32" s="2103">
        <v>23.3691</v>
      </c>
      <c r="AO32" s="2103">
        <v>22.993300000000001</v>
      </c>
      <c r="AP32" s="2103">
        <v>23.687000000000001</v>
      </c>
      <c r="AQ32" s="2103">
        <v>23.834299999999999</v>
      </c>
      <c r="AR32" s="2103">
        <v>23.723800000000001</v>
      </c>
      <c r="AS32" s="2103">
        <v>23.371600000000001</v>
      </c>
      <c r="AT32" s="2103">
        <v>23.5977</v>
      </c>
      <c r="AU32" s="2103">
        <v>24.1252</v>
      </c>
      <c r="AV32" s="2103">
        <v>23.677</v>
      </c>
      <c r="AW32" s="2103">
        <v>23.735499999999998</v>
      </c>
      <c r="AX32" s="2103">
        <v>24.166</v>
      </c>
      <c r="AY32" s="2103">
        <v>25.488199999999999</v>
      </c>
      <c r="AZ32" s="2103">
        <v>25.234999999999999</v>
      </c>
      <c r="BA32" s="2103">
        <v>25.367100000000001</v>
      </c>
      <c r="BB32" s="2103">
        <v>26.208100000000002</v>
      </c>
      <c r="BC32" s="2103">
        <v>26.445699999999999</v>
      </c>
      <c r="BD32" s="2103">
        <v>26.268999999999998</v>
      </c>
      <c r="BE32" s="2103">
        <v>27.004000000000001</v>
      </c>
      <c r="BF32" s="2103">
        <v>27.774000000000001</v>
      </c>
      <c r="BG32" s="2103">
        <v>27.1538</v>
      </c>
      <c r="BH32" s="2103">
        <v>27.171099999999999</v>
      </c>
      <c r="BI32" s="2103">
        <v>27.3325</v>
      </c>
      <c r="BJ32" s="2103">
        <v>27.041899999999998</v>
      </c>
      <c r="BK32" s="2103">
        <v>26.09</v>
      </c>
      <c r="BL32" s="2103">
        <v>25.984000000000002</v>
      </c>
      <c r="BM32" s="2103">
        <v>26.453199999999999</v>
      </c>
      <c r="BN32" s="2103">
        <v>26.263100000000001</v>
      </c>
      <c r="BO32" s="2103">
        <v>26.5534</v>
      </c>
      <c r="BP32" s="2103">
        <v>26.389800000000001</v>
      </c>
      <c r="BQ32" s="2103">
        <v>27.465</v>
      </c>
      <c r="BR32" s="2103">
        <v>26.335699999999999</v>
      </c>
      <c r="BS32" s="2103">
        <v>26.551400000000001</v>
      </c>
      <c r="BT32" s="2103">
        <v>26.3902</v>
      </c>
      <c r="BU32" s="2103">
        <v>27.081</v>
      </c>
      <c r="BV32" s="2103">
        <v>26.2255</v>
      </c>
      <c r="BW32" s="2103">
        <v>26.531300000000002</v>
      </c>
      <c r="BX32" s="2103">
        <v>26.857700000000001</v>
      </c>
      <c r="BY32" s="2103">
        <v>26.646899999999999</v>
      </c>
      <c r="BZ32" s="2103">
        <v>26.029499999999999</v>
      </c>
      <c r="CA32" s="2103">
        <v>26.732299999999999</v>
      </c>
      <c r="CB32" s="2103">
        <v>27.132200000000001</v>
      </c>
      <c r="CC32" s="2103">
        <v>27.476199999999999</v>
      </c>
      <c r="CD32" s="2103">
        <v>28.6631</v>
      </c>
      <c r="CE32" s="2103">
        <v>29.387</v>
      </c>
      <c r="CF32" s="2103">
        <v>28.995799999999999</v>
      </c>
      <c r="CG32" s="2103">
        <v>29.960799999999999</v>
      </c>
      <c r="CH32" s="2103">
        <v>29.9358</v>
      </c>
      <c r="CI32" s="2103">
        <v>30.529914999999999</v>
      </c>
      <c r="CJ32" s="2103">
        <v>30.758495454545457</v>
      </c>
      <c r="CK32" s="2103">
        <v>30.491508695652168</v>
      </c>
      <c r="CL32" s="2103">
        <v>30.580559999999998</v>
      </c>
      <c r="CM32" s="2103">
        <v>30.739638095238092</v>
      </c>
      <c r="CN32" s="2103">
        <v>30.574972727272733</v>
      </c>
      <c r="CO32" s="2103">
        <v>30.526254999999999</v>
      </c>
      <c r="CP32" s="2103">
        <v>29.404</v>
      </c>
      <c r="CQ32" s="2103">
        <v>30.367096466572946</v>
      </c>
      <c r="CR32" s="2103">
        <v>30.101642702534516</v>
      </c>
      <c r="CS32" s="2103">
        <v>31.318911415157316</v>
      </c>
      <c r="CT32" s="2103">
        <v>31.560772432947495</v>
      </c>
      <c r="CU32" s="2103">
        <v>31.333431707080347</v>
      </c>
      <c r="CV32" s="2103">
        <v>32.34166974693634</v>
      </c>
      <c r="CW32" s="2103">
        <v>32.424401345729812</v>
      </c>
      <c r="CX32" s="2103">
        <v>31.98539608510147</v>
      </c>
      <c r="CY32" s="2103">
        <v>32.540519347357375</v>
      </c>
      <c r="CZ32" s="2103">
        <v>32.143370290013429</v>
      </c>
      <c r="DA32" s="2103">
        <v>32.687098743326437</v>
      </c>
      <c r="DB32" s="2103">
        <v>34.164880077421074</v>
      </c>
      <c r="DC32" s="2103">
        <v>35.073493335868726</v>
      </c>
      <c r="DD32" s="2103">
        <v>36.938373618955467</v>
      </c>
      <c r="DE32" s="2103">
        <v>33.522896861722046</v>
      </c>
      <c r="DF32" s="2103">
        <v>32.940132570404089</v>
      </c>
      <c r="DG32" s="2103">
        <v>32.631981889323313</v>
      </c>
      <c r="DH32" s="2103">
        <v>32.12002594736542</v>
      </c>
      <c r="DI32" s="2103">
        <v>32.008933689835402</v>
      </c>
      <c r="DJ32" s="2103">
        <v>32.584446394653597</v>
      </c>
      <c r="DK32" s="2103">
        <v>32.544198005631692</v>
      </c>
      <c r="DL32" s="2103">
        <v>32.547496948851574</v>
      </c>
      <c r="DM32" s="2103">
        <v>32.045384894727938</v>
      </c>
      <c r="DN32" s="2103">
        <v>32.326526565066331</v>
      </c>
      <c r="DO32" s="2103">
        <v>32.446190471738937</v>
      </c>
      <c r="DP32" s="2103">
        <v>32.349890677758879</v>
      </c>
      <c r="DQ32" s="2103">
        <v>32.921402274366635</v>
      </c>
      <c r="DR32" s="2103">
        <v>33.56317891110902</v>
      </c>
      <c r="DS32" s="2103">
        <v>33.620944286596142</v>
      </c>
      <c r="DT32" s="2103">
        <v>33.87942714991911</v>
      </c>
      <c r="DU32" s="2103">
        <v>33.482000641837146</v>
      </c>
      <c r="DV32" s="2103">
        <v>33.644336495333903</v>
      </c>
      <c r="DW32" s="2103">
        <v>33.202552792325392</v>
      </c>
      <c r="DX32" s="2103">
        <v>33.58852054607091</v>
      </c>
      <c r="DY32" s="2103">
        <v>32.98489892011316</v>
      </c>
      <c r="DZ32" s="2103">
        <v>33.622921813261094</v>
      </c>
      <c r="EA32" s="2103">
        <v>33.365411879552788</v>
      </c>
      <c r="EB32" s="2103">
        <v>33.794220401829655</v>
      </c>
      <c r="EC32" s="2103">
        <v>33.872531969098993</v>
      </c>
      <c r="ED32" s="2103">
        <v>34.177164998813303</v>
      </c>
      <c r="EE32" s="2103">
        <v>33.914881686720776</v>
      </c>
      <c r="EF32" s="2103">
        <v>34.384516562301435</v>
      </c>
      <c r="EG32" s="2103">
        <v>34.002848663691381</v>
      </c>
      <c r="EH32" s="2103">
        <v>34.358601326841324</v>
      </c>
      <c r="EI32" s="2103">
        <v>34.728895806029115</v>
      </c>
      <c r="EJ32" s="2103">
        <v>34.662762353722385</v>
      </c>
      <c r="EK32" s="2103">
        <v>34.512673559385981</v>
      </c>
      <c r="EL32" s="2103">
        <v>34.360934230235934</v>
      </c>
      <c r="EM32" s="2103">
        <v>34.364150449734439</v>
      </c>
      <c r="EN32" s="2103">
        <v>34.129278026217939</v>
      </c>
      <c r="EO32" s="2103">
        <v>33.805663946657901</v>
      </c>
      <c r="EP32" s="2103">
        <v>33.462757747549617</v>
      </c>
      <c r="EQ32" s="2103">
        <v>33.179074007052591</v>
      </c>
      <c r="ER32" s="2103">
        <v>32.876832149493666</v>
      </c>
      <c r="ES32" s="2103">
        <v>34.966779077059201</v>
      </c>
      <c r="ET32" s="2103">
        <v>35.868983344404981</v>
      </c>
      <c r="EU32" s="2103">
        <v>36.824011099038096</v>
      </c>
      <c r="EV32" s="2103">
        <v>38.23150718956628</v>
      </c>
      <c r="EW32" s="2103">
        <v>38.329209954325414</v>
      </c>
      <c r="EX32" s="2103">
        <v>38.455866558441556</v>
      </c>
      <c r="EY32" s="2103">
        <v>37.917449689440993</v>
      </c>
      <c r="EZ32" s="2103">
        <v>37.28272278911566</v>
      </c>
      <c r="FA32" s="2103">
        <v>37.106617346938783</v>
      </c>
      <c r="FB32" s="2103">
        <v>37.52845389610389</v>
      </c>
      <c r="FC32" s="2103">
        <v>36.581399999999995</v>
      </c>
      <c r="FD32" s="2103">
        <v>36.956745454545455</v>
      </c>
      <c r="FE32" s="2103">
        <v>36.578369999999993</v>
      </c>
      <c r="FF32" s="2103">
        <v>36.84281578947369</v>
      </c>
      <c r="FG32" s="2103">
        <v>37.02895909090909</v>
      </c>
      <c r="FH32" s="2103">
        <v>37.337454999999999</v>
      </c>
      <c r="FI32" s="2103">
        <v>36.942261188811194</v>
      </c>
      <c r="FJ32" s="2103">
        <v>37.536550000000005</v>
      </c>
      <c r="FK32" s="2103">
        <v>37.195550000000004</v>
      </c>
      <c r="FL32" s="2103">
        <v>37.420413636363634</v>
      </c>
      <c r="FM32" s="2103">
        <v>37.311347619047623</v>
      </c>
      <c r="FN32" s="2103">
        <v>37.06155714285714</v>
      </c>
      <c r="FO32" s="2103">
        <v>36.87452857142857</v>
      </c>
      <c r="FP32" s="2103">
        <v>36.182404545454546</v>
      </c>
      <c r="FQ32" s="2103">
        <v>36.495180952380956</v>
      </c>
      <c r="FR32" s="2103">
        <v>36.529570588235302</v>
      </c>
      <c r="FS32" s="2103">
        <v>36.332927272727268</v>
      </c>
      <c r="FT32" s="2103">
        <v>36.266729999999995</v>
      </c>
      <c r="FU32" s="2103">
        <v>36.228686363636363</v>
      </c>
      <c r="FV32" s="2103">
        <v>36.769338095238091</v>
      </c>
      <c r="FW32" s="2103">
        <v>36.571638095238086</v>
      </c>
      <c r="FX32" s="2103">
        <v>35.389339130434784</v>
      </c>
      <c r="FY32" s="2103">
        <v>35.482547619047615</v>
      </c>
      <c r="FZ32" s="2103">
        <v>35.453821611721615</v>
      </c>
      <c r="GA32" s="2103">
        <v>35.21584</v>
      </c>
      <c r="GB32" s="2103">
        <v>35.111685000000001</v>
      </c>
      <c r="GC32" s="2103">
        <v>35.269594444444451</v>
      </c>
      <c r="GD32" s="2103">
        <v>35.849876470588235</v>
      </c>
      <c r="GE32" s="2103">
        <v>35.740623809523811</v>
      </c>
      <c r="GF32" s="2103">
        <v>35.599480952380951</v>
      </c>
      <c r="GG32" s="2103">
        <v>35.365209090909083</v>
      </c>
      <c r="GH32" s="2103">
        <v>35.596280952380951</v>
      </c>
      <c r="GI32" s="2103">
        <v>35.295259090909092</v>
      </c>
      <c r="GJ32" s="2103">
        <v>35.45183636363636</v>
      </c>
      <c r="GK32" s="2103">
        <v>36.125321052631584</v>
      </c>
      <c r="GL32" s="2103">
        <v>35.425313043478262</v>
      </c>
      <c r="GM32" s="2103">
        <v>35.184199999999997</v>
      </c>
      <c r="GN32" s="2103">
        <v>35.300965000000005</v>
      </c>
      <c r="GO32" s="2103">
        <v>35.31833000000001</v>
      </c>
      <c r="GP32" s="2103">
        <v>34.869550000000004</v>
      </c>
      <c r="GQ32" s="2103">
        <v>35.296977192982446</v>
      </c>
      <c r="GR32" s="2103">
        <v>35.320059090909098</v>
      </c>
      <c r="GS32" s="2103">
        <v>35.507990909090914</v>
      </c>
      <c r="GT32" s="2103">
        <v>36.694968421052629</v>
      </c>
      <c r="GU32" s="2103">
        <v>37.125</v>
      </c>
      <c r="GV32" s="2103">
        <v>37.405999999999999</v>
      </c>
      <c r="GW32" s="2103">
        <v>37.268284210526325</v>
      </c>
      <c r="GX32" s="2103">
        <v>37.262656159420295</v>
      </c>
      <c r="GY32" s="2103">
        <v>37.408121052631586</v>
      </c>
      <c r="GZ32" s="2103">
        <v>37.764490000000002</v>
      </c>
      <c r="HA32" s="2103">
        <v>38.364080952380945</v>
      </c>
      <c r="HB32" s="2103">
        <v>38.764126315789476</v>
      </c>
      <c r="HC32" s="2104">
        <v>40.801909999999992</v>
      </c>
      <c r="HD32" s="2103">
        <v>41.661886363636363</v>
      </c>
      <c r="HE32" s="2103">
        <v>41.984954999999999</v>
      </c>
      <c r="HF32" s="2104">
        <v>42.682192424242416</v>
      </c>
      <c r="HG32" s="2103">
        <v>43.522760869565211</v>
      </c>
      <c r="HH32" s="2103">
        <v>44.381995238095236</v>
      </c>
      <c r="HI32" s="2103">
        <v>44.280186363636354</v>
      </c>
      <c r="HJ32" s="2103">
        <v>44.442568181818189</v>
      </c>
      <c r="HK32" s="2103">
        <v>44.592795000000002</v>
      </c>
      <c r="HL32" s="2103">
        <v>45.303681818181822</v>
      </c>
      <c r="HM32" s="2103">
        <v>45.276715789473677</v>
      </c>
      <c r="HN32" s="2117">
        <v>45.051250000000003</v>
      </c>
      <c r="HO32" s="2117">
        <v>43.991344999999995</v>
      </c>
      <c r="HP32" s="2117">
        <v>44.531130000000005</v>
      </c>
      <c r="HQ32" s="2117">
        <v>45.590585000000004</v>
      </c>
      <c r="HR32" s="2117">
        <v>45.997745454545452</v>
      </c>
      <c r="HS32" s="2117">
        <v>47.255204545454554</v>
      </c>
      <c r="HT32" s="2117">
        <v>47.368468181818187</v>
      </c>
      <c r="HU32" s="2117">
        <v>46.867340909090906</v>
      </c>
      <c r="HV32" s="2117">
        <v>47.017671428571433</v>
      </c>
      <c r="HW32" s="2117">
        <v>47.436889473684204</v>
      </c>
      <c r="HX32" s="2117">
        <v>47.89809130434783</v>
      </c>
    </row>
    <row r="33" spans="1:232" ht="21" customHeight="1" x14ac:dyDescent="0.3">
      <c r="A33" s="2102" t="s">
        <v>4563</v>
      </c>
      <c r="B33" s="2103">
        <v>30.48</v>
      </c>
      <c r="C33" s="2103">
        <v>30.515999999999998</v>
      </c>
      <c r="D33" s="2103">
        <v>30.411568181818176</v>
      </c>
      <c r="E33" s="2103">
        <v>30.28931</v>
      </c>
      <c r="F33" s="2103">
        <v>30.076565217391302</v>
      </c>
      <c r="G33" s="2103">
        <v>29.938290476190474</v>
      </c>
      <c r="H33" s="2103">
        <v>29.885439999999999</v>
      </c>
      <c r="I33" s="2103">
        <v>29.876999999999999</v>
      </c>
      <c r="J33" s="2103">
        <v>29.739000000000001</v>
      </c>
      <c r="K33" s="2103">
        <v>29.605989999999998</v>
      </c>
      <c r="L33" s="2103">
        <v>29.05</v>
      </c>
      <c r="M33" s="2103">
        <v>28.125</v>
      </c>
      <c r="N33" s="2103">
        <v>27.860099999999999</v>
      </c>
      <c r="O33" s="2103">
        <v>27.677</v>
      </c>
      <c r="P33" s="2103">
        <v>27.815000000000001</v>
      </c>
      <c r="Q33" s="2103">
        <v>28.588999999999999</v>
      </c>
      <c r="R33" s="2103">
        <v>29.77</v>
      </c>
      <c r="S33" s="2103">
        <v>29.466000000000001</v>
      </c>
      <c r="T33" s="2103">
        <v>29.350999999999999</v>
      </c>
      <c r="U33" s="2103">
        <v>28.904</v>
      </c>
      <c r="V33" s="2103">
        <v>28.623999999999999</v>
      </c>
      <c r="W33" s="2103">
        <v>27.271999999999998</v>
      </c>
      <c r="X33" s="2103">
        <v>26.442</v>
      </c>
      <c r="Y33" s="2103">
        <v>26.079000000000001</v>
      </c>
      <c r="Z33" s="2103">
        <v>26.469000000000001</v>
      </c>
      <c r="AA33" s="2103">
        <v>27.405999999999999</v>
      </c>
      <c r="AB33" s="2103">
        <v>28.221</v>
      </c>
      <c r="AC33" s="2103">
        <v>28.42</v>
      </c>
      <c r="AD33" s="2103">
        <v>28.491</v>
      </c>
      <c r="AE33" s="2103">
        <v>28.62</v>
      </c>
      <c r="AF33" s="2103">
        <v>28.780999999999999</v>
      </c>
      <c r="AG33" s="2103">
        <v>28.814</v>
      </c>
      <c r="AH33" s="2103">
        <v>28.745000000000001</v>
      </c>
      <c r="AI33" s="2103">
        <v>28.565000000000001</v>
      </c>
      <c r="AJ33" s="2103">
        <v>28.663</v>
      </c>
      <c r="AK33" s="2103">
        <v>29.161000000000001</v>
      </c>
      <c r="AL33" s="2103">
        <v>29.311199999999999</v>
      </c>
      <c r="AM33" s="2103">
        <v>29.378299999999999</v>
      </c>
      <c r="AN33" s="2103">
        <v>29.5322</v>
      </c>
      <c r="AO33" s="2103">
        <v>29.7195</v>
      </c>
      <c r="AP33" s="2103">
        <v>29.929600000000001</v>
      </c>
      <c r="AQ33" s="2103">
        <v>30.129200000000001</v>
      </c>
      <c r="AR33" s="2103">
        <v>30.528500000000001</v>
      </c>
      <c r="AS33" s="2103">
        <v>30.6585</v>
      </c>
      <c r="AT33" s="2103">
        <v>30.772099999999998</v>
      </c>
      <c r="AU33" s="2103">
        <v>30.7911</v>
      </c>
      <c r="AV33" s="2103">
        <v>30.849599999999999</v>
      </c>
      <c r="AW33" s="2103">
        <v>30.909300000000002</v>
      </c>
      <c r="AX33" s="2103">
        <v>30.974599999999999</v>
      </c>
      <c r="AY33" s="2103">
        <v>30.979399999999998</v>
      </c>
      <c r="AZ33" s="2103">
        <v>30.987500000000001</v>
      </c>
      <c r="BA33" s="2103">
        <v>31.266999999999999</v>
      </c>
      <c r="BB33" s="2103">
        <v>32.0807</v>
      </c>
      <c r="BC33" s="2103">
        <v>32.616700000000002</v>
      </c>
      <c r="BD33" s="2103">
        <v>32.846499999999999</v>
      </c>
      <c r="BE33" s="2103">
        <v>33.113</v>
      </c>
      <c r="BF33" s="2103">
        <v>33.304900000000004</v>
      </c>
      <c r="BG33" s="2103">
        <v>33.567799999999998</v>
      </c>
      <c r="BH33" s="2103">
        <v>33.511099999999999</v>
      </c>
      <c r="BI33" s="2103">
        <v>33.086199999999998</v>
      </c>
      <c r="BJ33" s="2103">
        <v>32.654699999999998</v>
      </c>
      <c r="BK33" s="2103">
        <v>31.895800000000001</v>
      </c>
      <c r="BL33" s="2103">
        <v>31.992000000000001</v>
      </c>
      <c r="BM33" s="2103">
        <v>31.892700000000001</v>
      </c>
      <c r="BN33" s="2103">
        <v>31.524799999999999</v>
      </c>
      <c r="BO33" s="2103">
        <v>31.4406</v>
      </c>
      <c r="BP33" s="2103">
        <v>30.9251</v>
      </c>
      <c r="BQ33" s="2103">
        <v>30.692</v>
      </c>
      <c r="BR33" s="2103">
        <v>29.962800000000001</v>
      </c>
      <c r="BS33" s="2103">
        <v>29.1815</v>
      </c>
      <c r="BT33" s="2103">
        <v>28.791699999999999</v>
      </c>
      <c r="BU33" s="2103">
        <v>27.340900000000001</v>
      </c>
      <c r="BV33" s="2103">
        <v>26.566099999999999</v>
      </c>
      <c r="BW33" s="2103">
        <v>27.6828</v>
      </c>
      <c r="BX33" s="2103">
        <v>27.789100000000001</v>
      </c>
      <c r="BY33" s="2103">
        <v>27.296099999999999</v>
      </c>
      <c r="BZ33" s="2103">
        <v>28.122499999999999</v>
      </c>
      <c r="CA33" s="2103">
        <v>29.536000000000001</v>
      </c>
      <c r="CB33" s="2103">
        <v>30.868200000000002</v>
      </c>
      <c r="CC33" s="2103">
        <v>32.529899999999998</v>
      </c>
      <c r="CD33" s="2103">
        <v>32.531300000000002</v>
      </c>
      <c r="CE33" s="2103">
        <v>32.883299999999998</v>
      </c>
      <c r="CF33" s="2103">
        <v>33.808900000000001</v>
      </c>
      <c r="CG33" s="2103">
        <v>34.463099999999997</v>
      </c>
      <c r="CH33" s="2103">
        <v>34.204099999999997</v>
      </c>
      <c r="CI33" s="2103">
        <v>33.680095000000001</v>
      </c>
      <c r="CJ33" s="2103">
        <v>33.103550000000006</v>
      </c>
      <c r="CK33" s="2103">
        <v>32.852173913043487</v>
      </c>
      <c r="CL33" s="2103">
        <v>32.630909999999993</v>
      </c>
      <c r="CM33" s="2103">
        <v>31.966957142857144</v>
      </c>
      <c r="CN33" s="2103">
        <v>31.282936363636363</v>
      </c>
      <c r="CO33" s="2103">
        <v>30.84427500000001</v>
      </c>
      <c r="CP33" s="2103">
        <v>33.222999999999999</v>
      </c>
      <c r="CQ33" s="2103">
        <v>31.974693871171336</v>
      </c>
      <c r="CR33" s="2103">
        <v>31.276929178596401</v>
      </c>
      <c r="CS33" s="2103">
        <v>31.332206832108845</v>
      </c>
      <c r="CT33" s="2103">
        <v>30.540046698956036</v>
      </c>
      <c r="CU33" s="2103">
        <v>30.823271424995873</v>
      </c>
      <c r="CV33" s="2103">
        <v>31.312730052763982</v>
      </c>
      <c r="CW33" s="2103">
        <v>31.000889127687969</v>
      </c>
      <c r="CX33" s="2103">
        <v>30.356005798710314</v>
      </c>
      <c r="CY33" s="2103">
        <v>29.754140958782465</v>
      </c>
      <c r="CZ33" s="2103">
        <v>28.813938185803568</v>
      </c>
      <c r="DA33" s="2103">
        <v>28.525412085357139</v>
      </c>
      <c r="DB33" s="2103">
        <v>28.716500147500007</v>
      </c>
      <c r="DC33" s="2103">
        <v>28.880026576496601</v>
      </c>
      <c r="DD33" s="2103">
        <v>28.72296722483766</v>
      </c>
      <c r="DE33" s="2103">
        <v>29.207330984829934</v>
      </c>
      <c r="DF33" s="2103">
        <v>29.596017442714281</v>
      </c>
      <c r="DG33" s="2103">
        <v>29.678089665821425</v>
      </c>
      <c r="DH33" s="2103">
        <v>29.934107816980518</v>
      </c>
      <c r="DI33" s="2103">
        <v>30.005328842285714</v>
      </c>
      <c r="DJ33" s="2103">
        <v>29.693063409722228</v>
      </c>
      <c r="DK33" s="2103">
        <v>29.680604799999998</v>
      </c>
      <c r="DL33" s="2103">
        <v>29.716380008707482</v>
      </c>
      <c r="DM33" s="2103">
        <v>30.05609916402598</v>
      </c>
      <c r="DN33" s="2103">
        <v>30.932721267006801</v>
      </c>
      <c r="DO33" s="2103">
        <v>31.653170896103902</v>
      </c>
      <c r="DP33" s="2103">
        <v>31.337346506802717</v>
      </c>
      <c r="DQ33" s="2103">
        <v>30.914747535714284</v>
      </c>
      <c r="DR33" s="2103">
        <v>31.306451739130431</v>
      </c>
      <c r="DS33" s="2103">
        <v>31.525007057142865</v>
      </c>
      <c r="DT33" s="2103">
        <v>31.171176964285706</v>
      </c>
      <c r="DU33" s="2103">
        <v>30.936054421768702</v>
      </c>
      <c r="DV33" s="2103">
        <v>30.917318646616536</v>
      </c>
      <c r="DW33" s="2103">
        <v>31.334401928571424</v>
      </c>
      <c r="DX33" s="2103">
        <v>31.392931992857143</v>
      </c>
      <c r="DY33" s="2103">
        <v>31.444321055194813</v>
      </c>
      <c r="DZ33" s="2103">
        <v>31.292577892857146</v>
      </c>
      <c r="EA33" s="2103">
        <v>31.438483183229817</v>
      </c>
      <c r="EB33" s="2103">
        <v>31.234327261904767</v>
      </c>
      <c r="EC33" s="2103">
        <v>31.235243946428568</v>
      </c>
      <c r="ED33" s="2103">
        <v>30.829681149068325</v>
      </c>
      <c r="EE33" s="2103">
        <v>30.944521853571427</v>
      </c>
      <c r="EF33" s="2103">
        <v>30.715731275510194</v>
      </c>
      <c r="EG33" s="2103">
        <v>30.719229398496239</v>
      </c>
      <c r="EH33" s="2103">
        <v>30.698071650793647</v>
      </c>
      <c r="EI33" s="2103">
        <v>30.554526879699246</v>
      </c>
      <c r="EJ33" s="2103">
        <v>30.573887902597402</v>
      </c>
      <c r="EK33" s="2103">
        <v>30.613980391156463</v>
      </c>
      <c r="EL33" s="2103">
        <v>30.745648513605445</v>
      </c>
      <c r="EM33" s="2103">
        <v>30.763624523181818</v>
      </c>
      <c r="EN33" s="2103">
        <v>31.000125085050001</v>
      </c>
      <c r="EO33" s="2103">
        <v>31.507607231610393</v>
      </c>
      <c r="EP33" s="2103">
        <v>31.742292358116881</v>
      </c>
      <c r="EQ33" s="2103">
        <v>31.868674363750007</v>
      </c>
      <c r="ER33" s="2103">
        <v>31.974671007653054</v>
      </c>
      <c r="ES33" s="2103">
        <v>32.706129572142864</v>
      </c>
      <c r="ET33" s="2103">
        <v>33.375906683109243</v>
      </c>
      <c r="EU33" s="2103">
        <v>35.853929457993196</v>
      </c>
      <c r="EV33" s="2103">
        <v>36.62090454545455</v>
      </c>
      <c r="EW33" s="2103">
        <v>35.564990000000009</v>
      </c>
      <c r="EX33" s="2103">
        <v>35.68950357142856</v>
      </c>
      <c r="EY33" s="2103">
        <v>35.990642857142859</v>
      </c>
      <c r="EZ33" s="2103">
        <v>35.958073469387749</v>
      </c>
      <c r="FA33" s="2103">
        <v>35.928473469387754</v>
      </c>
      <c r="FB33" s="2103">
        <v>36.218475974025985</v>
      </c>
      <c r="FC33" s="2103">
        <v>36.782142105263169</v>
      </c>
      <c r="FD33" s="2103">
        <v>36.636790909090912</v>
      </c>
      <c r="FE33" s="2103">
        <v>36.652145000000004</v>
      </c>
      <c r="FF33" s="2103">
        <v>36.378778947368424</v>
      </c>
      <c r="FG33" s="2103">
        <v>36.244327272727269</v>
      </c>
      <c r="FH33" s="2103">
        <v>35.877174999999994</v>
      </c>
      <c r="FI33" s="2103">
        <v>35.982452797202789</v>
      </c>
      <c r="FJ33" s="2103">
        <v>36.297413636363636</v>
      </c>
      <c r="FK33" s="2103">
        <v>36.410744999999999</v>
      </c>
      <c r="FL33" s="2103">
        <v>36.204559090909086</v>
      </c>
      <c r="FM33" s="2103">
        <v>36.210380952380945</v>
      </c>
      <c r="FN33" s="2103">
        <v>36.426980952380944</v>
      </c>
      <c r="FO33" s="2103">
        <v>36.578514285714292</v>
      </c>
      <c r="FP33" s="2103">
        <v>36.755131818181809</v>
      </c>
      <c r="FQ33" s="2103">
        <v>36.657628571428582</v>
      </c>
      <c r="FR33" s="2103">
        <v>36.470017647058825</v>
      </c>
      <c r="FS33" s="2103">
        <v>36.309750000000001</v>
      </c>
      <c r="FT33" s="2103">
        <v>36.180999999999997</v>
      </c>
      <c r="FU33" s="2103">
        <v>35.641809090909085</v>
      </c>
      <c r="FV33" s="2103">
        <v>35.473066666666668</v>
      </c>
      <c r="FW33" s="2103">
        <v>34.990395238095232</v>
      </c>
      <c r="FX33" s="2103">
        <v>34.064708695652179</v>
      </c>
      <c r="FY33" s="2103">
        <v>34.045223809523812</v>
      </c>
      <c r="FZ33" s="2103">
        <v>34.688680952380949</v>
      </c>
      <c r="GA33" s="2103">
        <v>34.80456499999999</v>
      </c>
      <c r="GB33" s="2103">
        <v>34.582839999999997</v>
      </c>
      <c r="GC33" s="2103">
        <v>33.885227777777772</v>
      </c>
      <c r="GD33" s="2103">
        <v>33.417117647058824</v>
      </c>
      <c r="GE33" s="2103">
        <v>33.767400000000009</v>
      </c>
      <c r="GF33" s="2103">
        <v>34.274038095238105</v>
      </c>
      <c r="GG33" s="2103">
        <v>35.116331818181813</v>
      </c>
      <c r="GH33" s="2103">
        <v>35.065619047619045</v>
      </c>
      <c r="GI33" s="2103">
        <v>34.941818181818178</v>
      </c>
      <c r="GJ33" s="2103">
        <v>34.926854545454546</v>
      </c>
      <c r="GK33" s="2103">
        <v>34.810152631578944</v>
      </c>
      <c r="GL33" s="2103">
        <v>35.003356521739121</v>
      </c>
      <c r="GM33" s="2103">
        <v>35.050714999999997</v>
      </c>
      <c r="GN33" s="2103">
        <v>34.861440000000002</v>
      </c>
      <c r="GO33" s="2103">
        <v>34.743649999999995</v>
      </c>
      <c r="GP33" s="2103">
        <v>34.76755</v>
      </c>
      <c r="GQ33" s="2103">
        <v>35.119</v>
      </c>
      <c r="GR33" s="2103">
        <v>35.394027272727271</v>
      </c>
      <c r="GS33" s="2103">
        <v>35.709263636363637</v>
      </c>
      <c r="GT33" s="2103">
        <v>36.098000000000006</v>
      </c>
      <c r="GU33" s="2103">
        <v>36.461168181818181</v>
      </c>
      <c r="GV33" s="2103">
        <v>36.45008636363638</v>
      </c>
      <c r="GW33" s="2103">
        <v>36.728910526315779</v>
      </c>
      <c r="GX33" s="2103">
        <v>36.831666220735777</v>
      </c>
      <c r="GY33" s="2103">
        <v>36.947700000000005</v>
      </c>
      <c r="GZ33" s="2103">
        <v>36.977649999999997</v>
      </c>
      <c r="HA33" s="2103">
        <v>37.019704761904755</v>
      </c>
      <c r="HB33" s="2103">
        <v>37.632894736842104</v>
      </c>
      <c r="HC33" s="2104">
        <v>38.807469999999995</v>
      </c>
      <c r="HD33" s="2103">
        <v>40.155881818181825</v>
      </c>
      <c r="HE33" s="2103">
        <v>40.464214999999996</v>
      </c>
      <c r="HF33" s="2104">
        <v>40.392528571428571</v>
      </c>
      <c r="HG33" s="2103">
        <v>40.434656521739136</v>
      </c>
      <c r="HH33" s="2103">
        <v>40.193166666666663</v>
      </c>
      <c r="HI33" s="2103">
        <v>40.260709090909081</v>
      </c>
      <c r="HJ33" s="2103">
        <v>40.327763636363642</v>
      </c>
      <c r="HK33" s="2103">
        <v>40.382574999999996</v>
      </c>
      <c r="HL33" s="2103">
        <v>40.045186363636361</v>
      </c>
      <c r="HM33" s="2103">
        <v>39.903231578947363</v>
      </c>
      <c r="HN33" s="2117">
        <v>40.197800000000001</v>
      </c>
      <c r="HO33" s="2117">
        <v>40.606780000000001</v>
      </c>
      <c r="HP33" s="2117">
        <v>40.879605000000005</v>
      </c>
      <c r="HQ33" s="2117">
        <v>40.919965000000005</v>
      </c>
      <c r="HR33" s="2117">
        <v>41.466336363636373</v>
      </c>
      <c r="HS33" s="2117">
        <v>43.109872727272723</v>
      </c>
      <c r="HT33" s="2117">
        <v>43.005159090909096</v>
      </c>
      <c r="HU33" s="2117">
        <v>42.92645454545454</v>
      </c>
      <c r="HV33" s="2117">
        <v>43.122276190476192</v>
      </c>
      <c r="HW33" s="2117">
        <v>43.488336842105269</v>
      </c>
      <c r="HX33" s="2117">
        <v>43.782852173913042</v>
      </c>
    </row>
    <row r="34" spans="1:232" ht="21" customHeight="1" x14ac:dyDescent="0.3">
      <c r="A34" s="2102" t="s">
        <v>4564</v>
      </c>
      <c r="B34" s="2103">
        <v>43.728999999999999</v>
      </c>
      <c r="C34" s="2103">
        <v>43.457000000000001</v>
      </c>
      <c r="D34" s="2103">
        <v>44.411136363636359</v>
      </c>
      <c r="E34" s="2103">
        <v>44.873800000000003</v>
      </c>
      <c r="F34" s="2103">
        <v>46.786782608695653</v>
      </c>
      <c r="G34" s="2103">
        <v>46.077190476190474</v>
      </c>
      <c r="H34" s="2103">
        <v>46.498899999999992</v>
      </c>
      <c r="I34" s="2103">
        <v>46.552999999999997</v>
      </c>
      <c r="J34" s="2103">
        <v>46.753</v>
      </c>
      <c r="K34" s="2103">
        <v>46.969099999999997</v>
      </c>
      <c r="L34" s="2103">
        <v>46.94</v>
      </c>
      <c r="M34" s="2103">
        <v>45.247999999999998</v>
      </c>
      <c r="N34" s="2103">
        <v>44.021799999999999</v>
      </c>
      <c r="O34" s="2103">
        <v>43.539000000000001</v>
      </c>
      <c r="P34" s="2103">
        <v>45.064999999999998</v>
      </c>
      <c r="Q34" s="2103">
        <v>47.393999999999998</v>
      </c>
      <c r="R34" s="2103">
        <v>48.311999999999998</v>
      </c>
      <c r="S34" s="2103">
        <v>46.908999999999999</v>
      </c>
      <c r="T34" s="2103">
        <v>47.237000000000002</v>
      </c>
      <c r="U34" s="2103">
        <v>48.387</v>
      </c>
      <c r="V34" s="2103">
        <v>48.26</v>
      </c>
      <c r="W34" s="2103">
        <v>47.637999999999998</v>
      </c>
      <c r="X34" s="2103">
        <v>48.09</v>
      </c>
      <c r="Y34" s="2103">
        <v>48.585000000000001</v>
      </c>
      <c r="Z34" s="2103">
        <v>48.39</v>
      </c>
      <c r="AA34" s="2103">
        <v>49.530999999999999</v>
      </c>
      <c r="AB34" s="2103">
        <v>50.45</v>
      </c>
      <c r="AC34" s="2103">
        <v>52.070999999999998</v>
      </c>
      <c r="AD34" s="2103">
        <v>52.654000000000003</v>
      </c>
      <c r="AE34" s="2103">
        <v>52.191000000000003</v>
      </c>
      <c r="AF34" s="2103">
        <v>51.664999999999999</v>
      </c>
      <c r="AG34" s="2103">
        <v>52.084000000000003</v>
      </c>
      <c r="AH34" s="2103">
        <v>53.478999999999999</v>
      </c>
      <c r="AI34" s="2103">
        <v>55.128999999999998</v>
      </c>
      <c r="AJ34" s="2103">
        <v>53.886000000000003</v>
      </c>
      <c r="AK34" s="2103">
        <v>55.552</v>
      </c>
      <c r="AL34" s="2103">
        <v>55.546999999999997</v>
      </c>
      <c r="AM34" s="2103">
        <v>54.582000000000001</v>
      </c>
      <c r="AN34" s="2103">
        <v>53.764400000000002</v>
      </c>
      <c r="AO34" s="2103">
        <v>52.118899999999996</v>
      </c>
      <c r="AP34" s="2103">
        <v>53.663699999999999</v>
      </c>
      <c r="AQ34" s="2103">
        <v>54.507399999999997</v>
      </c>
      <c r="AR34" s="2103">
        <v>53.908099999999997</v>
      </c>
      <c r="AS34" s="2103">
        <v>53.1374</v>
      </c>
      <c r="AT34" s="2103">
        <v>53.831800000000001</v>
      </c>
      <c r="AU34" s="2103">
        <v>54.496600000000001</v>
      </c>
      <c r="AV34" s="2103">
        <v>54.075000000000003</v>
      </c>
      <c r="AW34" s="2103">
        <v>54.119</v>
      </c>
      <c r="AX34" s="2103">
        <v>54.866999999999997</v>
      </c>
      <c r="AY34" s="2103">
        <v>58.089300000000001</v>
      </c>
      <c r="AZ34" s="2103">
        <v>57.344499999999996</v>
      </c>
      <c r="BA34" s="2103">
        <v>57.874600000000001</v>
      </c>
      <c r="BB34" s="2103">
        <v>61.101599999999998</v>
      </c>
      <c r="BC34" s="2103">
        <v>62.146799999999999</v>
      </c>
      <c r="BD34" s="2103">
        <v>62.403399999999998</v>
      </c>
      <c r="BE34" s="2103">
        <v>64.438999999999993</v>
      </c>
      <c r="BF34" s="2103">
        <v>66.757000000000005</v>
      </c>
      <c r="BG34" s="2103">
        <v>66.881399999999999</v>
      </c>
      <c r="BH34" s="2103">
        <v>66.0886</v>
      </c>
      <c r="BI34" s="2103">
        <v>64.609800000000007</v>
      </c>
      <c r="BJ34" s="2103">
        <v>64.9114</v>
      </c>
      <c r="BK34" s="2103">
        <v>63.135199999999998</v>
      </c>
      <c r="BL34" s="2103">
        <v>63.54</v>
      </c>
      <c r="BM34" s="2103">
        <v>64.853700000000003</v>
      </c>
      <c r="BN34" s="2103">
        <v>63.315199999999997</v>
      </c>
      <c r="BO34" s="2103">
        <v>63.431899999999999</v>
      </c>
      <c r="BP34" s="2103">
        <v>63.187199999999997</v>
      </c>
      <c r="BQ34" s="2103">
        <v>63.508000000000003</v>
      </c>
      <c r="BR34" s="2103">
        <v>60.499299999999998</v>
      </c>
      <c r="BS34" s="2103">
        <v>57.462400000000002</v>
      </c>
      <c r="BT34" s="2103">
        <v>56.447699999999998</v>
      </c>
      <c r="BU34" s="2103">
        <v>54.580100000000002</v>
      </c>
      <c r="BV34" s="2103">
        <v>52.476599999999998</v>
      </c>
      <c r="BW34" s="2103">
        <v>54.421500000000002</v>
      </c>
      <c r="BX34" s="2103">
        <v>54.688000000000002</v>
      </c>
      <c r="BY34" s="2103">
        <v>54.360100000000003</v>
      </c>
      <c r="BZ34" s="2103">
        <v>53.308599999999998</v>
      </c>
      <c r="CA34" s="2103">
        <v>53.242800000000003</v>
      </c>
      <c r="CB34" s="2103">
        <v>52.551699999999997</v>
      </c>
      <c r="CC34" s="2103">
        <v>50.118400000000001</v>
      </c>
      <c r="CD34" s="2103">
        <v>48.8065</v>
      </c>
      <c r="CE34" s="2103">
        <v>47.9435</v>
      </c>
      <c r="CF34" s="2103">
        <v>48.941099999999999</v>
      </c>
      <c r="CG34" s="2103">
        <v>49.177199999999999</v>
      </c>
      <c r="CH34" s="2103">
        <v>50.3904</v>
      </c>
      <c r="CI34" s="2103">
        <v>51.997425000000007</v>
      </c>
      <c r="CJ34" s="2103">
        <v>54.15423636363635</v>
      </c>
      <c r="CK34" s="2103">
        <v>53.77383913043478</v>
      </c>
      <c r="CL34" s="2103">
        <v>54.015855000000002</v>
      </c>
      <c r="CM34" s="2103">
        <v>52.218390476190471</v>
      </c>
      <c r="CN34" s="2103">
        <v>50.61692272727273</v>
      </c>
      <c r="CO34" s="2103">
        <v>51.228165000000004</v>
      </c>
      <c r="CP34" s="2103">
        <v>48.692999999999998</v>
      </c>
      <c r="CQ34" s="2103">
        <v>48.806878729562932</v>
      </c>
      <c r="CR34" s="2103">
        <v>48.958594615396649</v>
      </c>
      <c r="CS34" s="2103">
        <v>48.77421588518299</v>
      </c>
      <c r="CT34" s="2103">
        <v>48.390693699980176</v>
      </c>
      <c r="CU34" s="2103">
        <v>49.170999878195829</v>
      </c>
      <c r="CV34" s="2103">
        <v>48.849220701302791</v>
      </c>
      <c r="CW34" s="2103">
        <v>48.859723931757514</v>
      </c>
      <c r="CX34" s="2103">
        <v>48.967660895773207</v>
      </c>
      <c r="CY34" s="2103">
        <v>48.04873846943795</v>
      </c>
      <c r="CZ34" s="2103">
        <v>47.140436357137055</v>
      </c>
      <c r="DA34" s="2103">
        <v>46.644883418231572</v>
      </c>
      <c r="DB34" s="2103">
        <v>46.601999999999997</v>
      </c>
      <c r="DC34" s="2103">
        <v>46.606915109975475</v>
      </c>
      <c r="DD34" s="2103">
        <v>47.038349551055369</v>
      </c>
      <c r="DE34" s="2103">
        <v>46.102613001097964</v>
      </c>
      <c r="DF34" s="2103">
        <v>46.540730881416351</v>
      </c>
      <c r="DG34" s="2103">
        <v>46.851776451724426</v>
      </c>
      <c r="DH34" s="2103">
        <v>46.65938320057856</v>
      </c>
      <c r="DI34" s="2103">
        <v>46.506041449670001</v>
      </c>
      <c r="DJ34" s="2103">
        <v>46.882226647117442</v>
      </c>
      <c r="DK34" s="2103">
        <v>46.976751921753575</v>
      </c>
      <c r="DL34" s="2103">
        <v>47.515788821065975</v>
      </c>
      <c r="DM34" s="2103">
        <v>47.847977443803892</v>
      </c>
      <c r="DN34" s="2103">
        <v>48.074325805291835</v>
      </c>
      <c r="DO34" s="2103">
        <v>49.318251485604875</v>
      </c>
      <c r="DP34" s="2103">
        <v>49.198320199061222</v>
      </c>
      <c r="DQ34" s="2103">
        <v>49.769450572677449</v>
      </c>
      <c r="DR34" s="2103">
        <v>50.296109249531675</v>
      </c>
      <c r="DS34" s="2103">
        <v>50.357271021734284</v>
      </c>
      <c r="DT34" s="2103">
        <v>50.296383674850873</v>
      </c>
      <c r="DU34" s="2103">
        <v>49.329138781198374</v>
      </c>
      <c r="DV34" s="2103">
        <v>47.838994520413159</v>
      </c>
      <c r="DW34" s="2103">
        <v>47.28084500143077</v>
      </c>
      <c r="DX34" s="2103">
        <v>48.031743889321731</v>
      </c>
      <c r="DY34" s="2103">
        <v>48.101600739466932</v>
      </c>
      <c r="DZ34" s="2103">
        <v>48.511040084653153</v>
      </c>
      <c r="EA34" s="2103">
        <v>47.741576837549445</v>
      </c>
      <c r="EB34" s="2103">
        <v>48.32930820432172</v>
      </c>
      <c r="EC34" s="2103">
        <v>49.510648892855528</v>
      </c>
      <c r="ED34" s="2103">
        <v>49.53463940601354</v>
      </c>
      <c r="EE34" s="2103">
        <v>49.695637320513782</v>
      </c>
      <c r="EF34" s="2103">
        <v>50.201156482045903</v>
      </c>
      <c r="EG34" s="2103">
        <v>50.494718162538248</v>
      </c>
      <c r="EH34" s="2103">
        <v>50.738415048376332</v>
      </c>
      <c r="EI34" s="2103">
        <v>50.655478818344179</v>
      </c>
      <c r="EJ34" s="2103">
        <v>51.046950656861092</v>
      </c>
      <c r="EK34" s="2103">
        <v>51.441731019201356</v>
      </c>
      <c r="EL34" s="2103">
        <v>51.831212040949616</v>
      </c>
      <c r="EM34" s="2103">
        <v>52.437318183954424</v>
      </c>
      <c r="EN34" s="2103">
        <v>51.715894805268746</v>
      </c>
      <c r="EO34" s="2103">
        <v>51.418233563772198</v>
      </c>
      <c r="EP34" s="2103">
        <v>51.079201203750813</v>
      </c>
      <c r="EQ34" s="2103">
        <v>50.325105047614137</v>
      </c>
      <c r="ER34" s="2103">
        <v>49.973881402161375</v>
      </c>
      <c r="ES34" s="2103">
        <v>49.498058859823765</v>
      </c>
      <c r="ET34" s="2103">
        <v>51.21423242201989</v>
      </c>
      <c r="EU34" s="2103">
        <v>53.836417123879201</v>
      </c>
      <c r="EV34" s="2103">
        <v>54.727095454545449</v>
      </c>
      <c r="EW34" s="2103">
        <v>55.031993635273636</v>
      </c>
      <c r="EX34" s="2103">
        <v>55.533215909090906</v>
      </c>
      <c r="EY34" s="2103">
        <v>56.008599689440999</v>
      </c>
      <c r="EZ34" s="2103">
        <v>56.072920408163263</v>
      </c>
      <c r="FA34" s="2103">
        <v>55.089374489795915</v>
      </c>
      <c r="FB34" s="2103">
        <v>55.518673051948035</v>
      </c>
      <c r="FC34" s="2103">
        <v>55.927547368421052</v>
      </c>
      <c r="FD34" s="2103">
        <v>54.937600000000003</v>
      </c>
      <c r="FE34" s="2103">
        <v>52.814665000000005</v>
      </c>
      <c r="FF34" s="2103">
        <v>52.045984210526321</v>
      </c>
      <c r="FG34" s="2103">
        <v>51.527109090909086</v>
      </c>
      <c r="FH34" s="2103">
        <v>51.350039999999993</v>
      </c>
      <c r="FI34" s="2103">
        <v>52.302099650349653</v>
      </c>
      <c r="FJ34" s="2103">
        <v>51.576318181818188</v>
      </c>
      <c r="FK34" s="2103">
        <v>48.051159999999996</v>
      </c>
      <c r="FL34" s="2103">
        <v>47.538586363636362</v>
      </c>
      <c r="FM34" s="2103">
        <v>47.640142857142862</v>
      </c>
      <c r="FN34" s="2103">
        <v>45.01714761904762</v>
      </c>
      <c r="FO34" s="2103">
        <v>45.510061904761905</v>
      </c>
      <c r="FP34" s="2103">
        <v>45.889340909090919</v>
      </c>
      <c r="FQ34" s="2103">
        <v>45.229209523809523</v>
      </c>
      <c r="FR34" s="2103">
        <v>45.546170588235299</v>
      </c>
      <c r="FS34" s="2103">
        <v>44.792245454545458</v>
      </c>
      <c r="FT34" s="2103">
        <v>45.667550000000006</v>
      </c>
      <c r="FU34" s="2103">
        <v>46.040572727272725</v>
      </c>
      <c r="FV34" s="2103">
        <v>45.405738095238107</v>
      </c>
      <c r="FW34" s="2103">
        <v>45.450619047619043</v>
      </c>
      <c r="FX34" s="2103">
        <v>44.152139130434797</v>
      </c>
      <c r="FY34" s="2103">
        <v>45.213190476190483</v>
      </c>
      <c r="FZ34" s="2103">
        <v>45.765003663003668</v>
      </c>
      <c r="GA34" s="2103">
        <v>45.980865000000009</v>
      </c>
      <c r="GB34" s="2103">
        <v>46.344834999999989</v>
      </c>
      <c r="GC34" s="2103">
        <v>46.719388888888894</v>
      </c>
      <c r="GD34" s="2103">
        <v>46.667052941176472</v>
      </c>
      <c r="GE34" s="2103">
        <v>47.181128571428573</v>
      </c>
      <c r="GF34" s="2103">
        <v>48.294223809523807</v>
      </c>
      <c r="GG34" s="2103">
        <v>47.276904545454542</v>
      </c>
      <c r="GH34" s="2103">
        <v>46.546795238095235</v>
      </c>
      <c r="GI34" s="2103">
        <v>45.952486363636368</v>
      </c>
      <c r="GJ34" s="2103">
        <v>44.962272727272719</v>
      </c>
      <c r="GK34" s="2103">
        <v>45.357515789473688</v>
      </c>
      <c r="GL34" s="2103">
        <v>45.511126086956516</v>
      </c>
      <c r="GM34" s="2103">
        <v>45.115805000000002</v>
      </c>
      <c r="GN34" s="2103">
        <v>44.096634999999999</v>
      </c>
      <c r="GO34" s="2103">
        <v>44.759399999999992</v>
      </c>
      <c r="GP34" s="2103">
        <v>45.128927777777783</v>
      </c>
      <c r="GQ34" s="2103">
        <v>46.218440485829959</v>
      </c>
      <c r="GR34" s="2103">
        <v>46.088936363636371</v>
      </c>
      <c r="GS34" s="2103">
        <v>45.841986363636359</v>
      </c>
      <c r="GT34" s="2103">
        <v>45.699121052631568</v>
      </c>
      <c r="GU34" s="2103">
        <v>45.492277272727272</v>
      </c>
      <c r="GV34" s="2103">
        <v>44.243268181818173</v>
      </c>
      <c r="GW34" s="2103">
        <v>45.393826315789475</v>
      </c>
      <c r="GX34" s="2103">
        <v>46.479260200668882</v>
      </c>
      <c r="GY34" s="2103">
        <v>47.59122631578947</v>
      </c>
      <c r="GZ34" s="2103">
        <v>48.454265000000007</v>
      </c>
      <c r="HA34" s="2103">
        <v>48.35882380952382</v>
      </c>
      <c r="HB34" s="2103">
        <v>48.807578947368427</v>
      </c>
      <c r="HC34" s="2104">
        <v>48.043454999999994</v>
      </c>
      <c r="HD34" s="2103">
        <v>49.899850000000008</v>
      </c>
      <c r="HE34" s="2103">
        <v>49.79477</v>
      </c>
      <c r="HF34" s="2104">
        <v>50.670675524475534</v>
      </c>
      <c r="HG34" s="2103">
        <v>51.242839130434781</v>
      </c>
      <c r="HH34" s="2103">
        <v>52.85</v>
      </c>
      <c r="HI34" s="2103">
        <v>52.322031818181813</v>
      </c>
      <c r="HJ34" s="2103">
        <v>52.415622727272734</v>
      </c>
      <c r="HK34" s="2103">
        <v>53.427120000000002</v>
      </c>
      <c r="HL34" s="2103">
        <v>53.871431818181811</v>
      </c>
      <c r="HM34" s="2103">
        <v>54.50116315789473</v>
      </c>
      <c r="HN34" s="2117">
        <v>55.863938888888896</v>
      </c>
      <c r="HO34" s="2117">
        <v>56.340524999999992</v>
      </c>
      <c r="HP34" s="2117">
        <v>56.701679999999996</v>
      </c>
      <c r="HQ34" s="2117">
        <v>57.685720000000003</v>
      </c>
      <c r="HR34" s="2117">
        <v>58.326227272727266</v>
      </c>
      <c r="HS34" s="2117">
        <v>59.671518181818172</v>
      </c>
      <c r="HT34" s="2117">
        <v>59.496199999999995</v>
      </c>
      <c r="HU34" s="2117">
        <v>59.12655909090909</v>
      </c>
      <c r="HV34" s="2117">
        <v>59.143747619047623</v>
      </c>
      <c r="HW34" s="2117">
        <v>58.563089473684208</v>
      </c>
      <c r="HX34" s="2117">
        <v>58.391460869565215</v>
      </c>
    </row>
    <row r="35" spans="1:232" ht="21" customHeight="1" x14ac:dyDescent="0.3">
      <c r="A35" s="2102" t="s">
        <v>3305</v>
      </c>
      <c r="B35" s="2103">
        <v>26.988</v>
      </c>
      <c r="C35" s="2103">
        <v>26.56</v>
      </c>
      <c r="D35" s="2103">
        <v>27.893154545454539</v>
      </c>
      <c r="E35" s="2103">
        <v>28.911529999999992</v>
      </c>
      <c r="F35" s="2103">
        <v>29.871547826086953</v>
      </c>
      <c r="G35" s="2103">
        <v>29.293201428571429</v>
      </c>
      <c r="H35" s="2103">
        <v>29.332744999999999</v>
      </c>
      <c r="I35" s="2103">
        <v>29.332999999999998</v>
      </c>
      <c r="J35" s="2103">
        <v>29.795999999999999</v>
      </c>
      <c r="K35" s="2103">
        <v>30.186250000000001</v>
      </c>
      <c r="L35" s="2103">
        <v>30.849</v>
      </c>
      <c r="M35" s="2103">
        <v>30.256</v>
      </c>
      <c r="N35" s="2103">
        <v>30.021699999999999</v>
      </c>
      <c r="O35" s="2103">
        <v>30.023</v>
      </c>
      <c r="P35" s="2103">
        <v>32.133000000000003</v>
      </c>
      <c r="Q35" s="2103">
        <v>33.326000000000001</v>
      </c>
      <c r="R35" s="2103">
        <v>33.813000000000002</v>
      </c>
      <c r="S35" s="2103">
        <v>32.808999999999997</v>
      </c>
      <c r="T35" s="2103">
        <v>32.93</v>
      </c>
      <c r="U35" s="2103">
        <v>33.767000000000003</v>
      </c>
      <c r="V35" s="2103">
        <v>33.417999999999999</v>
      </c>
      <c r="W35" s="2103">
        <v>33.418999999999997</v>
      </c>
      <c r="X35" s="2103">
        <v>33.226999999999997</v>
      </c>
      <c r="Y35" s="2103">
        <v>32.749000000000002</v>
      </c>
      <c r="Z35" s="2103">
        <v>32.326000000000001</v>
      </c>
      <c r="AA35" s="2103">
        <v>32.841000000000001</v>
      </c>
      <c r="AB35" s="2103">
        <v>33.851999999999997</v>
      </c>
      <c r="AC35" s="2103">
        <v>34.515999999999998</v>
      </c>
      <c r="AD35" s="2103">
        <v>35.011000000000003</v>
      </c>
      <c r="AE35" s="2103">
        <v>34.917999999999999</v>
      </c>
      <c r="AF35" s="2103">
        <v>35.198999999999998</v>
      </c>
      <c r="AG35" s="2103">
        <v>36.01</v>
      </c>
      <c r="AH35" s="2103">
        <v>37.374000000000002</v>
      </c>
      <c r="AI35" s="2103">
        <v>38.311</v>
      </c>
      <c r="AJ35" s="2103">
        <v>37.639000000000003</v>
      </c>
      <c r="AK35" s="2103">
        <v>38.488</v>
      </c>
      <c r="AL35" s="2103">
        <v>37.937100000000001</v>
      </c>
      <c r="AM35" s="2103">
        <v>37.3324</v>
      </c>
      <c r="AN35" s="2103">
        <v>35.9617</v>
      </c>
      <c r="AO35" s="2103">
        <v>35.831400000000002</v>
      </c>
      <c r="AP35" s="2103">
        <v>36.8018</v>
      </c>
      <c r="AQ35" s="2103">
        <v>36.947200000000002</v>
      </c>
      <c r="AR35" s="2103">
        <v>36.759</v>
      </c>
      <c r="AS35" s="2103">
        <v>36.128300000000003</v>
      </c>
      <c r="AT35" s="2103">
        <v>36.570300000000003</v>
      </c>
      <c r="AU35" s="2103">
        <v>37.427500000000002</v>
      </c>
      <c r="AV35" s="2103">
        <v>36.978200000000001</v>
      </c>
      <c r="AW35" s="2103">
        <v>37.3033</v>
      </c>
      <c r="AX35" s="2103">
        <v>38.146900000000002</v>
      </c>
      <c r="AY35" s="2103">
        <v>39.7316</v>
      </c>
      <c r="AZ35" s="2103">
        <v>39.474299999999999</v>
      </c>
      <c r="BA35" s="2103">
        <v>40.032299999999999</v>
      </c>
      <c r="BB35" s="2103">
        <v>41.585099999999997</v>
      </c>
      <c r="BC35" s="2103">
        <v>42.183900000000001</v>
      </c>
      <c r="BD35" s="2103">
        <v>42.297400000000003</v>
      </c>
      <c r="BE35" s="2103">
        <v>43.722000000000001</v>
      </c>
      <c r="BF35" s="2103">
        <v>45.226199999999999</v>
      </c>
      <c r="BG35" s="2103">
        <v>44.5914</v>
      </c>
      <c r="BH35" s="2103">
        <v>44.027700000000003</v>
      </c>
      <c r="BI35" s="2103">
        <v>43.876100000000001</v>
      </c>
      <c r="BJ35" s="2103">
        <v>44.061399999999999</v>
      </c>
      <c r="BK35" s="2103">
        <v>42.864899999999999</v>
      </c>
      <c r="BL35" s="2103">
        <v>42.908000000000001</v>
      </c>
      <c r="BM35" s="2103">
        <v>43.735300000000002</v>
      </c>
      <c r="BN35" s="2103">
        <v>42.918399999999998</v>
      </c>
      <c r="BO35" s="2103">
        <v>43.683599999999998</v>
      </c>
      <c r="BP35" s="2103">
        <v>44.004899999999999</v>
      </c>
      <c r="BQ35" s="2103">
        <v>45.140999999999998</v>
      </c>
      <c r="BR35" s="2103">
        <v>43.5959</v>
      </c>
      <c r="BS35" s="2103">
        <v>42.938000000000002</v>
      </c>
      <c r="BT35" s="2103">
        <v>42.346400000000003</v>
      </c>
      <c r="BU35" s="2103">
        <v>42.311100000000003</v>
      </c>
      <c r="BV35" s="2103">
        <v>41.720599999999997</v>
      </c>
      <c r="BW35" s="2103">
        <v>43.08</v>
      </c>
      <c r="BX35" s="2103">
        <v>43.280200000000001</v>
      </c>
      <c r="BY35" s="2103">
        <v>43.126800000000003</v>
      </c>
      <c r="BZ35" s="2103">
        <v>42.257300000000001</v>
      </c>
      <c r="CA35" s="2103">
        <v>42.547600000000003</v>
      </c>
      <c r="CB35" s="2103">
        <v>41.288400000000003</v>
      </c>
      <c r="CC35" s="2103">
        <v>41.592799999999997</v>
      </c>
      <c r="CD35" s="2103">
        <v>44.098999999999997</v>
      </c>
      <c r="CE35" s="2103">
        <v>43.933900000000001</v>
      </c>
      <c r="CF35" s="2103">
        <v>43.467500000000001</v>
      </c>
      <c r="CG35" s="2103">
        <v>45.121200000000002</v>
      </c>
      <c r="CH35" s="2103">
        <v>45.264800000000001</v>
      </c>
      <c r="CI35" s="2103">
        <v>46.021804999999993</v>
      </c>
      <c r="CJ35" s="2103">
        <v>46.389254545454556</v>
      </c>
      <c r="CK35" s="2103">
        <v>46.219386956521745</v>
      </c>
      <c r="CL35" s="2103">
        <v>46.508844999999994</v>
      </c>
      <c r="CM35" s="2103">
        <v>46.451747619047616</v>
      </c>
      <c r="CN35" s="2103">
        <v>46.273659090909085</v>
      </c>
      <c r="CO35" s="2103">
        <v>45.969035000000005</v>
      </c>
      <c r="CP35" s="2103">
        <v>41.761000000000003</v>
      </c>
      <c r="CQ35" s="2103">
        <v>40.788937688107772</v>
      </c>
      <c r="CR35" s="2103">
        <v>40.353235643284414</v>
      </c>
      <c r="CS35" s="2103">
        <v>40.898157033266315</v>
      </c>
      <c r="CT35" s="2103">
        <v>42.381500572960199</v>
      </c>
      <c r="CU35" s="2103">
        <v>42.029289971006563</v>
      </c>
      <c r="CV35" s="2103">
        <v>41.376235680734169</v>
      </c>
      <c r="CW35" s="2103">
        <v>41.382492427934586</v>
      </c>
      <c r="CX35" s="2103">
        <v>41.454518391591272</v>
      </c>
      <c r="CY35" s="2103">
        <v>41.653467054852328</v>
      </c>
      <c r="CZ35" s="2103">
        <v>41.62362382545107</v>
      </c>
      <c r="DA35" s="2103">
        <v>40.920233868964353</v>
      </c>
      <c r="DB35" s="2103">
        <v>41.322000000000003</v>
      </c>
      <c r="DC35" s="2103">
        <v>41.295400092087753</v>
      </c>
      <c r="DD35" s="2103">
        <v>41.190157325024842</v>
      </c>
      <c r="DE35" s="2103">
        <v>40.171026975144891</v>
      </c>
      <c r="DF35" s="2103">
        <v>40.513264656413895</v>
      </c>
      <c r="DG35" s="2103">
        <v>40.215295007276538</v>
      </c>
      <c r="DH35" s="2103">
        <v>39.430396342392854</v>
      </c>
      <c r="DI35" s="2103">
        <v>38.731369771281429</v>
      </c>
      <c r="DJ35" s="2103">
        <v>39.324573475240669</v>
      </c>
      <c r="DK35" s="2103">
        <v>39.262034004392312</v>
      </c>
      <c r="DL35" s="2103">
        <v>39.130394517650693</v>
      </c>
      <c r="DM35" s="2103">
        <v>38.469562545023344</v>
      </c>
      <c r="DN35" s="2103">
        <v>38.816736706118711</v>
      </c>
      <c r="DO35" s="2103">
        <v>38.953894707309182</v>
      </c>
      <c r="DP35" s="2103">
        <v>38.853427035586158</v>
      </c>
      <c r="DQ35" s="2103">
        <v>39.746504392379592</v>
      </c>
      <c r="DR35" s="2103">
        <v>40.567579824156667</v>
      </c>
      <c r="DS35" s="2103">
        <v>40.48995420486964</v>
      </c>
      <c r="DT35" s="2103">
        <v>40.874716756091793</v>
      </c>
      <c r="DU35" s="2103">
        <v>41.070415856300805</v>
      </c>
      <c r="DV35" s="2103">
        <v>41.243199117533813</v>
      </c>
      <c r="DW35" s="2103">
        <v>40.609226301103234</v>
      </c>
      <c r="DX35" s="2103">
        <v>40.88262855513814</v>
      </c>
      <c r="DY35" s="2103">
        <v>40.834681363313365</v>
      </c>
      <c r="DZ35" s="2103">
        <v>41.330157811438049</v>
      </c>
      <c r="EA35" s="2103">
        <v>41.13710754342079</v>
      </c>
      <c r="EB35" s="2103">
        <v>41.582836676494189</v>
      </c>
      <c r="EC35" s="2103">
        <v>41.693499965664742</v>
      </c>
      <c r="ED35" s="2103">
        <v>41.949048926622815</v>
      </c>
      <c r="EE35" s="2103">
        <v>41.637729421964714</v>
      </c>
      <c r="EF35" s="2103">
        <v>41.97991694485237</v>
      </c>
      <c r="EG35" s="2103">
        <v>41.755562255745602</v>
      </c>
      <c r="EH35" s="2103">
        <v>41.839638913033951</v>
      </c>
      <c r="EI35" s="2103">
        <v>42.136577356869346</v>
      </c>
      <c r="EJ35" s="2103">
        <v>42.108483090364707</v>
      </c>
      <c r="EK35" s="2103">
        <v>41.945176383325538</v>
      </c>
      <c r="EL35" s="2103">
        <v>41.703571540941233</v>
      </c>
      <c r="EM35" s="2103">
        <v>41.596919425794077</v>
      </c>
      <c r="EN35" s="2103">
        <v>41.226916909619192</v>
      </c>
      <c r="EO35" s="2103">
        <v>40.704755216096331</v>
      </c>
      <c r="EP35" s="2103">
        <v>40.302599408758461</v>
      </c>
      <c r="EQ35" s="2103">
        <v>39.777140056003319</v>
      </c>
      <c r="ER35" s="2103">
        <v>39.401533869309958</v>
      </c>
      <c r="ES35" s="2103">
        <v>37.968228883836296</v>
      </c>
      <c r="ET35" s="2103">
        <v>37.947652667686661</v>
      </c>
      <c r="EU35" s="2103">
        <v>38.980029326587143</v>
      </c>
      <c r="EV35" s="2103">
        <v>39.550600000000003</v>
      </c>
      <c r="EW35" s="2103">
        <v>39.687854999999999</v>
      </c>
      <c r="EX35" s="2103">
        <v>40.008099999999999</v>
      </c>
      <c r="EY35" s="2103">
        <v>39.593060869565214</v>
      </c>
      <c r="EZ35" s="2103">
        <v>40.040976190476194</v>
      </c>
      <c r="FA35" s="2103">
        <v>40.3524200680272</v>
      </c>
      <c r="FB35" s="2103">
        <v>40.687945129870123</v>
      </c>
      <c r="FC35" s="2103">
        <v>39.50540526315789</v>
      </c>
      <c r="FD35" s="2103">
        <v>39.860745454545459</v>
      </c>
      <c r="FE35" s="2103">
        <v>39.828249999999997</v>
      </c>
      <c r="FF35" s="2103">
        <v>40.423894736842108</v>
      </c>
      <c r="FG35" s="2103">
        <v>40.289445454545458</v>
      </c>
      <c r="FH35" s="2103">
        <v>40.686095000000009</v>
      </c>
      <c r="FI35" s="2103">
        <v>40.712061538461541</v>
      </c>
      <c r="FJ35" s="2103">
        <v>40.765509090909092</v>
      </c>
      <c r="FK35" s="2103">
        <v>40.307504999999999</v>
      </c>
      <c r="FL35" s="2103">
        <v>40.57914090909091</v>
      </c>
      <c r="FM35" s="2103">
        <v>40.598633333333339</v>
      </c>
      <c r="FN35" s="2103">
        <v>40.180947619047622</v>
      </c>
      <c r="FO35" s="2103">
        <v>39.500204761904762</v>
      </c>
      <c r="FP35" s="2103">
        <v>38.759268181818179</v>
      </c>
      <c r="FQ35" s="2103">
        <v>38.973895238095238</v>
      </c>
      <c r="FR35" s="2103">
        <v>38.813847058823534</v>
      </c>
      <c r="FS35" s="2103">
        <v>38.767168181818185</v>
      </c>
      <c r="FT35" s="2103">
        <v>38.730019999999996</v>
      </c>
      <c r="FU35" s="2103">
        <v>39.34825</v>
      </c>
      <c r="FV35" s="2103">
        <v>39.821795238095241</v>
      </c>
      <c r="FW35" s="2103">
        <v>40.259238095238096</v>
      </c>
      <c r="FX35" s="2103">
        <v>40.203917391304351</v>
      </c>
      <c r="FY35" s="2103">
        <v>40.508499999999991</v>
      </c>
      <c r="FZ35" s="2103">
        <v>40.756496336996342</v>
      </c>
      <c r="GA35" s="2103">
        <v>40.882364999999993</v>
      </c>
      <c r="GB35" s="2103">
        <v>40.940674999999999</v>
      </c>
      <c r="GC35" s="2103">
        <v>41.277455555555555</v>
      </c>
      <c r="GD35" s="2103">
        <v>41.254547058823533</v>
      </c>
      <c r="GE35" s="2103">
        <v>41.667657142857152</v>
      </c>
      <c r="GF35" s="2103">
        <v>42.121266666666671</v>
      </c>
      <c r="GG35" s="2103">
        <v>41.49459090909091</v>
      </c>
      <c r="GH35" s="2103">
        <v>40.914809523809531</v>
      </c>
      <c r="GI35" s="2103">
        <v>40.783409090909089</v>
      </c>
      <c r="GJ35" s="2103">
        <v>40.337613636363635</v>
      </c>
      <c r="GK35" s="2103">
        <v>40.551478947368423</v>
      </c>
      <c r="GL35" s="2103">
        <v>40.203143478260877</v>
      </c>
      <c r="GM35" s="2103">
        <v>39.782210000000006</v>
      </c>
      <c r="GN35" s="2103">
        <v>39.626194999999989</v>
      </c>
      <c r="GO35" s="2103">
        <v>39.659135000000006</v>
      </c>
      <c r="GP35" s="2103">
        <v>39.390205555555561</v>
      </c>
      <c r="GQ35" s="2103">
        <v>39.669147368421051</v>
      </c>
      <c r="GR35" s="2103">
        <v>39.746827272727273</v>
      </c>
      <c r="GS35" s="2103">
        <v>39.91729545454546</v>
      </c>
      <c r="GT35" s="2103">
        <v>40.728810526315797</v>
      </c>
      <c r="GU35" s="2103">
        <v>40.920263636363643</v>
      </c>
      <c r="GV35" s="2103">
        <v>40.533550000000012</v>
      </c>
      <c r="GW35" s="2103">
        <v>40.442842105263161</v>
      </c>
      <c r="GX35" s="2103">
        <v>40.688254849498328</v>
      </c>
      <c r="GY35" s="2103">
        <v>40.824878947368425</v>
      </c>
      <c r="GZ35" s="2103">
        <v>41.067850000000007</v>
      </c>
      <c r="HA35" s="2103">
        <v>41.088961904761895</v>
      </c>
      <c r="HB35" s="2103">
        <v>41.070999999999998</v>
      </c>
      <c r="HC35" s="2104">
        <v>43.012465000000006</v>
      </c>
      <c r="HD35" s="2103">
        <v>43.728445454545458</v>
      </c>
      <c r="HE35" s="2103">
        <v>44.163089999999997</v>
      </c>
      <c r="HF35" s="2104">
        <v>45.5407288961039</v>
      </c>
      <c r="HG35" s="2103">
        <v>46.406126086956512</v>
      </c>
      <c r="HH35" s="2103">
        <v>47.631790476190474</v>
      </c>
      <c r="HI35" s="2103">
        <v>47.586549999999995</v>
      </c>
      <c r="HJ35" s="2103">
        <v>47.548813636363633</v>
      </c>
      <c r="HK35" s="2103">
        <v>47.884744999999995</v>
      </c>
      <c r="HL35" s="2103">
        <v>48.803122727272722</v>
      </c>
      <c r="HM35" s="2103">
        <v>48.688000000000002</v>
      </c>
      <c r="HN35" s="2117">
        <v>48.712422222222216</v>
      </c>
      <c r="HO35" s="2117">
        <v>48.445180000000008</v>
      </c>
      <c r="HP35" s="2117">
        <v>48.959869999999995</v>
      </c>
      <c r="HQ35" s="2117">
        <v>49.782754999999995</v>
      </c>
      <c r="HR35" s="2117">
        <v>50.100777272727278</v>
      </c>
      <c r="HS35" s="2117">
        <v>51.124031818181827</v>
      </c>
      <c r="HT35" s="2117">
        <v>50.77405000000001</v>
      </c>
      <c r="HU35" s="2117">
        <v>50.699045454545448</v>
      </c>
      <c r="HV35" s="2117">
        <v>50.179238095238091</v>
      </c>
      <c r="HW35" s="2117">
        <v>49.670757894736838</v>
      </c>
      <c r="HX35" s="2117">
        <v>49.637226086956517</v>
      </c>
    </row>
    <row r="36" spans="1:232" ht="9" customHeight="1" thickBot="1" x14ac:dyDescent="0.35">
      <c r="A36" s="2107"/>
      <c r="B36" s="2108"/>
      <c r="C36" s="2108"/>
      <c r="D36" s="2109"/>
      <c r="E36" s="2109"/>
      <c r="F36" s="2109"/>
      <c r="G36" s="2108"/>
      <c r="H36" s="2109"/>
      <c r="I36" s="2109"/>
      <c r="J36" s="2109"/>
      <c r="K36" s="2109"/>
      <c r="L36" s="2109"/>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c r="AS36" s="2109"/>
      <c r="AT36" s="2109"/>
      <c r="AU36" s="2108"/>
      <c r="AV36" s="2108"/>
      <c r="AW36" s="2108"/>
      <c r="AX36" s="2108"/>
      <c r="AY36" s="2108"/>
      <c r="AZ36" s="2108"/>
      <c r="BA36" s="2108"/>
      <c r="BB36" s="2108"/>
      <c r="BC36" s="2108"/>
      <c r="BD36" s="2108"/>
      <c r="BE36" s="2108"/>
      <c r="BF36" s="2108"/>
      <c r="BG36" s="2108"/>
      <c r="BH36" s="2108"/>
      <c r="BI36" s="2118"/>
      <c r="BJ36" s="2108"/>
      <c r="BK36" s="2108"/>
      <c r="BL36" s="2108"/>
      <c r="BM36" s="2109"/>
      <c r="BN36" s="2109"/>
      <c r="BO36" s="2109"/>
      <c r="BP36" s="2109"/>
      <c r="BQ36" s="2109"/>
      <c r="BR36" s="2109"/>
      <c r="BS36" s="2109"/>
      <c r="BT36" s="2109"/>
      <c r="BU36" s="2109"/>
      <c r="BV36" s="2109"/>
      <c r="BW36" s="2109"/>
      <c r="BX36" s="2109"/>
      <c r="BY36" s="2109"/>
      <c r="BZ36" s="2109"/>
      <c r="CA36" s="2109"/>
      <c r="CB36" s="2109"/>
      <c r="CC36" s="2109"/>
      <c r="CD36" s="2109"/>
      <c r="CE36" s="2109"/>
      <c r="CF36" s="2109"/>
      <c r="CG36" s="2109"/>
      <c r="CH36" s="2109"/>
      <c r="CI36" s="2109"/>
      <c r="CJ36" s="2109"/>
      <c r="CK36" s="2109"/>
      <c r="CL36" s="2109"/>
      <c r="CM36" s="2109"/>
      <c r="CN36" s="2109"/>
      <c r="CO36" s="2109"/>
      <c r="CP36" s="2109"/>
      <c r="CQ36" s="2109"/>
      <c r="CR36" s="2109"/>
      <c r="CS36" s="2109"/>
      <c r="CT36" s="2109"/>
      <c r="CU36" s="2109"/>
      <c r="CV36" s="2109"/>
      <c r="CW36" s="2109"/>
      <c r="CX36" s="2109"/>
      <c r="CY36" s="2109"/>
      <c r="CZ36" s="2109"/>
      <c r="DA36" s="2109"/>
      <c r="DB36" s="2109"/>
      <c r="DC36" s="2109"/>
      <c r="DD36" s="2109"/>
      <c r="DE36" s="2109"/>
      <c r="DF36" s="2109"/>
      <c r="DG36" s="2109"/>
      <c r="DH36" s="2109"/>
      <c r="DI36" s="2109"/>
      <c r="DJ36" s="2109"/>
      <c r="DK36" s="2109"/>
      <c r="DL36" s="2109"/>
      <c r="DM36" s="2109"/>
      <c r="DN36" s="2109"/>
      <c r="DO36" s="2109"/>
      <c r="DP36" s="2109"/>
      <c r="DQ36" s="2109"/>
      <c r="DR36" s="2109"/>
      <c r="DS36" s="2109"/>
      <c r="DT36" s="2109"/>
      <c r="DU36" s="2109"/>
      <c r="DV36" s="2109"/>
      <c r="DW36" s="2109"/>
      <c r="DX36" s="2109"/>
      <c r="DY36" s="2109"/>
      <c r="DZ36" s="2109"/>
      <c r="EA36" s="2109"/>
      <c r="EB36" s="2109"/>
      <c r="EC36" s="2109"/>
      <c r="ED36" s="2109"/>
      <c r="EE36" s="2109"/>
      <c r="EF36" s="2109"/>
      <c r="EG36" s="2109"/>
      <c r="EH36" s="2109"/>
      <c r="EI36" s="2109"/>
      <c r="EJ36" s="2109"/>
      <c r="EK36" s="2109"/>
      <c r="EL36" s="2109"/>
      <c r="EM36" s="2109"/>
      <c r="EN36" s="2109"/>
      <c r="EO36" s="2109"/>
      <c r="EP36" s="2109"/>
      <c r="EQ36" s="2109"/>
      <c r="ER36" s="2109"/>
      <c r="ES36" s="2109"/>
      <c r="ET36" s="2109"/>
      <c r="EU36" s="2109"/>
      <c r="EV36" s="2109"/>
      <c r="EW36" s="2109"/>
      <c r="EX36" s="2109"/>
      <c r="EY36" s="2109"/>
      <c r="EZ36" s="2109"/>
      <c r="FA36" s="2109"/>
      <c r="FB36" s="2109"/>
      <c r="FC36" s="2109"/>
      <c r="FD36" s="2109"/>
      <c r="FE36" s="2109"/>
      <c r="FF36" s="2109"/>
      <c r="FG36" s="2109"/>
      <c r="FH36" s="2109"/>
      <c r="FI36" s="2109"/>
      <c r="FJ36" s="2109"/>
      <c r="FK36" s="2109"/>
      <c r="FL36" s="2109"/>
      <c r="FM36" s="2109"/>
      <c r="FN36" s="2109"/>
      <c r="FO36" s="2109"/>
      <c r="FP36" s="2109"/>
      <c r="FQ36" s="2109"/>
      <c r="FR36" s="2109"/>
      <c r="FS36" s="2109"/>
      <c r="FT36" s="2109"/>
      <c r="FU36" s="2109"/>
      <c r="FV36" s="2109"/>
      <c r="FW36" s="2109"/>
      <c r="FX36" s="2109"/>
      <c r="FY36" s="2109"/>
      <c r="FZ36" s="2109"/>
      <c r="GA36" s="2109"/>
      <c r="GB36" s="2109"/>
      <c r="GC36" s="2109"/>
      <c r="GD36" s="2109"/>
      <c r="GE36" s="2109"/>
      <c r="GF36" s="2109"/>
      <c r="GG36" s="2109"/>
      <c r="GH36" s="2109"/>
      <c r="GI36" s="2109"/>
      <c r="GJ36" s="2109"/>
      <c r="GK36" s="2109"/>
      <c r="GL36" s="2109"/>
      <c r="GM36" s="2109"/>
      <c r="GN36" s="2109"/>
      <c r="GO36" s="2109"/>
      <c r="GP36" s="2109"/>
      <c r="GQ36" s="2109"/>
      <c r="GR36" s="2109"/>
      <c r="GS36" s="2109"/>
      <c r="GT36" s="2109"/>
      <c r="GU36" s="2109"/>
      <c r="GV36" s="2109"/>
      <c r="GW36" s="2109"/>
      <c r="GX36" s="2109"/>
      <c r="GY36" s="2109"/>
      <c r="GZ36" s="2109"/>
      <c r="HA36" s="2109"/>
      <c r="HB36" s="2109"/>
      <c r="HC36" s="2110"/>
      <c r="HD36" s="2109"/>
      <c r="HE36" s="2109"/>
      <c r="HF36" s="2110"/>
      <c r="HG36" s="2109"/>
      <c r="HH36" s="2109"/>
      <c r="HI36" s="2109"/>
      <c r="HJ36" s="2109"/>
      <c r="HK36" s="2109"/>
      <c r="HL36" s="2109"/>
      <c r="HM36" s="2109"/>
      <c r="HN36" s="2119"/>
      <c r="HO36" s="2119"/>
      <c r="HP36" s="2119"/>
      <c r="HQ36" s="2119"/>
      <c r="HR36" s="2119"/>
      <c r="HS36" s="2119"/>
      <c r="HT36" s="2119"/>
      <c r="HU36" s="2119"/>
      <c r="HV36" s="2119"/>
      <c r="HW36" s="2119"/>
      <c r="HX36" s="2119"/>
    </row>
    <row r="37" spans="1:232" s="2115" customFormat="1" ht="17.25" thickTop="1" x14ac:dyDescent="0.3">
      <c r="A37" s="2111" t="s">
        <v>4565</v>
      </c>
      <c r="B37" s="2112"/>
      <c r="C37" s="2112"/>
      <c r="D37" s="2112"/>
      <c r="E37" s="2112"/>
      <c r="F37" s="2112"/>
      <c r="G37" s="2112"/>
      <c r="H37" s="2112"/>
      <c r="I37" s="2112"/>
      <c r="J37" s="2112"/>
      <c r="K37" s="2112"/>
      <c r="L37" s="2112"/>
      <c r="M37" s="2112"/>
      <c r="N37" s="2112"/>
      <c r="O37" s="2112"/>
      <c r="P37" s="2112"/>
      <c r="Q37" s="2112"/>
      <c r="R37" s="2112"/>
      <c r="S37" s="2112"/>
      <c r="T37" s="2112"/>
      <c r="U37" s="2112"/>
      <c r="V37" s="2112"/>
      <c r="W37" s="2112"/>
      <c r="X37" s="2112"/>
      <c r="Y37" s="2112"/>
      <c r="Z37" s="2112"/>
      <c r="AA37" s="2112"/>
      <c r="AB37" s="2112"/>
      <c r="AC37" s="2112"/>
      <c r="AD37" s="2112"/>
      <c r="AE37" s="2112"/>
      <c r="AF37" s="2112"/>
      <c r="AG37" s="2112"/>
      <c r="AH37" s="2112"/>
      <c r="AI37" s="2112"/>
      <c r="AJ37" s="2112"/>
      <c r="AK37" s="2112"/>
      <c r="AL37" s="2112"/>
      <c r="AM37" s="2112"/>
      <c r="AN37" s="2112"/>
      <c r="AO37" s="2112"/>
      <c r="AP37" s="2112"/>
      <c r="AQ37" s="2112"/>
      <c r="AR37" s="2112"/>
      <c r="AS37" s="2112"/>
      <c r="AT37" s="2112"/>
      <c r="AU37" s="2112"/>
      <c r="AV37" s="2112"/>
      <c r="AW37" s="2112"/>
      <c r="AX37" s="2112"/>
      <c r="AY37" s="2112"/>
      <c r="AZ37" s="2112"/>
      <c r="BA37" s="2112"/>
      <c r="BB37" s="2112"/>
      <c r="BC37" s="2112"/>
      <c r="BD37" s="2112"/>
      <c r="BE37" s="2112"/>
      <c r="BF37" s="2112"/>
      <c r="BG37" s="2112"/>
      <c r="BH37" s="2112"/>
      <c r="BI37" s="2112"/>
      <c r="BJ37" s="2112"/>
      <c r="BK37" s="2112"/>
      <c r="BL37" s="2112"/>
      <c r="BM37" s="2112"/>
      <c r="BN37" s="2112"/>
      <c r="BO37" s="2112"/>
      <c r="BP37" s="2112"/>
      <c r="BQ37" s="2112"/>
      <c r="BR37" s="2112"/>
      <c r="BS37" s="2112"/>
      <c r="BT37" s="2112"/>
      <c r="BU37" s="2112"/>
      <c r="BV37" s="2112"/>
      <c r="BW37" s="2112"/>
      <c r="BX37" s="2112"/>
      <c r="BY37" s="2112"/>
      <c r="BZ37" s="2112"/>
      <c r="CA37" s="2112"/>
      <c r="CB37" s="2112"/>
      <c r="CC37" s="2112"/>
      <c r="CD37" s="2112"/>
      <c r="CE37" s="2112"/>
      <c r="CF37" s="2112"/>
      <c r="CG37" s="2112"/>
      <c r="CH37" s="2112"/>
      <c r="CI37" s="2112"/>
      <c r="CJ37" s="2112"/>
      <c r="CK37" s="2112"/>
      <c r="CL37" s="2112"/>
      <c r="CM37" s="2112"/>
      <c r="CN37" s="2112"/>
      <c r="CO37" s="2112"/>
      <c r="CP37" s="2112"/>
      <c r="CQ37" s="2112"/>
      <c r="CR37" s="2112"/>
      <c r="CS37" s="2112"/>
      <c r="CT37" s="2112"/>
      <c r="CU37" s="2112"/>
      <c r="CV37" s="2112"/>
      <c r="CW37" s="2112"/>
      <c r="CX37" s="2112"/>
      <c r="CY37" s="2112"/>
      <c r="CZ37" s="2112"/>
      <c r="DA37" s="2112"/>
      <c r="DB37" s="2112"/>
      <c r="DC37" s="2112"/>
      <c r="DD37" s="2112"/>
      <c r="DE37" s="2112"/>
      <c r="DF37" s="2112"/>
      <c r="DG37" s="2112"/>
      <c r="DH37" s="2112"/>
      <c r="DI37" s="2112"/>
      <c r="DJ37" s="2112"/>
      <c r="DK37" s="2112"/>
      <c r="DL37" s="2112"/>
      <c r="DM37" s="2112"/>
      <c r="DN37" s="2112"/>
      <c r="DO37" s="2112"/>
      <c r="DP37" s="2112"/>
      <c r="DQ37" s="2112"/>
      <c r="DR37" s="2112"/>
      <c r="DS37" s="2112"/>
      <c r="DT37" s="2112"/>
      <c r="DU37" s="2112"/>
      <c r="DV37" s="2112"/>
      <c r="DW37" s="2112"/>
      <c r="DX37" s="2112"/>
      <c r="DY37" s="2112"/>
      <c r="DZ37" s="2112"/>
      <c r="EA37" s="2112"/>
      <c r="EB37" s="2112"/>
      <c r="EC37" s="2112"/>
      <c r="ED37" s="2112"/>
      <c r="EE37" s="2112"/>
      <c r="EF37" s="2112"/>
      <c r="EG37" s="2112"/>
      <c r="EH37" s="2112"/>
      <c r="EI37" s="2112"/>
      <c r="EJ37" s="2112"/>
      <c r="EK37" s="2112"/>
      <c r="EL37" s="2112"/>
      <c r="EM37" s="2112"/>
      <c r="EN37" s="2112"/>
      <c r="EO37" s="2112"/>
      <c r="EP37" s="2112"/>
      <c r="EQ37" s="2112"/>
      <c r="ER37" s="2112"/>
      <c r="ES37" s="2112"/>
      <c r="ET37" s="2112"/>
      <c r="EU37" s="2112"/>
      <c r="EV37" s="2112"/>
      <c r="EW37" s="2112"/>
      <c r="EX37" s="2112"/>
      <c r="EY37" s="2112"/>
      <c r="EZ37" s="2112"/>
      <c r="FA37" s="2112"/>
      <c r="FB37" s="2112"/>
      <c r="FC37" s="2112"/>
      <c r="FD37" s="2112"/>
      <c r="FE37" s="2112"/>
      <c r="FF37" s="2112"/>
      <c r="FG37" s="2112"/>
      <c r="FH37" s="2112"/>
      <c r="FI37" s="2112"/>
    </row>
    <row r="38" spans="1:232" s="2115" customFormat="1" x14ac:dyDescent="0.3">
      <c r="A38" s="2112" t="s">
        <v>3543</v>
      </c>
      <c r="B38" s="2112"/>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2"/>
      <c r="Y38" s="2112"/>
      <c r="Z38" s="2112"/>
      <c r="AA38" s="2112"/>
      <c r="AB38" s="2112"/>
      <c r="AC38" s="2112"/>
      <c r="AD38" s="2112"/>
      <c r="AE38" s="2112"/>
      <c r="AF38" s="2112"/>
      <c r="AG38" s="2112"/>
      <c r="AH38" s="2112"/>
      <c r="AI38" s="2112"/>
      <c r="AJ38" s="2112"/>
      <c r="AK38" s="2112"/>
      <c r="AL38" s="2112"/>
      <c r="AM38" s="2112"/>
      <c r="AN38" s="2112"/>
      <c r="AO38" s="2112"/>
      <c r="AP38" s="2112"/>
      <c r="AQ38" s="2112"/>
      <c r="AR38" s="2112"/>
      <c r="AS38" s="2112"/>
      <c r="AT38" s="2112"/>
      <c r="AU38" s="2112"/>
      <c r="AV38" s="2112"/>
      <c r="AW38" s="2112"/>
      <c r="AX38" s="2112"/>
      <c r="AY38" s="2112"/>
      <c r="AZ38" s="2112"/>
      <c r="BA38" s="2112"/>
      <c r="BB38" s="2112"/>
      <c r="BC38" s="2112"/>
      <c r="BD38" s="2112"/>
      <c r="BE38" s="2112"/>
      <c r="BF38" s="2112"/>
      <c r="BG38" s="2112"/>
      <c r="BH38" s="2112"/>
      <c r="BI38" s="2112"/>
      <c r="BJ38" s="2112"/>
      <c r="BK38" s="2112"/>
      <c r="BL38" s="2112"/>
      <c r="BM38" s="2112"/>
      <c r="BN38" s="2112"/>
      <c r="BO38" s="2112"/>
      <c r="BP38" s="2112"/>
      <c r="BQ38" s="2112"/>
      <c r="BR38" s="2112"/>
      <c r="BS38" s="2112"/>
      <c r="BT38" s="2112"/>
      <c r="BU38" s="2112"/>
      <c r="BV38" s="2112"/>
      <c r="BW38" s="2112"/>
      <c r="BX38" s="2112"/>
      <c r="BY38" s="2112"/>
      <c r="BZ38" s="2112"/>
      <c r="CA38" s="2112"/>
      <c r="CB38" s="2112"/>
      <c r="CC38" s="2112"/>
      <c r="CD38" s="2112"/>
      <c r="CE38" s="2112"/>
      <c r="CF38" s="2112"/>
      <c r="CG38" s="2112"/>
      <c r="CH38" s="2112"/>
      <c r="CI38" s="2112"/>
      <c r="CJ38" s="2112"/>
      <c r="CK38" s="2112"/>
      <c r="CL38" s="2112"/>
      <c r="CM38" s="2112"/>
      <c r="CN38" s="2112"/>
      <c r="CO38" s="2112"/>
      <c r="CP38" s="2112"/>
      <c r="CQ38" s="2112"/>
      <c r="CR38" s="2112"/>
      <c r="CS38" s="2112"/>
      <c r="CT38" s="2112"/>
      <c r="CU38" s="2112"/>
      <c r="CV38" s="2112"/>
      <c r="CW38" s="2112"/>
      <c r="CX38" s="2112"/>
      <c r="CY38" s="2112"/>
      <c r="CZ38" s="2112"/>
      <c r="DA38" s="2112"/>
      <c r="DB38" s="2112"/>
      <c r="DC38" s="2112"/>
      <c r="DD38" s="2112"/>
      <c r="DE38" s="2112"/>
      <c r="DF38" s="2112"/>
      <c r="DG38" s="2112"/>
      <c r="DH38" s="2112"/>
      <c r="DI38" s="2112"/>
      <c r="DJ38" s="2112"/>
      <c r="DK38" s="2112"/>
      <c r="DL38" s="2112"/>
      <c r="DM38" s="2112"/>
      <c r="DN38" s="2112"/>
      <c r="DO38" s="2112"/>
      <c r="DP38" s="2112"/>
      <c r="DQ38" s="2112"/>
      <c r="DR38" s="2112"/>
      <c r="DS38" s="2112"/>
      <c r="DT38" s="2112"/>
      <c r="DU38" s="2112"/>
      <c r="DV38" s="2112"/>
      <c r="DW38" s="2112"/>
      <c r="DX38" s="2112"/>
      <c r="DY38" s="2112"/>
      <c r="DZ38" s="2112"/>
      <c r="EA38" s="2112"/>
      <c r="EB38" s="2112"/>
      <c r="EC38" s="2112"/>
      <c r="ED38" s="2112"/>
      <c r="EE38" s="2112"/>
      <c r="EF38" s="2112"/>
      <c r="EG38" s="2112"/>
      <c r="EH38" s="2112"/>
      <c r="EI38" s="2112"/>
      <c r="EJ38" s="2112"/>
      <c r="EK38" s="2112"/>
      <c r="EL38" s="2112"/>
      <c r="EM38" s="2112"/>
      <c r="EN38" s="2112"/>
      <c r="EO38" s="2112"/>
      <c r="EP38" s="2112"/>
      <c r="EQ38" s="2112"/>
      <c r="ER38" s="2112"/>
      <c r="ES38" s="2112"/>
      <c r="ET38" s="2112"/>
      <c r="EU38" s="2112"/>
      <c r="EV38" s="2112"/>
      <c r="EW38" s="2112"/>
      <c r="EX38" s="2112"/>
      <c r="EY38" s="2112"/>
      <c r="EZ38" s="2112"/>
      <c r="FA38" s="2112"/>
      <c r="FB38" s="2112"/>
      <c r="FC38" s="2112"/>
      <c r="FD38" s="2112"/>
      <c r="FE38" s="2112"/>
      <c r="FF38" s="2112"/>
      <c r="FG38" s="2112"/>
      <c r="FH38" s="2112"/>
      <c r="FI38" s="2112"/>
    </row>
    <row r="39" spans="1:232" x14ac:dyDescent="0.3">
      <c r="B39" s="2097"/>
    </row>
    <row r="40" spans="1:232" x14ac:dyDescent="0.3">
      <c r="B40" s="2097"/>
    </row>
    <row r="41" spans="1:232" x14ac:dyDescent="0.3">
      <c r="B41" s="2097"/>
    </row>
    <row r="42" spans="1:232" x14ac:dyDescent="0.3">
      <c r="B42" s="2097"/>
    </row>
    <row r="43" spans="1:232" x14ac:dyDescent="0.3">
      <c r="B43" s="2097"/>
    </row>
    <row r="44" spans="1:232" x14ac:dyDescent="0.3">
      <c r="B44" s="2097"/>
    </row>
    <row r="45" spans="1:232" x14ac:dyDescent="0.3">
      <c r="B45" s="2097"/>
    </row>
    <row r="46" spans="1:232" x14ac:dyDescent="0.3">
      <c r="B46" s="2097"/>
    </row>
    <row r="47" spans="1:232" x14ac:dyDescent="0.3">
      <c r="B47" s="2097"/>
    </row>
    <row r="48" spans="1:232" x14ac:dyDescent="0.3">
      <c r="B48" s="2097"/>
    </row>
    <row r="49" spans="2:2" x14ac:dyDescent="0.3">
      <c r="B49" s="2097"/>
    </row>
    <row r="50" spans="2:2" x14ac:dyDescent="0.3">
      <c r="B50" s="2097"/>
    </row>
    <row r="51" spans="2:2" x14ac:dyDescent="0.3">
      <c r="B51" s="2097"/>
    </row>
    <row r="52" spans="2:2" x14ac:dyDescent="0.3">
      <c r="B52" s="2097"/>
    </row>
    <row r="53" spans="2:2" x14ac:dyDescent="0.3">
      <c r="B53" s="2097"/>
    </row>
    <row r="54" spans="2:2" x14ac:dyDescent="0.3">
      <c r="B54" s="2097"/>
    </row>
    <row r="55" spans="2:2" x14ac:dyDescent="0.3">
      <c r="B55" s="2097"/>
    </row>
    <row r="56" spans="2:2" x14ac:dyDescent="0.3">
      <c r="B56" s="2097"/>
    </row>
    <row r="57" spans="2:2" x14ac:dyDescent="0.3">
      <c r="B57" s="2097"/>
    </row>
    <row r="58" spans="2:2" x14ac:dyDescent="0.3">
      <c r="B58" s="2097"/>
    </row>
    <row r="59" spans="2:2" x14ac:dyDescent="0.3">
      <c r="B59" s="2097"/>
    </row>
    <row r="60" spans="2:2" x14ac:dyDescent="0.3">
      <c r="B60" s="2097"/>
    </row>
    <row r="61" spans="2:2" x14ac:dyDescent="0.3">
      <c r="B61" s="2097"/>
    </row>
    <row r="62" spans="2:2" x14ac:dyDescent="0.3">
      <c r="B62" s="2097"/>
    </row>
    <row r="63" spans="2:2" x14ac:dyDescent="0.3">
      <c r="B63" s="2097"/>
    </row>
    <row r="64" spans="2:2" x14ac:dyDescent="0.3">
      <c r="B64" s="2097"/>
    </row>
    <row r="65" spans="2:2" x14ac:dyDescent="0.3">
      <c r="B65" s="2097"/>
    </row>
    <row r="66" spans="2:2" x14ac:dyDescent="0.3">
      <c r="B66" s="2097"/>
    </row>
    <row r="67" spans="2:2" x14ac:dyDescent="0.3">
      <c r="B67" s="2097"/>
    </row>
    <row r="68" spans="2:2" x14ac:dyDescent="0.3">
      <c r="B68" s="2097"/>
    </row>
    <row r="69" spans="2:2" x14ac:dyDescent="0.3">
      <c r="B69" s="2097"/>
    </row>
    <row r="70" spans="2:2" x14ac:dyDescent="0.3">
      <c r="B70" s="2097"/>
    </row>
    <row r="71" spans="2:2" x14ac:dyDescent="0.3">
      <c r="B71" s="2097"/>
    </row>
    <row r="72" spans="2:2" x14ac:dyDescent="0.3">
      <c r="B72" s="2097"/>
    </row>
    <row r="73" spans="2:2" x14ac:dyDescent="0.3">
      <c r="B73" s="2097"/>
    </row>
    <row r="74" spans="2:2" x14ac:dyDescent="0.3">
      <c r="B74" s="2097"/>
    </row>
    <row r="75" spans="2:2" x14ac:dyDescent="0.3">
      <c r="B75" s="2097"/>
    </row>
    <row r="76" spans="2:2" x14ac:dyDescent="0.3">
      <c r="B76" s="2097"/>
    </row>
    <row r="77" spans="2:2" x14ac:dyDescent="0.3">
      <c r="B77" s="2097"/>
    </row>
    <row r="78" spans="2:2" x14ac:dyDescent="0.3">
      <c r="B78" s="2097"/>
    </row>
    <row r="79" spans="2:2" x14ac:dyDescent="0.3">
      <c r="B79" s="2097"/>
    </row>
    <row r="80" spans="2:2" x14ac:dyDescent="0.3">
      <c r="B80" s="2097"/>
    </row>
    <row r="81" spans="1:2" x14ac:dyDescent="0.3">
      <c r="B81" s="2097"/>
    </row>
    <row r="82" spans="1:2" x14ac:dyDescent="0.3">
      <c r="B82" s="2097"/>
    </row>
    <row r="83" spans="1:2" x14ac:dyDescent="0.3">
      <c r="B83" s="2097"/>
    </row>
    <row r="84" spans="1:2" x14ac:dyDescent="0.3">
      <c r="B84" s="2097"/>
    </row>
    <row r="85" spans="1:2" x14ac:dyDescent="0.3">
      <c r="B85" s="2097"/>
    </row>
    <row r="86" spans="1:2" x14ac:dyDescent="0.3">
      <c r="B86" s="2097"/>
    </row>
    <row r="87" spans="1:2" x14ac:dyDescent="0.3">
      <c r="B87" s="2097"/>
    </row>
    <row r="88" spans="1:2" x14ac:dyDescent="0.3">
      <c r="B88" s="2097"/>
    </row>
    <row r="89" spans="1:2" x14ac:dyDescent="0.3">
      <c r="B89" s="2097"/>
    </row>
    <row r="90" spans="1:2" x14ac:dyDescent="0.3">
      <c r="B90" s="2097"/>
    </row>
    <row r="91" spans="1:2" x14ac:dyDescent="0.3">
      <c r="B91" s="2097"/>
    </row>
    <row r="92" spans="1:2" x14ac:dyDescent="0.3">
      <c r="B92" s="2097"/>
    </row>
    <row r="93" spans="1:2" x14ac:dyDescent="0.3">
      <c r="B93" s="2097"/>
    </row>
    <row r="94" spans="1:2" x14ac:dyDescent="0.3">
      <c r="A94" s="2120">
        <v>44013</v>
      </c>
      <c r="B94" s="2097"/>
    </row>
    <row r="95" spans="1:2" x14ac:dyDescent="0.3">
      <c r="B95" s="2097"/>
    </row>
    <row r="96" spans="1:2" x14ac:dyDescent="0.3">
      <c r="B96" s="2097"/>
    </row>
    <row r="97" spans="2:2" x14ac:dyDescent="0.3">
      <c r="B97" s="2097"/>
    </row>
    <row r="98" spans="2:2" x14ac:dyDescent="0.3">
      <c r="B98" s="2097"/>
    </row>
    <row r="99" spans="2:2" x14ac:dyDescent="0.3">
      <c r="B99" s="2097"/>
    </row>
    <row r="100" spans="2:2" x14ac:dyDescent="0.3">
      <c r="B100" s="2097"/>
    </row>
    <row r="101" spans="2:2" x14ac:dyDescent="0.3">
      <c r="B101" s="2097"/>
    </row>
    <row r="102" spans="2:2" x14ac:dyDescent="0.3">
      <c r="B102" s="2097"/>
    </row>
    <row r="103" spans="2:2" x14ac:dyDescent="0.3">
      <c r="B103" s="2097"/>
    </row>
    <row r="104" spans="2:2" x14ac:dyDescent="0.3">
      <c r="B104" s="2097"/>
    </row>
    <row r="105" spans="2:2" x14ac:dyDescent="0.3">
      <c r="B105" s="2097"/>
    </row>
    <row r="106" spans="2:2" x14ac:dyDescent="0.3">
      <c r="B106" s="2097"/>
    </row>
    <row r="107" spans="2:2" x14ac:dyDescent="0.3">
      <c r="B107" s="2097"/>
    </row>
    <row r="108" spans="2:2" x14ac:dyDescent="0.3">
      <c r="B108" s="2097"/>
    </row>
    <row r="109" spans="2:2" x14ac:dyDescent="0.3">
      <c r="B109" s="2097"/>
    </row>
    <row r="110" spans="2:2" x14ac:dyDescent="0.3">
      <c r="B110" s="2097"/>
    </row>
    <row r="111" spans="2:2" x14ac:dyDescent="0.3">
      <c r="B111" s="2097"/>
    </row>
    <row r="112" spans="2:2" x14ac:dyDescent="0.3">
      <c r="B112" s="2097"/>
    </row>
    <row r="113" spans="2:2" x14ac:dyDescent="0.3">
      <c r="B113" s="2097"/>
    </row>
    <row r="114" spans="2:2" x14ac:dyDescent="0.3">
      <c r="B114" s="2097"/>
    </row>
    <row r="115" spans="2:2" x14ac:dyDescent="0.3">
      <c r="B115" s="2097"/>
    </row>
    <row r="116" spans="2:2" x14ac:dyDescent="0.3">
      <c r="B116" s="2097"/>
    </row>
    <row r="117" spans="2:2" x14ac:dyDescent="0.3">
      <c r="B117" s="2097"/>
    </row>
    <row r="118" spans="2:2" x14ac:dyDescent="0.3">
      <c r="B118" s="2097"/>
    </row>
    <row r="119" spans="2:2" x14ac:dyDescent="0.3">
      <c r="B119" s="2097"/>
    </row>
    <row r="120" spans="2:2" x14ac:dyDescent="0.3">
      <c r="B120" s="2097"/>
    </row>
    <row r="121" spans="2:2" x14ac:dyDescent="0.3">
      <c r="B121" s="2097"/>
    </row>
    <row r="122" spans="2:2" x14ac:dyDescent="0.3">
      <c r="B122" s="2097"/>
    </row>
    <row r="123" spans="2:2" x14ac:dyDescent="0.3">
      <c r="B123" s="2097"/>
    </row>
    <row r="124" spans="2:2" x14ac:dyDescent="0.3">
      <c r="B124" s="2097"/>
    </row>
    <row r="125" spans="2:2" x14ac:dyDescent="0.3">
      <c r="B125" s="2097"/>
    </row>
    <row r="126" spans="2:2" x14ac:dyDescent="0.3">
      <c r="B126" s="2097"/>
    </row>
    <row r="127" spans="2:2" x14ac:dyDescent="0.3">
      <c r="B127" s="2097"/>
    </row>
    <row r="128" spans="2:2" x14ac:dyDescent="0.3">
      <c r="B128" s="2097"/>
    </row>
    <row r="129" spans="2:2" x14ac:dyDescent="0.3">
      <c r="B129" s="2097"/>
    </row>
    <row r="130" spans="2:2" x14ac:dyDescent="0.3">
      <c r="B130" s="2097"/>
    </row>
    <row r="131" spans="2:2" x14ac:dyDescent="0.3">
      <c r="B131" s="2097"/>
    </row>
    <row r="132" spans="2:2" x14ac:dyDescent="0.3">
      <c r="B132" s="2097"/>
    </row>
    <row r="133" spans="2:2" x14ac:dyDescent="0.3">
      <c r="B133" s="2097"/>
    </row>
    <row r="134" spans="2:2" x14ac:dyDescent="0.3">
      <c r="B134" s="2097"/>
    </row>
    <row r="135" spans="2:2" x14ac:dyDescent="0.3">
      <c r="B135" s="2097"/>
    </row>
    <row r="136" spans="2:2" x14ac:dyDescent="0.3">
      <c r="B136" s="2097"/>
    </row>
    <row r="137" spans="2:2" x14ac:dyDescent="0.3">
      <c r="B137" s="2097"/>
    </row>
    <row r="138" spans="2:2" x14ac:dyDescent="0.3">
      <c r="B138" s="2097"/>
    </row>
    <row r="139" spans="2:2" x14ac:dyDescent="0.3">
      <c r="B139" s="2097"/>
    </row>
    <row r="140" spans="2:2" x14ac:dyDescent="0.3">
      <c r="B140" s="2097"/>
    </row>
    <row r="141" spans="2:2" x14ac:dyDescent="0.3">
      <c r="B141" s="2097"/>
    </row>
    <row r="142" spans="2:2" x14ac:dyDescent="0.3">
      <c r="B142" s="2097"/>
    </row>
    <row r="143" spans="2:2" x14ac:dyDescent="0.3">
      <c r="B143" s="2097"/>
    </row>
    <row r="144" spans="2:2" x14ac:dyDescent="0.3">
      <c r="B144" s="2097"/>
    </row>
    <row r="145" spans="2:2" x14ac:dyDescent="0.3">
      <c r="B145" s="2097"/>
    </row>
    <row r="146" spans="2:2" x14ac:dyDescent="0.3">
      <c r="B146" s="2097"/>
    </row>
    <row r="147" spans="2:2" x14ac:dyDescent="0.3">
      <c r="B147" s="2097"/>
    </row>
    <row r="148" spans="2:2" x14ac:dyDescent="0.3">
      <c r="B148" s="2097"/>
    </row>
    <row r="149" spans="2:2" x14ac:dyDescent="0.3">
      <c r="B149" s="2097"/>
    </row>
    <row r="150" spans="2:2" x14ac:dyDescent="0.3">
      <c r="B150" s="2097"/>
    </row>
    <row r="151" spans="2:2" x14ac:dyDescent="0.3">
      <c r="B151" s="2097"/>
    </row>
    <row r="152" spans="2:2" x14ac:dyDescent="0.3">
      <c r="B152" s="2097"/>
    </row>
    <row r="153" spans="2:2" x14ac:dyDescent="0.3">
      <c r="B153" s="2097"/>
    </row>
    <row r="154" spans="2:2" x14ac:dyDescent="0.3">
      <c r="B154" s="2097"/>
    </row>
    <row r="155" spans="2:2" x14ac:dyDescent="0.3">
      <c r="B155" s="2097"/>
    </row>
    <row r="156" spans="2:2" x14ac:dyDescent="0.3">
      <c r="B156" s="2097"/>
    </row>
    <row r="157" spans="2:2" x14ac:dyDescent="0.3">
      <c r="B157" s="2097"/>
    </row>
    <row r="158" spans="2:2" x14ac:dyDescent="0.3">
      <c r="B158" s="2097"/>
    </row>
    <row r="159" spans="2:2" x14ac:dyDescent="0.3">
      <c r="B159" s="2097"/>
    </row>
    <row r="160" spans="2:2" x14ac:dyDescent="0.3">
      <c r="B160" s="2097"/>
    </row>
    <row r="161" spans="2:2" x14ac:dyDescent="0.3">
      <c r="B161" s="2097"/>
    </row>
    <row r="162" spans="2:2" x14ac:dyDescent="0.3">
      <c r="B162" s="2097"/>
    </row>
    <row r="163" spans="2:2" x14ac:dyDescent="0.3">
      <c r="B163" s="2097"/>
    </row>
    <row r="164" spans="2:2" x14ac:dyDescent="0.3">
      <c r="B164" s="2097"/>
    </row>
    <row r="165" spans="2:2" x14ac:dyDescent="0.3">
      <c r="B165" s="2097"/>
    </row>
    <row r="166" spans="2:2" x14ac:dyDescent="0.3">
      <c r="B166" s="2097"/>
    </row>
    <row r="167" spans="2:2" x14ac:dyDescent="0.3">
      <c r="B167" s="2097"/>
    </row>
    <row r="168" spans="2:2" x14ac:dyDescent="0.3">
      <c r="B168" s="2097"/>
    </row>
    <row r="169" spans="2:2" x14ac:dyDescent="0.3">
      <c r="B169" s="2097"/>
    </row>
    <row r="170" spans="2:2" x14ac:dyDescent="0.3">
      <c r="B170" s="2097"/>
    </row>
    <row r="171" spans="2:2" x14ac:dyDescent="0.3">
      <c r="B171" s="2097"/>
    </row>
    <row r="172" spans="2:2" x14ac:dyDescent="0.3">
      <c r="B172" s="2097"/>
    </row>
    <row r="173" spans="2:2" x14ac:dyDescent="0.3">
      <c r="B173" s="2097"/>
    </row>
    <row r="174" spans="2:2" x14ac:dyDescent="0.3">
      <c r="B174" s="2097"/>
    </row>
    <row r="175" spans="2:2" x14ac:dyDescent="0.3">
      <c r="B175" s="2097"/>
    </row>
    <row r="176" spans="2:2" x14ac:dyDescent="0.3">
      <c r="B176" s="2097"/>
    </row>
    <row r="177" spans="2:2" x14ac:dyDescent="0.3">
      <c r="B177" s="2097"/>
    </row>
    <row r="178" spans="2:2" x14ac:dyDescent="0.3">
      <c r="B178" s="2097"/>
    </row>
    <row r="179" spans="2:2" x14ac:dyDescent="0.3">
      <c r="B179" s="2097"/>
    </row>
    <row r="180" spans="2:2" x14ac:dyDescent="0.3">
      <c r="B180" s="2097"/>
    </row>
    <row r="181" spans="2:2" x14ac:dyDescent="0.3">
      <c r="B181" s="2097"/>
    </row>
    <row r="182" spans="2:2" x14ac:dyDescent="0.3">
      <c r="B182" s="2097"/>
    </row>
    <row r="183" spans="2:2" x14ac:dyDescent="0.3">
      <c r="B183" s="2097"/>
    </row>
    <row r="184" spans="2:2" x14ac:dyDescent="0.3">
      <c r="B184" s="2097"/>
    </row>
    <row r="185" spans="2:2" x14ac:dyDescent="0.3">
      <c r="B185" s="2097"/>
    </row>
    <row r="186" spans="2:2" x14ac:dyDescent="0.3">
      <c r="B186" s="2097"/>
    </row>
    <row r="187" spans="2:2" x14ac:dyDescent="0.3">
      <c r="B187" s="2097"/>
    </row>
    <row r="188" spans="2:2" x14ac:dyDescent="0.3">
      <c r="B188" s="2097"/>
    </row>
    <row r="189" spans="2:2" x14ac:dyDescent="0.3">
      <c r="B189" s="2097"/>
    </row>
    <row r="190" spans="2:2" x14ac:dyDescent="0.3">
      <c r="B190" s="2097"/>
    </row>
    <row r="191" spans="2:2" x14ac:dyDescent="0.3">
      <c r="B191" s="2097"/>
    </row>
    <row r="192" spans="2:2" x14ac:dyDescent="0.3">
      <c r="B192" s="2097"/>
    </row>
    <row r="193" spans="2:2" x14ac:dyDescent="0.3">
      <c r="B193" s="2097"/>
    </row>
    <row r="194" spans="2:2" x14ac:dyDescent="0.3">
      <c r="B194" s="2097"/>
    </row>
    <row r="195" spans="2:2" x14ac:dyDescent="0.3">
      <c r="B195" s="2097"/>
    </row>
    <row r="196" spans="2:2" x14ac:dyDescent="0.3">
      <c r="B196" s="2097"/>
    </row>
    <row r="197" spans="2:2" x14ac:dyDescent="0.3">
      <c r="B197" s="2097"/>
    </row>
    <row r="198" spans="2:2" x14ac:dyDescent="0.3">
      <c r="B198" s="2097"/>
    </row>
    <row r="199" spans="2:2" x14ac:dyDescent="0.3">
      <c r="B199" s="2097"/>
    </row>
    <row r="200" spans="2:2" x14ac:dyDescent="0.3">
      <c r="B200" s="2097"/>
    </row>
    <row r="201" spans="2:2" x14ac:dyDescent="0.3">
      <c r="B201" s="2097"/>
    </row>
    <row r="202" spans="2:2" x14ac:dyDescent="0.3">
      <c r="B202" s="2097"/>
    </row>
    <row r="203" spans="2:2" x14ac:dyDescent="0.3">
      <c r="B203" s="2097"/>
    </row>
    <row r="204" spans="2:2" x14ac:dyDescent="0.3">
      <c r="B204" s="2097"/>
    </row>
    <row r="205" spans="2:2" x14ac:dyDescent="0.3">
      <c r="B205" s="2097"/>
    </row>
    <row r="206" spans="2:2" x14ac:dyDescent="0.3">
      <c r="B206" s="2097"/>
    </row>
    <row r="207" spans="2:2" x14ac:dyDescent="0.3">
      <c r="B207" s="2097"/>
    </row>
    <row r="208" spans="2:2" x14ac:dyDescent="0.3">
      <c r="B208" s="2097"/>
    </row>
    <row r="209" spans="2:2" x14ac:dyDescent="0.3">
      <c r="B209" s="2097"/>
    </row>
    <row r="210" spans="2:2" x14ac:dyDescent="0.3">
      <c r="B210" s="2097"/>
    </row>
    <row r="211" spans="2:2" x14ac:dyDescent="0.3">
      <c r="B211" s="2097"/>
    </row>
    <row r="212" spans="2:2" x14ac:dyDescent="0.3">
      <c r="B212" s="2097"/>
    </row>
    <row r="213" spans="2:2" x14ac:dyDescent="0.3">
      <c r="B213" s="2097"/>
    </row>
    <row r="214" spans="2:2" x14ac:dyDescent="0.3">
      <c r="B214" s="2097"/>
    </row>
    <row r="215" spans="2:2" x14ac:dyDescent="0.3">
      <c r="B215" s="2097"/>
    </row>
    <row r="216" spans="2:2" x14ac:dyDescent="0.3">
      <c r="B216" s="2097"/>
    </row>
    <row r="217" spans="2:2" x14ac:dyDescent="0.3">
      <c r="B217" s="2097"/>
    </row>
    <row r="218" spans="2:2" x14ac:dyDescent="0.3">
      <c r="B218" s="2097"/>
    </row>
    <row r="219" spans="2:2" x14ac:dyDescent="0.3">
      <c r="B219" s="2097"/>
    </row>
    <row r="220" spans="2:2" x14ac:dyDescent="0.3">
      <c r="B220" s="2097"/>
    </row>
    <row r="221" spans="2:2" x14ac:dyDescent="0.3">
      <c r="B221" s="2097"/>
    </row>
    <row r="222" spans="2:2" x14ac:dyDescent="0.3">
      <c r="B222" s="2097"/>
    </row>
    <row r="223" spans="2:2" x14ac:dyDescent="0.3">
      <c r="B223" s="2097"/>
    </row>
    <row r="224" spans="2:2" x14ac:dyDescent="0.3">
      <c r="B224" s="2097"/>
    </row>
    <row r="225" spans="2:2" x14ac:dyDescent="0.3">
      <c r="B225" s="2097"/>
    </row>
    <row r="226" spans="2:2" x14ac:dyDescent="0.3">
      <c r="B226" s="2097"/>
    </row>
    <row r="227" spans="2:2" x14ac:dyDescent="0.3">
      <c r="B227" s="2097"/>
    </row>
    <row r="228" spans="2:2" x14ac:dyDescent="0.3">
      <c r="B228" s="2097"/>
    </row>
    <row r="229" spans="2:2" x14ac:dyDescent="0.3">
      <c r="B229" s="2097"/>
    </row>
    <row r="230" spans="2:2" x14ac:dyDescent="0.3">
      <c r="B230" s="2097"/>
    </row>
    <row r="231" spans="2:2" x14ac:dyDescent="0.3">
      <c r="B231" s="2097"/>
    </row>
    <row r="232" spans="2:2" x14ac:dyDescent="0.3">
      <c r="B232" s="2097"/>
    </row>
    <row r="233" spans="2:2" x14ac:dyDescent="0.3">
      <c r="B233" s="2097"/>
    </row>
    <row r="234" spans="2:2" x14ac:dyDescent="0.3">
      <c r="B234" s="2097"/>
    </row>
    <row r="235" spans="2:2" x14ac:dyDescent="0.3">
      <c r="B235" s="2097"/>
    </row>
    <row r="236" spans="2:2" x14ac:dyDescent="0.3">
      <c r="B236" s="2097"/>
    </row>
    <row r="237" spans="2:2" x14ac:dyDescent="0.3">
      <c r="B237" s="2097"/>
    </row>
    <row r="238" spans="2:2" x14ac:dyDescent="0.3">
      <c r="B238" s="2097"/>
    </row>
    <row r="239" spans="2:2" x14ac:dyDescent="0.3">
      <c r="B239" s="2097"/>
    </row>
    <row r="240" spans="2:2" x14ac:dyDescent="0.3">
      <c r="B240" s="2097"/>
    </row>
    <row r="241" spans="2:2" x14ac:dyDescent="0.3">
      <c r="B241" s="2097"/>
    </row>
    <row r="242" spans="2:2" x14ac:dyDescent="0.3">
      <c r="B242" s="2097"/>
    </row>
    <row r="243" spans="2:2" x14ac:dyDescent="0.3">
      <c r="B243" s="2097"/>
    </row>
    <row r="244" spans="2:2" x14ac:dyDescent="0.3">
      <c r="B244" s="2097"/>
    </row>
    <row r="245" spans="2:2" x14ac:dyDescent="0.3">
      <c r="B245" s="2097"/>
    </row>
    <row r="246" spans="2:2" x14ac:dyDescent="0.3">
      <c r="B246" s="2097"/>
    </row>
    <row r="247" spans="2:2" x14ac:dyDescent="0.3">
      <c r="B247" s="2097"/>
    </row>
    <row r="248" spans="2:2" x14ac:dyDescent="0.3">
      <c r="B248" s="2097"/>
    </row>
    <row r="249" spans="2:2" x14ac:dyDescent="0.3">
      <c r="B249" s="2097"/>
    </row>
    <row r="250" spans="2:2" x14ac:dyDescent="0.3">
      <c r="B250" s="2097"/>
    </row>
    <row r="251" spans="2:2" x14ac:dyDescent="0.3">
      <c r="B251" s="2097"/>
    </row>
    <row r="252" spans="2:2" x14ac:dyDescent="0.3">
      <c r="B252" s="2097"/>
    </row>
    <row r="253" spans="2:2" x14ac:dyDescent="0.3">
      <c r="B253" s="2097"/>
    </row>
    <row r="254" spans="2:2" x14ac:dyDescent="0.3">
      <c r="B254" s="2097"/>
    </row>
    <row r="255" spans="2:2" x14ac:dyDescent="0.3">
      <c r="B255" s="2097"/>
    </row>
    <row r="256" spans="2:2" x14ac:dyDescent="0.3">
      <c r="B256" s="2097"/>
    </row>
    <row r="257" spans="2:2" x14ac:dyDescent="0.3">
      <c r="B257" s="2097"/>
    </row>
    <row r="258" spans="2:2" x14ac:dyDescent="0.3">
      <c r="B258" s="2097"/>
    </row>
    <row r="259" spans="2:2" x14ac:dyDescent="0.3">
      <c r="B259" s="2097"/>
    </row>
    <row r="260" spans="2:2" x14ac:dyDescent="0.3">
      <c r="B260" s="2097"/>
    </row>
    <row r="261" spans="2:2" x14ac:dyDescent="0.3">
      <c r="B261" s="2097"/>
    </row>
    <row r="262" spans="2:2" x14ac:dyDescent="0.3">
      <c r="B262" s="2097"/>
    </row>
    <row r="263" spans="2:2" x14ac:dyDescent="0.3">
      <c r="B263" s="2097"/>
    </row>
    <row r="264" spans="2:2" x14ac:dyDescent="0.3">
      <c r="B264" s="2097"/>
    </row>
    <row r="265" spans="2:2" x14ac:dyDescent="0.3">
      <c r="B265" s="2097"/>
    </row>
    <row r="266" spans="2:2" x14ac:dyDescent="0.3">
      <c r="B266" s="2097"/>
    </row>
    <row r="267" spans="2:2" x14ac:dyDescent="0.3">
      <c r="B267" s="2097"/>
    </row>
    <row r="268" spans="2:2" x14ac:dyDescent="0.3">
      <c r="B268" s="2097"/>
    </row>
    <row r="269" spans="2:2" x14ac:dyDescent="0.3">
      <c r="B269" s="2097"/>
    </row>
    <row r="270" spans="2:2" x14ac:dyDescent="0.3">
      <c r="B270" s="2097"/>
    </row>
    <row r="271" spans="2:2" x14ac:dyDescent="0.3">
      <c r="B271" s="2097"/>
    </row>
    <row r="272" spans="2:2" x14ac:dyDescent="0.3">
      <c r="B272" s="2097"/>
    </row>
    <row r="273" spans="2:2" x14ac:dyDescent="0.3">
      <c r="B273" s="2097"/>
    </row>
    <row r="274" spans="2:2" x14ac:dyDescent="0.3">
      <c r="B274" s="2097"/>
    </row>
    <row r="275" spans="2:2" x14ac:dyDescent="0.3">
      <c r="B275" s="2097"/>
    </row>
    <row r="276" spans="2:2" x14ac:dyDescent="0.3">
      <c r="B276" s="2097"/>
    </row>
    <row r="277" spans="2:2" x14ac:dyDescent="0.3">
      <c r="B277" s="2097"/>
    </row>
    <row r="278" spans="2:2" x14ac:dyDescent="0.3">
      <c r="B278" s="2097"/>
    </row>
    <row r="279" spans="2:2" x14ac:dyDescent="0.3">
      <c r="B279" s="2097"/>
    </row>
    <row r="280" spans="2:2" x14ac:dyDescent="0.3">
      <c r="B280" s="2097"/>
    </row>
    <row r="281" spans="2:2" x14ac:dyDescent="0.3">
      <c r="B281" s="2097"/>
    </row>
    <row r="282" spans="2:2" x14ac:dyDescent="0.3">
      <c r="B282" s="2097"/>
    </row>
    <row r="283" spans="2:2" x14ac:dyDescent="0.3">
      <c r="B283" s="2097"/>
    </row>
    <row r="284" spans="2:2" x14ac:dyDescent="0.3">
      <c r="B284" s="2097"/>
    </row>
    <row r="285" spans="2:2" x14ac:dyDescent="0.3">
      <c r="B285" s="2097"/>
    </row>
  </sheetData>
  <mergeCells count="84">
    <mergeCell ref="GT3:GT4"/>
    <mergeCell ref="GI3:GI4"/>
    <mergeCell ref="GJ3:GJ4"/>
    <mergeCell ref="GK3:GK4"/>
    <mergeCell ref="GL3:GL4"/>
    <mergeCell ref="GM3:GM4"/>
    <mergeCell ref="GN3:GN4"/>
    <mergeCell ref="GO3:GO4"/>
    <mergeCell ref="GP3:GP4"/>
    <mergeCell ref="GQ3:GQ4"/>
    <mergeCell ref="GR3:GR4"/>
    <mergeCell ref="GS3:GS4"/>
    <mergeCell ref="HF3:HF4"/>
    <mergeCell ref="GU3:GU4"/>
    <mergeCell ref="GV3:GV4"/>
    <mergeCell ref="GW3:GW4"/>
    <mergeCell ref="GX3:GX4"/>
    <mergeCell ref="GY3:GY4"/>
    <mergeCell ref="GZ3:GZ4"/>
    <mergeCell ref="HW3:HW4"/>
    <mergeCell ref="HX3:HX4"/>
    <mergeCell ref="HM3:HM4"/>
    <mergeCell ref="HN3:HN4"/>
    <mergeCell ref="HO3:HO4"/>
    <mergeCell ref="HP3:HP4"/>
    <mergeCell ref="HQ3:HQ4"/>
    <mergeCell ref="HR3:HR4"/>
    <mergeCell ref="GN22:GN23"/>
    <mergeCell ref="HS3:HS4"/>
    <mergeCell ref="HT3:HT4"/>
    <mergeCell ref="HU3:HU4"/>
    <mergeCell ref="HV3:HV4"/>
    <mergeCell ref="HG3:HG4"/>
    <mergeCell ref="HH3:HH4"/>
    <mergeCell ref="HI3:HI4"/>
    <mergeCell ref="HJ3:HJ4"/>
    <mergeCell ref="HK3:HK4"/>
    <mergeCell ref="HL3:HL4"/>
    <mergeCell ref="HA3:HA4"/>
    <mergeCell ref="HB3:HB4"/>
    <mergeCell ref="HC3:HC4"/>
    <mergeCell ref="HD3:HD4"/>
    <mergeCell ref="HE3:HE4"/>
    <mergeCell ref="GI22:GI23"/>
    <mergeCell ref="GJ22:GJ23"/>
    <mergeCell ref="GK22:GK23"/>
    <mergeCell ref="GL22:GL23"/>
    <mergeCell ref="GM22:GM23"/>
    <mergeCell ref="GZ22:GZ23"/>
    <mergeCell ref="GO22:GO23"/>
    <mergeCell ref="GP22:GP23"/>
    <mergeCell ref="GQ22:GQ23"/>
    <mergeCell ref="GR22:GR23"/>
    <mergeCell ref="GS22:GS23"/>
    <mergeCell ref="GT22:GT23"/>
    <mergeCell ref="GU22:GU23"/>
    <mergeCell ref="GV22:GV23"/>
    <mergeCell ref="GW22:GW23"/>
    <mergeCell ref="GX22:GX23"/>
    <mergeCell ref="GY22:GY23"/>
    <mergeCell ref="HL22:HL23"/>
    <mergeCell ref="HA22:HA23"/>
    <mergeCell ref="HB22:HB23"/>
    <mergeCell ref="HC22:HC23"/>
    <mergeCell ref="HD22:HD23"/>
    <mergeCell ref="HE22:HE23"/>
    <mergeCell ref="HF22:HF23"/>
    <mergeCell ref="HG22:HG23"/>
    <mergeCell ref="HH22:HH23"/>
    <mergeCell ref="HI22:HI23"/>
    <mergeCell ref="HJ22:HJ23"/>
    <mergeCell ref="HK22:HK23"/>
    <mergeCell ref="HX22:HX23"/>
    <mergeCell ref="HM22:HM23"/>
    <mergeCell ref="HN22:HN23"/>
    <mergeCell ref="HO22:HO23"/>
    <mergeCell ref="HP22:HP23"/>
    <mergeCell ref="HQ22:HQ23"/>
    <mergeCell ref="HR22:HR23"/>
    <mergeCell ref="HS22:HS23"/>
    <mergeCell ref="HT22:HT23"/>
    <mergeCell ref="HU22:HU23"/>
    <mergeCell ref="HV22:HV23"/>
    <mergeCell ref="HW22:HW23"/>
  </mergeCells>
  <pageMargins left="0.75" right="0.75" top="0.75" bottom="0.75" header="0.31496062992126" footer="0"/>
  <pageSetup paperSize="9" scale="6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96"/>
  <sheetViews>
    <sheetView showGridLines="0" zoomScale="85" zoomScaleNormal="85" zoomScaleSheetLayoutView="100" workbookViewId="0">
      <pane xSplit="1" ySplit="8" topLeftCell="B9" activePane="bottomRight" state="frozen"/>
      <selection activeCell="D33" sqref="D33"/>
      <selection pane="topRight" activeCell="D33" sqref="D33"/>
      <selection pane="bottomLeft" activeCell="D33" sqref="D33"/>
      <selection pane="bottomRight"/>
    </sheetView>
  </sheetViews>
  <sheetFormatPr defaultRowHeight="14.25" x14ac:dyDescent="0.25"/>
  <cols>
    <col min="1" max="1" width="31.85546875" style="2127" customWidth="1"/>
    <col min="2" max="2" width="27.7109375" style="2127" customWidth="1"/>
    <col min="3" max="3" width="27.5703125" style="2127" customWidth="1"/>
    <col min="4" max="4" width="20.7109375" style="2127" bestFit="1" customWidth="1"/>
    <col min="5" max="5" width="36.5703125" style="2127" customWidth="1"/>
    <col min="6" max="6" width="9.5703125" style="2127" customWidth="1"/>
    <col min="7" max="7" width="15.7109375" style="2127" customWidth="1"/>
    <col min="8" max="10" width="9.140625" style="2127"/>
    <col min="11" max="11" width="13" style="2127" customWidth="1"/>
    <col min="12" max="144" width="9.140625" style="2127"/>
    <col min="145" max="157" width="8.85546875" style="2127" customWidth="1"/>
    <col min="158" max="256" width="9.140625" style="2127"/>
    <col min="257" max="257" width="31.85546875" style="2127" customWidth="1"/>
    <col min="258" max="258" width="25" style="2127" customWidth="1"/>
    <col min="259" max="259" width="24.7109375" style="2127" customWidth="1"/>
    <col min="260" max="260" width="20.7109375" style="2127" bestFit="1" customWidth="1"/>
    <col min="261" max="261" width="18.85546875" style="2127" bestFit="1" customWidth="1"/>
    <col min="262" max="262" width="9.5703125" style="2127" customWidth="1"/>
    <col min="263" max="263" width="15.7109375" style="2127" customWidth="1"/>
    <col min="264" max="266" width="9.140625" style="2127"/>
    <col min="267" max="267" width="13" style="2127" customWidth="1"/>
    <col min="268" max="400" width="9.140625" style="2127"/>
    <col min="401" max="413" width="8.85546875" style="2127" customWidth="1"/>
    <col min="414" max="512" width="9.140625" style="2127"/>
    <col min="513" max="513" width="31.85546875" style="2127" customWidth="1"/>
    <col min="514" max="514" width="25" style="2127" customWidth="1"/>
    <col min="515" max="515" width="24.7109375" style="2127" customWidth="1"/>
    <col min="516" max="516" width="20.7109375" style="2127" bestFit="1" customWidth="1"/>
    <col min="517" max="517" width="18.85546875" style="2127" bestFit="1" customWidth="1"/>
    <col min="518" max="518" width="9.5703125" style="2127" customWidth="1"/>
    <col min="519" max="519" width="15.7109375" style="2127" customWidth="1"/>
    <col min="520" max="522" width="9.140625" style="2127"/>
    <col min="523" max="523" width="13" style="2127" customWidth="1"/>
    <col min="524" max="656" width="9.140625" style="2127"/>
    <col min="657" max="669" width="8.85546875" style="2127" customWidth="1"/>
    <col min="670" max="768" width="9.140625" style="2127"/>
    <col min="769" max="769" width="31.85546875" style="2127" customWidth="1"/>
    <col min="770" max="770" width="25" style="2127" customWidth="1"/>
    <col min="771" max="771" width="24.7109375" style="2127" customWidth="1"/>
    <col min="772" max="772" width="20.7109375" style="2127" bestFit="1" customWidth="1"/>
    <col min="773" max="773" width="18.85546875" style="2127" bestFit="1" customWidth="1"/>
    <col min="774" max="774" width="9.5703125" style="2127" customWidth="1"/>
    <col min="775" max="775" width="15.7109375" style="2127" customWidth="1"/>
    <col min="776" max="778" width="9.140625" style="2127"/>
    <col min="779" max="779" width="13" style="2127" customWidth="1"/>
    <col min="780" max="912" width="9.140625" style="2127"/>
    <col min="913" max="925" width="8.85546875" style="2127" customWidth="1"/>
    <col min="926" max="1024" width="9.140625" style="2127"/>
    <col min="1025" max="1025" width="31.85546875" style="2127" customWidth="1"/>
    <col min="1026" max="1026" width="25" style="2127" customWidth="1"/>
    <col min="1027" max="1027" width="24.7109375" style="2127" customWidth="1"/>
    <col min="1028" max="1028" width="20.7109375" style="2127" bestFit="1" customWidth="1"/>
    <col min="1029" max="1029" width="18.85546875" style="2127" bestFit="1" customWidth="1"/>
    <col min="1030" max="1030" width="9.5703125" style="2127" customWidth="1"/>
    <col min="1031" max="1031" width="15.7109375" style="2127" customWidth="1"/>
    <col min="1032" max="1034" width="9.140625" style="2127"/>
    <col min="1035" max="1035" width="13" style="2127" customWidth="1"/>
    <col min="1036" max="1168" width="9.140625" style="2127"/>
    <col min="1169" max="1181" width="8.85546875" style="2127" customWidth="1"/>
    <col min="1182" max="1280" width="9.140625" style="2127"/>
    <col min="1281" max="1281" width="31.85546875" style="2127" customWidth="1"/>
    <col min="1282" max="1282" width="25" style="2127" customWidth="1"/>
    <col min="1283" max="1283" width="24.7109375" style="2127" customWidth="1"/>
    <col min="1284" max="1284" width="20.7109375" style="2127" bestFit="1" customWidth="1"/>
    <col min="1285" max="1285" width="18.85546875" style="2127" bestFit="1" customWidth="1"/>
    <col min="1286" max="1286" width="9.5703125" style="2127" customWidth="1"/>
    <col min="1287" max="1287" width="15.7109375" style="2127" customWidth="1"/>
    <col min="1288" max="1290" width="9.140625" style="2127"/>
    <col min="1291" max="1291" width="13" style="2127" customWidth="1"/>
    <col min="1292" max="1424" width="9.140625" style="2127"/>
    <col min="1425" max="1437" width="8.85546875" style="2127" customWidth="1"/>
    <col min="1438" max="1536" width="9.140625" style="2127"/>
    <col min="1537" max="1537" width="31.85546875" style="2127" customWidth="1"/>
    <col min="1538" max="1538" width="25" style="2127" customWidth="1"/>
    <col min="1539" max="1539" width="24.7109375" style="2127" customWidth="1"/>
    <col min="1540" max="1540" width="20.7109375" style="2127" bestFit="1" customWidth="1"/>
    <col min="1541" max="1541" width="18.85546875" style="2127" bestFit="1" customWidth="1"/>
    <col min="1542" max="1542" width="9.5703125" style="2127" customWidth="1"/>
    <col min="1543" max="1543" width="15.7109375" style="2127" customWidth="1"/>
    <col min="1544" max="1546" width="9.140625" style="2127"/>
    <col min="1547" max="1547" width="13" style="2127" customWidth="1"/>
    <col min="1548" max="1680" width="9.140625" style="2127"/>
    <col min="1681" max="1693" width="8.85546875" style="2127" customWidth="1"/>
    <col min="1694" max="1792" width="9.140625" style="2127"/>
    <col min="1793" max="1793" width="31.85546875" style="2127" customWidth="1"/>
    <col min="1794" max="1794" width="25" style="2127" customWidth="1"/>
    <col min="1795" max="1795" width="24.7109375" style="2127" customWidth="1"/>
    <col min="1796" max="1796" width="20.7109375" style="2127" bestFit="1" customWidth="1"/>
    <col min="1797" max="1797" width="18.85546875" style="2127" bestFit="1" customWidth="1"/>
    <col min="1798" max="1798" width="9.5703125" style="2127" customWidth="1"/>
    <col min="1799" max="1799" width="15.7109375" style="2127" customWidth="1"/>
    <col min="1800" max="1802" width="9.140625" style="2127"/>
    <col min="1803" max="1803" width="13" style="2127" customWidth="1"/>
    <col min="1804" max="1936" width="9.140625" style="2127"/>
    <col min="1937" max="1949" width="8.85546875" style="2127" customWidth="1"/>
    <col min="1950" max="2048" width="9.140625" style="2127"/>
    <col min="2049" max="2049" width="31.85546875" style="2127" customWidth="1"/>
    <col min="2050" max="2050" width="25" style="2127" customWidth="1"/>
    <col min="2051" max="2051" width="24.7109375" style="2127" customWidth="1"/>
    <col min="2052" max="2052" width="20.7109375" style="2127" bestFit="1" customWidth="1"/>
    <col min="2053" max="2053" width="18.85546875" style="2127" bestFit="1" customWidth="1"/>
    <col min="2054" max="2054" width="9.5703125" style="2127" customWidth="1"/>
    <col min="2055" max="2055" width="15.7109375" style="2127" customWidth="1"/>
    <col min="2056" max="2058" width="9.140625" style="2127"/>
    <col min="2059" max="2059" width="13" style="2127" customWidth="1"/>
    <col min="2060" max="2192" width="9.140625" style="2127"/>
    <col min="2193" max="2205" width="8.85546875" style="2127" customWidth="1"/>
    <col min="2206" max="2304" width="9.140625" style="2127"/>
    <col min="2305" max="2305" width="31.85546875" style="2127" customWidth="1"/>
    <col min="2306" max="2306" width="25" style="2127" customWidth="1"/>
    <col min="2307" max="2307" width="24.7109375" style="2127" customWidth="1"/>
    <col min="2308" max="2308" width="20.7109375" style="2127" bestFit="1" customWidth="1"/>
    <col min="2309" max="2309" width="18.85546875" style="2127" bestFit="1" customWidth="1"/>
    <col min="2310" max="2310" width="9.5703125" style="2127" customWidth="1"/>
    <col min="2311" max="2311" width="15.7109375" style="2127" customWidth="1"/>
    <col min="2312" max="2314" width="9.140625" style="2127"/>
    <col min="2315" max="2315" width="13" style="2127" customWidth="1"/>
    <col min="2316" max="2448" width="9.140625" style="2127"/>
    <col min="2449" max="2461" width="8.85546875" style="2127" customWidth="1"/>
    <col min="2462" max="2560" width="9.140625" style="2127"/>
    <col min="2561" max="2561" width="31.85546875" style="2127" customWidth="1"/>
    <col min="2562" max="2562" width="25" style="2127" customWidth="1"/>
    <col min="2563" max="2563" width="24.7109375" style="2127" customWidth="1"/>
    <col min="2564" max="2564" width="20.7109375" style="2127" bestFit="1" customWidth="1"/>
    <col min="2565" max="2565" width="18.85546875" style="2127" bestFit="1" customWidth="1"/>
    <col min="2566" max="2566" width="9.5703125" style="2127" customWidth="1"/>
    <col min="2567" max="2567" width="15.7109375" style="2127" customWidth="1"/>
    <col min="2568" max="2570" width="9.140625" style="2127"/>
    <col min="2571" max="2571" width="13" style="2127" customWidth="1"/>
    <col min="2572" max="2704" width="9.140625" style="2127"/>
    <col min="2705" max="2717" width="8.85546875" style="2127" customWidth="1"/>
    <col min="2718" max="2816" width="9.140625" style="2127"/>
    <col min="2817" max="2817" width="31.85546875" style="2127" customWidth="1"/>
    <col min="2818" max="2818" width="25" style="2127" customWidth="1"/>
    <col min="2819" max="2819" width="24.7109375" style="2127" customWidth="1"/>
    <col min="2820" max="2820" width="20.7109375" style="2127" bestFit="1" customWidth="1"/>
    <col min="2821" max="2821" width="18.85546875" style="2127" bestFit="1" customWidth="1"/>
    <col min="2822" max="2822" width="9.5703125" style="2127" customWidth="1"/>
    <col min="2823" max="2823" width="15.7109375" style="2127" customWidth="1"/>
    <col min="2824" max="2826" width="9.140625" style="2127"/>
    <col min="2827" max="2827" width="13" style="2127" customWidth="1"/>
    <col min="2828" max="2960" width="9.140625" style="2127"/>
    <col min="2961" max="2973" width="8.85546875" style="2127" customWidth="1"/>
    <col min="2974" max="3072" width="9.140625" style="2127"/>
    <col min="3073" max="3073" width="31.85546875" style="2127" customWidth="1"/>
    <col min="3074" max="3074" width="25" style="2127" customWidth="1"/>
    <col min="3075" max="3075" width="24.7109375" style="2127" customWidth="1"/>
    <col min="3076" max="3076" width="20.7109375" style="2127" bestFit="1" customWidth="1"/>
    <col min="3077" max="3077" width="18.85546875" style="2127" bestFit="1" customWidth="1"/>
    <col min="3078" max="3078" width="9.5703125" style="2127" customWidth="1"/>
    <col min="3079" max="3079" width="15.7109375" style="2127" customWidth="1"/>
    <col min="3080" max="3082" width="9.140625" style="2127"/>
    <col min="3083" max="3083" width="13" style="2127" customWidth="1"/>
    <col min="3084" max="3216" width="9.140625" style="2127"/>
    <col min="3217" max="3229" width="8.85546875" style="2127" customWidth="1"/>
    <col min="3230" max="3328" width="9.140625" style="2127"/>
    <col min="3329" max="3329" width="31.85546875" style="2127" customWidth="1"/>
    <col min="3330" max="3330" width="25" style="2127" customWidth="1"/>
    <col min="3331" max="3331" width="24.7109375" style="2127" customWidth="1"/>
    <col min="3332" max="3332" width="20.7109375" style="2127" bestFit="1" customWidth="1"/>
    <col min="3333" max="3333" width="18.85546875" style="2127" bestFit="1" customWidth="1"/>
    <col min="3334" max="3334" width="9.5703125" style="2127" customWidth="1"/>
    <col min="3335" max="3335" width="15.7109375" style="2127" customWidth="1"/>
    <col min="3336" max="3338" width="9.140625" style="2127"/>
    <col min="3339" max="3339" width="13" style="2127" customWidth="1"/>
    <col min="3340" max="3472" width="9.140625" style="2127"/>
    <col min="3473" max="3485" width="8.85546875" style="2127" customWidth="1"/>
    <col min="3486" max="3584" width="9.140625" style="2127"/>
    <col min="3585" max="3585" width="31.85546875" style="2127" customWidth="1"/>
    <col min="3586" max="3586" width="25" style="2127" customWidth="1"/>
    <col min="3587" max="3587" width="24.7109375" style="2127" customWidth="1"/>
    <col min="3588" max="3588" width="20.7109375" style="2127" bestFit="1" customWidth="1"/>
    <col min="3589" max="3589" width="18.85546875" style="2127" bestFit="1" customWidth="1"/>
    <col min="3590" max="3590" width="9.5703125" style="2127" customWidth="1"/>
    <col min="3591" max="3591" width="15.7109375" style="2127" customWidth="1"/>
    <col min="3592" max="3594" width="9.140625" style="2127"/>
    <col min="3595" max="3595" width="13" style="2127" customWidth="1"/>
    <col min="3596" max="3728" width="9.140625" style="2127"/>
    <col min="3729" max="3741" width="8.85546875" style="2127" customWidth="1"/>
    <col min="3742" max="3840" width="9.140625" style="2127"/>
    <col min="3841" max="3841" width="31.85546875" style="2127" customWidth="1"/>
    <col min="3842" max="3842" width="25" style="2127" customWidth="1"/>
    <col min="3843" max="3843" width="24.7109375" style="2127" customWidth="1"/>
    <col min="3844" max="3844" width="20.7109375" style="2127" bestFit="1" customWidth="1"/>
    <col min="3845" max="3845" width="18.85546875" style="2127" bestFit="1" customWidth="1"/>
    <col min="3846" max="3846" width="9.5703125" style="2127" customWidth="1"/>
    <col min="3847" max="3847" width="15.7109375" style="2127" customWidth="1"/>
    <col min="3848" max="3850" width="9.140625" style="2127"/>
    <col min="3851" max="3851" width="13" style="2127" customWidth="1"/>
    <col min="3852" max="3984" width="9.140625" style="2127"/>
    <col min="3985" max="3997" width="8.85546875" style="2127" customWidth="1"/>
    <col min="3998" max="4096" width="9.140625" style="2127"/>
    <col min="4097" max="4097" width="31.85546875" style="2127" customWidth="1"/>
    <col min="4098" max="4098" width="25" style="2127" customWidth="1"/>
    <col min="4099" max="4099" width="24.7109375" style="2127" customWidth="1"/>
    <col min="4100" max="4100" width="20.7109375" style="2127" bestFit="1" customWidth="1"/>
    <col min="4101" max="4101" width="18.85546875" style="2127" bestFit="1" customWidth="1"/>
    <col min="4102" max="4102" width="9.5703125" style="2127" customWidth="1"/>
    <col min="4103" max="4103" width="15.7109375" style="2127" customWidth="1"/>
    <col min="4104" max="4106" width="9.140625" style="2127"/>
    <col min="4107" max="4107" width="13" style="2127" customWidth="1"/>
    <col min="4108" max="4240" width="9.140625" style="2127"/>
    <col min="4241" max="4253" width="8.85546875" style="2127" customWidth="1"/>
    <col min="4254" max="4352" width="9.140625" style="2127"/>
    <col min="4353" max="4353" width="31.85546875" style="2127" customWidth="1"/>
    <col min="4354" max="4354" width="25" style="2127" customWidth="1"/>
    <col min="4355" max="4355" width="24.7109375" style="2127" customWidth="1"/>
    <col min="4356" max="4356" width="20.7109375" style="2127" bestFit="1" customWidth="1"/>
    <col min="4357" max="4357" width="18.85546875" style="2127" bestFit="1" customWidth="1"/>
    <col min="4358" max="4358" width="9.5703125" style="2127" customWidth="1"/>
    <col min="4359" max="4359" width="15.7109375" style="2127" customWidth="1"/>
    <col min="4360" max="4362" width="9.140625" style="2127"/>
    <col min="4363" max="4363" width="13" style="2127" customWidth="1"/>
    <col min="4364" max="4496" width="9.140625" style="2127"/>
    <col min="4497" max="4509" width="8.85546875" style="2127" customWidth="1"/>
    <col min="4510" max="4608" width="9.140625" style="2127"/>
    <col min="4609" max="4609" width="31.85546875" style="2127" customWidth="1"/>
    <col min="4610" max="4610" width="25" style="2127" customWidth="1"/>
    <col min="4611" max="4611" width="24.7109375" style="2127" customWidth="1"/>
    <col min="4612" max="4612" width="20.7109375" style="2127" bestFit="1" customWidth="1"/>
    <col min="4613" max="4613" width="18.85546875" style="2127" bestFit="1" customWidth="1"/>
    <col min="4614" max="4614" width="9.5703125" style="2127" customWidth="1"/>
    <col min="4615" max="4615" width="15.7109375" style="2127" customWidth="1"/>
    <col min="4616" max="4618" width="9.140625" style="2127"/>
    <col min="4619" max="4619" width="13" style="2127" customWidth="1"/>
    <col min="4620" max="4752" width="9.140625" style="2127"/>
    <col min="4753" max="4765" width="8.85546875" style="2127" customWidth="1"/>
    <col min="4766" max="4864" width="9.140625" style="2127"/>
    <col min="4865" max="4865" width="31.85546875" style="2127" customWidth="1"/>
    <col min="4866" max="4866" width="25" style="2127" customWidth="1"/>
    <col min="4867" max="4867" width="24.7109375" style="2127" customWidth="1"/>
    <col min="4868" max="4868" width="20.7109375" style="2127" bestFit="1" customWidth="1"/>
    <col min="4869" max="4869" width="18.85546875" style="2127" bestFit="1" customWidth="1"/>
    <col min="4870" max="4870" width="9.5703125" style="2127" customWidth="1"/>
    <col min="4871" max="4871" width="15.7109375" style="2127" customWidth="1"/>
    <col min="4872" max="4874" width="9.140625" style="2127"/>
    <col min="4875" max="4875" width="13" style="2127" customWidth="1"/>
    <col min="4876" max="5008" width="9.140625" style="2127"/>
    <col min="5009" max="5021" width="8.85546875" style="2127" customWidth="1"/>
    <col min="5022" max="5120" width="9.140625" style="2127"/>
    <col min="5121" max="5121" width="31.85546875" style="2127" customWidth="1"/>
    <col min="5122" max="5122" width="25" style="2127" customWidth="1"/>
    <col min="5123" max="5123" width="24.7109375" style="2127" customWidth="1"/>
    <col min="5124" max="5124" width="20.7109375" style="2127" bestFit="1" customWidth="1"/>
    <col min="5125" max="5125" width="18.85546875" style="2127" bestFit="1" customWidth="1"/>
    <col min="5126" max="5126" width="9.5703125" style="2127" customWidth="1"/>
    <col min="5127" max="5127" width="15.7109375" style="2127" customWidth="1"/>
    <col min="5128" max="5130" width="9.140625" style="2127"/>
    <col min="5131" max="5131" width="13" style="2127" customWidth="1"/>
    <col min="5132" max="5264" width="9.140625" style="2127"/>
    <col min="5265" max="5277" width="8.85546875" style="2127" customWidth="1"/>
    <col min="5278" max="5376" width="9.140625" style="2127"/>
    <col min="5377" max="5377" width="31.85546875" style="2127" customWidth="1"/>
    <col min="5378" max="5378" width="25" style="2127" customWidth="1"/>
    <col min="5379" max="5379" width="24.7109375" style="2127" customWidth="1"/>
    <col min="5380" max="5380" width="20.7109375" style="2127" bestFit="1" customWidth="1"/>
    <col min="5381" max="5381" width="18.85546875" style="2127" bestFit="1" customWidth="1"/>
    <col min="5382" max="5382" width="9.5703125" style="2127" customWidth="1"/>
    <col min="5383" max="5383" width="15.7109375" style="2127" customWidth="1"/>
    <col min="5384" max="5386" width="9.140625" style="2127"/>
    <col min="5387" max="5387" width="13" style="2127" customWidth="1"/>
    <col min="5388" max="5520" width="9.140625" style="2127"/>
    <col min="5521" max="5533" width="8.85546875" style="2127" customWidth="1"/>
    <col min="5534" max="5632" width="9.140625" style="2127"/>
    <col min="5633" max="5633" width="31.85546875" style="2127" customWidth="1"/>
    <col min="5634" max="5634" width="25" style="2127" customWidth="1"/>
    <col min="5635" max="5635" width="24.7109375" style="2127" customWidth="1"/>
    <col min="5636" max="5636" width="20.7109375" style="2127" bestFit="1" customWidth="1"/>
    <col min="5637" max="5637" width="18.85546875" style="2127" bestFit="1" customWidth="1"/>
    <col min="5638" max="5638" width="9.5703125" style="2127" customWidth="1"/>
    <col min="5639" max="5639" width="15.7109375" style="2127" customWidth="1"/>
    <col min="5640" max="5642" width="9.140625" style="2127"/>
    <col min="5643" max="5643" width="13" style="2127" customWidth="1"/>
    <col min="5644" max="5776" width="9.140625" style="2127"/>
    <col min="5777" max="5789" width="8.85546875" style="2127" customWidth="1"/>
    <col min="5790" max="5888" width="9.140625" style="2127"/>
    <col min="5889" max="5889" width="31.85546875" style="2127" customWidth="1"/>
    <col min="5890" max="5890" width="25" style="2127" customWidth="1"/>
    <col min="5891" max="5891" width="24.7109375" style="2127" customWidth="1"/>
    <col min="5892" max="5892" width="20.7109375" style="2127" bestFit="1" customWidth="1"/>
    <col min="5893" max="5893" width="18.85546875" style="2127" bestFit="1" customWidth="1"/>
    <col min="5894" max="5894" width="9.5703125" style="2127" customWidth="1"/>
    <col min="5895" max="5895" width="15.7109375" style="2127" customWidth="1"/>
    <col min="5896" max="5898" width="9.140625" style="2127"/>
    <col min="5899" max="5899" width="13" style="2127" customWidth="1"/>
    <col min="5900" max="6032" width="9.140625" style="2127"/>
    <col min="6033" max="6045" width="8.85546875" style="2127" customWidth="1"/>
    <col min="6046" max="6144" width="9.140625" style="2127"/>
    <col min="6145" max="6145" width="31.85546875" style="2127" customWidth="1"/>
    <col min="6146" max="6146" width="25" style="2127" customWidth="1"/>
    <col min="6147" max="6147" width="24.7109375" style="2127" customWidth="1"/>
    <col min="6148" max="6148" width="20.7109375" style="2127" bestFit="1" customWidth="1"/>
    <col min="6149" max="6149" width="18.85546875" style="2127" bestFit="1" customWidth="1"/>
    <col min="6150" max="6150" width="9.5703125" style="2127" customWidth="1"/>
    <col min="6151" max="6151" width="15.7109375" style="2127" customWidth="1"/>
    <col min="6152" max="6154" width="9.140625" style="2127"/>
    <col min="6155" max="6155" width="13" style="2127" customWidth="1"/>
    <col min="6156" max="6288" width="9.140625" style="2127"/>
    <col min="6289" max="6301" width="8.85546875" style="2127" customWidth="1"/>
    <col min="6302" max="6400" width="9.140625" style="2127"/>
    <col min="6401" max="6401" width="31.85546875" style="2127" customWidth="1"/>
    <col min="6402" max="6402" width="25" style="2127" customWidth="1"/>
    <col min="6403" max="6403" width="24.7109375" style="2127" customWidth="1"/>
    <col min="6404" max="6404" width="20.7109375" style="2127" bestFit="1" customWidth="1"/>
    <col min="6405" max="6405" width="18.85546875" style="2127" bestFit="1" customWidth="1"/>
    <col min="6406" max="6406" width="9.5703125" style="2127" customWidth="1"/>
    <col min="6407" max="6407" width="15.7109375" style="2127" customWidth="1"/>
    <col min="6408" max="6410" width="9.140625" style="2127"/>
    <col min="6411" max="6411" width="13" style="2127" customWidth="1"/>
    <col min="6412" max="6544" width="9.140625" style="2127"/>
    <col min="6545" max="6557" width="8.85546875" style="2127" customWidth="1"/>
    <col min="6558" max="6656" width="9.140625" style="2127"/>
    <col min="6657" max="6657" width="31.85546875" style="2127" customWidth="1"/>
    <col min="6658" max="6658" width="25" style="2127" customWidth="1"/>
    <col min="6659" max="6659" width="24.7109375" style="2127" customWidth="1"/>
    <col min="6660" max="6660" width="20.7109375" style="2127" bestFit="1" customWidth="1"/>
    <col min="6661" max="6661" width="18.85546875" style="2127" bestFit="1" customWidth="1"/>
    <col min="6662" max="6662" width="9.5703125" style="2127" customWidth="1"/>
    <col min="6663" max="6663" width="15.7109375" style="2127" customWidth="1"/>
    <col min="6664" max="6666" width="9.140625" style="2127"/>
    <col min="6667" max="6667" width="13" style="2127" customWidth="1"/>
    <col min="6668" max="6800" width="9.140625" style="2127"/>
    <col min="6801" max="6813" width="8.85546875" style="2127" customWidth="1"/>
    <col min="6814" max="6912" width="9.140625" style="2127"/>
    <col min="6913" max="6913" width="31.85546875" style="2127" customWidth="1"/>
    <col min="6914" max="6914" width="25" style="2127" customWidth="1"/>
    <col min="6915" max="6915" width="24.7109375" style="2127" customWidth="1"/>
    <col min="6916" max="6916" width="20.7109375" style="2127" bestFit="1" customWidth="1"/>
    <col min="6917" max="6917" width="18.85546875" style="2127" bestFit="1" customWidth="1"/>
    <col min="6918" max="6918" width="9.5703125" style="2127" customWidth="1"/>
    <col min="6919" max="6919" width="15.7109375" style="2127" customWidth="1"/>
    <col min="6920" max="6922" width="9.140625" style="2127"/>
    <col min="6923" max="6923" width="13" style="2127" customWidth="1"/>
    <col min="6924" max="7056" width="9.140625" style="2127"/>
    <col min="7057" max="7069" width="8.85546875" style="2127" customWidth="1"/>
    <col min="7070" max="7168" width="9.140625" style="2127"/>
    <col min="7169" max="7169" width="31.85546875" style="2127" customWidth="1"/>
    <col min="7170" max="7170" width="25" style="2127" customWidth="1"/>
    <col min="7171" max="7171" width="24.7109375" style="2127" customWidth="1"/>
    <col min="7172" max="7172" width="20.7109375" style="2127" bestFit="1" customWidth="1"/>
    <col min="7173" max="7173" width="18.85546875" style="2127" bestFit="1" customWidth="1"/>
    <col min="7174" max="7174" width="9.5703125" style="2127" customWidth="1"/>
    <col min="7175" max="7175" width="15.7109375" style="2127" customWidth="1"/>
    <col min="7176" max="7178" width="9.140625" style="2127"/>
    <col min="7179" max="7179" width="13" style="2127" customWidth="1"/>
    <col min="7180" max="7312" width="9.140625" style="2127"/>
    <col min="7313" max="7325" width="8.85546875" style="2127" customWidth="1"/>
    <col min="7326" max="7424" width="9.140625" style="2127"/>
    <col min="7425" max="7425" width="31.85546875" style="2127" customWidth="1"/>
    <col min="7426" max="7426" width="25" style="2127" customWidth="1"/>
    <col min="7427" max="7427" width="24.7109375" style="2127" customWidth="1"/>
    <col min="7428" max="7428" width="20.7109375" style="2127" bestFit="1" customWidth="1"/>
    <col min="7429" max="7429" width="18.85546875" style="2127" bestFit="1" customWidth="1"/>
    <col min="7430" max="7430" width="9.5703125" style="2127" customWidth="1"/>
    <col min="7431" max="7431" width="15.7109375" style="2127" customWidth="1"/>
    <col min="7432" max="7434" width="9.140625" style="2127"/>
    <col min="7435" max="7435" width="13" style="2127" customWidth="1"/>
    <col min="7436" max="7568" width="9.140625" style="2127"/>
    <col min="7569" max="7581" width="8.85546875" style="2127" customWidth="1"/>
    <col min="7582" max="7680" width="9.140625" style="2127"/>
    <col min="7681" max="7681" width="31.85546875" style="2127" customWidth="1"/>
    <col min="7682" max="7682" width="25" style="2127" customWidth="1"/>
    <col min="7683" max="7683" width="24.7109375" style="2127" customWidth="1"/>
    <col min="7684" max="7684" width="20.7109375" style="2127" bestFit="1" customWidth="1"/>
    <col min="7685" max="7685" width="18.85546875" style="2127" bestFit="1" customWidth="1"/>
    <col min="7686" max="7686" width="9.5703125" style="2127" customWidth="1"/>
    <col min="7687" max="7687" width="15.7109375" style="2127" customWidth="1"/>
    <col min="7688" max="7690" width="9.140625" style="2127"/>
    <col min="7691" max="7691" width="13" style="2127" customWidth="1"/>
    <col min="7692" max="7824" width="9.140625" style="2127"/>
    <col min="7825" max="7837" width="8.85546875" style="2127" customWidth="1"/>
    <col min="7838" max="7936" width="9.140625" style="2127"/>
    <col min="7937" max="7937" width="31.85546875" style="2127" customWidth="1"/>
    <col min="7938" max="7938" width="25" style="2127" customWidth="1"/>
    <col min="7939" max="7939" width="24.7109375" style="2127" customWidth="1"/>
    <col min="7940" max="7940" width="20.7109375" style="2127" bestFit="1" customWidth="1"/>
    <col min="7941" max="7941" width="18.85546875" style="2127" bestFit="1" customWidth="1"/>
    <col min="7942" max="7942" width="9.5703125" style="2127" customWidth="1"/>
    <col min="7943" max="7943" width="15.7109375" style="2127" customWidth="1"/>
    <col min="7944" max="7946" width="9.140625" style="2127"/>
    <col min="7947" max="7947" width="13" style="2127" customWidth="1"/>
    <col min="7948" max="8080" width="9.140625" style="2127"/>
    <col min="8081" max="8093" width="8.85546875" style="2127" customWidth="1"/>
    <col min="8094" max="8192" width="9.140625" style="2127"/>
    <col min="8193" max="8193" width="31.85546875" style="2127" customWidth="1"/>
    <col min="8194" max="8194" width="25" style="2127" customWidth="1"/>
    <col min="8195" max="8195" width="24.7109375" style="2127" customWidth="1"/>
    <col min="8196" max="8196" width="20.7109375" style="2127" bestFit="1" customWidth="1"/>
    <col min="8197" max="8197" width="18.85546875" style="2127" bestFit="1" customWidth="1"/>
    <col min="8198" max="8198" width="9.5703125" style="2127" customWidth="1"/>
    <col min="8199" max="8199" width="15.7109375" style="2127" customWidth="1"/>
    <col min="8200" max="8202" width="9.140625" style="2127"/>
    <col min="8203" max="8203" width="13" style="2127" customWidth="1"/>
    <col min="8204" max="8336" width="9.140625" style="2127"/>
    <col min="8337" max="8349" width="8.85546875" style="2127" customWidth="1"/>
    <col min="8350" max="8448" width="9.140625" style="2127"/>
    <col min="8449" max="8449" width="31.85546875" style="2127" customWidth="1"/>
    <col min="8450" max="8450" width="25" style="2127" customWidth="1"/>
    <col min="8451" max="8451" width="24.7109375" style="2127" customWidth="1"/>
    <col min="8452" max="8452" width="20.7109375" style="2127" bestFit="1" customWidth="1"/>
    <col min="8453" max="8453" width="18.85546875" style="2127" bestFit="1" customWidth="1"/>
    <col min="8454" max="8454" width="9.5703125" style="2127" customWidth="1"/>
    <col min="8455" max="8455" width="15.7109375" style="2127" customWidth="1"/>
    <col min="8456" max="8458" width="9.140625" style="2127"/>
    <col min="8459" max="8459" width="13" style="2127" customWidth="1"/>
    <col min="8460" max="8592" width="9.140625" style="2127"/>
    <col min="8593" max="8605" width="8.85546875" style="2127" customWidth="1"/>
    <col min="8606" max="8704" width="9.140625" style="2127"/>
    <col min="8705" max="8705" width="31.85546875" style="2127" customWidth="1"/>
    <col min="8706" max="8706" width="25" style="2127" customWidth="1"/>
    <col min="8707" max="8707" width="24.7109375" style="2127" customWidth="1"/>
    <col min="8708" max="8708" width="20.7109375" style="2127" bestFit="1" customWidth="1"/>
    <col min="8709" max="8709" width="18.85546875" style="2127" bestFit="1" customWidth="1"/>
    <col min="8710" max="8710" width="9.5703125" style="2127" customWidth="1"/>
    <col min="8711" max="8711" width="15.7109375" style="2127" customWidth="1"/>
    <col min="8712" max="8714" width="9.140625" style="2127"/>
    <col min="8715" max="8715" width="13" style="2127" customWidth="1"/>
    <col min="8716" max="8848" width="9.140625" style="2127"/>
    <col min="8849" max="8861" width="8.85546875" style="2127" customWidth="1"/>
    <col min="8862" max="8960" width="9.140625" style="2127"/>
    <col min="8961" max="8961" width="31.85546875" style="2127" customWidth="1"/>
    <col min="8962" max="8962" width="25" style="2127" customWidth="1"/>
    <col min="8963" max="8963" width="24.7109375" style="2127" customWidth="1"/>
    <col min="8964" max="8964" width="20.7109375" style="2127" bestFit="1" customWidth="1"/>
    <col min="8965" max="8965" width="18.85546875" style="2127" bestFit="1" customWidth="1"/>
    <col min="8966" max="8966" width="9.5703125" style="2127" customWidth="1"/>
    <col min="8967" max="8967" width="15.7109375" style="2127" customWidth="1"/>
    <col min="8968" max="8970" width="9.140625" style="2127"/>
    <col min="8971" max="8971" width="13" style="2127" customWidth="1"/>
    <col min="8972" max="9104" width="9.140625" style="2127"/>
    <col min="9105" max="9117" width="8.85546875" style="2127" customWidth="1"/>
    <col min="9118" max="9216" width="9.140625" style="2127"/>
    <col min="9217" max="9217" width="31.85546875" style="2127" customWidth="1"/>
    <col min="9218" max="9218" width="25" style="2127" customWidth="1"/>
    <col min="9219" max="9219" width="24.7109375" style="2127" customWidth="1"/>
    <col min="9220" max="9220" width="20.7109375" style="2127" bestFit="1" customWidth="1"/>
    <col min="9221" max="9221" width="18.85546875" style="2127" bestFit="1" customWidth="1"/>
    <col min="9222" max="9222" width="9.5703125" style="2127" customWidth="1"/>
    <col min="9223" max="9223" width="15.7109375" style="2127" customWidth="1"/>
    <col min="9224" max="9226" width="9.140625" style="2127"/>
    <col min="9227" max="9227" width="13" style="2127" customWidth="1"/>
    <col min="9228" max="9360" width="9.140625" style="2127"/>
    <col min="9361" max="9373" width="8.85546875" style="2127" customWidth="1"/>
    <col min="9374" max="9472" width="9.140625" style="2127"/>
    <col min="9473" max="9473" width="31.85546875" style="2127" customWidth="1"/>
    <col min="9474" max="9474" width="25" style="2127" customWidth="1"/>
    <col min="9475" max="9475" width="24.7109375" style="2127" customWidth="1"/>
    <col min="9476" max="9476" width="20.7109375" style="2127" bestFit="1" customWidth="1"/>
    <col min="9477" max="9477" width="18.85546875" style="2127" bestFit="1" customWidth="1"/>
    <col min="9478" max="9478" width="9.5703125" style="2127" customWidth="1"/>
    <col min="9479" max="9479" width="15.7109375" style="2127" customWidth="1"/>
    <col min="9480" max="9482" width="9.140625" style="2127"/>
    <col min="9483" max="9483" width="13" style="2127" customWidth="1"/>
    <col min="9484" max="9616" width="9.140625" style="2127"/>
    <col min="9617" max="9629" width="8.85546875" style="2127" customWidth="1"/>
    <col min="9630" max="9728" width="9.140625" style="2127"/>
    <col min="9729" max="9729" width="31.85546875" style="2127" customWidth="1"/>
    <col min="9730" max="9730" width="25" style="2127" customWidth="1"/>
    <col min="9731" max="9731" width="24.7109375" style="2127" customWidth="1"/>
    <col min="9732" max="9732" width="20.7109375" style="2127" bestFit="1" customWidth="1"/>
    <col min="9733" max="9733" width="18.85546875" style="2127" bestFit="1" customWidth="1"/>
    <col min="9734" max="9734" width="9.5703125" style="2127" customWidth="1"/>
    <col min="9735" max="9735" width="15.7109375" style="2127" customWidth="1"/>
    <col min="9736" max="9738" width="9.140625" style="2127"/>
    <col min="9739" max="9739" width="13" style="2127" customWidth="1"/>
    <col min="9740" max="9872" width="9.140625" style="2127"/>
    <col min="9873" max="9885" width="8.85546875" style="2127" customWidth="1"/>
    <col min="9886" max="9984" width="9.140625" style="2127"/>
    <col min="9985" max="9985" width="31.85546875" style="2127" customWidth="1"/>
    <col min="9986" max="9986" width="25" style="2127" customWidth="1"/>
    <col min="9987" max="9987" width="24.7109375" style="2127" customWidth="1"/>
    <col min="9988" max="9988" width="20.7109375" style="2127" bestFit="1" customWidth="1"/>
    <col min="9989" max="9989" width="18.85546875" style="2127" bestFit="1" customWidth="1"/>
    <col min="9990" max="9990" width="9.5703125" style="2127" customWidth="1"/>
    <col min="9991" max="9991" width="15.7109375" style="2127" customWidth="1"/>
    <col min="9992" max="9994" width="9.140625" style="2127"/>
    <col min="9995" max="9995" width="13" style="2127" customWidth="1"/>
    <col min="9996" max="10128" width="9.140625" style="2127"/>
    <col min="10129" max="10141" width="8.85546875" style="2127" customWidth="1"/>
    <col min="10142" max="10240" width="9.140625" style="2127"/>
    <col min="10241" max="10241" width="31.85546875" style="2127" customWidth="1"/>
    <col min="10242" max="10242" width="25" style="2127" customWidth="1"/>
    <col min="10243" max="10243" width="24.7109375" style="2127" customWidth="1"/>
    <col min="10244" max="10244" width="20.7109375" style="2127" bestFit="1" customWidth="1"/>
    <col min="10245" max="10245" width="18.85546875" style="2127" bestFit="1" customWidth="1"/>
    <col min="10246" max="10246" width="9.5703125" style="2127" customWidth="1"/>
    <col min="10247" max="10247" width="15.7109375" style="2127" customWidth="1"/>
    <col min="10248" max="10250" width="9.140625" style="2127"/>
    <col min="10251" max="10251" width="13" style="2127" customWidth="1"/>
    <col min="10252" max="10384" width="9.140625" style="2127"/>
    <col min="10385" max="10397" width="8.85546875" style="2127" customWidth="1"/>
    <col min="10398" max="10496" width="9.140625" style="2127"/>
    <col min="10497" max="10497" width="31.85546875" style="2127" customWidth="1"/>
    <col min="10498" max="10498" width="25" style="2127" customWidth="1"/>
    <col min="10499" max="10499" width="24.7109375" style="2127" customWidth="1"/>
    <col min="10500" max="10500" width="20.7109375" style="2127" bestFit="1" customWidth="1"/>
    <col min="10501" max="10501" width="18.85546875" style="2127" bestFit="1" customWidth="1"/>
    <col min="10502" max="10502" width="9.5703125" style="2127" customWidth="1"/>
    <col min="10503" max="10503" width="15.7109375" style="2127" customWidth="1"/>
    <col min="10504" max="10506" width="9.140625" style="2127"/>
    <col min="10507" max="10507" width="13" style="2127" customWidth="1"/>
    <col min="10508" max="10640" width="9.140625" style="2127"/>
    <col min="10641" max="10653" width="8.85546875" style="2127" customWidth="1"/>
    <col min="10654" max="10752" width="9.140625" style="2127"/>
    <col min="10753" max="10753" width="31.85546875" style="2127" customWidth="1"/>
    <col min="10754" max="10754" width="25" style="2127" customWidth="1"/>
    <col min="10755" max="10755" width="24.7109375" style="2127" customWidth="1"/>
    <col min="10756" max="10756" width="20.7109375" style="2127" bestFit="1" customWidth="1"/>
    <col min="10757" max="10757" width="18.85546875" style="2127" bestFit="1" customWidth="1"/>
    <col min="10758" max="10758" width="9.5703125" style="2127" customWidth="1"/>
    <col min="10759" max="10759" width="15.7109375" style="2127" customWidth="1"/>
    <col min="10760" max="10762" width="9.140625" style="2127"/>
    <col min="10763" max="10763" width="13" style="2127" customWidth="1"/>
    <col min="10764" max="10896" width="9.140625" style="2127"/>
    <col min="10897" max="10909" width="8.85546875" style="2127" customWidth="1"/>
    <col min="10910" max="11008" width="9.140625" style="2127"/>
    <col min="11009" max="11009" width="31.85546875" style="2127" customWidth="1"/>
    <col min="11010" max="11010" width="25" style="2127" customWidth="1"/>
    <col min="11011" max="11011" width="24.7109375" style="2127" customWidth="1"/>
    <col min="11012" max="11012" width="20.7109375" style="2127" bestFit="1" customWidth="1"/>
    <col min="11013" max="11013" width="18.85546875" style="2127" bestFit="1" customWidth="1"/>
    <col min="11014" max="11014" width="9.5703125" style="2127" customWidth="1"/>
    <col min="11015" max="11015" width="15.7109375" style="2127" customWidth="1"/>
    <col min="11016" max="11018" width="9.140625" style="2127"/>
    <col min="11019" max="11019" width="13" style="2127" customWidth="1"/>
    <col min="11020" max="11152" width="9.140625" style="2127"/>
    <col min="11153" max="11165" width="8.85546875" style="2127" customWidth="1"/>
    <col min="11166" max="11264" width="9.140625" style="2127"/>
    <col min="11265" max="11265" width="31.85546875" style="2127" customWidth="1"/>
    <col min="11266" max="11266" width="25" style="2127" customWidth="1"/>
    <col min="11267" max="11267" width="24.7109375" style="2127" customWidth="1"/>
    <col min="11268" max="11268" width="20.7109375" style="2127" bestFit="1" customWidth="1"/>
    <col min="11269" max="11269" width="18.85546875" style="2127" bestFit="1" customWidth="1"/>
    <col min="11270" max="11270" width="9.5703125" style="2127" customWidth="1"/>
    <col min="11271" max="11271" width="15.7109375" style="2127" customWidth="1"/>
    <col min="11272" max="11274" width="9.140625" style="2127"/>
    <col min="11275" max="11275" width="13" style="2127" customWidth="1"/>
    <col min="11276" max="11408" width="9.140625" style="2127"/>
    <col min="11409" max="11421" width="8.85546875" style="2127" customWidth="1"/>
    <col min="11422" max="11520" width="9.140625" style="2127"/>
    <col min="11521" max="11521" width="31.85546875" style="2127" customWidth="1"/>
    <col min="11522" max="11522" width="25" style="2127" customWidth="1"/>
    <col min="11523" max="11523" width="24.7109375" style="2127" customWidth="1"/>
    <col min="11524" max="11524" width="20.7109375" style="2127" bestFit="1" customWidth="1"/>
    <col min="11525" max="11525" width="18.85546875" style="2127" bestFit="1" customWidth="1"/>
    <col min="11526" max="11526" width="9.5703125" style="2127" customWidth="1"/>
    <col min="11527" max="11527" width="15.7109375" style="2127" customWidth="1"/>
    <col min="11528" max="11530" width="9.140625" style="2127"/>
    <col min="11531" max="11531" width="13" style="2127" customWidth="1"/>
    <col min="11532" max="11664" width="9.140625" style="2127"/>
    <col min="11665" max="11677" width="8.85546875" style="2127" customWidth="1"/>
    <col min="11678" max="11776" width="9.140625" style="2127"/>
    <col min="11777" max="11777" width="31.85546875" style="2127" customWidth="1"/>
    <col min="11778" max="11778" width="25" style="2127" customWidth="1"/>
    <col min="11779" max="11779" width="24.7109375" style="2127" customWidth="1"/>
    <col min="11780" max="11780" width="20.7109375" style="2127" bestFit="1" customWidth="1"/>
    <col min="11781" max="11781" width="18.85546875" style="2127" bestFit="1" customWidth="1"/>
    <col min="11782" max="11782" width="9.5703125" style="2127" customWidth="1"/>
    <col min="11783" max="11783" width="15.7109375" style="2127" customWidth="1"/>
    <col min="11784" max="11786" width="9.140625" style="2127"/>
    <col min="11787" max="11787" width="13" style="2127" customWidth="1"/>
    <col min="11788" max="11920" width="9.140625" style="2127"/>
    <col min="11921" max="11933" width="8.85546875" style="2127" customWidth="1"/>
    <col min="11934" max="12032" width="9.140625" style="2127"/>
    <col min="12033" max="12033" width="31.85546875" style="2127" customWidth="1"/>
    <col min="12034" max="12034" width="25" style="2127" customWidth="1"/>
    <col min="12035" max="12035" width="24.7109375" style="2127" customWidth="1"/>
    <col min="12036" max="12036" width="20.7109375" style="2127" bestFit="1" customWidth="1"/>
    <col min="12037" max="12037" width="18.85546875" style="2127" bestFit="1" customWidth="1"/>
    <col min="12038" max="12038" width="9.5703125" style="2127" customWidth="1"/>
    <col min="12039" max="12039" width="15.7109375" style="2127" customWidth="1"/>
    <col min="12040" max="12042" width="9.140625" style="2127"/>
    <col min="12043" max="12043" width="13" style="2127" customWidth="1"/>
    <col min="12044" max="12176" width="9.140625" style="2127"/>
    <col min="12177" max="12189" width="8.85546875" style="2127" customWidth="1"/>
    <col min="12190" max="12288" width="9.140625" style="2127"/>
    <col min="12289" max="12289" width="31.85546875" style="2127" customWidth="1"/>
    <col min="12290" max="12290" width="25" style="2127" customWidth="1"/>
    <col min="12291" max="12291" width="24.7109375" style="2127" customWidth="1"/>
    <col min="12292" max="12292" width="20.7109375" style="2127" bestFit="1" customWidth="1"/>
    <col min="12293" max="12293" width="18.85546875" style="2127" bestFit="1" customWidth="1"/>
    <col min="12294" max="12294" width="9.5703125" style="2127" customWidth="1"/>
    <col min="12295" max="12295" width="15.7109375" style="2127" customWidth="1"/>
    <col min="12296" max="12298" width="9.140625" style="2127"/>
    <col min="12299" max="12299" width="13" style="2127" customWidth="1"/>
    <col min="12300" max="12432" width="9.140625" style="2127"/>
    <col min="12433" max="12445" width="8.85546875" style="2127" customWidth="1"/>
    <col min="12446" max="12544" width="9.140625" style="2127"/>
    <col min="12545" max="12545" width="31.85546875" style="2127" customWidth="1"/>
    <col min="12546" max="12546" width="25" style="2127" customWidth="1"/>
    <col min="12547" max="12547" width="24.7109375" style="2127" customWidth="1"/>
    <col min="12548" max="12548" width="20.7109375" style="2127" bestFit="1" customWidth="1"/>
    <col min="12549" max="12549" width="18.85546875" style="2127" bestFit="1" customWidth="1"/>
    <col min="12550" max="12550" width="9.5703125" style="2127" customWidth="1"/>
    <col min="12551" max="12551" width="15.7109375" style="2127" customWidth="1"/>
    <col min="12552" max="12554" width="9.140625" style="2127"/>
    <col min="12555" max="12555" width="13" style="2127" customWidth="1"/>
    <col min="12556" max="12688" width="9.140625" style="2127"/>
    <col min="12689" max="12701" width="8.85546875" style="2127" customWidth="1"/>
    <col min="12702" max="12800" width="9.140625" style="2127"/>
    <col min="12801" max="12801" width="31.85546875" style="2127" customWidth="1"/>
    <col min="12802" max="12802" width="25" style="2127" customWidth="1"/>
    <col min="12803" max="12803" width="24.7109375" style="2127" customWidth="1"/>
    <col min="12804" max="12804" width="20.7109375" style="2127" bestFit="1" customWidth="1"/>
    <col min="12805" max="12805" width="18.85546875" style="2127" bestFit="1" customWidth="1"/>
    <col min="12806" max="12806" width="9.5703125" style="2127" customWidth="1"/>
    <col min="12807" max="12807" width="15.7109375" style="2127" customWidth="1"/>
    <col min="12808" max="12810" width="9.140625" style="2127"/>
    <col min="12811" max="12811" width="13" style="2127" customWidth="1"/>
    <col min="12812" max="12944" width="9.140625" style="2127"/>
    <col min="12945" max="12957" width="8.85546875" style="2127" customWidth="1"/>
    <col min="12958" max="13056" width="9.140625" style="2127"/>
    <col min="13057" max="13057" width="31.85546875" style="2127" customWidth="1"/>
    <col min="13058" max="13058" width="25" style="2127" customWidth="1"/>
    <col min="13059" max="13059" width="24.7109375" style="2127" customWidth="1"/>
    <col min="13060" max="13060" width="20.7109375" style="2127" bestFit="1" customWidth="1"/>
    <col min="13061" max="13061" width="18.85546875" style="2127" bestFit="1" customWidth="1"/>
    <col min="13062" max="13062" width="9.5703125" style="2127" customWidth="1"/>
    <col min="13063" max="13063" width="15.7109375" style="2127" customWidth="1"/>
    <col min="13064" max="13066" width="9.140625" style="2127"/>
    <col min="13067" max="13067" width="13" style="2127" customWidth="1"/>
    <col min="13068" max="13200" width="9.140625" style="2127"/>
    <col min="13201" max="13213" width="8.85546875" style="2127" customWidth="1"/>
    <col min="13214" max="13312" width="9.140625" style="2127"/>
    <col min="13313" max="13313" width="31.85546875" style="2127" customWidth="1"/>
    <col min="13314" max="13314" width="25" style="2127" customWidth="1"/>
    <col min="13315" max="13315" width="24.7109375" style="2127" customWidth="1"/>
    <col min="13316" max="13316" width="20.7109375" style="2127" bestFit="1" customWidth="1"/>
    <col min="13317" max="13317" width="18.85546875" style="2127" bestFit="1" customWidth="1"/>
    <col min="13318" max="13318" width="9.5703125" style="2127" customWidth="1"/>
    <col min="13319" max="13319" width="15.7109375" style="2127" customWidth="1"/>
    <col min="13320" max="13322" width="9.140625" style="2127"/>
    <col min="13323" max="13323" width="13" style="2127" customWidth="1"/>
    <col min="13324" max="13456" width="9.140625" style="2127"/>
    <col min="13457" max="13469" width="8.85546875" style="2127" customWidth="1"/>
    <col min="13470" max="13568" width="9.140625" style="2127"/>
    <col min="13569" max="13569" width="31.85546875" style="2127" customWidth="1"/>
    <col min="13570" max="13570" width="25" style="2127" customWidth="1"/>
    <col min="13571" max="13571" width="24.7109375" style="2127" customWidth="1"/>
    <col min="13572" max="13572" width="20.7109375" style="2127" bestFit="1" customWidth="1"/>
    <col min="13573" max="13573" width="18.85546875" style="2127" bestFit="1" customWidth="1"/>
    <col min="13574" max="13574" width="9.5703125" style="2127" customWidth="1"/>
    <col min="13575" max="13575" width="15.7109375" style="2127" customWidth="1"/>
    <col min="13576" max="13578" width="9.140625" style="2127"/>
    <col min="13579" max="13579" width="13" style="2127" customWidth="1"/>
    <col min="13580" max="13712" width="9.140625" style="2127"/>
    <col min="13713" max="13725" width="8.85546875" style="2127" customWidth="1"/>
    <col min="13726" max="13824" width="9.140625" style="2127"/>
    <col min="13825" max="13825" width="31.85546875" style="2127" customWidth="1"/>
    <col min="13826" max="13826" width="25" style="2127" customWidth="1"/>
    <col min="13827" max="13827" width="24.7109375" style="2127" customWidth="1"/>
    <col min="13828" max="13828" width="20.7109375" style="2127" bestFit="1" customWidth="1"/>
    <col min="13829" max="13829" width="18.85546875" style="2127" bestFit="1" customWidth="1"/>
    <col min="13830" max="13830" width="9.5703125" style="2127" customWidth="1"/>
    <col min="13831" max="13831" width="15.7109375" style="2127" customWidth="1"/>
    <col min="13832" max="13834" width="9.140625" style="2127"/>
    <col min="13835" max="13835" width="13" style="2127" customWidth="1"/>
    <col min="13836" max="13968" width="9.140625" style="2127"/>
    <col min="13969" max="13981" width="8.85546875" style="2127" customWidth="1"/>
    <col min="13982" max="14080" width="9.140625" style="2127"/>
    <col min="14081" max="14081" width="31.85546875" style="2127" customWidth="1"/>
    <col min="14082" max="14082" width="25" style="2127" customWidth="1"/>
    <col min="14083" max="14083" width="24.7109375" style="2127" customWidth="1"/>
    <col min="14084" max="14084" width="20.7109375" style="2127" bestFit="1" customWidth="1"/>
    <col min="14085" max="14085" width="18.85546875" style="2127" bestFit="1" customWidth="1"/>
    <col min="14086" max="14086" width="9.5703125" style="2127" customWidth="1"/>
    <col min="14087" max="14087" width="15.7109375" style="2127" customWidth="1"/>
    <col min="14088" max="14090" width="9.140625" style="2127"/>
    <col min="14091" max="14091" width="13" style="2127" customWidth="1"/>
    <col min="14092" max="14224" width="9.140625" style="2127"/>
    <col min="14225" max="14237" width="8.85546875" style="2127" customWidth="1"/>
    <col min="14238" max="14336" width="9.140625" style="2127"/>
    <col min="14337" max="14337" width="31.85546875" style="2127" customWidth="1"/>
    <col min="14338" max="14338" width="25" style="2127" customWidth="1"/>
    <col min="14339" max="14339" width="24.7109375" style="2127" customWidth="1"/>
    <col min="14340" max="14340" width="20.7109375" style="2127" bestFit="1" customWidth="1"/>
    <col min="14341" max="14341" width="18.85546875" style="2127" bestFit="1" customWidth="1"/>
    <col min="14342" max="14342" width="9.5703125" style="2127" customWidth="1"/>
    <col min="14343" max="14343" width="15.7109375" style="2127" customWidth="1"/>
    <col min="14344" max="14346" width="9.140625" style="2127"/>
    <col min="14347" max="14347" width="13" style="2127" customWidth="1"/>
    <col min="14348" max="14480" width="9.140625" style="2127"/>
    <col min="14481" max="14493" width="8.85546875" style="2127" customWidth="1"/>
    <col min="14494" max="14592" width="9.140625" style="2127"/>
    <col min="14593" max="14593" width="31.85546875" style="2127" customWidth="1"/>
    <col min="14594" max="14594" width="25" style="2127" customWidth="1"/>
    <col min="14595" max="14595" width="24.7109375" style="2127" customWidth="1"/>
    <col min="14596" max="14596" width="20.7109375" style="2127" bestFit="1" customWidth="1"/>
    <col min="14597" max="14597" width="18.85546875" style="2127" bestFit="1" customWidth="1"/>
    <col min="14598" max="14598" width="9.5703125" style="2127" customWidth="1"/>
    <col min="14599" max="14599" width="15.7109375" style="2127" customWidth="1"/>
    <col min="14600" max="14602" width="9.140625" style="2127"/>
    <col min="14603" max="14603" width="13" style="2127" customWidth="1"/>
    <col min="14604" max="14736" width="9.140625" style="2127"/>
    <col min="14737" max="14749" width="8.85546875" style="2127" customWidth="1"/>
    <col min="14750" max="14848" width="9.140625" style="2127"/>
    <col min="14849" max="14849" width="31.85546875" style="2127" customWidth="1"/>
    <col min="14850" max="14850" width="25" style="2127" customWidth="1"/>
    <col min="14851" max="14851" width="24.7109375" style="2127" customWidth="1"/>
    <col min="14852" max="14852" width="20.7109375" style="2127" bestFit="1" customWidth="1"/>
    <col min="14853" max="14853" width="18.85546875" style="2127" bestFit="1" customWidth="1"/>
    <col min="14854" max="14854" width="9.5703125" style="2127" customWidth="1"/>
    <col min="14855" max="14855" width="15.7109375" style="2127" customWidth="1"/>
    <col min="14856" max="14858" width="9.140625" style="2127"/>
    <col min="14859" max="14859" width="13" style="2127" customWidth="1"/>
    <col min="14860" max="14992" width="9.140625" style="2127"/>
    <col min="14993" max="15005" width="8.85546875" style="2127" customWidth="1"/>
    <col min="15006" max="15104" width="9.140625" style="2127"/>
    <col min="15105" max="15105" width="31.85546875" style="2127" customWidth="1"/>
    <col min="15106" max="15106" width="25" style="2127" customWidth="1"/>
    <col min="15107" max="15107" width="24.7109375" style="2127" customWidth="1"/>
    <col min="15108" max="15108" width="20.7109375" style="2127" bestFit="1" customWidth="1"/>
    <col min="15109" max="15109" width="18.85546875" style="2127" bestFit="1" customWidth="1"/>
    <col min="15110" max="15110" width="9.5703125" style="2127" customWidth="1"/>
    <col min="15111" max="15111" width="15.7109375" style="2127" customWidth="1"/>
    <col min="15112" max="15114" width="9.140625" style="2127"/>
    <col min="15115" max="15115" width="13" style="2127" customWidth="1"/>
    <col min="15116" max="15248" width="9.140625" style="2127"/>
    <col min="15249" max="15261" width="8.85546875" style="2127" customWidth="1"/>
    <col min="15262" max="15360" width="9.140625" style="2127"/>
    <col min="15361" max="15361" width="31.85546875" style="2127" customWidth="1"/>
    <col min="15362" max="15362" width="25" style="2127" customWidth="1"/>
    <col min="15363" max="15363" width="24.7109375" style="2127" customWidth="1"/>
    <col min="15364" max="15364" width="20.7109375" style="2127" bestFit="1" customWidth="1"/>
    <col min="15365" max="15365" width="18.85546875" style="2127" bestFit="1" customWidth="1"/>
    <col min="15366" max="15366" width="9.5703125" style="2127" customWidth="1"/>
    <col min="15367" max="15367" width="15.7109375" style="2127" customWidth="1"/>
    <col min="15368" max="15370" width="9.140625" style="2127"/>
    <col min="15371" max="15371" width="13" style="2127" customWidth="1"/>
    <col min="15372" max="15504" width="9.140625" style="2127"/>
    <col min="15505" max="15517" width="8.85546875" style="2127" customWidth="1"/>
    <col min="15518" max="15616" width="9.140625" style="2127"/>
    <col min="15617" max="15617" width="31.85546875" style="2127" customWidth="1"/>
    <col min="15618" max="15618" width="25" style="2127" customWidth="1"/>
    <col min="15619" max="15619" width="24.7109375" style="2127" customWidth="1"/>
    <col min="15620" max="15620" width="20.7109375" style="2127" bestFit="1" customWidth="1"/>
    <col min="15621" max="15621" width="18.85546875" style="2127" bestFit="1" customWidth="1"/>
    <col min="15622" max="15622" width="9.5703125" style="2127" customWidth="1"/>
    <col min="15623" max="15623" width="15.7109375" style="2127" customWidth="1"/>
    <col min="15624" max="15626" width="9.140625" style="2127"/>
    <col min="15627" max="15627" width="13" style="2127" customWidth="1"/>
    <col min="15628" max="15760" width="9.140625" style="2127"/>
    <col min="15761" max="15773" width="8.85546875" style="2127" customWidth="1"/>
    <col min="15774" max="15872" width="9.140625" style="2127"/>
    <col min="15873" max="15873" width="31.85546875" style="2127" customWidth="1"/>
    <col min="15874" max="15874" width="25" style="2127" customWidth="1"/>
    <col min="15875" max="15875" width="24.7109375" style="2127" customWidth="1"/>
    <col min="15876" max="15876" width="20.7109375" style="2127" bestFit="1" customWidth="1"/>
    <col min="15877" max="15877" width="18.85546875" style="2127" bestFit="1" customWidth="1"/>
    <col min="15878" max="15878" width="9.5703125" style="2127" customWidth="1"/>
    <col min="15879" max="15879" width="15.7109375" style="2127" customWidth="1"/>
    <col min="15880" max="15882" width="9.140625" style="2127"/>
    <col min="15883" max="15883" width="13" style="2127" customWidth="1"/>
    <col min="15884" max="16016" width="9.140625" style="2127"/>
    <col min="16017" max="16029" width="8.85546875" style="2127" customWidth="1"/>
    <col min="16030" max="16128" width="9.140625" style="2127"/>
    <col min="16129" max="16129" width="31.85546875" style="2127" customWidth="1"/>
    <col min="16130" max="16130" width="25" style="2127" customWidth="1"/>
    <col min="16131" max="16131" width="24.7109375" style="2127" customWidth="1"/>
    <col min="16132" max="16132" width="20.7109375" style="2127" bestFit="1" customWidth="1"/>
    <col min="16133" max="16133" width="18.85546875" style="2127" bestFit="1" customWidth="1"/>
    <col min="16134" max="16134" width="9.5703125" style="2127" customWidth="1"/>
    <col min="16135" max="16135" width="15.7109375" style="2127" customWidth="1"/>
    <col min="16136" max="16138" width="9.140625" style="2127"/>
    <col min="16139" max="16139" width="13" style="2127" customWidth="1"/>
    <col min="16140" max="16272" width="9.140625" style="2127"/>
    <col min="16273" max="16285" width="8.85546875" style="2127" customWidth="1"/>
    <col min="16286" max="16384" width="9.140625" style="2127"/>
  </cols>
  <sheetData>
    <row r="1" spans="1:13" ht="20.25" x14ac:dyDescent="0.35">
      <c r="A1" s="2122" t="s">
        <v>4567</v>
      </c>
      <c r="B1" s="2123"/>
      <c r="C1" s="2124"/>
      <c r="D1" s="2125"/>
      <c r="E1" s="2126"/>
    </row>
    <row r="2" spans="1:13" ht="4.5" customHeight="1" thickBot="1" x14ac:dyDescent="0.3">
      <c r="B2" s="2128"/>
      <c r="C2" s="2128"/>
    </row>
    <row r="3" spans="1:13" ht="17.25" thickTop="1" x14ac:dyDescent="0.3">
      <c r="A3" s="3648" t="s">
        <v>4568</v>
      </c>
      <c r="B3" s="2129" t="s">
        <v>4569</v>
      </c>
      <c r="C3" s="2129" t="s">
        <v>4569</v>
      </c>
      <c r="D3" s="2130" t="s">
        <v>4570</v>
      </c>
    </row>
    <row r="4" spans="1:13" ht="16.5" x14ac:dyDescent="0.3">
      <c r="A4" s="3649"/>
      <c r="B4" s="2131" t="s">
        <v>4571</v>
      </c>
      <c r="C4" s="2131" t="s">
        <v>4571</v>
      </c>
      <c r="D4" s="2132" t="s">
        <v>4572</v>
      </c>
    </row>
    <row r="5" spans="1:13" ht="16.5" x14ac:dyDescent="0.3">
      <c r="A5" s="3649"/>
      <c r="B5" s="2131" t="s">
        <v>4573</v>
      </c>
      <c r="C5" s="2131" t="s">
        <v>4574</v>
      </c>
      <c r="D5" s="2132" t="s">
        <v>4575</v>
      </c>
      <c r="M5" s="2133"/>
    </row>
    <row r="6" spans="1:13" ht="16.5" x14ac:dyDescent="0.3">
      <c r="A6" s="3649"/>
      <c r="B6" s="2134"/>
      <c r="C6" s="2134"/>
      <c r="D6" s="2132" t="s">
        <v>4576</v>
      </c>
      <c r="G6" s="2135"/>
      <c r="J6" s="2135"/>
    </row>
    <row r="7" spans="1:13" ht="16.5" x14ac:dyDescent="0.3">
      <c r="A7" s="3649"/>
      <c r="B7" s="2134" t="s">
        <v>4577</v>
      </c>
      <c r="C7" s="2134" t="s">
        <v>4578</v>
      </c>
      <c r="D7" s="2132" t="s">
        <v>3280</v>
      </c>
      <c r="M7" s="2133"/>
    </row>
    <row r="8" spans="1:13" ht="4.5" customHeight="1" thickBot="1" x14ac:dyDescent="0.35">
      <c r="A8" s="3650"/>
      <c r="B8" s="2136"/>
      <c r="C8" s="2136"/>
      <c r="D8" s="2137"/>
      <c r="H8" s="2138"/>
    </row>
    <row r="9" spans="1:13" ht="21" customHeight="1" x14ac:dyDescent="0.3">
      <c r="A9" s="2139" t="s">
        <v>4554</v>
      </c>
      <c r="B9" s="2140">
        <v>27.66437204724409</v>
      </c>
      <c r="C9" s="2140">
        <v>31.767199596774194</v>
      </c>
      <c r="D9" s="2141">
        <f t="shared" ref="D9:D20" si="0">((B9/C9)-1)*100</f>
        <v>-12.915295026341344</v>
      </c>
      <c r="F9" s="2138"/>
      <c r="G9" s="2142"/>
      <c r="H9" s="2138"/>
      <c r="I9" s="2142"/>
      <c r="J9" s="2142"/>
      <c r="K9" s="2138"/>
      <c r="M9" s="2133"/>
    </row>
    <row r="10" spans="1:13" ht="19.5" customHeight="1" x14ac:dyDescent="0.3">
      <c r="A10" s="2139" t="s">
        <v>4579</v>
      </c>
      <c r="B10" s="2140">
        <v>5.1682330708661421</v>
      </c>
      <c r="C10" s="2140">
        <v>5.4636923387096772</v>
      </c>
      <c r="D10" s="2141">
        <f t="shared" si="0"/>
        <v>-5.4076849413763224</v>
      </c>
      <c r="F10" s="2138"/>
      <c r="G10" s="2142"/>
      <c r="H10" s="2138"/>
      <c r="I10" s="2142"/>
      <c r="J10" s="2142"/>
      <c r="K10" s="2138"/>
      <c r="M10" s="2133"/>
    </row>
    <row r="11" spans="1:13" ht="19.5" customHeight="1" x14ac:dyDescent="0.3">
      <c r="A11" s="2139" t="s">
        <v>4556</v>
      </c>
      <c r="B11" s="2140">
        <v>54.387598425196856</v>
      </c>
      <c r="C11" s="2140">
        <v>57.858629032258058</v>
      </c>
      <c r="D11" s="2141">
        <f t="shared" si="0"/>
        <v>-5.9991580601157839</v>
      </c>
      <c r="F11" s="2138"/>
      <c r="G11" s="2143"/>
      <c r="H11" s="2144"/>
      <c r="I11" s="2142"/>
      <c r="J11" s="2142"/>
      <c r="K11" s="2138"/>
      <c r="M11" s="2133"/>
    </row>
    <row r="12" spans="1:13" ht="19.5" customHeight="1" x14ac:dyDescent="0.3">
      <c r="A12" s="2139" t="s">
        <v>4557</v>
      </c>
      <c r="B12" s="2140">
        <v>37.492197395517877</v>
      </c>
      <c r="C12" s="2140">
        <v>38.530331048387104</v>
      </c>
      <c r="D12" s="2141">
        <f t="shared" si="0"/>
        <v>-2.6943284021243463</v>
      </c>
      <c r="F12" s="2138"/>
      <c r="G12" s="2142"/>
      <c r="H12" s="2138"/>
      <c r="I12" s="2142"/>
      <c r="J12" s="2142"/>
      <c r="K12" s="2138"/>
      <c r="M12" s="2133"/>
    </row>
    <row r="13" spans="1:13" ht="20.100000000000001" customHeight="1" x14ac:dyDescent="0.3">
      <c r="A13" s="2139" t="s">
        <v>4558</v>
      </c>
      <c r="B13" s="2140">
        <v>37.678536876640422</v>
      </c>
      <c r="C13" s="2140">
        <v>38.732111693548397</v>
      </c>
      <c r="D13" s="2141">
        <f t="shared" si="0"/>
        <v>-2.7201584701705528</v>
      </c>
      <c r="F13" s="2138"/>
      <c r="G13" s="2142"/>
      <c r="H13" s="2138"/>
      <c r="I13" s="2142"/>
      <c r="J13" s="2142"/>
      <c r="K13" s="2138"/>
      <c r="M13" s="2133"/>
    </row>
    <row r="14" spans="1:13" ht="20.100000000000001" customHeight="1" x14ac:dyDescent="0.3">
      <c r="A14" s="2139" t="s">
        <v>4559</v>
      </c>
      <c r="B14" s="2140">
        <v>26.089231102362209</v>
      </c>
      <c r="C14" s="2140">
        <v>29.980823790322582</v>
      </c>
      <c r="D14" s="2141">
        <f t="shared" si="0"/>
        <v>-12.980272707571594</v>
      </c>
      <c r="F14" s="2138"/>
      <c r="G14" s="2142"/>
      <c r="H14" s="2138"/>
      <c r="I14" s="2142"/>
      <c r="J14" s="2142"/>
      <c r="K14" s="2138"/>
      <c r="M14" s="2133"/>
    </row>
    <row r="15" spans="1:13" ht="20.100000000000001" customHeight="1" x14ac:dyDescent="0.3">
      <c r="A15" s="2139" t="s">
        <v>4560</v>
      </c>
      <c r="B15" s="2140">
        <v>29.057822080052496</v>
      </c>
      <c r="C15" s="2140">
        <v>31.557641532258067</v>
      </c>
      <c r="D15" s="2141">
        <f t="shared" si="0"/>
        <v>-7.9214394068399141</v>
      </c>
      <c r="F15" s="2138"/>
      <c r="G15" s="2142"/>
      <c r="H15" s="2138"/>
      <c r="I15" s="2142"/>
      <c r="J15" s="2142"/>
      <c r="K15" s="2138"/>
      <c r="M15" s="2133"/>
    </row>
    <row r="16" spans="1:13" ht="20.100000000000001" customHeight="1" x14ac:dyDescent="0.3">
      <c r="A16" s="2139" t="s">
        <v>4561</v>
      </c>
      <c r="B16" s="2140">
        <v>2.46378714848144</v>
      </c>
      <c r="C16" s="2140">
        <v>2.9030955645161294</v>
      </c>
      <c r="D16" s="2141">
        <f t="shared" si="0"/>
        <v>-15.132413186953109</v>
      </c>
      <c r="F16" s="2138"/>
      <c r="G16" s="2142"/>
      <c r="H16" s="2138"/>
      <c r="I16" s="2142"/>
      <c r="J16" s="2142"/>
      <c r="K16" s="2138"/>
      <c r="M16" s="2133"/>
    </row>
    <row r="17" spans="1:13" ht="20.100000000000001" customHeight="1" x14ac:dyDescent="0.3">
      <c r="A17" s="2139" t="s">
        <v>4562</v>
      </c>
      <c r="B17" s="2140">
        <v>42.625803280839897</v>
      </c>
      <c r="C17" s="2140">
        <v>46.24404072580645</v>
      </c>
      <c r="D17" s="2141">
        <f t="shared" si="0"/>
        <v>-7.8242242420381691</v>
      </c>
      <c r="F17" s="2138"/>
      <c r="G17" s="2142"/>
      <c r="H17" s="2138"/>
      <c r="I17" s="2142"/>
      <c r="J17" s="2142"/>
      <c r="K17" s="2138"/>
      <c r="M17" s="2133"/>
    </row>
    <row r="18" spans="1:13" ht="20.100000000000001" customHeight="1" x14ac:dyDescent="0.3">
      <c r="A18" s="2139" t="s">
        <v>4563</v>
      </c>
      <c r="B18" s="2140">
        <v>39.707020191226086</v>
      </c>
      <c r="C18" s="2140">
        <v>42.015615725806448</v>
      </c>
      <c r="D18" s="2141">
        <f t="shared" si="0"/>
        <v>-5.4946131210982019</v>
      </c>
      <c r="F18" s="2138"/>
      <c r="G18" s="2142"/>
      <c r="H18" s="2138"/>
      <c r="I18" s="2142"/>
      <c r="J18" s="2142"/>
      <c r="K18" s="2138"/>
      <c r="M18" s="2133"/>
    </row>
    <row r="19" spans="1:13" ht="20.100000000000001" customHeight="1" x14ac:dyDescent="0.3">
      <c r="A19" s="2139" t="s">
        <v>4564</v>
      </c>
      <c r="B19" s="2140">
        <v>51.017962053301034</v>
      </c>
      <c r="C19" s="2140">
        <v>57.899208064516131</v>
      </c>
      <c r="D19" s="2141">
        <f t="shared" si="0"/>
        <v>-11.88487069382268</v>
      </c>
      <c r="F19" s="2138"/>
      <c r="G19" s="2142"/>
      <c r="H19" s="2138"/>
      <c r="I19" s="2142"/>
      <c r="J19" s="2142"/>
      <c r="K19" s="2138"/>
      <c r="M19" s="2133"/>
    </row>
    <row r="20" spans="1:13" ht="20.100000000000001" customHeight="1" x14ac:dyDescent="0.3">
      <c r="A20" s="2139" t="s">
        <v>3305</v>
      </c>
      <c r="B20" s="2140">
        <v>45.443269038245226</v>
      </c>
      <c r="C20" s="2140">
        <v>49.77483951612902</v>
      </c>
      <c r="D20" s="2141">
        <f t="shared" si="0"/>
        <v>-8.7023293696008697</v>
      </c>
      <c r="F20" s="2138"/>
      <c r="G20" s="2142"/>
      <c r="H20" s="2138"/>
      <c r="I20" s="2142"/>
      <c r="J20" s="2142"/>
      <c r="K20" s="2138"/>
      <c r="M20" s="2133"/>
    </row>
    <row r="21" spans="1:13" ht="6.75" customHeight="1" thickBot="1" x14ac:dyDescent="0.35">
      <c r="A21" s="2145"/>
      <c r="B21" s="2146"/>
      <c r="C21" s="2147"/>
      <c r="D21" s="2148"/>
      <c r="F21" s="2138"/>
      <c r="H21" s="2138"/>
      <c r="M21" s="2149"/>
    </row>
    <row r="22" spans="1:13" s="2150" customFormat="1" ht="15.75" customHeight="1" thickTop="1" x14ac:dyDescent="0.25">
      <c r="A22" s="2150" t="s">
        <v>3291</v>
      </c>
      <c r="B22" s="2151"/>
      <c r="C22" s="2152"/>
      <c r="D22" s="3279"/>
      <c r="E22" s="3280"/>
      <c r="F22" s="3280"/>
      <c r="G22" s="3280"/>
      <c r="H22" s="3280"/>
    </row>
    <row r="23" spans="1:13" s="2150" customFormat="1" ht="15.75" customHeight="1" x14ac:dyDescent="0.25">
      <c r="A23" s="2150" t="s">
        <v>4580</v>
      </c>
      <c r="B23" s="2154"/>
      <c r="C23" s="2152"/>
      <c r="D23" s="2153"/>
    </row>
    <row r="24" spans="1:13" s="2150" customFormat="1" ht="15.75" customHeight="1" x14ac:dyDescent="0.25">
      <c r="A24" s="2150" t="s">
        <v>4581</v>
      </c>
      <c r="B24" s="2152"/>
      <c r="C24" s="2152"/>
    </row>
    <row r="25" spans="1:13" s="2150" customFormat="1" ht="15.75" customHeight="1" x14ac:dyDescent="0.25">
      <c r="A25" s="2150" t="s">
        <v>4582</v>
      </c>
      <c r="B25" s="2152"/>
      <c r="C25" s="2152"/>
    </row>
    <row r="26" spans="1:13" s="2150" customFormat="1" ht="15.75" customHeight="1" x14ac:dyDescent="0.25">
      <c r="A26" s="2150" t="s">
        <v>4583</v>
      </c>
      <c r="B26" s="2152"/>
      <c r="C26" s="2152"/>
    </row>
    <row r="27" spans="1:13" s="2150" customFormat="1" ht="15.75" customHeight="1" x14ac:dyDescent="0.25">
      <c r="A27" s="2150" t="s">
        <v>4584</v>
      </c>
      <c r="B27" s="2152"/>
      <c r="C27" s="2152"/>
    </row>
    <row r="28" spans="1:13" s="2150" customFormat="1" ht="15.75" customHeight="1" x14ac:dyDescent="0.25">
      <c r="A28" s="2017" t="s">
        <v>3543</v>
      </c>
    </row>
    <row r="29" spans="1:13" ht="12.75" customHeight="1" x14ac:dyDescent="0.25"/>
    <row r="30" spans="1:13" x14ac:dyDescent="0.25">
      <c r="B30" s="2155"/>
      <c r="C30" s="2155"/>
    </row>
    <row r="31" spans="1:13" x14ac:dyDescent="0.25">
      <c r="B31" s="2155"/>
      <c r="C31" s="2155"/>
    </row>
    <row r="32" spans="1:13" x14ac:dyDescent="0.25">
      <c r="B32" s="2155"/>
      <c r="C32" s="2155"/>
    </row>
    <row r="96" spans="1:1" x14ac:dyDescent="0.25">
      <c r="A96" s="2156"/>
    </row>
  </sheetData>
  <mergeCells count="1">
    <mergeCell ref="A3:A8"/>
  </mergeCells>
  <pageMargins left="0.75" right="0.75" top="0.75" bottom="0.75" header="0.31496062992125984" footer="0"/>
  <pageSetup paperSize="9" scale="8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IY95"/>
  <sheetViews>
    <sheetView showGridLines="0" zoomScaleNormal="100" zoomScaleSheetLayoutView="85" workbookViewId="0">
      <pane xSplit="4" ySplit="3" topLeftCell="F4" activePane="bottomRight" state="frozen"/>
      <selection activeCell="D33" sqref="D33"/>
      <selection pane="topRight" activeCell="D33" sqref="D33"/>
      <selection pane="bottomLeft" activeCell="D33" sqref="D33"/>
      <selection pane="bottomRight" sqref="A1:V1"/>
    </sheetView>
  </sheetViews>
  <sheetFormatPr defaultRowHeight="14.25" x14ac:dyDescent="0.25"/>
  <cols>
    <col min="1" max="1" width="17.28515625" style="2157" customWidth="1"/>
    <col min="2" max="5" width="10.28515625" style="2157" hidden="1" customWidth="1"/>
    <col min="6" max="7" width="10.28515625" style="2157" customWidth="1"/>
    <col min="8" max="8" width="10.28515625" style="2157" hidden="1" customWidth="1"/>
    <col min="9" max="9" width="10" style="2157" hidden="1" customWidth="1"/>
    <col min="10" max="11" width="10.28515625" style="2157" hidden="1" customWidth="1"/>
    <col min="12" max="12" width="10.42578125" style="2157" customWidth="1"/>
    <col min="13" max="14" width="10.28515625" style="2157" customWidth="1"/>
    <col min="15" max="18" width="10.28515625" style="2157" hidden="1" customWidth="1"/>
    <col min="19" max="19" width="11.7109375" style="2157" customWidth="1"/>
    <col min="20" max="22" width="10.28515625" style="2157" customWidth="1"/>
    <col min="23" max="24" width="9.140625" style="2157"/>
    <col min="25" max="25" width="10.85546875" style="2157" customWidth="1"/>
    <col min="26" max="26" width="11.7109375" style="2157" customWidth="1"/>
    <col min="27" max="28" width="19.85546875" style="2157" bestFit="1" customWidth="1"/>
    <col min="29" max="29" width="20" style="2157" bestFit="1" customWidth="1"/>
    <col min="30" max="30" width="19.85546875" style="2157" bestFit="1" customWidth="1"/>
    <col min="31" max="31" width="15.5703125" style="2157" bestFit="1" customWidth="1"/>
    <col min="32" max="33" width="15.42578125" style="2157" bestFit="1" customWidth="1"/>
    <col min="34" max="34" width="9.28515625" style="2157" bestFit="1" customWidth="1"/>
    <col min="35" max="156" width="9.140625" style="2157"/>
    <col min="157" max="169" width="8.85546875" style="2157" customWidth="1"/>
    <col min="170" max="259" width="9.140625" style="2157"/>
    <col min="260" max="260" width="17.28515625" style="2157" customWidth="1"/>
    <col min="261" max="263" width="0" style="2157" hidden="1" customWidth="1"/>
    <col min="264" max="266" width="10.28515625" style="2157" customWidth="1"/>
    <col min="267" max="269" width="0" style="2157" hidden="1" customWidth="1"/>
    <col min="270" max="272" width="10.28515625" style="2157" customWidth="1"/>
    <col min="273" max="275" width="0" style="2157" hidden="1" customWidth="1"/>
    <col min="276" max="278" width="10.28515625" style="2157" customWidth="1"/>
    <col min="279" max="280" width="9.140625" style="2157"/>
    <col min="281" max="281" width="10.85546875" style="2157" customWidth="1"/>
    <col min="282" max="283" width="9.140625" style="2157"/>
    <col min="284" max="285" width="13.42578125" style="2157" bestFit="1" customWidth="1"/>
    <col min="286" max="289" width="10.5703125" style="2157" bestFit="1" customWidth="1"/>
    <col min="290" max="412" width="9.140625" style="2157"/>
    <col min="413" max="425" width="8.85546875" style="2157" customWidth="1"/>
    <col min="426" max="515" width="9.140625" style="2157"/>
    <col min="516" max="516" width="17.28515625" style="2157" customWidth="1"/>
    <col min="517" max="519" width="0" style="2157" hidden="1" customWidth="1"/>
    <col min="520" max="522" width="10.28515625" style="2157" customWidth="1"/>
    <col min="523" max="525" width="0" style="2157" hidden="1" customWidth="1"/>
    <col min="526" max="528" width="10.28515625" style="2157" customWidth="1"/>
    <col min="529" max="531" width="0" style="2157" hidden="1" customWidth="1"/>
    <col min="532" max="534" width="10.28515625" style="2157" customWidth="1"/>
    <col min="535" max="536" width="9.140625" style="2157"/>
    <col min="537" max="537" width="10.85546875" style="2157" customWidth="1"/>
    <col min="538" max="539" width="9.140625" style="2157"/>
    <col min="540" max="541" width="13.42578125" style="2157" bestFit="1" customWidth="1"/>
    <col min="542" max="545" width="10.5703125" style="2157" bestFit="1" customWidth="1"/>
    <col min="546" max="668" width="9.140625" style="2157"/>
    <col min="669" max="681" width="8.85546875" style="2157" customWidth="1"/>
    <col min="682" max="771" width="9.140625" style="2157"/>
    <col min="772" max="772" width="17.28515625" style="2157" customWidth="1"/>
    <col min="773" max="775" width="0" style="2157" hidden="1" customWidth="1"/>
    <col min="776" max="778" width="10.28515625" style="2157" customWidth="1"/>
    <col min="779" max="781" width="0" style="2157" hidden="1" customWidth="1"/>
    <col min="782" max="784" width="10.28515625" style="2157" customWidth="1"/>
    <col min="785" max="787" width="0" style="2157" hidden="1" customWidth="1"/>
    <col min="788" max="790" width="10.28515625" style="2157" customWidth="1"/>
    <col min="791" max="792" width="9.140625" style="2157"/>
    <col min="793" max="793" width="10.85546875" style="2157" customWidth="1"/>
    <col min="794" max="795" width="9.140625" style="2157"/>
    <col min="796" max="797" width="13.42578125" style="2157" bestFit="1" customWidth="1"/>
    <col min="798" max="801" width="10.5703125" style="2157" bestFit="1" customWidth="1"/>
    <col min="802" max="924" width="9.140625" style="2157"/>
    <col min="925" max="937" width="8.85546875" style="2157" customWidth="1"/>
    <col min="938" max="1027" width="9.140625" style="2157"/>
    <col min="1028" max="1028" width="17.28515625" style="2157" customWidth="1"/>
    <col min="1029" max="1031" width="0" style="2157" hidden="1" customWidth="1"/>
    <col min="1032" max="1034" width="10.28515625" style="2157" customWidth="1"/>
    <col min="1035" max="1037" width="0" style="2157" hidden="1" customWidth="1"/>
    <col min="1038" max="1040" width="10.28515625" style="2157" customWidth="1"/>
    <col min="1041" max="1043" width="0" style="2157" hidden="1" customWidth="1"/>
    <col min="1044" max="1046" width="10.28515625" style="2157" customWidth="1"/>
    <col min="1047" max="1048" width="9.140625" style="2157"/>
    <col min="1049" max="1049" width="10.85546875" style="2157" customWidth="1"/>
    <col min="1050" max="1051" width="9.140625" style="2157"/>
    <col min="1052" max="1053" width="13.42578125" style="2157" bestFit="1" customWidth="1"/>
    <col min="1054" max="1057" width="10.5703125" style="2157" bestFit="1" customWidth="1"/>
    <col min="1058" max="1180" width="9.140625" style="2157"/>
    <col min="1181" max="1193" width="8.85546875" style="2157" customWidth="1"/>
    <col min="1194" max="1283" width="9.140625" style="2157"/>
    <col min="1284" max="1284" width="17.28515625" style="2157" customWidth="1"/>
    <col min="1285" max="1287" width="0" style="2157" hidden="1" customWidth="1"/>
    <col min="1288" max="1290" width="10.28515625" style="2157" customWidth="1"/>
    <col min="1291" max="1293" width="0" style="2157" hidden="1" customWidth="1"/>
    <col min="1294" max="1296" width="10.28515625" style="2157" customWidth="1"/>
    <col min="1297" max="1299" width="0" style="2157" hidden="1" customWidth="1"/>
    <col min="1300" max="1302" width="10.28515625" style="2157" customWidth="1"/>
    <col min="1303" max="1304" width="9.140625" style="2157"/>
    <col min="1305" max="1305" width="10.85546875" style="2157" customWidth="1"/>
    <col min="1306" max="1307" width="9.140625" style="2157"/>
    <col min="1308" max="1309" width="13.42578125" style="2157" bestFit="1" customWidth="1"/>
    <col min="1310" max="1313" width="10.5703125" style="2157" bestFit="1" customWidth="1"/>
    <col min="1314" max="1436" width="9.140625" style="2157"/>
    <col min="1437" max="1449" width="8.85546875" style="2157" customWidth="1"/>
    <col min="1450" max="1539" width="9.140625" style="2157"/>
    <col min="1540" max="1540" width="17.28515625" style="2157" customWidth="1"/>
    <col min="1541" max="1543" width="0" style="2157" hidden="1" customWidth="1"/>
    <col min="1544" max="1546" width="10.28515625" style="2157" customWidth="1"/>
    <col min="1547" max="1549" width="0" style="2157" hidden="1" customWidth="1"/>
    <col min="1550" max="1552" width="10.28515625" style="2157" customWidth="1"/>
    <col min="1553" max="1555" width="0" style="2157" hidden="1" customWidth="1"/>
    <col min="1556" max="1558" width="10.28515625" style="2157" customWidth="1"/>
    <col min="1559" max="1560" width="9.140625" style="2157"/>
    <col min="1561" max="1561" width="10.85546875" style="2157" customWidth="1"/>
    <col min="1562" max="1563" width="9.140625" style="2157"/>
    <col min="1564" max="1565" width="13.42578125" style="2157" bestFit="1" customWidth="1"/>
    <col min="1566" max="1569" width="10.5703125" style="2157" bestFit="1" customWidth="1"/>
    <col min="1570" max="1692" width="9.140625" style="2157"/>
    <col min="1693" max="1705" width="8.85546875" style="2157" customWidth="1"/>
    <col min="1706" max="1795" width="9.140625" style="2157"/>
    <col min="1796" max="1796" width="17.28515625" style="2157" customWidth="1"/>
    <col min="1797" max="1799" width="0" style="2157" hidden="1" customWidth="1"/>
    <col min="1800" max="1802" width="10.28515625" style="2157" customWidth="1"/>
    <col min="1803" max="1805" width="0" style="2157" hidden="1" customWidth="1"/>
    <col min="1806" max="1808" width="10.28515625" style="2157" customWidth="1"/>
    <col min="1809" max="1811" width="0" style="2157" hidden="1" customWidth="1"/>
    <col min="1812" max="1814" width="10.28515625" style="2157" customWidth="1"/>
    <col min="1815" max="1816" width="9.140625" style="2157"/>
    <col min="1817" max="1817" width="10.85546875" style="2157" customWidth="1"/>
    <col min="1818" max="1819" width="9.140625" style="2157"/>
    <col min="1820" max="1821" width="13.42578125" style="2157" bestFit="1" customWidth="1"/>
    <col min="1822" max="1825" width="10.5703125" style="2157" bestFit="1" customWidth="1"/>
    <col min="1826" max="1948" width="9.140625" style="2157"/>
    <col min="1949" max="1961" width="8.85546875" style="2157" customWidth="1"/>
    <col min="1962" max="2051" width="9.140625" style="2157"/>
    <col min="2052" max="2052" width="17.28515625" style="2157" customWidth="1"/>
    <col min="2053" max="2055" width="0" style="2157" hidden="1" customWidth="1"/>
    <col min="2056" max="2058" width="10.28515625" style="2157" customWidth="1"/>
    <col min="2059" max="2061" width="0" style="2157" hidden="1" customWidth="1"/>
    <col min="2062" max="2064" width="10.28515625" style="2157" customWidth="1"/>
    <col min="2065" max="2067" width="0" style="2157" hidden="1" customWidth="1"/>
    <col min="2068" max="2070" width="10.28515625" style="2157" customWidth="1"/>
    <col min="2071" max="2072" width="9.140625" style="2157"/>
    <col min="2073" max="2073" width="10.85546875" style="2157" customWidth="1"/>
    <col min="2074" max="2075" width="9.140625" style="2157"/>
    <col min="2076" max="2077" width="13.42578125" style="2157" bestFit="1" customWidth="1"/>
    <col min="2078" max="2081" width="10.5703125" style="2157" bestFit="1" customWidth="1"/>
    <col min="2082" max="2204" width="9.140625" style="2157"/>
    <col min="2205" max="2217" width="8.85546875" style="2157" customWidth="1"/>
    <col min="2218" max="2307" width="9.140625" style="2157"/>
    <col min="2308" max="2308" width="17.28515625" style="2157" customWidth="1"/>
    <col min="2309" max="2311" width="0" style="2157" hidden="1" customWidth="1"/>
    <col min="2312" max="2314" width="10.28515625" style="2157" customWidth="1"/>
    <col min="2315" max="2317" width="0" style="2157" hidden="1" customWidth="1"/>
    <col min="2318" max="2320" width="10.28515625" style="2157" customWidth="1"/>
    <col min="2321" max="2323" width="0" style="2157" hidden="1" customWidth="1"/>
    <col min="2324" max="2326" width="10.28515625" style="2157" customWidth="1"/>
    <col min="2327" max="2328" width="9.140625" style="2157"/>
    <col min="2329" max="2329" width="10.85546875" style="2157" customWidth="1"/>
    <col min="2330" max="2331" width="9.140625" style="2157"/>
    <col min="2332" max="2333" width="13.42578125" style="2157" bestFit="1" customWidth="1"/>
    <col min="2334" max="2337" width="10.5703125" style="2157" bestFit="1" customWidth="1"/>
    <col min="2338" max="2460" width="9.140625" style="2157"/>
    <col min="2461" max="2473" width="8.85546875" style="2157" customWidth="1"/>
    <col min="2474" max="2563" width="9.140625" style="2157"/>
    <col min="2564" max="2564" width="17.28515625" style="2157" customWidth="1"/>
    <col min="2565" max="2567" width="0" style="2157" hidden="1" customWidth="1"/>
    <col min="2568" max="2570" width="10.28515625" style="2157" customWidth="1"/>
    <col min="2571" max="2573" width="0" style="2157" hidden="1" customWidth="1"/>
    <col min="2574" max="2576" width="10.28515625" style="2157" customWidth="1"/>
    <col min="2577" max="2579" width="0" style="2157" hidden="1" customWidth="1"/>
    <col min="2580" max="2582" width="10.28515625" style="2157" customWidth="1"/>
    <col min="2583" max="2584" width="9.140625" style="2157"/>
    <col min="2585" max="2585" width="10.85546875" style="2157" customWidth="1"/>
    <col min="2586" max="2587" width="9.140625" style="2157"/>
    <col min="2588" max="2589" width="13.42578125" style="2157" bestFit="1" customWidth="1"/>
    <col min="2590" max="2593" width="10.5703125" style="2157" bestFit="1" customWidth="1"/>
    <col min="2594" max="2716" width="9.140625" style="2157"/>
    <col min="2717" max="2729" width="8.85546875" style="2157" customWidth="1"/>
    <col min="2730" max="2819" width="9.140625" style="2157"/>
    <col min="2820" max="2820" width="17.28515625" style="2157" customWidth="1"/>
    <col min="2821" max="2823" width="0" style="2157" hidden="1" customWidth="1"/>
    <col min="2824" max="2826" width="10.28515625" style="2157" customWidth="1"/>
    <col min="2827" max="2829" width="0" style="2157" hidden="1" customWidth="1"/>
    <col min="2830" max="2832" width="10.28515625" style="2157" customWidth="1"/>
    <col min="2833" max="2835" width="0" style="2157" hidden="1" customWidth="1"/>
    <col min="2836" max="2838" width="10.28515625" style="2157" customWidth="1"/>
    <col min="2839" max="2840" width="9.140625" style="2157"/>
    <col min="2841" max="2841" width="10.85546875" style="2157" customWidth="1"/>
    <col min="2842" max="2843" width="9.140625" style="2157"/>
    <col min="2844" max="2845" width="13.42578125" style="2157" bestFit="1" customWidth="1"/>
    <col min="2846" max="2849" width="10.5703125" style="2157" bestFit="1" customWidth="1"/>
    <col min="2850" max="2972" width="9.140625" style="2157"/>
    <col min="2973" max="2985" width="8.85546875" style="2157" customWidth="1"/>
    <col min="2986" max="3075" width="9.140625" style="2157"/>
    <col min="3076" max="3076" width="17.28515625" style="2157" customWidth="1"/>
    <col min="3077" max="3079" width="0" style="2157" hidden="1" customWidth="1"/>
    <col min="3080" max="3082" width="10.28515625" style="2157" customWidth="1"/>
    <col min="3083" max="3085" width="0" style="2157" hidden="1" customWidth="1"/>
    <col min="3086" max="3088" width="10.28515625" style="2157" customWidth="1"/>
    <col min="3089" max="3091" width="0" style="2157" hidden="1" customWidth="1"/>
    <col min="3092" max="3094" width="10.28515625" style="2157" customWidth="1"/>
    <col min="3095" max="3096" width="9.140625" style="2157"/>
    <col min="3097" max="3097" width="10.85546875" style="2157" customWidth="1"/>
    <col min="3098" max="3099" width="9.140625" style="2157"/>
    <col min="3100" max="3101" width="13.42578125" style="2157" bestFit="1" customWidth="1"/>
    <col min="3102" max="3105" width="10.5703125" style="2157" bestFit="1" customWidth="1"/>
    <col min="3106" max="3228" width="9.140625" style="2157"/>
    <col min="3229" max="3241" width="8.85546875" style="2157" customWidth="1"/>
    <col min="3242" max="3331" width="9.140625" style="2157"/>
    <col min="3332" max="3332" width="17.28515625" style="2157" customWidth="1"/>
    <col min="3333" max="3335" width="0" style="2157" hidden="1" customWidth="1"/>
    <col min="3336" max="3338" width="10.28515625" style="2157" customWidth="1"/>
    <col min="3339" max="3341" width="0" style="2157" hidden="1" customWidth="1"/>
    <col min="3342" max="3344" width="10.28515625" style="2157" customWidth="1"/>
    <col min="3345" max="3347" width="0" style="2157" hidden="1" customWidth="1"/>
    <col min="3348" max="3350" width="10.28515625" style="2157" customWidth="1"/>
    <col min="3351" max="3352" width="9.140625" style="2157"/>
    <col min="3353" max="3353" width="10.85546875" style="2157" customWidth="1"/>
    <col min="3354" max="3355" width="9.140625" style="2157"/>
    <col min="3356" max="3357" width="13.42578125" style="2157" bestFit="1" customWidth="1"/>
    <col min="3358" max="3361" width="10.5703125" style="2157" bestFit="1" customWidth="1"/>
    <col min="3362" max="3484" width="9.140625" style="2157"/>
    <col min="3485" max="3497" width="8.85546875" style="2157" customWidth="1"/>
    <col min="3498" max="3587" width="9.140625" style="2157"/>
    <col min="3588" max="3588" width="17.28515625" style="2157" customWidth="1"/>
    <col min="3589" max="3591" width="0" style="2157" hidden="1" customWidth="1"/>
    <col min="3592" max="3594" width="10.28515625" style="2157" customWidth="1"/>
    <col min="3595" max="3597" width="0" style="2157" hidden="1" customWidth="1"/>
    <col min="3598" max="3600" width="10.28515625" style="2157" customWidth="1"/>
    <col min="3601" max="3603" width="0" style="2157" hidden="1" customWidth="1"/>
    <col min="3604" max="3606" width="10.28515625" style="2157" customWidth="1"/>
    <col min="3607" max="3608" width="9.140625" style="2157"/>
    <col min="3609" max="3609" width="10.85546875" style="2157" customWidth="1"/>
    <col min="3610" max="3611" width="9.140625" style="2157"/>
    <col min="3612" max="3613" width="13.42578125" style="2157" bestFit="1" customWidth="1"/>
    <col min="3614" max="3617" width="10.5703125" style="2157" bestFit="1" customWidth="1"/>
    <col min="3618" max="3740" width="9.140625" style="2157"/>
    <col min="3741" max="3753" width="8.85546875" style="2157" customWidth="1"/>
    <col min="3754" max="3843" width="9.140625" style="2157"/>
    <col min="3844" max="3844" width="17.28515625" style="2157" customWidth="1"/>
    <col min="3845" max="3847" width="0" style="2157" hidden="1" customWidth="1"/>
    <col min="3848" max="3850" width="10.28515625" style="2157" customWidth="1"/>
    <col min="3851" max="3853" width="0" style="2157" hidden="1" customWidth="1"/>
    <col min="3854" max="3856" width="10.28515625" style="2157" customWidth="1"/>
    <col min="3857" max="3859" width="0" style="2157" hidden="1" customWidth="1"/>
    <col min="3860" max="3862" width="10.28515625" style="2157" customWidth="1"/>
    <col min="3863" max="3864" width="9.140625" style="2157"/>
    <col min="3865" max="3865" width="10.85546875" style="2157" customWidth="1"/>
    <col min="3866" max="3867" width="9.140625" style="2157"/>
    <col min="3868" max="3869" width="13.42578125" style="2157" bestFit="1" customWidth="1"/>
    <col min="3870" max="3873" width="10.5703125" style="2157" bestFit="1" customWidth="1"/>
    <col min="3874" max="3996" width="9.140625" style="2157"/>
    <col min="3997" max="4009" width="8.85546875" style="2157" customWidth="1"/>
    <col min="4010" max="4099" width="9.140625" style="2157"/>
    <col min="4100" max="4100" width="17.28515625" style="2157" customWidth="1"/>
    <col min="4101" max="4103" width="0" style="2157" hidden="1" customWidth="1"/>
    <col min="4104" max="4106" width="10.28515625" style="2157" customWidth="1"/>
    <col min="4107" max="4109" width="0" style="2157" hidden="1" customWidth="1"/>
    <col min="4110" max="4112" width="10.28515625" style="2157" customWidth="1"/>
    <col min="4113" max="4115" width="0" style="2157" hidden="1" customWidth="1"/>
    <col min="4116" max="4118" width="10.28515625" style="2157" customWidth="1"/>
    <col min="4119" max="4120" width="9.140625" style="2157"/>
    <col min="4121" max="4121" width="10.85546875" style="2157" customWidth="1"/>
    <col min="4122" max="4123" width="9.140625" style="2157"/>
    <col min="4124" max="4125" width="13.42578125" style="2157" bestFit="1" customWidth="1"/>
    <col min="4126" max="4129" width="10.5703125" style="2157" bestFit="1" customWidth="1"/>
    <col min="4130" max="4252" width="9.140625" style="2157"/>
    <col min="4253" max="4265" width="8.85546875" style="2157" customWidth="1"/>
    <col min="4266" max="4355" width="9.140625" style="2157"/>
    <col min="4356" max="4356" width="17.28515625" style="2157" customWidth="1"/>
    <col min="4357" max="4359" width="0" style="2157" hidden="1" customWidth="1"/>
    <col min="4360" max="4362" width="10.28515625" style="2157" customWidth="1"/>
    <col min="4363" max="4365" width="0" style="2157" hidden="1" customWidth="1"/>
    <col min="4366" max="4368" width="10.28515625" style="2157" customWidth="1"/>
    <col min="4369" max="4371" width="0" style="2157" hidden="1" customWidth="1"/>
    <col min="4372" max="4374" width="10.28515625" style="2157" customWidth="1"/>
    <col min="4375" max="4376" width="9.140625" style="2157"/>
    <col min="4377" max="4377" width="10.85546875" style="2157" customWidth="1"/>
    <col min="4378" max="4379" width="9.140625" style="2157"/>
    <col min="4380" max="4381" width="13.42578125" style="2157" bestFit="1" customWidth="1"/>
    <col min="4382" max="4385" width="10.5703125" style="2157" bestFit="1" customWidth="1"/>
    <col min="4386" max="4508" width="9.140625" style="2157"/>
    <col min="4509" max="4521" width="8.85546875" style="2157" customWidth="1"/>
    <col min="4522" max="4611" width="9.140625" style="2157"/>
    <col min="4612" max="4612" width="17.28515625" style="2157" customWidth="1"/>
    <col min="4613" max="4615" width="0" style="2157" hidden="1" customWidth="1"/>
    <col min="4616" max="4618" width="10.28515625" style="2157" customWidth="1"/>
    <col min="4619" max="4621" width="0" style="2157" hidden="1" customWidth="1"/>
    <col min="4622" max="4624" width="10.28515625" style="2157" customWidth="1"/>
    <col min="4625" max="4627" width="0" style="2157" hidden="1" customWidth="1"/>
    <col min="4628" max="4630" width="10.28515625" style="2157" customWidth="1"/>
    <col min="4631" max="4632" width="9.140625" style="2157"/>
    <col min="4633" max="4633" width="10.85546875" style="2157" customWidth="1"/>
    <col min="4634" max="4635" width="9.140625" style="2157"/>
    <col min="4636" max="4637" width="13.42578125" style="2157" bestFit="1" customWidth="1"/>
    <col min="4638" max="4641" width="10.5703125" style="2157" bestFit="1" customWidth="1"/>
    <col min="4642" max="4764" width="9.140625" style="2157"/>
    <col min="4765" max="4777" width="8.85546875" style="2157" customWidth="1"/>
    <col min="4778" max="4867" width="9.140625" style="2157"/>
    <col min="4868" max="4868" width="17.28515625" style="2157" customWidth="1"/>
    <col min="4869" max="4871" width="0" style="2157" hidden="1" customWidth="1"/>
    <col min="4872" max="4874" width="10.28515625" style="2157" customWidth="1"/>
    <col min="4875" max="4877" width="0" style="2157" hidden="1" customWidth="1"/>
    <col min="4878" max="4880" width="10.28515625" style="2157" customWidth="1"/>
    <col min="4881" max="4883" width="0" style="2157" hidden="1" customWidth="1"/>
    <col min="4884" max="4886" width="10.28515625" style="2157" customWidth="1"/>
    <col min="4887" max="4888" width="9.140625" style="2157"/>
    <col min="4889" max="4889" width="10.85546875" style="2157" customWidth="1"/>
    <col min="4890" max="4891" width="9.140625" style="2157"/>
    <col min="4892" max="4893" width="13.42578125" style="2157" bestFit="1" customWidth="1"/>
    <col min="4894" max="4897" width="10.5703125" style="2157" bestFit="1" customWidth="1"/>
    <col min="4898" max="5020" width="9.140625" style="2157"/>
    <col min="5021" max="5033" width="8.85546875" style="2157" customWidth="1"/>
    <col min="5034" max="5123" width="9.140625" style="2157"/>
    <col min="5124" max="5124" width="17.28515625" style="2157" customWidth="1"/>
    <col min="5125" max="5127" width="0" style="2157" hidden="1" customWidth="1"/>
    <col min="5128" max="5130" width="10.28515625" style="2157" customWidth="1"/>
    <col min="5131" max="5133" width="0" style="2157" hidden="1" customWidth="1"/>
    <col min="5134" max="5136" width="10.28515625" style="2157" customWidth="1"/>
    <col min="5137" max="5139" width="0" style="2157" hidden="1" customWidth="1"/>
    <col min="5140" max="5142" width="10.28515625" style="2157" customWidth="1"/>
    <col min="5143" max="5144" width="9.140625" style="2157"/>
    <col min="5145" max="5145" width="10.85546875" style="2157" customWidth="1"/>
    <col min="5146" max="5147" width="9.140625" style="2157"/>
    <col min="5148" max="5149" width="13.42578125" style="2157" bestFit="1" customWidth="1"/>
    <col min="5150" max="5153" width="10.5703125" style="2157" bestFit="1" customWidth="1"/>
    <col min="5154" max="5276" width="9.140625" style="2157"/>
    <col min="5277" max="5289" width="8.85546875" style="2157" customWidth="1"/>
    <col min="5290" max="5379" width="9.140625" style="2157"/>
    <col min="5380" max="5380" width="17.28515625" style="2157" customWidth="1"/>
    <col min="5381" max="5383" width="0" style="2157" hidden="1" customWidth="1"/>
    <col min="5384" max="5386" width="10.28515625" style="2157" customWidth="1"/>
    <col min="5387" max="5389" width="0" style="2157" hidden="1" customWidth="1"/>
    <col min="5390" max="5392" width="10.28515625" style="2157" customWidth="1"/>
    <col min="5393" max="5395" width="0" style="2157" hidden="1" customWidth="1"/>
    <col min="5396" max="5398" width="10.28515625" style="2157" customWidth="1"/>
    <col min="5399" max="5400" width="9.140625" style="2157"/>
    <col min="5401" max="5401" width="10.85546875" style="2157" customWidth="1"/>
    <col min="5402" max="5403" width="9.140625" style="2157"/>
    <col min="5404" max="5405" width="13.42578125" style="2157" bestFit="1" customWidth="1"/>
    <col min="5406" max="5409" width="10.5703125" style="2157" bestFit="1" customWidth="1"/>
    <col min="5410" max="5532" width="9.140625" style="2157"/>
    <col min="5533" max="5545" width="8.85546875" style="2157" customWidth="1"/>
    <col min="5546" max="5635" width="9.140625" style="2157"/>
    <col min="5636" max="5636" width="17.28515625" style="2157" customWidth="1"/>
    <col min="5637" max="5639" width="0" style="2157" hidden="1" customWidth="1"/>
    <col min="5640" max="5642" width="10.28515625" style="2157" customWidth="1"/>
    <col min="5643" max="5645" width="0" style="2157" hidden="1" customWidth="1"/>
    <col min="5646" max="5648" width="10.28515625" style="2157" customWidth="1"/>
    <col min="5649" max="5651" width="0" style="2157" hidden="1" customWidth="1"/>
    <col min="5652" max="5654" width="10.28515625" style="2157" customWidth="1"/>
    <col min="5655" max="5656" width="9.140625" style="2157"/>
    <col min="5657" max="5657" width="10.85546875" style="2157" customWidth="1"/>
    <col min="5658" max="5659" width="9.140625" style="2157"/>
    <col min="5660" max="5661" width="13.42578125" style="2157" bestFit="1" customWidth="1"/>
    <col min="5662" max="5665" width="10.5703125" style="2157" bestFit="1" customWidth="1"/>
    <col min="5666" max="5788" width="9.140625" style="2157"/>
    <col min="5789" max="5801" width="8.85546875" style="2157" customWidth="1"/>
    <col min="5802" max="5891" width="9.140625" style="2157"/>
    <col min="5892" max="5892" width="17.28515625" style="2157" customWidth="1"/>
    <col min="5893" max="5895" width="0" style="2157" hidden="1" customWidth="1"/>
    <col min="5896" max="5898" width="10.28515625" style="2157" customWidth="1"/>
    <col min="5899" max="5901" width="0" style="2157" hidden="1" customWidth="1"/>
    <col min="5902" max="5904" width="10.28515625" style="2157" customWidth="1"/>
    <col min="5905" max="5907" width="0" style="2157" hidden="1" customWidth="1"/>
    <col min="5908" max="5910" width="10.28515625" style="2157" customWidth="1"/>
    <col min="5911" max="5912" width="9.140625" style="2157"/>
    <col min="5913" max="5913" width="10.85546875" style="2157" customWidth="1"/>
    <col min="5914" max="5915" width="9.140625" style="2157"/>
    <col min="5916" max="5917" width="13.42578125" style="2157" bestFit="1" customWidth="1"/>
    <col min="5918" max="5921" width="10.5703125" style="2157" bestFit="1" customWidth="1"/>
    <col min="5922" max="6044" width="9.140625" style="2157"/>
    <col min="6045" max="6057" width="8.85546875" style="2157" customWidth="1"/>
    <col min="6058" max="6147" width="9.140625" style="2157"/>
    <col min="6148" max="6148" width="17.28515625" style="2157" customWidth="1"/>
    <col min="6149" max="6151" width="0" style="2157" hidden="1" customWidth="1"/>
    <col min="6152" max="6154" width="10.28515625" style="2157" customWidth="1"/>
    <col min="6155" max="6157" width="0" style="2157" hidden="1" customWidth="1"/>
    <col min="6158" max="6160" width="10.28515625" style="2157" customWidth="1"/>
    <col min="6161" max="6163" width="0" style="2157" hidden="1" customWidth="1"/>
    <col min="6164" max="6166" width="10.28515625" style="2157" customWidth="1"/>
    <col min="6167" max="6168" width="9.140625" style="2157"/>
    <col min="6169" max="6169" width="10.85546875" style="2157" customWidth="1"/>
    <col min="6170" max="6171" width="9.140625" style="2157"/>
    <col min="6172" max="6173" width="13.42578125" style="2157" bestFit="1" customWidth="1"/>
    <col min="6174" max="6177" width="10.5703125" style="2157" bestFit="1" customWidth="1"/>
    <col min="6178" max="6300" width="9.140625" style="2157"/>
    <col min="6301" max="6313" width="8.85546875" style="2157" customWidth="1"/>
    <col min="6314" max="6403" width="9.140625" style="2157"/>
    <col min="6404" max="6404" width="17.28515625" style="2157" customWidth="1"/>
    <col min="6405" max="6407" width="0" style="2157" hidden="1" customWidth="1"/>
    <col min="6408" max="6410" width="10.28515625" style="2157" customWidth="1"/>
    <col min="6411" max="6413" width="0" style="2157" hidden="1" customWidth="1"/>
    <col min="6414" max="6416" width="10.28515625" style="2157" customWidth="1"/>
    <col min="6417" max="6419" width="0" style="2157" hidden="1" customWidth="1"/>
    <col min="6420" max="6422" width="10.28515625" style="2157" customWidth="1"/>
    <col min="6423" max="6424" width="9.140625" style="2157"/>
    <col min="6425" max="6425" width="10.85546875" style="2157" customWidth="1"/>
    <col min="6426" max="6427" width="9.140625" style="2157"/>
    <col min="6428" max="6429" width="13.42578125" style="2157" bestFit="1" customWidth="1"/>
    <col min="6430" max="6433" width="10.5703125" style="2157" bestFit="1" customWidth="1"/>
    <col min="6434" max="6556" width="9.140625" style="2157"/>
    <col min="6557" max="6569" width="8.85546875" style="2157" customWidth="1"/>
    <col min="6570" max="6659" width="9.140625" style="2157"/>
    <col min="6660" max="6660" width="17.28515625" style="2157" customWidth="1"/>
    <col min="6661" max="6663" width="0" style="2157" hidden="1" customWidth="1"/>
    <col min="6664" max="6666" width="10.28515625" style="2157" customWidth="1"/>
    <col min="6667" max="6669" width="0" style="2157" hidden="1" customWidth="1"/>
    <col min="6670" max="6672" width="10.28515625" style="2157" customWidth="1"/>
    <col min="6673" max="6675" width="0" style="2157" hidden="1" customWidth="1"/>
    <col min="6676" max="6678" width="10.28515625" style="2157" customWidth="1"/>
    <col min="6679" max="6680" width="9.140625" style="2157"/>
    <col min="6681" max="6681" width="10.85546875" style="2157" customWidth="1"/>
    <col min="6682" max="6683" width="9.140625" style="2157"/>
    <col min="6684" max="6685" width="13.42578125" style="2157" bestFit="1" customWidth="1"/>
    <col min="6686" max="6689" width="10.5703125" style="2157" bestFit="1" customWidth="1"/>
    <col min="6690" max="6812" width="9.140625" style="2157"/>
    <col min="6813" max="6825" width="8.85546875" style="2157" customWidth="1"/>
    <col min="6826" max="6915" width="9.140625" style="2157"/>
    <col min="6916" max="6916" width="17.28515625" style="2157" customWidth="1"/>
    <col min="6917" max="6919" width="0" style="2157" hidden="1" customWidth="1"/>
    <col min="6920" max="6922" width="10.28515625" style="2157" customWidth="1"/>
    <col min="6923" max="6925" width="0" style="2157" hidden="1" customWidth="1"/>
    <col min="6926" max="6928" width="10.28515625" style="2157" customWidth="1"/>
    <col min="6929" max="6931" width="0" style="2157" hidden="1" customWidth="1"/>
    <col min="6932" max="6934" width="10.28515625" style="2157" customWidth="1"/>
    <col min="6935" max="6936" width="9.140625" style="2157"/>
    <col min="6937" max="6937" width="10.85546875" style="2157" customWidth="1"/>
    <col min="6938" max="6939" width="9.140625" style="2157"/>
    <col min="6940" max="6941" width="13.42578125" style="2157" bestFit="1" customWidth="1"/>
    <col min="6942" max="6945" width="10.5703125" style="2157" bestFit="1" customWidth="1"/>
    <col min="6946" max="7068" width="9.140625" style="2157"/>
    <col min="7069" max="7081" width="8.85546875" style="2157" customWidth="1"/>
    <col min="7082" max="7171" width="9.140625" style="2157"/>
    <col min="7172" max="7172" width="17.28515625" style="2157" customWidth="1"/>
    <col min="7173" max="7175" width="0" style="2157" hidden="1" customWidth="1"/>
    <col min="7176" max="7178" width="10.28515625" style="2157" customWidth="1"/>
    <col min="7179" max="7181" width="0" style="2157" hidden="1" customWidth="1"/>
    <col min="7182" max="7184" width="10.28515625" style="2157" customWidth="1"/>
    <col min="7185" max="7187" width="0" style="2157" hidden="1" customWidth="1"/>
    <col min="7188" max="7190" width="10.28515625" style="2157" customWidth="1"/>
    <col min="7191" max="7192" width="9.140625" style="2157"/>
    <col min="7193" max="7193" width="10.85546875" style="2157" customWidth="1"/>
    <col min="7194" max="7195" width="9.140625" style="2157"/>
    <col min="7196" max="7197" width="13.42578125" style="2157" bestFit="1" customWidth="1"/>
    <col min="7198" max="7201" width="10.5703125" style="2157" bestFit="1" customWidth="1"/>
    <col min="7202" max="7324" width="9.140625" style="2157"/>
    <col min="7325" max="7337" width="8.85546875" style="2157" customWidth="1"/>
    <col min="7338" max="7427" width="9.140625" style="2157"/>
    <col min="7428" max="7428" width="17.28515625" style="2157" customWidth="1"/>
    <col min="7429" max="7431" width="0" style="2157" hidden="1" customWidth="1"/>
    <col min="7432" max="7434" width="10.28515625" style="2157" customWidth="1"/>
    <col min="7435" max="7437" width="0" style="2157" hidden="1" customWidth="1"/>
    <col min="7438" max="7440" width="10.28515625" style="2157" customWidth="1"/>
    <col min="7441" max="7443" width="0" style="2157" hidden="1" customWidth="1"/>
    <col min="7444" max="7446" width="10.28515625" style="2157" customWidth="1"/>
    <col min="7447" max="7448" width="9.140625" style="2157"/>
    <col min="7449" max="7449" width="10.85546875" style="2157" customWidth="1"/>
    <col min="7450" max="7451" width="9.140625" style="2157"/>
    <col min="7452" max="7453" width="13.42578125" style="2157" bestFit="1" customWidth="1"/>
    <col min="7454" max="7457" width="10.5703125" style="2157" bestFit="1" customWidth="1"/>
    <col min="7458" max="7580" width="9.140625" style="2157"/>
    <col min="7581" max="7593" width="8.85546875" style="2157" customWidth="1"/>
    <col min="7594" max="7683" width="9.140625" style="2157"/>
    <col min="7684" max="7684" width="17.28515625" style="2157" customWidth="1"/>
    <col min="7685" max="7687" width="0" style="2157" hidden="1" customWidth="1"/>
    <col min="7688" max="7690" width="10.28515625" style="2157" customWidth="1"/>
    <col min="7691" max="7693" width="0" style="2157" hidden="1" customWidth="1"/>
    <col min="7694" max="7696" width="10.28515625" style="2157" customWidth="1"/>
    <col min="7697" max="7699" width="0" style="2157" hidden="1" customWidth="1"/>
    <col min="7700" max="7702" width="10.28515625" style="2157" customWidth="1"/>
    <col min="7703" max="7704" width="9.140625" style="2157"/>
    <col min="7705" max="7705" width="10.85546875" style="2157" customWidth="1"/>
    <col min="7706" max="7707" width="9.140625" style="2157"/>
    <col min="7708" max="7709" width="13.42578125" style="2157" bestFit="1" customWidth="1"/>
    <col min="7710" max="7713" width="10.5703125" style="2157" bestFit="1" customWidth="1"/>
    <col min="7714" max="7836" width="9.140625" style="2157"/>
    <col min="7837" max="7849" width="8.85546875" style="2157" customWidth="1"/>
    <col min="7850" max="7939" width="9.140625" style="2157"/>
    <col min="7940" max="7940" width="17.28515625" style="2157" customWidth="1"/>
    <col min="7941" max="7943" width="0" style="2157" hidden="1" customWidth="1"/>
    <col min="7944" max="7946" width="10.28515625" style="2157" customWidth="1"/>
    <col min="7947" max="7949" width="0" style="2157" hidden="1" customWidth="1"/>
    <col min="7950" max="7952" width="10.28515625" style="2157" customWidth="1"/>
    <col min="7953" max="7955" width="0" style="2157" hidden="1" customWidth="1"/>
    <col min="7956" max="7958" width="10.28515625" style="2157" customWidth="1"/>
    <col min="7959" max="7960" width="9.140625" style="2157"/>
    <col min="7961" max="7961" width="10.85546875" style="2157" customWidth="1"/>
    <col min="7962" max="7963" width="9.140625" style="2157"/>
    <col min="7964" max="7965" width="13.42578125" style="2157" bestFit="1" customWidth="1"/>
    <col min="7966" max="7969" width="10.5703125" style="2157" bestFit="1" customWidth="1"/>
    <col min="7970" max="8092" width="9.140625" style="2157"/>
    <col min="8093" max="8105" width="8.85546875" style="2157" customWidth="1"/>
    <col min="8106" max="8195" width="9.140625" style="2157"/>
    <col min="8196" max="8196" width="17.28515625" style="2157" customWidth="1"/>
    <col min="8197" max="8199" width="0" style="2157" hidden="1" customWidth="1"/>
    <col min="8200" max="8202" width="10.28515625" style="2157" customWidth="1"/>
    <col min="8203" max="8205" width="0" style="2157" hidden="1" customWidth="1"/>
    <col min="8206" max="8208" width="10.28515625" style="2157" customWidth="1"/>
    <col min="8209" max="8211" width="0" style="2157" hidden="1" customWidth="1"/>
    <col min="8212" max="8214" width="10.28515625" style="2157" customWidth="1"/>
    <col min="8215" max="8216" width="9.140625" style="2157"/>
    <col min="8217" max="8217" width="10.85546875" style="2157" customWidth="1"/>
    <col min="8218" max="8219" width="9.140625" style="2157"/>
    <col min="8220" max="8221" width="13.42578125" style="2157" bestFit="1" customWidth="1"/>
    <col min="8222" max="8225" width="10.5703125" style="2157" bestFit="1" customWidth="1"/>
    <col min="8226" max="8348" width="9.140625" style="2157"/>
    <col min="8349" max="8361" width="8.85546875" style="2157" customWidth="1"/>
    <col min="8362" max="8451" width="9.140625" style="2157"/>
    <col min="8452" max="8452" width="17.28515625" style="2157" customWidth="1"/>
    <col min="8453" max="8455" width="0" style="2157" hidden="1" customWidth="1"/>
    <col min="8456" max="8458" width="10.28515625" style="2157" customWidth="1"/>
    <col min="8459" max="8461" width="0" style="2157" hidden="1" customWidth="1"/>
    <col min="8462" max="8464" width="10.28515625" style="2157" customWidth="1"/>
    <col min="8465" max="8467" width="0" style="2157" hidden="1" customWidth="1"/>
    <col min="8468" max="8470" width="10.28515625" style="2157" customWidth="1"/>
    <col min="8471" max="8472" width="9.140625" style="2157"/>
    <col min="8473" max="8473" width="10.85546875" style="2157" customWidth="1"/>
    <col min="8474" max="8475" width="9.140625" style="2157"/>
    <col min="8476" max="8477" width="13.42578125" style="2157" bestFit="1" customWidth="1"/>
    <col min="8478" max="8481" width="10.5703125" style="2157" bestFit="1" customWidth="1"/>
    <col min="8482" max="8604" width="9.140625" style="2157"/>
    <col min="8605" max="8617" width="8.85546875" style="2157" customWidth="1"/>
    <col min="8618" max="8707" width="9.140625" style="2157"/>
    <col min="8708" max="8708" width="17.28515625" style="2157" customWidth="1"/>
    <col min="8709" max="8711" width="0" style="2157" hidden="1" customWidth="1"/>
    <col min="8712" max="8714" width="10.28515625" style="2157" customWidth="1"/>
    <col min="8715" max="8717" width="0" style="2157" hidden="1" customWidth="1"/>
    <col min="8718" max="8720" width="10.28515625" style="2157" customWidth="1"/>
    <col min="8721" max="8723" width="0" style="2157" hidden="1" customWidth="1"/>
    <col min="8724" max="8726" width="10.28515625" style="2157" customWidth="1"/>
    <col min="8727" max="8728" width="9.140625" style="2157"/>
    <col min="8729" max="8729" width="10.85546875" style="2157" customWidth="1"/>
    <col min="8730" max="8731" width="9.140625" style="2157"/>
    <col min="8732" max="8733" width="13.42578125" style="2157" bestFit="1" customWidth="1"/>
    <col min="8734" max="8737" width="10.5703125" style="2157" bestFit="1" customWidth="1"/>
    <col min="8738" max="8860" width="9.140625" style="2157"/>
    <col min="8861" max="8873" width="8.85546875" style="2157" customWidth="1"/>
    <col min="8874" max="8963" width="9.140625" style="2157"/>
    <col min="8964" max="8964" width="17.28515625" style="2157" customWidth="1"/>
    <col min="8965" max="8967" width="0" style="2157" hidden="1" customWidth="1"/>
    <col min="8968" max="8970" width="10.28515625" style="2157" customWidth="1"/>
    <col min="8971" max="8973" width="0" style="2157" hidden="1" customWidth="1"/>
    <col min="8974" max="8976" width="10.28515625" style="2157" customWidth="1"/>
    <col min="8977" max="8979" width="0" style="2157" hidden="1" customWidth="1"/>
    <col min="8980" max="8982" width="10.28515625" style="2157" customWidth="1"/>
    <col min="8983" max="8984" width="9.140625" style="2157"/>
    <col min="8985" max="8985" width="10.85546875" style="2157" customWidth="1"/>
    <col min="8986" max="8987" width="9.140625" style="2157"/>
    <col min="8988" max="8989" width="13.42578125" style="2157" bestFit="1" customWidth="1"/>
    <col min="8990" max="8993" width="10.5703125" style="2157" bestFit="1" customWidth="1"/>
    <col min="8994" max="9116" width="9.140625" style="2157"/>
    <col min="9117" max="9129" width="8.85546875" style="2157" customWidth="1"/>
    <col min="9130" max="9219" width="9.140625" style="2157"/>
    <col min="9220" max="9220" width="17.28515625" style="2157" customWidth="1"/>
    <col min="9221" max="9223" width="0" style="2157" hidden="1" customWidth="1"/>
    <col min="9224" max="9226" width="10.28515625" style="2157" customWidth="1"/>
    <col min="9227" max="9229" width="0" style="2157" hidden="1" customWidth="1"/>
    <col min="9230" max="9232" width="10.28515625" style="2157" customWidth="1"/>
    <col min="9233" max="9235" width="0" style="2157" hidden="1" customWidth="1"/>
    <col min="9236" max="9238" width="10.28515625" style="2157" customWidth="1"/>
    <col min="9239" max="9240" width="9.140625" style="2157"/>
    <col min="9241" max="9241" width="10.85546875" style="2157" customWidth="1"/>
    <col min="9242" max="9243" width="9.140625" style="2157"/>
    <col min="9244" max="9245" width="13.42578125" style="2157" bestFit="1" customWidth="1"/>
    <col min="9246" max="9249" width="10.5703125" style="2157" bestFit="1" customWidth="1"/>
    <col min="9250" max="9372" width="9.140625" style="2157"/>
    <col min="9373" max="9385" width="8.85546875" style="2157" customWidth="1"/>
    <col min="9386" max="9475" width="9.140625" style="2157"/>
    <col min="9476" max="9476" width="17.28515625" style="2157" customWidth="1"/>
    <col min="9477" max="9479" width="0" style="2157" hidden="1" customWidth="1"/>
    <col min="9480" max="9482" width="10.28515625" style="2157" customWidth="1"/>
    <col min="9483" max="9485" width="0" style="2157" hidden="1" customWidth="1"/>
    <col min="9486" max="9488" width="10.28515625" style="2157" customWidth="1"/>
    <col min="9489" max="9491" width="0" style="2157" hidden="1" customWidth="1"/>
    <col min="9492" max="9494" width="10.28515625" style="2157" customWidth="1"/>
    <col min="9495" max="9496" width="9.140625" style="2157"/>
    <col min="9497" max="9497" width="10.85546875" style="2157" customWidth="1"/>
    <col min="9498" max="9499" width="9.140625" style="2157"/>
    <col min="9500" max="9501" width="13.42578125" style="2157" bestFit="1" customWidth="1"/>
    <col min="9502" max="9505" width="10.5703125" style="2157" bestFit="1" customWidth="1"/>
    <col min="9506" max="9628" width="9.140625" style="2157"/>
    <col min="9629" max="9641" width="8.85546875" style="2157" customWidth="1"/>
    <col min="9642" max="9731" width="9.140625" style="2157"/>
    <col min="9732" max="9732" width="17.28515625" style="2157" customWidth="1"/>
    <col min="9733" max="9735" width="0" style="2157" hidden="1" customWidth="1"/>
    <col min="9736" max="9738" width="10.28515625" style="2157" customWidth="1"/>
    <col min="9739" max="9741" width="0" style="2157" hidden="1" customWidth="1"/>
    <col min="9742" max="9744" width="10.28515625" style="2157" customWidth="1"/>
    <col min="9745" max="9747" width="0" style="2157" hidden="1" customWidth="1"/>
    <col min="9748" max="9750" width="10.28515625" style="2157" customWidth="1"/>
    <col min="9751" max="9752" width="9.140625" style="2157"/>
    <col min="9753" max="9753" width="10.85546875" style="2157" customWidth="1"/>
    <col min="9754" max="9755" width="9.140625" style="2157"/>
    <col min="9756" max="9757" width="13.42578125" style="2157" bestFit="1" customWidth="1"/>
    <col min="9758" max="9761" width="10.5703125" style="2157" bestFit="1" customWidth="1"/>
    <col min="9762" max="9884" width="9.140625" style="2157"/>
    <col min="9885" max="9897" width="8.85546875" style="2157" customWidth="1"/>
    <col min="9898" max="9987" width="9.140625" style="2157"/>
    <col min="9988" max="9988" width="17.28515625" style="2157" customWidth="1"/>
    <col min="9989" max="9991" width="0" style="2157" hidden="1" customWidth="1"/>
    <col min="9992" max="9994" width="10.28515625" style="2157" customWidth="1"/>
    <col min="9995" max="9997" width="0" style="2157" hidden="1" customWidth="1"/>
    <col min="9998" max="10000" width="10.28515625" style="2157" customWidth="1"/>
    <col min="10001" max="10003" width="0" style="2157" hidden="1" customWidth="1"/>
    <col min="10004" max="10006" width="10.28515625" style="2157" customWidth="1"/>
    <col min="10007" max="10008" width="9.140625" style="2157"/>
    <col min="10009" max="10009" width="10.85546875" style="2157" customWidth="1"/>
    <col min="10010" max="10011" width="9.140625" style="2157"/>
    <col min="10012" max="10013" width="13.42578125" style="2157" bestFit="1" customWidth="1"/>
    <col min="10014" max="10017" width="10.5703125" style="2157" bestFit="1" customWidth="1"/>
    <col min="10018" max="10140" width="9.140625" style="2157"/>
    <col min="10141" max="10153" width="8.85546875" style="2157" customWidth="1"/>
    <col min="10154" max="10243" width="9.140625" style="2157"/>
    <col min="10244" max="10244" width="17.28515625" style="2157" customWidth="1"/>
    <col min="10245" max="10247" width="0" style="2157" hidden="1" customWidth="1"/>
    <col min="10248" max="10250" width="10.28515625" style="2157" customWidth="1"/>
    <col min="10251" max="10253" width="0" style="2157" hidden="1" customWidth="1"/>
    <col min="10254" max="10256" width="10.28515625" style="2157" customWidth="1"/>
    <col min="10257" max="10259" width="0" style="2157" hidden="1" customWidth="1"/>
    <col min="10260" max="10262" width="10.28515625" style="2157" customWidth="1"/>
    <col min="10263" max="10264" width="9.140625" style="2157"/>
    <col min="10265" max="10265" width="10.85546875" style="2157" customWidth="1"/>
    <col min="10266" max="10267" width="9.140625" style="2157"/>
    <col min="10268" max="10269" width="13.42578125" style="2157" bestFit="1" customWidth="1"/>
    <col min="10270" max="10273" width="10.5703125" style="2157" bestFit="1" customWidth="1"/>
    <col min="10274" max="10396" width="9.140625" style="2157"/>
    <col min="10397" max="10409" width="8.85546875" style="2157" customWidth="1"/>
    <col min="10410" max="10499" width="9.140625" style="2157"/>
    <col min="10500" max="10500" width="17.28515625" style="2157" customWidth="1"/>
    <col min="10501" max="10503" width="0" style="2157" hidden="1" customWidth="1"/>
    <col min="10504" max="10506" width="10.28515625" style="2157" customWidth="1"/>
    <col min="10507" max="10509" width="0" style="2157" hidden="1" customWidth="1"/>
    <col min="10510" max="10512" width="10.28515625" style="2157" customWidth="1"/>
    <col min="10513" max="10515" width="0" style="2157" hidden="1" customWidth="1"/>
    <col min="10516" max="10518" width="10.28515625" style="2157" customWidth="1"/>
    <col min="10519" max="10520" width="9.140625" style="2157"/>
    <col min="10521" max="10521" width="10.85546875" style="2157" customWidth="1"/>
    <col min="10522" max="10523" width="9.140625" style="2157"/>
    <col min="10524" max="10525" width="13.42578125" style="2157" bestFit="1" customWidth="1"/>
    <col min="10526" max="10529" width="10.5703125" style="2157" bestFit="1" customWidth="1"/>
    <col min="10530" max="10652" width="9.140625" style="2157"/>
    <col min="10653" max="10665" width="8.85546875" style="2157" customWidth="1"/>
    <col min="10666" max="10755" width="9.140625" style="2157"/>
    <col min="10756" max="10756" width="17.28515625" style="2157" customWidth="1"/>
    <col min="10757" max="10759" width="0" style="2157" hidden="1" customWidth="1"/>
    <col min="10760" max="10762" width="10.28515625" style="2157" customWidth="1"/>
    <col min="10763" max="10765" width="0" style="2157" hidden="1" customWidth="1"/>
    <col min="10766" max="10768" width="10.28515625" style="2157" customWidth="1"/>
    <col min="10769" max="10771" width="0" style="2157" hidden="1" customWidth="1"/>
    <col min="10772" max="10774" width="10.28515625" style="2157" customWidth="1"/>
    <col min="10775" max="10776" width="9.140625" style="2157"/>
    <col min="10777" max="10777" width="10.85546875" style="2157" customWidth="1"/>
    <col min="10778" max="10779" width="9.140625" style="2157"/>
    <col min="10780" max="10781" width="13.42578125" style="2157" bestFit="1" customWidth="1"/>
    <col min="10782" max="10785" width="10.5703125" style="2157" bestFit="1" customWidth="1"/>
    <col min="10786" max="10908" width="9.140625" style="2157"/>
    <col min="10909" max="10921" width="8.85546875" style="2157" customWidth="1"/>
    <col min="10922" max="11011" width="9.140625" style="2157"/>
    <col min="11012" max="11012" width="17.28515625" style="2157" customWidth="1"/>
    <col min="11013" max="11015" width="0" style="2157" hidden="1" customWidth="1"/>
    <col min="11016" max="11018" width="10.28515625" style="2157" customWidth="1"/>
    <col min="11019" max="11021" width="0" style="2157" hidden="1" customWidth="1"/>
    <col min="11022" max="11024" width="10.28515625" style="2157" customWidth="1"/>
    <col min="11025" max="11027" width="0" style="2157" hidden="1" customWidth="1"/>
    <col min="11028" max="11030" width="10.28515625" style="2157" customWidth="1"/>
    <col min="11031" max="11032" width="9.140625" style="2157"/>
    <col min="11033" max="11033" width="10.85546875" style="2157" customWidth="1"/>
    <col min="11034" max="11035" width="9.140625" style="2157"/>
    <col min="11036" max="11037" width="13.42578125" style="2157" bestFit="1" customWidth="1"/>
    <col min="11038" max="11041" width="10.5703125" style="2157" bestFit="1" customWidth="1"/>
    <col min="11042" max="11164" width="9.140625" style="2157"/>
    <col min="11165" max="11177" width="8.85546875" style="2157" customWidth="1"/>
    <col min="11178" max="11267" width="9.140625" style="2157"/>
    <col min="11268" max="11268" width="17.28515625" style="2157" customWidth="1"/>
    <col min="11269" max="11271" width="0" style="2157" hidden="1" customWidth="1"/>
    <col min="11272" max="11274" width="10.28515625" style="2157" customWidth="1"/>
    <col min="11275" max="11277" width="0" style="2157" hidden="1" customWidth="1"/>
    <col min="11278" max="11280" width="10.28515625" style="2157" customWidth="1"/>
    <col min="11281" max="11283" width="0" style="2157" hidden="1" customWidth="1"/>
    <col min="11284" max="11286" width="10.28515625" style="2157" customWidth="1"/>
    <col min="11287" max="11288" width="9.140625" style="2157"/>
    <col min="11289" max="11289" width="10.85546875" style="2157" customWidth="1"/>
    <col min="11290" max="11291" width="9.140625" style="2157"/>
    <col min="11292" max="11293" width="13.42578125" style="2157" bestFit="1" customWidth="1"/>
    <col min="11294" max="11297" width="10.5703125" style="2157" bestFit="1" customWidth="1"/>
    <col min="11298" max="11420" width="9.140625" style="2157"/>
    <col min="11421" max="11433" width="8.85546875" style="2157" customWidth="1"/>
    <col min="11434" max="11523" width="9.140625" style="2157"/>
    <col min="11524" max="11524" width="17.28515625" style="2157" customWidth="1"/>
    <col min="11525" max="11527" width="0" style="2157" hidden="1" customWidth="1"/>
    <col min="11528" max="11530" width="10.28515625" style="2157" customWidth="1"/>
    <col min="11531" max="11533" width="0" style="2157" hidden="1" customWidth="1"/>
    <col min="11534" max="11536" width="10.28515625" style="2157" customWidth="1"/>
    <col min="11537" max="11539" width="0" style="2157" hidden="1" customWidth="1"/>
    <col min="11540" max="11542" width="10.28515625" style="2157" customWidth="1"/>
    <col min="11543" max="11544" width="9.140625" style="2157"/>
    <col min="11545" max="11545" width="10.85546875" style="2157" customWidth="1"/>
    <col min="11546" max="11547" width="9.140625" style="2157"/>
    <col min="11548" max="11549" width="13.42578125" style="2157" bestFit="1" customWidth="1"/>
    <col min="11550" max="11553" width="10.5703125" style="2157" bestFit="1" customWidth="1"/>
    <col min="11554" max="11676" width="9.140625" style="2157"/>
    <col min="11677" max="11689" width="8.85546875" style="2157" customWidth="1"/>
    <col min="11690" max="11779" width="9.140625" style="2157"/>
    <col min="11780" max="11780" width="17.28515625" style="2157" customWidth="1"/>
    <col min="11781" max="11783" width="0" style="2157" hidden="1" customWidth="1"/>
    <col min="11784" max="11786" width="10.28515625" style="2157" customWidth="1"/>
    <col min="11787" max="11789" width="0" style="2157" hidden="1" customWidth="1"/>
    <col min="11790" max="11792" width="10.28515625" style="2157" customWidth="1"/>
    <col min="11793" max="11795" width="0" style="2157" hidden="1" customWidth="1"/>
    <col min="11796" max="11798" width="10.28515625" style="2157" customWidth="1"/>
    <col min="11799" max="11800" width="9.140625" style="2157"/>
    <col min="11801" max="11801" width="10.85546875" style="2157" customWidth="1"/>
    <col min="11802" max="11803" width="9.140625" style="2157"/>
    <col min="11804" max="11805" width="13.42578125" style="2157" bestFit="1" customWidth="1"/>
    <col min="11806" max="11809" width="10.5703125" style="2157" bestFit="1" customWidth="1"/>
    <col min="11810" max="11932" width="9.140625" style="2157"/>
    <col min="11933" max="11945" width="8.85546875" style="2157" customWidth="1"/>
    <col min="11946" max="12035" width="9.140625" style="2157"/>
    <col min="12036" max="12036" width="17.28515625" style="2157" customWidth="1"/>
    <col min="12037" max="12039" width="0" style="2157" hidden="1" customWidth="1"/>
    <col min="12040" max="12042" width="10.28515625" style="2157" customWidth="1"/>
    <col min="12043" max="12045" width="0" style="2157" hidden="1" customWidth="1"/>
    <col min="12046" max="12048" width="10.28515625" style="2157" customWidth="1"/>
    <col min="12049" max="12051" width="0" style="2157" hidden="1" customWidth="1"/>
    <col min="12052" max="12054" width="10.28515625" style="2157" customWidth="1"/>
    <col min="12055" max="12056" width="9.140625" style="2157"/>
    <col min="12057" max="12057" width="10.85546875" style="2157" customWidth="1"/>
    <col min="12058" max="12059" width="9.140625" style="2157"/>
    <col min="12060" max="12061" width="13.42578125" style="2157" bestFit="1" customWidth="1"/>
    <col min="12062" max="12065" width="10.5703125" style="2157" bestFit="1" customWidth="1"/>
    <col min="12066" max="12188" width="9.140625" style="2157"/>
    <col min="12189" max="12201" width="8.85546875" style="2157" customWidth="1"/>
    <col min="12202" max="12291" width="9.140625" style="2157"/>
    <col min="12292" max="12292" width="17.28515625" style="2157" customWidth="1"/>
    <col min="12293" max="12295" width="0" style="2157" hidden="1" customWidth="1"/>
    <col min="12296" max="12298" width="10.28515625" style="2157" customWidth="1"/>
    <col min="12299" max="12301" width="0" style="2157" hidden="1" customWidth="1"/>
    <col min="12302" max="12304" width="10.28515625" style="2157" customWidth="1"/>
    <col min="12305" max="12307" width="0" style="2157" hidden="1" customWidth="1"/>
    <col min="12308" max="12310" width="10.28515625" style="2157" customWidth="1"/>
    <col min="12311" max="12312" width="9.140625" style="2157"/>
    <col min="12313" max="12313" width="10.85546875" style="2157" customWidth="1"/>
    <col min="12314" max="12315" width="9.140625" style="2157"/>
    <col min="12316" max="12317" width="13.42578125" style="2157" bestFit="1" customWidth="1"/>
    <col min="12318" max="12321" width="10.5703125" style="2157" bestFit="1" customWidth="1"/>
    <col min="12322" max="12444" width="9.140625" style="2157"/>
    <col min="12445" max="12457" width="8.85546875" style="2157" customWidth="1"/>
    <col min="12458" max="12547" width="9.140625" style="2157"/>
    <col min="12548" max="12548" width="17.28515625" style="2157" customWidth="1"/>
    <col min="12549" max="12551" width="0" style="2157" hidden="1" customWidth="1"/>
    <col min="12552" max="12554" width="10.28515625" style="2157" customWidth="1"/>
    <col min="12555" max="12557" width="0" style="2157" hidden="1" customWidth="1"/>
    <col min="12558" max="12560" width="10.28515625" style="2157" customWidth="1"/>
    <col min="12561" max="12563" width="0" style="2157" hidden="1" customWidth="1"/>
    <col min="12564" max="12566" width="10.28515625" style="2157" customWidth="1"/>
    <col min="12567" max="12568" width="9.140625" style="2157"/>
    <col min="12569" max="12569" width="10.85546875" style="2157" customWidth="1"/>
    <col min="12570" max="12571" width="9.140625" style="2157"/>
    <col min="12572" max="12573" width="13.42578125" style="2157" bestFit="1" customWidth="1"/>
    <col min="12574" max="12577" width="10.5703125" style="2157" bestFit="1" customWidth="1"/>
    <col min="12578" max="12700" width="9.140625" style="2157"/>
    <col min="12701" max="12713" width="8.85546875" style="2157" customWidth="1"/>
    <col min="12714" max="12803" width="9.140625" style="2157"/>
    <col min="12804" max="12804" width="17.28515625" style="2157" customWidth="1"/>
    <col min="12805" max="12807" width="0" style="2157" hidden="1" customWidth="1"/>
    <col min="12808" max="12810" width="10.28515625" style="2157" customWidth="1"/>
    <col min="12811" max="12813" width="0" style="2157" hidden="1" customWidth="1"/>
    <col min="12814" max="12816" width="10.28515625" style="2157" customWidth="1"/>
    <col min="12817" max="12819" width="0" style="2157" hidden="1" customWidth="1"/>
    <col min="12820" max="12822" width="10.28515625" style="2157" customWidth="1"/>
    <col min="12823" max="12824" width="9.140625" style="2157"/>
    <col min="12825" max="12825" width="10.85546875" style="2157" customWidth="1"/>
    <col min="12826" max="12827" width="9.140625" style="2157"/>
    <col min="12828" max="12829" width="13.42578125" style="2157" bestFit="1" customWidth="1"/>
    <col min="12830" max="12833" width="10.5703125" style="2157" bestFit="1" customWidth="1"/>
    <col min="12834" max="12956" width="9.140625" style="2157"/>
    <col min="12957" max="12969" width="8.85546875" style="2157" customWidth="1"/>
    <col min="12970" max="13059" width="9.140625" style="2157"/>
    <col min="13060" max="13060" width="17.28515625" style="2157" customWidth="1"/>
    <col min="13061" max="13063" width="0" style="2157" hidden="1" customWidth="1"/>
    <col min="13064" max="13066" width="10.28515625" style="2157" customWidth="1"/>
    <col min="13067" max="13069" width="0" style="2157" hidden="1" customWidth="1"/>
    <col min="13070" max="13072" width="10.28515625" style="2157" customWidth="1"/>
    <col min="13073" max="13075" width="0" style="2157" hidden="1" customWidth="1"/>
    <col min="13076" max="13078" width="10.28515625" style="2157" customWidth="1"/>
    <col min="13079" max="13080" width="9.140625" style="2157"/>
    <col min="13081" max="13081" width="10.85546875" style="2157" customWidth="1"/>
    <col min="13082" max="13083" width="9.140625" style="2157"/>
    <col min="13084" max="13085" width="13.42578125" style="2157" bestFit="1" customWidth="1"/>
    <col min="13086" max="13089" width="10.5703125" style="2157" bestFit="1" customWidth="1"/>
    <col min="13090" max="13212" width="9.140625" style="2157"/>
    <col min="13213" max="13225" width="8.85546875" style="2157" customWidth="1"/>
    <col min="13226" max="13315" width="9.140625" style="2157"/>
    <col min="13316" max="13316" width="17.28515625" style="2157" customWidth="1"/>
    <col min="13317" max="13319" width="0" style="2157" hidden="1" customWidth="1"/>
    <col min="13320" max="13322" width="10.28515625" style="2157" customWidth="1"/>
    <col min="13323" max="13325" width="0" style="2157" hidden="1" customWidth="1"/>
    <col min="13326" max="13328" width="10.28515625" style="2157" customWidth="1"/>
    <col min="13329" max="13331" width="0" style="2157" hidden="1" customWidth="1"/>
    <col min="13332" max="13334" width="10.28515625" style="2157" customWidth="1"/>
    <col min="13335" max="13336" width="9.140625" style="2157"/>
    <col min="13337" max="13337" width="10.85546875" style="2157" customWidth="1"/>
    <col min="13338" max="13339" width="9.140625" style="2157"/>
    <col min="13340" max="13341" width="13.42578125" style="2157" bestFit="1" customWidth="1"/>
    <col min="13342" max="13345" width="10.5703125" style="2157" bestFit="1" customWidth="1"/>
    <col min="13346" max="13468" width="9.140625" style="2157"/>
    <col min="13469" max="13481" width="8.85546875" style="2157" customWidth="1"/>
    <col min="13482" max="13571" width="9.140625" style="2157"/>
    <col min="13572" max="13572" width="17.28515625" style="2157" customWidth="1"/>
    <col min="13573" max="13575" width="0" style="2157" hidden="1" customWidth="1"/>
    <col min="13576" max="13578" width="10.28515625" style="2157" customWidth="1"/>
    <col min="13579" max="13581" width="0" style="2157" hidden="1" customWidth="1"/>
    <col min="13582" max="13584" width="10.28515625" style="2157" customWidth="1"/>
    <col min="13585" max="13587" width="0" style="2157" hidden="1" customWidth="1"/>
    <col min="13588" max="13590" width="10.28515625" style="2157" customWidth="1"/>
    <col min="13591" max="13592" width="9.140625" style="2157"/>
    <col min="13593" max="13593" width="10.85546875" style="2157" customWidth="1"/>
    <col min="13594" max="13595" width="9.140625" style="2157"/>
    <col min="13596" max="13597" width="13.42578125" style="2157" bestFit="1" customWidth="1"/>
    <col min="13598" max="13601" width="10.5703125" style="2157" bestFit="1" customWidth="1"/>
    <col min="13602" max="13724" width="9.140625" style="2157"/>
    <col min="13725" max="13737" width="8.85546875" style="2157" customWidth="1"/>
    <col min="13738" max="13827" width="9.140625" style="2157"/>
    <col min="13828" max="13828" width="17.28515625" style="2157" customWidth="1"/>
    <col min="13829" max="13831" width="0" style="2157" hidden="1" customWidth="1"/>
    <col min="13832" max="13834" width="10.28515625" style="2157" customWidth="1"/>
    <col min="13835" max="13837" width="0" style="2157" hidden="1" customWidth="1"/>
    <col min="13838" max="13840" width="10.28515625" style="2157" customWidth="1"/>
    <col min="13841" max="13843" width="0" style="2157" hidden="1" customWidth="1"/>
    <col min="13844" max="13846" width="10.28515625" style="2157" customWidth="1"/>
    <col min="13847" max="13848" width="9.140625" style="2157"/>
    <col min="13849" max="13849" width="10.85546875" style="2157" customWidth="1"/>
    <col min="13850" max="13851" width="9.140625" style="2157"/>
    <col min="13852" max="13853" width="13.42578125" style="2157" bestFit="1" customWidth="1"/>
    <col min="13854" max="13857" width="10.5703125" style="2157" bestFit="1" customWidth="1"/>
    <col min="13858" max="13980" width="9.140625" style="2157"/>
    <col min="13981" max="13993" width="8.85546875" style="2157" customWidth="1"/>
    <col min="13994" max="14083" width="9.140625" style="2157"/>
    <col min="14084" max="14084" width="17.28515625" style="2157" customWidth="1"/>
    <col min="14085" max="14087" width="0" style="2157" hidden="1" customWidth="1"/>
    <col min="14088" max="14090" width="10.28515625" style="2157" customWidth="1"/>
    <col min="14091" max="14093" width="0" style="2157" hidden="1" customWidth="1"/>
    <col min="14094" max="14096" width="10.28515625" style="2157" customWidth="1"/>
    <col min="14097" max="14099" width="0" style="2157" hidden="1" customWidth="1"/>
    <col min="14100" max="14102" width="10.28515625" style="2157" customWidth="1"/>
    <col min="14103" max="14104" width="9.140625" style="2157"/>
    <col min="14105" max="14105" width="10.85546875" style="2157" customWidth="1"/>
    <col min="14106" max="14107" width="9.140625" style="2157"/>
    <col min="14108" max="14109" width="13.42578125" style="2157" bestFit="1" customWidth="1"/>
    <col min="14110" max="14113" width="10.5703125" style="2157" bestFit="1" customWidth="1"/>
    <col min="14114" max="14236" width="9.140625" style="2157"/>
    <col min="14237" max="14249" width="8.85546875" style="2157" customWidth="1"/>
    <col min="14250" max="14339" width="9.140625" style="2157"/>
    <col min="14340" max="14340" width="17.28515625" style="2157" customWidth="1"/>
    <col min="14341" max="14343" width="0" style="2157" hidden="1" customWidth="1"/>
    <col min="14344" max="14346" width="10.28515625" style="2157" customWidth="1"/>
    <col min="14347" max="14349" width="0" style="2157" hidden="1" customWidth="1"/>
    <col min="14350" max="14352" width="10.28515625" style="2157" customWidth="1"/>
    <col min="14353" max="14355" width="0" style="2157" hidden="1" customWidth="1"/>
    <col min="14356" max="14358" width="10.28515625" style="2157" customWidth="1"/>
    <col min="14359" max="14360" width="9.140625" style="2157"/>
    <col min="14361" max="14361" width="10.85546875" style="2157" customWidth="1"/>
    <col min="14362" max="14363" width="9.140625" style="2157"/>
    <col min="14364" max="14365" width="13.42578125" style="2157" bestFit="1" customWidth="1"/>
    <col min="14366" max="14369" width="10.5703125" style="2157" bestFit="1" customWidth="1"/>
    <col min="14370" max="14492" width="9.140625" style="2157"/>
    <col min="14493" max="14505" width="8.85546875" style="2157" customWidth="1"/>
    <col min="14506" max="14595" width="9.140625" style="2157"/>
    <col min="14596" max="14596" width="17.28515625" style="2157" customWidth="1"/>
    <col min="14597" max="14599" width="0" style="2157" hidden="1" customWidth="1"/>
    <col min="14600" max="14602" width="10.28515625" style="2157" customWidth="1"/>
    <col min="14603" max="14605" width="0" style="2157" hidden="1" customWidth="1"/>
    <col min="14606" max="14608" width="10.28515625" style="2157" customWidth="1"/>
    <col min="14609" max="14611" width="0" style="2157" hidden="1" customWidth="1"/>
    <col min="14612" max="14614" width="10.28515625" style="2157" customWidth="1"/>
    <col min="14615" max="14616" width="9.140625" style="2157"/>
    <col min="14617" max="14617" width="10.85546875" style="2157" customWidth="1"/>
    <col min="14618" max="14619" width="9.140625" style="2157"/>
    <col min="14620" max="14621" width="13.42578125" style="2157" bestFit="1" customWidth="1"/>
    <col min="14622" max="14625" width="10.5703125" style="2157" bestFit="1" customWidth="1"/>
    <col min="14626" max="14748" width="9.140625" style="2157"/>
    <col min="14749" max="14761" width="8.85546875" style="2157" customWidth="1"/>
    <col min="14762" max="14851" width="9.140625" style="2157"/>
    <col min="14852" max="14852" width="17.28515625" style="2157" customWidth="1"/>
    <col min="14853" max="14855" width="0" style="2157" hidden="1" customWidth="1"/>
    <col min="14856" max="14858" width="10.28515625" style="2157" customWidth="1"/>
    <col min="14859" max="14861" width="0" style="2157" hidden="1" customWidth="1"/>
    <col min="14862" max="14864" width="10.28515625" style="2157" customWidth="1"/>
    <col min="14865" max="14867" width="0" style="2157" hidden="1" customWidth="1"/>
    <col min="14868" max="14870" width="10.28515625" style="2157" customWidth="1"/>
    <col min="14871" max="14872" width="9.140625" style="2157"/>
    <col min="14873" max="14873" width="10.85546875" style="2157" customWidth="1"/>
    <col min="14874" max="14875" width="9.140625" style="2157"/>
    <col min="14876" max="14877" width="13.42578125" style="2157" bestFit="1" customWidth="1"/>
    <col min="14878" max="14881" width="10.5703125" style="2157" bestFit="1" customWidth="1"/>
    <col min="14882" max="15004" width="9.140625" style="2157"/>
    <col min="15005" max="15017" width="8.85546875" style="2157" customWidth="1"/>
    <col min="15018" max="15107" width="9.140625" style="2157"/>
    <col min="15108" max="15108" width="17.28515625" style="2157" customWidth="1"/>
    <col min="15109" max="15111" width="0" style="2157" hidden="1" customWidth="1"/>
    <col min="15112" max="15114" width="10.28515625" style="2157" customWidth="1"/>
    <col min="15115" max="15117" width="0" style="2157" hidden="1" customWidth="1"/>
    <col min="15118" max="15120" width="10.28515625" style="2157" customWidth="1"/>
    <col min="15121" max="15123" width="0" style="2157" hidden="1" customWidth="1"/>
    <col min="15124" max="15126" width="10.28515625" style="2157" customWidth="1"/>
    <col min="15127" max="15128" width="9.140625" style="2157"/>
    <col min="15129" max="15129" width="10.85546875" style="2157" customWidth="1"/>
    <col min="15130" max="15131" width="9.140625" style="2157"/>
    <col min="15132" max="15133" width="13.42578125" style="2157" bestFit="1" customWidth="1"/>
    <col min="15134" max="15137" width="10.5703125" style="2157" bestFit="1" customWidth="1"/>
    <col min="15138" max="15260" width="9.140625" style="2157"/>
    <col min="15261" max="15273" width="8.85546875" style="2157" customWidth="1"/>
    <col min="15274" max="15363" width="9.140625" style="2157"/>
    <col min="15364" max="15364" width="17.28515625" style="2157" customWidth="1"/>
    <col min="15365" max="15367" width="0" style="2157" hidden="1" customWidth="1"/>
    <col min="15368" max="15370" width="10.28515625" style="2157" customWidth="1"/>
    <col min="15371" max="15373" width="0" style="2157" hidden="1" customWidth="1"/>
    <col min="15374" max="15376" width="10.28515625" style="2157" customWidth="1"/>
    <col min="15377" max="15379" width="0" style="2157" hidden="1" customWidth="1"/>
    <col min="15380" max="15382" width="10.28515625" style="2157" customWidth="1"/>
    <col min="15383" max="15384" width="9.140625" style="2157"/>
    <col min="15385" max="15385" width="10.85546875" style="2157" customWidth="1"/>
    <col min="15386" max="15387" width="9.140625" style="2157"/>
    <col min="15388" max="15389" width="13.42578125" style="2157" bestFit="1" customWidth="1"/>
    <col min="15390" max="15393" width="10.5703125" style="2157" bestFit="1" customWidth="1"/>
    <col min="15394" max="15516" width="9.140625" style="2157"/>
    <col min="15517" max="15529" width="8.85546875" style="2157" customWidth="1"/>
    <col min="15530" max="15619" width="9.140625" style="2157"/>
    <col min="15620" max="15620" width="17.28515625" style="2157" customWidth="1"/>
    <col min="15621" max="15623" width="0" style="2157" hidden="1" customWidth="1"/>
    <col min="15624" max="15626" width="10.28515625" style="2157" customWidth="1"/>
    <col min="15627" max="15629" width="0" style="2157" hidden="1" customWidth="1"/>
    <col min="15630" max="15632" width="10.28515625" style="2157" customWidth="1"/>
    <col min="15633" max="15635" width="0" style="2157" hidden="1" customWidth="1"/>
    <col min="15636" max="15638" width="10.28515625" style="2157" customWidth="1"/>
    <col min="15639" max="15640" width="9.140625" style="2157"/>
    <col min="15641" max="15641" width="10.85546875" style="2157" customWidth="1"/>
    <col min="15642" max="15643" width="9.140625" style="2157"/>
    <col min="15644" max="15645" width="13.42578125" style="2157" bestFit="1" customWidth="1"/>
    <col min="15646" max="15649" width="10.5703125" style="2157" bestFit="1" customWidth="1"/>
    <col min="15650" max="15772" width="9.140625" style="2157"/>
    <col min="15773" max="15785" width="8.85546875" style="2157" customWidth="1"/>
    <col min="15786" max="15875" width="9.140625" style="2157"/>
    <col min="15876" max="15876" width="17.28515625" style="2157" customWidth="1"/>
    <col min="15877" max="15879" width="0" style="2157" hidden="1" customWidth="1"/>
    <col min="15880" max="15882" width="10.28515625" style="2157" customWidth="1"/>
    <col min="15883" max="15885" width="0" style="2157" hidden="1" customWidth="1"/>
    <col min="15886" max="15888" width="10.28515625" style="2157" customWidth="1"/>
    <col min="15889" max="15891" width="0" style="2157" hidden="1" customWidth="1"/>
    <col min="15892" max="15894" width="10.28515625" style="2157" customWidth="1"/>
    <col min="15895" max="15896" width="9.140625" style="2157"/>
    <col min="15897" max="15897" width="10.85546875" style="2157" customWidth="1"/>
    <col min="15898" max="15899" width="9.140625" style="2157"/>
    <col min="15900" max="15901" width="13.42578125" style="2157" bestFit="1" customWidth="1"/>
    <col min="15902" max="15905" width="10.5703125" style="2157" bestFit="1" customWidth="1"/>
    <col min="15906" max="16028" width="9.140625" style="2157"/>
    <col min="16029" max="16041" width="8.85546875" style="2157" customWidth="1"/>
    <col min="16042" max="16131" width="9.140625" style="2157"/>
    <col min="16132" max="16132" width="17.28515625" style="2157" customWidth="1"/>
    <col min="16133" max="16135" width="0" style="2157" hidden="1" customWidth="1"/>
    <col min="16136" max="16138" width="10.28515625" style="2157" customWidth="1"/>
    <col min="16139" max="16141" width="0" style="2157" hidden="1" customWidth="1"/>
    <col min="16142" max="16144" width="10.28515625" style="2157" customWidth="1"/>
    <col min="16145" max="16147" width="0" style="2157" hidden="1" customWidth="1"/>
    <col min="16148" max="16150" width="10.28515625" style="2157" customWidth="1"/>
    <col min="16151" max="16152" width="9.140625" style="2157"/>
    <col min="16153" max="16153" width="10.85546875" style="2157" customWidth="1"/>
    <col min="16154" max="16155" width="9.140625" style="2157"/>
    <col min="16156" max="16157" width="13.42578125" style="2157" bestFit="1" customWidth="1"/>
    <col min="16158" max="16161" width="10.5703125" style="2157" bestFit="1" customWidth="1"/>
    <col min="16162" max="16284" width="9.140625" style="2157"/>
    <col min="16285" max="16297" width="8.85546875" style="2157" customWidth="1"/>
    <col min="16298" max="16384" width="9.140625" style="2157"/>
  </cols>
  <sheetData>
    <row r="1" spans="1:32" ht="39" customHeight="1" thickBot="1" x14ac:dyDescent="0.35">
      <c r="A1" s="3652" t="s">
        <v>4585</v>
      </c>
      <c r="B1" s="3652"/>
      <c r="C1" s="3652"/>
      <c r="D1" s="3652"/>
      <c r="E1" s="3652"/>
      <c r="F1" s="3652"/>
      <c r="G1" s="3652"/>
      <c r="H1" s="3652"/>
      <c r="I1" s="3652"/>
      <c r="J1" s="3652"/>
      <c r="K1" s="3652"/>
      <c r="L1" s="3652"/>
      <c r="M1" s="3652"/>
      <c r="N1" s="3652"/>
      <c r="O1" s="3652"/>
      <c r="P1" s="3652"/>
      <c r="Q1" s="3652"/>
      <c r="R1" s="3652"/>
      <c r="S1" s="3652"/>
      <c r="T1" s="3652"/>
      <c r="U1" s="3652"/>
      <c r="V1" s="3652"/>
    </row>
    <row r="2" spans="1:32" ht="21" customHeight="1" thickTop="1" thickBot="1" x14ac:dyDescent="0.35">
      <c r="A2" s="3653" t="s">
        <v>1</v>
      </c>
      <c r="B2" s="2158" t="s">
        <v>4586</v>
      </c>
      <c r="C2" s="2159"/>
      <c r="D2" s="2159"/>
      <c r="E2" s="2159"/>
      <c r="F2" s="3655" t="s">
        <v>4586</v>
      </c>
      <c r="G2" s="3655"/>
      <c r="H2" s="3655"/>
      <c r="I2" s="3655"/>
      <c r="J2" s="3655"/>
      <c r="K2" s="3655"/>
      <c r="L2" s="3656"/>
      <c r="M2" s="3657" t="s">
        <v>4587</v>
      </c>
      <c r="N2" s="3655"/>
      <c r="O2" s="3655"/>
      <c r="P2" s="3655"/>
      <c r="Q2" s="3655"/>
      <c r="R2" s="3655"/>
      <c r="S2" s="3656"/>
      <c r="T2" s="3657" t="s">
        <v>4588</v>
      </c>
      <c r="U2" s="3655"/>
      <c r="V2" s="3656"/>
      <c r="W2" s="2160"/>
    </row>
    <row r="3" spans="1:32" ht="17.25" customHeight="1" thickBot="1" x14ac:dyDescent="0.35">
      <c r="A3" s="3654"/>
      <c r="B3" s="2161">
        <v>2015</v>
      </c>
      <c r="C3" s="2161">
        <v>2016</v>
      </c>
      <c r="D3" s="2161">
        <v>2017</v>
      </c>
      <c r="E3" s="2161">
        <v>2018</v>
      </c>
      <c r="F3" s="3411">
        <v>2019</v>
      </c>
      <c r="G3" s="3412">
        <v>2020</v>
      </c>
      <c r="H3" s="3412">
        <v>2015</v>
      </c>
      <c r="I3" s="3412">
        <v>2016</v>
      </c>
      <c r="J3" s="3412">
        <v>2017</v>
      </c>
      <c r="K3" s="3412">
        <v>2018</v>
      </c>
      <c r="L3" s="3413">
        <v>2021</v>
      </c>
      <c r="M3" s="3411">
        <v>2019</v>
      </c>
      <c r="N3" s="3412">
        <v>2020</v>
      </c>
      <c r="O3" s="3412">
        <v>2015</v>
      </c>
      <c r="P3" s="3412">
        <v>2016</v>
      </c>
      <c r="Q3" s="3412">
        <v>2017</v>
      </c>
      <c r="R3" s="3412">
        <v>2018</v>
      </c>
      <c r="S3" s="3413">
        <v>2021</v>
      </c>
      <c r="T3" s="3414">
        <v>2019</v>
      </c>
      <c r="U3" s="3412">
        <v>2020</v>
      </c>
      <c r="V3" s="3413">
        <v>2021</v>
      </c>
    </row>
    <row r="4" spans="1:32" ht="21" customHeight="1" thickTop="1" x14ac:dyDescent="0.3">
      <c r="A4" s="3391" t="s">
        <v>213</v>
      </c>
      <c r="B4" s="2163" t="s">
        <v>4589</v>
      </c>
      <c r="C4" s="2163" t="s">
        <v>4590</v>
      </c>
      <c r="D4" s="2164" t="s">
        <v>4591</v>
      </c>
      <c r="E4" s="2164" t="s">
        <v>4592</v>
      </c>
      <c r="F4" s="3385" t="s">
        <v>4593</v>
      </c>
      <c r="G4" s="3373" t="s">
        <v>4594</v>
      </c>
      <c r="H4" s="3373" t="s">
        <v>4595</v>
      </c>
      <c r="I4" s="3373" t="s">
        <v>4596</v>
      </c>
      <c r="J4" s="3373" t="s">
        <v>4597</v>
      </c>
      <c r="K4" s="3373" t="s">
        <v>4598</v>
      </c>
      <c r="L4" s="3386" t="s">
        <v>4599</v>
      </c>
      <c r="M4" s="3385" t="s">
        <v>4600</v>
      </c>
      <c r="N4" s="3373" t="s">
        <v>4601</v>
      </c>
      <c r="O4" s="3373" t="s">
        <v>4602</v>
      </c>
      <c r="P4" s="3373" t="s">
        <v>4603</v>
      </c>
      <c r="Q4" s="3373" t="s">
        <v>4604</v>
      </c>
      <c r="R4" s="3373" t="s">
        <v>4605</v>
      </c>
      <c r="S4" s="3386" t="s">
        <v>4606</v>
      </c>
      <c r="T4" s="3382" t="s">
        <v>4607</v>
      </c>
      <c r="U4" s="3376" t="s">
        <v>4608</v>
      </c>
      <c r="V4" s="3377" t="s">
        <v>4609</v>
      </c>
      <c r="Z4" s="2165"/>
      <c r="AA4" s="2165"/>
      <c r="AB4" s="2166"/>
      <c r="AC4" s="2166"/>
      <c r="AD4" s="2166"/>
      <c r="AE4" s="2166"/>
    </row>
    <row r="5" spans="1:32" ht="21" customHeight="1" x14ac:dyDescent="0.3">
      <c r="A5" s="3392" t="s">
        <v>148</v>
      </c>
      <c r="B5" s="2163" t="s">
        <v>4610</v>
      </c>
      <c r="C5" s="2167" t="s">
        <v>4611</v>
      </c>
      <c r="D5" s="2164" t="s">
        <v>4612</v>
      </c>
      <c r="E5" s="2164" t="s">
        <v>4613</v>
      </c>
      <c r="F5" s="3387" t="s">
        <v>4614</v>
      </c>
      <c r="G5" s="3374" t="s">
        <v>4615</v>
      </c>
      <c r="H5" s="3374" t="s">
        <v>4616</v>
      </c>
      <c r="I5" s="3374" t="s">
        <v>4617</v>
      </c>
      <c r="J5" s="3374" t="s">
        <v>4618</v>
      </c>
      <c r="K5" s="3374" t="s">
        <v>4619</v>
      </c>
      <c r="L5" s="3388" t="s">
        <v>4620</v>
      </c>
      <c r="M5" s="3387" t="s">
        <v>4621</v>
      </c>
      <c r="N5" s="3374" t="s">
        <v>4622</v>
      </c>
      <c r="O5" s="3374" t="s">
        <v>4623</v>
      </c>
      <c r="P5" s="3374" t="s">
        <v>4624</v>
      </c>
      <c r="Q5" s="3374" t="s">
        <v>4625</v>
      </c>
      <c r="R5" s="3374" t="s">
        <v>4626</v>
      </c>
      <c r="S5" s="3388" t="s">
        <v>4627</v>
      </c>
      <c r="T5" s="3383" t="s">
        <v>4628</v>
      </c>
      <c r="U5" s="3378" t="s">
        <v>4629</v>
      </c>
      <c r="V5" s="3379" t="s">
        <v>4630</v>
      </c>
    </row>
    <row r="6" spans="1:32" ht="21" customHeight="1" x14ac:dyDescent="0.3">
      <c r="A6" s="3392" t="s">
        <v>149</v>
      </c>
      <c r="B6" s="2163" t="s">
        <v>4631</v>
      </c>
      <c r="C6" s="2167" t="s">
        <v>4632</v>
      </c>
      <c r="D6" s="2164" t="s">
        <v>4633</v>
      </c>
      <c r="E6" s="2164" t="s">
        <v>4634</v>
      </c>
      <c r="F6" s="3387" t="s">
        <v>4635</v>
      </c>
      <c r="G6" s="3374" t="s">
        <v>4636</v>
      </c>
      <c r="H6" s="3374" t="s">
        <v>4637</v>
      </c>
      <c r="I6" s="3374" t="s">
        <v>4638</v>
      </c>
      <c r="J6" s="3374" t="s">
        <v>4639</v>
      </c>
      <c r="K6" s="3374" t="s">
        <v>4640</v>
      </c>
      <c r="L6" s="3388" t="s">
        <v>4641</v>
      </c>
      <c r="M6" s="3387" t="s">
        <v>4642</v>
      </c>
      <c r="N6" s="3374" t="s">
        <v>4643</v>
      </c>
      <c r="O6" s="3374" t="s">
        <v>4644</v>
      </c>
      <c r="P6" s="3374" t="s">
        <v>4645</v>
      </c>
      <c r="Q6" s="3374" t="s">
        <v>4646</v>
      </c>
      <c r="R6" s="3374" t="s">
        <v>4647</v>
      </c>
      <c r="S6" s="3388" t="s">
        <v>4648</v>
      </c>
      <c r="T6" s="3383" t="s">
        <v>4649</v>
      </c>
      <c r="U6" s="3378" t="s">
        <v>4650</v>
      </c>
      <c r="V6" s="3379" t="s">
        <v>4651</v>
      </c>
    </row>
    <row r="7" spans="1:32" ht="21" customHeight="1" x14ac:dyDescent="0.3">
      <c r="A7" s="3392" t="s">
        <v>150</v>
      </c>
      <c r="B7" s="2163" t="s">
        <v>4652</v>
      </c>
      <c r="C7" s="2167" t="s">
        <v>4653</v>
      </c>
      <c r="D7" s="2164" t="s">
        <v>4654</v>
      </c>
      <c r="E7" s="2164" t="s">
        <v>4655</v>
      </c>
      <c r="F7" s="3387" t="s">
        <v>4656</v>
      </c>
      <c r="G7" s="3374" t="s">
        <v>4657</v>
      </c>
      <c r="H7" s="3374" t="s">
        <v>4658</v>
      </c>
      <c r="I7" s="3374" t="s">
        <v>4659</v>
      </c>
      <c r="J7" s="3374" t="s">
        <v>4660</v>
      </c>
      <c r="K7" s="3374" t="s">
        <v>4661</v>
      </c>
      <c r="L7" s="3388" t="s">
        <v>4662</v>
      </c>
      <c r="M7" s="3387" t="s">
        <v>4663</v>
      </c>
      <c r="N7" s="3374" t="s">
        <v>4664</v>
      </c>
      <c r="O7" s="3374" t="s">
        <v>4665</v>
      </c>
      <c r="P7" s="3374" t="s">
        <v>4666</v>
      </c>
      <c r="Q7" s="3374" t="s">
        <v>4667</v>
      </c>
      <c r="R7" s="3374" t="s">
        <v>4668</v>
      </c>
      <c r="S7" s="3388" t="s">
        <v>4669</v>
      </c>
      <c r="T7" s="3383" t="s">
        <v>4670</v>
      </c>
      <c r="U7" s="3378" t="s">
        <v>4671</v>
      </c>
      <c r="V7" s="3379" t="s">
        <v>4672</v>
      </c>
    </row>
    <row r="8" spans="1:32" ht="21" customHeight="1" x14ac:dyDescent="0.3">
      <c r="A8" s="3392" t="s">
        <v>151</v>
      </c>
      <c r="B8" s="2163" t="s">
        <v>4673</v>
      </c>
      <c r="C8" s="2167" t="s">
        <v>4674</v>
      </c>
      <c r="D8" s="2164" t="s">
        <v>4675</v>
      </c>
      <c r="E8" s="2164" t="s">
        <v>4676</v>
      </c>
      <c r="F8" s="3387" t="s">
        <v>4677</v>
      </c>
      <c r="G8" s="3374" t="s">
        <v>4678</v>
      </c>
      <c r="H8" s="3374" t="s">
        <v>4679</v>
      </c>
      <c r="I8" s="3374" t="s">
        <v>4680</v>
      </c>
      <c r="J8" s="3374" t="s">
        <v>4681</v>
      </c>
      <c r="K8" s="3374" t="s">
        <v>4682</v>
      </c>
      <c r="L8" s="3388" t="s">
        <v>4683</v>
      </c>
      <c r="M8" s="3387" t="s">
        <v>4684</v>
      </c>
      <c r="N8" s="3374" t="s">
        <v>4685</v>
      </c>
      <c r="O8" s="3374" t="s">
        <v>4686</v>
      </c>
      <c r="P8" s="3374" t="s">
        <v>4687</v>
      </c>
      <c r="Q8" s="3374" t="s">
        <v>4688</v>
      </c>
      <c r="R8" s="3374" t="s">
        <v>4689</v>
      </c>
      <c r="S8" s="3388" t="s">
        <v>4690</v>
      </c>
      <c r="T8" s="3383" t="s">
        <v>4691</v>
      </c>
      <c r="U8" s="3378" t="s">
        <v>4692</v>
      </c>
      <c r="V8" s="3379" t="s">
        <v>4693</v>
      </c>
    </row>
    <row r="9" spans="1:32" ht="21" customHeight="1" x14ac:dyDescent="0.3">
      <c r="A9" s="3392" t="s">
        <v>160</v>
      </c>
      <c r="B9" s="2163" t="s">
        <v>4694</v>
      </c>
      <c r="C9" s="2167" t="s">
        <v>4695</v>
      </c>
      <c r="D9" s="2164" t="s">
        <v>4696</v>
      </c>
      <c r="E9" s="2164" t="s">
        <v>4697</v>
      </c>
      <c r="F9" s="3387" t="s">
        <v>4698</v>
      </c>
      <c r="G9" s="3374" t="s">
        <v>4699</v>
      </c>
      <c r="H9" s="3374" t="s">
        <v>4700</v>
      </c>
      <c r="I9" s="3374" t="s">
        <v>4701</v>
      </c>
      <c r="J9" s="3374" t="s">
        <v>4702</v>
      </c>
      <c r="K9" s="3374" t="s">
        <v>4703</v>
      </c>
      <c r="L9" s="3388" t="s">
        <v>4704</v>
      </c>
      <c r="M9" s="3387" t="s">
        <v>4705</v>
      </c>
      <c r="N9" s="3374" t="s">
        <v>4706</v>
      </c>
      <c r="O9" s="3374" t="s">
        <v>4707</v>
      </c>
      <c r="P9" s="3374" t="s">
        <v>4708</v>
      </c>
      <c r="Q9" s="3374" t="s">
        <v>4709</v>
      </c>
      <c r="R9" s="3374" t="s">
        <v>4710</v>
      </c>
      <c r="S9" s="3388" t="s">
        <v>4711</v>
      </c>
      <c r="T9" s="3383" t="s">
        <v>4712</v>
      </c>
      <c r="U9" s="3378" t="s">
        <v>4713</v>
      </c>
      <c r="V9" s="3379" t="s">
        <v>4714</v>
      </c>
    </row>
    <row r="10" spans="1:32" ht="21" customHeight="1" x14ac:dyDescent="0.3">
      <c r="A10" s="3392" t="s">
        <v>161</v>
      </c>
      <c r="B10" s="2163" t="s">
        <v>4715</v>
      </c>
      <c r="C10" s="2167" t="s">
        <v>4716</v>
      </c>
      <c r="D10" s="2164" t="s">
        <v>4717</v>
      </c>
      <c r="E10" s="2164" t="s">
        <v>4718</v>
      </c>
      <c r="F10" s="3387" t="s">
        <v>4719</v>
      </c>
      <c r="G10" s="3374" t="s">
        <v>4720</v>
      </c>
      <c r="H10" s="3374" t="s">
        <v>4721</v>
      </c>
      <c r="I10" s="3374" t="s">
        <v>4722</v>
      </c>
      <c r="J10" s="3374" t="s">
        <v>4723</v>
      </c>
      <c r="K10" s="3374" t="s">
        <v>4724</v>
      </c>
      <c r="L10" s="3388" t="s">
        <v>4725</v>
      </c>
      <c r="M10" s="3387" t="s">
        <v>4726</v>
      </c>
      <c r="N10" s="3374" t="s">
        <v>4727</v>
      </c>
      <c r="O10" s="3374" t="s">
        <v>4728</v>
      </c>
      <c r="P10" s="3374" t="s">
        <v>4729</v>
      </c>
      <c r="Q10" s="3374" t="s">
        <v>4730</v>
      </c>
      <c r="R10" s="3374" t="s">
        <v>4731</v>
      </c>
      <c r="S10" s="3388" t="s">
        <v>4732</v>
      </c>
      <c r="T10" s="3383" t="s">
        <v>4733</v>
      </c>
      <c r="U10" s="3378" t="s">
        <v>4734</v>
      </c>
      <c r="V10" s="3379" t="s">
        <v>4735</v>
      </c>
    </row>
    <row r="11" spans="1:32" ht="21" customHeight="1" x14ac:dyDescent="0.3">
      <c r="A11" s="3392" t="s">
        <v>154</v>
      </c>
      <c r="B11" s="2163" t="s">
        <v>4736</v>
      </c>
      <c r="C11" s="2167" t="s">
        <v>4737</v>
      </c>
      <c r="D11" s="2164" t="s">
        <v>4738</v>
      </c>
      <c r="E11" s="2164" t="s">
        <v>4739</v>
      </c>
      <c r="F11" s="3387" t="s">
        <v>4740</v>
      </c>
      <c r="G11" s="3374" t="s">
        <v>4741</v>
      </c>
      <c r="H11" s="3374" t="s">
        <v>4742</v>
      </c>
      <c r="I11" s="3374" t="s">
        <v>4743</v>
      </c>
      <c r="J11" s="3374" t="s">
        <v>4744</v>
      </c>
      <c r="K11" s="3374" t="s">
        <v>4745</v>
      </c>
      <c r="L11" s="3388" t="s">
        <v>4746</v>
      </c>
      <c r="M11" s="3387" t="s">
        <v>4747</v>
      </c>
      <c r="N11" s="3374" t="s">
        <v>4748</v>
      </c>
      <c r="O11" s="3374" t="s">
        <v>4749</v>
      </c>
      <c r="P11" s="3374" t="s">
        <v>4750</v>
      </c>
      <c r="Q11" s="3374" t="s">
        <v>4751</v>
      </c>
      <c r="R11" s="3374" t="s">
        <v>4752</v>
      </c>
      <c r="S11" s="3388" t="s">
        <v>4753</v>
      </c>
      <c r="T11" s="3383" t="s">
        <v>4754</v>
      </c>
      <c r="U11" s="3378" t="s">
        <v>4755</v>
      </c>
      <c r="V11" s="3379" t="s">
        <v>4756</v>
      </c>
    </row>
    <row r="12" spans="1:32" ht="21" customHeight="1" x14ac:dyDescent="0.3">
      <c r="A12" s="3392" t="s">
        <v>155</v>
      </c>
      <c r="B12" s="2163" t="s">
        <v>4757</v>
      </c>
      <c r="C12" s="2167" t="s">
        <v>4758</v>
      </c>
      <c r="D12" s="2164" t="s">
        <v>4759</v>
      </c>
      <c r="E12" s="2164" t="s">
        <v>4760</v>
      </c>
      <c r="F12" s="3387" t="s">
        <v>4761</v>
      </c>
      <c r="G12" s="3374" t="s">
        <v>4762</v>
      </c>
      <c r="H12" s="3374" t="s">
        <v>4763</v>
      </c>
      <c r="I12" s="3374" t="s">
        <v>4764</v>
      </c>
      <c r="J12" s="3374" t="s">
        <v>4765</v>
      </c>
      <c r="K12" s="3374" t="s">
        <v>4766</v>
      </c>
      <c r="L12" s="3388" t="s">
        <v>4767</v>
      </c>
      <c r="M12" s="3387" t="s">
        <v>4768</v>
      </c>
      <c r="N12" s="3374" t="s">
        <v>4769</v>
      </c>
      <c r="O12" s="3374" t="s">
        <v>4770</v>
      </c>
      <c r="P12" s="3374" t="s">
        <v>4771</v>
      </c>
      <c r="Q12" s="3374" t="s">
        <v>4772</v>
      </c>
      <c r="R12" s="3374" t="s">
        <v>4773</v>
      </c>
      <c r="S12" s="3388" t="s">
        <v>4774</v>
      </c>
      <c r="T12" s="3383" t="s">
        <v>4775</v>
      </c>
      <c r="U12" s="3378" t="s">
        <v>4776</v>
      </c>
      <c r="V12" s="3379" t="s">
        <v>4777</v>
      </c>
      <c r="AA12" s="2168"/>
      <c r="AB12" s="2168"/>
      <c r="AC12" s="2168"/>
      <c r="AD12" s="2168"/>
      <c r="AE12" s="2168"/>
      <c r="AF12" s="2168"/>
    </row>
    <row r="13" spans="1:32" ht="21" customHeight="1" x14ac:dyDescent="0.3">
      <c r="A13" s="3392" t="s">
        <v>156</v>
      </c>
      <c r="B13" s="2163" t="s">
        <v>4757</v>
      </c>
      <c r="C13" s="2167" t="s">
        <v>4778</v>
      </c>
      <c r="D13" s="2164" t="s">
        <v>4779</v>
      </c>
      <c r="E13" s="2164" t="s">
        <v>4780</v>
      </c>
      <c r="F13" s="3387" t="s">
        <v>4781</v>
      </c>
      <c r="G13" s="3374" t="s">
        <v>4782</v>
      </c>
      <c r="H13" s="3374" t="s">
        <v>4783</v>
      </c>
      <c r="I13" s="3374" t="s">
        <v>4784</v>
      </c>
      <c r="J13" s="3374" t="s">
        <v>4785</v>
      </c>
      <c r="K13" s="3374" t="s">
        <v>4786</v>
      </c>
      <c r="L13" s="3388" t="s">
        <v>4787</v>
      </c>
      <c r="M13" s="3387" t="s">
        <v>4788</v>
      </c>
      <c r="N13" s="3374" t="s">
        <v>4789</v>
      </c>
      <c r="O13" s="3374" t="s">
        <v>4790</v>
      </c>
      <c r="P13" s="3374" t="s">
        <v>4791</v>
      </c>
      <c r="Q13" s="3374" t="s">
        <v>4792</v>
      </c>
      <c r="R13" s="3374" t="s">
        <v>4793</v>
      </c>
      <c r="S13" s="3388" t="s">
        <v>4794</v>
      </c>
      <c r="T13" s="3383" t="s">
        <v>4795</v>
      </c>
      <c r="U13" s="3378" t="s">
        <v>4796</v>
      </c>
      <c r="V13" s="3379" t="s">
        <v>4797</v>
      </c>
      <c r="AA13" s="2168"/>
      <c r="AB13" s="2168"/>
      <c r="AC13" s="2168"/>
      <c r="AD13" s="2168"/>
      <c r="AE13" s="2168"/>
      <c r="AF13" s="2168"/>
    </row>
    <row r="14" spans="1:32" ht="21" customHeight="1" x14ac:dyDescent="0.3">
      <c r="A14" s="3392" t="s">
        <v>157</v>
      </c>
      <c r="B14" s="2163" t="s">
        <v>4798</v>
      </c>
      <c r="C14" s="2167" t="s">
        <v>4799</v>
      </c>
      <c r="D14" s="2164" t="s">
        <v>4800</v>
      </c>
      <c r="E14" s="2164" t="s">
        <v>4610</v>
      </c>
      <c r="F14" s="3387" t="s">
        <v>4675</v>
      </c>
      <c r="G14" s="3374" t="s">
        <v>4801</v>
      </c>
      <c r="H14" s="3374" t="s">
        <v>4802</v>
      </c>
      <c r="I14" s="3374" t="s">
        <v>4803</v>
      </c>
      <c r="J14" s="3374" t="s">
        <v>4804</v>
      </c>
      <c r="K14" s="3374" t="s">
        <v>4805</v>
      </c>
      <c r="L14" s="3388" t="s">
        <v>4806</v>
      </c>
      <c r="M14" s="3387" t="s">
        <v>4807</v>
      </c>
      <c r="N14" s="3374" t="s">
        <v>4808</v>
      </c>
      <c r="O14" s="3374" t="s">
        <v>4809</v>
      </c>
      <c r="P14" s="3374" t="s">
        <v>4810</v>
      </c>
      <c r="Q14" s="3374" t="s">
        <v>4811</v>
      </c>
      <c r="R14" s="3374" t="s">
        <v>4812</v>
      </c>
      <c r="S14" s="3388" t="s">
        <v>4813</v>
      </c>
      <c r="T14" s="3383" t="s">
        <v>4814</v>
      </c>
      <c r="U14" s="3378" t="s">
        <v>4815</v>
      </c>
      <c r="V14" s="3379" t="s">
        <v>4816</v>
      </c>
    </row>
    <row r="15" spans="1:32" ht="21" customHeight="1" thickBot="1" x14ac:dyDescent="0.35">
      <c r="A15" s="3393" t="s">
        <v>158</v>
      </c>
      <c r="B15" s="2169" t="s">
        <v>4817</v>
      </c>
      <c r="C15" s="2169" t="s">
        <v>4818</v>
      </c>
      <c r="D15" s="2170" t="s">
        <v>4819</v>
      </c>
      <c r="E15" s="2170" t="s">
        <v>4820</v>
      </c>
      <c r="F15" s="3389" t="s">
        <v>4821</v>
      </c>
      <c r="G15" s="3375" t="s">
        <v>4822</v>
      </c>
      <c r="H15" s="3375" t="s">
        <v>4823</v>
      </c>
      <c r="I15" s="3375" t="s">
        <v>4824</v>
      </c>
      <c r="J15" s="3375" t="s">
        <v>4825</v>
      </c>
      <c r="K15" s="3375" t="s">
        <v>4826</v>
      </c>
      <c r="L15" s="3390" t="s">
        <v>4827</v>
      </c>
      <c r="M15" s="3389" t="s">
        <v>4828</v>
      </c>
      <c r="N15" s="3375" t="s">
        <v>4829</v>
      </c>
      <c r="O15" s="3375" t="s">
        <v>4830</v>
      </c>
      <c r="P15" s="3375" t="s">
        <v>4831</v>
      </c>
      <c r="Q15" s="3375" t="s">
        <v>4832</v>
      </c>
      <c r="R15" s="3375" t="s">
        <v>4833</v>
      </c>
      <c r="S15" s="3390" t="s">
        <v>4834</v>
      </c>
      <c r="T15" s="3384" t="s">
        <v>4835</v>
      </c>
      <c r="U15" s="3380" t="s">
        <v>4836</v>
      </c>
      <c r="V15" s="3381" t="s">
        <v>4837</v>
      </c>
    </row>
    <row r="16" spans="1:32" s="2171" customFormat="1" ht="16.5" thickTop="1" x14ac:dyDescent="0.25">
      <c r="A16" s="2171" t="s">
        <v>4838</v>
      </c>
      <c r="G16" s="2172"/>
      <c r="N16" s="2172"/>
    </row>
    <row r="17" spans="1:259" s="2171" customFormat="1" x14ac:dyDescent="0.25">
      <c r="A17" s="2173" t="s">
        <v>3543</v>
      </c>
    </row>
    <row r="19" spans="1:259" ht="18" thickBot="1" x14ac:dyDescent="0.35">
      <c r="A19" s="2174" t="s">
        <v>4839</v>
      </c>
      <c r="B19" s="2175"/>
      <c r="C19" s="2175"/>
      <c r="D19" s="2175"/>
      <c r="E19" s="2175"/>
      <c r="F19" s="2175"/>
      <c r="G19" s="2175"/>
      <c r="H19" s="2175"/>
      <c r="I19" s="2175"/>
      <c r="J19" s="2175"/>
      <c r="K19" s="2175"/>
      <c r="L19" s="2175"/>
      <c r="M19" s="2176"/>
      <c r="N19" s="2176"/>
      <c r="O19" s="2176"/>
      <c r="P19" s="2176"/>
      <c r="Q19" s="2176"/>
      <c r="R19" s="2176"/>
      <c r="S19" s="2176"/>
      <c r="T19" s="2175"/>
      <c r="U19" s="2175"/>
      <c r="V19" s="2175"/>
    </row>
    <row r="20" spans="1:259" ht="18" thickTop="1" thickBot="1" x14ac:dyDescent="0.35">
      <c r="A20" s="3658" t="s">
        <v>1</v>
      </c>
      <c r="B20" s="2159" t="s">
        <v>4840</v>
      </c>
      <c r="C20" s="2159"/>
      <c r="D20" s="2159"/>
      <c r="E20" s="2177"/>
      <c r="F20" s="3660" t="s">
        <v>4840</v>
      </c>
      <c r="G20" s="3660"/>
      <c r="H20" s="3660"/>
      <c r="I20" s="3660"/>
      <c r="J20" s="3660"/>
      <c r="K20" s="3660"/>
      <c r="L20" s="3660"/>
      <c r="M20" s="3661" t="s">
        <v>4841</v>
      </c>
      <c r="N20" s="3660"/>
      <c r="O20" s="3662"/>
      <c r="P20" s="3662"/>
      <c r="Q20" s="3662"/>
      <c r="R20" s="3662"/>
      <c r="S20" s="3663"/>
      <c r="T20" s="2178"/>
      <c r="U20" s="2178"/>
      <c r="V20" s="2178"/>
      <c r="W20" s="2178"/>
      <c r="X20" s="2178"/>
      <c r="Y20" s="2178"/>
      <c r="Z20" s="2178"/>
      <c r="AA20" s="2178"/>
      <c r="AB20" s="2178"/>
      <c r="AC20" s="2178"/>
      <c r="AD20" s="2178"/>
      <c r="AE20" s="2178"/>
      <c r="AF20" s="2178"/>
      <c r="AG20" s="2178"/>
      <c r="AH20" s="2178"/>
      <c r="AI20" s="2178"/>
      <c r="AJ20" s="2178"/>
      <c r="AK20" s="2178"/>
      <c r="AL20" s="2178"/>
      <c r="AM20" s="2178"/>
      <c r="AN20" s="2178"/>
      <c r="AO20" s="2178"/>
      <c r="AP20" s="2178"/>
      <c r="AQ20" s="2178"/>
      <c r="AR20" s="2178"/>
      <c r="AS20" s="2178"/>
      <c r="AT20" s="2178"/>
      <c r="AU20" s="2178"/>
      <c r="AV20" s="2178"/>
      <c r="AW20" s="2178"/>
      <c r="AX20" s="2178"/>
      <c r="AY20" s="2178"/>
      <c r="AZ20" s="2178"/>
      <c r="BA20" s="2178"/>
      <c r="BB20" s="2178"/>
      <c r="BC20" s="2178"/>
      <c r="BD20" s="2178"/>
      <c r="BE20" s="2178"/>
      <c r="BF20" s="2178"/>
      <c r="BG20" s="2178"/>
      <c r="BH20" s="2178"/>
      <c r="BI20" s="2178"/>
      <c r="BJ20" s="2178"/>
      <c r="BK20" s="2178"/>
      <c r="BL20" s="2178"/>
      <c r="BM20" s="2178"/>
      <c r="BN20" s="2178"/>
      <c r="BO20" s="2178"/>
      <c r="BP20" s="2178"/>
      <c r="BQ20" s="2178"/>
      <c r="BR20" s="2178"/>
      <c r="BS20" s="2178"/>
      <c r="BT20" s="2178"/>
      <c r="BU20" s="2178"/>
      <c r="BV20" s="2178"/>
      <c r="BW20" s="2178"/>
      <c r="BX20" s="2178"/>
      <c r="BY20" s="2178"/>
      <c r="BZ20" s="2178"/>
      <c r="CA20" s="2178"/>
      <c r="CB20" s="2178"/>
      <c r="CC20" s="2178"/>
      <c r="CD20" s="2178"/>
      <c r="CE20" s="2178"/>
      <c r="CF20" s="2178"/>
      <c r="CG20" s="2178"/>
      <c r="CH20" s="2178"/>
      <c r="CI20" s="2178"/>
      <c r="CJ20" s="2178"/>
      <c r="CK20" s="2178"/>
      <c r="CL20" s="2178"/>
      <c r="CM20" s="2178"/>
      <c r="CN20" s="2178"/>
      <c r="CO20" s="2178"/>
      <c r="CP20" s="2178"/>
      <c r="CQ20" s="2178"/>
      <c r="CR20" s="2178"/>
      <c r="CS20" s="2178"/>
      <c r="CT20" s="2178"/>
      <c r="CU20" s="2178"/>
      <c r="CV20" s="2178"/>
      <c r="CW20" s="2178"/>
      <c r="CX20" s="2178"/>
      <c r="CY20" s="2178"/>
      <c r="CZ20" s="2178"/>
      <c r="DA20" s="2178"/>
      <c r="DB20" s="2178"/>
      <c r="DC20" s="2178"/>
      <c r="DD20" s="2178"/>
      <c r="DE20" s="2178"/>
      <c r="DF20" s="2178"/>
      <c r="DG20" s="2178"/>
      <c r="DH20" s="2178"/>
      <c r="DI20" s="2178"/>
      <c r="DJ20" s="2178"/>
      <c r="DK20" s="2178"/>
      <c r="DL20" s="2178"/>
      <c r="DM20" s="2178"/>
      <c r="DN20" s="2178"/>
      <c r="DO20" s="2178"/>
      <c r="DP20" s="2178"/>
      <c r="DQ20" s="2178"/>
      <c r="DR20" s="2178"/>
      <c r="DS20" s="2178"/>
      <c r="DT20" s="2178"/>
      <c r="DU20" s="2178"/>
      <c r="DV20" s="2178"/>
      <c r="DW20" s="2178"/>
      <c r="DX20" s="2178"/>
      <c r="DY20" s="2178"/>
      <c r="DZ20" s="2178"/>
      <c r="EA20" s="2178"/>
      <c r="EB20" s="2178"/>
      <c r="EC20" s="2178"/>
      <c r="ED20" s="2178"/>
      <c r="EE20" s="2178"/>
      <c r="EF20" s="2178"/>
      <c r="EG20" s="2178"/>
      <c r="EH20" s="2178"/>
      <c r="EI20" s="2178"/>
      <c r="EJ20" s="2178"/>
      <c r="EK20" s="2178"/>
      <c r="EL20" s="2178"/>
      <c r="EM20" s="2178"/>
      <c r="EN20" s="2178"/>
      <c r="EO20" s="2178"/>
      <c r="EP20" s="2178"/>
      <c r="EQ20" s="2178"/>
      <c r="ER20" s="2178"/>
      <c r="ES20" s="2178"/>
      <c r="ET20" s="2178"/>
      <c r="EU20" s="2178"/>
      <c r="EV20" s="2178"/>
      <c r="EW20" s="2178"/>
      <c r="EX20" s="2178"/>
      <c r="EY20" s="2178"/>
      <c r="EZ20" s="2178"/>
      <c r="FA20" s="2178"/>
      <c r="FB20" s="2178"/>
      <c r="FC20" s="2178"/>
      <c r="FD20" s="2178"/>
      <c r="FE20" s="2178"/>
      <c r="FF20" s="2178"/>
      <c r="FG20" s="2178"/>
      <c r="FH20" s="2178"/>
      <c r="FI20" s="2178"/>
      <c r="FJ20" s="2178"/>
      <c r="FK20" s="2178"/>
      <c r="FL20" s="2178"/>
      <c r="FM20" s="2178"/>
      <c r="FN20" s="2178"/>
      <c r="FO20" s="2178"/>
      <c r="FP20" s="2178"/>
      <c r="FQ20" s="2178"/>
      <c r="FR20" s="2178"/>
      <c r="FS20" s="2178"/>
      <c r="FT20" s="2178"/>
      <c r="FU20" s="2178"/>
      <c r="FV20" s="2178"/>
      <c r="FW20" s="2178"/>
      <c r="FX20" s="2178"/>
      <c r="FY20" s="2178"/>
      <c r="FZ20" s="2178"/>
      <c r="GA20" s="2178"/>
      <c r="GB20" s="2178"/>
      <c r="GC20" s="2178"/>
      <c r="GD20" s="2178"/>
      <c r="GE20" s="2178"/>
      <c r="GF20" s="2178"/>
      <c r="GG20" s="2178"/>
      <c r="GH20" s="2178"/>
      <c r="GI20" s="2178"/>
      <c r="GJ20" s="2178"/>
      <c r="GK20" s="2178"/>
      <c r="GL20" s="2178"/>
      <c r="GM20" s="2178"/>
      <c r="GN20" s="2178"/>
      <c r="GO20" s="2178"/>
      <c r="GP20" s="2178"/>
      <c r="GQ20" s="2178"/>
      <c r="GR20" s="2178"/>
      <c r="GS20" s="2178"/>
      <c r="GT20" s="2178"/>
      <c r="GU20" s="2178"/>
      <c r="GV20" s="2178"/>
      <c r="GW20" s="2178"/>
      <c r="GX20" s="2178"/>
      <c r="GY20" s="2178"/>
      <c r="GZ20" s="2178"/>
      <c r="HA20" s="2178"/>
      <c r="HB20" s="2178"/>
      <c r="HC20" s="2178"/>
      <c r="HD20" s="2178"/>
      <c r="HE20" s="2178"/>
      <c r="HF20" s="2178"/>
      <c r="HG20" s="2178"/>
      <c r="HH20" s="2178"/>
      <c r="HI20" s="2178"/>
      <c r="HJ20" s="2178"/>
      <c r="HK20" s="2178"/>
      <c r="HL20" s="2178"/>
      <c r="HM20" s="2178"/>
      <c r="HN20" s="2178"/>
      <c r="HO20" s="2178"/>
      <c r="HP20" s="2178"/>
      <c r="HQ20" s="2178"/>
      <c r="HR20" s="2178"/>
      <c r="HS20" s="2178"/>
      <c r="HT20" s="2178"/>
      <c r="HU20" s="2178"/>
      <c r="HV20" s="2178"/>
      <c r="HW20" s="2178"/>
      <c r="HX20" s="2178"/>
      <c r="HY20" s="2178"/>
      <c r="HZ20" s="2178"/>
      <c r="IA20" s="2178"/>
      <c r="IB20" s="2178"/>
      <c r="IC20" s="2178"/>
      <c r="ID20" s="2178"/>
      <c r="IE20" s="2178"/>
      <c r="IF20" s="2178"/>
      <c r="IG20" s="2178"/>
      <c r="IH20" s="2178"/>
      <c r="II20" s="2178"/>
      <c r="IJ20" s="2178"/>
      <c r="IK20" s="2178"/>
      <c r="IL20" s="2178"/>
      <c r="IM20" s="2178"/>
      <c r="IN20" s="2178"/>
      <c r="IO20" s="2178"/>
      <c r="IP20" s="2178"/>
      <c r="IQ20" s="2178"/>
      <c r="IR20" s="2178"/>
      <c r="IS20" s="2178"/>
      <c r="IT20" s="2178"/>
      <c r="IU20" s="2178"/>
      <c r="IV20" s="2178"/>
      <c r="IW20" s="2178"/>
      <c r="IX20" s="2178"/>
      <c r="IY20" s="2178"/>
    </row>
    <row r="21" spans="1:259" ht="18" thickTop="1" thickBot="1" x14ac:dyDescent="0.35">
      <c r="A21" s="3659"/>
      <c r="B21" s="2162">
        <v>2015</v>
      </c>
      <c r="C21" s="2161">
        <v>2016</v>
      </c>
      <c r="D21" s="2179">
        <v>2017</v>
      </c>
      <c r="E21" s="2180">
        <v>2018</v>
      </c>
      <c r="F21" s="3411">
        <v>2019</v>
      </c>
      <c r="G21" s="3412">
        <v>2020</v>
      </c>
      <c r="H21" s="3412">
        <v>2015</v>
      </c>
      <c r="I21" s="3412">
        <v>2016</v>
      </c>
      <c r="J21" s="3412">
        <v>2017</v>
      </c>
      <c r="K21" s="3412">
        <v>2018</v>
      </c>
      <c r="L21" s="3416">
        <v>2021</v>
      </c>
      <c r="M21" s="3414">
        <v>2019</v>
      </c>
      <c r="N21" s="3412">
        <v>2020</v>
      </c>
      <c r="O21" s="3407"/>
      <c r="P21" s="3407"/>
      <c r="Q21" s="3415"/>
      <c r="R21" s="3415"/>
      <c r="S21" s="3413">
        <v>2021</v>
      </c>
      <c r="T21" s="2178"/>
      <c r="U21" s="2178"/>
      <c r="V21" s="2178"/>
      <c r="W21" s="2178"/>
      <c r="X21" s="2178"/>
      <c r="Y21" s="2178"/>
      <c r="Z21" s="2178"/>
      <c r="AA21" s="2178"/>
      <c r="AB21" s="2178"/>
      <c r="AC21" s="2178"/>
      <c r="AD21" s="2178"/>
      <c r="AE21" s="2178"/>
      <c r="AF21" s="2178"/>
      <c r="AG21" s="2178"/>
      <c r="AH21" s="2178"/>
      <c r="AI21" s="2178"/>
      <c r="AJ21" s="2178"/>
      <c r="AK21" s="2178"/>
      <c r="AL21" s="2178"/>
      <c r="AM21" s="2178"/>
      <c r="AN21" s="2178"/>
      <c r="AO21" s="2178"/>
      <c r="AP21" s="2178"/>
      <c r="AQ21" s="2178"/>
      <c r="AR21" s="2178"/>
      <c r="AS21" s="2178"/>
      <c r="AT21" s="2178"/>
      <c r="AU21" s="2178"/>
      <c r="AV21" s="2178"/>
      <c r="AW21" s="2178"/>
      <c r="AX21" s="2178"/>
      <c r="AY21" s="2178"/>
      <c r="AZ21" s="2178"/>
      <c r="BA21" s="2178"/>
      <c r="BB21" s="2178"/>
      <c r="BC21" s="2178"/>
      <c r="BD21" s="2178"/>
      <c r="BE21" s="2178"/>
      <c r="BF21" s="2178"/>
      <c r="BG21" s="2178"/>
      <c r="BH21" s="2178"/>
      <c r="BI21" s="2178"/>
      <c r="BJ21" s="2178"/>
      <c r="BK21" s="2178"/>
      <c r="BL21" s="2178"/>
      <c r="BM21" s="2178"/>
      <c r="BN21" s="2178"/>
      <c r="BO21" s="2178"/>
      <c r="BP21" s="2178"/>
      <c r="BQ21" s="2178"/>
      <c r="BR21" s="2178"/>
      <c r="BS21" s="2178"/>
      <c r="BT21" s="2178"/>
      <c r="BU21" s="2178"/>
      <c r="BV21" s="2178"/>
      <c r="BW21" s="2178"/>
      <c r="BX21" s="2178"/>
      <c r="BY21" s="2178"/>
      <c r="BZ21" s="2178"/>
      <c r="CA21" s="2178"/>
      <c r="CB21" s="2178"/>
      <c r="CC21" s="2178"/>
      <c r="CD21" s="2178"/>
      <c r="CE21" s="2178"/>
      <c r="CF21" s="2178"/>
      <c r="CG21" s="2178"/>
      <c r="CH21" s="2178"/>
      <c r="CI21" s="2178"/>
      <c r="CJ21" s="2178"/>
      <c r="CK21" s="2178"/>
      <c r="CL21" s="2178"/>
      <c r="CM21" s="2178"/>
      <c r="CN21" s="2178"/>
      <c r="CO21" s="2178"/>
      <c r="CP21" s="2178"/>
      <c r="CQ21" s="2178"/>
      <c r="CR21" s="2178"/>
      <c r="CS21" s="2178"/>
      <c r="CT21" s="2178"/>
      <c r="CU21" s="2178"/>
      <c r="CV21" s="2178"/>
      <c r="CW21" s="2178"/>
      <c r="CX21" s="2178"/>
      <c r="CY21" s="2178"/>
      <c r="CZ21" s="2178"/>
      <c r="DA21" s="2178"/>
      <c r="DB21" s="2178"/>
      <c r="DC21" s="2178"/>
      <c r="DD21" s="2178"/>
      <c r="DE21" s="2178"/>
      <c r="DF21" s="2178"/>
      <c r="DG21" s="2178"/>
      <c r="DH21" s="2178"/>
      <c r="DI21" s="2178"/>
      <c r="DJ21" s="2178"/>
      <c r="DK21" s="2178"/>
      <c r="DL21" s="2178"/>
      <c r="DM21" s="2178"/>
      <c r="DN21" s="2178"/>
      <c r="DO21" s="2178"/>
      <c r="DP21" s="2178"/>
      <c r="DQ21" s="2178"/>
      <c r="DR21" s="2178"/>
      <c r="DS21" s="2178"/>
      <c r="DT21" s="2178"/>
      <c r="DU21" s="2178"/>
      <c r="DV21" s="2178"/>
      <c r="DW21" s="2178"/>
      <c r="DX21" s="2178"/>
      <c r="DY21" s="2178"/>
      <c r="DZ21" s="2178"/>
      <c r="EA21" s="2178"/>
      <c r="EB21" s="2178"/>
      <c r="EC21" s="2178"/>
      <c r="ED21" s="2178"/>
      <c r="EE21" s="2178"/>
      <c r="EF21" s="2178"/>
      <c r="EG21" s="2178"/>
      <c r="EH21" s="2178"/>
      <c r="EI21" s="2178"/>
      <c r="EJ21" s="2178"/>
      <c r="EK21" s="2178"/>
      <c r="EL21" s="2178"/>
      <c r="EM21" s="2178"/>
      <c r="EN21" s="2178"/>
      <c r="EO21" s="2178"/>
      <c r="EP21" s="2178"/>
      <c r="EQ21" s="2178"/>
      <c r="ER21" s="2178"/>
      <c r="ES21" s="2178"/>
      <c r="ET21" s="2178"/>
      <c r="EU21" s="2178"/>
      <c r="EV21" s="2178"/>
      <c r="EW21" s="2178"/>
      <c r="EX21" s="2178"/>
      <c r="EY21" s="2178"/>
      <c r="EZ21" s="2178"/>
      <c r="FA21" s="2178"/>
      <c r="FB21" s="2178"/>
      <c r="FC21" s="2178"/>
      <c r="FD21" s="2178"/>
      <c r="FE21" s="2178"/>
      <c r="FF21" s="2178"/>
      <c r="FG21" s="2178"/>
      <c r="FH21" s="2178"/>
      <c r="FI21" s="2178"/>
      <c r="FJ21" s="2178"/>
      <c r="FK21" s="2178"/>
      <c r="FL21" s="2178"/>
      <c r="FM21" s="2178"/>
      <c r="FN21" s="2178"/>
      <c r="FO21" s="2178"/>
      <c r="FP21" s="2178"/>
      <c r="FQ21" s="2178"/>
      <c r="FR21" s="2178"/>
      <c r="FS21" s="2178"/>
      <c r="FT21" s="2178"/>
      <c r="FU21" s="2178"/>
      <c r="FV21" s="2178"/>
      <c r="FW21" s="2178"/>
      <c r="FX21" s="2178"/>
      <c r="FY21" s="2178"/>
      <c r="FZ21" s="2178"/>
      <c r="GA21" s="2178"/>
      <c r="GB21" s="2178"/>
      <c r="GC21" s="2178"/>
      <c r="GD21" s="2178"/>
      <c r="GE21" s="2178"/>
      <c r="GF21" s="2178"/>
      <c r="GG21" s="2178"/>
      <c r="GH21" s="2178"/>
      <c r="GI21" s="2178"/>
      <c r="GJ21" s="2178"/>
      <c r="GK21" s="2178"/>
      <c r="GL21" s="2178"/>
      <c r="GM21" s="2178"/>
      <c r="GN21" s="2178"/>
      <c r="GO21" s="2178"/>
      <c r="GP21" s="2178"/>
      <c r="GQ21" s="2178"/>
      <c r="GR21" s="2178"/>
      <c r="GS21" s="2178"/>
      <c r="GT21" s="2178"/>
      <c r="GU21" s="2178"/>
      <c r="GV21" s="2178"/>
      <c r="GW21" s="2178"/>
      <c r="GX21" s="2178"/>
      <c r="GY21" s="2178"/>
      <c r="GZ21" s="2178"/>
      <c r="HA21" s="2178"/>
      <c r="HB21" s="2178"/>
      <c r="HC21" s="2178"/>
      <c r="HD21" s="2178"/>
      <c r="HE21" s="2178"/>
      <c r="HF21" s="2178"/>
      <c r="HG21" s="2178"/>
      <c r="HH21" s="2178"/>
      <c r="HI21" s="2178"/>
      <c r="HJ21" s="2178"/>
      <c r="HK21" s="2178"/>
      <c r="HL21" s="2178"/>
      <c r="HM21" s="2178"/>
      <c r="HN21" s="2178"/>
      <c r="HO21" s="2178"/>
      <c r="HP21" s="2178"/>
      <c r="HQ21" s="2178"/>
      <c r="HR21" s="2178"/>
      <c r="HS21" s="2178"/>
      <c r="HT21" s="2178"/>
      <c r="HU21" s="2178"/>
      <c r="HV21" s="2178"/>
      <c r="HW21" s="2178"/>
      <c r="HX21" s="2178"/>
      <c r="HY21" s="2178"/>
      <c r="HZ21" s="2178"/>
      <c r="IA21" s="2178"/>
      <c r="IB21" s="2178"/>
      <c r="IC21" s="2178"/>
      <c r="ID21" s="2178"/>
      <c r="IE21" s="2178"/>
      <c r="IF21" s="2178"/>
      <c r="IG21" s="2178"/>
      <c r="IH21" s="2178"/>
      <c r="II21" s="2178"/>
      <c r="IJ21" s="2178"/>
      <c r="IK21" s="2178"/>
      <c r="IL21" s="2178"/>
      <c r="IM21" s="2178"/>
      <c r="IN21" s="2178"/>
      <c r="IO21" s="2178"/>
      <c r="IP21" s="2178"/>
      <c r="IQ21" s="2178"/>
      <c r="IR21" s="2178"/>
      <c r="IS21" s="2178"/>
      <c r="IT21" s="2178"/>
      <c r="IU21" s="2178"/>
      <c r="IV21" s="2178"/>
      <c r="IW21" s="2178"/>
      <c r="IX21" s="2178"/>
      <c r="IY21" s="2178"/>
    </row>
    <row r="22" spans="1:259" ht="21" customHeight="1" thickTop="1" x14ac:dyDescent="0.3">
      <c r="A22" s="2181" t="s">
        <v>213</v>
      </c>
      <c r="B22" s="2182">
        <v>94.737918809959623</v>
      </c>
      <c r="C22" s="2183">
        <v>102.73838823752313</v>
      </c>
      <c r="D22" s="3277">
        <v>101.43936245103373</v>
      </c>
      <c r="E22" s="3278">
        <v>98.654769728040677</v>
      </c>
      <c r="F22" s="3394">
        <v>98.477598546775781</v>
      </c>
      <c r="G22" s="3395">
        <v>104.13356210149894</v>
      </c>
      <c r="H22" s="3395">
        <v>94.019346919312369</v>
      </c>
      <c r="I22" s="3396">
        <v>101.57348477901897</v>
      </c>
      <c r="J22" s="3396">
        <v>100.27546376449612</v>
      </c>
      <c r="K22" s="3396">
        <v>97.951228427638043</v>
      </c>
      <c r="L22" s="3403">
        <v>115.80013587633482</v>
      </c>
      <c r="M22" s="3410">
        <v>97.518140836779992</v>
      </c>
      <c r="N22" s="3396">
        <v>103.02905735463368</v>
      </c>
      <c r="O22" s="3401"/>
      <c r="P22" s="3401"/>
      <c r="Q22" s="3402"/>
      <c r="R22" s="3402"/>
      <c r="S22" s="3403">
        <v>114.85353837518042</v>
      </c>
    </row>
    <row r="23" spans="1:259" ht="21" customHeight="1" x14ac:dyDescent="0.35">
      <c r="A23" s="2181" t="s">
        <v>148</v>
      </c>
      <c r="B23" s="2182">
        <v>96.210999999999999</v>
      </c>
      <c r="C23" s="2186">
        <v>102.73865086831779</v>
      </c>
      <c r="D23" s="2185">
        <v>101.16967360625542</v>
      </c>
      <c r="E23" s="2184">
        <v>97.913705235409708</v>
      </c>
      <c r="F23" s="3397">
        <v>98.357114893671167</v>
      </c>
      <c r="G23" s="3398">
        <v>105.15186373734151</v>
      </c>
      <c r="H23" s="3398">
        <v>95.433000000000007</v>
      </c>
      <c r="I23" s="3398">
        <v>101.64652792543183</v>
      </c>
      <c r="J23" s="3398">
        <v>100.03232951947703</v>
      </c>
      <c r="K23" s="3398">
        <v>97.265479930285437</v>
      </c>
      <c r="L23" s="3406">
        <v>116.62</v>
      </c>
      <c r="M23" s="3397">
        <v>97.383425884790029</v>
      </c>
      <c r="N23" s="3398">
        <v>103.96559461512427</v>
      </c>
      <c r="O23" s="3404"/>
      <c r="P23" s="3404"/>
      <c r="Q23" s="3405"/>
      <c r="R23" s="3405"/>
      <c r="S23" s="3406">
        <v>115.67100000000001</v>
      </c>
      <c r="W23" s="2187"/>
      <c r="X23" s="2187"/>
      <c r="Y23" s="2188"/>
      <c r="Z23" s="2188"/>
      <c r="AA23" s="2188"/>
      <c r="AB23" s="2188"/>
      <c r="AC23" s="2188"/>
      <c r="AD23" s="2188"/>
    </row>
    <row r="24" spans="1:259" ht="21" customHeight="1" x14ac:dyDescent="0.35">
      <c r="A24" s="2181" t="s">
        <v>149</v>
      </c>
      <c r="B24" s="2182">
        <v>101.71579294789962</v>
      </c>
      <c r="C24" s="2186">
        <v>102.44049461147573</v>
      </c>
      <c r="D24" s="2185">
        <v>100.76579694966836</v>
      </c>
      <c r="E24" s="2184">
        <v>98.938928840786545</v>
      </c>
      <c r="F24" s="3397">
        <v>99.268748870177319</v>
      </c>
      <c r="G24" s="3398">
        <v>108.244</v>
      </c>
      <c r="H24" s="3398">
        <v>100.75034493403408</v>
      </c>
      <c r="I24" s="3398">
        <v>101.36674518189281</v>
      </c>
      <c r="J24" s="3398">
        <v>99.644881890932453</v>
      </c>
      <c r="K24" s="3398">
        <v>98.27801862911069</v>
      </c>
      <c r="L24" s="3406">
        <v>117.11517813155814</v>
      </c>
      <c r="M24" s="3397">
        <v>98.26475998089154</v>
      </c>
      <c r="N24" s="3398">
        <v>106.98</v>
      </c>
      <c r="O24" s="3404"/>
      <c r="P24" s="3404"/>
      <c r="Q24" s="3405"/>
      <c r="R24" s="3405"/>
      <c r="S24" s="3406">
        <v>116.107</v>
      </c>
      <c r="W24" s="2187"/>
      <c r="X24" s="2187"/>
      <c r="Y24" s="2188"/>
      <c r="Z24" s="2188"/>
      <c r="AA24" s="2188"/>
      <c r="AB24" s="2188"/>
      <c r="AC24" s="2188"/>
      <c r="AD24" s="2188"/>
    </row>
    <row r="25" spans="1:259" ht="21" customHeight="1" x14ac:dyDescent="0.35">
      <c r="A25" s="2181" t="s">
        <v>150</v>
      </c>
      <c r="B25" s="2182">
        <v>103.71112839443641</v>
      </c>
      <c r="C25" s="2186">
        <v>102.25544714272516</v>
      </c>
      <c r="D25" s="2185">
        <v>100.61035138373633</v>
      </c>
      <c r="E25" s="2184">
        <v>100.29254514367878</v>
      </c>
      <c r="F25" s="3397">
        <v>99.827113844060406</v>
      </c>
      <c r="G25" s="3398">
        <v>111.15900000000001</v>
      </c>
      <c r="H25" s="3398">
        <v>102.70931358524788</v>
      </c>
      <c r="I25" s="3398">
        <v>101.26522130614501</v>
      </c>
      <c r="J25" s="3398">
        <v>99.482216284022826</v>
      </c>
      <c r="K25" s="3398">
        <v>99.607019740310605</v>
      </c>
      <c r="L25" s="3406">
        <v>118.14425005401736</v>
      </c>
      <c r="M25" s="3397">
        <v>98.807741612076299</v>
      </c>
      <c r="N25" s="3398">
        <v>109.756</v>
      </c>
      <c r="O25" s="3404"/>
      <c r="P25" s="3404"/>
      <c r="Q25" s="3405"/>
      <c r="R25" s="3405"/>
      <c r="S25" s="3406">
        <v>117.16104690995613</v>
      </c>
      <c r="W25" s="2187"/>
      <c r="X25" s="2187"/>
      <c r="Y25" s="2188"/>
      <c r="Z25" s="2188"/>
      <c r="AA25" s="2188"/>
      <c r="AB25" s="2188"/>
      <c r="AC25" s="2188"/>
      <c r="AD25" s="2188"/>
    </row>
    <row r="26" spans="1:259" ht="21" customHeight="1" x14ac:dyDescent="0.35">
      <c r="A26" s="2181" t="s">
        <v>151</v>
      </c>
      <c r="B26" s="2182">
        <v>101.95610917623981</v>
      </c>
      <c r="C26" s="2186">
        <v>102.47001054111433</v>
      </c>
      <c r="D26" s="2185">
        <v>100.1560873387557</v>
      </c>
      <c r="E26" s="2184">
        <v>101.09088203153472</v>
      </c>
      <c r="F26" s="3397">
        <v>100.43219663485856</v>
      </c>
      <c r="G26" s="3398">
        <v>112.08617049194399</v>
      </c>
      <c r="H26" s="3398">
        <v>101.07428014520794</v>
      </c>
      <c r="I26" s="3398">
        <v>101.44726741717416</v>
      </c>
      <c r="J26" s="3398">
        <v>99.125093726162604</v>
      </c>
      <c r="K26" s="3398">
        <v>100.26318551784618</v>
      </c>
      <c r="L26" s="3406">
        <v>119.03997999397988</v>
      </c>
      <c r="M26" s="3397">
        <v>99.375809846115743</v>
      </c>
      <c r="N26" s="3398">
        <v>110.68967785672623</v>
      </c>
      <c r="O26" s="3404"/>
      <c r="P26" s="3404"/>
      <c r="Q26" s="3405"/>
      <c r="R26" s="3405"/>
      <c r="S26" s="3406">
        <v>118.12024594570676</v>
      </c>
      <c r="W26" s="2187"/>
      <c r="X26" s="2187"/>
      <c r="Y26" s="2188"/>
      <c r="Z26" s="2188"/>
      <c r="AA26" s="2188"/>
      <c r="AB26" s="2188"/>
      <c r="AC26" s="2188"/>
      <c r="AD26" s="2188"/>
    </row>
    <row r="27" spans="1:259" ht="21" customHeight="1" x14ac:dyDescent="0.35">
      <c r="A27" s="2181" t="s">
        <v>160</v>
      </c>
      <c r="B27" s="2182">
        <v>102.35499057640519</v>
      </c>
      <c r="C27" s="2186">
        <v>103.07229018001219</v>
      </c>
      <c r="D27" s="2185">
        <v>100.20295664491925</v>
      </c>
      <c r="E27" s="2184">
        <v>100.33128058828726</v>
      </c>
      <c r="F27" s="3397">
        <v>101.70660039078759</v>
      </c>
      <c r="G27" s="3398">
        <v>113.29173074796218</v>
      </c>
      <c r="H27" s="3398">
        <v>101.46845901364026</v>
      </c>
      <c r="I27" s="3398">
        <v>102.01923611174684</v>
      </c>
      <c r="J27" s="3398">
        <v>99.22604815248927</v>
      </c>
      <c r="K27" s="3398">
        <v>99.445037499595529</v>
      </c>
      <c r="L27" s="3406">
        <v>120.38856682275112</v>
      </c>
      <c r="M27" s="3397">
        <v>100.64871975204335</v>
      </c>
      <c r="N27" s="3398">
        <v>112.02142620011564</v>
      </c>
      <c r="O27" s="3404"/>
      <c r="P27" s="3404"/>
      <c r="Q27" s="3405"/>
      <c r="R27" s="3405"/>
      <c r="S27" s="3406">
        <v>119.44345569831705</v>
      </c>
      <c r="W27" s="2187"/>
      <c r="X27" s="2187"/>
      <c r="Y27" s="2188"/>
      <c r="Z27" s="2188"/>
      <c r="AA27" s="2188"/>
      <c r="AB27" s="2188"/>
      <c r="AC27" s="2188"/>
      <c r="AD27" s="2188"/>
    </row>
    <row r="28" spans="1:259" ht="21" customHeight="1" x14ac:dyDescent="0.35">
      <c r="A28" s="2181" t="s">
        <v>161</v>
      </c>
      <c r="B28" s="2182">
        <v>102.60849631914677</v>
      </c>
      <c r="C28" s="2186">
        <v>102.51726042962261</v>
      </c>
      <c r="D28" s="2185">
        <v>99.585322523847651</v>
      </c>
      <c r="E28" s="2184">
        <v>99.847144337529343</v>
      </c>
      <c r="F28" s="3397">
        <v>102.5662916951776</v>
      </c>
      <c r="G28" s="3398">
        <v>114.17657036135158</v>
      </c>
      <c r="H28" s="3398">
        <v>101.65930113841726</v>
      </c>
      <c r="I28" s="3398">
        <v>101.42955937557241</v>
      </c>
      <c r="J28" s="3398">
        <v>98.677234773448191</v>
      </c>
      <c r="K28" s="3398">
        <v>98.95703669111623</v>
      </c>
      <c r="L28" s="3406">
        <v>124.17264578806252</v>
      </c>
      <c r="M28" s="3397">
        <v>101.5014330102958</v>
      </c>
      <c r="N28" s="3398">
        <v>112.96607655497397</v>
      </c>
      <c r="O28" s="3404"/>
      <c r="P28" s="3404"/>
      <c r="Q28" s="3405"/>
      <c r="R28" s="3405"/>
      <c r="S28" s="3406">
        <v>123.10118112775565</v>
      </c>
      <c r="W28" s="2187"/>
      <c r="X28" s="2187"/>
      <c r="Y28" s="2188"/>
      <c r="Z28" s="2188"/>
      <c r="AA28" s="2188"/>
      <c r="AB28" s="2188"/>
      <c r="AC28" s="2188"/>
      <c r="AD28" s="2188"/>
    </row>
    <row r="29" spans="1:259" ht="21" customHeight="1" x14ac:dyDescent="0.35">
      <c r="A29" s="2181" t="s">
        <v>154</v>
      </c>
      <c r="B29" s="2182">
        <v>102.73851872720978</v>
      </c>
      <c r="C29" s="2186">
        <v>102.43849299884032</v>
      </c>
      <c r="D29" s="2185">
        <v>97.637511542623855</v>
      </c>
      <c r="E29" s="2184">
        <v>99.236999999999995</v>
      </c>
      <c r="F29" s="3397">
        <v>101.87260035635678</v>
      </c>
      <c r="G29" s="3398">
        <v>114.82835540841782</v>
      </c>
      <c r="H29" s="3398">
        <v>101.79757147447361</v>
      </c>
      <c r="I29" s="3398">
        <v>101.40410179394334</v>
      </c>
      <c r="J29" s="3398">
        <v>96.802575193615709</v>
      </c>
      <c r="K29" s="3398">
        <v>98.295000000000002</v>
      </c>
      <c r="L29" s="3406">
        <v>123.67013193462316</v>
      </c>
      <c r="M29" s="3397">
        <v>100.73812540664417</v>
      </c>
      <c r="N29" s="3398">
        <v>113.70620298898761</v>
      </c>
      <c r="O29" s="3404"/>
      <c r="P29" s="3404"/>
      <c r="Q29" s="3405"/>
      <c r="R29" s="3405"/>
      <c r="S29" s="3406">
        <v>122.57665297908235</v>
      </c>
      <c r="W29" s="2187"/>
      <c r="X29" s="2187"/>
      <c r="Y29" s="2188"/>
      <c r="Z29" s="2188"/>
      <c r="AA29" s="2188"/>
      <c r="AB29" s="2188"/>
      <c r="AC29" s="2188"/>
      <c r="AD29" s="2188"/>
    </row>
    <row r="30" spans="1:259" ht="21" customHeight="1" x14ac:dyDescent="0.35">
      <c r="A30" s="2181" t="s">
        <v>155</v>
      </c>
      <c r="B30" s="2182">
        <v>102.63201681881311</v>
      </c>
      <c r="C30" s="2186">
        <v>102.40764068821674</v>
      </c>
      <c r="D30" s="2185">
        <v>97.998073374630408</v>
      </c>
      <c r="E30" s="2184">
        <v>99.10997636987851</v>
      </c>
      <c r="F30" s="3397">
        <v>102.54300000000001</v>
      </c>
      <c r="G30" s="3398">
        <v>114.92785136574095</v>
      </c>
      <c r="H30" s="3398">
        <v>101.67143187984422</v>
      </c>
      <c r="I30" s="3398">
        <v>101.36497577968058</v>
      </c>
      <c r="J30" s="3398">
        <v>97.193241286672063</v>
      </c>
      <c r="K30" s="3398">
        <v>98.169849656059029</v>
      </c>
      <c r="L30" s="3406">
        <v>123.44626760018313</v>
      </c>
      <c r="M30" s="3397">
        <v>101.39386651307893</v>
      </c>
      <c r="N30" s="3398">
        <v>113.80953570568279</v>
      </c>
      <c r="O30" s="3404"/>
      <c r="P30" s="3404"/>
      <c r="Q30" s="3405"/>
      <c r="R30" s="3405"/>
      <c r="S30" s="3406">
        <v>122.36311906353838</v>
      </c>
      <c r="W30" s="2187"/>
      <c r="X30" s="2187"/>
      <c r="Y30" s="2188"/>
      <c r="Z30" s="2188"/>
      <c r="AA30" s="2188"/>
      <c r="AB30" s="2188"/>
      <c r="AC30" s="2188"/>
      <c r="AD30" s="2188"/>
    </row>
    <row r="31" spans="1:259" ht="21" customHeight="1" x14ac:dyDescent="0.35">
      <c r="A31" s="2181" t="s">
        <v>156</v>
      </c>
      <c r="B31" s="2182">
        <v>103.51468831296991</v>
      </c>
      <c r="C31" s="2186">
        <v>102.01227132763577</v>
      </c>
      <c r="D31" s="2185">
        <v>99.274416997219973</v>
      </c>
      <c r="E31" s="2184">
        <v>99.251917723176192</v>
      </c>
      <c r="F31" s="3397">
        <v>103.06752295850244</v>
      </c>
      <c r="G31" s="3398">
        <v>115.09218709173999</v>
      </c>
      <c r="H31" s="3398">
        <v>102.55535930736713</v>
      </c>
      <c r="I31" s="3398">
        <v>100.91476435259716</v>
      </c>
      <c r="J31" s="3398">
        <v>98.403596188290194</v>
      </c>
      <c r="K31" s="3398">
        <v>98.282291059478894</v>
      </c>
      <c r="L31" s="3406">
        <v>123.33703117855295</v>
      </c>
      <c r="M31" s="3397">
        <v>101.92671571459231</v>
      </c>
      <c r="N31" s="3398">
        <v>113.97144502344882</v>
      </c>
      <c r="O31" s="3404"/>
      <c r="P31" s="3404"/>
      <c r="Q31" s="3405"/>
      <c r="R31" s="3405"/>
      <c r="S31" s="3406">
        <v>122.19981907340782</v>
      </c>
      <c r="W31" s="2187"/>
      <c r="X31" s="2187"/>
      <c r="Y31" s="2188"/>
      <c r="Z31" s="2188"/>
      <c r="AA31" s="2188"/>
      <c r="AB31" s="2188"/>
      <c r="AC31" s="2188"/>
      <c r="AD31" s="2188"/>
    </row>
    <row r="32" spans="1:259" ht="21" customHeight="1" x14ac:dyDescent="0.35">
      <c r="A32" s="2181" t="s">
        <v>157</v>
      </c>
      <c r="B32" s="2182">
        <v>103.54696125855827</v>
      </c>
      <c r="C32" s="2186">
        <v>101.79157685264082</v>
      </c>
      <c r="D32" s="2185">
        <v>99.518556273527452</v>
      </c>
      <c r="E32" s="2184">
        <v>99.044451151655366</v>
      </c>
      <c r="F32" s="3397">
        <v>103.58255230463421</v>
      </c>
      <c r="G32" s="3398">
        <v>115.80200000000001</v>
      </c>
      <c r="H32" s="3398">
        <v>102.44539028562762</v>
      </c>
      <c r="I32" s="3398">
        <v>100.64807189397591</v>
      </c>
      <c r="J32" s="3398">
        <v>98.627486026052807</v>
      </c>
      <c r="K32" s="3398">
        <v>98.060493348777598</v>
      </c>
      <c r="L32" s="3406">
        <v>123.39140728814246</v>
      </c>
      <c r="M32" s="3397">
        <v>102.4498080579602</v>
      </c>
      <c r="N32" s="3398">
        <v>114.73399999999999</v>
      </c>
      <c r="O32" s="3404"/>
      <c r="P32" s="3404"/>
      <c r="Q32" s="3405"/>
      <c r="R32" s="3405"/>
      <c r="S32" s="3406">
        <v>122.159796328306</v>
      </c>
      <c r="W32" s="2187"/>
      <c r="X32" s="2187"/>
      <c r="Y32" s="2188"/>
      <c r="Z32" s="2188"/>
      <c r="AA32" s="2188"/>
      <c r="AB32" s="2188"/>
      <c r="AC32" s="2188"/>
      <c r="AD32" s="2188"/>
    </row>
    <row r="33" spans="1:30" ht="21" customHeight="1" thickBot="1" x14ac:dyDescent="0.4">
      <c r="A33" s="2189" t="s">
        <v>158</v>
      </c>
      <c r="B33" s="2190">
        <v>103.27912448679528</v>
      </c>
      <c r="C33" s="2191">
        <v>101.47809267147052</v>
      </c>
      <c r="D33" s="2192">
        <v>99.39018716355227</v>
      </c>
      <c r="E33" s="2193">
        <v>98.417032402145367</v>
      </c>
      <c r="F33" s="3399">
        <v>104.03530920455677</v>
      </c>
      <c r="G33" s="3400">
        <v>116.04919557946442</v>
      </c>
      <c r="H33" s="3400">
        <v>102.18122262017602</v>
      </c>
      <c r="I33" s="3400">
        <v>100.28482593603852</v>
      </c>
      <c r="J33" s="3400">
        <v>98.558842862728198</v>
      </c>
      <c r="K33" s="3400">
        <v>97.431023684823572</v>
      </c>
      <c r="L33" s="3409">
        <v>123.80364477164673</v>
      </c>
      <c r="M33" s="3399">
        <v>102.93241528596204</v>
      </c>
      <c r="N33" s="3400">
        <v>115.09401356272653</v>
      </c>
      <c r="O33" s="3407"/>
      <c r="P33" s="3407"/>
      <c r="Q33" s="3408"/>
      <c r="R33" s="3408"/>
      <c r="S33" s="3409">
        <v>122.52465392567599</v>
      </c>
      <c r="W33" s="2187"/>
      <c r="X33" s="2187"/>
      <c r="Y33" s="2188"/>
      <c r="Z33" s="2188"/>
      <c r="AA33" s="2188"/>
      <c r="AB33" s="2188"/>
      <c r="AC33" s="2188"/>
      <c r="AD33" s="2188"/>
    </row>
    <row r="34" spans="1:30" ht="16.5" customHeight="1" thickTop="1" x14ac:dyDescent="0.25">
      <c r="A34" s="2194" t="s">
        <v>247</v>
      </c>
      <c r="B34" s="2195"/>
    </row>
    <row r="35" spans="1:30" s="2171" customFormat="1" ht="46.5" customHeight="1" x14ac:dyDescent="0.25">
      <c r="A35" s="3651" t="s">
        <v>4842</v>
      </c>
      <c r="B35" s="3651"/>
      <c r="C35" s="3651"/>
      <c r="D35" s="3651"/>
      <c r="E35" s="3651"/>
      <c r="F35" s="3651"/>
      <c r="G35" s="3651"/>
      <c r="H35" s="3651"/>
      <c r="I35" s="3651"/>
      <c r="J35" s="3651"/>
      <c r="K35" s="3651"/>
      <c r="L35" s="3651"/>
      <c r="M35" s="3651"/>
      <c r="N35" s="3651"/>
      <c r="O35" s="3651"/>
      <c r="P35" s="3651"/>
      <c r="Q35" s="3651"/>
      <c r="R35" s="3651"/>
      <c r="S35" s="3651"/>
    </row>
    <row r="36" spans="1:30" s="2171" customFormat="1" ht="29.25" customHeight="1" x14ac:dyDescent="0.25">
      <c r="A36" s="3651" t="s">
        <v>4843</v>
      </c>
      <c r="B36" s="3651"/>
      <c r="C36" s="3651"/>
      <c r="D36" s="3651"/>
      <c r="E36" s="3651"/>
      <c r="F36" s="3651"/>
      <c r="G36" s="3651"/>
      <c r="H36" s="3651"/>
      <c r="I36" s="3651"/>
      <c r="J36" s="3651"/>
      <c r="K36" s="3651"/>
      <c r="L36" s="3651"/>
      <c r="M36" s="3651"/>
      <c r="N36" s="3651"/>
      <c r="O36" s="3651"/>
      <c r="P36" s="3651"/>
      <c r="Q36" s="3651"/>
      <c r="R36" s="3651"/>
      <c r="S36" s="3651"/>
    </row>
    <row r="37" spans="1:30" s="2171" customFormat="1" ht="47.25" customHeight="1" x14ac:dyDescent="0.25">
      <c r="A37" s="3651" t="s">
        <v>4844</v>
      </c>
      <c r="B37" s="3651"/>
      <c r="C37" s="3651"/>
      <c r="D37" s="3651"/>
      <c r="E37" s="3651"/>
      <c r="F37" s="3651"/>
      <c r="G37" s="3651"/>
      <c r="H37" s="3651"/>
      <c r="I37" s="3651"/>
      <c r="J37" s="3651"/>
      <c r="K37" s="3651"/>
      <c r="L37" s="3651"/>
      <c r="M37" s="3651"/>
      <c r="N37" s="3651"/>
      <c r="O37" s="3651"/>
      <c r="P37" s="3651"/>
      <c r="Q37" s="3651"/>
      <c r="R37" s="3651"/>
      <c r="S37" s="3651"/>
    </row>
    <row r="38" spans="1:30" s="2171" customFormat="1" ht="15" customHeight="1" x14ac:dyDescent="0.25">
      <c r="A38" s="3651" t="s">
        <v>4845</v>
      </c>
      <c r="B38" s="3651"/>
      <c r="C38" s="3651"/>
      <c r="D38" s="3651"/>
      <c r="E38" s="3651"/>
      <c r="F38" s="3651"/>
      <c r="G38" s="3651"/>
      <c r="H38" s="3651"/>
      <c r="I38" s="3651"/>
      <c r="J38" s="3651"/>
      <c r="K38" s="3651"/>
      <c r="L38" s="3651"/>
      <c r="M38" s="3651"/>
      <c r="N38" s="3651"/>
      <c r="O38" s="3651"/>
      <c r="P38" s="3651"/>
      <c r="Q38" s="3651"/>
      <c r="R38" s="3651"/>
      <c r="S38" s="3651"/>
    </row>
    <row r="39" spans="1:30" s="2171" customFormat="1" ht="16.5" customHeight="1" x14ac:dyDescent="0.25">
      <c r="A39" s="2196" t="s">
        <v>4846</v>
      </c>
      <c r="B39" s="2197"/>
      <c r="C39" s="2197"/>
      <c r="D39" s="2197"/>
      <c r="E39" s="2197"/>
      <c r="F39" s="2197"/>
      <c r="G39" s="2197"/>
      <c r="H39" s="2197"/>
      <c r="I39" s="2197"/>
      <c r="J39" s="2197"/>
      <c r="K39" s="2197"/>
      <c r="L39" s="2197"/>
      <c r="M39" s="2197"/>
      <c r="N39" s="2197"/>
      <c r="O39" s="2197"/>
      <c r="P39" s="2198"/>
      <c r="Q39" s="2198"/>
      <c r="R39" s="2198"/>
      <c r="S39" s="2198"/>
    </row>
    <row r="40" spans="1:30" s="2171" customFormat="1" ht="4.5" customHeight="1" x14ac:dyDescent="0.25"/>
    <row r="41" spans="1:30" s="2171" customFormat="1" ht="16.5" customHeight="1" x14ac:dyDescent="0.25">
      <c r="A41" s="2173" t="s">
        <v>3543</v>
      </c>
    </row>
    <row r="42" spans="1:30" s="2171" customFormat="1" ht="15" customHeight="1" x14ac:dyDescent="0.25">
      <c r="A42" s="2173"/>
    </row>
    <row r="51" spans="27:32" ht="45.75" customHeight="1" x14ac:dyDescent="0.55000000000000004">
      <c r="AA51" s="2199"/>
      <c r="AB51" s="2199"/>
      <c r="AC51" s="2199"/>
      <c r="AD51" s="2199"/>
      <c r="AE51" s="2199"/>
      <c r="AF51" s="2200"/>
    </row>
    <row r="52" spans="27:32" ht="45.75" customHeight="1" x14ac:dyDescent="0.55000000000000004">
      <c r="AA52" s="2200"/>
      <c r="AB52" s="2200"/>
      <c r="AC52" s="2200"/>
      <c r="AD52" s="2200"/>
      <c r="AE52" s="2200"/>
      <c r="AF52" s="2200"/>
    </row>
    <row r="53" spans="27:32" ht="45.75" customHeight="1" x14ac:dyDescent="0.55000000000000004">
      <c r="AA53" s="2199"/>
      <c r="AB53" s="2199"/>
      <c r="AC53" s="2199"/>
      <c r="AD53" s="2200"/>
      <c r="AE53" s="2200"/>
      <c r="AF53" s="2200"/>
    </row>
    <row r="95" spans="1:1" x14ac:dyDescent="0.25">
      <c r="A95" s="2201">
        <v>44013</v>
      </c>
    </row>
  </sheetData>
  <mergeCells count="12">
    <mergeCell ref="A35:S35"/>
    <mergeCell ref="A36:S36"/>
    <mergeCell ref="A37:S37"/>
    <mergeCell ref="A38:S38"/>
    <mergeCell ref="A1:V1"/>
    <mergeCell ref="A2:A3"/>
    <mergeCell ref="F2:L2"/>
    <mergeCell ref="M2:S2"/>
    <mergeCell ref="T2:V2"/>
    <mergeCell ref="A20:A21"/>
    <mergeCell ref="F20:L20"/>
    <mergeCell ref="M20:S20"/>
  </mergeCells>
  <pageMargins left="0.75" right="0.75" top="0.75" bottom="0.75" header="0.31496062992125984" footer="0"/>
  <pageSetup paperSize="9" scale="77"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P76"/>
  <sheetViews>
    <sheetView showGridLines="0" zoomScaleNormal="100" zoomScaleSheetLayoutView="90" workbookViewId="0">
      <pane xSplit="1" ySplit="2" topLeftCell="B3" activePane="bottomRight" state="frozen"/>
      <selection activeCell="D33" sqref="D33"/>
      <selection pane="topRight" activeCell="D33" sqref="D33"/>
      <selection pane="bottomLeft" activeCell="D33" sqref="D33"/>
      <selection pane="bottomRight"/>
    </sheetView>
  </sheetViews>
  <sheetFormatPr defaultColWidth="11.140625" defaultRowHeight="14.25" x14ac:dyDescent="0.25"/>
  <cols>
    <col min="1" max="1" width="14.42578125" style="1512" customWidth="1"/>
    <col min="2" max="10" width="15.85546875" style="2205" customWidth="1"/>
    <col min="11" max="11" width="2.140625" style="1512" customWidth="1"/>
    <col min="12" max="12" width="15.85546875" style="1512" customWidth="1"/>
    <col min="13" max="16384" width="11.140625" style="1512"/>
  </cols>
  <sheetData>
    <row r="1" spans="1:42" s="2204" customFormat="1" ht="18.75" x14ac:dyDescent="0.3">
      <c r="A1" s="2202" t="s">
        <v>4847</v>
      </c>
      <c r="B1" s="2203"/>
      <c r="C1" s="2203"/>
      <c r="D1" s="2203"/>
      <c r="E1" s="2203"/>
      <c r="F1" s="2203"/>
      <c r="G1" s="2203"/>
      <c r="H1" s="2203"/>
      <c r="I1" s="2203"/>
      <c r="J1" s="2203"/>
    </row>
    <row r="2" spans="1:42" ht="15" customHeight="1" thickBot="1" x14ac:dyDescent="0.3">
      <c r="J2" s="2206" t="s">
        <v>3960</v>
      </c>
    </row>
    <row r="3" spans="1:42" s="2207" customFormat="1" ht="36" customHeight="1" thickTop="1" thickBot="1" x14ac:dyDescent="0.35">
      <c r="A3" s="3664" t="s">
        <v>212</v>
      </c>
      <c r="B3" s="3665" t="s">
        <v>4310</v>
      </c>
      <c r="C3" s="3666"/>
      <c r="D3" s="3666"/>
      <c r="E3" s="3667"/>
      <c r="F3" s="3668" t="s">
        <v>4311</v>
      </c>
      <c r="G3" s="3666"/>
      <c r="H3" s="3666"/>
      <c r="I3" s="3667"/>
      <c r="J3" s="3669" t="s">
        <v>4848</v>
      </c>
    </row>
    <row r="4" spans="1:42" s="2207" customFormat="1" ht="34.5" thickBot="1" x14ac:dyDescent="0.35">
      <c r="A4" s="3531"/>
      <c r="B4" s="2208" t="s">
        <v>4849</v>
      </c>
      <c r="C4" s="2208" t="s">
        <v>4850</v>
      </c>
      <c r="D4" s="1502" t="s">
        <v>4851</v>
      </c>
      <c r="E4" s="2209" t="s">
        <v>3309</v>
      </c>
      <c r="F4" s="2210" t="s">
        <v>4849</v>
      </c>
      <c r="G4" s="2211" t="s">
        <v>4850</v>
      </c>
      <c r="H4" s="1502" t="s">
        <v>4851</v>
      </c>
      <c r="I4" s="2209" t="s">
        <v>3309</v>
      </c>
      <c r="J4" s="3670"/>
    </row>
    <row r="5" spans="1:42" s="2219" customFormat="1" ht="16.5" hidden="1" x14ac:dyDescent="0.3">
      <c r="A5" s="2212">
        <v>42736</v>
      </c>
      <c r="B5" s="2213">
        <v>71.367654999999999</v>
      </c>
      <c r="C5" s="2213">
        <v>289.33946800000001</v>
      </c>
      <c r="D5" s="2213">
        <v>41.882050999999997</v>
      </c>
      <c r="E5" s="2214">
        <v>402.58917400000001</v>
      </c>
      <c r="F5" s="2215">
        <v>59.816772</v>
      </c>
      <c r="G5" s="2216">
        <v>274.81638600000002</v>
      </c>
      <c r="H5" s="2213">
        <v>34.484924999999997</v>
      </c>
      <c r="I5" s="2214">
        <v>369.11808300000001</v>
      </c>
      <c r="J5" s="2217">
        <v>771.70725700000003</v>
      </c>
      <c r="K5" s="2218"/>
    </row>
    <row r="6" spans="1:42" s="2219" customFormat="1" ht="16.5" hidden="1" x14ac:dyDescent="0.3">
      <c r="A6" s="2212">
        <v>42767</v>
      </c>
      <c r="B6" s="2213">
        <v>57.361750999999998</v>
      </c>
      <c r="C6" s="2213">
        <v>276.91411599999998</v>
      </c>
      <c r="D6" s="2213">
        <v>52.701816000000001</v>
      </c>
      <c r="E6" s="2214">
        <v>386.97768300000001</v>
      </c>
      <c r="F6" s="2215">
        <v>55.249929999999999</v>
      </c>
      <c r="G6" s="2216">
        <v>257.76967999999999</v>
      </c>
      <c r="H6" s="2213">
        <v>52.240282999999998</v>
      </c>
      <c r="I6" s="2214">
        <v>365.25989299999998</v>
      </c>
      <c r="J6" s="2217">
        <v>752.23757599999999</v>
      </c>
      <c r="K6" s="2218"/>
    </row>
    <row r="7" spans="1:42" s="2219" customFormat="1" ht="16.5" hidden="1" x14ac:dyDescent="0.3">
      <c r="A7" s="2212">
        <v>42795</v>
      </c>
      <c r="B7" s="2213">
        <v>63.612163000000002</v>
      </c>
      <c r="C7" s="2213">
        <v>379.050972</v>
      </c>
      <c r="D7" s="2213">
        <v>71.474632</v>
      </c>
      <c r="E7" s="2214">
        <v>514.13776700000005</v>
      </c>
      <c r="F7" s="2215">
        <v>68.994236000000001</v>
      </c>
      <c r="G7" s="2216">
        <v>364.20819399999999</v>
      </c>
      <c r="H7" s="2213">
        <v>41.228223999999997</v>
      </c>
      <c r="I7" s="2214">
        <v>474.430654</v>
      </c>
      <c r="J7" s="2217">
        <v>988.56842100000006</v>
      </c>
      <c r="K7" s="2218"/>
    </row>
    <row r="8" spans="1:42" s="2219" customFormat="1" ht="16.5" hidden="1" x14ac:dyDescent="0.3">
      <c r="A8" s="2212">
        <v>42826</v>
      </c>
      <c r="B8" s="2213">
        <v>68.613151999999999</v>
      </c>
      <c r="C8" s="2213">
        <v>330.79203000000001</v>
      </c>
      <c r="D8" s="2213">
        <v>62.428151</v>
      </c>
      <c r="E8" s="2214">
        <v>461.83333299999998</v>
      </c>
      <c r="F8" s="2215">
        <v>58.792122999999997</v>
      </c>
      <c r="G8" s="2216">
        <v>313.81417299999998</v>
      </c>
      <c r="H8" s="2213">
        <v>48.777821000000003</v>
      </c>
      <c r="I8" s="2214">
        <v>421.384117</v>
      </c>
      <c r="J8" s="2217">
        <v>883.21744999999999</v>
      </c>
      <c r="K8" s="2218"/>
    </row>
    <row r="9" spans="1:42" s="2219" customFormat="1" ht="16.5" hidden="1" x14ac:dyDescent="0.3">
      <c r="A9" s="2212">
        <v>42856</v>
      </c>
      <c r="B9" s="2213">
        <v>72.503810000000001</v>
      </c>
      <c r="C9" s="2213">
        <v>378.38616500000001</v>
      </c>
      <c r="D9" s="2213">
        <v>57.808022000000001</v>
      </c>
      <c r="E9" s="2214">
        <v>508.69799699999999</v>
      </c>
      <c r="F9" s="2215">
        <v>59.019297999999999</v>
      </c>
      <c r="G9" s="2216">
        <v>341.61657400000001</v>
      </c>
      <c r="H9" s="2213">
        <v>49.06897</v>
      </c>
      <c r="I9" s="2214">
        <v>449.70484199999999</v>
      </c>
      <c r="J9" s="2217">
        <v>958.40283899999997</v>
      </c>
      <c r="K9" s="2218"/>
    </row>
    <row r="10" spans="1:42" s="2219" customFormat="1" ht="16.5" hidden="1" x14ac:dyDescent="0.3">
      <c r="A10" s="2212">
        <v>42887</v>
      </c>
      <c r="B10" s="2213">
        <v>66.184938000000002</v>
      </c>
      <c r="C10" s="2213">
        <v>350.50716599999998</v>
      </c>
      <c r="D10" s="2213">
        <v>38.529086999999997</v>
      </c>
      <c r="E10" s="2214">
        <v>455.22119099999998</v>
      </c>
      <c r="F10" s="2215">
        <v>57.685504999999999</v>
      </c>
      <c r="G10" s="2216">
        <v>341.366918</v>
      </c>
      <c r="H10" s="2213">
        <v>43.504510000000003</v>
      </c>
      <c r="I10" s="2214">
        <v>442.55693300000001</v>
      </c>
      <c r="J10" s="2217">
        <v>897.77812399999993</v>
      </c>
      <c r="K10" s="2218"/>
    </row>
    <row r="11" spans="1:42" s="2219" customFormat="1" ht="16.5" hidden="1" x14ac:dyDescent="0.3">
      <c r="A11" s="2212">
        <v>42917</v>
      </c>
      <c r="B11" s="2213">
        <v>73.515699999999995</v>
      </c>
      <c r="C11" s="2213">
        <v>331.795051</v>
      </c>
      <c r="D11" s="2213">
        <v>44.677889999999998</v>
      </c>
      <c r="E11" s="2214">
        <v>449.98864099999997</v>
      </c>
      <c r="F11" s="2215">
        <v>58.737918999999998</v>
      </c>
      <c r="G11" s="2216">
        <v>338.86398300000002</v>
      </c>
      <c r="H11" s="2213">
        <v>52.244236999999998</v>
      </c>
      <c r="I11" s="2214">
        <v>449.84613899999999</v>
      </c>
      <c r="J11" s="2217">
        <v>899.83477999999991</v>
      </c>
      <c r="K11" s="2218"/>
    </row>
    <row r="12" spans="1:42" s="2219" customFormat="1" ht="16.5" hidden="1" x14ac:dyDescent="0.3">
      <c r="A12" s="2212">
        <v>42948</v>
      </c>
      <c r="B12" s="2213">
        <v>77.874554000000003</v>
      </c>
      <c r="C12" s="2213">
        <v>387.67308200000002</v>
      </c>
      <c r="D12" s="2213">
        <v>45.719546000000001</v>
      </c>
      <c r="E12" s="2214">
        <v>511.26718199999999</v>
      </c>
      <c r="F12" s="2215">
        <v>66.945625000000007</v>
      </c>
      <c r="G12" s="2216">
        <v>364.68825399999997</v>
      </c>
      <c r="H12" s="2213">
        <v>65.449842000000004</v>
      </c>
      <c r="I12" s="2214">
        <v>497.08372100000003</v>
      </c>
      <c r="J12" s="2217">
        <v>1008.350903</v>
      </c>
      <c r="K12" s="2218"/>
    </row>
    <row r="13" spans="1:42" s="2219" customFormat="1" ht="16.5" hidden="1" x14ac:dyDescent="0.3">
      <c r="A13" s="2212">
        <v>42979</v>
      </c>
      <c r="B13" s="2213">
        <v>93.166347000000002</v>
      </c>
      <c r="C13" s="2213">
        <v>308.56693799999999</v>
      </c>
      <c r="D13" s="2213">
        <v>71.475893999999997</v>
      </c>
      <c r="E13" s="2214">
        <v>473.20917900000001</v>
      </c>
      <c r="F13" s="2215">
        <v>80.031735999999995</v>
      </c>
      <c r="G13" s="2216">
        <v>306.74832800000001</v>
      </c>
      <c r="H13" s="2213">
        <v>35.709784999999997</v>
      </c>
      <c r="I13" s="2214">
        <v>422.48984899999999</v>
      </c>
      <c r="J13" s="2217">
        <v>895.699028</v>
      </c>
      <c r="K13" s="2218"/>
    </row>
    <row r="14" spans="1:42" s="2219" customFormat="1" ht="16.5" hidden="1" x14ac:dyDescent="0.3">
      <c r="A14" s="2212">
        <v>43009</v>
      </c>
      <c r="B14" s="2213">
        <v>119.35103100000001</v>
      </c>
      <c r="C14" s="2213">
        <v>270.10734000000002</v>
      </c>
      <c r="D14" s="2213">
        <v>64.857467999999997</v>
      </c>
      <c r="E14" s="2214">
        <v>454.31583899999998</v>
      </c>
      <c r="F14" s="2215">
        <v>77.112645000000001</v>
      </c>
      <c r="G14" s="2216">
        <v>291.41502800000001</v>
      </c>
      <c r="H14" s="2213">
        <v>55.383313000000001</v>
      </c>
      <c r="I14" s="2214">
        <v>423.91098599999998</v>
      </c>
      <c r="J14" s="2217">
        <v>878.22682499999996</v>
      </c>
      <c r="K14" s="2218"/>
    </row>
    <row r="15" spans="1:42" s="2219" customFormat="1" ht="16.5" hidden="1" x14ac:dyDescent="0.3">
      <c r="A15" s="2212">
        <v>43040</v>
      </c>
      <c r="B15" s="2213">
        <v>125.355412</v>
      </c>
      <c r="C15" s="2213">
        <v>306.77238399999999</v>
      </c>
      <c r="D15" s="2213">
        <v>47.639401999999997</v>
      </c>
      <c r="E15" s="2214">
        <v>479.76719800000001</v>
      </c>
      <c r="F15" s="2215">
        <v>93.624217000000002</v>
      </c>
      <c r="G15" s="2216">
        <v>321.632362</v>
      </c>
      <c r="H15" s="2213">
        <v>51.963557999999999</v>
      </c>
      <c r="I15" s="2214">
        <v>467.22013700000002</v>
      </c>
      <c r="J15" s="2217">
        <v>946.98733500000003</v>
      </c>
      <c r="K15" s="2218"/>
      <c r="AP15" s="2219">
        <v>2347220</v>
      </c>
    </row>
    <row r="16" spans="1:42" s="2219" customFormat="1" ht="16.5" hidden="1" x14ac:dyDescent="0.3">
      <c r="A16" s="2212">
        <v>43070</v>
      </c>
      <c r="B16" s="2213">
        <v>124.955371</v>
      </c>
      <c r="C16" s="2213">
        <v>297.92553400000003</v>
      </c>
      <c r="D16" s="2213">
        <v>44.847887999999998</v>
      </c>
      <c r="E16" s="2214">
        <v>467.728793</v>
      </c>
      <c r="F16" s="2215">
        <v>93.850972999999996</v>
      </c>
      <c r="G16" s="2216">
        <v>334.70161400000001</v>
      </c>
      <c r="H16" s="2213">
        <v>41.181113000000003</v>
      </c>
      <c r="I16" s="2214">
        <v>469.7337</v>
      </c>
      <c r="J16" s="2217">
        <v>937.46249299999999</v>
      </c>
      <c r="K16" s="2218"/>
    </row>
    <row r="17" spans="1:11" s="2219" customFormat="1" ht="16.5" hidden="1" x14ac:dyDescent="0.3">
      <c r="A17" s="2220">
        <v>43101</v>
      </c>
      <c r="B17" s="2221">
        <v>150.516728</v>
      </c>
      <c r="C17" s="2221">
        <v>299.05342300000001</v>
      </c>
      <c r="D17" s="2221">
        <v>79.451380999999998</v>
      </c>
      <c r="E17" s="2222">
        <v>529.02153199999998</v>
      </c>
      <c r="F17" s="2223">
        <v>78.575577999999993</v>
      </c>
      <c r="G17" s="2224">
        <v>298.02306800000002</v>
      </c>
      <c r="H17" s="2221">
        <v>80.451706000000001</v>
      </c>
      <c r="I17" s="2222">
        <v>457.05035199999998</v>
      </c>
      <c r="J17" s="2225">
        <v>986.07188399999995</v>
      </c>
      <c r="K17" s="2218"/>
    </row>
    <row r="18" spans="1:11" s="2219" customFormat="1" ht="16.5" hidden="1" x14ac:dyDescent="0.3">
      <c r="A18" s="2212">
        <v>43132</v>
      </c>
      <c r="B18" s="2213">
        <v>121.768311</v>
      </c>
      <c r="C18" s="2213">
        <v>296.00142399999999</v>
      </c>
      <c r="D18" s="2213">
        <v>79.163911999999996</v>
      </c>
      <c r="E18" s="2214">
        <v>496.93364700000001</v>
      </c>
      <c r="F18" s="2215">
        <v>88.185749999999999</v>
      </c>
      <c r="G18" s="2216">
        <v>267.944368</v>
      </c>
      <c r="H18" s="2213">
        <v>44.641824</v>
      </c>
      <c r="I18" s="2214">
        <v>400.77194200000002</v>
      </c>
      <c r="J18" s="2217">
        <v>897.70558900000003</v>
      </c>
      <c r="K18" s="2218"/>
    </row>
    <row r="19" spans="1:11" s="2219" customFormat="1" ht="16.5" hidden="1" x14ac:dyDescent="0.3">
      <c r="A19" s="2212">
        <v>43160</v>
      </c>
      <c r="B19" s="2213">
        <v>138.338875</v>
      </c>
      <c r="C19" s="2213">
        <v>326.79253199999999</v>
      </c>
      <c r="D19" s="2213">
        <v>77.53407</v>
      </c>
      <c r="E19" s="2214">
        <v>542.66547700000001</v>
      </c>
      <c r="F19" s="2215">
        <v>113.005797</v>
      </c>
      <c r="G19" s="2216">
        <v>318.16151400000001</v>
      </c>
      <c r="H19" s="2213">
        <v>28.454459</v>
      </c>
      <c r="I19" s="2214">
        <v>459.62177000000003</v>
      </c>
      <c r="J19" s="2217">
        <v>1002.287247</v>
      </c>
      <c r="K19" s="2218"/>
    </row>
    <row r="20" spans="1:11" s="2219" customFormat="1" ht="16.5" hidden="1" x14ac:dyDescent="0.3">
      <c r="A20" s="2212">
        <v>43191</v>
      </c>
      <c r="B20" s="2213">
        <v>153.169408</v>
      </c>
      <c r="C20" s="2213">
        <v>301.75754999999998</v>
      </c>
      <c r="D20" s="2213">
        <v>54.435308999999997</v>
      </c>
      <c r="E20" s="2214">
        <v>509.36226700000003</v>
      </c>
      <c r="F20" s="2215">
        <v>89.853261000000003</v>
      </c>
      <c r="G20" s="2216">
        <v>265.09114199999999</v>
      </c>
      <c r="H20" s="2213">
        <v>28.988994999999999</v>
      </c>
      <c r="I20" s="2214">
        <v>383.93339799999995</v>
      </c>
      <c r="J20" s="2217">
        <v>893.29566499999999</v>
      </c>
      <c r="K20" s="2218"/>
    </row>
    <row r="21" spans="1:11" s="2219" customFormat="1" ht="16.5" hidden="1" x14ac:dyDescent="0.3">
      <c r="A21" s="2212">
        <v>43221</v>
      </c>
      <c r="B21" s="2213">
        <v>165.61107899999999</v>
      </c>
      <c r="C21" s="2213">
        <v>269.776388</v>
      </c>
      <c r="D21" s="2213">
        <v>69.107675999999998</v>
      </c>
      <c r="E21" s="2214">
        <v>504.49514299999998</v>
      </c>
      <c r="F21" s="2215">
        <v>120.92001999999999</v>
      </c>
      <c r="G21" s="2216">
        <v>335.93021900000002</v>
      </c>
      <c r="H21" s="2213">
        <v>49.894365000000001</v>
      </c>
      <c r="I21" s="2214">
        <v>506.74460399999998</v>
      </c>
      <c r="J21" s="2217">
        <v>1011.239747</v>
      </c>
      <c r="K21" s="2218"/>
    </row>
    <row r="22" spans="1:11" s="2219" customFormat="1" ht="16.5" hidden="1" x14ac:dyDescent="0.3">
      <c r="A22" s="2212">
        <v>43252</v>
      </c>
      <c r="B22" s="2213">
        <v>129.69221300000001</v>
      </c>
      <c r="C22" s="2213">
        <v>351.90395999999998</v>
      </c>
      <c r="D22" s="2213">
        <v>66.163261000000006</v>
      </c>
      <c r="E22" s="2214">
        <v>547.75943400000006</v>
      </c>
      <c r="F22" s="2215">
        <v>147.20232899999999</v>
      </c>
      <c r="G22" s="2216">
        <v>324.893507</v>
      </c>
      <c r="H22" s="2213">
        <v>42.271627000000002</v>
      </c>
      <c r="I22" s="2214">
        <v>514.36746299999993</v>
      </c>
      <c r="J22" s="2217">
        <v>1062.1268970000001</v>
      </c>
      <c r="K22" s="2218"/>
    </row>
    <row r="23" spans="1:11" s="2219" customFormat="1" ht="16.5" hidden="1" x14ac:dyDescent="0.3">
      <c r="A23" s="2212">
        <v>43282</v>
      </c>
      <c r="B23" s="2213">
        <v>123.905057</v>
      </c>
      <c r="C23" s="2213">
        <v>301.27023400000002</v>
      </c>
      <c r="D23" s="2213">
        <v>41.162365999999999</v>
      </c>
      <c r="E23" s="2214">
        <v>466.33765700000004</v>
      </c>
      <c r="F23" s="2215">
        <v>113.239209</v>
      </c>
      <c r="G23" s="2216">
        <v>348.41859599999998</v>
      </c>
      <c r="H23" s="2213">
        <v>37.818241999999998</v>
      </c>
      <c r="I23" s="2214">
        <v>499.47604699999999</v>
      </c>
      <c r="J23" s="2217">
        <v>965.81370400000003</v>
      </c>
      <c r="K23" s="2218"/>
    </row>
    <row r="24" spans="1:11" s="2219" customFormat="1" ht="16.5" hidden="1" x14ac:dyDescent="0.3">
      <c r="A24" s="2212">
        <v>43313</v>
      </c>
      <c r="B24" s="2213">
        <v>153.415706</v>
      </c>
      <c r="C24" s="2213">
        <v>270.624144</v>
      </c>
      <c r="D24" s="2213">
        <v>102.182585</v>
      </c>
      <c r="E24" s="2214">
        <v>526.22243500000002</v>
      </c>
      <c r="F24" s="2215">
        <v>119.78712400000001</v>
      </c>
      <c r="G24" s="2216">
        <v>368.63866200000001</v>
      </c>
      <c r="H24" s="2213">
        <v>44.826334000000003</v>
      </c>
      <c r="I24" s="2214">
        <v>533.25211999999999</v>
      </c>
      <c r="J24" s="2217">
        <v>1059.474555</v>
      </c>
      <c r="K24" s="2218"/>
    </row>
    <row r="25" spans="1:11" s="2219" customFormat="1" ht="16.5" hidden="1" x14ac:dyDescent="0.3">
      <c r="A25" s="2212">
        <v>43344</v>
      </c>
      <c r="B25" s="2213">
        <v>135.35585</v>
      </c>
      <c r="C25" s="2213">
        <v>256.28657099999998</v>
      </c>
      <c r="D25" s="2213">
        <v>92.386240999999998</v>
      </c>
      <c r="E25" s="2214">
        <v>484.028662</v>
      </c>
      <c r="F25" s="2215">
        <v>119.62672999999999</v>
      </c>
      <c r="G25" s="2216">
        <v>302.01903099999998</v>
      </c>
      <c r="H25" s="2213">
        <v>47.355319000000001</v>
      </c>
      <c r="I25" s="2214">
        <v>469.00108</v>
      </c>
      <c r="J25" s="2217">
        <v>953.02974200000006</v>
      </c>
      <c r="K25" s="2218"/>
    </row>
    <row r="26" spans="1:11" s="2219" customFormat="1" ht="16.5" hidden="1" x14ac:dyDescent="0.3">
      <c r="A26" s="2212">
        <v>43374</v>
      </c>
      <c r="B26" s="2213">
        <v>190.79169899999999</v>
      </c>
      <c r="C26" s="2213">
        <v>266.41715099999999</v>
      </c>
      <c r="D26" s="2213">
        <v>56.878337999999999</v>
      </c>
      <c r="E26" s="2214">
        <v>514.08718799999997</v>
      </c>
      <c r="F26" s="2215">
        <v>122.379482</v>
      </c>
      <c r="G26" s="2216">
        <v>322.594696</v>
      </c>
      <c r="H26" s="2213">
        <v>55.911962000000003</v>
      </c>
      <c r="I26" s="2214">
        <v>500.88614000000001</v>
      </c>
      <c r="J26" s="2217">
        <v>1014.973328</v>
      </c>
      <c r="K26" s="2218"/>
    </row>
    <row r="27" spans="1:11" s="2219" customFormat="1" ht="16.5" hidden="1" x14ac:dyDescent="0.3">
      <c r="A27" s="2212">
        <v>43405</v>
      </c>
      <c r="B27" s="2213">
        <v>172.770038</v>
      </c>
      <c r="C27" s="2213">
        <v>258.63543099999998</v>
      </c>
      <c r="D27" s="2213">
        <v>48.106962000000003</v>
      </c>
      <c r="E27" s="2214">
        <v>479.51243099999999</v>
      </c>
      <c r="F27" s="2215">
        <v>129.00512000000001</v>
      </c>
      <c r="G27" s="2216">
        <v>309.31397800000002</v>
      </c>
      <c r="H27" s="2213">
        <v>62.108376999999997</v>
      </c>
      <c r="I27" s="2214">
        <v>500.42747500000002</v>
      </c>
      <c r="J27" s="2217">
        <v>979.93990599999995</v>
      </c>
      <c r="K27" s="2218"/>
    </row>
    <row r="28" spans="1:11" s="2219" customFormat="1" ht="16.5" hidden="1" x14ac:dyDescent="0.3">
      <c r="A28" s="2212">
        <v>43435</v>
      </c>
      <c r="B28" s="2213">
        <v>170.73621900000001</v>
      </c>
      <c r="C28" s="2213">
        <v>317.59338100000002</v>
      </c>
      <c r="D28" s="2213">
        <v>76.943224000000001</v>
      </c>
      <c r="E28" s="2214">
        <v>565.27282400000001</v>
      </c>
      <c r="F28" s="2215">
        <v>168.26378700000001</v>
      </c>
      <c r="G28" s="2216">
        <v>322.24649599999998</v>
      </c>
      <c r="H28" s="2213">
        <v>64.751502000000002</v>
      </c>
      <c r="I28" s="2214">
        <v>555.26178500000003</v>
      </c>
      <c r="J28" s="2217">
        <v>1120.534609</v>
      </c>
      <c r="K28" s="2218"/>
    </row>
    <row r="29" spans="1:11" s="2219" customFormat="1" ht="16.5" hidden="1" x14ac:dyDescent="0.3">
      <c r="A29" s="2212">
        <v>43466</v>
      </c>
      <c r="B29" s="2213">
        <v>184.42350500000001</v>
      </c>
      <c r="C29" s="2213">
        <v>255.672166</v>
      </c>
      <c r="D29" s="2213">
        <v>116.893514</v>
      </c>
      <c r="E29" s="2214">
        <v>556.98918500000002</v>
      </c>
      <c r="F29" s="2215">
        <v>107.99948000000001</v>
      </c>
      <c r="G29" s="2216">
        <v>322.25951099999997</v>
      </c>
      <c r="H29" s="2213">
        <v>101.558629</v>
      </c>
      <c r="I29" s="2214">
        <v>531.81762000000003</v>
      </c>
      <c r="J29" s="2217">
        <v>1088.8068049999999</v>
      </c>
      <c r="K29" s="2218"/>
    </row>
    <row r="30" spans="1:11" s="2219" customFormat="1" ht="16.5" hidden="1" x14ac:dyDescent="0.3">
      <c r="A30" s="2212">
        <v>43497</v>
      </c>
      <c r="B30" s="2213">
        <v>136.49783300000001</v>
      </c>
      <c r="C30" s="2213">
        <v>263.46772700000002</v>
      </c>
      <c r="D30" s="2213">
        <v>61.831783000000001</v>
      </c>
      <c r="E30" s="2214">
        <v>461.79734300000001</v>
      </c>
      <c r="F30" s="2215">
        <v>110.995904</v>
      </c>
      <c r="G30" s="2216">
        <v>300.138081</v>
      </c>
      <c r="H30" s="2213">
        <v>51.533163000000002</v>
      </c>
      <c r="I30" s="2214">
        <v>462.667148</v>
      </c>
      <c r="J30" s="2217">
        <v>924.46449099999995</v>
      </c>
      <c r="K30" s="2218"/>
    </row>
    <row r="31" spans="1:11" s="2219" customFormat="1" ht="16.5" hidden="1" x14ac:dyDescent="0.3">
      <c r="A31" s="2212">
        <v>43525</v>
      </c>
      <c r="B31" s="2213">
        <v>179.14334500000001</v>
      </c>
      <c r="C31" s="2213">
        <v>268.88963200000001</v>
      </c>
      <c r="D31" s="2213">
        <v>93.050072</v>
      </c>
      <c r="E31" s="2214">
        <v>541.08304900000007</v>
      </c>
      <c r="F31" s="2215">
        <v>129.155824</v>
      </c>
      <c r="G31" s="2216">
        <v>278.52292</v>
      </c>
      <c r="H31" s="2213">
        <v>38.580140999999998</v>
      </c>
      <c r="I31" s="2214">
        <v>446.25888499999996</v>
      </c>
      <c r="J31" s="2217">
        <v>987.34193400000004</v>
      </c>
      <c r="K31" s="2218"/>
    </row>
    <row r="32" spans="1:11" s="2219" customFormat="1" ht="16.5" hidden="1" x14ac:dyDescent="0.3">
      <c r="A32" s="2212">
        <v>43556</v>
      </c>
      <c r="B32" s="2213">
        <v>174.499481</v>
      </c>
      <c r="C32" s="2213">
        <v>295.52389299999999</v>
      </c>
      <c r="D32" s="2213">
        <v>76.658833000000001</v>
      </c>
      <c r="E32" s="2214">
        <v>546.68220699999995</v>
      </c>
      <c r="F32" s="2215">
        <v>129.606784</v>
      </c>
      <c r="G32" s="2216">
        <v>358.01396299999999</v>
      </c>
      <c r="H32" s="2213">
        <v>48.058739000000003</v>
      </c>
      <c r="I32" s="2214">
        <v>535.679486</v>
      </c>
      <c r="J32" s="2217">
        <v>1082.3616930000001</v>
      </c>
      <c r="K32" s="2218"/>
    </row>
    <row r="33" spans="1:19" s="2219" customFormat="1" ht="16.5" hidden="1" x14ac:dyDescent="0.3">
      <c r="A33" s="2212">
        <v>43586</v>
      </c>
      <c r="B33" s="2213">
        <v>176.10825299999999</v>
      </c>
      <c r="C33" s="2213">
        <v>324.33425399999999</v>
      </c>
      <c r="D33" s="2213">
        <v>182.33185800000001</v>
      </c>
      <c r="E33" s="2214">
        <v>682.77436499999999</v>
      </c>
      <c r="F33" s="2215">
        <v>133.925397</v>
      </c>
      <c r="G33" s="2216">
        <v>320.39597099999997</v>
      </c>
      <c r="H33" s="2213">
        <v>68.510712999999996</v>
      </c>
      <c r="I33" s="2214">
        <v>522.83208100000002</v>
      </c>
      <c r="J33" s="2217">
        <v>1205.606446</v>
      </c>
      <c r="K33" s="2218"/>
    </row>
    <row r="34" spans="1:19" s="2219" customFormat="1" ht="16.5" hidden="1" x14ac:dyDescent="0.3">
      <c r="A34" s="2212">
        <v>43617</v>
      </c>
      <c r="B34" s="2213">
        <v>136.06574000000001</v>
      </c>
      <c r="C34" s="2213">
        <v>278.50144999999998</v>
      </c>
      <c r="D34" s="2213">
        <v>181.89193399999999</v>
      </c>
      <c r="E34" s="2214">
        <v>596.45912399999997</v>
      </c>
      <c r="F34" s="2215">
        <v>122.590762</v>
      </c>
      <c r="G34" s="2216">
        <v>304.799441</v>
      </c>
      <c r="H34" s="2213">
        <v>65.035065000000003</v>
      </c>
      <c r="I34" s="2214">
        <v>492.42526800000002</v>
      </c>
      <c r="J34" s="2217">
        <v>1088.8843919999999</v>
      </c>
      <c r="K34" s="2218"/>
    </row>
    <row r="35" spans="1:19" s="2219" customFormat="1" ht="16.5" hidden="1" x14ac:dyDescent="0.3">
      <c r="A35" s="2212">
        <v>43647</v>
      </c>
      <c r="B35" s="2213">
        <v>199.646086</v>
      </c>
      <c r="C35" s="2213">
        <v>285.77131800000001</v>
      </c>
      <c r="D35" s="2213">
        <v>57.617989000000001</v>
      </c>
      <c r="E35" s="2214">
        <v>543.035393</v>
      </c>
      <c r="F35" s="2215">
        <v>122.080456</v>
      </c>
      <c r="G35" s="2216">
        <v>341.28227199999998</v>
      </c>
      <c r="H35" s="2213">
        <v>34.344962000000002</v>
      </c>
      <c r="I35" s="2214">
        <v>497.70769000000001</v>
      </c>
      <c r="J35" s="2217">
        <v>1040.7430830000001</v>
      </c>
      <c r="K35" s="2218"/>
    </row>
    <row r="36" spans="1:19" s="2219" customFormat="1" ht="16.5" hidden="1" x14ac:dyDescent="0.3">
      <c r="A36" s="2212">
        <v>43678</v>
      </c>
      <c r="B36" s="2213">
        <v>198.48151999999999</v>
      </c>
      <c r="C36" s="2213">
        <v>251.330512</v>
      </c>
      <c r="D36" s="2213">
        <v>78.066406000000001</v>
      </c>
      <c r="E36" s="2214">
        <v>527.87843799999996</v>
      </c>
      <c r="F36" s="2215">
        <v>170.86985100000001</v>
      </c>
      <c r="G36" s="2216">
        <v>407.743763</v>
      </c>
      <c r="H36" s="2213">
        <v>45.827260000000003</v>
      </c>
      <c r="I36" s="2214">
        <v>624.44087400000001</v>
      </c>
      <c r="J36" s="2217">
        <v>1152.3193120000001</v>
      </c>
      <c r="K36" s="2218"/>
    </row>
    <row r="37" spans="1:19" s="2219" customFormat="1" ht="16.5" hidden="1" x14ac:dyDescent="0.3">
      <c r="A37" s="2212">
        <v>43709</v>
      </c>
      <c r="B37" s="2213">
        <v>122.801264</v>
      </c>
      <c r="C37" s="2213">
        <v>251.90190799999999</v>
      </c>
      <c r="D37" s="2213">
        <v>104.51127</v>
      </c>
      <c r="E37" s="2214">
        <v>479.21444200000002</v>
      </c>
      <c r="F37" s="2215">
        <v>137.52083200000001</v>
      </c>
      <c r="G37" s="2216">
        <v>302.26297699999998</v>
      </c>
      <c r="H37" s="2213">
        <v>55.772258000000001</v>
      </c>
      <c r="I37" s="2214">
        <v>495.55606699999998</v>
      </c>
      <c r="J37" s="2217">
        <v>974.77050899999995</v>
      </c>
      <c r="K37" s="2218"/>
    </row>
    <row r="38" spans="1:19" s="2219" customFormat="1" ht="16.5" hidden="1" x14ac:dyDescent="0.3">
      <c r="A38" s="2212">
        <v>43739</v>
      </c>
      <c r="B38" s="2213">
        <v>150.94170600000001</v>
      </c>
      <c r="C38" s="2213">
        <v>295.49974900000001</v>
      </c>
      <c r="D38" s="2213">
        <v>92.482240000000004</v>
      </c>
      <c r="E38" s="2214">
        <v>538.92369499999995</v>
      </c>
      <c r="F38" s="2215">
        <v>132.116353</v>
      </c>
      <c r="G38" s="2216">
        <v>334.81636600000002</v>
      </c>
      <c r="H38" s="2213">
        <v>66.177597000000006</v>
      </c>
      <c r="I38" s="2214">
        <v>533.11031600000001</v>
      </c>
      <c r="J38" s="2217">
        <v>1072.034011</v>
      </c>
      <c r="K38" s="2218"/>
    </row>
    <row r="39" spans="1:19" s="2219" customFormat="1" ht="16.5" hidden="1" x14ac:dyDescent="0.3">
      <c r="A39" s="2212">
        <v>43770</v>
      </c>
      <c r="B39" s="2213">
        <v>145.353589</v>
      </c>
      <c r="C39" s="2213">
        <v>251.47654800000001</v>
      </c>
      <c r="D39" s="2213">
        <v>56.080443000000002</v>
      </c>
      <c r="E39" s="2214">
        <v>452.91057999999998</v>
      </c>
      <c r="F39" s="2215">
        <v>124.52036699999999</v>
      </c>
      <c r="G39" s="2216">
        <v>297.22608100000002</v>
      </c>
      <c r="H39" s="2213">
        <v>39.686512999999998</v>
      </c>
      <c r="I39" s="2214">
        <v>461.43296099999998</v>
      </c>
      <c r="J39" s="2217">
        <v>914.34354099999996</v>
      </c>
      <c r="K39" s="2218"/>
    </row>
    <row r="40" spans="1:19" s="2219" customFormat="1" ht="16.5" hidden="1" x14ac:dyDescent="0.3">
      <c r="A40" s="2212">
        <v>43800</v>
      </c>
      <c r="B40" s="2213">
        <v>194.931096</v>
      </c>
      <c r="C40" s="2213">
        <v>307.80446599999999</v>
      </c>
      <c r="D40" s="2213">
        <v>53.30236</v>
      </c>
      <c r="E40" s="2214">
        <v>556.03792199999998</v>
      </c>
      <c r="F40" s="2215">
        <v>157.977574</v>
      </c>
      <c r="G40" s="2216">
        <v>304.91613000000001</v>
      </c>
      <c r="H40" s="2213">
        <v>92.405839999999998</v>
      </c>
      <c r="I40" s="2214">
        <v>555.29954399999997</v>
      </c>
      <c r="J40" s="2217">
        <v>1111.3374659999999</v>
      </c>
      <c r="K40" s="2218"/>
    </row>
    <row r="41" spans="1:19" s="2219" customFormat="1" ht="16.5" hidden="1" x14ac:dyDescent="0.3">
      <c r="A41" s="2212">
        <v>43831</v>
      </c>
      <c r="B41" s="2213">
        <v>178.89092600000001</v>
      </c>
      <c r="C41" s="2213">
        <v>292.43761699999999</v>
      </c>
      <c r="D41" s="2213">
        <v>47.878816</v>
      </c>
      <c r="E41" s="2214">
        <v>519.207359</v>
      </c>
      <c r="F41" s="2215">
        <v>124.618915</v>
      </c>
      <c r="G41" s="2216">
        <v>323.76042999999999</v>
      </c>
      <c r="H41" s="2213">
        <v>64.713352</v>
      </c>
      <c r="I41" s="2214">
        <v>513.09269700000004</v>
      </c>
      <c r="J41" s="2217">
        <v>1032.300056</v>
      </c>
      <c r="K41" s="2218"/>
    </row>
    <row r="42" spans="1:19" s="2219" customFormat="1" ht="16.5" hidden="1" x14ac:dyDescent="0.3">
      <c r="A42" s="2212">
        <v>43862</v>
      </c>
      <c r="B42" s="2213">
        <v>145.50209699999999</v>
      </c>
      <c r="C42" s="2213">
        <v>283.31029899999999</v>
      </c>
      <c r="D42" s="2213">
        <v>70.399871000000005</v>
      </c>
      <c r="E42" s="2214">
        <v>499.212267</v>
      </c>
      <c r="F42" s="2215">
        <v>114.788054</v>
      </c>
      <c r="G42" s="2216">
        <v>341.90761700000002</v>
      </c>
      <c r="H42" s="2213">
        <v>56.854312</v>
      </c>
      <c r="I42" s="2214">
        <v>513.549983</v>
      </c>
      <c r="J42" s="2217">
        <v>1012.76225</v>
      </c>
      <c r="K42" s="2218"/>
    </row>
    <row r="43" spans="1:19" s="2219" customFormat="1" ht="16.5" hidden="1" x14ac:dyDescent="0.3">
      <c r="A43" s="2212">
        <v>43891</v>
      </c>
      <c r="B43" s="2213">
        <v>130.36639600000001</v>
      </c>
      <c r="C43" s="2213">
        <v>229.70826600000001</v>
      </c>
      <c r="D43" s="2213">
        <v>83.427780999999996</v>
      </c>
      <c r="E43" s="2214">
        <v>443.50244300000003</v>
      </c>
      <c r="F43" s="2215">
        <v>125.07418800000001</v>
      </c>
      <c r="G43" s="2216">
        <v>260.85134900000003</v>
      </c>
      <c r="H43" s="2213">
        <v>54.351953000000002</v>
      </c>
      <c r="I43" s="2214">
        <v>440.27749</v>
      </c>
      <c r="J43" s="2217">
        <v>883.77993300000003</v>
      </c>
      <c r="K43" s="2218"/>
    </row>
    <row r="44" spans="1:19" s="2219" customFormat="1" ht="16.5" hidden="1" x14ac:dyDescent="0.3">
      <c r="A44" s="2212">
        <v>43922</v>
      </c>
      <c r="B44" s="2213">
        <v>81.205245000000005</v>
      </c>
      <c r="C44" s="2213">
        <v>120.909634</v>
      </c>
      <c r="D44" s="2213">
        <v>0</v>
      </c>
      <c r="E44" s="2214">
        <v>202.114879</v>
      </c>
      <c r="F44" s="2215">
        <v>64.56053</v>
      </c>
      <c r="G44" s="2216">
        <v>169.121917</v>
      </c>
      <c r="H44" s="2213">
        <v>29.914431</v>
      </c>
      <c r="I44" s="2214">
        <v>263.596878</v>
      </c>
      <c r="J44" s="2217">
        <v>465.71175699999998</v>
      </c>
      <c r="K44" s="2218"/>
      <c r="L44" s="2218"/>
      <c r="M44" s="2218"/>
      <c r="N44" s="2218"/>
      <c r="O44" s="2218"/>
      <c r="P44" s="2218"/>
      <c r="Q44" s="2218"/>
      <c r="R44" s="2218"/>
      <c r="S44" s="2218"/>
    </row>
    <row r="45" spans="1:19" s="2219" customFormat="1" ht="16.5" hidden="1" x14ac:dyDescent="0.3">
      <c r="A45" s="2212">
        <v>43952</v>
      </c>
      <c r="B45" s="2213">
        <v>71.360848000000004</v>
      </c>
      <c r="C45" s="2213">
        <v>92.584436999999994</v>
      </c>
      <c r="D45" s="2213">
        <v>4.1504099999999999</v>
      </c>
      <c r="E45" s="2214">
        <v>168.09569500000001</v>
      </c>
      <c r="F45" s="2215">
        <v>84.775093999999996</v>
      </c>
      <c r="G45" s="2216">
        <v>170.504794</v>
      </c>
      <c r="H45" s="2213">
        <v>20.937065</v>
      </c>
      <c r="I45" s="2214">
        <v>276.21695299999999</v>
      </c>
      <c r="J45" s="2217">
        <v>444.31264800000002</v>
      </c>
      <c r="K45" s="2218"/>
      <c r="L45" s="2218"/>
      <c r="M45" s="2218"/>
      <c r="N45" s="2218"/>
      <c r="O45" s="2218"/>
      <c r="P45" s="2218"/>
      <c r="Q45" s="2218"/>
      <c r="R45" s="2218"/>
      <c r="S45" s="2218"/>
    </row>
    <row r="46" spans="1:19" s="2219" customFormat="1" ht="16.5" hidden="1" x14ac:dyDescent="0.3">
      <c r="A46" s="2212">
        <v>43983</v>
      </c>
      <c r="B46" s="2213">
        <v>106.941774</v>
      </c>
      <c r="C46" s="2213">
        <v>204.59735900000001</v>
      </c>
      <c r="D46" s="2213">
        <v>11.440424</v>
      </c>
      <c r="E46" s="2214">
        <v>322.979557</v>
      </c>
      <c r="F46" s="2215">
        <v>125.39353300000001</v>
      </c>
      <c r="G46" s="2216">
        <v>224.717288</v>
      </c>
      <c r="H46" s="2213">
        <v>18.865672</v>
      </c>
      <c r="I46" s="2214">
        <v>368.976493</v>
      </c>
      <c r="J46" s="2217">
        <v>691.95605</v>
      </c>
      <c r="K46" s="2218"/>
      <c r="L46" s="2218"/>
      <c r="M46" s="2218"/>
      <c r="N46" s="2218"/>
      <c r="O46" s="2218"/>
      <c r="P46" s="2218"/>
      <c r="Q46" s="2218"/>
      <c r="R46" s="2218"/>
      <c r="S46" s="2218"/>
    </row>
    <row r="47" spans="1:19" s="2219" customFormat="1" ht="16.5" hidden="1" x14ac:dyDescent="0.3">
      <c r="A47" s="2212">
        <v>44013</v>
      </c>
      <c r="B47" s="2213">
        <v>96.989926999999994</v>
      </c>
      <c r="C47" s="2213">
        <v>152.366343</v>
      </c>
      <c r="D47" s="2213">
        <v>30.152978000000001</v>
      </c>
      <c r="E47" s="2214">
        <v>279.50924800000001</v>
      </c>
      <c r="F47" s="2215">
        <v>107.84173699999999</v>
      </c>
      <c r="G47" s="2216">
        <v>246.46110899999999</v>
      </c>
      <c r="H47" s="2213">
        <v>21.552505</v>
      </c>
      <c r="I47" s="2214">
        <v>375.85535099999998</v>
      </c>
      <c r="J47" s="2217">
        <v>655.364599</v>
      </c>
      <c r="K47" s="2218"/>
      <c r="L47" s="2218"/>
      <c r="M47" s="2218"/>
      <c r="N47" s="2218"/>
      <c r="O47" s="2218"/>
      <c r="P47" s="2218"/>
      <c r="Q47" s="2218"/>
      <c r="R47" s="2218"/>
      <c r="S47" s="2218"/>
    </row>
    <row r="48" spans="1:19" s="2219" customFormat="1" ht="16.5" hidden="1" x14ac:dyDescent="0.3">
      <c r="A48" s="2212">
        <v>44044</v>
      </c>
      <c r="B48" s="2213">
        <v>86.697439000000003</v>
      </c>
      <c r="C48" s="2213">
        <v>173.190541</v>
      </c>
      <c r="D48" s="2213">
        <v>24.547478000000002</v>
      </c>
      <c r="E48" s="2214">
        <v>284.43545799999998</v>
      </c>
      <c r="F48" s="2215">
        <v>127.528886</v>
      </c>
      <c r="G48" s="2216">
        <v>361.18041199999999</v>
      </c>
      <c r="H48" s="2213">
        <v>74.272642000000005</v>
      </c>
      <c r="I48" s="2214">
        <v>562.98194000000001</v>
      </c>
      <c r="J48" s="2217">
        <v>847.41739800000005</v>
      </c>
      <c r="K48" s="2218"/>
      <c r="L48" s="2218"/>
      <c r="M48" s="2218"/>
      <c r="N48" s="2218"/>
      <c r="O48" s="2218"/>
      <c r="P48" s="2218"/>
      <c r="Q48" s="2218"/>
      <c r="R48" s="2218"/>
      <c r="S48" s="2218"/>
    </row>
    <row r="49" spans="1:19" s="2219" customFormat="1" ht="16.5" hidden="1" x14ac:dyDescent="0.3">
      <c r="A49" s="2212">
        <v>44075</v>
      </c>
      <c r="B49" s="2213">
        <v>94.453462999999999</v>
      </c>
      <c r="C49" s="2213">
        <v>179.818051</v>
      </c>
      <c r="D49" s="2213">
        <v>12.452702</v>
      </c>
      <c r="E49" s="2214">
        <v>286.72421600000001</v>
      </c>
      <c r="F49" s="2215">
        <v>113.69351899999999</v>
      </c>
      <c r="G49" s="2216">
        <v>267.72168199999999</v>
      </c>
      <c r="H49" s="2213">
        <v>47.573014000000001</v>
      </c>
      <c r="I49" s="2214">
        <v>428.98821500000003</v>
      </c>
      <c r="J49" s="2217">
        <v>715.71243100000004</v>
      </c>
      <c r="K49" s="2218"/>
      <c r="L49" s="2218"/>
      <c r="M49" s="2218"/>
      <c r="N49" s="2218"/>
      <c r="O49" s="2218"/>
      <c r="P49" s="2218"/>
      <c r="Q49" s="2218"/>
      <c r="R49" s="2218"/>
      <c r="S49" s="2218"/>
    </row>
    <row r="50" spans="1:19" s="2219" customFormat="1" ht="16.5" hidden="1" x14ac:dyDescent="0.3">
      <c r="A50" s="2212">
        <v>44105</v>
      </c>
      <c r="B50" s="2213">
        <v>95.736504999999994</v>
      </c>
      <c r="C50" s="2213">
        <v>178.11486400000001</v>
      </c>
      <c r="D50" s="2213">
        <v>16.067779000000002</v>
      </c>
      <c r="E50" s="2214">
        <v>289.91914800000001</v>
      </c>
      <c r="F50" s="2215">
        <v>135.20443499999999</v>
      </c>
      <c r="G50" s="2216">
        <v>233.31923800000001</v>
      </c>
      <c r="H50" s="2213">
        <v>34.344360000000002</v>
      </c>
      <c r="I50" s="2214">
        <v>402.93494399999997</v>
      </c>
      <c r="J50" s="2217">
        <v>692.78600500000005</v>
      </c>
      <c r="K50" s="2218"/>
      <c r="L50" s="2218"/>
      <c r="M50" s="2218"/>
      <c r="N50" s="2218"/>
      <c r="O50" s="2218"/>
      <c r="P50" s="2218"/>
      <c r="Q50" s="2218"/>
      <c r="R50" s="2218"/>
      <c r="S50" s="2218"/>
    </row>
    <row r="51" spans="1:19" s="2219" customFormat="1" ht="16.5" hidden="1" x14ac:dyDescent="0.3">
      <c r="A51" s="2212">
        <v>44136</v>
      </c>
      <c r="B51" s="2213">
        <v>102.068724</v>
      </c>
      <c r="C51" s="2213">
        <v>179.406824</v>
      </c>
      <c r="D51" s="2213">
        <v>19.100179000000001</v>
      </c>
      <c r="E51" s="2214">
        <v>300.57572699999997</v>
      </c>
      <c r="F51" s="2215">
        <v>100.949342</v>
      </c>
      <c r="G51" s="2216">
        <v>248.79172600000001</v>
      </c>
      <c r="H51" s="2213">
        <v>42.245514</v>
      </c>
      <c r="I51" s="2214">
        <v>391.986582</v>
      </c>
      <c r="J51" s="2217">
        <v>692.56230900000003</v>
      </c>
      <c r="K51" s="2218"/>
      <c r="L51" s="2218"/>
      <c r="M51" s="2218"/>
      <c r="N51" s="2218"/>
      <c r="O51" s="2218"/>
      <c r="P51" s="2218"/>
      <c r="Q51" s="2218"/>
      <c r="R51" s="2218"/>
      <c r="S51" s="2218"/>
    </row>
    <row r="52" spans="1:19" s="2219" customFormat="1" ht="16.5" x14ac:dyDescent="0.3">
      <c r="A52" s="2212">
        <v>44166</v>
      </c>
      <c r="B52" s="2213">
        <v>109.127448</v>
      </c>
      <c r="C52" s="2213">
        <v>255.35006100000001</v>
      </c>
      <c r="D52" s="2213">
        <v>24.171104</v>
      </c>
      <c r="E52" s="2214">
        <v>388.64861300000001</v>
      </c>
      <c r="F52" s="2215">
        <v>128.583133</v>
      </c>
      <c r="G52" s="2216">
        <v>263.51133099999998</v>
      </c>
      <c r="H52" s="2213">
        <v>65.322834999999998</v>
      </c>
      <c r="I52" s="2214">
        <v>457.41729900000001</v>
      </c>
      <c r="J52" s="2217">
        <v>846.06591200000003</v>
      </c>
      <c r="K52" s="2218"/>
      <c r="L52" s="2218"/>
      <c r="M52" s="2218"/>
      <c r="N52" s="2218"/>
      <c r="O52" s="2218"/>
      <c r="P52" s="2218"/>
      <c r="Q52" s="2218"/>
      <c r="R52" s="2218"/>
      <c r="S52" s="2218"/>
    </row>
    <row r="53" spans="1:19" s="2219" customFormat="1" ht="16.5" x14ac:dyDescent="0.3">
      <c r="A53" s="2212">
        <v>44197</v>
      </c>
      <c r="B53" s="2213">
        <v>84.873045000000005</v>
      </c>
      <c r="C53" s="2213">
        <v>182.37834599999999</v>
      </c>
      <c r="D53" s="2213">
        <v>14.660762999999999</v>
      </c>
      <c r="E53" s="2214">
        <v>281.91215399999999</v>
      </c>
      <c r="F53" s="2215">
        <v>92.544019000000006</v>
      </c>
      <c r="G53" s="2216">
        <v>255.684507</v>
      </c>
      <c r="H53" s="2213">
        <v>25.232264000000001</v>
      </c>
      <c r="I53" s="2214">
        <v>373.46078999999997</v>
      </c>
      <c r="J53" s="2217">
        <v>655.37294399999996</v>
      </c>
      <c r="K53" s="2218"/>
      <c r="L53" s="2218"/>
      <c r="M53" s="2218"/>
      <c r="N53" s="2218"/>
      <c r="O53" s="2218"/>
      <c r="P53" s="2218"/>
      <c r="Q53" s="2218"/>
      <c r="R53" s="2218"/>
      <c r="S53" s="2218"/>
    </row>
    <row r="54" spans="1:19" s="2219" customFormat="1" ht="16.5" x14ac:dyDescent="0.3">
      <c r="A54" s="2212">
        <v>44228</v>
      </c>
      <c r="B54" s="2213">
        <v>78.279640999999998</v>
      </c>
      <c r="C54" s="2213">
        <v>157.02091200000001</v>
      </c>
      <c r="D54" s="2213">
        <v>33.897606000000003</v>
      </c>
      <c r="E54" s="2214">
        <v>269.19815899999998</v>
      </c>
      <c r="F54" s="2215">
        <v>99.171368000000001</v>
      </c>
      <c r="G54" s="2216">
        <v>252.865959</v>
      </c>
      <c r="H54" s="2213">
        <v>28.804141000000001</v>
      </c>
      <c r="I54" s="2214">
        <v>380.84146800000002</v>
      </c>
      <c r="J54" s="2217">
        <v>650</v>
      </c>
      <c r="K54" s="2218"/>
      <c r="L54" s="2218"/>
      <c r="M54" s="2218"/>
      <c r="N54" s="2218"/>
      <c r="O54" s="2218"/>
      <c r="P54" s="2218"/>
      <c r="Q54" s="2218"/>
      <c r="R54" s="2218"/>
      <c r="S54" s="2218"/>
    </row>
    <row r="55" spans="1:19" s="2219" customFormat="1" ht="16.5" x14ac:dyDescent="0.3">
      <c r="A55" s="2212">
        <v>44256</v>
      </c>
      <c r="B55" s="2213">
        <v>95.491939000000002</v>
      </c>
      <c r="C55" s="2213">
        <v>140.62915799999999</v>
      </c>
      <c r="D55" s="2213">
        <v>15.336401</v>
      </c>
      <c r="E55" s="2214">
        <v>251.45749799999999</v>
      </c>
      <c r="F55" s="2215">
        <v>117.878316</v>
      </c>
      <c r="G55" s="2216">
        <v>214.352147</v>
      </c>
      <c r="H55" s="2213">
        <v>33.977238999999997</v>
      </c>
      <c r="I55" s="2214">
        <v>366.20770199999998</v>
      </c>
      <c r="J55" s="2217">
        <v>617.66520000000003</v>
      </c>
      <c r="K55" s="2218"/>
      <c r="L55" s="2218"/>
      <c r="M55" s="2218"/>
      <c r="N55" s="2218"/>
      <c r="O55" s="2218"/>
      <c r="P55" s="2218"/>
      <c r="Q55" s="2218"/>
      <c r="R55" s="2218"/>
      <c r="S55" s="2218"/>
    </row>
    <row r="56" spans="1:19" s="2219" customFormat="1" ht="16.5" x14ac:dyDescent="0.3">
      <c r="A56" s="2212">
        <v>44287</v>
      </c>
      <c r="B56" s="2213">
        <v>91.106812000000005</v>
      </c>
      <c r="C56" s="2213">
        <v>130.17127400000001</v>
      </c>
      <c r="D56" s="2213">
        <v>19.983184999999999</v>
      </c>
      <c r="E56" s="2214">
        <v>241.26127099999999</v>
      </c>
      <c r="F56" s="2215">
        <v>117.37154</v>
      </c>
      <c r="G56" s="2216">
        <v>205.71199999999999</v>
      </c>
      <c r="H56" s="2213">
        <v>26.203202000000001</v>
      </c>
      <c r="I56" s="2214">
        <v>349.286742</v>
      </c>
      <c r="J56" s="2217">
        <v>590.6</v>
      </c>
      <c r="K56" s="2218"/>
      <c r="L56" s="2218"/>
      <c r="M56" s="2218"/>
      <c r="N56" s="2218"/>
      <c r="O56" s="2218"/>
      <c r="P56" s="2218"/>
      <c r="Q56" s="2218"/>
      <c r="R56" s="2218"/>
      <c r="S56" s="2218"/>
    </row>
    <row r="57" spans="1:19" s="2219" customFormat="1" ht="16.5" x14ac:dyDescent="0.3">
      <c r="A57" s="2212">
        <v>44317</v>
      </c>
      <c r="B57" s="2213">
        <v>83.3</v>
      </c>
      <c r="C57" s="2213">
        <v>155</v>
      </c>
      <c r="D57" s="2213">
        <v>6.9</v>
      </c>
      <c r="E57" s="2214">
        <v>245.2</v>
      </c>
      <c r="F57" s="2215">
        <v>120</v>
      </c>
      <c r="G57" s="2216">
        <v>226.1</v>
      </c>
      <c r="H57" s="2213">
        <v>15.6</v>
      </c>
      <c r="I57" s="2214">
        <v>361.7</v>
      </c>
      <c r="J57" s="2217">
        <v>606.9</v>
      </c>
      <c r="K57" s="2218"/>
      <c r="L57" s="2218"/>
      <c r="M57" s="2218"/>
      <c r="N57" s="2218"/>
      <c r="O57" s="2218"/>
      <c r="P57" s="2218"/>
      <c r="Q57" s="2218"/>
      <c r="R57" s="2218"/>
      <c r="S57" s="2218"/>
    </row>
    <row r="58" spans="1:19" s="2219" customFormat="1" ht="16.5" x14ac:dyDescent="0.3">
      <c r="A58" s="2212">
        <v>44348</v>
      </c>
      <c r="B58" s="2213">
        <v>105.648787</v>
      </c>
      <c r="C58" s="2213">
        <v>226.105761</v>
      </c>
      <c r="D58" s="2213">
        <v>19.465350999999998</v>
      </c>
      <c r="E58" s="2214">
        <v>351.219899</v>
      </c>
      <c r="F58" s="2215">
        <v>144.85386199999999</v>
      </c>
      <c r="G58" s="2216">
        <v>240.063627</v>
      </c>
      <c r="H58" s="2213">
        <v>27.861561999999999</v>
      </c>
      <c r="I58" s="2214">
        <v>412.77905099999998</v>
      </c>
      <c r="J58" s="2217">
        <v>763.99895000000004</v>
      </c>
      <c r="K58" s="2218"/>
      <c r="L58" s="2218"/>
      <c r="M58" s="2218"/>
      <c r="N58" s="2218"/>
      <c r="O58" s="2218"/>
      <c r="P58" s="2218"/>
      <c r="Q58" s="2218"/>
      <c r="R58" s="2218"/>
      <c r="S58" s="2218"/>
    </row>
    <row r="59" spans="1:19" s="2219" customFormat="1" ht="16.5" x14ac:dyDescent="0.3">
      <c r="A59" s="2212">
        <v>44378</v>
      </c>
      <c r="B59" s="2213">
        <v>81.772561999999994</v>
      </c>
      <c r="C59" s="2213">
        <v>153.82618199999999</v>
      </c>
      <c r="D59" s="2213">
        <v>18.426746999999999</v>
      </c>
      <c r="E59" s="2214">
        <v>254.02549099999999</v>
      </c>
      <c r="F59" s="2215">
        <v>117.57759299999999</v>
      </c>
      <c r="G59" s="2216">
        <v>237.081064</v>
      </c>
      <c r="H59" s="2213">
        <v>21.140342</v>
      </c>
      <c r="I59" s="2214">
        <v>375.79899899999998</v>
      </c>
      <c r="J59" s="2217">
        <v>629.82448999999997</v>
      </c>
      <c r="K59" s="2218"/>
      <c r="L59" s="2218"/>
      <c r="M59" s="2218"/>
      <c r="N59" s="2218"/>
      <c r="O59" s="2218"/>
      <c r="P59" s="2218"/>
      <c r="Q59" s="2218"/>
      <c r="R59" s="2218"/>
      <c r="S59" s="2218"/>
    </row>
    <row r="60" spans="1:19" s="2219" customFormat="1" ht="16.5" x14ac:dyDescent="0.3">
      <c r="A60" s="2212">
        <v>44409</v>
      </c>
      <c r="B60" s="2213">
        <v>72.903846999999999</v>
      </c>
      <c r="C60" s="2213">
        <v>135.66077799999999</v>
      </c>
      <c r="D60" s="2213">
        <v>18.616544000000001</v>
      </c>
      <c r="E60" s="2214">
        <v>227.18116900000001</v>
      </c>
      <c r="F60" s="2215">
        <v>99.404179999999997</v>
      </c>
      <c r="G60" s="2216">
        <v>219.077629</v>
      </c>
      <c r="H60" s="2213">
        <v>16.598858</v>
      </c>
      <c r="I60" s="2214">
        <v>335.08066700000001</v>
      </c>
      <c r="J60" s="2217">
        <v>562.26183600000002</v>
      </c>
      <c r="K60" s="2218"/>
      <c r="L60" s="2218"/>
      <c r="M60" s="2218"/>
      <c r="N60" s="2218"/>
      <c r="O60" s="2218"/>
      <c r="P60" s="2218"/>
      <c r="Q60" s="2218"/>
      <c r="R60" s="2218"/>
      <c r="S60" s="2218"/>
    </row>
    <row r="61" spans="1:19" s="2219" customFormat="1" ht="16.5" x14ac:dyDescent="0.3">
      <c r="A61" s="2212">
        <v>44440</v>
      </c>
      <c r="B61" s="2213">
        <v>78.243667000000002</v>
      </c>
      <c r="C61" s="2213">
        <v>168.87505300000001</v>
      </c>
      <c r="D61" s="2213">
        <v>21.594711</v>
      </c>
      <c r="E61" s="2214">
        <v>268.71343100000001</v>
      </c>
      <c r="F61" s="2215">
        <v>118.20035831107198</v>
      </c>
      <c r="G61" s="2216">
        <v>225.2</v>
      </c>
      <c r="H61" s="2213">
        <v>15</v>
      </c>
      <c r="I61" s="2214">
        <v>358.40035831107195</v>
      </c>
      <c r="J61" s="2217">
        <v>627.11378931107197</v>
      </c>
      <c r="K61" s="2218"/>
      <c r="L61" s="2218"/>
      <c r="M61" s="2218"/>
      <c r="N61" s="2218"/>
      <c r="O61" s="2218"/>
      <c r="P61" s="2218"/>
      <c r="Q61" s="2218"/>
      <c r="R61" s="2218"/>
      <c r="S61" s="2218"/>
    </row>
    <row r="62" spans="1:19" s="2219" customFormat="1" ht="16.5" x14ac:dyDescent="0.3">
      <c r="A62" s="2212">
        <v>44470</v>
      </c>
      <c r="B62" s="2213">
        <v>106.084616</v>
      </c>
      <c r="C62" s="2213">
        <v>167.637328</v>
      </c>
      <c r="D62" s="2213">
        <v>27.225995000000001</v>
      </c>
      <c r="E62" s="2214">
        <v>300.94793900000002</v>
      </c>
      <c r="F62" s="2215">
        <v>104.26313000000002</v>
      </c>
      <c r="G62" s="2216">
        <v>263.90264000000002</v>
      </c>
      <c r="H62" s="2213">
        <v>25.435155999999999</v>
      </c>
      <c r="I62" s="2214">
        <v>393.60092600000007</v>
      </c>
      <c r="J62" s="2217">
        <v>694.54886500000009</v>
      </c>
      <c r="K62" s="2218"/>
      <c r="L62" s="2218"/>
      <c r="M62" s="2218"/>
      <c r="N62" s="2218"/>
      <c r="O62" s="2218"/>
      <c r="P62" s="2218"/>
      <c r="Q62" s="2218"/>
      <c r="R62" s="2218"/>
      <c r="S62" s="2218"/>
    </row>
    <row r="63" spans="1:19" s="2219" customFormat="1" ht="16.5" x14ac:dyDescent="0.3">
      <c r="A63" s="2212">
        <v>44501</v>
      </c>
      <c r="B63" s="2213">
        <v>116.49632800000001</v>
      </c>
      <c r="C63" s="2213">
        <v>174.470113</v>
      </c>
      <c r="D63" s="2213">
        <v>18.926245999999999</v>
      </c>
      <c r="E63" s="2214">
        <v>309.89268700000002</v>
      </c>
      <c r="F63" s="2215">
        <v>123.639487</v>
      </c>
      <c r="G63" s="2216">
        <v>224.75775100000001</v>
      </c>
      <c r="H63" s="2213">
        <v>19.792394999999999</v>
      </c>
      <c r="I63" s="2214">
        <v>368.18963300000001</v>
      </c>
      <c r="J63" s="2217">
        <v>678.08231999999998</v>
      </c>
      <c r="K63" s="2218"/>
      <c r="L63" s="2218"/>
      <c r="M63" s="2218"/>
      <c r="N63" s="2218"/>
      <c r="O63" s="2218"/>
      <c r="P63" s="2218"/>
      <c r="Q63" s="2218"/>
      <c r="R63" s="2218"/>
      <c r="S63" s="2218"/>
    </row>
    <row r="64" spans="1:19" s="2219" customFormat="1" ht="17.25" thickBot="1" x14ac:dyDescent="0.35">
      <c r="A64" s="2226">
        <v>44531</v>
      </c>
      <c r="B64" s="2227">
        <v>125.557744</v>
      </c>
      <c r="C64" s="2227">
        <v>228.321223</v>
      </c>
      <c r="D64" s="2227">
        <v>19.974941000000001</v>
      </c>
      <c r="E64" s="2228">
        <v>373.85390799999999</v>
      </c>
      <c r="F64" s="2229">
        <v>126.902677</v>
      </c>
      <c r="G64" s="2230">
        <v>276.09667899999999</v>
      </c>
      <c r="H64" s="2227">
        <v>14.546768</v>
      </c>
      <c r="I64" s="2228">
        <v>417.54612400000002</v>
      </c>
      <c r="J64" s="2231">
        <v>791.40003200000001</v>
      </c>
      <c r="K64" s="2218"/>
      <c r="L64" s="2218"/>
      <c r="M64" s="2218"/>
      <c r="N64" s="2218"/>
      <c r="O64" s="2218"/>
      <c r="P64" s="2218"/>
      <c r="Q64" s="2218"/>
      <c r="R64" s="2218"/>
      <c r="S64" s="2218"/>
    </row>
    <row r="65" spans="1:17" s="2232" customFormat="1" ht="16.5" customHeight="1" thickTop="1" x14ac:dyDescent="0.25">
      <c r="A65" s="2232" t="s">
        <v>4852</v>
      </c>
      <c r="B65" s="2233"/>
      <c r="C65" s="2233"/>
      <c r="D65" s="2233"/>
      <c r="E65" s="2233"/>
      <c r="F65" s="2233"/>
      <c r="G65" s="2233"/>
      <c r="H65" s="2233"/>
      <c r="I65" s="2233"/>
      <c r="J65" s="2233"/>
    </row>
    <row r="66" spans="1:17" s="2232" customFormat="1" ht="16.5" customHeight="1" x14ac:dyDescent="0.25">
      <c r="A66" s="2232" t="s">
        <v>4853</v>
      </c>
      <c r="B66" s="2233"/>
      <c r="C66" s="2233"/>
      <c r="D66" s="2233"/>
      <c r="E66" s="2233"/>
      <c r="F66" s="2233"/>
      <c r="G66" s="2233"/>
      <c r="H66" s="2233"/>
      <c r="I66" s="2233"/>
      <c r="J66" s="2233"/>
    </row>
    <row r="67" spans="1:17" s="2232" customFormat="1" ht="16.5" customHeight="1" x14ac:dyDescent="0.25">
      <c r="A67" s="2232" t="s">
        <v>386</v>
      </c>
      <c r="B67" s="2233"/>
      <c r="C67" s="2233"/>
      <c r="D67" s="2233"/>
      <c r="E67" s="2233"/>
      <c r="F67" s="2233"/>
      <c r="G67" s="2233"/>
      <c r="H67" s="2233"/>
      <c r="I67" s="2233"/>
      <c r="J67" s="2233"/>
    </row>
    <row r="68" spans="1:17" s="2232" customFormat="1" ht="16.5" customHeight="1" x14ac:dyDescent="0.25">
      <c r="A68" s="2232" t="s">
        <v>3543</v>
      </c>
      <c r="B68" s="2233"/>
      <c r="C68" s="2233"/>
      <c r="D68" s="2233"/>
      <c r="E68" s="2233"/>
      <c r="F68" s="2233"/>
      <c r="G68" s="2233"/>
      <c r="H68" s="2233"/>
      <c r="I68" s="2233"/>
      <c r="J68" s="2233"/>
    </row>
    <row r="69" spans="1:17" s="2234" customFormat="1" ht="16.5" x14ac:dyDescent="0.3"/>
    <row r="70" spans="1:17" s="2234" customFormat="1" ht="16.5" x14ac:dyDescent="0.3"/>
    <row r="71" spans="1:17" x14ac:dyDescent="0.25">
      <c r="D71" s="2235"/>
      <c r="H71" s="2235"/>
    </row>
    <row r="72" spans="1:17" x14ac:dyDescent="0.25">
      <c r="D72" s="2235"/>
    </row>
    <row r="73" spans="1:17" x14ac:dyDescent="0.25">
      <c r="B73" s="2235"/>
      <c r="C73" s="2235"/>
      <c r="D73" s="2235"/>
      <c r="E73" s="2235"/>
      <c r="F73" s="2235"/>
      <c r="G73" s="2235"/>
      <c r="H73" s="2235"/>
      <c r="I73" s="2235"/>
      <c r="J73" s="2235"/>
      <c r="K73" s="2235"/>
    </row>
    <row r="74" spans="1:17" x14ac:dyDescent="0.25">
      <c r="B74" s="2235"/>
      <c r="C74" s="2235"/>
      <c r="D74" s="2235"/>
      <c r="E74" s="2235"/>
      <c r="F74" s="2235"/>
      <c r="G74" s="2235"/>
      <c r="H74" s="2235"/>
      <c r="I74" s="2235"/>
      <c r="J74" s="2235"/>
      <c r="K74" s="2235"/>
      <c r="L74" s="2235"/>
      <c r="M74" s="2235"/>
      <c r="N74" s="2235"/>
      <c r="O74" s="2235"/>
      <c r="P74" s="2235"/>
      <c r="Q74" s="2235"/>
    </row>
    <row r="75" spans="1:17" x14ac:dyDescent="0.25">
      <c r="B75" s="2235"/>
      <c r="C75" s="2235"/>
      <c r="D75" s="2235"/>
      <c r="E75" s="2235"/>
      <c r="F75" s="2235"/>
      <c r="G75" s="2235"/>
      <c r="H75" s="2235"/>
      <c r="I75" s="2235"/>
      <c r="J75" s="2235"/>
      <c r="K75" s="2235"/>
      <c r="L75" s="2235"/>
      <c r="M75" s="2235"/>
      <c r="N75" s="2235"/>
      <c r="O75" s="2235"/>
    </row>
    <row r="76" spans="1:17" x14ac:dyDescent="0.25">
      <c r="B76" s="2235"/>
      <c r="C76" s="2235"/>
      <c r="D76" s="2235"/>
      <c r="E76" s="2235"/>
      <c r="F76" s="2235"/>
      <c r="G76" s="2235"/>
      <c r="H76" s="2235"/>
      <c r="I76" s="2235"/>
      <c r="J76" s="2235"/>
    </row>
  </sheetData>
  <mergeCells count="4">
    <mergeCell ref="A3:A4"/>
    <mergeCell ref="B3:E3"/>
    <mergeCell ref="F3:I3"/>
    <mergeCell ref="J3:J4"/>
  </mergeCells>
  <printOptions horizontalCentered="1"/>
  <pageMargins left="0.75" right="0.75" top="0.75" bottom="0.75" header="0.31496062992126" footer="0"/>
  <pageSetup paperSize="9" scale="8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BM33"/>
  <sheetViews>
    <sheetView showGridLines="0" zoomScale="90" zoomScaleNormal="90" zoomScaleSheetLayoutView="70" workbookViewId="0">
      <pane xSplit="1" ySplit="3" topLeftCell="B4" activePane="bottomRight" state="frozen"/>
      <selection activeCell="D33" sqref="D33"/>
      <selection pane="topRight" activeCell="D33" sqref="D33"/>
      <selection pane="bottomLeft" activeCell="D33" sqref="D33"/>
      <selection pane="bottomRight" activeCell="B17" sqref="B17"/>
    </sheetView>
  </sheetViews>
  <sheetFormatPr defaultColWidth="9.140625" defaultRowHeight="14.25" x14ac:dyDescent="0.25"/>
  <cols>
    <col min="1" max="1" width="13.5703125" style="2310" customWidth="1"/>
    <col min="2" max="2" width="74.5703125" style="2205" bestFit="1" customWidth="1"/>
    <col min="3" max="3" width="7.28515625" style="1512" hidden="1" customWidth="1"/>
    <col min="4" max="4" width="7.5703125" style="1512" hidden="1" customWidth="1"/>
    <col min="5" max="5" width="8" style="1512" hidden="1" customWidth="1"/>
    <col min="6" max="6" width="7.7109375" style="1512" hidden="1" customWidth="1"/>
    <col min="7" max="7" width="8.28515625" style="1512" hidden="1" customWidth="1"/>
    <col min="8" max="8" width="7.28515625" style="1512" hidden="1" customWidth="1"/>
    <col min="9" max="9" width="6.7109375" style="1512" hidden="1" customWidth="1"/>
    <col min="10" max="10" width="8" style="1512" hidden="1" customWidth="1"/>
    <col min="11" max="11" width="7.7109375" style="1512" hidden="1" customWidth="1"/>
    <col min="12" max="12" width="7.42578125" style="1512" hidden="1" customWidth="1"/>
    <col min="13" max="13" width="8.140625" style="1512" hidden="1" customWidth="1"/>
    <col min="14" max="14" width="7.7109375" style="1512" hidden="1" customWidth="1"/>
    <col min="15" max="15" width="7.28515625" style="1512" hidden="1" customWidth="1"/>
    <col min="16" max="16" width="7.5703125" style="1512" hidden="1" customWidth="1"/>
    <col min="17" max="17" width="8" style="1512" hidden="1" customWidth="1"/>
    <col min="18" max="18" width="7.7109375" style="1512" hidden="1" customWidth="1"/>
    <col min="19" max="19" width="9.42578125" style="1512" hidden="1" customWidth="1"/>
    <col min="20" max="20" width="8.5703125" style="1512" hidden="1" customWidth="1"/>
    <col min="21" max="21" width="7.85546875" style="1512" hidden="1" customWidth="1"/>
    <col min="22" max="22" width="9.140625" style="1512" hidden="1" customWidth="1"/>
    <col min="23" max="23" width="8.7109375" style="1512" hidden="1" customWidth="1"/>
    <col min="24" max="24" width="8.42578125" style="1512" hidden="1" customWidth="1"/>
    <col min="25" max="25" width="9.28515625" style="1512" hidden="1" customWidth="1"/>
    <col min="26" max="26" width="8.85546875" style="1512" hidden="1" customWidth="1"/>
    <col min="27" max="27" width="8.42578125" style="1512" hidden="1" customWidth="1"/>
    <col min="28" max="28" width="8.28515625" style="1512" hidden="1" customWidth="1"/>
    <col min="29" max="29" width="8.7109375" style="1512" hidden="1" customWidth="1"/>
    <col min="30" max="30" width="8.42578125" style="1512" hidden="1" customWidth="1"/>
    <col min="31" max="31" width="9" style="1512" hidden="1" customWidth="1"/>
    <col min="32" max="32" width="8.28515625" style="1512" hidden="1" customWidth="1"/>
    <col min="33" max="33" width="7.5703125" style="1512" hidden="1" customWidth="1"/>
    <col min="34" max="34" width="8.85546875" style="1512" hidden="1" customWidth="1"/>
    <col min="35" max="35" width="8.28515625" style="1512" hidden="1" customWidth="1"/>
    <col min="36" max="36" width="8.140625" style="1512" hidden="1" customWidth="1"/>
    <col min="37" max="37" width="8.85546875" style="1512" hidden="1" customWidth="1"/>
    <col min="38" max="38" width="8.42578125" style="1512" hidden="1" customWidth="1"/>
    <col min="39" max="39" width="8.140625" style="1512" hidden="1" customWidth="1"/>
    <col min="40" max="40" width="8.28515625" style="1512" hidden="1" customWidth="1"/>
    <col min="41" max="41" width="8.7109375" style="1512" hidden="1" customWidth="1"/>
    <col min="42" max="42" width="8.42578125" style="1512" hidden="1" customWidth="1"/>
    <col min="43" max="43" width="9" style="1512" hidden="1" customWidth="1"/>
    <col min="44" max="44" width="8.28515625" style="1512" hidden="1" customWidth="1"/>
    <col min="45" max="45" width="7.5703125" style="1512" hidden="1" customWidth="1"/>
    <col min="46" max="46" width="8.85546875" style="1512" hidden="1" customWidth="1"/>
    <col min="47" max="47" width="13" style="1512" hidden="1" customWidth="1"/>
    <col min="48" max="49" width="9.5703125" style="1512" hidden="1" customWidth="1"/>
    <col min="50" max="50" width="11.42578125" style="1512" customWidth="1"/>
    <col min="51" max="62" width="9.5703125" style="1512" customWidth="1"/>
    <col min="63" max="16384" width="9.140625" style="1512"/>
  </cols>
  <sheetData>
    <row r="1" spans="1:65" s="2236" customFormat="1" ht="18.75" x14ac:dyDescent="0.3">
      <c r="A1" s="2202" t="s">
        <v>4854</v>
      </c>
      <c r="B1" s="2202"/>
    </row>
    <row r="2" spans="1:65" s="2238" customFormat="1" ht="17.25" thickBot="1" x14ac:dyDescent="0.35">
      <c r="A2" s="2237"/>
      <c r="T2" s="2239"/>
      <c r="W2" s="2239"/>
      <c r="Y2" s="2239"/>
      <c r="AE2" s="2240"/>
      <c r="AF2" s="2240"/>
      <c r="AG2" s="2240"/>
      <c r="AH2" s="2240"/>
      <c r="AJ2" s="2241"/>
      <c r="AK2" s="3671" t="s">
        <v>3960</v>
      </c>
      <c r="AL2" s="3671"/>
      <c r="AM2" s="3671"/>
      <c r="AN2" s="3671"/>
      <c r="AO2" s="3671"/>
      <c r="AP2" s="3671"/>
      <c r="AQ2" s="3671"/>
      <c r="AR2" s="3671"/>
      <c r="AS2" s="3671"/>
      <c r="AT2" s="3671"/>
      <c r="AU2" s="3671"/>
      <c r="AV2" s="3671"/>
      <c r="AW2" s="3671"/>
      <c r="AX2" s="3671"/>
      <c r="AY2" s="3671"/>
      <c r="AZ2" s="3671"/>
      <c r="BA2" s="3671"/>
      <c r="BB2" s="3671"/>
      <c r="BC2" s="3671"/>
      <c r="BD2" s="3671"/>
      <c r="BE2" s="3671"/>
      <c r="BF2" s="3671"/>
      <c r="BG2" s="3671"/>
      <c r="BH2" s="3671"/>
      <c r="BI2" s="3671"/>
      <c r="BJ2" s="3671"/>
    </row>
    <row r="3" spans="1:65" s="2253" customFormat="1" ht="34.5" thickTop="1" thickBot="1" x14ac:dyDescent="0.3">
      <c r="A3" s="2242" t="s">
        <v>4855</v>
      </c>
      <c r="B3" s="2243" t="s">
        <v>4856</v>
      </c>
      <c r="C3" s="2244">
        <v>42736</v>
      </c>
      <c r="D3" s="2245">
        <v>42767</v>
      </c>
      <c r="E3" s="2245">
        <v>42795</v>
      </c>
      <c r="F3" s="2245">
        <v>42826</v>
      </c>
      <c r="G3" s="2245">
        <v>42856</v>
      </c>
      <c r="H3" s="2245">
        <v>42887</v>
      </c>
      <c r="I3" s="2245">
        <v>42917</v>
      </c>
      <c r="J3" s="2245">
        <v>42948</v>
      </c>
      <c r="K3" s="2245">
        <v>42979</v>
      </c>
      <c r="L3" s="2245">
        <v>43009</v>
      </c>
      <c r="M3" s="2246">
        <v>43040</v>
      </c>
      <c r="N3" s="2247">
        <v>43070</v>
      </c>
      <c r="O3" s="2247">
        <v>43101</v>
      </c>
      <c r="P3" s="2247">
        <v>43132</v>
      </c>
      <c r="Q3" s="2247">
        <v>43160</v>
      </c>
      <c r="R3" s="2247">
        <v>43191</v>
      </c>
      <c r="S3" s="2248">
        <v>43221</v>
      </c>
      <c r="T3" s="2248">
        <v>43252</v>
      </c>
      <c r="U3" s="2249">
        <v>43282</v>
      </c>
      <c r="V3" s="2250">
        <v>43313</v>
      </c>
      <c r="W3" s="2251">
        <v>43344</v>
      </c>
      <c r="X3" s="2251">
        <v>43374</v>
      </c>
      <c r="Y3" s="2251">
        <v>43405</v>
      </c>
      <c r="Z3" s="2251">
        <v>43435</v>
      </c>
      <c r="AA3" s="2251">
        <v>43466</v>
      </c>
      <c r="AB3" s="2252">
        <v>43497</v>
      </c>
      <c r="AC3" s="2252">
        <v>43525</v>
      </c>
      <c r="AD3" s="2252">
        <v>43556</v>
      </c>
      <c r="AE3" s="2252">
        <v>43586</v>
      </c>
      <c r="AF3" s="2252">
        <v>43617</v>
      </c>
      <c r="AG3" s="2252">
        <v>43647</v>
      </c>
      <c r="AH3" s="2252">
        <v>43678</v>
      </c>
      <c r="AI3" s="2252">
        <v>43709</v>
      </c>
      <c r="AJ3" s="2252">
        <v>43739</v>
      </c>
      <c r="AK3" s="2252">
        <v>43770</v>
      </c>
      <c r="AL3" s="2252">
        <v>43800</v>
      </c>
      <c r="AM3" s="2252">
        <v>43831</v>
      </c>
      <c r="AN3" s="2252">
        <v>43862</v>
      </c>
      <c r="AO3" s="2252">
        <v>43891</v>
      </c>
      <c r="AP3" s="2252">
        <v>43922</v>
      </c>
      <c r="AQ3" s="2252">
        <v>43952</v>
      </c>
      <c r="AR3" s="2252">
        <v>43983</v>
      </c>
      <c r="AS3" s="2252">
        <v>44013</v>
      </c>
      <c r="AT3" s="2252">
        <v>44044</v>
      </c>
      <c r="AU3" s="2252">
        <v>44075</v>
      </c>
      <c r="AV3" s="2252">
        <v>44105</v>
      </c>
      <c r="AW3" s="2252">
        <v>44136</v>
      </c>
      <c r="AX3" s="2252">
        <v>44166</v>
      </c>
      <c r="AY3" s="2252">
        <v>44197</v>
      </c>
      <c r="AZ3" s="2252">
        <v>44228</v>
      </c>
      <c r="BA3" s="2252">
        <v>44256</v>
      </c>
      <c r="BB3" s="2252">
        <v>44287</v>
      </c>
      <c r="BC3" s="2252">
        <v>44317</v>
      </c>
      <c r="BD3" s="2252">
        <v>44348</v>
      </c>
      <c r="BE3" s="2252">
        <v>44378</v>
      </c>
      <c r="BF3" s="2252">
        <v>44409</v>
      </c>
      <c r="BG3" s="2252">
        <v>44440</v>
      </c>
      <c r="BH3" s="2252">
        <v>44470</v>
      </c>
      <c r="BI3" s="2252">
        <v>44501</v>
      </c>
      <c r="BJ3" s="2252">
        <v>44531</v>
      </c>
    </row>
    <row r="4" spans="1:65" ht="17.25" x14ac:dyDescent="0.3">
      <c r="A4" s="2254" t="s">
        <v>4857</v>
      </c>
      <c r="B4" s="2255" t="s">
        <v>3514</v>
      </c>
      <c r="C4" s="2256">
        <v>18.018346000000001</v>
      </c>
      <c r="D4" s="2257">
        <v>17.625985</v>
      </c>
      <c r="E4" s="2257">
        <v>30.229496000000001</v>
      </c>
      <c r="F4" s="2257">
        <v>16.490887000000001</v>
      </c>
      <c r="G4" s="2257">
        <v>2.4953050000000001</v>
      </c>
      <c r="H4" s="2257">
        <v>11.182695000000001</v>
      </c>
      <c r="I4" s="2257">
        <v>18.562246999999999</v>
      </c>
      <c r="J4" s="2257">
        <v>5.059183</v>
      </c>
      <c r="K4" s="2257">
        <v>10.032921999999999</v>
      </c>
      <c r="L4" s="2257">
        <v>17.515525</v>
      </c>
      <c r="M4" s="2258">
        <v>15.898956</v>
      </c>
      <c r="N4" s="2259">
        <v>11.433578000000001</v>
      </c>
      <c r="O4" s="2259">
        <v>22.153179000000002</v>
      </c>
      <c r="P4" s="2259">
        <v>43.992510000000003</v>
      </c>
      <c r="Q4" s="2259">
        <v>33.883398</v>
      </c>
      <c r="R4" s="2259">
        <v>12.625458999999999</v>
      </c>
      <c r="S4" s="2260">
        <v>9.1494990000000005</v>
      </c>
      <c r="T4" s="2260">
        <v>21.530449000000001</v>
      </c>
      <c r="U4" s="2261">
        <v>17.676846999999999</v>
      </c>
      <c r="V4" s="2262">
        <v>18.615365000000001</v>
      </c>
      <c r="W4" s="2263">
        <v>22.299586000000001</v>
      </c>
      <c r="X4" s="2263">
        <v>8.6744679999999992</v>
      </c>
      <c r="Y4" s="2263">
        <v>4.5923470000000002</v>
      </c>
      <c r="Z4" s="2263">
        <v>14.218329000000001</v>
      </c>
      <c r="AA4" s="2263">
        <v>33.238545999999999</v>
      </c>
      <c r="AB4" s="2264">
        <v>15.908264000000001</v>
      </c>
      <c r="AC4" s="2264">
        <v>25.656555999999998</v>
      </c>
      <c r="AD4" s="2264">
        <v>8.7244899999999994</v>
      </c>
      <c r="AE4" s="2264">
        <v>38.616425</v>
      </c>
      <c r="AF4" s="2264">
        <v>16.074694000000001</v>
      </c>
      <c r="AG4" s="2264">
        <v>12.775321</v>
      </c>
      <c r="AH4" s="2264">
        <v>25.684743000000001</v>
      </c>
      <c r="AI4" s="2264">
        <v>20.970490000000002</v>
      </c>
      <c r="AJ4" s="2264">
        <v>33.017175999999999</v>
      </c>
      <c r="AK4" s="2264">
        <v>15.122108000000001</v>
      </c>
      <c r="AL4" s="2264">
        <v>17.782889000000001</v>
      </c>
      <c r="AM4" s="2264">
        <v>10.373018999999999</v>
      </c>
      <c r="AN4" s="2264">
        <v>14.924951999999999</v>
      </c>
      <c r="AO4" s="2264">
        <v>47.552660000000003</v>
      </c>
      <c r="AP4" s="2264">
        <v>0.83364499999999997</v>
      </c>
      <c r="AQ4" s="2264">
        <v>1.0780430000000001</v>
      </c>
      <c r="AR4" s="2264">
        <v>3.5554410000000001</v>
      </c>
      <c r="AS4" s="2264">
        <v>13.854087</v>
      </c>
      <c r="AT4" s="2264">
        <v>13.742762000000001</v>
      </c>
      <c r="AU4" s="2264">
        <v>18.350688999999999</v>
      </c>
      <c r="AV4" s="2264">
        <v>3.3960759999999999</v>
      </c>
      <c r="AW4" s="2264">
        <v>5.2367319999999999</v>
      </c>
      <c r="AX4" s="2264">
        <v>21.401758000000001</v>
      </c>
      <c r="AY4" s="2264">
        <v>7.1285759999999998</v>
      </c>
      <c r="AZ4" s="2264">
        <v>21.222111000000002</v>
      </c>
      <c r="BA4" s="2265">
        <v>4.8688140000000004</v>
      </c>
      <c r="BB4" s="2265">
        <v>4.9187779999999997</v>
      </c>
      <c r="BC4" s="2265">
        <v>5.2747719999999996</v>
      </c>
      <c r="BD4" s="2265">
        <v>9.8771179999999994</v>
      </c>
      <c r="BE4" s="2265">
        <v>5.4991180000000002</v>
      </c>
      <c r="BF4" s="2265">
        <v>9.2341390000000008</v>
      </c>
      <c r="BG4" s="2265">
        <v>10.699536999999999</v>
      </c>
      <c r="BH4" s="2265">
        <v>8.3783729999999998</v>
      </c>
      <c r="BI4" s="2265">
        <v>14.281655000000001</v>
      </c>
      <c r="BJ4" s="2265">
        <v>14.29796</v>
      </c>
      <c r="BL4" s="2266"/>
      <c r="BM4" s="2267"/>
    </row>
    <row r="5" spans="1:65" ht="17.25" x14ac:dyDescent="0.3">
      <c r="A5" s="2268" t="s">
        <v>4858</v>
      </c>
      <c r="B5" s="2269" t="s">
        <v>3515</v>
      </c>
      <c r="C5" s="2270">
        <v>5.6963E-2</v>
      </c>
      <c r="D5" s="2271">
        <v>0</v>
      </c>
      <c r="E5" s="2271">
        <v>0.33337699999999998</v>
      </c>
      <c r="F5" s="2271">
        <v>8.1715999999999997E-2</v>
      </c>
      <c r="G5" s="2271">
        <v>8.8495000000000004E-2</v>
      </c>
      <c r="H5" s="2271">
        <v>0.06</v>
      </c>
      <c r="I5" s="2271">
        <v>8.0935000000000007E-2</v>
      </c>
      <c r="J5" s="2271">
        <v>0</v>
      </c>
      <c r="K5" s="2271">
        <v>0.110419</v>
      </c>
      <c r="L5" s="2271">
        <v>9.5311999999999994E-2</v>
      </c>
      <c r="M5" s="2272">
        <v>0.16456499999999999</v>
      </c>
      <c r="N5" s="2273">
        <v>0.15740499999999999</v>
      </c>
      <c r="O5" s="2273">
        <v>0.12311900000000001</v>
      </c>
      <c r="P5" s="2273">
        <v>0.11644699999999999</v>
      </c>
      <c r="Q5" s="2273">
        <v>0.106917</v>
      </c>
      <c r="R5" s="2273">
        <v>7.5231999999999993E-2</v>
      </c>
      <c r="S5" s="2274">
        <v>0.19464600000000001</v>
      </c>
      <c r="T5" s="2274">
        <v>0.126799</v>
      </c>
      <c r="U5" s="2275">
        <v>0.13516700000000001</v>
      </c>
      <c r="V5" s="2263">
        <v>0.13192200000000001</v>
      </c>
      <c r="W5" s="2263">
        <v>8.3565E-2</v>
      </c>
      <c r="X5" s="2263">
        <v>0.22316900000000001</v>
      </c>
      <c r="Y5" s="2263">
        <v>0.60202</v>
      </c>
      <c r="Z5" s="2263">
        <v>0.20648900000000001</v>
      </c>
      <c r="AA5" s="2263">
        <v>0.15102699999999999</v>
      </c>
      <c r="AB5" s="2264">
        <v>0.10317900000000001</v>
      </c>
      <c r="AC5" s="2264">
        <v>0.19361800000000001</v>
      </c>
      <c r="AD5" s="2264">
        <v>5.7688000000000003E-2</v>
      </c>
      <c r="AE5" s="2264">
        <v>0.36304399999999998</v>
      </c>
      <c r="AF5" s="2264">
        <v>0.457484</v>
      </c>
      <c r="AG5" s="2264">
        <v>7.0125999999999994E-2</v>
      </c>
      <c r="AH5" s="2264">
        <v>0.305259</v>
      </c>
      <c r="AI5" s="2264">
        <v>0.29752400000000001</v>
      </c>
      <c r="AJ5" s="2264">
        <v>0.22128100000000001</v>
      </c>
      <c r="AK5" s="2264">
        <v>5.8171E-2</v>
      </c>
      <c r="AL5" s="2264">
        <v>0.11738999999999999</v>
      </c>
      <c r="AM5" s="2264">
        <v>6.3272999999999996E-2</v>
      </c>
      <c r="AN5" s="2264">
        <v>7.5573000000000001E-2</v>
      </c>
      <c r="AO5" s="2264">
        <v>0.114354</v>
      </c>
      <c r="AP5" s="2264">
        <v>0.100505</v>
      </c>
      <c r="AQ5" s="2264">
        <v>5.5555E-2</v>
      </c>
      <c r="AR5" s="2264">
        <v>5.808E-2</v>
      </c>
      <c r="AS5" s="2264">
        <v>6.5739000000000006E-2</v>
      </c>
      <c r="AT5" s="2264">
        <v>6.6241999999999995E-2</v>
      </c>
      <c r="AU5" s="2264">
        <v>6.3370999999999997E-2</v>
      </c>
      <c r="AV5" s="2264">
        <v>6.3370999999999997E-2</v>
      </c>
      <c r="AW5" s="2264">
        <v>6.0682E-2</v>
      </c>
      <c r="AX5" s="2264">
        <v>9.1603000000000004E-2</v>
      </c>
      <c r="AY5" s="2264">
        <v>0.129936</v>
      </c>
      <c r="AZ5" s="2264">
        <v>7.0886000000000005E-2</v>
      </c>
      <c r="BA5" s="2265">
        <v>5.4808999999999997E-2</v>
      </c>
      <c r="BB5" s="2265">
        <v>0.12500600000000001</v>
      </c>
      <c r="BC5" s="2265">
        <v>1.280346</v>
      </c>
      <c r="BD5" s="2265">
        <v>0.56854800000000005</v>
      </c>
      <c r="BE5" s="2265">
        <v>4.9703999999999998E-2</v>
      </c>
      <c r="BF5" s="2265">
        <v>0.17388100000000001</v>
      </c>
      <c r="BG5" s="2265">
        <v>9.6611000000000002E-2</v>
      </c>
      <c r="BH5" s="2265">
        <v>6.6E-3</v>
      </c>
      <c r="BI5" s="2265">
        <v>7.6832999999999999E-2</v>
      </c>
      <c r="BJ5" s="2265">
        <v>8.7961999999999999E-2</v>
      </c>
      <c r="BL5" s="2266"/>
      <c r="BM5" s="2267"/>
    </row>
    <row r="6" spans="1:65" ht="17.25" x14ac:dyDescent="0.3">
      <c r="A6" s="2268" t="s">
        <v>4859</v>
      </c>
      <c r="B6" s="2269" t="s">
        <v>3516</v>
      </c>
      <c r="C6" s="2270">
        <v>29.304874000000002</v>
      </c>
      <c r="D6" s="2271">
        <v>42.797502999999999</v>
      </c>
      <c r="E6" s="2271">
        <v>57.191203999999999</v>
      </c>
      <c r="F6" s="2271">
        <v>42.447845000000001</v>
      </c>
      <c r="G6" s="2271">
        <v>41.922502000000001</v>
      </c>
      <c r="H6" s="2271">
        <v>51.261707000000001</v>
      </c>
      <c r="I6" s="2271">
        <v>38.661414000000001</v>
      </c>
      <c r="J6" s="2271">
        <v>56.411845999999997</v>
      </c>
      <c r="K6" s="2271">
        <v>40.793962999999998</v>
      </c>
      <c r="L6" s="2271">
        <v>44.272258999999998</v>
      </c>
      <c r="M6" s="2272">
        <v>46.077491999999999</v>
      </c>
      <c r="N6" s="2273">
        <v>50.558067999999999</v>
      </c>
      <c r="O6" s="2273">
        <v>42.081018999999998</v>
      </c>
      <c r="P6" s="2273">
        <v>52.432369000000001</v>
      </c>
      <c r="Q6" s="2273">
        <v>59.043982999999997</v>
      </c>
      <c r="R6" s="2273">
        <v>44.538894999999997</v>
      </c>
      <c r="S6" s="2274">
        <v>41.093724000000002</v>
      </c>
      <c r="T6" s="2274">
        <v>46.138254000000003</v>
      </c>
      <c r="U6" s="2275">
        <v>40.056527000000003</v>
      </c>
      <c r="V6" s="2263">
        <v>65.629696999999993</v>
      </c>
      <c r="W6" s="2263">
        <v>56.089705000000002</v>
      </c>
      <c r="X6" s="2263">
        <v>52.318415999999999</v>
      </c>
      <c r="Y6" s="2263">
        <v>52.261741000000001</v>
      </c>
      <c r="Z6" s="2263">
        <v>41.400987999999998</v>
      </c>
      <c r="AA6" s="2263">
        <v>50.790494000000002</v>
      </c>
      <c r="AB6" s="2264">
        <v>59.976903999999998</v>
      </c>
      <c r="AC6" s="2264">
        <v>55.851664999999997</v>
      </c>
      <c r="AD6" s="2264">
        <v>55.101686999999998</v>
      </c>
      <c r="AE6" s="2264">
        <v>54.342753000000002</v>
      </c>
      <c r="AF6" s="2264">
        <v>22.355618</v>
      </c>
      <c r="AG6" s="2264">
        <v>37.045240999999997</v>
      </c>
      <c r="AH6" s="2264">
        <v>44.993433000000003</v>
      </c>
      <c r="AI6" s="2264">
        <v>39.970992000000003</v>
      </c>
      <c r="AJ6" s="2264">
        <v>43.387492000000002</v>
      </c>
      <c r="AK6" s="2264">
        <v>43.131810999999999</v>
      </c>
      <c r="AL6" s="2264">
        <v>43.998997000000003</v>
      </c>
      <c r="AM6" s="2264">
        <v>33.906036999999998</v>
      </c>
      <c r="AN6" s="2264">
        <v>40.209905999999997</v>
      </c>
      <c r="AO6" s="2264">
        <v>30.195255</v>
      </c>
      <c r="AP6" s="2264">
        <v>6.8237379999999996</v>
      </c>
      <c r="AQ6" s="2264">
        <v>5.8710789999999999</v>
      </c>
      <c r="AR6" s="2264">
        <v>18.659227999999999</v>
      </c>
      <c r="AS6" s="2264">
        <v>21.353572</v>
      </c>
      <c r="AT6" s="2264">
        <v>16.206496000000001</v>
      </c>
      <c r="AU6" s="2264">
        <v>22.866712</v>
      </c>
      <c r="AV6" s="2264">
        <v>28.514106000000002</v>
      </c>
      <c r="AW6" s="2264">
        <v>36.268852000000003</v>
      </c>
      <c r="AX6" s="2264">
        <v>32.477890000000002</v>
      </c>
      <c r="AY6" s="2264">
        <v>21.619047999999999</v>
      </c>
      <c r="AZ6" s="2264">
        <v>29.167435000000001</v>
      </c>
      <c r="BA6" s="2265">
        <v>20.596738999999999</v>
      </c>
      <c r="BB6" s="2265">
        <v>25.683298000000001</v>
      </c>
      <c r="BC6" s="2265">
        <v>15.682479000000001</v>
      </c>
      <c r="BD6" s="2265">
        <v>24.871199000000001</v>
      </c>
      <c r="BE6" s="2265">
        <v>22.791371999999999</v>
      </c>
      <c r="BF6" s="2265">
        <v>19.636520999999998</v>
      </c>
      <c r="BG6" s="2265">
        <v>22.681912000000001</v>
      </c>
      <c r="BH6" s="2265">
        <v>36.458638999999998</v>
      </c>
      <c r="BI6" s="2265">
        <v>20.110769000000001</v>
      </c>
      <c r="BJ6" s="2265">
        <v>27.789304000000001</v>
      </c>
      <c r="BL6" s="2266"/>
      <c r="BM6" s="2267"/>
    </row>
    <row r="7" spans="1:65" ht="17.25" x14ac:dyDescent="0.3">
      <c r="A7" s="2268" t="s">
        <v>4860</v>
      </c>
      <c r="B7" s="2269" t="s">
        <v>3517</v>
      </c>
      <c r="C7" s="2270">
        <v>0.25201200000000001</v>
      </c>
      <c r="D7" s="2271">
        <v>0</v>
      </c>
      <c r="E7" s="2271">
        <v>0</v>
      </c>
      <c r="F7" s="2271">
        <v>0.124349</v>
      </c>
      <c r="G7" s="2271">
        <v>0</v>
      </c>
      <c r="H7" s="2271">
        <v>0</v>
      </c>
      <c r="I7" s="2271">
        <v>9.8416000000000003E-2</v>
      </c>
      <c r="J7" s="2271">
        <v>0</v>
      </c>
      <c r="K7" s="2271">
        <v>9.2979000000000006E-2</v>
      </c>
      <c r="L7" s="2271">
        <v>9.6134999999999998E-2</v>
      </c>
      <c r="M7" s="2272">
        <v>0</v>
      </c>
      <c r="N7" s="2273">
        <v>0</v>
      </c>
      <c r="O7" s="2273">
        <v>0</v>
      </c>
      <c r="P7" s="2273">
        <v>0.235565</v>
      </c>
      <c r="Q7" s="2273">
        <v>0.80342000000000002</v>
      </c>
      <c r="R7" s="2273">
        <v>0.33926200000000001</v>
      </c>
      <c r="S7" s="2274">
        <v>3.0460999999999998E-2</v>
      </c>
      <c r="T7" s="2274">
        <v>0.39599099999999998</v>
      </c>
      <c r="U7" s="2275">
        <v>0.18997900000000001</v>
      </c>
      <c r="V7" s="2263">
        <v>0.15114</v>
      </c>
      <c r="W7" s="2263">
        <v>7.3327000000000003E-2</v>
      </c>
      <c r="X7" s="2263">
        <v>0.131684</v>
      </c>
      <c r="Y7" s="2263">
        <v>2.9197000000000001E-2</v>
      </c>
      <c r="Z7" s="2263">
        <v>0.29869499999999999</v>
      </c>
      <c r="AA7" s="2263">
        <v>0.57658799999999999</v>
      </c>
      <c r="AB7" s="2264">
        <v>0.10205500000000001</v>
      </c>
      <c r="AC7" s="2264">
        <v>4.2382000000000003E-2</v>
      </c>
      <c r="AD7" s="2264">
        <v>0.26965299999999998</v>
      </c>
      <c r="AE7" s="2264">
        <v>0.20058899999999999</v>
      </c>
      <c r="AF7" s="2264">
        <v>0.80079900000000004</v>
      </c>
      <c r="AG7" s="2264">
        <v>0.115</v>
      </c>
      <c r="AH7" s="2264">
        <v>0.28498899999999999</v>
      </c>
      <c r="AI7" s="2264">
        <v>0.30367499999999997</v>
      </c>
      <c r="AJ7" s="2264">
        <v>0.20729300000000001</v>
      </c>
      <c r="AK7" s="2264">
        <v>0.47078599999999998</v>
      </c>
      <c r="AL7" s="2264">
        <v>1.0217529999999999</v>
      </c>
      <c r="AM7" s="2264">
        <v>0</v>
      </c>
      <c r="AN7" s="2264">
        <v>0.28179999999999999</v>
      </c>
      <c r="AO7" s="2264">
        <v>0.17294899999999999</v>
      </c>
      <c r="AP7" s="2264">
        <v>8.4647E-2</v>
      </c>
      <c r="AQ7" s="2264">
        <v>2.9863000000000001E-2</v>
      </c>
      <c r="AR7" s="2264">
        <v>7.0000000000000007E-2</v>
      </c>
      <c r="AS7" s="2264">
        <v>0.20422000000000001</v>
      </c>
      <c r="AT7" s="2264">
        <v>2.5264000000000002E-2</v>
      </c>
      <c r="AU7" s="2264">
        <v>0.21925600000000001</v>
      </c>
      <c r="AV7" s="2264">
        <v>0.14507</v>
      </c>
      <c r="AW7" s="2264">
        <v>0.154858</v>
      </c>
      <c r="AX7" s="2264">
        <v>0.109857</v>
      </c>
      <c r="AY7" s="2264">
        <v>0</v>
      </c>
      <c r="AZ7" s="2264">
        <v>0.12003800000000001</v>
      </c>
      <c r="BA7" s="2265">
        <v>1.0249999999999999</v>
      </c>
      <c r="BB7" s="2265">
        <v>0.25174000000000002</v>
      </c>
      <c r="BC7" s="2265">
        <v>7.0759000000000002E-2</v>
      </c>
      <c r="BD7" s="2265">
        <v>0</v>
      </c>
      <c r="BE7" s="2265">
        <v>0</v>
      </c>
      <c r="BF7" s="2265">
        <v>0.13116900000000001</v>
      </c>
      <c r="BG7" s="2265">
        <v>0</v>
      </c>
      <c r="BH7" s="2265">
        <v>0.25</v>
      </c>
      <c r="BI7" s="2265">
        <v>7.2540999999999994E-2</v>
      </c>
      <c r="BJ7" s="2265">
        <v>0.16689200000000001</v>
      </c>
      <c r="BL7" s="2266"/>
      <c r="BM7" s="2267"/>
    </row>
    <row r="8" spans="1:65" ht="17.25" x14ac:dyDescent="0.3">
      <c r="A8" s="2268" t="s">
        <v>4861</v>
      </c>
      <c r="B8" s="2269" t="s">
        <v>3518</v>
      </c>
      <c r="C8" s="2270">
        <v>0</v>
      </c>
      <c r="D8" s="2271">
        <v>2.5000000000000001E-2</v>
      </c>
      <c r="E8" s="2271">
        <v>0.144425</v>
      </c>
      <c r="F8" s="2271">
        <v>5.6392999999999999E-2</v>
      </c>
      <c r="G8" s="2271">
        <v>6.0682E-2</v>
      </c>
      <c r="H8" s="2271">
        <v>9.8736000000000004E-2</v>
      </c>
      <c r="I8" s="2271">
        <v>0.37639600000000001</v>
      </c>
      <c r="J8" s="2271">
        <v>0.110261</v>
      </c>
      <c r="K8" s="2271">
        <v>0.13800000000000001</v>
      </c>
      <c r="L8" s="2271">
        <v>0.187</v>
      </c>
      <c r="M8" s="2272">
        <v>0.3518</v>
      </c>
      <c r="N8" s="2273">
        <v>0.17161999999999999</v>
      </c>
      <c r="O8" s="2273">
        <v>0.205757</v>
      </c>
      <c r="P8" s="2273">
        <v>0.115276</v>
      </c>
      <c r="Q8" s="2273">
        <v>0.197462</v>
      </c>
      <c r="R8" s="2273">
        <v>0.240149</v>
      </c>
      <c r="S8" s="2274">
        <v>2.5729999999999999E-2</v>
      </c>
      <c r="T8" s="2274">
        <v>0.17549100000000001</v>
      </c>
      <c r="U8" s="2275">
        <v>0</v>
      </c>
      <c r="V8" s="2263">
        <v>4.6100000000000002E-2</v>
      </c>
      <c r="W8" s="2263">
        <v>0.1091</v>
      </c>
      <c r="X8" s="2263">
        <v>4.7475999999999997E-2</v>
      </c>
      <c r="Y8" s="2263">
        <v>9.8365999999999995E-2</v>
      </c>
      <c r="Z8" s="2263">
        <v>0.28765499999999999</v>
      </c>
      <c r="AA8" s="2263">
        <v>0.12159</v>
      </c>
      <c r="AB8" s="2264">
        <v>7.1999999999999995E-2</v>
      </c>
      <c r="AC8" s="2264">
        <v>0.22663800000000001</v>
      </c>
      <c r="AD8" s="2264">
        <v>0.11433500000000001</v>
      </c>
      <c r="AE8" s="2264">
        <v>0.215478</v>
      </c>
      <c r="AF8" s="2264">
        <v>0.15579699999999999</v>
      </c>
      <c r="AG8" s="2264">
        <v>0.175819</v>
      </c>
      <c r="AH8" s="2264">
        <v>7.3886999999999994E-2</v>
      </c>
      <c r="AI8" s="2264">
        <v>7.2499999999999995E-2</v>
      </c>
      <c r="AJ8" s="2264">
        <v>0.15326799999999999</v>
      </c>
      <c r="AK8" s="2264">
        <v>7.7404000000000001E-2</v>
      </c>
      <c r="AL8" s="2264">
        <v>0.129936</v>
      </c>
      <c r="AM8" s="2264">
        <v>0.05</v>
      </c>
      <c r="AN8" s="2264">
        <v>8.2217999999999999E-2</v>
      </c>
      <c r="AO8" s="2264">
        <v>0.255081</v>
      </c>
      <c r="AP8" s="2264">
        <v>0.20350399999999999</v>
      </c>
      <c r="AQ8" s="2264">
        <v>9.3511999999999998E-2</v>
      </c>
      <c r="AR8" s="2264">
        <v>2.6224999999999998E-2</v>
      </c>
      <c r="AS8" s="2264">
        <v>0</v>
      </c>
      <c r="AT8" s="2264">
        <v>0.12069000000000001</v>
      </c>
      <c r="AU8" s="2264">
        <v>0.32039499999999999</v>
      </c>
      <c r="AV8" s="2264">
        <v>0.54030100000000003</v>
      </c>
      <c r="AW8" s="2264">
        <v>0.61093200000000003</v>
      </c>
      <c r="AX8" s="2264">
        <v>2.3652899999999999</v>
      </c>
      <c r="AY8" s="2264">
        <v>0.812948</v>
      </c>
      <c r="AZ8" s="2264">
        <v>1.2743310000000001</v>
      </c>
      <c r="BA8" s="2265">
        <v>0.45966899999999999</v>
      </c>
      <c r="BB8" s="2265">
        <v>0.49338900000000002</v>
      </c>
      <c r="BC8" s="2265">
        <v>0.34645500000000001</v>
      </c>
      <c r="BD8" s="2265">
        <v>0.72699100000000005</v>
      </c>
      <c r="BE8" s="2265">
        <v>0.90455600000000003</v>
      </c>
      <c r="BF8" s="2265">
        <v>1.2069890000000001</v>
      </c>
      <c r="BG8" s="2265">
        <v>1.0328630000000001</v>
      </c>
      <c r="BH8" s="2265">
        <v>1.4112150000000001</v>
      </c>
      <c r="BI8" s="2265">
        <v>0.86967899999999998</v>
      </c>
      <c r="BJ8" s="2265">
        <v>1.2497549999999999</v>
      </c>
      <c r="BL8" s="2266"/>
      <c r="BM8" s="2267"/>
    </row>
    <row r="9" spans="1:65" ht="17.25" x14ac:dyDescent="0.3">
      <c r="A9" s="2268" t="s">
        <v>4862</v>
      </c>
      <c r="B9" s="2269" t="s">
        <v>3519</v>
      </c>
      <c r="C9" s="2270">
        <v>5.7090339999999999</v>
      </c>
      <c r="D9" s="2271">
        <v>4.72506</v>
      </c>
      <c r="E9" s="2271">
        <v>6.9963550000000003</v>
      </c>
      <c r="F9" s="2271">
        <v>5.6935039999999999</v>
      </c>
      <c r="G9" s="2271">
        <v>7.1081859999999999</v>
      </c>
      <c r="H9" s="2271">
        <v>5.402679</v>
      </c>
      <c r="I9" s="2271">
        <v>4.6283310000000002</v>
      </c>
      <c r="J9" s="2271">
        <v>5.4014879999999996</v>
      </c>
      <c r="K9" s="2271">
        <v>6.0429560000000002</v>
      </c>
      <c r="L9" s="2271">
        <v>4.5949140000000002</v>
      </c>
      <c r="M9" s="2272">
        <v>5.7255159999999998</v>
      </c>
      <c r="N9" s="2273">
        <v>10.06776</v>
      </c>
      <c r="O9" s="2273">
        <v>4.2887079999999997</v>
      </c>
      <c r="P9" s="2273">
        <v>2.0109119999999998</v>
      </c>
      <c r="Q9" s="2273">
        <v>3.0099279999999999</v>
      </c>
      <c r="R9" s="2273">
        <v>7.6211440000000001</v>
      </c>
      <c r="S9" s="2274">
        <v>14.233396000000001</v>
      </c>
      <c r="T9" s="2274">
        <v>21.225546999999999</v>
      </c>
      <c r="U9" s="2275">
        <v>7.9411480000000001</v>
      </c>
      <c r="V9" s="2263">
        <v>8.4437200000000008</v>
      </c>
      <c r="W9" s="2263">
        <v>7.9137589999999998</v>
      </c>
      <c r="X9" s="2263">
        <v>6.5618610000000004</v>
      </c>
      <c r="Y9" s="2263">
        <v>6.0944180000000001</v>
      </c>
      <c r="Z9" s="2263">
        <v>5.1950260000000004</v>
      </c>
      <c r="AA9" s="2263">
        <v>3.3406449999999999</v>
      </c>
      <c r="AB9" s="2264">
        <v>5.6566210000000003</v>
      </c>
      <c r="AC9" s="2264">
        <v>7.0412229999999996</v>
      </c>
      <c r="AD9" s="2264">
        <v>11.341716999999999</v>
      </c>
      <c r="AE9" s="2264">
        <v>10.454359</v>
      </c>
      <c r="AF9" s="2264">
        <v>12.872574999999999</v>
      </c>
      <c r="AG9" s="2264">
        <v>11.916658999999999</v>
      </c>
      <c r="AH9" s="2264">
        <v>8.1740180000000002</v>
      </c>
      <c r="AI9" s="2264">
        <v>37.593952000000002</v>
      </c>
      <c r="AJ9" s="2264">
        <v>10.913478</v>
      </c>
      <c r="AK9" s="2264">
        <v>7.6604609999999997</v>
      </c>
      <c r="AL9" s="2264">
        <v>11.187224000000001</v>
      </c>
      <c r="AM9" s="2264">
        <v>4.2421480000000003</v>
      </c>
      <c r="AN9" s="2264">
        <v>9.7757310000000004</v>
      </c>
      <c r="AO9" s="2264">
        <v>11.350887999999999</v>
      </c>
      <c r="AP9" s="2264">
        <v>2.9073720000000001</v>
      </c>
      <c r="AQ9" s="2264">
        <v>4.1927519999999996</v>
      </c>
      <c r="AR9" s="2264">
        <v>6.5701289999999997</v>
      </c>
      <c r="AS9" s="2264">
        <v>5.7636180000000001</v>
      </c>
      <c r="AT9" s="2264">
        <v>7.7883990000000001</v>
      </c>
      <c r="AU9" s="2264">
        <v>10.820022</v>
      </c>
      <c r="AV9" s="2264">
        <v>12.275418</v>
      </c>
      <c r="AW9" s="2264">
        <v>6.0508319999999998</v>
      </c>
      <c r="AX9" s="2264">
        <v>7.4845470000000001</v>
      </c>
      <c r="AY9" s="2264">
        <v>10.658937999999999</v>
      </c>
      <c r="AZ9" s="2264">
        <v>6.6359320000000004</v>
      </c>
      <c r="BA9" s="2265">
        <v>6.8459560000000002</v>
      </c>
      <c r="BB9" s="2265">
        <v>7.5858470000000002</v>
      </c>
      <c r="BC9" s="2265">
        <v>6.6279260000000004</v>
      </c>
      <c r="BD9" s="2265">
        <v>8.5722439999999995</v>
      </c>
      <c r="BE9" s="2265">
        <v>3.0553919999999999</v>
      </c>
      <c r="BF9" s="2265">
        <v>4.4513360000000004</v>
      </c>
      <c r="BG9" s="2265">
        <v>6.7667349999999997</v>
      </c>
      <c r="BH9" s="2265">
        <v>7.2709970000000004</v>
      </c>
      <c r="BI9" s="2265">
        <v>7.261406</v>
      </c>
      <c r="BJ9" s="2265">
        <v>7.4608930000000004</v>
      </c>
      <c r="BL9" s="2266"/>
      <c r="BM9" s="2267"/>
    </row>
    <row r="10" spans="1:65" ht="17.25" x14ac:dyDescent="0.3">
      <c r="A10" s="2276" t="s">
        <v>4863</v>
      </c>
      <c r="B10" s="2269" t="s">
        <v>4864</v>
      </c>
      <c r="C10" s="2270">
        <v>5.1263430000000003</v>
      </c>
      <c r="D10" s="2271">
        <v>3.4367529999999999</v>
      </c>
      <c r="E10" s="2271">
        <v>6.2502149999999999</v>
      </c>
      <c r="F10" s="2271">
        <v>4.2702999999999998</v>
      </c>
      <c r="G10" s="2271">
        <v>6.5344410000000002</v>
      </c>
      <c r="H10" s="2271">
        <v>8.8786640000000006</v>
      </c>
      <c r="I10" s="2271">
        <v>12.854523</v>
      </c>
      <c r="J10" s="2271">
        <v>6.5076349999999996</v>
      </c>
      <c r="K10" s="2271">
        <v>5.0116719999999999</v>
      </c>
      <c r="L10" s="2271">
        <v>4.8070029999999999</v>
      </c>
      <c r="M10" s="2272">
        <v>13.352624</v>
      </c>
      <c r="N10" s="2273">
        <v>6.858536</v>
      </c>
      <c r="O10" s="2273">
        <v>7.3405199999999997</v>
      </c>
      <c r="P10" s="2273">
        <v>8.4053679999999993</v>
      </c>
      <c r="Q10" s="2273">
        <v>8.4774410000000007</v>
      </c>
      <c r="R10" s="2273">
        <v>32.752226</v>
      </c>
      <c r="S10" s="2274">
        <v>8.5947650000000007</v>
      </c>
      <c r="T10" s="2274">
        <v>7.8002560000000001</v>
      </c>
      <c r="U10" s="2275">
        <v>11.636174</v>
      </c>
      <c r="V10" s="2263">
        <v>7.3858800000000002</v>
      </c>
      <c r="W10" s="2263">
        <v>8.4827290000000009</v>
      </c>
      <c r="X10" s="2263">
        <v>7.2464839999999997</v>
      </c>
      <c r="Y10" s="2263">
        <v>6.3147779999999996</v>
      </c>
      <c r="Z10" s="2263">
        <v>9.3506409999999995</v>
      </c>
      <c r="AA10" s="2263">
        <v>7.1848720000000004</v>
      </c>
      <c r="AB10" s="2264">
        <v>6.7489429999999997</v>
      </c>
      <c r="AC10" s="2264">
        <v>8.9610269999999996</v>
      </c>
      <c r="AD10" s="2264">
        <v>7.585655</v>
      </c>
      <c r="AE10" s="2264">
        <v>10.932717999999999</v>
      </c>
      <c r="AF10" s="2264">
        <v>9.9077000000000002</v>
      </c>
      <c r="AG10" s="2264">
        <v>7.0129520000000003</v>
      </c>
      <c r="AH10" s="2264">
        <v>9.4636080000000007</v>
      </c>
      <c r="AI10" s="2264">
        <v>11.082891999999999</v>
      </c>
      <c r="AJ10" s="2264">
        <v>11.233559</v>
      </c>
      <c r="AK10" s="2264">
        <v>8.4855859999999996</v>
      </c>
      <c r="AL10" s="2264">
        <v>10.973217</v>
      </c>
      <c r="AM10" s="2264">
        <v>11.074468</v>
      </c>
      <c r="AN10" s="2264">
        <v>9.3013739999999991</v>
      </c>
      <c r="AO10" s="2264">
        <v>9.6804070000000007</v>
      </c>
      <c r="AP10" s="2264">
        <v>5.697419</v>
      </c>
      <c r="AQ10" s="2264">
        <v>3.5365570000000002</v>
      </c>
      <c r="AR10" s="2264">
        <v>11.263423</v>
      </c>
      <c r="AS10" s="2264">
        <v>11.367677</v>
      </c>
      <c r="AT10" s="2264">
        <v>3.6524079999999999</v>
      </c>
      <c r="AU10" s="2264">
        <v>5.0808929999999997</v>
      </c>
      <c r="AV10" s="2264">
        <v>5.301361</v>
      </c>
      <c r="AW10" s="2264">
        <v>10.173657</v>
      </c>
      <c r="AX10" s="2264">
        <v>16.418175000000002</v>
      </c>
      <c r="AY10" s="2264">
        <v>6.7324210000000004</v>
      </c>
      <c r="AZ10" s="2264">
        <v>11.065365999999999</v>
      </c>
      <c r="BA10" s="2265">
        <v>13.163168000000001</v>
      </c>
      <c r="BB10" s="2265">
        <v>4.8917849999999996</v>
      </c>
      <c r="BC10" s="2265">
        <v>5.0616529999999997</v>
      </c>
      <c r="BD10" s="2265">
        <v>7.1514449999999998</v>
      </c>
      <c r="BE10" s="2265">
        <v>7.0651570000000001</v>
      </c>
      <c r="BF10" s="2265">
        <v>5.9195010000000003</v>
      </c>
      <c r="BG10" s="2265">
        <v>6.4331690000000004</v>
      </c>
      <c r="BH10" s="2265">
        <v>6.4818530000000001</v>
      </c>
      <c r="BI10" s="2265">
        <v>7.6910179999999997</v>
      </c>
      <c r="BJ10" s="2265">
        <v>8.4262730000000001</v>
      </c>
      <c r="BL10" s="2266"/>
      <c r="BM10" s="2267"/>
    </row>
    <row r="11" spans="1:65" ht="17.25" x14ac:dyDescent="0.3">
      <c r="A11" s="2268" t="s">
        <v>4865</v>
      </c>
      <c r="B11" s="2269" t="s">
        <v>3521</v>
      </c>
      <c r="C11" s="2270">
        <v>7.6368609999999997</v>
      </c>
      <c r="D11" s="2271">
        <v>8.2872880000000002</v>
      </c>
      <c r="E11" s="2271">
        <v>6.0912790000000001</v>
      </c>
      <c r="F11" s="2271">
        <v>7.3792</v>
      </c>
      <c r="G11" s="2271">
        <v>6.6952210000000001</v>
      </c>
      <c r="H11" s="2271">
        <v>7.555434</v>
      </c>
      <c r="I11" s="2271">
        <v>5.7192439999999998</v>
      </c>
      <c r="J11" s="2271">
        <v>6.3829440000000002</v>
      </c>
      <c r="K11" s="2271">
        <v>11.995806999999999</v>
      </c>
      <c r="L11" s="2271">
        <v>5.8849900000000002</v>
      </c>
      <c r="M11" s="2272">
        <v>9.2543600000000001</v>
      </c>
      <c r="N11" s="2273">
        <v>6.2743719999999996</v>
      </c>
      <c r="O11" s="2273">
        <v>8.3367559999999994</v>
      </c>
      <c r="P11" s="2273">
        <v>7.3876920000000004</v>
      </c>
      <c r="Q11" s="2273">
        <v>9.9697060000000004</v>
      </c>
      <c r="R11" s="2273">
        <v>7.6708530000000001</v>
      </c>
      <c r="S11" s="2274">
        <v>8.4086429999999996</v>
      </c>
      <c r="T11" s="2274">
        <v>7.8298670000000001</v>
      </c>
      <c r="U11" s="2275">
        <v>6.2708959999999996</v>
      </c>
      <c r="V11" s="2263">
        <v>5.5082230000000001</v>
      </c>
      <c r="W11" s="2263">
        <v>6.5140849999999997</v>
      </c>
      <c r="X11" s="2263">
        <v>9.4602079999999997</v>
      </c>
      <c r="Y11" s="2263">
        <v>4.109864</v>
      </c>
      <c r="Z11" s="2263">
        <v>8.5202869999999997</v>
      </c>
      <c r="AA11" s="2263">
        <v>4.6912830000000003</v>
      </c>
      <c r="AB11" s="2264">
        <v>11.864291</v>
      </c>
      <c r="AC11" s="2264">
        <v>9.4023719999999997</v>
      </c>
      <c r="AD11" s="2264">
        <v>5.3915389999999999</v>
      </c>
      <c r="AE11" s="2264">
        <v>6.8963999999999999</v>
      </c>
      <c r="AF11" s="2264">
        <v>5.046017</v>
      </c>
      <c r="AG11" s="2264">
        <v>6.6539729999999997</v>
      </c>
      <c r="AH11" s="2264">
        <v>5.4250999999999996</v>
      </c>
      <c r="AI11" s="2264">
        <v>15.74821</v>
      </c>
      <c r="AJ11" s="2264">
        <v>6.840014</v>
      </c>
      <c r="AK11" s="2264">
        <v>9.9947040000000005</v>
      </c>
      <c r="AL11" s="2264">
        <v>8.5225000000000009</v>
      </c>
      <c r="AM11" s="2264">
        <v>9.9362840000000006</v>
      </c>
      <c r="AN11" s="2264">
        <v>8.4172239999999992</v>
      </c>
      <c r="AO11" s="2264">
        <v>9.2940950000000004</v>
      </c>
      <c r="AP11" s="2277">
        <v>7.1633570000000004</v>
      </c>
      <c r="AQ11" s="2278">
        <v>2.7809650000000001</v>
      </c>
      <c r="AR11" s="2264">
        <v>8.5685210000000005</v>
      </c>
      <c r="AS11" s="2264">
        <v>6.3571210000000002</v>
      </c>
      <c r="AT11" s="2264">
        <v>5.9529870000000003</v>
      </c>
      <c r="AU11" s="2264">
        <v>3.6036229999999998</v>
      </c>
      <c r="AV11" s="2264">
        <v>7.5814550000000001</v>
      </c>
      <c r="AW11" s="2264">
        <v>5.752421</v>
      </c>
      <c r="AX11" s="2264">
        <v>8.0433500000000002</v>
      </c>
      <c r="AY11" s="2264">
        <v>3.1026479999999999</v>
      </c>
      <c r="AZ11" s="2264">
        <v>4.3402130000000003</v>
      </c>
      <c r="BA11" s="2265">
        <v>3.9096410000000001</v>
      </c>
      <c r="BB11" s="2265">
        <v>4.9874090000000004</v>
      </c>
      <c r="BC11" s="2265">
        <v>5.3178780000000003</v>
      </c>
      <c r="BD11" s="2265">
        <v>6.4343779999999997</v>
      </c>
      <c r="BE11" s="2265">
        <v>6.9966410000000003</v>
      </c>
      <c r="BF11" s="2265">
        <v>7.160469</v>
      </c>
      <c r="BG11" s="2265">
        <v>5.9111929999999999</v>
      </c>
      <c r="BH11" s="2265">
        <v>6.2388579999999996</v>
      </c>
      <c r="BI11" s="2265">
        <v>11.689412000000001</v>
      </c>
      <c r="BJ11" s="2265">
        <v>9.7557449999999992</v>
      </c>
      <c r="BL11" s="2266"/>
      <c r="BM11" s="2267"/>
    </row>
    <row r="12" spans="1:65" ht="17.25" x14ac:dyDescent="0.3">
      <c r="A12" s="2268" t="s">
        <v>4866</v>
      </c>
      <c r="B12" s="2269" t="s">
        <v>3522</v>
      </c>
      <c r="C12" s="2270">
        <v>53.426217999999999</v>
      </c>
      <c r="D12" s="2271">
        <v>64.535597999999993</v>
      </c>
      <c r="E12" s="2271">
        <v>82.866973000000002</v>
      </c>
      <c r="F12" s="2271">
        <v>94.768737000000002</v>
      </c>
      <c r="G12" s="2271">
        <v>104.0437</v>
      </c>
      <c r="H12" s="2271">
        <v>72.312023999999994</v>
      </c>
      <c r="I12" s="2271">
        <v>69.541523999999995</v>
      </c>
      <c r="J12" s="2271">
        <v>56.878619999999998</v>
      </c>
      <c r="K12" s="2271">
        <v>99.026985999999994</v>
      </c>
      <c r="L12" s="2271">
        <v>51.895972999999998</v>
      </c>
      <c r="M12" s="2272">
        <v>74.986360000000005</v>
      </c>
      <c r="N12" s="2273">
        <v>45.483029999999999</v>
      </c>
      <c r="O12" s="2273">
        <v>80.698081000000002</v>
      </c>
      <c r="P12" s="2273">
        <v>44.420760000000001</v>
      </c>
      <c r="Q12" s="2273">
        <v>86.733374999999995</v>
      </c>
      <c r="R12" s="2273">
        <v>53.649572999999997</v>
      </c>
      <c r="S12" s="2274">
        <v>55.885531</v>
      </c>
      <c r="T12" s="2274">
        <v>121.15927499999999</v>
      </c>
      <c r="U12" s="2275">
        <v>65.935664000000003</v>
      </c>
      <c r="V12" s="2263">
        <v>81.750406999999996</v>
      </c>
      <c r="W12" s="2263">
        <v>81.459270000000004</v>
      </c>
      <c r="X12" s="2263">
        <v>50.266323999999997</v>
      </c>
      <c r="Y12" s="2263">
        <v>31.536480000000001</v>
      </c>
      <c r="Z12" s="2263">
        <v>53.973660000000002</v>
      </c>
      <c r="AA12" s="2263">
        <v>89.338319999999996</v>
      </c>
      <c r="AB12" s="2264">
        <v>42.272036</v>
      </c>
      <c r="AC12" s="2264">
        <v>69.048866000000004</v>
      </c>
      <c r="AD12" s="2264">
        <v>75.880795000000006</v>
      </c>
      <c r="AE12" s="2264">
        <v>128.037035</v>
      </c>
      <c r="AF12" s="2264">
        <v>168.097939</v>
      </c>
      <c r="AG12" s="2264">
        <v>61.890943</v>
      </c>
      <c r="AH12" s="2264">
        <v>63.087938000000001</v>
      </c>
      <c r="AI12" s="2264">
        <v>55.229176000000002</v>
      </c>
      <c r="AJ12" s="2264">
        <v>72.500572000000005</v>
      </c>
      <c r="AK12" s="2264">
        <v>41.630783999999998</v>
      </c>
      <c r="AL12" s="2264">
        <v>54.104399999999998</v>
      </c>
      <c r="AM12" s="2264">
        <v>49.927906999999998</v>
      </c>
      <c r="AN12" s="2264">
        <v>60.82884</v>
      </c>
      <c r="AO12" s="2264">
        <v>33.952812999999999</v>
      </c>
      <c r="AP12" s="2264">
        <v>10.668879</v>
      </c>
      <c r="AQ12" s="2264">
        <v>5.8606379999999998</v>
      </c>
      <c r="AR12" s="2264">
        <v>6.8355220000000001</v>
      </c>
      <c r="AS12" s="2264">
        <v>8.2242739999999994</v>
      </c>
      <c r="AT12" s="2264">
        <v>8.1669540000000005</v>
      </c>
      <c r="AU12" s="2264">
        <v>4.2124300000000003</v>
      </c>
      <c r="AV12" s="2264">
        <v>9.6024960000000004</v>
      </c>
      <c r="AW12" s="2264">
        <v>9.6851730000000007</v>
      </c>
      <c r="AX12" s="2264">
        <v>11.769382999999999</v>
      </c>
      <c r="AY12" s="2264">
        <v>4.8192310000000003</v>
      </c>
      <c r="AZ12" s="2264">
        <v>2.6483979999999998</v>
      </c>
      <c r="BA12" s="2265">
        <v>8.6976040000000001</v>
      </c>
      <c r="BB12" s="2265">
        <v>4.6326970000000003</v>
      </c>
      <c r="BC12" s="2265">
        <v>8.5869769999999992</v>
      </c>
      <c r="BD12" s="2265">
        <v>7.2186329999999996</v>
      </c>
      <c r="BE12" s="2265">
        <v>6.3441989999999997</v>
      </c>
      <c r="BF12" s="2265">
        <v>4.1917970000000002</v>
      </c>
      <c r="BG12" s="2265">
        <v>8.6404060000000005</v>
      </c>
      <c r="BH12" s="2265">
        <v>14.799744</v>
      </c>
      <c r="BI12" s="2265">
        <v>8.3955540000000006</v>
      </c>
      <c r="BJ12" s="2265">
        <v>26.315743000000001</v>
      </c>
      <c r="BL12" s="2266"/>
      <c r="BM12" s="2267"/>
    </row>
    <row r="13" spans="1:65" ht="17.25" x14ac:dyDescent="0.3">
      <c r="A13" s="2268" t="s">
        <v>4867</v>
      </c>
      <c r="B13" s="2269" t="s">
        <v>3523</v>
      </c>
      <c r="C13" s="2270">
        <v>9.207516</v>
      </c>
      <c r="D13" s="2271">
        <v>8.2464300000000001</v>
      </c>
      <c r="E13" s="2271">
        <v>10.7303</v>
      </c>
      <c r="F13" s="2271">
        <v>6.5820040000000004</v>
      </c>
      <c r="G13" s="2271">
        <v>10.258642999999999</v>
      </c>
      <c r="H13" s="2271">
        <v>12.803919</v>
      </c>
      <c r="I13" s="2271">
        <v>9.2450299999999999</v>
      </c>
      <c r="J13" s="2271">
        <v>8.6731719999999992</v>
      </c>
      <c r="K13" s="2271">
        <v>9.147176</v>
      </c>
      <c r="L13" s="2271">
        <v>8.6683489999999992</v>
      </c>
      <c r="M13" s="2272">
        <v>9.1600839999999994</v>
      </c>
      <c r="N13" s="2273">
        <v>9.8615549999999992</v>
      </c>
      <c r="O13" s="2273">
        <v>11.252027</v>
      </c>
      <c r="P13" s="2273">
        <v>10.931773</v>
      </c>
      <c r="Q13" s="2273">
        <v>10.412784</v>
      </c>
      <c r="R13" s="2273">
        <v>9.0634309999999996</v>
      </c>
      <c r="S13" s="2274">
        <v>9.2567210000000006</v>
      </c>
      <c r="T13" s="2274">
        <v>10.560203</v>
      </c>
      <c r="U13" s="2275">
        <v>10.650332000000001</v>
      </c>
      <c r="V13" s="2263">
        <v>14.995312999999999</v>
      </c>
      <c r="W13" s="2263">
        <v>12.38101</v>
      </c>
      <c r="X13" s="2263">
        <v>12.413981</v>
      </c>
      <c r="Y13" s="2263">
        <v>12.105543000000001</v>
      </c>
      <c r="Z13" s="2263">
        <v>17.837136000000001</v>
      </c>
      <c r="AA13" s="2263">
        <v>12.150854000000001</v>
      </c>
      <c r="AB13" s="2264">
        <v>10.027736000000001</v>
      </c>
      <c r="AC13" s="2264">
        <v>11.005406000000001</v>
      </c>
      <c r="AD13" s="2264">
        <v>12.346831</v>
      </c>
      <c r="AE13" s="2264">
        <v>12.284685</v>
      </c>
      <c r="AF13" s="2264">
        <v>14.856268999999999</v>
      </c>
      <c r="AG13" s="2264">
        <v>13.944611</v>
      </c>
      <c r="AH13" s="2264">
        <v>11.733995999999999</v>
      </c>
      <c r="AI13" s="2264">
        <v>14.365201000000001</v>
      </c>
      <c r="AJ13" s="2264">
        <v>10.618242</v>
      </c>
      <c r="AK13" s="2264">
        <v>11.264542</v>
      </c>
      <c r="AL13" s="2264">
        <v>16.248145999999998</v>
      </c>
      <c r="AM13" s="2264">
        <v>11.108453000000001</v>
      </c>
      <c r="AN13" s="2264">
        <v>12.877370000000001</v>
      </c>
      <c r="AO13" s="2264">
        <v>10.966037999999999</v>
      </c>
      <c r="AP13" s="2264">
        <v>8.588991</v>
      </c>
      <c r="AQ13" s="2264">
        <v>7.9975820000000004</v>
      </c>
      <c r="AR13" s="2264">
        <v>9.2827009999999994</v>
      </c>
      <c r="AS13" s="2264">
        <v>9.8493460000000006</v>
      </c>
      <c r="AT13" s="2264">
        <v>9.1804330000000007</v>
      </c>
      <c r="AU13" s="2264">
        <v>10.553837</v>
      </c>
      <c r="AV13" s="2264">
        <v>12.932024</v>
      </c>
      <c r="AW13" s="2264">
        <v>10.600440000000001</v>
      </c>
      <c r="AX13" s="2264">
        <v>15.686037000000001</v>
      </c>
      <c r="AY13" s="2264">
        <v>10.449502000000001</v>
      </c>
      <c r="AZ13" s="2264">
        <v>10.758906</v>
      </c>
      <c r="BA13" s="2265">
        <v>8.7454710000000002</v>
      </c>
      <c r="BB13" s="2265">
        <v>10.396979999999999</v>
      </c>
      <c r="BC13" s="2265">
        <v>10.275873000000001</v>
      </c>
      <c r="BD13" s="2265">
        <v>11.974304999999999</v>
      </c>
      <c r="BE13" s="2265">
        <v>9.9670489999999994</v>
      </c>
      <c r="BF13" s="2265">
        <v>7.5625400000000003</v>
      </c>
      <c r="BG13" s="2265">
        <v>11.217712000000001</v>
      </c>
      <c r="BH13" s="2265">
        <v>9.8826479999999997</v>
      </c>
      <c r="BI13" s="2265">
        <v>13.128902</v>
      </c>
      <c r="BJ13" s="2265">
        <v>16.166601</v>
      </c>
      <c r="BL13" s="2266"/>
      <c r="BM13" s="2267"/>
    </row>
    <row r="14" spans="1:65" ht="17.25" x14ac:dyDescent="0.3">
      <c r="A14" s="2268" t="s">
        <v>4868</v>
      </c>
      <c r="B14" s="2269" t="s">
        <v>4869</v>
      </c>
      <c r="C14" s="2270">
        <v>114.00646</v>
      </c>
      <c r="D14" s="2271">
        <v>102.64501</v>
      </c>
      <c r="E14" s="2271">
        <v>120.07414900000001</v>
      </c>
      <c r="F14" s="2271">
        <v>119.540015</v>
      </c>
      <c r="G14" s="2271">
        <v>137.718324</v>
      </c>
      <c r="H14" s="2271">
        <v>107.349521</v>
      </c>
      <c r="I14" s="2271">
        <v>101.033653</v>
      </c>
      <c r="J14" s="2271">
        <v>107.358124</v>
      </c>
      <c r="K14" s="2271">
        <v>71.182616999999993</v>
      </c>
      <c r="L14" s="2271">
        <v>63.694890999999998</v>
      </c>
      <c r="M14" s="2272">
        <v>75.605839000000003</v>
      </c>
      <c r="N14" s="2273">
        <v>74.913445999999993</v>
      </c>
      <c r="O14" s="2273">
        <v>104.84138400000001</v>
      </c>
      <c r="P14" s="2273">
        <v>83.282860999999997</v>
      </c>
      <c r="Q14" s="2273">
        <v>71.452680000000001</v>
      </c>
      <c r="R14" s="2273">
        <v>62.760581999999999</v>
      </c>
      <c r="S14" s="2274">
        <v>94.008680999999996</v>
      </c>
      <c r="T14" s="2274">
        <v>82.477615999999998</v>
      </c>
      <c r="U14" s="2275">
        <v>82.229297000000003</v>
      </c>
      <c r="V14" s="2263">
        <v>74.254378000000003</v>
      </c>
      <c r="W14" s="2263">
        <v>67.612024000000005</v>
      </c>
      <c r="X14" s="2263">
        <v>81.750320000000002</v>
      </c>
      <c r="Y14" s="2263">
        <v>85.290424000000002</v>
      </c>
      <c r="Z14" s="2263">
        <v>125.12722100000001</v>
      </c>
      <c r="AA14" s="2263">
        <v>86.259099000000006</v>
      </c>
      <c r="AB14" s="2264">
        <v>74.326280999999994</v>
      </c>
      <c r="AC14" s="2264">
        <v>63.609343000000003</v>
      </c>
      <c r="AD14" s="2264">
        <v>73.269070999999997</v>
      </c>
      <c r="AE14" s="2264">
        <v>91.847943999999998</v>
      </c>
      <c r="AF14" s="2264">
        <v>90.995521999999994</v>
      </c>
      <c r="AG14" s="2264">
        <v>85.251741999999993</v>
      </c>
      <c r="AH14" s="2264">
        <v>64.448087000000001</v>
      </c>
      <c r="AI14" s="2264">
        <v>60.231479</v>
      </c>
      <c r="AJ14" s="2264">
        <v>81.040030000000002</v>
      </c>
      <c r="AK14" s="2264">
        <v>71.392534999999995</v>
      </c>
      <c r="AL14" s="2264">
        <v>71.301535000000001</v>
      </c>
      <c r="AM14" s="2264">
        <v>98.627067999999994</v>
      </c>
      <c r="AN14" s="2264">
        <v>92.434111999999999</v>
      </c>
      <c r="AO14" s="2264">
        <v>69.461793999999998</v>
      </c>
      <c r="AP14" s="2264">
        <v>28.311513999999999</v>
      </c>
      <c r="AQ14" s="2264">
        <v>17.089189000000001</v>
      </c>
      <c r="AR14" s="2264">
        <v>47.822232999999997</v>
      </c>
      <c r="AS14" s="2264">
        <v>36.129792000000002</v>
      </c>
      <c r="AT14" s="2264">
        <v>69.069166999999993</v>
      </c>
      <c r="AU14" s="2264">
        <v>51.279412999999998</v>
      </c>
      <c r="AV14" s="2264">
        <v>38.335535</v>
      </c>
      <c r="AW14" s="2264">
        <v>37.966628999999998</v>
      </c>
      <c r="AX14" s="2264">
        <v>70.228089999999995</v>
      </c>
      <c r="AY14" s="2264">
        <v>67.172633000000005</v>
      </c>
      <c r="AZ14" s="2264">
        <v>34.487130999999998</v>
      </c>
      <c r="BA14" s="2265">
        <v>31.666359</v>
      </c>
      <c r="BB14" s="2265">
        <v>31.218091000000001</v>
      </c>
      <c r="BC14" s="2265">
        <v>33.588704999999997</v>
      </c>
      <c r="BD14" s="2265">
        <v>90.000816</v>
      </c>
      <c r="BE14" s="2265">
        <v>45.383921999999998</v>
      </c>
      <c r="BF14" s="2265">
        <v>32.290053</v>
      </c>
      <c r="BG14" s="2265">
        <v>50.084175999999999</v>
      </c>
      <c r="BH14" s="2265">
        <v>28.100016</v>
      </c>
      <c r="BI14" s="2265">
        <v>42.623699999999999</v>
      </c>
      <c r="BJ14" s="2265">
        <v>43.711995999999999</v>
      </c>
      <c r="BL14" s="2266"/>
      <c r="BM14" s="2267"/>
    </row>
    <row r="15" spans="1:65" ht="17.25" x14ac:dyDescent="0.3">
      <c r="A15" s="2268" t="s">
        <v>4870</v>
      </c>
      <c r="B15" s="2269" t="s">
        <v>3524</v>
      </c>
      <c r="C15" s="2270">
        <v>7.4431580000000004</v>
      </c>
      <c r="D15" s="2271">
        <v>3.191764</v>
      </c>
      <c r="E15" s="2271">
        <v>11.376604</v>
      </c>
      <c r="F15" s="2271">
        <v>3.6755200000000001</v>
      </c>
      <c r="G15" s="2271">
        <v>6.0751489999999997</v>
      </c>
      <c r="H15" s="2271">
        <v>7.1958409999999997</v>
      </c>
      <c r="I15" s="2271">
        <v>3.1279710000000001</v>
      </c>
      <c r="J15" s="2271">
        <v>40.134290999999997</v>
      </c>
      <c r="K15" s="2271">
        <v>6.2871199999999998</v>
      </c>
      <c r="L15" s="2271">
        <v>5.1037610000000004</v>
      </c>
      <c r="M15" s="2272">
        <v>1.591332</v>
      </c>
      <c r="N15" s="2273">
        <v>3.9038390000000001</v>
      </c>
      <c r="O15" s="2273">
        <v>0.95578700000000005</v>
      </c>
      <c r="P15" s="2273">
        <v>3.9333209999999998</v>
      </c>
      <c r="Q15" s="2273">
        <v>4.7058270000000002</v>
      </c>
      <c r="R15" s="2273">
        <v>4.3063940000000001</v>
      </c>
      <c r="S15" s="2274">
        <v>6.5781109999999998</v>
      </c>
      <c r="T15" s="2274">
        <v>2.698734</v>
      </c>
      <c r="U15" s="2275">
        <v>15.72723</v>
      </c>
      <c r="V15" s="2263">
        <v>5.7628649999999997</v>
      </c>
      <c r="W15" s="2263">
        <v>3.1107689999999999</v>
      </c>
      <c r="X15" s="2263">
        <v>4.4975189999999996</v>
      </c>
      <c r="Y15" s="2263">
        <v>3.9542950000000001</v>
      </c>
      <c r="Z15" s="2263">
        <v>3.3524280000000002</v>
      </c>
      <c r="AA15" s="2263">
        <v>2.742181</v>
      </c>
      <c r="AB15" s="2264">
        <v>3.1589100000000001</v>
      </c>
      <c r="AC15" s="2264">
        <v>3.6881569999999999</v>
      </c>
      <c r="AD15" s="2264">
        <v>5.2339779999999996</v>
      </c>
      <c r="AE15" s="2264">
        <v>7.5805990000000003</v>
      </c>
      <c r="AF15" s="2264">
        <v>9.56203</v>
      </c>
      <c r="AG15" s="2264">
        <v>6.5123879999999996</v>
      </c>
      <c r="AH15" s="2264">
        <v>3.0414300000000001</v>
      </c>
      <c r="AI15" s="2264">
        <v>3.3746149999999999</v>
      </c>
      <c r="AJ15" s="2264">
        <v>6.2735719999999997</v>
      </c>
      <c r="AK15" s="2264">
        <v>2.1273230000000001</v>
      </c>
      <c r="AL15" s="2264">
        <v>3.9048210000000001</v>
      </c>
      <c r="AM15" s="2264">
        <v>2.713454</v>
      </c>
      <c r="AN15" s="2264">
        <v>4.1512169999999999</v>
      </c>
      <c r="AO15" s="2264">
        <v>1.2201010000000001</v>
      </c>
      <c r="AP15" s="2264">
        <v>1.8744700000000001</v>
      </c>
      <c r="AQ15" s="2264">
        <v>2.0163730000000002</v>
      </c>
      <c r="AR15" s="2264">
        <v>5.5958399999999999</v>
      </c>
      <c r="AS15" s="2264">
        <v>1.4342999999999999</v>
      </c>
      <c r="AT15" s="2264">
        <v>2.742451</v>
      </c>
      <c r="AU15" s="2264">
        <v>3.3125209999999998</v>
      </c>
      <c r="AV15" s="2264">
        <v>4.3478630000000003</v>
      </c>
      <c r="AW15" s="2264">
        <v>2.8601549999999998</v>
      </c>
      <c r="AX15" s="2264">
        <v>5.0721179999999997</v>
      </c>
      <c r="AY15" s="2264">
        <v>2.4470800000000001</v>
      </c>
      <c r="AZ15" s="2264">
        <v>2.149197</v>
      </c>
      <c r="BA15" s="2265">
        <v>2.24519</v>
      </c>
      <c r="BB15" s="2265">
        <v>3.775064</v>
      </c>
      <c r="BC15" s="2265">
        <v>2.8862969999999999</v>
      </c>
      <c r="BD15" s="2265">
        <v>6.5629229999999996</v>
      </c>
      <c r="BE15" s="2265">
        <v>3.9844140000000001</v>
      </c>
      <c r="BF15" s="2265">
        <v>4.6550570000000002</v>
      </c>
      <c r="BG15" s="2265">
        <v>3.9947360000000001</v>
      </c>
      <c r="BH15" s="2265">
        <v>6.0540969999999996</v>
      </c>
      <c r="BI15" s="2265">
        <v>3.6082260000000002</v>
      </c>
      <c r="BJ15" s="2265">
        <v>8.3489129999999996</v>
      </c>
      <c r="BL15" s="2266"/>
      <c r="BM15" s="2267"/>
    </row>
    <row r="16" spans="1:65" ht="17.25" x14ac:dyDescent="0.3">
      <c r="A16" s="2268" t="s">
        <v>4871</v>
      </c>
      <c r="B16" s="2269" t="s">
        <v>3525</v>
      </c>
      <c r="C16" s="2270">
        <v>14.810750000000001</v>
      </c>
      <c r="D16" s="2271">
        <v>18.382771999999999</v>
      </c>
      <c r="E16" s="2271">
        <v>27.526206999999999</v>
      </c>
      <c r="F16" s="2271">
        <v>20.808420999999999</v>
      </c>
      <c r="G16" s="2271">
        <v>23.058107</v>
      </c>
      <c r="H16" s="2271">
        <v>23.266812000000002</v>
      </c>
      <c r="I16" s="2271">
        <v>26.023875</v>
      </c>
      <c r="J16" s="2271">
        <v>60.637323000000002</v>
      </c>
      <c r="K16" s="2271">
        <v>20.461027000000001</v>
      </c>
      <c r="L16" s="2271">
        <v>21.849274999999999</v>
      </c>
      <c r="M16" s="2272">
        <v>16.305308</v>
      </c>
      <c r="N16" s="2273">
        <v>30.725159000000001</v>
      </c>
      <c r="O16" s="2273">
        <v>25.048484999999999</v>
      </c>
      <c r="P16" s="2273">
        <v>35.716518999999998</v>
      </c>
      <c r="Q16" s="2273">
        <v>30.985135</v>
      </c>
      <c r="R16" s="2273">
        <v>28.39002</v>
      </c>
      <c r="S16" s="2274">
        <v>23.796334999999999</v>
      </c>
      <c r="T16" s="2274">
        <v>25.293275999999999</v>
      </c>
      <c r="U16" s="2275">
        <v>26.222798999999998</v>
      </c>
      <c r="V16" s="2263">
        <v>23.557244000000001</v>
      </c>
      <c r="W16" s="2263">
        <v>21.464693</v>
      </c>
      <c r="X16" s="2263">
        <v>25.644933999999999</v>
      </c>
      <c r="Y16" s="2263">
        <v>25.04571</v>
      </c>
      <c r="Z16" s="2263">
        <v>26.928208000000001</v>
      </c>
      <c r="AA16" s="2263">
        <v>20.295801999999998</v>
      </c>
      <c r="AB16" s="2264">
        <v>26.160764</v>
      </c>
      <c r="AC16" s="2264">
        <v>25.497384</v>
      </c>
      <c r="AD16" s="2264">
        <v>30.427409999999998</v>
      </c>
      <c r="AE16" s="2264">
        <v>37.109676</v>
      </c>
      <c r="AF16" s="2264">
        <v>30.006713999999999</v>
      </c>
      <c r="AG16" s="2264">
        <v>25.902818</v>
      </c>
      <c r="AH16" s="2264">
        <v>19.768214</v>
      </c>
      <c r="AI16" s="2264">
        <v>25.938088</v>
      </c>
      <c r="AJ16" s="2264">
        <v>22.755818999999999</v>
      </c>
      <c r="AK16" s="2264">
        <v>18.760166999999999</v>
      </c>
      <c r="AL16" s="2264">
        <v>25.603705999999999</v>
      </c>
      <c r="AM16" s="2264">
        <v>18.086220999999998</v>
      </c>
      <c r="AN16" s="2264">
        <v>22.651035</v>
      </c>
      <c r="AO16" s="2264">
        <v>18.068843000000001</v>
      </c>
      <c r="AP16" s="2264">
        <v>15.038517000000001</v>
      </c>
      <c r="AQ16" s="2264">
        <v>9.1838599999999992</v>
      </c>
      <c r="AR16" s="2264">
        <v>20.804037000000001</v>
      </c>
      <c r="AS16" s="2264">
        <v>18.542815999999998</v>
      </c>
      <c r="AT16" s="2264">
        <v>17.731045000000002</v>
      </c>
      <c r="AU16" s="2264">
        <v>14.943498</v>
      </c>
      <c r="AV16" s="2264">
        <v>17.100142000000002</v>
      </c>
      <c r="AW16" s="2264">
        <v>14.013667999999999</v>
      </c>
      <c r="AX16" s="2264">
        <v>21.938268000000001</v>
      </c>
      <c r="AY16" s="2264">
        <v>18.956026000000001</v>
      </c>
      <c r="AZ16" s="2264">
        <v>19.120449000000001</v>
      </c>
      <c r="BA16" s="2265">
        <v>15.581719</v>
      </c>
      <c r="BB16" s="2265">
        <v>15.049244</v>
      </c>
      <c r="BC16" s="2265">
        <v>16.306469</v>
      </c>
      <c r="BD16" s="2265">
        <v>20.977478999999999</v>
      </c>
      <c r="BE16" s="2265">
        <v>16.761240000000001</v>
      </c>
      <c r="BF16" s="2265">
        <v>16.620161</v>
      </c>
      <c r="BG16" s="2265">
        <v>22.246791999999999</v>
      </c>
      <c r="BH16" s="2265">
        <v>22.047243000000002</v>
      </c>
      <c r="BI16" s="2265">
        <v>19.265571999999999</v>
      </c>
      <c r="BJ16" s="2265">
        <v>29.144825999999998</v>
      </c>
      <c r="BL16" s="2266"/>
      <c r="BM16" s="2267"/>
    </row>
    <row r="17" spans="1:65" ht="17.25" x14ac:dyDescent="0.3">
      <c r="A17" s="2268" t="s">
        <v>4872</v>
      </c>
      <c r="B17" s="2269" t="s">
        <v>3526</v>
      </c>
      <c r="C17" s="2270">
        <v>11.024990000000001</v>
      </c>
      <c r="D17" s="2271">
        <v>8.6488119999999995</v>
      </c>
      <c r="E17" s="2271">
        <v>14.874256000000001</v>
      </c>
      <c r="F17" s="2271">
        <v>13.331205000000001</v>
      </c>
      <c r="G17" s="2271">
        <v>12.505409999999999</v>
      </c>
      <c r="H17" s="2271">
        <v>17.213787</v>
      </c>
      <c r="I17" s="2271">
        <v>16.039676</v>
      </c>
      <c r="J17" s="2271">
        <v>17.554079000000002</v>
      </c>
      <c r="K17" s="2271">
        <v>16.687273000000001</v>
      </c>
      <c r="L17" s="2271">
        <v>22.456793000000001</v>
      </c>
      <c r="M17" s="2272">
        <v>14.030403</v>
      </c>
      <c r="N17" s="2273">
        <v>24.607752000000001</v>
      </c>
      <c r="O17" s="2273">
        <v>16.371354</v>
      </c>
      <c r="P17" s="2273">
        <v>15.255300999999999</v>
      </c>
      <c r="Q17" s="2273">
        <v>18.054186000000001</v>
      </c>
      <c r="R17" s="2273">
        <v>16.764921000000001</v>
      </c>
      <c r="S17" s="2274">
        <v>14.947494000000001</v>
      </c>
      <c r="T17" s="2274">
        <v>16.085007000000001</v>
      </c>
      <c r="U17" s="2275">
        <v>15.173658</v>
      </c>
      <c r="V17" s="2263">
        <v>15.631684999999999</v>
      </c>
      <c r="W17" s="2263">
        <v>13.844137999999999</v>
      </c>
      <c r="X17" s="2263">
        <v>15.493772</v>
      </c>
      <c r="Y17" s="2263">
        <v>14.563727999999999</v>
      </c>
      <c r="Z17" s="2263">
        <v>23.011146</v>
      </c>
      <c r="AA17" s="2263">
        <v>15.766283</v>
      </c>
      <c r="AB17" s="2264">
        <v>14.026094000000001</v>
      </c>
      <c r="AC17" s="2264">
        <v>15.501575000000001</v>
      </c>
      <c r="AD17" s="2264">
        <v>16.247378000000001</v>
      </c>
      <c r="AE17" s="2264">
        <v>20.437121999999999</v>
      </c>
      <c r="AF17" s="2264">
        <v>16.627571</v>
      </c>
      <c r="AG17" s="2264">
        <v>17.399487000000001</v>
      </c>
      <c r="AH17" s="2264">
        <v>15.289287</v>
      </c>
      <c r="AI17" s="2264">
        <v>17.798856000000001</v>
      </c>
      <c r="AJ17" s="2264">
        <v>16.343696999999999</v>
      </c>
      <c r="AK17" s="2264">
        <v>23.86037</v>
      </c>
      <c r="AL17" s="2264">
        <v>25.139966000000001</v>
      </c>
      <c r="AM17" s="2264">
        <v>19.553968999999999</v>
      </c>
      <c r="AN17" s="2264">
        <v>18.975113</v>
      </c>
      <c r="AO17" s="2264">
        <v>18.827112</v>
      </c>
      <c r="AP17" s="2264">
        <v>9.3722670000000008</v>
      </c>
      <c r="AQ17" s="2264">
        <v>11.707286</v>
      </c>
      <c r="AR17" s="2264">
        <v>24.566661</v>
      </c>
      <c r="AS17" s="2264">
        <v>10.257107</v>
      </c>
      <c r="AT17" s="2264">
        <v>10.866294</v>
      </c>
      <c r="AU17" s="2264">
        <v>11.180914</v>
      </c>
      <c r="AV17" s="2264">
        <v>10.87777</v>
      </c>
      <c r="AW17" s="2264">
        <v>16.379650999999999</v>
      </c>
      <c r="AX17" s="2264">
        <v>14.769600000000001</v>
      </c>
      <c r="AY17" s="2264">
        <v>13.402728</v>
      </c>
      <c r="AZ17" s="2264">
        <v>13.117661</v>
      </c>
      <c r="BA17" s="2265">
        <v>13.803005000000001</v>
      </c>
      <c r="BB17" s="2265">
        <v>12.504445</v>
      </c>
      <c r="BC17" s="2265">
        <v>17.863624999999999</v>
      </c>
      <c r="BD17" s="2265">
        <v>16.113136000000001</v>
      </c>
      <c r="BE17" s="2265">
        <v>12.028689999999999</v>
      </c>
      <c r="BF17" s="2265">
        <v>13.482671</v>
      </c>
      <c r="BG17" s="2265">
        <v>11.167394</v>
      </c>
      <c r="BH17" s="2265">
        <v>12.940310999999999</v>
      </c>
      <c r="BI17" s="2265">
        <v>15.927625000000001</v>
      </c>
      <c r="BJ17" s="2265">
        <v>20.273378999999998</v>
      </c>
      <c r="BL17" s="2266"/>
      <c r="BM17" s="2267"/>
    </row>
    <row r="18" spans="1:65" ht="17.25" x14ac:dyDescent="0.3">
      <c r="A18" s="2268" t="s">
        <v>4873</v>
      </c>
      <c r="B18" s="2269" t="s">
        <v>4874</v>
      </c>
      <c r="C18" s="2270">
        <v>0.13133500000000001</v>
      </c>
      <c r="D18" s="2271">
        <v>0.168013</v>
      </c>
      <c r="E18" s="2271">
        <v>0.31973499999999999</v>
      </c>
      <c r="F18" s="2271">
        <v>0.35592800000000002</v>
      </c>
      <c r="G18" s="2271">
        <v>1.3143050000000001</v>
      </c>
      <c r="H18" s="2271">
        <v>0.22219800000000001</v>
      </c>
      <c r="I18" s="2271">
        <v>0.46631299999999998</v>
      </c>
      <c r="J18" s="2271">
        <v>0.35877100000000001</v>
      </c>
      <c r="K18" s="2271">
        <v>0.21185000000000001</v>
      </c>
      <c r="L18" s="2271">
        <v>0</v>
      </c>
      <c r="M18" s="2272">
        <v>0.41243999999999997</v>
      </c>
      <c r="N18" s="2273">
        <v>5.9538000000000001E-2</v>
      </c>
      <c r="O18" s="2273">
        <v>0.178373</v>
      </c>
      <c r="P18" s="2273">
        <v>2.0999750000000001</v>
      </c>
      <c r="Q18" s="2273">
        <v>0.373583</v>
      </c>
      <c r="R18" s="2273">
        <v>0.110983</v>
      </c>
      <c r="S18" s="2274">
        <v>2.3446760000000002</v>
      </c>
      <c r="T18" s="2274">
        <v>0.11064</v>
      </c>
      <c r="U18" s="2275">
        <v>0.46794799999999998</v>
      </c>
      <c r="V18" s="2263">
        <v>7.7188999999999994E-2</v>
      </c>
      <c r="W18" s="2263">
        <v>0.11956899999999999</v>
      </c>
      <c r="X18" s="2263">
        <v>6.6686999999999996E-2</v>
      </c>
      <c r="Y18" s="2263">
        <v>0.108735</v>
      </c>
      <c r="Z18" s="2263">
        <v>0.767733</v>
      </c>
      <c r="AA18" s="2263">
        <v>0.31524099999999999</v>
      </c>
      <c r="AB18" s="2264">
        <v>0.175986</v>
      </c>
      <c r="AC18" s="2264">
        <v>0.17774799999999999</v>
      </c>
      <c r="AD18" s="2264">
        <v>1.0558069999999999</v>
      </c>
      <c r="AE18" s="2264">
        <v>0.33707300000000001</v>
      </c>
      <c r="AF18" s="2264">
        <v>1.9436310000000001</v>
      </c>
      <c r="AG18" s="2264">
        <v>0.13586799999999999</v>
      </c>
      <c r="AH18" s="2264">
        <v>0.50755399999999995</v>
      </c>
      <c r="AI18" s="2264">
        <v>5.6032279999999997</v>
      </c>
      <c r="AJ18" s="2264">
        <v>1.1672169999999999</v>
      </c>
      <c r="AK18" s="2264">
        <v>0.211898</v>
      </c>
      <c r="AL18" s="2264">
        <v>0.40614699999999998</v>
      </c>
      <c r="AM18" s="2264">
        <v>0.203149</v>
      </c>
      <c r="AN18" s="2264">
        <v>5.2344000000000002E-2</v>
      </c>
      <c r="AO18" s="2264">
        <v>2.6908999999999999E-2</v>
      </c>
      <c r="AP18" s="2264">
        <v>9.4888E-2</v>
      </c>
      <c r="AQ18" s="2264">
        <v>0</v>
      </c>
      <c r="AR18" s="2264">
        <v>8.2988459999999993</v>
      </c>
      <c r="AS18" s="2264">
        <v>0.228377</v>
      </c>
      <c r="AT18" s="2264">
        <v>0.43878099999999998</v>
      </c>
      <c r="AU18" s="2264">
        <v>1.4211670000000001</v>
      </c>
      <c r="AV18" s="2264">
        <v>4.5479580000000004</v>
      </c>
      <c r="AW18" s="2264">
        <v>4.4353999999999998E-2</v>
      </c>
      <c r="AX18" s="2264">
        <v>0.15443000000000001</v>
      </c>
      <c r="AY18" s="2264">
        <v>5.9450000000000003E-2</v>
      </c>
      <c r="AZ18" s="2264">
        <v>0.41297499999999998</v>
      </c>
      <c r="BA18" s="2265">
        <v>0.41810999999999998</v>
      </c>
      <c r="BB18" s="2265">
        <v>0.79246300000000003</v>
      </c>
      <c r="BC18" s="2265">
        <v>0.31652799999999998</v>
      </c>
      <c r="BD18" s="2265">
        <v>1.574003</v>
      </c>
      <c r="BE18" s="2265">
        <v>0.78869</v>
      </c>
      <c r="BF18" s="2265">
        <v>1.534089</v>
      </c>
      <c r="BG18" s="2265">
        <v>0.76735200000000003</v>
      </c>
      <c r="BH18" s="2265">
        <v>0.50174700000000005</v>
      </c>
      <c r="BI18" s="2265">
        <v>0.40807500000000002</v>
      </c>
      <c r="BJ18" s="2265">
        <v>0.55924099999999999</v>
      </c>
      <c r="BL18" s="2266"/>
      <c r="BM18" s="2267"/>
    </row>
    <row r="19" spans="1:65" ht="17.25" x14ac:dyDescent="0.3">
      <c r="A19" s="2268" t="s">
        <v>4875</v>
      </c>
      <c r="B19" s="2269" t="s">
        <v>3527</v>
      </c>
      <c r="C19" s="2270">
        <v>0.29548999999999997</v>
      </c>
      <c r="D19" s="2271">
        <v>0.3</v>
      </c>
      <c r="E19" s="2271">
        <v>0.155026</v>
      </c>
      <c r="F19" s="2271">
        <v>1.238113</v>
      </c>
      <c r="G19" s="2271">
        <v>0.67066499999999996</v>
      </c>
      <c r="H19" s="2271">
        <v>0.23518500000000001</v>
      </c>
      <c r="I19" s="2271">
        <v>0.59591000000000005</v>
      </c>
      <c r="J19" s="2271">
        <v>0.648648</v>
      </c>
      <c r="K19" s="2271">
        <v>0.67086299999999999</v>
      </c>
      <c r="L19" s="2271">
        <v>3.040759</v>
      </c>
      <c r="M19" s="2272">
        <v>0.245148</v>
      </c>
      <c r="N19" s="2273">
        <v>2.1748180000000001</v>
      </c>
      <c r="O19" s="2273">
        <v>0.45817000000000002</v>
      </c>
      <c r="P19" s="2273">
        <v>0.56177699999999997</v>
      </c>
      <c r="Q19" s="2273">
        <v>0.13452800000000001</v>
      </c>
      <c r="R19" s="2273">
        <v>0.86668900000000004</v>
      </c>
      <c r="S19" s="2274">
        <v>0.17100000000000001</v>
      </c>
      <c r="T19" s="2274">
        <v>0.20044000000000001</v>
      </c>
      <c r="U19" s="2275">
        <v>0.30657899999999999</v>
      </c>
      <c r="V19" s="2263">
        <v>1.311426</v>
      </c>
      <c r="W19" s="2263">
        <v>7.0000000000000007E-2</v>
      </c>
      <c r="X19" s="2263">
        <v>0.47996100000000003</v>
      </c>
      <c r="Y19" s="2263">
        <v>0.18365899999999999</v>
      </c>
      <c r="Z19" s="2263">
        <v>0.69404399999999999</v>
      </c>
      <c r="AA19" s="2263">
        <v>0.44184299999999999</v>
      </c>
      <c r="AB19" s="2264">
        <v>0.47869800000000001</v>
      </c>
      <c r="AC19" s="2264">
        <v>0.43472</v>
      </c>
      <c r="AD19" s="2264">
        <v>0.56399999999999995</v>
      </c>
      <c r="AE19" s="2264">
        <v>0.44455</v>
      </c>
      <c r="AF19" s="2264">
        <v>1.5333920000000001</v>
      </c>
      <c r="AG19" s="2264">
        <v>0.68051700000000004</v>
      </c>
      <c r="AH19" s="2264">
        <v>0.86719999999999997</v>
      </c>
      <c r="AI19" s="2264">
        <v>0.50900000000000001</v>
      </c>
      <c r="AJ19" s="2264">
        <v>0.68880699999999995</v>
      </c>
      <c r="AK19" s="2264">
        <v>0.43735200000000002</v>
      </c>
      <c r="AL19" s="2264">
        <v>0.70452899999999996</v>
      </c>
      <c r="AM19" s="2264">
        <v>0.96790699999999996</v>
      </c>
      <c r="AN19" s="2264">
        <v>0.37655899999999998</v>
      </c>
      <c r="AO19" s="2264">
        <v>0.222442</v>
      </c>
      <c r="AP19" s="2264">
        <v>0.17</v>
      </c>
      <c r="AQ19" s="2264">
        <v>5.2689E-2</v>
      </c>
      <c r="AR19" s="2264">
        <v>0.28026099999999998</v>
      </c>
      <c r="AS19" s="2264">
        <v>0.23119899999999999</v>
      </c>
      <c r="AT19" s="2264">
        <v>6.4274999999999999E-2</v>
      </c>
      <c r="AU19" s="2264">
        <v>0.14000199999999999</v>
      </c>
      <c r="AV19" s="2264">
        <v>0.214341</v>
      </c>
      <c r="AW19" s="2264">
        <v>0.34140300000000001</v>
      </c>
      <c r="AX19" s="2264">
        <v>0.91951400000000005</v>
      </c>
      <c r="AY19" s="2264">
        <v>0.92507099999999998</v>
      </c>
      <c r="AZ19" s="2264">
        <v>0.58064000000000004</v>
      </c>
      <c r="BA19" s="2265">
        <v>0.74710299999999996</v>
      </c>
      <c r="BB19" s="2265">
        <v>1.091488</v>
      </c>
      <c r="BC19" s="2265">
        <v>0.64621700000000004</v>
      </c>
      <c r="BD19" s="2265">
        <v>1.267323</v>
      </c>
      <c r="BE19" s="2265">
        <v>0.67508500000000005</v>
      </c>
      <c r="BF19" s="2265">
        <v>1.147248</v>
      </c>
      <c r="BG19" s="2265">
        <v>1.062845</v>
      </c>
      <c r="BH19" s="2265">
        <v>0.67497799999999997</v>
      </c>
      <c r="BI19" s="2265">
        <v>0.842943</v>
      </c>
      <c r="BJ19" s="2265">
        <v>1.4710939999999999</v>
      </c>
      <c r="BL19" s="2266"/>
      <c r="BM19" s="2267"/>
    </row>
    <row r="20" spans="1:65" ht="17.25" x14ac:dyDescent="0.3">
      <c r="A20" s="2268" t="s">
        <v>4876</v>
      </c>
      <c r="B20" s="2269" t="s">
        <v>3528</v>
      </c>
      <c r="C20" s="2270">
        <v>0.32373099999999999</v>
      </c>
      <c r="D20" s="2271">
        <v>0.44500800000000001</v>
      </c>
      <c r="E20" s="2271">
        <v>3.3009179999999998</v>
      </c>
      <c r="F20" s="2271">
        <v>0.34762199999999999</v>
      </c>
      <c r="G20" s="2271">
        <v>6.607138</v>
      </c>
      <c r="H20" s="2271">
        <v>6.5507960000000001</v>
      </c>
      <c r="I20" s="2271">
        <v>2.5683639999999999</v>
      </c>
      <c r="J20" s="2271">
        <v>8.6718930000000007</v>
      </c>
      <c r="K20" s="2271">
        <v>8.4451579999999993</v>
      </c>
      <c r="L20" s="2271">
        <v>13.800784</v>
      </c>
      <c r="M20" s="2272">
        <v>9.3935549999999992</v>
      </c>
      <c r="N20" s="2273">
        <v>0.59122399999999997</v>
      </c>
      <c r="O20" s="2273">
        <v>7.6922540000000001</v>
      </c>
      <c r="P20" s="2273">
        <v>1.6502730000000001</v>
      </c>
      <c r="Q20" s="2273">
        <v>0.32571699999999998</v>
      </c>
      <c r="R20" s="2273">
        <v>0.55090399999999995</v>
      </c>
      <c r="S20" s="2274">
        <v>0.617093</v>
      </c>
      <c r="T20" s="2274">
        <v>1.0975440000000001</v>
      </c>
      <c r="U20" s="2275">
        <v>0.38788699999999998</v>
      </c>
      <c r="V20" s="2263">
        <v>0.96395799999999998</v>
      </c>
      <c r="W20" s="2263">
        <v>0.50281699999999996</v>
      </c>
      <c r="X20" s="2263">
        <v>0.86569600000000002</v>
      </c>
      <c r="Y20" s="2263">
        <v>0.54166199999999998</v>
      </c>
      <c r="Z20" s="2263">
        <v>1.523263</v>
      </c>
      <c r="AA20" s="2263">
        <v>0.67796599999999996</v>
      </c>
      <c r="AB20" s="2264">
        <v>0.91152500000000003</v>
      </c>
      <c r="AC20" s="2264">
        <v>0.74520699999999995</v>
      </c>
      <c r="AD20" s="2264">
        <v>0.69394900000000004</v>
      </c>
      <c r="AE20" s="2264">
        <v>0.75905</v>
      </c>
      <c r="AF20" s="2264">
        <v>0.97522200000000003</v>
      </c>
      <c r="AG20" s="2264">
        <v>0.45269799999999999</v>
      </c>
      <c r="AH20" s="2264">
        <v>0.826623</v>
      </c>
      <c r="AI20" s="2264">
        <v>0.63345899999999999</v>
      </c>
      <c r="AJ20" s="2264">
        <v>0.57716800000000001</v>
      </c>
      <c r="AK20" s="2264">
        <v>1.8774900000000001</v>
      </c>
      <c r="AL20" s="2264">
        <v>3.7401110000000002</v>
      </c>
      <c r="AM20" s="2264">
        <v>0.77644299999999999</v>
      </c>
      <c r="AN20" s="2264">
        <v>0.82890299999999995</v>
      </c>
      <c r="AO20" s="2264">
        <v>4.6523770000000004</v>
      </c>
      <c r="AP20" s="2264">
        <v>0.196411</v>
      </c>
      <c r="AQ20" s="2264">
        <v>0.47903299999999999</v>
      </c>
      <c r="AR20" s="2264">
        <v>0.73827200000000004</v>
      </c>
      <c r="AS20" s="2264">
        <v>0.57867999999999997</v>
      </c>
      <c r="AT20" s="2264">
        <v>0.98813300000000004</v>
      </c>
      <c r="AU20" s="2264">
        <v>3.170064</v>
      </c>
      <c r="AV20" s="2264">
        <v>1.111944</v>
      </c>
      <c r="AW20" s="2264">
        <v>0.54341600000000001</v>
      </c>
      <c r="AX20" s="2264">
        <v>1.2802709999999999</v>
      </c>
      <c r="AY20" s="2264">
        <v>0.54615100000000005</v>
      </c>
      <c r="AZ20" s="2264">
        <v>1.1154580000000001</v>
      </c>
      <c r="BA20" s="2265">
        <v>0.52458300000000002</v>
      </c>
      <c r="BB20" s="2265">
        <v>1.1487210000000001</v>
      </c>
      <c r="BC20" s="2265">
        <v>0.18318899999999999</v>
      </c>
      <c r="BD20" s="2265">
        <v>0.32113900000000001</v>
      </c>
      <c r="BE20" s="2265">
        <v>0.26834999999999998</v>
      </c>
      <c r="BF20" s="2265">
        <v>1.093019</v>
      </c>
      <c r="BG20" s="2265">
        <v>0.58559099999999997</v>
      </c>
      <c r="BH20" s="2265">
        <v>1.585931</v>
      </c>
      <c r="BI20" s="2265">
        <v>0.61086799999999997</v>
      </c>
      <c r="BJ20" s="2265">
        <v>2.112841</v>
      </c>
      <c r="BL20" s="2266"/>
      <c r="BM20" s="2267"/>
    </row>
    <row r="21" spans="1:65" ht="17.25" x14ac:dyDescent="0.3">
      <c r="A21" s="2268" t="s">
        <v>4877</v>
      </c>
      <c r="B21" s="2269" t="s">
        <v>3529</v>
      </c>
      <c r="C21" s="2270">
        <v>1.403078</v>
      </c>
      <c r="D21" s="2271">
        <v>1.712745</v>
      </c>
      <c r="E21" s="2271">
        <v>1.192982</v>
      </c>
      <c r="F21" s="2271">
        <v>2.1298910000000002</v>
      </c>
      <c r="G21" s="2271">
        <v>1.2749630000000001</v>
      </c>
      <c r="H21" s="2271">
        <v>1.149967</v>
      </c>
      <c r="I21" s="2271">
        <v>7.7453380000000003</v>
      </c>
      <c r="J21" s="2271">
        <v>0.88043000000000005</v>
      </c>
      <c r="K21" s="2271">
        <v>1.587286</v>
      </c>
      <c r="L21" s="2271">
        <v>2.6986669999999999</v>
      </c>
      <c r="M21" s="2272">
        <v>1.5468</v>
      </c>
      <c r="N21" s="2273">
        <v>2.844706</v>
      </c>
      <c r="O21" s="2273">
        <v>1.518203</v>
      </c>
      <c r="P21" s="2273">
        <v>1.772203</v>
      </c>
      <c r="Q21" s="2273">
        <v>3.2571919999999999</v>
      </c>
      <c r="R21" s="2273">
        <v>1.7995239999999999</v>
      </c>
      <c r="S21" s="2274">
        <v>1.6965220000000001</v>
      </c>
      <c r="T21" s="2274">
        <v>1.988769</v>
      </c>
      <c r="U21" s="2275">
        <v>1.3241989999999999</v>
      </c>
      <c r="V21" s="2263">
        <v>1.3989119999999999</v>
      </c>
      <c r="W21" s="2263">
        <v>1.0144150000000001</v>
      </c>
      <c r="X21" s="2263">
        <v>1.216553</v>
      </c>
      <c r="Y21" s="2263">
        <v>2.334676</v>
      </c>
      <c r="Z21" s="2263">
        <v>2.591167</v>
      </c>
      <c r="AA21" s="2263">
        <v>3.1185179999999999</v>
      </c>
      <c r="AB21" s="2264">
        <v>2.0060850000000001</v>
      </c>
      <c r="AC21" s="2264">
        <v>1.2579340000000001</v>
      </c>
      <c r="AD21" s="2264">
        <v>2.0331739999999998</v>
      </c>
      <c r="AE21" s="2264">
        <v>2.8504360000000002</v>
      </c>
      <c r="AF21" s="2264">
        <v>0.89180700000000002</v>
      </c>
      <c r="AG21" s="2264">
        <v>1.396973</v>
      </c>
      <c r="AH21" s="2264">
        <v>1.4104289999999999</v>
      </c>
      <c r="AI21" s="2264">
        <v>1.4469909999999999</v>
      </c>
      <c r="AJ21" s="2264">
        <v>2.22858</v>
      </c>
      <c r="AK21" s="2264">
        <v>1.356376</v>
      </c>
      <c r="AL21" s="2264">
        <v>2.3900990000000002</v>
      </c>
      <c r="AM21" s="2264">
        <v>1.6974039999999999</v>
      </c>
      <c r="AN21" s="2264">
        <v>3.230499</v>
      </c>
      <c r="AO21" s="2264">
        <v>1.6928399999999999</v>
      </c>
      <c r="AP21" s="2264">
        <v>0.114124</v>
      </c>
      <c r="AQ21" s="2264">
        <v>1.3848670000000001</v>
      </c>
      <c r="AR21" s="2264">
        <v>1.533641</v>
      </c>
      <c r="AS21" s="2264">
        <v>1.4694449999999999</v>
      </c>
      <c r="AT21" s="2264">
        <v>1.5520910000000001</v>
      </c>
      <c r="AU21" s="2264">
        <v>1.910274</v>
      </c>
      <c r="AV21" s="2264">
        <v>0.74499400000000005</v>
      </c>
      <c r="AW21" s="2264">
        <v>0.34408300000000003</v>
      </c>
      <c r="AX21" s="2264">
        <v>0.55416299999999996</v>
      </c>
      <c r="AY21" s="2264">
        <v>0.51000800000000002</v>
      </c>
      <c r="AZ21" s="2264">
        <v>1.299693</v>
      </c>
      <c r="BA21" s="2265">
        <v>0.88902000000000003</v>
      </c>
      <c r="BB21" s="2265">
        <v>0.33468199999999998</v>
      </c>
      <c r="BC21" s="2265">
        <v>0.17155999999999999</v>
      </c>
      <c r="BD21" s="2265">
        <v>0.58454799999999996</v>
      </c>
      <c r="BE21" s="2265">
        <v>1.0573030000000001</v>
      </c>
      <c r="BF21" s="2265">
        <v>0.18856300000000001</v>
      </c>
      <c r="BG21" s="2265">
        <v>0.24726500000000001</v>
      </c>
      <c r="BH21" s="2265">
        <v>0.27439599999999997</v>
      </c>
      <c r="BI21" s="2265">
        <v>0.55913100000000004</v>
      </c>
      <c r="BJ21" s="2265">
        <v>1.4610000000000001</v>
      </c>
      <c r="BL21" s="2266"/>
      <c r="BM21" s="2267"/>
    </row>
    <row r="22" spans="1:65" ht="17.25" x14ac:dyDescent="0.3">
      <c r="A22" s="2268" t="s">
        <v>4878</v>
      </c>
      <c r="B22" s="2269" t="s">
        <v>3530</v>
      </c>
      <c r="C22" s="2270">
        <v>27.185331000000005</v>
      </c>
      <c r="D22" s="3276">
        <v>22.028818999999999</v>
      </c>
      <c r="E22" s="3276">
        <v>35.07018399999999</v>
      </c>
      <c r="F22" s="3276">
        <v>32.027396999999993</v>
      </c>
      <c r="G22" s="3276">
        <v>30.346934000000005</v>
      </c>
      <c r="H22" s="3276">
        <v>24.153430999999998</v>
      </c>
      <c r="I22" s="2271">
        <v>25.901853000000003</v>
      </c>
      <c r="J22" s="2271">
        <v>21.44654899999999</v>
      </c>
      <c r="K22" s="2271">
        <v>28.356650999999999</v>
      </c>
      <c r="L22" s="2271">
        <v>27.470339999999993</v>
      </c>
      <c r="M22" s="2272">
        <v>29.579845000000006</v>
      </c>
      <c r="N22" s="2273">
        <v>30.906048000000013</v>
      </c>
      <c r="O22" s="2273">
        <v>8.2486209999999858</v>
      </c>
      <c r="P22" s="2273">
        <v>25.532362000000035</v>
      </c>
      <c r="Q22" s="2273">
        <v>21.321840000000009</v>
      </c>
      <c r="R22" s="2273">
        <v>22.373751999999968</v>
      </c>
      <c r="S22" s="2274">
        <v>19.666868999999963</v>
      </c>
      <c r="T22" s="2274">
        <v>19.15944300000001</v>
      </c>
      <c r="U22" s="2275">
        <v>21.695601</v>
      </c>
      <c r="V22" s="2263">
        <v>15.126203</v>
      </c>
      <c r="W22" s="2263">
        <v>15.356263999999999</v>
      </c>
      <c r="X22" s="2263">
        <v>16.273731000000002</v>
      </c>
      <c r="Y22" s="2263">
        <v>16.277384999999999</v>
      </c>
      <c r="Z22" s="2263">
        <v>31.982485</v>
      </c>
      <c r="AA22" s="2263">
        <v>14.125909</v>
      </c>
      <c r="AB22" s="2264">
        <v>19.958051000000001</v>
      </c>
      <c r="AC22" s="2264">
        <v>17.193593</v>
      </c>
      <c r="AD22" s="2264">
        <v>18.078799</v>
      </c>
      <c r="AE22" s="2264">
        <v>18.100528000000001</v>
      </c>
      <c r="AF22" s="2264">
        <v>18.52074</v>
      </c>
      <c r="AG22" s="2264">
        <v>16.544312999999999</v>
      </c>
      <c r="AH22" s="2264">
        <v>23.348794999999999</v>
      </c>
      <c r="AI22" s="2264">
        <v>12.115086000000019</v>
      </c>
      <c r="AJ22" s="2264">
        <v>14.119937</v>
      </c>
      <c r="AK22" s="2264">
        <v>14.200590999999999</v>
      </c>
      <c r="AL22" s="2264">
        <v>20.994408</v>
      </c>
      <c r="AM22" s="2264">
        <v>16.330876</v>
      </c>
      <c r="AN22" s="2264">
        <v>17.237390999999999</v>
      </c>
      <c r="AO22" s="2264">
        <v>12.628064999999999</v>
      </c>
      <c r="AP22" s="2264">
        <v>9.2578300000000002</v>
      </c>
      <c r="AQ22" s="2264">
        <v>9.2737420000000004</v>
      </c>
      <c r="AR22" s="2264">
        <v>14.250151000000001</v>
      </c>
      <c r="AS22" s="2264">
        <v>15.441103</v>
      </c>
      <c r="AT22" s="2264">
        <v>10.358651999999999</v>
      </c>
      <c r="AU22" s="2264">
        <v>11.273531999999999</v>
      </c>
      <c r="AV22" s="2264">
        <v>9.6698950000000004</v>
      </c>
      <c r="AW22" s="2264">
        <v>6.7377380000000002</v>
      </c>
      <c r="AX22" s="2264">
        <v>12.577280999999999</v>
      </c>
      <c r="AY22" s="2264">
        <v>5.5758080000000003</v>
      </c>
      <c r="AZ22" s="2264">
        <v>3.108136</v>
      </c>
      <c r="BA22" s="2265">
        <v>2.2978429999999999</v>
      </c>
      <c r="BB22" s="2265">
        <v>1.90082</v>
      </c>
      <c r="BC22" s="2265">
        <v>0.98790100000000003</v>
      </c>
      <c r="BD22" s="2265">
        <v>1.024753</v>
      </c>
      <c r="BE22" s="2265">
        <v>1.1486879999999999</v>
      </c>
      <c r="BF22" s="2265">
        <v>0.90654999999999997</v>
      </c>
      <c r="BG22" s="2265">
        <v>1.9530559999999999</v>
      </c>
      <c r="BH22" s="2265">
        <v>0.455017663342978</v>
      </c>
      <c r="BI22" s="2265">
        <v>0.93701999999999996</v>
      </c>
      <c r="BJ22" s="2265">
        <v>1.3965799999999999</v>
      </c>
      <c r="BL22" s="2266"/>
      <c r="BM22" s="2267"/>
    </row>
    <row r="23" spans="1:65" ht="33" x14ac:dyDescent="0.3">
      <c r="A23" s="2276" t="s">
        <v>4879</v>
      </c>
      <c r="B23" s="2269" t="s">
        <v>4880</v>
      </c>
      <c r="C23" s="2270">
        <v>0</v>
      </c>
      <c r="D23" s="2271">
        <v>0</v>
      </c>
      <c r="E23" s="2271">
        <v>0</v>
      </c>
      <c r="F23" s="2271">
        <v>0</v>
      </c>
      <c r="G23" s="2271">
        <v>0</v>
      </c>
      <c r="H23" s="2271">
        <v>0</v>
      </c>
      <c r="I23" s="2271">
        <v>0</v>
      </c>
      <c r="J23" s="2271">
        <v>0</v>
      </c>
      <c r="K23" s="2271">
        <v>0</v>
      </c>
      <c r="L23" s="2271">
        <v>0</v>
      </c>
      <c r="M23" s="2272">
        <v>0</v>
      </c>
      <c r="N23" s="2273">
        <v>0</v>
      </c>
      <c r="O23" s="2273">
        <v>0</v>
      </c>
      <c r="P23" s="2273">
        <v>0</v>
      </c>
      <c r="Q23" s="2273">
        <v>0</v>
      </c>
      <c r="R23" s="2273">
        <v>0</v>
      </c>
      <c r="S23" s="2274">
        <v>0</v>
      </c>
      <c r="T23" s="2274">
        <v>0</v>
      </c>
      <c r="U23" s="2275">
        <v>0</v>
      </c>
      <c r="V23" s="2263">
        <v>0</v>
      </c>
      <c r="W23" s="2263">
        <v>0</v>
      </c>
      <c r="X23" s="2263">
        <v>0</v>
      </c>
      <c r="Y23" s="2263">
        <v>0</v>
      </c>
      <c r="Z23" s="2263">
        <v>0</v>
      </c>
      <c r="AA23" s="2263">
        <v>2.9454999999999999E-2</v>
      </c>
      <c r="AB23" s="2264">
        <v>2.5000000000000001E-2</v>
      </c>
      <c r="AC23" s="2264">
        <v>0</v>
      </c>
      <c r="AD23" s="2264">
        <v>0</v>
      </c>
      <c r="AE23" s="2264">
        <v>0</v>
      </c>
      <c r="AF23" s="2264">
        <v>0</v>
      </c>
      <c r="AG23" s="2264">
        <v>0</v>
      </c>
      <c r="AH23" s="2264">
        <v>0</v>
      </c>
      <c r="AI23" s="2264">
        <v>0</v>
      </c>
      <c r="AJ23" s="2264">
        <v>0</v>
      </c>
      <c r="AK23" s="2264">
        <v>0</v>
      </c>
      <c r="AL23" s="2264">
        <v>0</v>
      </c>
      <c r="AM23" s="2264">
        <v>0</v>
      </c>
      <c r="AN23" s="2264">
        <v>0</v>
      </c>
      <c r="AO23" s="2264">
        <v>0</v>
      </c>
      <c r="AP23" s="2264">
        <v>0</v>
      </c>
      <c r="AQ23" s="2264">
        <v>0</v>
      </c>
      <c r="AR23" s="2264">
        <v>0</v>
      </c>
      <c r="AS23" s="2264">
        <v>0</v>
      </c>
      <c r="AT23" s="2264">
        <v>0</v>
      </c>
      <c r="AU23" s="2264">
        <v>0</v>
      </c>
      <c r="AV23" s="2264">
        <v>0</v>
      </c>
      <c r="AW23" s="2264">
        <v>0</v>
      </c>
      <c r="AX23" s="2264">
        <v>0</v>
      </c>
      <c r="AY23" s="2264">
        <v>0</v>
      </c>
      <c r="AZ23" s="2264">
        <v>0</v>
      </c>
      <c r="BA23" s="2264">
        <v>0</v>
      </c>
      <c r="BB23" s="2264">
        <v>0</v>
      </c>
      <c r="BC23" s="2265">
        <v>0</v>
      </c>
      <c r="BD23" s="2265">
        <v>0</v>
      </c>
      <c r="BE23" s="2265">
        <v>0</v>
      </c>
      <c r="BF23" s="2265">
        <v>0</v>
      </c>
      <c r="BG23" s="2265">
        <v>0</v>
      </c>
      <c r="BH23" s="2265">
        <v>0</v>
      </c>
      <c r="BI23" s="2265">
        <v>0</v>
      </c>
      <c r="BJ23" s="2265">
        <v>0</v>
      </c>
      <c r="BL23" s="2266"/>
      <c r="BM23" s="2267"/>
    </row>
    <row r="24" spans="1:65" ht="17.25" x14ac:dyDescent="0.3">
      <c r="A24" s="2268" t="s">
        <v>4881</v>
      </c>
      <c r="B24" s="2269" t="s">
        <v>4882</v>
      </c>
      <c r="C24" s="2270">
        <v>0.121946</v>
      </c>
      <c r="D24" s="2271">
        <v>0.39519700000000002</v>
      </c>
      <c r="E24" s="2271">
        <v>0.114692</v>
      </c>
      <c r="F24" s="2271">
        <v>0.16900299999999999</v>
      </c>
      <c r="G24" s="2271">
        <v>0.111</v>
      </c>
      <c r="H24" s="2271">
        <v>0.48355100000000001</v>
      </c>
      <c r="I24" s="2271">
        <v>0.17533899999999999</v>
      </c>
      <c r="J24" s="2271">
        <v>0.56850000000000001</v>
      </c>
      <c r="K24" s="2271">
        <v>2.1486000000000002E-2</v>
      </c>
      <c r="L24" s="2271">
        <v>0.12</v>
      </c>
      <c r="M24" s="2272">
        <v>9.1999999999999998E-2</v>
      </c>
      <c r="N24" s="2273">
        <v>0.124974</v>
      </c>
      <c r="O24" s="2273">
        <v>0.32700000000000001</v>
      </c>
      <c r="P24" s="2273">
        <v>0.24496499999999999</v>
      </c>
      <c r="Q24" s="2273">
        <v>0.191553</v>
      </c>
      <c r="R24" s="2273">
        <v>0.22187100000000001</v>
      </c>
      <c r="S24" s="2274">
        <v>0</v>
      </c>
      <c r="T24" s="2274">
        <v>0.19980000000000001</v>
      </c>
      <c r="U24" s="2275">
        <v>0.22989999999999999</v>
      </c>
      <c r="V24" s="2263">
        <v>0.299985</v>
      </c>
      <c r="W24" s="2263">
        <v>0.32097300000000001</v>
      </c>
      <c r="X24" s="2263">
        <v>0.53400000000000003</v>
      </c>
      <c r="Y24" s="2263">
        <v>0.38319999999999999</v>
      </c>
      <c r="Z24" s="2263">
        <v>0.43</v>
      </c>
      <c r="AA24" s="2263">
        <v>0.28999999999999998</v>
      </c>
      <c r="AB24" s="2264">
        <v>0.30060100000000001</v>
      </c>
      <c r="AC24" s="2264">
        <v>0</v>
      </c>
      <c r="AD24" s="2264">
        <v>0.34499999999999997</v>
      </c>
      <c r="AE24" s="2264">
        <v>0.12997400000000001</v>
      </c>
      <c r="AF24" s="2264">
        <v>0.44098100000000001</v>
      </c>
      <c r="AG24" s="2264">
        <v>0.51882499999999998</v>
      </c>
      <c r="AH24" s="2264">
        <v>0.66942100000000004</v>
      </c>
      <c r="AI24" s="2264">
        <v>7.8486E-2</v>
      </c>
      <c r="AJ24" s="2264">
        <v>0.226687</v>
      </c>
      <c r="AK24" s="2264">
        <v>0.29913000000000001</v>
      </c>
      <c r="AL24" s="2264">
        <v>0.18260100000000001</v>
      </c>
      <c r="AM24" s="2264">
        <v>0.42660900000000002</v>
      </c>
      <c r="AN24" s="2264">
        <v>0.19683200000000001</v>
      </c>
      <c r="AO24" s="2264">
        <v>0.222</v>
      </c>
      <c r="AP24" s="2264">
        <v>0</v>
      </c>
      <c r="AQ24" s="2264">
        <v>0.104</v>
      </c>
      <c r="AR24" s="2264">
        <v>0.22123799999999999</v>
      </c>
      <c r="AS24" s="2264">
        <v>0.13247800000000001</v>
      </c>
      <c r="AT24" s="2264">
        <v>0.33807500000000001</v>
      </c>
      <c r="AU24" s="2264">
        <v>0.17499999999999999</v>
      </c>
      <c r="AV24" s="2264">
        <v>0.14599999999999999</v>
      </c>
      <c r="AW24" s="2264">
        <v>0.40186899999999998</v>
      </c>
      <c r="AX24" s="2264">
        <v>0.22181699999999999</v>
      </c>
      <c r="AY24" s="2264">
        <v>9.7000000000000003E-2</v>
      </c>
      <c r="AZ24" s="2264">
        <v>0.31061</v>
      </c>
      <c r="BA24" s="2265">
        <v>0.16191900000000001</v>
      </c>
      <c r="BB24" s="2265">
        <v>0.08</v>
      </c>
      <c r="BC24" s="2265">
        <v>0.13900000000000001</v>
      </c>
      <c r="BD24" s="2265">
        <v>0.19670000000000001</v>
      </c>
      <c r="BE24" s="2265">
        <v>0.08</v>
      </c>
      <c r="BF24" s="2265">
        <v>9.5000000000000001E-2</v>
      </c>
      <c r="BG24" s="2265">
        <v>0.18446299999999999</v>
      </c>
      <c r="BH24" s="2265">
        <v>0.16200000000000001</v>
      </c>
      <c r="BI24" s="2265">
        <v>0.17369999999999999</v>
      </c>
      <c r="BJ24" s="2265">
        <v>0.21379899999999999</v>
      </c>
      <c r="BL24" s="2266"/>
      <c r="BM24" s="2267"/>
    </row>
    <row r="25" spans="1:65" ht="18" thickBot="1" x14ac:dyDescent="0.35">
      <c r="A25" s="2279"/>
      <c r="B25" s="2280" t="s">
        <v>4883</v>
      </c>
      <c r="C25" s="2281">
        <v>25.737110000000001</v>
      </c>
      <c r="D25" s="2282">
        <v>22.018177000000001</v>
      </c>
      <c r="E25" s="2282">
        <v>35.687283000000001</v>
      </c>
      <c r="F25" s="2282">
        <v>21.702106000000001</v>
      </c>
      <c r="G25" s="2282">
        <v>37.305055000000003</v>
      </c>
      <c r="H25" s="2282">
        <v>31.659293000000002</v>
      </c>
      <c r="I25" s="2282">
        <v>33.026600000000002</v>
      </c>
      <c r="J25" s="2282">
        <v>29.708821</v>
      </c>
      <c r="K25" s="2282">
        <v>43.738652999999999</v>
      </c>
      <c r="L25" s="2282">
        <v>36.712114999999997</v>
      </c>
      <c r="M25" s="2283">
        <v>30.637415000000001</v>
      </c>
      <c r="N25" s="2284">
        <v>31.055990000000001</v>
      </c>
      <c r="O25" s="2284">
        <v>36.385924000000003</v>
      </c>
      <c r="P25" s="2284">
        <v>35.06711</v>
      </c>
      <c r="Q25" s="2284">
        <v>40.885973999999997</v>
      </c>
      <c r="R25" s="2284">
        <v>49.470982999999997</v>
      </c>
      <c r="S25" s="2285">
        <v>28.184138999999998</v>
      </c>
      <c r="T25" s="2285">
        <v>31.81381</v>
      </c>
      <c r="U25" s="2286">
        <v>18.174779999999998</v>
      </c>
      <c r="V25" s="2287">
        <v>31.765108999999999</v>
      </c>
      <c r="W25" s="2287">
        <v>29.850967000000001</v>
      </c>
      <c r="X25" s="2287">
        <v>29.128205999999999</v>
      </c>
      <c r="Y25" s="2287">
        <v>40.314165000000003</v>
      </c>
      <c r="Z25" s="2287">
        <v>26.839988000000002</v>
      </c>
      <c r="AA25" s="2287">
        <v>26.919129999999999</v>
      </c>
      <c r="AB25" s="2288">
        <v>31.039451</v>
      </c>
      <c r="AC25" s="2288">
        <v>46.404277</v>
      </c>
      <c r="AD25" s="2288">
        <v>47.419716000000001</v>
      </c>
      <c r="AE25" s="2288">
        <v>64.725669999999994</v>
      </c>
      <c r="AF25" s="2288">
        <v>38.270862999999999</v>
      </c>
      <c r="AG25" s="2288">
        <v>36.993046999999997</v>
      </c>
      <c r="AH25" s="2288">
        <v>29.992884</v>
      </c>
      <c r="AI25" s="2288">
        <v>33.049315</v>
      </c>
      <c r="AJ25" s="2288">
        <v>53.468066999999998</v>
      </c>
      <c r="AK25" s="2288">
        <v>35.137366</v>
      </c>
      <c r="AL25" s="2288">
        <v>42.652462999999997</v>
      </c>
      <c r="AM25" s="2288">
        <v>50.251697999999998</v>
      </c>
      <c r="AN25" s="2288">
        <v>36.801167</v>
      </c>
      <c r="AO25" s="2288">
        <v>32.579033000000003</v>
      </c>
      <c r="AP25" s="2288">
        <v>13.407575</v>
      </c>
      <c r="AQ25" s="2288">
        <v>13.947247000000001</v>
      </c>
      <c r="AR25" s="2288">
        <v>27.037309</v>
      </c>
      <c r="AS25" s="2288">
        <v>21.03436</v>
      </c>
      <c r="AT25" s="2288">
        <v>18.686419999999998</v>
      </c>
      <c r="AU25" s="2288">
        <v>17.373142999999999</v>
      </c>
      <c r="AV25" s="2288">
        <v>26.734531</v>
      </c>
      <c r="AW25" s="2288">
        <v>34.279448000000002</v>
      </c>
      <c r="AX25" s="2288">
        <v>35.957728000000003</v>
      </c>
      <c r="AY25" s="2288">
        <v>21.893906000000001</v>
      </c>
      <c r="AZ25" s="2288">
        <v>27.912963000000001</v>
      </c>
      <c r="BA25" s="2289">
        <v>19.263836000000001</v>
      </c>
      <c r="BB25" s="2289">
        <v>18.2925</v>
      </c>
      <c r="BC25" s="2289">
        <v>30.327954999999999</v>
      </c>
      <c r="BD25" s="2289">
        <v>29.553436999999999</v>
      </c>
      <c r="BE25" s="2289">
        <v>27.353370999999999</v>
      </c>
      <c r="BF25" s="2289">
        <v>22.596567</v>
      </c>
      <c r="BG25" s="2289">
        <v>24.695957</v>
      </c>
      <c r="BH25" s="2289">
        <v>30.611471000000002</v>
      </c>
      <c r="BI25" s="2289">
        <v>24.861750000000001</v>
      </c>
      <c r="BJ25" s="2289">
        <v>27.885362000000001</v>
      </c>
      <c r="BL25" s="2266"/>
      <c r="BM25" s="2267"/>
    </row>
    <row r="26" spans="1:65" ht="18" thickBot="1" x14ac:dyDescent="0.35">
      <c r="A26" s="2290"/>
      <c r="B26" s="2291" t="s">
        <v>3309</v>
      </c>
      <c r="C26" s="2292">
        <v>331.22154599999993</v>
      </c>
      <c r="D26" s="2293">
        <v>329.61593399999987</v>
      </c>
      <c r="E26" s="2293">
        <v>450.52565999999996</v>
      </c>
      <c r="F26" s="2293">
        <v>393.22015600000003</v>
      </c>
      <c r="G26" s="2293">
        <v>436.19422500000007</v>
      </c>
      <c r="H26" s="2293">
        <v>389.03623999999996</v>
      </c>
      <c r="I26" s="2293">
        <v>376.47295199999996</v>
      </c>
      <c r="J26" s="2293">
        <v>433.39257800000001</v>
      </c>
      <c r="K26" s="2293">
        <v>380.04286400000001</v>
      </c>
      <c r="L26" s="2293">
        <v>334.96484500000003</v>
      </c>
      <c r="M26" s="2294">
        <v>354.41184200000009</v>
      </c>
      <c r="N26" s="2295">
        <v>342.77341800000011</v>
      </c>
      <c r="O26" s="2295">
        <v>378.5047209999999</v>
      </c>
      <c r="P26" s="2295">
        <v>375.16533900000002</v>
      </c>
      <c r="Q26" s="2295">
        <v>404.32662899999997</v>
      </c>
      <c r="R26" s="2295">
        <v>356.19284700000003</v>
      </c>
      <c r="S26" s="2296">
        <v>338.88403600000004</v>
      </c>
      <c r="T26" s="2296">
        <v>418.06721099999999</v>
      </c>
      <c r="U26" s="2297">
        <v>342.43261199999995</v>
      </c>
      <c r="V26" s="2298">
        <v>372.80672099999992</v>
      </c>
      <c r="W26" s="2299">
        <v>348.67276500000003</v>
      </c>
      <c r="X26" s="2299">
        <v>323.29544999999996</v>
      </c>
      <c r="Y26" s="2299">
        <v>306.74239299999999</v>
      </c>
      <c r="Z26" s="2299">
        <v>394.53658899999999</v>
      </c>
      <c r="AA26" s="2299">
        <v>372.56564600000002</v>
      </c>
      <c r="AB26" s="2300">
        <v>325.29947499999992</v>
      </c>
      <c r="AC26" s="2300">
        <v>361.93969099999998</v>
      </c>
      <c r="AD26" s="2300">
        <v>372.18267200000003</v>
      </c>
      <c r="AE26" s="2300">
        <v>506.66610799999995</v>
      </c>
      <c r="AF26" s="2300">
        <v>460.39336499999996</v>
      </c>
      <c r="AG26" s="2300">
        <v>343.389321</v>
      </c>
      <c r="AH26" s="2300">
        <v>329.39689500000009</v>
      </c>
      <c r="AI26" s="2300">
        <v>356.41321500000009</v>
      </c>
      <c r="AJ26" s="2300">
        <v>387.98195599999997</v>
      </c>
      <c r="AK26" s="2300">
        <v>307.55695500000002</v>
      </c>
      <c r="AL26" s="2300">
        <v>361.10683799999998</v>
      </c>
      <c r="AM26" s="2300">
        <v>340.31638700000008</v>
      </c>
      <c r="AN26" s="2300">
        <v>353.71015999999997</v>
      </c>
      <c r="AO26" s="2300">
        <v>313.13605600000005</v>
      </c>
      <c r="AP26" s="2300">
        <v>120.90965299999999</v>
      </c>
      <c r="AQ26" s="2300">
        <v>96.734831999999997</v>
      </c>
      <c r="AR26" s="2300">
        <v>216.03775899999999</v>
      </c>
      <c r="AS26" s="2300">
        <v>182.51931099999996</v>
      </c>
      <c r="AT26" s="2300">
        <v>197.73801899999998</v>
      </c>
      <c r="AU26" s="2300">
        <v>192.27075599999998</v>
      </c>
      <c r="AV26" s="2300">
        <v>194.18265099999994</v>
      </c>
      <c r="AW26" s="2300">
        <v>198.50699299999997</v>
      </c>
      <c r="AX26" s="2300">
        <v>279.52116999999998</v>
      </c>
      <c r="AY26" s="2300">
        <v>197.03910899999994</v>
      </c>
      <c r="AZ26" s="2300">
        <v>190.91852899999998</v>
      </c>
      <c r="BA26" s="2301">
        <v>155.96555799999999</v>
      </c>
      <c r="BB26" s="2301">
        <v>150.154447</v>
      </c>
      <c r="BC26" s="2301">
        <v>161.942564</v>
      </c>
      <c r="BD26" s="2301">
        <v>245.57111800000001</v>
      </c>
      <c r="BE26" s="2301">
        <v>172.242941</v>
      </c>
      <c r="BF26" s="2301">
        <v>154.27732</v>
      </c>
      <c r="BG26" s="2301">
        <v>190.469765</v>
      </c>
      <c r="BH26" s="2301">
        <v>194.80019466334298</v>
      </c>
      <c r="BI26" s="2301">
        <v>193.39637899999997</v>
      </c>
      <c r="BJ26" s="2301">
        <v>248.29615899999999</v>
      </c>
      <c r="BL26" s="2266"/>
    </row>
    <row r="27" spans="1:65" s="2239" customFormat="1" ht="15" thickTop="1" x14ac:dyDescent="0.25">
      <c r="A27" s="2302" t="s">
        <v>4884</v>
      </c>
      <c r="B27" s="2303"/>
      <c r="BK27" s="1512"/>
      <c r="BL27" s="2266"/>
    </row>
    <row r="28" spans="1:65" s="629" customFormat="1" x14ac:dyDescent="0.25">
      <c r="A28" s="2304" t="s">
        <v>4885</v>
      </c>
      <c r="B28" s="2305"/>
      <c r="C28" s="2305"/>
      <c r="D28" s="2305"/>
      <c r="E28" s="2305"/>
      <c r="F28" s="2305"/>
      <c r="G28" s="2305"/>
      <c r="H28" s="2305"/>
      <c r="I28" s="2305"/>
      <c r="J28" s="2305"/>
      <c r="K28" s="2305"/>
      <c r="L28" s="667"/>
      <c r="M28" s="667"/>
      <c r="N28" s="667"/>
      <c r="AD28" s="2302"/>
      <c r="AE28" s="2302"/>
      <c r="AF28" s="2302"/>
      <c r="AG28" s="2302"/>
      <c r="AH28" s="2302"/>
      <c r="AI28" s="2302"/>
      <c r="AJ28" s="2302"/>
      <c r="AK28" s="2302"/>
      <c r="AL28" s="2302"/>
      <c r="AM28" s="2302"/>
      <c r="AN28" s="2302"/>
      <c r="AO28" s="2302"/>
      <c r="AP28" s="2302"/>
      <c r="AQ28" s="2302"/>
      <c r="AR28" s="2302"/>
      <c r="AS28" s="2302"/>
      <c r="AT28" s="2302"/>
      <c r="AU28" s="2302"/>
      <c r="AV28" s="2302"/>
      <c r="AW28" s="2302"/>
      <c r="AX28" s="2302"/>
      <c r="AY28" s="2306"/>
      <c r="AZ28" s="2306"/>
      <c r="BA28" s="2306"/>
      <c r="BB28" s="2306"/>
      <c r="BC28" s="2306"/>
      <c r="BD28" s="2306"/>
      <c r="BE28" s="2306"/>
      <c r="BF28" s="2306"/>
      <c r="BG28" s="2306"/>
      <c r="BH28" s="2306"/>
      <c r="BI28" s="2306"/>
      <c r="BJ28" s="2306"/>
      <c r="BK28" s="1512"/>
      <c r="BL28" s="2266"/>
    </row>
    <row r="29" spans="1:65" s="2304" customFormat="1" ht="15.75" x14ac:dyDescent="0.25">
      <c r="A29" s="2307" t="s">
        <v>4886</v>
      </c>
      <c r="B29" s="2308"/>
      <c r="C29" s="2308"/>
      <c r="D29" s="2308"/>
      <c r="E29" s="2308"/>
      <c r="F29" s="2308"/>
      <c r="G29" s="2308"/>
      <c r="H29" s="2308"/>
      <c r="I29" s="2308"/>
      <c r="J29" s="2308"/>
      <c r="K29" s="2308"/>
      <c r="L29" s="2308"/>
      <c r="M29" s="2308"/>
      <c r="N29" s="2309"/>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6"/>
      <c r="AZ29" s="2306"/>
      <c r="BA29" s="2306"/>
      <c r="BB29" s="2306"/>
      <c r="BC29" s="2306"/>
      <c r="BD29" s="2306"/>
      <c r="BE29" s="2306"/>
      <c r="BF29" s="2306"/>
      <c r="BG29" s="2306"/>
      <c r="BH29" s="2306"/>
      <c r="BI29" s="2306"/>
      <c r="BJ29" s="2306"/>
      <c r="BK29" s="1512"/>
      <c r="BL29" s="2266"/>
    </row>
    <row r="30" spans="1:65" s="2302" customFormat="1" x14ac:dyDescent="0.25">
      <c r="A30" s="2302" t="s">
        <v>386</v>
      </c>
      <c r="B30" s="486"/>
      <c r="AY30" s="2306"/>
      <c r="AZ30" s="2306"/>
      <c r="BA30" s="2306"/>
      <c r="BB30" s="2306"/>
      <c r="BC30" s="2306"/>
      <c r="BD30" s="2306"/>
      <c r="BE30" s="2306"/>
      <c r="BF30" s="2306"/>
      <c r="BG30" s="2306"/>
      <c r="BH30" s="2306"/>
      <c r="BI30" s="2306"/>
      <c r="BJ30" s="2306"/>
      <c r="BK30" s="1512"/>
      <c r="BL30" s="2266"/>
    </row>
    <row r="31" spans="1:65" s="2302" customFormat="1" x14ac:dyDescent="0.25">
      <c r="A31" s="2302" t="s">
        <v>3543</v>
      </c>
      <c r="B31" s="486"/>
      <c r="AY31" s="2306"/>
      <c r="AZ31" s="2306"/>
      <c r="BA31" s="2306"/>
      <c r="BB31" s="2306"/>
      <c r="BC31" s="2306"/>
      <c r="BD31" s="2306"/>
      <c r="BE31" s="2306"/>
      <c r="BF31" s="2306"/>
      <c r="BG31" s="2306"/>
      <c r="BH31" s="2306"/>
      <c r="BI31" s="2306"/>
      <c r="BJ31" s="2306"/>
      <c r="BK31" s="1512"/>
      <c r="BL31" s="2266"/>
    </row>
    <row r="33" spans="2:2" s="1512" customFormat="1" x14ac:dyDescent="0.25">
      <c r="B33" s="2205" t="s">
        <v>4887</v>
      </c>
    </row>
  </sheetData>
  <mergeCells count="1">
    <mergeCell ref="AK2:BJ2"/>
  </mergeCells>
  <printOptions horizontalCentered="1"/>
  <pageMargins left="0.74803149606299213" right="0.74803149606299213" top="0.74803149606299213" bottom="0.74803149606299213" header="0.31496062992125984" footer="0"/>
  <pageSetup paperSize="9"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BL1048576"/>
  <sheetViews>
    <sheetView showGridLines="0" zoomScale="80" zoomScaleNormal="80" zoomScaleSheetLayoutView="70" workbookViewId="0">
      <pane xSplit="1" topLeftCell="B1" activePane="topRight" state="frozen"/>
      <selection activeCell="D33" sqref="D33"/>
      <selection pane="topRight"/>
    </sheetView>
  </sheetViews>
  <sheetFormatPr defaultColWidth="9.140625" defaultRowHeight="14.25" x14ac:dyDescent="0.25"/>
  <cols>
    <col min="1" max="1" width="13.5703125" style="2310" customWidth="1"/>
    <col min="2" max="2" width="74.5703125" style="2205" bestFit="1" customWidth="1"/>
    <col min="3" max="3" width="7.28515625" style="1512" hidden="1" customWidth="1"/>
    <col min="4" max="4" width="7.5703125" style="1512" hidden="1" customWidth="1"/>
    <col min="5" max="5" width="8" style="1512" hidden="1" customWidth="1"/>
    <col min="6" max="6" width="7.7109375" style="1512" hidden="1" customWidth="1"/>
    <col min="7" max="7" width="8.28515625" style="1512" hidden="1" customWidth="1"/>
    <col min="8" max="8" width="7.28515625" style="1512" hidden="1" customWidth="1"/>
    <col min="9" max="9" width="6.7109375" style="1512" hidden="1" customWidth="1"/>
    <col min="10" max="10" width="8" style="1512" hidden="1" customWidth="1"/>
    <col min="11" max="11" width="7.7109375" style="1512" hidden="1" customWidth="1"/>
    <col min="12" max="12" width="7.42578125" style="1512" hidden="1" customWidth="1"/>
    <col min="13" max="13" width="8.140625" style="1512" hidden="1" customWidth="1"/>
    <col min="14" max="14" width="7.7109375" style="1512" hidden="1" customWidth="1"/>
    <col min="15" max="15" width="7.28515625" style="1512" hidden="1" customWidth="1"/>
    <col min="16" max="16" width="7.5703125" style="1512" hidden="1" customWidth="1"/>
    <col min="17" max="17" width="8" style="1512" hidden="1" customWidth="1"/>
    <col min="18" max="18" width="7.7109375" style="1512" hidden="1" customWidth="1"/>
    <col min="19" max="19" width="9.42578125" style="1512" hidden="1" customWidth="1"/>
    <col min="20" max="20" width="8.5703125" style="1512" hidden="1" customWidth="1"/>
    <col min="21" max="21" width="7.85546875" style="1512" hidden="1" customWidth="1"/>
    <col min="22" max="22" width="9.140625" style="1512" hidden="1" customWidth="1"/>
    <col min="23" max="23" width="8.7109375" style="1512" hidden="1" customWidth="1"/>
    <col min="24" max="24" width="8.42578125" style="1512" hidden="1" customWidth="1"/>
    <col min="25" max="25" width="9.28515625" style="1512" hidden="1" customWidth="1"/>
    <col min="26" max="26" width="8.85546875" style="1512" hidden="1" customWidth="1"/>
    <col min="27" max="27" width="8.42578125" style="1512" hidden="1" customWidth="1"/>
    <col min="28" max="28" width="8.28515625" style="1512" hidden="1" customWidth="1"/>
    <col min="29" max="29" width="8.7109375" style="1512" hidden="1" customWidth="1"/>
    <col min="30" max="30" width="8.42578125" style="1512" hidden="1" customWidth="1"/>
    <col min="31" max="31" width="9" style="1512" hidden="1" customWidth="1"/>
    <col min="32" max="32" width="8.28515625" style="1512" hidden="1" customWidth="1"/>
    <col min="33" max="33" width="7.5703125" style="1512" hidden="1" customWidth="1"/>
    <col min="34" max="34" width="8.85546875" style="1512" hidden="1" customWidth="1"/>
    <col min="35" max="35" width="8.28515625" style="1512" hidden="1" customWidth="1"/>
    <col min="36" max="36" width="8.140625" style="1512" hidden="1" customWidth="1"/>
    <col min="37" max="37" width="8.85546875" style="1512" hidden="1" customWidth="1"/>
    <col min="38" max="38" width="8.42578125" style="1512" hidden="1" customWidth="1"/>
    <col min="39" max="39" width="8.140625" style="1512" hidden="1" customWidth="1"/>
    <col min="40" max="40" width="8.28515625" style="1512" hidden="1" customWidth="1"/>
    <col min="41" max="41" width="8.7109375" style="1512" hidden="1" customWidth="1"/>
    <col min="42" max="42" width="8.42578125" style="1512" hidden="1" customWidth="1"/>
    <col min="43" max="49" width="10.7109375" style="1512" hidden="1" customWidth="1"/>
    <col min="50" max="62" width="10.7109375" style="1512" customWidth="1"/>
    <col min="63" max="64" width="9.140625" style="2267"/>
    <col min="65" max="16384" width="9.140625" style="1512"/>
  </cols>
  <sheetData>
    <row r="1" spans="1:64" s="2236" customFormat="1" ht="18.75" x14ac:dyDescent="0.3">
      <c r="A1" s="2202" t="s">
        <v>4888</v>
      </c>
      <c r="B1" s="2202"/>
      <c r="BK1" s="2311"/>
      <c r="BL1" s="2312"/>
    </row>
    <row r="2" spans="1:64" s="2238" customFormat="1" ht="17.25" thickBot="1" x14ac:dyDescent="0.35">
      <c r="A2" s="2237"/>
      <c r="T2" s="2239"/>
      <c r="W2" s="2239"/>
      <c r="Y2" s="2239"/>
      <c r="AE2" s="2240"/>
      <c r="AF2" s="2240"/>
      <c r="AG2" s="2240"/>
      <c r="AH2" s="2240"/>
      <c r="AJ2" s="2241"/>
      <c r="AK2" s="3671" t="s">
        <v>3960</v>
      </c>
      <c r="AL2" s="3671"/>
      <c r="AM2" s="3671"/>
      <c r="AN2" s="3671"/>
      <c r="AO2" s="3671"/>
      <c r="AP2" s="3671"/>
      <c r="AQ2" s="3671"/>
      <c r="AR2" s="3671"/>
      <c r="AS2" s="3671"/>
      <c r="AT2" s="3671"/>
      <c r="AU2" s="3671"/>
      <c r="AV2" s="3671"/>
      <c r="AW2" s="3671"/>
      <c r="AX2" s="3671"/>
      <c r="AY2" s="3671"/>
      <c r="AZ2" s="3671"/>
      <c r="BA2" s="3671"/>
      <c r="BB2" s="3671"/>
      <c r="BC2" s="3671"/>
      <c r="BD2" s="3671"/>
      <c r="BE2" s="3671"/>
      <c r="BF2" s="3671"/>
      <c r="BG2" s="3671"/>
      <c r="BH2" s="3671"/>
      <c r="BI2" s="3671"/>
      <c r="BJ2" s="3671"/>
      <c r="BK2" s="2267"/>
      <c r="BL2" s="2313"/>
    </row>
    <row r="3" spans="1:64" s="2253" customFormat="1" ht="57" customHeight="1" thickTop="1" thickBot="1" x14ac:dyDescent="0.3">
      <c r="A3" s="2242" t="s">
        <v>4855</v>
      </c>
      <c r="B3" s="2243" t="s">
        <v>4856</v>
      </c>
      <c r="C3" s="2244">
        <v>42737</v>
      </c>
      <c r="D3" s="2245">
        <v>42767</v>
      </c>
      <c r="E3" s="2245">
        <v>42795</v>
      </c>
      <c r="F3" s="2245">
        <v>42826</v>
      </c>
      <c r="G3" s="2245">
        <v>42856</v>
      </c>
      <c r="H3" s="2245">
        <v>42887</v>
      </c>
      <c r="I3" s="2245">
        <v>42917</v>
      </c>
      <c r="J3" s="2245">
        <v>42948</v>
      </c>
      <c r="K3" s="2245">
        <v>42979</v>
      </c>
      <c r="L3" s="2245">
        <v>43009</v>
      </c>
      <c r="M3" s="2246">
        <v>43040</v>
      </c>
      <c r="N3" s="2247">
        <v>43070</v>
      </c>
      <c r="O3" s="2247">
        <v>43101</v>
      </c>
      <c r="P3" s="2247">
        <v>43132</v>
      </c>
      <c r="Q3" s="2247">
        <v>43160</v>
      </c>
      <c r="R3" s="2247">
        <v>43191</v>
      </c>
      <c r="S3" s="2248">
        <v>43221</v>
      </c>
      <c r="T3" s="2248">
        <v>43252</v>
      </c>
      <c r="U3" s="2249">
        <v>43282</v>
      </c>
      <c r="V3" s="2250">
        <v>43313</v>
      </c>
      <c r="W3" s="2251">
        <v>43344</v>
      </c>
      <c r="X3" s="2251">
        <v>43374</v>
      </c>
      <c r="Y3" s="2251">
        <v>43405</v>
      </c>
      <c r="Z3" s="2251">
        <v>43435</v>
      </c>
      <c r="AA3" s="2251">
        <v>43466</v>
      </c>
      <c r="AB3" s="2252">
        <v>43497</v>
      </c>
      <c r="AC3" s="2252">
        <v>43525</v>
      </c>
      <c r="AD3" s="2252">
        <v>43556</v>
      </c>
      <c r="AE3" s="2252">
        <v>43586</v>
      </c>
      <c r="AF3" s="2252">
        <v>43617</v>
      </c>
      <c r="AG3" s="2252">
        <v>43647</v>
      </c>
      <c r="AH3" s="2252">
        <v>43678</v>
      </c>
      <c r="AI3" s="2252">
        <v>43709</v>
      </c>
      <c r="AJ3" s="2252">
        <v>43739</v>
      </c>
      <c r="AK3" s="2252">
        <v>43770</v>
      </c>
      <c r="AL3" s="2252">
        <v>43800</v>
      </c>
      <c r="AM3" s="2252">
        <v>43831</v>
      </c>
      <c r="AN3" s="2252">
        <v>43862</v>
      </c>
      <c r="AO3" s="2252">
        <v>43891</v>
      </c>
      <c r="AP3" s="2252">
        <v>43922</v>
      </c>
      <c r="AQ3" s="2252">
        <v>43952</v>
      </c>
      <c r="AR3" s="2252">
        <v>43983</v>
      </c>
      <c r="AS3" s="2252">
        <v>44013</v>
      </c>
      <c r="AT3" s="2252">
        <v>44044</v>
      </c>
      <c r="AU3" s="2252">
        <v>44075</v>
      </c>
      <c r="AV3" s="2252">
        <v>44105</v>
      </c>
      <c r="AW3" s="2252">
        <v>44136</v>
      </c>
      <c r="AX3" s="2252">
        <v>44166</v>
      </c>
      <c r="AY3" s="2252">
        <v>44197</v>
      </c>
      <c r="AZ3" s="2252">
        <v>44228</v>
      </c>
      <c r="BA3" s="2252">
        <v>44256</v>
      </c>
      <c r="BB3" s="2252">
        <v>44287</v>
      </c>
      <c r="BC3" s="2252">
        <v>44317</v>
      </c>
      <c r="BD3" s="2252">
        <v>44348</v>
      </c>
      <c r="BE3" s="2252">
        <v>44378</v>
      </c>
      <c r="BF3" s="2252">
        <v>44409</v>
      </c>
      <c r="BG3" s="2252">
        <v>44440</v>
      </c>
      <c r="BH3" s="2252">
        <v>44470</v>
      </c>
      <c r="BI3" s="2252">
        <v>44501</v>
      </c>
      <c r="BJ3" s="2252">
        <v>44531</v>
      </c>
      <c r="BK3" s="2267"/>
      <c r="BL3" s="2311"/>
    </row>
    <row r="4" spans="1:64" ht="17.25" x14ac:dyDescent="0.3">
      <c r="A4" s="2254" t="s">
        <v>4857</v>
      </c>
      <c r="B4" s="2255" t="s">
        <v>3514</v>
      </c>
      <c r="C4" s="2256">
        <v>1.8737269999999999</v>
      </c>
      <c r="D4" s="2257">
        <v>5.6502299999999996</v>
      </c>
      <c r="E4" s="2257">
        <v>6.1793459999999998</v>
      </c>
      <c r="F4" s="2257">
        <v>6.8903819999999998</v>
      </c>
      <c r="G4" s="2257">
        <v>2.9134190000000002</v>
      </c>
      <c r="H4" s="2257">
        <v>1.3776919999999999</v>
      </c>
      <c r="I4" s="2257">
        <v>5.8307270000000004</v>
      </c>
      <c r="J4" s="2257">
        <v>2.699341</v>
      </c>
      <c r="K4" s="2257">
        <v>2.9321660000000001</v>
      </c>
      <c r="L4" s="2257">
        <v>4.1240329999999998</v>
      </c>
      <c r="M4" s="2258">
        <v>1.3591869999999999</v>
      </c>
      <c r="N4" s="2259">
        <v>3.8012929999999998</v>
      </c>
      <c r="O4" s="2259">
        <v>4.0750380000000002</v>
      </c>
      <c r="P4" s="2259">
        <v>5.492051</v>
      </c>
      <c r="Q4" s="2259">
        <v>2.8839169999999998</v>
      </c>
      <c r="R4" s="2259">
        <v>5.3517130000000002</v>
      </c>
      <c r="S4" s="2260">
        <v>3.3357260000000002</v>
      </c>
      <c r="T4" s="2260">
        <v>4.0821009999999998</v>
      </c>
      <c r="U4" s="2261">
        <v>9.1434730000000002</v>
      </c>
      <c r="V4" s="2262">
        <v>4.4307730000000003</v>
      </c>
      <c r="W4" s="2263">
        <v>5.0496080000000001</v>
      </c>
      <c r="X4" s="2263">
        <v>5.7440550000000004</v>
      </c>
      <c r="Y4" s="2263">
        <v>1.312559</v>
      </c>
      <c r="Z4" s="2263">
        <v>1.96679</v>
      </c>
      <c r="AA4" s="2263">
        <v>5.5024449999999998</v>
      </c>
      <c r="AB4" s="2264">
        <v>11.190146</v>
      </c>
      <c r="AC4" s="2264">
        <v>3.9146969999999999</v>
      </c>
      <c r="AD4" s="2264">
        <v>4.536054</v>
      </c>
      <c r="AE4" s="2264">
        <v>4.7452940000000003</v>
      </c>
      <c r="AF4" s="2264">
        <v>11.968059999999999</v>
      </c>
      <c r="AG4" s="2264">
        <v>10.406629000000001</v>
      </c>
      <c r="AH4" s="2264">
        <v>14.553019000000001</v>
      </c>
      <c r="AI4" s="2264">
        <v>10.589162</v>
      </c>
      <c r="AJ4" s="2264">
        <v>19.345385</v>
      </c>
      <c r="AK4" s="2264">
        <v>11.578229</v>
      </c>
      <c r="AL4" s="2264">
        <v>8.3917599999999997</v>
      </c>
      <c r="AM4" s="2264">
        <v>2.779633</v>
      </c>
      <c r="AN4" s="2264">
        <v>4.8686730000000003</v>
      </c>
      <c r="AO4" s="2264">
        <v>11.063675</v>
      </c>
      <c r="AP4" s="2264">
        <v>4.4814850000000002</v>
      </c>
      <c r="AQ4" s="2264">
        <v>1.74898</v>
      </c>
      <c r="AR4" s="2264">
        <v>3.4967459999999999</v>
      </c>
      <c r="AS4" s="2264">
        <v>4.7611949999999998</v>
      </c>
      <c r="AT4" s="2264">
        <v>13.081106999999999</v>
      </c>
      <c r="AU4" s="2264">
        <v>11.208748</v>
      </c>
      <c r="AV4" s="2264">
        <v>4.3680279999999998</v>
      </c>
      <c r="AW4" s="2264">
        <v>0.89159999999999995</v>
      </c>
      <c r="AX4" s="2264">
        <v>2.6544279999999998</v>
      </c>
      <c r="AY4" s="2264">
        <v>4.2001309999999998</v>
      </c>
      <c r="AZ4" s="2264">
        <v>2.9666709999999998</v>
      </c>
      <c r="BA4" s="2264">
        <v>3.3781840000000001</v>
      </c>
      <c r="BB4" s="2264">
        <v>5.29833</v>
      </c>
      <c r="BC4" s="2264">
        <v>4.2538520000000002</v>
      </c>
      <c r="BD4" s="2264">
        <v>2.571167</v>
      </c>
      <c r="BE4" s="2264">
        <v>1.808025</v>
      </c>
      <c r="BF4" s="2264">
        <v>3.4</v>
      </c>
      <c r="BG4" s="2264">
        <v>1.660148</v>
      </c>
      <c r="BH4" s="2264">
        <v>1.6438790000000001</v>
      </c>
      <c r="BI4" s="2264">
        <v>2.8045010000000001</v>
      </c>
      <c r="BJ4" s="2264">
        <v>1.5549740000000001</v>
      </c>
    </row>
    <row r="5" spans="1:64" ht="17.25" x14ac:dyDescent="0.3">
      <c r="A5" s="2268" t="s">
        <v>4858</v>
      </c>
      <c r="B5" s="2269" t="s">
        <v>3515</v>
      </c>
      <c r="C5" s="2270">
        <v>0</v>
      </c>
      <c r="D5" s="2271">
        <v>0</v>
      </c>
      <c r="E5" s="2271">
        <v>0</v>
      </c>
      <c r="F5" s="2271">
        <v>2.3694E-2</v>
      </c>
      <c r="G5" s="2271">
        <v>0</v>
      </c>
      <c r="H5" s="2271">
        <v>0</v>
      </c>
      <c r="I5" s="2271">
        <v>0</v>
      </c>
      <c r="J5" s="2271">
        <v>3.4252999999999999E-2</v>
      </c>
      <c r="K5" s="2271">
        <v>5.4099000000000001E-2</v>
      </c>
      <c r="L5" s="2271">
        <v>4.5046999999999997E-2</v>
      </c>
      <c r="M5" s="2272">
        <v>0</v>
      </c>
      <c r="N5" s="2273">
        <v>0</v>
      </c>
      <c r="O5" s="2273">
        <v>0</v>
      </c>
      <c r="P5" s="2273">
        <v>8.2864999999999994E-2</v>
      </c>
      <c r="Q5" s="2273">
        <v>0</v>
      </c>
      <c r="R5" s="2273">
        <v>0</v>
      </c>
      <c r="S5" s="2274">
        <v>0</v>
      </c>
      <c r="T5" s="2274">
        <v>0</v>
      </c>
      <c r="U5" s="2275">
        <v>0</v>
      </c>
      <c r="V5" s="2263">
        <v>2.775E-2</v>
      </c>
      <c r="W5" s="2263">
        <v>0</v>
      </c>
      <c r="X5" s="2263">
        <v>0</v>
      </c>
      <c r="Y5" s="2263">
        <v>0</v>
      </c>
      <c r="Z5" s="2263">
        <v>0</v>
      </c>
      <c r="AA5" s="2263">
        <v>0</v>
      </c>
      <c r="AB5" s="2264">
        <v>0</v>
      </c>
      <c r="AC5" s="2264">
        <v>0</v>
      </c>
      <c r="AD5" s="2264">
        <v>0</v>
      </c>
      <c r="AE5" s="2264">
        <v>0</v>
      </c>
      <c r="AF5" s="2264">
        <v>2.0589E-2</v>
      </c>
      <c r="AG5" s="2264">
        <v>5.3126E-2</v>
      </c>
      <c r="AH5" s="2264">
        <v>0</v>
      </c>
      <c r="AI5" s="2264">
        <v>3.6579E-2</v>
      </c>
      <c r="AJ5" s="2264">
        <v>0</v>
      </c>
      <c r="AK5" s="2264">
        <v>0</v>
      </c>
      <c r="AL5" s="2264">
        <v>0</v>
      </c>
      <c r="AM5" s="2264">
        <v>0</v>
      </c>
      <c r="AN5" s="2264">
        <v>0</v>
      </c>
      <c r="AO5" s="2264">
        <v>0.114137</v>
      </c>
      <c r="AP5" s="2264">
        <v>0</v>
      </c>
      <c r="AQ5" s="2264">
        <v>0</v>
      </c>
      <c r="AR5" s="2264">
        <v>0</v>
      </c>
      <c r="AS5" s="2264">
        <v>0</v>
      </c>
      <c r="AT5" s="2264">
        <v>0</v>
      </c>
      <c r="AU5" s="2264">
        <v>0</v>
      </c>
      <c r="AV5" s="2264">
        <v>0</v>
      </c>
      <c r="AW5" s="2264">
        <v>0</v>
      </c>
      <c r="AX5" s="2264">
        <v>0</v>
      </c>
      <c r="AY5" s="2264">
        <v>0</v>
      </c>
      <c r="AZ5" s="2264">
        <v>0</v>
      </c>
      <c r="BA5" s="2264">
        <v>0</v>
      </c>
      <c r="BB5" s="2264">
        <v>0</v>
      </c>
      <c r="BC5" s="2264">
        <v>0</v>
      </c>
      <c r="BD5" s="2264">
        <v>0</v>
      </c>
      <c r="BE5" s="2264">
        <v>0</v>
      </c>
      <c r="BF5" s="2264">
        <v>0</v>
      </c>
      <c r="BG5" s="2264">
        <v>0</v>
      </c>
      <c r="BH5" s="2264">
        <v>0</v>
      </c>
      <c r="BI5" s="2264">
        <v>0</v>
      </c>
      <c r="BJ5" s="2264">
        <v>0</v>
      </c>
    </row>
    <row r="6" spans="1:64" ht="17.25" x14ac:dyDescent="0.3">
      <c r="A6" s="2268" t="s">
        <v>4859</v>
      </c>
      <c r="B6" s="2269" t="s">
        <v>3516</v>
      </c>
      <c r="C6" s="2270">
        <v>25.505998999999999</v>
      </c>
      <c r="D6" s="2271">
        <v>34.393787000000003</v>
      </c>
      <c r="E6" s="2271">
        <v>42.556314999999998</v>
      </c>
      <c r="F6" s="2271">
        <v>33.276426000000001</v>
      </c>
      <c r="G6" s="2271">
        <v>42.014259000000003</v>
      </c>
      <c r="H6" s="2271">
        <v>25.791346000000001</v>
      </c>
      <c r="I6" s="2271">
        <v>30.973580999999999</v>
      </c>
      <c r="J6" s="2271">
        <v>33.758459999999999</v>
      </c>
      <c r="K6" s="2271">
        <v>26.025895999999999</v>
      </c>
      <c r="L6" s="2271">
        <v>34.561964000000003</v>
      </c>
      <c r="M6" s="2272">
        <v>29.122147999999999</v>
      </c>
      <c r="N6" s="2273">
        <v>25.755611999999999</v>
      </c>
      <c r="O6" s="2273">
        <v>34.601475000000001</v>
      </c>
      <c r="P6" s="2273">
        <v>34.639186000000002</v>
      </c>
      <c r="Q6" s="2273">
        <v>26.550988</v>
      </c>
      <c r="R6" s="2273">
        <v>26.836786</v>
      </c>
      <c r="S6" s="2274">
        <v>31.837437000000001</v>
      </c>
      <c r="T6" s="2274">
        <v>28.543883999999998</v>
      </c>
      <c r="U6" s="2275">
        <v>34.210056000000002</v>
      </c>
      <c r="V6" s="2263">
        <v>40.196989000000002</v>
      </c>
      <c r="W6" s="2263">
        <v>28.634834000000001</v>
      </c>
      <c r="X6" s="2263">
        <v>32.079802999999998</v>
      </c>
      <c r="Y6" s="2263">
        <v>28.314133000000002</v>
      </c>
      <c r="Z6" s="2263">
        <v>39.206673000000002</v>
      </c>
      <c r="AA6" s="2263">
        <v>43.894100000000002</v>
      </c>
      <c r="AB6" s="2264">
        <v>40.363661</v>
      </c>
      <c r="AC6" s="2264">
        <v>30.507442000000001</v>
      </c>
      <c r="AD6" s="2264">
        <v>34.436408999999998</v>
      </c>
      <c r="AE6" s="2264">
        <v>34.797068000000003</v>
      </c>
      <c r="AF6" s="2264">
        <v>29.304745</v>
      </c>
      <c r="AG6" s="2264">
        <v>33.287880000000001</v>
      </c>
      <c r="AH6" s="2264">
        <v>37.400314000000002</v>
      </c>
      <c r="AI6" s="2264">
        <v>25.155100999999998</v>
      </c>
      <c r="AJ6" s="2264">
        <v>39.757447999999997</v>
      </c>
      <c r="AK6" s="2264">
        <v>25.219282</v>
      </c>
      <c r="AL6" s="2264">
        <v>30.162198</v>
      </c>
      <c r="AM6" s="2264">
        <v>29.913892000000001</v>
      </c>
      <c r="AN6" s="2264">
        <v>31.579284999999999</v>
      </c>
      <c r="AO6" s="2264">
        <v>25.076647999999999</v>
      </c>
      <c r="AP6" s="2264">
        <v>17.494340999999999</v>
      </c>
      <c r="AQ6" s="2264">
        <v>21.101254000000001</v>
      </c>
      <c r="AR6" s="2264">
        <v>28.187850000000001</v>
      </c>
      <c r="AS6" s="2264">
        <v>29.038751000000001</v>
      </c>
      <c r="AT6" s="2264">
        <v>33.133577000000002</v>
      </c>
      <c r="AU6" s="2264">
        <v>32.267304000000003</v>
      </c>
      <c r="AV6" s="2264">
        <v>30.417942</v>
      </c>
      <c r="AW6" s="2264">
        <v>36.404601999999997</v>
      </c>
      <c r="AX6" s="2264">
        <v>39.514634999999998</v>
      </c>
      <c r="AY6" s="2264">
        <v>21.836134000000001</v>
      </c>
      <c r="AZ6" s="2264">
        <v>23.311558999999999</v>
      </c>
      <c r="BA6" s="2264">
        <v>31.723936999999999</v>
      </c>
      <c r="BB6" s="2264">
        <v>26.021298000000002</v>
      </c>
      <c r="BC6" s="2264">
        <v>22.023582000000001</v>
      </c>
      <c r="BD6" s="2264">
        <v>26.537953000000002</v>
      </c>
      <c r="BE6" s="2264">
        <v>29.190011999999999</v>
      </c>
      <c r="BF6" s="2264">
        <v>27</v>
      </c>
      <c r="BG6" s="2264">
        <v>23.643847000000001</v>
      </c>
      <c r="BH6" s="2264">
        <v>33.541643000000001</v>
      </c>
      <c r="BI6" s="2264">
        <v>26.855430999999999</v>
      </c>
      <c r="BJ6" s="2264">
        <v>31.399273000000001</v>
      </c>
    </row>
    <row r="7" spans="1:64" ht="17.25" x14ac:dyDescent="0.3">
      <c r="A7" s="2268" t="s">
        <v>4860</v>
      </c>
      <c r="B7" s="2269" t="s">
        <v>3517</v>
      </c>
      <c r="C7" s="2270">
        <v>16.069172999999999</v>
      </c>
      <c r="D7" s="2271">
        <v>8.2470289999999995</v>
      </c>
      <c r="E7" s="2271">
        <v>19.579142000000001</v>
      </c>
      <c r="F7" s="2271">
        <v>9.5718099999999993</v>
      </c>
      <c r="G7" s="2271">
        <v>9.8174869999999999</v>
      </c>
      <c r="H7" s="2271">
        <v>11.629056</v>
      </c>
      <c r="I7" s="2271">
        <v>14.737556</v>
      </c>
      <c r="J7" s="2271">
        <v>16.954764000000001</v>
      </c>
      <c r="K7" s="2271">
        <v>2.9596070000000001</v>
      </c>
      <c r="L7" s="2271">
        <v>9.4236889999999995</v>
      </c>
      <c r="M7" s="2272">
        <v>20.105578000000001</v>
      </c>
      <c r="N7" s="2273">
        <v>23.065391000000002</v>
      </c>
      <c r="O7" s="2273">
        <v>20.877905999999999</v>
      </c>
      <c r="P7" s="2273">
        <v>13.191898</v>
      </c>
      <c r="Q7" s="2273">
        <v>19.954177000000001</v>
      </c>
      <c r="R7" s="2273">
        <v>15.967751</v>
      </c>
      <c r="S7" s="2274">
        <v>16.103573000000001</v>
      </c>
      <c r="T7" s="2274">
        <v>15.620875</v>
      </c>
      <c r="U7" s="2275">
        <v>11.735054</v>
      </c>
      <c r="V7" s="2263">
        <v>6.2553280000000004</v>
      </c>
      <c r="W7" s="2263">
        <v>10.372398</v>
      </c>
      <c r="X7" s="2263">
        <v>17.766860000000001</v>
      </c>
      <c r="Y7" s="2263">
        <v>15.11398</v>
      </c>
      <c r="Z7" s="2263">
        <v>8.5498969999999996</v>
      </c>
      <c r="AA7" s="2263">
        <v>24.035513999999999</v>
      </c>
      <c r="AB7" s="2264">
        <v>13.225662</v>
      </c>
      <c r="AC7" s="2264">
        <v>13.931978000000001</v>
      </c>
      <c r="AD7" s="2264">
        <v>14.110277</v>
      </c>
      <c r="AE7" s="2264">
        <v>17.454657999999998</v>
      </c>
      <c r="AF7" s="2264">
        <v>13.506233999999999</v>
      </c>
      <c r="AG7" s="2264">
        <v>12.932368</v>
      </c>
      <c r="AH7" s="2264">
        <v>11.687315</v>
      </c>
      <c r="AI7" s="2264">
        <v>10.098132</v>
      </c>
      <c r="AJ7" s="2264">
        <v>10.077458</v>
      </c>
      <c r="AK7" s="2264">
        <v>7.1232990000000003</v>
      </c>
      <c r="AL7" s="2264">
        <v>16.530802000000001</v>
      </c>
      <c r="AM7" s="2264">
        <v>12.295249</v>
      </c>
      <c r="AN7" s="2264">
        <v>8.7164739999999998</v>
      </c>
      <c r="AO7" s="2264">
        <v>14.287051</v>
      </c>
      <c r="AP7" s="2264">
        <v>10.384662000000001</v>
      </c>
      <c r="AQ7" s="2264">
        <v>8.4363840000000003</v>
      </c>
      <c r="AR7" s="2264">
        <v>10.674552</v>
      </c>
      <c r="AS7" s="2264">
        <v>8.4943069999999992</v>
      </c>
      <c r="AT7" s="2264">
        <v>20.710766</v>
      </c>
      <c r="AU7" s="2264">
        <v>8.5488440000000008</v>
      </c>
      <c r="AV7" s="2264">
        <v>10.853524</v>
      </c>
      <c r="AW7" s="2264">
        <v>13.511532000000001</v>
      </c>
      <c r="AX7" s="2264">
        <v>14.100395000000001</v>
      </c>
      <c r="AY7" s="2264">
        <v>12.607355</v>
      </c>
      <c r="AZ7" s="2264">
        <v>8.6243859999999994</v>
      </c>
      <c r="BA7" s="2264">
        <v>10.459085999999999</v>
      </c>
      <c r="BB7" s="2264">
        <v>11.420045999999999</v>
      </c>
      <c r="BC7" s="2264">
        <v>11.947953999999999</v>
      </c>
      <c r="BD7" s="2264">
        <v>16.568863</v>
      </c>
      <c r="BE7" s="2264">
        <v>12.725279</v>
      </c>
      <c r="BF7" s="2264">
        <v>9.5</v>
      </c>
      <c r="BG7" s="2264">
        <v>11.236935000000001</v>
      </c>
      <c r="BH7" s="2264">
        <v>13.020502</v>
      </c>
      <c r="BI7" s="2264">
        <v>10.465655999999999</v>
      </c>
      <c r="BJ7" s="2264">
        <v>11.687459</v>
      </c>
    </row>
    <row r="8" spans="1:64" ht="17.25" x14ac:dyDescent="0.3">
      <c r="A8" s="2268" t="s">
        <v>4861</v>
      </c>
      <c r="B8" s="2269" t="s">
        <v>3518</v>
      </c>
      <c r="C8" s="2270">
        <v>0.314135</v>
      </c>
      <c r="D8" s="2271">
        <v>0.30244599999999999</v>
      </c>
      <c r="E8" s="2271">
        <v>0.11454400000000001</v>
      </c>
      <c r="F8" s="2271">
        <v>0.45794699999999999</v>
      </c>
      <c r="G8" s="2271">
        <v>0.52052699999999996</v>
      </c>
      <c r="H8" s="2271">
        <v>1.418156</v>
      </c>
      <c r="I8" s="2271">
        <v>0.40640900000000002</v>
      </c>
      <c r="J8" s="2271">
        <v>1.0174879999999999</v>
      </c>
      <c r="K8" s="2271">
        <v>0.26413399999999998</v>
      </c>
      <c r="L8" s="2271">
        <v>0.38948700000000003</v>
      </c>
      <c r="M8" s="2272">
        <v>0.32820300000000002</v>
      </c>
      <c r="N8" s="2273">
        <v>0.37868400000000002</v>
      </c>
      <c r="O8" s="2273">
        <v>0.39469300000000002</v>
      </c>
      <c r="P8" s="2273">
        <v>0.16920399999999999</v>
      </c>
      <c r="Q8" s="2273">
        <v>0.86897100000000005</v>
      </c>
      <c r="R8" s="2273">
        <v>0.90102599999999999</v>
      </c>
      <c r="S8" s="2274">
        <v>0.416653</v>
      </c>
      <c r="T8" s="2274">
        <v>0.31012299999999998</v>
      </c>
      <c r="U8" s="2275">
        <v>0.81714699999999996</v>
      </c>
      <c r="V8" s="2263">
        <v>0.256023</v>
      </c>
      <c r="W8" s="2263">
        <v>1.3923209999999999</v>
      </c>
      <c r="X8" s="2263">
        <v>0.81400600000000001</v>
      </c>
      <c r="Y8" s="2263">
        <v>0.66823299999999997</v>
      </c>
      <c r="Z8" s="2263">
        <v>0.32374799999999998</v>
      </c>
      <c r="AA8" s="2263">
        <v>0.31134000000000001</v>
      </c>
      <c r="AB8" s="2264">
        <v>1.423918</v>
      </c>
      <c r="AC8" s="2264">
        <v>2.5522520000000002</v>
      </c>
      <c r="AD8" s="2264">
        <v>0.361709</v>
      </c>
      <c r="AE8" s="2264">
        <v>1.2384980000000001</v>
      </c>
      <c r="AF8" s="2264">
        <v>0.32272699999999999</v>
      </c>
      <c r="AG8" s="2264">
        <v>0.25684299999999999</v>
      </c>
      <c r="AH8" s="2264">
        <v>1.0206310000000001</v>
      </c>
      <c r="AI8" s="2264">
        <v>0.59074599999999999</v>
      </c>
      <c r="AJ8" s="2264">
        <v>9.2171000000000003E-2</v>
      </c>
      <c r="AK8" s="2264">
        <v>0.62544699999999998</v>
      </c>
      <c r="AL8" s="2264">
        <v>0.66698100000000005</v>
      </c>
      <c r="AM8" s="2264">
        <v>0.53713999999999995</v>
      </c>
      <c r="AN8" s="2264">
        <v>7.4107999999999993E-2</v>
      </c>
      <c r="AO8" s="2264">
        <v>0.102372</v>
      </c>
      <c r="AP8" s="2264">
        <v>0.98668400000000001</v>
      </c>
      <c r="AQ8" s="2264">
        <v>0.46190199999999998</v>
      </c>
      <c r="AR8" s="2264">
        <v>0.39591599999999999</v>
      </c>
      <c r="AS8" s="2264">
        <v>0.46122400000000002</v>
      </c>
      <c r="AT8" s="2264">
        <v>0.321631</v>
      </c>
      <c r="AU8" s="2264">
        <v>0.76549999999999996</v>
      </c>
      <c r="AV8" s="2264">
        <v>0.34033600000000003</v>
      </c>
      <c r="AW8" s="2264">
        <v>0.62412599999999996</v>
      </c>
      <c r="AX8" s="2264">
        <v>0.481603</v>
      </c>
      <c r="AY8" s="2264">
        <v>2.1104080000000001</v>
      </c>
      <c r="AZ8" s="2264">
        <v>0.29708099999999998</v>
      </c>
      <c r="BA8" s="2264">
        <v>0.55460900000000002</v>
      </c>
      <c r="BB8" s="2264">
        <v>9.1655E-2</v>
      </c>
      <c r="BC8" s="2264">
        <v>0.88461500000000004</v>
      </c>
      <c r="BD8" s="2264">
        <v>0.508571</v>
      </c>
      <c r="BE8" s="2264">
        <v>0.131356</v>
      </c>
      <c r="BF8" s="2264">
        <v>0.1</v>
      </c>
      <c r="BG8" s="2264">
        <v>0.19775799999999999</v>
      </c>
      <c r="BH8" s="2264">
        <v>0.40809000000000001</v>
      </c>
      <c r="BI8" s="2264">
        <v>0</v>
      </c>
      <c r="BJ8" s="2264">
        <v>0.14044200000000001</v>
      </c>
    </row>
    <row r="9" spans="1:64" ht="17.25" x14ac:dyDescent="0.3">
      <c r="A9" s="2268" t="s">
        <v>4862</v>
      </c>
      <c r="B9" s="2269" t="s">
        <v>3519</v>
      </c>
      <c r="C9" s="2270">
        <v>5.4787949999999999</v>
      </c>
      <c r="D9" s="2271">
        <v>4.2376849999999999</v>
      </c>
      <c r="E9" s="2271">
        <v>7.9175760000000004</v>
      </c>
      <c r="F9" s="2271">
        <v>14.032254999999999</v>
      </c>
      <c r="G9" s="2271">
        <v>9.3569370000000003</v>
      </c>
      <c r="H9" s="2271">
        <v>7.8336699999999997</v>
      </c>
      <c r="I9" s="2271">
        <v>11.837421000000001</v>
      </c>
      <c r="J9" s="2271">
        <v>9.2373910000000006</v>
      </c>
      <c r="K9" s="2271">
        <v>8.5629399999999993</v>
      </c>
      <c r="L9" s="2271">
        <v>5.0930679999999997</v>
      </c>
      <c r="M9" s="2272">
        <v>7.6807160000000003</v>
      </c>
      <c r="N9" s="2273">
        <v>4.937799</v>
      </c>
      <c r="O9" s="2273">
        <v>9.2499490000000009</v>
      </c>
      <c r="P9" s="2273">
        <v>6.0605370000000001</v>
      </c>
      <c r="Q9" s="2273">
        <v>9.9650049999999997</v>
      </c>
      <c r="R9" s="2273">
        <v>7.4489710000000002</v>
      </c>
      <c r="S9" s="2274">
        <v>9.6599269999999997</v>
      </c>
      <c r="T9" s="2274">
        <v>18.663461000000002</v>
      </c>
      <c r="U9" s="2275">
        <v>11.768860999999999</v>
      </c>
      <c r="V9" s="2263">
        <v>12.067918000000001</v>
      </c>
      <c r="W9" s="2263">
        <v>13.798814</v>
      </c>
      <c r="X9" s="2263">
        <v>8.0550800000000002</v>
      </c>
      <c r="Y9" s="2263">
        <v>11.506123000000001</v>
      </c>
      <c r="Z9" s="2263">
        <v>15.687813</v>
      </c>
      <c r="AA9" s="2263">
        <v>28.353940000000001</v>
      </c>
      <c r="AB9" s="2264">
        <v>13.179735000000001</v>
      </c>
      <c r="AC9" s="2264">
        <v>15.054982000000001</v>
      </c>
      <c r="AD9" s="2264">
        <v>9.7754309999999993</v>
      </c>
      <c r="AE9" s="2264">
        <v>10.015857</v>
      </c>
      <c r="AF9" s="2264">
        <v>13.40202</v>
      </c>
      <c r="AG9" s="2264">
        <v>18.011956000000001</v>
      </c>
      <c r="AH9" s="2264">
        <v>13.791334000000001</v>
      </c>
      <c r="AI9" s="2264">
        <v>17.124707000000001</v>
      </c>
      <c r="AJ9" s="2264">
        <v>7.2097629999999997</v>
      </c>
      <c r="AK9" s="2264">
        <v>14.799659</v>
      </c>
      <c r="AL9" s="2264">
        <v>13.065483</v>
      </c>
      <c r="AM9" s="2264">
        <v>23.875544999999999</v>
      </c>
      <c r="AN9" s="2264">
        <v>9.6195020000000007</v>
      </c>
      <c r="AO9" s="2264">
        <v>6.625013</v>
      </c>
      <c r="AP9" s="2264">
        <v>7.7630330000000001</v>
      </c>
      <c r="AQ9" s="2264">
        <v>7.7691920000000003</v>
      </c>
      <c r="AR9" s="2264">
        <v>6.0490729999999999</v>
      </c>
      <c r="AS9" s="2264">
        <v>11.627424</v>
      </c>
      <c r="AT9" s="2264">
        <v>17.167439000000002</v>
      </c>
      <c r="AU9" s="2264">
        <v>6.8123899999999997</v>
      </c>
      <c r="AV9" s="2264">
        <v>7.7895599999999998</v>
      </c>
      <c r="AW9" s="2264">
        <v>8.1785479999999993</v>
      </c>
      <c r="AX9" s="2264">
        <v>8.0744290000000003</v>
      </c>
      <c r="AY9" s="2264">
        <v>10.802511000000001</v>
      </c>
      <c r="AZ9" s="2264">
        <v>5.3157909999999999</v>
      </c>
      <c r="BA9" s="2264">
        <v>5.0848069999999996</v>
      </c>
      <c r="BB9" s="2264">
        <v>4.9352729999999996</v>
      </c>
      <c r="BC9" s="2264">
        <v>9.2050380000000001</v>
      </c>
      <c r="BD9" s="2264">
        <v>6.4387889999999999</v>
      </c>
      <c r="BE9" s="2264">
        <v>9.2975999999999992</v>
      </c>
      <c r="BF9" s="2264">
        <v>6.8</v>
      </c>
      <c r="BG9" s="2264">
        <v>7.0850559999999998</v>
      </c>
      <c r="BH9" s="2264">
        <v>13.710485</v>
      </c>
      <c r="BI9" s="2264">
        <v>5.7369750000000002</v>
      </c>
      <c r="BJ9" s="2264">
        <v>9.2393750000000008</v>
      </c>
    </row>
    <row r="10" spans="1:64" ht="17.25" x14ac:dyDescent="0.3">
      <c r="A10" s="2276" t="s">
        <v>4863</v>
      </c>
      <c r="B10" s="2269" t="s">
        <v>4864</v>
      </c>
      <c r="C10" s="2270">
        <v>88.102399000000005</v>
      </c>
      <c r="D10" s="2271">
        <v>85.794148000000007</v>
      </c>
      <c r="E10" s="2271">
        <v>117.299482</v>
      </c>
      <c r="F10" s="2271">
        <v>98.597997000000007</v>
      </c>
      <c r="G10" s="2271">
        <v>100.65992900000001</v>
      </c>
      <c r="H10" s="2271">
        <v>115.082792</v>
      </c>
      <c r="I10" s="2271">
        <v>117.499291</v>
      </c>
      <c r="J10" s="2271">
        <v>121.151297</v>
      </c>
      <c r="K10" s="2271">
        <v>106.603751</v>
      </c>
      <c r="L10" s="2271">
        <v>102.995744</v>
      </c>
      <c r="M10" s="2272">
        <v>112.531271</v>
      </c>
      <c r="N10" s="2273">
        <v>124.939334</v>
      </c>
      <c r="O10" s="2273">
        <v>114.061331</v>
      </c>
      <c r="P10" s="2273">
        <v>100.101615</v>
      </c>
      <c r="Q10" s="2273">
        <v>111.013334</v>
      </c>
      <c r="R10" s="2273">
        <v>103.14534399999999</v>
      </c>
      <c r="S10" s="2274">
        <v>127.72086299999999</v>
      </c>
      <c r="T10" s="2274">
        <v>106.31444399999999</v>
      </c>
      <c r="U10" s="2275">
        <v>128.24471199999999</v>
      </c>
      <c r="V10" s="2263">
        <v>130.923158</v>
      </c>
      <c r="W10" s="2263">
        <v>126.183335</v>
      </c>
      <c r="X10" s="2263">
        <v>130.73920699999999</v>
      </c>
      <c r="Y10" s="2263">
        <v>126.426113</v>
      </c>
      <c r="Z10" s="2263">
        <v>132.38606200000001</v>
      </c>
      <c r="AA10" s="2263">
        <v>144.142124</v>
      </c>
      <c r="AB10" s="2264">
        <v>103.01333099999999</v>
      </c>
      <c r="AC10" s="2264">
        <v>93.131393000000003</v>
      </c>
      <c r="AD10" s="2264">
        <v>137.71633499999999</v>
      </c>
      <c r="AE10" s="2264">
        <v>116.832531</v>
      </c>
      <c r="AF10" s="2264">
        <v>124.94443699999999</v>
      </c>
      <c r="AG10" s="2264">
        <v>121.814071</v>
      </c>
      <c r="AH10" s="2264">
        <v>131.043193</v>
      </c>
      <c r="AI10" s="2264">
        <v>127.84418700000001</v>
      </c>
      <c r="AJ10" s="2264">
        <v>148.610355</v>
      </c>
      <c r="AK10" s="2264">
        <v>124.455721</v>
      </c>
      <c r="AL10" s="2264">
        <v>141.20030800000001</v>
      </c>
      <c r="AM10" s="2264">
        <v>139.90540799999999</v>
      </c>
      <c r="AN10" s="2264">
        <v>105.620879</v>
      </c>
      <c r="AO10" s="2264">
        <v>115.532246</v>
      </c>
      <c r="AP10" s="2264">
        <v>87.662088999999995</v>
      </c>
      <c r="AQ10" s="2264">
        <v>83.364671000000001</v>
      </c>
      <c r="AR10" s="2264">
        <v>104.425496</v>
      </c>
      <c r="AS10" s="2264">
        <v>116.183402</v>
      </c>
      <c r="AT10" s="2264">
        <v>119.719639</v>
      </c>
      <c r="AU10" s="2264">
        <v>123.539907</v>
      </c>
      <c r="AV10" s="2264">
        <v>108.449652</v>
      </c>
      <c r="AW10" s="2264">
        <v>134.379503</v>
      </c>
      <c r="AX10" s="2264">
        <v>130.71999600000001</v>
      </c>
      <c r="AY10" s="2264">
        <v>111.604533</v>
      </c>
      <c r="AZ10" s="2264">
        <v>97.841054</v>
      </c>
      <c r="BA10" s="2264">
        <v>103.165576</v>
      </c>
      <c r="BB10" s="2264">
        <v>105.468264</v>
      </c>
      <c r="BC10" s="2264">
        <v>100.29871900000001</v>
      </c>
      <c r="BD10" s="2264">
        <v>130.28607</v>
      </c>
      <c r="BE10" s="2264">
        <v>122.771799</v>
      </c>
      <c r="BF10" s="2264">
        <v>120.74898399999999</v>
      </c>
      <c r="BG10" s="2264">
        <v>117.257578</v>
      </c>
      <c r="BH10" s="2264">
        <v>132.39918299999991</v>
      </c>
      <c r="BI10" s="2264">
        <v>127.68826</v>
      </c>
      <c r="BJ10" s="2264">
        <v>137.832742</v>
      </c>
    </row>
    <row r="11" spans="1:64" ht="17.25" x14ac:dyDescent="0.3">
      <c r="A11" s="2268" t="s">
        <v>4865</v>
      </c>
      <c r="B11" s="2269" t="s">
        <v>3521</v>
      </c>
      <c r="C11" s="2270">
        <v>16.889818999999999</v>
      </c>
      <c r="D11" s="2271">
        <v>9.5534099999999995</v>
      </c>
      <c r="E11" s="2271">
        <v>12.725694000000001</v>
      </c>
      <c r="F11" s="2271">
        <v>12.018700000000001</v>
      </c>
      <c r="G11" s="2271">
        <v>24.239138000000001</v>
      </c>
      <c r="H11" s="2271">
        <v>10.063411</v>
      </c>
      <c r="I11" s="2271">
        <v>15.013552000000001</v>
      </c>
      <c r="J11" s="2271">
        <v>26.080587999999999</v>
      </c>
      <c r="K11" s="2271">
        <v>14.526399</v>
      </c>
      <c r="L11" s="2271">
        <v>19.260724</v>
      </c>
      <c r="M11" s="2272">
        <v>20.515142999999998</v>
      </c>
      <c r="N11" s="2273">
        <v>18.348980999999998</v>
      </c>
      <c r="O11" s="2273">
        <v>13.143618999999999</v>
      </c>
      <c r="P11" s="2273">
        <v>17.068452000000001</v>
      </c>
      <c r="Q11" s="2273">
        <v>12.835943</v>
      </c>
      <c r="R11" s="2273">
        <v>11.688777999999999</v>
      </c>
      <c r="S11" s="2274">
        <v>16.368275000000001</v>
      </c>
      <c r="T11" s="2274">
        <v>19.409613</v>
      </c>
      <c r="U11" s="2275">
        <v>12.17878</v>
      </c>
      <c r="V11" s="2263">
        <v>17.784216000000001</v>
      </c>
      <c r="W11" s="2263">
        <v>13.337383000000001</v>
      </c>
      <c r="X11" s="2263">
        <v>24.538827000000001</v>
      </c>
      <c r="Y11" s="2263">
        <v>22.685216</v>
      </c>
      <c r="Z11" s="2263">
        <v>21.039429999999999</v>
      </c>
      <c r="AA11" s="2263">
        <v>13.267977</v>
      </c>
      <c r="AB11" s="2264">
        <v>11.512627999999999</v>
      </c>
      <c r="AC11" s="2264">
        <v>10.64289</v>
      </c>
      <c r="AD11" s="2264">
        <v>16.521840999999998</v>
      </c>
      <c r="AE11" s="2264">
        <v>23.078579000000001</v>
      </c>
      <c r="AF11" s="2264">
        <v>14.985309000000001</v>
      </c>
      <c r="AG11" s="2264">
        <v>9.3366290000000003</v>
      </c>
      <c r="AH11" s="2264">
        <v>12.390865</v>
      </c>
      <c r="AI11" s="2264">
        <v>11.909307</v>
      </c>
      <c r="AJ11" s="2264">
        <v>18.706538999999999</v>
      </c>
      <c r="AK11" s="2264">
        <v>9.8181329999999996</v>
      </c>
      <c r="AL11" s="2264">
        <v>16.861391000000001</v>
      </c>
      <c r="AM11" s="2264">
        <v>5.8926569999999998</v>
      </c>
      <c r="AN11" s="2264">
        <v>16.577617</v>
      </c>
      <c r="AO11" s="2264">
        <v>13.673147999999999</v>
      </c>
      <c r="AP11" s="2264">
        <v>5.0566259999999996</v>
      </c>
      <c r="AQ11" s="2264">
        <v>6.2167079999999997</v>
      </c>
      <c r="AR11" s="2264">
        <v>7.0229600000000003</v>
      </c>
      <c r="AS11" s="2264">
        <v>6.7340489999999997</v>
      </c>
      <c r="AT11" s="2264">
        <v>5.9683799999999998</v>
      </c>
      <c r="AU11" s="2264">
        <v>7.9896320000000003</v>
      </c>
      <c r="AV11" s="2264">
        <v>6.7760360000000004</v>
      </c>
      <c r="AW11" s="2264">
        <v>8.2361470000000008</v>
      </c>
      <c r="AX11" s="2264">
        <v>8.2436539999999994</v>
      </c>
      <c r="AY11" s="2264">
        <v>7.5339299999999998</v>
      </c>
      <c r="AZ11" s="2264">
        <v>7.5924399999999999</v>
      </c>
      <c r="BA11" s="2264">
        <v>7.9684609999999996</v>
      </c>
      <c r="BB11" s="2264">
        <v>10.745780999999999</v>
      </c>
      <c r="BC11" s="2264">
        <v>11.352751</v>
      </c>
      <c r="BD11" s="2264">
        <v>7.9510759999999996</v>
      </c>
      <c r="BE11" s="2264">
        <v>7.7253970000000001</v>
      </c>
      <c r="BF11" s="2264">
        <v>8.1</v>
      </c>
      <c r="BG11" s="2264">
        <v>8.3966650000000005</v>
      </c>
      <c r="BH11" s="2264">
        <v>30.045573000000001</v>
      </c>
      <c r="BI11" s="2264">
        <v>10.030177999999999</v>
      </c>
      <c r="BJ11" s="2264">
        <v>9.8573450000000005</v>
      </c>
    </row>
    <row r="12" spans="1:64" ht="17.25" x14ac:dyDescent="0.3">
      <c r="A12" s="2268" t="s">
        <v>4866</v>
      </c>
      <c r="B12" s="2269" t="s">
        <v>3522</v>
      </c>
      <c r="C12" s="2270">
        <v>2.8349150000000001</v>
      </c>
      <c r="D12" s="2271">
        <v>12.129167000000001</v>
      </c>
      <c r="E12" s="2271">
        <v>16.03096</v>
      </c>
      <c r="F12" s="2271">
        <v>16.690125999999999</v>
      </c>
      <c r="G12" s="2271">
        <v>12.170495000000001</v>
      </c>
      <c r="H12" s="2271">
        <v>10.831574</v>
      </c>
      <c r="I12" s="2271">
        <v>7.612323</v>
      </c>
      <c r="J12" s="2271">
        <v>16.481141999999998</v>
      </c>
      <c r="K12" s="2271">
        <v>2.4238460000000002</v>
      </c>
      <c r="L12" s="2271">
        <v>1.4669559999999999</v>
      </c>
      <c r="M12" s="2272">
        <v>4.2434839999999996</v>
      </c>
      <c r="N12" s="2273">
        <v>1.5391550000000001</v>
      </c>
      <c r="O12" s="2273">
        <v>6.6895449999999999</v>
      </c>
      <c r="P12" s="2273">
        <v>7.3960610000000004</v>
      </c>
      <c r="Q12" s="2273">
        <v>1.175969</v>
      </c>
      <c r="R12" s="2273">
        <v>4.1955210000000003</v>
      </c>
      <c r="S12" s="2274">
        <v>7.5385330000000002</v>
      </c>
      <c r="T12" s="2274">
        <v>8.6924299999999999</v>
      </c>
      <c r="U12" s="2275">
        <v>5.2511840000000003</v>
      </c>
      <c r="V12" s="2263">
        <v>4.1489450000000003</v>
      </c>
      <c r="W12" s="2263">
        <v>3.0121889999999998</v>
      </c>
      <c r="X12" s="2263">
        <v>3.7753709999999998</v>
      </c>
      <c r="Y12" s="2263">
        <v>3.1713550000000001</v>
      </c>
      <c r="Z12" s="2263">
        <v>9.0371220000000001</v>
      </c>
      <c r="AA12" s="2263">
        <v>3.0327549999999999</v>
      </c>
      <c r="AB12" s="2264">
        <v>3.7700049999999998</v>
      </c>
      <c r="AC12" s="2264">
        <v>6.2537609999999999</v>
      </c>
      <c r="AD12" s="2264">
        <v>5.0543670000000001</v>
      </c>
      <c r="AE12" s="2264">
        <v>6.2473299999999998</v>
      </c>
      <c r="AF12" s="2264">
        <v>5.2664559999999998</v>
      </c>
      <c r="AG12" s="2264">
        <v>4.3990419999999997</v>
      </c>
      <c r="AH12" s="2264">
        <v>4.6921759999999999</v>
      </c>
      <c r="AI12" s="2264">
        <v>8.069839</v>
      </c>
      <c r="AJ12" s="2264">
        <v>6.58758</v>
      </c>
      <c r="AK12" s="2264">
        <v>6.1132809999999997</v>
      </c>
      <c r="AL12" s="2264">
        <v>5.2748869999999997</v>
      </c>
      <c r="AM12" s="2264">
        <v>8.1635840000000002</v>
      </c>
      <c r="AN12" s="2264">
        <v>4.662636</v>
      </c>
      <c r="AO12" s="2264">
        <v>6.0398969999999998</v>
      </c>
      <c r="AP12" s="2264">
        <v>1.1513850000000001</v>
      </c>
      <c r="AQ12" s="2264">
        <v>0.97825099999999998</v>
      </c>
      <c r="AR12" s="2264">
        <v>0.79612700000000003</v>
      </c>
      <c r="AS12" s="2264">
        <v>3.9999199999999999</v>
      </c>
      <c r="AT12" s="2264">
        <v>6.6353999999999997</v>
      </c>
      <c r="AU12" s="2264">
        <v>4.2123200000000001</v>
      </c>
      <c r="AV12" s="2264">
        <v>2.0726819999999999</v>
      </c>
      <c r="AW12" s="2264">
        <v>8.4632190000000005</v>
      </c>
      <c r="AX12" s="2264">
        <v>8.9608380000000007</v>
      </c>
      <c r="AY12" s="2264">
        <v>7.4559470000000001</v>
      </c>
      <c r="AZ12" s="2264">
        <v>24.912561</v>
      </c>
      <c r="BA12" s="2264">
        <v>3.0664910000000001</v>
      </c>
      <c r="BB12" s="2264">
        <v>0.82157400000000003</v>
      </c>
      <c r="BC12" s="2264">
        <v>1.240634</v>
      </c>
      <c r="BD12" s="2264">
        <v>4.6318029999999997</v>
      </c>
      <c r="BE12" s="2264">
        <v>3.9622709999999999</v>
      </c>
      <c r="BF12" s="2264">
        <v>3</v>
      </c>
      <c r="BG12" s="2264">
        <v>2.923565</v>
      </c>
      <c r="BH12" s="2264">
        <v>2.7033260000000001</v>
      </c>
      <c r="BI12" s="2264">
        <v>5.8577360000000001</v>
      </c>
      <c r="BJ12" s="2264">
        <v>2.3529710000000001</v>
      </c>
    </row>
    <row r="13" spans="1:64" ht="17.25" x14ac:dyDescent="0.3">
      <c r="A13" s="2268" t="s">
        <v>4867</v>
      </c>
      <c r="B13" s="2269" t="s">
        <v>3523</v>
      </c>
      <c r="C13" s="2270">
        <v>9.6136789999999994</v>
      </c>
      <c r="D13" s="2271">
        <v>13.383050000000001</v>
      </c>
      <c r="E13" s="2271">
        <v>12.783562</v>
      </c>
      <c r="F13" s="2271">
        <v>10.564188</v>
      </c>
      <c r="G13" s="2271">
        <v>21.164238000000001</v>
      </c>
      <c r="H13" s="2271">
        <v>13.447229</v>
      </c>
      <c r="I13" s="2271">
        <v>8.1844809999999999</v>
      </c>
      <c r="J13" s="2271">
        <v>11.053234</v>
      </c>
      <c r="K13" s="2271">
        <v>14.215763000000001</v>
      </c>
      <c r="L13" s="2271">
        <v>9.4190670000000001</v>
      </c>
      <c r="M13" s="2272">
        <v>20.54552</v>
      </c>
      <c r="N13" s="2273">
        <v>19.196999000000002</v>
      </c>
      <c r="O13" s="2273">
        <v>26.085222999999999</v>
      </c>
      <c r="P13" s="2273">
        <v>14.641035</v>
      </c>
      <c r="Q13" s="2273">
        <v>20.054880000000001</v>
      </c>
      <c r="R13" s="2273">
        <v>14.610779000000001</v>
      </c>
      <c r="S13" s="2274">
        <v>20.688759999999998</v>
      </c>
      <c r="T13" s="2274">
        <v>16.058529</v>
      </c>
      <c r="U13" s="2275">
        <v>15.863486999999999</v>
      </c>
      <c r="V13" s="2263">
        <v>15.493672</v>
      </c>
      <c r="W13" s="2263">
        <v>16.918222</v>
      </c>
      <c r="X13" s="2263">
        <v>19.064589999999999</v>
      </c>
      <c r="Y13" s="2263">
        <v>20.031177</v>
      </c>
      <c r="Z13" s="2263">
        <v>27.194441000000001</v>
      </c>
      <c r="AA13" s="2263">
        <v>20.80086</v>
      </c>
      <c r="AB13" s="2264">
        <v>26.048172999999998</v>
      </c>
      <c r="AC13" s="2264">
        <v>16.891673000000001</v>
      </c>
      <c r="AD13" s="2264">
        <v>22.451421</v>
      </c>
      <c r="AE13" s="2264">
        <v>17.842672</v>
      </c>
      <c r="AF13" s="2264">
        <v>25.468492999999999</v>
      </c>
      <c r="AG13" s="2264">
        <v>14.146436</v>
      </c>
      <c r="AH13" s="2264">
        <v>15.217117</v>
      </c>
      <c r="AI13" s="2264">
        <v>14.831144</v>
      </c>
      <c r="AJ13" s="2264">
        <v>19.797871000000001</v>
      </c>
      <c r="AK13" s="2264">
        <v>15.426007</v>
      </c>
      <c r="AL13" s="2264">
        <v>25.291592999999999</v>
      </c>
      <c r="AM13" s="2264">
        <v>28.796835999999999</v>
      </c>
      <c r="AN13" s="2264">
        <v>11.501044</v>
      </c>
      <c r="AO13" s="2264">
        <v>11.170305000000001</v>
      </c>
      <c r="AP13" s="2264">
        <v>6.5262710000000004</v>
      </c>
      <c r="AQ13" s="2264">
        <v>8.3363010000000006</v>
      </c>
      <c r="AR13" s="2264">
        <v>13.547203</v>
      </c>
      <c r="AS13" s="2264">
        <v>20.496839999999999</v>
      </c>
      <c r="AT13" s="2264">
        <v>33.092778000000003</v>
      </c>
      <c r="AU13" s="2264">
        <v>31.021692000000002</v>
      </c>
      <c r="AV13" s="2264">
        <v>7.4542409999999997</v>
      </c>
      <c r="AW13" s="2264">
        <v>7.1216569999999999</v>
      </c>
      <c r="AX13" s="2264">
        <v>24.326357999999999</v>
      </c>
      <c r="AY13" s="2264">
        <v>9.4752329999999994</v>
      </c>
      <c r="AZ13" s="2264">
        <v>14.07959</v>
      </c>
      <c r="BA13" s="2264">
        <v>17.153444</v>
      </c>
      <c r="BB13" s="2264">
        <v>15.307014000000001</v>
      </c>
      <c r="BC13" s="2264">
        <v>11.404833999999999</v>
      </c>
      <c r="BD13" s="2264">
        <v>10.793652</v>
      </c>
      <c r="BE13" s="2264">
        <v>9.0314969999999999</v>
      </c>
      <c r="BF13" s="2264">
        <v>9.6999999999999993</v>
      </c>
      <c r="BG13" s="2264">
        <v>21.725294000000002</v>
      </c>
      <c r="BH13" s="2264">
        <v>13.816158</v>
      </c>
      <c r="BI13" s="2264">
        <v>11.838482000000001</v>
      </c>
      <c r="BJ13" s="2264">
        <v>14.611093</v>
      </c>
    </row>
    <row r="14" spans="1:64" ht="17.25" x14ac:dyDescent="0.3">
      <c r="A14" s="2268" t="s">
        <v>4868</v>
      </c>
      <c r="B14" s="2269" t="s">
        <v>4869</v>
      </c>
      <c r="C14" s="2270">
        <v>66.404910999999998</v>
      </c>
      <c r="D14" s="2271">
        <v>58.602316999999999</v>
      </c>
      <c r="E14" s="2271">
        <v>81.180053000000001</v>
      </c>
      <c r="F14" s="2271">
        <v>87.228334000000004</v>
      </c>
      <c r="G14" s="2271">
        <v>80.033985999999999</v>
      </c>
      <c r="H14" s="2271">
        <v>81.401861999999994</v>
      </c>
      <c r="I14" s="2271">
        <v>66.227557000000004</v>
      </c>
      <c r="J14" s="2271">
        <v>72.599221</v>
      </c>
      <c r="K14" s="2271">
        <v>39.170645</v>
      </c>
      <c r="L14" s="2271">
        <v>46.559255</v>
      </c>
      <c r="M14" s="2272">
        <v>39.957571999999999</v>
      </c>
      <c r="N14" s="2273">
        <v>63.422184999999999</v>
      </c>
      <c r="O14" s="2273">
        <v>46.861897999999997</v>
      </c>
      <c r="P14" s="2273">
        <v>28.575171999999998</v>
      </c>
      <c r="Q14" s="2273">
        <v>40.040151000000002</v>
      </c>
      <c r="R14" s="2273">
        <v>37.959099999999999</v>
      </c>
      <c r="S14" s="2274">
        <v>57.364122000000002</v>
      </c>
      <c r="T14" s="2274">
        <v>55.643030000000003</v>
      </c>
      <c r="U14" s="2275">
        <v>60.795597000000001</v>
      </c>
      <c r="V14" s="2263">
        <v>70.381085999999996</v>
      </c>
      <c r="W14" s="2263">
        <v>51.429837999999997</v>
      </c>
      <c r="X14" s="2263">
        <v>49.716672000000003</v>
      </c>
      <c r="Y14" s="2263">
        <v>44.700550999999997</v>
      </c>
      <c r="Z14" s="2263">
        <v>43.918005999999998</v>
      </c>
      <c r="AA14" s="2263">
        <v>55.535260000000001</v>
      </c>
      <c r="AB14" s="2264">
        <v>59.700547</v>
      </c>
      <c r="AC14" s="2264">
        <v>54.581446999999997</v>
      </c>
      <c r="AD14" s="2264">
        <v>66.443967999999998</v>
      </c>
      <c r="AE14" s="2264">
        <v>54.049050000000001</v>
      </c>
      <c r="AF14" s="2264">
        <v>35.066723000000003</v>
      </c>
      <c r="AG14" s="2264">
        <v>52.887478000000002</v>
      </c>
      <c r="AH14" s="2264">
        <v>86.718470999999994</v>
      </c>
      <c r="AI14" s="2264">
        <v>33.496088999999998</v>
      </c>
      <c r="AJ14" s="2264">
        <v>38.199157999999997</v>
      </c>
      <c r="AK14" s="2264">
        <v>38.113370000000003</v>
      </c>
      <c r="AL14" s="2264">
        <v>34.329718999999997</v>
      </c>
      <c r="AM14" s="2264">
        <v>48.556652</v>
      </c>
      <c r="AN14" s="2264">
        <v>58.770912000000003</v>
      </c>
      <c r="AO14" s="2264">
        <v>33.459823</v>
      </c>
      <c r="AP14" s="2264">
        <v>11.297886</v>
      </c>
      <c r="AQ14" s="2264">
        <v>11.705798</v>
      </c>
      <c r="AR14" s="2264">
        <v>21.655383</v>
      </c>
      <c r="AS14" s="2264">
        <v>17.692299999999999</v>
      </c>
      <c r="AT14" s="2264">
        <v>49.037706</v>
      </c>
      <c r="AU14" s="2264">
        <v>22.488008000000001</v>
      </c>
      <c r="AV14" s="2264">
        <v>26.456479999999999</v>
      </c>
      <c r="AW14" s="2264">
        <v>22.932599</v>
      </c>
      <c r="AX14" s="2264">
        <v>33.924796999999998</v>
      </c>
      <c r="AY14" s="2264">
        <v>34.759645999999996</v>
      </c>
      <c r="AZ14" s="2264">
        <v>60.092188999999998</v>
      </c>
      <c r="BA14" s="2264">
        <v>27.143796999999999</v>
      </c>
      <c r="BB14" s="2264">
        <v>16.643409999999999</v>
      </c>
      <c r="BC14" s="2264">
        <v>38.133718000000002</v>
      </c>
      <c r="BD14" s="2264">
        <v>31.18815</v>
      </c>
      <c r="BE14" s="2264">
        <v>31.733350000000002</v>
      </c>
      <c r="BF14" s="2264">
        <v>22.558109000000002</v>
      </c>
      <c r="BG14" s="2264">
        <v>24.515218999999998</v>
      </c>
      <c r="BH14" s="2264">
        <v>24.061354999999999</v>
      </c>
      <c r="BI14" s="2264">
        <v>20.198198000000001</v>
      </c>
      <c r="BJ14" s="2264">
        <v>39.391620000000003</v>
      </c>
    </row>
    <row r="15" spans="1:64" ht="17.25" x14ac:dyDescent="0.3">
      <c r="A15" s="2268" t="s">
        <v>4870</v>
      </c>
      <c r="B15" s="2269" t="s">
        <v>3524</v>
      </c>
      <c r="C15" s="2270">
        <v>0.44874799999999998</v>
      </c>
      <c r="D15" s="2271">
        <v>0.82886700000000002</v>
      </c>
      <c r="E15" s="2271">
        <v>0.26416000000000001</v>
      </c>
      <c r="F15" s="2271">
        <v>0.57659700000000003</v>
      </c>
      <c r="G15" s="2271">
        <v>1.6295649999999999</v>
      </c>
      <c r="H15" s="2271">
        <v>0.94938299999999998</v>
      </c>
      <c r="I15" s="2271">
        <v>0.37844</v>
      </c>
      <c r="J15" s="2271">
        <v>2.543377</v>
      </c>
      <c r="K15" s="2271">
        <v>3.007225</v>
      </c>
      <c r="L15" s="2271">
        <v>0.16958599999999999</v>
      </c>
      <c r="M15" s="2272">
        <v>1.1107419999999999</v>
      </c>
      <c r="N15" s="2273">
        <v>0.29610500000000001</v>
      </c>
      <c r="O15" s="2273">
        <v>0.44308799999999998</v>
      </c>
      <c r="P15" s="2273">
        <v>0.59339299999999995</v>
      </c>
      <c r="Q15" s="2273">
        <v>2.3893140000000002</v>
      </c>
      <c r="R15" s="2273">
        <v>1.251147</v>
      </c>
      <c r="S15" s="2274">
        <v>0.50114499999999995</v>
      </c>
      <c r="T15" s="2274">
        <v>4.0275920000000003</v>
      </c>
      <c r="U15" s="2275">
        <v>1.4340200000000001</v>
      </c>
      <c r="V15" s="2263">
        <v>0.40084500000000001</v>
      </c>
      <c r="W15" s="2263">
        <v>0.59552099999999997</v>
      </c>
      <c r="X15" s="2263">
        <v>2.4821070000000001</v>
      </c>
      <c r="Y15" s="2263">
        <v>3.4152339999999999</v>
      </c>
      <c r="Z15" s="2263">
        <v>0.64046400000000003</v>
      </c>
      <c r="AA15" s="2263">
        <v>0.99576699999999996</v>
      </c>
      <c r="AB15" s="2264">
        <v>0.45868399999999998</v>
      </c>
      <c r="AC15" s="2264">
        <v>0.27297100000000002</v>
      </c>
      <c r="AD15" s="2264">
        <v>1.480804</v>
      </c>
      <c r="AE15" s="2264">
        <v>0.56556899999999999</v>
      </c>
      <c r="AF15" s="2264">
        <v>4.6659829999999998</v>
      </c>
      <c r="AG15" s="2264">
        <v>1.2907850000000001</v>
      </c>
      <c r="AH15" s="2264">
        <v>4.5029810000000001</v>
      </c>
      <c r="AI15" s="2264">
        <v>2.7573979999999998</v>
      </c>
      <c r="AJ15" s="2264">
        <v>1.1003130000000001</v>
      </c>
      <c r="AK15" s="2264">
        <v>0.60709599999999997</v>
      </c>
      <c r="AL15" s="2264">
        <v>2.3894609999999998</v>
      </c>
      <c r="AM15" s="2264">
        <v>0.91231300000000004</v>
      </c>
      <c r="AN15" s="2264">
        <v>0.39364500000000002</v>
      </c>
      <c r="AO15" s="2264">
        <v>2.520851</v>
      </c>
      <c r="AP15" s="2264">
        <v>1.767317</v>
      </c>
      <c r="AQ15" s="2264">
        <v>0.418985</v>
      </c>
      <c r="AR15" s="2264">
        <v>1.2851900000000001</v>
      </c>
      <c r="AS15" s="2264">
        <v>1.0750010000000001</v>
      </c>
      <c r="AT15" s="2264">
        <v>0.38054399999999999</v>
      </c>
      <c r="AU15" s="2264">
        <v>1.729622</v>
      </c>
      <c r="AV15" s="2264">
        <v>0.68606699999999998</v>
      </c>
      <c r="AW15" s="2264">
        <v>0.45982200000000001</v>
      </c>
      <c r="AX15" s="2264">
        <v>1.63137</v>
      </c>
      <c r="AY15" s="2264">
        <v>0.283663</v>
      </c>
      <c r="AZ15" s="2264">
        <v>0.39727400000000002</v>
      </c>
      <c r="BA15" s="2264">
        <v>1.0963480000000001</v>
      </c>
      <c r="BB15" s="2264">
        <v>0.87477499999999997</v>
      </c>
      <c r="BC15" s="2264">
        <v>2.6401669999999999</v>
      </c>
      <c r="BD15" s="2264">
        <v>0.63343400000000005</v>
      </c>
      <c r="BE15" s="2264">
        <v>2.0881120000000002</v>
      </c>
      <c r="BF15" s="2264">
        <v>2.5</v>
      </c>
      <c r="BG15" s="2264">
        <v>0.78589900000000001</v>
      </c>
      <c r="BH15" s="2264">
        <v>0.588426</v>
      </c>
      <c r="BI15" s="2264">
        <v>0.94000099999999998</v>
      </c>
      <c r="BJ15" s="2264">
        <v>1.281666</v>
      </c>
    </row>
    <row r="16" spans="1:64" ht="17.25" x14ac:dyDescent="0.3">
      <c r="A16" s="2268" t="s">
        <v>4871</v>
      </c>
      <c r="B16" s="2269" t="s">
        <v>3525</v>
      </c>
      <c r="C16" s="2270">
        <v>3.6187610000000001</v>
      </c>
      <c r="D16" s="2271">
        <v>7.0136200000000004</v>
      </c>
      <c r="E16" s="2271">
        <v>22.555574</v>
      </c>
      <c r="F16" s="2271">
        <v>12.501988000000001</v>
      </c>
      <c r="G16" s="2271">
        <v>18.728594999999999</v>
      </c>
      <c r="H16" s="2271">
        <v>11.814937</v>
      </c>
      <c r="I16" s="2271">
        <v>26.637785999999998</v>
      </c>
      <c r="J16" s="2271">
        <v>22.343195000000001</v>
      </c>
      <c r="K16" s="2271">
        <v>19.145900999999999</v>
      </c>
      <c r="L16" s="2271">
        <v>12.492255</v>
      </c>
      <c r="M16" s="2272">
        <v>8.4747330000000005</v>
      </c>
      <c r="N16" s="2273">
        <v>9.9276599999999995</v>
      </c>
      <c r="O16" s="2273">
        <v>8.3821329999999996</v>
      </c>
      <c r="P16" s="2273">
        <v>9.1300799999999995</v>
      </c>
      <c r="Q16" s="2273">
        <v>18.289963</v>
      </c>
      <c r="R16" s="2273">
        <v>3.7088260000000002</v>
      </c>
      <c r="S16" s="2274">
        <v>11.415812000000001</v>
      </c>
      <c r="T16" s="2274">
        <v>14.786317</v>
      </c>
      <c r="U16" s="2275">
        <v>8.9783849999999994</v>
      </c>
      <c r="V16" s="2263">
        <v>10.02014</v>
      </c>
      <c r="W16" s="2263">
        <v>6.6072379999999997</v>
      </c>
      <c r="X16" s="2263">
        <v>3.8363290000000001</v>
      </c>
      <c r="Y16" s="2263">
        <v>3.7736179999999999</v>
      </c>
      <c r="Z16" s="2263">
        <v>9.8176649999999999</v>
      </c>
      <c r="AA16" s="2263">
        <v>7.0694169999999996</v>
      </c>
      <c r="AB16" s="2264">
        <v>8.6537120000000005</v>
      </c>
      <c r="AC16" s="2264">
        <v>5.3673279999999997</v>
      </c>
      <c r="AD16" s="2264">
        <v>9.4097019999999993</v>
      </c>
      <c r="AE16" s="2264">
        <v>10.400216</v>
      </c>
      <c r="AF16" s="2264">
        <v>5.7474860000000003</v>
      </c>
      <c r="AG16" s="2264">
        <v>13.265599999999999</v>
      </c>
      <c r="AH16" s="2264">
        <v>6.7120090000000001</v>
      </c>
      <c r="AI16" s="2264">
        <v>3.558243</v>
      </c>
      <c r="AJ16" s="2264">
        <v>7.1033730000000004</v>
      </c>
      <c r="AK16" s="2264">
        <v>10.118729</v>
      </c>
      <c r="AL16" s="2264">
        <v>5.1550570000000002</v>
      </c>
      <c r="AM16" s="2264">
        <v>6.403753</v>
      </c>
      <c r="AN16" s="2264">
        <v>6.1364979999999996</v>
      </c>
      <c r="AO16" s="2264">
        <v>3.174458</v>
      </c>
      <c r="AP16" s="2264">
        <v>3.7545920000000002</v>
      </c>
      <c r="AQ16" s="2264">
        <v>4.4936319999999998</v>
      </c>
      <c r="AR16" s="2264">
        <v>3.6302279999999998</v>
      </c>
      <c r="AS16" s="2264">
        <v>3.8203469999999999</v>
      </c>
      <c r="AT16" s="2264">
        <v>4.3114189999999999</v>
      </c>
      <c r="AU16" s="2264">
        <v>8.8552859999999995</v>
      </c>
      <c r="AV16" s="2264">
        <v>7.127211</v>
      </c>
      <c r="AW16" s="2264">
        <v>3.6858249999999999</v>
      </c>
      <c r="AX16" s="2264">
        <v>4.9735329999999998</v>
      </c>
      <c r="AY16" s="2264">
        <v>2.6348929999999999</v>
      </c>
      <c r="AZ16" s="2264">
        <v>5.2874280000000002</v>
      </c>
      <c r="BA16" s="2264">
        <v>2.2079300000000002</v>
      </c>
      <c r="BB16" s="2264">
        <v>1.3088109999999999</v>
      </c>
      <c r="BC16" s="2264">
        <v>1.6555200000000001</v>
      </c>
      <c r="BD16" s="2264">
        <v>3.9725380000000001</v>
      </c>
      <c r="BE16" s="2264">
        <v>2.0763150000000001</v>
      </c>
      <c r="BF16" s="2264">
        <v>2.8</v>
      </c>
      <c r="BG16" s="2264">
        <v>2.2254679999999998</v>
      </c>
      <c r="BH16" s="2264">
        <v>2.8246929999999999</v>
      </c>
      <c r="BI16" s="2264">
        <v>3.9487079999999999</v>
      </c>
      <c r="BJ16" s="2264">
        <v>3.677244</v>
      </c>
    </row>
    <row r="17" spans="1:64" ht="17.25" x14ac:dyDescent="0.3">
      <c r="A17" s="2268" t="s">
        <v>4872</v>
      </c>
      <c r="B17" s="2269" t="s">
        <v>3526</v>
      </c>
      <c r="C17" s="2270">
        <v>3.1371440000000002</v>
      </c>
      <c r="D17" s="2271">
        <v>2.8717259999999998</v>
      </c>
      <c r="E17" s="2271">
        <v>4.2594760000000003</v>
      </c>
      <c r="F17" s="2271">
        <v>3.6478920000000001</v>
      </c>
      <c r="G17" s="2271">
        <v>3.8777750000000002</v>
      </c>
      <c r="H17" s="2271">
        <v>6.4176200000000003</v>
      </c>
      <c r="I17" s="2271">
        <v>4.4376350000000002</v>
      </c>
      <c r="J17" s="2271">
        <v>4.5064820000000001</v>
      </c>
      <c r="K17" s="2271">
        <v>6.3056429999999999</v>
      </c>
      <c r="L17" s="2271">
        <v>5.647602</v>
      </c>
      <c r="M17" s="2272">
        <v>6.9406140000000001</v>
      </c>
      <c r="N17" s="2273">
        <v>4.9382089999999996</v>
      </c>
      <c r="O17" s="2273">
        <v>5.9627509999999999</v>
      </c>
      <c r="P17" s="2273">
        <v>3.783182</v>
      </c>
      <c r="Q17" s="2273">
        <v>5.0711469999999998</v>
      </c>
      <c r="R17" s="2273">
        <v>3.8336190000000001</v>
      </c>
      <c r="S17" s="2274">
        <v>4.9973429999999999</v>
      </c>
      <c r="T17" s="2274">
        <v>6.7400520000000004</v>
      </c>
      <c r="U17" s="2275">
        <v>5.9060589999999999</v>
      </c>
      <c r="V17" s="2263">
        <v>5.1646520000000002</v>
      </c>
      <c r="W17" s="2263">
        <v>10.20861</v>
      </c>
      <c r="X17" s="2263">
        <v>7.5763590000000001</v>
      </c>
      <c r="Y17" s="2263">
        <v>6.0936839999999997</v>
      </c>
      <c r="Z17" s="2263">
        <v>6.4615629999999999</v>
      </c>
      <c r="AA17" s="2263">
        <v>4.4762110000000002</v>
      </c>
      <c r="AB17" s="2264">
        <v>4.6599430000000002</v>
      </c>
      <c r="AC17" s="2264">
        <v>4.4157510000000002</v>
      </c>
      <c r="AD17" s="2264">
        <v>6.3443399999999999</v>
      </c>
      <c r="AE17" s="2264">
        <v>5.3021820000000002</v>
      </c>
      <c r="AF17" s="2264">
        <v>5.2144560000000002</v>
      </c>
      <c r="AG17" s="2264">
        <v>5.5650339999999998</v>
      </c>
      <c r="AH17" s="2264">
        <v>4.4967069999999998</v>
      </c>
      <c r="AI17" s="2264">
        <v>6.1277840000000001</v>
      </c>
      <c r="AJ17" s="2264">
        <v>8.1690109999999994</v>
      </c>
      <c r="AK17" s="2264">
        <v>4.7966439999999997</v>
      </c>
      <c r="AL17" s="2264">
        <v>4.9400490000000001</v>
      </c>
      <c r="AM17" s="2264">
        <v>5.5011760000000001</v>
      </c>
      <c r="AN17" s="2264">
        <v>4.0742250000000002</v>
      </c>
      <c r="AO17" s="2264">
        <v>3.7159819999999999</v>
      </c>
      <c r="AP17" s="2264">
        <v>2.4363049999999999</v>
      </c>
      <c r="AQ17" s="2264">
        <v>3.1200049999999999</v>
      </c>
      <c r="AR17" s="2264">
        <v>3.6456390000000001</v>
      </c>
      <c r="AS17" s="2264">
        <v>3.4316559999999998</v>
      </c>
      <c r="AT17" s="2264">
        <v>4.1066760000000002</v>
      </c>
      <c r="AU17" s="2264">
        <v>5.364986</v>
      </c>
      <c r="AV17" s="2264">
        <v>5.3370160000000002</v>
      </c>
      <c r="AW17" s="2264">
        <v>10.777984999999999</v>
      </c>
      <c r="AX17" s="2264">
        <v>7.9858460000000004</v>
      </c>
      <c r="AY17" s="2264">
        <v>5.4468209999999999</v>
      </c>
      <c r="AZ17" s="2264">
        <v>4.4971230000000002</v>
      </c>
      <c r="BA17" s="2264">
        <v>8.8822969999999994</v>
      </c>
      <c r="BB17" s="2264">
        <v>5.9567509999999997</v>
      </c>
      <c r="BC17" s="2264">
        <v>3.861615</v>
      </c>
      <c r="BD17" s="2264">
        <v>3.7738260000000001</v>
      </c>
      <c r="BE17" s="2264">
        <v>4.1734159999999996</v>
      </c>
      <c r="BF17" s="2264">
        <v>3.1</v>
      </c>
      <c r="BG17" s="2264">
        <v>2.2029390000000002</v>
      </c>
      <c r="BH17" s="2264">
        <v>2.748596</v>
      </c>
      <c r="BI17" s="2264">
        <v>3.328748</v>
      </c>
      <c r="BJ17" s="2264">
        <v>3.408455</v>
      </c>
    </row>
    <row r="18" spans="1:64" ht="17.25" x14ac:dyDescent="0.3">
      <c r="A18" s="2268" t="s">
        <v>4873</v>
      </c>
      <c r="B18" s="2269" t="s">
        <v>4874</v>
      </c>
      <c r="C18" s="2270">
        <v>25.437317</v>
      </c>
      <c r="D18" s="2271">
        <v>33.795636999999999</v>
      </c>
      <c r="E18" s="2271">
        <v>13.570392999999999</v>
      </c>
      <c r="F18" s="2271">
        <v>16.030614</v>
      </c>
      <c r="G18" s="2271">
        <v>24.142883999999999</v>
      </c>
      <c r="H18" s="2271">
        <v>33.358784</v>
      </c>
      <c r="I18" s="2271">
        <v>24.439851999999998</v>
      </c>
      <c r="J18" s="2271">
        <v>26.190521</v>
      </c>
      <c r="K18" s="2271">
        <v>36.551259000000002</v>
      </c>
      <c r="L18" s="2271">
        <v>29.649826999999998</v>
      </c>
      <c r="M18" s="2272">
        <v>31.611418</v>
      </c>
      <c r="N18" s="2273">
        <v>19.561145</v>
      </c>
      <c r="O18" s="2273">
        <v>47.460908000000003</v>
      </c>
      <c r="P18" s="2273">
        <v>22.918433</v>
      </c>
      <c r="Q18" s="2273">
        <v>36.100518999999998</v>
      </c>
      <c r="R18" s="2273">
        <v>18.596623999999998</v>
      </c>
      <c r="S18" s="2274">
        <v>36.615346000000002</v>
      </c>
      <c r="T18" s="2274">
        <v>24.380780999999999</v>
      </c>
      <c r="U18" s="2275">
        <v>40.021262</v>
      </c>
      <c r="V18" s="2263">
        <v>41.452291000000002</v>
      </c>
      <c r="W18" s="2263">
        <v>29.955783</v>
      </c>
      <c r="X18" s="2263">
        <v>23.762546</v>
      </c>
      <c r="Y18" s="2263">
        <v>43.376697999999998</v>
      </c>
      <c r="Z18" s="2263">
        <v>26.484911</v>
      </c>
      <c r="AA18" s="2263">
        <v>30.272081</v>
      </c>
      <c r="AB18" s="2264">
        <v>20.059415000000001</v>
      </c>
      <c r="AC18" s="2264">
        <v>25.220177</v>
      </c>
      <c r="AD18" s="2264">
        <v>31.439149</v>
      </c>
      <c r="AE18" s="2264">
        <v>41.028669999999998</v>
      </c>
      <c r="AF18" s="2264">
        <v>30.992667000000001</v>
      </c>
      <c r="AG18" s="2264">
        <v>22.511510999999999</v>
      </c>
      <c r="AH18" s="2264">
        <v>52.375475000000002</v>
      </c>
      <c r="AI18" s="2264">
        <v>51.811596999999999</v>
      </c>
      <c r="AJ18" s="2264">
        <v>34.940002</v>
      </c>
      <c r="AK18" s="2264">
        <v>22.063917</v>
      </c>
      <c r="AL18" s="2264">
        <v>51.551898999999999</v>
      </c>
      <c r="AM18" s="2264">
        <v>36.440601000000001</v>
      </c>
      <c r="AN18" s="2264">
        <v>88.765759000000003</v>
      </c>
      <c r="AO18" s="2264">
        <v>17.978590000000001</v>
      </c>
      <c r="AP18" s="2264">
        <v>5.2843780000000002</v>
      </c>
      <c r="AQ18" s="2264">
        <v>6.4051030000000004</v>
      </c>
      <c r="AR18" s="2264">
        <v>2.7677939999999999</v>
      </c>
      <c r="AS18" s="2264">
        <v>6.67828</v>
      </c>
      <c r="AT18" s="2264">
        <v>70.010741999999993</v>
      </c>
      <c r="AU18" s="2264">
        <v>8.2572709999999994</v>
      </c>
      <c r="AV18" s="2264">
        <v>16.586365000000001</v>
      </c>
      <c r="AW18" s="2264">
        <v>1.50661</v>
      </c>
      <c r="AX18" s="2264">
        <v>3.2257820000000001</v>
      </c>
      <c r="AY18" s="2264">
        <v>2.7597510000000001</v>
      </c>
      <c r="AZ18" s="2264">
        <v>1.2957449999999999</v>
      </c>
      <c r="BA18" s="2264">
        <v>1.688685</v>
      </c>
      <c r="BB18" s="2264">
        <v>4.3720020000000002</v>
      </c>
      <c r="BC18" s="2264">
        <v>1.988361</v>
      </c>
      <c r="BD18" s="2264">
        <v>2.494907</v>
      </c>
      <c r="BE18" s="2264">
        <v>3.2858000000000001</v>
      </c>
      <c r="BF18" s="2264">
        <v>0.6</v>
      </c>
      <c r="BG18" s="2264">
        <v>2.3991739999999999</v>
      </c>
      <c r="BH18" s="2264">
        <v>2.7396180000000001</v>
      </c>
      <c r="BI18" s="2264">
        <v>1.3605799999999999</v>
      </c>
      <c r="BJ18" s="2264">
        <v>3.4541819999999999</v>
      </c>
    </row>
    <row r="19" spans="1:64" ht="17.25" x14ac:dyDescent="0.3">
      <c r="A19" s="2268" t="s">
        <v>4875</v>
      </c>
      <c r="B19" s="2269" t="s">
        <v>3527</v>
      </c>
      <c r="C19" s="2270">
        <v>1.0447630000000001</v>
      </c>
      <c r="D19" s="2271">
        <v>0.48388999999999999</v>
      </c>
      <c r="E19" s="2271">
        <v>0.22772400000000001</v>
      </c>
      <c r="F19" s="2271">
        <v>0.82512600000000003</v>
      </c>
      <c r="G19" s="2271">
        <v>1.480442</v>
      </c>
      <c r="H19" s="2271">
        <v>9.4362619999999993</v>
      </c>
      <c r="I19" s="2271">
        <v>0.65076699999999998</v>
      </c>
      <c r="J19" s="2271">
        <v>0.48773699999999998</v>
      </c>
      <c r="K19" s="2271">
        <v>2.6810019999999999</v>
      </c>
      <c r="L19" s="2271">
        <v>0.84370999999999996</v>
      </c>
      <c r="M19" s="2272">
        <v>0.14794299999999999</v>
      </c>
      <c r="N19" s="2273">
        <v>0.17220099999999999</v>
      </c>
      <c r="O19" s="2273">
        <v>0.54732700000000001</v>
      </c>
      <c r="P19" s="2273">
        <v>0.80044499999999996</v>
      </c>
      <c r="Q19" s="2273">
        <v>0.665493</v>
      </c>
      <c r="R19" s="2273">
        <v>1.594938</v>
      </c>
      <c r="S19" s="2274">
        <v>0.39618100000000001</v>
      </c>
      <c r="T19" s="2274">
        <v>2.8493849999999998</v>
      </c>
      <c r="U19" s="2275">
        <v>0.124914</v>
      </c>
      <c r="V19" s="2263">
        <v>6.434342</v>
      </c>
      <c r="W19" s="2263">
        <v>1.0713090000000001</v>
      </c>
      <c r="X19" s="2263">
        <v>1.631243</v>
      </c>
      <c r="Y19" s="2263">
        <v>0.87265400000000004</v>
      </c>
      <c r="Z19" s="2263">
        <v>0.63938399999999995</v>
      </c>
      <c r="AA19" s="2263">
        <v>0.38617000000000001</v>
      </c>
      <c r="AB19" s="2264">
        <v>0.38331599999999999</v>
      </c>
      <c r="AC19" s="2264">
        <v>0.50011899999999998</v>
      </c>
      <c r="AD19" s="2264">
        <v>0.70991899999999997</v>
      </c>
      <c r="AE19" s="2264">
        <v>1.048343</v>
      </c>
      <c r="AF19" s="2264">
        <v>3.0382570000000002</v>
      </c>
      <c r="AG19" s="2264">
        <v>0.97822500000000001</v>
      </c>
      <c r="AH19" s="2264">
        <v>6.3806219999999998</v>
      </c>
      <c r="AI19" s="2264">
        <v>0.60685800000000001</v>
      </c>
      <c r="AJ19" s="2264">
        <v>0.57211699999999999</v>
      </c>
      <c r="AK19" s="2264">
        <v>0.68415999999999999</v>
      </c>
      <c r="AL19" s="2264">
        <v>0.22622700000000001</v>
      </c>
      <c r="AM19" s="2264">
        <v>0.80095799999999995</v>
      </c>
      <c r="AN19" s="2264">
        <v>0.68115400000000004</v>
      </c>
      <c r="AO19" s="2264">
        <v>0.16747600000000001</v>
      </c>
      <c r="AP19" s="2264">
        <v>0.74000100000000002</v>
      </c>
      <c r="AQ19" s="2264">
        <v>0.12765199999999999</v>
      </c>
      <c r="AR19" s="2264">
        <v>3.362835</v>
      </c>
      <c r="AS19" s="2264">
        <v>1.7002090000000001</v>
      </c>
      <c r="AT19" s="2264">
        <v>0.60907299999999998</v>
      </c>
      <c r="AU19" s="2264">
        <v>1.6028039999999999</v>
      </c>
      <c r="AV19" s="2264">
        <v>0.77748399999999995</v>
      </c>
      <c r="AW19" s="2264">
        <v>1.394703</v>
      </c>
      <c r="AX19" s="2264">
        <v>2.2887300000000002</v>
      </c>
      <c r="AY19" s="2264">
        <v>0.65078899999999995</v>
      </c>
      <c r="AZ19" s="2264">
        <v>1.665386</v>
      </c>
      <c r="BA19" s="2264">
        <v>1.3293489999999999</v>
      </c>
      <c r="BB19" s="2264">
        <v>2.353081</v>
      </c>
      <c r="BC19" s="2264">
        <v>1.4402090000000001</v>
      </c>
      <c r="BD19" s="2264">
        <v>1.8814029999999999</v>
      </c>
      <c r="BE19" s="2264">
        <v>0.72431999999999996</v>
      </c>
      <c r="BF19" s="2264">
        <v>0.4</v>
      </c>
      <c r="BG19" s="2264">
        <v>0.72513399999999995</v>
      </c>
      <c r="BH19" s="2264">
        <v>1.315698</v>
      </c>
      <c r="BI19" s="2264">
        <v>0.84981399999999996</v>
      </c>
      <c r="BJ19" s="2264">
        <v>0.81631299999999996</v>
      </c>
    </row>
    <row r="20" spans="1:64" ht="17.25" x14ac:dyDescent="0.3">
      <c r="A20" s="2268" t="s">
        <v>4876</v>
      </c>
      <c r="B20" s="2269" t="s">
        <v>3528</v>
      </c>
      <c r="C20" s="2270">
        <v>4.0357560000000001</v>
      </c>
      <c r="D20" s="2271">
        <v>6.9129310000000004</v>
      </c>
      <c r="E20" s="2271">
        <v>5.1056530000000002</v>
      </c>
      <c r="F20" s="2271">
        <v>5.206658</v>
      </c>
      <c r="G20" s="2271">
        <v>4.378101</v>
      </c>
      <c r="H20" s="2271">
        <v>8.9270289999999992</v>
      </c>
      <c r="I20" s="2271">
        <v>13.045483000000001</v>
      </c>
      <c r="J20" s="2271">
        <v>15.305902</v>
      </c>
      <c r="K20" s="2271">
        <v>10.424073</v>
      </c>
      <c r="L20" s="2271">
        <v>18.761006999999999</v>
      </c>
      <c r="M20" s="2272">
        <v>19.431882999999999</v>
      </c>
      <c r="N20" s="2273">
        <v>6.2664759999999999</v>
      </c>
      <c r="O20" s="2273">
        <v>6.0924269999999998</v>
      </c>
      <c r="P20" s="2273">
        <v>4.2823919999999998</v>
      </c>
      <c r="Q20" s="2273">
        <v>5.8033080000000004</v>
      </c>
      <c r="R20" s="2273">
        <v>4.8931310000000003</v>
      </c>
      <c r="S20" s="2274">
        <v>6.0560960000000001</v>
      </c>
      <c r="T20" s="2274">
        <v>5.1254289999999996</v>
      </c>
      <c r="U20" s="2275">
        <v>4.1904070000000004</v>
      </c>
      <c r="V20" s="2263">
        <v>5.4786710000000003</v>
      </c>
      <c r="W20" s="2263">
        <v>4.8306079999999998</v>
      </c>
      <c r="X20" s="2263">
        <v>5.0418459999999996</v>
      </c>
      <c r="Y20" s="2263">
        <v>4.9606620000000001</v>
      </c>
      <c r="Z20" s="2263">
        <v>5.4875059999999998</v>
      </c>
      <c r="AA20" s="2263">
        <v>4.8999550000000003</v>
      </c>
      <c r="AB20" s="2264">
        <v>6.1767599999999998</v>
      </c>
      <c r="AC20" s="2264">
        <v>5.2119080000000002</v>
      </c>
      <c r="AD20" s="2264">
        <v>5.4412659999999997</v>
      </c>
      <c r="AE20" s="2264">
        <v>2.6514730000000002</v>
      </c>
      <c r="AF20" s="2264">
        <v>6.1941680000000003</v>
      </c>
      <c r="AG20" s="2264">
        <v>14.317636</v>
      </c>
      <c r="AH20" s="2264">
        <v>7.1527570000000003</v>
      </c>
      <c r="AI20" s="2264">
        <v>4.3684010000000004</v>
      </c>
      <c r="AJ20" s="2264">
        <v>4.6561849999999998</v>
      </c>
      <c r="AK20" s="2264">
        <v>8.4458559999999991</v>
      </c>
      <c r="AL20" s="2264">
        <v>4.2078550000000003</v>
      </c>
      <c r="AM20" s="2264">
        <v>7.0906510000000003</v>
      </c>
      <c r="AN20" s="2264">
        <v>8.2583179999999992</v>
      </c>
      <c r="AO20" s="2264">
        <v>4.9307730000000003</v>
      </c>
      <c r="AP20" s="2264">
        <v>3.8840110000000001</v>
      </c>
      <c r="AQ20" s="2264">
        <v>4.4419269999999997</v>
      </c>
      <c r="AR20" s="2264">
        <v>9.2962930000000004</v>
      </c>
      <c r="AS20" s="2264">
        <v>6.5844469999999999</v>
      </c>
      <c r="AT20" s="2264">
        <v>3.0882489999999998</v>
      </c>
      <c r="AU20" s="2264">
        <v>3.7130649999999998</v>
      </c>
      <c r="AV20" s="2264">
        <v>5.414758</v>
      </c>
      <c r="AW20" s="2264">
        <v>5.585636</v>
      </c>
      <c r="AX20" s="2264">
        <v>5.3560910000000002</v>
      </c>
      <c r="AY20" s="2264">
        <v>5.3508880000000003</v>
      </c>
      <c r="AZ20" s="2264">
        <v>1.0585020000000001</v>
      </c>
      <c r="BA20" s="2264">
        <v>0.57048100000000002</v>
      </c>
      <c r="BB20" s="2264">
        <v>0.41812700000000003</v>
      </c>
      <c r="BC20" s="2264">
        <v>0.23558699999999999</v>
      </c>
      <c r="BD20" s="2264">
        <v>0.24615100000000001</v>
      </c>
      <c r="BE20" s="2264">
        <v>0.24873200000000001</v>
      </c>
      <c r="BF20" s="2264">
        <v>0.1</v>
      </c>
      <c r="BG20" s="2264">
        <v>0.43782100000000002</v>
      </c>
      <c r="BH20" s="2264">
        <v>0.347744</v>
      </c>
      <c r="BI20" s="2264">
        <v>0.87612100000000004</v>
      </c>
      <c r="BJ20" s="2264">
        <v>1.1528259999999999</v>
      </c>
    </row>
    <row r="21" spans="1:64" ht="17.25" x14ac:dyDescent="0.3">
      <c r="A21" s="2268" t="s">
        <v>4877</v>
      </c>
      <c r="B21" s="2269" t="s">
        <v>3529</v>
      </c>
      <c r="C21" s="2270">
        <v>0.74888200000000005</v>
      </c>
      <c r="D21" s="2271">
        <v>0.75899799999999995</v>
      </c>
      <c r="E21" s="2271">
        <v>2.2659720000000001</v>
      </c>
      <c r="F21" s="2271">
        <v>0.59607900000000003</v>
      </c>
      <c r="G21" s="2271">
        <v>1.0317769999999999</v>
      </c>
      <c r="H21" s="2271">
        <v>0.47512900000000002</v>
      </c>
      <c r="I21" s="2271">
        <v>0.85426899999999995</v>
      </c>
      <c r="J21" s="2271">
        <v>6.9998420000000001</v>
      </c>
      <c r="K21" s="2271">
        <v>0.55164599999999997</v>
      </c>
      <c r="L21" s="2271">
        <v>1.0960490000000001</v>
      </c>
      <c r="M21" s="2272">
        <v>1.8840209999999999</v>
      </c>
      <c r="N21" s="2273">
        <v>0.89090400000000003</v>
      </c>
      <c r="O21" s="2273">
        <v>0.42893700000000001</v>
      </c>
      <c r="P21" s="2273">
        <v>0.85475199999999996</v>
      </c>
      <c r="Q21" s="2273">
        <v>0.98475800000000002</v>
      </c>
      <c r="R21" s="2273">
        <v>0.65812199999999998</v>
      </c>
      <c r="S21" s="2274">
        <v>0.797983</v>
      </c>
      <c r="T21" s="2274">
        <v>11.352679999999964</v>
      </c>
      <c r="U21" s="2275">
        <v>1.299004</v>
      </c>
      <c r="V21" s="2263">
        <v>1.422291</v>
      </c>
      <c r="W21" s="2263">
        <v>0.55962800000000001</v>
      </c>
      <c r="X21" s="2263">
        <v>1.08646</v>
      </c>
      <c r="Y21" s="2263">
        <v>0.89717100000000005</v>
      </c>
      <c r="Z21" s="2263">
        <v>0.50260000000000005</v>
      </c>
      <c r="AA21" s="2263">
        <v>0.52501200000000003</v>
      </c>
      <c r="AB21" s="2264">
        <v>0.46682899999999999</v>
      </c>
      <c r="AC21" s="2264">
        <v>1.504699</v>
      </c>
      <c r="AD21" s="2264">
        <v>0.44214599999999998</v>
      </c>
      <c r="AE21" s="2264">
        <v>1.188979</v>
      </c>
      <c r="AF21" s="2264">
        <v>1.1832050000000001</v>
      </c>
      <c r="AG21" s="2264">
        <v>2.4345599999999998</v>
      </c>
      <c r="AH21" s="2264">
        <v>0.64086399999999999</v>
      </c>
      <c r="AI21" s="2264">
        <v>1.872325</v>
      </c>
      <c r="AJ21" s="2264">
        <v>1.96594</v>
      </c>
      <c r="AK21" s="2264">
        <v>1.0969469999999999</v>
      </c>
      <c r="AL21" s="2264">
        <v>1.871718</v>
      </c>
      <c r="AM21" s="2264">
        <v>0.49807499999999999</v>
      </c>
      <c r="AN21" s="2264">
        <v>1.139465</v>
      </c>
      <c r="AO21" s="2264">
        <v>0.98894700000000002</v>
      </c>
      <c r="AP21" s="2264">
        <v>0.2</v>
      </c>
      <c r="AQ21" s="2264">
        <v>0.72372499999999995</v>
      </c>
      <c r="AR21" s="2264">
        <v>0.22486900000000001</v>
      </c>
      <c r="AS21" s="2264">
        <v>0.69258399999999998</v>
      </c>
      <c r="AT21" s="2264">
        <v>1.024146</v>
      </c>
      <c r="AU21" s="2264">
        <v>0.117546</v>
      </c>
      <c r="AV21" s="2264">
        <v>2.0448230000000001</v>
      </c>
      <c r="AW21" s="2264">
        <v>0.75801799999999997</v>
      </c>
      <c r="AX21" s="2264">
        <v>1.2622910000000001</v>
      </c>
      <c r="AY21" s="2264">
        <v>1.0720019999999999</v>
      </c>
      <c r="AZ21" s="2264">
        <v>0.99453199999999997</v>
      </c>
      <c r="BA21" s="2264">
        <v>1.3899790000000001</v>
      </c>
      <c r="BB21" s="2264">
        <v>0.72490600000000005</v>
      </c>
      <c r="BC21" s="2264">
        <v>1.050556</v>
      </c>
      <c r="BD21" s="2264">
        <v>0.50901300000000005</v>
      </c>
      <c r="BE21" s="2264">
        <v>0.61131100000000005</v>
      </c>
      <c r="BF21" s="2264">
        <v>0.7</v>
      </c>
      <c r="BG21" s="2264">
        <v>0.50836899999999996</v>
      </c>
      <c r="BH21" s="2264">
        <v>0.71862400000000004</v>
      </c>
      <c r="BI21" s="2264">
        <v>0.64819000000000004</v>
      </c>
      <c r="BJ21" s="2264">
        <v>0.67154499999999995</v>
      </c>
    </row>
    <row r="22" spans="1:64" ht="17.25" x14ac:dyDescent="0.3">
      <c r="A22" s="2268" t="s">
        <v>4878</v>
      </c>
      <c r="B22" s="2269" t="s">
        <v>3530</v>
      </c>
      <c r="C22" s="2270">
        <v>19.851663000000002</v>
      </c>
      <c r="D22" s="3276">
        <v>13.033164000000006</v>
      </c>
      <c r="E22" s="3276">
        <v>21.081986999999998</v>
      </c>
      <c r="F22" s="3276">
        <v>18.526280000000007</v>
      </c>
      <c r="G22" s="3276">
        <v>16.120517</v>
      </c>
      <c r="H22" s="3276">
        <v>17.785160999999995</v>
      </c>
      <c r="I22" s="2271">
        <v>20.719462</v>
      </c>
      <c r="J22" s="2271">
        <v>19.627191999999994</v>
      </c>
      <c r="K22" s="2271">
        <v>19.168744000000004</v>
      </c>
      <c r="L22" s="2271">
        <v>15.294706000000005</v>
      </c>
      <c r="M22" s="2272">
        <v>17.228833999999992</v>
      </c>
      <c r="N22" s="2273">
        <v>23.09421900000001</v>
      </c>
      <c r="O22" s="2273">
        <v>8.9935820000000035</v>
      </c>
      <c r="P22" s="2273">
        <v>13.063686000000018</v>
      </c>
      <c r="Q22" s="2273">
        <v>13.357920669999999</v>
      </c>
      <c r="R22" s="2273">
        <v>14.676565000000096</v>
      </c>
      <c r="S22" s="2274">
        <v>14.904435000000035</v>
      </c>
      <c r="T22" s="2274">
        <v>0</v>
      </c>
      <c r="U22" s="2275">
        <v>9.775442</v>
      </c>
      <c r="V22" s="2263">
        <v>10.525415000000001</v>
      </c>
      <c r="W22" s="2263">
        <v>7.8718000000000004</v>
      </c>
      <c r="X22" s="2263">
        <v>11.693187999999999</v>
      </c>
      <c r="Y22" s="2263">
        <v>8.1822700000000008</v>
      </c>
      <c r="Z22" s="2263">
        <v>8.1169449999999994</v>
      </c>
      <c r="AA22" s="2263">
        <v>9.6261550000000007</v>
      </c>
      <c r="AB22" s="2264">
        <v>10.697240000000001</v>
      </c>
      <c r="AC22" s="2264">
        <v>9.0079820000000002</v>
      </c>
      <c r="AD22" s="2264">
        <v>15.839248</v>
      </c>
      <c r="AE22" s="2264">
        <v>17.275794999999999</v>
      </c>
      <c r="AF22" s="2264">
        <v>11.360109</v>
      </c>
      <c r="AG22" s="2264">
        <v>10.89541</v>
      </c>
      <c r="AH22" s="2264">
        <v>17.447255999999999</v>
      </c>
      <c r="AI22" s="2264">
        <v>9.5993610000001013</v>
      </c>
      <c r="AJ22" s="2264">
        <v>12.428986</v>
      </c>
      <c r="AK22" s="2264">
        <v>9.8820099999999798</v>
      </c>
      <c r="AL22" s="2264">
        <v>14.682936</v>
      </c>
      <c r="AM22" s="2264">
        <v>7.1351880000000003</v>
      </c>
      <c r="AN22" s="2264">
        <v>11.056079</v>
      </c>
      <c r="AO22" s="2264">
        <v>8.1852900000000002</v>
      </c>
      <c r="AP22" s="2264">
        <v>7.1307140000000002</v>
      </c>
      <c r="AQ22" s="2264">
        <v>5.5853260000000002</v>
      </c>
      <c r="AR22" s="2264">
        <v>7.3648680000000004</v>
      </c>
      <c r="AS22" s="2264">
        <v>6.9620199999999999</v>
      </c>
      <c r="AT22" s="2264">
        <v>7.2977470000000002</v>
      </c>
      <c r="AU22" s="2264">
        <v>8.6031189999999995</v>
      </c>
      <c r="AV22" s="2264">
        <v>3.9795630000000002</v>
      </c>
      <c r="AW22" s="2264">
        <v>5.2995390000000002</v>
      </c>
      <c r="AX22" s="2264">
        <v>10.538520999999999</v>
      </c>
      <c r="AY22" s="2264">
        <v>4.1882809999999999</v>
      </c>
      <c r="AZ22" s="2264">
        <v>1.7649140000000001</v>
      </c>
      <c r="BA22" s="2264">
        <v>1.228694</v>
      </c>
      <c r="BB22" s="2264">
        <v>0.33211600000000002</v>
      </c>
      <c r="BC22" s="2264">
        <v>0.829461</v>
      </c>
      <c r="BD22" s="2264">
        <v>1.5538000000000001</v>
      </c>
      <c r="BE22" s="2264">
        <v>0.76034299999999999</v>
      </c>
      <c r="BF22" s="2264">
        <v>0.5</v>
      </c>
      <c r="BG22" s="2264">
        <v>0.40000099999998301</v>
      </c>
      <c r="BH22" s="2264">
        <v>0.28216400000000003</v>
      </c>
      <c r="BI22" s="2264">
        <v>1.039847</v>
      </c>
      <c r="BJ22" s="2264">
        <v>0.37104799999999999</v>
      </c>
    </row>
    <row r="23" spans="1:64" ht="33" x14ac:dyDescent="0.3">
      <c r="A23" s="2276" t="s">
        <v>4879</v>
      </c>
      <c r="B23" s="2269" t="s">
        <v>4880</v>
      </c>
      <c r="C23" s="2270">
        <v>0</v>
      </c>
      <c r="D23" s="2271">
        <v>0</v>
      </c>
      <c r="E23" s="2271">
        <v>0</v>
      </c>
      <c r="F23" s="2271">
        <v>1.6775000000000002E-2</v>
      </c>
      <c r="G23" s="2271">
        <v>0</v>
      </c>
      <c r="H23" s="2271">
        <v>0</v>
      </c>
      <c r="I23" s="2271">
        <v>0</v>
      </c>
      <c r="J23" s="2271">
        <v>0</v>
      </c>
      <c r="K23" s="2271">
        <v>0</v>
      </c>
      <c r="L23" s="2271">
        <v>3.8991999999999999E-2</v>
      </c>
      <c r="M23" s="2272">
        <v>0</v>
      </c>
      <c r="N23" s="2273">
        <v>0</v>
      </c>
      <c r="O23" s="2273">
        <v>0</v>
      </c>
      <c r="P23" s="2273">
        <v>0</v>
      </c>
      <c r="Q23" s="2273">
        <v>0</v>
      </c>
      <c r="R23" s="2273">
        <v>0</v>
      </c>
      <c r="S23" s="2274">
        <v>0</v>
      </c>
      <c r="T23" s="2274">
        <v>0</v>
      </c>
      <c r="U23" s="2275">
        <v>0</v>
      </c>
      <c r="V23" s="2263">
        <v>4.6844999999999998E-2</v>
      </c>
      <c r="W23" s="2263">
        <v>0</v>
      </c>
      <c r="X23" s="2263">
        <v>0</v>
      </c>
      <c r="Y23" s="2263">
        <v>2.1377E-2</v>
      </c>
      <c r="Z23" s="2263">
        <v>0</v>
      </c>
      <c r="AA23" s="2263">
        <v>0</v>
      </c>
      <c r="AB23" s="2264">
        <v>0</v>
      </c>
      <c r="AC23" s="2264">
        <v>0</v>
      </c>
      <c r="AD23" s="2264">
        <v>2.5846000000000001E-2</v>
      </c>
      <c r="AE23" s="2264">
        <v>0</v>
      </c>
      <c r="AF23" s="2264">
        <v>0</v>
      </c>
      <c r="AG23" s="2264">
        <v>0</v>
      </c>
      <c r="AH23" s="2264">
        <v>0</v>
      </c>
      <c r="AI23" s="2264">
        <v>8.7517999999999999E-2</v>
      </c>
      <c r="AJ23" s="2264">
        <v>0</v>
      </c>
      <c r="AK23" s="2264">
        <v>0</v>
      </c>
      <c r="AL23" s="2264">
        <v>0</v>
      </c>
      <c r="AM23" s="2264">
        <v>2.6318999999999999E-2</v>
      </c>
      <c r="AN23" s="2264">
        <v>0</v>
      </c>
      <c r="AO23" s="2264">
        <v>0</v>
      </c>
      <c r="AP23" s="2264">
        <v>0</v>
      </c>
      <c r="AQ23" s="2264">
        <v>0</v>
      </c>
      <c r="AR23" s="2264">
        <v>0</v>
      </c>
      <c r="AS23" s="2264">
        <v>2.6033000000000001E-2</v>
      </c>
      <c r="AT23" s="2264">
        <v>0</v>
      </c>
      <c r="AU23" s="2264">
        <v>0</v>
      </c>
      <c r="AV23" s="2264">
        <v>0</v>
      </c>
      <c r="AW23" s="2264">
        <v>0</v>
      </c>
      <c r="AX23" s="2264">
        <v>0</v>
      </c>
      <c r="AY23" s="2264">
        <v>0</v>
      </c>
      <c r="AZ23" s="2264">
        <v>0</v>
      </c>
      <c r="BA23" s="2264">
        <v>0</v>
      </c>
      <c r="BB23" s="2264">
        <v>0</v>
      </c>
      <c r="BC23" s="2264">
        <v>0</v>
      </c>
      <c r="BD23" s="2264">
        <v>0</v>
      </c>
      <c r="BE23" s="2264">
        <v>0</v>
      </c>
      <c r="BF23" s="2264">
        <v>0</v>
      </c>
      <c r="BG23" s="2264">
        <v>0</v>
      </c>
      <c r="BH23" s="2264">
        <v>0</v>
      </c>
      <c r="BI23" s="2264">
        <v>0</v>
      </c>
      <c r="BJ23" s="2264">
        <v>0</v>
      </c>
    </row>
    <row r="24" spans="1:64" ht="17.25" x14ac:dyDescent="0.3">
      <c r="A24" s="2268" t="s">
        <v>4881</v>
      </c>
      <c r="B24" s="2269" t="s">
        <v>4882</v>
      </c>
      <c r="C24" s="2270">
        <v>0.10795299999999999</v>
      </c>
      <c r="D24" s="2271">
        <v>0</v>
      </c>
      <c r="E24" s="2271">
        <v>0</v>
      </c>
      <c r="F24" s="2271">
        <v>0</v>
      </c>
      <c r="G24" s="2271">
        <v>0</v>
      </c>
      <c r="H24" s="2271">
        <v>0</v>
      </c>
      <c r="I24" s="2271">
        <v>0</v>
      </c>
      <c r="J24" s="2271">
        <v>0</v>
      </c>
      <c r="K24" s="2271">
        <v>5.7096000000000001E-2</v>
      </c>
      <c r="L24" s="2271">
        <v>0</v>
      </c>
      <c r="M24" s="2272">
        <v>0</v>
      </c>
      <c r="N24" s="2273">
        <v>0</v>
      </c>
      <c r="O24" s="2273">
        <v>0</v>
      </c>
      <c r="P24" s="2273">
        <v>0.12518699999999999</v>
      </c>
      <c r="Q24" s="2273">
        <v>0.146924</v>
      </c>
      <c r="R24" s="2273">
        <v>0</v>
      </c>
      <c r="S24" s="2274">
        <v>0</v>
      </c>
      <c r="T24" s="2274">
        <v>1.645079</v>
      </c>
      <c r="U24" s="2275">
        <v>0</v>
      </c>
      <c r="V24" s="2263">
        <v>0</v>
      </c>
      <c r="W24" s="2263">
        <v>0</v>
      </c>
      <c r="X24" s="2263">
        <v>5.7637000000000001E-2</v>
      </c>
      <c r="Y24" s="2263">
        <v>5.3280000000000001E-2</v>
      </c>
      <c r="Z24" s="2263">
        <v>5.7803E-2</v>
      </c>
      <c r="AA24" s="2263">
        <v>0</v>
      </c>
      <c r="AB24" s="2264">
        <v>0</v>
      </c>
      <c r="AC24" s="2264">
        <v>8.6799000000000001E-2</v>
      </c>
      <c r="AD24" s="2264">
        <v>0</v>
      </c>
      <c r="AE24" s="2264">
        <v>0</v>
      </c>
      <c r="AF24" s="2264">
        <v>0</v>
      </c>
      <c r="AG24" s="2264">
        <v>0</v>
      </c>
      <c r="AH24" s="2264">
        <v>0</v>
      </c>
      <c r="AI24" s="2264">
        <v>0</v>
      </c>
      <c r="AJ24" s="2264">
        <v>0</v>
      </c>
      <c r="AK24" s="2264">
        <v>0</v>
      </c>
      <c r="AL24" s="2264">
        <v>0</v>
      </c>
      <c r="AM24" s="2264">
        <v>0</v>
      </c>
      <c r="AN24" s="2264">
        <v>2.5908E-2</v>
      </c>
      <c r="AO24" s="2264">
        <v>0</v>
      </c>
      <c r="AP24" s="2264">
        <v>0</v>
      </c>
      <c r="AQ24" s="2264">
        <v>0</v>
      </c>
      <c r="AR24" s="2264">
        <v>0</v>
      </c>
      <c r="AS24" s="2264">
        <v>0</v>
      </c>
      <c r="AT24" s="2264">
        <v>0</v>
      </c>
      <c r="AU24" s="2264">
        <v>0</v>
      </c>
      <c r="AV24" s="2264">
        <v>0</v>
      </c>
      <c r="AW24" s="2264">
        <v>0</v>
      </c>
      <c r="AX24" s="2264">
        <v>0</v>
      </c>
      <c r="AY24" s="2264">
        <v>0</v>
      </c>
      <c r="AZ24" s="2264">
        <v>0</v>
      </c>
      <c r="BA24" s="2264">
        <v>0</v>
      </c>
      <c r="BB24" s="2264">
        <v>0</v>
      </c>
      <c r="BC24" s="2264">
        <v>0</v>
      </c>
      <c r="BD24" s="2264">
        <v>0</v>
      </c>
      <c r="BE24" s="2264">
        <v>0</v>
      </c>
      <c r="BF24" s="2264">
        <v>0</v>
      </c>
      <c r="BG24" s="2264">
        <v>0</v>
      </c>
      <c r="BH24" s="2264">
        <v>0</v>
      </c>
      <c r="BI24" s="2264">
        <v>0</v>
      </c>
      <c r="BJ24" s="2264">
        <v>0</v>
      </c>
    </row>
    <row r="25" spans="1:64" ht="18" thickBot="1" x14ac:dyDescent="0.35">
      <c r="A25" s="2279"/>
      <c r="B25" s="2280" t="s">
        <v>4883</v>
      </c>
      <c r="C25" s="2281">
        <v>17.782810000000001</v>
      </c>
      <c r="D25" s="2282">
        <v>12.017892</v>
      </c>
      <c r="E25" s="2282">
        <v>19.738841000000001</v>
      </c>
      <c r="F25" s="2282">
        <v>15.312135</v>
      </c>
      <c r="G25" s="2282">
        <v>16.405452</v>
      </c>
      <c r="H25" s="2282">
        <v>16.830299</v>
      </c>
      <c r="I25" s="2282">
        <v>21.621621000000001</v>
      </c>
      <c r="J25" s="2282">
        <v>21.066676000000001</v>
      </c>
      <c r="K25" s="2282">
        <v>26.826301999999998</v>
      </c>
      <c r="L25" s="2282">
        <v>29.465554000000001</v>
      </c>
      <c r="M25" s="2283">
        <v>30.376919000000001</v>
      </c>
      <c r="N25" s="2284">
        <v>25.350349999999999</v>
      </c>
      <c r="O25" s="2284">
        <v>24.122951</v>
      </c>
      <c r="P25" s="2284">
        <v>29.616571</v>
      </c>
      <c r="Q25" s="2284">
        <v>18.463311999999998</v>
      </c>
      <c r="R25" s="2284">
        <v>16.761391</v>
      </c>
      <c r="S25" s="2285">
        <v>19.106369000000001</v>
      </c>
      <c r="T25" s="2285">
        <v>22.919307</v>
      </c>
      <c r="U25" s="2286">
        <v>24.498930999999999</v>
      </c>
      <c r="V25" s="2287">
        <v>30.553647000000002</v>
      </c>
      <c r="W25" s="2287">
        <v>17.544893999999999</v>
      </c>
      <c r="X25" s="2287">
        <v>29.044478999999999</v>
      </c>
      <c r="Y25" s="2287">
        <v>25.846267000000001</v>
      </c>
      <c r="Z25" s="2287">
        <v>29.479147000000001</v>
      </c>
      <c r="AA25" s="2287">
        <v>26.691039</v>
      </c>
      <c r="AB25" s="2288">
        <v>16.687543000000002</v>
      </c>
      <c r="AC25" s="2288">
        <v>18.052790999999999</v>
      </c>
      <c r="AD25" s="2288">
        <v>23.532436000000001</v>
      </c>
      <c r="AE25" s="2288">
        <v>23.143923000000001</v>
      </c>
      <c r="AF25" s="2288">
        <v>27.182373999999999</v>
      </c>
      <c r="AG25" s="2288">
        <v>26.83605</v>
      </c>
      <c r="AH25" s="2288">
        <v>25.347897</v>
      </c>
      <c r="AI25" s="2288">
        <v>17.500761000000001</v>
      </c>
      <c r="AJ25" s="2288">
        <v>21.674337000000001</v>
      </c>
      <c r="AK25" s="2288">
        <v>25.944821000000001</v>
      </c>
      <c r="AL25" s="2288">
        <v>20.521667999999998</v>
      </c>
      <c r="AM25" s="2288">
        <v>22.948094000000001</v>
      </c>
      <c r="AN25" s="2288">
        <v>26.239796999999999</v>
      </c>
      <c r="AO25" s="2288">
        <v>36.396617999999997</v>
      </c>
      <c r="AP25" s="2288">
        <v>21.022086000000002</v>
      </c>
      <c r="AQ25" s="2288">
        <v>16.006062</v>
      </c>
      <c r="AR25" s="2288">
        <v>15.75393</v>
      </c>
      <c r="AS25" s="2288">
        <v>17.553611</v>
      </c>
      <c r="AT25" s="2288">
        <v>45.756053000000001</v>
      </c>
      <c r="AU25" s="2288">
        <v>28.196660000000001</v>
      </c>
      <c r="AV25" s="2288">
        <v>20.745667999999998</v>
      </c>
      <c r="AW25" s="2288">
        <v>20.825569000000002</v>
      </c>
      <c r="AX25" s="2288">
        <v>20.570874</v>
      </c>
      <c r="AY25" s="2288">
        <v>36.143825</v>
      </c>
      <c r="AZ25" s="2288">
        <v>19.675861999999999</v>
      </c>
      <c r="BA25" s="2288">
        <v>20.237238000000001</v>
      </c>
      <c r="BB25" s="2288">
        <v>18.821991000000001</v>
      </c>
      <c r="BC25" s="2288">
        <v>17.297067999999999</v>
      </c>
      <c r="BD25" s="2288">
        <v>15.383995000000001</v>
      </c>
      <c r="BE25" s="2288">
        <v>15.876465</v>
      </c>
      <c r="BF25" s="2288">
        <v>14.09718</v>
      </c>
      <c r="BG25" s="2288">
        <v>12.009274</v>
      </c>
      <c r="BH25" s="2288">
        <v>12.397242</v>
      </c>
      <c r="BI25" s="2288">
        <v>10.082725999999999</v>
      </c>
      <c r="BJ25" s="2288">
        <v>17.742858999999999</v>
      </c>
    </row>
    <row r="26" spans="1:64" ht="18" thickBot="1" x14ac:dyDescent="0.35">
      <c r="A26" s="2290"/>
      <c r="B26" s="2291" t="s">
        <v>3309</v>
      </c>
      <c r="C26" s="2292">
        <v>309.30134900000002</v>
      </c>
      <c r="D26" s="2293">
        <v>310.00999400000001</v>
      </c>
      <c r="E26" s="2293">
        <v>405.43645399999997</v>
      </c>
      <c r="F26" s="2293">
        <v>362.59200300000009</v>
      </c>
      <c r="G26" s="2293">
        <v>390.6855230000001</v>
      </c>
      <c r="H26" s="2293">
        <v>384.87139199999996</v>
      </c>
      <c r="I26" s="2293">
        <v>391.10821299999998</v>
      </c>
      <c r="J26" s="2293">
        <v>430.138103</v>
      </c>
      <c r="K26" s="2293">
        <v>342.45813700000002</v>
      </c>
      <c r="L26" s="2293">
        <v>346.79832200000004</v>
      </c>
      <c r="M26" s="2294">
        <v>373.59592899999996</v>
      </c>
      <c r="N26" s="2295">
        <v>375.88270199999999</v>
      </c>
      <c r="O26" s="2295">
        <v>378.47478100000001</v>
      </c>
      <c r="P26" s="2295">
        <v>312.58619700000003</v>
      </c>
      <c r="Q26" s="2295">
        <v>346.61599367000008</v>
      </c>
      <c r="R26" s="2295">
        <v>294.08013200000011</v>
      </c>
      <c r="S26" s="2296">
        <v>385.82457900000009</v>
      </c>
      <c r="T26" s="2296">
        <v>367.16511199999997</v>
      </c>
      <c r="U26" s="2297">
        <v>386.23677499999997</v>
      </c>
      <c r="V26" s="2298">
        <v>413.4649970000001</v>
      </c>
      <c r="W26" s="2299">
        <v>349.37433299999998</v>
      </c>
      <c r="X26" s="2299">
        <v>378.506665</v>
      </c>
      <c r="Y26" s="2299">
        <v>371.42235499999998</v>
      </c>
      <c r="Z26" s="2299">
        <v>386.99797000000001</v>
      </c>
      <c r="AA26" s="2299">
        <v>423.8181219999999</v>
      </c>
      <c r="AB26" s="2300">
        <v>351.67124799999999</v>
      </c>
      <c r="AC26" s="2300">
        <v>317.10303999999996</v>
      </c>
      <c r="AD26" s="2300">
        <v>406.07266799999991</v>
      </c>
      <c r="AE26" s="2300">
        <v>388.90668700000003</v>
      </c>
      <c r="AF26" s="2300">
        <v>369.83449800000005</v>
      </c>
      <c r="AG26" s="2300">
        <v>375.62726900000007</v>
      </c>
      <c r="AH26" s="2300">
        <v>453.57100300000002</v>
      </c>
      <c r="AI26" s="2300">
        <v>358.03523900000016</v>
      </c>
      <c r="AJ26" s="2300">
        <v>400.99399200000005</v>
      </c>
      <c r="AK26" s="2300">
        <v>336.91260799999998</v>
      </c>
      <c r="AL26" s="2300">
        <v>397.32199200000002</v>
      </c>
      <c r="AM26" s="2300">
        <v>388.473724</v>
      </c>
      <c r="AN26" s="2300">
        <v>398.761978</v>
      </c>
      <c r="AO26" s="2300">
        <v>315.20329999999996</v>
      </c>
      <c r="AP26" s="2300">
        <v>199.023866</v>
      </c>
      <c r="AQ26" s="2300">
        <v>191.441858</v>
      </c>
      <c r="AR26" s="2300">
        <v>243.58295200000003</v>
      </c>
      <c r="AS26" s="2300">
        <v>268.0136</v>
      </c>
      <c r="AT26" s="2300">
        <v>435.45307200000002</v>
      </c>
      <c r="AU26" s="2300">
        <v>315.29470400000002</v>
      </c>
      <c r="AV26" s="2300">
        <v>267.730501</v>
      </c>
      <c r="AW26" s="2300">
        <v>291.03723999999994</v>
      </c>
      <c r="AX26" s="2300">
        <v>328.83417100000008</v>
      </c>
      <c r="AY26" s="2300">
        <v>280.916741</v>
      </c>
      <c r="AZ26" s="2300">
        <v>281.67008800000002</v>
      </c>
      <c r="BA26" s="2300">
        <v>248.32939300000001</v>
      </c>
      <c r="BB26" s="2300">
        <v>231.91520499999999</v>
      </c>
      <c r="BC26" s="2300">
        <v>241.74424099999999</v>
      </c>
      <c r="BD26" s="2300">
        <v>267.925161</v>
      </c>
      <c r="BE26" s="2300">
        <v>258.22140000000002</v>
      </c>
      <c r="BF26" s="2300">
        <v>235.67648500000001</v>
      </c>
      <c r="BG26" s="2300">
        <v>240.24497</v>
      </c>
      <c r="BH26" s="2300">
        <v>289.31299899999999</v>
      </c>
      <c r="BI26" s="2300">
        <v>244.55015199999997</v>
      </c>
      <c r="BJ26" s="2300">
        <v>290.64343200000002</v>
      </c>
    </row>
    <row r="27" spans="1:64" s="2239" customFormat="1" ht="15" thickTop="1" x14ac:dyDescent="0.25">
      <c r="A27" s="2302" t="s">
        <v>4884</v>
      </c>
      <c r="B27" s="2303"/>
      <c r="BK27" s="2267"/>
      <c r="BL27" s="2267"/>
    </row>
    <row r="28" spans="1:64" s="629" customFormat="1" x14ac:dyDescent="0.25">
      <c r="A28" s="2304" t="s">
        <v>4885</v>
      </c>
      <c r="B28" s="2305"/>
      <c r="C28" s="2305"/>
      <c r="D28" s="2305"/>
      <c r="E28" s="2305"/>
      <c r="F28" s="2305"/>
      <c r="G28" s="2305"/>
      <c r="H28" s="2305"/>
      <c r="I28" s="2305"/>
      <c r="J28" s="2305"/>
      <c r="K28" s="2305"/>
      <c r="L28" s="667"/>
      <c r="M28" s="667"/>
      <c r="N28" s="667"/>
      <c r="AD28" s="2302"/>
      <c r="AE28" s="2302"/>
      <c r="AF28" s="2302"/>
      <c r="AG28" s="2302"/>
      <c r="AH28" s="2302"/>
      <c r="AI28" s="2302"/>
      <c r="AJ28" s="2302"/>
      <c r="AK28" s="2302"/>
      <c r="AL28" s="2302"/>
      <c r="AM28" s="2302"/>
      <c r="AN28" s="2302"/>
      <c r="AO28" s="2302"/>
      <c r="AP28" s="2302"/>
      <c r="AQ28" s="2302"/>
      <c r="AR28" s="2302"/>
      <c r="AS28" s="2302"/>
      <c r="AT28" s="2302"/>
      <c r="AU28" s="2302"/>
      <c r="AV28" s="2302"/>
      <c r="AW28" s="2302"/>
      <c r="AX28" s="2302"/>
      <c r="AY28" s="2306"/>
      <c r="AZ28" s="2306"/>
      <c r="BA28" s="2306"/>
      <c r="BB28" s="2306"/>
      <c r="BC28" s="2306"/>
      <c r="BD28" s="2306"/>
      <c r="BE28" s="2306"/>
      <c r="BF28" s="2306"/>
      <c r="BG28" s="2306"/>
      <c r="BH28" s="2306"/>
      <c r="BI28" s="2306"/>
      <c r="BJ28" s="2306"/>
      <c r="BK28" s="2267"/>
      <c r="BL28" s="2267"/>
    </row>
    <row r="29" spans="1:64" s="2304" customFormat="1" ht="15.75" x14ac:dyDescent="0.25">
      <c r="A29" s="2307" t="s">
        <v>4886</v>
      </c>
      <c r="B29" s="2308"/>
      <c r="C29" s="2308"/>
      <c r="D29" s="2308"/>
      <c r="E29" s="2308"/>
      <c r="F29" s="2308"/>
      <c r="G29" s="2308"/>
      <c r="H29" s="2308"/>
      <c r="I29" s="2308"/>
      <c r="J29" s="2308"/>
      <c r="K29" s="2308"/>
      <c r="L29" s="2308"/>
      <c r="M29" s="2308"/>
      <c r="N29" s="2309"/>
      <c r="AD29" s="2302"/>
      <c r="AE29" s="2302"/>
      <c r="AF29" s="2302"/>
      <c r="AG29" s="2302"/>
      <c r="AH29" s="2302"/>
      <c r="AI29" s="2302"/>
      <c r="AJ29" s="2302"/>
      <c r="AK29" s="2302"/>
      <c r="AL29" s="2302"/>
      <c r="AM29" s="2302"/>
      <c r="AN29" s="2302"/>
      <c r="AO29" s="2302"/>
      <c r="AP29" s="2302"/>
      <c r="AQ29" s="2302"/>
      <c r="AR29" s="2302"/>
      <c r="AS29" s="2302"/>
      <c r="AT29" s="2302"/>
      <c r="AU29" s="2302"/>
      <c r="AV29" s="2302"/>
      <c r="AW29" s="2302"/>
      <c r="AX29" s="2302"/>
      <c r="AY29" s="2306"/>
      <c r="AZ29" s="2306"/>
      <c r="BA29" s="2306"/>
      <c r="BB29" s="2306"/>
      <c r="BC29" s="2306"/>
      <c r="BD29" s="2306"/>
      <c r="BE29" s="2306"/>
      <c r="BF29" s="2306"/>
      <c r="BG29" s="2306"/>
      <c r="BH29" s="2306"/>
      <c r="BI29" s="2306"/>
      <c r="BJ29" s="2306"/>
      <c r="BK29" s="2267"/>
      <c r="BL29" s="2267"/>
    </row>
    <row r="30" spans="1:64" s="2302" customFormat="1" x14ac:dyDescent="0.25">
      <c r="A30" s="2302" t="s">
        <v>386</v>
      </c>
      <c r="B30" s="486"/>
      <c r="AY30" s="2306"/>
      <c r="AZ30" s="2306"/>
      <c r="BA30" s="2306"/>
      <c r="BB30" s="2306"/>
      <c r="BC30" s="2306"/>
      <c r="BD30" s="2306"/>
      <c r="BE30" s="2306"/>
      <c r="BF30" s="2306"/>
      <c r="BG30" s="2314"/>
      <c r="BH30" s="2314"/>
      <c r="BI30" s="2314"/>
      <c r="BJ30" s="2314"/>
      <c r="BK30" s="2267"/>
      <c r="BL30" s="2267"/>
    </row>
    <row r="31" spans="1:64" s="2302" customFormat="1" x14ac:dyDescent="0.25">
      <c r="A31" s="2302" t="s">
        <v>3543</v>
      </c>
      <c r="B31" s="486"/>
      <c r="AY31" s="2306"/>
      <c r="AZ31" s="2306"/>
      <c r="BA31" s="2306"/>
      <c r="BB31" s="2306"/>
      <c r="BC31" s="2306"/>
      <c r="BD31" s="2306"/>
      <c r="BE31" s="2306"/>
      <c r="BF31" s="2306"/>
      <c r="BG31" s="2306"/>
      <c r="BH31" s="2306"/>
      <c r="BI31" s="2306"/>
      <c r="BJ31" s="2306"/>
      <c r="BK31" s="2267"/>
      <c r="BL31" s="2267"/>
    </row>
    <row r="50" spans="63:63" x14ac:dyDescent="0.25">
      <c r="BK50" s="2315"/>
    </row>
    <row r="51" spans="63:63" x14ac:dyDescent="0.25">
      <c r="BK51" s="2311"/>
    </row>
    <row r="75" spans="63:63" x14ac:dyDescent="0.25">
      <c r="BK75" s="2315"/>
    </row>
    <row r="76" spans="63:63" x14ac:dyDescent="0.25">
      <c r="BK76" s="2311"/>
    </row>
    <row r="100" spans="63:63" x14ac:dyDescent="0.25">
      <c r="BK100" s="2315"/>
    </row>
    <row r="101" spans="63:63" x14ac:dyDescent="0.25">
      <c r="BK101" s="2311"/>
    </row>
    <row r="125" spans="63:63" x14ac:dyDescent="0.25">
      <c r="BK125" s="2315"/>
    </row>
    <row r="126" spans="63:63" x14ac:dyDescent="0.25">
      <c r="BK126" s="2311"/>
    </row>
    <row r="150" spans="63:63" x14ac:dyDescent="0.25">
      <c r="BK150" s="2315"/>
    </row>
    <row r="151" spans="63:63" x14ac:dyDescent="0.25">
      <c r="BK151" s="2311"/>
    </row>
    <row r="175" spans="63:63" x14ac:dyDescent="0.25">
      <c r="BK175" s="2315"/>
    </row>
    <row r="176" spans="63:63" x14ac:dyDescent="0.25">
      <c r="BK176" s="2311"/>
    </row>
    <row r="200" spans="63:63" x14ac:dyDescent="0.25">
      <c r="BK200" s="2315"/>
    </row>
    <row r="201" spans="63:63" x14ac:dyDescent="0.25">
      <c r="BK201" s="2311"/>
    </row>
    <row r="225" spans="63:63" x14ac:dyDescent="0.25">
      <c r="BK225" s="2315"/>
    </row>
    <row r="226" spans="63:63" x14ac:dyDescent="0.25">
      <c r="BK226" s="2311"/>
    </row>
    <row r="250" spans="63:63" x14ac:dyDescent="0.25">
      <c r="BK250" s="2315"/>
    </row>
    <row r="251" spans="63:63" x14ac:dyDescent="0.25">
      <c r="BK251" s="2311"/>
    </row>
    <row r="275" spans="63:63" x14ac:dyDescent="0.25">
      <c r="BK275" s="2315"/>
    </row>
    <row r="276" spans="63:63" x14ac:dyDescent="0.25">
      <c r="BK276" s="2311"/>
    </row>
    <row r="300" spans="63:63" x14ac:dyDescent="0.25">
      <c r="BK300" s="2315"/>
    </row>
    <row r="301" spans="63:63" x14ac:dyDescent="0.25">
      <c r="BK301" s="2311"/>
    </row>
    <row r="325" spans="63:63" x14ac:dyDescent="0.25">
      <c r="BK325" s="2315"/>
    </row>
    <row r="326" spans="63:63" x14ac:dyDescent="0.25">
      <c r="BK326" s="2311"/>
    </row>
    <row r="350" spans="63:63" x14ac:dyDescent="0.25">
      <c r="BK350" s="2315"/>
    </row>
    <row r="351" spans="63:63" x14ac:dyDescent="0.25">
      <c r="BK351" s="2311"/>
    </row>
    <row r="375" spans="63:63" x14ac:dyDescent="0.25">
      <c r="BK375" s="2315"/>
    </row>
    <row r="376" spans="63:63" x14ac:dyDescent="0.25">
      <c r="BK376" s="2311"/>
    </row>
    <row r="400" spans="63:63" x14ac:dyDescent="0.25">
      <c r="BK400" s="2315"/>
    </row>
    <row r="401" spans="63:63" x14ac:dyDescent="0.25">
      <c r="BK401" s="2311"/>
    </row>
    <row r="425" spans="63:63" x14ac:dyDescent="0.25">
      <c r="BK425" s="2315"/>
    </row>
    <row r="426" spans="63:63" x14ac:dyDescent="0.25">
      <c r="BK426" s="2311"/>
    </row>
    <row r="450" spans="63:63" x14ac:dyDescent="0.25">
      <c r="BK450" s="2315"/>
    </row>
    <row r="451" spans="63:63" x14ac:dyDescent="0.25">
      <c r="BK451" s="2311"/>
    </row>
    <row r="475" spans="63:63" x14ac:dyDescent="0.25">
      <c r="BK475" s="2315"/>
    </row>
    <row r="476" spans="63:63" x14ac:dyDescent="0.25">
      <c r="BK476" s="2311"/>
    </row>
    <row r="500" spans="63:63" x14ac:dyDescent="0.25">
      <c r="BK500" s="2315"/>
    </row>
    <row r="501" spans="63:63" x14ac:dyDescent="0.25">
      <c r="BK501" s="2311"/>
    </row>
    <row r="525" spans="63:63" x14ac:dyDescent="0.25">
      <c r="BK525" s="2315"/>
    </row>
    <row r="526" spans="63:63" x14ac:dyDescent="0.25">
      <c r="BK526" s="2311"/>
    </row>
    <row r="550" spans="63:63" x14ac:dyDescent="0.25">
      <c r="BK550" s="2315"/>
    </row>
    <row r="551" spans="63:63" x14ac:dyDescent="0.25">
      <c r="BK551" s="2311"/>
    </row>
    <row r="575" spans="63:63" x14ac:dyDescent="0.25">
      <c r="BK575" s="2315"/>
    </row>
    <row r="576" spans="63:63" x14ac:dyDescent="0.25">
      <c r="BK576" s="2311"/>
    </row>
    <row r="600" spans="63:63" x14ac:dyDescent="0.25">
      <c r="BK600" s="2315"/>
    </row>
    <row r="601" spans="63:63" x14ac:dyDescent="0.25">
      <c r="BK601" s="2311"/>
    </row>
    <row r="625" spans="63:63" x14ac:dyDescent="0.25">
      <c r="BK625" s="2315"/>
    </row>
    <row r="626" spans="63:63" x14ac:dyDescent="0.25">
      <c r="BK626" s="2311"/>
    </row>
    <row r="650" spans="63:63" x14ac:dyDescent="0.25">
      <c r="BK650" s="2315"/>
    </row>
    <row r="651" spans="63:63" x14ac:dyDescent="0.25">
      <c r="BK651" s="2311"/>
    </row>
    <row r="675" spans="63:63" x14ac:dyDescent="0.25">
      <c r="BK675" s="2315"/>
    </row>
    <row r="676" spans="63:63" x14ac:dyDescent="0.25">
      <c r="BK676" s="2311"/>
    </row>
    <row r="700" spans="63:63" x14ac:dyDescent="0.25">
      <c r="BK700" s="2315"/>
    </row>
    <row r="701" spans="63:63" x14ac:dyDescent="0.25">
      <c r="BK701" s="2311"/>
    </row>
    <row r="725" spans="63:63" x14ac:dyDescent="0.25">
      <c r="BK725" s="2315"/>
    </row>
    <row r="726" spans="63:63" x14ac:dyDescent="0.25">
      <c r="BK726" s="2311"/>
    </row>
    <row r="750" spans="63:63" x14ac:dyDescent="0.25">
      <c r="BK750" s="2315"/>
    </row>
    <row r="751" spans="63:63" x14ac:dyDescent="0.25">
      <c r="BK751" s="2311"/>
    </row>
    <row r="775" spans="63:63" x14ac:dyDescent="0.25">
      <c r="BK775" s="2315"/>
    </row>
    <row r="776" spans="63:63" x14ac:dyDescent="0.25">
      <c r="BK776" s="2311"/>
    </row>
    <row r="800" spans="63:63" x14ac:dyDescent="0.25">
      <c r="BK800" s="2315"/>
    </row>
    <row r="801" spans="63:63" x14ac:dyDescent="0.25">
      <c r="BK801" s="2311"/>
    </row>
    <row r="825" spans="63:63" x14ac:dyDescent="0.25">
      <c r="BK825" s="2315"/>
    </row>
    <row r="826" spans="63:63" x14ac:dyDescent="0.25">
      <c r="BK826" s="2311"/>
    </row>
    <row r="850" spans="63:63" x14ac:dyDescent="0.25">
      <c r="BK850" s="2315"/>
    </row>
    <row r="851" spans="63:63" x14ac:dyDescent="0.25">
      <c r="BK851" s="2311"/>
    </row>
    <row r="875" spans="63:63" x14ac:dyDescent="0.25">
      <c r="BK875" s="2315"/>
    </row>
    <row r="876" spans="63:63" x14ac:dyDescent="0.25">
      <c r="BK876" s="2311"/>
    </row>
    <row r="900" spans="63:63" x14ac:dyDescent="0.25">
      <c r="BK900" s="2315"/>
    </row>
    <row r="901" spans="63:63" x14ac:dyDescent="0.25">
      <c r="BK901" s="2311"/>
    </row>
    <row r="925" spans="63:63" x14ac:dyDescent="0.25">
      <c r="BK925" s="2315"/>
    </row>
    <row r="926" spans="63:63" x14ac:dyDescent="0.25">
      <c r="BK926" s="2311"/>
    </row>
    <row r="950" spans="63:63" x14ac:dyDescent="0.25">
      <c r="BK950" s="2315"/>
    </row>
    <row r="951" spans="63:63" x14ac:dyDescent="0.25">
      <c r="BK951" s="2311"/>
    </row>
    <row r="975" spans="63:63" x14ac:dyDescent="0.25">
      <c r="BK975" s="2315"/>
    </row>
    <row r="976" spans="63:63" x14ac:dyDescent="0.25">
      <c r="BK976" s="2311"/>
    </row>
    <row r="1000" spans="63:63" x14ac:dyDescent="0.25">
      <c r="BK1000" s="2315"/>
    </row>
    <row r="1001" spans="63:63" x14ac:dyDescent="0.25">
      <c r="BK1001" s="2311"/>
    </row>
    <row r="1025" spans="63:63" x14ac:dyDescent="0.25">
      <c r="BK1025" s="2315"/>
    </row>
    <row r="1026" spans="63:63" x14ac:dyDescent="0.25">
      <c r="BK1026" s="2311"/>
    </row>
    <row r="1050" spans="63:63" x14ac:dyDescent="0.25">
      <c r="BK1050" s="2315"/>
    </row>
    <row r="1051" spans="63:63" x14ac:dyDescent="0.25">
      <c r="BK1051" s="2311"/>
    </row>
    <row r="1075" spans="63:63" x14ac:dyDescent="0.25">
      <c r="BK1075" s="2315"/>
    </row>
    <row r="1076" spans="63:63" x14ac:dyDescent="0.25">
      <c r="BK1076" s="2311"/>
    </row>
    <row r="1100" spans="63:63" x14ac:dyDescent="0.25">
      <c r="BK1100" s="2315"/>
    </row>
    <row r="1101" spans="63:63" x14ac:dyDescent="0.25">
      <c r="BK1101" s="2311"/>
    </row>
    <row r="1125" spans="63:63" x14ac:dyDescent="0.25">
      <c r="BK1125" s="2315"/>
    </row>
    <row r="1126" spans="63:63" x14ac:dyDescent="0.25">
      <c r="BK1126" s="2311"/>
    </row>
    <row r="1150" spans="63:63" x14ac:dyDescent="0.25">
      <c r="BK1150" s="2315"/>
    </row>
    <row r="1151" spans="63:63" x14ac:dyDescent="0.25">
      <c r="BK1151" s="2311"/>
    </row>
    <row r="1175" spans="63:63" x14ac:dyDescent="0.25">
      <c r="BK1175" s="2315"/>
    </row>
    <row r="1176" spans="63:63" x14ac:dyDescent="0.25">
      <c r="BK1176" s="2311"/>
    </row>
    <row r="1200" spans="63:63" x14ac:dyDescent="0.25">
      <c r="BK1200" s="2315"/>
    </row>
    <row r="1201" spans="63:63" x14ac:dyDescent="0.25">
      <c r="BK1201" s="2311"/>
    </row>
    <row r="1225" spans="63:63" x14ac:dyDescent="0.25">
      <c r="BK1225" s="2315"/>
    </row>
    <row r="1226" spans="63:63" x14ac:dyDescent="0.25">
      <c r="BK1226" s="2311"/>
    </row>
    <row r="1250" spans="63:63" x14ac:dyDescent="0.25">
      <c r="BK1250" s="2315"/>
    </row>
    <row r="1251" spans="63:63" x14ac:dyDescent="0.25">
      <c r="BK1251" s="2311"/>
    </row>
    <row r="1275" spans="63:63" x14ac:dyDescent="0.25">
      <c r="BK1275" s="2315"/>
    </row>
    <row r="1276" spans="63:63" x14ac:dyDescent="0.25">
      <c r="BK1276" s="2311"/>
    </row>
    <row r="1300" spans="63:63" x14ac:dyDescent="0.25">
      <c r="BK1300" s="2315"/>
    </row>
    <row r="1301" spans="63:63" x14ac:dyDescent="0.25">
      <c r="BK1301" s="2311"/>
    </row>
    <row r="1325" spans="63:63" x14ac:dyDescent="0.25">
      <c r="BK1325" s="2315"/>
    </row>
    <row r="1326" spans="63:63" x14ac:dyDescent="0.25">
      <c r="BK1326" s="2311"/>
    </row>
    <row r="1350" spans="63:63" x14ac:dyDescent="0.25">
      <c r="BK1350" s="2315"/>
    </row>
    <row r="1351" spans="63:63" x14ac:dyDescent="0.25">
      <c r="BK1351" s="2311"/>
    </row>
    <row r="1375" spans="63:63" x14ac:dyDescent="0.25">
      <c r="BK1375" s="2315"/>
    </row>
    <row r="1376" spans="63:63" x14ac:dyDescent="0.25">
      <c r="BK1376" s="2311"/>
    </row>
    <row r="1400" spans="63:63" x14ac:dyDescent="0.25">
      <c r="BK1400" s="2315"/>
    </row>
    <row r="1401" spans="63:63" x14ac:dyDescent="0.25">
      <c r="BK1401" s="2311"/>
    </row>
    <row r="1425" spans="63:63" x14ac:dyDescent="0.25">
      <c r="BK1425" s="2315"/>
    </row>
    <row r="1426" spans="63:63" x14ac:dyDescent="0.25">
      <c r="BK1426" s="2311"/>
    </row>
    <row r="1450" spans="63:63" x14ac:dyDescent="0.25">
      <c r="BK1450" s="2315"/>
    </row>
    <row r="1451" spans="63:63" x14ac:dyDescent="0.25">
      <c r="BK1451" s="2311"/>
    </row>
    <row r="1475" spans="63:63" x14ac:dyDescent="0.25">
      <c r="BK1475" s="2315"/>
    </row>
    <row r="1476" spans="63:63" x14ac:dyDescent="0.25">
      <c r="BK1476" s="2311"/>
    </row>
    <row r="1500" spans="63:63" x14ac:dyDescent="0.25">
      <c r="BK1500" s="2315"/>
    </row>
    <row r="1501" spans="63:63" x14ac:dyDescent="0.25">
      <c r="BK1501" s="2311"/>
    </row>
    <row r="1525" spans="63:63" x14ac:dyDescent="0.25">
      <c r="BK1525" s="2315"/>
    </row>
    <row r="1526" spans="63:63" x14ac:dyDescent="0.25">
      <c r="BK1526" s="2311"/>
    </row>
    <row r="1550" spans="63:63" x14ac:dyDescent="0.25">
      <c r="BK1550" s="2315"/>
    </row>
    <row r="1551" spans="63:63" x14ac:dyDescent="0.25">
      <c r="BK1551" s="2311"/>
    </row>
    <row r="1575" spans="63:63" x14ac:dyDescent="0.25">
      <c r="BK1575" s="2315"/>
    </row>
    <row r="1576" spans="63:63" x14ac:dyDescent="0.25">
      <c r="BK1576" s="2311"/>
    </row>
    <row r="1600" spans="63:63" x14ac:dyDescent="0.25">
      <c r="BK1600" s="2315"/>
    </row>
    <row r="1601" spans="63:63" x14ac:dyDescent="0.25">
      <c r="BK1601" s="2311"/>
    </row>
    <row r="1625" spans="63:63" x14ac:dyDescent="0.25">
      <c r="BK1625" s="2315"/>
    </row>
    <row r="1626" spans="63:63" x14ac:dyDescent="0.25">
      <c r="BK1626" s="2311"/>
    </row>
    <row r="1650" spans="63:63" x14ac:dyDescent="0.25">
      <c r="BK1650" s="2315"/>
    </row>
    <row r="1651" spans="63:63" x14ac:dyDescent="0.25">
      <c r="BK1651" s="2311"/>
    </row>
    <row r="1675" spans="63:63" x14ac:dyDescent="0.25">
      <c r="BK1675" s="2315"/>
    </row>
    <row r="1676" spans="63:63" x14ac:dyDescent="0.25">
      <c r="BK1676" s="2311"/>
    </row>
    <row r="1700" spans="63:63" x14ac:dyDescent="0.25">
      <c r="BK1700" s="2315"/>
    </row>
    <row r="1701" spans="63:63" x14ac:dyDescent="0.25">
      <c r="BK1701" s="2311"/>
    </row>
    <row r="1725" spans="63:63" x14ac:dyDescent="0.25">
      <c r="BK1725" s="2315"/>
    </row>
    <row r="1726" spans="63:63" x14ac:dyDescent="0.25">
      <c r="BK1726" s="2311"/>
    </row>
    <row r="1750" spans="63:63" x14ac:dyDescent="0.25">
      <c r="BK1750" s="2315"/>
    </row>
    <row r="1751" spans="63:63" x14ac:dyDescent="0.25">
      <c r="BK1751" s="2311"/>
    </row>
    <row r="1775" spans="63:63" x14ac:dyDescent="0.25">
      <c r="BK1775" s="2315"/>
    </row>
    <row r="1776" spans="63:63" x14ac:dyDescent="0.25">
      <c r="BK1776" s="2311"/>
    </row>
    <row r="1800" spans="63:63" x14ac:dyDescent="0.25">
      <c r="BK1800" s="2315"/>
    </row>
    <row r="1801" spans="63:63" x14ac:dyDescent="0.25">
      <c r="BK1801" s="2311"/>
    </row>
    <row r="1825" spans="63:63" x14ac:dyDescent="0.25">
      <c r="BK1825" s="2315"/>
    </row>
    <row r="1826" spans="63:63" x14ac:dyDescent="0.25">
      <c r="BK1826" s="2311"/>
    </row>
    <row r="1850" spans="63:63" x14ac:dyDescent="0.25">
      <c r="BK1850" s="2315"/>
    </row>
    <row r="1851" spans="63:63" x14ac:dyDescent="0.25">
      <c r="BK1851" s="2311"/>
    </row>
    <row r="1875" spans="63:63" x14ac:dyDescent="0.25">
      <c r="BK1875" s="2315"/>
    </row>
    <row r="1876" spans="63:63" x14ac:dyDescent="0.25">
      <c r="BK1876" s="2311"/>
    </row>
    <row r="1900" spans="63:63" x14ac:dyDescent="0.25">
      <c r="BK1900" s="2315"/>
    </row>
    <row r="1901" spans="63:63" x14ac:dyDescent="0.25">
      <c r="BK1901" s="2311"/>
    </row>
    <row r="1925" spans="63:63" x14ac:dyDescent="0.25">
      <c r="BK1925" s="2315"/>
    </row>
    <row r="1926" spans="63:63" x14ac:dyDescent="0.25">
      <c r="BK1926" s="2311"/>
    </row>
    <row r="1950" spans="63:63" x14ac:dyDescent="0.25">
      <c r="BK1950" s="2315"/>
    </row>
    <row r="1951" spans="63:63" x14ac:dyDescent="0.25">
      <c r="BK1951" s="2311"/>
    </row>
    <row r="1975" spans="63:63" x14ac:dyDescent="0.25">
      <c r="BK1975" s="2315"/>
    </row>
    <row r="1976" spans="63:63" x14ac:dyDescent="0.25">
      <c r="BK1976" s="2311"/>
    </row>
    <row r="2000" spans="63:63" x14ac:dyDescent="0.25">
      <c r="BK2000" s="2315"/>
    </row>
    <row r="2001" spans="63:63" x14ac:dyDescent="0.25">
      <c r="BK2001" s="2311"/>
    </row>
    <row r="2025" spans="63:63" x14ac:dyDescent="0.25">
      <c r="BK2025" s="2315"/>
    </row>
    <row r="2026" spans="63:63" x14ac:dyDescent="0.25">
      <c r="BK2026" s="2311"/>
    </row>
    <row r="2050" spans="63:63" x14ac:dyDescent="0.25">
      <c r="BK2050" s="2315"/>
    </row>
    <row r="2051" spans="63:63" x14ac:dyDescent="0.25">
      <c r="BK2051" s="2311"/>
    </row>
    <row r="2075" spans="63:63" x14ac:dyDescent="0.25">
      <c r="BK2075" s="2315"/>
    </row>
    <row r="2076" spans="63:63" x14ac:dyDescent="0.25">
      <c r="BK2076" s="2311"/>
    </row>
    <row r="2100" spans="63:63" x14ac:dyDescent="0.25">
      <c r="BK2100" s="2315"/>
    </row>
    <row r="2101" spans="63:63" x14ac:dyDescent="0.25">
      <c r="BK2101" s="2311"/>
    </row>
    <row r="2125" spans="63:63" x14ac:dyDescent="0.25">
      <c r="BK2125" s="2315"/>
    </row>
    <row r="2126" spans="63:63" x14ac:dyDescent="0.25">
      <c r="BK2126" s="2311"/>
    </row>
    <row r="2150" spans="63:63" x14ac:dyDescent="0.25">
      <c r="BK2150" s="2315"/>
    </row>
    <row r="2151" spans="63:63" x14ac:dyDescent="0.25">
      <c r="BK2151" s="2311"/>
    </row>
    <row r="2175" spans="63:63" x14ac:dyDescent="0.25">
      <c r="BK2175" s="2315"/>
    </row>
    <row r="2176" spans="63:63" x14ac:dyDescent="0.25">
      <c r="BK2176" s="2311"/>
    </row>
    <row r="2200" spans="63:63" x14ac:dyDescent="0.25">
      <c r="BK2200" s="2315"/>
    </row>
    <row r="2201" spans="63:63" x14ac:dyDescent="0.25">
      <c r="BK2201" s="2311"/>
    </row>
    <row r="2225" spans="63:63" x14ac:dyDescent="0.25">
      <c r="BK2225" s="2315"/>
    </row>
    <row r="2226" spans="63:63" x14ac:dyDescent="0.25">
      <c r="BK2226" s="2311"/>
    </row>
    <row r="2250" spans="63:63" x14ac:dyDescent="0.25">
      <c r="BK2250" s="2315"/>
    </row>
    <row r="2251" spans="63:63" x14ac:dyDescent="0.25">
      <c r="BK2251" s="2311"/>
    </row>
    <row r="2275" spans="63:63" x14ac:dyDescent="0.25">
      <c r="BK2275" s="2315"/>
    </row>
    <row r="2276" spans="63:63" x14ac:dyDescent="0.25">
      <c r="BK2276" s="2311"/>
    </row>
    <row r="2300" spans="63:63" x14ac:dyDescent="0.25">
      <c r="BK2300" s="2315"/>
    </row>
    <row r="2301" spans="63:63" x14ac:dyDescent="0.25">
      <c r="BK2301" s="2311"/>
    </row>
    <row r="2325" spans="63:63" x14ac:dyDescent="0.25">
      <c r="BK2325" s="2315"/>
    </row>
    <row r="2326" spans="63:63" x14ac:dyDescent="0.25">
      <c r="BK2326" s="2311"/>
    </row>
    <row r="2350" spans="63:63" x14ac:dyDescent="0.25">
      <c r="BK2350" s="2315"/>
    </row>
    <row r="2351" spans="63:63" x14ac:dyDescent="0.25">
      <c r="BK2351" s="2311"/>
    </row>
    <row r="2375" spans="63:63" x14ac:dyDescent="0.25">
      <c r="BK2375" s="2315"/>
    </row>
    <row r="2376" spans="63:63" x14ac:dyDescent="0.25">
      <c r="BK2376" s="2311"/>
    </row>
    <row r="2400" spans="63:63" x14ac:dyDescent="0.25">
      <c r="BK2400" s="2315"/>
    </row>
    <row r="2401" spans="63:63" x14ac:dyDescent="0.25">
      <c r="BK2401" s="2311"/>
    </row>
    <row r="2425" spans="63:63" x14ac:dyDescent="0.25">
      <c r="BK2425" s="2315"/>
    </row>
    <row r="2426" spans="63:63" x14ac:dyDescent="0.25">
      <c r="BK2426" s="2311"/>
    </row>
    <row r="2450" spans="63:63" x14ac:dyDescent="0.25">
      <c r="BK2450" s="2315"/>
    </row>
    <row r="2451" spans="63:63" x14ac:dyDescent="0.25">
      <c r="BK2451" s="2311"/>
    </row>
    <row r="2475" spans="63:63" x14ac:dyDescent="0.25">
      <c r="BK2475" s="2315"/>
    </row>
    <row r="2476" spans="63:63" x14ac:dyDescent="0.25">
      <c r="BK2476" s="2311"/>
    </row>
    <row r="2500" spans="63:63" x14ac:dyDescent="0.25">
      <c r="BK2500" s="2315"/>
    </row>
    <row r="2501" spans="63:63" x14ac:dyDescent="0.25">
      <c r="BK2501" s="2311"/>
    </row>
    <row r="2525" spans="63:63" x14ac:dyDescent="0.25">
      <c r="BK2525" s="2315"/>
    </row>
    <row r="2526" spans="63:63" x14ac:dyDescent="0.25">
      <c r="BK2526" s="2311"/>
    </row>
    <row r="2550" spans="63:63" x14ac:dyDescent="0.25">
      <c r="BK2550" s="2315"/>
    </row>
    <row r="2551" spans="63:63" x14ac:dyDescent="0.25">
      <c r="BK2551" s="2311"/>
    </row>
    <row r="2575" spans="63:63" x14ac:dyDescent="0.25">
      <c r="BK2575" s="2315"/>
    </row>
    <row r="2576" spans="63:63" x14ac:dyDescent="0.25">
      <c r="BK2576" s="2311"/>
    </row>
    <row r="2600" spans="63:63" x14ac:dyDescent="0.25">
      <c r="BK2600" s="2315"/>
    </row>
    <row r="2601" spans="63:63" x14ac:dyDescent="0.25">
      <c r="BK2601" s="2311"/>
    </row>
    <row r="2625" spans="63:63" x14ac:dyDescent="0.25">
      <c r="BK2625" s="2315"/>
    </row>
    <row r="2626" spans="63:63" x14ac:dyDescent="0.25">
      <c r="BK2626" s="2311"/>
    </row>
    <row r="2650" spans="63:63" x14ac:dyDescent="0.25">
      <c r="BK2650" s="2315"/>
    </row>
    <row r="2651" spans="63:63" x14ac:dyDescent="0.25">
      <c r="BK2651" s="2311"/>
    </row>
    <row r="2675" spans="63:63" x14ac:dyDescent="0.25">
      <c r="BK2675" s="2315"/>
    </row>
    <row r="2676" spans="63:63" x14ac:dyDescent="0.25">
      <c r="BK2676" s="2311"/>
    </row>
    <row r="2700" spans="63:63" x14ac:dyDescent="0.25">
      <c r="BK2700" s="2315"/>
    </row>
    <row r="2701" spans="63:63" x14ac:dyDescent="0.25">
      <c r="BK2701" s="2311"/>
    </row>
    <row r="2725" spans="63:63" x14ac:dyDescent="0.25">
      <c r="BK2725" s="2315"/>
    </row>
    <row r="2726" spans="63:63" x14ac:dyDescent="0.25">
      <c r="BK2726" s="2311"/>
    </row>
    <row r="2750" spans="63:63" x14ac:dyDescent="0.25">
      <c r="BK2750" s="2315"/>
    </row>
    <row r="2751" spans="63:63" x14ac:dyDescent="0.25">
      <c r="BK2751" s="2311"/>
    </row>
    <row r="2775" spans="63:63" x14ac:dyDescent="0.25">
      <c r="BK2775" s="2315"/>
    </row>
    <row r="2776" spans="63:63" x14ac:dyDescent="0.25">
      <c r="BK2776" s="2311"/>
    </row>
    <row r="2800" spans="63:63" x14ac:dyDescent="0.25">
      <c r="BK2800" s="2315"/>
    </row>
    <row r="2801" spans="63:63" x14ac:dyDescent="0.25">
      <c r="BK2801" s="2311"/>
    </row>
    <row r="2825" spans="63:63" x14ac:dyDescent="0.25">
      <c r="BK2825" s="2315"/>
    </row>
    <row r="2826" spans="63:63" x14ac:dyDescent="0.25">
      <c r="BK2826" s="2311"/>
    </row>
    <row r="2850" spans="63:63" x14ac:dyDescent="0.25">
      <c r="BK2850" s="2315"/>
    </row>
    <row r="2851" spans="63:63" x14ac:dyDescent="0.25">
      <c r="BK2851" s="2311"/>
    </row>
    <row r="2875" spans="63:63" x14ac:dyDescent="0.25">
      <c r="BK2875" s="2315"/>
    </row>
    <row r="2876" spans="63:63" x14ac:dyDescent="0.25">
      <c r="BK2876" s="2311"/>
    </row>
    <row r="2900" spans="63:63" x14ac:dyDescent="0.25">
      <c r="BK2900" s="2315"/>
    </row>
    <row r="2901" spans="63:63" x14ac:dyDescent="0.25">
      <c r="BK2901" s="2311"/>
    </row>
    <row r="2925" spans="63:63" x14ac:dyDescent="0.25">
      <c r="BK2925" s="2315"/>
    </row>
    <row r="2926" spans="63:63" x14ac:dyDescent="0.25">
      <c r="BK2926" s="2311"/>
    </row>
    <row r="2950" spans="63:63" x14ac:dyDescent="0.25">
      <c r="BK2950" s="2315"/>
    </row>
    <row r="2951" spans="63:63" x14ac:dyDescent="0.25">
      <c r="BK2951" s="2311"/>
    </row>
    <row r="2975" spans="63:63" x14ac:dyDescent="0.25">
      <c r="BK2975" s="2315"/>
    </row>
    <row r="2976" spans="63:63" x14ac:dyDescent="0.25">
      <c r="BK2976" s="2311"/>
    </row>
    <row r="3000" spans="63:63" x14ac:dyDescent="0.25">
      <c r="BK3000" s="2315"/>
    </row>
    <row r="3001" spans="63:63" x14ac:dyDescent="0.25">
      <c r="BK3001" s="2311"/>
    </row>
    <row r="3025" spans="63:63" x14ac:dyDescent="0.25">
      <c r="BK3025" s="2315"/>
    </row>
    <row r="3026" spans="63:63" x14ac:dyDescent="0.25">
      <c r="BK3026" s="2311"/>
    </row>
    <row r="3050" spans="63:63" x14ac:dyDescent="0.25">
      <c r="BK3050" s="2315"/>
    </row>
    <row r="3051" spans="63:63" x14ac:dyDescent="0.25">
      <c r="BK3051" s="2311"/>
    </row>
    <row r="3075" spans="63:63" x14ac:dyDescent="0.25">
      <c r="BK3075" s="2315"/>
    </row>
    <row r="3076" spans="63:63" x14ac:dyDescent="0.25">
      <c r="BK3076" s="2311"/>
    </row>
    <row r="3100" spans="63:63" x14ac:dyDescent="0.25">
      <c r="BK3100" s="2315"/>
    </row>
    <row r="3101" spans="63:63" x14ac:dyDescent="0.25">
      <c r="BK3101" s="2311"/>
    </row>
    <row r="3125" spans="63:63" x14ac:dyDescent="0.25">
      <c r="BK3125" s="2315"/>
    </row>
    <row r="3126" spans="63:63" x14ac:dyDescent="0.25">
      <c r="BK3126" s="2311"/>
    </row>
    <row r="3150" spans="63:63" x14ac:dyDescent="0.25">
      <c r="BK3150" s="2315"/>
    </row>
    <row r="3151" spans="63:63" x14ac:dyDescent="0.25">
      <c r="BK3151" s="2311"/>
    </row>
    <row r="3175" spans="63:63" x14ac:dyDescent="0.25">
      <c r="BK3175" s="2315"/>
    </row>
    <row r="3176" spans="63:63" x14ac:dyDescent="0.25">
      <c r="BK3176" s="2311"/>
    </row>
    <row r="3200" spans="63:63" x14ac:dyDescent="0.25">
      <c r="BK3200" s="2315"/>
    </row>
    <row r="3201" spans="63:63" x14ac:dyDescent="0.25">
      <c r="BK3201" s="2311"/>
    </row>
    <row r="3225" spans="63:63" x14ac:dyDescent="0.25">
      <c r="BK3225" s="2315"/>
    </row>
    <row r="3226" spans="63:63" x14ac:dyDescent="0.25">
      <c r="BK3226" s="2311"/>
    </row>
    <row r="3250" spans="63:63" x14ac:dyDescent="0.25">
      <c r="BK3250" s="2315"/>
    </row>
    <row r="3251" spans="63:63" x14ac:dyDescent="0.25">
      <c r="BK3251" s="2311"/>
    </row>
    <row r="3275" spans="63:63" x14ac:dyDescent="0.25">
      <c r="BK3275" s="2315"/>
    </row>
    <row r="3276" spans="63:63" x14ac:dyDescent="0.25">
      <c r="BK3276" s="2311"/>
    </row>
    <row r="3300" spans="63:63" x14ac:dyDescent="0.25">
      <c r="BK3300" s="2315"/>
    </row>
    <row r="3301" spans="63:63" x14ac:dyDescent="0.25">
      <c r="BK3301" s="2311"/>
    </row>
    <row r="3325" spans="63:63" x14ac:dyDescent="0.25">
      <c r="BK3325" s="2315"/>
    </row>
    <row r="3326" spans="63:63" x14ac:dyDescent="0.25">
      <c r="BK3326" s="2311"/>
    </row>
    <row r="3350" spans="63:63" x14ac:dyDescent="0.25">
      <c r="BK3350" s="2315"/>
    </row>
    <row r="3351" spans="63:63" x14ac:dyDescent="0.25">
      <c r="BK3351" s="2311"/>
    </row>
    <row r="3375" spans="63:63" x14ac:dyDescent="0.25">
      <c r="BK3375" s="2315"/>
    </row>
    <row r="3376" spans="63:63" x14ac:dyDescent="0.25">
      <c r="BK3376" s="2311"/>
    </row>
    <row r="3400" spans="63:63" x14ac:dyDescent="0.25">
      <c r="BK3400" s="2315"/>
    </row>
    <row r="3401" spans="63:63" x14ac:dyDescent="0.25">
      <c r="BK3401" s="2311"/>
    </row>
    <row r="3425" spans="63:63" x14ac:dyDescent="0.25">
      <c r="BK3425" s="2315"/>
    </row>
    <row r="3426" spans="63:63" x14ac:dyDescent="0.25">
      <c r="BK3426" s="2311"/>
    </row>
    <row r="3450" spans="63:63" x14ac:dyDescent="0.25">
      <c r="BK3450" s="2315"/>
    </row>
    <row r="3451" spans="63:63" x14ac:dyDescent="0.25">
      <c r="BK3451" s="2311"/>
    </row>
    <row r="3475" spans="63:63" x14ac:dyDescent="0.25">
      <c r="BK3475" s="2315"/>
    </row>
    <row r="3476" spans="63:63" x14ac:dyDescent="0.25">
      <c r="BK3476" s="2311"/>
    </row>
    <row r="3500" spans="63:63" x14ac:dyDescent="0.25">
      <c r="BK3500" s="2315"/>
    </row>
    <row r="3501" spans="63:63" x14ac:dyDescent="0.25">
      <c r="BK3501" s="2311"/>
    </row>
    <row r="3525" spans="63:63" x14ac:dyDescent="0.25">
      <c r="BK3525" s="2315"/>
    </row>
    <row r="3526" spans="63:63" x14ac:dyDescent="0.25">
      <c r="BK3526" s="2311"/>
    </row>
    <row r="3550" spans="63:63" x14ac:dyDescent="0.25">
      <c r="BK3550" s="2315"/>
    </row>
    <row r="3551" spans="63:63" x14ac:dyDescent="0.25">
      <c r="BK3551" s="2311"/>
    </row>
    <row r="3575" spans="63:63" x14ac:dyDescent="0.25">
      <c r="BK3575" s="2315"/>
    </row>
    <row r="3576" spans="63:63" x14ac:dyDescent="0.25">
      <c r="BK3576" s="2311"/>
    </row>
    <row r="3600" spans="63:63" x14ac:dyDescent="0.25">
      <c r="BK3600" s="2315"/>
    </row>
    <row r="3601" spans="63:63" x14ac:dyDescent="0.25">
      <c r="BK3601" s="2311"/>
    </row>
    <row r="3625" spans="63:63" x14ac:dyDescent="0.25">
      <c r="BK3625" s="2315"/>
    </row>
    <row r="3626" spans="63:63" x14ac:dyDescent="0.25">
      <c r="BK3626" s="2311"/>
    </row>
    <row r="3650" spans="63:63" x14ac:dyDescent="0.25">
      <c r="BK3650" s="2315"/>
    </row>
    <row r="3651" spans="63:63" x14ac:dyDescent="0.25">
      <c r="BK3651" s="2311"/>
    </row>
    <row r="3675" spans="63:63" x14ac:dyDescent="0.25">
      <c r="BK3675" s="2315"/>
    </row>
    <row r="3676" spans="63:63" x14ac:dyDescent="0.25">
      <c r="BK3676" s="2311"/>
    </row>
    <row r="3700" spans="63:63" x14ac:dyDescent="0.25">
      <c r="BK3700" s="2315"/>
    </row>
    <row r="3701" spans="63:63" x14ac:dyDescent="0.25">
      <c r="BK3701" s="2311"/>
    </row>
    <row r="3725" spans="63:63" x14ac:dyDescent="0.25">
      <c r="BK3725" s="2315"/>
    </row>
    <row r="3726" spans="63:63" x14ac:dyDescent="0.25">
      <c r="BK3726" s="2311"/>
    </row>
    <row r="3750" spans="63:63" x14ac:dyDescent="0.25">
      <c r="BK3750" s="2315"/>
    </row>
    <row r="3751" spans="63:63" x14ac:dyDescent="0.25">
      <c r="BK3751" s="2311"/>
    </row>
    <row r="3775" spans="63:63" x14ac:dyDescent="0.25">
      <c r="BK3775" s="2315"/>
    </row>
    <row r="3776" spans="63:63" x14ac:dyDescent="0.25">
      <c r="BK3776" s="2311"/>
    </row>
    <row r="3800" spans="63:63" x14ac:dyDescent="0.25">
      <c r="BK3800" s="2315"/>
    </row>
    <row r="3801" spans="63:63" x14ac:dyDescent="0.25">
      <c r="BK3801" s="2311"/>
    </row>
    <row r="3825" spans="63:63" x14ac:dyDescent="0.25">
      <c r="BK3825" s="2315"/>
    </row>
    <row r="3826" spans="63:63" x14ac:dyDescent="0.25">
      <c r="BK3826" s="2311"/>
    </row>
    <row r="3850" spans="63:63" x14ac:dyDescent="0.25">
      <c r="BK3850" s="2315"/>
    </row>
    <row r="3851" spans="63:63" x14ac:dyDescent="0.25">
      <c r="BK3851" s="2311"/>
    </row>
    <row r="3875" spans="63:63" x14ac:dyDescent="0.25">
      <c r="BK3875" s="2315"/>
    </row>
    <row r="3876" spans="63:63" x14ac:dyDescent="0.25">
      <c r="BK3876" s="2311"/>
    </row>
    <row r="3900" spans="63:63" x14ac:dyDescent="0.25">
      <c r="BK3900" s="2315"/>
    </row>
    <row r="3901" spans="63:63" x14ac:dyDescent="0.25">
      <c r="BK3901" s="2311"/>
    </row>
    <row r="3925" spans="63:63" x14ac:dyDescent="0.25">
      <c r="BK3925" s="2315"/>
    </row>
    <row r="3926" spans="63:63" x14ac:dyDescent="0.25">
      <c r="BK3926" s="2311"/>
    </row>
    <row r="3950" spans="63:63" x14ac:dyDescent="0.25">
      <c r="BK3950" s="2315"/>
    </row>
    <row r="3951" spans="63:63" x14ac:dyDescent="0.25">
      <c r="BK3951" s="2311"/>
    </row>
    <row r="3975" spans="63:63" x14ac:dyDescent="0.25">
      <c r="BK3975" s="2315"/>
    </row>
    <row r="3976" spans="63:63" x14ac:dyDescent="0.25">
      <c r="BK3976" s="2311"/>
    </row>
    <row r="4000" spans="63:63" x14ac:dyDescent="0.25">
      <c r="BK4000" s="2315"/>
    </row>
    <row r="4001" spans="63:63" x14ac:dyDescent="0.25">
      <c r="BK4001" s="2311"/>
    </row>
    <row r="4025" spans="63:63" x14ac:dyDescent="0.25">
      <c r="BK4025" s="2315"/>
    </row>
    <row r="4026" spans="63:63" x14ac:dyDescent="0.25">
      <c r="BK4026" s="2311"/>
    </row>
    <row r="4050" spans="63:63" x14ac:dyDescent="0.25">
      <c r="BK4050" s="2315"/>
    </row>
    <row r="4051" spans="63:63" x14ac:dyDescent="0.25">
      <c r="BK4051" s="2311"/>
    </row>
    <row r="4075" spans="63:63" x14ac:dyDescent="0.25">
      <c r="BK4075" s="2315"/>
    </row>
    <row r="4076" spans="63:63" x14ac:dyDescent="0.25">
      <c r="BK4076" s="2311"/>
    </row>
    <row r="4100" spans="63:63" x14ac:dyDescent="0.25">
      <c r="BK4100" s="2315"/>
    </row>
    <row r="4101" spans="63:63" x14ac:dyDescent="0.25">
      <c r="BK4101" s="2311"/>
    </row>
    <row r="4125" spans="63:63" x14ac:dyDescent="0.25">
      <c r="BK4125" s="2315"/>
    </row>
    <row r="4126" spans="63:63" x14ac:dyDescent="0.25">
      <c r="BK4126" s="2311"/>
    </row>
    <row r="4150" spans="63:63" x14ac:dyDescent="0.25">
      <c r="BK4150" s="2315"/>
    </row>
    <row r="4151" spans="63:63" x14ac:dyDescent="0.25">
      <c r="BK4151" s="2311"/>
    </row>
    <row r="4175" spans="63:63" x14ac:dyDescent="0.25">
      <c r="BK4175" s="2315"/>
    </row>
    <row r="4176" spans="63:63" x14ac:dyDescent="0.25">
      <c r="BK4176" s="2311"/>
    </row>
    <row r="4200" spans="63:63" x14ac:dyDescent="0.25">
      <c r="BK4200" s="2315"/>
    </row>
    <row r="4201" spans="63:63" x14ac:dyDescent="0.25">
      <c r="BK4201" s="2311"/>
    </row>
    <row r="4225" spans="63:63" x14ac:dyDescent="0.25">
      <c r="BK4225" s="2315"/>
    </row>
    <row r="4226" spans="63:63" x14ac:dyDescent="0.25">
      <c r="BK4226" s="2311"/>
    </row>
    <row r="4250" spans="63:63" x14ac:dyDescent="0.25">
      <c r="BK4250" s="2315"/>
    </row>
    <row r="4251" spans="63:63" x14ac:dyDescent="0.25">
      <c r="BK4251" s="2311"/>
    </row>
    <row r="4275" spans="63:63" x14ac:dyDescent="0.25">
      <c r="BK4275" s="2315"/>
    </row>
    <row r="4276" spans="63:63" x14ac:dyDescent="0.25">
      <c r="BK4276" s="2311"/>
    </row>
    <row r="4300" spans="63:63" x14ac:dyDescent="0.25">
      <c r="BK4300" s="2315"/>
    </row>
    <row r="4301" spans="63:63" x14ac:dyDescent="0.25">
      <c r="BK4301" s="2311"/>
    </row>
    <row r="4325" spans="63:63" x14ac:dyDescent="0.25">
      <c r="BK4325" s="2315"/>
    </row>
    <row r="4326" spans="63:63" x14ac:dyDescent="0.25">
      <c r="BK4326" s="2311"/>
    </row>
    <row r="4350" spans="63:63" x14ac:dyDescent="0.25">
      <c r="BK4350" s="2315"/>
    </row>
    <row r="4351" spans="63:63" x14ac:dyDescent="0.25">
      <c r="BK4351" s="2311"/>
    </row>
    <row r="4375" spans="63:63" x14ac:dyDescent="0.25">
      <c r="BK4375" s="2315"/>
    </row>
    <row r="4376" spans="63:63" x14ac:dyDescent="0.25">
      <c r="BK4376" s="2311"/>
    </row>
    <row r="4400" spans="63:63" x14ac:dyDescent="0.25">
      <c r="BK4400" s="2315"/>
    </row>
    <row r="4401" spans="63:63" x14ac:dyDescent="0.25">
      <c r="BK4401" s="2311"/>
    </row>
    <row r="4425" spans="63:63" x14ac:dyDescent="0.25">
      <c r="BK4425" s="2315"/>
    </row>
    <row r="4426" spans="63:63" x14ac:dyDescent="0.25">
      <c r="BK4426" s="2311"/>
    </row>
    <row r="4450" spans="63:63" x14ac:dyDescent="0.25">
      <c r="BK4450" s="2315"/>
    </row>
    <row r="4451" spans="63:63" x14ac:dyDescent="0.25">
      <c r="BK4451" s="2311"/>
    </row>
    <row r="4475" spans="63:63" x14ac:dyDescent="0.25">
      <c r="BK4475" s="2315"/>
    </row>
    <row r="4476" spans="63:63" x14ac:dyDescent="0.25">
      <c r="BK4476" s="2311"/>
    </row>
    <row r="4500" spans="63:63" x14ac:dyDescent="0.25">
      <c r="BK4500" s="2315"/>
    </row>
    <row r="4501" spans="63:63" x14ac:dyDescent="0.25">
      <c r="BK4501" s="2311"/>
    </row>
    <row r="4525" spans="63:63" x14ac:dyDescent="0.25">
      <c r="BK4525" s="2315"/>
    </row>
    <row r="4526" spans="63:63" x14ac:dyDescent="0.25">
      <c r="BK4526" s="2311"/>
    </row>
    <row r="4550" spans="63:63" x14ac:dyDescent="0.25">
      <c r="BK4550" s="2315"/>
    </row>
    <row r="4551" spans="63:63" x14ac:dyDescent="0.25">
      <c r="BK4551" s="2311"/>
    </row>
    <row r="4575" spans="63:63" x14ac:dyDescent="0.25">
      <c r="BK4575" s="2315"/>
    </row>
    <row r="4576" spans="63:63" x14ac:dyDescent="0.25">
      <c r="BK4576" s="2311"/>
    </row>
    <row r="4600" spans="63:63" x14ac:dyDescent="0.25">
      <c r="BK4600" s="2315"/>
    </row>
    <row r="4601" spans="63:63" x14ac:dyDescent="0.25">
      <c r="BK4601" s="2311"/>
    </row>
    <row r="4625" spans="63:63" x14ac:dyDescent="0.25">
      <c r="BK4625" s="2315"/>
    </row>
    <row r="4626" spans="63:63" x14ac:dyDescent="0.25">
      <c r="BK4626" s="2311"/>
    </row>
    <row r="4650" spans="63:63" x14ac:dyDescent="0.25">
      <c r="BK4650" s="2315"/>
    </row>
    <row r="4651" spans="63:63" x14ac:dyDescent="0.25">
      <c r="BK4651" s="2311"/>
    </row>
    <row r="4675" spans="63:63" x14ac:dyDescent="0.25">
      <c r="BK4675" s="2315"/>
    </row>
    <row r="4676" spans="63:63" x14ac:dyDescent="0.25">
      <c r="BK4676" s="2311"/>
    </row>
    <row r="4700" spans="63:63" x14ac:dyDescent="0.25">
      <c r="BK4700" s="2315"/>
    </row>
    <row r="4701" spans="63:63" x14ac:dyDescent="0.25">
      <c r="BK4701" s="2311"/>
    </row>
    <row r="4725" spans="63:63" x14ac:dyDescent="0.25">
      <c r="BK4725" s="2315"/>
    </row>
    <row r="4726" spans="63:63" x14ac:dyDescent="0.25">
      <c r="BK4726" s="2311"/>
    </row>
    <row r="4750" spans="63:63" x14ac:dyDescent="0.25">
      <c r="BK4750" s="2315"/>
    </row>
    <row r="4751" spans="63:63" x14ac:dyDescent="0.25">
      <c r="BK4751" s="2311"/>
    </row>
    <row r="4775" spans="63:63" x14ac:dyDescent="0.25">
      <c r="BK4775" s="2315"/>
    </row>
    <row r="4776" spans="63:63" x14ac:dyDescent="0.25">
      <c r="BK4776" s="2311"/>
    </row>
    <row r="4800" spans="63:63" x14ac:dyDescent="0.25">
      <c r="BK4800" s="2315"/>
    </row>
    <row r="4801" spans="63:63" x14ac:dyDescent="0.25">
      <c r="BK4801" s="2311"/>
    </row>
    <row r="4825" spans="63:63" x14ac:dyDescent="0.25">
      <c r="BK4825" s="2315"/>
    </row>
    <row r="4826" spans="63:63" x14ac:dyDescent="0.25">
      <c r="BK4826" s="2311"/>
    </row>
    <row r="4850" spans="63:63" x14ac:dyDescent="0.25">
      <c r="BK4850" s="2315"/>
    </row>
    <row r="4851" spans="63:63" x14ac:dyDescent="0.25">
      <c r="BK4851" s="2311"/>
    </row>
    <row r="4875" spans="63:63" x14ac:dyDescent="0.25">
      <c r="BK4875" s="2315"/>
    </row>
    <row r="4876" spans="63:63" x14ac:dyDescent="0.25">
      <c r="BK4876" s="2311"/>
    </row>
    <row r="4900" spans="63:63" x14ac:dyDescent="0.25">
      <c r="BK4900" s="2315"/>
    </row>
    <row r="4901" spans="63:63" x14ac:dyDescent="0.25">
      <c r="BK4901" s="2311"/>
    </row>
    <row r="4925" spans="63:63" x14ac:dyDescent="0.25">
      <c r="BK4925" s="2315"/>
    </row>
    <row r="4926" spans="63:63" x14ac:dyDescent="0.25">
      <c r="BK4926" s="2311"/>
    </row>
    <row r="4950" spans="63:63" x14ac:dyDescent="0.25">
      <c r="BK4950" s="2315"/>
    </row>
    <row r="4951" spans="63:63" x14ac:dyDescent="0.25">
      <c r="BK4951" s="2311"/>
    </row>
    <row r="4975" spans="63:63" x14ac:dyDescent="0.25">
      <c r="BK4975" s="2315"/>
    </row>
    <row r="4976" spans="63:63" x14ac:dyDescent="0.25">
      <c r="BK4976" s="2311"/>
    </row>
    <row r="5000" spans="63:63" x14ac:dyDescent="0.25">
      <c r="BK5000" s="2315"/>
    </row>
    <row r="5001" spans="63:63" x14ac:dyDescent="0.25">
      <c r="BK5001" s="2311"/>
    </row>
    <row r="5025" spans="63:63" x14ac:dyDescent="0.25">
      <c r="BK5025" s="2315"/>
    </row>
    <row r="5026" spans="63:63" x14ac:dyDescent="0.25">
      <c r="BK5026" s="2311"/>
    </row>
    <row r="5050" spans="63:63" x14ac:dyDescent="0.25">
      <c r="BK5050" s="2315"/>
    </row>
    <row r="5051" spans="63:63" x14ac:dyDescent="0.25">
      <c r="BK5051" s="2311"/>
    </row>
    <row r="5075" spans="63:63" x14ac:dyDescent="0.25">
      <c r="BK5075" s="2315"/>
    </row>
    <row r="5076" spans="63:63" x14ac:dyDescent="0.25">
      <c r="BK5076" s="2311"/>
    </row>
    <row r="5100" spans="63:63" x14ac:dyDescent="0.25">
      <c r="BK5100" s="2315"/>
    </row>
    <row r="5101" spans="63:63" x14ac:dyDescent="0.25">
      <c r="BK5101" s="2311"/>
    </row>
    <row r="5125" spans="63:63" x14ac:dyDescent="0.25">
      <c r="BK5125" s="2315"/>
    </row>
    <row r="5126" spans="63:63" x14ac:dyDescent="0.25">
      <c r="BK5126" s="2311"/>
    </row>
    <row r="5150" spans="63:63" x14ac:dyDescent="0.25">
      <c r="BK5150" s="2315"/>
    </row>
    <row r="5151" spans="63:63" x14ac:dyDescent="0.25">
      <c r="BK5151" s="2311"/>
    </row>
    <row r="5175" spans="63:63" x14ac:dyDescent="0.25">
      <c r="BK5175" s="2315"/>
    </row>
    <row r="5176" spans="63:63" x14ac:dyDescent="0.25">
      <c r="BK5176" s="2311"/>
    </row>
    <row r="5200" spans="63:63" x14ac:dyDescent="0.25">
      <c r="BK5200" s="2315"/>
    </row>
    <row r="5201" spans="63:63" x14ac:dyDescent="0.25">
      <c r="BK5201" s="2311"/>
    </row>
    <row r="5225" spans="63:63" x14ac:dyDescent="0.25">
      <c r="BK5225" s="2315"/>
    </row>
    <row r="5226" spans="63:63" x14ac:dyDescent="0.25">
      <c r="BK5226" s="2311"/>
    </row>
    <row r="5250" spans="63:63" x14ac:dyDescent="0.25">
      <c r="BK5250" s="2315"/>
    </row>
    <row r="5251" spans="63:63" x14ac:dyDescent="0.25">
      <c r="BK5251" s="2311"/>
    </row>
    <row r="5275" spans="63:63" x14ac:dyDescent="0.25">
      <c r="BK5275" s="2315"/>
    </row>
    <row r="5276" spans="63:63" x14ac:dyDescent="0.25">
      <c r="BK5276" s="2311"/>
    </row>
    <row r="5300" spans="63:63" x14ac:dyDescent="0.25">
      <c r="BK5300" s="2315"/>
    </row>
    <row r="5301" spans="63:63" x14ac:dyDescent="0.25">
      <c r="BK5301" s="2311"/>
    </row>
    <row r="5325" spans="63:63" x14ac:dyDescent="0.25">
      <c r="BK5325" s="2315"/>
    </row>
    <row r="5326" spans="63:63" x14ac:dyDescent="0.25">
      <c r="BK5326" s="2311"/>
    </row>
    <row r="5350" spans="63:63" x14ac:dyDescent="0.25">
      <c r="BK5350" s="2315"/>
    </row>
    <row r="5351" spans="63:63" x14ac:dyDescent="0.25">
      <c r="BK5351" s="2311"/>
    </row>
    <row r="5375" spans="63:63" x14ac:dyDescent="0.25">
      <c r="BK5375" s="2315"/>
    </row>
    <row r="5376" spans="63:63" x14ac:dyDescent="0.25">
      <c r="BK5376" s="2311"/>
    </row>
    <row r="5400" spans="63:63" x14ac:dyDescent="0.25">
      <c r="BK5400" s="2315"/>
    </row>
    <row r="5401" spans="63:63" x14ac:dyDescent="0.25">
      <c r="BK5401" s="2311"/>
    </row>
    <row r="5425" spans="63:63" x14ac:dyDescent="0.25">
      <c r="BK5425" s="2315"/>
    </row>
    <row r="5426" spans="63:63" x14ac:dyDescent="0.25">
      <c r="BK5426" s="2311"/>
    </row>
    <row r="5450" spans="63:63" x14ac:dyDescent="0.25">
      <c r="BK5450" s="2315"/>
    </row>
    <row r="5451" spans="63:63" x14ac:dyDescent="0.25">
      <c r="BK5451" s="2311"/>
    </row>
    <row r="5475" spans="63:63" x14ac:dyDescent="0.25">
      <c r="BK5475" s="2315"/>
    </row>
    <row r="5476" spans="63:63" x14ac:dyDescent="0.25">
      <c r="BK5476" s="2311"/>
    </row>
    <row r="5500" spans="63:63" x14ac:dyDescent="0.25">
      <c r="BK5500" s="2315"/>
    </row>
    <row r="5501" spans="63:63" x14ac:dyDescent="0.25">
      <c r="BK5501" s="2311"/>
    </row>
    <row r="5525" spans="63:63" x14ac:dyDescent="0.25">
      <c r="BK5525" s="2315"/>
    </row>
    <row r="5526" spans="63:63" x14ac:dyDescent="0.25">
      <c r="BK5526" s="2311"/>
    </row>
    <row r="5550" spans="63:63" x14ac:dyDescent="0.25">
      <c r="BK5550" s="2315"/>
    </row>
    <row r="5551" spans="63:63" x14ac:dyDescent="0.25">
      <c r="BK5551" s="2311"/>
    </row>
    <row r="5575" spans="63:63" x14ac:dyDescent="0.25">
      <c r="BK5575" s="2315"/>
    </row>
    <row r="5576" spans="63:63" x14ac:dyDescent="0.25">
      <c r="BK5576" s="2311"/>
    </row>
    <row r="5600" spans="63:63" x14ac:dyDescent="0.25">
      <c r="BK5600" s="2315"/>
    </row>
    <row r="5601" spans="63:63" x14ac:dyDescent="0.25">
      <c r="BK5601" s="2311"/>
    </row>
    <row r="5625" spans="63:63" x14ac:dyDescent="0.25">
      <c r="BK5625" s="2315"/>
    </row>
    <row r="5626" spans="63:63" x14ac:dyDescent="0.25">
      <c r="BK5626" s="2311"/>
    </row>
    <row r="5650" spans="63:63" x14ac:dyDescent="0.25">
      <c r="BK5650" s="2315"/>
    </row>
    <row r="5651" spans="63:63" x14ac:dyDescent="0.25">
      <c r="BK5651" s="2311"/>
    </row>
    <row r="5675" spans="63:63" x14ac:dyDescent="0.25">
      <c r="BK5675" s="2315"/>
    </row>
    <row r="5676" spans="63:63" x14ac:dyDescent="0.25">
      <c r="BK5676" s="2311"/>
    </row>
    <row r="5700" spans="63:63" x14ac:dyDescent="0.25">
      <c r="BK5700" s="2315"/>
    </row>
    <row r="5701" spans="63:63" x14ac:dyDescent="0.25">
      <c r="BK5701" s="2311"/>
    </row>
    <row r="5725" spans="63:63" x14ac:dyDescent="0.25">
      <c r="BK5725" s="2315"/>
    </row>
    <row r="5726" spans="63:63" x14ac:dyDescent="0.25">
      <c r="BK5726" s="2311"/>
    </row>
    <row r="5750" spans="63:63" x14ac:dyDescent="0.25">
      <c r="BK5750" s="2315"/>
    </row>
    <row r="5751" spans="63:63" x14ac:dyDescent="0.25">
      <c r="BK5751" s="2311"/>
    </row>
    <row r="5775" spans="63:63" x14ac:dyDescent="0.25">
      <c r="BK5775" s="2315"/>
    </row>
    <row r="5776" spans="63:63" x14ac:dyDescent="0.25">
      <c r="BK5776" s="2311"/>
    </row>
    <row r="5800" spans="63:63" x14ac:dyDescent="0.25">
      <c r="BK5800" s="2315"/>
    </row>
    <row r="5801" spans="63:63" x14ac:dyDescent="0.25">
      <c r="BK5801" s="2311"/>
    </row>
    <row r="5825" spans="63:63" x14ac:dyDescent="0.25">
      <c r="BK5825" s="2315"/>
    </row>
    <row r="5826" spans="63:63" x14ac:dyDescent="0.25">
      <c r="BK5826" s="2311"/>
    </row>
    <row r="5850" spans="63:63" x14ac:dyDescent="0.25">
      <c r="BK5850" s="2315"/>
    </row>
    <row r="5851" spans="63:63" x14ac:dyDescent="0.25">
      <c r="BK5851" s="2311"/>
    </row>
    <row r="5875" spans="63:63" x14ac:dyDescent="0.25">
      <c r="BK5875" s="2315"/>
    </row>
    <row r="5876" spans="63:63" x14ac:dyDescent="0.25">
      <c r="BK5876" s="2311"/>
    </row>
    <row r="5900" spans="63:63" x14ac:dyDescent="0.25">
      <c r="BK5900" s="2315"/>
    </row>
    <row r="5901" spans="63:63" x14ac:dyDescent="0.25">
      <c r="BK5901" s="2311"/>
    </row>
    <row r="5925" spans="63:63" x14ac:dyDescent="0.25">
      <c r="BK5925" s="2315"/>
    </row>
    <row r="5926" spans="63:63" x14ac:dyDescent="0.25">
      <c r="BK5926" s="2311"/>
    </row>
    <row r="5950" spans="63:63" x14ac:dyDescent="0.25">
      <c r="BK5950" s="2315"/>
    </row>
    <row r="5951" spans="63:63" x14ac:dyDescent="0.25">
      <c r="BK5951" s="2311"/>
    </row>
    <row r="5975" spans="63:63" x14ac:dyDescent="0.25">
      <c r="BK5975" s="2315"/>
    </row>
    <row r="5976" spans="63:63" x14ac:dyDescent="0.25">
      <c r="BK5976" s="2311"/>
    </row>
    <row r="6000" spans="63:63" x14ac:dyDescent="0.25">
      <c r="BK6000" s="2315"/>
    </row>
    <row r="6001" spans="63:63" x14ac:dyDescent="0.25">
      <c r="BK6001" s="2311"/>
    </row>
    <row r="6025" spans="63:63" x14ac:dyDescent="0.25">
      <c r="BK6025" s="2315"/>
    </row>
    <row r="6026" spans="63:63" x14ac:dyDescent="0.25">
      <c r="BK6026" s="2311"/>
    </row>
    <row r="6050" spans="63:63" x14ac:dyDescent="0.25">
      <c r="BK6050" s="2315"/>
    </row>
    <row r="6051" spans="63:63" x14ac:dyDescent="0.25">
      <c r="BK6051" s="2311"/>
    </row>
    <row r="6075" spans="63:63" x14ac:dyDescent="0.25">
      <c r="BK6075" s="2315"/>
    </row>
    <row r="6076" spans="63:63" x14ac:dyDescent="0.25">
      <c r="BK6076" s="2311"/>
    </row>
    <row r="6100" spans="63:63" x14ac:dyDescent="0.25">
      <c r="BK6100" s="2315"/>
    </row>
    <row r="6101" spans="63:63" x14ac:dyDescent="0.25">
      <c r="BK6101" s="2311"/>
    </row>
    <row r="6125" spans="63:63" x14ac:dyDescent="0.25">
      <c r="BK6125" s="2315"/>
    </row>
    <row r="6126" spans="63:63" x14ac:dyDescent="0.25">
      <c r="BK6126" s="2311"/>
    </row>
    <row r="6150" spans="63:63" x14ac:dyDescent="0.25">
      <c r="BK6150" s="2315"/>
    </row>
    <row r="6151" spans="63:63" x14ac:dyDescent="0.25">
      <c r="BK6151" s="2311"/>
    </row>
    <row r="6175" spans="63:63" x14ac:dyDescent="0.25">
      <c r="BK6175" s="2315"/>
    </row>
    <row r="6176" spans="63:63" x14ac:dyDescent="0.25">
      <c r="BK6176" s="2311"/>
    </row>
    <row r="6200" spans="63:63" x14ac:dyDescent="0.25">
      <c r="BK6200" s="2315"/>
    </row>
    <row r="6201" spans="63:63" x14ac:dyDescent="0.25">
      <c r="BK6201" s="2311"/>
    </row>
    <row r="6225" spans="63:63" x14ac:dyDescent="0.25">
      <c r="BK6225" s="2315"/>
    </row>
    <row r="6226" spans="63:63" x14ac:dyDescent="0.25">
      <c r="BK6226" s="2311"/>
    </row>
    <row r="6250" spans="63:63" x14ac:dyDescent="0.25">
      <c r="BK6250" s="2315"/>
    </row>
    <row r="6251" spans="63:63" x14ac:dyDescent="0.25">
      <c r="BK6251" s="2311"/>
    </row>
    <row r="6275" spans="63:63" x14ac:dyDescent="0.25">
      <c r="BK6275" s="2315"/>
    </row>
    <row r="6276" spans="63:63" x14ac:dyDescent="0.25">
      <c r="BK6276" s="2311"/>
    </row>
    <row r="6300" spans="63:63" x14ac:dyDescent="0.25">
      <c r="BK6300" s="2315"/>
    </row>
    <row r="6301" spans="63:63" x14ac:dyDescent="0.25">
      <c r="BK6301" s="2311"/>
    </row>
    <row r="6325" spans="63:63" x14ac:dyDescent="0.25">
      <c r="BK6325" s="2315"/>
    </row>
    <row r="6326" spans="63:63" x14ac:dyDescent="0.25">
      <c r="BK6326" s="2311"/>
    </row>
    <row r="6350" spans="63:63" x14ac:dyDescent="0.25">
      <c r="BK6350" s="2315"/>
    </row>
    <row r="6351" spans="63:63" x14ac:dyDescent="0.25">
      <c r="BK6351" s="2311"/>
    </row>
    <row r="6375" spans="63:63" x14ac:dyDescent="0.25">
      <c r="BK6375" s="2315"/>
    </row>
    <row r="6376" spans="63:63" x14ac:dyDescent="0.25">
      <c r="BK6376" s="2311"/>
    </row>
    <row r="6400" spans="63:63" x14ac:dyDescent="0.25">
      <c r="BK6400" s="2315"/>
    </row>
    <row r="6401" spans="63:63" x14ac:dyDescent="0.25">
      <c r="BK6401" s="2311"/>
    </row>
    <row r="6425" spans="63:63" x14ac:dyDescent="0.25">
      <c r="BK6425" s="2315"/>
    </row>
    <row r="6426" spans="63:63" x14ac:dyDescent="0.25">
      <c r="BK6426" s="2311"/>
    </row>
    <row r="6450" spans="63:63" x14ac:dyDescent="0.25">
      <c r="BK6450" s="2315"/>
    </row>
    <row r="6451" spans="63:63" x14ac:dyDescent="0.25">
      <c r="BK6451" s="2311"/>
    </row>
    <row r="6475" spans="63:63" x14ac:dyDescent="0.25">
      <c r="BK6475" s="2315"/>
    </row>
    <row r="6476" spans="63:63" x14ac:dyDescent="0.25">
      <c r="BK6476" s="2311"/>
    </row>
    <row r="6500" spans="63:63" x14ac:dyDescent="0.25">
      <c r="BK6500" s="2315"/>
    </row>
    <row r="6501" spans="63:63" x14ac:dyDescent="0.25">
      <c r="BK6501" s="2311"/>
    </row>
    <row r="6525" spans="63:63" x14ac:dyDescent="0.25">
      <c r="BK6525" s="2315"/>
    </row>
    <row r="6526" spans="63:63" x14ac:dyDescent="0.25">
      <c r="BK6526" s="2311"/>
    </row>
    <row r="6550" spans="63:63" x14ac:dyDescent="0.25">
      <c r="BK6550" s="2315"/>
    </row>
    <row r="6551" spans="63:63" x14ac:dyDescent="0.25">
      <c r="BK6551" s="2311"/>
    </row>
    <row r="6575" spans="63:63" x14ac:dyDescent="0.25">
      <c r="BK6575" s="2315"/>
    </row>
    <row r="6576" spans="63:63" x14ac:dyDescent="0.25">
      <c r="BK6576" s="2311"/>
    </row>
    <row r="6600" spans="63:63" x14ac:dyDescent="0.25">
      <c r="BK6600" s="2315"/>
    </row>
    <row r="6601" spans="63:63" x14ac:dyDescent="0.25">
      <c r="BK6601" s="2311"/>
    </row>
    <row r="6625" spans="63:63" x14ac:dyDescent="0.25">
      <c r="BK6625" s="2315"/>
    </row>
    <row r="6626" spans="63:63" x14ac:dyDescent="0.25">
      <c r="BK6626" s="2311"/>
    </row>
    <row r="6650" spans="63:63" x14ac:dyDescent="0.25">
      <c r="BK6650" s="2315"/>
    </row>
    <row r="6651" spans="63:63" x14ac:dyDescent="0.25">
      <c r="BK6651" s="2311"/>
    </row>
    <row r="6675" spans="63:63" x14ac:dyDescent="0.25">
      <c r="BK6675" s="2315"/>
    </row>
    <row r="6676" spans="63:63" x14ac:dyDescent="0.25">
      <c r="BK6676" s="2311"/>
    </row>
    <row r="6700" spans="63:63" x14ac:dyDescent="0.25">
      <c r="BK6700" s="2315"/>
    </row>
    <row r="6701" spans="63:63" x14ac:dyDescent="0.25">
      <c r="BK6701" s="2311"/>
    </row>
    <row r="6725" spans="63:63" x14ac:dyDescent="0.25">
      <c r="BK6725" s="2315"/>
    </row>
    <row r="6726" spans="63:63" x14ac:dyDescent="0.25">
      <c r="BK6726" s="2311"/>
    </row>
    <row r="6750" spans="63:63" x14ac:dyDescent="0.25">
      <c r="BK6750" s="2315"/>
    </row>
    <row r="6751" spans="63:63" x14ac:dyDescent="0.25">
      <c r="BK6751" s="2311"/>
    </row>
    <row r="6775" spans="63:63" x14ac:dyDescent="0.25">
      <c r="BK6775" s="2315"/>
    </row>
    <row r="6776" spans="63:63" x14ac:dyDescent="0.25">
      <c r="BK6776" s="2311"/>
    </row>
    <row r="6800" spans="63:63" x14ac:dyDescent="0.25">
      <c r="BK6800" s="2315"/>
    </row>
    <row r="6801" spans="63:63" x14ac:dyDescent="0.25">
      <c r="BK6801" s="2311"/>
    </row>
    <row r="6825" spans="63:63" x14ac:dyDescent="0.25">
      <c r="BK6825" s="2315"/>
    </row>
    <row r="6826" spans="63:63" x14ac:dyDescent="0.25">
      <c r="BK6826" s="2311"/>
    </row>
    <row r="6850" spans="63:63" x14ac:dyDescent="0.25">
      <c r="BK6850" s="2315"/>
    </row>
    <row r="6851" spans="63:63" x14ac:dyDescent="0.25">
      <c r="BK6851" s="2311"/>
    </row>
    <row r="6875" spans="63:63" x14ac:dyDescent="0.25">
      <c r="BK6875" s="2315"/>
    </row>
    <row r="6876" spans="63:63" x14ac:dyDescent="0.25">
      <c r="BK6876" s="2311"/>
    </row>
    <row r="6900" spans="63:63" x14ac:dyDescent="0.25">
      <c r="BK6900" s="2315"/>
    </row>
    <row r="6901" spans="63:63" x14ac:dyDescent="0.25">
      <c r="BK6901" s="2311"/>
    </row>
    <row r="6925" spans="63:63" x14ac:dyDescent="0.25">
      <c r="BK6925" s="2315"/>
    </row>
    <row r="6926" spans="63:63" x14ac:dyDescent="0.25">
      <c r="BK6926" s="2311"/>
    </row>
    <row r="6950" spans="63:63" x14ac:dyDescent="0.25">
      <c r="BK6950" s="2315"/>
    </row>
    <row r="6951" spans="63:63" x14ac:dyDescent="0.25">
      <c r="BK6951" s="2311"/>
    </row>
    <row r="6975" spans="63:63" x14ac:dyDescent="0.25">
      <c r="BK6975" s="2315"/>
    </row>
    <row r="6976" spans="63:63" x14ac:dyDescent="0.25">
      <c r="BK6976" s="2311"/>
    </row>
    <row r="7000" spans="63:63" x14ac:dyDescent="0.25">
      <c r="BK7000" s="2315"/>
    </row>
    <row r="7001" spans="63:63" x14ac:dyDescent="0.25">
      <c r="BK7001" s="2311"/>
    </row>
    <row r="7025" spans="63:63" x14ac:dyDescent="0.25">
      <c r="BK7025" s="2315"/>
    </row>
    <row r="7026" spans="63:63" x14ac:dyDescent="0.25">
      <c r="BK7026" s="2311"/>
    </row>
    <row r="7050" spans="63:63" x14ac:dyDescent="0.25">
      <c r="BK7050" s="2315"/>
    </row>
    <row r="7051" spans="63:63" x14ac:dyDescent="0.25">
      <c r="BK7051" s="2311"/>
    </row>
    <row r="7075" spans="63:63" x14ac:dyDescent="0.25">
      <c r="BK7075" s="2315"/>
    </row>
    <row r="7076" spans="63:63" x14ac:dyDescent="0.25">
      <c r="BK7076" s="2311"/>
    </row>
    <row r="7100" spans="63:63" x14ac:dyDescent="0.25">
      <c r="BK7100" s="2315"/>
    </row>
    <row r="7101" spans="63:63" x14ac:dyDescent="0.25">
      <c r="BK7101" s="2311"/>
    </row>
    <row r="7125" spans="63:63" x14ac:dyDescent="0.25">
      <c r="BK7125" s="2315"/>
    </row>
    <row r="7126" spans="63:63" x14ac:dyDescent="0.25">
      <c r="BK7126" s="2311"/>
    </row>
    <row r="7150" spans="63:63" x14ac:dyDescent="0.25">
      <c r="BK7150" s="2315"/>
    </row>
    <row r="7151" spans="63:63" x14ac:dyDescent="0.25">
      <c r="BK7151" s="2311"/>
    </row>
    <row r="7175" spans="63:63" x14ac:dyDescent="0.25">
      <c r="BK7175" s="2315"/>
    </row>
    <row r="7176" spans="63:63" x14ac:dyDescent="0.25">
      <c r="BK7176" s="2311"/>
    </row>
    <row r="7200" spans="63:63" x14ac:dyDescent="0.25">
      <c r="BK7200" s="2315"/>
    </row>
    <row r="7201" spans="63:63" x14ac:dyDescent="0.25">
      <c r="BK7201" s="2311"/>
    </row>
    <row r="7225" spans="63:63" x14ac:dyDescent="0.25">
      <c r="BK7225" s="2315"/>
    </row>
    <row r="7226" spans="63:63" x14ac:dyDescent="0.25">
      <c r="BK7226" s="2311"/>
    </row>
    <row r="7250" spans="63:63" x14ac:dyDescent="0.25">
      <c r="BK7250" s="2315"/>
    </row>
    <row r="7251" spans="63:63" x14ac:dyDescent="0.25">
      <c r="BK7251" s="2311"/>
    </row>
    <row r="7275" spans="63:63" x14ac:dyDescent="0.25">
      <c r="BK7275" s="2315"/>
    </row>
    <row r="7276" spans="63:63" x14ac:dyDescent="0.25">
      <c r="BK7276" s="2311"/>
    </row>
    <row r="7300" spans="63:63" x14ac:dyDescent="0.25">
      <c r="BK7300" s="2315"/>
    </row>
    <row r="7301" spans="63:63" x14ac:dyDescent="0.25">
      <c r="BK7301" s="2311"/>
    </row>
    <row r="7325" spans="63:63" x14ac:dyDescent="0.25">
      <c r="BK7325" s="2315"/>
    </row>
    <row r="7326" spans="63:63" x14ac:dyDescent="0.25">
      <c r="BK7326" s="2311"/>
    </row>
    <row r="7350" spans="63:63" x14ac:dyDescent="0.25">
      <c r="BK7350" s="2315"/>
    </row>
    <row r="7351" spans="63:63" x14ac:dyDescent="0.25">
      <c r="BK7351" s="2311"/>
    </row>
    <row r="7375" spans="63:63" x14ac:dyDescent="0.25">
      <c r="BK7375" s="2315"/>
    </row>
    <row r="7376" spans="63:63" x14ac:dyDescent="0.25">
      <c r="BK7376" s="2311"/>
    </row>
    <row r="7400" spans="63:63" x14ac:dyDescent="0.25">
      <c r="BK7400" s="2315"/>
    </row>
    <row r="7401" spans="63:63" x14ac:dyDescent="0.25">
      <c r="BK7401" s="2311"/>
    </row>
    <row r="7425" spans="63:63" x14ac:dyDescent="0.25">
      <c r="BK7425" s="2315"/>
    </row>
    <row r="7426" spans="63:63" x14ac:dyDescent="0.25">
      <c r="BK7426" s="2311"/>
    </row>
    <row r="7450" spans="63:63" x14ac:dyDescent="0.25">
      <c r="BK7450" s="2315"/>
    </row>
    <row r="7451" spans="63:63" x14ac:dyDescent="0.25">
      <c r="BK7451" s="2311"/>
    </row>
    <row r="7475" spans="63:63" x14ac:dyDescent="0.25">
      <c r="BK7475" s="2315"/>
    </row>
    <row r="7476" spans="63:63" x14ac:dyDescent="0.25">
      <c r="BK7476" s="2311"/>
    </row>
    <row r="7500" spans="63:63" x14ac:dyDescent="0.25">
      <c r="BK7500" s="2315"/>
    </row>
    <row r="7501" spans="63:63" x14ac:dyDescent="0.25">
      <c r="BK7501" s="2311"/>
    </row>
    <row r="7525" spans="63:63" x14ac:dyDescent="0.25">
      <c r="BK7525" s="2315"/>
    </row>
    <row r="7526" spans="63:63" x14ac:dyDescent="0.25">
      <c r="BK7526" s="2311"/>
    </row>
    <row r="7550" spans="63:63" x14ac:dyDescent="0.25">
      <c r="BK7550" s="2315"/>
    </row>
    <row r="7551" spans="63:63" x14ac:dyDescent="0.25">
      <c r="BK7551" s="2311"/>
    </row>
    <row r="7575" spans="63:63" x14ac:dyDescent="0.25">
      <c r="BK7575" s="2315"/>
    </row>
    <row r="7576" spans="63:63" x14ac:dyDescent="0.25">
      <c r="BK7576" s="2311"/>
    </row>
    <row r="7600" spans="63:63" x14ac:dyDescent="0.25">
      <c r="BK7600" s="2315"/>
    </row>
    <row r="7601" spans="63:63" x14ac:dyDescent="0.25">
      <c r="BK7601" s="2311"/>
    </row>
    <row r="7625" spans="63:63" x14ac:dyDescent="0.25">
      <c r="BK7625" s="2315"/>
    </row>
    <row r="7626" spans="63:63" x14ac:dyDescent="0.25">
      <c r="BK7626" s="2311"/>
    </row>
    <row r="7650" spans="63:63" x14ac:dyDescent="0.25">
      <c r="BK7650" s="2315"/>
    </row>
    <row r="7651" spans="63:63" x14ac:dyDescent="0.25">
      <c r="BK7651" s="2311"/>
    </row>
    <row r="7675" spans="63:63" x14ac:dyDescent="0.25">
      <c r="BK7675" s="2315"/>
    </row>
    <row r="7676" spans="63:63" x14ac:dyDescent="0.25">
      <c r="BK7676" s="2311"/>
    </row>
    <row r="7700" spans="63:63" x14ac:dyDescent="0.25">
      <c r="BK7700" s="2315"/>
    </row>
    <row r="7701" spans="63:63" x14ac:dyDescent="0.25">
      <c r="BK7701" s="2311"/>
    </row>
    <row r="7725" spans="63:63" x14ac:dyDescent="0.25">
      <c r="BK7725" s="2315"/>
    </row>
    <row r="7726" spans="63:63" x14ac:dyDescent="0.25">
      <c r="BK7726" s="2311"/>
    </row>
    <row r="7750" spans="63:63" x14ac:dyDescent="0.25">
      <c r="BK7750" s="2315"/>
    </row>
    <row r="7751" spans="63:63" x14ac:dyDescent="0.25">
      <c r="BK7751" s="2311"/>
    </row>
    <row r="7775" spans="63:63" x14ac:dyDescent="0.25">
      <c r="BK7775" s="2315"/>
    </row>
    <row r="7776" spans="63:63" x14ac:dyDescent="0.25">
      <c r="BK7776" s="2311"/>
    </row>
    <row r="7800" spans="63:63" x14ac:dyDescent="0.25">
      <c r="BK7800" s="2315"/>
    </row>
    <row r="7801" spans="63:63" x14ac:dyDescent="0.25">
      <c r="BK7801" s="2311"/>
    </row>
    <row r="7825" spans="63:63" x14ac:dyDescent="0.25">
      <c r="BK7825" s="2315"/>
    </row>
    <row r="7826" spans="63:63" x14ac:dyDescent="0.25">
      <c r="BK7826" s="2311"/>
    </row>
    <row r="7850" spans="63:63" x14ac:dyDescent="0.25">
      <c r="BK7850" s="2315"/>
    </row>
    <row r="7851" spans="63:63" x14ac:dyDescent="0.25">
      <c r="BK7851" s="2311"/>
    </row>
    <row r="7875" spans="63:63" x14ac:dyDescent="0.25">
      <c r="BK7875" s="2315"/>
    </row>
    <row r="7876" spans="63:63" x14ac:dyDescent="0.25">
      <c r="BK7876" s="2311"/>
    </row>
    <row r="7900" spans="63:63" x14ac:dyDescent="0.25">
      <c r="BK7900" s="2315"/>
    </row>
    <row r="7901" spans="63:63" x14ac:dyDescent="0.25">
      <c r="BK7901" s="2311"/>
    </row>
    <row r="7925" spans="63:63" x14ac:dyDescent="0.25">
      <c r="BK7925" s="2315"/>
    </row>
    <row r="7926" spans="63:63" x14ac:dyDescent="0.25">
      <c r="BK7926" s="2311"/>
    </row>
    <row r="7950" spans="63:63" x14ac:dyDescent="0.25">
      <c r="BK7950" s="2315"/>
    </row>
    <row r="7951" spans="63:63" x14ac:dyDescent="0.25">
      <c r="BK7951" s="2311"/>
    </row>
    <row r="7975" spans="63:63" x14ac:dyDescent="0.25">
      <c r="BK7975" s="2315"/>
    </row>
    <row r="7976" spans="63:63" x14ac:dyDescent="0.25">
      <c r="BK7976" s="2311"/>
    </row>
    <row r="8000" spans="63:63" x14ac:dyDescent="0.25">
      <c r="BK8000" s="2315"/>
    </row>
    <row r="8001" spans="63:63" x14ac:dyDescent="0.25">
      <c r="BK8001" s="2311"/>
    </row>
    <row r="8025" spans="63:63" x14ac:dyDescent="0.25">
      <c r="BK8025" s="2315"/>
    </row>
    <row r="8026" spans="63:63" x14ac:dyDescent="0.25">
      <c r="BK8026" s="2311"/>
    </row>
    <row r="8050" spans="63:63" x14ac:dyDescent="0.25">
      <c r="BK8050" s="2315"/>
    </row>
    <row r="8051" spans="63:63" x14ac:dyDescent="0.25">
      <c r="BK8051" s="2311"/>
    </row>
    <row r="8075" spans="63:63" x14ac:dyDescent="0.25">
      <c r="BK8075" s="2315"/>
    </row>
    <row r="8076" spans="63:63" x14ac:dyDescent="0.25">
      <c r="BK8076" s="2311"/>
    </row>
    <row r="8100" spans="63:63" x14ac:dyDescent="0.25">
      <c r="BK8100" s="2315"/>
    </row>
    <row r="8101" spans="63:63" x14ac:dyDescent="0.25">
      <c r="BK8101" s="2311"/>
    </row>
    <row r="8125" spans="63:63" x14ac:dyDescent="0.25">
      <c r="BK8125" s="2315"/>
    </row>
    <row r="8126" spans="63:63" x14ac:dyDescent="0.25">
      <c r="BK8126" s="2311"/>
    </row>
    <row r="8150" spans="63:63" x14ac:dyDescent="0.25">
      <c r="BK8150" s="2315"/>
    </row>
    <row r="8151" spans="63:63" x14ac:dyDescent="0.25">
      <c r="BK8151" s="2311"/>
    </row>
    <row r="8175" spans="63:63" x14ac:dyDescent="0.25">
      <c r="BK8175" s="2315"/>
    </row>
    <row r="8176" spans="63:63" x14ac:dyDescent="0.25">
      <c r="BK8176" s="2311"/>
    </row>
    <row r="8200" spans="63:63" x14ac:dyDescent="0.25">
      <c r="BK8200" s="2315"/>
    </row>
    <row r="8201" spans="63:63" x14ac:dyDescent="0.25">
      <c r="BK8201" s="2311"/>
    </row>
    <row r="8225" spans="63:63" x14ac:dyDescent="0.25">
      <c r="BK8225" s="2315"/>
    </row>
    <row r="8226" spans="63:63" x14ac:dyDescent="0.25">
      <c r="BK8226" s="2311"/>
    </row>
    <row r="8250" spans="63:63" x14ac:dyDescent="0.25">
      <c r="BK8250" s="2315"/>
    </row>
    <row r="8251" spans="63:63" x14ac:dyDescent="0.25">
      <c r="BK8251" s="2311"/>
    </row>
    <row r="8275" spans="63:63" x14ac:dyDescent="0.25">
      <c r="BK8275" s="2315"/>
    </row>
    <row r="8276" spans="63:63" x14ac:dyDescent="0.25">
      <c r="BK8276" s="2311"/>
    </row>
    <row r="8300" spans="63:63" x14ac:dyDescent="0.25">
      <c r="BK8300" s="2315"/>
    </row>
    <row r="8301" spans="63:63" x14ac:dyDescent="0.25">
      <c r="BK8301" s="2311"/>
    </row>
    <row r="8325" spans="63:63" x14ac:dyDescent="0.25">
      <c r="BK8325" s="2315"/>
    </row>
    <row r="8326" spans="63:63" x14ac:dyDescent="0.25">
      <c r="BK8326" s="2311"/>
    </row>
    <row r="8350" spans="63:63" x14ac:dyDescent="0.25">
      <c r="BK8350" s="2315"/>
    </row>
    <row r="8351" spans="63:63" x14ac:dyDescent="0.25">
      <c r="BK8351" s="2311"/>
    </row>
    <row r="8375" spans="63:63" x14ac:dyDescent="0.25">
      <c r="BK8375" s="2315"/>
    </row>
    <row r="8376" spans="63:63" x14ac:dyDescent="0.25">
      <c r="BK8376" s="2311"/>
    </row>
    <row r="8400" spans="63:63" x14ac:dyDescent="0.25">
      <c r="BK8400" s="2315"/>
    </row>
    <row r="8401" spans="63:63" x14ac:dyDescent="0.25">
      <c r="BK8401" s="2311"/>
    </row>
    <row r="8425" spans="63:63" x14ac:dyDescent="0.25">
      <c r="BK8425" s="2315"/>
    </row>
    <row r="8426" spans="63:63" x14ac:dyDescent="0.25">
      <c r="BK8426" s="2311"/>
    </row>
    <row r="8450" spans="63:63" x14ac:dyDescent="0.25">
      <c r="BK8450" s="2315"/>
    </row>
    <row r="8451" spans="63:63" x14ac:dyDescent="0.25">
      <c r="BK8451" s="2311"/>
    </row>
    <row r="8475" spans="63:63" x14ac:dyDescent="0.25">
      <c r="BK8475" s="2315"/>
    </row>
    <row r="8476" spans="63:63" x14ac:dyDescent="0.25">
      <c r="BK8476" s="2311"/>
    </row>
    <row r="8500" spans="63:63" x14ac:dyDescent="0.25">
      <c r="BK8500" s="2315"/>
    </row>
    <row r="8501" spans="63:63" x14ac:dyDescent="0.25">
      <c r="BK8501" s="2311"/>
    </row>
    <row r="8525" spans="63:63" x14ac:dyDescent="0.25">
      <c r="BK8525" s="2315"/>
    </row>
    <row r="8526" spans="63:63" x14ac:dyDescent="0.25">
      <c r="BK8526" s="2311"/>
    </row>
    <row r="8550" spans="63:63" x14ac:dyDescent="0.25">
      <c r="BK8550" s="2315"/>
    </row>
    <row r="8551" spans="63:63" x14ac:dyDescent="0.25">
      <c r="BK8551" s="2311"/>
    </row>
    <row r="8575" spans="63:63" x14ac:dyDescent="0.25">
      <c r="BK8575" s="2315"/>
    </row>
    <row r="8576" spans="63:63" x14ac:dyDescent="0.25">
      <c r="BK8576" s="2311"/>
    </row>
    <row r="8600" spans="63:63" x14ac:dyDescent="0.25">
      <c r="BK8600" s="2315"/>
    </row>
    <row r="8601" spans="63:63" x14ac:dyDescent="0.25">
      <c r="BK8601" s="2311"/>
    </row>
    <row r="8625" spans="63:63" x14ac:dyDescent="0.25">
      <c r="BK8625" s="2315"/>
    </row>
    <row r="8626" spans="63:63" x14ac:dyDescent="0.25">
      <c r="BK8626" s="2311"/>
    </row>
    <row r="8650" spans="63:63" x14ac:dyDescent="0.25">
      <c r="BK8650" s="2315"/>
    </row>
    <row r="8651" spans="63:63" x14ac:dyDescent="0.25">
      <c r="BK8651" s="2311"/>
    </row>
    <row r="8675" spans="63:63" x14ac:dyDescent="0.25">
      <c r="BK8675" s="2315"/>
    </row>
    <row r="8676" spans="63:63" x14ac:dyDescent="0.25">
      <c r="BK8676" s="2311"/>
    </row>
    <row r="8700" spans="63:63" x14ac:dyDescent="0.25">
      <c r="BK8700" s="2315"/>
    </row>
    <row r="8701" spans="63:63" x14ac:dyDescent="0.25">
      <c r="BK8701" s="2311"/>
    </row>
    <row r="8725" spans="63:63" x14ac:dyDescent="0.25">
      <c r="BK8725" s="2315"/>
    </row>
    <row r="8726" spans="63:63" x14ac:dyDescent="0.25">
      <c r="BK8726" s="2311"/>
    </row>
    <row r="8750" spans="63:63" x14ac:dyDescent="0.25">
      <c r="BK8750" s="2315"/>
    </row>
    <row r="8751" spans="63:63" x14ac:dyDescent="0.25">
      <c r="BK8751" s="2311"/>
    </row>
    <row r="8775" spans="63:63" x14ac:dyDescent="0.25">
      <c r="BK8775" s="2315"/>
    </row>
    <row r="8776" spans="63:63" x14ac:dyDescent="0.25">
      <c r="BK8776" s="2311"/>
    </row>
    <row r="8800" spans="63:63" x14ac:dyDescent="0.25">
      <c r="BK8800" s="2315"/>
    </row>
    <row r="8801" spans="63:63" x14ac:dyDescent="0.25">
      <c r="BK8801" s="2311"/>
    </row>
    <row r="8825" spans="63:63" x14ac:dyDescent="0.25">
      <c r="BK8825" s="2315"/>
    </row>
    <row r="8826" spans="63:63" x14ac:dyDescent="0.25">
      <c r="BK8826" s="2311"/>
    </row>
    <row r="8850" spans="63:63" x14ac:dyDescent="0.25">
      <c r="BK8850" s="2315"/>
    </row>
    <row r="8851" spans="63:63" x14ac:dyDescent="0.25">
      <c r="BK8851" s="2311"/>
    </row>
    <row r="8875" spans="63:63" x14ac:dyDescent="0.25">
      <c r="BK8875" s="2315"/>
    </row>
    <row r="8876" spans="63:63" x14ac:dyDescent="0.25">
      <c r="BK8876" s="2311"/>
    </row>
    <row r="8900" spans="63:63" x14ac:dyDescent="0.25">
      <c r="BK8900" s="2315"/>
    </row>
    <row r="8901" spans="63:63" x14ac:dyDescent="0.25">
      <c r="BK8901" s="2311"/>
    </row>
    <row r="8925" spans="63:63" x14ac:dyDescent="0.25">
      <c r="BK8925" s="2315"/>
    </row>
    <row r="8926" spans="63:63" x14ac:dyDescent="0.25">
      <c r="BK8926" s="2311"/>
    </row>
    <row r="8950" spans="63:63" x14ac:dyDescent="0.25">
      <c r="BK8950" s="2315"/>
    </row>
    <row r="8951" spans="63:63" x14ac:dyDescent="0.25">
      <c r="BK8951" s="2311"/>
    </row>
    <row r="8975" spans="63:63" x14ac:dyDescent="0.25">
      <c r="BK8975" s="2315"/>
    </row>
    <row r="8976" spans="63:63" x14ac:dyDescent="0.25">
      <c r="BK8976" s="2311"/>
    </row>
    <row r="9000" spans="63:63" x14ac:dyDescent="0.25">
      <c r="BK9000" s="2315"/>
    </row>
    <row r="9001" spans="63:63" x14ac:dyDescent="0.25">
      <c r="BK9001" s="2311"/>
    </row>
    <row r="9025" spans="63:63" x14ac:dyDescent="0.25">
      <c r="BK9025" s="2315"/>
    </row>
    <row r="9026" spans="63:63" x14ac:dyDescent="0.25">
      <c r="BK9026" s="2311"/>
    </row>
    <row r="9050" spans="63:63" x14ac:dyDescent="0.25">
      <c r="BK9050" s="2315"/>
    </row>
    <row r="9051" spans="63:63" x14ac:dyDescent="0.25">
      <c r="BK9051" s="2311"/>
    </row>
    <row r="9075" spans="63:63" x14ac:dyDescent="0.25">
      <c r="BK9075" s="2315"/>
    </row>
    <row r="9076" spans="63:63" x14ac:dyDescent="0.25">
      <c r="BK9076" s="2311"/>
    </row>
    <row r="9100" spans="63:63" x14ac:dyDescent="0.25">
      <c r="BK9100" s="2315"/>
    </row>
    <row r="9101" spans="63:63" x14ac:dyDescent="0.25">
      <c r="BK9101" s="2311"/>
    </row>
    <row r="9125" spans="63:63" x14ac:dyDescent="0.25">
      <c r="BK9125" s="2315"/>
    </row>
    <row r="9126" spans="63:63" x14ac:dyDescent="0.25">
      <c r="BK9126" s="2311"/>
    </row>
    <row r="9150" spans="63:63" x14ac:dyDescent="0.25">
      <c r="BK9150" s="2315"/>
    </row>
    <row r="9151" spans="63:63" x14ac:dyDescent="0.25">
      <c r="BK9151" s="2311"/>
    </row>
    <row r="9175" spans="63:63" x14ac:dyDescent="0.25">
      <c r="BK9175" s="2315"/>
    </row>
    <row r="9176" spans="63:63" x14ac:dyDescent="0.25">
      <c r="BK9176" s="2311"/>
    </row>
    <row r="9200" spans="63:63" x14ac:dyDescent="0.25">
      <c r="BK9200" s="2315"/>
    </row>
    <row r="9201" spans="63:63" x14ac:dyDescent="0.25">
      <c r="BK9201" s="2311"/>
    </row>
    <row r="9225" spans="63:63" x14ac:dyDescent="0.25">
      <c r="BK9225" s="2315"/>
    </row>
    <row r="9226" spans="63:63" x14ac:dyDescent="0.25">
      <c r="BK9226" s="2311"/>
    </row>
    <row r="9250" spans="63:63" x14ac:dyDescent="0.25">
      <c r="BK9250" s="2315"/>
    </row>
    <row r="9251" spans="63:63" x14ac:dyDescent="0.25">
      <c r="BK9251" s="2311"/>
    </row>
    <row r="9275" spans="63:63" x14ac:dyDescent="0.25">
      <c r="BK9275" s="2315"/>
    </row>
    <row r="9276" spans="63:63" x14ac:dyDescent="0.25">
      <c r="BK9276" s="2311"/>
    </row>
    <row r="9300" spans="63:63" x14ac:dyDescent="0.25">
      <c r="BK9300" s="2315"/>
    </row>
    <row r="9301" spans="63:63" x14ac:dyDescent="0.25">
      <c r="BK9301" s="2311"/>
    </row>
    <row r="9325" spans="63:63" x14ac:dyDescent="0.25">
      <c r="BK9325" s="2315"/>
    </row>
    <row r="9326" spans="63:63" x14ac:dyDescent="0.25">
      <c r="BK9326" s="2311"/>
    </row>
    <row r="9350" spans="63:63" x14ac:dyDescent="0.25">
      <c r="BK9350" s="2315"/>
    </row>
    <row r="9351" spans="63:63" x14ac:dyDescent="0.25">
      <c r="BK9351" s="2311"/>
    </row>
    <row r="9375" spans="63:63" x14ac:dyDescent="0.25">
      <c r="BK9375" s="2315"/>
    </row>
    <row r="9376" spans="63:63" x14ac:dyDescent="0.25">
      <c r="BK9376" s="2311"/>
    </row>
    <row r="9400" spans="63:63" x14ac:dyDescent="0.25">
      <c r="BK9400" s="2315"/>
    </row>
    <row r="9401" spans="63:63" x14ac:dyDescent="0.25">
      <c r="BK9401" s="2311"/>
    </row>
    <row r="9425" spans="63:63" x14ac:dyDescent="0.25">
      <c r="BK9425" s="2315"/>
    </row>
    <row r="9426" spans="63:63" x14ac:dyDescent="0.25">
      <c r="BK9426" s="2311"/>
    </row>
    <row r="9450" spans="63:63" x14ac:dyDescent="0.25">
      <c r="BK9450" s="2315"/>
    </row>
    <row r="9451" spans="63:63" x14ac:dyDescent="0.25">
      <c r="BK9451" s="2311"/>
    </row>
    <row r="9475" spans="63:63" x14ac:dyDescent="0.25">
      <c r="BK9475" s="2315"/>
    </row>
    <row r="9476" spans="63:63" x14ac:dyDescent="0.25">
      <c r="BK9476" s="2311"/>
    </row>
    <row r="9500" spans="63:63" x14ac:dyDescent="0.25">
      <c r="BK9500" s="2315"/>
    </row>
    <row r="9501" spans="63:63" x14ac:dyDescent="0.25">
      <c r="BK9501" s="2311"/>
    </row>
    <row r="9525" spans="63:63" x14ac:dyDescent="0.25">
      <c r="BK9525" s="2315"/>
    </row>
    <row r="9526" spans="63:63" x14ac:dyDescent="0.25">
      <c r="BK9526" s="2311"/>
    </row>
    <row r="9550" spans="63:63" x14ac:dyDescent="0.25">
      <c r="BK9550" s="2315"/>
    </row>
    <row r="9551" spans="63:63" x14ac:dyDescent="0.25">
      <c r="BK9551" s="2311"/>
    </row>
    <row r="9575" spans="63:63" x14ac:dyDescent="0.25">
      <c r="BK9575" s="2315"/>
    </row>
    <row r="9576" spans="63:63" x14ac:dyDescent="0.25">
      <c r="BK9576" s="2311"/>
    </row>
    <row r="9600" spans="63:63" x14ac:dyDescent="0.25">
      <c r="BK9600" s="2315"/>
    </row>
    <row r="9601" spans="63:63" x14ac:dyDescent="0.25">
      <c r="BK9601" s="2311"/>
    </row>
    <row r="9625" spans="63:63" x14ac:dyDescent="0.25">
      <c r="BK9625" s="2315"/>
    </row>
    <row r="9626" spans="63:63" x14ac:dyDescent="0.25">
      <c r="BK9626" s="2311"/>
    </row>
    <row r="9650" spans="63:63" x14ac:dyDescent="0.25">
      <c r="BK9650" s="2315"/>
    </row>
    <row r="9651" spans="63:63" x14ac:dyDescent="0.25">
      <c r="BK9651" s="2311"/>
    </row>
    <row r="9675" spans="63:63" x14ac:dyDescent="0.25">
      <c r="BK9675" s="2315"/>
    </row>
    <row r="9676" spans="63:63" x14ac:dyDescent="0.25">
      <c r="BK9676" s="2311"/>
    </row>
    <row r="9700" spans="63:63" x14ac:dyDescent="0.25">
      <c r="BK9700" s="2315"/>
    </row>
    <row r="9701" spans="63:63" x14ac:dyDescent="0.25">
      <c r="BK9701" s="2311"/>
    </row>
    <row r="9725" spans="63:63" x14ac:dyDescent="0.25">
      <c r="BK9725" s="2315"/>
    </row>
    <row r="9726" spans="63:63" x14ac:dyDescent="0.25">
      <c r="BK9726" s="2311"/>
    </row>
    <row r="9750" spans="63:63" x14ac:dyDescent="0.25">
      <c r="BK9750" s="2315"/>
    </row>
    <row r="9751" spans="63:63" x14ac:dyDescent="0.25">
      <c r="BK9751" s="2311"/>
    </row>
    <row r="9775" spans="63:63" x14ac:dyDescent="0.25">
      <c r="BK9775" s="2315"/>
    </row>
    <row r="9776" spans="63:63" x14ac:dyDescent="0.25">
      <c r="BK9776" s="2311"/>
    </row>
    <row r="9800" spans="63:63" x14ac:dyDescent="0.25">
      <c r="BK9800" s="2315"/>
    </row>
    <row r="9801" spans="63:63" x14ac:dyDescent="0.25">
      <c r="BK9801" s="2311"/>
    </row>
    <row r="9825" spans="63:63" x14ac:dyDescent="0.25">
      <c r="BK9825" s="2315"/>
    </row>
    <row r="9826" spans="63:63" x14ac:dyDescent="0.25">
      <c r="BK9826" s="2311"/>
    </row>
    <row r="9850" spans="63:63" x14ac:dyDescent="0.25">
      <c r="BK9850" s="2315"/>
    </row>
    <row r="9851" spans="63:63" x14ac:dyDescent="0.25">
      <c r="BK9851" s="2311"/>
    </row>
    <row r="9875" spans="63:63" x14ac:dyDescent="0.25">
      <c r="BK9875" s="2315"/>
    </row>
    <row r="9876" spans="63:63" x14ac:dyDescent="0.25">
      <c r="BK9876" s="2311"/>
    </row>
    <row r="9900" spans="63:63" x14ac:dyDescent="0.25">
      <c r="BK9900" s="2315"/>
    </row>
    <row r="9901" spans="63:63" x14ac:dyDescent="0.25">
      <c r="BK9901" s="2311"/>
    </row>
    <row r="9925" spans="63:63" x14ac:dyDescent="0.25">
      <c r="BK9925" s="2315"/>
    </row>
    <row r="9926" spans="63:63" x14ac:dyDescent="0.25">
      <c r="BK9926" s="2311"/>
    </row>
    <row r="9950" spans="63:63" x14ac:dyDescent="0.25">
      <c r="BK9950" s="2315"/>
    </row>
    <row r="9951" spans="63:63" x14ac:dyDescent="0.25">
      <c r="BK9951" s="2311"/>
    </row>
    <row r="9975" spans="63:63" x14ac:dyDescent="0.25">
      <c r="BK9975" s="2315"/>
    </row>
    <row r="9976" spans="63:63" x14ac:dyDescent="0.25">
      <c r="BK9976" s="2311"/>
    </row>
    <row r="10000" spans="63:63" x14ac:dyDescent="0.25">
      <c r="BK10000" s="2315"/>
    </row>
    <row r="10001" spans="63:63" x14ac:dyDescent="0.25">
      <c r="BK10001" s="2311"/>
    </row>
    <row r="10025" spans="63:63" x14ac:dyDescent="0.25">
      <c r="BK10025" s="2315"/>
    </row>
    <row r="10026" spans="63:63" x14ac:dyDescent="0.25">
      <c r="BK10026" s="2311"/>
    </row>
    <row r="10050" spans="63:63" x14ac:dyDescent="0.25">
      <c r="BK10050" s="2315"/>
    </row>
    <row r="10051" spans="63:63" x14ac:dyDescent="0.25">
      <c r="BK10051" s="2311"/>
    </row>
    <row r="10075" spans="63:63" x14ac:dyDescent="0.25">
      <c r="BK10075" s="2315"/>
    </row>
    <row r="10076" spans="63:63" x14ac:dyDescent="0.25">
      <c r="BK10076" s="2311"/>
    </row>
    <row r="10100" spans="63:63" x14ac:dyDescent="0.25">
      <c r="BK10100" s="2315"/>
    </row>
    <row r="10101" spans="63:63" x14ac:dyDescent="0.25">
      <c r="BK10101" s="2311"/>
    </row>
    <row r="10125" spans="63:63" x14ac:dyDescent="0.25">
      <c r="BK10125" s="2315"/>
    </row>
    <row r="10126" spans="63:63" x14ac:dyDescent="0.25">
      <c r="BK10126" s="2311"/>
    </row>
    <row r="10150" spans="63:63" x14ac:dyDescent="0.25">
      <c r="BK10150" s="2315"/>
    </row>
    <row r="10151" spans="63:63" x14ac:dyDescent="0.25">
      <c r="BK10151" s="2311"/>
    </row>
    <row r="10175" spans="63:63" x14ac:dyDescent="0.25">
      <c r="BK10175" s="2315"/>
    </row>
    <row r="10176" spans="63:63" x14ac:dyDescent="0.25">
      <c r="BK10176" s="2311"/>
    </row>
    <row r="10200" spans="63:63" x14ac:dyDescent="0.25">
      <c r="BK10200" s="2315"/>
    </row>
    <row r="10201" spans="63:63" x14ac:dyDescent="0.25">
      <c r="BK10201" s="2311"/>
    </row>
    <row r="10225" spans="63:63" x14ac:dyDescent="0.25">
      <c r="BK10225" s="2315"/>
    </row>
    <row r="10226" spans="63:63" x14ac:dyDescent="0.25">
      <c r="BK10226" s="2311"/>
    </row>
    <row r="10250" spans="63:63" x14ac:dyDescent="0.25">
      <c r="BK10250" s="2315"/>
    </row>
    <row r="10251" spans="63:63" x14ac:dyDescent="0.25">
      <c r="BK10251" s="2311"/>
    </row>
    <row r="10275" spans="63:63" x14ac:dyDescent="0.25">
      <c r="BK10275" s="2315"/>
    </row>
    <row r="10276" spans="63:63" x14ac:dyDescent="0.25">
      <c r="BK10276" s="2311"/>
    </row>
    <row r="10300" spans="63:63" x14ac:dyDescent="0.25">
      <c r="BK10300" s="2315"/>
    </row>
    <row r="10301" spans="63:63" x14ac:dyDescent="0.25">
      <c r="BK10301" s="2311"/>
    </row>
    <row r="10325" spans="63:63" x14ac:dyDescent="0.25">
      <c r="BK10325" s="2315"/>
    </row>
    <row r="10326" spans="63:63" x14ac:dyDescent="0.25">
      <c r="BK10326" s="2311"/>
    </row>
    <row r="10350" spans="63:63" x14ac:dyDescent="0.25">
      <c r="BK10350" s="2315"/>
    </row>
    <row r="10351" spans="63:63" x14ac:dyDescent="0.25">
      <c r="BK10351" s="2311"/>
    </row>
    <row r="10375" spans="63:63" x14ac:dyDescent="0.25">
      <c r="BK10375" s="2315"/>
    </row>
    <row r="10376" spans="63:63" x14ac:dyDescent="0.25">
      <c r="BK10376" s="2311"/>
    </row>
    <row r="10400" spans="63:63" x14ac:dyDescent="0.25">
      <c r="BK10400" s="2315"/>
    </row>
    <row r="10401" spans="63:63" x14ac:dyDescent="0.25">
      <c r="BK10401" s="2311"/>
    </row>
    <row r="10425" spans="63:63" x14ac:dyDescent="0.25">
      <c r="BK10425" s="2315"/>
    </row>
    <row r="10426" spans="63:63" x14ac:dyDescent="0.25">
      <c r="BK10426" s="2311"/>
    </row>
    <row r="10450" spans="63:63" x14ac:dyDescent="0.25">
      <c r="BK10450" s="2315"/>
    </row>
    <row r="10451" spans="63:63" x14ac:dyDescent="0.25">
      <c r="BK10451" s="2311"/>
    </row>
    <row r="10475" spans="63:63" x14ac:dyDescent="0.25">
      <c r="BK10475" s="2315"/>
    </row>
    <row r="10476" spans="63:63" x14ac:dyDescent="0.25">
      <c r="BK10476" s="2311"/>
    </row>
    <row r="10500" spans="63:63" x14ac:dyDescent="0.25">
      <c r="BK10500" s="2315"/>
    </row>
    <row r="10501" spans="63:63" x14ac:dyDescent="0.25">
      <c r="BK10501" s="2311"/>
    </row>
    <row r="10525" spans="63:63" x14ac:dyDescent="0.25">
      <c r="BK10525" s="2315"/>
    </row>
    <row r="10526" spans="63:63" x14ac:dyDescent="0.25">
      <c r="BK10526" s="2311"/>
    </row>
    <row r="10550" spans="63:63" x14ac:dyDescent="0.25">
      <c r="BK10550" s="2315"/>
    </row>
    <row r="10551" spans="63:63" x14ac:dyDescent="0.25">
      <c r="BK10551" s="2311"/>
    </row>
    <row r="10575" spans="63:63" x14ac:dyDescent="0.25">
      <c r="BK10575" s="2315"/>
    </row>
    <row r="10576" spans="63:63" x14ac:dyDescent="0.25">
      <c r="BK10576" s="2311"/>
    </row>
    <row r="10600" spans="63:63" x14ac:dyDescent="0.25">
      <c r="BK10600" s="2315"/>
    </row>
    <row r="10601" spans="63:63" x14ac:dyDescent="0.25">
      <c r="BK10601" s="2311"/>
    </row>
    <row r="10625" spans="63:63" x14ac:dyDescent="0.25">
      <c r="BK10625" s="2315"/>
    </row>
    <row r="10626" spans="63:63" x14ac:dyDescent="0.25">
      <c r="BK10626" s="2311"/>
    </row>
    <row r="10650" spans="63:63" x14ac:dyDescent="0.25">
      <c r="BK10650" s="2315"/>
    </row>
    <row r="10651" spans="63:63" x14ac:dyDescent="0.25">
      <c r="BK10651" s="2311"/>
    </row>
    <row r="10675" spans="63:63" x14ac:dyDescent="0.25">
      <c r="BK10675" s="2315"/>
    </row>
    <row r="10676" spans="63:63" x14ac:dyDescent="0.25">
      <c r="BK10676" s="2311"/>
    </row>
    <row r="10700" spans="63:63" x14ac:dyDescent="0.25">
      <c r="BK10700" s="2315"/>
    </row>
    <row r="10701" spans="63:63" x14ac:dyDescent="0.25">
      <c r="BK10701" s="2311"/>
    </row>
    <row r="10725" spans="63:63" x14ac:dyDescent="0.25">
      <c r="BK10725" s="2315"/>
    </row>
    <row r="10726" spans="63:63" x14ac:dyDescent="0.25">
      <c r="BK10726" s="2311"/>
    </row>
    <row r="10750" spans="63:63" x14ac:dyDescent="0.25">
      <c r="BK10750" s="2315"/>
    </row>
    <row r="10751" spans="63:63" x14ac:dyDescent="0.25">
      <c r="BK10751" s="2311"/>
    </row>
    <row r="10775" spans="63:63" x14ac:dyDescent="0.25">
      <c r="BK10775" s="2315"/>
    </row>
    <row r="10776" spans="63:63" x14ac:dyDescent="0.25">
      <c r="BK10776" s="2311"/>
    </row>
    <row r="10800" spans="63:63" x14ac:dyDescent="0.25">
      <c r="BK10800" s="2315"/>
    </row>
    <row r="10801" spans="63:63" x14ac:dyDescent="0.25">
      <c r="BK10801" s="2311"/>
    </row>
    <row r="10825" spans="63:63" x14ac:dyDescent="0.25">
      <c r="BK10825" s="2315"/>
    </row>
    <row r="10826" spans="63:63" x14ac:dyDescent="0.25">
      <c r="BK10826" s="2311"/>
    </row>
    <row r="10850" spans="63:63" x14ac:dyDescent="0.25">
      <c r="BK10850" s="2315"/>
    </row>
    <row r="10851" spans="63:63" x14ac:dyDescent="0.25">
      <c r="BK10851" s="2311"/>
    </row>
    <row r="10875" spans="63:63" x14ac:dyDescent="0.25">
      <c r="BK10875" s="2315"/>
    </row>
    <row r="10876" spans="63:63" x14ac:dyDescent="0.25">
      <c r="BK10876" s="2311"/>
    </row>
    <row r="10900" spans="63:63" x14ac:dyDescent="0.25">
      <c r="BK10900" s="2315"/>
    </row>
    <row r="10901" spans="63:63" x14ac:dyDescent="0.25">
      <c r="BK10901" s="2311"/>
    </row>
    <row r="10925" spans="63:63" x14ac:dyDescent="0.25">
      <c r="BK10925" s="2315"/>
    </row>
    <row r="10926" spans="63:63" x14ac:dyDescent="0.25">
      <c r="BK10926" s="2311"/>
    </row>
    <row r="10950" spans="63:63" x14ac:dyDescent="0.25">
      <c r="BK10950" s="2315"/>
    </row>
    <row r="10951" spans="63:63" x14ac:dyDescent="0.25">
      <c r="BK10951" s="2311"/>
    </row>
    <row r="10975" spans="63:63" x14ac:dyDescent="0.25">
      <c r="BK10975" s="2315"/>
    </row>
    <row r="10976" spans="63:63" x14ac:dyDescent="0.25">
      <c r="BK10976" s="2311"/>
    </row>
    <row r="11000" spans="63:63" x14ac:dyDescent="0.25">
      <c r="BK11000" s="2315"/>
    </row>
    <row r="11001" spans="63:63" x14ac:dyDescent="0.25">
      <c r="BK11001" s="2311"/>
    </row>
    <row r="11025" spans="63:63" x14ac:dyDescent="0.25">
      <c r="BK11025" s="2315"/>
    </row>
    <row r="11026" spans="63:63" x14ac:dyDescent="0.25">
      <c r="BK11026" s="2311"/>
    </row>
    <row r="11050" spans="63:63" x14ac:dyDescent="0.25">
      <c r="BK11050" s="2315"/>
    </row>
    <row r="11051" spans="63:63" x14ac:dyDescent="0.25">
      <c r="BK11051" s="2311"/>
    </row>
    <row r="11075" spans="63:63" x14ac:dyDescent="0.25">
      <c r="BK11075" s="2315"/>
    </row>
    <row r="11076" spans="63:63" x14ac:dyDescent="0.25">
      <c r="BK11076" s="2311"/>
    </row>
    <row r="11100" spans="63:63" x14ac:dyDescent="0.25">
      <c r="BK11100" s="2315"/>
    </row>
    <row r="11101" spans="63:63" x14ac:dyDescent="0.25">
      <c r="BK11101" s="2311"/>
    </row>
    <row r="11125" spans="63:63" x14ac:dyDescent="0.25">
      <c r="BK11125" s="2315"/>
    </row>
    <row r="11126" spans="63:63" x14ac:dyDescent="0.25">
      <c r="BK11126" s="2311"/>
    </row>
    <row r="11150" spans="63:63" x14ac:dyDescent="0.25">
      <c r="BK11150" s="2315"/>
    </row>
    <row r="11151" spans="63:63" x14ac:dyDescent="0.25">
      <c r="BK11151" s="2311"/>
    </row>
    <row r="11175" spans="63:63" x14ac:dyDescent="0.25">
      <c r="BK11175" s="2315"/>
    </row>
    <row r="11176" spans="63:63" x14ac:dyDescent="0.25">
      <c r="BK11176" s="2311"/>
    </row>
    <row r="11200" spans="63:63" x14ac:dyDescent="0.25">
      <c r="BK11200" s="2315"/>
    </row>
    <row r="11201" spans="63:63" x14ac:dyDescent="0.25">
      <c r="BK11201" s="2311"/>
    </row>
    <row r="11225" spans="63:63" x14ac:dyDescent="0.25">
      <c r="BK11225" s="2315"/>
    </row>
    <row r="11226" spans="63:63" x14ac:dyDescent="0.25">
      <c r="BK11226" s="2311"/>
    </row>
    <row r="11250" spans="63:63" x14ac:dyDescent="0.25">
      <c r="BK11250" s="2315"/>
    </row>
    <row r="11251" spans="63:63" x14ac:dyDescent="0.25">
      <c r="BK11251" s="2311"/>
    </row>
    <row r="11275" spans="63:63" x14ac:dyDescent="0.25">
      <c r="BK11275" s="2315"/>
    </row>
    <row r="11276" spans="63:63" x14ac:dyDescent="0.25">
      <c r="BK11276" s="2311"/>
    </row>
    <row r="11300" spans="63:63" x14ac:dyDescent="0.25">
      <c r="BK11300" s="2315"/>
    </row>
    <row r="11301" spans="63:63" x14ac:dyDescent="0.25">
      <c r="BK11301" s="2311"/>
    </row>
    <row r="11325" spans="63:63" x14ac:dyDescent="0.25">
      <c r="BK11325" s="2315"/>
    </row>
    <row r="11326" spans="63:63" x14ac:dyDescent="0.25">
      <c r="BK11326" s="2311"/>
    </row>
    <row r="11350" spans="63:63" x14ac:dyDescent="0.25">
      <c r="BK11350" s="2315"/>
    </row>
    <row r="11351" spans="63:63" x14ac:dyDescent="0.25">
      <c r="BK11351" s="2311"/>
    </row>
    <row r="11375" spans="63:63" x14ac:dyDescent="0.25">
      <c r="BK11375" s="2315"/>
    </row>
    <row r="11376" spans="63:63" x14ac:dyDescent="0.25">
      <c r="BK11376" s="2311"/>
    </row>
    <row r="11400" spans="63:63" x14ac:dyDescent="0.25">
      <c r="BK11400" s="2315"/>
    </row>
    <row r="11401" spans="63:63" x14ac:dyDescent="0.25">
      <c r="BK11401" s="2311"/>
    </row>
    <row r="11425" spans="63:63" x14ac:dyDescent="0.25">
      <c r="BK11425" s="2315"/>
    </row>
    <row r="11426" spans="63:63" x14ac:dyDescent="0.25">
      <c r="BK11426" s="2311"/>
    </row>
    <row r="11450" spans="63:63" x14ac:dyDescent="0.25">
      <c r="BK11450" s="2315"/>
    </row>
    <row r="11451" spans="63:63" x14ac:dyDescent="0.25">
      <c r="BK11451" s="2311"/>
    </row>
    <row r="11475" spans="63:63" x14ac:dyDescent="0.25">
      <c r="BK11475" s="2315"/>
    </row>
    <row r="11476" spans="63:63" x14ac:dyDescent="0.25">
      <c r="BK11476" s="2311"/>
    </row>
    <row r="11500" spans="63:63" x14ac:dyDescent="0.25">
      <c r="BK11500" s="2315"/>
    </row>
    <row r="11501" spans="63:63" x14ac:dyDescent="0.25">
      <c r="BK11501" s="2311"/>
    </row>
    <row r="11525" spans="63:63" x14ac:dyDescent="0.25">
      <c r="BK11525" s="2315"/>
    </row>
    <row r="11526" spans="63:63" x14ac:dyDescent="0.25">
      <c r="BK11526" s="2311"/>
    </row>
    <row r="11550" spans="63:63" x14ac:dyDescent="0.25">
      <c r="BK11550" s="2315"/>
    </row>
    <row r="11551" spans="63:63" x14ac:dyDescent="0.25">
      <c r="BK11551" s="2311"/>
    </row>
    <row r="11575" spans="63:63" x14ac:dyDescent="0.25">
      <c r="BK11575" s="2315"/>
    </row>
    <row r="11576" spans="63:63" x14ac:dyDescent="0.25">
      <c r="BK11576" s="2311"/>
    </row>
    <row r="11600" spans="63:63" x14ac:dyDescent="0.25">
      <c r="BK11600" s="2315"/>
    </row>
    <row r="11601" spans="63:63" x14ac:dyDescent="0.25">
      <c r="BK11601" s="2311"/>
    </row>
    <row r="11625" spans="63:63" x14ac:dyDescent="0.25">
      <c r="BK11625" s="2315"/>
    </row>
    <row r="11626" spans="63:63" x14ac:dyDescent="0.25">
      <c r="BK11626" s="2311"/>
    </row>
    <row r="11650" spans="63:63" x14ac:dyDescent="0.25">
      <c r="BK11650" s="2315"/>
    </row>
    <row r="11651" spans="63:63" x14ac:dyDescent="0.25">
      <c r="BK11651" s="2311"/>
    </row>
    <row r="11675" spans="63:63" x14ac:dyDescent="0.25">
      <c r="BK11675" s="2315"/>
    </row>
    <row r="11676" spans="63:63" x14ac:dyDescent="0.25">
      <c r="BK11676" s="2311"/>
    </row>
    <row r="11700" spans="63:63" x14ac:dyDescent="0.25">
      <c r="BK11700" s="2315"/>
    </row>
    <row r="11701" spans="63:63" x14ac:dyDescent="0.25">
      <c r="BK11701" s="2311"/>
    </row>
    <row r="11725" spans="63:63" x14ac:dyDescent="0.25">
      <c r="BK11725" s="2315"/>
    </row>
    <row r="11726" spans="63:63" x14ac:dyDescent="0.25">
      <c r="BK11726" s="2311"/>
    </row>
    <row r="11750" spans="63:63" x14ac:dyDescent="0.25">
      <c r="BK11750" s="2315"/>
    </row>
    <row r="11751" spans="63:63" x14ac:dyDescent="0.25">
      <c r="BK11751" s="2311"/>
    </row>
    <row r="11775" spans="63:63" x14ac:dyDescent="0.25">
      <c r="BK11775" s="2315"/>
    </row>
    <row r="11776" spans="63:63" x14ac:dyDescent="0.25">
      <c r="BK11776" s="2311"/>
    </row>
    <row r="11800" spans="63:63" x14ac:dyDescent="0.25">
      <c r="BK11800" s="2315"/>
    </row>
    <row r="11801" spans="63:63" x14ac:dyDescent="0.25">
      <c r="BK11801" s="2311"/>
    </row>
    <row r="11825" spans="63:63" x14ac:dyDescent="0.25">
      <c r="BK11825" s="2315"/>
    </row>
    <row r="11826" spans="63:63" x14ac:dyDescent="0.25">
      <c r="BK11826" s="2311"/>
    </row>
    <row r="11850" spans="63:63" x14ac:dyDescent="0.25">
      <c r="BK11850" s="2315"/>
    </row>
    <row r="11851" spans="63:63" x14ac:dyDescent="0.25">
      <c r="BK11851" s="2311"/>
    </row>
    <row r="11875" spans="63:63" x14ac:dyDescent="0.25">
      <c r="BK11875" s="2315"/>
    </row>
    <row r="11876" spans="63:63" x14ac:dyDescent="0.25">
      <c r="BK11876" s="2311"/>
    </row>
    <row r="11900" spans="63:63" x14ac:dyDescent="0.25">
      <c r="BK11900" s="2315"/>
    </row>
    <row r="11901" spans="63:63" x14ac:dyDescent="0.25">
      <c r="BK11901" s="2311"/>
    </row>
    <row r="11925" spans="63:63" x14ac:dyDescent="0.25">
      <c r="BK11925" s="2315"/>
    </row>
    <row r="11926" spans="63:63" x14ac:dyDescent="0.25">
      <c r="BK11926" s="2311"/>
    </row>
    <row r="11950" spans="63:63" x14ac:dyDescent="0.25">
      <c r="BK11950" s="2315"/>
    </row>
    <row r="11951" spans="63:63" x14ac:dyDescent="0.25">
      <c r="BK11951" s="2311"/>
    </row>
    <row r="11975" spans="63:63" x14ac:dyDescent="0.25">
      <c r="BK11975" s="2315"/>
    </row>
    <row r="11976" spans="63:63" x14ac:dyDescent="0.25">
      <c r="BK11976" s="2311"/>
    </row>
    <row r="12000" spans="63:63" x14ac:dyDescent="0.25">
      <c r="BK12000" s="2315"/>
    </row>
    <row r="12001" spans="63:63" x14ac:dyDescent="0.25">
      <c r="BK12001" s="2311"/>
    </row>
    <row r="12025" spans="63:63" x14ac:dyDescent="0.25">
      <c r="BK12025" s="2315"/>
    </row>
    <row r="12026" spans="63:63" x14ac:dyDescent="0.25">
      <c r="BK12026" s="2311"/>
    </row>
    <row r="12050" spans="63:63" x14ac:dyDescent="0.25">
      <c r="BK12050" s="2315"/>
    </row>
    <row r="12051" spans="63:63" x14ac:dyDescent="0.25">
      <c r="BK12051" s="2311"/>
    </row>
    <row r="12075" spans="63:63" x14ac:dyDescent="0.25">
      <c r="BK12075" s="2315"/>
    </row>
    <row r="12076" spans="63:63" x14ac:dyDescent="0.25">
      <c r="BK12076" s="2311"/>
    </row>
    <row r="12100" spans="63:63" x14ac:dyDescent="0.25">
      <c r="BK12100" s="2315"/>
    </row>
    <row r="12101" spans="63:63" x14ac:dyDescent="0.25">
      <c r="BK12101" s="2311"/>
    </row>
    <row r="12125" spans="63:63" x14ac:dyDescent="0.25">
      <c r="BK12125" s="2315"/>
    </row>
    <row r="12126" spans="63:63" x14ac:dyDescent="0.25">
      <c r="BK12126" s="2311"/>
    </row>
    <row r="12150" spans="63:63" x14ac:dyDescent="0.25">
      <c r="BK12150" s="2315"/>
    </row>
    <row r="12151" spans="63:63" x14ac:dyDescent="0.25">
      <c r="BK12151" s="2311"/>
    </row>
    <row r="12175" spans="63:63" x14ac:dyDescent="0.25">
      <c r="BK12175" s="2315"/>
    </row>
    <row r="12176" spans="63:63" x14ac:dyDescent="0.25">
      <c r="BK12176" s="2311"/>
    </row>
    <row r="12200" spans="63:63" x14ac:dyDescent="0.25">
      <c r="BK12200" s="2315"/>
    </row>
    <row r="12201" spans="63:63" x14ac:dyDescent="0.25">
      <c r="BK12201" s="2311"/>
    </row>
    <row r="12225" spans="63:63" x14ac:dyDescent="0.25">
      <c r="BK12225" s="2315"/>
    </row>
    <row r="12226" spans="63:63" x14ac:dyDescent="0.25">
      <c r="BK12226" s="2311"/>
    </row>
    <row r="12250" spans="63:63" x14ac:dyDescent="0.25">
      <c r="BK12250" s="2315"/>
    </row>
    <row r="12251" spans="63:63" x14ac:dyDescent="0.25">
      <c r="BK12251" s="2311"/>
    </row>
    <row r="12275" spans="63:63" x14ac:dyDescent="0.25">
      <c r="BK12275" s="2315"/>
    </row>
    <row r="12276" spans="63:63" x14ac:dyDescent="0.25">
      <c r="BK12276" s="2311"/>
    </row>
    <row r="12300" spans="63:63" x14ac:dyDescent="0.25">
      <c r="BK12300" s="2315"/>
    </row>
    <row r="12301" spans="63:63" x14ac:dyDescent="0.25">
      <c r="BK12301" s="2311"/>
    </row>
    <row r="12325" spans="63:63" x14ac:dyDescent="0.25">
      <c r="BK12325" s="2315"/>
    </row>
    <row r="12326" spans="63:63" x14ac:dyDescent="0.25">
      <c r="BK12326" s="2311"/>
    </row>
    <row r="12350" spans="63:63" x14ac:dyDescent="0.25">
      <c r="BK12350" s="2315"/>
    </row>
    <row r="12351" spans="63:63" x14ac:dyDescent="0.25">
      <c r="BK12351" s="2311"/>
    </row>
    <row r="12375" spans="63:63" x14ac:dyDescent="0.25">
      <c r="BK12375" s="2315"/>
    </row>
    <row r="12376" spans="63:63" x14ac:dyDescent="0.25">
      <c r="BK12376" s="2311"/>
    </row>
    <row r="12400" spans="63:63" x14ac:dyDescent="0.25">
      <c r="BK12400" s="2315"/>
    </row>
    <row r="12401" spans="63:63" x14ac:dyDescent="0.25">
      <c r="BK12401" s="2311"/>
    </row>
    <row r="12425" spans="63:63" x14ac:dyDescent="0.25">
      <c r="BK12425" s="2315"/>
    </row>
    <row r="12426" spans="63:63" x14ac:dyDescent="0.25">
      <c r="BK12426" s="2311"/>
    </row>
    <row r="12450" spans="63:63" x14ac:dyDescent="0.25">
      <c r="BK12450" s="2315"/>
    </row>
    <row r="12451" spans="63:63" x14ac:dyDescent="0.25">
      <c r="BK12451" s="2311"/>
    </row>
    <row r="12475" spans="63:63" x14ac:dyDescent="0.25">
      <c r="BK12475" s="2315"/>
    </row>
    <row r="12476" spans="63:63" x14ac:dyDescent="0.25">
      <c r="BK12476" s="2311"/>
    </row>
    <row r="12500" spans="63:63" x14ac:dyDescent="0.25">
      <c r="BK12500" s="2315"/>
    </row>
    <row r="12501" spans="63:63" x14ac:dyDescent="0.25">
      <c r="BK12501" s="2311"/>
    </row>
    <row r="12525" spans="63:63" x14ac:dyDescent="0.25">
      <c r="BK12525" s="2315"/>
    </row>
    <row r="12526" spans="63:63" x14ac:dyDescent="0.25">
      <c r="BK12526" s="2311"/>
    </row>
    <row r="12550" spans="63:63" x14ac:dyDescent="0.25">
      <c r="BK12550" s="2315"/>
    </row>
    <row r="12551" spans="63:63" x14ac:dyDescent="0.25">
      <c r="BK12551" s="2311"/>
    </row>
    <row r="12575" spans="63:63" x14ac:dyDescent="0.25">
      <c r="BK12575" s="2315"/>
    </row>
    <row r="12576" spans="63:63" x14ac:dyDescent="0.25">
      <c r="BK12576" s="2311"/>
    </row>
    <row r="12600" spans="63:63" x14ac:dyDescent="0.25">
      <c r="BK12600" s="2315"/>
    </row>
    <row r="12601" spans="63:63" x14ac:dyDescent="0.25">
      <c r="BK12601" s="2311"/>
    </row>
    <row r="12625" spans="63:63" x14ac:dyDescent="0.25">
      <c r="BK12625" s="2315"/>
    </row>
    <row r="12626" spans="63:63" x14ac:dyDescent="0.25">
      <c r="BK12626" s="2311"/>
    </row>
    <row r="12650" spans="63:63" x14ac:dyDescent="0.25">
      <c r="BK12650" s="2315"/>
    </row>
    <row r="12651" spans="63:63" x14ac:dyDescent="0.25">
      <c r="BK12651" s="2311"/>
    </row>
    <row r="12675" spans="63:63" x14ac:dyDescent="0.25">
      <c r="BK12675" s="2315"/>
    </row>
    <row r="12676" spans="63:63" x14ac:dyDescent="0.25">
      <c r="BK12676" s="2311"/>
    </row>
    <row r="12700" spans="63:63" x14ac:dyDescent="0.25">
      <c r="BK12700" s="2315"/>
    </row>
    <row r="12701" spans="63:63" x14ac:dyDescent="0.25">
      <c r="BK12701" s="2311"/>
    </row>
    <row r="12725" spans="63:63" x14ac:dyDescent="0.25">
      <c r="BK12725" s="2315"/>
    </row>
    <row r="12726" spans="63:63" x14ac:dyDescent="0.25">
      <c r="BK12726" s="2311"/>
    </row>
    <row r="12750" spans="63:63" x14ac:dyDescent="0.25">
      <c r="BK12750" s="2315"/>
    </row>
    <row r="12751" spans="63:63" x14ac:dyDescent="0.25">
      <c r="BK12751" s="2311"/>
    </row>
    <row r="12775" spans="63:63" x14ac:dyDescent="0.25">
      <c r="BK12775" s="2315"/>
    </row>
    <row r="12776" spans="63:63" x14ac:dyDescent="0.25">
      <c r="BK12776" s="2311"/>
    </row>
    <row r="12800" spans="63:63" x14ac:dyDescent="0.25">
      <c r="BK12800" s="2315"/>
    </row>
    <row r="12801" spans="63:63" x14ac:dyDescent="0.25">
      <c r="BK12801" s="2311"/>
    </row>
    <row r="12825" spans="63:63" x14ac:dyDescent="0.25">
      <c r="BK12825" s="2315"/>
    </row>
    <row r="12826" spans="63:63" x14ac:dyDescent="0.25">
      <c r="BK12826" s="2311"/>
    </row>
    <row r="12850" spans="63:63" x14ac:dyDescent="0.25">
      <c r="BK12850" s="2315"/>
    </row>
    <row r="12851" spans="63:63" x14ac:dyDescent="0.25">
      <c r="BK12851" s="2311"/>
    </row>
    <row r="12875" spans="63:63" x14ac:dyDescent="0.25">
      <c r="BK12875" s="2315"/>
    </row>
    <row r="12876" spans="63:63" x14ac:dyDescent="0.25">
      <c r="BK12876" s="2311"/>
    </row>
    <row r="12900" spans="63:63" x14ac:dyDescent="0.25">
      <c r="BK12900" s="2315"/>
    </row>
    <row r="12901" spans="63:63" x14ac:dyDescent="0.25">
      <c r="BK12901" s="2311"/>
    </row>
    <row r="12925" spans="63:63" x14ac:dyDescent="0.25">
      <c r="BK12925" s="2315"/>
    </row>
    <row r="12926" spans="63:63" x14ac:dyDescent="0.25">
      <c r="BK12926" s="2311"/>
    </row>
    <row r="12950" spans="63:63" x14ac:dyDescent="0.25">
      <c r="BK12950" s="2315"/>
    </row>
    <row r="12951" spans="63:63" x14ac:dyDescent="0.25">
      <c r="BK12951" s="2311"/>
    </row>
    <row r="12975" spans="63:63" x14ac:dyDescent="0.25">
      <c r="BK12975" s="2315"/>
    </row>
    <row r="12976" spans="63:63" x14ac:dyDescent="0.25">
      <c r="BK12976" s="2311"/>
    </row>
    <row r="13000" spans="63:63" x14ac:dyDescent="0.25">
      <c r="BK13000" s="2315"/>
    </row>
    <row r="13001" spans="63:63" x14ac:dyDescent="0.25">
      <c r="BK13001" s="2311"/>
    </row>
    <row r="13025" spans="63:63" x14ac:dyDescent="0.25">
      <c r="BK13025" s="2315"/>
    </row>
    <row r="13026" spans="63:63" x14ac:dyDescent="0.25">
      <c r="BK13026" s="2311"/>
    </row>
    <row r="13050" spans="63:63" x14ac:dyDescent="0.25">
      <c r="BK13050" s="2315"/>
    </row>
    <row r="13051" spans="63:63" x14ac:dyDescent="0.25">
      <c r="BK13051" s="2311"/>
    </row>
    <row r="13075" spans="63:63" x14ac:dyDescent="0.25">
      <c r="BK13075" s="2315"/>
    </row>
    <row r="13076" spans="63:63" x14ac:dyDescent="0.25">
      <c r="BK13076" s="2311"/>
    </row>
    <row r="13100" spans="63:63" x14ac:dyDescent="0.25">
      <c r="BK13100" s="2315"/>
    </row>
    <row r="13101" spans="63:63" x14ac:dyDescent="0.25">
      <c r="BK13101" s="2311"/>
    </row>
    <row r="13125" spans="63:63" x14ac:dyDescent="0.25">
      <c r="BK13125" s="2315"/>
    </row>
    <row r="13126" spans="63:63" x14ac:dyDescent="0.25">
      <c r="BK13126" s="2311"/>
    </row>
    <row r="13150" spans="63:63" x14ac:dyDescent="0.25">
      <c r="BK13150" s="2315"/>
    </row>
    <row r="13151" spans="63:63" x14ac:dyDescent="0.25">
      <c r="BK13151" s="2311"/>
    </row>
    <row r="13175" spans="63:63" x14ac:dyDescent="0.25">
      <c r="BK13175" s="2315"/>
    </row>
    <row r="13176" spans="63:63" x14ac:dyDescent="0.25">
      <c r="BK13176" s="2311"/>
    </row>
    <row r="13200" spans="63:63" x14ac:dyDescent="0.25">
      <c r="BK13200" s="2315"/>
    </row>
    <row r="13201" spans="63:63" x14ac:dyDescent="0.25">
      <c r="BK13201" s="2311"/>
    </row>
    <row r="13225" spans="63:63" x14ac:dyDescent="0.25">
      <c r="BK13225" s="2315"/>
    </row>
    <row r="13226" spans="63:63" x14ac:dyDescent="0.25">
      <c r="BK13226" s="2311"/>
    </row>
    <row r="13250" spans="63:63" x14ac:dyDescent="0.25">
      <c r="BK13250" s="2315"/>
    </row>
    <row r="13251" spans="63:63" x14ac:dyDescent="0.25">
      <c r="BK13251" s="2311"/>
    </row>
    <row r="13275" spans="63:63" x14ac:dyDescent="0.25">
      <c r="BK13275" s="2315"/>
    </row>
    <row r="13276" spans="63:63" x14ac:dyDescent="0.25">
      <c r="BK13276" s="2311"/>
    </row>
    <row r="13300" spans="63:63" x14ac:dyDescent="0.25">
      <c r="BK13300" s="2315"/>
    </row>
    <row r="13301" spans="63:63" x14ac:dyDescent="0.25">
      <c r="BK13301" s="2311"/>
    </row>
    <row r="13325" spans="63:63" x14ac:dyDescent="0.25">
      <c r="BK13325" s="2315"/>
    </row>
    <row r="13326" spans="63:63" x14ac:dyDescent="0.25">
      <c r="BK13326" s="2311"/>
    </row>
    <row r="13350" spans="63:63" x14ac:dyDescent="0.25">
      <c r="BK13350" s="2315"/>
    </row>
    <row r="13351" spans="63:63" x14ac:dyDescent="0.25">
      <c r="BK13351" s="2311"/>
    </row>
    <row r="13375" spans="63:63" x14ac:dyDescent="0.25">
      <c r="BK13375" s="2315"/>
    </row>
    <row r="13376" spans="63:63" x14ac:dyDescent="0.25">
      <c r="BK13376" s="2311"/>
    </row>
    <row r="13400" spans="63:63" x14ac:dyDescent="0.25">
      <c r="BK13400" s="2315"/>
    </row>
    <row r="13401" spans="63:63" x14ac:dyDescent="0.25">
      <c r="BK13401" s="2311"/>
    </row>
    <row r="13425" spans="63:63" x14ac:dyDescent="0.25">
      <c r="BK13425" s="2315"/>
    </row>
    <row r="13426" spans="63:63" x14ac:dyDescent="0.25">
      <c r="BK13426" s="2311"/>
    </row>
    <row r="13450" spans="63:63" x14ac:dyDescent="0.25">
      <c r="BK13450" s="2315"/>
    </row>
    <row r="13451" spans="63:63" x14ac:dyDescent="0.25">
      <c r="BK13451" s="2311"/>
    </row>
    <row r="13475" spans="63:63" x14ac:dyDescent="0.25">
      <c r="BK13475" s="2315"/>
    </row>
    <row r="13476" spans="63:63" x14ac:dyDescent="0.25">
      <c r="BK13476" s="2311"/>
    </row>
    <row r="13500" spans="63:63" x14ac:dyDescent="0.25">
      <c r="BK13500" s="2315"/>
    </row>
    <row r="13501" spans="63:63" x14ac:dyDescent="0.25">
      <c r="BK13501" s="2311"/>
    </row>
    <row r="13525" spans="63:63" x14ac:dyDescent="0.25">
      <c r="BK13525" s="2315"/>
    </row>
    <row r="13526" spans="63:63" x14ac:dyDescent="0.25">
      <c r="BK13526" s="2311"/>
    </row>
    <row r="13550" spans="63:63" x14ac:dyDescent="0.25">
      <c r="BK13550" s="2315"/>
    </row>
    <row r="13551" spans="63:63" x14ac:dyDescent="0.25">
      <c r="BK13551" s="2311"/>
    </row>
    <row r="13575" spans="63:63" x14ac:dyDescent="0.25">
      <c r="BK13575" s="2315"/>
    </row>
    <row r="13576" spans="63:63" x14ac:dyDescent="0.25">
      <c r="BK13576" s="2311"/>
    </row>
    <row r="13600" spans="63:63" x14ac:dyDescent="0.25">
      <c r="BK13600" s="2315"/>
    </row>
    <row r="13601" spans="63:63" x14ac:dyDescent="0.25">
      <c r="BK13601" s="2311"/>
    </row>
    <row r="13625" spans="63:63" x14ac:dyDescent="0.25">
      <c r="BK13625" s="2315"/>
    </row>
    <row r="13626" spans="63:63" x14ac:dyDescent="0.25">
      <c r="BK13626" s="2311"/>
    </row>
    <row r="13650" spans="63:63" x14ac:dyDescent="0.25">
      <c r="BK13650" s="2315"/>
    </row>
    <row r="13651" spans="63:63" x14ac:dyDescent="0.25">
      <c r="BK13651" s="2311"/>
    </row>
    <row r="13675" spans="63:63" x14ac:dyDescent="0.25">
      <c r="BK13675" s="2315"/>
    </row>
    <row r="13676" spans="63:63" x14ac:dyDescent="0.25">
      <c r="BK13676" s="2311"/>
    </row>
    <row r="13700" spans="63:63" x14ac:dyDescent="0.25">
      <c r="BK13700" s="2315"/>
    </row>
    <row r="13701" spans="63:63" x14ac:dyDescent="0.25">
      <c r="BK13701" s="2311"/>
    </row>
    <row r="13725" spans="63:63" x14ac:dyDescent="0.25">
      <c r="BK13725" s="2315"/>
    </row>
    <row r="13726" spans="63:63" x14ac:dyDescent="0.25">
      <c r="BK13726" s="2311"/>
    </row>
    <row r="13750" spans="63:63" x14ac:dyDescent="0.25">
      <c r="BK13750" s="2315"/>
    </row>
    <row r="13751" spans="63:63" x14ac:dyDescent="0.25">
      <c r="BK13751" s="2311"/>
    </row>
    <row r="13775" spans="63:63" x14ac:dyDescent="0.25">
      <c r="BK13775" s="2315"/>
    </row>
    <row r="13776" spans="63:63" x14ac:dyDescent="0.25">
      <c r="BK13776" s="2311"/>
    </row>
    <row r="13800" spans="63:63" x14ac:dyDescent="0.25">
      <c r="BK13800" s="2315"/>
    </row>
    <row r="13801" spans="63:63" x14ac:dyDescent="0.25">
      <c r="BK13801" s="2311"/>
    </row>
    <row r="13825" spans="63:63" x14ac:dyDescent="0.25">
      <c r="BK13825" s="2315"/>
    </row>
    <row r="13826" spans="63:63" x14ac:dyDescent="0.25">
      <c r="BK13826" s="2311"/>
    </row>
    <row r="13850" spans="63:63" x14ac:dyDescent="0.25">
      <c r="BK13850" s="2315"/>
    </row>
    <row r="13851" spans="63:63" x14ac:dyDescent="0.25">
      <c r="BK13851" s="2311"/>
    </row>
    <row r="13875" spans="63:63" x14ac:dyDescent="0.25">
      <c r="BK13875" s="2315"/>
    </row>
    <row r="13876" spans="63:63" x14ac:dyDescent="0.25">
      <c r="BK13876" s="2311"/>
    </row>
    <row r="13900" spans="63:63" x14ac:dyDescent="0.25">
      <c r="BK13900" s="2315"/>
    </row>
    <row r="13901" spans="63:63" x14ac:dyDescent="0.25">
      <c r="BK13901" s="2311"/>
    </row>
    <row r="13925" spans="63:63" x14ac:dyDescent="0.25">
      <c r="BK13925" s="2315"/>
    </row>
    <row r="13926" spans="63:63" x14ac:dyDescent="0.25">
      <c r="BK13926" s="2311"/>
    </row>
    <row r="13950" spans="63:63" x14ac:dyDescent="0.25">
      <c r="BK13950" s="2315"/>
    </row>
    <row r="13951" spans="63:63" x14ac:dyDescent="0.25">
      <c r="BK13951" s="2311"/>
    </row>
    <row r="13975" spans="63:63" x14ac:dyDescent="0.25">
      <c r="BK13975" s="2315"/>
    </row>
    <row r="13976" spans="63:63" x14ac:dyDescent="0.25">
      <c r="BK13976" s="2311"/>
    </row>
    <row r="14000" spans="63:63" x14ac:dyDescent="0.25">
      <c r="BK14000" s="2315"/>
    </row>
    <row r="14001" spans="63:63" x14ac:dyDescent="0.25">
      <c r="BK14001" s="2311"/>
    </row>
    <row r="14025" spans="63:63" x14ac:dyDescent="0.25">
      <c r="BK14025" s="2315"/>
    </row>
    <row r="14026" spans="63:63" x14ac:dyDescent="0.25">
      <c r="BK14026" s="2311"/>
    </row>
    <row r="14050" spans="63:63" x14ac:dyDescent="0.25">
      <c r="BK14050" s="2315"/>
    </row>
    <row r="14051" spans="63:63" x14ac:dyDescent="0.25">
      <c r="BK14051" s="2311"/>
    </row>
    <row r="14075" spans="63:63" x14ac:dyDescent="0.25">
      <c r="BK14075" s="2315"/>
    </row>
    <row r="14076" spans="63:63" x14ac:dyDescent="0.25">
      <c r="BK14076" s="2311"/>
    </row>
    <row r="14100" spans="63:63" x14ac:dyDescent="0.25">
      <c r="BK14100" s="2315"/>
    </row>
    <row r="14101" spans="63:63" x14ac:dyDescent="0.25">
      <c r="BK14101" s="2311"/>
    </row>
    <row r="14125" spans="63:63" x14ac:dyDescent="0.25">
      <c r="BK14125" s="2315"/>
    </row>
    <row r="14126" spans="63:63" x14ac:dyDescent="0.25">
      <c r="BK14126" s="2311"/>
    </row>
    <row r="14150" spans="63:63" x14ac:dyDescent="0.25">
      <c r="BK14150" s="2315"/>
    </row>
    <row r="14151" spans="63:63" x14ac:dyDescent="0.25">
      <c r="BK14151" s="2311"/>
    </row>
    <row r="14175" spans="63:63" x14ac:dyDescent="0.25">
      <c r="BK14175" s="2315"/>
    </row>
    <row r="14176" spans="63:63" x14ac:dyDescent="0.25">
      <c r="BK14176" s="2311"/>
    </row>
    <row r="14200" spans="63:63" x14ac:dyDescent="0.25">
      <c r="BK14200" s="2315"/>
    </row>
    <row r="14201" spans="63:63" x14ac:dyDescent="0.25">
      <c r="BK14201" s="2311"/>
    </row>
    <row r="14225" spans="63:63" x14ac:dyDescent="0.25">
      <c r="BK14225" s="2315"/>
    </row>
    <row r="14226" spans="63:63" x14ac:dyDescent="0.25">
      <c r="BK14226" s="2311"/>
    </row>
    <row r="14250" spans="63:63" x14ac:dyDescent="0.25">
      <c r="BK14250" s="2315"/>
    </row>
    <row r="14251" spans="63:63" x14ac:dyDescent="0.25">
      <c r="BK14251" s="2311"/>
    </row>
    <row r="14275" spans="63:63" x14ac:dyDescent="0.25">
      <c r="BK14275" s="2315"/>
    </row>
    <row r="14276" spans="63:63" x14ac:dyDescent="0.25">
      <c r="BK14276" s="2311"/>
    </row>
    <row r="14300" spans="63:63" x14ac:dyDescent="0.25">
      <c r="BK14300" s="2315"/>
    </row>
    <row r="14301" spans="63:63" x14ac:dyDescent="0.25">
      <c r="BK14301" s="2311"/>
    </row>
    <row r="14325" spans="63:63" x14ac:dyDescent="0.25">
      <c r="BK14325" s="2315"/>
    </row>
    <row r="14326" spans="63:63" x14ac:dyDescent="0.25">
      <c r="BK14326" s="2311"/>
    </row>
    <row r="14350" spans="63:63" x14ac:dyDescent="0.25">
      <c r="BK14350" s="2315"/>
    </row>
    <row r="14351" spans="63:63" x14ac:dyDescent="0.25">
      <c r="BK14351" s="2311"/>
    </row>
    <row r="14375" spans="63:63" x14ac:dyDescent="0.25">
      <c r="BK14375" s="2315"/>
    </row>
    <row r="14376" spans="63:63" x14ac:dyDescent="0.25">
      <c r="BK14376" s="2311"/>
    </row>
    <row r="14400" spans="63:63" x14ac:dyDescent="0.25">
      <c r="BK14400" s="2315"/>
    </row>
    <row r="14401" spans="63:63" x14ac:dyDescent="0.25">
      <c r="BK14401" s="2311"/>
    </row>
    <row r="14425" spans="63:63" x14ac:dyDescent="0.25">
      <c r="BK14425" s="2315"/>
    </row>
    <row r="14426" spans="63:63" x14ac:dyDescent="0.25">
      <c r="BK14426" s="2311"/>
    </row>
    <row r="14450" spans="63:63" x14ac:dyDescent="0.25">
      <c r="BK14450" s="2315"/>
    </row>
    <row r="14451" spans="63:63" x14ac:dyDescent="0.25">
      <c r="BK14451" s="2311"/>
    </row>
    <row r="14475" spans="63:63" x14ac:dyDescent="0.25">
      <c r="BK14475" s="2315"/>
    </row>
    <row r="14476" spans="63:63" x14ac:dyDescent="0.25">
      <c r="BK14476" s="2311"/>
    </row>
    <row r="14500" spans="63:63" x14ac:dyDescent="0.25">
      <c r="BK14500" s="2315"/>
    </row>
    <row r="14501" spans="63:63" x14ac:dyDescent="0.25">
      <c r="BK14501" s="2311"/>
    </row>
    <row r="14525" spans="63:63" x14ac:dyDescent="0.25">
      <c r="BK14525" s="2315"/>
    </row>
    <row r="14526" spans="63:63" x14ac:dyDescent="0.25">
      <c r="BK14526" s="2311"/>
    </row>
    <row r="14550" spans="63:63" x14ac:dyDescent="0.25">
      <c r="BK14550" s="2315"/>
    </row>
    <row r="14551" spans="63:63" x14ac:dyDescent="0.25">
      <c r="BK14551" s="2311"/>
    </row>
    <row r="14575" spans="63:63" x14ac:dyDescent="0.25">
      <c r="BK14575" s="2315"/>
    </row>
    <row r="14576" spans="63:63" x14ac:dyDescent="0.25">
      <c r="BK14576" s="2311"/>
    </row>
    <row r="14600" spans="63:63" x14ac:dyDescent="0.25">
      <c r="BK14600" s="2315"/>
    </row>
    <row r="14601" spans="63:63" x14ac:dyDescent="0.25">
      <c r="BK14601" s="2311"/>
    </row>
    <row r="14625" spans="63:63" x14ac:dyDescent="0.25">
      <c r="BK14625" s="2315"/>
    </row>
    <row r="14626" spans="63:63" x14ac:dyDescent="0.25">
      <c r="BK14626" s="2311"/>
    </row>
    <row r="14650" spans="63:63" x14ac:dyDescent="0.25">
      <c r="BK14650" s="2315"/>
    </row>
    <row r="14651" spans="63:63" x14ac:dyDescent="0.25">
      <c r="BK14651" s="2311"/>
    </row>
    <row r="14675" spans="63:63" x14ac:dyDescent="0.25">
      <c r="BK14675" s="2315"/>
    </row>
    <row r="14676" spans="63:63" x14ac:dyDescent="0.25">
      <c r="BK14676" s="2311"/>
    </row>
    <row r="14700" spans="63:63" x14ac:dyDescent="0.25">
      <c r="BK14700" s="2315"/>
    </row>
    <row r="14701" spans="63:63" x14ac:dyDescent="0.25">
      <c r="BK14701" s="2311"/>
    </row>
    <row r="14725" spans="63:63" x14ac:dyDescent="0.25">
      <c r="BK14725" s="2315"/>
    </row>
    <row r="14726" spans="63:63" x14ac:dyDescent="0.25">
      <c r="BK14726" s="2311"/>
    </row>
    <row r="14750" spans="63:63" x14ac:dyDescent="0.25">
      <c r="BK14750" s="2315"/>
    </row>
    <row r="14751" spans="63:63" x14ac:dyDescent="0.25">
      <c r="BK14751" s="2311"/>
    </row>
    <row r="14775" spans="63:63" x14ac:dyDescent="0.25">
      <c r="BK14775" s="2315"/>
    </row>
    <row r="14776" spans="63:63" x14ac:dyDescent="0.25">
      <c r="BK14776" s="2311"/>
    </row>
    <row r="14800" spans="63:63" x14ac:dyDescent="0.25">
      <c r="BK14800" s="2315"/>
    </row>
    <row r="14801" spans="63:63" x14ac:dyDescent="0.25">
      <c r="BK14801" s="2311"/>
    </row>
    <row r="14825" spans="63:63" x14ac:dyDescent="0.25">
      <c r="BK14825" s="2315"/>
    </row>
    <row r="14826" spans="63:63" x14ac:dyDescent="0.25">
      <c r="BK14826" s="2311"/>
    </row>
    <row r="14850" spans="63:63" x14ac:dyDescent="0.25">
      <c r="BK14850" s="2315"/>
    </row>
    <row r="14851" spans="63:63" x14ac:dyDescent="0.25">
      <c r="BK14851" s="2311"/>
    </row>
    <row r="14875" spans="63:63" x14ac:dyDescent="0.25">
      <c r="BK14875" s="2315"/>
    </row>
    <row r="14876" spans="63:63" x14ac:dyDescent="0.25">
      <c r="BK14876" s="2311"/>
    </row>
    <row r="14900" spans="63:63" x14ac:dyDescent="0.25">
      <c r="BK14900" s="2315"/>
    </row>
    <row r="14901" spans="63:63" x14ac:dyDescent="0.25">
      <c r="BK14901" s="2311"/>
    </row>
    <row r="14925" spans="63:63" x14ac:dyDescent="0.25">
      <c r="BK14925" s="2315"/>
    </row>
    <row r="14926" spans="63:63" x14ac:dyDescent="0.25">
      <c r="BK14926" s="2311"/>
    </row>
    <row r="14950" spans="63:63" x14ac:dyDescent="0.25">
      <c r="BK14950" s="2315"/>
    </row>
    <row r="14951" spans="63:63" x14ac:dyDescent="0.25">
      <c r="BK14951" s="2311"/>
    </row>
    <row r="14975" spans="63:63" x14ac:dyDescent="0.25">
      <c r="BK14975" s="2315"/>
    </row>
    <row r="14976" spans="63:63" x14ac:dyDescent="0.25">
      <c r="BK14976" s="2311"/>
    </row>
    <row r="15000" spans="63:63" x14ac:dyDescent="0.25">
      <c r="BK15000" s="2315"/>
    </row>
    <row r="15001" spans="63:63" x14ac:dyDescent="0.25">
      <c r="BK15001" s="2311"/>
    </row>
    <row r="15025" spans="63:63" x14ac:dyDescent="0.25">
      <c r="BK15025" s="2315"/>
    </row>
    <row r="15026" spans="63:63" x14ac:dyDescent="0.25">
      <c r="BK15026" s="2311"/>
    </row>
    <row r="15050" spans="63:63" x14ac:dyDescent="0.25">
      <c r="BK15050" s="2315"/>
    </row>
    <row r="15051" spans="63:63" x14ac:dyDescent="0.25">
      <c r="BK15051" s="2311"/>
    </row>
    <row r="15075" spans="63:63" x14ac:dyDescent="0.25">
      <c r="BK15075" s="2315"/>
    </row>
    <row r="15076" spans="63:63" x14ac:dyDescent="0.25">
      <c r="BK15076" s="2311"/>
    </row>
    <row r="15100" spans="63:63" x14ac:dyDescent="0.25">
      <c r="BK15100" s="2315"/>
    </row>
    <row r="15101" spans="63:63" x14ac:dyDescent="0.25">
      <c r="BK15101" s="2311"/>
    </row>
    <row r="15125" spans="63:63" x14ac:dyDescent="0.25">
      <c r="BK15125" s="2315"/>
    </row>
    <row r="15126" spans="63:63" x14ac:dyDescent="0.25">
      <c r="BK15126" s="2311"/>
    </row>
    <row r="15150" spans="63:63" x14ac:dyDescent="0.25">
      <c r="BK15150" s="2315"/>
    </row>
    <row r="15151" spans="63:63" x14ac:dyDescent="0.25">
      <c r="BK15151" s="2311"/>
    </row>
    <row r="15175" spans="63:63" x14ac:dyDescent="0.25">
      <c r="BK15175" s="2315"/>
    </row>
    <row r="15176" spans="63:63" x14ac:dyDescent="0.25">
      <c r="BK15176" s="2311"/>
    </row>
    <row r="15200" spans="63:63" x14ac:dyDescent="0.25">
      <c r="BK15200" s="2315"/>
    </row>
    <row r="15201" spans="63:63" x14ac:dyDescent="0.25">
      <c r="BK15201" s="2311"/>
    </row>
    <row r="15225" spans="63:63" x14ac:dyDescent="0.25">
      <c r="BK15225" s="2315"/>
    </row>
    <row r="15226" spans="63:63" x14ac:dyDescent="0.25">
      <c r="BK15226" s="2311"/>
    </row>
    <row r="15250" spans="63:63" x14ac:dyDescent="0.25">
      <c r="BK15250" s="2315"/>
    </row>
    <row r="15251" spans="63:63" x14ac:dyDescent="0.25">
      <c r="BK15251" s="2311"/>
    </row>
    <row r="15275" spans="63:63" x14ac:dyDescent="0.25">
      <c r="BK15275" s="2315"/>
    </row>
    <row r="15276" spans="63:63" x14ac:dyDescent="0.25">
      <c r="BK15276" s="2311"/>
    </row>
    <row r="15300" spans="63:63" x14ac:dyDescent="0.25">
      <c r="BK15300" s="2315"/>
    </row>
    <row r="15301" spans="63:63" x14ac:dyDescent="0.25">
      <c r="BK15301" s="2311"/>
    </row>
    <row r="15325" spans="63:63" x14ac:dyDescent="0.25">
      <c r="BK15325" s="2315"/>
    </row>
    <row r="15326" spans="63:63" x14ac:dyDescent="0.25">
      <c r="BK15326" s="2311"/>
    </row>
    <row r="15350" spans="63:63" x14ac:dyDescent="0.25">
      <c r="BK15350" s="2315"/>
    </row>
    <row r="15351" spans="63:63" x14ac:dyDescent="0.25">
      <c r="BK15351" s="2311"/>
    </row>
    <row r="15375" spans="63:63" x14ac:dyDescent="0.25">
      <c r="BK15375" s="2315"/>
    </row>
    <row r="15376" spans="63:63" x14ac:dyDescent="0.25">
      <c r="BK15376" s="2311"/>
    </row>
    <row r="15400" spans="63:63" x14ac:dyDescent="0.25">
      <c r="BK15400" s="2315"/>
    </row>
    <row r="15401" spans="63:63" x14ac:dyDescent="0.25">
      <c r="BK15401" s="2311"/>
    </row>
    <row r="15425" spans="63:63" x14ac:dyDescent="0.25">
      <c r="BK15425" s="2315"/>
    </row>
    <row r="15426" spans="63:63" x14ac:dyDescent="0.25">
      <c r="BK15426" s="2311"/>
    </row>
    <row r="15450" spans="63:63" x14ac:dyDescent="0.25">
      <c r="BK15450" s="2315"/>
    </row>
    <row r="15451" spans="63:63" x14ac:dyDescent="0.25">
      <c r="BK15451" s="2311"/>
    </row>
    <row r="15475" spans="63:63" x14ac:dyDescent="0.25">
      <c r="BK15475" s="2315"/>
    </row>
    <row r="15476" spans="63:63" x14ac:dyDescent="0.25">
      <c r="BK15476" s="2311"/>
    </row>
    <row r="15500" spans="63:63" x14ac:dyDescent="0.25">
      <c r="BK15500" s="2315"/>
    </row>
    <row r="15501" spans="63:63" x14ac:dyDescent="0.25">
      <c r="BK15501" s="2311"/>
    </row>
    <row r="15525" spans="63:63" x14ac:dyDescent="0.25">
      <c r="BK15525" s="2315"/>
    </row>
    <row r="15526" spans="63:63" x14ac:dyDescent="0.25">
      <c r="BK15526" s="2311"/>
    </row>
    <row r="15550" spans="63:63" x14ac:dyDescent="0.25">
      <c r="BK15550" s="2315"/>
    </row>
    <row r="15551" spans="63:63" x14ac:dyDescent="0.25">
      <c r="BK15551" s="2311"/>
    </row>
    <row r="15575" spans="63:63" x14ac:dyDescent="0.25">
      <c r="BK15575" s="2315"/>
    </row>
    <row r="15576" spans="63:63" x14ac:dyDescent="0.25">
      <c r="BK15576" s="2311"/>
    </row>
    <row r="15600" spans="63:63" x14ac:dyDescent="0.25">
      <c r="BK15600" s="2315"/>
    </row>
    <row r="15601" spans="63:63" x14ac:dyDescent="0.25">
      <c r="BK15601" s="2311"/>
    </row>
    <row r="15625" spans="63:63" x14ac:dyDescent="0.25">
      <c r="BK15625" s="2315"/>
    </row>
    <row r="15626" spans="63:63" x14ac:dyDescent="0.25">
      <c r="BK15626" s="2311"/>
    </row>
    <row r="15650" spans="63:63" x14ac:dyDescent="0.25">
      <c r="BK15650" s="2315"/>
    </row>
    <row r="15651" spans="63:63" x14ac:dyDescent="0.25">
      <c r="BK15651" s="2311"/>
    </row>
    <row r="15675" spans="63:63" x14ac:dyDescent="0.25">
      <c r="BK15675" s="2315"/>
    </row>
    <row r="15676" spans="63:63" x14ac:dyDescent="0.25">
      <c r="BK15676" s="2311"/>
    </row>
    <row r="15700" spans="63:63" x14ac:dyDescent="0.25">
      <c r="BK15700" s="2315"/>
    </row>
    <row r="15701" spans="63:63" x14ac:dyDescent="0.25">
      <c r="BK15701" s="2311"/>
    </row>
    <row r="15725" spans="63:63" x14ac:dyDescent="0.25">
      <c r="BK15725" s="2315"/>
    </row>
    <row r="15726" spans="63:63" x14ac:dyDescent="0.25">
      <c r="BK15726" s="2311"/>
    </row>
    <row r="15750" spans="63:63" x14ac:dyDescent="0.25">
      <c r="BK15750" s="2315"/>
    </row>
    <row r="15751" spans="63:63" x14ac:dyDescent="0.25">
      <c r="BK15751" s="2311"/>
    </row>
    <row r="15775" spans="63:63" x14ac:dyDescent="0.25">
      <c r="BK15775" s="2315"/>
    </row>
    <row r="15776" spans="63:63" x14ac:dyDescent="0.25">
      <c r="BK15776" s="2311"/>
    </row>
    <row r="15800" spans="63:63" x14ac:dyDescent="0.25">
      <c r="BK15800" s="2315"/>
    </row>
    <row r="15801" spans="63:63" x14ac:dyDescent="0.25">
      <c r="BK15801" s="2311"/>
    </row>
    <row r="15825" spans="63:63" x14ac:dyDescent="0.25">
      <c r="BK15825" s="2315"/>
    </row>
    <row r="15826" spans="63:63" x14ac:dyDescent="0.25">
      <c r="BK15826" s="2311"/>
    </row>
    <row r="15850" spans="63:63" x14ac:dyDescent="0.25">
      <c r="BK15850" s="2315"/>
    </row>
    <row r="15851" spans="63:63" x14ac:dyDescent="0.25">
      <c r="BK15851" s="2311"/>
    </row>
    <row r="15875" spans="63:63" x14ac:dyDescent="0.25">
      <c r="BK15875" s="2315"/>
    </row>
    <row r="15876" spans="63:63" x14ac:dyDescent="0.25">
      <c r="BK15876" s="2311"/>
    </row>
    <row r="15900" spans="63:63" x14ac:dyDescent="0.25">
      <c r="BK15900" s="2315"/>
    </row>
    <row r="15901" spans="63:63" x14ac:dyDescent="0.25">
      <c r="BK15901" s="2311"/>
    </row>
    <row r="15925" spans="63:63" x14ac:dyDescent="0.25">
      <c r="BK15925" s="2315"/>
    </row>
    <row r="15926" spans="63:63" x14ac:dyDescent="0.25">
      <c r="BK15926" s="2311"/>
    </row>
    <row r="15950" spans="63:63" x14ac:dyDescent="0.25">
      <c r="BK15950" s="2315"/>
    </row>
    <row r="15951" spans="63:63" x14ac:dyDescent="0.25">
      <c r="BK15951" s="2311"/>
    </row>
    <row r="15975" spans="63:63" x14ac:dyDescent="0.25">
      <c r="BK15975" s="2315"/>
    </row>
    <row r="15976" spans="63:63" x14ac:dyDescent="0.25">
      <c r="BK15976" s="2311"/>
    </row>
    <row r="16000" spans="63:63" x14ac:dyDescent="0.25">
      <c r="BK16000" s="2315"/>
    </row>
    <row r="16001" spans="63:63" x14ac:dyDescent="0.25">
      <c r="BK16001" s="2311"/>
    </row>
    <row r="16025" spans="63:63" x14ac:dyDescent="0.25">
      <c r="BK16025" s="2315"/>
    </row>
    <row r="16026" spans="63:63" x14ac:dyDescent="0.25">
      <c r="BK16026" s="2311"/>
    </row>
    <row r="16050" spans="63:63" x14ac:dyDescent="0.25">
      <c r="BK16050" s="2315"/>
    </row>
    <row r="16051" spans="63:63" x14ac:dyDescent="0.25">
      <c r="BK16051" s="2311"/>
    </row>
    <row r="16075" spans="63:63" x14ac:dyDescent="0.25">
      <c r="BK16075" s="2315"/>
    </row>
    <row r="16076" spans="63:63" x14ac:dyDescent="0.25">
      <c r="BK16076" s="2311"/>
    </row>
    <row r="16100" spans="63:63" x14ac:dyDescent="0.25">
      <c r="BK16100" s="2315"/>
    </row>
    <row r="16101" spans="63:63" x14ac:dyDescent="0.25">
      <c r="BK16101" s="2311"/>
    </row>
    <row r="16125" spans="63:63" x14ac:dyDescent="0.25">
      <c r="BK16125" s="2315"/>
    </row>
    <row r="16126" spans="63:63" x14ac:dyDescent="0.25">
      <c r="BK16126" s="2311"/>
    </row>
    <row r="16150" spans="63:63" x14ac:dyDescent="0.25">
      <c r="BK16150" s="2315"/>
    </row>
    <row r="16151" spans="63:63" x14ac:dyDescent="0.25">
      <c r="BK16151" s="2311"/>
    </row>
    <row r="16175" spans="63:63" x14ac:dyDescent="0.25">
      <c r="BK16175" s="2315"/>
    </row>
    <row r="16176" spans="63:63" x14ac:dyDescent="0.25">
      <c r="BK16176" s="2311"/>
    </row>
    <row r="16200" spans="63:63" x14ac:dyDescent="0.25">
      <c r="BK16200" s="2315"/>
    </row>
    <row r="16201" spans="63:63" x14ac:dyDescent="0.25">
      <c r="BK16201" s="2311"/>
    </row>
    <row r="16225" spans="63:63" x14ac:dyDescent="0.25">
      <c r="BK16225" s="2315"/>
    </row>
    <row r="16226" spans="63:63" x14ac:dyDescent="0.25">
      <c r="BK16226" s="2311"/>
    </row>
    <row r="16250" spans="63:63" x14ac:dyDescent="0.25">
      <c r="BK16250" s="2315"/>
    </row>
    <row r="16251" spans="63:63" x14ac:dyDescent="0.25">
      <c r="BK16251" s="2311"/>
    </row>
    <row r="16275" spans="63:63" x14ac:dyDescent="0.25">
      <c r="BK16275" s="2315"/>
    </row>
    <row r="16276" spans="63:63" x14ac:dyDescent="0.25">
      <c r="BK16276" s="2311"/>
    </row>
    <row r="16300" spans="63:63" x14ac:dyDescent="0.25">
      <c r="BK16300" s="2315"/>
    </row>
    <row r="16301" spans="63:63" x14ac:dyDescent="0.25">
      <c r="BK16301" s="2311"/>
    </row>
    <row r="16325" spans="63:63" x14ac:dyDescent="0.25">
      <c r="BK16325" s="2315"/>
    </row>
    <row r="16326" spans="63:63" x14ac:dyDescent="0.25">
      <c r="BK16326" s="2311"/>
    </row>
    <row r="16350" spans="63:63" x14ac:dyDescent="0.25">
      <c r="BK16350" s="2315"/>
    </row>
    <row r="16351" spans="63:63" x14ac:dyDescent="0.25">
      <c r="BK16351" s="2311"/>
    </row>
    <row r="16375" spans="63:63" x14ac:dyDescent="0.25">
      <c r="BK16375" s="2315"/>
    </row>
    <row r="16376" spans="63:63" x14ac:dyDescent="0.25">
      <c r="BK16376" s="2311"/>
    </row>
    <row r="16400" spans="63:63" x14ac:dyDescent="0.25">
      <c r="BK16400" s="2315"/>
    </row>
    <row r="16401" spans="63:63" x14ac:dyDescent="0.25">
      <c r="BK16401" s="2311"/>
    </row>
    <row r="16425" spans="63:63" x14ac:dyDescent="0.25">
      <c r="BK16425" s="2315"/>
    </row>
    <row r="16426" spans="63:63" x14ac:dyDescent="0.25">
      <c r="BK16426" s="2311"/>
    </row>
    <row r="16450" spans="63:63" x14ac:dyDescent="0.25">
      <c r="BK16450" s="2315"/>
    </row>
    <row r="16451" spans="63:63" x14ac:dyDescent="0.25">
      <c r="BK16451" s="2311"/>
    </row>
    <row r="16475" spans="63:63" x14ac:dyDescent="0.25">
      <c r="BK16475" s="2315"/>
    </row>
    <row r="16476" spans="63:63" x14ac:dyDescent="0.25">
      <c r="BK16476" s="2311"/>
    </row>
    <row r="16500" spans="63:63" x14ac:dyDescent="0.25">
      <c r="BK16500" s="2315"/>
    </row>
    <row r="16501" spans="63:63" x14ac:dyDescent="0.25">
      <c r="BK16501" s="2311"/>
    </row>
    <row r="16525" spans="63:63" x14ac:dyDescent="0.25">
      <c r="BK16525" s="2315"/>
    </row>
    <row r="16526" spans="63:63" x14ac:dyDescent="0.25">
      <c r="BK16526" s="2311"/>
    </row>
    <row r="16550" spans="63:63" x14ac:dyDescent="0.25">
      <c r="BK16550" s="2315"/>
    </row>
    <row r="16551" spans="63:63" x14ac:dyDescent="0.25">
      <c r="BK16551" s="2311"/>
    </row>
    <row r="16575" spans="63:63" x14ac:dyDescent="0.25">
      <c r="BK16575" s="2315"/>
    </row>
    <row r="16576" spans="63:63" x14ac:dyDescent="0.25">
      <c r="BK16576" s="2311"/>
    </row>
    <row r="16600" spans="63:63" x14ac:dyDescent="0.25">
      <c r="BK16600" s="2315"/>
    </row>
    <row r="16601" spans="63:63" x14ac:dyDescent="0.25">
      <c r="BK16601" s="2311"/>
    </row>
    <row r="16625" spans="63:63" x14ac:dyDescent="0.25">
      <c r="BK16625" s="2315"/>
    </row>
    <row r="16626" spans="63:63" x14ac:dyDescent="0.25">
      <c r="BK16626" s="2311"/>
    </row>
    <row r="16650" spans="63:63" x14ac:dyDescent="0.25">
      <c r="BK16650" s="2315"/>
    </row>
    <row r="16651" spans="63:63" x14ac:dyDescent="0.25">
      <c r="BK16651" s="2311"/>
    </row>
    <row r="16675" spans="63:63" x14ac:dyDescent="0.25">
      <c r="BK16675" s="2315"/>
    </row>
    <row r="16676" spans="63:63" x14ac:dyDescent="0.25">
      <c r="BK16676" s="2311"/>
    </row>
    <row r="16700" spans="63:63" x14ac:dyDescent="0.25">
      <c r="BK16700" s="2315"/>
    </row>
    <row r="16701" spans="63:63" x14ac:dyDescent="0.25">
      <c r="BK16701" s="2311"/>
    </row>
    <row r="16725" spans="63:63" x14ac:dyDescent="0.25">
      <c r="BK16725" s="2315"/>
    </row>
    <row r="16726" spans="63:63" x14ac:dyDescent="0.25">
      <c r="BK16726" s="2311"/>
    </row>
    <row r="16750" spans="63:63" x14ac:dyDescent="0.25">
      <c r="BK16750" s="2315"/>
    </row>
    <row r="16751" spans="63:63" x14ac:dyDescent="0.25">
      <c r="BK16751" s="2311"/>
    </row>
    <row r="16775" spans="63:63" x14ac:dyDescent="0.25">
      <c r="BK16775" s="2315"/>
    </row>
    <row r="16776" spans="63:63" x14ac:dyDescent="0.25">
      <c r="BK16776" s="2311"/>
    </row>
    <row r="16800" spans="63:63" x14ac:dyDescent="0.25">
      <c r="BK16800" s="2315"/>
    </row>
    <row r="16801" spans="63:63" x14ac:dyDescent="0.25">
      <c r="BK16801" s="2311"/>
    </row>
    <row r="16825" spans="63:63" x14ac:dyDescent="0.25">
      <c r="BK16825" s="2315"/>
    </row>
    <row r="16826" spans="63:63" x14ac:dyDescent="0.25">
      <c r="BK16826" s="2311"/>
    </row>
    <row r="16850" spans="63:63" x14ac:dyDescent="0.25">
      <c r="BK16850" s="2315"/>
    </row>
    <row r="16851" spans="63:63" x14ac:dyDescent="0.25">
      <c r="BK16851" s="2311"/>
    </row>
    <row r="16875" spans="63:63" x14ac:dyDescent="0.25">
      <c r="BK16875" s="2315"/>
    </row>
    <row r="16876" spans="63:63" x14ac:dyDescent="0.25">
      <c r="BK16876" s="2311"/>
    </row>
    <row r="16900" spans="63:63" x14ac:dyDescent="0.25">
      <c r="BK16900" s="2315"/>
    </row>
    <row r="16901" spans="63:63" x14ac:dyDescent="0.25">
      <c r="BK16901" s="2311"/>
    </row>
    <row r="16925" spans="63:63" x14ac:dyDescent="0.25">
      <c r="BK16925" s="2315"/>
    </row>
    <row r="16926" spans="63:63" x14ac:dyDescent="0.25">
      <c r="BK16926" s="2311"/>
    </row>
    <row r="16950" spans="63:63" x14ac:dyDescent="0.25">
      <c r="BK16950" s="2315"/>
    </row>
    <row r="16951" spans="63:63" x14ac:dyDescent="0.25">
      <c r="BK16951" s="2311"/>
    </row>
    <row r="16975" spans="63:63" x14ac:dyDescent="0.25">
      <c r="BK16975" s="2315"/>
    </row>
    <row r="16976" spans="63:63" x14ac:dyDescent="0.25">
      <c r="BK16976" s="2311"/>
    </row>
    <row r="17000" spans="63:63" x14ac:dyDescent="0.25">
      <c r="BK17000" s="2315"/>
    </row>
    <row r="17001" spans="63:63" x14ac:dyDescent="0.25">
      <c r="BK17001" s="2311"/>
    </row>
    <row r="17025" spans="63:63" x14ac:dyDescent="0.25">
      <c r="BK17025" s="2315"/>
    </row>
    <row r="17026" spans="63:63" x14ac:dyDescent="0.25">
      <c r="BK17026" s="2311"/>
    </row>
    <row r="17050" spans="63:63" x14ac:dyDescent="0.25">
      <c r="BK17050" s="2315"/>
    </row>
    <row r="17051" spans="63:63" x14ac:dyDescent="0.25">
      <c r="BK17051" s="2311"/>
    </row>
    <row r="17075" spans="63:63" x14ac:dyDescent="0.25">
      <c r="BK17075" s="2315"/>
    </row>
    <row r="17076" spans="63:63" x14ac:dyDescent="0.25">
      <c r="BK17076" s="2311"/>
    </row>
    <row r="17100" spans="63:63" x14ac:dyDescent="0.25">
      <c r="BK17100" s="2315"/>
    </row>
    <row r="17101" spans="63:63" x14ac:dyDescent="0.25">
      <c r="BK17101" s="2311"/>
    </row>
    <row r="17125" spans="63:63" x14ac:dyDescent="0.25">
      <c r="BK17125" s="2315"/>
    </row>
    <row r="17126" spans="63:63" x14ac:dyDescent="0.25">
      <c r="BK17126" s="2311"/>
    </row>
    <row r="17150" spans="63:63" x14ac:dyDescent="0.25">
      <c r="BK17150" s="2315"/>
    </row>
    <row r="17151" spans="63:63" x14ac:dyDescent="0.25">
      <c r="BK17151" s="2311"/>
    </row>
    <row r="17175" spans="63:63" x14ac:dyDescent="0.25">
      <c r="BK17175" s="2315"/>
    </row>
    <row r="17176" spans="63:63" x14ac:dyDescent="0.25">
      <c r="BK17176" s="2311"/>
    </row>
    <row r="17200" spans="63:63" x14ac:dyDescent="0.25">
      <c r="BK17200" s="2315"/>
    </row>
    <row r="17201" spans="63:63" x14ac:dyDescent="0.25">
      <c r="BK17201" s="2311"/>
    </row>
    <row r="17225" spans="63:63" x14ac:dyDescent="0.25">
      <c r="BK17225" s="2315"/>
    </row>
    <row r="17226" spans="63:63" x14ac:dyDescent="0.25">
      <c r="BK17226" s="2311"/>
    </row>
    <row r="17250" spans="63:63" x14ac:dyDescent="0.25">
      <c r="BK17250" s="2315"/>
    </row>
    <row r="17251" spans="63:63" x14ac:dyDescent="0.25">
      <c r="BK17251" s="2311"/>
    </row>
    <row r="17275" spans="63:63" x14ac:dyDescent="0.25">
      <c r="BK17275" s="2315"/>
    </row>
    <row r="17276" spans="63:63" x14ac:dyDescent="0.25">
      <c r="BK17276" s="2311"/>
    </row>
    <row r="17300" spans="63:63" x14ac:dyDescent="0.25">
      <c r="BK17300" s="2315"/>
    </row>
    <row r="17301" spans="63:63" x14ac:dyDescent="0.25">
      <c r="BK17301" s="2311"/>
    </row>
    <row r="17325" spans="63:63" x14ac:dyDescent="0.25">
      <c r="BK17325" s="2315"/>
    </row>
    <row r="17326" spans="63:63" x14ac:dyDescent="0.25">
      <c r="BK17326" s="2311"/>
    </row>
    <row r="17350" spans="63:63" x14ac:dyDescent="0.25">
      <c r="BK17350" s="2315"/>
    </row>
    <row r="17351" spans="63:63" x14ac:dyDescent="0.25">
      <c r="BK17351" s="2311"/>
    </row>
    <row r="17375" spans="63:63" x14ac:dyDescent="0.25">
      <c r="BK17375" s="2315"/>
    </row>
    <row r="17376" spans="63:63" x14ac:dyDescent="0.25">
      <c r="BK17376" s="2311"/>
    </row>
    <row r="17400" spans="63:63" x14ac:dyDescent="0.25">
      <c r="BK17400" s="2315"/>
    </row>
    <row r="17401" spans="63:63" x14ac:dyDescent="0.25">
      <c r="BK17401" s="2311"/>
    </row>
    <row r="17425" spans="63:63" x14ac:dyDescent="0.25">
      <c r="BK17425" s="2315"/>
    </row>
    <row r="17426" spans="63:63" x14ac:dyDescent="0.25">
      <c r="BK17426" s="2311"/>
    </row>
    <row r="17450" spans="63:63" x14ac:dyDescent="0.25">
      <c r="BK17450" s="2315"/>
    </row>
    <row r="17451" spans="63:63" x14ac:dyDescent="0.25">
      <c r="BK17451" s="2311"/>
    </row>
    <row r="17475" spans="63:63" x14ac:dyDescent="0.25">
      <c r="BK17475" s="2315"/>
    </row>
    <row r="17476" spans="63:63" x14ac:dyDescent="0.25">
      <c r="BK17476" s="2311"/>
    </row>
    <row r="17500" spans="63:63" x14ac:dyDescent="0.25">
      <c r="BK17500" s="2315"/>
    </row>
    <row r="17501" spans="63:63" x14ac:dyDescent="0.25">
      <c r="BK17501" s="2311"/>
    </row>
    <row r="17525" spans="63:63" x14ac:dyDescent="0.25">
      <c r="BK17525" s="2315"/>
    </row>
    <row r="17526" spans="63:63" x14ac:dyDescent="0.25">
      <c r="BK17526" s="2311"/>
    </row>
    <row r="17550" spans="63:63" x14ac:dyDescent="0.25">
      <c r="BK17550" s="2315"/>
    </row>
    <row r="17551" spans="63:63" x14ac:dyDescent="0.25">
      <c r="BK17551" s="2311"/>
    </row>
    <row r="17575" spans="63:63" x14ac:dyDescent="0.25">
      <c r="BK17575" s="2315"/>
    </row>
    <row r="17576" spans="63:63" x14ac:dyDescent="0.25">
      <c r="BK17576" s="2311"/>
    </row>
    <row r="17600" spans="63:63" x14ac:dyDescent="0.25">
      <c r="BK17600" s="2315"/>
    </row>
    <row r="17601" spans="63:63" x14ac:dyDescent="0.25">
      <c r="BK17601" s="2311"/>
    </row>
    <row r="17625" spans="63:63" x14ac:dyDescent="0.25">
      <c r="BK17625" s="2315"/>
    </row>
    <row r="17626" spans="63:63" x14ac:dyDescent="0.25">
      <c r="BK17626" s="2311"/>
    </row>
    <row r="17650" spans="63:63" x14ac:dyDescent="0.25">
      <c r="BK17650" s="2315"/>
    </row>
    <row r="17651" spans="63:63" x14ac:dyDescent="0.25">
      <c r="BK17651" s="2311"/>
    </row>
    <row r="17675" spans="63:63" x14ac:dyDescent="0.25">
      <c r="BK17675" s="2315"/>
    </row>
    <row r="17676" spans="63:63" x14ac:dyDescent="0.25">
      <c r="BK17676" s="2311"/>
    </row>
    <row r="17700" spans="63:63" x14ac:dyDescent="0.25">
      <c r="BK17700" s="2315"/>
    </row>
    <row r="17701" spans="63:63" x14ac:dyDescent="0.25">
      <c r="BK17701" s="2311"/>
    </row>
    <row r="17725" spans="63:63" x14ac:dyDescent="0.25">
      <c r="BK17725" s="2315"/>
    </row>
    <row r="17726" spans="63:63" x14ac:dyDescent="0.25">
      <c r="BK17726" s="2311"/>
    </row>
    <row r="17750" spans="63:63" x14ac:dyDescent="0.25">
      <c r="BK17750" s="2315"/>
    </row>
    <row r="17751" spans="63:63" x14ac:dyDescent="0.25">
      <c r="BK17751" s="2311"/>
    </row>
    <row r="17775" spans="63:63" x14ac:dyDescent="0.25">
      <c r="BK17775" s="2315"/>
    </row>
    <row r="17776" spans="63:63" x14ac:dyDescent="0.25">
      <c r="BK17776" s="2311"/>
    </row>
    <row r="17800" spans="63:63" x14ac:dyDescent="0.25">
      <c r="BK17800" s="2315"/>
    </row>
    <row r="17801" spans="63:63" x14ac:dyDescent="0.25">
      <c r="BK17801" s="2311"/>
    </row>
    <row r="17825" spans="63:63" x14ac:dyDescent="0.25">
      <c r="BK17825" s="2315"/>
    </row>
    <row r="17826" spans="63:63" x14ac:dyDescent="0.25">
      <c r="BK17826" s="2311"/>
    </row>
    <row r="17850" spans="63:63" x14ac:dyDescent="0.25">
      <c r="BK17850" s="2315"/>
    </row>
    <row r="17851" spans="63:63" x14ac:dyDescent="0.25">
      <c r="BK17851" s="2311"/>
    </row>
    <row r="17875" spans="63:63" x14ac:dyDescent="0.25">
      <c r="BK17875" s="2315"/>
    </row>
    <row r="17876" spans="63:63" x14ac:dyDescent="0.25">
      <c r="BK17876" s="2311"/>
    </row>
    <row r="17900" spans="63:63" x14ac:dyDescent="0.25">
      <c r="BK17900" s="2315"/>
    </row>
    <row r="17901" spans="63:63" x14ac:dyDescent="0.25">
      <c r="BK17901" s="2311"/>
    </row>
    <row r="17925" spans="63:63" x14ac:dyDescent="0.25">
      <c r="BK17925" s="2315"/>
    </row>
    <row r="17926" spans="63:63" x14ac:dyDescent="0.25">
      <c r="BK17926" s="2311"/>
    </row>
    <row r="17950" spans="63:63" x14ac:dyDescent="0.25">
      <c r="BK17950" s="2315"/>
    </row>
    <row r="17951" spans="63:63" x14ac:dyDescent="0.25">
      <c r="BK17951" s="2311"/>
    </row>
    <row r="17975" spans="63:63" x14ac:dyDescent="0.25">
      <c r="BK17975" s="2315"/>
    </row>
    <row r="17976" spans="63:63" x14ac:dyDescent="0.25">
      <c r="BK17976" s="2311"/>
    </row>
    <row r="18000" spans="63:63" x14ac:dyDescent="0.25">
      <c r="BK18000" s="2315"/>
    </row>
    <row r="18001" spans="63:63" x14ac:dyDescent="0.25">
      <c r="BK18001" s="2311"/>
    </row>
    <row r="18025" spans="63:63" x14ac:dyDescent="0.25">
      <c r="BK18025" s="2315"/>
    </row>
    <row r="18026" spans="63:63" x14ac:dyDescent="0.25">
      <c r="BK18026" s="2311"/>
    </row>
    <row r="18050" spans="63:63" x14ac:dyDescent="0.25">
      <c r="BK18050" s="2315"/>
    </row>
    <row r="18051" spans="63:63" x14ac:dyDescent="0.25">
      <c r="BK18051" s="2311"/>
    </row>
    <row r="18075" spans="63:63" x14ac:dyDescent="0.25">
      <c r="BK18075" s="2315"/>
    </row>
    <row r="18076" spans="63:63" x14ac:dyDescent="0.25">
      <c r="BK18076" s="2311"/>
    </row>
    <row r="18100" spans="63:63" x14ac:dyDescent="0.25">
      <c r="BK18100" s="2315"/>
    </row>
    <row r="18101" spans="63:63" x14ac:dyDescent="0.25">
      <c r="BK18101" s="2311"/>
    </row>
    <row r="18125" spans="63:63" x14ac:dyDescent="0.25">
      <c r="BK18125" s="2315"/>
    </row>
    <row r="18126" spans="63:63" x14ac:dyDescent="0.25">
      <c r="BK18126" s="2311"/>
    </row>
    <row r="18150" spans="63:63" x14ac:dyDescent="0.25">
      <c r="BK18150" s="2315"/>
    </row>
    <row r="18151" spans="63:63" x14ac:dyDescent="0.25">
      <c r="BK18151" s="2311"/>
    </row>
    <row r="18175" spans="63:63" x14ac:dyDescent="0.25">
      <c r="BK18175" s="2315"/>
    </row>
    <row r="18176" spans="63:63" x14ac:dyDescent="0.25">
      <c r="BK18176" s="2311"/>
    </row>
    <row r="18200" spans="63:63" x14ac:dyDescent="0.25">
      <c r="BK18200" s="2315"/>
    </row>
    <row r="18201" spans="63:63" x14ac:dyDescent="0.25">
      <c r="BK18201" s="2311"/>
    </row>
    <row r="18225" spans="63:63" x14ac:dyDescent="0.25">
      <c r="BK18225" s="2315"/>
    </row>
    <row r="18226" spans="63:63" x14ac:dyDescent="0.25">
      <c r="BK18226" s="2311"/>
    </row>
    <row r="18250" spans="63:63" x14ac:dyDescent="0.25">
      <c r="BK18250" s="2315"/>
    </row>
    <row r="18251" spans="63:63" x14ac:dyDescent="0.25">
      <c r="BK18251" s="2311"/>
    </row>
    <row r="18275" spans="63:63" x14ac:dyDescent="0.25">
      <c r="BK18275" s="2315"/>
    </row>
    <row r="18276" spans="63:63" x14ac:dyDescent="0.25">
      <c r="BK18276" s="2311"/>
    </row>
    <row r="18300" spans="63:63" x14ac:dyDescent="0.25">
      <c r="BK18300" s="2315"/>
    </row>
    <row r="18301" spans="63:63" x14ac:dyDescent="0.25">
      <c r="BK18301" s="2311"/>
    </row>
    <row r="18325" spans="63:63" x14ac:dyDescent="0.25">
      <c r="BK18325" s="2315"/>
    </row>
    <row r="18326" spans="63:63" x14ac:dyDescent="0.25">
      <c r="BK18326" s="2311"/>
    </row>
    <row r="18350" spans="63:63" x14ac:dyDescent="0.25">
      <c r="BK18350" s="2315"/>
    </row>
    <row r="18351" spans="63:63" x14ac:dyDescent="0.25">
      <c r="BK18351" s="2311"/>
    </row>
    <row r="18375" spans="63:63" x14ac:dyDescent="0.25">
      <c r="BK18375" s="2315"/>
    </row>
    <row r="18376" spans="63:63" x14ac:dyDescent="0.25">
      <c r="BK18376" s="2311"/>
    </row>
    <row r="18400" spans="63:63" x14ac:dyDescent="0.25">
      <c r="BK18400" s="2315"/>
    </row>
    <row r="18401" spans="63:63" x14ac:dyDescent="0.25">
      <c r="BK18401" s="2311"/>
    </row>
    <row r="18425" spans="63:63" x14ac:dyDescent="0.25">
      <c r="BK18425" s="2315"/>
    </row>
    <row r="18426" spans="63:63" x14ac:dyDescent="0.25">
      <c r="BK18426" s="2311"/>
    </row>
    <row r="18450" spans="63:63" x14ac:dyDescent="0.25">
      <c r="BK18450" s="2315"/>
    </row>
    <row r="18451" spans="63:63" x14ac:dyDescent="0.25">
      <c r="BK18451" s="2311"/>
    </row>
    <row r="18475" spans="63:63" x14ac:dyDescent="0.25">
      <c r="BK18475" s="2315"/>
    </row>
    <row r="18476" spans="63:63" x14ac:dyDescent="0.25">
      <c r="BK18476" s="2311"/>
    </row>
    <row r="18500" spans="63:63" x14ac:dyDescent="0.25">
      <c r="BK18500" s="2315"/>
    </row>
    <row r="18501" spans="63:63" x14ac:dyDescent="0.25">
      <c r="BK18501" s="2311"/>
    </row>
    <row r="18525" spans="63:63" x14ac:dyDescent="0.25">
      <c r="BK18525" s="2315"/>
    </row>
    <row r="18526" spans="63:63" x14ac:dyDescent="0.25">
      <c r="BK18526" s="2311"/>
    </row>
    <row r="18550" spans="63:63" x14ac:dyDescent="0.25">
      <c r="BK18550" s="2315"/>
    </row>
    <row r="18551" spans="63:63" x14ac:dyDescent="0.25">
      <c r="BK18551" s="2311"/>
    </row>
    <row r="18575" spans="63:63" x14ac:dyDescent="0.25">
      <c r="BK18575" s="2315"/>
    </row>
    <row r="18576" spans="63:63" x14ac:dyDescent="0.25">
      <c r="BK18576" s="2311"/>
    </row>
    <row r="18600" spans="63:63" x14ac:dyDescent="0.25">
      <c r="BK18600" s="2315"/>
    </row>
    <row r="18601" spans="63:63" x14ac:dyDescent="0.25">
      <c r="BK18601" s="2311"/>
    </row>
    <row r="18625" spans="63:63" x14ac:dyDescent="0.25">
      <c r="BK18625" s="2315"/>
    </row>
    <row r="18626" spans="63:63" x14ac:dyDescent="0.25">
      <c r="BK18626" s="2311"/>
    </row>
    <row r="18650" spans="63:63" x14ac:dyDescent="0.25">
      <c r="BK18650" s="2315"/>
    </row>
    <row r="18651" spans="63:63" x14ac:dyDescent="0.25">
      <c r="BK18651" s="2311"/>
    </row>
    <row r="18675" spans="63:63" x14ac:dyDescent="0.25">
      <c r="BK18675" s="2315"/>
    </row>
    <row r="18676" spans="63:63" x14ac:dyDescent="0.25">
      <c r="BK18676" s="2311"/>
    </row>
    <row r="18700" spans="63:63" x14ac:dyDescent="0.25">
      <c r="BK18700" s="2315"/>
    </row>
    <row r="18701" spans="63:63" x14ac:dyDescent="0.25">
      <c r="BK18701" s="2311"/>
    </row>
    <row r="18725" spans="63:63" x14ac:dyDescent="0.25">
      <c r="BK18725" s="2315"/>
    </row>
    <row r="18726" spans="63:63" x14ac:dyDescent="0.25">
      <c r="BK18726" s="2311"/>
    </row>
    <row r="18750" spans="63:63" x14ac:dyDescent="0.25">
      <c r="BK18750" s="2315"/>
    </row>
    <row r="18751" spans="63:63" x14ac:dyDescent="0.25">
      <c r="BK18751" s="2311"/>
    </row>
    <row r="18775" spans="63:63" x14ac:dyDescent="0.25">
      <c r="BK18775" s="2315"/>
    </row>
    <row r="18776" spans="63:63" x14ac:dyDescent="0.25">
      <c r="BK18776" s="2311"/>
    </row>
    <row r="18800" spans="63:63" x14ac:dyDescent="0.25">
      <c r="BK18800" s="2315"/>
    </row>
    <row r="18801" spans="63:63" x14ac:dyDescent="0.25">
      <c r="BK18801" s="2311"/>
    </row>
    <row r="18825" spans="63:63" x14ac:dyDescent="0.25">
      <c r="BK18825" s="2315"/>
    </row>
    <row r="18826" spans="63:63" x14ac:dyDescent="0.25">
      <c r="BK18826" s="2311"/>
    </row>
    <row r="18850" spans="63:63" x14ac:dyDescent="0.25">
      <c r="BK18850" s="2315"/>
    </row>
    <row r="18851" spans="63:63" x14ac:dyDescent="0.25">
      <c r="BK18851" s="2311"/>
    </row>
    <row r="18875" spans="63:63" x14ac:dyDescent="0.25">
      <c r="BK18875" s="2315"/>
    </row>
    <row r="18876" spans="63:63" x14ac:dyDescent="0.25">
      <c r="BK18876" s="2311"/>
    </row>
    <row r="18900" spans="63:63" x14ac:dyDescent="0.25">
      <c r="BK18900" s="2315"/>
    </row>
    <row r="18901" spans="63:63" x14ac:dyDescent="0.25">
      <c r="BK18901" s="2311"/>
    </row>
    <row r="18925" spans="63:63" x14ac:dyDescent="0.25">
      <c r="BK18925" s="2315"/>
    </row>
    <row r="18926" spans="63:63" x14ac:dyDescent="0.25">
      <c r="BK18926" s="2311"/>
    </row>
    <row r="18950" spans="63:63" x14ac:dyDescent="0.25">
      <c r="BK18950" s="2315"/>
    </row>
    <row r="18951" spans="63:63" x14ac:dyDescent="0.25">
      <c r="BK18951" s="2311"/>
    </row>
    <row r="18975" spans="63:63" x14ac:dyDescent="0.25">
      <c r="BK18975" s="2315"/>
    </row>
    <row r="18976" spans="63:63" x14ac:dyDescent="0.25">
      <c r="BK18976" s="2311"/>
    </row>
    <row r="19000" spans="63:63" x14ac:dyDescent="0.25">
      <c r="BK19000" s="2315"/>
    </row>
    <row r="19001" spans="63:63" x14ac:dyDescent="0.25">
      <c r="BK19001" s="2311"/>
    </row>
    <row r="19025" spans="63:63" x14ac:dyDescent="0.25">
      <c r="BK19025" s="2315"/>
    </row>
    <row r="19026" spans="63:63" x14ac:dyDescent="0.25">
      <c r="BK19026" s="2311"/>
    </row>
    <row r="19050" spans="63:63" x14ac:dyDescent="0.25">
      <c r="BK19050" s="2315"/>
    </row>
    <row r="19051" spans="63:63" x14ac:dyDescent="0.25">
      <c r="BK19051" s="2311"/>
    </row>
    <row r="19075" spans="63:63" x14ac:dyDescent="0.25">
      <c r="BK19075" s="2315"/>
    </row>
    <row r="19076" spans="63:63" x14ac:dyDescent="0.25">
      <c r="BK19076" s="2311"/>
    </row>
    <row r="19100" spans="63:63" x14ac:dyDescent="0.25">
      <c r="BK19100" s="2315"/>
    </row>
    <row r="19101" spans="63:63" x14ac:dyDescent="0.25">
      <c r="BK19101" s="2311"/>
    </row>
    <row r="19125" spans="63:63" x14ac:dyDescent="0.25">
      <c r="BK19125" s="2315"/>
    </row>
    <row r="19126" spans="63:63" x14ac:dyDescent="0.25">
      <c r="BK19126" s="2311"/>
    </row>
    <row r="19150" spans="63:63" x14ac:dyDescent="0.25">
      <c r="BK19150" s="2315"/>
    </row>
    <row r="19151" spans="63:63" x14ac:dyDescent="0.25">
      <c r="BK19151" s="2311"/>
    </row>
    <row r="19175" spans="63:63" x14ac:dyDescent="0.25">
      <c r="BK19175" s="2315"/>
    </row>
    <row r="19176" spans="63:63" x14ac:dyDescent="0.25">
      <c r="BK19176" s="2311"/>
    </row>
    <row r="19200" spans="63:63" x14ac:dyDescent="0.25">
      <c r="BK19200" s="2315"/>
    </row>
    <row r="19201" spans="63:63" x14ac:dyDescent="0.25">
      <c r="BK19201" s="2311"/>
    </row>
    <row r="19225" spans="63:63" x14ac:dyDescent="0.25">
      <c r="BK19225" s="2315"/>
    </row>
    <row r="19226" spans="63:63" x14ac:dyDescent="0.25">
      <c r="BK19226" s="2311"/>
    </row>
    <row r="19250" spans="63:63" x14ac:dyDescent="0.25">
      <c r="BK19250" s="2315"/>
    </row>
    <row r="19251" spans="63:63" x14ac:dyDescent="0.25">
      <c r="BK19251" s="2311"/>
    </row>
    <row r="19275" spans="63:63" x14ac:dyDescent="0.25">
      <c r="BK19275" s="2315"/>
    </row>
    <row r="19276" spans="63:63" x14ac:dyDescent="0.25">
      <c r="BK19276" s="2311"/>
    </row>
    <row r="19300" spans="63:63" x14ac:dyDescent="0.25">
      <c r="BK19300" s="2315"/>
    </row>
    <row r="19301" spans="63:63" x14ac:dyDescent="0.25">
      <c r="BK19301" s="2311"/>
    </row>
    <row r="19325" spans="63:63" x14ac:dyDescent="0.25">
      <c r="BK19325" s="2315"/>
    </row>
    <row r="19326" spans="63:63" x14ac:dyDescent="0.25">
      <c r="BK19326" s="2311"/>
    </row>
    <row r="19350" spans="63:63" x14ac:dyDescent="0.25">
      <c r="BK19350" s="2315"/>
    </row>
    <row r="19351" spans="63:63" x14ac:dyDescent="0.25">
      <c r="BK19351" s="2311"/>
    </row>
    <row r="19375" spans="63:63" x14ac:dyDescent="0.25">
      <c r="BK19375" s="2315"/>
    </row>
    <row r="19376" spans="63:63" x14ac:dyDescent="0.25">
      <c r="BK19376" s="2311"/>
    </row>
    <row r="19400" spans="63:63" x14ac:dyDescent="0.25">
      <c r="BK19400" s="2315"/>
    </row>
    <row r="19401" spans="63:63" x14ac:dyDescent="0.25">
      <c r="BK19401" s="2311"/>
    </row>
    <row r="19425" spans="63:63" x14ac:dyDescent="0.25">
      <c r="BK19425" s="2315"/>
    </row>
    <row r="19426" spans="63:63" x14ac:dyDescent="0.25">
      <c r="BK19426" s="2311"/>
    </row>
    <row r="19450" spans="63:63" x14ac:dyDescent="0.25">
      <c r="BK19450" s="2315"/>
    </row>
    <row r="19451" spans="63:63" x14ac:dyDescent="0.25">
      <c r="BK19451" s="2311"/>
    </row>
    <row r="19475" spans="63:63" x14ac:dyDescent="0.25">
      <c r="BK19475" s="2315"/>
    </row>
    <row r="19476" spans="63:63" x14ac:dyDescent="0.25">
      <c r="BK19476" s="2311"/>
    </row>
    <row r="19500" spans="63:63" x14ac:dyDescent="0.25">
      <c r="BK19500" s="2315"/>
    </row>
    <row r="19501" spans="63:63" x14ac:dyDescent="0.25">
      <c r="BK19501" s="2311"/>
    </row>
    <row r="19525" spans="63:63" x14ac:dyDescent="0.25">
      <c r="BK19525" s="2315"/>
    </row>
    <row r="19526" spans="63:63" x14ac:dyDescent="0.25">
      <c r="BK19526" s="2311"/>
    </row>
    <row r="19550" spans="63:63" x14ac:dyDescent="0.25">
      <c r="BK19550" s="2315"/>
    </row>
    <row r="19551" spans="63:63" x14ac:dyDescent="0.25">
      <c r="BK19551" s="2311"/>
    </row>
    <row r="19575" spans="63:63" x14ac:dyDescent="0.25">
      <c r="BK19575" s="2315"/>
    </row>
    <row r="19576" spans="63:63" x14ac:dyDescent="0.25">
      <c r="BK19576" s="2311"/>
    </row>
    <row r="19600" spans="63:63" x14ac:dyDescent="0.25">
      <c r="BK19600" s="2315"/>
    </row>
    <row r="19601" spans="63:63" x14ac:dyDescent="0.25">
      <c r="BK19601" s="2311"/>
    </row>
    <row r="19625" spans="63:63" x14ac:dyDescent="0.25">
      <c r="BK19625" s="2315"/>
    </row>
    <row r="19626" spans="63:63" x14ac:dyDescent="0.25">
      <c r="BK19626" s="2311"/>
    </row>
    <row r="19650" spans="63:63" x14ac:dyDescent="0.25">
      <c r="BK19650" s="2315"/>
    </row>
    <row r="19651" spans="63:63" x14ac:dyDescent="0.25">
      <c r="BK19651" s="2311"/>
    </row>
    <row r="19675" spans="63:63" x14ac:dyDescent="0.25">
      <c r="BK19675" s="2315"/>
    </row>
    <row r="19676" spans="63:63" x14ac:dyDescent="0.25">
      <c r="BK19676" s="2311"/>
    </row>
    <row r="19700" spans="63:63" x14ac:dyDescent="0.25">
      <c r="BK19700" s="2315"/>
    </row>
    <row r="19701" spans="63:63" x14ac:dyDescent="0.25">
      <c r="BK19701" s="2311"/>
    </row>
    <row r="19725" spans="63:63" x14ac:dyDescent="0.25">
      <c r="BK19725" s="2315"/>
    </row>
    <row r="19726" spans="63:63" x14ac:dyDescent="0.25">
      <c r="BK19726" s="2311"/>
    </row>
    <row r="19750" spans="63:63" x14ac:dyDescent="0.25">
      <c r="BK19750" s="2315"/>
    </row>
    <row r="19751" spans="63:63" x14ac:dyDescent="0.25">
      <c r="BK19751" s="2311"/>
    </row>
    <row r="19775" spans="63:63" x14ac:dyDescent="0.25">
      <c r="BK19775" s="2315"/>
    </row>
    <row r="19776" spans="63:63" x14ac:dyDescent="0.25">
      <c r="BK19776" s="2311"/>
    </row>
    <row r="19800" spans="63:63" x14ac:dyDescent="0.25">
      <c r="BK19800" s="2315"/>
    </row>
    <row r="19801" spans="63:63" x14ac:dyDescent="0.25">
      <c r="BK19801" s="2311"/>
    </row>
    <row r="19825" spans="63:63" x14ac:dyDescent="0.25">
      <c r="BK19825" s="2315"/>
    </row>
    <row r="19826" spans="63:63" x14ac:dyDescent="0.25">
      <c r="BK19826" s="2311"/>
    </row>
    <row r="19850" spans="63:63" x14ac:dyDescent="0.25">
      <c r="BK19850" s="2315"/>
    </row>
    <row r="19851" spans="63:63" x14ac:dyDescent="0.25">
      <c r="BK19851" s="2311"/>
    </row>
    <row r="19875" spans="63:63" x14ac:dyDescent="0.25">
      <c r="BK19875" s="2315"/>
    </row>
    <row r="19876" spans="63:63" x14ac:dyDescent="0.25">
      <c r="BK19876" s="2311"/>
    </row>
    <row r="19900" spans="63:63" x14ac:dyDescent="0.25">
      <c r="BK19900" s="2315"/>
    </row>
    <row r="19901" spans="63:63" x14ac:dyDescent="0.25">
      <c r="BK19901" s="2311"/>
    </row>
    <row r="19925" spans="63:63" x14ac:dyDescent="0.25">
      <c r="BK19925" s="2315"/>
    </row>
    <row r="19926" spans="63:63" x14ac:dyDescent="0.25">
      <c r="BK19926" s="2311"/>
    </row>
    <row r="19950" spans="63:63" x14ac:dyDescent="0.25">
      <c r="BK19950" s="2315"/>
    </row>
    <row r="19951" spans="63:63" x14ac:dyDescent="0.25">
      <c r="BK19951" s="2311"/>
    </row>
    <row r="19975" spans="63:63" x14ac:dyDescent="0.25">
      <c r="BK19975" s="2315"/>
    </row>
    <row r="19976" spans="63:63" x14ac:dyDescent="0.25">
      <c r="BK19976" s="2311"/>
    </row>
    <row r="20000" spans="63:63" x14ac:dyDescent="0.25">
      <c r="BK20000" s="2315"/>
    </row>
    <row r="20001" spans="63:63" x14ac:dyDescent="0.25">
      <c r="BK20001" s="2311"/>
    </row>
    <row r="20025" spans="63:63" x14ac:dyDescent="0.25">
      <c r="BK20025" s="2315"/>
    </row>
    <row r="20026" spans="63:63" x14ac:dyDescent="0.25">
      <c r="BK20026" s="2311"/>
    </row>
    <row r="20050" spans="63:63" x14ac:dyDescent="0.25">
      <c r="BK20050" s="2315"/>
    </row>
    <row r="20051" spans="63:63" x14ac:dyDescent="0.25">
      <c r="BK20051" s="2311"/>
    </row>
    <row r="20075" spans="63:63" x14ac:dyDescent="0.25">
      <c r="BK20075" s="2315"/>
    </row>
    <row r="20076" spans="63:63" x14ac:dyDescent="0.25">
      <c r="BK20076" s="2311"/>
    </row>
    <row r="20100" spans="63:63" x14ac:dyDescent="0.25">
      <c r="BK20100" s="2315"/>
    </row>
    <row r="20101" spans="63:63" x14ac:dyDescent="0.25">
      <c r="BK20101" s="2311"/>
    </row>
    <row r="20125" spans="63:63" x14ac:dyDescent="0.25">
      <c r="BK20125" s="2315"/>
    </row>
    <row r="20126" spans="63:63" x14ac:dyDescent="0.25">
      <c r="BK20126" s="2311"/>
    </row>
    <row r="20150" spans="63:63" x14ac:dyDescent="0.25">
      <c r="BK20150" s="2315"/>
    </row>
    <row r="20151" spans="63:63" x14ac:dyDescent="0.25">
      <c r="BK20151" s="2311"/>
    </row>
    <row r="20175" spans="63:63" x14ac:dyDescent="0.25">
      <c r="BK20175" s="2315"/>
    </row>
    <row r="20176" spans="63:63" x14ac:dyDescent="0.25">
      <c r="BK20176" s="2311"/>
    </row>
    <row r="20200" spans="63:63" x14ac:dyDescent="0.25">
      <c r="BK20200" s="2315"/>
    </row>
    <row r="20201" spans="63:63" x14ac:dyDescent="0.25">
      <c r="BK20201" s="2311"/>
    </row>
    <row r="20225" spans="63:63" x14ac:dyDescent="0.25">
      <c r="BK20225" s="2315"/>
    </row>
    <row r="20226" spans="63:63" x14ac:dyDescent="0.25">
      <c r="BK20226" s="2311"/>
    </row>
    <row r="20250" spans="63:63" x14ac:dyDescent="0.25">
      <c r="BK20250" s="2315"/>
    </row>
    <row r="20251" spans="63:63" x14ac:dyDescent="0.25">
      <c r="BK20251" s="2311"/>
    </row>
    <row r="20275" spans="63:63" x14ac:dyDescent="0.25">
      <c r="BK20275" s="2315"/>
    </row>
    <row r="20276" spans="63:63" x14ac:dyDescent="0.25">
      <c r="BK20276" s="2311"/>
    </row>
    <row r="20300" spans="63:63" x14ac:dyDescent="0.25">
      <c r="BK20300" s="2315"/>
    </row>
    <row r="20301" spans="63:63" x14ac:dyDescent="0.25">
      <c r="BK20301" s="2311"/>
    </row>
    <row r="20325" spans="63:63" x14ac:dyDescent="0.25">
      <c r="BK20325" s="2315"/>
    </row>
    <row r="20326" spans="63:63" x14ac:dyDescent="0.25">
      <c r="BK20326" s="2311"/>
    </row>
    <row r="20350" spans="63:63" x14ac:dyDescent="0.25">
      <c r="BK20350" s="2315"/>
    </row>
    <row r="20351" spans="63:63" x14ac:dyDescent="0.25">
      <c r="BK20351" s="2311"/>
    </row>
    <row r="20375" spans="63:63" x14ac:dyDescent="0.25">
      <c r="BK20375" s="2315"/>
    </row>
    <row r="20376" spans="63:63" x14ac:dyDescent="0.25">
      <c r="BK20376" s="2311"/>
    </row>
    <row r="20400" spans="63:63" x14ac:dyDescent="0.25">
      <c r="BK20400" s="2315"/>
    </row>
    <row r="20401" spans="63:63" x14ac:dyDescent="0.25">
      <c r="BK20401" s="2311"/>
    </row>
    <row r="20425" spans="63:63" x14ac:dyDescent="0.25">
      <c r="BK20425" s="2315"/>
    </row>
    <row r="20426" spans="63:63" x14ac:dyDescent="0.25">
      <c r="BK20426" s="2311"/>
    </row>
    <row r="20450" spans="63:63" x14ac:dyDescent="0.25">
      <c r="BK20450" s="2315"/>
    </row>
    <row r="20451" spans="63:63" x14ac:dyDescent="0.25">
      <c r="BK20451" s="2311"/>
    </row>
    <row r="20475" spans="63:63" x14ac:dyDescent="0.25">
      <c r="BK20475" s="2315"/>
    </row>
    <row r="20476" spans="63:63" x14ac:dyDescent="0.25">
      <c r="BK20476" s="2311"/>
    </row>
    <row r="20500" spans="63:63" x14ac:dyDescent="0.25">
      <c r="BK20500" s="2315"/>
    </row>
    <row r="20501" spans="63:63" x14ac:dyDescent="0.25">
      <c r="BK20501" s="2311"/>
    </row>
    <row r="20525" spans="63:63" x14ac:dyDescent="0.25">
      <c r="BK20525" s="2315"/>
    </row>
    <row r="20526" spans="63:63" x14ac:dyDescent="0.25">
      <c r="BK20526" s="2311"/>
    </row>
    <row r="20550" spans="63:63" x14ac:dyDescent="0.25">
      <c r="BK20550" s="2315"/>
    </row>
    <row r="20551" spans="63:63" x14ac:dyDescent="0.25">
      <c r="BK20551" s="2311"/>
    </row>
    <row r="20575" spans="63:63" x14ac:dyDescent="0.25">
      <c r="BK20575" s="2315"/>
    </row>
    <row r="20576" spans="63:63" x14ac:dyDescent="0.25">
      <c r="BK20576" s="2311"/>
    </row>
    <row r="20600" spans="63:63" x14ac:dyDescent="0.25">
      <c r="BK20600" s="2315"/>
    </row>
    <row r="20601" spans="63:63" x14ac:dyDescent="0.25">
      <c r="BK20601" s="2311"/>
    </row>
    <row r="20625" spans="63:63" x14ac:dyDescent="0.25">
      <c r="BK20625" s="2315"/>
    </row>
    <row r="20626" spans="63:63" x14ac:dyDescent="0.25">
      <c r="BK20626" s="2311"/>
    </row>
    <row r="20650" spans="63:63" x14ac:dyDescent="0.25">
      <c r="BK20650" s="2315"/>
    </row>
    <row r="20651" spans="63:63" x14ac:dyDescent="0.25">
      <c r="BK20651" s="2311"/>
    </row>
    <row r="20675" spans="63:63" x14ac:dyDescent="0.25">
      <c r="BK20675" s="2315"/>
    </row>
    <row r="20676" spans="63:63" x14ac:dyDescent="0.25">
      <c r="BK20676" s="2311"/>
    </row>
    <row r="20700" spans="63:63" x14ac:dyDescent="0.25">
      <c r="BK20700" s="2315"/>
    </row>
    <row r="20701" spans="63:63" x14ac:dyDescent="0.25">
      <c r="BK20701" s="2311"/>
    </row>
    <row r="20725" spans="63:63" x14ac:dyDescent="0.25">
      <c r="BK20725" s="2315"/>
    </row>
    <row r="20726" spans="63:63" x14ac:dyDescent="0.25">
      <c r="BK20726" s="2311"/>
    </row>
    <row r="20750" spans="63:63" x14ac:dyDescent="0.25">
      <c r="BK20750" s="2315"/>
    </row>
    <row r="20751" spans="63:63" x14ac:dyDescent="0.25">
      <c r="BK20751" s="2311"/>
    </row>
    <row r="20775" spans="63:63" x14ac:dyDescent="0.25">
      <c r="BK20775" s="2315"/>
    </row>
    <row r="20776" spans="63:63" x14ac:dyDescent="0.25">
      <c r="BK20776" s="2311"/>
    </row>
    <row r="20800" spans="63:63" x14ac:dyDescent="0.25">
      <c r="BK20800" s="2315"/>
    </row>
    <row r="20801" spans="63:63" x14ac:dyDescent="0.25">
      <c r="BK20801" s="2311"/>
    </row>
    <row r="20825" spans="63:63" x14ac:dyDescent="0.25">
      <c r="BK20825" s="2315"/>
    </row>
    <row r="20826" spans="63:63" x14ac:dyDescent="0.25">
      <c r="BK20826" s="2311"/>
    </row>
    <row r="20850" spans="63:63" x14ac:dyDescent="0.25">
      <c r="BK20850" s="2315"/>
    </row>
    <row r="20851" spans="63:63" x14ac:dyDescent="0.25">
      <c r="BK20851" s="2311"/>
    </row>
    <row r="20875" spans="63:63" x14ac:dyDescent="0.25">
      <c r="BK20875" s="2315"/>
    </row>
    <row r="20876" spans="63:63" x14ac:dyDescent="0.25">
      <c r="BK20876" s="2311"/>
    </row>
    <row r="20900" spans="63:63" x14ac:dyDescent="0.25">
      <c r="BK20900" s="2315"/>
    </row>
    <row r="20901" spans="63:63" x14ac:dyDescent="0.25">
      <c r="BK20901" s="2311"/>
    </row>
    <row r="20925" spans="63:63" x14ac:dyDescent="0.25">
      <c r="BK20925" s="2315"/>
    </row>
    <row r="20926" spans="63:63" x14ac:dyDescent="0.25">
      <c r="BK20926" s="2311"/>
    </row>
    <row r="20950" spans="63:63" x14ac:dyDescent="0.25">
      <c r="BK20950" s="2315"/>
    </row>
    <row r="20951" spans="63:63" x14ac:dyDescent="0.25">
      <c r="BK20951" s="2311"/>
    </row>
    <row r="20975" spans="63:63" x14ac:dyDescent="0.25">
      <c r="BK20975" s="2315"/>
    </row>
    <row r="20976" spans="63:63" x14ac:dyDescent="0.25">
      <c r="BK20976" s="2311"/>
    </row>
    <row r="21000" spans="63:63" x14ac:dyDescent="0.25">
      <c r="BK21000" s="2315"/>
    </row>
    <row r="21001" spans="63:63" x14ac:dyDescent="0.25">
      <c r="BK21001" s="2311"/>
    </row>
    <row r="21025" spans="63:63" x14ac:dyDescent="0.25">
      <c r="BK21025" s="2315"/>
    </row>
    <row r="21026" spans="63:63" x14ac:dyDescent="0.25">
      <c r="BK21026" s="2311"/>
    </row>
    <row r="21050" spans="63:63" x14ac:dyDescent="0.25">
      <c r="BK21050" s="2315"/>
    </row>
    <row r="21051" spans="63:63" x14ac:dyDescent="0.25">
      <c r="BK21051" s="2311"/>
    </row>
    <row r="21075" spans="63:63" x14ac:dyDescent="0.25">
      <c r="BK21075" s="2315"/>
    </row>
    <row r="21076" spans="63:63" x14ac:dyDescent="0.25">
      <c r="BK21076" s="2311"/>
    </row>
    <row r="21100" spans="63:63" x14ac:dyDescent="0.25">
      <c r="BK21100" s="2315"/>
    </row>
    <row r="21101" spans="63:63" x14ac:dyDescent="0.25">
      <c r="BK21101" s="2311"/>
    </row>
    <row r="21125" spans="63:63" x14ac:dyDescent="0.25">
      <c r="BK21125" s="2315"/>
    </row>
    <row r="21126" spans="63:63" x14ac:dyDescent="0.25">
      <c r="BK21126" s="2311"/>
    </row>
    <row r="21150" spans="63:63" x14ac:dyDescent="0.25">
      <c r="BK21150" s="2315"/>
    </row>
    <row r="21151" spans="63:63" x14ac:dyDescent="0.25">
      <c r="BK21151" s="2311"/>
    </row>
    <row r="21175" spans="63:63" x14ac:dyDescent="0.25">
      <c r="BK21175" s="2315"/>
    </row>
    <row r="21176" spans="63:63" x14ac:dyDescent="0.25">
      <c r="BK21176" s="2311"/>
    </row>
    <row r="21200" spans="63:63" x14ac:dyDescent="0.25">
      <c r="BK21200" s="2315"/>
    </row>
    <row r="21201" spans="63:63" x14ac:dyDescent="0.25">
      <c r="BK21201" s="2311"/>
    </row>
    <row r="21225" spans="63:63" x14ac:dyDescent="0.25">
      <c r="BK21225" s="2315"/>
    </row>
    <row r="21226" spans="63:63" x14ac:dyDescent="0.25">
      <c r="BK21226" s="2311"/>
    </row>
    <row r="21250" spans="63:63" x14ac:dyDescent="0.25">
      <c r="BK21250" s="2315"/>
    </row>
    <row r="21251" spans="63:63" x14ac:dyDescent="0.25">
      <c r="BK21251" s="2311"/>
    </row>
    <row r="21275" spans="63:63" x14ac:dyDescent="0.25">
      <c r="BK21275" s="2315"/>
    </row>
    <row r="21276" spans="63:63" x14ac:dyDescent="0.25">
      <c r="BK21276" s="2311"/>
    </row>
    <row r="21300" spans="63:63" x14ac:dyDescent="0.25">
      <c r="BK21300" s="2315"/>
    </row>
    <row r="21301" spans="63:63" x14ac:dyDescent="0.25">
      <c r="BK21301" s="2311"/>
    </row>
    <row r="21325" spans="63:63" x14ac:dyDescent="0.25">
      <c r="BK21325" s="2315"/>
    </row>
    <row r="21326" spans="63:63" x14ac:dyDescent="0.25">
      <c r="BK21326" s="2311"/>
    </row>
    <row r="21350" spans="63:63" x14ac:dyDescent="0.25">
      <c r="BK21350" s="2315"/>
    </row>
    <row r="21351" spans="63:63" x14ac:dyDescent="0.25">
      <c r="BK21351" s="2311"/>
    </row>
    <row r="21375" spans="63:63" x14ac:dyDescent="0.25">
      <c r="BK21375" s="2315"/>
    </row>
    <row r="21376" spans="63:63" x14ac:dyDescent="0.25">
      <c r="BK21376" s="2311"/>
    </row>
    <row r="21400" spans="63:63" x14ac:dyDescent="0.25">
      <c r="BK21400" s="2315"/>
    </row>
    <row r="21401" spans="63:63" x14ac:dyDescent="0.25">
      <c r="BK21401" s="2311"/>
    </row>
    <row r="21425" spans="63:63" x14ac:dyDescent="0.25">
      <c r="BK21425" s="2315"/>
    </row>
    <row r="21426" spans="63:63" x14ac:dyDescent="0.25">
      <c r="BK21426" s="2311"/>
    </row>
    <row r="21450" spans="63:63" x14ac:dyDescent="0.25">
      <c r="BK21450" s="2315"/>
    </row>
    <row r="21451" spans="63:63" x14ac:dyDescent="0.25">
      <c r="BK21451" s="2311"/>
    </row>
    <row r="21475" spans="63:63" x14ac:dyDescent="0.25">
      <c r="BK21475" s="2315"/>
    </row>
    <row r="21476" spans="63:63" x14ac:dyDescent="0.25">
      <c r="BK21476" s="2311"/>
    </row>
    <row r="21500" spans="63:63" x14ac:dyDescent="0.25">
      <c r="BK21500" s="2315"/>
    </row>
    <row r="21501" spans="63:63" x14ac:dyDescent="0.25">
      <c r="BK21501" s="2311"/>
    </row>
    <row r="21525" spans="63:63" x14ac:dyDescent="0.25">
      <c r="BK21525" s="2315"/>
    </row>
    <row r="21526" spans="63:63" x14ac:dyDescent="0.25">
      <c r="BK21526" s="2311"/>
    </row>
    <row r="21550" spans="63:63" x14ac:dyDescent="0.25">
      <c r="BK21550" s="2315"/>
    </row>
    <row r="21551" spans="63:63" x14ac:dyDescent="0.25">
      <c r="BK21551" s="2311"/>
    </row>
    <row r="21575" spans="63:63" x14ac:dyDescent="0.25">
      <c r="BK21575" s="2315"/>
    </row>
    <row r="21576" spans="63:63" x14ac:dyDescent="0.25">
      <c r="BK21576" s="2311"/>
    </row>
    <row r="21600" spans="63:63" x14ac:dyDescent="0.25">
      <c r="BK21600" s="2315"/>
    </row>
    <row r="21601" spans="63:63" x14ac:dyDescent="0.25">
      <c r="BK21601" s="2311"/>
    </row>
    <row r="21625" spans="63:63" x14ac:dyDescent="0.25">
      <c r="BK21625" s="2315"/>
    </row>
    <row r="21626" spans="63:63" x14ac:dyDescent="0.25">
      <c r="BK21626" s="2311"/>
    </row>
    <row r="21650" spans="63:63" x14ac:dyDescent="0.25">
      <c r="BK21650" s="2315"/>
    </row>
    <row r="21651" spans="63:63" x14ac:dyDescent="0.25">
      <c r="BK21651" s="2311"/>
    </row>
    <row r="21675" spans="63:63" x14ac:dyDescent="0.25">
      <c r="BK21675" s="2315"/>
    </row>
    <row r="21676" spans="63:63" x14ac:dyDescent="0.25">
      <c r="BK21676" s="2311"/>
    </row>
    <row r="21700" spans="63:63" x14ac:dyDescent="0.25">
      <c r="BK21700" s="2315"/>
    </row>
    <row r="21701" spans="63:63" x14ac:dyDescent="0.25">
      <c r="BK21701" s="2311"/>
    </row>
    <row r="21725" spans="63:63" x14ac:dyDescent="0.25">
      <c r="BK21725" s="2315"/>
    </row>
    <row r="21726" spans="63:63" x14ac:dyDescent="0.25">
      <c r="BK21726" s="2311"/>
    </row>
    <row r="21750" spans="63:63" x14ac:dyDescent="0.25">
      <c r="BK21750" s="2315"/>
    </row>
    <row r="21751" spans="63:63" x14ac:dyDescent="0.25">
      <c r="BK21751" s="2311"/>
    </row>
    <row r="21775" spans="63:63" x14ac:dyDescent="0.25">
      <c r="BK21775" s="2315"/>
    </row>
    <row r="21776" spans="63:63" x14ac:dyDescent="0.25">
      <c r="BK21776" s="2311"/>
    </row>
    <row r="21800" spans="63:63" x14ac:dyDescent="0.25">
      <c r="BK21800" s="2315"/>
    </row>
    <row r="21801" spans="63:63" x14ac:dyDescent="0.25">
      <c r="BK21801" s="2311"/>
    </row>
    <row r="21825" spans="63:63" x14ac:dyDescent="0.25">
      <c r="BK21825" s="2315"/>
    </row>
    <row r="21826" spans="63:63" x14ac:dyDescent="0.25">
      <c r="BK21826" s="2311"/>
    </row>
    <row r="21850" spans="63:63" x14ac:dyDescent="0.25">
      <c r="BK21850" s="2315"/>
    </row>
    <row r="21851" spans="63:63" x14ac:dyDescent="0.25">
      <c r="BK21851" s="2311"/>
    </row>
    <row r="21875" spans="63:63" x14ac:dyDescent="0.25">
      <c r="BK21875" s="2315"/>
    </row>
    <row r="21876" spans="63:63" x14ac:dyDescent="0.25">
      <c r="BK21876" s="2311"/>
    </row>
    <row r="21900" spans="63:63" x14ac:dyDescent="0.25">
      <c r="BK21900" s="2315"/>
    </row>
    <row r="21901" spans="63:63" x14ac:dyDescent="0.25">
      <c r="BK21901" s="2311"/>
    </row>
    <row r="21925" spans="63:63" x14ac:dyDescent="0.25">
      <c r="BK21925" s="2315"/>
    </row>
    <row r="21926" spans="63:63" x14ac:dyDescent="0.25">
      <c r="BK21926" s="2311"/>
    </row>
    <row r="21950" spans="63:63" x14ac:dyDescent="0.25">
      <c r="BK21950" s="2315"/>
    </row>
    <row r="21951" spans="63:63" x14ac:dyDescent="0.25">
      <c r="BK21951" s="2311"/>
    </row>
    <row r="21975" spans="63:63" x14ac:dyDescent="0.25">
      <c r="BK21975" s="2315"/>
    </row>
    <row r="21976" spans="63:63" x14ac:dyDescent="0.25">
      <c r="BK21976" s="2311"/>
    </row>
    <row r="22000" spans="63:63" x14ac:dyDescent="0.25">
      <c r="BK22000" s="2315"/>
    </row>
    <row r="22001" spans="63:63" x14ac:dyDescent="0.25">
      <c r="BK22001" s="2311"/>
    </row>
    <row r="22025" spans="63:63" x14ac:dyDescent="0.25">
      <c r="BK22025" s="2315"/>
    </row>
    <row r="22026" spans="63:63" x14ac:dyDescent="0.25">
      <c r="BK22026" s="2311"/>
    </row>
    <row r="22050" spans="63:63" x14ac:dyDescent="0.25">
      <c r="BK22050" s="2315"/>
    </row>
    <row r="22051" spans="63:63" x14ac:dyDescent="0.25">
      <c r="BK22051" s="2311"/>
    </row>
    <row r="22075" spans="63:63" x14ac:dyDescent="0.25">
      <c r="BK22075" s="2315"/>
    </row>
    <row r="22076" spans="63:63" x14ac:dyDescent="0.25">
      <c r="BK22076" s="2311"/>
    </row>
    <row r="22100" spans="63:63" x14ac:dyDescent="0.25">
      <c r="BK22100" s="2315"/>
    </row>
    <row r="22101" spans="63:63" x14ac:dyDescent="0.25">
      <c r="BK22101" s="2311"/>
    </row>
    <row r="22125" spans="63:63" x14ac:dyDescent="0.25">
      <c r="BK22125" s="2315"/>
    </row>
    <row r="22126" spans="63:63" x14ac:dyDescent="0.25">
      <c r="BK22126" s="2311"/>
    </row>
    <row r="22150" spans="63:63" x14ac:dyDescent="0.25">
      <c r="BK22150" s="2315"/>
    </row>
    <row r="22151" spans="63:63" x14ac:dyDescent="0.25">
      <c r="BK22151" s="2311"/>
    </row>
    <row r="22175" spans="63:63" x14ac:dyDescent="0.25">
      <c r="BK22175" s="2315"/>
    </row>
    <row r="22176" spans="63:63" x14ac:dyDescent="0.25">
      <c r="BK22176" s="2311"/>
    </row>
    <row r="22200" spans="63:63" x14ac:dyDescent="0.25">
      <c r="BK22200" s="2315"/>
    </row>
    <row r="22201" spans="63:63" x14ac:dyDescent="0.25">
      <c r="BK22201" s="2311"/>
    </row>
    <row r="22225" spans="63:63" x14ac:dyDescent="0.25">
      <c r="BK22225" s="2315"/>
    </row>
    <row r="22226" spans="63:63" x14ac:dyDescent="0.25">
      <c r="BK22226" s="2311"/>
    </row>
    <row r="22250" spans="63:63" x14ac:dyDescent="0.25">
      <c r="BK22250" s="2315"/>
    </row>
    <row r="22251" spans="63:63" x14ac:dyDescent="0.25">
      <c r="BK22251" s="2311"/>
    </row>
    <row r="22275" spans="63:63" x14ac:dyDescent="0.25">
      <c r="BK22275" s="2315"/>
    </row>
    <row r="22276" spans="63:63" x14ac:dyDescent="0.25">
      <c r="BK22276" s="2311"/>
    </row>
    <row r="22300" spans="63:63" x14ac:dyDescent="0.25">
      <c r="BK22300" s="2315"/>
    </row>
    <row r="22301" spans="63:63" x14ac:dyDescent="0.25">
      <c r="BK22301" s="2311"/>
    </row>
    <row r="22325" spans="63:63" x14ac:dyDescent="0.25">
      <c r="BK22325" s="2315"/>
    </row>
    <row r="22326" spans="63:63" x14ac:dyDescent="0.25">
      <c r="BK22326" s="2311"/>
    </row>
    <row r="22350" spans="63:63" x14ac:dyDescent="0.25">
      <c r="BK22350" s="2315"/>
    </row>
    <row r="22351" spans="63:63" x14ac:dyDescent="0.25">
      <c r="BK22351" s="2311"/>
    </row>
    <row r="22375" spans="63:63" x14ac:dyDescent="0.25">
      <c r="BK22375" s="2315"/>
    </row>
    <row r="22376" spans="63:63" x14ac:dyDescent="0.25">
      <c r="BK22376" s="2311"/>
    </row>
    <row r="22400" spans="63:63" x14ac:dyDescent="0.25">
      <c r="BK22400" s="2315"/>
    </row>
    <row r="22401" spans="63:63" x14ac:dyDescent="0.25">
      <c r="BK22401" s="2311"/>
    </row>
    <row r="22425" spans="63:63" x14ac:dyDescent="0.25">
      <c r="BK22425" s="2315"/>
    </row>
    <row r="22426" spans="63:63" x14ac:dyDescent="0.25">
      <c r="BK22426" s="2311"/>
    </row>
    <row r="22450" spans="63:63" x14ac:dyDescent="0.25">
      <c r="BK22450" s="2315"/>
    </row>
    <row r="22451" spans="63:63" x14ac:dyDescent="0.25">
      <c r="BK22451" s="2311"/>
    </row>
    <row r="22475" spans="63:63" x14ac:dyDescent="0.25">
      <c r="BK22475" s="2315"/>
    </row>
    <row r="22476" spans="63:63" x14ac:dyDescent="0.25">
      <c r="BK22476" s="2311"/>
    </row>
    <row r="22500" spans="63:63" x14ac:dyDescent="0.25">
      <c r="BK22500" s="2315"/>
    </row>
    <row r="22501" spans="63:63" x14ac:dyDescent="0.25">
      <c r="BK22501" s="2311"/>
    </row>
    <row r="22525" spans="63:63" x14ac:dyDescent="0.25">
      <c r="BK22525" s="2315"/>
    </row>
    <row r="22526" spans="63:63" x14ac:dyDescent="0.25">
      <c r="BK22526" s="2311"/>
    </row>
    <row r="22550" spans="63:63" x14ac:dyDescent="0.25">
      <c r="BK22550" s="2315"/>
    </row>
    <row r="22551" spans="63:63" x14ac:dyDescent="0.25">
      <c r="BK22551" s="2311"/>
    </row>
    <row r="22575" spans="63:63" x14ac:dyDescent="0.25">
      <c r="BK22575" s="2315"/>
    </row>
    <row r="22576" spans="63:63" x14ac:dyDescent="0.25">
      <c r="BK22576" s="2311"/>
    </row>
    <row r="22600" spans="63:63" x14ac:dyDescent="0.25">
      <c r="BK22600" s="2315"/>
    </row>
    <row r="22601" spans="63:63" x14ac:dyDescent="0.25">
      <c r="BK22601" s="2311"/>
    </row>
    <row r="22625" spans="63:63" x14ac:dyDescent="0.25">
      <c r="BK22625" s="2315"/>
    </row>
    <row r="22626" spans="63:63" x14ac:dyDescent="0.25">
      <c r="BK22626" s="2311"/>
    </row>
    <row r="22650" spans="63:63" x14ac:dyDescent="0.25">
      <c r="BK22650" s="2315"/>
    </row>
    <row r="22651" spans="63:63" x14ac:dyDescent="0.25">
      <c r="BK22651" s="2311"/>
    </row>
    <row r="22675" spans="63:63" x14ac:dyDescent="0.25">
      <c r="BK22675" s="2315"/>
    </row>
    <row r="22676" spans="63:63" x14ac:dyDescent="0.25">
      <c r="BK22676" s="2311"/>
    </row>
    <row r="22700" spans="63:63" x14ac:dyDescent="0.25">
      <c r="BK22700" s="2315"/>
    </row>
    <row r="22701" spans="63:63" x14ac:dyDescent="0.25">
      <c r="BK22701" s="2311"/>
    </row>
    <row r="22725" spans="63:63" x14ac:dyDescent="0.25">
      <c r="BK22725" s="2315"/>
    </row>
    <row r="22726" spans="63:63" x14ac:dyDescent="0.25">
      <c r="BK22726" s="2311"/>
    </row>
    <row r="22750" spans="63:63" x14ac:dyDescent="0.25">
      <c r="BK22750" s="2315"/>
    </row>
    <row r="22751" spans="63:63" x14ac:dyDescent="0.25">
      <c r="BK22751" s="2311"/>
    </row>
    <row r="22775" spans="63:63" x14ac:dyDescent="0.25">
      <c r="BK22775" s="2315"/>
    </row>
    <row r="22776" spans="63:63" x14ac:dyDescent="0.25">
      <c r="BK22776" s="2311"/>
    </row>
    <row r="22800" spans="63:63" x14ac:dyDescent="0.25">
      <c r="BK22800" s="2315"/>
    </row>
    <row r="22801" spans="63:63" x14ac:dyDescent="0.25">
      <c r="BK22801" s="2311"/>
    </row>
    <row r="22825" spans="63:63" x14ac:dyDescent="0.25">
      <c r="BK22825" s="2315"/>
    </row>
    <row r="22826" spans="63:63" x14ac:dyDescent="0.25">
      <c r="BK22826" s="2311"/>
    </row>
    <row r="22850" spans="63:63" x14ac:dyDescent="0.25">
      <c r="BK22850" s="2315"/>
    </row>
    <row r="22851" spans="63:63" x14ac:dyDescent="0.25">
      <c r="BK22851" s="2311"/>
    </row>
    <row r="22875" spans="63:63" x14ac:dyDescent="0.25">
      <c r="BK22875" s="2315"/>
    </row>
    <row r="22876" spans="63:63" x14ac:dyDescent="0.25">
      <c r="BK22876" s="2311"/>
    </row>
    <row r="22900" spans="63:63" x14ac:dyDescent="0.25">
      <c r="BK22900" s="2315"/>
    </row>
    <row r="22901" spans="63:63" x14ac:dyDescent="0.25">
      <c r="BK22901" s="2311"/>
    </row>
    <row r="22925" spans="63:63" x14ac:dyDescent="0.25">
      <c r="BK22925" s="2315"/>
    </row>
    <row r="22926" spans="63:63" x14ac:dyDescent="0.25">
      <c r="BK22926" s="2311"/>
    </row>
    <row r="22950" spans="63:63" x14ac:dyDescent="0.25">
      <c r="BK22950" s="2315"/>
    </row>
    <row r="22951" spans="63:63" x14ac:dyDescent="0.25">
      <c r="BK22951" s="2311"/>
    </row>
    <row r="22975" spans="63:63" x14ac:dyDescent="0.25">
      <c r="BK22975" s="2315"/>
    </row>
    <row r="22976" spans="63:63" x14ac:dyDescent="0.25">
      <c r="BK22976" s="2311"/>
    </row>
    <row r="23000" spans="63:63" x14ac:dyDescent="0.25">
      <c r="BK23000" s="2315"/>
    </row>
    <row r="23001" spans="63:63" x14ac:dyDescent="0.25">
      <c r="BK23001" s="2311"/>
    </row>
    <row r="23025" spans="63:63" x14ac:dyDescent="0.25">
      <c r="BK23025" s="2315"/>
    </row>
    <row r="23026" spans="63:63" x14ac:dyDescent="0.25">
      <c r="BK23026" s="2311"/>
    </row>
    <row r="23050" spans="63:63" x14ac:dyDescent="0.25">
      <c r="BK23050" s="2315"/>
    </row>
    <row r="23051" spans="63:63" x14ac:dyDescent="0.25">
      <c r="BK23051" s="2311"/>
    </row>
    <row r="23075" spans="63:63" x14ac:dyDescent="0.25">
      <c r="BK23075" s="2315"/>
    </row>
    <row r="23076" spans="63:63" x14ac:dyDescent="0.25">
      <c r="BK23076" s="2311"/>
    </row>
    <row r="23100" spans="63:63" x14ac:dyDescent="0.25">
      <c r="BK23100" s="2315"/>
    </row>
    <row r="23101" spans="63:63" x14ac:dyDescent="0.25">
      <c r="BK23101" s="2311"/>
    </row>
    <row r="23125" spans="63:63" x14ac:dyDescent="0.25">
      <c r="BK23125" s="2315"/>
    </row>
    <row r="23126" spans="63:63" x14ac:dyDescent="0.25">
      <c r="BK23126" s="2311"/>
    </row>
    <row r="23150" spans="63:63" x14ac:dyDescent="0.25">
      <c r="BK23150" s="2315"/>
    </row>
    <row r="23151" spans="63:63" x14ac:dyDescent="0.25">
      <c r="BK23151" s="2311"/>
    </row>
    <row r="23175" spans="63:63" x14ac:dyDescent="0.25">
      <c r="BK23175" s="2315"/>
    </row>
    <row r="23176" spans="63:63" x14ac:dyDescent="0.25">
      <c r="BK23176" s="2311"/>
    </row>
    <row r="23200" spans="63:63" x14ac:dyDescent="0.25">
      <c r="BK23200" s="2315"/>
    </row>
    <row r="23201" spans="63:63" x14ac:dyDescent="0.25">
      <c r="BK23201" s="2311"/>
    </row>
    <row r="23225" spans="63:63" x14ac:dyDescent="0.25">
      <c r="BK23225" s="2315"/>
    </row>
    <row r="23226" spans="63:63" x14ac:dyDescent="0.25">
      <c r="BK23226" s="2311"/>
    </row>
    <row r="23250" spans="63:63" x14ac:dyDescent="0.25">
      <c r="BK23250" s="2315"/>
    </row>
    <row r="23251" spans="63:63" x14ac:dyDescent="0.25">
      <c r="BK23251" s="2311"/>
    </row>
    <row r="23275" spans="63:63" x14ac:dyDescent="0.25">
      <c r="BK23275" s="2315"/>
    </row>
    <row r="23276" spans="63:63" x14ac:dyDescent="0.25">
      <c r="BK23276" s="2311"/>
    </row>
    <row r="23300" spans="63:63" x14ac:dyDescent="0.25">
      <c r="BK23300" s="2315"/>
    </row>
    <row r="23301" spans="63:63" x14ac:dyDescent="0.25">
      <c r="BK23301" s="2311"/>
    </row>
    <row r="23325" spans="63:63" x14ac:dyDescent="0.25">
      <c r="BK23325" s="2315"/>
    </row>
    <row r="23326" spans="63:63" x14ac:dyDescent="0.25">
      <c r="BK23326" s="2311"/>
    </row>
    <row r="23350" spans="63:63" x14ac:dyDescent="0.25">
      <c r="BK23350" s="2315"/>
    </row>
    <row r="23351" spans="63:63" x14ac:dyDescent="0.25">
      <c r="BK23351" s="2311"/>
    </row>
    <row r="23375" spans="63:63" x14ac:dyDescent="0.25">
      <c r="BK23375" s="2315"/>
    </row>
    <row r="23376" spans="63:63" x14ac:dyDescent="0.25">
      <c r="BK23376" s="2311"/>
    </row>
    <row r="23400" spans="63:63" x14ac:dyDescent="0.25">
      <c r="BK23400" s="2315"/>
    </row>
    <row r="23401" spans="63:63" x14ac:dyDescent="0.25">
      <c r="BK23401" s="2311"/>
    </row>
    <row r="23425" spans="63:63" x14ac:dyDescent="0.25">
      <c r="BK23425" s="2315"/>
    </row>
    <row r="23426" spans="63:63" x14ac:dyDescent="0.25">
      <c r="BK23426" s="2311"/>
    </row>
    <row r="23450" spans="63:63" x14ac:dyDescent="0.25">
      <c r="BK23450" s="2315"/>
    </row>
    <row r="23451" spans="63:63" x14ac:dyDescent="0.25">
      <c r="BK23451" s="2311"/>
    </row>
    <row r="23475" spans="63:63" x14ac:dyDescent="0.25">
      <c r="BK23475" s="2315"/>
    </row>
    <row r="23476" spans="63:63" x14ac:dyDescent="0.25">
      <c r="BK23476" s="2311"/>
    </row>
    <row r="23500" spans="63:63" x14ac:dyDescent="0.25">
      <c r="BK23500" s="2315"/>
    </row>
    <row r="23501" spans="63:63" x14ac:dyDescent="0.25">
      <c r="BK23501" s="2311"/>
    </row>
    <row r="23525" spans="63:63" x14ac:dyDescent="0.25">
      <c r="BK23525" s="2315"/>
    </row>
    <row r="23526" spans="63:63" x14ac:dyDescent="0.25">
      <c r="BK23526" s="2311"/>
    </row>
    <row r="23550" spans="63:63" x14ac:dyDescent="0.25">
      <c r="BK23550" s="2315"/>
    </row>
    <row r="23551" spans="63:63" x14ac:dyDescent="0.25">
      <c r="BK23551" s="2311"/>
    </row>
    <row r="23575" spans="63:63" x14ac:dyDescent="0.25">
      <c r="BK23575" s="2315"/>
    </row>
    <row r="23576" spans="63:63" x14ac:dyDescent="0.25">
      <c r="BK23576" s="2311"/>
    </row>
    <row r="23600" spans="63:63" x14ac:dyDescent="0.25">
      <c r="BK23600" s="2315"/>
    </row>
    <row r="23601" spans="63:63" x14ac:dyDescent="0.25">
      <c r="BK23601" s="2311"/>
    </row>
    <row r="23625" spans="63:63" x14ac:dyDescent="0.25">
      <c r="BK23625" s="2315"/>
    </row>
    <row r="23626" spans="63:63" x14ac:dyDescent="0.25">
      <c r="BK23626" s="2311"/>
    </row>
    <row r="23650" spans="63:63" x14ac:dyDescent="0.25">
      <c r="BK23650" s="2315"/>
    </row>
    <row r="23651" spans="63:63" x14ac:dyDescent="0.25">
      <c r="BK23651" s="2311"/>
    </row>
    <row r="23675" spans="63:63" x14ac:dyDescent="0.25">
      <c r="BK23675" s="2315"/>
    </row>
    <row r="23676" spans="63:63" x14ac:dyDescent="0.25">
      <c r="BK23676" s="2311"/>
    </row>
    <row r="23700" spans="63:63" x14ac:dyDescent="0.25">
      <c r="BK23700" s="2315"/>
    </row>
    <row r="23701" spans="63:63" x14ac:dyDescent="0.25">
      <c r="BK23701" s="2311"/>
    </row>
    <row r="23725" spans="63:63" x14ac:dyDescent="0.25">
      <c r="BK23725" s="2315"/>
    </row>
    <row r="23726" spans="63:63" x14ac:dyDescent="0.25">
      <c r="BK23726" s="2311"/>
    </row>
    <row r="23750" spans="63:63" x14ac:dyDescent="0.25">
      <c r="BK23750" s="2315"/>
    </row>
    <row r="23751" spans="63:63" x14ac:dyDescent="0.25">
      <c r="BK23751" s="2311"/>
    </row>
    <row r="23775" spans="63:63" x14ac:dyDescent="0.25">
      <c r="BK23775" s="2315"/>
    </row>
    <row r="23776" spans="63:63" x14ac:dyDescent="0.25">
      <c r="BK23776" s="2311"/>
    </row>
    <row r="23800" spans="63:63" x14ac:dyDescent="0.25">
      <c r="BK23800" s="2315"/>
    </row>
    <row r="23801" spans="63:63" x14ac:dyDescent="0.25">
      <c r="BK23801" s="2311"/>
    </row>
    <row r="23825" spans="63:63" x14ac:dyDescent="0.25">
      <c r="BK23825" s="2315"/>
    </row>
    <row r="23826" spans="63:63" x14ac:dyDescent="0.25">
      <c r="BK23826" s="2311"/>
    </row>
    <row r="23850" spans="63:63" x14ac:dyDescent="0.25">
      <c r="BK23850" s="2315"/>
    </row>
    <row r="23851" spans="63:63" x14ac:dyDescent="0.25">
      <c r="BK23851" s="2311"/>
    </row>
    <row r="23875" spans="63:63" x14ac:dyDescent="0.25">
      <c r="BK23875" s="2315"/>
    </row>
    <row r="23876" spans="63:63" x14ac:dyDescent="0.25">
      <c r="BK23876" s="2311"/>
    </row>
    <row r="23900" spans="63:63" x14ac:dyDescent="0.25">
      <c r="BK23900" s="2315"/>
    </row>
    <row r="23901" spans="63:63" x14ac:dyDescent="0.25">
      <c r="BK23901" s="2311"/>
    </row>
    <row r="23925" spans="63:63" x14ac:dyDescent="0.25">
      <c r="BK23925" s="2315"/>
    </row>
    <row r="23926" spans="63:63" x14ac:dyDescent="0.25">
      <c r="BK23926" s="2311"/>
    </row>
    <row r="23950" spans="63:63" x14ac:dyDescent="0.25">
      <c r="BK23950" s="2315"/>
    </row>
    <row r="23951" spans="63:63" x14ac:dyDescent="0.25">
      <c r="BK23951" s="2311"/>
    </row>
    <row r="23975" spans="63:63" x14ac:dyDescent="0.25">
      <c r="BK23975" s="2315"/>
    </row>
    <row r="23976" spans="63:63" x14ac:dyDescent="0.25">
      <c r="BK23976" s="2311"/>
    </row>
    <row r="24000" spans="63:63" x14ac:dyDescent="0.25">
      <c r="BK24000" s="2315"/>
    </row>
    <row r="24001" spans="63:63" x14ac:dyDescent="0.25">
      <c r="BK24001" s="2311"/>
    </row>
    <row r="24025" spans="63:63" x14ac:dyDescent="0.25">
      <c r="BK24025" s="2315"/>
    </row>
    <row r="24026" spans="63:63" x14ac:dyDescent="0.25">
      <c r="BK24026" s="2311"/>
    </row>
    <row r="24050" spans="63:63" x14ac:dyDescent="0.25">
      <c r="BK24050" s="2315"/>
    </row>
    <row r="24051" spans="63:63" x14ac:dyDescent="0.25">
      <c r="BK24051" s="2311"/>
    </row>
    <row r="24075" spans="63:63" x14ac:dyDescent="0.25">
      <c r="BK24075" s="2315"/>
    </row>
    <row r="24076" spans="63:63" x14ac:dyDescent="0.25">
      <c r="BK24076" s="2311"/>
    </row>
    <row r="24100" spans="63:63" x14ac:dyDescent="0.25">
      <c r="BK24100" s="2315"/>
    </row>
    <row r="24101" spans="63:63" x14ac:dyDescent="0.25">
      <c r="BK24101" s="2311"/>
    </row>
    <row r="24125" spans="63:63" x14ac:dyDescent="0.25">
      <c r="BK24125" s="2315"/>
    </row>
    <row r="24126" spans="63:63" x14ac:dyDescent="0.25">
      <c r="BK24126" s="2311"/>
    </row>
    <row r="24150" spans="63:63" x14ac:dyDescent="0.25">
      <c r="BK24150" s="2315"/>
    </row>
    <row r="24151" spans="63:63" x14ac:dyDescent="0.25">
      <c r="BK24151" s="2311"/>
    </row>
    <row r="24175" spans="63:63" x14ac:dyDescent="0.25">
      <c r="BK24175" s="2315"/>
    </row>
    <row r="24176" spans="63:63" x14ac:dyDescent="0.25">
      <c r="BK24176" s="2311"/>
    </row>
    <row r="24200" spans="63:63" x14ac:dyDescent="0.25">
      <c r="BK24200" s="2315"/>
    </row>
    <row r="24201" spans="63:63" x14ac:dyDescent="0.25">
      <c r="BK24201" s="2311"/>
    </row>
    <row r="24225" spans="63:63" x14ac:dyDescent="0.25">
      <c r="BK24225" s="2315"/>
    </row>
    <row r="24226" spans="63:63" x14ac:dyDescent="0.25">
      <c r="BK24226" s="2311"/>
    </row>
    <row r="24250" spans="63:63" x14ac:dyDescent="0.25">
      <c r="BK24250" s="2315"/>
    </row>
    <row r="24251" spans="63:63" x14ac:dyDescent="0.25">
      <c r="BK24251" s="2311"/>
    </row>
    <row r="24275" spans="63:63" x14ac:dyDescent="0.25">
      <c r="BK24275" s="2315"/>
    </row>
    <row r="24276" spans="63:63" x14ac:dyDescent="0.25">
      <c r="BK24276" s="2311"/>
    </row>
    <row r="24300" spans="63:63" x14ac:dyDescent="0.25">
      <c r="BK24300" s="2315"/>
    </row>
    <row r="24301" spans="63:63" x14ac:dyDescent="0.25">
      <c r="BK24301" s="2311"/>
    </row>
    <row r="24325" spans="63:63" x14ac:dyDescent="0.25">
      <c r="BK24325" s="2315"/>
    </row>
    <row r="24326" spans="63:63" x14ac:dyDescent="0.25">
      <c r="BK24326" s="2311"/>
    </row>
    <row r="24350" spans="63:63" x14ac:dyDescent="0.25">
      <c r="BK24350" s="2315"/>
    </row>
    <row r="24351" spans="63:63" x14ac:dyDescent="0.25">
      <c r="BK24351" s="2311"/>
    </row>
    <row r="24375" spans="63:63" x14ac:dyDescent="0.25">
      <c r="BK24375" s="2315"/>
    </row>
    <row r="24376" spans="63:63" x14ac:dyDescent="0.25">
      <c r="BK24376" s="2311"/>
    </row>
    <row r="24400" spans="63:63" x14ac:dyDescent="0.25">
      <c r="BK24400" s="2315"/>
    </row>
    <row r="24401" spans="63:63" x14ac:dyDescent="0.25">
      <c r="BK24401" s="2311"/>
    </row>
    <row r="24425" spans="63:63" x14ac:dyDescent="0.25">
      <c r="BK24425" s="2315"/>
    </row>
    <row r="24426" spans="63:63" x14ac:dyDescent="0.25">
      <c r="BK24426" s="2311"/>
    </row>
    <row r="24450" spans="63:63" x14ac:dyDescent="0.25">
      <c r="BK24450" s="2315"/>
    </row>
    <row r="24451" spans="63:63" x14ac:dyDescent="0.25">
      <c r="BK24451" s="2311"/>
    </row>
    <row r="24475" spans="63:63" x14ac:dyDescent="0.25">
      <c r="BK24475" s="2315"/>
    </row>
    <row r="24476" spans="63:63" x14ac:dyDescent="0.25">
      <c r="BK24476" s="2311"/>
    </row>
    <row r="24500" spans="63:63" x14ac:dyDescent="0.25">
      <c r="BK24500" s="2315"/>
    </row>
    <row r="24501" spans="63:63" x14ac:dyDescent="0.25">
      <c r="BK24501" s="2311"/>
    </row>
    <row r="24525" spans="63:63" x14ac:dyDescent="0.25">
      <c r="BK24525" s="2315"/>
    </row>
    <row r="24526" spans="63:63" x14ac:dyDescent="0.25">
      <c r="BK24526" s="2311"/>
    </row>
    <row r="24550" spans="63:63" x14ac:dyDescent="0.25">
      <c r="BK24550" s="2315"/>
    </row>
    <row r="24551" spans="63:63" x14ac:dyDescent="0.25">
      <c r="BK24551" s="2311"/>
    </row>
    <row r="24575" spans="63:63" x14ac:dyDescent="0.25">
      <c r="BK24575" s="2315"/>
    </row>
    <row r="24576" spans="63:63" x14ac:dyDescent="0.25">
      <c r="BK24576" s="2311"/>
    </row>
    <row r="24600" spans="63:63" x14ac:dyDescent="0.25">
      <c r="BK24600" s="2315"/>
    </row>
    <row r="24601" spans="63:63" x14ac:dyDescent="0.25">
      <c r="BK24601" s="2311"/>
    </row>
    <row r="24625" spans="63:63" x14ac:dyDescent="0.25">
      <c r="BK24625" s="2315"/>
    </row>
    <row r="24626" spans="63:63" x14ac:dyDescent="0.25">
      <c r="BK24626" s="2311"/>
    </row>
    <row r="24650" spans="63:63" x14ac:dyDescent="0.25">
      <c r="BK24650" s="2315"/>
    </row>
    <row r="24651" spans="63:63" x14ac:dyDescent="0.25">
      <c r="BK24651" s="2311"/>
    </row>
    <row r="24675" spans="63:63" x14ac:dyDescent="0.25">
      <c r="BK24675" s="2315"/>
    </row>
    <row r="24676" spans="63:63" x14ac:dyDescent="0.25">
      <c r="BK24676" s="2311"/>
    </row>
    <row r="24700" spans="63:63" x14ac:dyDescent="0.25">
      <c r="BK24700" s="2315"/>
    </row>
    <row r="24701" spans="63:63" x14ac:dyDescent="0.25">
      <c r="BK24701" s="2311"/>
    </row>
    <row r="24725" spans="63:63" x14ac:dyDescent="0.25">
      <c r="BK24725" s="2315"/>
    </row>
    <row r="24726" spans="63:63" x14ac:dyDescent="0.25">
      <c r="BK24726" s="2311"/>
    </row>
    <row r="24750" spans="63:63" x14ac:dyDescent="0.25">
      <c r="BK24750" s="2315"/>
    </row>
    <row r="24751" spans="63:63" x14ac:dyDescent="0.25">
      <c r="BK24751" s="2311"/>
    </row>
    <row r="24775" spans="63:63" x14ac:dyDescent="0.25">
      <c r="BK24775" s="2315"/>
    </row>
    <row r="24776" spans="63:63" x14ac:dyDescent="0.25">
      <c r="BK24776" s="2311"/>
    </row>
    <row r="24800" spans="63:63" x14ac:dyDescent="0.25">
      <c r="BK24800" s="2315"/>
    </row>
    <row r="24801" spans="63:63" x14ac:dyDescent="0.25">
      <c r="BK24801" s="2311"/>
    </row>
    <row r="24825" spans="63:63" x14ac:dyDescent="0.25">
      <c r="BK24825" s="2315"/>
    </row>
    <row r="24826" spans="63:63" x14ac:dyDescent="0.25">
      <c r="BK24826" s="2311"/>
    </row>
    <row r="24850" spans="63:63" x14ac:dyDescent="0.25">
      <c r="BK24850" s="2315"/>
    </row>
    <row r="24851" spans="63:63" x14ac:dyDescent="0.25">
      <c r="BK24851" s="2311"/>
    </row>
    <row r="24875" spans="63:63" x14ac:dyDescent="0.25">
      <c r="BK24875" s="2315"/>
    </row>
    <row r="24876" spans="63:63" x14ac:dyDescent="0.25">
      <c r="BK24876" s="2311"/>
    </row>
    <row r="24900" spans="63:63" x14ac:dyDescent="0.25">
      <c r="BK24900" s="2315"/>
    </row>
    <row r="24901" spans="63:63" x14ac:dyDescent="0.25">
      <c r="BK24901" s="2311"/>
    </row>
    <row r="24925" spans="63:63" x14ac:dyDescent="0.25">
      <c r="BK24925" s="2315"/>
    </row>
    <row r="24926" spans="63:63" x14ac:dyDescent="0.25">
      <c r="BK24926" s="2311"/>
    </row>
    <row r="24950" spans="63:63" x14ac:dyDescent="0.25">
      <c r="BK24950" s="2315"/>
    </row>
    <row r="24951" spans="63:63" x14ac:dyDescent="0.25">
      <c r="BK24951" s="2311"/>
    </row>
    <row r="24975" spans="63:63" x14ac:dyDescent="0.25">
      <c r="BK24975" s="2315"/>
    </row>
    <row r="24976" spans="63:63" x14ac:dyDescent="0.25">
      <c r="BK24976" s="2311"/>
    </row>
    <row r="25000" spans="63:63" x14ac:dyDescent="0.25">
      <c r="BK25000" s="2315"/>
    </row>
    <row r="25001" spans="63:63" x14ac:dyDescent="0.25">
      <c r="BK25001" s="2311"/>
    </row>
    <row r="25025" spans="63:63" x14ac:dyDescent="0.25">
      <c r="BK25025" s="2315"/>
    </row>
    <row r="25026" spans="63:63" x14ac:dyDescent="0.25">
      <c r="BK25026" s="2311"/>
    </row>
    <row r="25050" spans="63:63" x14ac:dyDescent="0.25">
      <c r="BK25050" s="2315"/>
    </row>
    <row r="25051" spans="63:63" x14ac:dyDescent="0.25">
      <c r="BK25051" s="2311"/>
    </row>
    <row r="25075" spans="63:63" x14ac:dyDescent="0.25">
      <c r="BK25075" s="2315"/>
    </row>
    <row r="25076" spans="63:63" x14ac:dyDescent="0.25">
      <c r="BK25076" s="2311"/>
    </row>
    <row r="25100" spans="63:63" x14ac:dyDescent="0.25">
      <c r="BK25100" s="2315"/>
    </row>
    <row r="25101" spans="63:63" x14ac:dyDescent="0.25">
      <c r="BK25101" s="2311"/>
    </row>
    <row r="25125" spans="63:63" x14ac:dyDescent="0.25">
      <c r="BK25125" s="2315"/>
    </row>
    <row r="25126" spans="63:63" x14ac:dyDescent="0.25">
      <c r="BK25126" s="2311"/>
    </row>
    <row r="25150" spans="63:63" x14ac:dyDescent="0.25">
      <c r="BK25150" s="2315"/>
    </row>
    <row r="25151" spans="63:63" x14ac:dyDescent="0.25">
      <c r="BK25151" s="2311"/>
    </row>
    <row r="25175" spans="63:63" x14ac:dyDescent="0.25">
      <c r="BK25175" s="2315"/>
    </row>
    <row r="25176" spans="63:63" x14ac:dyDescent="0.25">
      <c r="BK25176" s="2311"/>
    </row>
    <row r="25200" spans="63:63" x14ac:dyDescent="0.25">
      <c r="BK25200" s="2315"/>
    </row>
    <row r="25201" spans="63:63" x14ac:dyDescent="0.25">
      <c r="BK25201" s="2311"/>
    </row>
    <row r="25225" spans="63:63" x14ac:dyDescent="0.25">
      <c r="BK25225" s="2315"/>
    </row>
    <row r="25226" spans="63:63" x14ac:dyDescent="0.25">
      <c r="BK25226" s="2311"/>
    </row>
    <row r="25250" spans="63:63" x14ac:dyDescent="0.25">
      <c r="BK25250" s="2315"/>
    </row>
    <row r="25251" spans="63:63" x14ac:dyDescent="0.25">
      <c r="BK25251" s="2311"/>
    </row>
    <row r="25275" spans="63:63" x14ac:dyDescent="0.25">
      <c r="BK25275" s="2315"/>
    </row>
    <row r="25276" spans="63:63" x14ac:dyDescent="0.25">
      <c r="BK25276" s="2311"/>
    </row>
    <row r="25300" spans="63:63" x14ac:dyDescent="0.25">
      <c r="BK25300" s="2315"/>
    </row>
    <row r="25301" spans="63:63" x14ac:dyDescent="0.25">
      <c r="BK25301" s="2311"/>
    </row>
    <row r="25325" spans="63:63" x14ac:dyDescent="0.25">
      <c r="BK25325" s="2315"/>
    </row>
    <row r="25326" spans="63:63" x14ac:dyDescent="0.25">
      <c r="BK25326" s="2311"/>
    </row>
    <row r="25350" spans="63:63" x14ac:dyDescent="0.25">
      <c r="BK25350" s="2315"/>
    </row>
    <row r="25351" spans="63:63" x14ac:dyDescent="0.25">
      <c r="BK25351" s="2311"/>
    </row>
    <row r="25375" spans="63:63" x14ac:dyDescent="0.25">
      <c r="BK25375" s="2315"/>
    </row>
    <row r="25376" spans="63:63" x14ac:dyDescent="0.25">
      <c r="BK25376" s="2311"/>
    </row>
    <row r="25400" spans="63:63" x14ac:dyDescent="0.25">
      <c r="BK25400" s="2315"/>
    </row>
    <row r="25401" spans="63:63" x14ac:dyDescent="0.25">
      <c r="BK25401" s="2311"/>
    </row>
    <row r="25425" spans="63:63" x14ac:dyDescent="0.25">
      <c r="BK25425" s="2315"/>
    </row>
    <row r="25426" spans="63:63" x14ac:dyDescent="0.25">
      <c r="BK25426" s="2311"/>
    </row>
    <row r="25450" spans="63:63" x14ac:dyDescent="0.25">
      <c r="BK25450" s="2315"/>
    </row>
    <row r="25451" spans="63:63" x14ac:dyDescent="0.25">
      <c r="BK25451" s="2311"/>
    </row>
    <row r="25475" spans="63:63" x14ac:dyDescent="0.25">
      <c r="BK25475" s="2315"/>
    </row>
    <row r="25476" spans="63:63" x14ac:dyDescent="0.25">
      <c r="BK25476" s="2311"/>
    </row>
    <row r="25500" spans="63:63" x14ac:dyDescent="0.25">
      <c r="BK25500" s="2315"/>
    </row>
    <row r="25501" spans="63:63" x14ac:dyDescent="0.25">
      <c r="BK25501" s="2311"/>
    </row>
    <row r="25525" spans="63:63" x14ac:dyDescent="0.25">
      <c r="BK25525" s="2315"/>
    </row>
    <row r="25526" spans="63:63" x14ac:dyDescent="0.25">
      <c r="BK25526" s="2311"/>
    </row>
    <row r="25550" spans="63:63" x14ac:dyDescent="0.25">
      <c r="BK25550" s="2315"/>
    </row>
    <row r="25551" spans="63:63" x14ac:dyDescent="0.25">
      <c r="BK25551" s="2311"/>
    </row>
    <row r="25575" spans="63:63" x14ac:dyDescent="0.25">
      <c r="BK25575" s="2315"/>
    </row>
    <row r="25576" spans="63:63" x14ac:dyDescent="0.25">
      <c r="BK25576" s="2311"/>
    </row>
    <row r="25600" spans="63:63" x14ac:dyDescent="0.25">
      <c r="BK25600" s="2315"/>
    </row>
    <row r="25601" spans="63:63" x14ac:dyDescent="0.25">
      <c r="BK25601" s="2311"/>
    </row>
    <row r="25625" spans="63:63" x14ac:dyDescent="0.25">
      <c r="BK25625" s="2315"/>
    </row>
    <row r="25626" spans="63:63" x14ac:dyDescent="0.25">
      <c r="BK25626" s="2311"/>
    </row>
    <row r="25650" spans="63:63" x14ac:dyDescent="0.25">
      <c r="BK25650" s="2315"/>
    </row>
    <row r="25651" spans="63:63" x14ac:dyDescent="0.25">
      <c r="BK25651" s="2311"/>
    </row>
    <row r="25675" spans="63:63" x14ac:dyDescent="0.25">
      <c r="BK25675" s="2315"/>
    </row>
    <row r="25676" spans="63:63" x14ac:dyDescent="0.25">
      <c r="BK25676" s="2311"/>
    </row>
    <row r="25700" spans="63:63" x14ac:dyDescent="0.25">
      <c r="BK25700" s="2315"/>
    </row>
    <row r="25701" spans="63:63" x14ac:dyDescent="0.25">
      <c r="BK25701" s="2311"/>
    </row>
    <row r="25725" spans="63:63" x14ac:dyDescent="0.25">
      <c r="BK25725" s="2315"/>
    </row>
    <row r="25726" spans="63:63" x14ac:dyDescent="0.25">
      <c r="BK25726" s="2311"/>
    </row>
    <row r="25750" spans="63:63" x14ac:dyDescent="0.25">
      <c r="BK25750" s="2315"/>
    </row>
    <row r="25751" spans="63:63" x14ac:dyDescent="0.25">
      <c r="BK25751" s="2311"/>
    </row>
    <row r="25775" spans="63:63" x14ac:dyDescent="0.25">
      <c r="BK25775" s="2315"/>
    </row>
    <row r="25776" spans="63:63" x14ac:dyDescent="0.25">
      <c r="BK25776" s="2311"/>
    </row>
    <row r="25800" spans="63:63" x14ac:dyDescent="0.25">
      <c r="BK25800" s="2315"/>
    </row>
    <row r="25801" spans="63:63" x14ac:dyDescent="0.25">
      <c r="BK25801" s="2311"/>
    </row>
    <row r="25825" spans="63:63" x14ac:dyDescent="0.25">
      <c r="BK25825" s="2315"/>
    </row>
    <row r="25826" spans="63:63" x14ac:dyDescent="0.25">
      <c r="BK25826" s="2311"/>
    </row>
    <row r="25850" spans="63:63" x14ac:dyDescent="0.25">
      <c r="BK25850" s="2315"/>
    </row>
    <row r="25851" spans="63:63" x14ac:dyDescent="0.25">
      <c r="BK25851" s="2311"/>
    </row>
    <row r="25875" spans="63:63" x14ac:dyDescent="0.25">
      <c r="BK25875" s="2315"/>
    </row>
    <row r="25876" spans="63:63" x14ac:dyDescent="0.25">
      <c r="BK25876" s="2311"/>
    </row>
    <row r="25900" spans="63:63" x14ac:dyDescent="0.25">
      <c r="BK25900" s="2315"/>
    </row>
    <row r="25901" spans="63:63" x14ac:dyDescent="0.25">
      <c r="BK25901" s="2311"/>
    </row>
    <row r="25925" spans="63:63" x14ac:dyDescent="0.25">
      <c r="BK25925" s="2315"/>
    </row>
    <row r="25926" spans="63:63" x14ac:dyDescent="0.25">
      <c r="BK25926" s="2311"/>
    </row>
    <row r="25950" spans="63:63" x14ac:dyDescent="0.25">
      <c r="BK25950" s="2315"/>
    </row>
    <row r="25951" spans="63:63" x14ac:dyDescent="0.25">
      <c r="BK25951" s="2311"/>
    </row>
    <row r="25975" spans="63:63" x14ac:dyDescent="0.25">
      <c r="BK25975" s="2315"/>
    </row>
    <row r="25976" spans="63:63" x14ac:dyDescent="0.25">
      <c r="BK25976" s="2311"/>
    </row>
    <row r="26000" spans="63:63" x14ac:dyDescent="0.25">
      <c r="BK26000" s="2315"/>
    </row>
    <row r="26001" spans="63:63" x14ac:dyDescent="0.25">
      <c r="BK26001" s="2311"/>
    </row>
    <row r="26025" spans="63:63" x14ac:dyDescent="0.25">
      <c r="BK26025" s="2315"/>
    </row>
    <row r="26026" spans="63:63" x14ac:dyDescent="0.25">
      <c r="BK26026" s="2311"/>
    </row>
    <row r="26050" spans="63:63" x14ac:dyDescent="0.25">
      <c r="BK26050" s="2315"/>
    </row>
    <row r="26051" spans="63:63" x14ac:dyDescent="0.25">
      <c r="BK26051" s="2311"/>
    </row>
    <row r="26075" spans="63:63" x14ac:dyDescent="0.25">
      <c r="BK26075" s="2315"/>
    </row>
    <row r="26076" spans="63:63" x14ac:dyDescent="0.25">
      <c r="BK26076" s="2311"/>
    </row>
    <row r="26100" spans="63:63" x14ac:dyDescent="0.25">
      <c r="BK26100" s="2315"/>
    </row>
    <row r="26101" spans="63:63" x14ac:dyDescent="0.25">
      <c r="BK26101" s="2311"/>
    </row>
    <row r="26125" spans="63:63" x14ac:dyDescent="0.25">
      <c r="BK26125" s="2315"/>
    </row>
    <row r="26126" spans="63:63" x14ac:dyDescent="0.25">
      <c r="BK26126" s="2311"/>
    </row>
    <row r="26150" spans="63:63" x14ac:dyDescent="0.25">
      <c r="BK26150" s="2315"/>
    </row>
    <row r="26151" spans="63:63" x14ac:dyDescent="0.25">
      <c r="BK26151" s="2311"/>
    </row>
    <row r="26175" spans="63:63" x14ac:dyDescent="0.25">
      <c r="BK26175" s="2315"/>
    </row>
    <row r="26176" spans="63:63" x14ac:dyDescent="0.25">
      <c r="BK26176" s="2311"/>
    </row>
    <row r="26200" spans="63:63" x14ac:dyDescent="0.25">
      <c r="BK26200" s="2315"/>
    </row>
    <row r="26201" spans="63:63" x14ac:dyDescent="0.25">
      <c r="BK26201" s="2311"/>
    </row>
    <row r="26225" spans="63:63" x14ac:dyDescent="0.25">
      <c r="BK26225" s="2315"/>
    </row>
    <row r="26226" spans="63:63" x14ac:dyDescent="0.25">
      <c r="BK26226" s="2311"/>
    </row>
    <row r="26250" spans="63:63" x14ac:dyDescent="0.25">
      <c r="BK26250" s="2315"/>
    </row>
    <row r="26251" spans="63:63" x14ac:dyDescent="0.25">
      <c r="BK26251" s="2311"/>
    </row>
    <row r="26275" spans="63:63" x14ac:dyDescent="0.25">
      <c r="BK26275" s="2315"/>
    </row>
    <row r="26276" spans="63:63" x14ac:dyDescent="0.25">
      <c r="BK26276" s="2311"/>
    </row>
    <row r="26300" spans="63:63" x14ac:dyDescent="0.25">
      <c r="BK26300" s="2315"/>
    </row>
    <row r="26301" spans="63:63" x14ac:dyDescent="0.25">
      <c r="BK26301" s="2311"/>
    </row>
    <row r="26325" spans="63:63" x14ac:dyDescent="0.25">
      <c r="BK26325" s="2315"/>
    </row>
    <row r="26326" spans="63:63" x14ac:dyDescent="0.25">
      <c r="BK26326" s="2311"/>
    </row>
    <row r="26350" spans="63:63" x14ac:dyDescent="0.25">
      <c r="BK26350" s="2315"/>
    </row>
    <row r="26351" spans="63:63" x14ac:dyDescent="0.25">
      <c r="BK26351" s="2311"/>
    </row>
    <row r="26375" spans="63:63" x14ac:dyDescent="0.25">
      <c r="BK26375" s="2315"/>
    </row>
    <row r="26376" spans="63:63" x14ac:dyDescent="0.25">
      <c r="BK26376" s="2311"/>
    </row>
    <row r="26400" spans="63:63" x14ac:dyDescent="0.25">
      <c r="BK26400" s="2315"/>
    </row>
    <row r="26401" spans="63:63" x14ac:dyDescent="0.25">
      <c r="BK26401" s="2311"/>
    </row>
    <row r="26425" spans="63:63" x14ac:dyDescent="0.25">
      <c r="BK26425" s="2315"/>
    </row>
    <row r="26426" spans="63:63" x14ac:dyDescent="0.25">
      <c r="BK26426" s="2311"/>
    </row>
    <row r="26450" spans="63:63" x14ac:dyDescent="0.25">
      <c r="BK26450" s="2315"/>
    </row>
    <row r="26451" spans="63:63" x14ac:dyDescent="0.25">
      <c r="BK26451" s="2311"/>
    </row>
    <row r="26475" spans="63:63" x14ac:dyDescent="0.25">
      <c r="BK26475" s="2315"/>
    </row>
    <row r="26476" spans="63:63" x14ac:dyDescent="0.25">
      <c r="BK26476" s="2311"/>
    </row>
    <row r="26500" spans="63:63" x14ac:dyDescent="0.25">
      <c r="BK26500" s="2315"/>
    </row>
    <row r="26501" spans="63:63" x14ac:dyDescent="0.25">
      <c r="BK26501" s="2311"/>
    </row>
    <row r="26525" spans="63:63" x14ac:dyDescent="0.25">
      <c r="BK26525" s="2315"/>
    </row>
    <row r="26526" spans="63:63" x14ac:dyDescent="0.25">
      <c r="BK26526" s="2311"/>
    </row>
    <row r="26550" spans="63:63" x14ac:dyDescent="0.25">
      <c r="BK26550" s="2315"/>
    </row>
    <row r="26551" spans="63:63" x14ac:dyDescent="0.25">
      <c r="BK26551" s="2311"/>
    </row>
    <row r="26575" spans="63:63" x14ac:dyDescent="0.25">
      <c r="BK26575" s="2315"/>
    </row>
    <row r="26576" spans="63:63" x14ac:dyDescent="0.25">
      <c r="BK26576" s="2311"/>
    </row>
    <row r="26600" spans="63:63" x14ac:dyDescent="0.25">
      <c r="BK26600" s="2315"/>
    </row>
    <row r="26601" spans="63:63" x14ac:dyDescent="0.25">
      <c r="BK26601" s="2311"/>
    </row>
    <row r="26625" spans="63:63" x14ac:dyDescent="0.25">
      <c r="BK26625" s="2315"/>
    </row>
    <row r="26626" spans="63:63" x14ac:dyDescent="0.25">
      <c r="BK26626" s="2311"/>
    </row>
    <row r="26650" spans="63:63" x14ac:dyDescent="0.25">
      <c r="BK26650" s="2315"/>
    </row>
    <row r="26651" spans="63:63" x14ac:dyDescent="0.25">
      <c r="BK26651" s="2311"/>
    </row>
    <row r="26675" spans="63:63" x14ac:dyDescent="0.25">
      <c r="BK26675" s="2315"/>
    </row>
    <row r="26676" spans="63:63" x14ac:dyDescent="0.25">
      <c r="BK26676" s="2311"/>
    </row>
    <row r="26700" spans="63:63" x14ac:dyDescent="0.25">
      <c r="BK26700" s="2315"/>
    </row>
    <row r="26701" spans="63:63" x14ac:dyDescent="0.25">
      <c r="BK26701" s="2311"/>
    </row>
    <row r="26725" spans="63:63" x14ac:dyDescent="0.25">
      <c r="BK26725" s="2315"/>
    </row>
    <row r="26726" spans="63:63" x14ac:dyDescent="0.25">
      <c r="BK26726" s="2311"/>
    </row>
    <row r="26750" spans="63:63" x14ac:dyDescent="0.25">
      <c r="BK26750" s="2315"/>
    </row>
    <row r="26751" spans="63:63" x14ac:dyDescent="0.25">
      <c r="BK26751" s="2311"/>
    </row>
    <row r="26775" spans="63:63" x14ac:dyDescent="0.25">
      <c r="BK26775" s="2315"/>
    </row>
    <row r="26776" spans="63:63" x14ac:dyDescent="0.25">
      <c r="BK26776" s="2311"/>
    </row>
    <row r="26800" spans="63:63" x14ac:dyDescent="0.25">
      <c r="BK26800" s="2315"/>
    </row>
    <row r="26801" spans="63:63" x14ac:dyDescent="0.25">
      <c r="BK26801" s="2311"/>
    </row>
    <row r="26825" spans="63:63" x14ac:dyDescent="0.25">
      <c r="BK26825" s="2315"/>
    </row>
    <row r="26826" spans="63:63" x14ac:dyDescent="0.25">
      <c r="BK26826" s="2311"/>
    </row>
    <row r="26850" spans="63:63" x14ac:dyDescent="0.25">
      <c r="BK26850" s="2315"/>
    </row>
    <row r="26851" spans="63:63" x14ac:dyDescent="0.25">
      <c r="BK26851" s="2311"/>
    </row>
    <row r="26875" spans="63:63" x14ac:dyDescent="0.25">
      <c r="BK26875" s="2315"/>
    </row>
    <row r="26876" spans="63:63" x14ac:dyDescent="0.25">
      <c r="BK26876" s="2311"/>
    </row>
    <row r="26900" spans="63:63" x14ac:dyDescent="0.25">
      <c r="BK26900" s="2315"/>
    </row>
    <row r="26901" spans="63:63" x14ac:dyDescent="0.25">
      <c r="BK26901" s="2311"/>
    </row>
    <row r="26925" spans="63:63" x14ac:dyDescent="0.25">
      <c r="BK26925" s="2315"/>
    </row>
    <row r="26926" spans="63:63" x14ac:dyDescent="0.25">
      <c r="BK26926" s="2311"/>
    </row>
    <row r="26950" spans="63:63" x14ac:dyDescent="0.25">
      <c r="BK26950" s="2315"/>
    </row>
    <row r="26951" spans="63:63" x14ac:dyDescent="0.25">
      <c r="BK26951" s="2311"/>
    </row>
    <row r="26975" spans="63:63" x14ac:dyDescent="0.25">
      <c r="BK26975" s="2315"/>
    </row>
    <row r="26976" spans="63:63" x14ac:dyDescent="0.25">
      <c r="BK26976" s="2311"/>
    </row>
    <row r="27000" spans="63:63" x14ac:dyDescent="0.25">
      <c r="BK27000" s="2315"/>
    </row>
    <row r="27001" spans="63:63" x14ac:dyDescent="0.25">
      <c r="BK27001" s="2311"/>
    </row>
    <row r="27025" spans="63:63" x14ac:dyDescent="0.25">
      <c r="BK27025" s="2315"/>
    </row>
    <row r="27026" spans="63:63" x14ac:dyDescent="0.25">
      <c r="BK27026" s="2311"/>
    </row>
    <row r="27050" spans="63:63" x14ac:dyDescent="0.25">
      <c r="BK27050" s="2315"/>
    </row>
    <row r="27051" spans="63:63" x14ac:dyDescent="0.25">
      <c r="BK27051" s="2311"/>
    </row>
    <row r="27075" spans="63:63" x14ac:dyDescent="0.25">
      <c r="BK27075" s="2315"/>
    </row>
    <row r="27076" spans="63:63" x14ac:dyDescent="0.25">
      <c r="BK27076" s="2311"/>
    </row>
    <row r="27100" spans="63:63" x14ac:dyDescent="0.25">
      <c r="BK27100" s="2315"/>
    </row>
    <row r="27101" spans="63:63" x14ac:dyDescent="0.25">
      <c r="BK27101" s="2311"/>
    </row>
    <row r="27125" spans="63:63" x14ac:dyDescent="0.25">
      <c r="BK27125" s="2315"/>
    </row>
    <row r="27126" spans="63:63" x14ac:dyDescent="0.25">
      <c r="BK27126" s="2311"/>
    </row>
    <row r="27150" spans="63:63" x14ac:dyDescent="0.25">
      <c r="BK27150" s="2315"/>
    </row>
    <row r="27151" spans="63:63" x14ac:dyDescent="0.25">
      <c r="BK27151" s="2311"/>
    </row>
    <row r="27175" spans="63:63" x14ac:dyDescent="0.25">
      <c r="BK27175" s="2315"/>
    </row>
    <row r="27176" spans="63:63" x14ac:dyDescent="0.25">
      <c r="BK27176" s="2311"/>
    </row>
    <row r="27200" spans="63:63" x14ac:dyDescent="0.25">
      <c r="BK27200" s="2315"/>
    </row>
    <row r="27201" spans="63:63" x14ac:dyDescent="0.25">
      <c r="BK27201" s="2311"/>
    </row>
    <row r="27225" spans="63:63" x14ac:dyDescent="0.25">
      <c r="BK27225" s="2315"/>
    </row>
    <row r="27226" spans="63:63" x14ac:dyDescent="0.25">
      <c r="BK27226" s="2311"/>
    </row>
    <row r="27250" spans="63:63" x14ac:dyDescent="0.25">
      <c r="BK27250" s="2315"/>
    </row>
    <row r="27251" spans="63:63" x14ac:dyDescent="0.25">
      <c r="BK27251" s="2311"/>
    </row>
    <row r="27275" spans="63:63" x14ac:dyDescent="0.25">
      <c r="BK27275" s="2315"/>
    </row>
    <row r="27276" spans="63:63" x14ac:dyDescent="0.25">
      <c r="BK27276" s="2311"/>
    </row>
    <row r="27300" spans="63:63" x14ac:dyDescent="0.25">
      <c r="BK27300" s="2315"/>
    </row>
    <row r="27301" spans="63:63" x14ac:dyDescent="0.25">
      <c r="BK27301" s="2311"/>
    </row>
    <row r="27325" spans="63:63" x14ac:dyDescent="0.25">
      <c r="BK27325" s="2315"/>
    </row>
    <row r="27326" spans="63:63" x14ac:dyDescent="0.25">
      <c r="BK27326" s="2311"/>
    </row>
    <row r="27350" spans="63:63" x14ac:dyDescent="0.25">
      <c r="BK27350" s="2315"/>
    </row>
    <row r="27351" spans="63:63" x14ac:dyDescent="0.25">
      <c r="BK27351" s="2311"/>
    </row>
    <row r="27375" spans="63:63" x14ac:dyDescent="0.25">
      <c r="BK27375" s="2315"/>
    </row>
    <row r="27376" spans="63:63" x14ac:dyDescent="0.25">
      <c r="BK27376" s="2311"/>
    </row>
    <row r="27400" spans="63:63" x14ac:dyDescent="0.25">
      <c r="BK27400" s="2315"/>
    </row>
    <row r="27401" spans="63:63" x14ac:dyDescent="0.25">
      <c r="BK27401" s="2311"/>
    </row>
    <row r="27425" spans="63:63" x14ac:dyDescent="0.25">
      <c r="BK27425" s="2315"/>
    </row>
    <row r="27426" spans="63:63" x14ac:dyDescent="0.25">
      <c r="BK27426" s="2311"/>
    </row>
    <row r="27450" spans="63:63" x14ac:dyDescent="0.25">
      <c r="BK27450" s="2315"/>
    </row>
    <row r="27451" spans="63:63" x14ac:dyDescent="0.25">
      <c r="BK27451" s="2311"/>
    </row>
    <row r="27475" spans="63:63" x14ac:dyDescent="0.25">
      <c r="BK27475" s="2315"/>
    </row>
    <row r="27476" spans="63:63" x14ac:dyDescent="0.25">
      <c r="BK27476" s="2311"/>
    </row>
    <row r="27500" spans="63:63" x14ac:dyDescent="0.25">
      <c r="BK27500" s="2315"/>
    </row>
    <row r="27501" spans="63:63" x14ac:dyDescent="0.25">
      <c r="BK27501" s="2311"/>
    </row>
    <row r="27525" spans="63:63" x14ac:dyDescent="0.25">
      <c r="BK27525" s="2315"/>
    </row>
    <row r="27526" spans="63:63" x14ac:dyDescent="0.25">
      <c r="BK27526" s="2311"/>
    </row>
    <row r="27550" spans="63:63" x14ac:dyDescent="0.25">
      <c r="BK27550" s="2315"/>
    </row>
    <row r="27551" spans="63:63" x14ac:dyDescent="0.25">
      <c r="BK27551" s="2311"/>
    </row>
    <row r="27575" spans="63:63" x14ac:dyDescent="0.25">
      <c r="BK27575" s="2315"/>
    </row>
    <row r="27576" spans="63:63" x14ac:dyDescent="0.25">
      <c r="BK27576" s="2311"/>
    </row>
    <row r="27600" spans="63:63" x14ac:dyDescent="0.25">
      <c r="BK27600" s="2315"/>
    </row>
    <row r="27601" spans="63:63" x14ac:dyDescent="0.25">
      <c r="BK27601" s="2311"/>
    </row>
    <row r="27625" spans="63:63" x14ac:dyDescent="0.25">
      <c r="BK27625" s="2315"/>
    </row>
    <row r="27626" spans="63:63" x14ac:dyDescent="0.25">
      <c r="BK27626" s="2311"/>
    </row>
    <row r="27650" spans="63:63" x14ac:dyDescent="0.25">
      <c r="BK27650" s="2315"/>
    </row>
    <row r="27651" spans="63:63" x14ac:dyDescent="0.25">
      <c r="BK27651" s="2311"/>
    </row>
    <row r="27675" spans="63:63" x14ac:dyDescent="0.25">
      <c r="BK27675" s="2315"/>
    </row>
    <row r="27676" spans="63:63" x14ac:dyDescent="0.25">
      <c r="BK27676" s="2311"/>
    </row>
    <row r="27700" spans="63:63" x14ac:dyDescent="0.25">
      <c r="BK27700" s="2315"/>
    </row>
    <row r="27701" spans="63:63" x14ac:dyDescent="0.25">
      <c r="BK27701" s="2311"/>
    </row>
    <row r="27725" spans="63:63" x14ac:dyDescent="0.25">
      <c r="BK27725" s="2315"/>
    </row>
    <row r="27726" spans="63:63" x14ac:dyDescent="0.25">
      <c r="BK27726" s="2311"/>
    </row>
    <row r="27750" spans="63:63" x14ac:dyDescent="0.25">
      <c r="BK27750" s="2315"/>
    </row>
    <row r="27751" spans="63:63" x14ac:dyDescent="0.25">
      <c r="BK27751" s="2311"/>
    </row>
    <row r="27775" spans="63:63" x14ac:dyDescent="0.25">
      <c r="BK27775" s="2315"/>
    </row>
    <row r="27776" spans="63:63" x14ac:dyDescent="0.25">
      <c r="BK27776" s="2311"/>
    </row>
    <row r="27800" spans="63:63" x14ac:dyDescent="0.25">
      <c r="BK27800" s="2315"/>
    </row>
    <row r="27801" spans="63:63" x14ac:dyDescent="0.25">
      <c r="BK27801" s="2311"/>
    </row>
    <row r="27825" spans="63:63" x14ac:dyDescent="0.25">
      <c r="BK27825" s="2315"/>
    </row>
    <row r="27826" spans="63:63" x14ac:dyDescent="0.25">
      <c r="BK27826" s="2311"/>
    </row>
    <row r="27850" spans="63:63" x14ac:dyDescent="0.25">
      <c r="BK27850" s="2315"/>
    </row>
    <row r="27851" spans="63:63" x14ac:dyDescent="0.25">
      <c r="BK27851" s="2311"/>
    </row>
    <row r="27875" spans="63:63" x14ac:dyDescent="0.25">
      <c r="BK27875" s="2315"/>
    </row>
    <row r="27876" spans="63:63" x14ac:dyDescent="0.25">
      <c r="BK27876" s="2311"/>
    </row>
    <row r="27900" spans="63:63" x14ac:dyDescent="0.25">
      <c r="BK27900" s="2315"/>
    </row>
    <row r="27901" spans="63:63" x14ac:dyDescent="0.25">
      <c r="BK27901" s="2311"/>
    </row>
    <row r="27925" spans="63:63" x14ac:dyDescent="0.25">
      <c r="BK27925" s="2315"/>
    </row>
    <row r="27926" spans="63:63" x14ac:dyDescent="0.25">
      <c r="BK27926" s="2311"/>
    </row>
    <row r="27950" spans="63:63" x14ac:dyDescent="0.25">
      <c r="BK27950" s="2315"/>
    </row>
    <row r="27951" spans="63:63" x14ac:dyDescent="0.25">
      <c r="BK27951" s="2311"/>
    </row>
    <row r="27975" spans="63:63" x14ac:dyDescent="0.25">
      <c r="BK27975" s="2315"/>
    </row>
    <row r="27976" spans="63:63" x14ac:dyDescent="0.25">
      <c r="BK27976" s="2311"/>
    </row>
    <row r="28000" spans="63:63" x14ac:dyDescent="0.25">
      <c r="BK28000" s="2315"/>
    </row>
    <row r="28001" spans="63:63" x14ac:dyDescent="0.25">
      <c r="BK28001" s="2311"/>
    </row>
    <row r="28025" spans="63:63" x14ac:dyDescent="0.25">
      <c r="BK28025" s="2315"/>
    </row>
    <row r="28026" spans="63:63" x14ac:dyDescent="0.25">
      <c r="BK28026" s="2311"/>
    </row>
    <row r="28050" spans="63:63" x14ac:dyDescent="0.25">
      <c r="BK28050" s="2315"/>
    </row>
    <row r="28051" spans="63:63" x14ac:dyDescent="0.25">
      <c r="BK28051" s="2311"/>
    </row>
    <row r="28075" spans="63:63" x14ac:dyDescent="0.25">
      <c r="BK28075" s="2315"/>
    </row>
    <row r="28076" spans="63:63" x14ac:dyDescent="0.25">
      <c r="BK28076" s="2311"/>
    </row>
    <row r="28100" spans="63:63" x14ac:dyDescent="0.25">
      <c r="BK28100" s="2315"/>
    </row>
    <row r="28101" spans="63:63" x14ac:dyDescent="0.25">
      <c r="BK28101" s="2311"/>
    </row>
    <row r="28125" spans="63:63" x14ac:dyDescent="0.25">
      <c r="BK28125" s="2315"/>
    </row>
    <row r="28126" spans="63:63" x14ac:dyDescent="0.25">
      <c r="BK28126" s="2311"/>
    </row>
    <row r="28150" spans="63:63" x14ac:dyDescent="0.25">
      <c r="BK28150" s="2315"/>
    </row>
    <row r="28151" spans="63:63" x14ac:dyDescent="0.25">
      <c r="BK28151" s="2311"/>
    </row>
    <row r="28175" spans="63:63" x14ac:dyDescent="0.25">
      <c r="BK28175" s="2315"/>
    </row>
    <row r="28176" spans="63:63" x14ac:dyDescent="0.25">
      <c r="BK28176" s="2311"/>
    </row>
    <row r="28200" spans="63:63" x14ac:dyDescent="0.25">
      <c r="BK28200" s="2315"/>
    </row>
    <row r="28201" spans="63:63" x14ac:dyDescent="0.25">
      <c r="BK28201" s="2311"/>
    </row>
    <row r="28225" spans="63:63" x14ac:dyDescent="0.25">
      <c r="BK28225" s="2315"/>
    </row>
    <row r="28226" spans="63:63" x14ac:dyDescent="0.25">
      <c r="BK28226" s="2311"/>
    </row>
    <row r="28250" spans="63:63" x14ac:dyDescent="0.25">
      <c r="BK28250" s="2315"/>
    </row>
    <row r="28251" spans="63:63" x14ac:dyDescent="0.25">
      <c r="BK28251" s="2311"/>
    </row>
    <row r="28275" spans="63:63" x14ac:dyDescent="0.25">
      <c r="BK28275" s="2315"/>
    </row>
    <row r="28276" spans="63:63" x14ac:dyDescent="0.25">
      <c r="BK28276" s="2311"/>
    </row>
    <row r="28300" spans="63:63" x14ac:dyDescent="0.25">
      <c r="BK28300" s="2315"/>
    </row>
    <row r="28301" spans="63:63" x14ac:dyDescent="0.25">
      <c r="BK28301" s="2311"/>
    </row>
    <row r="28325" spans="63:63" x14ac:dyDescent="0.25">
      <c r="BK28325" s="2315"/>
    </row>
    <row r="28326" spans="63:63" x14ac:dyDescent="0.25">
      <c r="BK28326" s="2311"/>
    </row>
    <row r="28350" spans="63:63" x14ac:dyDescent="0.25">
      <c r="BK28350" s="2315"/>
    </row>
    <row r="28351" spans="63:63" x14ac:dyDescent="0.25">
      <c r="BK28351" s="2311"/>
    </row>
    <row r="28375" spans="63:63" x14ac:dyDescent="0.25">
      <c r="BK28375" s="2315"/>
    </row>
    <row r="28376" spans="63:63" x14ac:dyDescent="0.25">
      <c r="BK28376" s="2311"/>
    </row>
    <row r="28400" spans="63:63" x14ac:dyDescent="0.25">
      <c r="BK28400" s="2315"/>
    </row>
    <row r="28401" spans="63:63" x14ac:dyDescent="0.25">
      <c r="BK28401" s="2311"/>
    </row>
    <row r="28425" spans="63:63" x14ac:dyDescent="0.25">
      <c r="BK28425" s="2315"/>
    </row>
    <row r="28426" spans="63:63" x14ac:dyDescent="0.25">
      <c r="BK28426" s="2311"/>
    </row>
    <row r="28450" spans="63:63" x14ac:dyDescent="0.25">
      <c r="BK28450" s="2315"/>
    </row>
    <row r="28451" spans="63:63" x14ac:dyDescent="0.25">
      <c r="BK28451" s="2311"/>
    </row>
    <row r="28475" spans="63:63" x14ac:dyDescent="0.25">
      <c r="BK28475" s="2315"/>
    </row>
    <row r="28476" spans="63:63" x14ac:dyDescent="0.25">
      <c r="BK28476" s="2311"/>
    </row>
    <row r="28500" spans="63:63" x14ac:dyDescent="0.25">
      <c r="BK28500" s="2315"/>
    </row>
    <row r="28501" spans="63:63" x14ac:dyDescent="0.25">
      <c r="BK28501" s="2311"/>
    </row>
    <row r="28525" spans="63:63" x14ac:dyDescent="0.25">
      <c r="BK28525" s="2315"/>
    </row>
    <row r="28526" spans="63:63" x14ac:dyDescent="0.25">
      <c r="BK28526" s="2311"/>
    </row>
    <row r="28550" spans="63:63" x14ac:dyDescent="0.25">
      <c r="BK28550" s="2315"/>
    </row>
    <row r="28551" spans="63:63" x14ac:dyDescent="0.25">
      <c r="BK28551" s="2311"/>
    </row>
    <row r="28575" spans="63:63" x14ac:dyDescent="0.25">
      <c r="BK28575" s="2315"/>
    </row>
    <row r="28576" spans="63:63" x14ac:dyDescent="0.25">
      <c r="BK28576" s="2311"/>
    </row>
    <row r="28600" spans="63:63" x14ac:dyDescent="0.25">
      <c r="BK28600" s="2315"/>
    </row>
    <row r="28601" spans="63:63" x14ac:dyDescent="0.25">
      <c r="BK28601" s="2311"/>
    </row>
    <row r="28625" spans="63:63" x14ac:dyDescent="0.25">
      <c r="BK28625" s="2315"/>
    </row>
    <row r="28626" spans="63:63" x14ac:dyDescent="0.25">
      <c r="BK28626" s="2311"/>
    </row>
    <row r="28650" spans="63:63" x14ac:dyDescent="0.25">
      <c r="BK28650" s="2315"/>
    </row>
    <row r="28651" spans="63:63" x14ac:dyDescent="0.25">
      <c r="BK28651" s="2311"/>
    </row>
    <row r="28675" spans="63:63" x14ac:dyDescent="0.25">
      <c r="BK28675" s="2315"/>
    </row>
    <row r="28676" spans="63:63" x14ac:dyDescent="0.25">
      <c r="BK28676" s="2311"/>
    </row>
    <row r="28700" spans="63:63" x14ac:dyDescent="0.25">
      <c r="BK28700" s="2315"/>
    </row>
    <row r="28701" spans="63:63" x14ac:dyDescent="0.25">
      <c r="BK28701" s="2311"/>
    </row>
    <row r="28725" spans="63:63" x14ac:dyDescent="0.25">
      <c r="BK28725" s="2315"/>
    </row>
    <row r="28726" spans="63:63" x14ac:dyDescent="0.25">
      <c r="BK28726" s="2311"/>
    </row>
    <row r="28750" spans="63:63" x14ac:dyDescent="0.25">
      <c r="BK28750" s="2315"/>
    </row>
    <row r="28751" spans="63:63" x14ac:dyDescent="0.25">
      <c r="BK28751" s="2311"/>
    </row>
    <row r="28775" spans="63:63" x14ac:dyDescent="0.25">
      <c r="BK28775" s="2315"/>
    </row>
    <row r="28776" spans="63:63" x14ac:dyDescent="0.25">
      <c r="BK28776" s="2311"/>
    </row>
    <row r="28800" spans="63:63" x14ac:dyDescent="0.25">
      <c r="BK28800" s="2315"/>
    </row>
    <row r="28801" spans="63:63" x14ac:dyDescent="0.25">
      <c r="BK28801" s="2311"/>
    </row>
    <row r="28825" spans="63:63" x14ac:dyDescent="0.25">
      <c r="BK28825" s="2315"/>
    </row>
    <row r="28826" spans="63:63" x14ac:dyDescent="0.25">
      <c r="BK28826" s="2311"/>
    </row>
    <row r="28850" spans="63:63" x14ac:dyDescent="0.25">
      <c r="BK28850" s="2315"/>
    </row>
    <row r="28851" spans="63:63" x14ac:dyDescent="0.25">
      <c r="BK28851" s="2311"/>
    </row>
    <row r="28875" spans="63:63" x14ac:dyDescent="0.25">
      <c r="BK28875" s="2315"/>
    </row>
    <row r="28876" spans="63:63" x14ac:dyDescent="0.25">
      <c r="BK28876" s="2311"/>
    </row>
    <row r="28900" spans="63:63" x14ac:dyDescent="0.25">
      <c r="BK28900" s="2315"/>
    </row>
    <row r="28901" spans="63:63" x14ac:dyDescent="0.25">
      <c r="BK28901" s="2311"/>
    </row>
    <row r="28925" spans="63:63" x14ac:dyDescent="0.25">
      <c r="BK28925" s="2315"/>
    </row>
    <row r="28926" spans="63:63" x14ac:dyDescent="0.25">
      <c r="BK28926" s="2311"/>
    </row>
    <row r="28950" spans="63:63" x14ac:dyDescent="0.25">
      <c r="BK28950" s="2315"/>
    </row>
    <row r="28951" spans="63:63" x14ac:dyDescent="0.25">
      <c r="BK28951" s="2311"/>
    </row>
    <row r="28975" spans="63:63" x14ac:dyDescent="0.25">
      <c r="BK28975" s="2315"/>
    </row>
    <row r="28976" spans="63:63" x14ac:dyDescent="0.25">
      <c r="BK28976" s="2311"/>
    </row>
    <row r="29000" spans="63:63" x14ac:dyDescent="0.25">
      <c r="BK29000" s="2315"/>
    </row>
    <row r="29001" spans="63:63" x14ac:dyDescent="0.25">
      <c r="BK29001" s="2311"/>
    </row>
    <row r="29025" spans="63:63" x14ac:dyDescent="0.25">
      <c r="BK29025" s="2315"/>
    </row>
    <row r="29026" spans="63:63" x14ac:dyDescent="0.25">
      <c r="BK29026" s="2311"/>
    </row>
    <row r="29050" spans="63:63" x14ac:dyDescent="0.25">
      <c r="BK29050" s="2315"/>
    </row>
    <row r="29051" spans="63:63" x14ac:dyDescent="0.25">
      <c r="BK29051" s="2311"/>
    </row>
    <row r="29075" spans="63:63" x14ac:dyDescent="0.25">
      <c r="BK29075" s="2315"/>
    </row>
    <row r="29076" spans="63:63" x14ac:dyDescent="0.25">
      <c r="BK29076" s="2311"/>
    </row>
    <row r="29100" spans="63:63" x14ac:dyDescent="0.25">
      <c r="BK29100" s="2315"/>
    </row>
    <row r="29101" spans="63:63" x14ac:dyDescent="0.25">
      <c r="BK29101" s="2311"/>
    </row>
    <row r="29125" spans="63:63" x14ac:dyDescent="0.25">
      <c r="BK29125" s="2315"/>
    </row>
    <row r="29126" spans="63:63" x14ac:dyDescent="0.25">
      <c r="BK29126" s="2311"/>
    </row>
    <row r="29150" spans="63:63" x14ac:dyDescent="0.25">
      <c r="BK29150" s="2315"/>
    </row>
    <row r="29151" spans="63:63" x14ac:dyDescent="0.25">
      <c r="BK29151" s="2311"/>
    </row>
    <row r="29175" spans="63:63" x14ac:dyDescent="0.25">
      <c r="BK29175" s="2315"/>
    </row>
    <row r="29176" spans="63:63" x14ac:dyDescent="0.25">
      <c r="BK29176" s="2311"/>
    </row>
    <row r="29200" spans="63:63" x14ac:dyDescent="0.25">
      <c r="BK29200" s="2315"/>
    </row>
    <row r="29201" spans="63:63" x14ac:dyDescent="0.25">
      <c r="BK29201" s="2311"/>
    </row>
    <row r="29225" spans="63:63" x14ac:dyDescent="0.25">
      <c r="BK29225" s="2315"/>
    </row>
    <row r="29226" spans="63:63" x14ac:dyDescent="0.25">
      <c r="BK29226" s="2311"/>
    </row>
    <row r="29250" spans="63:63" x14ac:dyDescent="0.25">
      <c r="BK29250" s="2315"/>
    </row>
    <row r="29251" spans="63:63" x14ac:dyDescent="0.25">
      <c r="BK29251" s="2311"/>
    </row>
    <row r="29275" spans="63:63" x14ac:dyDescent="0.25">
      <c r="BK29275" s="2315"/>
    </row>
    <row r="29276" spans="63:63" x14ac:dyDescent="0.25">
      <c r="BK29276" s="2311"/>
    </row>
    <row r="29300" spans="63:63" x14ac:dyDescent="0.25">
      <c r="BK29300" s="2315"/>
    </row>
    <row r="29301" spans="63:63" x14ac:dyDescent="0.25">
      <c r="BK29301" s="2311"/>
    </row>
    <row r="29325" spans="63:63" x14ac:dyDescent="0.25">
      <c r="BK29325" s="2315"/>
    </row>
    <row r="29326" spans="63:63" x14ac:dyDescent="0.25">
      <c r="BK29326" s="2311"/>
    </row>
    <row r="29350" spans="63:63" x14ac:dyDescent="0.25">
      <c r="BK29350" s="2315"/>
    </row>
    <row r="29351" spans="63:63" x14ac:dyDescent="0.25">
      <c r="BK29351" s="2311"/>
    </row>
    <row r="29375" spans="63:63" x14ac:dyDescent="0.25">
      <c r="BK29375" s="2315"/>
    </row>
    <row r="29376" spans="63:63" x14ac:dyDescent="0.25">
      <c r="BK29376" s="2311"/>
    </row>
    <row r="29400" spans="63:63" x14ac:dyDescent="0.25">
      <c r="BK29400" s="2315"/>
    </row>
    <row r="29401" spans="63:63" x14ac:dyDescent="0.25">
      <c r="BK29401" s="2311"/>
    </row>
    <row r="29425" spans="63:63" x14ac:dyDescent="0.25">
      <c r="BK29425" s="2315"/>
    </row>
    <row r="29426" spans="63:63" x14ac:dyDescent="0.25">
      <c r="BK29426" s="2311"/>
    </row>
    <row r="29450" spans="63:63" x14ac:dyDescent="0.25">
      <c r="BK29450" s="2315"/>
    </row>
    <row r="29451" spans="63:63" x14ac:dyDescent="0.25">
      <c r="BK29451" s="2311"/>
    </row>
    <row r="29475" spans="63:63" x14ac:dyDescent="0.25">
      <c r="BK29475" s="2315"/>
    </row>
    <row r="29476" spans="63:63" x14ac:dyDescent="0.25">
      <c r="BK29476" s="2311"/>
    </row>
    <row r="29500" spans="63:63" x14ac:dyDescent="0.25">
      <c r="BK29500" s="2315"/>
    </row>
    <row r="29501" spans="63:63" x14ac:dyDescent="0.25">
      <c r="BK29501" s="2311"/>
    </row>
    <row r="29525" spans="63:63" x14ac:dyDescent="0.25">
      <c r="BK29525" s="2315"/>
    </row>
    <row r="29526" spans="63:63" x14ac:dyDescent="0.25">
      <c r="BK29526" s="2311"/>
    </row>
    <row r="29550" spans="63:63" x14ac:dyDescent="0.25">
      <c r="BK29550" s="2315"/>
    </row>
    <row r="29551" spans="63:63" x14ac:dyDescent="0.25">
      <c r="BK29551" s="2311"/>
    </row>
    <row r="29575" spans="63:63" x14ac:dyDescent="0.25">
      <c r="BK29575" s="2315"/>
    </row>
    <row r="29576" spans="63:63" x14ac:dyDescent="0.25">
      <c r="BK29576" s="2311"/>
    </row>
    <row r="29600" spans="63:63" x14ac:dyDescent="0.25">
      <c r="BK29600" s="2315"/>
    </row>
    <row r="29601" spans="63:63" x14ac:dyDescent="0.25">
      <c r="BK29601" s="2311"/>
    </row>
    <row r="29625" spans="63:63" x14ac:dyDescent="0.25">
      <c r="BK29625" s="2315"/>
    </row>
    <row r="29626" spans="63:63" x14ac:dyDescent="0.25">
      <c r="BK29626" s="2311"/>
    </row>
    <row r="29650" spans="63:63" x14ac:dyDescent="0.25">
      <c r="BK29650" s="2315"/>
    </row>
    <row r="29651" spans="63:63" x14ac:dyDescent="0.25">
      <c r="BK29651" s="2311"/>
    </row>
    <row r="29675" spans="63:63" x14ac:dyDescent="0.25">
      <c r="BK29675" s="2315"/>
    </row>
    <row r="29676" spans="63:63" x14ac:dyDescent="0.25">
      <c r="BK29676" s="2311"/>
    </row>
    <row r="29700" spans="63:63" x14ac:dyDescent="0.25">
      <c r="BK29700" s="2315"/>
    </row>
    <row r="29701" spans="63:63" x14ac:dyDescent="0.25">
      <c r="BK29701" s="2311"/>
    </row>
    <row r="29725" spans="63:63" x14ac:dyDescent="0.25">
      <c r="BK29725" s="2315"/>
    </row>
    <row r="29726" spans="63:63" x14ac:dyDescent="0.25">
      <c r="BK29726" s="2311"/>
    </row>
    <row r="29750" spans="63:63" x14ac:dyDescent="0.25">
      <c r="BK29750" s="2315"/>
    </row>
    <row r="29751" spans="63:63" x14ac:dyDescent="0.25">
      <c r="BK29751" s="2311"/>
    </row>
    <row r="29775" spans="63:63" x14ac:dyDescent="0.25">
      <c r="BK29775" s="2315"/>
    </row>
    <row r="29776" spans="63:63" x14ac:dyDescent="0.25">
      <c r="BK29776" s="2311"/>
    </row>
    <row r="29800" spans="63:63" x14ac:dyDescent="0.25">
      <c r="BK29800" s="2315"/>
    </row>
    <row r="29801" spans="63:63" x14ac:dyDescent="0.25">
      <c r="BK29801" s="2311"/>
    </row>
    <row r="29825" spans="63:63" x14ac:dyDescent="0.25">
      <c r="BK29825" s="2315"/>
    </row>
    <row r="29826" spans="63:63" x14ac:dyDescent="0.25">
      <c r="BK29826" s="2311"/>
    </row>
    <row r="29850" spans="63:63" x14ac:dyDescent="0.25">
      <c r="BK29850" s="2315"/>
    </row>
    <row r="29851" spans="63:63" x14ac:dyDescent="0.25">
      <c r="BK29851" s="2311"/>
    </row>
    <row r="29875" spans="63:63" x14ac:dyDescent="0.25">
      <c r="BK29875" s="2315"/>
    </row>
    <row r="29876" spans="63:63" x14ac:dyDescent="0.25">
      <c r="BK29876" s="2311"/>
    </row>
    <row r="29900" spans="63:63" x14ac:dyDescent="0.25">
      <c r="BK29900" s="2315"/>
    </row>
    <row r="29901" spans="63:63" x14ac:dyDescent="0.25">
      <c r="BK29901" s="2311"/>
    </row>
    <row r="29925" spans="63:63" x14ac:dyDescent="0.25">
      <c r="BK29925" s="2315"/>
    </row>
    <row r="29926" spans="63:63" x14ac:dyDescent="0.25">
      <c r="BK29926" s="2311"/>
    </row>
    <row r="29950" spans="63:63" x14ac:dyDescent="0.25">
      <c r="BK29950" s="2315"/>
    </row>
    <row r="29951" spans="63:63" x14ac:dyDescent="0.25">
      <c r="BK29951" s="2311"/>
    </row>
    <row r="29975" spans="63:63" x14ac:dyDescent="0.25">
      <c r="BK29975" s="2315"/>
    </row>
    <row r="29976" spans="63:63" x14ac:dyDescent="0.25">
      <c r="BK29976" s="2311"/>
    </row>
    <row r="30000" spans="63:63" x14ac:dyDescent="0.25">
      <c r="BK30000" s="2315"/>
    </row>
    <row r="30001" spans="63:63" x14ac:dyDescent="0.25">
      <c r="BK30001" s="2311"/>
    </row>
    <row r="30025" spans="63:63" x14ac:dyDescent="0.25">
      <c r="BK30025" s="2315"/>
    </row>
    <row r="30026" spans="63:63" x14ac:dyDescent="0.25">
      <c r="BK30026" s="2311"/>
    </row>
    <row r="30050" spans="63:63" x14ac:dyDescent="0.25">
      <c r="BK30050" s="2315"/>
    </row>
    <row r="30051" spans="63:63" x14ac:dyDescent="0.25">
      <c r="BK30051" s="2311"/>
    </row>
    <row r="30075" spans="63:63" x14ac:dyDescent="0.25">
      <c r="BK30075" s="2315"/>
    </row>
    <row r="30076" spans="63:63" x14ac:dyDescent="0.25">
      <c r="BK30076" s="2311"/>
    </row>
    <row r="30100" spans="63:63" x14ac:dyDescent="0.25">
      <c r="BK30100" s="2315"/>
    </row>
    <row r="30101" spans="63:63" x14ac:dyDescent="0.25">
      <c r="BK30101" s="2311"/>
    </row>
    <row r="30125" spans="63:63" x14ac:dyDescent="0.25">
      <c r="BK30125" s="2315"/>
    </row>
    <row r="30126" spans="63:63" x14ac:dyDescent="0.25">
      <c r="BK30126" s="2311"/>
    </row>
    <row r="30150" spans="63:63" x14ac:dyDescent="0.25">
      <c r="BK30150" s="2315"/>
    </row>
    <row r="30151" spans="63:63" x14ac:dyDescent="0.25">
      <c r="BK30151" s="2311"/>
    </row>
    <row r="30175" spans="63:63" x14ac:dyDescent="0.25">
      <c r="BK30175" s="2315"/>
    </row>
    <row r="30176" spans="63:63" x14ac:dyDescent="0.25">
      <c r="BK30176" s="2311"/>
    </row>
    <row r="30200" spans="63:63" x14ac:dyDescent="0.25">
      <c r="BK30200" s="2315"/>
    </row>
    <row r="30201" spans="63:63" x14ac:dyDescent="0.25">
      <c r="BK30201" s="2311"/>
    </row>
    <row r="30225" spans="63:63" x14ac:dyDescent="0.25">
      <c r="BK30225" s="2315"/>
    </row>
    <row r="30226" spans="63:63" x14ac:dyDescent="0.25">
      <c r="BK30226" s="2311"/>
    </row>
    <row r="30250" spans="63:63" x14ac:dyDescent="0.25">
      <c r="BK30250" s="2315"/>
    </row>
    <row r="30251" spans="63:63" x14ac:dyDescent="0.25">
      <c r="BK30251" s="2311"/>
    </row>
    <row r="30275" spans="63:63" x14ac:dyDescent="0.25">
      <c r="BK30275" s="2315"/>
    </row>
    <row r="30276" spans="63:63" x14ac:dyDescent="0.25">
      <c r="BK30276" s="2311"/>
    </row>
    <row r="30300" spans="63:63" x14ac:dyDescent="0.25">
      <c r="BK30300" s="2315"/>
    </row>
    <row r="30301" spans="63:63" x14ac:dyDescent="0.25">
      <c r="BK30301" s="2311"/>
    </row>
    <row r="30325" spans="63:63" x14ac:dyDescent="0.25">
      <c r="BK30325" s="2315"/>
    </row>
    <row r="30326" spans="63:63" x14ac:dyDescent="0.25">
      <c r="BK30326" s="2311"/>
    </row>
    <row r="30350" spans="63:63" x14ac:dyDescent="0.25">
      <c r="BK30350" s="2315"/>
    </row>
    <row r="30351" spans="63:63" x14ac:dyDescent="0.25">
      <c r="BK30351" s="2311"/>
    </row>
    <row r="30375" spans="63:63" x14ac:dyDescent="0.25">
      <c r="BK30375" s="2315"/>
    </row>
    <row r="30376" spans="63:63" x14ac:dyDescent="0.25">
      <c r="BK30376" s="2311"/>
    </row>
    <row r="30400" spans="63:63" x14ac:dyDescent="0.25">
      <c r="BK30400" s="2315"/>
    </row>
    <row r="30401" spans="63:63" x14ac:dyDescent="0.25">
      <c r="BK30401" s="2311"/>
    </row>
    <row r="30425" spans="63:63" x14ac:dyDescent="0.25">
      <c r="BK30425" s="2315"/>
    </row>
    <row r="30426" spans="63:63" x14ac:dyDescent="0.25">
      <c r="BK30426" s="2311"/>
    </row>
    <row r="30450" spans="63:63" x14ac:dyDescent="0.25">
      <c r="BK30450" s="2315"/>
    </row>
    <row r="30451" spans="63:63" x14ac:dyDescent="0.25">
      <c r="BK30451" s="2311"/>
    </row>
    <row r="30475" spans="63:63" x14ac:dyDescent="0.25">
      <c r="BK30475" s="2315"/>
    </row>
    <row r="30476" spans="63:63" x14ac:dyDescent="0.25">
      <c r="BK30476" s="2311"/>
    </row>
    <row r="30500" spans="63:63" x14ac:dyDescent="0.25">
      <c r="BK30500" s="2315"/>
    </row>
    <row r="30501" spans="63:63" x14ac:dyDescent="0.25">
      <c r="BK30501" s="2311"/>
    </row>
    <row r="30525" spans="63:63" x14ac:dyDescent="0.25">
      <c r="BK30525" s="2315"/>
    </row>
    <row r="30526" spans="63:63" x14ac:dyDescent="0.25">
      <c r="BK30526" s="2311"/>
    </row>
    <row r="30550" spans="63:63" x14ac:dyDescent="0.25">
      <c r="BK30550" s="2315"/>
    </row>
    <row r="30551" spans="63:63" x14ac:dyDescent="0.25">
      <c r="BK30551" s="2311"/>
    </row>
    <row r="30575" spans="63:63" x14ac:dyDescent="0.25">
      <c r="BK30575" s="2315"/>
    </row>
    <row r="30576" spans="63:63" x14ac:dyDescent="0.25">
      <c r="BK30576" s="2311"/>
    </row>
    <row r="30600" spans="63:63" x14ac:dyDescent="0.25">
      <c r="BK30600" s="2315"/>
    </row>
    <row r="30601" spans="63:63" x14ac:dyDescent="0.25">
      <c r="BK30601" s="2311"/>
    </row>
    <row r="30625" spans="63:63" x14ac:dyDescent="0.25">
      <c r="BK30625" s="2315"/>
    </row>
    <row r="30626" spans="63:63" x14ac:dyDescent="0.25">
      <c r="BK30626" s="2311"/>
    </row>
    <row r="30650" spans="63:63" x14ac:dyDescent="0.25">
      <c r="BK30650" s="2315"/>
    </row>
    <row r="30651" spans="63:63" x14ac:dyDescent="0.25">
      <c r="BK30651" s="2311"/>
    </row>
    <row r="30675" spans="63:63" x14ac:dyDescent="0.25">
      <c r="BK30675" s="2315"/>
    </row>
    <row r="30676" spans="63:63" x14ac:dyDescent="0.25">
      <c r="BK30676" s="2311"/>
    </row>
    <row r="30700" spans="63:63" x14ac:dyDescent="0.25">
      <c r="BK30700" s="2315"/>
    </row>
    <row r="30701" spans="63:63" x14ac:dyDescent="0.25">
      <c r="BK30701" s="2311"/>
    </row>
    <row r="30725" spans="63:63" x14ac:dyDescent="0.25">
      <c r="BK30725" s="2315"/>
    </row>
    <row r="30726" spans="63:63" x14ac:dyDescent="0.25">
      <c r="BK30726" s="2311"/>
    </row>
    <row r="30750" spans="63:63" x14ac:dyDescent="0.25">
      <c r="BK30750" s="2315"/>
    </row>
    <row r="30751" spans="63:63" x14ac:dyDescent="0.25">
      <c r="BK30751" s="2311"/>
    </row>
    <row r="30775" spans="63:63" x14ac:dyDescent="0.25">
      <c r="BK30775" s="2315"/>
    </row>
    <row r="30776" spans="63:63" x14ac:dyDescent="0.25">
      <c r="BK30776" s="2311"/>
    </row>
    <row r="30800" spans="63:63" x14ac:dyDescent="0.25">
      <c r="BK30800" s="2315"/>
    </row>
    <row r="30801" spans="63:63" x14ac:dyDescent="0.25">
      <c r="BK30801" s="2311"/>
    </row>
    <row r="30825" spans="63:63" x14ac:dyDescent="0.25">
      <c r="BK30825" s="2315"/>
    </row>
    <row r="30826" spans="63:63" x14ac:dyDescent="0.25">
      <c r="BK30826" s="2311"/>
    </row>
    <row r="30850" spans="63:63" x14ac:dyDescent="0.25">
      <c r="BK30850" s="2315"/>
    </row>
    <row r="30851" spans="63:63" x14ac:dyDescent="0.25">
      <c r="BK30851" s="2311"/>
    </row>
    <row r="30875" spans="63:63" x14ac:dyDescent="0.25">
      <c r="BK30875" s="2315"/>
    </row>
    <row r="30876" spans="63:63" x14ac:dyDescent="0.25">
      <c r="BK30876" s="2311"/>
    </row>
    <row r="30900" spans="63:63" x14ac:dyDescent="0.25">
      <c r="BK30900" s="2315"/>
    </row>
    <row r="30901" spans="63:63" x14ac:dyDescent="0.25">
      <c r="BK30901" s="2311"/>
    </row>
    <row r="30925" spans="63:63" x14ac:dyDescent="0.25">
      <c r="BK30925" s="2315"/>
    </row>
    <row r="30926" spans="63:63" x14ac:dyDescent="0.25">
      <c r="BK30926" s="2311"/>
    </row>
    <row r="30950" spans="63:63" x14ac:dyDescent="0.25">
      <c r="BK30950" s="2315"/>
    </row>
    <row r="30951" spans="63:63" x14ac:dyDescent="0.25">
      <c r="BK30951" s="2311"/>
    </row>
    <row r="30975" spans="63:63" x14ac:dyDescent="0.25">
      <c r="BK30975" s="2315"/>
    </row>
    <row r="30976" spans="63:63" x14ac:dyDescent="0.25">
      <c r="BK30976" s="2311"/>
    </row>
    <row r="31000" spans="63:63" x14ac:dyDescent="0.25">
      <c r="BK31000" s="2315"/>
    </row>
    <row r="31001" spans="63:63" x14ac:dyDescent="0.25">
      <c r="BK31001" s="2311"/>
    </row>
    <row r="31025" spans="63:63" x14ac:dyDescent="0.25">
      <c r="BK31025" s="2315"/>
    </row>
    <row r="31026" spans="63:63" x14ac:dyDescent="0.25">
      <c r="BK31026" s="2311"/>
    </row>
    <row r="31050" spans="63:63" x14ac:dyDescent="0.25">
      <c r="BK31050" s="2315"/>
    </row>
    <row r="31051" spans="63:63" x14ac:dyDescent="0.25">
      <c r="BK31051" s="2311"/>
    </row>
    <row r="31075" spans="63:63" x14ac:dyDescent="0.25">
      <c r="BK31075" s="2315"/>
    </row>
    <row r="31076" spans="63:63" x14ac:dyDescent="0.25">
      <c r="BK31076" s="2311"/>
    </row>
    <row r="31100" spans="63:63" x14ac:dyDescent="0.25">
      <c r="BK31100" s="2315"/>
    </row>
    <row r="31101" spans="63:63" x14ac:dyDescent="0.25">
      <c r="BK31101" s="2311"/>
    </row>
    <row r="31125" spans="63:63" x14ac:dyDescent="0.25">
      <c r="BK31125" s="2315"/>
    </row>
    <row r="31126" spans="63:63" x14ac:dyDescent="0.25">
      <c r="BK31126" s="2311"/>
    </row>
    <row r="31150" spans="63:63" x14ac:dyDescent="0.25">
      <c r="BK31150" s="2315"/>
    </row>
    <row r="31151" spans="63:63" x14ac:dyDescent="0.25">
      <c r="BK31151" s="2311"/>
    </row>
    <row r="31175" spans="63:63" x14ac:dyDescent="0.25">
      <c r="BK31175" s="2315"/>
    </row>
    <row r="31176" spans="63:63" x14ac:dyDescent="0.25">
      <c r="BK31176" s="2311"/>
    </row>
    <row r="31200" spans="63:63" x14ac:dyDescent="0.25">
      <c r="BK31200" s="2315"/>
    </row>
    <row r="31201" spans="63:63" x14ac:dyDescent="0.25">
      <c r="BK31201" s="2311"/>
    </row>
    <row r="31225" spans="63:63" x14ac:dyDescent="0.25">
      <c r="BK31225" s="2315"/>
    </row>
    <row r="31226" spans="63:63" x14ac:dyDescent="0.25">
      <c r="BK31226" s="2311"/>
    </row>
    <row r="31250" spans="63:63" x14ac:dyDescent="0.25">
      <c r="BK31250" s="2315"/>
    </row>
    <row r="31251" spans="63:63" x14ac:dyDescent="0.25">
      <c r="BK31251" s="2311"/>
    </row>
    <row r="31275" spans="63:63" x14ac:dyDescent="0.25">
      <c r="BK31275" s="2315"/>
    </row>
    <row r="31276" spans="63:63" x14ac:dyDescent="0.25">
      <c r="BK31276" s="2311"/>
    </row>
    <row r="31300" spans="63:63" x14ac:dyDescent="0.25">
      <c r="BK31300" s="2315"/>
    </row>
    <row r="31301" spans="63:63" x14ac:dyDescent="0.25">
      <c r="BK31301" s="2311"/>
    </row>
    <row r="31325" spans="63:63" x14ac:dyDescent="0.25">
      <c r="BK31325" s="2315"/>
    </row>
    <row r="31326" spans="63:63" x14ac:dyDescent="0.25">
      <c r="BK31326" s="2311"/>
    </row>
    <row r="31350" spans="63:63" x14ac:dyDescent="0.25">
      <c r="BK31350" s="2315"/>
    </row>
    <row r="31351" spans="63:63" x14ac:dyDescent="0.25">
      <c r="BK31351" s="2311"/>
    </row>
    <row r="31375" spans="63:63" x14ac:dyDescent="0.25">
      <c r="BK31375" s="2315"/>
    </row>
    <row r="31376" spans="63:63" x14ac:dyDescent="0.25">
      <c r="BK31376" s="2311"/>
    </row>
    <row r="31400" spans="63:63" x14ac:dyDescent="0.25">
      <c r="BK31400" s="2315"/>
    </row>
    <row r="31401" spans="63:63" x14ac:dyDescent="0.25">
      <c r="BK31401" s="2311"/>
    </row>
    <row r="31425" spans="63:63" x14ac:dyDescent="0.25">
      <c r="BK31425" s="2315"/>
    </row>
    <row r="31426" spans="63:63" x14ac:dyDescent="0.25">
      <c r="BK31426" s="2311"/>
    </row>
    <row r="31450" spans="63:63" x14ac:dyDescent="0.25">
      <c r="BK31450" s="2315"/>
    </row>
    <row r="31451" spans="63:63" x14ac:dyDescent="0.25">
      <c r="BK31451" s="2311"/>
    </row>
    <row r="31475" spans="63:63" x14ac:dyDescent="0.25">
      <c r="BK31475" s="2315"/>
    </row>
    <row r="31476" spans="63:63" x14ac:dyDescent="0.25">
      <c r="BK31476" s="2311"/>
    </row>
    <row r="31500" spans="63:63" x14ac:dyDescent="0.25">
      <c r="BK31500" s="2315"/>
    </row>
    <row r="31501" spans="63:63" x14ac:dyDescent="0.25">
      <c r="BK31501" s="2311"/>
    </row>
    <row r="31525" spans="63:63" x14ac:dyDescent="0.25">
      <c r="BK31525" s="2315"/>
    </row>
    <row r="31526" spans="63:63" x14ac:dyDescent="0.25">
      <c r="BK31526" s="2311"/>
    </row>
    <row r="31550" spans="63:63" x14ac:dyDescent="0.25">
      <c r="BK31550" s="2315"/>
    </row>
    <row r="31551" spans="63:63" x14ac:dyDescent="0.25">
      <c r="BK31551" s="2311"/>
    </row>
    <row r="31575" spans="63:63" x14ac:dyDescent="0.25">
      <c r="BK31575" s="2315"/>
    </row>
    <row r="31576" spans="63:63" x14ac:dyDescent="0.25">
      <c r="BK31576" s="2311"/>
    </row>
    <row r="31600" spans="63:63" x14ac:dyDescent="0.25">
      <c r="BK31600" s="2315"/>
    </row>
    <row r="31601" spans="63:63" x14ac:dyDescent="0.25">
      <c r="BK31601" s="2311"/>
    </row>
    <row r="31625" spans="63:63" x14ac:dyDescent="0.25">
      <c r="BK31625" s="2315"/>
    </row>
    <row r="31626" spans="63:63" x14ac:dyDescent="0.25">
      <c r="BK31626" s="2311"/>
    </row>
    <row r="31650" spans="63:63" x14ac:dyDescent="0.25">
      <c r="BK31650" s="2315"/>
    </row>
    <row r="31651" spans="63:63" x14ac:dyDescent="0.25">
      <c r="BK31651" s="2311"/>
    </row>
    <row r="31675" spans="63:63" x14ac:dyDescent="0.25">
      <c r="BK31675" s="2315"/>
    </row>
    <row r="31676" spans="63:63" x14ac:dyDescent="0.25">
      <c r="BK31676" s="2311"/>
    </row>
    <row r="31700" spans="63:63" x14ac:dyDescent="0.25">
      <c r="BK31700" s="2315"/>
    </row>
    <row r="31701" spans="63:63" x14ac:dyDescent="0.25">
      <c r="BK31701" s="2311"/>
    </row>
    <row r="31725" spans="63:63" x14ac:dyDescent="0.25">
      <c r="BK31725" s="2315"/>
    </row>
    <row r="31726" spans="63:63" x14ac:dyDescent="0.25">
      <c r="BK31726" s="2311"/>
    </row>
    <row r="31750" spans="63:63" x14ac:dyDescent="0.25">
      <c r="BK31750" s="2315"/>
    </row>
    <row r="31751" spans="63:63" x14ac:dyDescent="0.25">
      <c r="BK31751" s="2311"/>
    </row>
    <row r="31775" spans="63:63" x14ac:dyDescent="0.25">
      <c r="BK31775" s="2315"/>
    </row>
    <row r="31776" spans="63:63" x14ac:dyDescent="0.25">
      <c r="BK31776" s="2311"/>
    </row>
    <row r="31800" spans="63:63" x14ac:dyDescent="0.25">
      <c r="BK31800" s="2315"/>
    </row>
    <row r="31801" spans="63:63" x14ac:dyDescent="0.25">
      <c r="BK31801" s="2311"/>
    </row>
    <row r="31825" spans="63:63" x14ac:dyDescent="0.25">
      <c r="BK31825" s="2315"/>
    </row>
    <row r="31826" spans="63:63" x14ac:dyDescent="0.25">
      <c r="BK31826" s="2311"/>
    </row>
    <row r="31850" spans="63:63" x14ac:dyDescent="0.25">
      <c r="BK31850" s="2315"/>
    </row>
    <row r="31851" spans="63:63" x14ac:dyDescent="0.25">
      <c r="BK31851" s="2311"/>
    </row>
    <row r="31875" spans="63:63" x14ac:dyDescent="0.25">
      <c r="BK31875" s="2315"/>
    </row>
    <row r="31876" spans="63:63" x14ac:dyDescent="0.25">
      <c r="BK31876" s="2311"/>
    </row>
    <row r="31900" spans="63:63" x14ac:dyDescent="0.25">
      <c r="BK31900" s="2315"/>
    </row>
    <row r="31901" spans="63:63" x14ac:dyDescent="0.25">
      <c r="BK31901" s="2311"/>
    </row>
    <row r="31925" spans="63:63" x14ac:dyDescent="0.25">
      <c r="BK31925" s="2315"/>
    </row>
    <row r="31926" spans="63:63" x14ac:dyDescent="0.25">
      <c r="BK31926" s="2311"/>
    </row>
    <row r="31950" spans="63:63" x14ac:dyDescent="0.25">
      <c r="BK31950" s="2315"/>
    </row>
    <row r="31951" spans="63:63" x14ac:dyDescent="0.25">
      <c r="BK31951" s="2311"/>
    </row>
    <row r="31975" spans="63:63" x14ac:dyDescent="0.25">
      <c r="BK31975" s="2315"/>
    </row>
    <row r="31976" spans="63:63" x14ac:dyDescent="0.25">
      <c r="BK31976" s="2311"/>
    </row>
    <row r="32000" spans="63:63" x14ac:dyDescent="0.25">
      <c r="BK32000" s="2315"/>
    </row>
    <row r="32001" spans="63:63" x14ac:dyDescent="0.25">
      <c r="BK32001" s="2311"/>
    </row>
    <row r="32025" spans="63:63" x14ac:dyDescent="0.25">
      <c r="BK32025" s="2315"/>
    </row>
    <row r="32026" spans="63:63" x14ac:dyDescent="0.25">
      <c r="BK32026" s="2311"/>
    </row>
    <row r="32050" spans="63:63" x14ac:dyDescent="0.25">
      <c r="BK32050" s="2315"/>
    </row>
    <row r="32051" spans="63:63" x14ac:dyDescent="0.25">
      <c r="BK32051" s="2311"/>
    </row>
    <row r="32075" spans="63:63" x14ac:dyDescent="0.25">
      <c r="BK32075" s="2315"/>
    </row>
    <row r="32076" spans="63:63" x14ac:dyDescent="0.25">
      <c r="BK32076" s="2311"/>
    </row>
    <row r="32100" spans="63:63" x14ac:dyDescent="0.25">
      <c r="BK32100" s="2315"/>
    </row>
    <row r="32101" spans="63:63" x14ac:dyDescent="0.25">
      <c r="BK32101" s="2311"/>
    </row>
    <row r="32125" spans="63:63" x14ac:dyDescent="0.25">
      <c r="BK32125" s="2315"/>
    </row>
    <row r="32126" spans="63:63" x14ac:dyDescent="0.25">
      <c r="BK32126" s="2311"/>
    </row>
    <row r="32150" spans="63:63" x14ac:dyDescent="0.25">
      <c r="BK32150" s="2315"/>
    </row>
    <row r="32151" spans="63:63" x14ac:dyDescent="0.25">
      <c r="BK32151" s="2311"/>
    </row>
    <row r="32175" spans="63:63" x14ac:dyDescent="0.25">
      <c r="BK32175" s="2315"/>
    </row>
    <row r="32176" spans="63:63" x14ac:dyDescent="0.25">
      <c r="BK32176" s="2311"/>
    </row>
    <row r="32200" spans="63:63" x14ac:dyDescent="0.25">
      <c r="BK32200" s="2315"/>
    </row>
    <row r="32201" spans="63:63" x14ac:dyDescent="0.25">
      <c r="BK32201" s="2311"/>
    </row>
    <row r="32225" spans="63:63" x14ac:dyDescent="0.25">
      <c r="BK32225" s="2315"/>
    </row>
    <row r="32226" spans="63:63" x14ac:dyDescent="0.25">
      <c r="BK32226" s="2311"/>
    </row>
    <row r="32250" spans="63:63" x14ac:dyDescent="0.25">
      <c r="BK32250" s="2315"/>
    </row>
    <row r="32251" spans="63:63" x14ac:dyDescent="0.25">
      <c r="BK32251" s="2311"/>
    </row>
    <row r="32275" spans="63:63" x14ac:dyDescent="0.25">
      <c r="BK32275" s="2315"/>
    </row>
    <row r="32276" spans="63:63" x14ac:dyDescent="0.25">
      <c r="BK32276" s="2311"/>
    </row>
    <row r="32300" spans="63:63" x14ac:dyDescent="0.25">
      <c r="BK32300" s="2315"/>
    </row>
    <row r="32301" spans="63:63" x14ac:dyDescent="0.25">
      <c r="BK32301" s="2311"/>
    </row>
    <row r="32325" spans="63:63" x14ac:dyDescent="0.25">
      <c r="BK32325" s="2315"/>
    </row>
    <row r="32326" spans="63:63" x14ac:dyDescent="0.25">
      <c r="BK32326" s="2311"/>
    </row>
    <row r="32350" spans="63:63" x14ac:dyDescent="0.25">
      <c r="BK32350" s="2315"/>
    </row>
    <row r="32351" spans="63:63" x14ac:dyDescent="0.25">
      <c r="BK32351" s="2311"/>
    </row>
    <row r="32375" spans="63:63" x14ac:dyDescent="0.25">
      <c r="BK32375" s="2315"/>
    </row>
    <row r="32376" spans="63:63" x14ac:dyDescent="0.25">
      <c r="BK32376" s="2311"/>
    </row>
    <row r="32400" spans="63:63" x14ac:dyDescent="0.25">
      <c r="BK32400" s="2315"/>
    </row>
    <row r="32401" spans="63:63" x14ac:dyDescent="0.25">
      <c r="BK32401" s="2311"/>
    </row>
    <row r="32425" spans="63:63" x14ac:dyDescent="0.25">
      <c r="BK32425" s="2315"/>
    </row>
    <row r="32426" spans="63:63" x14ac:dyDescent="0.25">
      <c r="BK32426" s="2311"/>
    </row>
    <row r="32450" spans="63:63" x14ac:dyDescent="0.25">
      <c r="BK32450" s="2315"/>
    </row>
    <row r="32451" spans="63:63" x14ac:dyDescent="0.25">
      <c r="BK32451" s="2311"/>
    </row>
    <row r="32475" spans="63:63" x14ac:dyDescent="0.25">
      <c r="BK32475" s="2315"/>
    </row>
    <row r="32476" spans="63:63" x14ac:dyDescent="0.25">
      <c r="BK32476" s="2311"/>
    </row>
    <row r="32500" spans="63:63" x14ac:dyDescent="0.25">
      <c r="BK32500" s="2315"/>
    </row>
    <row r="32501" spans="63:63" x14ac:dyDescent="0.25">
      <c r="BK32501" s="2311"/>
    </row>
    <row r="32525" spans="63:63" x14ac:dyDescent="0.25">
      <c r="BK32525" s="2315"/>
    </row>
    <row r="32526" spans="63:63" x14ac:dyDescent="0.25">
      <c r="BK32526" s="2311"/>
    </row>
    <row r="32550" spans="63:63" x14ac:dyDescent="0.25">
      <c r="BK32550" s="2315"/>
    </row>
    <row r="32551" spans="63:63" x14ac:dyDescent="0.25">
      <c r="BK32551" s="2311"/>
    </row>
    <row r="32575" spans="63:63" x14ac:dyDescent="0.25">
      <c r="BK32575" s="2315"/>
    </row>
    <row r="32576" spans="63:63" x14ac:dyDescent="0.25">
      <c r="BK32576" s="2311"/>
    </row>
    <row r="32600" spans="63:63" x14ac:dyDescent="0.25">
      <c r="BK32600" s="2315"/>
    </row>
    <row r="32601" spans="63:63" x14ac:dyDescent="0.25">
      <c r="BK32601" s="2311"/>
    </row>
    <row r="32625" spans="63:63" x14ac:dyDescent="0.25">
      <c r="BK32625" s="2315"/>
    </row>
    <row r="32626" spans="63:63" x14ac:dyDescent="0.25">
      <c r="BK32626" s="2311"/>
    </row>
    <row r="32650" spans="63:63" x14ac:dyDescent="0.25">
      <c r="BK32650" s="2315"/>
    </row>
    <row r="32651" spans="63:63" x14ac:dyDescent="0.25">
      <c r="BK32651" s="2311"/>
    </row>
    <row r="32675" spans="63:63" x14ac:dyDescent="0.25">
      <c r="BK32675" s="2315"/>
    </row>
    <row r="32676" spans="63:63" x14ac:dyDescent="0.25">
      <c r="BK32676" s="2311"/>
    </row>
    <row r="32700" spans="63:63" x14ac:dyDescent="0.25">
      <c r="BK32700" s="2315"/>
    </row>
    <row r="32701" spans="63:63" x14ac:dyDescent="0.25">
      <c r="BK32701" s="2311"/>
    </row>
    <row r="32725" spans="63:63" x14ac:dyDescent="0.25">
      <c r="BK32725" s="2315"/>
    </row>
    <row r="32726" spans="63:63" x14ac:dyDescent="0.25">
      <c r="BK32726" s="2311"/>
    </row>
    <row r="32750" spans="63:63" x14ac:dyDescent="0.25">
      <c r="BK32750" s="2315"/>
    </row>
    <row r="32751" spans="63:63" x14ac:dyDescent="0.25">
      <c r="BK32751" s="2311"/>
    </row>
    <row r="32775" spans="63:63" x14ac:dyDescent="0.25">
      <c r="BK32775" s="2315"/>
    </row>
    <row r="32776" spans="63:63" x14ac:dyDescent="0.25">
      <c r="BK32776" s="2311"/>
    </row>
    <row r="32800" spans="63:63" x14ac:dyDescent="0.25">
      <c r="BK32800" s="2315"/>
    </row>
    <row r="32801" spans="63:63" x14ac:dyDescent="0.25">
      <c r="BK32801" s="2311"/>
    </row>
    <row r="32825" spans="63:63" x14ac:dyDescent="0.25">
      <c r="BK32825" s="2315"/>
    </row>
    <row r="32826" spans="63:63" x14ac:dyDescent="0.25">
      <c r="BK32826" s="2311"/>
    </row>
    <row r="32850" spans="63:63" x14ac:dyDescent="0.25">
      <c r="BK32850" s="2315"/>
    </row>
    <row r="32851" spans="63:63" x14ac:dyDescent="0.25">
      <c r="BK32851" s="2311"/>
    </row>
    <row r="32875" spans="63:63" x14ac:dyDescent="0.25">
      <c r="BK32875" s="2315"/>
    </row>
    <row r="32876" spans="63:63" x14ac:dyDescent="0.25">
      <c r="BK32876" s="2311"/>
    </row>
    <row r="32900" spans="63:63" x14ac:dyDescent="0.25">
      <c r="BK32900" s="2315"/>
    </row>
    <row r="32901" spans="63:63" x14ac:dyDescent="0.25">
      <c r="BK32901" s="2311"/>
    </row>
    <row r="32925" spans="63:63" x14ac:dyDescent="0.25">
      <c r="BK32925" s="2315"/>
    </row>
    <row r="32926" spans="63:63" x14ac:dyDescent="0.25">
      <c r="BK32926" s="2311"/>
    </row>
    <row r="32950" spans="63:63" x14ac:dyDescent="0.25">
      <c r="BK32950" s="2315"/>
    </row>
    <row r="32951" spans="63:63" x14ac:dyDescent="0.25">
      <c r="BK32951" s="2311"/>
    </row>
    <row r="32975" spans="63:63" x14ac:dyDescent="0.25">
      <c r="BK32975" s="2315"/>
    </row>
    <row r="32976" spans="63:63" x14ac:dyDescent="0.25">
      <c r="BK32976" s="2311"/>
    </row>
    <row r="33000" spans="63:63" x14ac:dyDescent="0.25">
      <c r="BK33000" s="2315"/>
    </row>
    <row r="33001" spans="63:63" x14ac:dyDescent="0.25">
      <c r="BK33001" s="2311"/>
    </row>
    <row r="33025" spans="63:63" x14ac:dyDescent="0.25">
      <c r="BK33025" s="2315"/>
    </row>
    <row r="33026" spans="63:63" x14ac:dyDescent="0.25">
      <c r="BK33026" s="2311"/>
    </row>
    <row r="33050" spans="63:63" x14ac:dyDescent="0.25">
      <c r="BK33050" s="2315"/>
    </row>
    <row r="33051" spans="63:63" x14ac:dyDescent="0.25">
      <c r="BK33051" s="2311"/>
    </row>
    <row r="33075" spans="63:63" x14ac:dyDescent="0.25">
      <c r="BK33075" s="2315"/>
    </row>
    <row r="33076" spans="63:63" x14ac:dyDescent="0.25">
      <c r="BK33076" s="2311"/>
    </row>
    <row r="33100" spans="63:63" x14ac:dyDescent="0.25">
      <c r="BK33100" s="2315"/>
    </row>
    <row r="33101" spans="63:63" x14ac:dyDescent="0.25">
      <c r="BK33101" s="2311"/>
    </row>
    <row r="33125" spans="63:63" x14ac:dyDescent="0.25">
      <c r="BK33125" s="2315"/>
    </row>
    <row r="33126" spans="63:63" x14ac:dyDescent="0.25">
      <c r="BK33126" s="2311"/>
    </row>
    <row r="33150" spans="63:63" x14ac:dyDescent="0.25">
      <c r="BK33150" s="2315"/>
    </row>
    <row r="33151" spans="63:63" x14ac:dyDescent="0.25">
      <c r="BK33151" s="2311"/>
    </row>
    <row r="33175" spans="63:63" x14ac:dyDescent="0.25">
      <c r="BK33175" s="2315"/>
    </row>
    <row r="33176" spans="63:63" x14ac:dyDescent="0.25">
      <c r="BK33176" s="2311"/>
    </row>
    <row r="33200" spans="63:63" x14ac:dyDescent="0.25">
      <c r="BK33200" s="2315"/>
    </row>
    <row r="33201" spans="63:63" x14ac:dyDescent="0.25">
      <c r="BK33201" s="2311"/>
    </row>
    <row r="33225" spans="63:63" x14ac:dyDescent="0.25">
      <c r="BK33225" s="2315"/>
    </row>
    <row r="33226" spans="63:63" x14ac:dyDescent="0.25">
      <c r="BK33226" s="2311"/>
    </row>
    <row r="33250" spans="63:63" x14ac:dyDescent="0.25">
      <c r="BK33250" s="2315"/>
    </row>
    <row r="33251" spans="63:63" x14ac:dyDescent="0.25">
      <c r="BK33251" s="2311"/>
    </row>
    <row r="33275" spans="63:63" x14ac:dyDescent="0.25">
      <c r="BK33275" s="2315"/>
    </row>
    <row r="33276" spans="63:63" x14ac:dyDescent="0.25">
      <c r="BK33276" s="2311"/>
    </row>
    <row r="33300" spans="63:63" x14ac:dyDescent="0.25">
      <c r="BK33300" s="2315"/>
    </row>
    <row r="33301" spans="63:63" x14ac:dyDescent="0.25">
      <c r="BK33301" s="2311"/>
    </row>
    <row r="33325" spans="63:63" x14ac:dyDescent="0.25">
      <c r="BK33325" s="2315"/>
    </row>
    <row r="33326" spans="63:63" x14ac:dyDescent="0.25">
      <c r="BK33326" s="2311"/>
    </row>
    <row r="33350" spans="63:63" x14ac:dyDescent="0.25">
      <c r="BK33350" s="2315"/>
    </row>
    <row r="33351" spans="63:63" x14ac:dyDescent="0.25">
      <c r="BK33351" s="2311"/>
    </row>
    <row r="33375" spans="63:63" x14ac:dyDescent="0.25">
      <c r="BK33375" s="2315"/>
    </row>
    <row r="33376" spans="63:63" x14ac:dyDescent="0.25">
      <c r="BK33376" s="2311"/>
    </row>
    <row r="33400" spans="63:63" x14ac:dyDescent="0.25">
      <c r="BK33400" s="2315"/>
    </row>
    <row r="33401" spans="63:63" x14ac:dyDescent="0.25">
      <c r="BK33401" s="2311"/>
    </row>
    <row r="33425" spans="63:63" x14ac:dyDescent="0.25">
      <c r="BK33425" s="2315"/>
    </row>
    <row r="33426" spans="63:63" x14ac:dyDescent="0.25">
      <c r="BK33426" s="2311"/>
    </row>
    <row r="33450" spans="63:63" x14ac:dyDescent="0.25">
      <c r="BK33450" s="2315"/>
    </row>
    <row r="33451" spans="63:63" x14ac:dyDescent="0.25">
      <c r="BK33451" s="2311"/>
    </row>
    <row r="33475" spans="63:63" x14ac:dyDescent="0.25">
      <c r="BK33475" s="2315"/>
    </row>
    <row r="33476" spans="63:63" x14ac:dyDescent="0.25">
      <c r="BK33476" s="2311"/>
    </row>
    <row r="33500" spans="63:63" x14ac:dyDescent="0.25">
      <c r="BK33500" s="2315"/>
    </row>
    <row r="33501" spans="63:63" x14ac:dyDescent="0.25">
      <c r="BK33501" s="2311"/>
    </row>
    <row r="33525" spans="63:63" x14ac:dyDescent="0.25">
      <c r="BK33525" s="2315"/>
    </row>
    <row r="33526" spans="63:63" x14ac:dyDescent="0.25">
      <c r="BK33526" s="2311"/>
    </row>
    <row r="33550" spans="63:63" x14ac:dyDescent="0.25">
      <c r="BK33550" s="2315"/>
    </row>
    <row r="33551" spans="63:63" x14ac:dyDescent="0.25">
      <c r="BK33551" s="2311"/>
    </row>
    <row r="33575" spans="63:63" x14ac:dyDescent="0.25">
      <c r="BK33575" s="2315"/>
    </row>
    <row r="33576" spans="63:63" x14ac:dyDescent="0.25">
      <c r="BK33576" s="2311"/>
    </row>
    <row r="33600" spans="63:63" x14ac:dyDescent="0.25">
      <c r="BK33600" s="2315"/>
    </row>
    <row r="33601" spans="63:63" x14ac:dyDescent="0.25">
      <c r="BK33601" s="2311"/>
    </row>
    <row r="33625" spans="63:63" x14ac:dyDescent="0.25">
      <c r="BK33625" s="2315"/>
    </row>
    <row r="33626" spans="63:63" x14ac:dyDescent="0.25">
      <c r="BK33626" s="2311"/>
    </row>
    <row r="33650" spans="63:63" x14ac:dyDescent="0.25">
      <c r="BK33650" s="2315"/>
    </row>
    <row r="33651" spans="63:63" x14ac:dyDescent="0.25">
      <c r="BK33651" s="2311"/>
    </row>
    <row r="33675" spans="63:63" x14ac:dyDescent="0.25">
      <c r="BK33675" s="2315"/>
    </row>
    <row r="33676" spans="63:63" x14ac:dyDescent="0.25">
      <c r="BK33676" s="2311"/>
    </row>
    <row r="33700" spans="63:63" x14ac:dyDescent="0.25">
      <c r="BK33700" s="2315"/>
    </row>
    <row r="33701" spans="63:63" x14ac:dyDescent="0.25">
      <c r="BK33701" s="2311"/>
    </row>
    <row r="33725" spans="63:63" x14ac:dyDescent="0.25">
      <c r="BK33725" s="2315"/>
    </row>
    <row r="33726" spans="63:63" x14ac:dyDescent="0.25">
      <c r="BK33726" s="2311"/>
    </row>
    <row r="33750" spans="63:63" x14ac:dyDescent="0.25">
      <c r="BK33750" s="2315"/>
    </row>
    <row r="33751" spans="63:63" x14ac:dyDescent="0.25">
      <c r="BK33751" s="2311"/>
    </row>
    <row r="33775" spans="63:63" x14ac:dyDescent="0.25">
      <c r="BK33775" s="2315"/>
    </row>
    <row r="33776" spans="63:63" x14ac:dyDescent="0.25">
      <c r="BK33776" s="2311"/>
    </row>
    <row r="33800" spans="63:63" x14ac:dyDescent="0.25">
      <c r="BK33800" s="2315"/>
    </row>
    <row r="33801" spans="63:63" x14ac:dyDescent="0.25">
      <c r="BK33801" s="2311"/>
    </row>
    <row r="33825" spans="63:63" x14ac:dyDescent="0.25">
      <c r="BK33825" s="2315"/>
    </row>
    <row r="33826" spans="63:63" x14ac:dyDescent="0.25">
      <c r="BK33826" s="2311"/>
    </row>
    <row r="33850" spans="63:63" x14ac:dyDescent="0.25">
      <c r="BK33850" s="2315"/>
    </row>
    <row r="33851" spans="63:63" x14ac:dyDescent="0.25">
      <c r="BK33851" s="2311"/>
    </row>
    <row r="33875" spans="63:63" x14ac:dyDescent="0.25">
      <c r="BK33875" s="2315"/>
    </row>
    <row r="33876" spans="63:63" x14ac:dyDescent="0.25">
      <c r="BK33876" s="2311"/>
    </row>
    <row r="33900" spans="63:63" x14ac:dyDescent="0.25">
      <c r="BK33900" s="2315"/>
    </row>
    <row r="33901" spans="63:63" x14ac:dyDescent="0.25">
      <c r="BK33901" s="2311"/>
    </row>
    <row r="33925" spans="63:63" x14ac:dyDescent="0.25">
      <c r="BK33925" s="2315"/>
    </row>
    <row r="33926" spans="63:63" x14ac:dyDescent="0.25">
      <c r="BK33926" s="2311"/>
    </row>
    <row r="33950" spans="63:63" x14ac:dyDescent="0.25">
      <c r="BK33950" s="2315"/>
    </row>
    <row r="33951" spans="63:63" x14ac:dyDescent="0.25">
      <c r="BK33951" s="2311"/>
    </row>
    <row r="33975" spans="63:63" x14ac:dyDescent="0.25">
      <c r="BK33975" s="2315"/>
    </row>
    <row r="33976" spans="63:63" x14ac:dyDescent="0.25">
      <c r="BK33976" s="2311"/>
    </row>
    <row r="34000" spans="63:63" x14ac:dyDescent="0.25">
      <c r="BK34000" s="2315"/>
    </row>
    <row r="34001" spans="63:63" x14ac:dyDescent="0.25">
      <c r="BK34001" s="2311"/>
    </row>
    <row r="34025" spans="63:63" x14ac:dyDescent="0.25">
      <c r="BK34025" s="2315"/>
    </row>
    <row r="34026" spans="63:63" x14ac:dyDescent="0.25">
      <c r="BK34026" s="2311"/>
    </row>
    <row r="34050" spans="63:63" x14ac:dyDescent="0.25">
      <c r="BK34050" s="2315"/>
    </row>
    <row r="34051" spans="63:63" x14ac:dyDescent="0.25">
      <c r="BK34051" s="2311"/>
    </row>
    <row r="34075" spans="63:63" x14ac:dyDescent="0.25">
      <c r="BK34075" s="2315"/>
    </row>
    <row r="34076" spans="63:63" x14ac:dyDescent="0.25">
      <c r="BK34076" s="2311"/>
    </row>
    <row r="34100" spans="63:63" x14ac:dyDescent="0.25">
      <c r="BK34100" s="2315"/>
    </row>
    <row r="34101" spans="63:63" x14ac:dyDescent="0.25">
      <c r="BK34101" s="2311"/>
    </row>
    <row r="34125" spans="63:63" x14ac:dyDescent="0.25">
      <c r="BK34125" s="2315"/>
    </row>
    <row r="34126" spans="63:63" x14ac:dyDescent="0.25">
      <c r="BK34126" s="2311"/>
    </row>
    <row r="34150" spans="63:63" x14ac:dyDescent="0.25">
      <c r="BK34150" s="2315"/>
    </row>
    <row r="34151" spans="63:63" x14ac:dyDescent="0.25">
      <c r="BK34151" s="2311"/>
    </row>
    <row r="34175" spans="63:63" x14ac:dyDescent="0.25">
      <c r="BK34175" s="2315"/>
    </row>
    <row r="34176" spans="63:63" x14ac:dyDescent="0.25">
      <c r="BK34176" s="2311"/>
    </row>
    <row r="34200" spans="63:63" x14ac:dyDescent="0.25">
      <c r="BK34200" s="2315"/>
    </row>
    <row r="34201" spans="63:63" x14ac:dyDescent="0.25">
      <c r="BK34201" s="2311"/>
    </row>
    <row r="34225" spans="63:63" x14ac:dyDescent="0.25">
      <c r="BK34225" s="2315"/>
    </row>
    <row r="34226" spans="63:63" x14ac:dyDescent="0.25">
      <c r="BK34226" s="2311"/>
    </row>
    <row r="34250" spans="63:63" x14ac:dyDescent="0.25">
      <c r="BK34250" s="2315"/>
    </row>
    <row r="34251" spans="63:63" x14ac:dyDescent="0.25">
      <c r="BK34251" s="2311"/>
    </row>
    <row r="34275" spans="63:63" x14ac:dyDescent="0.25">
      <c r="BK34275" s="2315"/>
    </row>
    <row r="34276" spans="63:63" x14ac:dyDescent="0.25">
      <c r="BK34276" s="2311"/>
    </row>
    <row r="34300" spans="63:63" x14ac:dyDescent="0.25">
      <c r="BK34300" s="2315"/>
    </row>
    <row r="34301" spans="63:63" x14ac:dyDescent="0.25">
      <c r="BK34301" s="2311"/>
    </row>
    <row r="34325" spans="63:63" x14ac:dyDescent="0.25">
      <c r="BK34325" s="2315"/>
    </row>
    <row r="34326" spans="63:63" x14ac:dyDescent="0.25">
      <c r="BK34326" s="2311"/>
    </row>
    <row r="34350" spans="63:63" x14ac:dyDescent="0.25">
      <c r="BK34350" s="2315"/>
    </row>
    <row r="34351" spans="63:63" x14ac:dyDescent="0.25">
      <c r="BK34351" s="2311"/>
    </row>
    <row r="34375" spans="63:63" x14ac:dyDescent="0.25">
      <c r="BK34375" s="2315"/>
    </row>
    <row r="34376" spans="63:63" x14ac:dyDescent="0.25">
      <c r="BK34376" s="2311"/>
    </row>
    <row r="34400" spans="63:63" x14ac:dyDescent="0.25">
      <c r="BK34400" s="2315"/>
    </row>
    <row r="34401" spans="63:63" x14ac:dyDescent="0.25">
      <c r="BK34401" s="2311"/>
    </row>
    <row r="34425" spans="63:63" x14ac:dyDescent="0.25">
      <c r="BK34425" s="2315"/>
    </row>
    <row r="34426" spans="63:63" x14ac:dyDescent="0.25">
      <c r="BK34426" s="2311"/>
    </row>
    <row r="34450" spans="63:63" x14ac:dyDescent="0.25">
      <c r="BK34450" s="2315"/>
    </row>
    <row r="34451" spans="63:63" x14ac:dyDescent="0.25">
      <c r="BK34451" s="2311"/>
    </row>
    <row r="34475" spans="63:63" x14ac:dyDescent="0.25">
      <c r="BK34475" s="2315"/>
    </row>
    <row r="34476" spans="63:63" x14ac:dyDescent="0.25">
      <c r="BK34476" s="2311"/>
    </row>
    <row r="34500" spans="63:63" x14ac:dyDescent="0.25">
      <c r="BK34500" s="2315"/>
    </row>
    <row r="34501" spans="63:63" x14ac:dyDescent="0.25">
      <c r="BK34501" s="2311"/>
    </row>
    <row r="34525" spans="63:63" x14ac:dyDescent="0.25">
      <c r="BK34525" s="2315"/>
    </row>
    <row r="34526" spans="63:63" x14ac:dyDescent="0.25">
      <c r="BK34526" s="2311"/>
    </row>
    <row r="34550" spans="63:63" x14ac:dyDescent="0.25">
      <c r="BK34550" s="2315"/>
    </row>
    <row r="34551" spans="63:63" x14ac:dyDescent="0.25">
      <c r="BK34551" s="2311"/>
    </row>
    <row r="34575" spans="63:63" x14ac:dyDescent="0.25">
      <c r="BK34575" s="2315"/>
    </row>
    <row r="34576" spans="63:63" x14ac:dyDescent="0.25">
      <c r="BK34576" s="2311"/>
    </row>
    <row r="34600" spans="63:63" x14ac:dyDescent="0.25">
      <c r="BK34600" s="2315"/>
    </row>
    <row r="34601" spans="63:63" x14ac:dyDescent="0.25">
      <c r="BK34601" s="2311"/>
    </row>
    <row r="34625" spans="63:63" x14ac:dyDescent="0.25">
      <c r="BK34625" s="2315"/>
    </row>
    <row r="34626" spans="63:63" x14ac:dyDescent="0.25">
      <c r="BK34626" s="2311"/>
    </row>
    <row r="34650" spans="63:63" x14ac:dyDescent="0.25">
      <c r="BK34650" s="2315"/>
    </row>
    <row r="34651" spans="63:63" x14ac:dyDescent="0.25">
      <c r="BK34651" s="2311"/>
    </row>
    <row r="34675" spans="63:63" x14ac:dyDescent="0.25">
      <c r="BK34675" s="2315"/>
    </row>
    <row r="34676" spans="63:63" x14ac:dyDescent="0.25">
      <c r="BK34676" s="2311"/>
    </row>
    <row r="34700" spans="63:63" x14ac:dyDescent="0.25">
      <c r="BK34700" s="2315"/>
    </row>
    <row r="34701" spans="63:63" x14ac:dyDescent="0.25">
      <c r="BK34701" s="2311"/>
    </row>
    <row r="34725" spans="63:63" x14ac:dyDescent="0.25">
      <c r="BK34725" s="2315"/>
    </row>
    <row r="34726" spans="63:63" x14ac:dyDescent="0.25">
      <c r="BK34726" s="2311"/>
    </row>
    <row r="34750" spans="63:63" x14ac:dyDescent="0.25">
      <c r="BK34750" s="2315"/>
    </row>
    <row r="34751" spans="63:63" x14ac:dyDescent="0.25">
      <c r="BK34751" s="2311"/>
    </row>
    <row r="34775" spans="63:63" x14ac:dyDescent="0.25">
      <c r="BK34775" s="2315"/>
    </row>
    <row r="34776" spans="63:63" x14ac:dyDescent="0.25">
      <c r="BK34776" s="2311"/>
    </row>
    <row r="34800" spans="63:63" x14ac:dyDescent="0.25">
      <c r="BK34800" s="2315"/>
    </row>
    <row r="34801" spans="63:63" x14ac:dyDescent="0.25">
      <c r="BK34801" s="2311"/>
    </row>
    <row r="34825" spans="63:63" x14ac:dyDescent="0.25">
      <c r="BK34825" s="2315"/>
    </row>
    <row r="34826" spans="63:63" x14ac:dyDescent="0.25">
      <c r="BK34826" s="2311"/>
    </row>
    <row r="34850" spans="63:63" x14ac:dyDescent="0.25">
      <c r="BK34850" s="2315"/>
    </row>
    <row r="34851" spans="63:63" x14ac:dyDescent="0.25">
      <c r="BK34851" s="2311"/>
    </row>
    <row r="34875" spans="63:63" x14ac:dyDescent="0.25">
      <c r="BK34875" s="2315"/>
    </row>
    <row r="34876" spans="63:63" x14ac:dyDescent="0.25">
      <c r="BK34876" s="2311"/>
    </row>
    <row r="34900" spans="63:63" x14ac:dyDescent="0.25">
      <c r="BK34900" s="2315"/>
    </row>
    <row r="34901" spans="63:63" x14ac:dyDescent="0.25">
      <c r="BK34901" s="2311"/>
    </row>
    <row r="34925" spans="63:63" x14ac:dyDescent="0.25">
      <c r="BK34925" s="2315"/>
    </row>
    <row r="34926" spans="63:63" x14ac:dyDescent="0.25">
      <c r="BK34926" s="2311"/>
    </row>
    <row r="34950" spans="63:63" x14ac:dyDescent="0.25">
      <c r="BK34950" s="2315"/>
    </row>
    <row r="34951" spans="63:63" x14ac:dyDescent="0.25">
      <c r="BK34951" s="2311"/>
    </row>
    <row r="34975" spans="63:63" x14ac:dyDescent="0.25">
      <c r="BK34975" s="2315"/>
    </row>
    <row r="34976" spans="63:63" x14ac:dyDescent="0.25">
      <c r="BK34976" s="2311"/>
    </row>
    <row r="35000" spans="63:63" x14ac:dyDescent="0.25">
      <c r="BK35000" s="2315"/>
    </row>
    <row r="35001" spans="63:63" x14ac:dyDescent="0.25">
      <c r="BK35001" s="2311"/>
    </row>
    <row r="35025" spans="63:63" x14ac:dyDescent="0.25">
      <c r="BK35025" s="2315"/>
    </row>
    <row r="35026" spans="63:63" x14ac:dyDescent="0.25">
      <c r="BK35026" s="2311"/>
    </row>
    <row r="35050" spans="63:63" x14ac:dyDescent="0.25">
      <c r="BK35050" s="2315"/>
    </row>
    <row r="35051" spans="63:63" x14ac:dyDescent="0.25">
      <c r="BK35051" s="2311"/>
    </row>
    <row r="35075" spans="63:63" x14ac:dyDescent="0.25">
      <c r="BK35075" s="2315"/>
    </row>
    <row r="35076" spans="63:63" x14ac:dyDescent="0.25">
      <c r="BK35076" s="2311"/>
    </row>
    <row r="35100" spans="63:63" x14ac:dyDescent="0.25">
      <c r="BK35100" s="2315"/>
    </row>
    <row r="35101" spans="63:63" x14ac:dyDescent="0.25">
      <c r="BK35101" s="2311"/>
    </row>
    <row r="35125" spans="63:63" x14ac:dyDescent="0.25">
      <c r="BK35125" s="2315"/>
    </row>
    <row r="35126" spans="63:63" x14ac:dyDescent="0.25">
      <c r="BK35126" s="2311"/>
    </row>
    <row r="35150" spans="63:63" x14ac:dyDescent="0.25">
      <c r="BK35150" s="2315"/>
    </row>
    <row r="35151" spans="63:63" x14ac:dyDescent="0.25">
      <c r="BK35151" s="2311"/>
    </row>
    <row r="35175" spans="63:63" x14ac:dyDescent="0.25">
      <c r="BK35175" s="2315"/>
    </row>
    <row r="35176" spans="63:63" x14ac:dyDescent="0.25">
      <c r="BK35176" s="2311"/>
    </row>
    <row r="35200" spans="63:63" x14ac:dyDescent="0.25">
      <c r="BK35200" s="2315"/>
    </row>
    <row r="35201" spans="63:63" x14ac:dyDescent="0.25">
      <c r="BK35201" s="2311"/>
    </row>
    <row r="35225" spans="63:63" x14ac:dyDescent="0.25">
      <c r="BK35225" s="2315"/>
    </row>
    <row r="35226" spans="63:63" x14ac:dyDescent="0.25">
      <c r="BK35226" s="2311"/>
    </row>
    <row r="35250" spans="63:63" x14ac:dyDescent="0.25">
      <c r="BK35250" s="2315"/>
    </row>
    <row r="35251" spans="63:63" x14ac:dyDescent="0.25">
      <c r="BK35251" s="2311"/>
    </row>
    <row r="35275" spans="63:63" x14ac:dyDescent="0.25">
      <c r="BK35275" s="2315"/>
    </row>
    <row r="35276" spans="63:63" x14ac:dyDescent="0.25">
      <c r="BK35276" s="2311"/>
    </row>
    <row r="35300" spans="63:63" x14ac:dyDescent="0.25">
      <c r="BK35300" s="2315"/>
    </row>
    <row r="35301" spans="63:63" x14ac:dyDescent="0.25">
      <c r="BK35301" s="2311"/>
    </row>
    <row r="35325" spans="63:63" x14ac:dyDescent="0.25">
      <c r="BK35325" s="2315"/>
    </row>
    <row r="35326" spans="63:63" x14ac:dyDescent="0.25">
      <c r="BK35326" s="2311"/>
    </row>
    <row r="35350" spans="63:63" x14ac:dyDescent="0.25">
      <c r="BK35350" s="2315"/>
    </row>
    <row r="35351" spans="63:63" x14ac:dyDescent="0.25">
      <c r="BK35351" s="2311"/>
    </row>
    <row r="35375" spans="63:63" x14ac:dyDescent="0.25">
      <c r="BK35375" s="2315"/>
    </row>
    <row r="35376" spans="63:63" x14ac:dyDescent="0.25">
      <c r="BK35376" s="2311"/>
    </row>
    <row r="35400" spans="63:63" x14ac:dyDescent="0.25">
      <c r="BK35400" s="2315"/>
    </row>
    <row r="35401" spans="63:63" x14ac:dyDescent="0.25">
      <c r="BK35401" s="2311"/>
    </row>
    <row r="35425" spans="63:63" x14ac:dyDescent="0.25">
      <c r="BK35425" s="2315"/>
    </row>
    <row r="35426" spans="63:63" x14ac:dyDescent="0.25">
      <c r="BK35426" s="2311"/>
    </row>
    <row r="35450" spans="63:63" x14ac:dyDescent="0.25">
      <c r="BK35450" s="2315"/>
    </row>
    <row r="35451" spans="63:63" x14ac:dyDescent="0.25">
      <c r="BK35451" s="2311"/>
    </row>
    <row r="35475" spans="63:63" x14ac:dyDescent="0.25">
      <c r="BK35475" s="2315"/>
    </row>
    <row r="35476" spans="63:63" x14ac:dyDescent="0.25">
      <c r="BK35476" s="2311"/>
    </row>
    <row r="35500" spans="63:63" x14ac:dyDescent="0.25">
      <c r="BK35500" s="2315"/>
    </row>
    <row r="35501" spans="63:63" x14ac:dyDescent="0.25">
      <c r="BK35501" s="2311"/>
    </row>
    <row r="35525" spans="63:63" x14ac:dyDescent="0.25">
      <c r="BK35525" s="2315"/>
    </row>
    <row r="35526" spans="63:63" x14ac:dyDescent="0.25">
      <c r="BK35526" s="2311"/>
    </row>
    <row r="35550" spans="63:63" x14ac:dyDescent="0.25">
      <c r="BK35550" s="2315"/>
    </row>
    <row r="35551" spans="63:63" x14ac:dyDescent="0.25">
      <c r="BK35551" s="2311"/>
    </row>
    <row r="35575" spans="63:63" x14ac:dyDescent="0.25">
      <c r="BK35575" s="2315"/>
    </row>
    <row r="35576" spans="63:63" x14ac:dyDescent="0.25">
      <c r="BK35576" s="2311"/>
    </row>
    <row r="35600" spans="63:63" x14ac:dyDescent="0.25">
      <c r="BK35600" s="2315"/>
    </row>
    <row r="35601" spans="63:63" x14ac:dyDescent="0.25">
      <c r="BK35601" s="2311"/>
    </row>
    <row r="35625" spans="63:63" x14ac:dyDescent="0.25">
      <c r="BK35625" s="2315"/>
    </row>
    <row r="35626" spans="63:63" x14ac:dyDescent="0.25">
      <c r="BK35626" s="2311"/>
    </row>
    <row r="35650" spans="63:63" x14ac:dyDescent="0.25">
      <c r="BK35650" s="2315"/>
    </row>
    <row r="35651" spans="63:63" x14ac:dyDescent="0.25">
      <c r="BK35651" s="2311"/>
    </row>
    <row r="35675" spans="63:63" x14ac:dyDescent="0.25">
      <c r="BK35675" s="2315"/>
    </row>
    <row r="35676" spans="63:63" x14ac:dyDescent="0.25">
      <c r="BK35676" s="2311"/>
    </row>
    <row r="35700" spans="63:63" x14ac:dyDescent="0.25">
      <c r="BK35700" s="2315"/>
    </row>
    <row r="35701" spans="63:63" x14ac:dyDescent="0.25">
      <c r="BK35701" s="2311"/>
    </row>
    <row r="35725" spans="63:63" x14ac:dyDescent="0.25">
      <c r="BK35725" s="2315"/>
    </row>
    <row r="35726" spans="63:63" x14ac:dyDescent="0.25">
      <c r="BK35726" s="2311"/>
    </row>
    <row r="35750" spans="63:63" x14ac:dyDescent="0.25">
      <c r="BK35750" s="2315"/>
    </row>
    <row r="35751" spans="63:63" x14ac:dyDescent="0.25">
      <c r="BK35751" s="2311"/>
    </row>
    <row r="35775" spans="63:63" x14ac:dyDescent="0.25">
      <c r="BK35775" s="2315"/>
    </row>
    <row r="35776" spans="63:63" x14ac:dyDescent="0.25">
      <c r="BK35776" s="2311"/>
    </row>
    <row r="35800" spans="63:63" x14ac:dyDescent="0.25">
      <c r="BK35800" s="2315"/>
    </row>
    <row r="35801" spans="63:63" x14ac:dyDescent="0.25">
      <c r="BK35801" s="2311"/>
    </row>
    <row r="35825" spans="63:63" x14ac:dyDescent="0.25">
      <c r="BK35825" s="2315"/>
    </row>
    <row r="35826" spans="63:63" x14ac:dyDescent="0.25">
      <c r="BK35826" s="2311"/>
    </row>
    <row r="35850" spans="63:63" x14ac:dyDescent="0.25">
      <c r="BK35850" s="2315"/>
    </row>
    <row r="35851" spans="63:63" x14ac:dyDescent="0.25">
      <c r="BK35851" s="2311"/>
    </row>
    <row r="35875" spans="63:63" x14ac:dyDescent="0.25">
      <c r="BK35875" s="2315"/>
    </row>
    <row r="35876" spans="63:63" x14ac:dyDescent="0.25">
      <c r="BK35876" s="2311"/>
    </row>
    <row r="35900" spans="63:63" x14ac:dyDescent="0.25">
      <c r="BK35900" s="2315"/>
    </row>
    <row r="35901" spans="63:63" x14ac:dyDescent="0.25">
      <c r="BK35901" s="2311"/>
    </row>
    <row r="35925" spans="63:63" x14ac:dyDescent="0.25">
      <c r="BK35925" s="2315"/>
    </row>
    <row r="35926" spans="63:63" x14ac:dyDescent="0.25">
      <c r="BK35926" s="2311"/>
    </row>
    <row r="35950" spans="63:63" x14ac:dyDescent="0.25">
      <c r="BK35950" s="2315"/>
    </row>
    <row r="35951" spans="63:63" x14ac:dyDescent="0.25">
      <c r="BK35951" s="2311"/>
    </row>
    <row r="35975" spans="63:63" x14ac:dyDescent="0.25">
      <c r="BK35975" s="2315"/>
    </row>
    <row r="35976" spans="63:63" x14ac:dyDescent="0.25">
      <c r="BK35976" s="2311"/>
    </row>
    <row r="36000" spans="63:63" x14ac:dyDescent="0.25">
      <c r="BK36000" s="2315"/>
    </row>
    <row r="36001" spans="63:63" x14ac:dyDescent="0.25">
      <c r="BK36001" s="2311"/>
    </row>
    <row r="36025" spans="63:63" x14ac:dyDescent="0.25">
      <c r="BK36025" s="2315"/>
    </row>
    <row r="36026" spans="63:63" x14ac:dyDescent="0.25">
      <c r="BK36026" s="2311"/>
    </row>
    <row r="36050" spans="63:63" x14ac:dyDescent="0.25">
      <c r="BK36050" s="2315"/>
    </row>
    <row r="36051" spans="63:63" x14ac:dyDescent="0.25">
      <c r="BK36051" s="2311"/>
    </row>
    <row r="36075" spans="63:63" x14ac:dyDescent="0.25">
      <c r="BK36075" s="2315"/>
    </row>
    <row r="36076" spans="63:63" x14ac:dyDescent="0.25">
      <c r="BK36076" s="2311"/>
    </row>
    <row r="36100" spans="63:63" x14ac:dyDescent="0.25">
      <c r="BK36100" s="2315"/>
    </row>
    <row r="36101" spans="63:63" x14ac:dyDescent="0.25">
      <c r="BK36101" s="2311"/>
    </row>
    <row r="36125" spans="63:63" x14ac:dyDescent="0.25">
      <c r="BK36125" s="2315"/>
    </row>
    <row r="36126" spans="63:63" x14ac:dyDescent="0.25">
      <c r="BK36126" s="2311"/>
    </row>
    <row r="36150" spans="63:63" x14ac:dyDescent="0.25">
      <c r="BK36150" s="2315"/>
    </row>
    <row r="36151" spans="63:63" x14ac:dyDescent="0.25">
      <c r="BK36151" s="2311"/>
    </row>
    <row r="36175" spans="63:63" x14ac:dyDescent="0.25">
      <c r="BK36175" s="2315"/>
    </row>
    <row r="36176" spans="63:63" x14ac:dyDescent="0.25">
      <c r="BK36176" s="2311"/>
    </row>
    <row r="36200" spans="63:63" x14ac:dyDescent="0.25">
      <c r="BK36200" s="2315"/>
    </row>
    <row r="36201" spans="63:63" x14ac:dyDescent="0.25">
      <c r="BK36201" s="2311"/>
    </row>
    <row r="36225" spans="63:63" x14ac:dyDescent="0.25">
      <c r="BK36225" s="2315"/>
    </row>
    <row r="36226" spans="63:63" x14ac:dyDescent="0.25">
      <c r="BK36226" s="2311"/>
    </row>
    <row r="36250" spans="63:63" x14ac:dyDescent="0.25">
      <c r="BK36250" s="2315"/>
    </row>
    <row r="36251" spans="63:63" x14ac:dyDescent="0.25">
      <c r="BK36251" s="2311"/>
    </row>
    <row r="36275" spans="63:63" x14ac:dyDescent="0.25">
      <c r="BK36275" s="2315"/>
    </row>
    <row r="36276" spans="63:63" x14ac:dyDescent="0.25">
      <c r="BK36276" s="2311"/>
    </row>
    <row r="36300" spans="63:63" x14ac:dyDescent="0.25">
      <c r="BK36300" s="2315"/>
    </row>
    <row r="36301" spans="63:63" x14ac:dyDescent="0.25">
      <c r="BK36301" s="2311"/>
    </row>
    <row r="36325" spans="63:63" x14ac:dyDescent="0.25">
      <c r="BK36325" s="2315"/>
    </row>
    <row r="36326" spans="63:63" x14ac:dyDescent="0.25">
      <c r="BK36326" s="2311"/>
    </row>
    <row r="36350" spans="63:63" x14ac:dyDescent="0.25">
      <c r="BK36350" s="2315"/>
    </row>
    <row r="36351" spans="63:63" x14ac:dyDescent="0.25">
      <c r="BK36351" s="2311"/>
    </row>
    <row r="36375" spans="63:63" x14ac:dyDescent="0.25">
      <c r="BK36375" s="2315"/>
    </row>
    <row r="36376" spans="63:63" x14ac:dyDescent="0.25">
      <c r="BK36376" s="2311"/>
    </row>
    <row r="36400" spans="63:63" x14ac:dyDescent="0.25">
      <c r="BK36400" s="2315"/>
    </row>
    <row r="36401" spans="63:63" x14ac:dyDescent="0.25">
      <c r="BK36401" s="2311"/>
    </row>
    <row r="36425" spans="63:63" x14ac:dyDescent="0.25">
      <c r="BK36425" s="2315"/>
    </row>
    <row r="36426" spans="63:63" x14ac:dyDescent="0.25">
      <c r="BK36426" s="2311"/>
    </row>
    <row r="36450" spans="63:63" x14ac:dyDescent="0.25">
      <c r="BK36450" s="2315"/>
    </row>
    <row r="36451" spans="63:63" x14ac:dyDescent="0.25">
      <c r="BK36451" s="2311"/>
    </row>
    <row r="36475" spans="63:63" x14ac:dyDescent="0.25">
      <c r="BK36475" s="2315"/>
    </row>
    <row r="36476" spans="63:63" x14ac:dyDescent="0.25">
      <c r="BK36476" s="2311"/>
    </row>
    <row r="36500" spans="63:63" x14ac:dyDescent="0.25">
      <c r="BK36500" s="2315"/>
    </row>
    <row r="36501" spans="63:63" x14ac:dyDescent="0.25">
      <c r="BK36501" s="2311"/>
    </row>
    <row r="36525" spans="63:63" x14ac:dyDescent="0.25">
      <c r="BK36525" s="2315"/>
    </row>
    <row r="36526" spans="63:63" x14ac:dyDescent="0.25">
      <c r="BK36526" s="2311"/>
    </row>
    <row r="36550" spans="63:63" x14ac:dyDescent="0.25">
      <c r="BK36550" s="2315"/>
    </row>
    <row r="36551" spans="63:63" x14ac:dyDescent="0.25">
      <c r="BK36551" s="2311"/>
    </row>
    <row r="36575" spans="63:63" x14ac:dyDescent="0.25">
      <c r="BK36575" s="2315"/>
    </row>
    <row r="36576" spans="63:63" x14ac:dyDescent="0.25">
      <c r="BK36576" s="2311"/>
    </row>
    <row r="36600" spans="63:63" x14ac:dyDescent="0.25">
      <c r="BK36600" s="2315"/>
    </row>
    <row r="36601" spans="63:63" x14ac:dyDescent="0.25">
      <c r="BK36601" s="2311"/>
    </row>
    <row r="36625" spans="63:63" x14ac:dyDescent="0.25">
      <c r="BK36625" s="2315"/>
    </row>
    <row r="36626" spans="63:63" x14ac:dyDescent="0.25">
      <c r="BK36626" s="2311"/>
    </row>
    <row r="36650" spans="63:63" x14ac:dyDescent="0.25">
      <c r="BK36650" s="2315"/>
    </row>
    <row r="36651" spans="63:63" x14ac:dyDescent="0.25">
      <c r="BK36651" s="2311"/>
    </row>
    <row r="36675" spans="63:63" x14ac:dyDescent="0.25">
      <c r="BK36675" s="2315"/>
    </row>
    <row r="36676" spans="63:63" x14ac:dyDescent="0.25">
      <c r="BK36676" s="2311"/>
    </row>
    <row r="36700" spans="63:63" x14ac:dyDescent="0.25">
      <c r="BK36700" s="2315"/>
    </row>
    <row r="36701" spans="63:63" x14ac:dyDescent="0.25">
      <c r="BK36701" s="2311"/>
    </row>
    <row r="36725" spans="63:63" x14ac:dyDescent="0.25">
      <c r="BK36725" s="2315"/>
    </row>
    <row r="36726" spans="63:63" x14ac:dyDescent="0.25">
      <c r="BK36726" s="2311"/>
    </row>
    <row r="36750" spans="63:63" x14ac:dyDescent="0.25">
      <c r="BK36750" s="2315"/>
    </row>
    <row r="36751" spans="63:63" x14ac:dyDescent="0.25">
      <c r="BK36751" s="2311"/>
    </row>
    <row r="36775" spans="63:63" x14ac:dyDescent="0.25">
      <c r="BK36775" s="2315"/>
    </row>
    <row r="36776" spans="63:63" x14ac:dyDescent="0.25">
      <c r="BK36776" s="2311"/>
    </row>
    <row r="36800" spans="63:63" x14ac:dyDescent="0.25">
      <c r="BK36800" s="2315"/>
    </row>
    <row r="36801" spans="63:63" x14ac:dyDescent="0.25">
      <c r="BK36801" s="2311"/>
    </row>
    <row r="36825" spans="63:63" x14ac:dyDescent="0.25">
      <c r="BK36825" s="2315"/>
    </row>
    <row r="36826" spans="63:63" x14ac:dyDescent="0.25">
      <c r="BK36826" s="2311"/>
    </row>
    <row r="36850" spans="63:63" x14ac:dyDescent="0.25">
      <c r="BK36850" s="2315"/>
    </row>
    <row r="36851" spans="63:63" x14ac:dyDescent="0.25">
      <c r="BK36851" s="2311"/>
    </row>
    <row r="36875" spans="63:63" x14ac:dyDescent="0.25">
      <c r="BK36875" s="2315"/>
    </row>
    <row r="36876" spans="63:63" x14ac:dyDescent="0.25">
      <c r="BK36876" s="2311"/>
    </row>
    <row r="36900" spans="63:63" x14ac:dyDescent="0.25">
      <c r="BK36900" s="2315"/>
    </row>
    <row r="36901" spans="63:63" x14ac:dyDescent="0.25">
      <c r="BK36901" s="2311"/>
    </row>
    <row r="36925" spans="63:63" x14ac:dyDescent="0.25">
      <c r="BK36925" s="2315"/>
    </row>
    <row r="36926" spans="63:63" x14ac:dyDescent="0.25">
      <c r="BK36926" s="2311"/>
    </row>
    <row r="36950" spans="63:63" x14ac:dyDescent="0.25">
      <c r="BK36950" s="2315"/>
    </row>
    <row r="36951" spans="63:63" x14ac:dyDescent="0.25">
      <c r="BK36951" s="2311"/>
    </row>
    <row r="36975" spans="63:63" x14ac:dyDescent="0.25">
      <c r="BK36975" s="2315"/>
    </row>
    <row r="36976" spans="63:63" x14ac:dyDescent="0.25">
      <c r="BK36976" s="2311"/>
    </row>
    <row r="37000" spans="63:63" x14ac:dyDescent="0.25">
      <c r="BK37000" s="2315"/>
    </row>
    <row r="37001" spans="63:63" x14ac:dyDescent="0.25">
      <c r="BK37001" s="2311"/>
    </row>
    <row r="37025" spans="63:63" x14ac:dyDescent="0.25">
      <c r="BK37025" s="2315"/>
    </row>
    <row r="37026" spans="63:63" x14ac:dyDescent="0.25">
      <c r="BK37026" s="2311"/>
    </row>
    <row r="37050" spans="63:63" x14ac:dyDescent="0.25">
      <c r="BK37050" s="2315"/>
    </row>
    <row r="37051" spans="63:63" x14ac:dyDescent="0.25">
      <c r="BK37051" s="2311"/>
    </row>
    <row r="37075" spans="63:63" x14ac:dyDescent="0.25">
      <c r="BK37075" s="2315"/>
    </row>
    <row r="37076" spans="63:63" x14ac:dyDescent="0.25">
      <c r="BK37076" s="2311"/>
    </row>
    <row r="37100" spans="63:63" x14ac:dyDescent="0.25">
      <c r="BK37100" s="2315"/>
    </row>
    <row r="37101" spans="63:63" x14ac:dyDescent="0.25">
      <c r="BK37101" s="2311"/>
    </row>
    <row r="37125" spans="63:63" x14ac:dyDescent="0.25">
      <c r="BK37125" s="2315"/>
    </row>
    <row r="37126" spans="63:63" x14ac:dyDescent="0.25">
      <c r="BK37126" s="2311"/>
    </row>
    <row r="37150" spans="63:63" x14ac:dyDescent="0.25">
      <c r="BK37150" s="2315"/>
    </row>
    <row r="37151" spans="63:63" x14ac:dyDescent="0.25">
      <c r="BK37151" s="2311"/>
    </row>
    <row r="37175" spans="63:63" x14ac:dyDescent="0.25">
      <c r="BK37175" s="2315"/>
    </row>
    <row r="37176" spans="63:63" x14ac:dyDescent="0.25">
      <c r="BK37176" s="2311"/>
    </row>
    <row r="37200" spans="63:63" x14ac:dyDescent="0.25">
      <c r="BK37200" s="2315"/>
    </row>
    <row r="37201" spans="63:63" x14ac:dyDescent="0.25">
      <c r="BK37201" s="2311"/>
    </row>
    <row r="37225" spans="63:63" x14ac:dyDescent="0.25">
      <c r="BK37225" s="2315"/>
    </row>
    <row r="37226" spans="63:63" x14ac:dyDescent="0.25">
      <c r="BK37226" s="2311"/>
    </row>
    <row r="37250" spans="63:63" x14ac:dyDescent="0.25">
      <c r="BK37250" s="2315"/>
    </row>
    <row r="37251" spans="63:63" x14ac:dyDescent="0.25">
      <c r="BK37251" s="2311"/>
    </row>
    <row r="37275" spans="63:63" x14ac:dyDescent="0.25">
      <c r="BK37275" s="2315"/>
    </row>
    <row r="37276" spans="63:63" x14ac:dyDescent="0.25">
      <c r="BK37276" s="2311"/>
    </row>
    <row r="37300" spans="63:63" x14ac:dyDescent="0.25">
      <c r="BK37300" s="2315"/>
    </row>
    <row r="37301" spans="63:63" x14ac:dyDescent="0.25">
      <c r="BK37301" s="2311"/>
    </row>
    <row r="37325" spans="63:63" x14ac:dyDescent="0.25">
      <c r="BK37325" s="2315"/>
    </row>
    <row r="37326" spans="63:63" x14ac:dyDescent="0.25">
      <c r="BK37326" s="2311"/>
    </row>
    <row r="37350" spans="63:63" x14ac:dyDescent="0.25">
      <c r="BK37350" s="2315"/>
    </row>
    <row r="37351" spans="63:63" x14ac:dyDescent="0.25">
      <c r="BK37351" s="2311"/>
    </row>
    <row r="37375" spans="63:63" x14ac:dyDescent="0.25">
      <c r="BK37375" s="2315"/>
    </row>
    <row r="37376" spans="63:63" x14ac:dyDescent="0.25">
      <c r="BK37376" s="2311"/>
    </row>
    <row r="37400" spans="63:63" x14ac:dyDescent="0.25">
      <c r="BK37400" s="2315"/>
    </row>
    <row r="37401" spans="63:63" x14ac:dyDescent="0.25">
      <c r="BK37401" s="2311"/>
    </row>
    <row r="37425" spans="63:63" x14ac:dyDescent="0.25">
      <c r="BK37425" s="2315"/>
    </row>
    <row r="37426" spans="63:63" x14ac:dyDescent="0.25">
      <c r="BK37426" s="2311"/>
    </row>
    <row r="37450" spans="63:63" x14ac:dyDescent="0.25">
      <c r="BK37450" s="2315"/>
    </row>
    <row r="37451" spans="63:63" x14ac:dyDescent="0.25">
      <c r="BK37451" s="2311"/>
    </row>
    <row r="37475" spans="63:63" x14ac:dyDescent="0.25">
      <c r="BK37475" s="2315"/>
    </row>
    <row r="37476" spans="63:63" x14ac:dyDescent="0.25">
      <c r="BK37476" s="2311"/>
    </row>
    <row r="37500" spans="63:63" x14ac:dyDescent="0.25">
      <c r="BK37500" s="2315"/>
    </row>
    <row r="37501" spans="63:63" x14ac:dyDescent="0.25">
      <c r="BK37501" s="2311"/>
    </row>
    <row r="37525" spans="63:63" x14ac:dyDescent="0.25">
      <c r="BK37525" s="2315"/>
    </row>
    <row r="37526" spans="63:63" x14ac:dyDescent="0.25">
      <c r="BK37526" s="2311"/>
    </row>
    <row r="37550" spans="63:63" x14ac:dyDescent="0.25">
      <c r="BK37550" s="2315"/>
    </row>
    <row r="37551" spans="63:63" x14ac:dyDescent="0.25">
      <c r="BK37551" s="2311"/>
    </row>
    <row r="37575" spans="63:63" x14ac:dyDescent="0.25">
      <c r="BK37575" s="2315"/>
    </row>
    <row r="37576" spans="63:63" x14ac:dyDescent="0.25">
      <c r="BK37576" s="2311"/>
    </row>
    <row r="37600" spans="63:63" x14ac:dyDescent="0.25">
      <c r="BK37600" s="2315"/>
    </row>
    <row r="37601" spans="63:63" x14ac:dyDescent="0.25">
      <c r="BK37601" s="2311"/>
    </row>
    <row r="37625" spans="63:63" x14ac:dyDescent="0.25">
      <c r="BK37625" s="2315"/>
    </row>
    <row r="37626" spans="63:63" x14ac:dyDescent="0.25">
      <c r="BK37626" s="2311"/>
    </row>
    <row r="37650" spans="63:63" x14ac:dyDescent="0.25">
      <c r="BK37650" s="2315"/>
    </row>
    <row r="37651" spans="63:63" x14ac:dyDescent="0.25">
      <c r="BK37651" s="2311"/>
    </row>
    <row r="37675" spans="63:63" x14ac:dyDescent="0.25">
      <c r="BK37675" s="2315"/>
    </row>
    <row r="37676" spans="63:63" x14ac:dyDescent="0.25">
      <c r="BK37676" s="2311"/>
    </row>
    <row r="37700" spans="63:63" x14ac:dyDescent="0.25">
      <c r="BK37700" s="2315"/>
    </row>
    <row r="37701" spans="63:63" x14ac:dyDescent="0.25">
      <c r="BK37701" s="2311"/>
    </row>
    <row r="37725" spans="63:63" x14ac:dyDescent="0.25">
      <c r="BK37725" s="2315"/>
    </row>
    <row r="37726" spans="63:63" x14ac:dyDescent="0.25">
      <c r="BK37726" s="2311"/>
    </row>
    <row r="37750" spans="63:63" x14ac:dyDescent="0.25">
      <c r="BK37750" s="2315"/>
    </row>
    <row r="37751" spans="63:63" x14ac:dyDescent="0.25">
      <c r="BK37751" s="2311"/>
    </row>
    <row r="37775" spans="63:63" x14ac:dyDescent="0.25">
      <c r="BK37775" s="2315"/>
    </row>
    <row r="37776" spans="63:63" x14ac:dyDescent="0.25">
      <c r="BK37776" s="2311"/>
    </row>
    <row r="37800" spans="63:63" x14ac:dyDescent="0.25">
      <c r="BK37800" s="2315"/>
    </row>
    <row r="37801" spans="63:63" x14ac:dyDescent="0.25">
      <c r="BK37801" s="2311"/>
    </row>
    <row r="37825" spans="63:63" x14ac:dyDescent="0.25">
      <c r="BK37825" s="2315"/>
    </row>
    <row r="37826" spans="63:63" x14ac:dyDescent="0.25">
      <c r="BK37826" s="2311"/>
    </row>
    <row r="37850" spans="63:63" x14ac:dyDescent="0.25">
      <c r="BK37850" s="2315"/>
    </row>
    <row r="37851" spans="63:63" x14ac:dyDescent="0.25">
      <c r="BK37851" s="2311"/>
    </row>
    <row r="37875" spans="63:63" x14ac:dyDescent="0.25">
      <c r="BK37875" s="2315"/>
    </row>
    <row r="37876" spans="63:63" x14ac:dyDescent="0.25">
      <c r="BK37876" s="2311"/>
    </row>
    <row r="37900" spans="63:63" x14ac:dyDescent="0.25">
      <c r="BK37900" s="2315"/>
    </row>
    <row r="37901" spans="63:63" x14ac:dyDescent="0.25">
      <c r="BK37901" s="2311"/>
    </row>
    <row r="37925" spans="63:63" x14ac:dyDescent="0.25">
      <c r="BK37925" s="2315"/>
    </row>
    <row r="37926" spans="63:63" x14ac:dyDescent="0.25">
      <c r="BK37926" s="2311"/>
    </row>
    <row r="37950" spans="63:63" x14ac:dyDescent="0.25">
      <c r="BK37950" s="2315"/>
    </row>
    <row r="37951" spans="63:63" x14ac:dyDescent="0.25">
      <c r="BK37951" s="2311"/>
    </row>
    <row r="37975" spans="63:63" x14ac:dyDescent="0.25">
      <c r="BK37975" s="2315"/>
    </row>
    <row r="37976" spans="63:63" x14ac:dyDescent="0.25">
      <c r="BK37976" s="2311"/>
    </row>
    <row r="38000" spans="63:63" x14ac:dyDescent="0.25">
      <c r="BK38000" s="2315"/>
    </row>
    <row r="38001" spans="63:63" x14ac:dyDescent="0.25">
      <c r="BK38001" s="2311"/>
    </row>
    <row r="38025" spans="63:63" x14ac:dyDescent="0.25">
      <c r="BK38025" s="2315"/>
    </row>
    <row r="38026" spans="63:63" x14ac:dyDescent="0.25">
      <c r="BK38026" s="2311"/>
    </row>
    <row r="38050" spans="63:63" x14ac:dyDescent="0.25">
      <c r="BK38050" s="2315"/>
    </row>
    <row r="38051" spans="63:63" x14ac:dyDescent="0.25">
      <c r="BK38051" s="2311"/>
    </row>
    <row r="38075" spans="63:63" x14ac:dyDescent="0.25">
      <c r="BK38075" s="2315"/>
    </row>
    <row r="38076" spans="63:63" x14ac:dyDescent="0.25">
      <c r="BK38076" s="2311"/>
    </row>
    <row r="38100" spans="63:63" x14ac:dyDescent="0.25">
      <c r="BK38100" s="2315"/>
    </row>
    <row r="38101" spans="63:63" x14ac:dyDescent="0.25">
      <c r="BK38101" s="2311"/>
    </row>
    <row r="38125" spans="63:63" x14ac:dyDescent="0.25">
      <c r="BK38125" s="2315"/>
    </row>
    <row r="38126" spans="63:63" x14ac:dyDescent="0.25">
      <c r="BK38126" s="2311"/>
    </row>
    <row r="38150" spans="63:63" x14ac:dyDescent="0.25">
      <c r="BK38150" s="2315"/>
    </row>
    <row r="38151" spans="63:63" x14ac:dyDescent="0.25">
      <c r="BK38151" s="2311"/>
    </row>
    <row r="38175" spans="63:63" x14ac:dyDescent="0.25">
      <c r="BK38175" s="2315"/>
    </row>
    <row r="38176" spans="63:63" x14ac:dyDescent="0.25">
      <c r="BK38176" s="2311"/>
    </row>
    <row r="38200" spans="63:63" x14ac:dyDescent="0.25">
      <c r="BK38200" s="2315"/>
    </row>
    <row r="38201" spans="63:63" x14ac:dyDescent="0.25">
      <c r="BK38201" s="2311"/>
    </row>
    <row r="38225" spans="63:63" x14ac:dyDescent="0.25">
      <c r="BK38225" s="2315"/>
    </row>
    <row r="38226" spans="63:63" x14ac:dyDescent="0.25">
      <c r="BK38226" s="2311"/>
    </row>
    <row r="38250" spans="63:63" x14ac:dyDescent="0.25">
      <c r="BK38250" s="2315"/>
    </row>
    <row r="38251" spans="63:63" x14ac:dyDescent="0.25">
      <c r="BK38251" s="2311"/>
    </row>
    <row r="38275" spans="63:63" x14ac:dyDescent="0.25">
      <c r="BK38275" s="2315"/>
    </row>
    <row r="38276" spans="63:63" x14ac:dyDescent="0.25">
      <c r="BK38276" s="2311"/>
    </row>
    <row r="38300" spans="63:63" x14ac:dyDescent="0.25">
      <c r="BK38300" s="2315"/>
    </row>
    <row r="38301" spans="63:63" x14ac:dyDescent="0.25">
      <c r="BK38301" s="2311"/>
    </row>
    <row r="38325" spans="63:63" x14ac:dyDescent="0.25">
      <c r="BK38325" s="2315"/>
    </row>
    <row r="38326" spans="63:63" x14ac:dyDescent="0.25">
      <c r="BK38326" s="2311"/>
    </row>
    <row r="38350" spans="63:63" x14ac:dyDescent="0.25">
      <c r="BK38350" s="2315"/>
    </row>
    <row r="38351" spans="63:63" x14ac:dyDescent="0.25">
      <c r="BK38351" s="2311"/>
    </row>
    <row r="38375" spans="63:63" x14ac:dyDescent="0.25">
      <c r="BK38375" s="2315"/>
    </row>
    <row r="38376" spans="63:63" x14ac:dyDescent="0.25">
      <c r="BK38376" s="2311"/>
    </row>
    <row r="38400" spans="63:63" x14ac:dyDescent="0.25">
      <c r="BK38400" s="2315"/>
    </row>
    <row r="38401" spans="63:63" x14ac:dyDescent="0.25">
      <c r="BK38401" s="2311"/>
    </row>
    <row r="38425" spans="63:63" x14ac:dyDescent="0.25">
      <c r="BK38425" s="2315"/>
    </row>
    <row r="38426" spans="63:63" x14ac:dyDescent="0.25">
      <c r="BK38426" s="2311"/>
    </row>
    <row r="38450" spans="63:63" x14ac:dyDescent="0.25">
      <c r="BK38450" s="2315"/>
    </row>
    <row r="38451" spans="63:63" x14ac:dyDescent="0.25">
      <c r="BK38451" s="2311"/>
    </row>
    <row r="38475" spans="63:63" x14ac:dyDescent="0.25">
      <c r="BK38475" s="2315"/>
    </row>
    <row r="38476" spans="63:63" x14ac:dyDescent="0.25">
      <c r="BK38476" s="2311"/>
    </row>
    <row r="38500" spans="63:63" x14ac:dyDescent="0.25">
      <c r="BK38500" s="2315"/>
    </row>
    <row r="38501" spans="63:63" x14ac:dyDescent="0.25">
      <c r="BK38501" s="2311"/>
    </row>
    <row r="38525" spans="63:63" x14ac:dyDescent="0.25">
      <c r="BK38525" s="2315"/>
    </row>
    <row r="38526" spans="63:63" x14ac:dyDescent="0.25">
      <c r="BK38526" s="2311"/>
    </row>
    <row r="38550" spans="63:63" x14ac:dyDescent="0.25">
      <c r="BK38550" s="2315"/>
    </row>
    <row r="38551" spans="63:63" x14ac:dyDescent="0.25">
      <c r="BK38551" s="2311"/>
    </row>
    <row r="38575" spans="63:63" x14ac:dyDescent="0.25">
      <c r="BK38575" s="2315"/>
    </row>
    <row r="38576" spans="63:63" x14ac:dyDescent="0.25">
      <c r="BK38576" s="2311"/>
    </row>
    <row r="38600" spans="63:63" x14ac:dyDescent="0.25">
      <c r="BK38600" s="2315"/>
    </row>
    <row r="38601" spans="63:63" x14ac:dyDescent="0.25">
      <c r="BK38601" s="2311"/>
    </row>
    <row r="38625" spans="63:63" x14ac:dyDescent="0.25">
      <c r="BK38625" s="2315"/>
    </row>
    <row r="38626" spans="63:63" x14ac:dyDescent="0.25">
      <c r="BK38626" s="2311"/>
    </row>
    <row r="38650" spans="63:63" x14ac:dyDescent="0.25">
      <c r="BK38650" s="2315"/>
    </row>
    <row r="38651" spans="63:63" x14ac:dyDescent="0.25">
      <c r="BK38651" s="2311"/>
    </row>
    <row r="38675" spans="63:63" x14ac:dyDescent="0.25">
      <c r="BK38675" s="2315"/>
    </row>
    <row r="38676" spans="63:63" x14ac:dyDescent="0.25">
      <c r="BK38676" s="2311"/>
    </row>
    <row r="38700" spans="63:63" x14ac:dyDescent="0.25">
      <c r="BK38700" s="2315"/>
    </row>
    <row r="38701" spans="63:63" x14ac:dyDescent="0.25">
      <c r="BK38701" s="2311"/>
    </row>
    <row r="38725" spans="63:63" x14ac:dyDescent="0.25">
      <c r="BK38725" s="2315"/>
    </row>
    <row r="38726" spans="63:63" x14ac:dyDescent="0.25">
      <c r="BK38726" s="2311"/>
    </row>
    <row r="38750" spans="63:63" x14ac:dyDescent="0.25">
      <c r="BK38750" s="2315"/>
    </row>
    <row r="38751" spans="63:63" x14ac:dyDescent="0.25">
      <c r="BK38751" s="2311"/>
    </row>
    <row r="38775" spans="63:63" x14ac:dyDescent="0.25">
      <c r="BK38775" s="2315"/>
    </row>
    <row r="38776" spans="63:63" x14ac:dyDescent="0.25">
      <c r="BK38776" s="2311"/>
    </row>
    <row r="38800" spans="63:63" x14ac:dyDescent="0.25">
      <c r="BK38800" s="2315"/>
    </row>
    <row r="38801" spans="63:63" x14ac:dyDescent="0.25">
      <c r="BK38801" s="2311"/>
    </row>
    <row r="38825" spans="63:63" x14ac:dyDescent="0.25">
      <c r="BK38825" s="2315"/>
    </row>
    <row r="38826" spans="63:63" x14ac:dyDescent="0.25">
      <c r="BK38826" s="2311"/>
    </row>
    <row r="38850" spans="63:63" x14ac:dyDescent="0.25">
      <c r="BK38850" s="2315"/>
    </row>
    <row r="38851" spans="63:63" x14ac:dyDescent="0.25">
      <c r="BK38851" s="2311"/>
    </row>
    <row r="38875" spans="63:63" x14ac:dyDescent="0.25">
      <c r="BK38875" s="2315"/>
    </row>
    <row r="38876" spans="63:63" x14ac:dyDescent="0.25">
      <c r="BK38876" s="2311"/>
    </row>
    <row r="38900" spans="63:63" x14ac:dyDescent="0.25">
      <c r="BK38900" s="2315"/>
    </row>
    <row r="38901" spans="63:63" x14ac:dyDescent="0.25">
      <c r="BK38901" s="2311"/>
    </row>
    <row r="38925" spans="63:63" x14ac:dyDescent="0.25">
      <c r="BK38925" s="2315"/>
    </row>
    <row r="38926" spans="63:63" x14ac:dyDescent="0.25">
      <c r="BK38926" s="2311"/>
    </row>
    <row r="38950" spans="63:63" x14ac:dyDescent="0.25">
      <c r="BK38950" s="2315"/>
    </row>
    <row r="38951" spans="63:63" x14ac:dyDescent="0.25">
      <c r="BK38951" s="2311"/>
    </row>
    <row r="38975" spans="63:63" x14ac:dyDescent="0.25">
      <c r="BK38975" s="2315"/>
    </row>
    <row r="38976" spans="63:63" x14ac:dyDescent="0.25">
      <c r="BK38976" s="2311"/>
    </row>
    <row r="39000" spans="63:63" x14ac:dyDescent="0.25">
      <c r="BK39000" s="2315"/>
    </row>
    <row r="39001" spans="63:63" x14ac:dyDescent="0.25">
      <c r="BK39001" s="2311"/>
    </row>
    <row r="39025" spans="63:63" x14ac:dyDescent="0.25">
      <c r="BK39025" s="2315"/>
    </row>
    <row r="39026" spans="63:63" x14ac:dyDescent="0.25">
      <c r="BK39026" s="2311"/>
    </row>
    <row r="39050" spans="63:63" x14ac:dyDescent="0.25">
      <c r="BK39050" s="2315"/>
    </row>
    <row r="39051" spans="63:63" x14ac:dyDescent="0.25">
      <c r="BK39051" s="2311"/>
    </row>
    <row r="39075" spans="63:63" x14ac:dyDescent="0.25">
      <c r="BK39075" s="2315"/>
    </row>
    <row r="39076" spans="63:63" x14ac:dyDescent="0.25">
      <c r="BK39076" s="2311"/>
    </row>
    <row r="39100" spans="63:63" x14ac:dyDescent="0.25">
      <c r="BK39100" s="2315"/>
    </row>
    <row r="39101" spans="63:63" x14ac:dyDescent="0.25">
      <c r="BK39101" s="2311"/>
    </row>
    <row r="39125" spans="63:63" x14ac:dyDescent="0.25">
      <c r="BK39125" s="2315"/>
    </row>
    <row r="39126" spans="63:63" x14ac:dyDescent="0.25">
      <c r="BK39126" s="2311"/>
    </row>
    <row r="39150" spans="63:63" x14ac:dyDescent="0.25">
      <c r="BK39150" s="2315"/>
    </row>
    <row r="39151" spans="63:63" x14ac:dyDescent="0.25">
      <c r="BK39151" s="2311"/>
    </row>
    <row r="39175" spans="63:63" x14ac:dyDescent="0.25">
      <c r="BK39175" s="2315"/>
    </row>
    <row r="39176" spans="63:63" x14ac:dyDescent="0.25">
      <c r="BK39176" s="2311"/>
    </row>
    <row r="39200" spans="63:63" x14ac:dyDescent="0.25">
      <c r="BK39200" s="2315"/>
    </row>
    <row r="39201" spans="63:63" x14ac:dyDescent="0.25">
      <c r="BK39201" s="2311"/>
    </row>
    <row r="39225" spans="63:63" x14ac:dyDescent="0.25">
      <c r="BK39225" s="2315"/>
    </row>
    <row r="39226" spans="63:63" x14ac:dyDescent="0.25">
      <c r="BK39226" s="2311"/>
    </row>
    <row r="39250" spans="63:63" x14ac:dyDescent="0.25">
      <c r="BK39250" s="2315"/>
    </row>
    <row r="39251" spans="63:63" x14ac:dyDescent="0.25">
      <c r="BK39251" s="2311"/>
    </row>
    <row r="39275" spans="63:63" x14ac:dyDescent="0.25">
      <c r="BK39275" s="2315"/>
    </row>
    <row r="39276" spans="63:63" x14ac:dyDescent="0.25">
      <c r="BK39276" s="2311"/>
    </row>
    <row r="39300" spans="63:63" x14ac:dyDescent="0.25">
      <c r="BK39300" s="2315"/>
    </row>
    <row r="39301" spans="63:63" x14ac:dyDescent="0.25">
      <c r="BK39301" s="2311"/>
    </row>
    <row r="39325" spans="63:63" x14ac:dyDescent="0.25">
      <c r="BK39325" s="2315"/>
    </row>
    <row r="39326" spans="63:63" x14ac:dyDescent="0.25">
      <c r="BK39326" s="2311"/>
    </row>
    <row r="39350" spans="63:63" x14ac:dyDescent="0.25">
      <c r="BK39350" s="2315"/>
    </row>
    <row r="39351" spans="63:63" x14ac:dyDescent="0.25">
      <c r="BK39351" s="2311"/>
    </row>
    <row r="39375" spans="63:63" x14ac:dyDescent="0.25">
      <c r="BK39375" s="2315"/>
    </row>
    <row r="39376" spans="63:63" x14ac:dyDescent="0.25">
      <c r="BK39376" s="2311"/>
    </row>
    <row r="39400" spans="63:63" x14ac:dyDescent="0.25">
      <c r="BK39400" s="2315"/>
    </row>
    <row r="39401" spans="63:63" x14ac:dyDescent="0.25">
      <c r="BK39401" s="2311"/>
    </row>
    <row r="39425" spans="63:63" x14ac:dyDescent="0.25">
      <c r="BK39425" s="2315"/>
    </row>
    <row r="39426" spans="63:63" x14ac:dyDescent="0.25">
      <c r="BK39426" s="2311"/>
    </row>
    <row r="39450" spans="63:63" x14ac:dyDescent="0.25">
      <c r="BK39450" s="2315"/>
    </row>
    <row r="39451" spans="63:63" x14ac:dyDescent="0.25">
      <c r="BK39451" s="2311"/>
    </row>
    <row r="39475" spans="63:63" x14ac:dyDescent="0.25">
      <c r="BK39475" s="2315"/>
    </row>
    <row r="39476" spans="63:63" x14ac:dyDescent="0.25">
      <c r="BK39476" s="2311"/>
    </row>
    <row r="39500" spans="63:63" x14ac:dyDescent="0.25">
      <c r="BK39500" s="2315"/>
    </row>
    <row r="39501" spans="63:63" x14ac:dyDescent="0.25">
      <c r="BK39501" s="2311"/>
    </row>
    <row r="39525" spans="63:63" x14ac:dyDescent="0.25">
      <c r="BK39525" s="2315"/>
    </row>
    <row r="39526" spans="63:63" x14ac:dyDescent="0.25">
      <c r="BK39526" s="2311"/>
    </row>
    <row r="39550" spans="63:63" x14ac:dyDescent="0.25">
      <c r="BK39550" s="2315"/>
    </row>
    <row r="39551" spans="63:63" x14ac:dyDescent="0.25">
      <c r="BK39551" s="2311"/>
    </row>
    <row r="39575" spans="63:63" x14ac:dyDescent="0.25">
      <c r="BK39575" s="2315"/>
    </row>
    <row r="39576" spans="63:63" x14ac:dyDescent="0.25">
      <c r="BK39576" s="2311"/>
    </row>
    <row r="39600" spans="63:63" x14ac:dyDescent="0.25">
      <c r="BK39600" s="2315"/>
    </row>
    <row r="39601" spans="63:63" x14ac:dyDescent="0.25">
      <c r="BK39601" s="2311"/>
    </row>
    <row r="39625" spans="63:63" x14ac:dyDescent="0.25">
      <c r="BK39625" s="2315"/>
    </row>
    <row r="39626" spans="63:63" x14ac:dyDescent="0.25">
      <c r="BK39626" s="2311"/>
    </row>
    <row r="39650" spans="63:63" x14ac:dyDescent="0.25">
      <c r="BK39650" s="2315"/>
    </row>
    <row r="39651" spans="63:63" x14ac:dyDescent="0.25">
      <c r="BK39651" s="2311"/>
    </row>
    <row r="39675" spans="63:63" x14ac:dyDescent="0.25">
      <c r="BK39675" s="2315"/>
    </row>
    <row r="39676" spans="63:63" x14ac:dyDescent="0.25">
      <c r="BK39676" s="2311"/>
    </row>
    <row r="39700" spans="63:63" x14ac:dyDescent="0.25">
      <c r="BK39700" s="2315"/>
    </row>
    <row r="39701" spans="63:63" x14ac:dyDescent="0.25">
      <c r="BK39701" s="2311"/>
    </row>
    <row r="39725" spans="63:63" x14ac:dyDescent="0.25">
      <c r="BK39725" s="2315"/>
    </row>
    <row r="39726" spans="63:63" x14ac:dyDescent="0.25">
      <c r="BK39726" s="2311"/>
    </row>
    <row r="39750" spans="63:63" x14ac:dyDescent="0.25">
      <c r="BK39750" s="2315"/>
    </row>
    <row r="39751" spans="63:63" x14ac:dyDescent="0.25">
      <c r="BK39751" s="2311"/>
    </row>
    <row r="39775" spans="63:63" x14ac:dyDescent="0.25">
      <c r="BK39775" s="2315"/>
    </row>
    <row r="39776" spans="63:63" x14ac:dyDescent="0.25">
      <c r="BK39776" s="2311"/>
    </row>
    <row r="39800" spans="63:63" x14ac:dyDescent="0.25">
      <c r="BK39800" s="2315"/>
    </row>
    <row r="39801" spans="63:63" x14ac:dyDescent="0.25">
      <c r="BK39801" s="2311"/>
    </row>
    <row r="39825" spans="63:63" x14ac:dyDescent="0.25">
      <c r="BK39825" s="2315"/>
    </row>
    <row r="39826" spans="63:63" x14ac:dyDescent="0.25">
      <c r="BK39826" s="2311"/>
    </row>
    <row r="39850" spans="63:63" x14ac:dyDescent="0.25">
      <c r="BK39850" s="2315"/>
    </row>
    <row r="39851" spans="63:63" x14ac:dyDescent="0.25">
      <c r="BK39851" s="2311"/>
    </row>
    <row r="39875" spans="63:63" x14ac:dyDescent="0.25">
      <c r="BK39875" s="2315"/>
    </row>
    <row r="39876" spans="63:63" x14ac:dyDescent="0.25">
      <c r="BK39876" s="2311"/>
    </row>
    <row r="39900" spans="63:63" x14ac:dyDescent="0.25">
      <c r="BK39900" s="2315"/>
    </row>
    <row r="39901" spans="63:63" x14ac:dyDescent="0.25">
      <c r="BK39901" s="2311"/>
    </row>
    <row r="39925" spans="63:63" x14ac:dyDescent="0.25">
      <c r="BK39925" s="2315"/>
    </row>
    <row r="39926" spans="63:63" x14ac:dyDescent="0.25">
      <c r="BK39926" s="2311"/>
    </row>
    <row r="39950" spans="63:63" x14ac:dyDescent="0.25">
      <c r="BK39950" s="2315"/>
    </row>
    <row r="39951" spans="63:63" x14ac:dyDescent="0.25">
      <c r="BK39951" s="2311"/>
    </row>
    <row r="39975" spans="63:63" x14ac:dyDescent="0.25">
      <c r="BK39975" s="2315"/>
    </row>
    <row r="39976" spans="63:63" x14ac:dyDescent="0.25">
      <c r="BK39976" s="2311"/>
    </row>
    <row r="40000" spans="63:63" x14ac:dyDescent="0.25">
      <c r="BK40000" s="2315"/>
    </row>
    <row r="40001" spans="63:63" x14ac:dyDescent="0.25">
      <c r="BK40001" s="2311"/>
    </row>
    <row r="40025" spans="63:63" x14ac:dyDescent="0.25">
      <c r="BK40025" s="2315"/>
    </row>
    <row r="40026" spans="63:63" x14ac:dyDescent="0.25">
      <c r="BK40026" s="2311"/>
    </row>
    <row r="40050" spans="63:63" x14ac:dyDescent="0.25">
      <c r="BK40050" s="2315"/>
    </row>
    <row r="40051" spans="63:63" x14ac:dyDescent="0.25">
      <c r="BK40051" s="2311"/>
    </row>
    <row r="40075" spans="63:63" x14ac:dyDescent="0.25">
      <c r="BK40075" s="2315"/>
    </row>
    <row r="40076" spans="63:63" x14ac:dyDescent="0.25">
      <c r="BK40076" s="2311"/>
    </row>
    <row r="40100" spans="63:63" x14ac:dyDescent="0.25">
      <c r="BK40100" s="2315"/>
    </row>
    <row r="40101" spans="63:63" x14ac:dyDescent="0.25">
      <c r="BK40101" s="2311"/>
    </row>
    <row r="40125" spans="63:63" x14ac:dyDescent="0.25">
      <c r="BK40125" s="2315"/>
    </row>
    <row r="40126" spans="63:63" x14ac:dyDescent="0.25">
      <c r="BK40126" s="2311"/>
    </row>
    <row r="40150" spans="63:63" x14ac:dyDescent="0.25">
      <c r="BK40150" s="2315"/>
    </row>
    <row r="40151" spans="63:63" x14ac:dyDescent="0.25">
      <c r="BK40151" s="2311"/>
    </row>
    <row r="40175" spans="63:63" x14ac:dyDescent="0.25">
      <c r="BK40175" s="2315"/>
    </row>
    <row r="40176" spans="63:63" x14ac:dyDescent="0.25">
      <c r="BK40176" s="2311"/>
    </row>
    <row r="40200" spans="63:63" x14ac:dyDescent="0.25">
      <c r="BK40200" s="2315"/>
    </row>
    <row r="40201" spans="63:63" x14ac:dyDescent="0.25">
      <c r="BK40201" s="2311"/>
    </row>
    <row r="40225" spans="63:63" x14ac:dyDescent="0.25">
      <c r="BK40225" s="2315"/>
    </row>
    <row r="40226" spans="63:63" x14ac:dyDescent="0.25">
      <c r="BK40226" s="2311"/>
    </row>
    <row r="40250" spans="63:63" x14ac:dyDescent="0.25">
      <c r="BK40250" s="2315"/>
    </row>
    <row r="40251" spans="63:63" x14ac:dyDescent="0.25">
      <c r="BK40251" s="2311"/>
    </row>
    <row r="40275" spans="63:63" x14ac:dyDescent="0.25">
      <c r="BK40275" s="2315"/>
    </row>
    <row r="40276" spans="63:63" x14ac:dyDescent="0.25">
      <c r="BK40276" s="2311"/>
    </row>
    <row r="40300" spans="63:63" x14ac:dyDescent="0.25">
      <c r="BK40300" s="2315"/>
    </row>
    <row r="40301" spans="63:63" x14ac:dyDescent="0.25">
      <c r="BK40301" s="2311"/>
    </row>
    <row r="40325" spans="63:63" x14ac:dyDescent="0.25">
      <c r="BK40325" s="2315"/>
    </row>
    <row r="40326" spans="63:63" x14ac:dyDescent="0.25">
      <c r="BK40326" s="2311"/>
    </row>
    <row r="40350" spans="63:63" x14ac:dyDescent="0.25">
      <c r="BK40350" s="2315"/>
    </row>
    <row r="40351" spans="63:63" x14ac:dyDescent="0.25">
      <c r="BK40351" s="2311"/>
    </row>
    <row r="40375" spans="63:63" x14ac:dyDescent="0.25">
      <c r="BK40375" s="2315"/>
    </row>
    <row r="40376" spans="63:63" x14ac:dyDescent="0.25">
      <c r="BK40376" s="2311"/>
    </row>
    <row r="40400" spans="63:63" x14ac:dyDescent="0.25">
      <c r="BK40400" s="2315"/>
    </row>
    <row r="40401" spans="63:63" x14ac:dyDescent="0.25">
      <c r="BK40401" s="2311"/>
    </row>
    <row r="40425" spans="63:63" x14ac:dyDescent="0.25">
      <c r="BK40425" s="2315"/>
    </row>
    <row r="40426" spans="63:63" x14ac:dyDescent="0.25">
      <c r="BK40426" s="2311"/>
    </row>
    <row r="40450" spans="63:63" x14ac:dyDescent="0.25">
      <c r="BK40450" s="2315"/>
    </row>
    <row r="40451" spans="63:63" x14ac:dyDescent="0.25">
      <c r="BK40451" s="2311"/>
    </row>
    <row r="40475" spans="63:63" x14ac:dyDescent="0.25">
      <c r="BK40475" s="2315"/>
    </row>
    <row r="40476" spans="63:63" x14ac:dyDescent="0.25">
      <c r="BK40476" s="2311"/>
    </row>
    <row r="40500" spans="63:63" x14ac:dyDescent="0.25">
      <c r="BK40500" s="2315"/>
    </row>
    <row r="40501" spans="63:63" x14ac:dyDescent="0.25">
      <c r="BK40501" s="2311"/>
    </row>
    <row r="40525" spans="63:63" x14ac:dyDescent="0.25">
      <c r="BK40525" s="2315"/>
    </row>
    <row r="40526" spans="63:63" x14ac:dyDescent="0.25">
      <c r="BK40526" s="2311"/>
    </row>
    <row r="40550" spans="63:63" x14ac:dyDescent="0.25">
      <c r="BK40550" s="2315"/>
    </row>
    <row r="40551" spans="63:63" x14ac:dyDescent="0.25">
      <c r="BK40551" s="2311"/>
    </row>
    <row r="40575" spans="63:63" x14ac:dyDescent="0.25">
      <c r="BK40575" s="2315"/>
    </row>
    <row r="40576" spans="63:63" x14ac:dyDescent="0.25">
      <c r="BK40576" s="2311"/>
    </row>
    <row r="40600" spans="63:63" x14ac:dyDescent="0.25">
      <c r="BK40600" s="2315"/>
    </row>
    <row r="40601" spans="63:63" x14ac:dyDescent="0.25">
      <c r="BK40601" s="2311"/>
    </row>
    <row r="40625" spans="63:63" x14ac:dyDescent="0.25">
      <c r="BK40625" s="2315"/>
    </row>
    <row r="40626" spans="63:63" x14ac:dyDescent="0.25">
      <c r="BK40626" s="2311"/>
    </row>
    <row r="40650" spans="63:63" x14ac:dyDescent="0.25">
      <c r="BK40650" s="2315"/>
    </row>
    <row r="40651" spans="63:63" x14ac:dyDescent="0.25">
      <c r="BK40651" s="2311"/>
    </row>
    <row r="40675" spans="63:63" x14ac:dyDescent="0.25">
      <c r="BK40675" s="2315"/>
    </row>
    <row r="40676" spans="63:63" x14ac:dyDescent="0.25">
      <c r="BK40676" s="2311"/>
    </row>
    <row r="40700" spans="63:63" x14ac:dyDescent="0.25">
      <c r="BK40700" s="2315"/>
    </row>
    <row r="40701" spans="63:63" x14ac:dyDescent="0.25">
      <c r="BK40701" s="2311"/>
    </row>
    <row r="40725" spans="63:63" x14ac:dyDescent="0.25">
      <c r="BK40725" s="2315"/>
    </row>
    <row r="40726" spans="63:63" x14ac:dyDescent="0.25">
      <c r="BK40726" s="2311"/>
    </row>
    <row r="40750" spans="63:63" x14ac:dyDescent="0.25">
      <c r="BK40750" s="2315"/>
    </row>
    <row r="40751" spans="63:63" x14ac:dyDescent="0.25">
      <c r="BK40751" s="2311"/>
    </row>
    <row r="40775" spans="63:63" x14ac:dyDescent="0.25">
      <c r="BK40775" s="2315"/>
    </row>
    <row r="40776" spans="63:63" x14ac:dyDescent="0.25">
      <c r="BK40776" s="2311"/>
    </row>
    <row r="40800" spans="63:63" x14ac:dyDescent="0.25">
      <c r="BK40800" s="2315"/>
    </row>
    <row r="40801" spans="63:63" x14ac:dyDescent="0.25">
      <c r="BK40801" s="2311"/>
    </row>
    <row r="40825" spans="63:63" x14ac:dyDescent="0.25">
      <c r="BK40825" s="2315"/>
    </row>
    <row r="40826" spans="63:63" x14ac:dyDescent="0.25">
      <c r="BK40826" s="2311"/>
    </row>
    <row r="40850" spans="63:63" x14ac:dyDescent="0.25">
      <c r="BK40850" s="2315"/>
    </row>
    <row r="40851" spans="63:63" x14ac:dyDescent="0.25">
      <c r="BK40851" s="2311"/>
    </row>
    <row r="40875" spans="63:63" x14ac:dyDescent="0.25">
      <c r="BK40875" s="2315"/>
    </row>
    <row r="40876" spans="63:63" x14ac:dyDescent="0.25">
      <c r="BK40876" s="2311"/>
    </row>
    <row r="40900" spans="63:63" x14ac:dyDescent="0.25">
      <c r="BK40900" s="2315"/>
    </row>
    <row r="40901" spans="63:63" x14ac:dyDescent="0.25">
      <c r="BK40901" s="2311"/>
    </row>
    <row r="40925" spans="63:63" x14ac:dyDescent="0.25">
      <c r="BK40925" s="2315"/>
    </row>
    <row r="40926" spans="63:63" x14ac:dyDescent="0.25">
      <c r="BK40926" s="2311"/>
    </row>
    <row r="40950" spans="63:63" x14ac:dyDescent="0.25">
      <c r="BK40950" s="2315"/>
    </row>
    <row r="40951" spans="63:63" x14ac:dyDescent="0.25">
      <c r="BK40951" s="2311"/>
    </row>
    <row r="40975" spans="63:63" x14ac:dyDescent="0.25">
      <c r="BK40975" s="2315"/>
    </row>
    <row r="40976" spans="63:63" x14ac:dyDescent="0.25">
      <c r="BK40976" s="2311"/>
    </row>
    <row r="41000" spans="63:63" x14ac:dyDescent="0.25">
      <c r="BK41000" s="2315"/>
    </row>
    <row r="41001" spans="63:63" x14ac:dyDescent="0.25">
      <c r="BK41001" s="2311"/>
    </row>
    <row r="41025" spans="63:63" x14ac:dyDescent="0.25">
      <c r="BK41025" s="2315"/>
    </row>
    <row r="41026" spans="63:63" x14ac:dyDescent="0.25">
      <c r="BK41026" s="2311"/>
    </row>
    <row r="41050" spans="63:63" x14ac:dyDescent="0.25">
      <c r="BK41050" s="2315"/>
    </row>
    <row r="41051" spans="63:63" x14ac:dyDescent="0.25">
      <c r="BK41051" s="2311"/>
    </row>
    <row r="41075" spans="63:63" x14ac:dyDescent="0.25">
      <c r="BK41075" s="2315"/>
    </row>
    <row r="41076" spans="63:63" x14ac:dyDescent="0.25">
      <c r="BK41076" s="2311"/>
    </row>
    <row r="41100" spans="63:63" x14ac:dyDescent="0.25">
      <c r="BK41100" s="2315"/>
    </row>
    <row r="41101" spans="63:63" x14ac:dyDescent="0.25">
      <c r="BK41101" s="2311"/>
    </row>
    <row r="41125" spans="63:63" x14ac:dyDescent="0.25">
      <c r="BK41125" s="2315"/>
    </row>
    <row r="41126" spans="63:63" x14ac:dyDescent="0.25">
      <c r="BK41126" s="2311"/>
    </row>
    <row r="41150" spans="63:63" x14ac:dyDescent="0.25">
      <c r="BK41150" s="2315"/>
    </row>
    <row r="41151" spans="63:63" x14ac:dyDescent="0.25">
      <c r="BK41151" s="2311"/>
    </row>
    <row r="41175" spans="63:63" x14ac:dyDescent="0.25">
      <c r="BK41175" s="2315"/>
    </row>
    <row r="41176" spans="63:63" x14ac:dyDescent="0.25">
      <c r="BK41176" s="2311"/>
    </row>
    <row r="41200" spans="63:63" x14ac:dyDescent="0.25">
      <c r="BK41200" s="2315"/>
    </row>
    <row r="41201" spans="63:63" x14ac:dyDescent="0.25">
      <c r="BK41201" s="2311"/>
    </row>
    <row r="41225" spans="63:63" x14ac:dyDescent="0.25">
      <c r="BK41225" s="2315"/>
    </row>
    <row r="41226" spans="63:63" x14ac:dyDescent="0.25">
      <c r="BK41226" s="2311"/>
    </row>
    <row r="41250" spans="63:63" x14ac:dyDescent="0.25">
      <c r="BK41250" s="2315"/>
    </row>
    <row r="41251" spans="63:63" x14ac:dyDescent="0.25">
      <c r="BK41251" s="2311"/>
    </row>
    <row r="41275" spans="63:63" x14ac:dyDescent="0.25">
      <c r="BK41275" s="2315"/>
    </row>
    <row r="41276" spans="63:63" x14ac:dyDescent="0.25">
      <c r="BK41276" s="2311"/>
    </row>
    <row r="41300" spans="63:63" x14ac:dyDescent="0.25">
      <c r="BK41300" s="2315"/>
    </row>
    <row r="41301" spans="63:63" x14ac:dyDescent="0.25">
      <c r="BK41301" s="2311"/>
    </row>
    <row r="41325" spans="63:63" x14ac:dyDescent="0.25">
      <c r="BK41325" s="2315"/>
    </row>
    <row r="41326" spans="63:63" x14ac:dyDescent="0.25">
      <c r="BK41326" s="2311"/>
    </row>
    <row r="41350" spans="63:63" x14ac:dyDescent="0.25">
      <c r="BK41350" s="2315"/>
    </row>
    <row r="41351" spans="63:63" x14ac:dyDescent="0.25">
      <c r="BK41351" s="2311"/>
    </row>
    <row r="41375" spans="63:63" x14ac:dyDescent="0.25">
      <c r="BK41375" s="2315"/>
    </row>
    <row r="41376" spans="63:63" x14ac:dyDescent="0.25">
      <c r="BK41376" s="2311"/>
    </row>
    <row r="41400" spans="63:63" x14ac:dyDescent="0.25">
      <c r="BK41400" s="2315"/>
    </row>
    <row r="41401" spans="63:63" x14ac:dyDescent="0.25">
      <c r="BK41401" s="2311"/>
    </row>
    <row r="41425" spans="63:63" x14ac:dyDescent="0.25">
      <c r="BK41425" s="2315"/>
    </row>
    <row r="41426" spans="63:63" x14ac:dyDescent="0.25">
      <c r="BK41426" s="2311"/>
    </row>
    <row r="41450" spans="63:63" x14ac:dyDescent="0.25">
      <c r="BK41450" s="2315"/>
    </row>
    <row r="41451" spans="63:63" x14ac:dyDescent="0.25">
      <c r="BK41451" s="2311"/>
    </row>
    <row r="41475" spans="63:63" x14ac:dyDescent="0.25">
      <c r="BK41475" s="2315"/>
    </row>
    <row r="41476" spans="63:63" x14ac:dyDescent="0.25">
      <c r="BK41476" s="2311"/>
    </row>
    <row r="41500" spans="63:63" x14ac:dyDescent="0.25">
      <c r="BK41500" s="2315"/>
    </row>
    <row r="41501" spans="63:63" x14ac:dyDescent="0.25">
      <c r="BK41501" s="2311"/>
    </row>
    <row r="41525" spans="63:63" x14ac:dyDescent="0.25">
      <c r="BK41525" s="2315"/>
    </row>
    <row r="41526" spans="63:63" x14ac:dyDescent="0.25">
      <c r="BK41526" s="2311"/>
    </row>
    <row r="41550" spans="63:63" x14ac:dyDescent="0.25">
      <c r="BK41550" s="2315"/>
    </row>
    <row r="41551" spans="63:63" x14ac:dyDescent="0.25">
      <c r="BK41551" s="2311"/>
    </row>
    <row r="41575" spans="63:63" x14ac:dyDescent="0.25">
      <c r="BK41575" s="2315"/>
    </row>
    <row r="41576" spans="63:63" x14ac:dyDescent="0.25">
      <c r="BK41576" s="2311"/>
    </row>
    <row r="41600" spans="63:63" x14ac:dyDescent="0.25">
      <c r="BK41600" s="2315"/>
    </row>
    <row r="41601" spans="63:63" x14ac:dyDescent="0.25">
      <c r="BK41601" s="2311"/>
    </row>
    <row r="41625" spans="63:63" x14ac:dyDescent="0.25">
      <c r="BK41625" s="2315"/>
    </row>
    <row r="41626" spans="63:63" x14ac:dyDescent="0.25">
      <c r="BK41626" s="2311"/>
    </row>
    <row r="41650" spans="63:63" x14ac:dyDescent="0.25">
      <c r="BK41650" s="2315"/>
    </row>
    <row r="41651" spans="63:63" x14ac:dyDescent="0.25">
      <c r="BK41651" s="2311"/>
    </row>
    <row r="41675" spans="63:63" x14ac:dyDescent="0.25">
      <c r="BK41675" s="2315"/>
    </row>
    <row r="41676" spans="63:63" x14ac:dyDescent="0.25">
      <c r="BK41676" s="2311"/>
    </row>
    <row r="41700" spans="63:63" x14ac:dyDescent="0.25">
      <c r="BK41700" s="2315"/>
    </row>
    <row r="41701" spans="63:63" x14ac:dyDescent="0.25">
      <c r="BK41701" s="2311"/>
    </row>
    <row r="41725" spans="63:63" x14ac:dyDescent="0.25">
      <c r="BK41725" s="2315"/>
    </row>
    <row r="41726" spans="63:63" x14ac:dyDescent="0.25">
      <c r="BK41726" s="2311"/>
    </row>
    <row r="41750" spans="63:63" x14ac:dyDescent="0.25">
      <c r="BK41750" s="2315"/>
    </row>
    <row r="41751" spans="63:63" x14ac:dyDescent="0.25">
      <c r="BK41751" s="2311"/>
    </row>
    <row r="41775" spans="63:63" x14ac:dyDescent="0.25">
      <c r="BK41775" s="2315"/>
    </row>
    <row r="41776" spans="63:63" x14ac:dyDescent="0.25">
      <c r="BK41776" s="2311"/>
    </row>
    <row r="41800" spans="63:63" x14ac:dyDescent="0.25">
      <c r="BK41800" s="2315"/>
    </row>
    <row r="41801" spans="63:63" x14ac:dyDescent="0.25">
      <c r="BK41801" s="2311"/>
    </row>
    <row r="41825" spans="63:63" x14ac:dyDescent="0.25">
      <c r="BK41825" s="2315"/>
    </row>
    <row r="41826" spans="63:63" x14ac:dyDescent="0.25">
      <c r="BK41826" s="2311"/>
    </row>
    <row r="41850" spans="63:63" x14ac:dyDescent="0.25">
      <c r="BK41850" s="2315"/>
    </row>
    <row r="41851" spans="63:63" x14ac:dyDescent="0.25">
      <c r="BK41851" s="2311"/>
    </row>
    <row r="41875" spans="63:63" x14ac:dyDescent="0.25">
      <c r="BK41875" s="2315"/>
    </row>
    <row r="41876" spans="63:63" x14ac:dyDescent="0.25">
      <c r="BK41876" s="2311"/>
    </row>
    <row r="41900" spans="63:63" x14ac:dyDescent="0.25">
      <c r="BK41900" s="2315"/>
    </row>
    <row r="41901" spans="63:63" x14ac:dyDescent="0.25">
      <c r="BK41901" s="2311"/>
    </row>
    <row r="41925" spans="63:63" x14ac:dyDescent="0.25">
      <c r="BK41925" s="2315"/>
    </row>
    <row r="41926" spans="63:63" x14ac:dyDescent="0.25">
      <c r="BK41926" s="2311"/>
    </row>
    <row r="41950" spans="63:63" x14ac:dyDescent="0.25">
      <c r="BK41950" s="2315"/>
    </row>
    <row r="41951" spans="63:63" x14ac:dyDescent="0.25">
      <c r="BK41951" s="2311"/>
    </row>
    <row r="41975" spans="63:63" x14ac:dyDescent="0.25">
      <c r="BK41975" s="2315"/>
    </row>
    <row r="41976" spans="63:63" x14ac:dyDescent="0.25">
      <c r="BK41976" s="2311"/>
    </row>
    <row r="42000" spans="63:63" x14ac:dyDescent="0.25">
      <c r="BK42000" s="2315"/>
    </row>
    <row r="42001" spans="63:63" x14ac:dyDescent="0.25">
      <c r="BK42001" s="2311"/>
    </row>
    <row r="42025" spans="63:63" x14ac:dyDescent="0.25">
      <c r="BK42025" s="2315"/>
    </row>
    <row r="42026" spans="63:63" x14ac:dyDescent="0.25">
      <c r="BK42026" s="2311"/>
    </row>
    <row r="42050" spans="63:63" x14ac:dyDescent="0.25">
      <c r="BK42050" s="2315"/>
    </row>
    <row r="42051" spans="63:63" x14ac:dyDescent="0.25">
      <c r="BK42051" s="2311"/>
    </row>
    <row r="42075" spans="63:63" x14ac:dyDescent="0.25">
      <c r="BK42075" s="2315"/>
    </row>
    <row r="42076" spans="63:63" x14ac:dyDescent="0.25">
      <c r="BK42076" s="2311"/>
    </row>
    <row r="42100" spans="63:63" x14ac:dyDescent="0.25">
      <c r="BK42100" s="2315"/>
    </row>
    <row r="42101" spans="63:63" x14ac:dyDescent="0.25">
      <c r="BK42101" s="2311"/>
    </row>
    <row r="42125" spans="63:63" x14ac:dyDescent="0.25">
      <c r="BK42125" s="2315"/>
    </row>
    <row r="42126" spans="63:63" x14ac:dyDescent="0.25">
      <c r="BK42126" s="2311"/>
    </row>
    <row r="42150" spans="63:63" x14ac:dyDescent="0.25">
      <c r="BK42150" s="2315"/>
    </row>
    <row r="42151" spans="63:63" x14ac:dyDescent="0.25">
      <c r="BK42151" s="2311"/>
    </row>
    <row r="42175" spans="63:63" x14ac:dyDescent="0.25">
      <c r="BK42175" s="2315"/>
    </row>
    <row r="42176" spans="63:63" x14ac:dyDescent="0.25">
      <c r="BK42176" s="2311"/>
    </row>
    <row r="42200" spans="63:63" x14ac:dyDescent="0.25">
      <c r="BK42200" s="2315"/>
    </row>
    <row r="42201" spans="63:63" x14ac:dyDescent="0.25">
      <c r="BK42201" s="2311"/>
    </row>
    <row r="42225" spans="63:63" x14ac:dyDescent="0.25">
      <c r="BK42225" s="2315"/>
    </row>
    <row r="42226" spans="63:63" x14ac:dyDescent="0.25">
      <c r="BK42226" s="2311"/>
    </row>
    <row r="42250" spans="63:63" x14ac:dyDescent="0.25">
      <c r="BK42250" s="2315"/>
    </row>
    <row r="42251" spans="63:63" x14ac:dyDescent="0.25">
      <c r="BK42251" s="2311"/>
    </row>
    <row r="42275" spans="63:63" x14ac:dyDescent="0.25">
      <c r="BK42275" s="2315"/>
    </row>
    <row r="42276" spans="63:63" x14ac:dyDescent="0.25">
      <c r="BK42276" s="2311"/>
    </row>
    <row r="42300" spans="63:63" x14ac:dyDescent="0.25">
      <c r="BK42300" s="2315"/>
    </row>
    <row r="42301" spans="63:63" x14ac:dyDescent="0.25">
      <c r="BK42301" s="2311"/>
    </row>
    <row r="42325" spans="63:63" x14ac:dyDescent="0.25">
      <c r="BK42325" s="2315"/>
    </row>
    <row r="42326" spans="63:63" x14ac:dyDescent="0.25">
      <c r="BK42326" s="2311"/>
    </row>
    <row r="42350" spans="63:63" x14ac:dyDescent="0.25">
      <c r="BK42350" s="2315"/>
    </row>
    <row r="42351" spans="63:63" x14ac:dyDescent="0.25">
      <c r="BK42351" s="2311"/>
    </row>
    <row r="42375" spans="63:63" x14ac:dyDescent="0.25">
      <c r="BK42375" s="2315"/>
    </row>
    <row r="42376" spans="63:63" x14ac:dyDescent="0.25">
      <c r="BK42376" s="2311"/>
    </row>
    <row r="42400" spans="63:63" x14ac:dyDescent="0.25">
      <c r="BK42400" s="2315"/>
    </row>
    <row r="42401" spans="63:63" x14ac:dyDescent="0.25">
      <c r="BK42401" s="2311"/>
    </row>
    <row r="42425" spans="63:63" x14ac:dyDescent="0.25">
      <c r="BK42425" s="2315"/>
    </row>
    <row r="42426" spans="63:63" x14ac:dyDescent="0.25">
      <c r="BK42426" s="2311"/>
    </row>
    <row r="42450" spans="63:63" x14ac:dyDescent="0.25">
      <c r="BK42450" s="2315"/>
    </row>
    <row r="42451" spans="63:63" x14ac:dyDescent="0.25">
      <c r="BK42451" s="2311"/>
    </row>
    <row r="42475" spans="63:63" x14ac:dyDescent="0.25">
      <c r="BK42475" s="2315"/>
    </row>
    <row r="42476" spans="63:63" x14ac:dyDescent="0.25">
      <c r="BK42476" s="2311"/>
    </row>
    <row r="42500" spans="63:63" x14ac:dyDescent="0.25">
      <c r="BK42500" s="2315"/>
    </row>
    <row r="42501" spans="63:63" x14ac:dyDescent="0.25">
      <c r="BK42501" s="2311"/>
    </row>
    <row r="42525" spans="63:63" x14ac:dyDescent="0.25">
      <c r="BK42525" s="2315"/>
    </row>
    <row r="42526" spans="63:63" x14ac:dyDescent="0.25">
      <c r="BK42526" s="2311"/>
    </row>
    <row r="42550" spans="63:63" x14ac:dyDescent="0.25">
      <c r="BK42550" s="2315"/>
    </row>
    <row r="42551" spans="63:63" x14ac:dyDescent="0.25">
      <c r="BK42551" s="2311"/>
    </row>
    <row r="42575" spans="63:63" x14ac:dyDescent="0.25">
      <c r="BK42575" s="2315"/>
    </row>
    <row r="42576" spans="63:63" x14ac:dyDescent="0.25">
      <c r="BK42576" s="2311"/>
    </row>
    <row r="42600" spans="63:63" x14ac:dyDescent="0.25">
      <c r="BK42600" s="2315"/>
    </row>
    <row r="42601" spans="63:63" x14ac:dyDescent="0.25">
      <c r="BK42601" s="2311"/>
    </row>
    <row r="42625" spans="63:63" x14ac:dyDescent="0.25">
      <c r="BK42625" s="2315"/>
    </row>
    <row r="42626" spans="63:63" x14ac:dyDescent="0.25">
      <c r="BK42626" s="2311"/>
    </row>
    <row r="42650" spans="63:63" x14ac:dyDescent="0.25">
      <c r="BK42650" s="2315"/>
    </row>
    <row r="42651" spans="63:63" x14ac:dyDescent="0.25">
      <c r="BK42651" s="2311"/>
    </row>
    <row r="42675" spans="63:63" x14ac:dyDescent="0.25">
      <c r="BK42675" s="2315"/>
    </row>
    <row r="42676" spans="63:63" x14ac:dyDescent="0.25">
      <c r="BK42676" s="2311"/>
    </row>
    <row r="42700" spans="63:63" x14ac:dyDescent="0.25">
      <c r="BK42700" s="2315"/>
    </row>
    <row r="42701" spans="63:63" x14ac:dyDescent="0.25">
      <c r="BK42701" s="2311"/>
    </row>
    <row r="42725" spans="63:63" x14ac:dyDescent="0.25">
      <c r="BK42725" s="2315"/>
    </row>
    <row r="42726" spans="63:63" x14ac:dyDescent="0.25">
      <c r="BK42726" s="2311"/>
    </row>
    <row r="42750" spans="63:63" x14ac:dyDescent="0.25">
      <c r="BK42750" s="2315"/>
    </row>
    <row r="42751" spans="63:63" x14ac:dyDescent="0.25">
      <c r="BK42751" s="2311"/>
    </row>
    <row r="42775" spans="63:63" x14ac:dyDescent="0.25">
      <c r="BK42775" s="2315"/>
    </row>
    <row r="42776" spans="63:63" x14ac:dyDescent="0.25">
      <c r="BK42776" s="2311"/>
    </row>
    <row r="42800" spans="63:63" x14ac:dyDescent="0.25">
      <c r="BK42800" s="2315"/>
    </row>
    <row r="42801" spans="63:63" x14ac:dyDescent="0.25">
      <c r="BK42801" s="2311"/>
    </row>
    <row r="42825" spans="63:63" x14ac:dyDescent="0.25">
      <c r="BK42825" s="2315"/>
    </row>
    <row r="42826" spans="63:63" x14ac:dyDescent="0.25">
      <c r="BK42826" s="2311"/>
    </row>
    <row r="42850" spans="63:63" x14ac:dyDescent="0.25">
      <c r="BK42850" s="2315"/>
    </row>
    <row r="42851" spans="63:63" x14ac:dyDescent="0.25">
      <c r="BK42851" s="2311"/>
    </row>
    <row r="42875" spans="63:63" x14ac:dyDescent="0.25">
      <c r="BK42875" s="2315"/>
    </row>
    <row r="42876" spans="63:63" x14ac:dyDescent="0.25">
      <c r="BK42876" s="2311"/>
    </row>
    <row r="42900" spans="63:63" x14ac:dyDescent="0.25">
      <c r="BK42900" s="2315"/>
    </row>
    <row r="42901" spans="63:63" x14ac:dyDescent="0.25">
      <c r="BK42901" s="2311"/>
    </row>
    <row r="42925" spans="63:63" x14ac:dyDescent="0.25">
      <c r="BK42925" s="2315"/>
    </row>
    <row r="42926" spans="63:63" x14ac:dyDescent="0.25">
      <c r="BK42926" s="2311"/>
    </row>
    <row r="42950" spans="63:63" x14ac:dyDescent="0.25">
      <c r="BK42950" s="2315"/>
    </row>
    <row r="42951" spans="63:63" x14ac:dyDescent="0.25">
      <c r="BK42951" s="2311"/>
    </row>
    <row r="42975" spans="63:63" x14ac:dyDescent="0.25">
      <c r="BK42975" s="2315"/>
    </row>
    <row r="42976" spans="63:63" x14ac:dyDescent="0.25">
      <c r="BK42976" s="2311"/>
    </row>
    <row r="43000" spans="63:63" x14ac:dyDescent="0.25">
      <c r="BK43000" s="2315"/>
    </row>
    <row r="43001" spans="63:63" x14ac:dyDescent="0.25">
      <c r="BK43001" s="2311"/>
    </row>
    <row r="43025" spans="63:63" x14ac:dyDescent="0.25">
      <c r="BK43025" s="2315"/>
    </row>
    <row r="43026" spans="63:63" x14ac:dyDescent="0.25">
      <c r="BK43026" s="2311"/>
    </row>
    <row r="43050" spans="63:63" x14ac:dyDescent="0.25">
      <c r="BK43050" s="2315"/>
    </row>
    <row r="43051" spans="63:63" x14ac:dyDescent="0.25">
      <c r="BK43051" s="2311"/>
    </row>
    <row r="43075" spans="63:63" x14ac:dyDescent="0.25">
      <c r="BK43075" s="2315"/>
    </row>
    <row r="43076" spans="63:63" x14ac:dyDescent="0.25">
      <c r="BK43076" s="2311"/>
    </row>
    <row r="43100" spans="63:63" x14ac:dyDescent="0.25">
      <c r="BK43100" s="2315"/>
    </row>
    <row r="43101" spans="63:63" x14ac:dyDescent="0.25">
      <c r="BK43101" s="2311"/>
    </row>
    <row r="43125" spans="63:63" x14ac:dyDescent="0.25">
      <c r="BK43125" s="2315"/>
    </row>
    <row r="43126" spans="63:63" x14ac:dyDescent="0.25">
      <c r="BK43126" s="2311"/>
    </row>
    <row r="43150" spans="63:63" x14ac:dyDescent="0.25">
      <c r="BK43150" s="2315"/>
    </row>
    <row r="43151" spans="63:63" x14ac:dyDescent="0.25">
      <c r="BK43151" s="2311"/>
    </row>
    <row r="43175" spans="63:63" x14ac:dyDescent="0.25">
      <c r="BK43175" s="2315"/>
    </row>
    <row r="43176" spans="63:63" x14ac:dyDescent="0.25">
      <c r="BK43176" s="2311"/>
    </row>
    <row r="43200" spans="63:63" x14ac:dyDescent="0.25">
      <c r="BK43200" s="2315"/>
    </row>
    <row r="43201" spans="63:63" x14ac:dyDescent="0.25">
      <c r="BK43201" s="2311"/>
    </row>
    <row r="43225" spans="63:63" x14ac:dyDescent="0.25">
      <c r="BK43225" s="2315"/>
    </row>
    <row r="43226" spans="63:63" x14ac:dyDescent="0.25">
      <c r="BK43226" s="2311"/>
    </row>
    <row r="43250" spans="63:63" x14ac:dyDescent="0.25">
      <c r="BK43250" s="2315"/>
    </row>
    <row r="43251" spans="63:63" x14ac:dyDescent="0.25">
      <c r="BK43251" s="2311"/>
    </row>
    <row r="43275" spans="63:63" x14ac:dyDescent="0.25">
      <c r="BK43275" s="2315"/>
    </row>
    <row r="43276" spans="63:63" x14ac:dyDescent="0.25">
      <c r="BK43276" s="2311"/>
    </row>
    <row r="43300" spans="63:63" x14ac:dyDescent="0.25">
      <c r="BK43300" s="2315"/>
    </row>
    <row r="43301" spans="63:63" x14ac:dyDescent="0.25">
      <c r="BK43301" s="2311"/>
    </row>
    <row r="43325" spans="63:63" x14ac:dyDescent="0.25">
      <c r="BK43325" s="2315"/>
    </row>
    <row r="43326" spans="63:63" x14ac:dyDescent="0.25">
      <c r="BK43326" s="2311"/>
    </row>
    <row r="43350" spans="63:63" x14ac:dyDescent="0.25">
      <c r="BK43350" s="2315"/>
    </row>
    <row r="43351" spans="63:63" x14ac:dyDescent="0.25">
      <c r="BK43351" s="2311"/>
    </row>
    <row r="43375" spans="63:63" x14ac:dyDescent="0.25">
      <c r="BK43375" s="2315"/>
    </row>
    <row r="43376" spans="63:63" x14ac:dyDescent="0.25">
      <c r="BK43376" s="2311"/>
    </row>
    <row r="43400" spans="63:63" x14ac:dyDescent="0.25">
      <c r="BK43400" s="2315"/>
    </row>
    <row r="43401" spans="63:63" x14ac:dyDescent="0.25">
      <c r="BK43401" s="2311"/>
    </row>
    <row r="43425" spans="63:63" x14ac:dyDescent="0.25">
      <c r="BK43425" s="2315"/>
    </row>
    <row r="43426" spans="63:63" x14ac:dyDescent="0.25">
      <c r="BK43426" s="2311"/>
    </row>
    <row r="43450" spans="63:63" x14ac:dyDescent="0.25">
      <c r="BK43450" s="2315"/>
    </row>
    <row r="43451" spans="63:63" x14ac:dyDescent="0.25">
      <c r="BK43451" s="2311"/>
    </row>
    <row r="43475" spans="63:63" x14ac:dyDescent="0.25">
      <c r="BK43475" s="2315"/>
    </row>
    <row r="43476" spans="63:63" x14ac:dyDescent="0.25">
      <c r="BK43476" s="2311"/>
    </row>
    <row r="43500" spans="63:63" x14ac:dyDescent="0.25">
      <c r="BK43500" s="2315"/>
    </row>
    <row r="43501" spans="63:63" x14ac:dyDescent="0.25">
      <c r="BK43501" s="2311"/>
    </row>
    <row r="43525" spans="63:63" x14ac:dyDescent="0.25">
      <c r="BK43525" s="2315"/>
    </row>
    <row r="43526" spans="63:63" x14ac:dyDescent="0.25">
      <c r="BK43526" s="2311"/>
    </row>
    <row r="43550" spans="63:63" x14ac:dyDescent="0.25">
      <c r="BK43550" s="2315"/>
    </row>
    <row r="43551" spans="63:63" x14ac:dyDescent="0.25">
      <c r="BK43551" s="2311"/>
    </row>
    <row r="43575" spans="63:63" x14ac:dyDescent="0.25">
      <c r="BK43575" s="2315"/>
    </row>
    <row r="43576" spans="63:63" x14ac:dyDescent="0.25">
      <c r="BK43576" s="2311"/>
    </row>
    <row r="43600" spans="63:63" x14ac:dyDescent="0.25">
      <c r="BK43600" s="2315"/>
    </row>
    <row r="43601" spans="63:63" x14ac:dyDescent="0.25">
      <c r="BK43601" s="2311"/>
    </row>
    <row r="43625" spans="63:63" x14ac:dyDescent="0.25">
      <c r="BK43625" s="2315"/>
    </row>
    <row r="43626" spans="63:63" x14ac:dyDescent="0.25">
      <c r="BK43626" s="2311"/>
    </row>
    <row r="43650" spans="63:63" x14ac:dyDescent="0.25">
      <c r="BK43650" s="2315"/>
    </row>
    <row r="43651" spans="63:63" x14ac:dyDescent="0.25">
      <c r="BK43651" s="2311"/>
    </row>
    <row r="43675" spans="63:63" x14ac:dyDescent="0.25">
      <c r="BK43675" s="2315"/>
    </row>
    <row r="43676" spans="63:63" x14ac:dyDescent="0.25">
      <c r="BK43676" s="2311"/>
    </row>
    <row r="43700" spans="63:63" x14ac:dyDescent="0.25">
      <c r="BK43700" s="2315"/>
    </row>
    <row r="43701" spans="63:63" x14ac:dyDescent="0.25">
      <c r="BK43701" s="2311"/>
    </row>
    <row r="43725" spans="63:63" x14ac:dyDescent="0.25">
      <c r="BK43725" s="2315"/>
    </row>
    <row r="43726" spans="63:63" x14ac:dyDescent="0.25">
      <c r="BK43726" s="2311"/>
    </row>
    <row r="43750" spans="63:63" x14ac:dyDescent="0.25">
      <c r="BK43750" s="2315"/>
    </row>
    <row r="43751" spans="63:63" x14ac:dyDescent="0.25">
      <c r="BK43751" s="2311"/>
    </row>
    <row r="43775" spans="63:63" x14ac:dyDescent="0.25">
      <c r="BK43775" s="2315"/>
    </row>
    <row r="43776" spans="63:63" x14ac:dyDescent="0.25">
      <c r="BK43776" s="2311"/>
    </row>
    <row r="43800" spans="63:63" x14ac:dyDescent="0.25">
      <c r="BK43800" s="2315"/>
    </row>
    <row r="43801" spans="63:63" x14ac:dyDescent="0.25">
      <c r="BK43801" s="2311"/>
    </row>
    <row r="43825" spans="63:63" x14ac:dyDescent="0.25">
      <c r="BK43825" s="2315"/>
    </row>
    <row r="43826" spans="63:63" x14ac:dyDescent="0.25">
      <c r="BK43826" s="2311"/>
    </row>
    <row r="43850" spans="63:63" x14ac:dyDescent="0.25">
      <c r="BK43850" s="2315"/>
    </row>
    <row r="43851" spans="63:63" x14ac:dyDescent="0.25">
      <c r="BK43851" s="2311"/>
    </row>
    <row r="43875" spans="63:63" x14ac:dyDescent="0.25">
      <c r="BK43875" s="2315"/>
    </row>
    <row r="43876" spans="63:63" x14ac:dyDescent="0.25">
      <c r="BK43876" s="2311"/>
    </row>
    <row r="43900" spans="63:63" x14ac:dyDescent="0.25">
      <c r="BK43900" s="2315"/>
    </row>
    <row r="43901" spans="63:63" x14ac:dyDescent="0.25">
      <c r="BK43901" s="2311"/>
    </row>
    <row r="43925" spans="63:63" x14ac:dyDescent="0.25">
      <c r="BK43925" s="2315"/>
    </row>
    <row r="43926" spans="63:63" x14ac:dyDescent="0.25">
      <c r="BK43926" s="2311"/>
    </row>
    <row r="43950" spans="63:63" x14ac:dyDescent="0.25">
      <c r="BK43950" s="2315"/>
    </row>
    <row r="43951" spans="63:63" x14ac:dyDescent="0.25">
      <c r="BK43951" s="2311"/>
    </row>
    <row r="43975" spans="63:63" x14ac:dyDescent="0.25">
      <c r="BK43975" s="2315"/>
    </row>
    <row r="43976" spans="63:63" x14ac:dyDescent="0.25">
      <c r="BK43976" s="2311"/>
    </row>
    <row r="44000" spans="63:63" x14ac:dyDescent="0.25">
      <c r="BK44000" s="2315"/>
    </row>
    <row r="44001" spans="63:63" x14ac:dyDescent="0.25">
      <c r="BK44001" s="2311"/>
    </row>
    <row r="44025" spans="63:63" x14ac:dyDescent="0.25">
      <c r="BK44025" s="2315"/>
    </row>
    <row r="44026" spans="63:63" x14ac:dyDescent="0.25">
      <c r="BK44026" s="2311"/>
    </row>
    <row r="44050" spans="63:63" x14ac:dyDescent="0.25">
      <c r="BK44050" s="2315"/>
    </row>
    <row r="44051" spans="63:63" x14ac:dyDescent="0.25">
      <c r="BK44051" s="2311"/>
    </row>
    <row r="44075" spans="63:63" x14ac:dyDescent="0.25">
      <c r="BK44075" s="2315"/>
    </row>
    <row r="44076" spans="63:63" x14ac:dyDescent="0.25">
      <c r="BK44076" s="2311"/>
    </row>
    <row r="44100" spans="63:63" x14ac:dyDescent="0.25">
      <c r="BK44100" s="2315"/>
    </row>
    <row r="44101" spans="63:63" x14ac:dyDescent="0.25">
      <c r="BK44101" s="2311"/>
    </row>
    <row r="44125" spans="63:63" x14ac:dyDescent="0.25">
      <c r="BK44125" s="2315"/>
    </row>
    <row r="44126" spans="63:63" x14ac:dyDescent="0.25">
      <c r="BK44126" s="2311"/>
    </row>
    <row r="44150" spans="63:63" x14ac:dyDescent="0.25">
      <c r="BK44150" s="2315"/>
    </row>
    <row r="44151" spans="63:63" x14ac:dyDescent="0.25">
      <c r="BK44151" s="2311"/>
    </row>
    <row r="44175" spans="63:63" x14ac:dyDescent="0.25">
      <c r="BK44175" s="2315"/>
    </row>
    <row r="44176" spans="63:63" x14ac:dyDescent="0.25">
      <c r="BK44176" s="2311"/>
    </row>
    <row r="44200" spans="63:63" x14ac:dyDescent="0.25">
      <c r="BK44200" s="2315"/>
    </row>
    <row r="44201" spans="63:63" x14ac:dyDescent="0.25">
      <c r="BK44201" s="2311"/>
    </row>
    <row r="44225" spans="63:63" x14ac:dyDescent="0.25">
      <c r="BK44225" s="2315"/>
    </row>
    <row r="44226" spans="63:63" x14ac:dyDescent="0.25">
      <c r="BK44226" s="2311"/>
    </row>
    <row r="44250" spans="63:63" x14ac:dyDescent="0.25">
      <c r="BK44250" s="2315"/>
    </row>
    <row r="44251" spans="63:63" x14ac:dyDescent="0.25">
      <c r="BK44251" s="2311"/>
    </row>
    <row r="44275" spans="63:63" x14ac:dyDescent="0.25">
      <c r="BK44275" s="2315"/>
    </row>
    <row r="44276" spans="63:63" x14ac:dyDescent="0.25">
      <c r="BK44276" s="2311"/>
    </row>
    <row r="44300" spans="63:63" x14ac:dyDescent="0.25">
      <c r="BK44300" s="2315"/>
    </row>
    <row r="44301" spans="63:63" x14ac:dyDescent="0.25">
      <c r="BK44301" s="2311"/>
    </row>
    <row r="44325" spans="63:63" x14ac:dyDescent="0.25">
      <c r="BK44325" s="2315"/>
    </row>
    <row r="44326" spans="63:63" x14ac:dyDescent="0.25">
      <c r="BK44326" s="2311"/>
    </row>
    <row r="44350" spans="63:63" x14ac:dyDescent="0.25">
      <c r="BK44350" s="2315"/>
    </row>
    <row r="44351" spans="63:63" x14ac:dyDescent="0.25">
      <c r="BK44351" s="2311"/>
    </row>
    <row r="44375" spans="63:63" x14ac:dyDescent="0.25">
      <c r="BK44375" s="2315"/>
    </row>
    <row r="44376" spans="63:63" x14ac:dyDescent="0.25">
      <c r="BK44376" s="2311"/>
    </row>
    <row r="44400" spans="63:63" x14ac:dyDescent="0.25">
      <c r="BK44400" s="2315"/>
    </row>
    <row r="44401" spans="63:63" x14ac:dyDescent="0.25">
      <c r="BK44401" s="2311"/>
    </row>
    <row r="44425" spans="63:63" x14ac:dyDescent="0.25">
      <c r="BK44425" s="2315"/>
    </row>
    <row r="44426" spans="63:63" x14ac:dyDescent="0.25">
      <c r="BK44426" s="2311"/>
    </row>
    <row r="44450" spans="63:63" x14ac:dyDescent="0.25">
      <c r="BK44450" s="2315"/>
    </row>
    <row r="44451" spans="63:63" x14ac:dyDescent="0.25">
      <c r="BK44451" s="2311"/>
    </row>
    <row r="44475" spans="63:63" x14ac:dyDescent="0.25">
      <c r="BK44475" s="2315"/>
    </row>
    <row r="44476" spans="63:63" x14ac:dyDescent="0.25">
      <c r="BK44476" s="2311"/>
    </row>
    <row r="44500" spans="63:63" x14ac:dyDescent="0.25">
      <c r="BK44500" s="2315"/>
    </row>
    <row r="44501" spans="63:63" x14ac:dyDescent="0.25">
      <c r="BK44501" s="2311"/>
    </row>
    <row r="44525" spans="63:63" x14ac:dyDescent="0.25">
      <c r="BK44525" s="2315"/>
    </row>
    <row r="44526" spans="63:63" x14ac:dyDescent="0.25">
      <c r="BK44526" s="2311"/>
    </row>
    <row r="44550" spans="63:63" x14ac:dyDescent="0.25">
      <c r="BK44550" s="2315"/>
    </row>
    <row r="44551" spans="63:63" x14ac:dyDescent="0.25">
      <c r="BK44551" s="2311"/>
    </row>
    <row r="44575" spans="63:63" x14ac:dyDescent="0.25">
      <c r="BK44575" s="2315"/>
    </row>
    <row r="44576" spans="63:63" x14ac:dyDescent="0.25">
      <c r="BK44576" s="2311"/>
    </row>
    <row r="44600" spans="63:63" x14ac:dyDescent="0.25">
      <c r="BK44600" s="2315"/>
    </row>
    <row r="44601" spans="63:63" x14ac:dyDescent="0.25">
      <c r="BK44601" s="2311"/>
    </row>
    <row r="44625" spans="63:63" x14ac:dyDescent="0.25">
      <c r="BK44625" s="2315"/>
    </row>
    <row r="44626" spans="63:63" x14ac:dyDescent="0.25">
      <c r="BK44626" s="2311"/>
    </row>
    <row r="44650" spans="63:63" x14ac:dyDescent="0.25">
      <c r="BK44650" s="2315"/>
    </row>
    <row r="44651" spans="63:63" x14ac:dyDescent="0.25">
      <c r="BK44651" s="2311"/>
    </row>
    <row r="44675" spans="63:63" x14ac:dyDescent="0.25">
      <c r="BK44675" s="2315"/>
    </row>
    <row r="44676" spans="63:63" x14ac:dyDescent="0.25">
      <c r="BK44676" s="2311"/>
    </row>
    <row r="44700" spans="63:63" x14ac:dyDescent="0.25">
      <c r="BK44700" s="2315"/>
    </row>
    <row r="44701" spans="63:63" x14ac:dyDescent="0.25">
      <c r="BK44701" s="2311"/>
    </row>
    <row r="44725" spans="63:63" x14ac:dyDescent="0.25">
      <c r="BK44725" s="2315"/>
    </row>
    <row r="44726" spans="63:63" x14ac:dyDescent="0.25">
      <c r="BK44726" s="2311"/>
    </row>
    <row r="44750" spans="63:63" x14ac:dyDescent="0.25">
      <c r="BK44750" s="2315"/>
    </row>
    <row r="44751" spans="63:63" x14ac:dyDescent="0.25">
      <c r="BK44751" s="2311"/>
    </row>
    <row r="44775" spans="63:63" x14ac:dyDescent="0.25">
      <c r="BK44775" s="2315"/>
    </row>
    <row r="44776" spans="63:63" x14ac:dyDescent="0.25">
      <c r="BK44776" s="2311"/>
    </row>
    <row r="44800" spans="63:63" x14ac:dyDescent="0.25">
      <c r="BK44800" s="2315"/>
    </row>
    <row r="44801" spans="63:63" x14ac:dyDescent="0.25">
      <c r="BK44801" s="2311"/>
    </row>
    <row r="44825" spans="63:63" x14ac:dyDescent="0.25">
      <c r="BK44825" s="2315"/>
    </row>
    <row r="44826" spans="63:63" x14ac:dyDescent="0.25">
      <c r="BK44826" s="2311"/>
    </row>
    <row r="44850" spans="63:63" x14ac:dyDescent="0.25">
      <c r="BK44850" s="2315"/>
    </row>
    <row r="44851" spans="63:63" x14ac:dyDescent="0.25">
      <c r="BK44851" s="2311"/>
    </row>
    <row r="44875" spans="63:63" x14ac:dyDescent="0.25">
      <c r="BK44875" s="2315"/>
    </row>
    <row r="44876" spans="63:63" x14ac:dyDescent="0.25">
      <c r="BK44876" s="2311"/>
    </row>
    <row r="44900" spans="63:63" x14ac:dyDescent="0.25">
      <c r="BK44900" s="2315"/>
    </row>
    <row r="44901" spans="63:63" x14ac:dyDescent="0.25">
      <c r="BK44901" s="2311"/>
    </row>
    <row r="44925" spans="63:63" x14ac:dyDescent="0.25">
      <c r="BK44925" s="2315"/>
    </row>
    <row r="44926" spans="63:63" x14ac:dyDescent="0.25">
      <c r="BK44926" s="2311"/>
    </row>
    <row r="44950" spans="63:63" x14ac:dyDescent="0.25">
      <c r="BK44950" s="2315"/>
    </row>
    <row r="44951" spans="63:63" x14ac:dyDescent="0.25">
      <c r="BK44951" s="2311"/>
    </row>
    <row r="44975" spans="63:63" x14ac:dyDescent="0.25">
      <c r="BK44975" s="2315"/>
    </row>
    <row r="44976" spans="63:63" x14ac:dyDescent="0.25">
      <c r="BK44976" s="2311"/>
    </row>
    <row r="45000" spans="63:63" x14ac:dyDescent="0.25">
      <c r="BK45000" s="2315"/>
    </row>
    <row r="45001" spans="63:63" x14ac:dyDescent="0.25">
      <c r="BK45001" s="2311"/>
    </row>
    <row r="45025" spans="63:63" x14ac:dyDescent="0.25">
      <c r="BK45025" s="2315"/>
    </row>
    <row r="45026" spans="63:63" x14ac:dyDescent="0.25">
      <c r="BK45026" s="2311"/>
    </row>
    <row r="45050" spans="63:63" x14ac:dyDescent="0.25">
      <c r="BK45050" s="2315"/>
    </row>
    <row r="45051" spans="63:63" x14ac:dyDescent="0.25">
      <c r="BK45051" s="2311"/>
    </row>
    <row r="45075" spans="63:63" x14ac:dyDescent="0.25">
      <c r="BK45075" s="2315"/>
    </row>
    <row r="45076" spans="63:63" x14ac:dyDescent="0.25">
      <c r="BK45076" s="2311"/>
    </row>
    <row r="45100" spans="63:63" x14ac:dyDescent="0.25">
      <c r="BK45100" s="2315"/>
    </row>
    <row r="45101" spans="63:63" x14ac:dyDescent="0.25">
      <c r="BK45101" s="2311"/>
    </row>
    <row r="45125" spans="63:63" x14ac:dyDescent="0.25">
      <c r="BK45125" s="2315"/>
    </row>
    <row r="45126" spans="63:63" x14ac:dyDescent="0.25">
      <c r="BK45126" s="2311"/>
    </row>
    <row r="45150" spans="63:63" x14ac:dyDescent="0.25">
      <c r="BK45150" s="2315"/>
    </row>
    <row r="45151" spans="63:63" x14ac:dyDescent="0.25">
      <c r="BK45151" s="2311"/>
    </row>
    <row r="45175" spans="63:63" x14ac:dyDescent="0.25">
      <c r="BK45175" s="2315"/>
    </row>
    <row r="45176" spans="63:63" x14ac:dyDescent="0.25">
      <c r="BK45176" s="2311"/>
    </row>
    <row r="45200" spans="63:63" x14ac:dyDescent="0.25">
      <c r="BK45200" s="2315"/>
    </row>
    <row r="45201" spans="63:63" x14ac:dyDescent="0.25">
      <c r="BK45201" s="2311"/>
    </row>
    <row r="45225" spans="63:63" x14ac:dyDescent="0.25">
      <c r="BK45225" s="2315"/>
    </row>
    <row r="45226" spans="63:63" x14ac:dyDescent="0.25">
      <c r="BK45226" s="2311"/>
    </row>
    <row r="45250" spans="63:63" x14ac:dyDescent="0.25">
      <c r="BK45250" s="2315"/>
    </row>
    <row r="45251" spans="63:63" x14ac:dyDescent="0.25">
      <c r="BK45251" s="2311"/>
    </row>
    <row r="45275" spans="63:63" x14ac:dyDescent="0.25">
      <c r="BK45275" s="2315"/>
    </row>
    <row r="45276" spans="63:63" x14ac:dyDescent="0.25">
      <c r="BK45276" s="2311"/>
    </row>
    <row r="45300" spans="63:63" x14ac:dyDescent="0.25">
      <c r="BK45300" s="2315"/>
    </row>
    <row r="45301" spans="63:63" x14ac:dyDescent="0.25">
      <c r="BK45301" s="2311"/>
    </row>
    <row r="45325" spans="63:63" x14ac:dyDescent="0.25">
      <c r="BK45325" s="2315"/>
    </row>
    <row r="45326" spans="63:63" x14ac:dyDescent="0.25">
      <c r="BK45326" s="2311"/>
    </row>
    <row r="45350" spans="63:63" x14ac:dyDescent="0.25">
      <c r="BK45350" s="2315"/>
    </row>
    <row r="45351" spans="63:63" x14ac:dyDescent="0.25">
      <c r="BK45351" s="2311"/>
    </row>
    <row r="45375" spans="63:63" x14ac:dyDescent="0.25">
      <c r="BK45375" s="2315"/>
    </row>
    <row r="45376" spans="63:63" x14ac:dyDescent="0.25">
      <c r="BK45376" s="2311"/>
    </row>
    <row r="45400" spans="63:63" x14ac:dyDescent="0.25">
      <c r="BK45400" s="2315"/>
    </row>
    <row r="45401" spans="63:63" x14ac:dyDescent="0.25">
      <c r="BK45401" s="2311"/>
    </row>
    <row r="45425" spans="63:63" x14ac:dyDescent="0.25">
      <c r="BK45425" s="2315"/>
    </row>
    <row r="45426" spans="63:63" x14ac:dyDescent="0.25">
      <c r="BK45426" s="2311"/>
    </row>
    <row r="45450" spans="63:63" x14ac:dyDescent="0.25">
      <c r="BK45450" s="2315"/>
    </row>
    <row r="45451" spans="63:63" x14ac:dyDescent="0.25">
      <c r="BK45451" s="2311"/>
    </row>
    <row r="45475" spans="63:63" x14ac:dyDescent="0.25">
      <c r="BK45475" s="2315"/>
    </row>
    <row r="45476" spans="63:63" x14ac:dyDescent="0.25">
      <c r="BK45476" s="2311"/>
    </row>
    <row r="45500" spans="63:63" x14ac:dyDescent="0.25">
      <c r="BK45500" s="2315"/>
    </row>
    <row r="45501" spans="63:63" x14ac:dyDescent="0.25">
      <c r="BK45501" s="2311"/>
    </row>
    <row r="45525" spans="63:63" x14ac:dyDescent="0.25">
      <c r="BK45525" s="2315"/>
    </row>
    <row r="45526" spans="63:63" x14ac:dyDescent="0.25">
      <c r="BK45526" s="2311"/>
    </row>
    <row r="45550" spans="63:63" x14ac:dyDescent="0.25">
      <c r="BK45550" s="2315"/>
    </row>
    <row r="45551" spans="63:63" x14ac:dyDescent="0.25">
      <c r="BK45551" s="2311"/>
    </row>
    <row r="45575" spans="63:63" x14ac:dyDescent="0.25">
      <c r="BK45575" s="2315"/>
    </row>
    <row r="45576" spans="63:63" x14ac:dyDescent="0.25">
      <c r="BK45576" s="2311"/>
    </row>
    <row r="45600" spans="63:63" x14ac:dyDescent="0.25">
      <c r="BK45600" s="2315"/>
    </row>
    <row r="45601" spans="63:63" x14ac:dyDescent="0.25">
      <c r="BK45601" s="2311"/>
    </row>
    <row r="45625" spans="63:63" x14ac:dyDescent="0.25">
      <c r="BK45625" s="2315"/>
    </row>
    <row r="45626" spans="63:63" x14ac:dyDescent="0.25">
      <c r="BK45626" s="2311"/>
    </row>
    <row r="45650" spans="63:63" x14ac:dyDescent="0.25">
      <c r="BK45650" s="2315"/>
    </row>
    <row r="45651" spans="63:63" x14ac:dyDescent="0.25">
      <c r="BK45651" s="2311"/>
    </row>
    <row r="45675" spans="63:63" x14ac:dyDescent="0.25">
      <c r="BK45675" s="2315"/>
    </row>
    <row r="45676" spans="63:63" x14ac:dyDescent="0.25">
      <c r="BK45676" s="2311"/>
    </row>
    <row r="45700" spans="63:63" x14ac:dyDescent="0.25">
      <c r="BK45700" s="2315"/>
    </row>
    <row r="45701" spans="63:63" x14ac:dyDescent="0.25">
      <c r="BK45701" s="2311"/>
    </row>
    <row r="45725" spans="63:63" x14ac:dyDescent="0.25">
      <c r="BK45725" s="2315"/>
    </row>
    <row r="45726" spans="63:63" x14ac:dyDescent="0.25">
      <c r="BK45726" s="2311"/>
    </row>
    <row r="45750" spans="63:63" x14ac:dyDescent="0.25">
      <c r="BK45750" s="2315"/>
    </row>
    <row r="45751" spans="63:63" x14ac:dyDescent="0.25">
      <c r="BK45751" s="2311"/>
    </row>
    <row r="45775" spans="63:63" x14ac:dyDescent="0.25">
      <c r="BK45775" s="2315"/>
    </row>
    <row r="45776" spans="63:63" x14ac:dyDescent="0.25">
      <c r="BK45776" s="2311"/>
    </row>
    <row r="45800" spans="63:63" x14ac:dyDescent="0.25">
      <c r="BK45800" s="2315"/>
    </row>
    <row r="45801" spans="63:63" x14ac:dyDescent="0.25">
      <c r="BK45801" s="2311"/>
    </row>
    <row r="45825" spans="63:63" x14ac:dyDescent="0.25">
      <c r="BK45825" s="2315"/>
    </row>
    <row r="45826" spans="63:63" x14ac:dyDescent="0.25">
      <c r="BK45826" s="2311"/>
    </row>
    <row r="45850" spans="63:63" x14ac:dyDescent="0.25">
      <c r="BK45850" s="2315"/>
    </row>
    <row r="45851" spans="63:63" x14ac:dyDescent="0.25">
      <c r="BK45851" s="2311"/>
    </row>
    <row r="45875" spans="63:63" x14ac:dyDescent="0.25">
      <c r="BK45875" s="2315"/>
    </row>
    <row r="45876" spans="63:63" x14ac:dyDescent="0.25">
      <c r="BK45876" s="2311"/>
    </row>
    <row r="45900" spans="63:63" x14ac:dyDescent="0.25">
      <c r="BK45900" s="2315"/>
    </row>
    <row r="45901" spans="63:63" x14ac:dyDescent="0.25">
      <c r="BK45901" s="2311"/>
    </row>
    <row r="45925" spans="63:63" x14ac:dyDescent="0.25">
      <c r="BK45925" s="2315"/>
    </row>
    <row r="45926" spans="63:63" x14ac:dyDescent="0.25">
      <c r="BK45926" s="2311"/>
    </row>
    <row r="45950" spans="63:63" x14ac:dyDescent="0.25">
      <c r="BK45950" s="2315"/>
    </row>
    <row r="45951" spans="63:63" x14ac:dyDescent="0.25">
      <c r="BK45951" s="2311"/>
    </row>
    <row r="45975" spans="63:63" x14ac:dyDescent="0.25">
      <c r="BK45975" s="2315"/>
    </row>
    <row r="45976" spans="63:63" x14ac:dyDescent="0.25">
      <c r="BK45976" s="2311"/>
    </row>
    <row r="46000" spans="63:63" x14ac:dyDescent="0.25">
      <c r="BK46000" s="2315"/>
    </row>
    <row r="46001" spans="63:63" x14ac:dyDescent="0.25">
      <c r="BK46001" s="2311"/>
    </row>
    <row r="46025" spans="63:63" x14ac:dyDescent="0.25">
      <c r="BK46025" s="2315"/>
    </row>
    <row r="46026" spans="63:63" x14ac:dyDescent="0.25">
      <c r="BK46026" s="2311"/>
    </row>
    <row r="46050" spans="63:63" x14ac:dyDescent="0.25">
      <c r="BK46050" s="2315"/>
    </row>
    <row r="46051" spans="63:63" x14ac:dyDescent="0.25">
      <c r="BK46051" s="2311"/>
    </row>
    <row r="46075" spans="63:63" x14ac:dyDescent="0.25">
      <c r="BK46075" s="2315"/>
    </row>
    <row r="46076" spans="63:63" x14ac:dyDescent="0.25">
      <c r="BK46076" s="2311"/>
    </row>
    <row r="46100" spans="63:63" x14ac:dyDescent="0.25">
      <c r="BK46100" s="2315"/>
    </row>
    <row r="46101" spans="63:63" x14ac:dyDescent="0.25">
      <c r="BK46101" s="2311"/>
    </row>
    <row r="46125" spans="63:63" x14ac:dyDescent="0.25">
      <c r="BK46125" s="2315"/>
    </row>
    <row r="46126" spans="63:63" x14ac:dyDescent="0.25">
      <c r="BK46126" s="2311"/>
    </row>
    <row r="46150" spans="63:63" x14ac:dyDescent="0.25">
      <c r="BK46150" s="2315"/>
    </row>
    <row r="46151" spans="63:63" x14ac:dyDescent="0.25">
      <c r="BK46151" s="2311"/>
    </row>
    <row r="46175" spans="63:63" x14ac:dyDescent="0.25">
      <c r="BK46175" s="2315"/>
    </row>
    <row r="46176" spans="63:63" x14ac:dyDescent="0.25">
      <c r="BK46176" s="2311"/>
    </row>
    <row r="46200" spans="63:63" x14ac:dyDescent="0.25">
      <c r="BK46200" s="2315"/>
    </row>
    <row r="46201" spans="63:63" x14ac:dyDescent="0.25">
      <c r="BK46201" s="2311"/>
    </row>
    <row r="46225" spans="63:63" x14ac:dyDescent="0.25">
      <c r="BK46225" s="2315"/>
    </row>
    <row r="46226" spans="63:63" x14ac:dyDescent="0.25">
      <c r="BK46226" s="2311"/>
    </row>
    <row r="46250" spans="63:63" x14ac:dyDescent="0.25">
      <c r="BK46250" s="2315"/>
    </row>
    <row r="46251" spans="63:63" x14ac:dyDescent="0.25">
      <c r="BK46251" s="2311"/>
    </row>
    <row r="46275" spans="63:63" x14ac:dyDescent="0.25">
      <c r="BK46275" s="2315"/>
    </row>
    <row r="46276" spans="63:63" x14ac:dyDescent="0.25">
      <c r="BK46276" s="2311"/>
    </row>
    <row r="46300" spans="63:63" x14ac:dyDescent="0.25">
      <c r="BK46300" s="2315"/>
    </row>
    <row r="46301" spans="63:63" x14ac:dyDescent="0.25">
      <c r="BK46301" s="2311"/>
    </row>
    <row r="46325" spans="63:63" x14ac:dyDescent="0.25">
      <c r="BK46325" s="2315"/>
    </row>
    <row r="46326" spans="63:63" x14ac:dyDescent="0.25">
      <c r="BK46326" s="2311"/>
    </row>
    <row r="46350" spans="63:63" x14ac:dyDescent="0.25">
      <c r="BK46350" s="2315"/>
    </row>
    <row r="46351" spans="63:63" x14ac:dyDescent="0.25">
      <c r="BK46351" s="2311"/>
    </row>
    <row r="46375" spans="63:63" x14ac:dyDescent="0.25">
      <c r="BK46375" s="2315"/>
    </row>
    <row r="46376" spans="63:63" x14ac:dyDescent="0.25">
      <c r="BK46376" s="2311"/>
    </row>
    <row r="46400" spans="63:63" x14ac:dyDescent="0.25">
      <c r="BK46400" s="2315"/>
    </row>
    <row r="46401" spans="63:63" x14ac:dyDescent="0.25">
      <c r="BK46401" s="2311"/>
    </row>
    <row r="46425" spans="63:63" x14ac:dyDescent="0.25">
      <c r="BK46425" s="2315"/>
    </row>
    <row r="46426" spans="63:63" x14ac:dyDescent="0.25">
      <c r="BK46426" s="2311"/>
    </row>
    <row r="46450" spans="63:63" x14ac:dyDescent="0.25">
      <c r="BK46450" s="2315"/>
    </row>
    <row r="46451" spans="63:63" x14ac:dyDescent="0.25">
      <c r="BK46451" s="2311"/>
    </row>
    <row r="46475" spans="63:63" x14ac:dyDescent="0.25">
      <c r="BK46475" s="2315"/>
    </row>
    <row r="46476" spans="63:63" x14ac:dyDescent="0.25">
      <c r="BK46476" s="2311"/>
    </row>
    <row r="46500" spans="63:63" x14ac:dyDescent="0.25">
      <c r="BK46500" s="2315"/>
    </row>
    <row r="46501" spans="63:63" x14ac:dyDescent="0.25">
      <c r="BK46501" s="2311"/>
    </row>
    <row r="46525" spans="63:63" x14ac:dyDescent="0.25">
      <c r="BK46525" s="2315"/>
    </row>
    <row r="46526" spans="63:63" x14ac:dyDescent="0.25">
      <c r="BK46526" s="2311"/>
    </row>
    <row r="46550" spans="63:63" x14ac:dyDescent="0.25">
      <c r="BK46550" s="2315"/>
    </row>
    <row r="46551" spans="63:63" x14ac:dyDescent="0.25">
      <c r="BK46551" s="2311"/>
    </row>
    <row r="46575" spans="63:63" x14ac:dyDescent="0.25">
      <c r="BK46575" s="2315"/>
    </row>
    <row r="46576" spans="63:63" x14ac:dyDescent="0.25">
      <c r="BK46576" s="2311"/>
    </row>
    <row r="46600" spans="63:63" x14ac:dyDescent="0.25">
      <c r="BK46600" s="2315"/>
    </row>
    <row r="46601" spans="63:63" x14ac:dyDescent="0.25">
      <c r="BK46601" s="2311"/>
    </row>
    <row r="46625" spans="63:63" x14ac:dyDescent="0.25">
      <c r="BK46625" s="2315"/>
    </row>
    <row r="46626" spans="63:63" x14ac:dyDescent="0.25">
      <c r="BK46626" s="2311"/>
    </row>
    <row r="46650" spans="63:63" x14ac:dyDescent="0.25">
      <c r="BK46650" s="2315"/>
    </row>
    <row r="46651" spans="63:63" x14ac:dyDescent="0.25">
      <c r="BK46651" s="2311"/>
    </row>
    <row r="46675" spans="63:63" x14ac:dyDescent="0.25">
      <c r="BK46675" s="2315"/>
    </row>
    <row r="46676" spans="63:63" x14ac:dyDescent="0.25">
      <c r="BK46676" s="2311"/>
    </row>
    <row r="46700" spans="63:63" x14ac:dyDescent="0.25">
      <c r="BK46700" s="2315"/>
    </row>
    <row r="46701" spans="63:63" x14ac:dyDescent="0.25">
      <c r="BK46701" s="2311"/>
    </row>
    <row r="46725" spans="63:63" x14ac:dyDescent="0.25">
      <c r="BK46725" s="2315"/>
    </row>
    <row r="46726" spans="63:63" x14ac:dyDescent="0.25">
      <c r="BK46726" s="2311"/>
    </row>
    <row r="46750" spans="63:63" x14ac:dyDescent="0.25">
      <c r="BK46750" s="2315"/>
    </row>
    <row r="46751" spans="63:63" x14ac:dyDescent="0.25">
      <c r="BK46751" s="2311"/>
    </row>
    <row r="46775" spans="63:63" x14ac:dyDescent="0.25">
      <c r="BK46775" s="2315"/>
    </row>
    <row r="46776" spans="63:63" x14ac:dyDescent="0.25">
      <c r="BK46776" s="2311"/>
    </row>
    <row r="46800" spans="63:63" x14ac:dyDescent="0.25">
      <c r="BK46800" s="2315"/>
    </row>
    <row r="46801" spans="63:63" x14ac:dyDescent="0.25">
      <c r="BK46801" s="2311"/>
    </row>
    <row r="46825" spans="63:63" x14ac:dyDescent="0.25">
      <c r="BK46825" s="2315"/>
    </row>
    <row r="46826" spans="63:63" x14ac:dyDescent="0.25">
      <c r="BK46826" s="2311"/>
    </row>
    <row r="46850" spans="63:63" x14ac:dyDescent="0.25">
      <c r="BK46850" s="2315"/>
    </row>
    <row r="46851" spans="63:63" x14ac:dyDescent="0.25">
      <c r="BK46851" s="2311"/>
    </row>
    <row r="46875" spans="63:63" x14ac:dyDescent="0.25">
      <c r="BK46875" s="2315"/>
    </row>
    <row r="46876" spans="63:63" x14ac:dyDescent="0.25">
      <c r="BK46876" s="2311"/>
    </row>
    <row r="46900" spans="63:63" x14ac:dyDescent="0.25">
      <c r="BK46900" s="2315"/>
    </row>
    <row r="46901" spans="63:63" x14ac:dyDescent="0.25">
      <c r="BK46901" s="2311"/>
    </row>
    <row r="46925" spans="63:63" x14ac:dyDescent="0.25">
      <c r="BK46925" s="2315"/>
    </row>
    <row r="46926" spans="63:63" x14ac:dyDescent="0.25">
      <c r="BK46926" s="2311"/>
    </row>
    <row r="46950" spans="63:63" x14ac:dyDescent="0.25">
      <c r="BK46950" s="2315"/>
    </row>
    <row r="46951" spans="63:63" x14ac:dyDescent="0.25">
      <c r="BK46951" s="2311"/>
    </row>
    <row r="46975" spans="63:63" x14ac:dyDescent="0.25">
      <c r="BK46975" s="2315"/>
    </row>
    <row r="46976" spans="63:63" x14ac:dyDescent="0.25">
      <c r="BK46976" s="2311"/>
    </row>
    <row r="47000" spans="63:63" x14ac:dyDescent="0.25">
      <c r="BK47000" s="2315"/>
    </row>
    <row r="47001" spans="63:63" x14ac:dyDescent="0.25">
      <c r="BK47001" s="2311"/>
    </row>
    <row r="47025" spans="63:63" x14ac:dyDescent="0.25">
      <c r="BK47025" s="2315"/>
    </row>
    <row r="47026" spans="63:63" x14ac:dyDescent="0.25">
      <c r="BK47026" s="2311"/>
    </row>
    <row r="47050" spans="63:63" x14ac:dyDescent="0.25">
      <c r="BK47050" s="2315"/>
    </row>
    <row r="47051" spans="63:63" x14ac:dyDescent="0.25">
      <c r="BK47051" s="2311"/>
    </row>
    <row r="47075" spans="63:63" x14ac:dyDescent="0.25">
      <c r="BK47075" s="2315"/>
    </row>
    <row r="47076" spans="63:63" x14ac:dyDescent="0.25">
      <c r="BK47076" s="2311"/>
    </row>
    <row r="47100" spans="63:63" x14ac:dyDescent="0.25">
      <c r="BK47100" s="2315"/>
    </row>
    <row r="47101" spans="63:63" x14ac:dyDescent="0.25">
      <c r="BK47101" s="2311"/>
    </row>
    <row r="47125" spans="63:63" x14ac:dyDescent="0.25">
      <c r="BK47125" s="2315"/>
    </row>
    <row r="47126" spans="63:63" x14ac:dyDescent="0.25">
      <c r="BK47126" s="2311"/>
    </row>
    <row r="47150" spans="63:63" x14ac:dyDescent="0.25">
      <c r="BK47150" s="2315"/>
    </row>
    <row r="47151" spans="63:63" x14ac:dyDescent="0.25">
      <c r="BK47151" s="2311"/>
    </row>
    <row r="47175" spans="63:63" x14ac:dyDescent="0.25">
      <c r="BK47175" s="2315"/>
    </row>
    <row r="47176" spans="63:63" x14ac:dyDescent="0.25">
      <c r="BK47176" s="2311"/>
    </row>
    <row r="47200" spans="63:63" x14ac:dyDescent="0.25">
      <c r="BK47200" s="2315"/>
    </row>
    <row r="47201" spans="63:63" x14ac:dyDescent="0.25">
      <c r="BK47201" s="2311"/>
    </row>
    <row r="47225" spans="63:63" x14ac:dyDescent="0.25">
      <c r="BK47225" s="2315"/>
    </row>
    <row r="47226" spans="63:63" x14ac:dyDescent="0.25">
      <c r="BK47226" s="2311"/>
    </row>
    <row r="47250" spans="63:63" x14ac:dyDescent="0.25">
      <c r="BK47250" s="2315"/>
    </row>
    <row r="47251" spans="63:63" x14ac:dyDescent="0.25">
      <c r="BK47251" s="2311"/>
    </row>
    <row r="47275" spans="63:63" x14ac:dyDescent="0.25">
      <c r="BK47275" s="2315"/>
    </row>
    <row r="47276" spans="63:63" x14ac:dyDescent="0.25">
      <c r="BK47276" s="2311"/>
    </row>
    <row r="47300" spans="63:63" x14ac:dyDescent="0.25">
      <c r="BK47300" s="2315"/>
    </row>
    <row r="47301" spans="63:63" x14ac:dyDescent="0.25">
      <c r="BK47301" s="2311"/>
    </row>
    <row r="47325" spans="63:63" x14ac:dyDescent="0.25">
      <c r="BK47325" s="2315"/>
    </row>
    <row r="47326" spans="63:63" x14ac:dyDescent="0.25">
      <c r="BK47326" s="2311"/>
    </row>
    <row r="47350" spans="63:63" x14ac:dyDescent="0.25">
      <c r="BK47350" s="2315"/>
    </row>
    <row r="47351" spans="63:63" x14ac:dyDescent="0.25">
      <c r="BK47351" s="2311"/>
    </row>
    <row r="47375" spans="63:63" x14ac:dyDescent="0.25">
      <c r="BK47375" s="2315"/>
    </row>
    <row r="47376" spans="63:63" x14ac:dyDescent="0.25">
      <c r="BK47376" s="2311"/>
    </row>
    <row r="47400" spans="63:63" x14ac:dyDescent="0.25">
      <c r="BK47400" s="2315"/>
    </row>
    <row r="47401" spans="63:63" x14ac:dyDescent="0.25">
      <c r="BK47401" s="2311"/>
    </row>
    <row r="47425" spans="63:63" x14ac:dyDescent="0.25">
      <c r="BK47425" s="2315"/>
    </row>
    <row r="47426" spans="63:63" x14ac:dyDescent="0.25">
      <c r="BK47426" s="2311"/>
    </row>
    <row r="47450" spans="63:63" x14ac:dyDescent="0.25">
      <c r="BK47450" s="2315"/>
    </row>
    <row r="47451" spans="63:63" x14ac:dyDescent="0.25">
      <c r="BK47451" s="2311"/>
    </row>
    <row r="47475" spans="63:63" x14ac:dyDescent="0.25">
      <c r="BK47475" s="2315"/>
    </row>
    <row r="47476" spans="63:63" x14ac:dyDescent="0.25">
      <c r="BK47476" s="2311"/>
    </row>
    <row r="47500" spans="63:63" x14ac:dyDescent="0.25">
      <c r="BK47500" s="2315"/>
    </row>
    <row r="47501" spans="63:63" x14ac:dyDescent="0.25">
      <c r="BK47501" s="2311"/>
    </row>
    <row r="47525" spans="63:63" x14ac:dyDescent="0.25">
      <c r="BK47525" s="2315"/>
    </row>
    <row r="47526" spans="63:63" x14ac:dyDescent="0.25">
      <c r="BK47526" s="2311"/>
    </row>
    <row r="47550" spans="63:63" x14ac:dyDescent="0.25">
      <c r="BK47550" s="2315"/>
    </row>
    <row r="47551" spans="63:63" x14ac:dyDescent="0.25">
      <c r="BK47551" s="2311"/>
    </row>
    <row r="47575" spans="63:63" x14ac:dyDescent="0.25">
      <c r="BK47575" s="2315"/>
    </row>
    <row r="47576" spans="63:63" x14ac:dyDescent="0.25">
      <c r="BK47576" s="2311"/>
    </row>
    <row r="47600" spans="63:63" x14ac:dyDescent="0.25">
      <c r="BK47600" s="2315"/>
    </row>
    <row r="47601" spans="63:63" x14ac:dyDescent="0.25">
      <c r="BK47601" s="2311"/>
    </row>
    <row r="47625" spans="63:63" x14ac:dyDescent="0.25">
      <c r="BK47625" s="2315"/>
    </row>
    <row r="47626" spans="63:63" x14ac:dyDescent="0.25">
      <c r="BK47626" s="2311"/>
    </row>
    <row r="47650" spans="63:63" x14ac:dyDescent="0.25">
      <c r="BK47650" s="2315"/>
    </row>
    <row r="47651" spans="63:63" x14ac:dyDescent="0.25">
      <c r="BK47651" s="2311"/>
    </row>
    <row r="47675" spans="63:63" x14ac:dyDescent="0.25">
      <c r="BK47675" s="2315"/>
    </row>
    <row r="47676" spans="63:63" x14ac:dyDescent="0.25">
      <c r="BK47676" s="2311"/>
    </row>
    <row r="47700" spans="63:63" x14ac:dyDescent="0.25">
      <c r="BK47700" s="2315"/>
    </row>
    <row r="47701" spans="63:63" x14ac:dyDescent="0.25">
      <c r="BK47701" s="2311"/>
    </row>
    <row r="47725" spans="63:63" x14ac:dyDescent="0.25">
      <c r="BK47725" s="2315"/>
    </row>
    <row r="47726" spans="63:63" x14ac:dyDescent="0.25">
      <c r="BK47726" s="2311"/>
    </row>
    <row r="47750" spans="63:63" x14ac:dyDescent="0.25">
      <c r="BK47750" s="2315"/>
    </row>
    <row r="47751" spans="63:63" x14ac:dyDescent="0.25">
      <c r="BK47751" s="2311"/>
    </row>
    <row r="47775" spans="63:63" x14ac:dyDescent="0.25">
      <c r="BK47775" s="2315"/>
    </row>
    <row r="47776" spans="63:63" x14ac:dyDescent="0.25">
      <c r="BK47776" s="2311"/>
    </row>
    <row r="47800" spans="63:63" x14ac:dyDescent="0.25">
      <c r="BK47800" s="2315"/>
    </row>
    <row r="47801" spans="63:63" x14ac:dyDescent="0.25">
      <c r="BK47801" s="2311"/>
    </row>
    <row r="47825" spans="63:63" x14ac:dyDescent="0.25">
      <c r="BK47825" s="2315"/>
    </row>
    <row r="47826" spans="63:63" x14ac:dyDescent="0.25">
      <c r="BK47826" s="2311"/>
    </row>
    <row r="47850" spans="63:63" x14ac:dyDescent="0.25">
      <c r="BK47850" s="2315"/>
    </row>
    <row r="47851" spans="63:63" x14ac:dyDescent="0.25">
      <c r="BK47851" s="2311"/>
    </row>
    <row r="47875" spans="63:63" x14ac:dyDescent="0.25">
      <c r="BK47875" s="2315"/>
    </row>
    <row r="47876" spans="63:63" x14ac:dyDescent="0.25">
      <c r="BK47876" s="2311"/>
    </row>
    <row r="47900" spans="63:63" x14ac:dyDescent="0.25">
      <c r="BK47900" s="2315"/>
    </row>
    <row r="47901" spans="63:63" x14ac:dyDescent="0.25">
      <c r="BK47901" s="2311"/>
    </row>
    <row r="47925" spans="63:63" x14ac:dyDescent="0.25">
      <c r="BK47925" s="2315"/>
    </row>
    <row r="47926" spans="63:63" x14ac:dyDescent="0.25">
      <c r="BK47926" s="2311"/>
    </row>
    <row r="47950" spans="63:63" x14ac:dyDescent="0.25">
      <c r="BK47950" s="2315"/>
    </row>
    <row r="47951" spans="63:63" x14ac:dyDescent="0.25">
      <c r="BK47951" s="2311"/>
    </row>
    <row r="47975" spans="63:63" x14ac:dyDescent="0.25">
      <c r="BK47975" s="2315"/>
    </row>
    <row r="47976" spans="63:63" x14ac:dyDescent="0.25">
      <c r="BK47976" s="2311"/>
    </row>
    <row r="48000" spans="63:63" x14ac:dyDescent="0.25">
      <c r="BK48000" s="2315"/>
    </row>
    <row r="48001" spans="63:63" x14ac:dyDescent="0.25">
      <c r="BK48001" s="2311"/>
    </row>
    <row r="48025" spans="63:63" x14ac:dyDescent="0.25">
      <c r="BK48025" s="2315"/>
    </row>
    <row r="48026" spans="63:63" x14ac:dyDescent="0.25">
      <c r="BK48026" s="2311"/>
    </row>
    <row r="48050" spans="63:63" x14ac:dyDescent="0.25">
      <c r="BK48050" s="2315"/>
    </row>
    <row r="48051" spans="63:63" x14ac:dyDescent="0.25">
      <c r="BK48051" s="2311"/>
    </row>
    <row r="48075" spans="63:63" x14ac:dyDescent="0.25">
      <c r="BK48075" s="2315"/>
    </row>
    <row r="48076" spans="63:63" x14ac:dyDescent="0.25">
      <c r="BK48076" s="2311"/>
    </row>
    <row r="48100" spans="63:63" x14ac:dyDescent="0.25">
      <c r="BK48100" s="2315"/>
    </row>
    <row r="48101" spans="63:63" x14ac:dyDescent="0.25">
      <c r="BK48101" s="2311"/>
    </row>
    <row r="48125" spans="63:63" x14ac:dyDescent="0.25">
      <c r="BK48125" s="2315"/>
    </row>
    <row r="48126" spans="63:63" x14ac:dyDescent="0.25">
      <c r="BK48126" s="2311"/>
    </row>
    <row r="48150" spans="63:63" x14ac:dyDescent="0.25">
      <c r="BK48150" s="2315"/>
    </row>
    <row r="48151" spans="63:63" x14ac:dyDescent="0.25">
      <c r="BK48151" s="2311"/>
    </row>
    <row r="48175" spans="63:63" x14ac:dyDescent="0.25">
      <c r="BK48175" s="2315"/>
    </row>
    <row r="48176" spans="63:63" x14ac:dyDescent="0.25">
      <c r="BK48176" s="2311"/>
    </row>
    <row r="48200" spans="63:63" x14ac:dyDescent="0.25">
      <c r="BK48200" s="2315"/>
    </row>
    <row r="48201" spans="63:63" x14ac:dyDescent="0.25">
      <c r="BK48201" s="2311"/>
    </row>
    <row r="48225" spans="63:63" x14ac:dyDescent="0.25">
      <c r="BK48225" s="2315"/>
    </row>
    <row r="48226" spans="63:63" x14ac:dyDescent="0.25">
      <c r="BK48226" s="2311"/>
    </row>
    <row r="48250" spans="63:63" x14ac:dyDescent="0.25">
      <c r="BK48250" s="2315"/>
    </row>
    <row r="48251" spans="63:63" x14ac:dyDescent="0.25">
      <c r="BK48251" s="2311"/>
    </row>
    <row r="48275" spans="63:63" x14ac:dyDescent="0.25">
      <c r="BK48275" s="2315"/>
    </row>
    <row r="48276" spans="63:63" x14ac:dyDescent="0.25">
      <c r="BK48276" s="2311"/>
    </row>
    <row r="48300" spans="63:63" x14ac:dyDescent="0.25">
      <c r="BK48300" s="2315"/>
    </row>
    <row r="48301" spans="63:63" x14ac:dyDescent="0.25">
      <c r="BK48301" s="2311"/>
    </row>
    <row r="48325" spans="63:63" x14ac:dyDescent="0.25">
      <c r="BK48325" s="2315"/>
    </row>
    <row r="48326" spans="63:63" x14ac:dyDescent="0.25">
      <c r="BK48326" s="2311"/>
    </row>
    <row r="48350" spans="63:63" x14ac:dyDescent="0.25">
      <c r="BK48350" s="2315"/>
    </row>
    <row r="48351" spans="63:63" x14ac:dyDescent="0.25">
      <c r="BK48351" s="2311"/>
    </row>
    <row r="48375" spans="63:63" x14ac:dyDescent="0.25">
      <c r="BK48375" s="2315"/>
    </row>
    <row r="48376" spans="63:63" x14ac:dyDescent="0.25">
      <c r="BK48376" s="2311"/>
    </row>
    <row r="48400" spans="63:63" x14ac:dyDescent="0.25">
      <c r="BK48400" s="2315"/>
    </row>
    <row r="48401" spans="63:63" x14ac:dyDescent="0.25">
      <c r="BK48401" s="2311"/>
    </row>
    <row r="48425" spans="63:63" x14ac:dyDescent="0.25">
      <c r="BK48425" s="2315"/>
    </row>
    <row r="48426" spans="63:63" x14ac:dyDescent="0.25">
      <c r="BK48426" s="2311"/>
    </row>
    <row r="48450" spans="63:63" x14ac:dyDescent="0.25">
      <c r="BK48450" s="2315"/>
    </row>
    <row r="48451" spans="63:63" x14ac:dyDescent="0.25">
      <c r="BK48451" s="2311"/>
    </row>
    <row r="48475" spans="63:63" x14ac:dyDescent="0.25">
      <c r="BK48475" s="2315"/>
    </row>
    <row r="48476" spans="63:63" x14ac:dyDescent="0.25">
      <c r="BK48476" s="2311"/>
    </row>
    <row r="48500" spans="63:63" x14ac:dyDescent="0.25">
      <c r="BK48500" s="2315"/>
    </row>
    <row r="48501" spans="63:63" x14ac:dyDescent="0.25">
      <c r="BK48501" s="2311"/>
    </row>
    <row r="48525" spans="63:63" x14ac:dyDescent="0.25">
      <c r="BK48525" s="2315"/>
    </row>
    <row r="48526" spans="63:63" x14ac:dyDescent="0.25">
      <c r="BK48526" s="2311"/>
    </row>
    <row r="48550" spans="63:63" x14ac:dyDescent="0.25">
      <c r="BK48550" s="2315"/>
    </row>
    <row r="48551" spans="63:63" x14ac:dyDescent="0.25">
      <c r="BK48551" s="2311"/>
    </row>
    <row r="48575" spans="63:63" x14ac:dyDescent="0.25">
      <c r="BK48575" s="2315"/>
    </row>
    <row r="48576" spans="63:63" x14ac:dyDescent="0.25">
      <c r="BK48576" s="2311"/>
    </row>
    <row r="48600" spans="63:63" x14ac:dyDescent="0.25">
      <c r="BK48600" s="2315"/>
    </row>
    <row r="48601" spans="63:63" x14ac:dyDescent="0.25">
      <c r="BK48601" s="2311"/>
    </row>
    <row r="48625" spans="63:63" x14ac:dyDescent="0.25">
      <c r="BK48625" s="2315"/>
    </row>
    <row r="48626" spans="63:63" x14ac:dyDescent="0.25">
      <c r="BK48626" s="2311"/>
    </row>
    <row r="48650" spans="63:63" x14ac:dyDescent="0.25">
      <c r="BK48650" s="2315"/>
    </row>
    <row r="48651" spans="63:63" x14ac:dyDescent="0.25">
      <c r="BK48651" s="2311"/>
    </row>
    <row r="48675" spans="63:63" x14ac:dyDescent="0.25">
      <c r="BK48675" s="2315"/>
    </row>
    <row r="48676" spans="63:63" x14ac:dyDescent="0.25">
      <c r="BK48676" s="2311"/>
    </row>
    <row r="48700" spans="63:63" x14ac:dyDescent="0.25">
      <c r="BK48700" s="2315"/>
    </row>
    <row r="48701" spans="63:63" x14ac:dyDescent="0.25">
      <c r="BK48701" s="2311"/>
    </row>
    <row r="48725" spans="63:63" x14ac:dyDescent="0.25">
      <c r="BK48725" s="2315"/>
    </row>
    <row r="48726" spans="63:63" x14ac:dyDescent="0.25">
      <c r="BK48726" s="2311"/>
    </row>
    <row r="48750" spans="63:63" x14ac:dyDescent="0.25">
      <c r="BK48750" s="2315"/>
    </row>
    <row r="48751" spans="63:63" x14ac:dyDescent="0.25">
      <c r="BK48751" s="2311"/>
    </row>
    <row r="48775" spans="63:63" x14ac:dyDescent="0.25">
      <c r="BK48775" s="2315"/>
    </row>
    <row r="48776" spans="63:63" x14ac:dyDescent="0.25">
      <c r="BK48776" s="2311"/>
    </row>
    <row r="48800" spans="63:63" x14ac:dyDescent="0.25">
      <c r="BK48800" s="2315"/>
    </row>
    <row r="48801" spans="63:63" x14ac:dyDescent="0.25">
      <c r="BK48801" s="2311"/>
    </row>
    <row r="48825" spans="63:63" x14ac:dyDescent="0.25">
      <c r="BK48825" s="2315"/>
    </row>
    <row r="48826" spans="63:63" x14ac:dyDescent="0.25">
      <c r="BK48826" s="2311"/>
    </row>
    <row r="48850" spans="63:63" x14ac:dyDescent="0.25">
      <c r="BK48850" s="2315"/>
    </row>
    <row r="48851" spans="63:63" x14ac:dyDescent="0.25">
      <c r="BK48851" s="2311"/>
    </row>
    <row r="48875" spans="63:63" x14ac:dyDescent="0.25">
      <c r="BK48875" s="2315"/>
    </row>
    <row r="48876" spans="63:63" x14ac:dyDescent="0.25">
      <c r="BK48876" s="2311"/>
    </row>
    <row r="48900" spans="63:63" x14ac:dyDescent="0.25">
      <c r="BK48900" s="2315"/>
    </row>
    <row r="48901" spans="63:63" x14ac:dyDescent="0.25">
      <c r="BK48901" s="2311"/>
    </row>
    <row r="48925" spans="63:63" x14ac:dyDescent="0.25">
      <c r="BK48925" s="2315"/>
    </row>
    <row r="48926" spans="63:63" x14ac:dyDescent="0.25">
      <c r="BK48926" s="2311"/>
    </row>
    <row r="48950" spans="63:63" x14ac:dyDescent="0.25">
      <c r="BK48950" s="2315"/>
    </row>
    <row r="48951" spans="63:63" x14ac:dyDescent="0.25">
      <c r="BK48951" s="2311"/>
    </row>
    <row r="48975" spans="63:63" x14ac:dyDescent="0.25">
      <c r="BK48975" s="2315"/>
    </row>
    <row r="48976" spans="63:63" x14ac:dyDescent="0.25">
      <c r="BK48976" s="2311"/>
    </row>
    <row r="49000" spans="63:63" x14ac:dyDescent="0.25">
      <c r="BK49000" s="2315"/>
    </row>
    <row r="49001" spans="63:63" x14ac:dyDescent="0.25">
      <c r="BK49001" s="2311"/>
    </row>
    <row r="49025" spans="63:63" x14ac:dyDescent="0.25">
      <c r="BK49025" s="2315"/>
    </row>
    <row r="49026" spans="63:63" x14ac:dyDescent="0.25">
      <c r="BK49026" s="2311"/>
    </row>
    <row r="49050" spans="63:63" x14ac:dyDescent="0.25">
      <c r="BK49050" s="2315"/>
    </row>
    <row r="49051" spans="63:63" x14ac:dyDescent="0.25">
      <c r="BK49051" s="2311"/>
    </row>
    <row r="49075" spans="63:63" x14ac:dyDescent="0.25">
      <c r="BK49075" s="2315"/>
    </row>
    <row r="49076" spans="63:63" x14ac:dyDescent="0.25">
      <c r="BK49076" s="2311"/>
    </row>
    <row r="49100" spans="63:63" x14ac:dyDescent="0.25">
      <c r="BK49100" s="2315"/>
    </row>
    <row r="49101" spans="63:63" x14ac:dyDescent="0.25">
      <c r="BK49101" s="2311"/>
    </row>
    <row r="49125" spans="63:63" x14ac:dyDescent="0.25">
      <c r="BK49125" s="2315"/>
    </row>
    <row r="49126" spans="63:63" x14ac:dyDescent="0.25">
      <c r="BK49126" s="2311"/>
    </row>
    <row r="49150" spans="63:63" x14ac:dyDescent="0.25">
      <c r="BK49150" s="2315"/>
    </row>
    <row r="49151" spans="63:63" x14ac:dyDescent="0.25">
      <c r="BK49151" s="2311"/>
    </row>
    <row r="49175" spans="63:63" x14ac:dyDescent="0.25">
      <c r="BK49175" s="2315"/>
    </row>
    <row r="49176" spans="63:63" x14ac:dyDescent="0.25">
      <c r="BK49176" s="2311"/>
    </row>
    <row r="49200" spans="63:63" x14ac:dyDescent="0.25">
      <c r="BK49200" s="2315"/>
    </row>
    <row r="49201" spans="63:63" x14ac:dyDescent="0.25">
      <c r="BK49201" s="2311"/>
    </row>
    <row r="49225" spans="63:63" x14ac:dyDescent="0.25">
      <c r="BK49225" s="2315"/>
    </row>
    <row r="49226" spans="63:63" x14ac:dyDescent="0.25">
      <c r="BK49226" s="2311"/>
    </row>
    <row r="49250" spans="63:63" x14ac:dyDescent="0.25">
      <c r="BK49250" s="2315"/>
    </row>
    <row r="49251" spans="63:63" x14ac:dyDescent="0.25">
      <c r="BK49251" s="2311"/>
    </row>
    <row r="49275" spans="63:63" x14ac:dyDescent="0.25">
      <c r="BK49275" s="2315"/>
    </row>
    <row r="49276" spans="63:63" x14ac:dyDescent="0.25">
      <c r="BK49276" s="2311"/>
    </row>
    <row r="49300" spans="63:63" x14ac:dyDescent="0.25">
      <c r="BK49300" s="2315"/>
    </row>
    <row r="49301" spans="63:63" x14ac:dyDescent="0.25">
      <c r="BK49301" s="2311"/>
    </row>
    <row r="49325" spans="63:63" x14ac:dyDescent="0.25">
      <c r="BK49325" s="2315"/>
    </row>
    <row r="49326" spans="63:63" x14ac:dyDescent="0.25">
      <c r="BK49326" s="2311"/>
    </row>
    <row r="49350" spans="63:63" x14ac:dyDescent="0.25">
      <c r="BK49350" s="2315"/>
    </row>
    <row r="49351" spans="63:63" x14ac:dyDescent="0.25">
      <c r="BK49351" s="2311"/>
    </row>
    <row r="49375" spans="63:63" x14ac:dyDescent="0.25">
      <c r="BK49375" s="2315"/>
    </row>
    <row r="49376" spans="63:63" x14ac:dyDescent="0.25">
      <c r="BK49376" s="2311"/>
    </row>
    <row r="49400" spans="63:63" x14ac:dyDescent="0.25">
      <c r="BK49400" s="2315"/>
    </row>
    <row r="49401" spans="63:63" x14ac:dyDescent="0.25">
      <c r="BK49401" s="2311"/>
    </row>
    <row r="49425" spans="63:63" x14ac:dyDescent="0.25">
      <c r="BK49425" s="2315"/>
    </row>
    <row r="49426" spans="63:63" x14ac:dyDescent="0.25">
      <c r="BK49426" s="2311"/>
    </row>
    <row r="49450" spans="63:63" x14ac:dyDescent="0.25">
      <c r="BK49450" s="2315"/>
    </row>
    <row r="49451" spans="63:63" x14ac:dyDescent="0.25">
      <c r="BK49451" s="2311"/>
    </row>
    <row r="49475" spans="63:63" x14ac:dyDescent="0.25">
      <c r="BK49475" s="2315"/>
    </row>
    <row r="49476" spans="63:63" x14ac:dyDescent="0.25">
      <c r="BK49476" s="2311"/>
    </row>
    <row r="49500" spans="63:63" x14ac:dyDescent="0.25">
      <c r="BK49500" s="2315"/>
    </row>
    <row r="49501" spans="63:63" x14ac:dyDescent="0.25">
      <c r="BK49501" s="2311"/>
    </row>
    <row r="49525" spans="63:63" x14ac:dyDescent="0.25">
      <c r="BK49525" s="2315"/>
    </row>
    <row r="49526" spans="63:63" x14ac:dyDescent="0.25">
      <c r="BK49526" s="2311"/>
    </row>
    <row r="49550" spans="63:63" x14ac:dyDescent="0.25">
      <c r="BK49550" s="2315"/>
    </row>
    <row r="49551" spans="63:63" x14ac:dyDescent="0.25">
      <c r="BK49551" s="2311"/>
    </row>
    <row r="49575" spans="63:63" x14ac:dyDescent="0.25">
      <c r="BK49575" s="2315"/>
    </row>
    <row r="49576" spans="63:63" x14ac:dyDescent="0.25">
      <c r="BK49576" s="2311"/>
    </row>
    <row r="49600" spans="63:63" x14ac:dyDescent="0.25">
      <c r="BK49600" s="2315"/>
    </row>
    <row r="49601" spans="63:63" x14ac:dyDescent="0.25">
      <c r="BK49601" s="2311"/>
    </row>
    <row r="49625" spans="63:63" x14ac:dyDescent="0.25">
      <c r="BK49625" s="2315"/>
    </row>
    <row r="49626" spans="63:63" x14ac:dyDescent="0.25">
      <c r="BK49626" s="2311"/>
    </row>
    <row r="49650" spans="63:63" x14ac:dyDescent="0.25">
      <c r="BK49650" s="2315"/>
    </row>
    <row r="49651" spans="63:63" x14ac:dyDescent="0.25">
      <c r="BK49651" s="2311"/>
    </row>
    <row r="49675" spans="63:63" x14ac:dyDescent="0.25">
      <c r="BK49675" s="2315"/>
    </row>
    <row r="49676" spans="63:63" x14ac:dyDescent="0.25">
      <c r="BK49676" s="2311"/>
    </row>
    <row r="49700" spans="63:63" x14ac:dyDescent="0.25">
      <c r="BK49700" s="2315"/>
    </row>
    <row r="49701" spans="63:63" x14ac:dyDescent="0.25">
      <c r="BK49701" s="2311"/>
    </row>
    <row r="49725" spans="63:63" x14ac:dyDescent="0.25">
      <c r="BK49725" s="2315"/>
    </row>
    <row r="49726" spans="63:63" x14ac:dyDescent="0.25">
      <c r="BK49726" s="2311"/>
    </row>
    <row r="49750" spans="63:63" x14ac:dyDescent="0.25">
      <c r="BK49750" s="2315"/>
    </row>
    <row r="49751" spans="63:63" x14ac:dyDescent="0.25">
      <c r="BK49751" s="2311"/>
    </row>
    <row r="49775" spans="63:63" x14ac:dyDescent="0.25">
      <c r="BK49775" s="2315"/>
    </row>
    <row r="49776" spans="63:63" x14ac:dyDescent="0.25">
      <c r="BK49776" s="2311"/>
    </row>
    <row r="49800" spans="63:63" x14ac:dyDescent="0.25">
      <c r="BK49800" s="2315"/>
    </row>
    <row r="49801" spans="63:63" x14ac:dyDescent="0.25">
      <c r="BK49801" s="2311"/>
    </row>
    <row r="49825" spans="63:63" x14ac:dyDescent="0.25">
      <c r="BK49825" s="2315"/>
    </row>
    <row r="49826" spans="63:63" x14ac:dyDescent="0.25">
      <c r="BK49826" s="2311"/>
    </row>
    <row r="49850" spans="63:63" x14ac:dyDescent="0.25">
      <c r="BK49850" s="2315"/>
    </row>
    <row r="49851" spans="63:63" x14ac:dyDescent="0.25">
      <c r="BK49851" s="2311"/>
    </row>
    <row r="49875" spans="63:63" x14ac:dyDescent="0.25">
      <c r="BK49875" s="2315"/>
    </row>
    <row r="49876" spans="63:63" x14ac:dyDescent="0.25">
      <c r="BK49876" s="2311"/>
    </row>
    <row r="49900" spans="63:63" x14ac:dyDescent="0.25">
      <c r="BK49900" s="2315"/>
    </row>
    <row r="49901" spans="63:63" x14ac:dyDescent="0.25">
      <c r="BK49901" s="2311"/>
    </row>
    <row r="49925" spans="63:63" x14ac:dyDescent="0.25">
      <c r="BK49925" s="2315"/>
    </row>
    <row r="49926" spans="63:63" x14ac:dyDescent="0.25">
      <c r="BK49926" s="2311"/>
    </row>
    <row r="49950" spans="63:63" x14ac:dyDescent="0.25">
      <c r="BK49950" s="2315"/>
    </row>
    <row r="49951" spans="63:63" x14ac:dyDescent="0.25">
      <c r="BK49951" s="2311"/>
    </row>
    <row r="49975" spans="63:63" x14ac:dyDescent="0.25">
      <c r="BK49975" s="2315"/>
    </row>
    <row r="49976" spans="63:63" x14ac:dyDescent="0.25">
      <c r="BK49976" s="2311"/>
    </row>
    <row r="50000" spans="63:63" x14ac:dyDescent="0.25">
      <c r="BK50000" s="2315"/>
    </row>
    <row r="50001" spans="63:63" x14ac:dyDescent="0.25">
      <c r="BK50001" s="2311"/>
    </row>
    <row r="50025" spans="63:63" x14ac:dyDescent="0.25">
      <c r="BK50025" s="2315"/>
    </row>
    <row r="50026" spans="63:63" x14ac:dyDescent="0.25">
      <c r="BK50026" s="2311"/>
    </row>
    <row r="50050" spans="63:63" x14ac:dyDescent="0.25">
      <c r="BK50050" s="2315"/>
    </row>
    <row r="50051" spans="63:63" x14ac:dyDescent="0.25">
      <c r="BK50051" s="2311"/>
    </row>
    <row r="50075" spans="63:63" x14ac:dyDescent="0.25">
      <c r="BK50075" s="2315"/>
    </row>
    <row r="50076" spans="63:63" x14ac:dyDescent="0.25">
      <c r="BK50076" s="2311"/>
    </row>
    <row r="50100" spans="63:63" x14ac:dyDescent="0.25">
      <c r="BK50100" s="2315"/>
    </row>
    <row r="50101" spans="63:63" x14ac:dyDescent="0.25">
      <c r="BK50101" s="2311"/>
    </row>
    <row r="50125" spans="63:63" x14ac:dyDescent="0.25">
      <c r="BK50125" s="2315"/>
    </row>
    <row r="50126" spans="63:63" x14ac:dyDescent="0.25">
      <c r="BK50126" s="2311"/>
    </row>
    <row r="50150" spans="63:63" x14ac:dyDescent="0.25">
      <c r="BK50150" s="2315"/>
    </row>
    <row r="50151" spans="63:63" x14ac:dyDescent="0.25">
      <c r="BK50151" s="2311"/>
    </row>
    <row r="50175" spans="63:63" x14ac:dyDescent="0.25">
      <c r="BK50175" s="2315"/>
    </row>
    <row r="50176" spans="63:63" x14ac:dyDescent="0.25">
      <c r="BK50176" s="2311"/>
    </row>
    <row r="50200" spans="63:63" x14ac:dyDescent="0.25">
      <c r="BK50200" s="2315"/>
    </row>
    <row r="50201" spans="63:63" x14ac:dyDescent="0.25">
      <c r="BK50201" s="2311"/>
    </row>
    <row r="50225" spans="63:63" x14ac:dyDescent="0.25">
      <c r="BK50225" s="2315"/>
    </row>
    <row r="50226" spans="63:63" x14ac:dyDescent="0.25">
      <c r="BK50226" s="2311"/>
    </row>
    <row r="50250" spans="63:63" x14ac:dyDescent="0.25">
      <c r="BK50250" s="2315"/>
    </row>
    <row r="50251" spans="63:63" x14ac:dyDescent="0.25">
      <c r="BK50251" s="2311"/>
    </row>
    <row r="50275" spans="63:63" x14ac:dyDescent="0.25">
      <c r="BK50275" s="2315"/>
    </row>
    <row r="50276" spans="63:63" x14ac:dyDescent="0.25">
      <c r="BK50276" s="2311"/>
    </row>
    <row r="50300" spans="63:63" x14ac:dyDescent="0.25">
      <c r="BK50300" s="2315"/>
    </row>
    <row r="50301" spans="63:63" x14ac:dyDescent="0.25">
      <c r="BK50301" s="2311"/>
    </row>
    <row r="50325" spans="63:63" x14ac:dyDescent="0.25">
      <c r="BK50325" s="2315"/>
    </row>
    <row r="50326" spans="63:63" x14ac:dyDescent="0.25">
      <c r="BK50326" s="2311"/>
    </row>
    <row r="50350" spans="63:63" x14ac:dyDescent="0.25">
      <c r="BK50350" s="2315"/>
    </row>
    <row r="50351" spans="63:63" x14ac:dyDescent="0.25">
      <c r="BK50351" s="2311"/>
    </row>
    <row r="50375" spans="63:63" x14ac:dyDescent="0.25">
      <c r="BK50375" s="2315"/>
    </row>
    <row r="50376" spans="63:63" x14ac:dyDescent="0.25">
      <c r="BK50376" s="2311"/>
    </row>
    <row r="50400" spans="63:63" x14ac:dyDescent="0.25">
      <c r="BK50400" s="2315"/>
    </row>
    <row r="50401" spans="63:63" x14ac:dyDescent="0.25">
      <c r="BK50401" s="2311"/>
    </row>
    <row r="50425" spans="63:63" x14ac:dyDescent="0.25">
      <c r="BK50425" s="2315"/>
    </row>
    <row r="50426" spans="63:63" x14ac:dyDescent="0.25">
      <c r="BK50426" s="2311"/>
    </row>
    <row r="50450" spans="63:63" x14ac:dyDescent="0.25">
      <c r="BK50450" s="2315"/>
    </row>
    <row r="50451" spans="63:63" x14ac:dyDescent="0.25">
      <c r="BK50451" s="2311"/>
    </row>
    <row r="50475" spans="63:63" x14ac:dyDescent="0.25">
      <c r="BK50475" s="2315"/>
    </row>
    <row r="50476" spans="63:63" x14ac:dyDescent="0.25">
      <c r="BK50476" s="2311"/>
    </row>
    <row r="50500" spans="63:63" x14ac:dyDescent="0.25">
      <c r="BK50500" s="2315"/>
    </row>
    <row r="50501" spans="63:63" x14ac:dyDescent="0.25">
      <c r="BK50501" s="2311"/>
    </row>
    <row r="50525" spans="63:63" x14ac:dyDescent="0.25">
      <c r="BK50525" s="2315"/>
    </row>
    <row r="50526" spans="63:63" x14ac:dyDescent="0.25">
      <c r="BK50526" s="2311"/>
    </row>
    <row r="50550" spans="63:63" x14ac:dyDescent="0.25">
      <c r="BK50550" s="2315"/>
    </row>
    <row r="50551" spans="63:63" x14ac:dyDescent="0.25">
      <c r="BK50551" s="2311"/>
    </row>
    <row r="50575" spans="63:63" x14ac:dyDescent="0.25">
      <c r="BK50575" s="2315"/>
    </row>
    <row r="50576" spans="63:63" x14ac:dyDescent="0.25">
      <c r="BK50576" s="2311"/>
    </row>
    <row r="50600" spans="63:63" x14ac:dyDescent="0.25">
      <c r="BK50600" s="2315"/>
    </row>
    <row r="50601" spans="63:63" x14ac:dyDescent="0.25">
      <c r="BK50601" s="2311"/>
    </row>
    <row r="50625" spans="63:63" x14ac:dyDescent="0.25">
      <c r="BK50625" s="2315"/>
    </row>
    <row r="50626" spans="63:63" x14ac:dyDescent="0.25">
      <c r="BK50626" s="2311"/>
    </row>
    <row r="50650" spans="63:63" x14ac:dyDescent="0.25">
      <c r="BK50650" s="2315"/>
    </row>
    <row r="50651" spans="63:63" x14ac:dyDescent="0.25">
      <c r="BK50651" s="2311"/>
    </row>
    <row r="50675" spans="63:63" x14ac:dyDescent="0.25">
      <c r="BK50675" s="2315"/>
    </row>
    <row r="50676" spans="63:63" x14ac:dyDescent="0.25">
      <c r="BK50676" s="2311"/>
    </row>
    <row r="50700" spans="63:63" x14ac:dyDescent="0.25">
      <c r="BK50700" s="2315"/>
    </row>
    <row r="50701" spans="63:63" x14ac:dyDescent="0.25">
      <c r="BK50701" s="2311"/>
    </row>
    <row r="50725" spans="63:63" x14ac:dyDescent="0.25">
      <c r="BK50725" s="2315"/>
    </row>
    <row r="50726" spans="63:63" x14ac:dyDescent="0.25">
      <c r="BK50726" s="2311"/>
    </row>
    <row r="50750" spans="63:63" x14ac:dyDescent="0.25">
      <c r="BK50750" s="2315"/>
    </row>
    <row r="50751" spans="63:63" x14ac:dyDescent="0.25">
      <c r="BK50751" s="2311"/>
    </row>
    <row r="50775" spans="63:63" x14ac:dyDescent="0.25">
      <c r="BK50775" s="2315"/>
    </row>
    <row r="50776" spans="63:63" x14ac:dyDescent="0.25">
      <c r="BK50776" s="2311"/>
    </row>
    <row r="50800" spans="63:63" x14ac:dyDescent="0.25">
      <c r="BK50800" s="2315"/>
    </row>
    <row r="50801" spans="63:63" x14ac:dyDescent="0.25">
      <c r="BK50801" s="2311"/>
    </row>
    <row r="50825" spans="63:63" x14ac:dyDescent="0.25">
      <c r="BK50825" s="2315"/>
    </row>
    <row r="50826" spans="63:63" x14ac:dyDescent="0.25">
      <c r="BK50826" s="2311"/>
    </row>
    <row r="50850" spans="63:63" x14ac:dyDescent="0.25">
      <c r="BK50850" s="2315"/>
    </row>
    <row r="50851" spans="63:63" x14ac:dyDescent="0.25">
      <c r="BK50851" s="2311"/>
    </row>
    <row r="50875" spans="63:63" x14ac:dyDescent="0.25">
      <c r="BK50875" s="2315"/>
    </row>
    <row r="50876" spans="63:63" x14ac:dyDescent="0.25">
      <c r="BK50876" s="2311"/>
    </row>
    <row r="50900" spans="63:63" x14ac:dyDescent="0.25">
      <c r="BK50900" s="2315"/>
    </row>
    <row r="50901" spans="63:63" x14ac:dyDescent="0.25">
      <c r="BK50901" s="2311"/>
    </row>
    <row r="50925" spans="63:63" x14ac:dyDescent="0.25">
      <c r="BK50925" s="2315"/>
    </row>
    <row r="50926" spans="63:63" x14ac:dyDescent="0.25">
      <c r="BK50926" s="2311"/>
    </row>
    <row r="50950" spans="63:63" x14ac:dyDescent="0.25">
      <c r="BK50950" s="2315"/>
    </row>
    <row r="50951" spans="63:63" x14ac:dyDescent="0.25">
      <c r="BK50951" s="2311"/>
    </row>
    <row r="50975" spans="63:63" x14ac:dyDescent="0.25">
      <c r="BK50975" s="2315"/>
    </row>
    <row r="50976" spans="63:63" x14ac:dyDescent="0.25">
      <c r="BK50976" s="2311"/>
    </row>
    <row r="51000" spans="63:63" x14ac:dyDescent="0.25">
      <c r="BK51000" s="2315"/>
    </row>
    <row r="51001" spans="63:63" x14ac:dyDescent="0.25">
      <c r="BK51001" s="2311"/>
    </row>
    <row r="51025" spans="63:63" x14ac:dyDescent="0.25">
      <c r="BK51025" s="2315"/>
    </row>
    <row r="51026" spans="63:63" x14ac:dyDescent="0.25">
      <c r="BK51026" s="2311"/>
    </row>
    <row r="51050" spans="63:63" x14ac:dyDescent="0.25">
      <c r="BK51050" s="2315"/>
    </row>
    <row r="51051" spans="63:63" x14ac:dyDescent="0.25">
      <c r="BK51051" s="2311"/>
    </row>
    <row r="51075" spans="63:63" x14ac:dyDescent="0.25">
      <c r="BK51075" s="2315"/>
    </row>
    <row r="51076" spans="63:63" x14ac:dyDescent="0.25">
      <c r="BK51076" s="2311"/>
    </row>
    <row r="51100" spans="63:63" x14ac:dyDescent="0.25">
      <c r="BK51100" s="2315"/>
    </row>
    <row r="51101" spans="63:63" x14ac:dyDescent="0.25">
      <c r="BK51101" s="2311"/>
    </row>
    <row r="51125" spans="63:63" x14ac:dyDescent="0.25">
      <c r="BK51125" s="2315"/>
    </row>
    <row r="51126" spans="63:63" x14ac:dyDescent="0.25">
      <c r="BK51126" s="2311"/>
    </row>
    <row r="51150" spans="63:63" x14ac:dyDescent="0.25">
      <c r="BK51150" s="2315"/>
    </row>
    <row r="51151" spans="63:63" x14ac:dyDescent="0.25">
      <c r="BK51151" s="2311"/>
    </row>
    <row r="51175" spans="63:63" x14ac:dyDescent="0.25">
      <c r="BK51175" s="2315"/>
    </row>
    <row r="51176" spans="63:63" x14ac:dyDescent="0.25">
      <c r="BK51176" s="2311"/>
    </row>
    <row r="51200" spans="63:63" x14ac:dyDescent="0.25">
      <c r="BK51200" s="2315"/>
    </row>
    <row r="51201" spans="63:63" x14ac:dyDescent="0.25">
      <c r="BK51201" s="2311"/>
    </row>
    <row r="51225" spans="63:63" x14ac:dyDescent="0.25">
      <c r="BK51225" s="2315"/>
    </row>
    <row r="51226" spans="63:63" x14ac:dyDescent="0.25">
      <c r="BK51226" s="2311"/>
    </row>
    <row r="51250" spans="63:63" x14ac:dyDescent="0.25">
      <c r="BK51250" s="2315"/>
    </row>
    <row r="51251" spans="63:63" x14ac:dyDescent="0.25">
      <c r="BK51251" s="2311"/>
    </row>
    <row r="51275" spans="63:63" x14ac:dyDescent="0.25">
      <c r="BK51275" s="2315"/>
    </row>
    <row r="51276" spans="63:63" x14ac:dyDescent="0.25">
      <c r="BK51276" s="2311"/>
    </row>
    <row r="51300" spans="63:63" x14ac:dyDescent="0.25">
      <c r="BK51300" s="2315"/>
    </row>
    <row r="51301" spans="63:63" x14ac:dyDescent="0.25">
      <c r="BK51301" s="2311"/>
    </row>
    <row r="51325" spans="63:63" x14ac:dyDescent="0.25">
      <c r="BK51325" s="2315"/>
    </row>
    <row r="51326" spans="63:63" x14ac:dyDescent="0.25">
      <c r="BK51326" s="2311"/>
    </row>
    <row r="51350" spans="63:63" x14ac:dyDescent="0.25">
      <c r="BK51350" s="2315"/>
    </row>
    <row r="51351" spans="63:63" x14ac:dyDescent="0.25">
      <c r="BK51351" s="2311"/>
    </row>
    <row r="51375" spans="63:63" x14ac:dyDescent="0.25">
      <c r="BK51375" s="2315"/>
    </row>
    <row r="51376" spans="63:63" x14ac:dyDescent="0.25">
      <c r="BK51376" s="2311"/>
    </row>
    <row r="51400" spans="63:63" x14ac:dyDescent="0.25">
      <c r="BK51400" s="2315"/>
    </row>
    <row r="51401" spans="63:63" x14ac:dyDescent="0.25">
      <c r="BK51401" s="2311"/>
    </row>
    <row r="51425" spans="63:63" x14ac:dyDescent="0.25">
      <c r="BK51425" s="2315"/>
    </row>
    <row r="51426" spans="63:63" x14ac:dyDescent="0.25">
      <c r="BK51426" s="2311"/>
    </row>
    <row r="51450" spans="63:63" x14ac:dyDescent="0.25">
      <c r="BK51450" s="2315"/>
    </row>
    <row r="51451" spans="63:63" x14ac:dyDescent="0.25">
      <c r="BK51451" s="2311"/>
    </row>
    <row r="51475" spans="63:63" x14ac:dyDescent="0.25">
      <c r="BK51475" s="2315"/>
    </row>
    <row r="51476" spans="63:63" x14ac:dyDescent="0.25">
      <c r="BK51476" s="2311"/>
    </row>
    <row r="51500" spans="63:63" x14ac:dyDescent="0.25">
      <c r="BK51500" s="2315"/>
    </row>
    <row r="51501" spans="63:63" x14ac:dyDescent="0.25">
      <c r="BK51501" s="2311"/>
    </row>
    <row r="51525" spans="63:63" x14ac:dyDescent="0.25">
      <c r="BK51525" s="2315"/>
    </row>
    <row r="51526" spans="63:63" x14ac:dyDescent="0.25">
      <c r="BK51526" s="2311"/>
    </row>
    <row r="51550" spans="63:63" x14ac:dyDescent="0.25">
      <c r="BK51550" s="2315"/>
    </row>
    <row r="51551" spans="63:63" x14ac:dyDescent="0.25">
      <c r="BK51551" s="2311"/>
    </row>
    <row r="51575" spans="63:63" x14ac:dyDescent="0.25">
      <c r="BK51575" s="2315"/>
    </row>
    <row r="51576" spans="63:63" x14ac:dyDescent="0.25">
      <c r="BK51576" s="2311"/>
    </row>
    <row r="51600" spans="63:63" x14ac:dyDescent="0.25">
      <c r="BK51600" s="2315"/>
    </row>
    <row r="51601" spans="63:63" x14ac:dyDescent="0.25">
      <c r="BK51601" s="2311"/>
    </row>
    <row r="51625" spans="63:63" x14ac:dyDescent="0.25">
      <c r="BK51625" s="2315"/>
    </row>
    <row r="51626" spans="63:63" x14ac:dyDescent="0.25">
      <c r="BK51626" s="2311"/>
    </row>
    <row r="51650" spans="63:63" x14ac:dyDescent="0.25">
      <c r="BK51650" s="2315"/>
    </row>
    <row r="51651" spans="63:63" x14ac:dyDescent="0.25">
      <c r="BK51651" s="2311"/>
    </row>
    <row r="51675" spans="63:63" x14ac:dyDescent="0.25">
      <c r="BK51675" s="2315"/>
    </row>
    <row r="51676" spans="63:63" x14ac:dyDescent="0.25">
      <c r="BK51676" s="2311"/>
    </row>
    <row r="51700" spans="63:63" x14ac:dyDescent="0.25">
      <c r="BK51700" s="2315"/>
    </row>
    <row r="51701" spans="63:63" x14ac:dyDescent="0.25">
      <c r="BK51701" s="2311"/>
    </row>
    <row r="51725" spans="63:63" x14ac:dyDescent="0.25">
      <c r="BK51725" s="2315"/>
    </row>
    <row r="51726" spans="63:63" x14ac:dyDescent="0.25">
      <c r="BK51726" s="2311"/>
    </row>
    <row r="51750" spans="63:63" x14ac:dyDescent="0.25">
      <c r="BK51750" s="2315"/>
    </row>
    <row r="51751" spans="63:63" x14ac:dyDescent="0.25">
      <c r="BK51751" s="2311"/>
    </row>
    <row r="51775" spans="63:63" x14ac:dyDescent="0.25">
      <c r="BK51775" s="2315"/>
    </row>
    <row r="51776" spans="63:63" x14ac:dyDescent="0.25">
      <c r="BK51776" s="2311"/>
    </row>
    <row r="51800" spans="63:63" x14ac:dyDescent="0.25">
      <c r="BK51800" s="2315"/>
    </row>
    <row r="51801" spans="63:63" x14ac:dyDescent="0.25">
      <c r="BK51801" s="2311"/>
    </row>
    <row r="51825" spans="63:63" x14ac:dyDescent="0.25">
      <c r="BK51825" s="2315"/>
    </row>
    <row r="51826" spans="63:63" x14ac:dyDescent="0.25">
      <c r="BK51826" s="2311"/>
    </row>
    <row r="51850" spans="63:63" x14ac:dyDescent="0.25">
      <c r="BK51850" s="2315"/>
    </row>
    <row r="51851" spans="63:63" x14ac:dyDescent="0.25">
      <c r="BK51851" s="2311"/>
    </row>
    <row r="51875" spans="63:63" x14ac:dyDescent="0.25">
      <c r="BK51875" s="2315"/>
    </row>
    <row r="51876" spans="63:63" x14ac:dyDescent="0.25">
      <c r="BK51876" s="2311"/>
    </row>
    <row r="51900" spans="63:63" x14ac:dyDescent="0.25">
      <c r="BK51900" s="2315"/>
    </row>
    <row r="51901" spans="63:63" x14ac:dyDescent="0.25">
      <c r="BK51901" s="2311"/>
    </row>
    <row r="51925" spans="63:63" x14ac:dyDescent="0.25">
      <c r="BK51925" s="2315"/>
    </row>
    <row r="51926" spans="63:63" x14ac:dyDescent="0.25">
      <c r="BK51926" s="2311"/>
    </row>
    <row r="51950" spans="63:63" x14ac:dyDescent="0.25">
      <c r="BK51950" s="2315"/>
    </row>
    <row r="51951" spans="63:63" x14ac:dyDescent="0.25">
      <c r="BK51951" s="2311"/>
    </row>
    <row r="51975" spans="63:63" x14ac:dyDescent="0.25">
      <c r="BK51975" s="2315"/>
    </row>
    <row r="51976" spans="63:63" x14ac:dyDescent="0.25">
      <c r="BK51976" s="2311"/>
    </row>
    <row r="52000" spans="63:63" x14ac:dyDescent="0.25">
      <c r="BK52000" s="2315"/>
    </row>
    <row r="52001" spans="63:63" x14ac:dyDescent="0.25">
      <c r="BK52001" s="2311"/>
    </row>
    <row r="52025" spans="63:63" x14ac:dyDescent="0.25">
      <c r="BK52025" s="2315"/>
    </row>
    <row r="52026" spans="63:63" x14ac:dyDescent="0.25">
      <c r="BK52026" s="2311"/>
    </row>
    <row r="52050" spans="63:63" x14ac:dyDescent="0.25">
      <c r="BK52050" s="2315"/>
    </row>
    <row r="52051" spans="63:63" x14ac:dyDescent="0.25">
      <c r="BK52051" s="2311"/>
    </row>
    <row r="52075" spans="63:63" x14ac:dyDescent="0.25">
      <c r="BK52075" s="2315"/>
    </row>
    <row r="52076" spans="63:63" x14ac:dyDescent="0.25">
      <c r="BK52076" s="2311"/>
    </row>
    <row r="52100" spans="63:63" x14ac:dyDescent="0.25">
      <c r="BK52100" s="2315"/>
    </row>
    <row r="52101" spans="63:63" x14ac:dyDescent="0.25">
      <c r="BK52101" s="2311"/>
    </row>
    <row r="52125" spans="63:63" x14ac:dyDescent="0.25">
      <c r="BK52125" s="2315"/>
    </row>
    <row r="52126" spans="63:63" x14ac:dyDescent="0.25">
      <c r="BK52126" s="2311"/>
    </row>
    <row r="52150" spans="63:63" x14ac:dyDescent="0.25">
      <c r="BK52150" s="2315"/>
    </row>
    <row r="52151" spans="63:63" x14ac:dyDescent="0.25">
      <c r="BK52151" s="2311"/>
    </row>
    <row r="52175" spans="63:63" x14ac:dyDescent="0.25">
      <c r="BK52175" s="2315"/>
    </row>
    <row r="52176" spans="63:63" x14ac:dyDescent="0.25">
      <c r="BK52176" s="2311"/>
    </row>
    <row r="52200" spans="63:63" x14ac:dyDescent="0.25">
      <c r="BK52200" s="2315"/>
    </row>
    <row r="52201" spans="63:63" x14ac:dyDescent="0.25">
      <c r="BK52201" s="2311"/>
    </row>
    <row r="52225" spans="63:63" x14ac:dyDescent="0.25">
      <c r="BK52225" s="2315"/>
    </row>
    <row r="52226" spans="63:63" x14ac:dyDescent="0.25">
      <c r="BK52226" s="2311"/>
    </row>
    <row r="52250" spans="63:63" x14ac:dyDescent="0.25">
      <c r="BK52250" s="2315"/>
    </row>
    <row r="52251" spans="63:63" x14ac:dyDescent="0.25">
      <c r="BK52251" s="2311"/>
    </row>
    <row r="52275" spans="63:63" x14ac:dyDescent="0.25">
      <c r="BK52275" s="2315"/>
    </row>
    <row r="52276" spans="63:63" x14ac:dyDescent="0.25">
      <c r="BK52276" s="2311"/>
    </row>
    <row r="52300" spans="63:63" x14ac:dyDescent="0.25">
      <c r="BK52300" s="2315"/>
    </row>
    <row r="52301" spans="63:63" x14ac:dyDescent="0.25">
      <c r="BK52301" s="2311"/>
    </row>
    <row r="52325" spans="63:63" x14ac:dyDescent="0.25">
      <c r="BK52325" s="2315"/>
    </row>
    <row r="52326" spans="63:63" x14ac:dyDescent="0.25">
      <c r="BK52326" s="2311"/>
    </row>
    <row r="52350" spans="63:63" x14ac:dyDescent="0.25">
      <c r="BK52350" s="2315"/>
    </row>
    <row r="52351" spans="63:63" x14ac:dyDescent="0.25">
      <c r="BK52351" s="2311"/>
    </row>
    <row r="52375" spans="63:63" x14ac:dyDescent="0.25">
      <c r="BK52375" s="2315"/>
    </row>
    <row r="52376" spans="63:63" x14ac:dyDescent="0.25">
      <c r="BK52376" s="2311"/>
    </row>
    <row r="52400" spans="63:63" x14ac:dyDescent="0.25">
      <c r="BK52400" s="2315"/>
    </row>
    <row r="52401" spans="63:63" x14ac:dyDescent="0.25">
      <c r="BK52401" s="2311"/>
    </row>
    <row r="52425" spans="63:63" x14ac:dyDescent="0.25">
      <c r="BK52425" s="2315"/>
    </row>
    <row r="52426" spans="63:63" x14ac:dyDescent="0.25">
      <c r="BK52426" s="2311"/>
    </row>
    <row r="52450" spans="63:63" x14ac:dyDescent="0.25">
      <c r="BK52450" s="2315"/>
    </row>
    <row r="52451" spans="63:63" x14ac:dyDescent="0.25">
      <c r="BK52451" s="2311"/>
    </row>
    <row r="52475" spans="63:63" x14ac:dyDescent="0.25">
      <c r="BK52475" s="2315"/>
    </row>
    <row r="52476" spans="63:63" x14ac:dyDescent="0.25">
      <c r="BK52476" s="2311"/>
    </row>
    <row r="52500" spans="63:63" x14ac:dyDescent="0.25">
      <c r="BK52500" s="2315"/>
    </row>
    <row r="52501" spans="63:63" x14ac:dyDescent="0.25">
      <c r="BK52501" s="2311"/>
    </row>
    <row r="52525" spans="63:63" x14ac:dyDescent="0.25">
      <c r="BK52525" s="2315"/>
    </row>
    <row r="52526" spans="63:63" x14ac:dyDescent="0.25">
      <c r="BK52526" s="2311"/>
    </row>
    <row r="52550" spans="63:63" x14ac:dyDescent="0.25">
      <c r="BK52550" s="2315"/>
    </row>
    <row r="52551" spans="63:63" x14ac:dyDescent="0.25">
      <c r="BK52551" s="2311"/>
    </row>
    <row r="52575" spans="63:63" x14ac:dyDescent="0.25">
      <c r="BK52575" s="2315"/>
    </row>
    <row r="52576" spans="63:63" x14ac:dyDescent="0.25">
      <c r="BK52576" s="2311"/>
    </row>
    <row r="52600" spans="63:63" x14ac:dyDescent="0.25">
      <c r="BK52600" s="2315"/>
    </row>
    <row r="52601" spans="63:63" x14ac:dyDescent="0.25">
      <c r="BK52601" s="2311"/>
    </row>
    <row r="52625" spans="63:63" x14ac:dyDescent="0.25">
      <c r="BK52625" s="2315"/>
    </row>
    <row r="52626" spans="63:63" x14ac:dyDescent="0.25">
      <c r="BK52626" s="2311"/>
    </row>
    <row r="52650" spans="63:63" x14ac:dyDescent="0.25">
      <c r="BK52650" s="2315"/>
    </row>
    <row r="52651" spans="63:63" x14ac:dyDescent="0.25">
      <c r="BK52651" s="2311"/>
    </row>
    <row r="52675" spans="63:63" x14ac:dyDescent="0.25">
      <c r="BK52675" s="2315"/>
    </row>
    <row r="52676" spans="63:63" x14ac:dyDescent="0.25">
      <c r="BK52676" s="2311"/>
    </row>
    <row r="52700" spans="63:63" x14ac:dyDescent="0.25">
      <c r="BK52700" s="2315"/>
    </row>
    <row r="52701" spans="63:63" x14ac:dyDescent="0.25">
      <c r="BK52701" s="2311"/>
    </row>
    <row r="52725" spans="63:63" x14ac:dyDescent="0.25">
      <c r="BK52725" s="2315"/>
    </row>
    <row r="52726" spans="63:63" x14ac:dyDescent="0.25">
      <c r="BK52726" s="2311"/>
    </row>
    <row r="52750" spans="63:63" x14ac:dyDescent="0.25">
      <c r="BK52750" s="2315"/>
    </row>
    <row r="52751" spans="63:63" x14ac:dyDescent="0.25">
      <c r="BK52751" s="2311"/>
    </row>
    <row r="52775" spans="63:63" x14ac:dyDescent="0.25">
      <c r="BK52775" s="2315"/>
    </row>
    <row r="52776" spans="63:63" x14ac:dyDescent="0.25">
      <c r="BK52776" s="2311"/>
    </row>
    <row r="52800" spans="63:63" x14ac:dyDescent="0.25">
      <c r="BK52800" s="2315"/>
    </row>
    <row r="52801" spans="63:63" x14ac:dyDescent="0.25">
      <c r="BK52801" s="2311"/>
    </row>
    <row r="52825" spans="63:63" x14ac:dyDescent="0.25">
      <c r="BK52825" s="2315"/>
    </row>
    <row r="52826" spans="63:63" x14ac:dyDescent="0.25">
      <c r="BK52826" s="2311"/>
    </row>
    <row r="52850" spans="63:63" x14ac:dyDescent="0.25">
      <c r="BK52850" s="2315"/>
    </row>
    <row r="52851" spans="63:63" x14ac:dyDescent="0.25">
      <c r="BK52851" s="2311"/>
    </row>
    <row r="52875" spans="63:63" x14ac:dyDescent="0.25">
      <c r="BK52875" s="2315"/>
    </row>
    <row r="52876" spans="63:63" x14ac:dyDescent="0.25">
      <c r="BK52876" s="2311"/>
    </row>
    <row r="52900" spans="63:63" x14ac:dyDescent="0.25">
      <c r="BK52900" s="2315"/>
    </row>
    <row r="52901" spans="63:63" x14ac:dyDescent="0.25">
      <c r="BK52901" s="2311"/>
    </row>
    <row r="52925" spans="63:63" x14ac:dyDescent="0.25">
      <c r="BK52925" s="2315"/>
    </row>
    <row r="52926" spans="63:63" x14ac:dyDescent="0.25">
      <c r="BK52926" s="2311"/>
    </row>
    <row r="52950" spans="63:63" x14ac:dyDescent="0.25">
      <c r="BK52950" s="2315"/>
    </row>
    <row r="52951" spans="63:63" x14ac:dyDescent="0.25">
      <c r="BK52951" s="2311"/>
    </row>
    <row r="52975" spans="63:63" x14ac:dyDescent="0.25">
      <c r="BK52975" s="2315"/>
    </row>
    <row r="52976" spans="63:63" x14ac:dyDescent="0.25">
      <c r="BK52976" s="2311"/>
    </row>
    <row r="53000" spans="63:63" x14ac:dyDescent="0.25">
      <c r="BK53000" s="2315"/>
    </row>
    <row r="53001" spans="63:63" x14ac:dyDescent="0.25">
      <c r="BK53001" s="2311"/>
    </row>
    <row r="53025" spans="63:63" x14ac:dyDescent="0.25">
      <c r="BK53025" s="2315"/>
    </row>
    <row r="53026" spans="63:63" x14ac:dyDescent="0.25">
      <c r="BK53026" s="2311"/>
    </row>
    <row r="53050" spans="63:63" x14ac:dyDescent="0.25">
      <c r="BK53050" s="2315"/>
    </row>
    <row r="53051" spans="63:63" x14ac:dyDescent="0.25">
      <c r="BK53051" s="2311"/>
    </row>
    <row r="53075" spans="63:63" x14ac:dyDescent="0.25">
      <c r="BK53075" s="2315"/>
    </row>
    <row r="53076" spans="63:63" x14ac:dyDescent="0.25">
      <c r="BK53076" s="2311"/>
    </row>
    <row r="53100" spans="63:63" x14ac:dyDescent="0.25">
      <c r="BK53100" s="2315"/>
    </row>
    <row r="53101" spans="63:63" x14ac:dyDescent="0.25">
      <c r="BK53101" s="2311"/>
    </row>
    <row r="53125" spans="63:63" x14ac:dyDescent="0.25">
      <c r="BK53125" s="2315"/>
    </row>
    <row r="53126" spans="63:63" x14ac:dyDescent="0.25">
      <c r="BK53126" s="2311"/>
    </row>
    <row r="53150" spans="63:63" x14ac:dyDescent="0.25">
      <c r="BK53150" s="2315"/>
    </row>
    <row r="53151" spans="63:63" x14ac:dyDescent="0.25">
      <c r="BK53151" s="2311"/>
    </row>
    <row r="53175" spans="63:63" x14ac:dyDescent="0.25">
      <c r="BK53175" s="2315"/>
    </row>
    <row r="53176" spans="63:63" x14ac:dyDescent="0.25">
      <c r="BK53176" s="2311"/>
    </row>
    <row r="53200" spans="63:63" x14ac:dyDescent="0.25">
      <c r="BK53200" s="2315"/>
    </row>
    <row r="53201" spans="63:63" x14ac:dyDescent="0.25">
      <c r="BK53201" s="2311"/>
    </row>
    <row r="53225" spans="63:63" x14ac:dyDescent="0.25">
      <c r="BK53225" s="2315"/>
    </row>
    <row r="53226" spans="63:63" x14ac:dyDescent="0.25">
      <c r="BK53226" s="2311"/>
    </row>
    <row r="53250" spans="63:63" x14ac:dyDescent="0.25">
      <c r="BK53250" s="2315"/>
    </row>
    <row r="53251" spans="63:63" x14ac:dyDescent="0.25">
      <c r="BK53251" s="2311"/>
    </row>
    <row r="53275" spans="63:63" x14ac:dyDescent="0.25">
      <c r="BK53275" s="2315"/>
    </row>
    <row r="53276" spans="63:63" x14ac:dyDescent="0.25">
      <c r="BK53276" s="2311"/>
    </row>
    <row r="53300" spans="63:63" x14ac:dyDescent="0.25">
      <c r="BK53300" s="2315"/>
    </row>
    <row r="53301" spans="63:63" x14ac:dyDescent="0.25">
      <c r="BK53301" s="2311"/>
    </row>
    <row r="53325" spans="63:63" x14ac:dyDescent="0.25">
      <c r="BK53325" s="2315"/>
    </row>
    <row r="53326" spans="63:63" x14ac:dyDescent="0.25">
      <c r="BK53326" s="2311"/>
    </row>
    <row r="53350" spans="63:63" x14ac:dyDescent="0.25">
      <c r="BK53350" s="2315"/>
    </row>
    <row r="53351" spans="63:63" x14ac:dyDescent="0.25">
      <c r="BK53351" s="2311"/>
    </row>
    <row r="53375" spans="63:63" x14ac:dyDescent="0.25">
      <c r="BK53375" s="2315"/>
    </row>
    <row r="53376" spans="63:63" x14ac:dyDescent="0.25">
      <c r="BK53376" s="2311"/>
    </row>
    <row r="53400" spans="63:63" x14ac:dyDescent="0.25">
      <c r="BK53400" s="2315"/>
    </row>
    <row r="53401" spans="63:63" x14ac:dyDescent="0.25">
      <c r="BK53401" s="2311"/>
    </row>
    <row r="53425" spans="63:63" x14ac:dyDescent="0.25">
      <c r="BK53425" s="2315"/>
    </row>
    <row r="53426" spans="63:63" x14ac:dyDescent="0.25">
      <c r="BK53426" s="2311"/>
    </row>
    <row r="53450" spans="63:63" x14ac:dyDescent="0.25">
      <c r="BK53450" s="2315"/>
    </row>
    <row r="53451" spans="63:63" x14ac:dyDescent="0.25">
      <c r="BK53451" s="2311"/>
    </row>
    <row r="53475" spans="63:63" x14ac:dyDescent="0.25">
      <c r="BK53475" s="2315"/>
    </row>
    <row r="53476" spans="63:63" x14ac:dyDescent="0.25">
      <c r="BK53476" s="2311"/>
    </row>
    <row r="53500" spans="63:63" x14ac:dyDescent="0.25">
      <c r="BK53500" s="2315"/>
    </row>
    <row r="53501" spans="63:63" x14ac:dyDescent="0.25">
      <c r="BK53501" s="2311"/>
    </row>
    <row r="53525" spans="63:63" x14ac:dyDescent="0.25">
      <c r="BK53525" s="2315"/>
    </row>
    <row r="53526" spans="63:63" x14ac:dyDescent="0.25">
      <c r="BK53526" s="2311"/>
    </row>
    <row r="53550" spans="63:63" x14ac:dyDescent="0.25">
      <c r="BK53550" s="2315"/>
    </row>
    <row r="53551" spans="63:63" x14ac:dyDescent="0.25">
      <c r="BK53551" s="2311"/>
    </row>
    <row r="53575" spans="63:63" x14ac:dyDescent="0.25">
      <c r="BK53575" s="2315"/>
    </row>
    <row r="53576" spans="63:63" x14ac:dyDescent="0.25">
      <c r="BK53576" s="2311"/>
    </row>
    <row r="53600" spans="63:63" x14ac:dyDescent="0.25">
      <c r="BK53600" s="2315"/>
    </row>
    <row r="53601" spans="63:63" x14ac:dyDescent="0.25">
      <c r="BK53601" s="2311"/>
    </row>
    <row r="53625" spans="63:63" x14ac:dyDescent="0.25">
      <c r="BK53625" s="2315"/>
    </row>
    <row r="53626" spans="63:63" x14ac:dyDescent="0.25">
      <c r="BK53626" s="2311"/>
    </row>
    <row r="53650" spans="63:63" x14ac:dyDescent="0.25">
      <c r="BK53650" s="2315"/>
    </row>
    <row r="53651" spans="63:63" x14ac:dyDescent="0.25">
      <c r="BK53651" s="2311"/>
    </row>
    <row r="53675" spans="63:63" x14ac:dyDescent="0.25">
      <c r="BK53675" s="2315"/>
    </row>
    <row r="53676" spans="63:63" x14ac:dyDescent="0.25">
      <c r="BK53676" s="2311"/>
    </row>
    <row r="53700" spans="63:63" x14ac:dyDescent="0.25">
      <c r="BK53700" s="2315"/>
    </row>
    <row r="53701" spans="63:63" x14ac:dyDescent="0.25">
      <c r="BK53701" s="2311"/>
    </row>
    <row r="53725" spans="63:63" x14ac:dyDescent="0.25">
      <c r="BK53725" s="2315"/>
    </row>
    <row r="53726" spans="63:63" x14ac:dyDescent="0.25">
      <c r="BK53726" s="2311"/>
    </row>
    <row r="53750" spans="63:63" x14ac:dyDescent="0.25">
      <c r="BK53750" s="2315"/>
    </row>
    <row r="53751" spans="63:63" x14ac:dyDescent="0.25">
      <c r="BK53751" s="2311"/>
    </row>
    <row r="53775" spans="63:63" x14ac:dyDescent="0.25">
      <c r="BK53775" s="2315"/>
    </row>
    <row r="53776" spans="63:63" x14ac:dyDescent="0.25">
      <c r="BK53776" s="2311"/>
    </row>
    <row r="53800" spans="63:63" x14ac:dyDescent="0.25">
      <c r="BK53800" s="2315"/>
    </row>
    <row r="53801" spans="63:63" x14ac:dyDescent="0.25">
      <c r="BK53801" s="2311"/>
    </row>
    <row r="53825" spans="63:63" x14ac:dyDescent="0.25">
      <c r="BK53825" s="2315"/>
    </row>
    <row r="53826" spans="63:63" x14ac:dyDescent="0.25">
      <c r="BK53826" s="2311"/>
    </row>
    <row r="53850" spans="63:63" x14ac:dyDescent="0.25">
      <c r="BK53850" s="2315"/>
    </row>
    <row r="53851" spans="63:63" x14ac:dyDescent="0.25">
      <c r="BK53851" s="2311"/>
    </row>
    <row r="53875" spans="63:63" x14ac:dyDescent="0.25">
      <c r="BK53875" s="2315"/>
    </row>
    <row r="53876" spans="63:63" x14ac:dyDescent="0.25">
      <c r="BK53876" s="2311"/>
    </row>
    <row r="53900" spans="63:63" x14ac:dyDescent="0.25">
      <c r="BK53900" s="2315"/>
    </row>
    <row r="53901" spans="63:63" x14ac:dyDescent="0.25">
      <c r="BK53901" s="2311"/>
    </row>
    <row r="53925" spans="63:63" x14ac:dyDescent="0.25">
      <c r="BK53925" s="2315"/>
    </row>
    <row r="53926" spans="63:63" x14ac:dyDescent="0.25">
      <c r="BK53926" s="2311"/>
    </row>
    <row r="53950" spans="63:63" x14ac:dyDescent="0.25">
      <c r="BK53950" s="2315"/>
    </row>
    <row r="53951" spans="63:63" x14ac:dyDescent="0.25">
      <c r="BK53951" s="2311"/>
    </row>
    <row r="53975" spans="63:63" x14ac:dyDescent="0.25">
      <c r="BK53975" s="2315"/>
    </row>
    <row r="53976" spans="63:63" x14ac:dyDescent="0.25">
      <c r="BK53976" s="2311"/>
    </row>
    <row r="54000" spans="63:63" x14ac:dyDescent="0.25">
      <c r="BK54000" s="2315"/>
    </row>
    <row r="54001" spans="63:63" x14ac:dyDescent="0.25">
      <c r="BK54001" s="2311"/>
    </row>
    <row r="54025" spans="63:63" x14ac:dyDescent="0.25">
      <c r="BK54025" s="2315"/>
    </row>
    <row r="54026" spans="63:63" x14ac:dyDescent="0.25">
      <c r="BK54026" s="2311"/>
    </row>
    <row r="54050" spans="63:63" x14ac:dyDescent="0.25">
      <c r="BK54050" s="2315"/>
    </row>
    <row r="54051" spans="63:63" x14ac:dyDescent="0.25">
      <c r="BK54051" s="2311"/>
    </row>
    <row r="54075" spans="63:63" x14ac:dyDescent="0.25">
      <c r="BK54075" s="2315"/>
    </row>
    <row r="54076" spans="63:63" x14ac:dyDescent="0.25">
      <c r="BK54076" s="2311"/>
    </row>
    <row r="54100" spans="63:63" x14ac:dyDescent="0.25">
      <c r="BK54100" s="2315"/>
    </row>
    <row r="54101" spans="63:63" x14ac:dyDescent="0.25">
      <c r="BK54101" s="2311"/>
    </row>
    <row r="54125" spans="63:63" x14ac:dyDescent="0.25">
      <c r="BK54125" s="2315"/>
    </row>
    <row r="54126" spans="63:63" x14ac:dyDescent="0.25">
      <c r="BK54126" s="2311"/>
    </row>
    <row r="54150" spans="63:63" x14ac:dyDescent="0.25">
      <c r="BK54150" s="2315"/>
    </row>
    <row r="54151" spans="63:63" x14ac:dyDescent="0.25">
      <c r="BK54151" s="2311"/>
    </row>
    <row r="54175" spans="63:63" x14ac:dyDescent="0.25">
      <c r="BK54175" s="2315"/>
    </row>
    <row r="54176" spans="63:63" x14ac:dyDescent="0.25">
      <c r="BK54176" s="2311"/>
    </row>
    <row r="54200" spans="63:63" x14ac:dyDescent="0.25">
      <c r="BK54200" s="2315"/>
    </row>
    <row r="54201" spans="63:63" x14ac:dyDescent="0.25">
      <c r="BK54201" s="2311"/>
    </row>
    <row r="54225" spans="63:63" x14ac:dyDescent="0.25">
      <c r="BK54225" s="2315"/>
    </row>
    <row r="54226" spans="63:63" x14ac:dyDescent="0.25">
      <c r="BK54226" s="2311"/>
    </row>
    <row r="54250" spans="63:63" x14ac:dyDescent="0.25">
      <c r="BK54250" s="2315"/>
    </row>
    <row r="54251" spans="63:63" x14ac:dyDescent="0.25">
      <c r="BK54251" s="2311"/>
    </row>
    <row r="54275" spans="63:63" x14ac:dyDescent="0.25">
      <c r="BK54275" s="2315"/>
    </row>
    <row r="54276" spans="63:63" x14ac:dyDescent="0.25">
      <c r="BK54276" s="2311"/>
    </row>
    <row r="54300" spans="63:63" x14ac:dyDescent="0.25">
      <c r="BK54300" s="2315"/>
    </row>
    <row r="54301" spans="63:63" x14ac:dyDescent="0.25">
      <c r="BK54301" s="2311"/>
    </row>
    <row r="54325" spans="63:63" x14ac:dyDescent="0.25">
      <c r="BK54325" s="2315"/>
    </row>
    <row r="54326" spans="63:63" x14ac:dyDescent="0.25">
      <c r="BK54326" s="2311"/>
    </row>
    <row r="54350" spans="63:63" x14ac:dyDescent="0.25">
      <c r="BK54350" s="2315"/>
    </row>
    <row r="54351" spans="63:63" x14ac:dyDescent="0.25">
      <c r="BK54351" s="2311"/>
    </row>
    <row r="54375" spans="63:63" x14ac:dyDescent="0.25">
      <c r="BK54375" s="2315"/>
    </row>
    <row r="54376" spans="63:63" x14ac:dyDescent="0.25">
      <c r="BK54376" s="2311"/>
    </row>
    <row r="54400" spans="63:63" x14ac:dyDescent="0.25">
      <c r="BK54400" s="2315"/>
    </row>
    <row r="54401" spans="63:63" x14ac:dyDescent="0.25">
      <c r="BK54401" s="2311"/>
    </row>
    <row r="54425" spans="63:63" x14ac:dyDescent="0.25">
      <c r="BK54425" s="2315"/>
    </row>
    <row r="54426" spans="63:63" x14ac:dyDescent="0.25">
      <c r="BK54426" s="2311"/>
    </row>
    <row r="54450" spans="63:63" x14ac:dyDescent="0.25">
      <c r="BK54450" s="2315"/>
    </row>
    <row r="54451" spans="63:63" x14ac:dyDescent="0.25">
      <c r="BK54451" s="2311"/>
    </row>
    <row r="54475" spans="63:63" x14ac:dyDescent="0.25">
      <c r="BK54475" s="2315"/>
    </row>
    <row r="54476" spans="63:63" x14ac:dyDescent="0.25">
      <c r="BK54476" s="2311"/>
    </row>
    <row r="54500" spans="63:63" x14ac:dyDescent="0.25">
      <c r="BK54500" s="2315"/>
    </row>
    <row r="54501" spans="63:63" x14ac:dyDescent="0.25">
      <c r="BK54501" s="2311"/>
    </row>
    <row r="54525" spans="63:63" x14ac:dyDescent="0.25">
      <c r="BK54525" s="2315"/>
    </row>
    <row r="54526" spans="63:63" x14ac:dyDescent="0.25">
      <c r="BK54526" s="2311"/>
    </row>
    <row r="54550" spans="63:63" x14ac:dyDescent="0.25">
      <c r="BK54550" s="2315"/>
    </row>
    <row r="54551" spans="63:63" x14ac:dyDescent="0.25">
      <c r="BK54551" s="2311"/>
    </row>
    <row r="54575" spans="63:63" x14ac:dyDescent="0.25">
      <c r="BK54575" s="2315"/>
    </row>
    <row r="54576" spans="63:63" x14ac:dyDescent="0.25">
      <c r="BK54576" s="2311"/>
    </row>
    <row r="54600" spans="63:63" x14ac:dyDescent="0.25">
      <c r="BK54600" s="2315"/>
    </row>
    <row r="54601" spans="63:63" x14ac:dyDescent="0.25">
      <c r="BK54601" s="2311"/>
    </row>
    <row r="54625" spans="63:63" x14ac:dyDescent="0.25">
      <c r="BK54625" s="2315"/>
    </row>
    <row r="54626" spans="63:63" x14ac:dyDescent="0.25">
      <c r="BK54626" s="2311"/>
    </row>
    <row r="54650" spans="63:63" x14ac:dyDescent="0.25">
      <c r="BK54650" s="2315"/>
    </row>
    <row r="54651" spans="63:63" x14ac:dyDescent="0.25">
      <c r="BK54651" s="2311"/>
    </row>
    <row r="54675" spans="63:63" x14ac:dyDescent="0.25">
      <c r="BK54675" s="2315"/>
    </row>
    <row r="54676" spans="63:63" x14ac:dyDescent="0.25">
      <c r="BK54676" s="2311"/>
    </row>
    <row r="54700" spans="63:63" x14ac:dyDescent="0.25">
      <c r="BK54700" s="2315"/>
    </row>
    <row r="54701" spans="63:63" x14ac:dyDescent="0.25">
      <c r="BK54701" s="2311"/>
    </row>
    <row r="54725" spans="63:63" x14ac:dyDescent="0.25">
      <c r="BK54725" s="2315"/>
    </row>
    <row r="54726" spans="63:63" x14ac:dyDescent="0.25">
      <c r="BK54726" s="2311"/>
    </row>
    <row r="54750" spans="63:63" x14ac:dyDescent="0.25">
      <c r="BK54750" s="2315"/>
    </row>
    <row r="54751" spans="63:63" x14ac:dyDescent="0.25">
      <c r="BK54751" s="2311"/>
    </row>
    <row r="54775" spans="63:63" x14ac:dyDescent="0.25">
      <c r="BK54775" s="2315"/>
    </row>
    <row r="54776" spans="63:63" x14ac:dyDescent="0.25">
      <c r="BK54776" s="2311"/>
    </row>
    <row r="54800" spans="63:63" x14ac:dyDescent="0.25">
      <c r="BK54800" s="2315"/>
    </row>
    <row r="54801" spans="63:63" x14ac:dyDescent="0.25">
      <c r="BK54801" s="2311"/>
    </row>
    <row r="54825" spans="63:63" x14ac:dyDescent="0.25">
      <c r="BK54825" s="2315"/>
    </row>
    <row r="54826" spans="63:63" x14ac:dyDescent="0.25">
      <c r="BK54826" s="2311"/>
    </row>
    <row r="54850" spans="63:63" x14ac:dyDescent="0.25">
      <c r="BK54850" s="2315"/>
    </row>
    <row r="54851" spans="63:63" x14ac:dyDescent="0.25">
      <c r="BK54851" s="2311"/>
    </row>
    <row r="54875" spans="63:63" x14ac:dyDescent="0.25">
      <c r="BK54875" s="2315"/>
    </row>
    <row r="54876" spans="63:63" x14ac:dyDescent="0.25">
      <c r="BK54876" s="2311"/>
    </row>
    <row r="54900" spans="63:63" x14ac:dyDescent="0.25">
      <c r="BK54900" s="2315"/>
    </row>
    <row r="54901" spans="63:63" x14ac:dyDescent="0.25">
      <c r="BK54901" s="2311"/>
    </row>
    <row r="54925" spans="63:63" x14ac:dyDescent="0.25">
      <c r="BK54925" s="2315"/>
    </row>
    <row r="54926" spans="63:63" x14ac:dyDescent="0.25">
      <c r="BK54926" s="2311"/>
    </row>
    <row r="54950" spans="63:63" x14ac:dyDescent="0.25">
      <c r="BK54950" s="2315"/>
    </row>
    <row r="54951" spans="63:63" x14ac:dyDescent="0.25">
      <c r="BK54951" s="2311"/>
    </row>
    <row r="54975" spans="63:63" x14ac:dyDescent="0.25">
      <c r="BK54975" s="2315"/>
    </row>
    <row r="54976" spans="63:63" x14ac:dyDescent="0.25">
      <c r="BK54976" s="2311"/>
    </row>
    <row r="55000" spans="63:63" x14ac:dyDescent="0.25">
      <c r="BK55000" s="2315"/>
    </row>
    <row r="55001" spans="63:63" x14ac:dyDescent="0.25">
      <c r="BK55001" s="2311"/>
    </row>
    <row r="55025" spans="63:63" x14ac:dyDescent="0.25">
      <c r="BK55025" s="2315"/>
    </row>
    <row r="55026" spans="63:63" x14ac:dyDescent="0.25">
      <c r="BK55026" s="2311"/>
    </row>
    <row r="55050" spans="63:63" x14ac:dyDescent="0.25">
      <c r="BK55050" s="2315"/>
    </row>
    <row r="55051" spans="63:63" x14ac:dyDescent="0.25">
      <c r="BK55051" s="2311"/>
    </row>
    <row r="55075" spans="63:63" x14ac:dyDescent="0.25">
      <c r="BK55075" s="2315"/>
    </row>
    <row r="55076" spans="63:63" x14ac:dyDescent="0.25">
      <c r="BK55076" s="2311"/>
    </row>
    <row r="55100" spans="63:63" x14ac:dyDescent="0.25">
      <c r="BK55100" s="2315"/>
    </row>
    <row r="55101" spans="63:63" x14ac:dyDescent="0.25">
      <c r="BK55101" s="2311"/>
    </row>
    <row r="55125" spans="63:63" x14ac:dyDescent="0.25">
      <c r="BK55125" s="2315"/>
    </row>
    <row r="55126" spans="63:63" x14ac:dyDescent="0.25">
      <c r="BK55126" s="2311"/>
    </row>
    <row r="55150" spans="63:63" x14ac:dyDescent="0.25">
      <c r="BK55150" s="2315"/>
    </row>
    <row r="55151" spans="63:63" x14ac:dyDescent="0.25">
      <c r="BK55151" s="2311"/>
    </row>
    <row r="55175" spans="63:63" x14ac:dyDescent="0.25">
      <c r="BK55175" s="2315"/>
    </row>
    <row r="55176" spans="63:63" x14ac:dyDescent="0.25">
      <c r="BK55176" s="2311"/>
    </row>
    <row r="55200" spans="63:63" x14ac:dyDescent="0.25">
      <c r="BK55200" s="2315"/>
    </row>
    <row r="55201" spans="63:63" x14ac:dyDescent="0.25">
      <c r="BK55201" s="2311"/>
    </row>
    <row r="55225" spans="63:63" x14ac:dyDescent="0.25">
      <c r="BK55225" s="2315"/>
    </row>
    <row r="55226" spans="63:63" x14ac:dyDescent="0.25">
      <c r="BK55226" s="2311"/>
    </row>
    <row r="55250" spans="63:63" x14ac:dyDescent="0.25">
      <c r="BK55250" s="2315"/>
    </row>
    <row r="55251" spans="63:63" x14ac:dyDescent="0.25">
      <c r="BK55251" s="2311"/>
    </row>
    <row r="55275" spans="63:63" x14ac:dyDescent="0.25">
      <c r="BK55275" s="2315"/>
    </row>
    <row r="55276" spans="63:63" x14ac:dyDescent="0.25">
      <c r="BK55276" s="2311"/>
    </row>
    <row r="55300" spans="63:63" x14ac:dyDescent="0.25">
      <c r="BK55300" s="2315"/>
    </row>
    <row r="55301" spans="63:63" x14ac:dyDescent="0.25">
      <c r="BK55301" s="2311"/>
    </row>
    <row r="55325" spans="63:63" x14ac:dyDescent="0.25">
      <c r="BK55325" s="2315"/>
    </row>
    <row r="55326" spans="63:63" x14ac:dyDescent="0.25">
      <c r="BK55326" s="2311"/>
    </row>
    <row r="55350" spans="63:63" x14ac:dyDescent="0.25">
      <c r="BK55350" s="2315"/>
    </row>
    <row r="55351" spans="63:63" x14ac:dyDescent="0.25">
      <c r="BK55351" s="2311"/>
    </row>
    <row r="55375" spans="63:63" x14ac:dyDescent="0.25">
      <c r="BK55375" s="2315"/>
    </row>
    <row r="55376" spans="63:63" x14ac:dyDescent="0.25">
      <c r="BK55376" s="2311"/>
    </row>
    <row r="55400" spans="63:63" x14ac:dyDescent="0.25">
      <c r="BK55400" s="2315"/>
    </row>
    <row r="55401" spans="63:63" x14ac:dyDescent="0.25">
      <c r="BK55401" s="2311"/>
    </row>
    <row r="55425" spans="63:63" x14ac:dyDescent="0.25">
      <c r="BK55425" s="2315"/>
    </row>
    <row r="55426" spans="63:63" x14ac:dyDescent="0.25">
      <c r="BK55426" s="2311"/>
    </row>
    <row r="55450" spans="63:63" x14ac:dyDescent="0.25">
      <c r="BK55450" s="2315"/>
    </row>
    <row r="55451" spans="63:63" x14ac:dyDescent="0.25">
      <c r="BK55451" s="2311"/>
    </row>
    <row r="55475" spans="63:63" x14ac:dyDescent="0.25">
      <c r="BK55475" s="2315"/>
    </row>
    <row r="55476" spans="63:63" x14ac:dyDescent="0.25">
      <c r="BK55476" s="2311"/>
    </row>
    <row r="55500" spans="63:63" x14ac:dyDescent="0.25">
      <c r="BK55500" s="2315"/>
    </row>
    <row r="55501" spans="63:63" x14ac:dyDescent="0.25">
      <c r="BK55501" s="2311"/>
    </row>
    <row r="55525" spans="63:63" x14ac:dyDescent="0.25">
      <c r="BK55525" s="2315"/>
    </row>
    <row r="55526" spans="63:63" x14ac:dyDescent="0.25">
      <c r="BK55526" s="2311"/>
    </row>
    <row r="55550" spans="63:63" x14ac:dyDescent="0.25">
      <c r="BK55550" s="2315"/>
    </row>
    <row r="55551" spans="63:63" x14ac:dyDescent="0.25">
      <c r="BK55551" s="2311"/>
    </row>
    <row r="55575" spans="63:63" x14ac:dyDescent="0.25">
      <c r="BK55575" s="2315"/>
    </row>
    <row r="55576" spans="63:63" x14ac:dyDescent="0.25">
      <c r="BK55576" s="2311"/>
    </row>
    <row r="55600" spans="63:63" x14ac:dyDescent="0.25">
      <c r="BK55600" s="2315"/>
    </row>
    <row r="55601" spans="63:63" x14ac:dyDescent="0.25">
      <c r="BK55601" s="2311"/>
    </row>
    <row r="55625" spans="63:63" x14ac:dyDescent="0.25">
      <c r="BK55625" s="2315"/>
    </row>
    <row r="55626" spans="63:63" x14ac:dyDescent="0.25">
      <c r="BK55626" s="2311"/>
    </row>
    <row r="55650" spans="63:63" x14ac:dyDescent="0.25">
      <c r="BK55650" s="2315"/>
    </row>
    <row r="55651" spans="63:63" x14ac:dyDescent="0.25">
      <c r="BK55651" s="2311"/>
    </row>
    <row r="55675" spans="63:63" x14ac:dyDescent="0.25">
      <c r="BK55675" s="2315"/>
    </row>
    <row r="55676" spans="63:63" x14ac:dyDescent="0.25">
      <c r="BK55676" s="2311"/>
    </row>
    <row r="55700" spans="63:63" x14ac:dyDescent="0.25">
      <c r="BK55700" s="2315"/>
    </row>
    <row r="55701" spans="63:63" x14ac:dyDescent="0.25">
      <c r="BK55701" s="2311"/>
    </row>
    <row r="55725" spans="63:63" x14ac:dyDescent="0.25">
      <c r="BK55725" s="2315"/>
    </row>
    <row r="55726" spans="63:63" x14ac:dyDescent="0.25">
      <c r="BK55726" s="2311"/>
    </row>
    <row r="55750" spans="63:63" x14ac:dyDescent="0.25">
      <c r="BK55750" s="2315"/>
    </row>
    <row r="55751" spans="63:63" x14ac:dyDescent="0.25">
      <c r="BK55751" s="2311"/>
    </row>
    <row r="55775" spans="63:63" x14ac:dyDescent="0.25">
      <c r="BK55775" s="2315"/>
    </row>
    <row r="55776" spans="63:63" x14ac:dyDescent="0.25">
      <c r="BK55776" s="2311"/>
    </row>
    <row r="55800" spans="63:63" x14ac:dyDescent="0.25">
      <c r="BK55800" s="2315"/>
    </row>
    <row r="55801" spans="63:63" x14ac:dyDescent="0.25">
      <c r="BK55801" s="2311"/>
    </row>
    <row r="55825" spans="63:63" x14ac:dyDescent="0.25">
      <c r="BK55825" s="2315"/>
    </row>
    <row r="55826" spans="63:63" x14ac:dyDescent="0.25">
      <c r="BK55826" s="2311"/>
    </row>
    <row r="55850" spans="63:63" x14ac:dyDescent="0.25">
      <c r="BK55850" s="2315"/>
    </row>
    <row r="55851" spans="63:63" x14ac:dyDescent="0.25">
      <c r="BK55851" s="2311"/>
    </row>
    <row r="55875" spans="63:63" x14ac:dyDescent="0.25">
      <c r="BK55875" s="2315"/>
    </row>
    <row r="55876" spans="63:63" x14ac:dyDescent="0.25">
      <c r="BK55876" s="2311"/>
    </row>
    <row r="55900" spans="63:63" x14ac:dyDescent="0.25">
      <c r="BK55900" s="2315"/>
    </row>
    <row r="55901" spans="63:63" x14ac:dyDescent="0.25">
      <c r="BK55901" s="2311"/>
    </row>
    <row r="55925" spans="63:63" x14ac:dyDescent="0.25">
      <c r="BK55925" s="2315"/>
    </row>
    <row r="55926" spans="63:63" x14ac:dyDescent="0.25">
      <c r="BK55926" s="2311"/>
    </row>
    <row r="55950" spans="63:63" x14ac:dyDescent="0.25">
      <c r="BK55950" s="2315"/>
    </row>
    <row r="55951" spans="63:63" x14ac:dyDescent="0.25">
      <c r="BK55951" s="2311"/>
    </row>
    <row r="55975" spans="63:63" x14ac:dyDescent="0.25">
      <c r="BK55975" s="2315"/>
    </row>
    <row r="55976" spans="63:63" x14ac:dyDescent="0.25">
      <c r="BK55976" s="2311"/>
    </row>
    <row r="56000" spans="63:63" x14ac:dyDescent="0.25">
      <c r="BK56000" s="2315"/>
    </row>
    <row r="56001" spans="63:63" x14ac:dyDescent="0.25">
      <c r="BK56001" s="2311"/>
    </row>
    <row r="56025" spans="63:63" x14ac:dyDescent="0.25">
      <c r="BK56025" s="2315"/>
    </row>
    <row r="56026" spans="63:63" x14ac:dyDescent="0.25">
      <c r="BK56026" s="2311"/>
    </row>
    <row r="56050" spans="63:63" x14ac:dyDescent="0.25">
      <c r="BK56050" s="2315"/>
    </row>
    <row r="56051" spans="63:63" x14ac:dyDescent="0.25">
      <c r="BK56051" s="2311"/>
    </row>
    <row r="56075" spans="63:63" x14ac:dyDescent="0.25">
      <c r="BK56075" s="2315"/>
    </row>
    <row r="56076" spans="63:63" x14ac:dyDescent="0.25">
      <c r="BK56076" s="2311"/>
    </row>
    <row r="56100" spans="63:63" x14ac:dyDescent="0.25">
      <c r="BK56100" s="2315"/>
    </row>
    <row r="56101" spans="63:63" x14ac:dyDescent="0.25">
      <c r="BK56101" s="2311"/>
    </row>
    <row r="56125" spans="63:63" x14ac:dyDescent="0.25">
      <c r="BK56125" s="2315"/>
    </row>
    <row r="56126" spans="63:63" x14ac:dyDescent="0.25">
      <c r="BK56126" s="2311"/>
    </row>
    <row r="56150" spans="63:63" x14ac:dyDescent="0.25">
      <c r="BK56150" s="2315"/>
    </row>
    <row r="56151" spans="63:63" x14ac:dyDescent="0.25">
      <c r="BK56151" s="2311"/>
    </row>
    <row r="56175" spans="63:63" x14ac:dyDescent="0.25">
      <c r="BK56175" s="2315"/>
    </row>
    <row r="56176" spans="63:63" x14ac:dyDescent="0.25">
      <c r="BK56176" s="2311"/>
    </row>
    <row r="56200" spans="63:63" x14ac:dyDescent="0.25">
      <c r="BK56200" s="2315"/>
    </row>
    <row r="56201" spans="63:63" x14ac:dyDescent="0.25">
      <c r="BK56201" s="2311"/>
    </row>
    <row r="56225" spans="63:63" x14ac:dyDescent="0.25">
      <c r="BK56225" s="2315"/>
    </row>
    <row r="56226" spans="63:63" x14ac:dyDescent="0.25">
      <c r="BK56226" s="2311"/>
    </row>
    <row r="56250" spans="63:63" x14ac:dyDescent="0.25">
      <c r="BK56250" s="2315"/>
    </row>
    <row r="56251" spans="63:63" x14ac:dyDescent="0.25">
      <c r="BK56251" s="2311"/>
    </row>
    <row r="56275" spans="63:63" x14ac:dyDescent="0.25">
      <c r="BK56275" s="2315"/>
    </row>
    <row r="56276" spans="63:63" x14ac:dyDescent="0.25">
      <c r="BK56276" s="2311"/>
    </row>
    <row r="56300" spans="63:63" x14ac:dyDescent="0.25">
      <c r="BK56300" s="2315"/>
    </row>
    <row r="56301" spans="63:63" x14ac:dyDescent="0.25">
      <c r="BK56301" s="2311"/>
    </row>
    <row r="56325" spans="63:63" x14ac:dyDescent="0.25">
      <c r="BK56325" s="2315"/>
    </row>
    <row r="56326" spans="63:63" x14ac:dyDescent="0.25">
      <c r="BK56326" s="2311"/>
    </row>
    <row r="56350" spans="63:63" x14ac:dyDescent="0.25">
      <c r="BK56350" s="2315"/>
    </row>
    <row r="56351" spans="63:63" x14ac:dyDescent="0.25">
      <c r="BK56351" s="2311"/>
    </row>
    <row r="56375" spans="63:63" x14ac:dyDescent="0.25">
      <c r="BK56375" s="2315"/>
    </row>
    <row r="56376" spans="63:63" x14ac:dyDescent="0.25">
      <c r="BK56376" s="2311"/>
    </row>
    <row r="56400" spans="63:63" x14ac:dyDescent="0.25">
      <c r="BK56400" s="2315"/>
    </row>
    <row r="56401" spans="63:63" x14ac:dyDescent="0.25">
      <c r="BK56401" s="2311"/>
    </row>
    <row r="56425" spans="63:63" x14ac:dyDescent="0.25">
      <c r="BK56425" s="2315"/>
    </row>
    <row r="56426" spans="63:63" x14ac:dyDescent="0.25">
      <c r="BK56426" s="2311"/>
    </row>
    <row r="56450" spans="63:63" x14ac:dyDescent="0.25">
      <c r="BK56450" s="2315"/>
    </row>
    <row r="56451" spans="63:63" x14ac:dyDescent="0.25">
      <c r="BK56451" s="2311"/>
    </row>
    <row r="56475" spans="63:63" x14ac:dyDescent="0.25">
      <c r="BK56475" s="2315"/>
    </row>
    <row r="56476" spans="63:63" x14ac:dyDescent="0.25">
      <c r="BK56476" s="2311"/>
    </row>
    <row r="56500" spans="63:63" x14ac:dyDescent="0.25">
      <c r="BK56500" s="2315"/>
    </row>
    <row r="56501" spans="63:63" x14ac:dyDescent="0.25">
      <c r="BK56501" s="2311"/>
    </row>
    <row r="56525" spans="63:63" x14ac:dyDescent="0.25">
      <c r="BK56525" s="2315"/>
    </row>
    <row r="56526" spans="63:63" x14ac:dyDescent="0.25">
      <c r="BK56526" s="2311"/>
    </row>
    <row r="56550" spans="63:63" x14ac:dyDescent="0.25">
      <c r="BK56550" s="2315"/>
    </row>
    <row r="56551" spans="63:63" x14ac:dyDescent="0.25">
      <c r="BK56551" s="2311"/>
    </row>
    <row r="56575" spans="63:63" x14ac:dyDescent="0.25">
      <c r="BK56575" s="2315"/>
    </row>
    <row r="56576" spans="63:63" x14ac:dyDescent="0.25">
      <c r="BK56576" s="2311"/>
    </row>
    <row r="56600" spans="63:63" x14ac:dyDescent="0.25">
      <c r="BK56600" s="2315"/>
    </row>
    <row r="56601" spans="63:63" x14ac:dyDescent="0.25">
      <c r="BK56601" s="2311"/>
    </row>
    <row r="56625" spans="63:63" x14ac:dyDescent="0.25">
      <c r="BK56625" s="2315"/>
    </row>
    <row r="56626" spans="63:63" x14ac:dyDescent="0.25">
      <c r="BK56626" s="2311"/>
    </row>
    <row r="56650" spans="63:63" x14ac:dyDescent="0.25">
      <c r="BK56650" s="2315"/>
    </row>
    <row r="56651" spans="63:63" x14ac:dyDescent="0.25">
      <c r="BK56651" s="2311"/>
    </row>
    <row r="56675" spans="63:63" x14ac:dyDescent="0.25">
      <c r="BK56675" s="2315"/>
    </row>
    <row r="56676" spans="63:63" x14ac:dyDescent="0.25">
      <c r="BK56676" s="2311"/>
    </row>
    <row r="56700" spans="63:63" x14ac:dyDescent="0.25">
      <c r="BK56700" s="2315"/>
    </row>
    <row r="56701" spans="63:63" x14ac:dyDescent="0.25">
      <c r="BK56701" s="2311"/>
    </row>
    <row r="56725" spans="63:63" x14ac:dyDescent="0.25">
      <c r="BK56725" s="2315"/>
    </row>
    <row r="56726" spans="63:63" x14ac:dyDescent="0.25">
      <c r="BK56726" s="2311"/>
    </row>
    <row r="56750" spans="63:63" x14ac:dyDescent="0.25">
      <c r="BK56750" s="2315"/>
    </row>
    <row r="56751" spans="63:63" x14ac:dyDescent="0.25">
      <c r="BK56751" s="2311"/>
    </row>
    <row r="56775" spans="63:63" x14ac:dyDescent="0.25">
      <c r="BK56775" s="2315"/>
    </row>
    <row r="56776" spans="63:63" x14ac:dyDescent="0.25">
      <c r="BK56776" s="2311"/>
    </row>
    <row r="56800" spans="63:63" x14ac:dyDescent="0.25">
      <c r="BK56800" s="2315"/>
    </row>
    <row r="56801" spans="63:63" x14ac:dyDescent="0.25">
      <c r="BK56801" s="2311"/>
    </row>
    <row r="56825" spans="63:63" x14ac:dyDescent="0.25">
      <c r="BK56825" s="2315"/>
    </row>
    <row r="56826" spans="63:63" x14ac:dyDescent="0.25">
      <c r="BK56826" s="2311"/>
    </row>
    <row r="56850" spans="63:63" x14ac:dyDescent="0.25">
      <c r="BK56850" s="2315"/>
    </row>
    <row r="56851" spans="63:63" x14ac:dyDescent="0.25">
      <c r="BK56851" s="2311"/>
    </row>
    <row r="56875" spans="63:63" x14ac:dyDescent="0.25">
      <c r="BK56875" s="2315"/>
    </row>
    <row r="56876" spans="63:63" x14ac:dyDescent="0.25">
      <c r="BK56876" s="2311"/>
    </row>
    <row r="56900" spans="63:63" x14ac:dyDescent="0.25">
      <c r="BK56900" s="2315"/>
    </row>
    <row r="56901" spans="63:63" x14ac:dyDescent="0.25">
      <c r="BK56901" s="2311"/>
    </row>
    <row r="56925" spans="63:63" x14ac:dyDescent="0.25">
      <c r="BK56925" s="2315"/>
    </row>
    <row r="56926" spans="63:63" x14ac:dyDescent="0.25">
      <c r="BK56926" s="2311"/>
    </row>
    <row r="56950" spans="63:63" x14ac:dyDescent="0.25">
      <c r="BK56950" s="2315"/>
    </row>
    <row r="56951" spans="63:63" x14ac:dyDescent="0.25">
      <c r="BK56951" s="2311"/>
    </row>
    <row r="56975" spans="63:63" x14ac:dyDescent="0.25">
      <c r="BK56975" s="2315"/>
    </row>
    <row r="56976" spans="63:63" x14ac:dyDescent="0.25">
      <c r="BK56976" s="2311"/>
    </row>
    <row r="57000" spans="63:63" x14ac:dyDescent="0.25">
      <c r="BK57000" s="2315"/>
    </row>
    <row r="57001" spans="63:63" x14ac:dyDescent="0.25">
      <c r="BK57001" s="2311"/>
    </row>
    <row r="57025" spans="63:63" x14ac:dyDescent="0.25">
      <c r="BK57025" s="2315"/>
    </row>
    <row r="57026" spans="63:63" x14ac:dyDescent="0.25">
      <c r="BK57026" s="2311"/>
    </row>
    <row r="57050" spans="63:63" x14ac:dyDescent="0.25">
      <c r="BK57050" s="2315"/>
    </row>
    <row r="57051" spans="63:63" x14ac:dyDescent="0.25">
      <c r="BK57051" s="2311"/>
    </row>
    <row r="57075" spans="63:63" x14ac:dyDescent="0.25">
      <c r="BK57075" s="2315"/>
    </row>
    <row r="57076" spans="63:63" x14ac:dyDescent="0.25">
      <c r="BK57076" s="2311"/>
    </row>
    <row r="57100" spans="63:63" x14ac:dyDescent="0.25">
      <c r="BK57100" s="2315"/>
    </row>
    <row r="57101" spans="63:63" x14ac:dyDescent="0.25">
      <c r="BK57101" s="2311"/>
    </row>
    <row r="57125" spans="63:63" x14ac:dyDescent="0.25">
      <c r="BK57125" s="2315"/>
    </row>
    <row r="57126" spans="63:63" x14ac:dyDescent="0.25">
      <c r="BK57126" s="2311"/>
    </row>
    <row r="57150" spans="63:63" x14ac:dyDescent="0.25">
      <c r="BK57150" s="2315"/>
    </row>
    <row r="57151" spans="63:63" x14ac:dyDescent="0.25">
      <c r="BK57151" s="2311"/>
    </row>
    <row r="57175" spans="63:63" x14ac:dyDescent="0.25">
      <c r="BK57175" s="2315"/>
    </row>
    <row r="57176" spans="63:63" x14ac:dyDescent="0.25">
      <c r="BK57176" s="2311"/>
    </row>
    <row r="57200" spans="63:63" x14ac:dyDescent="0.25">
      <c r="BK57200" s="2315"/>
    </row>
    <row r="57201" spans="63:63" x14ac:dyDescent="0.25">
      <c r="BK57201" s="2311"/>
    </row>
    <row r="57225" spans="63:63" x14ac:dyDescent="0.25">
      <c r="BK57225" s="2315"/>
    </row>
    <row r="57226" spans="63:63" x14ac:dyDescent="0.25">
      <c r="BK57226" s="2311"/>
    </row>
    <row r="57250" spans="63:63" x14ac:dyDescent="0.25">
      <c r="BK57250" s="2315"/>
    </row>
    <row r="57251" spans="63:63" x14ac:dyDescent="0.25">
      <c r="BK57251" s="2311"/>
    </row>
    <row r="57275" spans="63:63" x14ac:dyDescent="0.25">
      <c r="BK57275" s="2315"/>
    </row>
    <row r="57276" spans="63:63" x14ac:dyDescent="0.25">
      <c r="BK57276" s="2311"/>
    </row>
    <row r="57300" spans="63:63" x14ac:dyDescent="0.25">
      <c r="BK57300" s="2315"/>
    </row>
    <row r="57301" spans="63:63" x14ac:dyDescent="0.25">
      <c r="BK57301" s="2311"/>
    </row>
    <row r="57325" spans="63:63" x14ac:dyDescent="0.25">
      <c r="BK57325" s="2315"/>
    </row>
    <row r="57326" spans="63:63" x14ac:dyDescent="0.25">
      <c r="BK57326" s="2311"/>
    </row>
    <row r="57350" spans="63:63" x14ac:dyDescent="0.25">
      <c r="BK57350" s="2315"/>
    </row>
    <row r="57351" spans="63:63" x14ac:dyDescent="0.25">
      <c r="BK57351" s="2311"/>
    </row>
    <row r="57375" spans="63:63" x14ac:dyDescent="0.25">
      <c r="BK57375" s="2315"/>
    </row>
    <row r="57376" spans="63:63" x14ac:dyDescent="0.25">
      <c r="BK57376" s="2311"/>
    </row>
    <row r="57400" spans="63:63" x14ac:dyDescent="0.25">
      <c r="BK57400" s="2315"/>
    </row>
    <row r="57401" spans="63:63" x14ac:dyDescent="0.25">
      <c r="BK57401" s="2311"/>
    </row>
    <row r="57425" spans="63:63" x14ac:dyDescent="0.25">
      <c r="BK57425" s="2315"/>
    </row>
    <row r="57426" spans="63:63" x14ac:dyDescent="0.25">
      <c r="BK57426" s="2311"/>
    </row>
    <row r="57450" spans="63:63" x14ac:dyDescent="0.25">
      <c r="BK57450" s="2315"/>
    </row>
    <row r="57451" spans="63:63" x14ac:dyDescent="0.25">
      <c r="BK57451" s="2311"/>
    </row>
    <row r="57475" spans="63:63" x14ac:dyDescent="0.25">
      <c r="BK57475" s="2315"/>
    </row>
    <row r="57476" spans="63:63" x14ac:dyDescent="0.25">
      <c r="BK57476" s="2311"/>
    </row>
    <row r="57500" spans="63:63" x14ac:dyDescent="0.25">
      <c r="BK57500" s="2315"/>
    </row>
    <row r="57501" spans="63:63" x14ac:dyDescent="0.25">
      <c r="BK57501" s="2311"/>
    </row>
    <row r="57525" spans="63:63" x14ac:dyDescent="0.25">
      <c r="BK57525" s="2315"/>
    </row>
    <row r="57526" spans="63:63" x14ac:dyDescent="0.25">
      <c r="BK57526" s="2311"/>
    </row>
    <row r="57550" spans="63:63" x14ac:dyDescent="0.25">
      <c r="BK57550" s="2315"/>
    </row>
    <row r="57551" spans="63:63" x14ac:dyDescent="0.25">
      <c r="BK57551" s="2311"/>
    </row>
    <row r="57575" spans="63:63" x14ac:dyDescent="0.25">
      <c r="BK57575" s="2315"/>
    </row>
    <row r="57576" spans="63:63" x14ac:dyDescent="0.25">
      <c r="BK57576" s="2311"/>
    </row>
    <row r="57600" spans="63:63" x14ac:dyDescent="0.25">
      <c r="BK57600" s="2315"/>
    </row>
    <row r="57601" spans="63:63" x14ac:dyDescent="0.25">
      <c r="BK57601" s="2311"/>
    </row>
    <row r="57625" spans="63:63" x14ac:dyDescent="0.25">
      <c r="BK57625" s="2315"/>
    </row>
    <row r="57626" spans="63:63" x14ac:dyDescent="0.25">
      <c r="BK57626" s="2311"/>
    </row>
    <row r="57650" spans="63:63" x14ac:dyDescent="0.25">
      <c r="BK57650" s="2315"/>
    </row>
    <row r="57651" spans="63:63" x14ac:dyDescent="0.25">
      <c r="BK57651" s="2311"/>
    </row>
    <row r="57675" spans="63:63" x14ac:dyDescent="0.25">
      <c r="BK57675" s="2315"/>
    </row>
    <row r="57676" spans="63:63" x14ac:dyDescent="0.25">
      <c r="BK57676" s="2311"/>
    </row>
    <row r="57700" spans="63:63" x14ac:dyDescent="0.25">
      <c r="BK57700" s="2315"/>
    </row>
    <row r="57701" spans="63:63" x14ac:dyDescent="0.25">
      <c r="BK57701" s="2311"/>
    </row>
    <row r="57725" spans="63:63" x14ac:dyDescent="0.25">
      <c r="BK57725" s="2315"/>
    </row>
    <row r="57726" spans="63:63" x14ac:dyDescent="0.25">
      <c r="BK57726" s="2311"/>
    </row>
    <row r="57750" spans="63:63" x14ac:dyDescent="0.25">
      <c r="BK57750" s="2315"/>
    </row>
    <row r="57751" spans="63:63" x14ac:dyDescent="0.25">
      <c r="BK57751" s="2311"/>
    </row>
    <row r="57775" spans="63:63" x14ac:dyDescent="0.25">
      <c r="BK57775" s="2315"/>
    </row>
    <row r="57776" spans="63:63" x14ac:dyDescent="0.25">
      <c r="BK57776" s="2311"/>
    </row>
    <row r="57800" spans="63:63" x14ac:dyDescent="0.25">
      <c r="BK57800" s="2315"/>
    </row>
    <row r="57801" spans="63:63" x14ac:dyDescent="0.25">
      <c r="BK57801" s="2311"/>
    </row>
    <row r="57825" spans="63:63" x14ac:dyDescent="0.25">
      <c r="BK57825" s="2315"/>
    </row>
    <row r="57826" spans="63:63" x14ac:dyDescent="0.25">
      <c r="BK57826" s="2311"/>
    </row>
    <row r="57850" spans="63:63" x14ac:dyDescent="0.25">
      <c r="BK57850" s="2315"/>
    </row>
    <row r="57851" spans="63:63" x14ac:dyDescent="0.25">
      <c r="BK57851" s="2311"/>
    </row>
    <row r="57875" spans="63:63" x14ac:dyDescent="0.25">
      <c r="BK57875" s="2315"/>
    </row>
    <row r="57876" spans="63:63" x14ac:dyDescent="0.25">
      <c r="BK57876" s="2311"/>
    </row>
    <row r="57900" spans="63:63" x14ac:dyDescent="0.25">
      <c r="BK57900" s="2315"/>
    </row>
    <row r="57901" spans="63:63" x14ac:dyDescent="0.25">
      <c r="BK57901" s="2311"/>
    </row>
    <row r="57925" spans="63:63" x14ac:dyDescent="0.25">
      <c r="BK57925" s="2315"/>
    </row>
    <row r="57926" spans="63:63" x14ac:dyDescent="0.25">
      <c r="BK57926" s="2311"/>
    </row>
    <row r="57950" spans="63:63" x14ac:dyDescent="0.25">
      <c r="BK57950" s="2315"/>
    </row>
    <row r="57951" spans="63:63" x14ac:dyDescent="0.25">
      <c r="BK57951" s="2311"/>
    </row>
    <row r="57975" spans="63:63" x14ac:dyDescent="0.25">
      <c r="BK57975" s="2315"/>
    </row>
    <row r="57976" spans="63:63" x14ac:dyDescent="0.25">
      <c r="BK57976" s="2311"/>
    </row>
    <row r="58000" spans="63:63" x14ac:dyDescent="0.25">
      <c r="BK58000" s="2315"/>
    </row>
    <row r="58001" spans="63:63" x14ac:dyDescent="0.25">
      <c r="BK58001" s="2311"/>
    </row>
    <row r="58025" spans="63:63" x14ac:dyDescent="0.25">
      <c r="BK58025" s="2315"/>
    </row>
    <row r="58026" spans="63:63" x14ac:dyDescent="0.25">
      <c r="BK58026" s="2311"/>
    </row>
    <row r="58050" spans="63:63" x14ac:dyDescent="0.25">
      <c r="BK58050" s="2315"/>
    </row>
    <row r="58051" spans="63:63" x14ac:dyDescent="0.25">
      <c r="BK58051" s="2311"/>
    </row>
    <row r="58075" spans="63:63" x14ac:dyDescent="0.25">
      <c r="BK58075" s="2315"/>
    </row>
    <row r="58076" spans="63:63" x14ac:dyDescent="0.25">
      <c r="BK58076" s="2311"/>
    </row>
    <row r="58100" spans="63:63" x14ac:dyDescent="0.25">
      <c r="BK58100" s="2315"/>
    </row>
    <row r="58101" spans="63:63" x14ac:dyDescent="0.25">
      <c r="BK58101" s="2311"/>
    </row>
    <row r="58125" spans="63:63" x14ac:dyDescent="0.25">
      <c r="BK58125" s="2315"/>
    </row>
    <row r="58126" spans="63:63" x14ac:dyDescent="0.25">
      <c r="BK58126" s="2311"/>
    </row>
    <row r="58150" spans="63:63" x14ac:dyDescent="0.25">
      <c r="BK58150" s="2315"/>
    </row>
    <row r="58151" spans="63:63" x14ac:dyDescent="0.25">
      <c r="BK58151" s="2311"/>
    </row>
    <row r="58175" spans="63:63" x14ac:dyDescent="0.25">
      <c r="BK58175" s="2315"/>
    </row>
    <row r="58176" spans="63:63" x14ac:dyDescent="0.25">
      <c r="BK58176" s="2311"/>
    </row>
    <row r="58200" spans="63:63" x14ac:dyDescent="0.25">
      <c r="BK58200" s="2315"/>
    </row>
    <row r="58201" spans="63:63" x14ac:dyDescent="0.25">
      <c r="BK58201" s="2311"/>
    </row>
    <row r="58225" spans="63:63" x14ac:dyDescent="0.25">
      <c r="BK58225" s="2315"/>
    </row>
    <row r="58226" spans="63:63" x14ac:dyDescent="0.25">
      <c r="BK58226" s="2311"/>
    </row>
    <row r="58250" spans="63:63" x14ac:dyDescent="0.25">
      <c r="BK58250" s="2315"/>
    </row>
    <row r="58251" spans="63:63" x14ac:dyDescent="0.25">
      <c r="BK58251" s="2311"/>
    </row>
    <row r="58275" spans="63:63" x14ac:dyDescent="0.25">
      <c r="BK58275" s="2315"/>
    </row>
    <row r="58276" spans="63:63" x14ac:dyDescent="0.25">
      <c r="BK58276" s="2311"/>
    </row>
    <row r="58300" spans="63:63" x14ac:dyDescent="0.25">
      <c r="BK58300" s="2315"/>
    </row>
    <row r="58301" spans="63:63" x14ac:dyDescent="0.25">
      <c r="BK58301" s="2311"/>
    </row>
    <row r="58325" spans="63:63" x14ac:dyDescent="0.25">
      <c r="BK58325" s="2315"/>
    </row>
    <row r="58326" spans="63:63" x14ac:dyDescent="0.25">
      <c r="BK58326" s="2311"/>
    </row>
    <row r="58350" spans="63:63" x14ac:dyDescent="0.25">
      <c r="BK58350" s="2315"/>
    </row>
    <row r="58351" spans="63:63" x14ac:dyDescent="0.25">
      <c r="BK58351" s="2311"/>
    </row>
    <row r="58375" spans="63:63" x14ac:dyDescent="0.25">
      <c r="BK58375" s="2315"/>
    </row>
    <row r="58376" spans="63:63" x14ac:dyDescent="0.25">
      <c r="BK58376" s="2311"/>
    </row>
    <row r="58400" spans="63:63" x14ac:dyDescent="0.25">
      <c r="BK58400" s="2315"/>
    </row>
    <row r="58401" spans="63:63" x14ac:dyDescent="0.25">
      <c r="BK58401" s="2311"/>
    </row>
    <row r="58425" spans="63:63" x14ac:dyDescent="0.25">
      <c r="BK58425" s="2315"/>
    </row>
    <row r="58426" spans="63:63" x14ac:dyDescent="0.25">
      <c r="BK58426" s="2311"/>
    </row>
    <row r="58450" spans="63:63" x14ac:dyDescent="0.25">
      <c r="BK58450" s="2315"/>
    </row>
    <row r="58451" spans="63:63" x14ac:dyDescent="0.25">
      <c r="BK58451" s="2311"/>
    </row>
    <row r="58475" spans="63:63" x14ac:dyDescent="0.25">
      <c r="BK58475" s="2315"/>
    </row>
    <row r="58476" spans="63:63" x14ac:dyDescent="0.25">
      <c r="BK58476" s="2311"/>
    </row>
    <row r="58500" spans="63:63" x14ac:dyDescent="0.25">
      <c r="BK58500" s="2315"/>
    </row>
    <row r="58501" spans="63:63" x14ac:dyDescent="0.25">
      <c r="BK58501" s="2311"/>
    </row>
    <row r="58525" spans="63:63" x14ac:dyDescent="0.25">
      <c r="BK58525" s="2315"/>
    </row>
    <row r="58526" spans="63:63" x14ac:dyDescent="0.25">
      <c r="BK58526" s="2311"/>
    </row>
    <row r="58550" spans="63:63" x14ac:dyDescent="0.25">
      <c r="BK58550" s="2315"/>
    </row>
    <row r="58551" spans="63:63" x14ac:dyDescent="0.25">
      <c r="BK58551" s="2311"/>
    </row>
    <row r="58575" spans="63:63" x14ac:dyDescent="0.25">
      <c r="BK58575" s="2315"/>
    </row>
    <row r="58576" spans="63:63" x14ac:dyDescent="0.25">
      <c r="BK58576" s="2311"/>
    </row>
    <row r="58600" spans="63:63" x14ac:dyDescent="0.25">
      <c r="BK58600" s="2315"/>
    </row>
    <row r="58601" spans="63:63" x14ac:dyDescent="0.25">
      <c r="BK58601" s="2311"/>
    </row>
    <row r="58625" spans="63:63" x14ac:dyDescent="0.25">
      <c r="BK58625" s="2315"/>
    </row>
    <row r="58626" spans="63:63" x14ac:dyDescent="0.25">
      <c r="BK58626" s="2311"/>
    </row>
    <row r="58650" spans="63:63" x14ac:dyDescent="0.25">
      <c r="BK58650" s="2315"/>
    </row>
    <row r="58651" spans="63:63" x14ac:dyDescent="0.25">
      <c r="BK58651" s="2311"/>
    </row>
    <row r="58675" spans="63:63" x14ac:dyDescent="0.25">
      <c r="BK58675" s="2315"/>
    </row>
    <row r="58676" spans="63:63" x14ac:dyDescent="0.25">
      <c r="BK58676" s="2311"/>
    </row>
    <row r="58700" spans="63:63" x14ac:dyDescent="0.25">
      <c r="BK58700" s="2315"/>
    </row>
    <row r="58701" spans="63:63" x14ac:dyDescent="0.25">
      <c r="BK58701" s="2311"/>
    </row>
    <row r="58725" spans="63:63" x14ac:dyDescent="0.25">
      <c r="BK58725" s="2315"/>
    </row>
    <row r="58726" spans="63:63" x14ac:dyDescent="0.25">
      <c r="BK58726" s="2311"/>
    </row>
    <row r="58750" spans="63:63" x14ac:dyDescent="0.25">
      <c r="BK58750" s="2315"/>
    </row>
    <row r="58751" spans="63:63" x14ac:dyDescent="0.25">
      <c r="BK58751" s="2311"/>
    </row>
    <row r="58775" spans="63:63" x14ac:dyDescent="0.25">
      <c r="BK58775" s="2315"/>
    </row>
    <row r="58776" spans="63:63" x14ac:dyDescent="0.25">
      <c r="BK58776" s="2311"/>
    </row>
    <row r="58800" spans="63:63" x14ac:dyDescent="0.25">
      <c r="BK58800" s="2315"/>
    </row>
    <row r="58801" spans="63:63" x14ac:dyDescent="0.25">
      <c r="BK58801" s="2311"/>
    </row>
    <row r="58825" spans="63:63" x14ac:dyDescent="0.25">
      <c r="BK58825" s="2315"/>
    </row>
    <row r="58826" spans="63:63" x14ac:dyDescent="0.25">
      <c r="BK58826" s="2311"/>
    </row>
    <row r="58850" spans="63:63" x14ac:dyDescent="0.25">
      <c r="BK58850" s="2315"/>
    </row>
    <row r="58851" spans="63:63" x14ac:dyDescent="0.25">
      <c r="BK58851" s="2311"/>
    </row>
    <row r="58875" spans="63:63" x14ac:dyDescent="0.25">
      <c r="BK58875" s="2315"/>
    </row>
    <row r="58876" spans="63:63" x14ac:dyDescent="0.25">
      <c r="BK58876" s="2311"/>
    </row>
    <row r="58900" spans="63:63" x14ac:dyDescent="0.25">
      <c r="BK58900" s="2315"/>
    </row>
    <row r="58901" spans="63:63" x14ac:dyDescent="0.25">
      <c r="BK58901" s="2311"/>
    </row>
    <row r="58925" spans="63:63" x14ac:dyDescent="0.25">
      <c r="BK58925" s="2315"/>
    </row>
    <row r="58926" spans="63:63" x14ac:dyDescent="0.25">
      <c r="BK58926" s="2311"/>
    </row>
    <row r="58950" spans="63:63" x14ac:dyDescent="0.25">
      <c r="BK58950" s="2315"/>
    </row>
    <row r="58951" spans="63:63" x14ac:dyDescent="0.25">
      <c r="BK58951" s="2311"/>
    </row>
    <row r="58975" spans="63:63" x14ac:dyDescent="0.25">
      <c r="BK58975" s="2315"/>
    </row>
    <row r="58976" spans="63:63" x14ac:dyDescent="0.25">
      <c r="BK58976" s="2311"/>
    </row>
    <row r="59000" spans="63:63" x14ac:dyDescent="0.25">
      <c r="BK59000" s="2315"/>
    </row>
    <row r="59001" spans="63:63" x14ac:dyDescent="0.25">
      <c r="BK59001" s="2311"/>
    </row>
    <row r="59025" spans="63:63" x14ac:dyDescent="0.25">
      <c r="BK59025" s="2315"/>
    </row>
    <row r="59026" spans="63:63" x14ac:dyDescent="0.25">
      <c r="BK59026" s="2311"/>
    </row>
    <row r="59050" spans="63:63" x14ac:dyDescent="0.25">
      <c r="BK59050" s="2315"/>
    </row>
    <row r="59051" spans="63:63" x14ac:dyDescent="0.25">
      <c r="BK59051" s="2311"/>
    </row>
    <row r="59075" spans="63:63" x14ac:dyDescent="0.25">
      <c r="BK59075" s="2315"/>
    </row>
    <row r="59076" spans="63:63" x14ac:dyDescent="0.25">
      <c r="BK59076" s="2311"/>
    </row>
    <row r="59100" spans="63:63" x14ac:dyDescent="0.25">
      <c r="BK59100" s="2315"/>
    </row>
    <row r="59101" spans="63:63" x14ac:dyDescent="0.25">
      <c r="BK59101" s="2311"/>
    </row>
    <row r="59125" spans="63:63" x14ac:dyDescent="0.25">
      <c r="BK59125" s="2315"/>
    </row>
    <row r="59126" spans="63:63" x14ac:dyDescent="0.25">
      <c r="BK59126" s="2311"/>
    </row>
    <row r="59150" spans="63:63" x14ac:dyDescent="0.25">
      <c r="BK59150" s="2315"/>
    </row>
    <row r="59151" spans="63:63" x14ac:dyDescent="0.25">
      <c r="BK59151" s="2311"/>
    </row>
    <row r="59175" spans="63:63" x14ac:dyDescent="0.25">
      <c r="BK59175" s="2315"/>
    </row>
    <row r="59176" spans="63:63" x14ac:dyDescent="0.25">
      <c r="BK59176" s="2311"/>
    </row>
    <row r="59200" spans="63:63" x14ac:dyDescent="0.25">
      <c r="BK59200" s="2315"/>
    </row>
    <row r="59201" spans="63:63" x14ac:dyDescent="0.25">
      <c r="BK59201" s="2311"/>
    </row>
    <row r="59225" spans="63:63" x14ac:dyDescent="0.25">
      <c r="BK59225" s="2315"/>
    </row>
    <row r="59226" spans="63:63" x14ac:dyDescent="0.25">
      <c r="BK59226" s="2311"/>
    </row>
    <row r="59250" spans="63:63" x14ac:dyDescent="0.25">
      <c r="BK59250" s="2315"/>
    </row>
    <row r="59251" spans="63:63" x14ac:dyDescent="0.25">
      <c r="BK59251" s="2311"/>
    </row>
    <row r="59275" spans="63:63" x14ac:dyDescent="0.25">
      <c r="BK59275" s="2315"/>
    </row>
    <row r="59276" spans="63:63" x14ac:dyDescent="0.25">
      <c r="BK59276" s="2311"/>
    </row>
    <row r="59300" spans="63:63" x14ac:dyDescent="0.25">
      <c r="BK59300" s="2315"/>
    </row>
    <row r="59301" spans="63:63" x14ac:dyDescent="0.25">
      <c r="BK59301" s="2311"/>
    </row>
    <row r="59325" spans="63:63" x14ac:dyDescent="0.25">
      <c r="BK59325" s="2315"/>
    </row>
    <row r="59326" spans="63:63" x14ac:dyDescent="0.25">
      <c r="BK59326" s="2311"/>
    </row>
    <row r="59350" spans="63:63" x14ac:dyDescent="0.25">
      <c r="BK59350" s="2315"/>
    </row>
    <row r="59351" spans="63:63" x14ac:dyDescent="0.25">
      <c r="BK59351" s="2311"/>
    </row>
    <row r="59375" spans="63:63" x14ac:dyDescent="0.25">
      <c r="BK59375" s="2315"/>
    </row>
    <row r="59376" spans="63:63" x14ac:dyDescent="0.25">
      <c r="BK59376" s="2311"/>
    </row>
    <row r="59400" spans="63:63" x14ac:dyDescent="0.25">
      <c r="BK59400" s="2315"/>
    </row>
    <row r="59401" spans="63:63" x14ac:dyDescent="0.25">
      <c r="BK59401" s="2311"/>
    </row>
    <row r="59425" spans="63:63" x14ac:dyDescent="0.25">
      <c r="BK59425" s="2315"/>
    </row>
    <row r="59426" spans="63:63" x14ac:dyDescent="0.25">
      <c r="BK59426" s="2311"/>
    </row>
    <row r="59450" spans="63:63" x14ac:dyDescent="0.25">
      <c r="BK59450" s="2315"/>
    </row>
    <row r="59451" spans="63:63" x14ac:dyDescent="0.25">
      <c r="BK59451" s="2311"/>
    </row>
    <row r="59475" spans="63:63" x14ac:dyDescent="0.25">
      <c r="BK59475" s="2315"/>
    </row>
    <row r="59476" spans="63:63" x14ac:dyDescent="0.25">
      <c r="BK59476" s="2311"/>
    </row>
    <row r="59500" spans="63:63" x14ac:dyDescent="0.25">
      <c r="BK59500" s="2315"/>
    </row>
    <row r="59501" spans="63:63" x14ac:dyDescent="0.25">
      <c r="BK59501" s="2311"/>
    </row>
    <row r="59525" spans="63:63" x14ac:dyDescent="0.25">
      <c r="BK59525" s="2315"/>
    </row>
    <row r="59526" spans="63:63" x14ac:dyDescent="0.25">
      <c r="BK59526" s="2311"/>
    </row>
    <row r="59550" spans="63:63" x14ac:dyDescent="0.25">
      <c r="BK59550" s="2315"/>
    </row>
    <row r="59551" spans="63:63" x14ac:dyDescent="0.25">
      <c r="BK59551" s="2311"/>
    </row>
    <row r="59575" spans="63:63" x14ac:dyDescent="0.25">
      <c r="BK59575" s="2315"/>
    </row>
    <row r="59576" spans="63:63" x14ac:dyDescent="0.25">
      <c r="BK59576" s="2311"/>
    </row>
    <row r="59600" spans="63:63" x14ac:dyDescent="0.25">
      <c r="BK59600" s="2315"/>
    </row>
    <row r="59601" spans="63:63" x14ac:dyDescent="0.25">
      <c r="BK59601" s="2311"/>
    </row>
    <row r="59625" spans="63:63" x14ac:dyDescent="0.25">
      <c r="BK59625" s="2315"/>
    </row>
    <row r="59626" spans="63:63" x14ac:dyDescent="0.25">
      <c r="BK59626" s="2311"/>
    </row>
    <row r="59650" spans="63:63" x14ac:dyDescent="0.25">
      <c r="BK59650" s="2315"/>
    </row>
    <row r="59651" spans="63:63" x14ac:dyDescent="0.25">
      <c r="BK59651" s="2311"/>
    </row>
    <row r="59675" spans="63:63" x14ac:dyDescent="0.25">
      <c r="BK59675" s="2315"/>
    </row>
    <row r="59676" spans="63:63" x14ac:dyDescent="0.25">
      <c r="BK59676" s="2311"/>
    </row>
    <row r="59700" spans="63:63" x14ac:dyDescent="0.25">
      <c r="BK59700" s="2315"/>
    </row>
    <row r="59701" spans="63:63" x14ac:dyDescent="0.25">
      <c r="BK59701" s="2311"/>
    </row>
    <row r="59725" spans="63:63" x14ac:dyDescent="0.25">
      <c r="BK59725" s="2315"/>
    </row>
    <row r="59726" spans="63:63" x14ac:dyDescent="0.25">
      <c r="BK59726" s="2311"/>
    </row>
    <row r="59750" spans="63:63" x14ac:dyDescent="0.25">
      <c r="BK59750" s="2315"/>
    </row>
    <row r="59751" spans="63:63" x14ac:dyDescent="0.25">
      <c r="BK59751" s="2311"/>
    </row>
    <row r="59775" spans="63:63" x14ac:dyDescent="0.25">
      <c r="BK59775" s="2315"/>
    </row>
    <row r="59776" spans="63:63" x14ac:dyDescent="0.25">
      <c r="BK59776" s="2311"/>
    </row>
    <row r="59800" spans="63:63" x14ac:dyDescent="0.25">
      <c r="BK59800" s="2315"/>
    </row>
    <row r="59801" spans="63:63" x14ac:dyDescent="0.25">
      <c r="BK59801" s="2311"/>
    </row>
    <row r="59825" spans="63:63" x14ac:dyDescent="0.25">
      <c r="BK59825" s="2315"/>
    </row>
    <row r="59826" spans="63:63" x14ac:dyDescent="0.25">
      <c r="BK59826" s="2311"/>
    </row>
    <row r="59850" spans="63:63" x14ac:dyDescent="0.25">
      <c r="BK59850" s="2315"/>
    </row>
    <row r="59851" spans="63:63" x14ac:dyDescent="0.25">
      <c r="BK59851" s="2311"/>
    </row>
    <row r="59875" spans="63:63" x14ac:dyDescent="0.25">
      <c r="BK59875" s="2315"/>
    </row>
    <row r="59876" spans="63:63" x14ac:dyDescent="0.25">
      <c r="BK59876" s="2311"/>
    </row>
    <row r="59900" spans="63:63" x14ac:dyDescent="0.25">
      <c r="BK59900" s="2315"/>
    </row>
    <row r="59901" spans="63:63" x14ac:dyDescent="0.25">
      <c r="BK59901" s="2311"/>
    </row>
    <row r="59925" spans="63:63" x14ac:dyDescent="0.25">
      <c r="BK59925" s="2315"/>
    </row>
    <row r="59926" spans="63:63" x14ac:dyDescent="0.25">
      <c r="BK59926" s="2311"/>
    </row>
    <row r="59950" spans="63:63" x14ac:dyDescent="0.25">
      <c r="BK59950" s="2315"/>
    </row>
    <row r="59951" spans="63:63" x14ac:dyDescent="0.25">
      <c r="BK59951" s="2311"/>
    </row>
    <row r="59975" spans="63:63" x14ac:dyDescent="0.25">
      <c r="BK59975" s="2315"/>
    </row>
    <row r="59976" spans="63:63" x14ac:dyDescent="0.25">
      <c r="BK59976" s="2311"/>
    </row>
    <row r="60000" spans="63:63" x14ac:dyDescent="0.25">
      <c r="BK60000" s="2315"/>
    </row>
    <row r="60001" spans="63:63" x14ac:dyDescent="0.25">
      <c r="BK60001" s="2311"/>
    </row>
    <row r="60025" spans="63:63" x14ac:dyDescent="0.25">
      <c r="BK60025" s="2315"/>
    </row>
    <row r="60026" spans="63:63" x14ac:dyDescent="0.25">
      <c r="BK60026" s="2311"/>
    </row>
    <row r="60050" spans="63:63" x14ac:dyDescent="0.25">
      <c r="BK60050" s="2315"/>
    </row>
    <row r="60051" spans="63:63" x14ac:dyDescent="0.25">
      <c r="BK60051" s="2311"/>
    </row>
    <row r="60075" spans="63:63" x14ac:dyDescent="0.25">
      <c r="BK60075" s="2315"/>
    </row>
    <row r="60076" spans="63:63" x14ac:dyDescent="0.25">
      <c r="BK60076" s="2311"/>
    </row>
    <row r="60100" spans="63:63" x14ac:dyDescent="0.25">
      <c r="BK60100" s="2315"/>
    </row>
    <row r="60101" spans="63:63" x14ac:dyDescent="0.25">
      <c r="BK60101" s="2311"/>
    </row>
    <row r="60125" spans="63:63" x14ac:dyDescent="0.25">
      <c r="BK60125" s="2315"/>
    </row>
    <row r="60126" spans="63:63" x14ac:dyDescent="0.25">
      <c r="BK60126" s="2311"/>
    </row>
    <row r="60150" spans="63:63" x14ac:dyDescent="0.25">
      <c r="BK60150" s="2315"/>
    </row>
    <row r="60151" spans="63:63" x14ac:dyDescent="0.25">
      <c r="BK60151" s="2311"/>
    </row>
    <row r="60175" spans="63:63" x14ac:dyDescent="0.25">
      <c r="BK60175" s="2315"/>
    </row>
    <row r="60176" spans="63:63" x14ac:dyDescent="0.25">
      <c r="BK60176" s="2311"/>
    </row>
    <row r="60200" spans="63:63" x14ac:dyDescent="0.25">
      <c r="BK60200" s="2315"/>
    </row>
    <row r="60201" spans="63:63" x14ac:dyDescent="0.25">
      <c r="BK60201" s="2311"/>
    </row>
    <row r="60225" spans="63:63" x14ac:dyDescent="0.25">
      <c r="BK60225" s="2315"/>
    </row>
    <row r="60226" spans="63:63" x14ac:dyDescent="0.25">
      <c r="BK60226" s="2311"/>
    </row>
    <row r="60250" spans="63:63" x14ac:dyDescent="0.25">
      <c r="BK60250" s="2315"/>
    </row>
    <row r="60251" spans="63:63" x14ac:dyDescent="0.25">
      <c r="BK60251" s="2311"/>
    </row>
    <row r="60275" spans="63:63" x14ac:dyDescent="0.25">
      <c r="BK60275" s="2315"/>
    </row>
    <row r="60276" spans="63:63" x14ac:dyDescent="0.25">
      <c r="BK60276" s="2311"/>
    </row>
    <row r="60300" spans="63:63" x14ac:dyDescent="0.25">
      <c r="BK60300" s="2315"/>
    </row>
    <row r="60301" spans="63:63" x14ac:dyDescent="0.25">
      <c r="BK60301" s="2311"/>
    </row>
    <row r="60325" spans="63:63" x14ac:dyDescent="0.25">
      <c r="BK60325" s="2315"/>
    </row>
    <row r="60326" spans="63:63" x14ac:dyDescent="0.25">
      <c r="BK60326" s="2311"/>
    </row>
    <row r="60350" spans="63:63" x14ac:dyDescent="0.25">
      <c r="BK60350" s="2315"/>
    </row>
    <row r="60351" spans="63:63" x14ac:dyDescent="0.25">
      <c r="BK60351" s="2311"/>
    </row>
    <row r="60375" spans="63:63" x14ac:dyDescent="0.25">
      <c r="BK60375" s="2315"/>
    </row>
    <row r="60376" spans="63:63" x14ac:dyDescent="0.25">
      <c r="BK60376" s="2311"/>
    </row>
    <row r="60400" spans="63:63" x14ac:dyDescent="0.25">
      <c r="BK60400" s="2315"/>
    </row>
    <row r="60401" spans="63:63" x14ac:dyDescent="0.25">
      <c r="BK60401" s="2311"/>
    </row>
    <row r="60425" spans="63:63" x14ac:dyDescent="0.25">
      <c r="BK60425" s="2315"/>
    </row>
    <row r="60426" spans="63:63" x14ac:dyDescent="0.25">
      <c r="BK60426" s="2311"/>
    </row>
    <row r="60450" spans="63:63" x14ac:dyDescent="0.25">
      <c r="BK60450" s="2315"/>
    </row>
    <row r="60451" spans="63:63" x14ac:dyDescent="0.25">
      <c r="BK60451" s="2311"/>
    </row>
    <row r="60475" spans="63:63" x14ac:dyDescent="0.25">
      <c r="BK60475" s="2315"/>
    </row>
    <row r="60476" spans="63:63" x14ac:dyDescent="0.25">
      <c r="BK60476" s="2311"/>
    </row>
    <row r="60500" spans="63:63" x14ac:dyDescent="0.25">
      <c r="BK60500" s="2315"/>
    </row>
    <row r="60501" spans="63:63" x14ac:dyDescent="0.25">
      <c r="BK60501" s="2311"/>
    </row>
    <row r="60525" spans="63:63" x14ac:dyDescent="0.25">
      <c r="BK60525" s="2315"/>
    </row>
    <row r="60526" spans="63:63" x14ac:dyDescent="0.25">
      <c r="BK60526" s="2311"/>
    </row>
    <row r="60550" spans="63:63" x14ac:dyDescent="0.25">
      <c r="BK60550" s="2315"/>
    </row>
    <row r="60551" spans="63:63" x14ac:dyDescent="0.25">
      <c r="BK60551" s="2311"/>
    </row>
    <row r="60575" spans="63:63" x14ac:dyDescent="0.25">
      <c r="BK60575" s="2315"/>
    </row>
    <row r="60576" spans="63:63" x14ac:dyDescent="0.25">
      <c r="BK60576" s="2311"/>
    </row>
    <row r="60600" spans="63:63" x14ac:dyDescent="0.25">
      <c r="BK60600" s="2315"/>
    </row>
    <row r="60601" spans="63:63" x14ac:dyDescent="0.25">
      <c r="BK60601" s="2311"/>
    </row>
    <row r="60625" spans="63:63" x14ac:dyDescent="0.25">
      <c r="BK60625" s="2315"/>
    </row>
    <row r="60626" spans="63:63" x14ac:dyDescent="0.25">
      <c r="BK60626" s="2311"/>
    </row>
    <row r="60650" spans="63:63" x14ac:dyDescent="0.25">
      <c r="BK60650" s="2315"/>
    </row>
    <row r="60651" spans="63:63" x14ac:dyDescent="0.25">
      <c r="BK60651" s="2311"/>
    </row>
    <row r="60675" spans="63:63" x14ac:dyDescent="0.25">
      <c r="BK60675" s="2315"/>
    </row>
    <row r="60676" spans="63:63" x14ac:dyDescent="0.25">
      <c r="BK60676" s="2311"/>
    </row>
    <row r="60700" spans="63:63" x14ac:dyDescent="0.25">
      <c r="BK60700" s="2315"/>
    </row>
    <row r="60701" spans="63:63" x14ac:dyDescent="0.25">
      <c r="BK60701" s="2311"/>
    </row>
    <row r="60725" spans="63:63" x14ac:dyDescent="0.25">
      <c r="BK60725" s="2315"/>
    </row>
    <row r="60726" spans="63:63" x14ac:dyDescent="0.25">
      <c r="BK60726" s="2311"/>
    </row>
    <row r="60750" spans="63:63" x14ac:dyDescent="0.25">
      <c r="BK60750" s="2315"/>
    </row>
    <row r="60751" spans="63:63" x14ac:dyDescent="0.25">
      <c r="BK60751" s="2311"/>
    </row>
    <row r="60775" spans="63:63" x14ac:dyDescent="0.25">
      <c r="BK60775" s="2315"/>
    </row>
    <row r="60776" spans="63:63" x14ac:dyDescent="0.25">
      <c r="BK60776" s="2311"/>
    </row>
    <row r="60800" spans="63:63" x14ac:dyDescent="0.25">
      <c r="BK60800" s="2315"/>
    </row>
    <row r="60801" spans="63:63" x14ac:dyDescent="0.25">
      <c r="BK60801" s="2311"/>
    </row>
    <row r="60825" spans="63:63" x14ac:dyDescent="0.25">
      <c r="BK60825" s="2315"/>
    </row>
    <row r="60826" spans="63:63" x14ac:dyDescent="0.25">
      <c r="BK60826" s="2311"/>
    </row>
    <row r="60850" spans="63:63" x14ac:dyDescent="0.25">
      <c r="BK60850" s="2315"/>
    </row>
    <row r="60851" spans="63:63" x14ac:dyDescent="0.25">
      <c r="BK60851" s="2311"/>
    </row>
    <row r="60875" spans="63:63" x14ac:dyDescent="0.25">
      <c r="BK60875" s="2315"/>
    </row>
    <row r="60876" spans="63:63" x14ac:dyDescent="0.25">
      <c r="BK60876" s="2311"/>
    </row>
    <row r="60900" spans="63:63" x14ac:dyDescent="0.25">
      <c r="BK60900" s="2315"/>
    </row>
    <row r="60901" spans="63:63" x14ac:dyDescent="0.25">
      <c r="BK60901" s="2311"/>
    </row>
    <row r="60925" spans="63:63" x14ac:dyDescent="0.25">
      <c r="BK60925" s="2315"/>
    </row>
    <row r="60926" spans="63:63" x14ac:dyDescent="0.25">
      <c r="BK60926" s="2311"/>
    </row>
    <row r="60950" spans="63:63" x14ac:dyDescent="0.25">
      <c r="BK60950" s="2315"/>
    </row>
    <row r="60951" spans="63:63" x14ac:dyDescent="0.25">
      <c r="BK60951" s="2311"/>
    </row>
    <row r="60975" spans="63:63" x14ac:dyDescent="0.25">
      <c r="BK60975" s="2315"/>
    </row>
    <row r="60976" spans="63:63" x14ac:dyDescent="0.25">
      <c r="BK60976" s="2311"/>
    </row>
    <row r="61000" spans="63:63" x14ac:dyDescent="0.25">
      <c r="BK61000" s="2315"/>
    </row>
    <row r="61001" spans="63:63" x14ac:dyDescent="0.25">
      <c r="BK61001" s="2311"/>
    </row>
    <row r="61025" spans="63:63" x14ac:dyDescent="0.25">
      <c r="BK61025" s="2315"/>
    </row>
    <row r="61026" spans="63:63" x14ac:dyDescent="0.25">
      <c r="BK61026" s="2311"/>
    </row>
    <row r="61050" spans="63:63" x14ac:dyDescent="0.25">
      <c r="BK61050" s="2315"/>
    </row>
    <row r="61051" spans="63:63" x14ac:dyDescent="0.25">
      <c r="BK61051" s="2311"/>
    </row>
    <row r="61075" spans="63:63" x14ac:dyDescent="0.25">
      <c r="BK61075" s="2315"/>
    </row>
    <row r="61076" spans="63:63" x14ac:dyDescent="0.25">
      <c r="BK61076" s="2311"/>
    </row>
    <row r="61100" spans="63:63" x14ac:dyDescent="0.25">
      <c r="BK61100" s="2315"/>
    </row>
    <row r="61101" spans="63:63" x14ac:dyDescent="0.25">
      <c r="BK61101" s="2311"/>
    </row>
    <row r="61125" spans="63:63" x14ac:dyDescent="0.25">
      <c r="BK61125" s="2315"/>
    </row>
    <row r="61126" spans="63:63" x14ac:dyDescent="0.25">
      <c r="BK61126" s="2311"/>
    </row>
    <row r="61150" spans="63:63" x14ac:dyDescent="0.25">
      <c r="BK61150" s="2315"/>
    </row>
    <row r="61151" spans="63:63" x14ac:dyDescent="0.25">
      <c r="BK61151" s="2311"/>
    </row>
    <row r="61175" spans="63:63" x14ac:dyDescent="0.25">
      <c r="BK61175" s="2315"/>
    </row>
    <row r="61176" spans="63:63" x14ac:dyDescent="0.25">
      <c r="BK61176" s="2311"/>
    </row>
    <row r="61200" spans="63:63" x14ac:dyDescent="0.25">
      <c r="BK61200" s="2315"/>
    </row>
    <row r="61201" spans="63:63" x14ac:dyDescent="0.25">
      <c r="BK61201" s="2311"/>
    </row>
    <row r="61225" spans="63:63" x14ac:dyDescent="0.25">
      <c r="BK61225" s="2315"/>
    </row>
    <row r="61226" spans="63:63" x14ac:dyDescent="0.25">
      <c r="BK61226" s="2311"/>
    </row>
    <row r="61250" spans="63:63" x14ac:dyDescent="0.25">
      <c r="BK61250" s="2315"/>
    </row>
    <row r="61251" spans="63:63" x14ac:dyDescent="0.25">
      <c r="BK61251" s="2311"/>
    </row>
    <row r="61275" spans="63:63" x14ac:dyDescent="0.25">
      <c r="BK61275" s="2315"/>
    </row>
    <row r="61276" spans="63:63" x14ac:dyDescent="0.25">
      <c r="BK61276" s="2311"/>
    </row>
    <row r="61300" spans="63:63" x14ac:dyDescent="0.25">
      <c r="BK61300" s="2315"/>
    </row>
    <row r="61301" spans="63:63" x14ac:dyDescent="0.25">
      <c r="BK61301" s="2311"/>
    </row>
    <row r="61325" spans="63:63" x14ac:dyDescent="0.25">
      <c r="BK61325" s="2315"/>
    </row>
    <row r="61326" spans="63:63" x14ac:dyDescent="0.25">
      <c r="BK61326" s="2311"/>
    </row>
    <row r="61350" spans="63:63" x14ac:dyDescent="0.25">
      <c r="BK61350" s="2315"/>
    </row>
    <row r="61351" spans="63:63" x14ac:dyDescent="0.25">
      <c r="BK61351" s="2311"/>
    </row>
    <row r="61375" spans="63:63" x14ac:dyDescent="0.25">
      <c r="BK61375" s="2315"/>
    </row>
    <row r="61376" spans="63:63" x14ac:dyDescent="0.25">
      <c r="BK61376" s="2311"/>
    </row>
    <row r="61400" spans="63:63" x14ac:dyDescent="0.25">
      <c r="BK61400" s="2315"/>
    </row>
    <row r="61401" spans="63:63" x14ac:dyDescent="0.25">
      <c r="BK61401" s="2311"/>
    </row>
    <row r="61425" spans="63:63" x14ac:dyDescent="0.25">
      <c r="BK61425" s="2315"/>
    </row>
    <row r="61426" spans="63:63" x14ac:dyDescent="0.25">
      <c r="BK61426" s="2311"/>
    </row>
    <row r="61450" spans="63:63" x14ac:dyDescent="0.25">
      <c r="BK61450" s="2315"/>
    </row>
    <row r="61451" spans="63:63" x14ac:dyDescent="0.25">
      <c r="BK61451" s="2311"/>
    </row>
    <row r="61475" spans="63:63" x14ac:dyDescent="0.25">
      <c r="BK61475" s="2315"/>
    </row>
    <row r="61476" spans="63:63" x14ac:dyDescent="0.25">
      <c r="BK61476" s="2311"/>
    </row>
    <row r="61500" spans="63:63" x14ac:dyDescent="0.25">
      <c r="BK61500" s="2315"/>
    </row>
    <row r="61501" spans="63:63" x14ac:dyDescent="0.25">
      <c r="BK61501" s="2311"/>
    </row>
    <row r="61525" spans="63:63" x14ac:dyDescent="0.25">
      <c r="BK61525" s="2315"/>
    </row>
    <row r="61526" spans="63:63" x14ac:dyDescent="0.25">
      <c r="BK61526" s="2311"/>
    </row>
    <row r="61550" spans="63:63" x14ac:dyDescent="0.25">
      <c r="BK61550" s="2315"/>
    </row>
    <row r="61551" spans="63:63" x14ac:dyDescent="0.25">
      <c r="BK61551" s="2311"/>
    </row>
    <row r="61575" spans="63:63" x14ac:dyDescent="0.25">
      <c r="BK61575" s="2315"/>
    </row>
    <row r="61576" spans="63:63" x14ac:dyDescent="0.25">
      <c r="BK61576" s="2311"/>
    </row>
    <row r="61600" spans="63:63" x14ac:dyDescent="0.25">
      <c r="BK61600" s="2315"/>
    </row>
    <row r="61601" spans="63:63" x14ac:dyDescent="0.25">
      <c r="BK61601" s="2311"/>
    </row>
    <row r="61625" spans="63:63" x14ac:dyDescent="0.25">
      <c r="BK61625" s="2315"/>
    </row>
    <row r="61626" spans="63:63" x14ac:dyDescent="0.25">
      <c r="BK61626" s="2311"/>
    </row>
    <row r="61650" spans="63:63" x14ac:dyDescent="0.25">
      <c r="BK61650" s="2315"/>
    </row>
    <row r="61651" spans="63:63" x14ac:dyDescent="0.25">
      <c r="BK61651" s="2311"/>
    </row>
    <row r="61675" spans="63:63" x14ac:dyDescent="0.25">
      <c r="BK61675" s="2315"/>
    </row>
    <row r="61676" spans="63:63" x14ac:dyDescent="0.25">
      <c r="BK61676" s="2311"/>
    </row>
    <row r="61700" spans="63:63" x14ac:dyDescent="0.25">
      <c r="BK61700" s="2315"/>
    </row>
    <row r="61701" spans="63:63" x14ac:dyDescent="0.25">
      <c r="BK61701" s="2311"/>
    </row>
    <row r="61725" spans="63:63" x14ac:dyDescent="0.25">
      <c r="BK61725" s="2315"/>
    </row>
    <row r="61726" spans="63:63" x14ac:dyDescent="0.25">
      <c r="BK61726" s="2311"/>
    </row>
    <row r="61750" spans="63:63" x14ac:dyDescent="0.25">
      <c r="BK61750" s="2315"/>
    </row>
    <row r="61751" spans="63:63" x14ac:dyDescent="0.25">
      <c r="BK61751" s="2311"/>
    </row>
    <row r="61775" spans="63:63" x14ac:dyDescent="0.25">
      <c r="BK61775" s="2315"/>
    </row>
    <row r="61776" spans="63:63" x14ac:dyDescent="0.25">
      <c r="BK61776" s="2311"/>
    </row>
    <row r="61800" spans="63:63" x14ac:dyDescent="0.25">
      <c r="BK61800" s="2315"/>
    </row>
    <row r="61801" spans="63:63" x14ac:dyDescent="0.25">
      <c r="BK61801" s="2311"/>
    </row>
    <row r="61825" spans="63:63" x14ac:dyDescent="0.25">
      <c r="BK61825" s="2315"/>
    </row>
    <row r="61826" spans="63:63" x14ac:dyDescent="0.25">
      <c r="BK61826" s="2311"/>
    </row>
    <row r="61850" spans="63:63" x14ac:dyDescent="0.25">
      <c r="BK61850" s="2315"/>
    </row>
    <row r="61851" spans="63:63" x14ac:dyDescent="0.25">
      <c r="BK61851" s="2311"/>
    </row>
    <row r="61875" spans="63:63" x14ac:dyDescent="0.25">
      <c r="BK61875" s="2315"/>
    </row>
    <row r="61876" spans="63:63" x14ac:dyDescent="0.25">
      <c r="BK61876" s="2311"/>
    </row>
    <row r="61900" spans="63:63" x14ac:dyDescent="0.25">
      <c r="BK61900" s="2315"/>
    </row>
    <row r="61901" spans="63:63" x14ac:dyDescent="0.25">
      <c r="BK61901" s="2311"/>
    </row>
    <row r="61925" spans="63:63" x14ac:dyDescent="0.25">
      <c r="BK61925" s="2315"/>
    </row>
    <row r="61926" spans="63:63" x14ac:dyDescent="0.25">
      <c r="BK61926" s="2311"/>
    </row>
    <row r="61950" spans="63:63" x14ac:dyDescent="0.25">
      <c r="BK61950" s="2315"/>
    </row>
    <row r="61951" spans="63:63" x14ac:dyDescent="0.25">
      <c r="BK61951" s="2311"/>
    </row>
    <row r="61975" spans="63:63" x14ac:dyDescent="0.25">
      <c r="BK61975" s="2315"/>
    </row>
    <row r="61976" spans="63:63" x14ac:dyDescent="0.25">
      <c r="BK61976" s="2311"/>
    </row>
    <row r="62000" spans="63:63" x14ac:dyDescent="0.25">
      <c r="BK62000" s="2315"/>
    </row>
    <row r="62001" spans="63:63" x14ac:dyDescent="0.25">
      <c r="BK62001" s="2311"/>
    </row>
    <row r="62025" spans="63:63" x14ac:dyDescent="0.25">
      <c r="BK62025" s="2315"/>
    </row>
    <row r="62026" spans="63:63" x14ac:dyDescent="0.25">
      <c r="BK62026" s="2311"/>
    </row>
    <row r="62050" spans="63:63" x14ac:dyDescent="0.25">
      <c r="BK62050" s="2315"/>
    </row>
    <row r="62051" spans="63:63" x14ac:dyDescent="0.25">
      <c r="BK62051" s="2311"/>
    </row>
    <row r="62075" spans="63:63" x14ac:dyDescent="0.25">
      <c r="BK62075" s="2315"/>
    </row>
    <row r="62076" spans="63:63" x14ac:dyDescent="0.25">
      <c r="BK62076" s="2311"/>
    </row>
    <row r="62100" spans="63:63" x14ac:dyDescent="0.25">
      <c r="BK62100" s="2315"/>
    </row>
    <row r="62101" spans="63:63" x14ac:dyDescent="0.25">
      <c r="BK62101" s="2311"/>
    </row>
    <row r="62125" spans="63:63" x14ac:dyDescent="0.25">
      <c r="BK62125" s="2315"/>
    </row>
    <row r="62126" spans="63:63" x14ac:dyDescent="0.25">
      <c r="BK62126" s="2311"/>
    </row>
    <row r="62150" spans="63:63" x14ac:dyDescent="0.25">
      <c r="BK62150" s="2315"/>
    </row>
    <row r="62151" spans="63:63" x14ac:dyDescent="0.25">
      <c r="BK62151" s="2311"/>
    </row>
    <row r="62175" spans="63:63" x14ac:dyDescent="0.25">
      <c r="BK62175" s="2315"/>
    </row>
    <row r="62176" spans="63:63" x14ac:dyDescent="0.25">
      <c r="BK62176" s="2311"/>
    </row>
    <row r="62200" spans="63:63" x14ac:dyDescent="0.25">
      <c r="BK62200" s="2315"/>
    </row>
    <row r="62201" spans="63:63" x14ac:dyDescent="0.25">
      <c r="BK62201" s="2311"/>
    </row>
    <row r="62225" spans="63:63" x14ac:dyDescent="0.25">
      <c r="BK62225" s="2315"/>
    </row>
    <row r="62226" spans="63:63" x14ac:dyDescent="0.25">
      <c r="BK62226" s="2311"/>
    </row>
    <row r="62250" spans="63:63" x14ac:dyDescent="0.25">
      <c r="BK62250" s="2315"/>
    </row>
    <row r="62251" spans="63:63" x14ac:dyDescent="0.25">
      <c r="BK62251" s="2311"/>
    </row>
    <row r="62275" spans="63:63" x14ac:dyDescent="0.25">
      <c r="BK62275" s="2315"/>
    </row>
    <row r="62276" spans="63:63" x14ac:dyDescent="0.25">
      <c r="BK62276" s="2311"/>
    </row>
    <row r="62300" spans="63:63" x14ac:dyDescent="0.25">
      <c r="BK62300" s="2315"/>
    </row>
    <row r="62301" spans="63:63" x14ac:dyDescent="0.25">
      <c r="BK62301" s="2311"/>
    </row>
    <row r="62325" spans="63:63" x14ac:dyDescent="0.25">
      <c r="BK62325" s="2315"/>
    </row>
    <row r="62326" spans="63:63" x14ac:dyDescent="0.25">
      <c r="BK62326" s="2311"/>
    </row>
    <row r="62350" spans="63:63" x14ac:dyDescent="0.25">
      <c r="BK62350" s="2315"/>
    </row>
    <row r="62351" spans="63:63" x14ac:dyDescent="0.25">
      <c r="BK62351" s="2311"/>
    </row>
    <row r="62375" spans="63:63" x14ac:dyDescent="0.25">
      <c r="BK62375" s="2315"/>
    </row>
    <row r="62376" spans="63:63" x14ac:dyDescent="0.25">
      <c r="BK62376" s="2311"/>
    </row>
    <row r="62400" spans="63:63" x14ac:dyDescent="0.25">
      <c r="BK62400" s="2315"/>
    </row>
    <row r="62401" spans="63:63" x14ac:dyDescent="0.25">
      <c r="BK62401" s="2311"/>
    </row>
    <row r="62425" spans="63:63" x14ac:dyDescent="0.25">
      <c r="BK62425" s="2315"/>
    </row>
    <row r="62426" spans="63:63" x14ac:dyDescent="0.25">
      <c r="BK62426" s="2311"/>
    </row>
    <row r="62450" spans="63:63" x14ac:dyDescent="0.25">
      <c r="BK62450" s="2315"/>
    </row>
    <row r="62451" spans="63:63" x14ac:dyDescent="0.25">
      <c r="BK62451" s="2311"/>
    </row>
    <row r="62475" spans="63:63" x14ac:dyDescent="0.25">
      <c r="BK62475" s="2315"/>
    </row>
    <row r="62476" spans="63:63" x14ac:dyDescent="0.25">
      <c r="BK62476" s="2311"/>
    </row>
    <row r="62500" spans="63:63" x14ac:dyDescent="0.25">
      <c r="BK62500" s="2315"/>
    </row>
    <row r="62501" spans="63:63" x14ac:dyDescent="0.25">
      <c r="BK62501" s="2311"/>
    </row>
    <row r="62525" spans="63:63" x14ac:dyDescent="0.25">
      <c r="BK62525" s="2315"/>
    </row>
    <row r="62526" spans="63:63" x14ac:dyDescent="0.25">
      <c r="BK62526" s="2311"/>
    </row>
    <row r="62550" spans="63:63" x14ac:dyDescent="0.25">
      <c r="BK62550" s="2315"/>
    </row>
    <row r="62551" spans="63:63" x14ac:dyDescent="0.25">
      <c r="BK62551" s="2311"/>
    </row>
    <row r="62575" spans="63:63" x14ac:dyDescent="0.25">
      <c r="BK62575" s="2315"/>
    </row>
    <row r="62576" spans="63:63" x14ac:dyDescent="0.25">
      <c r="BK62576" s="2311"/>
    </row>
    <row r="62600" spans="63:63" x14ac:dyDescent="0.25">
      <c r="BK62600" s="2315"/>
    </row>
    <row r="62601" spans="63:63" x14ac:dyDescent="0.25">
      <c r="BK62601" s="2311"/>
    </row>
    <row r="62625" spans="63:63" x14ac:dyDescent="0.25">
      <c r="BK62625" s="2315"/>
    </row>
    <row r="62626" spans="63:63" x14ac:dyDescent="0.25">
      <c r="BK62626" s="2311"/>
    </row>
    <row r="62650" spans="63:63" x14ac:dyDescent="0.25">
      <c r="BK62650" s="2315"/>
    </row>
    <row r="62651" spans="63:63" x14ac:dyDescent="0.25">
      <c r="BK62651" s="2311"/>
    </row>
    <row r="62675" spans="63:63" x14ac:dyDescent="0.25">
      <c r="BK62675" s="2315"/>
    </row>
    <row r="62676" spans="63:63" x14ac:dyDescent="0.25">
      <c r="BK62676" s="2311"/>
    </row>
    <row r="62700" spans="63:63" x14ac:dyDescent="0.25">
      <c r="BK62700" s="2315"/>
    </row>
    <row r="62701" spans="63:63" x14ac:dyDescent="0.25">
      <c r="BK62701" s="2311"/>
    </row>
    <row r="62725" spans="63:63" x14ac:dyDescent="0.25">
      <c r="BK62725" s="2315"/>
    </row>
    <row r="62726" spans="63:63" x14ac:dyDescent="0.25">
      <c r="BK62726" s="2311"/>
    </row>
    <row r="62750" spans="63:63" x14ac:dyDescent="0.25">
      <c r="BK62750" s="2315"/>
    </row>
    <row r="62751" spans="63:63" x14ac:dyDescent="0.25">
      <c r="BK62751" s="2311"/>
    </row>
    <row r="62775" spans="63:63" x14ac:dyDescent="0.25">
      <c r="BK62775" s="2315"/>
    </row>
    <row r="62776" spans="63:63" x14ac:dyDescent="0.25">
      <c r="BK62776" s="2311"/>
    </row>
    <row r="62800" spans="63:63" x14ac:dyDescent="0.25">
      <c r="BK62800" s="2315"/>
    </row>
    <row r="62801" spans="63:63" x14ac:dyDescent="0.25">
      <c r="BK62801" s="2311"/>
    </row>
    <row r="62825" spans="63:63" x14ac:dyDescent="0.25">
      <c r="BK62825" s="2315"/>
    </row>
    <row r="62826" spans="63:63" x14ac:dyDescent="0.25">
      <c r="BK62826" s="2311"/>
    </row>
    <row r="62850" spans="63:63" x14ac:dyDescent="0.25">
      <c r="BK62850" s="2315"/>
    </row>
    <row r="62851" spans="63:63" x14ac:dyDescent="0.25">
      <c r="BK62851" s="2311"/>
    </row>
    <row r="62875" spans="63:63" x14ac:dyDescent="0.25">
      <c r="BK62875" s="2315"/>
    </row>
    <row r="62876" spans="63:63" x14ac:dyDescent="0.25">
      <c r="BK62876" s="2311"/>
    </row>
    <row r="62900" spans="63:63" x14ac:dyDescent="0.25">
      <c r="BK62900" s="2315"/>
    </row>
    <row r="62901" spans="63:63" x14ac:dyDescent="0.25">
      <c r="BK62901" s="2311"/>
    </row>
    <row r="62925" spans="63:63" x14ac:dyDescent="0.25">
      <c r="BK62925" s="2315"/>
    </row>
    <row r="62926" spans="63:63" x14ac:dyDescent="0.25">
      <c r="BK62926" s="2311"/>
    </row>
    <row r="62950" spans="63:63" x14ac:dyDescent="0.25">
      <c r="BK62950" s="2315"/>
    </row>
    <row r="62951" spans="63:63" x14ac:dyDescent="0.25">
      <c r="BK62951" s="2311"/>
    </row>
    <row r="62975" spans="63:63" x14ac:dyDescent="0.25">
      <c r="BK62975" s="2315"/>
    </row>
    <row r="62976" spans="63:63" x14ac:dyDescent="0.25">
      <c r="BK62976" s="2311"/>
    </row>
    <row r="63000" spans="63:63" x14ac:dyDescent="0.25">
      <c r="BK63000" s="2315"/>
    </row>
    <row r="63001" spans="63:63" x14ac:dyDescent="0.25">
      <c r="BK63001" s="2311"/>
    </row>
    <row r="63025" spans="63:63" x14ac:dyDescent="0.25">
      <c r="BK63025" s="2315"/>
    </row>
    <row r="63026" spans="63:63" x14ac:dyDescent="0.25">
      <c r="BK63026" s="2311"/>
    </row>
    <row r="63050" spans="63:63" x14ac:dyDescent="0.25">
      <c r="BK63050" s="2315"/>
    </row>
    <row r="63051" spans="63:63" x14ac:dyDescent="0.25">
      <c r="BK63051" s="2311"/>
    </row>
    <row r="63075" spans="63:63" x14ac:dyDescent="0.25">
      <c r="BK63075" s="2315"/>
    </row>
    <row r="63076" spans="63:63" x14ac:dyDescent="0.25">
      <c r="BK63076" s="2311"/>
    </row>
    <row r="63100" spans="63:63" x14ac:dyDescent="0.25">
      <c r="BK63100" s="2315"/>
    </row>
    <row r="63101" spans="63:63" x14ac:dyDescent="0.25">
      <c r="BK63101" s="2311"/>
    </row>
    <row r="63125" spans="63:63" x14ac:dyDescent="0.25">
      <c r="BK63125" s="2315"/>
    </row>
    <row r="63126" spans="63:63" x14ac:dyDescent="0.25">
      <c r="BK63126" s="2311"/>
    </row>
    <row r="63150" spans="63:63" x14ac:dyDescent="0.25">
      <c r="BK63150" s="2315"/>
    </row>
    <row r="63151" spans="63:63" x14ac:dyDescent="0.25">
      <c r="BK63151" s="2311"/>
    </row>
    <row r="63175" spans="63:63" x14ac:dyDescent="0.25">
      <c r="BK63175" s="2315"/>
    </row>
    <row r="63176" spans="63:63" x14ac:dyDescent="0.25">
      <c r="BK63176" s="2311"/>
    </row>
    <row r="63200" spans="63:63" x14ac:dyDescent="0.25">
      <c r="BK63200" s="2315"/>
    </row>
    <row r="63201" spans="63:63" x14ac:dyDescent="0.25">
      <c r="BK63201" s="2311"/>
    </row>
    <row r="63225" spans="63:63" x14ac:dyDescent="0.25">
      <c r="BK63225" s="2315"/>
    </row>
    <row r="63226" spans="63:63" x14ac:dyDescent="0.25">
      <c r="BK63226" s="2311"/>
    </row>
    <row r="63250" spans="63:63" x14ac:dyDescent="0.25">
      <c r="BK63250" s="2315"/>
    </row>
    <row r="63251" spans="63:63" x14ac:dyDescent="0.25">
      <c r="BK63251" s="2311"/>
    </row>
    <row r="63275" spans="63:63" x14ac:dyDescent="0.25">
      <c r="BK63275" s="2315"/>
    </row>
    <row r="63276" spans="63:63" x14ac:dyDescent="0.25">
      <c r="BK63276" s="2311"/>
    </row>
    <row r="63300" spans="63:63" x14ac:dyDescent="0.25">
      <c r="BK63300" s="2315"/>
    </row>
    <row r="63301" spans="63:63" x14ac:dyDescent="0.25">
      <c r="BK63301" s="2311"/>
    </row>
    <row r="63325" spans="63:63" x14ac:dyDescent="0.25">
      <c r="BK63325" s="2315"/>
    </row>
    <row r="63326" spans="63:63" x14ac:dyDescent="0.25">
      <c r="BK63326" s="2311"/>
    </row>
    <row r="63350" spans="63:63" x14ac:dyDescent="0.25">
      <c r="BK63350" s="2315"/>
    </row>
    <row r="63351" spans="63:63" x14ac:dyDescent="0.25">
      <c r="BK63351" s="2311"/>
    </row>
    <row r="63375" spans="63:63" x14ac:dyDescent="0.25">
      <c r="BK63375" s="2315"/>
    </row>
    <row r="63376" spans="63:63" x14ac:dyDescent="0.25">
      <c r="BK63376" s="2311"/>
    </row>
    <row r="63400" spans="63:63" x14ac:dyDescent="0.25">
      <c r="BK63400" s="2315"/>
    </row>
    <row r="63401" spans="63:63" x14ac:dyDescent="0.25">
      <c r="BK63401" s="2311"/>
    </row>
    <row r="63425" spans="63:63" x14ac:dyDescent="0.25">
      <c r="BK63425" s="2315"/>
    </row>
    <row r="63426" spans="63:63" x14ac:dyDescent="0.25">
      <c r="BK63426" s="2311"/>
    </row>
    <row r="63450" spans="63:63" x14ac:dyDescent="0.25">
      <c r="BK63450" s="2315"/>
    </row>
    <row r="63451" spans="63:63" x14ac:dyDescent="0.25">
      <c r="BK63451" s="2311"/>
    </row>
    <row r="63475" spans="63:63" x14ac:dyDescent="0.25">
      <c r="BK63475" s="2315"/>
    </row>
    <row r="63476" spans="63:63" x14ac:dyDescent="0.25">
      <c r="BK63476" s="2311"/>
    </row>
    <row r="63500" spans="63:63" x14ac:dyDescent="0.25">
      <c r="BK63500" s="2315"/>
    </row>
    <row r="63501" spans="63:63" x14ac:dyDescent="0.25">
      <c r="BK63501" s="2311"/>
    </row>
    <row r="63525" spans="63:63" x14ac:dyDescent="0.25">
      <c r="BK63525" s="2315"/>
    </row>
    <row r="63526" spans="63:63" x14ac:dyDescent="0.25">
      <c r="BK63526" s="2311"/>
    </row>
    <row r="63550" spans="63:63" x14ac:dyDescent="0.25">
      <c r="BK63550" s="2315"/>
    </row>
    <row r="63551" spans="63:63" x14ac:dyDescent="0.25">
      <c r="BK63551" s="2311"/>
    </row>
    <row r="63575" spans="63:63" x14ac:dyDescent="0.25">
      <c r="BK63575" s="2315"/>
    </row>
    <row r="63576" spans="63:63" x14ac:dyDescent="0.25">
      <c r="BK63576" s="2311"/>
    </row>
    <row r="63600" spans="63:63" x14ac:dyDescent="0.25">
      <c r="BK63600" s="2315"/>
    </row>
    <row r="63601" spans="63:63" x14ac:dyDescent="0.25">
      <c r="BK63601" s="2311"/>
    </row>
    <row r="63625" spans="63:63" x14ac:dyDescent="0.25">
      <c r="BK63625" s="2315"/>
    </row>
    <row r="63626" spans="63:63" x14ac:dyDescent="0.25">
      <c r="BK63626" s="2311"/>
    </row>
    <row r="63650" spans="63:63" x14ac:dyDescent="0.25">
      <c r="BK63650" s="2315"/>
    </row>
    <row r="63651" spans="63:63" x14ac:dyDescent="0.25">
      <c r="BK63651" s="2311"/>
    </row>
    <row r="63675" spans="63:63" x14ac:dyDescent="0.25">
      <c r="BK63675" s="2315"/>
    </row>
    <row r="63676" spans="63:63" x14ac:dyDescent="0.25">
      <c r="BK63676" s="2311"/>
    </row>
    <row r="63700" spans="63:63" x14ac:dyDescent="0.25">
      <c r="BK63700" s="2315"/>
    </row>
    <row r="63701" spans="63:63" x14ac:dyDescent="0.25">
      <c r="BK63701" s="2311"/>
    </row>
    <row r="63725" spans="63:63" x14ac:dyDescent="0.25">
      <c r="BK63725" s="2315"/>
    </row>
    <row r="63726" spans="63:63" x14ac:dyDescent="0.25">
      <c r="BK63726" s="2311"/>
    </row>
    <row r="63750" spans="63:63" x14ac:dyDescent="0.25">
      <c r="BK63750" s="2315"/>
    </row>
    <row r="63751" spans="63:63" x14ac:dyDescent="0.25">
      <c r="BK63751" s="2311"/>
    </row>
    <row r="63775" spans="63:63" x14ac:dyDescent="0.25">
      <c r="BK63775" s="2315"/>
    </row>
    <row r="63776" spans="63:63" x14ac:dyDescent="0.25">
      <c r="BK63776" s="2311"/>
    </row>
    <row r="63800" spans="63:63" x14ac:dyDescent="0.25">
      <c r="BK63800" s="2315"/>
    </row>
    <row r="63801" spans="63:63" x14ac:dyDescent="0.25">
      <c r="BK63801" s="2311"/>
    </row>
    <row r="63825" spans="63:63" x14ac:dyDescent="0.25">
      <c r="BK63825" s="2315"/>
    </row>
    <row r="63826" spans="63:63" x14ac:dyDescent="0.25">
      <c r="BK63826" s="2311"/>
    </row>
    <row r="63850" spans="63:63" x14ac:dyDescent="0.25">
      <c r="BK63850" s="2315"/>
    </row>
    <row r="63851" spans="63:63" x14ac:dyDescent="0.25">
      <c r="BK63851" s="2311"/>
    </row>
    <row r="63875" spans="63:63" x14ac:dyDescent="0.25">
      <c r="BK63875" s="2315"/>
    </row>
    <row r="63876" spans="63:63" x14ac:dyDescent="0.25">
      <c r="BK63876" s="2311"/>
    </row>
    <row r="63900" spans="63:63" x14ac:dyDescent="0.25">
      <c r="BK63900" s="2315"/>
    </row>
    <row r="63901" spans="63:63" x14ac:dyDescent="0.25">
      <c r="BK63901" s="2311"/>
    </row>
    <row r="63925" spans="63:63" x14ac:dyDescent="0.25">
      <c r="BK63925" s="2315"/>
    </row>
    <row r="63926" spans="63:63" x14ac:dyDescent="0.25">
      <c r="BK63926" s="2311"/>
    </row>
    <row r="63950" spans="63:63" x14ac:dyDescent="0.25">
      <c r="BK63950" s="2315"/>
    </row>
    <row r="63951" spans="63:63" x14ac:dyDescent="0.25">
      <c r="BK63951" s="2311"/>
    </row>
    <row r="63975" spans="63:63" x14ac:dyDescent="0.25">
      <c r="BK63975" s="2315"/>
    </row>
    <row r="63976" spans="63:63" x14ac:dyDescent="0.25">
      <c r="BK63976" s="2311"/>
    </row>
    <row r="64000" spans="63:63" x14ac:dyDescent="0.25">
      <c r="BK64000" s="2315"/>
    </row>
    <row r="64001" spans="63:63" x14ac:dyDescent="0.25">
      <c r="BK64001" s="2311"/>
    </row>
    <row r="64025" spans="63:63" x14ac:dyDescent="0.25">
      <c r="BK64025" s="2315"/>
    </row>
    <row r="64026" spans="63:63" x14ac:dyDescent="0.25">
      <c r="BK64026" s="2311"/>
    </row>
    <row r="64050" spans="63:63" x14ac:dyDescent="0.25">
      <c r="BK64050" s="2315"/>
    </row>
    <row r="64051" spans="63:63" x14ac:dyDescent="0.25">
      <c r="BK64051" s="2311"/>
    </row>
    <row r="64075" spans="63:63" x14ac:dyDescent="0.25">
      <c r="BK64075" s="2315"/>
    </row>
    <row r="64076" spans="63:63" x14ac:dyDescent="0.25">
      <c r="BK64076" s="2311"/>
    </row>
    <row r="64100" spans="63:63" x14ac:dyDescent="0.25">
      <c r="BK64100" s="2315"/>
    </row>
    <row r="64101" spans="63:63" x14ac:dyDescent="0.25">
      <c r="BK64101" s="2311"/>
    </row>
    <row r="64125" spans="63:63" x14ac:dyDescent="0.25">
      <c r="BK64125" s="2315"/>
    </row>
    <row r="64126" spans="63:63" x14ac:dyDescent="0.25">
      <c r="BK64126" s="2311"/>
    </row>
    <row r="64150" spans="63:63" x14ac:dyDescent="0.25">
      <c r="BK64150" s="2315"/>
    </row>
    <row r="64151" spans="63:63" x14ac:dyDescent="0.25">
      <c r="BK64151" s="2311"/>
    </row>
    <row r="64175" spans="63:63" x14ac:dyDescent="0.25">
      <c r="BK64175" s="2315"/>
    </row>
    <row r="64176" spans="63:63" x14ac:dyDescent="0.25">
      <c r="BK64176" s="2311"/>
    </row>
    <row r="64200" spans="63:63" x14ac:dyDescent="0.25">
      <c r="BK64200" s="2315"/>
    </row>
    <row r="64201" spans="63:63" x14ac:dyDescent="0.25">
      <c r="BK64201" s="2311"/>
    </row>
    <row r="64225" spans="63:63" x14ac:dyDescent="0.25">
      <c r="BK64225" s="2315"/>
    </row>
    <row r="64226" spans="63:63" x14ac:dyDescent="0.25">
      <c r="BK64226" s="2311"/>
    </row>
    <row r="64250" spans="63:63" x14ac:dyDescent="0.25">
      <c r="BK64250" s="2315"/>
    </row>
    <row r="64251" spans="63:63" x14ac:dyDescent="0.25">
      <c r="BK64251" s="2311"/>
    </row>
    <row r="64275" spans="63:63" x14ac:dyDescent="0.25">
      <c r="BK64275" s="2315"/>
    </row>
    <row r="64276" spans="63:63" x14ac:dyDescent="0.25">
      <c r="BK64276" s="2311"/>
    </row>
    <row r="64300" spans="63:63" x14ac:dyDescent="0.25">
      <c r="BK64300" s="2315"/>
    </row>
    <row r="64301" spans="63:63" x14ac:dyDescent="0.25">
      <c r="BK64301" s="2311"/>
    </row>
    <row r="64325" spans="63:63" x14ac:dyDescent="0.25">
      <c r="BK64325" s="2315"/>
    </row>
    <row r="64326" spans="63:63" x14ac:dyDescent="0.25">
      <c r="BK64326" s="2311"/>
    </row>
    <row r="64350" spans="63:63" x14ac:dyDescent="0.25">
      <c r="BK64350" s="2315"/>
    </row>
    <row r="64351" spans="63:63" x14ac:dyDescent="0.25">
      <c r="BK64351" s="2311"/>
    </row>
    <row r="64375" spans="63:63" x14ac:dyDescent="0.25">
      <c r="BK64375" s="2315"/>
    </row>
    <row r="64376" spans="63:63" x14ac:dyDescent="0.25">
      <c r="BK64376" s="2311"/>
    </row>
    <row r="64400" spans="63:63" x14ac:dyDescent="0.25">
      <c r="BK64400" s="2315"/>
    </row>
    <row r="64401" spans="63:63" x14ac:dyDescent="0.25">
      <c r="BK64401" s="2311"/>
    </row>
    <row r="64425" spans="63:63" x14ac:dyDescent="0.25">
      <c r="BK64425" s="2315"/>
    </row>
    <row r="64426" spans="63:63" x14ac:dyDescent="0.25">
      <c r="BK64426" s="2311"/>
    </row>
    <row r="64450" spans="63:63" x14ac:dyDescent="0.25">
      <c r="BK64450" s="2315"/>
    </row>
    <row r="64451" spans="63:63" x14ac:dyDescent="0.25">
      <c r="BK64451" s="2311"/>
    </row>
    <row r="64475" spans="63:63" x14ac:dyDescent="0.25">
      <c r="BK64475" s="2315"/>
    </row>
    <row r="64476" spans="63:63" x14ac:dyDescent="0.25">
      <c r="BK64476" s="2311"/>
    </row>
    <row r="64500" spans="63:63" x14ac:dyDescent="0.25">
      <c r="BK64500" s="2315"/>
    </row>
    <row r="64501" spans="63:63" x14ac:dyDescent="0.25">
      <c r="BK64501" s="2311"/>
    </row>
    <row r="64525" spans="63:63" x14ac:dyDescent="0.25">
      <c r="BK64525" s="2315"/>
    </row>
    <row r="64526" spans="63:63" x14ac:dyDescent="0.25">
      <c r="BK64526" s="2311"/>
    </row>
    <row r="64550" spans="63:63" x14ac:dyDescent="0.25">
      <c r="BK64550" s="2315"/>
    </row>
    <row r="64551" spans="63:63" x14ac:dyDescent="0.25">
      <c r="BK64551" s="2311"/>
    </row>
    <row r="64575" spans="63:63" x14ac:dyDescent="0.25">
      <c r="BK64575" s="2315"/>
    </row>
    <row r="64576" spans="63:63" x14ac:dyDescent="0.25">
      <c r="BK64576" s="2311"/>
    </row>
    <row r="64600" spans="63:63" x14ac:dyDescent="0.25">
      <c r="BK64600" s="2315"/>
    </row>
    <row r="64601" spans="63:63" x14ac:dyDescent="0.25">
      <c r="BK64601" s="2311"/>
    </row>
    <row r="64625" spans="63:63" x14ac:dyDescent="0.25">
      <c r="BK64625" s="2315"/>
    </row>
    <row r="64626" spans="63:63" x14ac:dyDescent="0.25">
      <c r="BK64626" s="2311"/>
    </row>
    <row r="64650" spans="63:63" x14ac:dyDescent="0.25">
      <c r="BK64650" s="2315"/>
    </row>
    <row r="64651" spans="63:63" x14ac:dyDescent="0.25">
      <c r="BK64651" s="2311"/>
    </row>
    <row r="64675" spans="63:63" x14ac:dyDescent="0.25">
      <c r="BK64675" s="2315"/>
    </row>
    <row r="64676" spans="63:63" x14ac:dyDescent="0.25">
      <c r="BK64676" s="2311"/>
    </row>
    <row r="64700" spans="63:63" x14ac:dyDescent="0.25">
      <c r="BK64700" s="2315"/>
    </row>
    <row r="64701" spans="63:63" x14ac:dyDescent="0.25">
      <c r="BK64701" s="2311"/>
    </row>
    <row r="64725" spans="63:63" x14ac:dyDescent="0.25">
      <c r="BK64725" s="2315"/>
    </row>
    <row r="64726" spans="63:63" x14ac:dyDescent="0.25">
      <c r="BK64726" s="2311"/>
    </row>
    <row r="64750" spans="63:63" x14ac:dyDescent="0.25">
      <c r="BK64750" s="2315"/>
    </row>
    <row r="64751" spans="63:63" x14ac:dyDescent="0.25">
      <c r="BK64751" s="2311"/>
    </row>
    <row r="64775" spans="63:63" x14ac:dyDescent="0.25">
      <c r="BK64775" s="2315"/>
    </row>
    <row r="64776" spans="63:63" x14ac:dyDescent="0.25">
      <c r="BK64776" s="2311"/>
    </row>
    <row r="64800" spans="63:63" x14ac:dyDescent="0.25">
      <c r="BK64800" s="2315"/>
    </row>
    <row r="64801" spans="63:63" x14ac:dyDescent="0.25">
      <c r="BK64801" s="2311"/>
    </row>
    <row r="64825" spans="63:63" x14ac:dyDescent="0.25">
      <c r="BK64825" s="2315"/>
    </row>
    <row r="64826" spans="63:63" x14ac:dyDescent="0.25">
      <c r="BK64826" s="2311"/>
    </row>
    <row r="64850" spans="63:63" x14ac:dyDescent="0.25">
      <c r="BK64850" s="2315"/>
    </row>
    <row r="64851" spans="63:63" x14ac:dyDescent="0.25">
      <c r="BK64851" s="2311"/>
    </row>
    <row r="64875" spans="63:63" x14ac:dyDescent="0.25">
      <c r="BK64875" s="2315"/>
    </row>
    <row r="64876" spans="63:63" x14ac:dyDescent="0.25">
      <c r="BK64876" s="2311"/>
    </row>
    <row r="64900" spans="63:63" x14ac:dyDescent="0.25">
      <c r="BK64900" s="2315"/>
    </row>
    <row r="64901" spans="63:63" x14ac:dyDescent="0.25">
      <c r="BK64901" s="2311"/>
    </row>
    <row r="64925" spans="63:63" x14ac:dyDescent="0.25">
      <c r="BK64925" s="2315"/>
    </row>
    <row r="64926" spans="63:63" x14ac:dyDescent="0.25">
      <c r="BK64926" s="2311"/>
    </row>
    <row r="64950" spans="63:63" x14ac:dyDescent="0.25">
      <c r="BK64950" s="2315"/>
    </row>
    <row r="64951" spans="63:63" x14ac:dyDescent="0.25">
      <c r="BK64951" s="2311"/>
    </row>
    <row r="64975" spans="63:63" x14ac:dyDescent="0.25">
      <c r="BK64975" s="2315"/>
    </row>
    <row r="64976" spans="63:63" x14ac:dyDescent="0.25">
      <c r="BK64976" s="2311"/>
    </row>
    <row r="65000" spans="63:63" x14ac:dyDescent="0.25">
      <c r="BK65000" s="2315"/>
    </row>
    <row r="65001" spans="63:63" x14ac:dyDescent="0.25">
      <c r="BK65001" s="2311"/>
    </row>
    <row r="65025" spans="63:63" x14ac:dyDescent="0.25">
      <c r="BK65025" s="2315"/>
    </row>
    <row r="65026" spans="63:63" x14ac:dyDescent="0.25">
      <c r="BK65026" s="2311"/>
    </row>
    <row r="65050" spans="63:63" x14ac:dyDescent="0.25">
      <c r="BK65050" s="2315"/>
    </row>
    <row r="65051" spans="63:63" x14ac:dyDescent="0.25">
      <c r="BK65051" s="2311"/>
    </row>
    <row r="65075" spans="63:63" x14ac:dyDescent="0.25">
      <c r="BK65075" s="2315"/>
    </row>
    <row r="65076" spans="63:63" x14ac:dyDescent="0.25">
      <c r="BK65076" s="2311"/>
    </row>
    <row r="65100" spans="63:63" x14ac:dyDescent="0.25">
      <c r="BK65100" s="2315"/>
    </row>
    <row r="65101" spans="63:63" x14ac:dyDescent="0.25">
      <c r="BK65101" s="2311"/>
    </row>
    <row r="65125" spans="63:63" x14ac:dyDescent="0.25">
      <c r="BK65125" s="2315"/>
    </row>
    <row r="65126" spans="63:63" x14ac:dyDescent="0.25">
      <c r="BK65126" s="2311"/>
    </row>
    <row r="65150" spans="63:63" x14ac:dyDescent="0.25">
      <c r="BK65150" s="2315"/>
    </row>
    <row r="65151" spans="63:63" x14ac:dyDescent="0.25">
      <c r="BK65151" s="2311"/>
    </row>
    <row r="65175" spans="63:63" x14ac:dyDescent="0.25">
      <c r="BK65175" s="2315"/>
    </row>
    <row r="65176" spans="63:63" x14ac:dyDescent="0.25">
      <c r="BK65176" s="2311"/>
    </row>
    <row r="65200" spans="63:63" x14ac:dyDescent="0.25">
      <c r="BK65200" s="2315"/>
    </row>
    <row r="65201" spans="63:63" x14ac:dyDescent="0.25">
      <c r="BK65201" s="2311"/>
    </row>
    <row r="65225" spans="63:63" x14ac:dyDescent="0.25">
      <c r="BK65225" s="2315"/>
    </row>
    <row r="65226" spans="63:63" x14ac:dyDescent="0.25">
      <c r="BK65226" s="2311"/>
    </row>
    <row r="65250" spans="63:63" x14ac:dyDescent="0.25">
      <c r="BK65250" s="2315"/>
    </row>
    <row r="65251" spans="63:63" x14ac:dyDescent="0.25">
      <c r="BK65251" s="2311"/>
    </row>
    <row r="65275" spans="63:63" x14ac:dyDescent="0.25">
      <c r="BK65275" s="2315"/>
    </row>
    <row r="65276" spans="63:63" x14ac:dyDescent="0.25">
      <c r="BK65276" s="2311"/>
    </row>
    <row r="65300" spans="63:63" x14ac:dyDescent="0.25">
      <c r="BK65300" s="2315"/>
    </row>
    <row r="65301" spans="63:63" x14ac:dyDescent="0.25">
      <c r="BK65301" s="2311"/>
    </row>
    <row r="65325" spans="63:63" x14ac:dyDescent="0.25">
      <c r="BK65325" s="2315"/>
    </row>
    <row r="65326" spans="63:63" x14ac:dyDescent="0.25">
      <c r="BK65326" s="2311"/>
    </row>
    <row r="65350" spans="63:63" x14ac:dyDescent="0.25">
      <c r="BK65350" s="2315"/>
    </row>
    <row r="65351" spans="63:63" x14ac:dyDescent="0.25">
      <c r="BK65351" s="2311"/>
    </row>
    <row r="65375" spans="63:63" x14ac:dyDescent="0.25">
      <c r="BK65375" s="2315"/>
    </row>
    <row r="65376" spans="63:63" x14ac:dyDescent="0.25">
      <c r="BK65376" s="2311"/>
    </row>
    <row r="65400" spans="63:63" x14ac:dyDescent="0.25">
      <c r="BK65400" s="2315"/>
    </row>
    <row r="65401" spans="63:63" x14ac:dyDescent="0.25">
      <c r="BK65401" s="2311"/>
    </row>
    <row r="65425" spans="63:63" x14ac:dyDescent="0.25">
      <c r="BK65425" s="2315"/>
    </row>
    <row r="65426" spans="63:63" x14ac:dyDescent="0.25">
      <c r="BK65426" s="2311"/>
    </row>
    <row r="65450" spans="63:63" x14ac:dyDescent="0.25">
      <c r="BK65450" s="2315"/>
    </row>
    <row r="65451" spans="63:63" x14ac:dyDescent="0.25">
      <c r="BK65451" s="2311"/>
    </row>
    <row r="65475" spans="63:63" x14ac:dyDescent="0.25">
      <c r="BK65475" s="2315"/>
    </row>
    <row r="65476" spans="63:63" x14ac:dyDescent="0.25">
      <c r="BK65476" s="2311"/>
    </row>
    <row r="65500" spans="63:63" x14ac:dyDescent="0.25">
      <c r="BK65500" s="2315"/>
    </row>
    <row r="65501" spans="63:63" x14ac:dyDescent="0.25">
      <c r="BK65501" s="2311"/>
    </row>
    <row r="65525" spans="63:63" x14ac:dyDescent="0.25">
      <c r="BK65525" s="2315"/>
    </row>
    <row r="65526" spans="63:63" x14ac:dyDescent="0.25">
      <c r="BK65526" s="2311"/>
    </row>
    <row r="65550" spans="63:63" x14ac:dyDescent="0.25">
      <c r="BK65550" s="2315"/>
    </row>
    <row r="65551" spans="63:63" x14ac:dyDescent="0.25">
      <c r="BK65551" s="2311"/>
    </row>
    <row r="65575" spans="63:63" x14ac:dyDescent="0.25">
      <c r="BK65575" s="2315"/>
    </row>
    <row r="65576" spans="63:63" x14ac:dyDescent="0.25">
      <c r="BK65576" s="2311"/>
    </row>
    <row r="65600" spans="63:63" x14ac:dyDescent="0.25">
      <c r="BK65600" s="2315"/>
    </row>
    <row r="65601" spans="63:63" x14ac:dyDescent="0.25">
      <c r="BK65601" s="2311"/>
    </row>
    <row r="65625" spans="63:63" x14ac:dyDescent="0.25">
      <c r="BK65625" s="2315"/>
    </row>
    <row r="65626" spans="63:63" x14ac:dyDescent="0.25">
      <c r="BK65626" s="2311"/>
    </row>
    <row r="65650" spans="63:63" x14ac:dyDescent="0.25">
      <c r="BK65650" s="2315"/>
    </row>
    <row r="65651" spans="63:63" x14ac:dyDescent="0.25">
      <c r="BK65651" s="2311"/>
    </row>
    <row r="65675" spans="63:63" x14ac:dyDescent="0.25">
      <c r="BK65675" s="2315"/>
    </row>
    <row r="65676" spans="63:63" x14ac:dyDescent="0.25">
      <c r="BK65676" s="2311"/>
    </row>
    <row r="65700" spans="63:63" x14ac:dyDescent="0.25">
      <c r="BK65700" s="2315"/>
    </row>
    <row r="65701" spans="63:63" x14ac:dyDescent="0.25">
      <c r="BK65701" s="2311"/>
    </row>
    <row r="65725" spans="63:63" x14ac:dyDescent="0.25">
      <c r="BK65725" s="2315"/>
    </row>
    <row r="65726" spans="63:63" x14ac:dyDescent="0.25">
      <c r="BK65726" s="2311"/>
    </row>
    <row r="65750" spans="63:63" x14ac:dyDescent="0.25">
      <c r="BK65750" s="2315"/>
    </row>
    <row r="65751" spans="63:63" x14ac:dyDescent="0.25">
      <c r="BK65751" s="2311"/>
    </row>
    <row r="65775" spans="63:63" x14ac:dyDescent="0.25">
      <c r="BK65775" s="2315"/>
    </row>
    <row r="65776" spans="63:63" x14ac:dyDescent="0.25">
      <c r="BK65776" s="2311"/>
    </row>
    <row r="65800" spans="63:63" x14ac:dyDescent="0.25">
      <c r="BK65800" s="2315"/>
    </row>
    <row r="65801" spans="63:63" x14ac:dyDescent="0.25">
      <c r="BK65801" s="2311"/>
    </row>
    <row r="65825" spans="63:63" x14ac:dyDescent="0.25">
      <c r="BK65825" s="2315"/>
    </row>
    <row r="65826" spans="63:63" x14ac:dyDescent="0.25">
      <c r="BK65826" s="2311"/>
    </row>
    <row r="65850" spans="63:63" x14ac:dyDescent="0.25">
      <c r="BK65850" s="2315"/>
    </row>
    <row r="65851" spans="63:63" x14ac:dyDescent="0.25">
      <c r="BK65851" s="2311"/>
    </row>
    <row r="65875" spans="63:63" x14ac:dyDescent="0.25">
      <c r="BK65875" s="2315"/>
    </row>
    <row r="65876" spans="63:63" x14ac:dyDescent="0.25">
      <c r="BK65876" s="2311"/>
    </row>
    <row r="65900" spans="63:63" x14ac:dyDescent="0.25">
      <c r="BK65900" s="2315"/>
    </row>
    <row r="65901" spans="63:63" x14ac:dyDescent="0.25">
      <c r="BK65901" s="2311"/>
    </row>
    <row r="65925" spans="63:63" x14ac:dyDescent="0.25">
      <c r="BK65925" s="2315"/>
    </row>
    <row r="65926" spans="63:63" x14ac:dyDescent="0.25">
      <c r="BK65926" s="2311"/>
    </row>
    <row r="65950" spans="63:63" x14ac:dyDescent="0.25">
      <c r="BK65950" s="2315"/>
    </row>
    <row r="65951" spans="63:63" x14ac:dyDescent="0.25">
      <c r="BK65951" s="2311"/>
    </row>
    <row r="65975" spans="63:63" x14ac:dyDescent="0.25">
      <c r="BK65975" s="2315"/>
    </row>
    <row r="65976" spans="63:63" x14ac:dyDescent="0.25">
      <c r="BK65976" s="2311"/>
    </row>
    <row r="66000" spans="63:63" x14ac:dyDescent="0.25">
      <c r="BK66000" s="2315"/>
    </row>
    <row r="66001" spans="63:63" x14ac:dyDescent="0.25">
      <c r="BK66001" s="2311"/>
    </row>
    <row r="66025" spans="63:63" x14ac:dyDescent="0.25">
      <c r="BK66025" s="2315"/>
    </row>
    <row r="66026" spans="63:63" x14ac:dyDescent="0.25">
      <c r="BK66026" s="2311"/>
    </row>
    <row r="66050" spans="63:63" x14ac:dyDescent="0.25">
      <c r="BK66050" s="2315"/>
    </row>
    <row r="66051" spans="63:63" x14ac:dyDescent="0.25">
      <c r="BK66051" s="2311"/>
    </row>
    <row r="66075" spans="63:63" x14ac:dyDescent="0.25">
      <c r="BK66075" s="2315"/>
    </row>
    <row r="66076" spans="63:63" x14ac:dyDescent="0.25">
      <c r="BK66076" s="2311"/>
    </row>
    <row r="66100" spans="63:63" x14ac:dyDescent="0.25">
      <c r="BK66100" s="2315"/>
    </row>
    <row r="66101" spans="63:63" x14ac:dyDescent="0.25">
      <c r="BK66101" s="2311"/>
    </row>
    <row r="66125" spans="63:63" x14ac:dyDescent="0.25">
      <c r="BK66125" s="2315"/>
    </row>
    <row r="66126" spans="63:63" x14ac:dyDescent="0.25">
      <c r="BK66126" s="2311"/>
    </row>
    <row r="66150" spans="63:63" x14ac:dyDescent="0.25">
      <c r="BK66150" s="2315"/>
    </row>
    <row r="66151" spans="63:63" x14ac:dyDescent="0.25">
      <c r="BK66151" s="2311"/>
    </row>
    <row r="66175" spans="63:63" x14ac:dyDescent="0.25">
      <c r="BK66175" s="2315"/>
    </row>
    <row r="66176" spans="63:63" x14ac:dyDescent="0.25">
      <c r="BK66176" s="2311"/>
    </row>
    <row r="66200" spans="63:63" x14ac:dyDescent="0.25">
      <c r="BK66200" s="2315"/>
    </row>
    <row r="66201" spans="63:63" x14ac:dyDescent="0.25">
      <c r="BK66201" s="2311"/>
    </row>
    <row r="66225" spans="63:63" x14ac:dyDescent="0.25">
      <c r="BK66225" s="2315"/>
    </row>
    <row r="66226" spans="63:63" x14ac:dyDescent="0.25">
      <c r="BK66226" s="2311"/>
    </row>
    <row r="66250" spans="63:63" x14ac:dyDescent="0.25">
      <c r="BK66250" s="2315"/>
    </row>
    <row r="66251" spans="63:63" x14ac:dyDescent="0.25">
      <c r="BK66251" s="2311"/>
    </row>
    <row r="66275" spans="63:63" x14ac:dyDescent="0.25">
      <c r="BK66275" s="2315"/>
    </row>
    <row r="66276" spans="63:63" x14ac:dyDescent="0.25">
      <c r="BK66276" s="2311"/>
    </row>
    <row r="66300" spans="63:63" x14ac:dyDescent="0.25">
      <c r="BK66300" s="2315"/>
    </row>
    <row r="66301" spans="63:63" x14ac:dyDescent="0.25">
      <c r="BK66301" s="2311"/>
    </row>
    <row r="66325" spans="63:63" x14ac:dyDescent="0.25">
      <c r="BK66325" s="2315"/>
    </row>
    <row r="66326" spans="63:63" x14ac:dyDescent="0.25">
      <c r="BK66326" s="2311"/>
    </row>
    <row r="66350" spans="63:63" x14ac:dyDescent="0.25">
      <c r="BK66350" s="2315"/>
    </row>
    <row r="66351" spans="63:63" x14ac:dyDescent="0.25">
      <c r="BK66351" s="2311"/>
    </row>
    <row r="66375" spans="63:63" x14ac:dyDescent="0.25">
      <c r="BK66375" s="2315"/>
    </row>
    <row r="66376" spans="63:63" x14ac:dyDescent="0.25">
      <c r="BK66376" s="2311"/>
    </row>
    <row r="66400" spans="63:63" x14ac:dyDescent="0.25">
      <c r="BK66400" s="2315"/>
    </row>
    <row r="66401" spans="63:63" x14ac:dyDescent="0.25">
      <c r="BK66401" s="2311"/>
    </row>
    <row r="66425" spans="63:63" x14ac:dyDescent="0.25">
      <c r="BK66425" s="2315"/>
    </row>
    <row r="66426" spans="63:63" x14ac:dyDescent="0.25">
      <c r="BK66426" s="2311"/>
    </row>
    <row r="66450" spans="63:63" x14ac:dyDescent="0.25">
      <c r="BK66450" s="2315"/>
    </row>
    <row r="66451" spans="63:63" x14ac:dyDescent="0.25">
      <c r="BK66451" s="2311"/>
    </row>
    <row r="66475" spans="63:63" x14ac:dyDescent="0.25">
      <c r="BK66475" s="2315"/>
    </row>
    <row r="66476" spans="63:63" x14ac:dyDescent="0.25">
      <c r="BK66476" s="2311"/>
    </row>
    <row r="66500" spans="63:63" x14ac:dyDescent="0.25">
      <c r="BK66500" s="2315"/>
    </row>
    <row r="66501" spans="63:63" x14ac:dyDescent="0.25">
      <c r="BK66501" s="2311"/>
    </row>
    <row r="66525" spans="63:63" x14ac:dyDescent="0.25">
      <c r="BK66525" s="2315"/>
    </row>
    <row r="66526" spans="63:63" x14ac:dyDescent="0.25">
      <c r="BK66526" s="2311"/>
    </row>
    <row r="66550" spans="63:63" x14ac:dyDescent="0.25">
      <c r="BK66550" s="2315"/>
    </row>
    <row r="66551" spans="63:63" x14ac:dyDescent="0.25">
      <c r="BK66551" s="2311"/>
    </row>
    <row r="66575" spans="63:63" x14ac:dyDescent="0.25">
      <c r="BK66575" s="2315"/>
    </row>
    <row r="66576" spans="63:63" x14ac:dyDescent="0.25">
      <c r="BK66576" s="2311"/>
    </row>
    <row r="66600" spans="63:63" x14ac:dyDescent="0.25">
      <c r="BK66600" s="2315"/>
    </row>
    <row r="66601" spans="63:63" x14ac:dyDescent="0.25">
      <c r="BK66601" s="2311"/>
    </row>
    <row r="66625" spans="63:63" x14ac:dyDescent="0.25">
      <c r="BK66625" s="2315"/>
    </row>
    <row r="66626" spans="63:63" x14ac:dyDescent="0.25">
      <c r="BK66626" s="2311"/>
    </row>
    <row r="66650" spans="63:63" x14ac:dyDescent="0.25">
      <c r="BK66650" s="2315"/>
    </row>
    <row r="66651" spans="63:63" x14ac:dyDescent="0.25">
      <c r="BK66651" s="2311"/>
    </row>
    <row r="66675" spans="63:63" x14ac:dyDescent="0.25">
      <c r="BK66675" s="2315"/>
    </row>
    <row r="66676" spans="63:63" x14ac:dyDescent="0.25">
      <c r="BK66676" s="2311"/>
    </row>
    <row r="66700" spans="63:63" x14ac:dyDescent="0.25">
      <c r="BK66700" s="2315"/>
    </row>
    <row r="66701" spans="63:63" x14ac:dyDescent="0.25">
      <c r="BK66701" s="2311"/>
    </row>
    <row r="66725" spans="63:63" x14ac:dyDescent="0.25">
      <c r="BK66725" s="2315"/>
    </row>
    <row r="66726" spans="63:63" x14ac:dyDescent="0.25">
      <c r="BK66726" s="2311"/>
    </row>
    <row r="66750" spans="63:63" x14ac:dyDescent="0.25">
      <c r="BK66750" s="2315"/>
    </row>
    <row r="66751" spans="63:63" x14ac:dyDescent="0.25">
      <c r="BK66751" s="2311"/>
    </row>
    <row r="66775" spans="63:63" x14ac:dyDescent="0.25">
      <c r="BK66775" s="2315"/>
    </row>
    <row r="66776" spans="63:63" x14ac:dyDescent="0.25">
      <c r="BK66776" s="2311"/>
    </row>
    <row r="66800" spans="63:63" x14ac:dyDescent="0.25">
      <c r="BK66800" s="2315"/>
    </row>
    <row r="66801" spans="63:63" x14ac:dyDescent="0.25">
      <c r="BK66801" s="2311"/>
    </row>
    <row r="66825" spans="63:63" x14ac:dyDescent="0.25">
      <c r="BK66825" s="2315"/>
    </row>
    <row r="66826" spans="63:63" x14ac:dyDescent="0.25">
      <c r="BK66826" s="2311"/>
    </row>
    <row r="66850" spans="63:63" x14ac:dyDescent="0.25">
      <c r="BK66850" s="2315"/>
    </row>
    <row r="66851" spans="63:63" x14ac:dyDescent="0.25">
      <c r="BK66851" s="2311"/>
    </row>
    <row r="66875" spans="63:63" x14ac:dyDescent="0.25">
      <c r="BK66875" s="2315"/>
    </row>
    <row r="66876" spans="63:63" x14ac:dyDescent="0.25">
      <c r="BK66876" s="2311"/>
    </row>
    <row r="66900" spans="63:63" x14ac:dyDescent="0.25">
      <c r="BK66900" s="2315"/>
    </row>
    <row r="66901" spans="63:63" x14ac:dyDescent="0.25">
      <c r="BK66901" s="2311"/>
    </row>
    <row r="66925" spans="63:63" x14ac:dyDescent="0.25">
      <c r="BK66925" s="2315"/>
    </row>
    <row r="66926" spans="63:63" x14ac:dyDescent="0.25">
      <c r="BK66926" s="2311"/>
    </row>
    <row r="66950" spans="63:63" x14ac:dyDescent="0.25">
      <c r="BK66950" s="2315"/>
    </row>
    <row r="66951" spans="63:63" x14ac:dyDescent="0.25">
      <c r="BK66951" s="2311"/>
    </row>
    <row r="66975" spans="63:63" x14ac:dyDescent="0.25">
      <c r="BK66975" s="2315"/>
    </row>
    <row r="66976" spans="63:63" x14ac:dyDescent="0.25">
      <c r="BK66976" s="2311"/>
    </row>
    <row r="67000" spans="63:63" x14ac:dyDescent="0.25">
      <c r="BK67000" s="2315"/>
    </row>
    <row r="67001" spans="63:63" x14ac:dyDescent="0.25">
      <c r="BK67001" s="2311"/>
    </row>
    <row r="67025" spans="63:63" x14ac:dyDescent="0.25">
      <c r="BK67025" s="2315"/>
    </row>
    <row r="67026" spans="63:63" x14ac:dyDescent="0.25">
      <c r="BK67026" s="2311"/>
    </row>
    <row r="67050" spans="63:63" x14ac:dyDescent="0.25">
      <c r="BK67050" s="2315"/>
    </row>
    <row r="67051" spans="63:63" x14ac:dyDescent="0.25">
      <c r="BK67051" s="2311"/>
    </row>
    <row r="67075" spans="63:63" x14ac:dyDescent="0.25">
      <c r="BK67075" s="2315"/>
    </row>
    <row r="67076" spans="63:63" x14ac:dyDescent="0.25">
      <c r="BK67076" s="2311"/>
    </row>
    <row r="67100" spans="63:63" x14ac:dyDescent="0.25">
      <c r="BK67100" s="2315"/>
    </row>
    <row r="67101" spans="63:63" x14ac:dyDescent="0.25">
      <c r="BK67101" s="2311"/>
    </row>
    <row r="67125" spans="63:63" x14ac:dyDescent="0.25">
      <c r="BK67125" s="2315"/>
    </row>
    <row r="67126" spans="63:63" x14ac:dyDescent="0.25">
      <c r="BK67126" s="2311"/>
    </row>
    <row r="67150" spans="63:63" x14ac:dyDescent="0.25">
      <c r="BK67150" s="2315"/>
    </row>
    <row r="67151" spans="63:63" x14ac:dyDescent="0.25">
      <c r="BK67151" s="2311"/>
    </row>
    <row r="67175" spans="63:63" x14ac:dyDescent="0.25">
      <c r="BK67175" s="2315"/>
    </row>
    <row r="67176" spans="63:63" x14ac:dyDescent="0.25">
      <c r="BK67176" s="2311"/>
    </row>
    <row r="67200" spans="63:63" x14ac:dyDescent="0.25">
      <c r="BK67200" s="2315"/>
    </row>
    <row r="67201" spans="63:63" x14ac:dyDescent="0.25">
      <c r="BK67201" s="2311"/>
    </row>
    <row r="67225" spans="63:63" x14ac:dyDescent="0.25">
      <c r="BK67225" s="2315"/>
    </row>
    <row r="67226" spans="63:63" x14ac:dyDescent="0.25">
      <c r="BK67226" s="2311"/>
    </row>
    <row r="67250" spans="63:63" x14ac:dyDescent="0.25">
      <c r="BK67250" s="2315"/>
    </row>
    <row r="67251" spans="63:63" x14ac:dyDescent="0.25">
      <c r="BK67251" s="2311"/>
    </row>
    <row r="67275" spans="63:63" x14ac:dyDescent="0.25">
      <c r="BK67275" s="2315"/>
    </row>
    <row r="67276" spans="63:63" x14ac:dyDescent="0.25">
      <c r="BK67276" s="2311"/>
    </row>
    <row r="67300" spans="63:63" x14ac:dyDescent="0.25">
      <c r="BK67300" s="2315"/>
    </row>
    <row r="67301" spans="63:63" x14ac:dyDescent="0.25">
      <c r="BK67301" s="2311"/>
    </row>
    <row r="67325" spans="63:63" x14ac:dyDescent="0.25">
      <c r="BK67325" s="2315"/>
    </row>
    <row r="67326" spans="63:63" x14ac:dyDescent="0.25">
      <c r="BK67326" s="2311"/>
    </row>
    <row r="67350" spans="63:63" x14ac:dyDescent="0.25">
      <c r="BK67350" s="2315"/>
    </row>
    <row r="67351" spans="63:63" x14ac:dyDescent="0.25">
      <c r="BK67351" s="2311"/>
    </row>
    <row r="67375" spans="63:63" x14ac:dyDescent="0.25">
      <c r="BK67375" s="2315"/>
    </row>
    <row r="67376" spans="63:63" x14ac:dyDescent="0.25">
      <c r="BK67376" s="2311"/>
    </row>
    <row r="67400" spans="63:63" x14ac:dyDescent="0.25">
      <c r="BK67400" s="2315"/>
    </row>
    <row r="67401" spans="63:63" x14ac:dyDescent="0.25">
      <c r="BK67401" s="2311"/>
    </row>
    <row r="67425" spans="63:63" x14ac:dyDescent="0.25">
      <c r="BK67425" s="2315"/>
    </row>
    <row r="67426" spans="63:63" x14ac:dyDescent="0.25">
      <c r="BK67426" s="2311"/>
    </row>
    <row r="67450" spans="63:63" x14ac:dyDescent="0.25">
      <c r="BK67450" s="2315"/>
    </row>
    <row r="67451" spans="63:63" x14ac:dyDescent="0.25">
      <c r="BK67451" s="2311"/>
    </row>
    <row r="67475" spans="63:63" x14ac:dyDescent="0.25">
      <c r="BK67475" s="2315"/>
    </row>
    <row r="67476" spans="63:63" x14ac:dyDescent="0.25">
      <c r="BK67476" s="2311"/>
    </row>
    <row r="67500" spans="63:63" x14ac:dyDescent="0.25">
      <c r="BK67500" s="2315"/>
    </row>
    <row r="67501" spans="63:63" x14ac:dyDescent="0.25">
      <c r="BK67501" s="2311"/>
    </row>
    <row r="67525" spans="63:63" x14ac:dyDescent="0.25">
      <c r="BK67525" s="2315"/>
    </row>
    <row r="67526" spans="63:63" x14ac:dyDescent="0.25">
      <c r="BK67526" s="2311"/>
    </row>
    <row r="67550" spans="63:63" x14ac:dyDescent="0.25">
      <c r="BK67550" s="2315"/>
    </row>
    <row r="67551" spans="63:63" x14ac:dyDescent="0.25">
      <c r="BK67551" s="2311"/>
    </row>
    <row r="67575" spans="63:63" x14ac:dyDescent="0.25">
      <c r="BK67575" s="2315"/>
    </row>
    <row r="67576" spans="63:63" x14ac:dyDescent="0.25">
      <c r="BK67576" s="2311"/>
    </row>
    <row r="67600" spans="63:63" x14ac:dyDescent="0.25">
      <c r="BK67600" s="2315"/>
    </row>
    <row r="67601" spans="63:63" x14ac:dyDescent="0.25">
      <c r="BK67601" s="2311"/>
    </row>
    <row r="67625" spans="63:63" x14ac:dyDescent="0.25">
      <c r="BK67625" s="2315"/>
    </row>
    <row r="67626" spans="63:63" x14ac:dyDescent="0.25">
      <c r="BK67626" s="2311"/>
    </row>
    <row r="67650" spans="63:63" x14ac:dyDescent="0.25">
      <c r="BK67650" s="2315"/>
    </row>
    <row r="67651" spans="63:63" x14ac:dyDescent="0.25">
      <c r="BK67651" s="2311"/>
    </row>
    <row r="67675" spans="63:63" x14ac:dyDescent="0.25">
      <c r="BK67675" s="2315"/>
    </row>
    <row r="67676" spans="63:63" x14ac:dyDescent="0.25">
      <c r="BK67676" s="2311"/>
    </row>
    <row r="67700" spans="63:63" x14ac:dyDescent="0.25">
      <c r="BK67700" s="2315"/>
    </row>
    <row r="67701" spans="63:63" x14ac:dyDescent="0.25">
      <c r="BK67701" s="2311"/>
    </row>
    <row r="67725" spans="63:63" x14ac:dyDescent="0.25">
      <c r="BK67725" s="2315"/>
    </row>
    <row r="67726" spans="63:63" x14ac:dyDescent="0.25">
      <c r="BK67726" s="2311"/>
    </row>
    <row r="67750" spans="63:63" x14ac:dyDescent="0.25">
      <c r="BK67750" s="2315"/>
    </row>
    <row r="67751" spans="63:63" x14ac:dyDescent="0.25">
      <c r="BK67751" s="2311"/>
    </row>
    <row r="67775" spans="63:63" x14ac:dyDescent="0.25">
      <c r="BK67775" s="2315"/>
    </row>
    <row r="67776" spans="63:63" x14ac:dyDescent="0.25">
      <c r="BK67776" s="2311"/>
    </row>
    <row r="67800" spans="63:63" x14ac:dyDescent="0.25">
      <c r="BK67800" s="2315"/>
    </row>
    <row r="67801" spans="63:63" x14ac:dyDescent="0.25">
      <c r="BK67801" s="2311"/>
    </row>
    <row r="67825" spans="63:63" x14ac:dyDescent="0.25">
      <c r="BK67825" s="2315"/>
    </row>
    <row r="67826" spans="63:63" x14ac:dyDescent="0.25">
      <c r="BK67826" s="2311"/>
    </row>
    <row r="67850" spans="63:63" x14ac:dyDescent="0.25">
      <c r="BK67850" s="2315"/>
    </row>
    <row r="67851" spans="63:63" x14ac:dyDescent="0.25">
      <c r="BK67851" s="2311"/>
    </row>
    <row r="67875" spans="63:63" x14ac:dyDescent="0.25">
      <c r="BK67875" s="2315"/>
    </row>
    <row r="67876" spans="63:63" x14ac:dyDescent="0.25">
      <c r="BK67876" s="2311"/>
    </row>
    <row r="67900" spans="63:63" x14ac:dyDescent="0.25">
      <c r="BK67900" s="2315"/>
    </row>
    <row r="67901" spans="63:63" x14ac:dyDescent="0.25">
      <c r="BK67901" s="2311"/>
    </row>
    <row r="67925" spans="63:63" x14ac:dyDescent="0.25">
      <c r="BK67925" s="2315"/>
    </row>
    <row r="67926" spans="63:63" x14ac:dyDescent="0.25">
      <c r="BK67926" s="2311"/>
    </row>
    <row r="67950" spans="63:63" x14ac:dyDescent="0.25">
      <c r="BK67950" s="2315"/>
    </row>
    <row r="67951" spans="63:63" x14ac:dyDescent="0.25">
      <c r="BK67951" s="2311"/>
    </row>
    <row r="67975" spans="63:63" x14ac:dyDescent="0.25">
      <c r="BK67975" s="2315"/>
    </row>
    <row r="67976" spans="63:63" x14ac:dyDescent="0.25">
      <c r="BK67976" s="2311"/>
    </row>
    <row r="68000" spans="63:63" x14ac:dyDescent="0.25">
      <c r="BK68000" s="2315"/>
    </row>
    <row r="68001" spans="63:63" x14ac:dyDescent="0.25">
      <c r="BK68001" s="2311"/>
    </row>
    <row r="68025" spans="63:63" x14ac:dyDescent="0.25">
      <c r="BK68025" s="2315"/>
    </row>
    <row r="68026" spans="63:63" x14ac:dyDescent="0.25">
      <c r="BK68026" s="2311"/>
    </row>
    <row r="68050" spans="63:63" x14ac:dyDescent="0.25">
      <c r="BK68050" s="2315"/>
    </row>
    <row r="68051" spans="63:63" x14ac:dyDescent="0.25">
      <c r="BK68051" s="2311"/>
    </row>
    <row r="68075" spans="63:63" x14ac:dyDescent="0.25">
      <c r="BK68075" s="2315"/>
    </row>
    <row r="68076" spans="63:63" x14ac:dyDescent="0.25">
      <c r="BK68076" s="2311"/>
    </row>
    <row r="68100" spans="63:63" x14ac:dyDescent="0.25">
      <c r="BK68100" s="2315"/>
    </row>
    <row r="68101" spans="63:63" x14ac:dyDescent="0.25">
      <c r="BK68101" s="2311"/>
    </row>
    <row r="68125" spans="63:63" x14ac:dyDescent="0.25">
      <c r="BK68125" s="2315"/>
    </row>
    <row r="68126" spans="63:63" x14ac:dyDescent="0.25">
      <c r="BK68126" s="2311"/>
    </row>
    <row r="68150" spans="63:63" x14ac:dyDescent="0.25">
      <c r="BK68150" s="2315"/>
    </row>
    <row r="68151" spans="63:63" x14ac:dyDescent="0.25">
      <c r="BK68151" s="2311"/>
    </row>
    <row r="68175" spans="63:63" x14ac:dyDescent="0.25">
      <c r="BK68175" s="2315"/>
    </row>
    <row r="68176" spans="63:63" x14ac:dyDescent="0.25">
      <c r="BK68176" s="2311"/>
    </row>
    <row r="68200" spans="63:63" x14ac:dyDescent="0.25">
      <c r="BK68200" s="2315"/>
    </row>
    <row r="68201" spans="63:63" x14ac:dyDescent="0.25">
      <c r="BK68201" s="2311"/>
    </row>
    <row r="68225" spans="63:63" x14ac:dyDescent="0.25">
      <c r="BK68225" s="2315"/>
    </row>
    <row r="68226" spans="63:63" x14ac:dyDescent="0.25">
      <c r="BK68226" s="2311"/>
    </row>
    <row r="68250" spans="63:63" x14ac:dyDescent="0.25">
      <c r="BK68250" s="2315"/>
    </row>
    <row r="68251" spans="63:63" x14ac:dyDescent="0.25">
      <c r="BK68251" s="2311"/>
    </row>
    <row r="68275" spans="63:63" x14ac:dyDescent="0.25">
      <c r="BK68275" s="2315"/>
    </row>
    <row r="68276" spans="63:63" x14ac:dyDescent="0.25">
      <c r="BK68276" s="2311"/>
    </row>
    <row r="68300" spans="63:63" x14ac:dyDescent="0.25">
      <c r="BK68300" s="2315"/>
    </row>
    <row r="68301" spans="63:63" x14ac:dyDescent="0.25">
      <c r="BK68301" s="2311"/>
    </row>
    <row r="68325" spans="63:63" x14ac:dyDescent="0.25">
      <c r="BK68325" s="2315"/>
    </row>
    <row r="68326" spans="63:63" x14ac:dyDescent="0.25">
      <c r="BK68326" s="2311"/>
    </row>
    <row r="68350" spans="63:63" x14ac:dyDescent="0.25">
      <c r="BK68350" s="2315"/>
    </row>
    <row r="68351" spans="63:63" x14ac:dyDescent="0.25">
      <c r="BK68351" s="2311"/>
    </row>
    <row r="68375" spans="63:63" x14ac:dyDescent="0.25">
      <c r="BK68375" s="2315"/>
    </row>
    <row r="68376" spans="63:63" x14ac:dyDescent="0.25">
      <c r="BK68376" s="2311"/>
    </row>
    <row r="68400" spans="63:63" x14ac:dyDescent="0.25">
      <c r="BK68400" s="2315"/>
    </row>
    <row r="68401" spans="63:63" x14ac:dyDescent="0.25">
      <c r="BK68401" s="2311"/>
    </row>
    <row r="68425" spans="63:63" x14ac:dyDescent="0.25">
      <c r="BK68425" s="2315"/>
    </row>
    <row r="68426" spans="63:63" x14ac:dyDescent="0.25">
      <c r="BK68426" s="2311"/>
    </row>
    <row r="68450" spans="63:63" x14ac:dyDescent="0.25">
      <c r="BK68450" s="2315"/>
    </row>
    <row r="68451" spans="63:63" x14ac:dyDescent="0.25">
      <c r="BK68451" s="2311"/>
    </row>
    <row r="68475" spans="63:63" x14ac:dyDescent="0.25">
      <c r="BK68475" s="2315"/>
    </row>
    <row r="68476" spans="63:63" x14ac:dyDescent="0.25">
      <c r="BK68476" s="2311"/>
    </row>
    <row r="68500" spans="63:63" x14ac:dyDescent="0.25">
      <c r="BK68500" s="2315"/>
    </row>
    <row r="68501" spans="63:63" x14ac:dyDescent="0.25">
      <c r="BK68501" s="2311"/>
    </row>
    <row r="68525" spans="63:63" x14ac:dyDescent="0.25">
      <c r="BK68525" s="2315"/>
    </row>
    <row r="68526" spans="63:63" x14ac:dyDescent="0.25">
      <c r="BK68526" s="2311"/>
    </row>
    <row r="68550" spans="63:63" x14ac:dyDescent="0.25">
      <c r="BK68550" s="2315"/>
    </row>
    <row r="68551" spans="63:63" x14ac:dyDescent="0.25">
      <c r="BK68551" s="2311"/>
    </row>
    <row r="68575" spans="63:63" x14ac:dyDescent="0.25">
      <c r="BK68575" s="2315"/>
    </row>
    <row r="68576" spans="63:63" x14ac:dyDescent="0.25">
      <c r="BK68576" s="2311"/>
    </row>
    <row r="68600" spans="63:63" x14ac:dyDescent="0.25">
      <c r="BK68600" s="2315"/>
    </row>
    <row r="68601" spans="63:63" x14ac:dyDescent="0.25">
      <c r="BK68601" s="2311"/>
    </row>
    <row r="68625" spans="63:63" x14ac:dyDescent="0.25">
      <c r="BK68625" s="2315"/>
    </row>
    <row r="68626" spans="63:63" x14ac:dyDescent="0.25">
      <c r="BK68626" s="2311"/>
    </row>
    <row r="68650" spans="63:63" x14ac:dyDescent="0.25">
      <c r="BK68650" s="2315"/>
    </row>
    <row r="68651" spans="63:63" x14ac:dyDescent="0.25">
      <c r="BK68651" s="2311"/>
    </row>
    <row r="68675" spans="63:63" x14ac:dyDescent="0.25">
      <c r="BK68675" s="2315"/>
    </row>
    <row r="68676" spans="63:63" x14ac:dyDescent="0.25">
      <c r="BK68676" s="2311"/>
    </row>
    <row r="68700" spans="63:63" x14ac:dyDescent="0.25">
      <c r="BK68700" s="2315"/>
    </row>
    <row r="68701" spans="63:63" x14ac:dyDescent="0.25">
      <c r="BK68701" s="2311"/>
    </row>
    <row r="68725" spans="63:63" x14ac:dyDescent="0.25">
      <c r="BK68725" s="2315"/>
    </row>
    <row r="68726" spans="63:63" x14ac:dyDescent="0.25">
      <c r="BK68726" s="2311"/>
    </row>
    <row r="68750" spans="63:63" x14ac:dyDescent="0.25">
      <c r="BK68750" s="2315"/>
    </row>
    <row r="68751" spans="63:63" x14ac:dyDescent="0.25">
      <c r="BK68751" s="2311"/>
    </row>
    <row r="68775" spans="63:63" x14ac:dyDescent="0.25">
      <c r="BK68775" s="2315"/>
    </row>
    <row r="68776" spans="63:63" x14ac:dyDescent="0.25">
      <c r="BK68776" s="2311"/>
    </row>
    <row r="68800" spans="63:63" x14ac:dyDescent="0.25">
      <c r="BK68800" s="2315"/>
    </row>
    <row r="68801" spans="63:63" x14ac:dyDescent="0.25">
      <c r="BK68801" s="2311"/>
    </row>
    <row r="68825" spans="63:63" x14ac:dyDescent="0.25">
      <c r="BK68825" s="2315"/>
    </row>
    <row r="68826" spans="63:63" x14ac:dyDescent="0.25">
      <c r="BK68826" s="2311"/>
    </row>
    <row r="68850" spans="63:63" x14ac:dyDescent="0.25">
      <c r="BK68850" s="2315"/>
    </row>
    <row r="68851" spans="63:63" x14ac:dyDescent="0.25">
      <c r="BK68851" s="2311"/>
    </row>
    <row r="68875" spans="63:63" x14ac:dyDescent="0.25">
      <c r="BK68875" s="2315"/>
    </row>
    <row r="68876" spans="63:63" x14ac:dyDescent="0.25">
      <c r="BK68876" s="2311"/>
    </row>
    <row r="68900" spans="63:63" x14ac:dyDescent="0.25">
      <c r="BK68900" s="2315"/>
    </row>
    <row r="68901" spans="63:63" x14ac:dyDescent="0.25">
      <c r="BK68901" s="2311"/>
    </row>
    <row r="68925" spans="63:63" x14ac:dyDescent="0.25">
      <c r="BK68925" s="2315"/>
    </row>
    <row r="68926" spans="63:63" x14ac:dyDescent="0.25">
      <c r="BK68926" s="2311"/>
    </row>
    <row r="68950" spans="63:63" x14ac:dyDescent="0.25">
      <c r="BK68950" s="2315"/>
    </row>
    <row r="68951" spans="63:63" x14ac:dyDescent="0.25">
      <c r="BK68951" s="2311"/>
    </row>
    <row r="68975" spans="63:63" x14ac:dyDescent="0.25">
      <c r="BK68975" s="2315"/>
    </row>
    <row r="68976" spans="63:63" x14ac:dyDescent="0.25">
      <c r="BK68976" s="2311"/>
    </row>
    <row r="69000" spans="63:63" x14ac:dyDescent="0.25">
      <c r="BK69000" s="2315"/>
    </row>
    <row r="69001" spans="63:63" x14ac:dyDescent="0.25">
      <c r="BK69001" s="2311"/>
    </row>
    <row r="69025" spans="63:63" x14ac:dyDescent="0.25">
      <c r="BK69025" s="2315"/>
    </row>
    <row r="69026" spans="63:63" x14ac:dyDescent="0.25">
      <c r="BK69026" s="2311"/>
    </row>
    <row r="69050" spans="63:63" x14ac:dyDescent="0.25">
      <c r="BK69050" s="2315"/>
    </row>
    <row r="69051" spans="63:63" x14ac:dyDescent="0.25">
      <c r="BK69051" s="2311"/>
    </row>
    <row r="69075" spans="63:63" x14ac:dyDescent="0.25">
      <c r="BK69075" s="2315"/>
    </row>
    <row r="69076" spans="63:63" x14ac:dyDescent="0.25">
      <c r="BK69076" s="2311"/>
    </row>
    <row r="69100" spans="63:63" x14ac:dyDescent="0.25">
      <c r="BK69100" s="2315"/>
    </row>
    <row r="69101" spans="63:63" x14ac:dyDescent="0.25">
      <c r="BK69101" s="2311"/>
    </row>
    <row r="69125" spans="63:63" x14ac:dyDescent="0.25">
      <c r="BK69125" s="2315"/>
    </row>
    <row r="69126" spans="63:63" x14ac:dyDescent="0.25">
      <c r="BK69126" s="2311"/>
    </row>
    <row r="69150" spans="63:63" x14ac:dyDescent="0.25">
      <c r="BK69150" s="2315"/>
    </row>
    <row r="69151" spans="63:63" x14ac:dyDescent="0.25">
      <c r="BK69151" s="2311"/>
    </row>
    <row r="69175" spans="63:63" x14ac:dyDescent="0.25">
      <c r="BK69175" s="2315"/>
    </row>
    <row r="69176" spans="63:63" x14ac:dyDescent="0.25">
      <c r="BK69176" s="2311"/>
    </row>
    <row r="69200" spans="63:63" x14ac:dyDescent="0.25">
      <c r="BK69200" s="2315"/>
    </row>
    <row r="69201" spans="63:63" x14ac:dyDescent="0.25">
      <c r="BK69201" s="2311"/>
    </row>
    <row r="69225" spans="63:63" x14ac:dyDescent="0.25">
      <c r="BK69225" s="2315"/>
    </row>
    <row r="69226" spans="63:63" x14ac:dyDescent="0.25">
      <c r="BK69226" s="2311"/>
    </row>
    <row r="69250" spans="63:63" x14ac:dyDescent="0.25">
      <c r="BK69250" s="2315"/>
    </row>
    <row r="69251" spans="63:63" x14ac:dyDescent="0.25">
      <c r="BK69251" s="2311"/>
    </row>
    <row r="69275" spans="63:63" x14ac:dyDescent="0.25">
      <c r="BK69275" s="2315"/>
    </row>
    <row r="69276" spans="63:63" x14ac:dyDescent="0.25">
      <c r="BK69276" s="2311"/>
    </row>
    <row r="69300" spans="63:63" x14ac:dyDescent="0.25">
      <c r="BK69300" s="2315"/>
    </row>
    <row r="69301" spans="63:63" x14ac:dyDescent="0.25">
      <c r="BK69301" s="2311"/>
    </row>
    <row r="69325" spans="63:63" x14ac:dyDescent="0.25">
      <c r="BK69325" s="2315"/>
    </row>
    <row r="69326" spans="63:63" x14ac:dyDescent="0.25">
      <c r="BK69326" s="2311"/>
    </row>
    <row r="69350" spans="63:63" x14ac:dyDescent="0.25">
      <c r="BK69350" s="2315"/>
    </row>
    <row r="69351" spans="63:63" x14ac:dyDescent="0.25">
      <c r="BK69351" s="2311"/>
    </row>
    <row r="69375" spans="63:63" x14ac:dyDescent="0.25">
      <c r="BK69375" s="2315"/>
    </row>
    <row r="69376" spans="63:63" x14ac:dyDescent="0.25">
      <c r="BK69376" s="2311"/>
    </row>
    <row r="69400" spans="63:63" x14ac:dyDescent="0.25">
      <c r="BK69400" s="2315"/>
    </row>
    <row r="69401" spans="63:63" x14ac:dyDescent="0.25">
      <c r="BK69401" s="2311"/>
    </row>
    <row r="69425" spans="63:63" x14ac:dyDescent="0.25">
      <c r="BK69425" s="2315"/>
    </row>
    <row r="69426" spans="63:63" x14ac:dyDescent="0.25">
      <c r="BK69426" s="2311"/>
    </row>
    <row r="69450" spans="63:63" x14ac:dyDescent="0.25">
      <c r="BK69450" s="2315"/>
    </row>
    <row r="69451" spans="63:63" x14ac:dyDescent="0.25">
      <c r="BK69451" s="2311"/>
    </row>
    <row r="69475" spans="63:63" x14ac:dyDescent="0.25">
      <c r="BK69475" s="2315"/>
    </row>
    <row r="69476" spans="63:63" x14ac:dyDescent="0.25">
      <c r="BK69476" s="2311"/>
    </row>
    <row r="69500" spans="63:63" x14ac:dyDescent="0.25">
      <c r="BK69500" s="2315"/>
    </row>
    <row r="69501" spans="63:63" x14ac:dyDescent="0.25">
      <c r="BK69501" s="2311"/>
    </row>
    <row r="69525" spans="63:63" x14ac:dyDescent="0.25">
      <c r="BK69525" s="2315"/>
    </row>
    <row r="69526" spans="63:63" x14ac:dyDescent="0.25">
      <c r="BK69526" s="2311"/>
    </row>
    <row r="69550" spans="63:63" x14ac:dyDescent="0.25">
      <c r="BK69550" s="2315"/>
    </row>
    <row r="69551" spans="63:63" x14ac:dyDescent="0.25">
      <c r="BK69551" s="2311"/>
    </row>
    <row r="69575" spans="63:63" x14ac:dyDescent="0.25">
      <c r="BK69575" s="2315"/>
    </row>
    <row r="69576" spans="63:63" x14ac:dyDescent="0.25">
      <c r="BK69576" s="2311"/>
    </row>
    <row r="69600" spans="63:63" x14ac:dyDescent="0.25">
      <c r="BK69600" s="2315"/>
    </row>
    <row r="69601" spans="63:63" x14ac:dyDescent="0.25">
      <c r="BK69601" s="2311"/>
    </row>
    <row r="69625" spans="63:63" x14ac:dyDescent="0.25">
      <c r="BK69625" s="2315"/>
    </row>
    <row r="69626" spans="63:63" x14ac:dyDescent="0.25">
      <c r="BK69626" s="2311"/>
    </row>
    <row r="69650" spans="63:63" x14ac:dyDescent="0.25">
      <c r="BK69650" s="2315"/>
    </row>
    <row r="69651" spans="63:63" x14ac:dyDescent="0.25">
      <c r="BK69651" s="2311"/>
    </row>
    <row r="69675" spans="63:63" x14ac:dyDescent="0.25">
      <c r="BK69675" s="2315"/>
    </row>
    <row r="69676" spans="63:63" x14ac:dyDescent="0.25">
      <c r="BK69676" s="2311"/>
    </row>
    <row r="69700" spans="63:63" x14ac:dyDescent="0.25">
      <c r="BK69700" s="2315"/>
    </row>
    <row r="69701" spans="63:63" x14ac:dyDescent="0.25">
      <c r="BK69701" s="2311"/>
    </row>
    <row r="69725" spans="63:63" x14ac:dyDescent="0.25">
      <c r="BK69725" s="2315"/>
    </row>
    <row r="69726" spans="63:63" x14ac:dyDescent="0.25">
      <c r="BK69726" s="2311"/>
    </row>
    <row r="69750" spans="63:63" x14ac:dyDescent="0.25">
      <c r="BK69750" s="2315"/>
    </row>
    <row r="69751" spans="63:63" x14ac:dyDescent="0.25">
      <c r="BK69751" s="2311"/>
    </row>
    <row r="69775" spans="63:63" x14ac:dyDescent="0.25">
      <c r="BK69775" s="2315"/>
    </row>
    <row r="69776" spans="63:63" x14ac:dyDescent="0.25">
      <c r="BK69776" s="2311"/>
    </row>
    <row r="69800" spans="63:63" x14ac:dyDescent="0.25">
      <c r="BK69800" s="2315"/>
    </row>
    <row r="69801" spans="63:63" x14ac:dyDescent="0.25">
      <c r="BK69801" s="2311"/>
    </row>
    <row r="69825" spans="63:63" x14ac:dyDescent="0.25">
      <c r="BK69825" s="2315"/>
    </row>
    <row r="69826" spans="63:63" x14ac:dyDescent="0.25">
      <c r="BK69826" s="2311"/>
    </row>
    <row r="69850" spans="63:63" x14ac:dyDescent="0.25">
      <c r="BK69850" s="2315"/>
    </row>
    <row r="69851" spans="63:63" x14ac:dyDescent="0.25">
      <c r="BK69851" s="2311"/>
    </row>
    <row r="69875" spans="63:63" x14ac:dyDescent="0.25">
      <c r="BK69875" s="2315"/>
    </row>
    <row r="69876" spans="63:63" x14ac:dyDescent="0.25">
      <c r="BK69876" s="2311"/>
    </row>
    <row r="69900" spans="63:63" x14ac:dyDescent="0.25">
      <c r="BK69900" s="2315"/>
    </row>
    <row r="69901" spans="63:63" x14ac:dyDescent="0.25">
      <c r="BK69901" s="2311"/>
    </row>
    <row r="69925" spans="63:63" x14ac:dyDescent="0.25">
      <c r="BK69925" s="2315"/>
    </row>
    <row r="69926" spans="63:63" x14ac:dyDescent="0.25">
      <c r="BK69926" s="2311"/>
    </row>
    <row r="69950" spans="63:63" x14ac:dyDescent="0.25">
      <c r="BK69950" s="2315"/>
    </row>
    <row r="69951" spans="63:63" x14ac:dyDescent="0.25">
      <c r="BK69951" s="2311"/>
    </row>
    <row r="69975" spans="63:63" x14ac:dyDescent="0.25">
      <c r="BK69975" s="2315"/>
    </row>
    <row r="69976" spans="63:63" x14ac:dyDescent="0.25">
      <c r="BK69976" s="2311"/>
    </row>
    <row r="70000" spans="63:63" x14ac:dyDescent="0.25">
      <c r="BK70000" s="2315"/>
    </row>
    <row r="70001" spans="63:63" x14ac:dyDescent="0.25">
      <c r="BK70001" s="2311"/>
    </row>
    <row r="70025" spans="63:63" x14ac:dyDescent="0.25">
      <c r="BK70025" s="2315"/>
    </row>
    <row r="70026" spans="63:63" x14ac:dyDescent="0.25">
      <c r="BK70026" s="2311"/>
    </row>
    <row r="70050" spans="63:63" x14ac:dyDescent="0.25">
      <c r="BK70050" s="2315"/>
    </row>
    <row r="70051" spans="63:63" x14ac:dyDescent="0.25">
      <c r="BK70051" s="2311"/>
    </row>
    <row r="70075" spans="63:63" x14ac:dyDescent="0.25">
      <c r="BK70075" s="2315"/>
    </row>
    <row r="70076" spans="63:63" x14ac:dyDescent="0.25">
      <c r="BK70076" s="2311"/>
    </row>
    <row r="70100" spans="63:63" x14ac:dyDescent="0.25">
      <c r="BK70100" s="2315"/>
    </row>
    <row r="70101" spans="63:63" x14ac:dyDescent="0.25">
      <c r="BK70101" s="2311"/>
    </row>
    <row r="70125" spans="63:63" x14ac:dyDescent="0.25">
      <c r="BK70125" s="2315"/>
    </row>
    <row r="70126" spans="63:63" x14ac:dyDescent="0.25">
      <c r="BK70126" s="2311"/>
    </row>
    <row r="70150" spans="63:63" x14ac:dyDescent="0.25">
      <c r="BK70150" s="2315"/>
    </row>
    <row r="70151" spans="63:63" x14ac:dyDescent="0.25">
      <c r="BK70151" s="2311"/>
    </row>
    <row r="70175" spans="63:63" x14ac:dyDescent="0.25">
      <c r="BK70175" s="2315"/>
    </row>
    <row r="70176" spans="63:63" x14ac:dyDescent="0.25">
      <c r="BK70176" s="2311"/>
    </row>
    <row r="70200" spans="63:63" x14ac:dyDescent="0.25">
      <c r="BK70200" s="2315"/>
    </row>
    <row r="70201" spans="63:63" x14ac:dyDescent="0.25">
      <c r="BK70201" s="2311"/>
    </row>
    <row r="70225" spans="63:63" x14ac:dyDescent="0.25">
      <c r="BK70225" s="2315"/>
    </row>
    <row r="70226" spans="63:63" x14ac:dyDescent="0.25">
      <c r="BK70226" s="2311"/>
    </row>
    <row r="70250" spans="63:63" x14ac:dyDescent="0.25">
      <c r="BK70250" s="2315"/>
    </row>
    <row r="70251" spans="63:63" x14ac:dyDescent="0.25">
      <c r="BK70251" s="2311"/>
    </row>
    <row r="70275" spans="63:63" x14ac:dyDescent="0.25">
      <c r="BK70275" s="2315"/>
    </row>
    <row r="70276" spans="63:63" x14ac:dyDescent="0.25">
      <c r="BK70276" s="2311"/>
    </row>
    <row r="70300" spans="63:63" x14ac:dyDescent="0.25">
      <c r="BK70300" s="2315"/>
    </row>
    <row r="70301" spans="63:63" x14ac:dyDescent="0.25">
      <c r="BK70301" s="2311"/>
    </row>
    <row r="70325" spans="63:63" x14ac:dyDescent="0.25">
      <c r="BK70325" s="2315"/>
    </row>
    <row r="70326" spans="63:63" x14ac:dyDescent="0.25">
      <c r="BK70326" s="2311"/>
    </row>
    <row r="70350" spans="63:63" x14ac:dyDescent="0.25">
      <c r="BK70350" s="2315"/>
    </row>
    <row r="70351" spans="63:63" x14ac:dyDescent="0.25">
      <c r="BK70351" s="2311"/>
    </row>
    <row r="70375" spans="63:63" x14ac:dyDescent="0.25">
      <c r="BK70375" s="2315"/>
    </row>
    <row r="70376" spans="63:63" x14ac:dyDescent="0.25">
      <c r="BK70376" s="2311"/>
    </row>
    <row r="70400" spans="63:63" x14ac:dyDescent="0.25">
      <c r="BK70400" s="2315"/>
    </row>
    <row r="70401" spans="63:63" x14ac:dyDescent="0.25">
      <c r="BK70401" s="2311"/>
    </row>
    <row r="70425" spans="63:63" x14ac:dyDescent="0.25">
      <c r="BK70425" s="2315"/>
    </row>
    <row r="70426" spans="63:63" x14ac:dyDescent="0.25">
      <c r="BK70426" s="2311"/>
    </row>
    <row r="70450" spans="63:63" x14ac:dyDescent="0.25">
      <c r="BK70450" s="2315"/>
    </row>
    <row r="70451" spans="63:63" x14ac:dyDescent="0.25">
      <c r="BK70451" s="2311"/>
    </row>
    <row r="70475" spans="63:63" x14ac:dyDescent="0.25">
      <c r="BK70475" s="2315"/>
    </row>
    <row r="70476" spans="63:63" x14ac:dyDescent="0.25">
      <c r="BK70476" s="2311"/>
    </row>
    <row r="70500" spans="63:63" x14ac:dyDescent="0.25">
      <c r="BK70500" s="2315"/>
    </row>
    <row r="70501" spans="63:63" x14ac:dyDescent="0.25">
      <c r="BK70501" s="2311"/>
    </row>
    <row r="70525" spans="63:63" x14ac:dyDescent="0.25">
      <c r="BK70525" s="2315"/>
    </row>
    <row r="70526" spans="63:63" x14ac:dyDescent="0.25">
      <c r="BK70526" s="2311"/>
    </row>
    <row r="70550" spans="63:63" x14ac:dyDescent="0.25">
      <c r="BK70550" s="2315"/>
    </row>
    <row r="70551" spans="63:63" x14ac:dyDescent="0.25">
      <c r="BK70551" s="2311"/>
    </row>
    <row r="70575" spans="63:63" x14ac:dyDescent="0.25">
      <c r="BK70575" s="2315"/>
    </row>
    <row r="70576" spans="63:63" x14ac:dyDescent="0.25">
      <c r="BK70576" s="2311"/>
    </row>
    <row r="70600" spans="63:63" x14ac:dyDescent="0.25">
      <c r="BK70600" s="2315"/>
    </row>
    <row r="70601" spans="63:63" x14ac:dyDescent="0.25">
      <c r="BK70601" s="2311"/>
    </row>
    <row r="70625" spans="63:63" x14ac:dyDescent="0.25">
      <c r="BK70625" s="2315"/>
    </row>
    <row r="70626" spans="63:63" x14ac:dyDescent="0.25">
      <c r="BK70626" s="2311"/>
    </row>
    <row r="70650" spans="63:63" x14ac:dyDescent="0.25">
      <c r="BK70650" s="2315"/>
    </row>
    <row r="70651" spans="63:63" x14ac:dyDescent="0.25">
      <c r="BK70651" s="2311"/>
    </row>
    <row r="70675" spans="63:63" x14ac:dyDescent="0.25">
      <c r="BK70675" s="2315"/>
    </row>
    <row r="70676" spans="63:63" x14ac:dyDescent="0.25">
      <c r="BK70676" s="2311"/>
    </row>
    <row r="70700" spans="63:63" x14ac:dyDescent="0.25">
      <c r="BK70700" s="2315"/>
    </row>
    <row r="70701" spans="63:63" x14ac:dyDescent="0.25">
      <c r="BK70701" s="2311"/>
    </row>
    <row r="70725" spans="63:63" x14ac:dyDescent="0.25">
      <c r="BK70725" s="2315"/>
    </row>
    <row r="70726" spans="63:63" x14ac:dyDescent="0.25">
      <c r="BK70726" s="2311"/>
    </row>
    <row r="70750" spans="63:63" x14ac:dyDescent="0.25">
      <c r="BK70750" s="2315"/>
    </row>
    <row r="70751" spans="63:63" x14ac:dyDescent="0.25">
      <c r="BK70751" s="2311"/>
    </row>
    <row r="70775" spans="63:63" x14ac:dyDescent="0.25">
      <c r="BK70775" s="2315"/>
    </row>
    <row r="70776" spans="63:63" x14ac:dyDescent="0.25">
      <c r="BK70776" s="2311"/>
    </row>
    <row r="70800" spans="63:63" x14ac:dyDescent="0.25">
      <c r="BK70800" s="2315"/>
    </row>
    <row r="70801" spans="63:63" x14ac:dyDescent="0.25">
      <c r="BK70801" s="2311"/>
    </row>
    <row r="70825" spans="63:63" x14ac:dyDescent="0.25">
      <c r="BK70825" s="2315"/>
    </row>
    <row r="70826" spans="63:63" x14ac:dyDescent="0.25">
      <c r="BK70826" s="2311"/>
    </row>
    <row r="70850" spans="63:63" x14ac:dyDescent="0.25">
      <c r="BK70850" s="2315"/>
    </row>
    <row r="70851" spans="63:63" x14ac:dyDescent="0.25">
      <c r="BK70851" s="2311"/>
    </row>
    <row r="70875" spans="63:63" x14ac:dyDescent="0.25">
      <c r="BK70875" s="2315"/>
    </row>
    <row r="70876" spans="63:63" x14ac:dyDescent="0.25">
      <c r="BK70876" s="2311"/>
    </row>
    <row r="70900" spans="63:63" x14ac:dyDescent="0.25">
      <c r="BK70900" s="2315"/>
    </row>
    <row r="70901" spans="63:63" x14ac:dyDescent="0.25">
      <c r="BK70901" s="2311"/>
    </row>
    <row r="70925" spans="63:63" x14ac:dyDescent="0.25">
      <c r="BK70925" s="2315"/>
    </row>
    <row r="70926" spans="63:63" x14ac:dyDescent="0.25">
      <c r="BK70926" s="2311"/>
    </row>
    <row r="70950" spans="63:63" x14ac:dyDescent="0.25">
      <c r="BK70950" s="2315"/>
    </row>
    <row r="70951" spans="63:63" x14ac:dyDescent="0.25">
      <c r="BK70951" s="2311"/>
    </row>
    <row r="70975" spans="63:63" x14ac:dyDescent="0.25">
      <c r="BK70975" s="2315"/>
    </row>
    <row r="70976" spans="63:63" x14ac:dyDescent="0.25">
      <c r="BK70976" s="2311"/>
    </row>
    <row r="71000" spans="63:63" x14ac:dyDescent="0.25">
      <c r="BK71000" s="2315"/>
    </row>
    <row r="71001" spans="63:63" x14ac:dyDescent="0.25">
      <c r="BK71001" s="2311"/>
    </row>
    <row r="71025" spans="63:63" x14ac:dyDescent="0.25">
      <c r="BK71025" s="2315"/>
    </row>
    <row r="71026" spans="63:63" x14ac:dyDescent="0.25">
      <c r="BK71026" s="2311"/>
    </row>
    <row r="71050" spans="63:63" x14ac:dyDescent="0.25">
      <c r="BK71050" s="2315"/>
    </row>
    <row r="71051" spans="63:63" x14ac:dyDescent="0.25">
      <c r="BK71051" s="2311"/>
    </row>
    <row r="71075" spans="63:63" x14ac:dyDescent="0.25">
      <c r="BK71075" s="2315"/>
    </row>
    <row r="71076" spans="63:63" x14ac:dyDescent="0.25">
      <c r="BK71076" s="2311"/>
    </row>
    <row r="71100" spans="63:63" x14ac:dyDescent="0.25">
      <c r="BK71100" s="2315"/>
    </row>
    <row r="71101" spans="63:63" x14ac:dyDescent="0.25">
      <c r="BK71101" s="2311"/>
    </row>
    <row r="71125" spans="63:63" x14ac:dyDescent="0.25">
      <c r="BK71125" s="2315"/>
    </row>
    <row r="71126" spans="63:63" x14ac:dyDescent="0.25">
      <c r="BK71126" s="2311"/>
    </row>
    <row r="71150" spans="63:63" x14ac:dyDescent="0.25">
      <c r="BK71150" s="2315"/>
    </row>
    <row r="71151" spans="63:63" x14ac:dyDescent="0.25">
      <c r="BK71151" s="2311"/>
    </row>
    <row r="71175" spans="63:63" x14ac:dyDescent="0.25">
      <c r="BK71175" s="2315"/>
    </row>
    <row r="71176" spans="63:63" x14ac:dyDescent="0.25">
      <c r="BK71176" s="2311"/>
    </row>
    <row r="71200" spans="63:63" x14ac:dyDescent="0.25">
      <c r="BK71200" s="2315"/>
    </row>
    <row r="71201" spans="63:63" x14ac:dyDescent="0.25">
      <c r="BK71201" s="2311"/>
    </row>
    <row r="71225" spans="63:63" x14ac:dyDescent="0.25">
      <c r="BK71225" s="2315"/>
    </row>
    <row r="71226" spans="63:63" x14ac:dyDescent="0.25">
      <c r="BK71226" s="2311"/>
    </row>
    <row r="71250" spans="63:63" x14ac:dyDescent="0.25">
      <c r="BK71250" s="2315"/>
    </row>
    <row r="71251" spans="63:63" x14ac:dyDescent="0.25">
      <c r="BK71251" s="2311"/>
    </row>
    <row r="71275" spans="63:63" x14ac:dyDescent="0.25">
      <c r="BK71275" s="2315"/>
    </row>
    <row r="71276" spans="63:63" x14ac:dyDescent="0.25">
      <c r="BK71276" s="2311"/>
    </row>
    <row r="71300" spans="63:63" x14ac:dyDescent="0.25">
      <c r="BK71300" s="2315"/>
    </row>
    <row r="71301" spans="63:63" x14ac:dyDescent="0.25">
      <c r="BK71301" s="2311"/>
    </row>
    <row r="71325" spans="63:63" x14ac:dyDescent="0.25">
      <c r="BK71325" s="2315"/>
    </row>
    <row r="71326" spans="63:63" x14ac:dyDescent="0.25">
      <c r="BK71326" s="2311"/>
    </row>
    <row r="71350" spans="63:63" x14ac:dyDescent="0.25">
      <c r="BK71350" s="2315"/>
    </row>
    <row r="71351" spans="63:63" x14ac:dyDescent="0.25">
      <c r="BK71351" s="2311"/>
    </row>
    <row r="71375" spans="63:63" x14ac:dyDescent="0.25">
      <c r="BK71375" s="2315"/>
    </row>
    <row r="71376" spans="63:63" x14ac:dyDescent="0.25">
      <c r="BK71376" s="2311"/>
    </row>
    <row r="71400" spans="63:63" x14ac:dyDescent="0.25">
      <c r="BK71400" s="2315"/>
    </row>
    <row r="71401" spans="63:63" x14ac:dyDescent="0.25">
      <c r="BK71401" s="2311"/>
    </row>
    <row r="71425" spans="63:63" x14ac:dyDescent="0.25">
      <c r="BK71425" s="2315"/>
    </row>
    <row r="71426" spans="63:63" x14ac:dyDescent="0.25">
      <c r="BK71426" s="2311"/>
    </row>
    <row r="71450" spans="63:63" x14ac:dyDescent="0.25">
      <c r="BK71450" s="2315"/>
    </row>
    <row r="71451" spans="63:63" x14ac:dyDescent="0.25">
      <c r="BK71451" s="2311"/>
    </row>
    <row r="71475" spans="63:63" x14ac:dyDescent="0.25">
      <c r="BK71475" s="2315"/>
    </row>
    <row r="71476" spans="63:63" x14ac:dyDescent="0.25">
      <c r="BK71476" s="2311"/>
    </row>
    <row r="71500" spans="63:63" x14ac:dyDescent="0.25">
      <c r="BK71500" s="2315"/>
    </row>
    <row r="71501" spans="63:63" x14ac:dyDescent="0.25">
      <c r="BK71501" s="2311"/>
    </row>
    <row r="71525" spans="63:63" x14ac:dyDescent="0.25">
      <c r="BK71525" s="2315"/>
    </row>
    <row r="71526" spans="63:63" x14ac:dyDescent="0.25">
      <c r="BK71526" s="2311"/>
    </row>
    <row r="71550" spans="63:63" x14ac:dyDescent="0.25">
      <c r="BK71550" s="2315"/>
    </row>
    <row r="71551" spans="63:63" x14ac:dyDescent="0.25">
      <c r="BK71551" s="2311"/>
    </row>
    <row r="71575" spans="63:63" x14ac:dyDescent="0.25">
      <c r="BK71575" s="2315"/>
    </row>
    <row r="71576" spans="63:63" x14ac:dyDescent="0.25">
      <c r="BK71576" s="2311"/>
    </row>
    <row r="71600" spans="63:63" x14ac:dyDescent="0.25">
      <c r="BK71600" s="2315"/>
    </row>
    <row r="71601" spans="63:63" x14ac:dyDescent="0.25">
      <c r="BK71601" s="2311"/>
    </row>
    <row r="71625" spans="63:63" x14ac:dyDescent="0.25">
      <c r="BK71625" s="2315"/>
    </row>
    <row r="71626" spans="63:63" x14ac:dyDescent="0.25">
      <c r="BK71626" s="2311"/>
    </row>
    <row r="71650" spans="63:63" x14ac:dyDescent="0.25">
      <c r="BK71650" s="2315"/>
    </row>
    <row r="71651" spans="63:63" x14ac:dyDescent="0.25">
      <c r="BK71651" s="2311"/>
    </row>
    <row r="71675" spans="63:63" x14ac:dyDescent="0.25">
      <c r="BK71675" s="2315"/>
    </row>
    <row r="71676" spans="63:63" x14ac:dyDescent="0.25">
      <c r="BK71676" s="2311"/>
    </row>
    <row r="71700" spans="63:63" x14ac:dyDescent="0.25">
      <c r="BK71700" s="2315"/>
    </row>
    <row r="71701" spans="63:63" x14ac:dyDescent="0.25">
      <c r="BK71701" s="2311"/>
    </row>
    <row r="71725" spans="63:63" x14ac:dyDescent="0.25">
      <c r="BK71725" s="2315"/>
    </row>
    <row r="71726" spans="63:63" x14ac:dyDescent="0.25">
      <c r="BK71726" s="2311"/>
    </row>
    <row r="71750" spans="63:63" x14ac:dyDescent="0.25">
      <c r="BK71750" s="2315"/>
    </row>
    <row r="71751" spans="63:63" x14ac:dyDescent="0.25">
      <c r="BK71751" s="2311"/>
    </row>
    <row r="71775" spans="63:63" x14ac:dyDescent="0.25">
      <c r="BK71775" s="2315"/>
    </row>
    <row r="71776" spans="63:63" x14ac:dyDescent="0.25">
      <c r="BK71776" s="2311"/>
    </row>
    <row r="71800" spans="63:63" x14ac:dyDescent="0.25">
      <c r="BK71800" s="2315"/>
    </row>
    <row r="71801" spans="63:63" x14ac:dyDescent="0.25">
      <c r="BK71801" s="2311"/>
    </row>
    <row r="71825" spans="63:63" x14ac:dyDescent="0.25">
      <c r="BK71825" s="2315"/>
    </row>
    <row r="71826" spans="63:63" x14ac:dyDescent="0.25">
      <c r="BK71826" s="2311"/>
    </row>
    <row r="71850" spans="63:63" x14ac:dyDescent="0.25">
      <c r="BK71850" s="2315"/>
    </row>
    <row r="71851" spans="63:63" x14ac:dyDescent="0.25">
      <c r="BK71851" s="2311"/>
    </row>
    <row r="71875" spans="63:63" x14ac:dyDescent="0.25">
      <c r="BK71875" s="2315"/>
    </row>
    <row r="71876" spans="63:63" x14ac:dyDescent="0.25">
      <c r="BK71876" s="2311"/>
    </row>
    <row r="71900" spans="63:63" x14ac:dyDescent="0.25">
      <c r="BK71900" s="2315"/>
    </row>
    <row r="71901" spans="63:63" x14ac:dyDescent="0.25">
      <c r="BK71901" s="2311"/>
    </row>
    <row r="71925" spans="63:63" x14ac:dyDescent="0.25">
      <c r="BK71925" s="2315"/>
    </row>
    <row r="71926" spans="63:63" x14ac:dyDescent="0.25">
      <c r="BK71926" s="2311"/>
    </row>
    <row r="71950" spans="63:63" x14ac:dyDescent="0.25">
      <c r="BK71950" s="2315"/>
    </row>
    <row r="71951" spans="63:63" x14ac:dyDescent="0.25">
      <c r="BK71951" s="2311"/>
    </row>
    <row r="71975" spans="63:63" x14ac:dyDescent="0.25">
      <c r="BK71975" s="2315"/>
    </row>
    <row r="71976" spans="63:63" x14ac:dyDescent="0.25">
      <c r="BK71976" s="2311"/>
    </row>
    <row r="72000" spans="63:63" x14ac:dyDescent="0.25">
      <c r="BK72000" s="2315"/>
    </row>
    <row r="72001" spans="63:63" x14ac:dyDescent="0.25">
      <c r="BK72001" s="2311"/>
    </row>
    <row r="72025" spans="63:63" x14ac:dyDescent="0.25">
      <c r="BK72025" s="2315"/>
    </row>
    <row r="72026" spans="63:63" x14ac:dyDescent="0.25">
      <c r="BK72026" s="2311"/>
    </row>
    <row r="72050" spans="63:63" x14ac:dyDescent="0.25">
      <c r="BK72050" s="2315"/>
    </row>
    <row r="72051" spans="63:63" x14ac:dyDescent="0.25">
      <c r="BK72051" s="2311"/>
    </row>
    <row r="72075" spans="63:63" x14ac:dyDescent="0.25">
      <c r="BK72075" s="2315"/>
    </row>
    <row r="72076" spans="63:63" x14ac:dyDescent="0.25">
      <c r="BK72076" s="2311"/>
    </row>
    <row r="72100" spans="63:63" x14ac:dyDescent="0.25">
      <c r="BK72100" s="2315"/>
    </row>
    <row r="72101" spans="63:63" x14ac:dyDescent="0.25">
      <c r="BK72101" s="2311"/>
    </row>
    <row r="72125" spans="63:63" x14ac:dyDescent="0.25">
      <c r="BK72125" s="2315"/>
    </row>
    <row r="72126" spans="63:63" x14ac:dyDescent="0.25">
      <c r="BK72126" s="2311"/>
    </row>
    <row r="72150" spans="63:63" x14ac:dyDescent="0.25">
      <c r="BK72150" s="2315"/>
    </row>
    <row r="72151" spans="63:63" x14ac:dyDescent="0.25">
      <c r="BK72151" s="2311"/>
    </row>
    <row r="72175" spans="63:63" x14ac:dyDescent="0.25">
      <c r="BK72175" s="2315"/>
    </row>
    <row r="72176" spans="63:63" x14ac:dyDescent="0.25">
      <c r="BK72176" s="2311"/>
    </row>
    <row r="72200" spans="63:63" x14ac:dyDescent="0.25">
      <c r="BK72200" s="2315"/>
    </row>
    <row r="72201" spans="63:63" x14ac:dyDescent="0.25">
      <c r="BK72201" s="2311"/>
    </row>
    <row r="72225" spans="63:63" x14ac:dyDescent="0.25">
      <c r="BK72225" s="2315"/>
    </row>
    <row r="72226" spans="63:63" x14ac:dyDescent="0.25">
      <c r="BK72226" s="2311"/>
    </row>
    <row r="72250" spans="63:63" x14ac:dyDescent="0.25">
      <c r="BK72250" s="2315"/>
    </row>
    <row r="72251" spans="63:63" x14ac:dyDescent="0.25">
      <c r="BK72251" s="2311"/>
    </row>
    <row r="72275" spans="63:63" x14ac:dyDescent="0.25">
      <c r="BK72275" s="2315"/>
    </row>
    <row r="72276" spans="63:63" x14ac:dyDescent="0.25">
      <c r="BK72276" s="2311"/>
    </row>
    <row r="72300" spans="63:63" x14ac:dyDescent="0.25">
      <c r="BK72300" s="2315"/>
    </row>
    <row r="72301" spans="63:63" x14ac:dyDescent="0.25">
      <c r="BK72301" s="2311"/>
    </row>
    <row r="72325" spans="63:63" x14ac:dyDescent="0.25">
      <c r="BK72325" s="2315"/>
    </row>
    <row r="72326" spans="63:63" x14ac:dyDescent="0.25">
      <c r="BK72326" s="2311"/>
    </row>
    <row r="72350" spans="63:63" x14ac:dyDescent="0.25">
      <c r="BK72350" s="2315"/>
    </row>
    <row r="72351" spans="63:63" x14ac:dyDescent="0.25">
      <c r="BK72351" s="2311"/>
    </row>
    <row r="72375" spans="63:63" x14ac:dyDescent="0.25">
      <c r="BK72375" s="2315"/>
    </row>
    <row r="72376" spans="63:63" x14ac:dyDescent="0.25">
      <c r="BK72376" s="2311"/>
    </row>
    <row r="72400" spans="63:63" x14ac:dyDescent="0.25">
      <c r="BK72400" s="2315"/>
    </row>
    <row r="72401" spans="63:63" x14ac:dyDescent="0.25">
      <c r="BK72401" s="2311"/>
    </row>
    <row r="72425" spans="63:63" x14ac:dyDescent="0.25">
      <c r="BK72425" s="2315"/>
    </row>
    <row r="72426" spans="63:63" x14ac:dyDescent="0.25">
      <c r="BK72426" s="2311"/>
    </row>
    <row r="72450" spans="63:63" x14ac:dyDescent="0.25">
      <c r="BK72450" s="2315"/>
    </row>
    <row r="72451" spans="63:63" x14ac:dyDescent="0.25">
      <c r="BK72451" s="2311"/>
    </row>
    <row r="72475" spans="63:63" x14ac:dyDescent="0.25">
      <c r="BK72475" s="2315"/>
    </row>
    <row r="72476" spans="63:63" x14ac:dyDescent="0.25">
      <c r="BK72476" s="2311"/>
    </row>
    <row r="72500" spans="63:63" x14ac:dyDescent="0.25">
      <c r="BK72500" s="2315"/>
    </row>
    <row r="72501" spans="63:63" x14ac:dyDescent="0.25">
      <c r="BK72501" s="2311"/>
    </row>
    <row r="72525" spans="63:63" x14ac:dyDescent="0.25">
      <c r="BK72525" s="2315"/>
    </row>
    <row r="72526" spans="63:63" x14ac:dyDescent="0.25">
      <c r="BK72526" s="2311"/>
    </row>
    <row r="72550" spans="63:63" x14ac:dyDescent="0.25">
      <c r="BK72550" s="2315"/>
    </row>
    <row r="72551" spans="63:63" x14ac:dyDescent="0.25">
      <c r="BK72551" s="2311"/>
    </row>
    <row r="72575" spans="63:63" x14ac:dyDescent="0.25">
      <c r="BK72575" s="2315"/>
    </row>
    <row r="72576" spans="63:63" x14ac:dyDescent="0.25">
      <c r="BK72576" s="2311"/>
    </row>
    <row r="72600" spans="63:63" x14ac:dyDescent="0.25">
      <c r="BK72600" s="2315"/>
    </row>
    <row r="72601" spans="63:63" x14ac:dyDescent="0.25">
      <c r="BK72601" s="2311"/>
    </row>
    <row r="72625" spans="63:63" x14ac:dyDescent="0.25">
      <c r="BK72625" s="2315"/>
    </row>
    <row r="72626" spans="63:63" x14ac:dyDescent="0.25">
      <c r="BK72626" s="2311"/>
    </row>
    <row r="72650" spans="63:63" x14ac:dyDescent="0.25">
      <c r="BK72650" s="2315"/>
    </row>
    <row r="72651" spans="63:63" x14ac:dyDescent="0.25">
      <c r="BK72651" s="2311"/>
    </row>
    <row r="72675" spans="63:63" x14ac:dyDescent="0.25">
      <c r="BK72675" s="2315"/>
    </row>
    <row r="72676" spans="63:63" x14ac:dyDescent="0.25">
      <c r="BK72676" s="2311"/>
    </row>
    <row r="72700" spans="63:63" x14ac:dyDescent="0.25">
      <c r="BK72700" s="2315"/>
    </row>
    <row r="72701" spans="63:63" x14ac:dyDescent="0.25">
      <c r="BK72701" s="2311"/>
    </row>
    <row r="72725" spans="63:63" x14ac:dyDescent="0.25">
      <c r="BK72725" s="2315"/>
    </row>
    <row r="72726" spans="63:63" x14ac:dyDescent="0.25">
      <c r="BK72726" s="2311"/>
    </row>
    <row r="72750" spans="63:63" x14ac:dyDescent="0.25">
      <c r="BK72750" s="2315"/>
    </row>
    <row r="72751" spans="63:63" x14ac:dyDescent="0.25">
      <c r="BK72751" s="2311"/>
    </row>
    <row r="72775" spans="63:63" x14ac:dyDescent="0.25">
      <c r="BK72775" s="2315"/>
    </row>
    <row r="72776" spans="63:63" x14ac:dyDescent="0.25">
      <c r="BK72776" s="2311"/>
    </row>
    <row r="72800" spans="63:63" x14ac:dyDescent="0.25">
      <c r="BK72800" s="2315"/>
    </row>
    <row r="72801" spans="63:63" x14ac:dyDescent="0.25">
      <c r="BK72801" s="2311"/>
    </row>
    <row r="72825" spans="63:63" x14ac:dyDescent="0.25">
      <c r="BK72825" s="2315"/>
    </row>
    <row r="72826" spans="63:63" x14ac:dyDescent="0.25">
      <c r="BK72826" s="2311"/>
    </row>
    <row r="72850" spans="63:63" x14ac:dyDescent="0.25">
      <c r="BK72850" s="2315"/>
    </row>
    <row r="72851" spans="63:63" x14ac:dyDescent="0.25">
      <c r="BK72851" s="2311"/>
    </row>
    <row r="72875" spans="63:63" x14ac:dyDescent="0.25">
      <c r="BK72875" s="2315"/>
    </row>
    <row r="72876" spans="63:63" x14ac:dyDescent="0.25">
      <c r="BK72876" s="2311"/>
    </row>
    <row r="72900" spans="63:63" x14ac:dyDescent="0.25">
      <c r="BK72900" s="2315"/>
    </row>
    <row r="72901" spans="63:63" x14ac:dyDescent="0.25">
      <c r="BK72901" s="2311"/>
    </row>
    <row r="72925" spans="63:63" x14ac:dyDescent="0.25">
      <c r="BK72925" s="2315"/>
    </row>
    <row r="72926" spans="63:63" x14ac:dyDescent="0.25">
      <c r="BK72926" s="2311"/>
    </row>
    <row r="72950" spans="63:63" x14ac:dyDescent="0.25">
      <c r="BK72950" s="2315"/>
    </row>
    <row r="72951" spans="63:63" x14ac:dyDescent="0.25">
      <c r="BK72951" s="2311"/>
    </row>
    <row r="72975" spans="63:63" x14ac:dyDescent="0.25">
      <c r="BK72975" s="2315"/>
    </row>
    <row r="72976" spans="63:63" x14ac:dyDescent="0.25">
      <c r="BK72976" s="2311"/>
    </row>
    <row r="73000" spans="63:63" x14ac:dyDescent="0.25">
      <c r="BK73000" s="2315"/>
    </row>
    <row r="73001" spans="63:63" x14ac:dyDescent="0.25">
      <c r="BK73001" s="2311"/>
    </row>
    <row r="73025" spans="63:63" x14ac:dyDescent="0.25">
      <c r="BK73025" s="2315"/>
    </row>
    <row r="73026" spans="63:63" x14ac:dyDescent="0.25">
      <c r="BK73026" s="2311"/>
    </row>
    <row r="73050" spans="63:63" x14ac:dyDescent="0.25">
      <c r="BK73050" s="2315"/>
    </row>
    <row r="73051" spans="63:63" x14ac:dyDescent="0.25">
      <c r="BK73051" s="2311"/>
    </row>
    <row r="73075" spans="63:63" x14ac:dyDescent="0.25">
      <c r="BK73075" s="2315"/>
    </row>
    <row r="73076" spans="63:63" x14ac:dyDescent="0.25">
      <c r="BK73076" s="2311"/>
    </row>
    <row r="73100" spans="63:63" x14ac:dyDescent="0.25">
      <c r="BK73100" s="2315"/>
    </row>
    <row r="73101" spans="63:63" x14ac:dyDescent="0.25">
      <c r="BK73101" s="2311"/>
    </row>
    <row r="73125" spans="63:63" x14ac:dyDescent="0.25">
      <c r="BK73125" s="2315"/>
    </row>
    <row r="73126" spans="63:63" x14ac:dyDescent="0.25">
      <c r="BK73126" s="2311"/>
    </row>
    <row r="73150" spans="63:63" x14ac:dyDescent="0.25">
      <c r="BK73150" s="2315"/>
    </row>
    <row r="73151" spans="63:63" x14ac:dyDescent="0.25">
      <c r="BK73151" s="2311"/>
    </row>
    <row r="73175" spans="63:63" x14ac:dyDescent="0.25">
      <c r="BK73175" s="2315"/>
    </row>
    <row r="73176" spans="63:63" x14ac:dyDescent="0.25">
      <c r="BK73176" s="2311"/>
    </row>
    <row r="73200" spans="63:63" x14ac:dyDescent="0.25">
      <c r="BK73200" s="2315"/>
    </row>
    <row r="73201" spans="63:63" x14ac:dyDescent="0.25">
      <c r="BK73201" s="2311"/>
    </row>
    <row r="73225" spans="63:63" x14ac:dyDescent="0.25">
      <c r="BK73225" s="2315"/>
    </row>
    <row r="73226" spans="63:63" x14ac:dyDescent="0.25">
      <c r="BK73226" s="2311"/>
    </row>
    <row r="73250" spans="63:63" x14ac:dyDescent="0.25">
      <c r="BK73250" s="2315"/>
    </row>
    <row r="73251" spans="63:63" x14ac:dyDescent="0.25">
      <c r="BK73251" s="2311"/>
    </row>
    <row r="73275" spans="63:63" x14ac:dyDescent="0.25">
      <c r="BK73275" s="2315"/>
    </row>
    <row r="73276" spans="63:63" x14ac:dyDescent="0.25">
      <c r="BK73276" s="2311"/>
    </row>
    <row r="73300" spans="63:63" x14ac:dyDescent="0.25">
      <c r="BK73300" s="2315"/>
    </row>
    <row r="73301" spans="63:63" x14ac:dyDescent="0.25">
      <c r="BK73301" s="2311"/>
    </row>
    <row r="73325" spans="63:63" x14ac:dyDescent="0.25">
      <c r="BK73325" s="2315"/>
    </row>
    <row r="73326" spans="63:63" x14ac:dyDescent="0.25">
      <c r="BK73326" s="2311"/>
    </row>
    <row r="73350" spans="63:63" x14ac:dyDescent="0.25">
      <c r="BK73350" s="2315"/>
    </row>
    <row r="73351" spans="63:63" x14ac:dyDescent="0.25">
      <c r="BK73351" s="2311"/>
    </row>
    <row r="73375" spans="63:63" x14ac:dyDescent="0.25">
      <c r="BK73375" s="2315"/>
    </row>
    <row r="73376" spans="63:63" x14ac:dyDescent="0.25">
      <c r="BK73376" s="2311"/>
    </row>
    <row r="73400" spans="63:63" x14ac:dyDescent="0.25">
      <c r="BK73400" s="2315"/>
    </row>
    <row r="73401" spans="63:63" x14ac:dyDescent="0.25">
      <c r="BK73401" s="2311"/>
    </row>
    <row r="73425" spans="63:63" x14ac:dyDescent="0.25">
      <c r="BK73425" s="2315"/>
    </row>
    <row r="73426" spans="63:63" x14ac:dyDescent="0.25">
      <c r="BK73426" s="2311"/>
    </row>
    <row r="73450" spans="63:63" x14ac:dyDescent="0.25">
      <c r="BK73450" s="2315"/>
    </row>
    <row r="73451" spans="63:63" x14ac:dyDescent="0.25">
      <c r="BK73451" s="2311"/>
    </row>
    <row r="73475" spans="63:63" x14ac:dyDescent="0.25">
      <c r="BK73475" s="2315"/>
    </row>
    <row r="73476" spans="63:63" x14ac:dyDescent="0.25">
      <c r="BK73476" s="2311"/>
    </row>
    <row r="73500" spans="63:63" x14ac:dyDescent="0.25">
      <c r="BK73500" s="2315"/>
    </row>
    <row r="73501" spans="63:63" x14ac:dyDescent="0.25">
      <c r="BK73501" s="2311"/>
    </row>
    <row r="73525" spans="63:63" x14ac:dyDescent="0.25">
      <c r="BK73525" s="2315"/>
    </row>
    <row r="73526" spans="63:63" x14ac:dyDescent="0.25">
      <c r="BK73526" s="2311"/>
    </row>
    <row r="73550" spans="63:63" x14ac:dyDescent="0.25">
      <c r="BK73550" s="2315"/>
    </row>
    <row r="73551" spans="63:63" x14ac:dyDescent="0.25">
      <c r="BK73551" s="2311"/>
    </row>
    <row r="73575" spans="63:63" x14ac:dyDescent="0.25">
      <c r="BK73575" s="2315"/>
    </row>
    <row r="73576" spans="63:63" x14ac:dyDescent="0.25">
      <c r="BK73576" s="2311"/>
    </row>
    <row r="73600" spans="63:63" x14ac:dyDescent="0.25">
      <c r="BK73600" s="2315"/>
    </row>
    <row r="73601" spans="63:63" x14ac:dyDescent="0.25">
      <c r="BK73601" s="2311"/>
    </row>
    <row r="73625" spans="63:63" x14ac:dyDescent="0.25">
      <c r="BK73625" s="2315"/>
    </row>
    <row r="73626" spans="63:63" x14ac:dyDescent="0.25">
      <c r="BK73626" s="2311"/>
    </row>
    <row r="73650" spans="63:63" x14ac:dyDescent="0.25">
      <c r="BK73650" s="2315"/>
    </row>
    <row r="73651" spans="63:63" x14ac:dyDescent="0.25">
      <c r="BK73651" s="2311"/>
    </row>
    <row r="73675" spans="63:63" x14ac:dyDescent="0.25">
      <c r="BK73675" s="2315"/>
    </row>
    <row r="73676" spans="63:63" x14ac:dyDescent="0.25">
      <c r="BK73676" s="2311"/>
    </row>
    <row r="73700" spans="63:63" x14ac:dyDescent="0.25">
      <c r="BK73700" s="2315"/>
    </row>
    <row r="73701" spans="63:63" x14ac:dyDescent="0.25">
      <c r="BK73701" s="2311"/>
    </row>
    <row r="73725" spans="63:63" x14ac:dyDescent="0.25">
      <c r="BK73725" s="2315"/>
    </row>
    <row r="73726" spans="63:63" x14ac:dyDescent="0.25">
      <c r="BK73726" s="2311"/>
    </row>
    <row r="73750" spans="63:63" x14ac:dyDescent="0.25">
      <c r="BK73750" s="2315"/>
    </row>
    <row r="73751" spans="63:63" x14ac:dyDescent="0.25">
      <c r="BK73751" s="2311"/>
    </row>
    <row r="73775" spans="63:63" x14ac:dyDescent="0.25">
      <c r="BK73775" s="2315"/>
    </row>
    <row r="73776" spans="63:63" x14ac:dyDescent="0.25">
      <c r="BK73776" s="2311"/>
    </row>
    <row r="73800" spans="63:63" x14ac:dyDescent="0.25">
      <c r="BK73800" s="2315"/>
    </row>
    <row r="73801" spans="63:63" x14ac:dyDescent="0.25">
      <c r="BK73801" s="2311"/>
    </row>
    <row r="73825" spans="63:63" x14ac:dyDescent="0.25">
      <c r="BK73825" s="2315"/>
    </row>
    <row r="73826" spans="63:63" x14ac:dyDescent="0.25">
      <c r="BK73826" s="2311"/>
    </row>
    <row r="73850" spans="63:63" x14ac:dyDescent="0.25">
      <c r="BK73850" s="2315"/>
    </row>
    <row r="73851" spans="63:63" x14ac:dyDescent="0.25">
      <c r="BK73851" s="2311"/>
    </row>
    <row r="73875" spans="63:63" x14ac:dyDescent="0.25">
      <c r="BK73875" s="2315"/>
    </row>
    <row r="73876" spans="63:63" x14ac:dyDescent="0.25">
      <c r="BK73876" s="2311"/>
    </row>
    <row r="73900" spans="63:63" x14ac:dyDescent="0.25">
      <c r="BK73900" s="2315"/>
    </row>
    <row r="73901" spans="63:63" x14ac:dyDescent="0.25">
      <c r="BK73901" s="2311"/>
    </row>
    <row r="73925" spans="63:63" x14ac:dyDescent="0.25">
      <c r="BK73925" s="2315"/>
    </row>
    <row r="73926" spans="63:63" x14ac:dyDescent="0.25">
      <c r="BK73926" s="2311"/>
    </row>
    <row r="73950" spans="63:63" x14ac:dyDescent="0.25">
      <c r="BK73950" s="2315"/>
    </row>
    <row r="73951" spans="63:63" x14ac:dyDescent="0.25">
      <c r="BK73951" s="2311"/>
    </row>
    <row r="73975" spans="63:63" x14ac:dyDescent="0.25">
      <c r="BK73975" s="2315"/>
    </row>
    <row r="73976" spans="63:63" x14ac:dyDescent="0.25">
      <c r="BK73976" s="2311"/>
    </row>
    <row r="74000" spans="63:63" x14ac:dyDescent="0.25">
      <c r="BK74000" s="2315"/>
    </row>
    <row r="74001" spans="63:63" x14ac:dyDescent="0.25">
      <c r="BK74001" s="2311"/>
    </row>
    <row r="74025" spans="63:63" x14ac:dyDescent="0.25">
      <c r="BK74025" s="2315"/>
    </row>
    <row r="74026" spans="63:63" x14ac:dyDescent="0.25">
      <c r="BK74026" s="2311"/>
    </row>
    <row r="74050" spans="63:63" x14ac:dyDescent="0.25">
      <c r="BK74050" s="2315"/>
    </row>
    <row r="74051" spans="63:63" x14ac:dyDescent="0.25">
      <c r="BK74051" s="2311"/>
    </row>
    <row r="74075" spans="63:63" x14ac:dyDescent="0.25">
      <c r="BK74075" s="2315"/>
    </row>
    <row r="74076" spans="63:63" x14ac:dyDescent="0.25">
      <c r="BK74076" s="2311"/>
    </row>
    <row r="74100" spans="63:63" x14ac:dyDescent="0.25">
      <c r="BK74100" s="2315"/>
    </row>
    <row r="74101" spans="63:63" x14ac:dyDescent="0.25">
      <c r="BK74101" s="2311"/>
    </row>
    <row r="74125" spans="63:63" x14ac:dyDescent="0.25">
      <c r="BK74125" s="2315"/>
    </row>
    <row r="74126" spans="63:63" x14ac:dyDescent="0.25">
      <c r="BK74126" s="2311"/>
    </row>
    <row r="74150" spans="63:63" x14ac:dyDescent="0.25">
      <c r="BK74150" s="2315"/>
    </row>
    <row r="74151" spans="63:63" x14ac:dyDescent="0.25">
      <c r="BK74151" s="2311"/>
    </row>
    <row r="74175" spans="63:63" x14ac:dyDescent="0.25">
      <c r="BK74175" s="2315"/>
    </row>
    <row r="74176" spans="63:63" x14ac:dyDescent="0.25">
      <c r="BK74176" s="2311"/>
    </row>
    <row r="74200" spans="63:63" x14ac:dyDescent="0.25">
      <c r="BK74200" s="2315"/>
    </row>
    <row r="74201" spans="63:63" x14ac:dyDescent="0.25">
      <c r="BK74201" s="2311"/>
    </row>
    <row r="74225" spans="63:63" x14ac:dyDescent="0.25">
      <c r="BK74225" s="2315"/>
    </row>
    <row r="74226" spans="63:63" x14ac:dyDescent="0.25">
      <c r="BK74226" s="2311"/>
    </row>
    <row r="74250" spans="63:63" x14ac:dyDescent="0.25">
      <c r="BK74250" s="2315"/>
    </row>
    <row r="74251" spans="63:63" x14ac:dyDescent="0.25">
      <c r="BK74251" s="2311"/>
    </row>
    <row r="74275" spans="63:63" x14ac:dyDescent="0.25">
      <c r="BK74275" s="2315"/>
    </row>
    <row r="74276" spans="63:63" x14ac:dyDescent="0.25">
      <c r="BK74276" s="2311"/>
    </row>
    <row r="74300" spans="63:63" x14ac:dyDescent="0.25">
      <c r="BK74300" s="2315"/>
    </row>
    <row r="74301" spans="63:63" x14ac:dyDescent="0.25">
      <c r="BK74301" s="2311"/>
    </row>
    <row r="74325" spans="63:63" x14ac:dyDescent="0.25">
      <c r="BK74325" s="2315"/>
    </row>
    <row r="74326" spans="63:63" x14ac:dyDescent="0.25">
      <c r="BK74326" s="2311"/>
    </row>
    <row r="74350" spans="63:63" x14ac:dyDescent="0.25">
      <c r="BK74350" s="2315"/>
    </row>
    <row r="74351" spans="63:63" x14ac:dyDescent="0.25">
      <c r="BK74351" s="2311"/>
    </row>
    <row r="74375" spans="63:63" x14ac:dyDescent="0.25">
      <c r="BK74375" s="2315"/>
    </row>
    <row r="74376" spans="63:63" x14ac:dyDescent="0.25">
      <c r="BK74376" s="2311"/>
    </row>
    <row r="74400" spans="63:63" x14ac:dyDescent="0.25">
      <c r="BK74400" s="2315"/>
    </row>
    <row r="74401" spans="63:63" x14ac:dyDescent="0.25">
      <c r="BK74401" s="2311"/>
    </row>
    <row r="74425" spans="63:63" x14ac:dyDescent="0.25">
      <c r="BK74425" s="2315"/>
    </row>
    <row r="74426" spans="63:63" x14ac:dyDescent="0.25">
      <c r="BK74426" s="2311"/>
    </row>
    <row r="74450" spans="63:63" x14ac:dyDescent="0.25">
      <c r="BK74450" s="2315"/>
    </row>
    <row r="74451" spans="63:63" x14ac:dyDescent="0.25">
      <c r="BK74451" s="2311"/>
    </row>
    <row r="74475" spans="63:63" x14ac:dyDescent="0.25">
      <c r="BK74475" s="2315"/>
    </row>
    <row r="74476" spans="63:63" x14ac:dyDescent="0.25">
      <c r="BK74476" s="2311"/>
    </row>
    <row r="74500" spans="63:63" x14ac:dyDescent="0.25">
      <c r="BK74500" s="2315"/>
    </row>
    <row r="74501" spans="63:63" x14ac:dyDescent="0.25">
      <c r="BK74501" s="2311"/>
    </row>
    <row r="74525" spans="63:63" x14ac:dyDescent="0.25">
      <c r="BK74525" s="2315"/>
    </row>
    <row r="74526" spans="63:63" x14ac:dyDescent="0.25">
      <c r="BK74526" s="2311"/>
    </row>
    <row r="74550" spans="63:63" x14ac:dyDescent="0.25">
      <c r="BK74550" s="2315"/>
    </row>
    <row r="74551" spans="63:63" x14ac:dyDescent="0.25">
      <c r="BK74551" s="2311"/>
    </row>
    <row r="74575" spans="63:63" x14ac:dyDescent="0.25">
      <c r="BK74575" s="2315"/>
    </row>
    <row r="74576" spans="63:63" x14ac:dyDescent="0.25">
      <c r="BK74576" s="2311"/>
    </row>
    <row r="74600" spans="63:63" x14ac:dyDescent="0.25">
      <c r="BK74600" s="2315"/>
    </row>
    <row r="74601" spans="63:63" x14ac:dyDescent="0.25">
      <c r="BK74601" s="2311"/>
    </row>
    <row r="74625" spans="63:63" x14ac:dyDescent="0.25">
      <c r="BK74625" s="2315"/>
    </row>
    <row r="74626" spans="63:63" x14ac:dyDescent="0.25">
      <c r="BK74626" s="2311"/>
    </row>
    <row r="74650" spans="63:63" x14ac:dyDescent="0.25">
      <c r="BK74650" s="2315"/>
    </row>
    <row r="74651" spans="63:63" x14ac:dyDescent="0.25">
      <c r="BK74651" s="2311"/>
    </row>
    <row r="74675" spans="63:63" x14ac:dyDescent="0.25">
      <c r="BK74675" s="2315"/>
    </row>
    <row r="74676" spans="63:63" x14ac:dyDescent="0.25">
      <c r="BK74676" s="2311"/>
    </row>
    <row r="74700" spans="63:63" x14ac:dyDescent="0.25">
      <c r="BK74700" s="2315"/>
    </row>
    <row r="74701" spans="63:63" x14ac:dyDescent="0.25">
      <c r="BK74701" s="2311"/>
    </row>
    <row r="74725" spans="63:63" x14ac:dyDescent="0.25">
      <c r="BK74725" s="2315"/>
    </row>
    <row r="74726" spans="63:63" x14ac:dyDescent="0.25">
      <c r="BK74726" s="2311"/>
    </row>
    <row r="74750" spans="63:63" x14ac:dyDescent="0.25">
      <c r="BK74750" s="2315"/>
    </row>
    <row r="74751" spans="63:63" x14ac:dyDescent="0.25">
      <c r="BK74751" s="2311"/>
    </row>
    <row r="74775" spans="63:63" x14ac:dyDescent="0.25">
      <c r="BK74775" s="2315"/>
    </row>
    <row r="74776" spans="63:63" x14ac:dyDescent="0.25">
      <c r="BK74776" s="2311"/>
    </row>
    <row r="74800" spans="63:63" x14ac:dyDescent="0.25">
      <c r="BK74800" s="2315"/>
    </row>
    <row r="74801" spans="63:63" x14ac:dyDescent="0.25">
      <c r="BK74801" s="2311"/>
    </row>
    <row r="74825" spans="63:63" x14ac:dyDescent="0.25">
      <c r="BK74825" s="2315"/>
    </row>
    <row r="74826" spans="63:63" x14ac:dyDescent="0.25">
      <c r="BK74826" s="2311"/>
    </row>
    <row r="74850" spans="63:63" x14ac:dyDescent="0.25">
      <c r="BK74850" s="2315"/>
    </row>
    <row r="74851" spans="63:63" x14ac:dyDescent="0.25">
      <c r="BK74851" s="2311"/>
    </row>
    <row r="74875" spans="63:63" x14ac:dyDescent="0.25">
      <c r="BK74875" s="2315"/>
    </row>
    <row r="74876" spans="63:63" x14ac:dyDescent="0.25">
      <c r="BK74876" s="2311"/>
    </row>
    <row r="74900" spans="63:63" x14ac:dyDescent="0.25">
      <c r="BK74900" s="2315"/>
    </row>
    <row r="74901" spans="63:63" x14ac:dyDescent="0.25">
      <c r="BK74901" s="2311"/>
    </row>
    <row r="74925" spans="63:63" x14ac:dyDescent="0.25">
      <c r="BK74925" s="2315"/>
    </row>
    <row r="74926" spans="63:63" x14ac:dyDescent="0.25">
      <c r="BK74926" s="2311"/>
    </row>
    <row r="74950" spans="63:63" x14ac:dyDescent="0.25">
      <c r="BK74950" s="2315"/>
    </row>
    <row r="74951" spans="63:63" x14ac:dyDescent="0.25">
      <c r="BK74951" s="2311"/>
    </row>
    <row r="74975" spans="63:63" x14ac:dyDescent="0.25">
      <c r="BK74975" s="2315"/>
    </row>
    <row r="74976" spans="63:63" x14ac:dyDescent="0.25">
      <c r="BK74976" s="2311"/>
    </row>
    <row r="75000" spans="63:63" x14ac:dyDescent="0.25">
      <c r="BK75000" s="2315"/>
    </row>
    <row r="75001" spans="63:63" x14ac:dyDescent="0.25">
      <c r="BK75001" s="2311"/>
    </row>
    <row r="75025" spans="63:63" x14ac:dyDescent="0.25">
      <c r="BK75025" s="2315"/>
    </row>
    <row r="75026" spans="63:63" x14ac:dyDescent="0.25">
      <c r="BK75026" s="2311"/>
    </row>
    <row r="75050" spans="63:63" x14ac:dyDescent="0.25">
      <c r="BK75050" s="2315"/>
    </row>
    <row r="75051" spans="63:63" x14ac:dyDescent="0.25">
      <c r="BK75051" s="2311"/>
    </row>
    <row r="75075" spans="63:63" x14ac:dyDescent="0.25">
      <c r="BK75075" s="2315"/>
    </row>
    <row r="75076" spans="63:63" x14ac:dyDescent="0.25">
      <c r="BK75076" s="2311"/>
    </row>
    <row r="75100" spans="63:63" x14ac:dyDescent="0.25">
      <c r="BK75100" s="2315"/>
    </row>
    <row r="75101" spans="63:63" x14ac:dyDescent="0.25">
      <c r="BK75101" s="2311"/>
    </row>
    <row r="75125" spans="63:63" x14ac:dyDescent="0.25">
      <c r="BK75125" s="2315"/>
    </row>
    <row r="75126" spans="63:63" x14ac:dyDescent="0.25">
      <c r="BK75126" s="2311"/>
    </row>
    <row r="75150" spans="63:63" x14ac:dyDescent="0.25">
      <c r="BK75150" s="2315"/>
    </row>
    <row r="75151" spans="63:63" x14ac:dyDescent="0.25">
      <c r="BK75151" s="2311"/>
    </row>
    <row r="75175" spans="63:63" x14ac:dyDescent="0.25">
      <c r="BK75175" s="2315"/>
    </row>
    <row r="75176" spans="63:63" x14ac:dyDescent="0.25">
      <c r="BK75176" s="2311"/>
    </row>
    <row r="75200" spans="63:63" x14ac:dyDescent="0.25">
      <c r="BK75200" s="2315"/>
    </row>
    <row r="75201" spans="63:63" x14ac:dyDescent="0.25">
      <c r="BK75201" s="2311"/>
    </row>
    <row r="75225" spans="63:63" x14ac:dyDescent="0.25">
      <c r="BK75225" s="2315"/>
    </row>
    <row r="75226" spans="63:63" x14ac:dyDescent="0.25">
      <c r="BK75226" s="2311"/>
    </row>
    <row r="75250" spans="63:63" x14ac:dyDescent="0.25">
      <c r="BK75250" s="2315"/>
    </row>
    <row r="75251" spans="63:63" x14ac:dyDescent="0.25">
      <c r="BK75251" s="2311"/>
    </row>
    <row r="75275" spans="63:63" x14ac:dyDescent="0.25">
      <c r="BK75275" s="2315"/>
    </row>
    <row r="75276" spans="63:63" x14ac:dyDescent="0.25">
      <c r="BK75276" s="2311"/>
    </row>
    <row r="75300" spans="63:63" x14ac:dyDescent="0.25">
      <c r="BK75300" s="2315"/>
    </row>
    <row r="75301" spans="63:63" x14ac:dyDescent="0.25">
      <c r="BK75301" s="2311"/>
    </row>
    <row r="75325" spans="63:63" x14ac:dyDescent="0.25">
      <c r="BK75325" s="2315"/>
    </row>
    <row r="75326" spans="63:63" x14ac:dyDescent="0.25">
      <c r="BK75326" s="2311"/>
    </row>
    <row r="75350" spans="63:63" x14ac:dyDescent="0.25">
      <c r="BK75350" s="2315"/>
    </row>
    <row r="75351" spans="63:63" x14ac:dyDescent="0.25">
      <c r="BK75351" s="2311"/>
    </row>
    <row r="75375" spans="63:63" x14ac:dyDescent="0.25">
      <c r="BK75375" s="2315"/>
    </row>
    <row r="75376" spans="63:63" x14ac:dyDescent="0.25">
      <c r="BK75376" s="2311"/>
    </row>
    <row r="75400" spans="63:63" x14ac:dyDescent="0.25">
      <c r="BK75400" s="2315"/>
    </row>
    <row r="75401" spans="63:63" x14ac:dyDescent="0.25">
      <c r="BK75401" s="2311"/>
    </row>
    <row r="75425" spans="63:63" x14ac:dyDescent="0.25">
      <c r="BK75425" s="2315"/>
    </row>
    <row r="75426" spans="63:63" x14ac:dyDescent="0.25">
      <c r="BK75426" s="2311"/>
    </row>
    <row r="75450" spans="63:63" x14ac:dyDescent="0.25">
      <c r="BK75450" s="2315"/>
    </row>
    <row r="75451" spans="63:63" x14ac:dyDescent="0.25">
      <c r="BK75451" s="2311"/>
    </row>
    <row r="75475" spans="63:63" x14ac:dyDescent="0.25">
      <c r="BK75475" s="2315"/>
    </row>
    <row r="75476" spans="63:63" x14ac:dyDescent="0.25">
      <c r="BK75476" s="2311"/>
    </row>
    <row r="75500" spans="63:63" x14ac:dyDescent="0.25">
      <c r="BK75500" s="2315"/>
    </row>
    <row r="75501" spans="63:63" x14ac:dyDescent="0.25">
      <c r="BK75501" s="2311"/>
    </row>
    <row r="75525" spans="63:63" x14ac:dyDescent="0.25">
      <c r="BK75525" s="2315"/>
    </row>
    <row r="75526" spans="63:63" x14ac:dyDescent="0.25">
      <c r="BK75526" s="2311"/>
    </row>
    <row r="75550" spans="63:63" x14ac:dyDescent="0.25">
      <c r="BK75550" s="2315"/>
    </row>
    <row r="75551" spans="63:63" x14ac:dyDescent="0.25">
      <c r="BK75551" s="2311"/>
    </row>
    <row r="75575" spans="63:63" x14ac:dyDescent="0.25">
      <c r="BK75575" s="2315"/>
    </row>
    <row r="75576" spans="63:63" x14ac:dyDescent="0.25">
      <c r="BK75576" s="2311"/>
    </row>
    <row r="75600" spans="63:63" x14ac:dyDescent="0.25">
      <c r="BK75600" s="2315"/>
    </row>
    <row r="75601" spans="63:63" x14ac:dyDescent="0.25">
      <c r="BK75601" s="2311"/>
    </row>
    <row r="75625" spans="63:63" x14ac:dyDescent="0.25">
      <c r="BK75625" s="2315"/>
    </row>
    <row r="75626" spans="63:63" x14ac:dyDescent="0.25">
      <c r="BK75626" s="2311"/>
    </row>
    <row r="75650" spans="63:63" x14ac:dyDescent="0.25">
      <c r="BK75650" s="2315"/>
    </row>
    <row r="75651" spans="63:63" x14ac:dyDescent="0.25">
      <c r="BK75651" s="2311"/>
    </row>
    <row r="75675" spans="63:63" x14ac:dyDescent="0.25">
      <c r="BK75675" s="2315"/>
    </row>
    <row r="75676" spans="63:63" x14ac:dyDescent="0.25">
      <c r="BK75676" s="2311"/>
    </row>
    <row r="75700" spans="63:63" x14ac:dyDescent="0.25">
      <c r="BK75700" s="2315"/>
    </row>
    <row r="75701" spans="63:63" x14ac:dyDescent="0.25">
      <c r="BK75701" s="2311"/>
    </row>
    <row r="75725" spans="63:63" x14ac:dyDescent="0.25">
      <c r="BK75725" s="2315"/>
    </row>
    <row r="75726" spans="63:63" x14ac:dyDescent="0.25">
      <c r="BK75726" s="2311"/>
    </row>
    <row r="75750" spans="63:63" x14ac:dyDescent="0.25">
      <c r="BK75750" s="2315"/>
    </row>
    <row r="75751" spans="63:63" x14ac:dyDescent="0.25">
      <c r="BK75751" s="2311"/>
    </row>
    <row r="75775" spans="63:63" x14ac:dyDescent="0.25">
      <c r="BK75775" s="2315"/>
    </row>
    <row r="75776" spans="63:63" x14ac:dyDescent="0.25">
      <c r="BK75776" s="2311"/>
    </row>
    <row r="75800" spans="63:63" x14ac:dyDescent="0.25">
      <c r="BK75800" s="2315"/>
    </row>
    <row r="75801" spans="63:63" x14ac:dyDescent="0.25">
      <c r="BK75801" s="2311"/>
    </row>
    <row r="75825" spans="63:63" x14ac:dyDescent="0.25">
      <c r="BK75825" s="2315"/>
    </row>
    <row r="75826" spans="63:63" x14ac:dyDescent="0.25">
      <c r="BK75826" s="2311"/>
    </row>
    <row r="75850" spans="63:63" x14ac:dyDescent="0.25">
      <c r="BK75850" s="2315"/>
    </row>
    <row r="75851" spans="63:63" x14ac:dyDescent="0.25">
      <c r="BK75851" s="2311"/>
    </row>
    <row r="75875" spans="63:63" x14ac:dyDescent="0.25">
      <c r="BK75875" s="2315"/>
    </row>
    <row r="75876" spans="63:63" x14ac:dyDescent="0.25">
      <c r="BK75876" s="2311"/>
    </row>
    <row r="75900" spans="63:63" x14ac:dyDescent="0.25">
      <c r="BK75900" s="2315"/>
    </row>
    <row r="75901" spans="63:63" x14ac:dyDescent="0.25">
      <c r="BK75901" s="2311"/>
    </row>
    <row r="75925" spans="63:63" x14ac:dyDescent="0.25">
      <c r="BK75925" s="2315"/>
    </row>
    <row r="75926" spans="63:63" x14ac:dyDescent="0.25">
      <c r="BK75926" s="2311"/>
    </row>
    <row r="75950" spans="63:63" x14ac:dyDescent="0.25">
      <c r="BK75950" s="2315"/>
    </row>
    <row r="75951" spans="63:63" x14ac:dyDescent="0.25">
      <c r="BK75951" s="2311"/>
    </row>
    <row r="75975" spans="63:63" x14ac:dyDescent="0.25">
      <c r="BK75975" s="2315"/>
    </row>
    <row r="75976" spans="63:63" x14ac:dyDescent="0.25">
      <c r="BK75976" s="2311"/>
    </row>
    <row r="76000" spans="63:63" x14ac:dyDescent="0.25">
      <c r="BK76000" s="2315"/>
    </row>
    <row r="76001" spans="63:63" x14ac:dyDescent="0.25">
      <c r="BK76001" s="2311"/>
    </row>
    <row r="76025" spans="63:63" x14ac:dyDescent="0.25">
      <c r="BK76025" s="2315"/>
    </row>
    <row r="76026" spans="63:63" x14ac:dyDescent="0.25">
      <c r="BK76026" s="2311"/>
    </row>
    <row r="76050" spans="63:63" x14ac:dyDescent="0.25">
      <c r="BK76050" s="2315"/>
    </row>
    <row r="76051" spans="63:63" x14ac:dyDescent="0.25">
      <c r="BK76051" s="2311"/>
    </row>
    <row r="76075" spans="63:63" x14ac:dyDescent="0.25">
      <c r="BK76075" s="2315"/>
    </row>
    <row r="76076" spans="63:63" x14ac:dyDescent="0.25">
      <c r="BK76076" s="2311"/>
    </row>
    <row r="76100" spans="63:63" x14ac:dyDescent="0.25">
      <c r="BK76100" s="2315"/>
    </row>
    <row r="76101" spans="63:63" x14ac:dyDescent="0.25">
      <c r="BK76101" s="2311"/>
    </row>
    <row r="76125" spans="63:63" x14ac:dyDescent="0.25">
      <c r="BK76125" s="2315"/>
    </row>
    <row r="76126" spans="63:63" x14ac:dyDescent="0.25">
      <c r="BK76126" s="2311"/>
    </row>
    <row r="76150" spans="63:63" x14ac:dyDescent="0.25">
      <c r="BK76150" s="2315"/>
    </row>
    <row r="76151" spans="63:63" x14ac:dyDescent="0.25">
      <c r="BK76151" s="2311"/>
    </row>
    <row r="76175" spans="63:63" x14ac:dyDescent="0.25">
      <c r="BK76175" s="2315"/>
    </row>
    <row r="76176" spans="63:63" x14ac:dyDescent="0.25">
      <c r="BK76176" s="2311"/>
    </row>
    <row r="76200" spans="63:63" x14ac:dyDescent="0.25">
      <c r="BK76200" s="2315"/>
    </row>
    <row r="76201" spans="63:63" x14ac:dyDescent="0.25">
      <c r="BK76201" s="2311"/>
    </row>
    <row r="76225" spans="63:63" x14ac:dyDescent="0.25">
      <c r="BK76225" s="2315"/>
    </row>
    <row r="76226" spans="63:63" x14ac:dyDescent="0.25">
      <c r="BK76226" s="2311"/>
    </row>
    <row r="76250" spans="63:63" x14ac:dyDescent="0.25">
      <c r="BK76250" s="2315"/>
    </row>
    <row r="76251" spans="63:63" x14ac:dyDescent="0.25">
      <c r="BK76251" s="2311"/>
    </row>
    <row r="76275" spans="63:63" x14ac:dyDescent="0.25">
      <c r="BK76275" s="2315"/>
    </row>
    <row r="76276" spans="63:63" x14ac:dyDescent="0.25">
      <c r="BK76276" s="2311"/>
    </row>
    <row r="76300" spans="63:63" x14ac:dyDescent="0.25">
      <c r="BK76300" s="2315"/>
    </row>
    <row r="76301" spans="63:63" x14ac:dyDescent="0.25">
      <c r="BK76301" s="2311"/>
    </row>
    <row r="76325" spans="63:63" x14ac:dyDescent="0.25">
      <c r="BK76325" s="2315"/>
    </row>
    <row r="76326" spans="63:63" x14ac:dyDescent="0.25">
      <c r="BK76326" s="2311"/>
    </row>
    <row r="76350" spans="63:63" x14ac:dyDescent="0.25">
      <c r="BK76350" s="2315"/>
    </row>
    <row r="76351" spans="63:63" x14ac:dyDescent="0.25">
      <c r="BK76351" s="2311"/>
    </row>
    <row r="76375" spans="63:63" x14ac:dyDescent="0.25">
      <c r="BK76375" s="2315"/>
    </row>
    <row r="76376" spans="63:63" x14ac:dyDescent="0.25">
      <c r="BK76376" s="2311"/>
    </row>
    <row r="76400" spans="63:63" x14ac:dyDescent="0.25">
      <c r="BK76400" s="2315"/>
    </row>
    <row r="76401" spans="63:63" x14ac:dyDescent="0.25">
      <c r="BK76401" s="2311"/>
    </row>
    <row r="76425" spans="63:63" x14ac:dyDescent="0.25">
      <c r="BK76425" s="2315"/>
    </row>
    <row r="76426" spans="63:63" x14ac:dyDescent="0.25">
      <c r="BK76426" s="2311"/>
    </row>
    <row r="76450" spans="63:63" x14ac:dyDescent="0.25">
      <c r="BK76450" s="2315"/>
    </row>
    <row r="76451" spans="63:63" x14ac:dyDescent="0.25">
      <c r="BK76451" s="2311"/>
    </row>
    <row r="76475" spans="63:63" x14ac:dyDescent="0.25">
      <c r="BK76475" s="2315"/>
    </row>
    <row r="76476" spans="63:63" x14ac:dyDescent="0.25">
      <c r="BK76476" s="2311"/>
    </row>
    <row r="76500" spans="63:63" x14ac:dyDescent="0.25">
      <c r="BK76500" s="2315"/>
    </row>
    <row r="76501" spans="63:63" x14ac:dyDescent="0.25">
      <c r="BK76501" s="2311"/>
    </row>
    <row r="76525" spans="63:63" x14ac:dyDescent="0.25">
      <c r="BK76525" s="2315"/>
    </row>
    <row r="76526" spans="63:63" x14ac:dyDescent="0.25">
      <c r="BK76526" s="2311"/>
    </row>
    <row r="76550" spans="63:63" x14ac:dyDescent="0.25">
      <c r="BK76550" s="2315"/>
    </row>
    <row r="76551" spans="63:63" x14ac:dyDescent="0.25">
      <c r="BK76551" s="2311"/>
    </row>
    <row r="76575" spans="63:63" x14ac:dyDescent="0.25">
      <c r="BK76575" s="2315"/>
    </row>
    <row r="76576" spans="63:63" x14ac:dyDescent="0.25">
      <c r="BK76576" s="2311"/>
    </row>
    <row r="76600" spans="63:63" x14ac:dyDescent="0.25">
      <c r="BK76600" s="2315"/>
    </row>
    <row r="76601" spans="63:63" x14ac:dyDescent="0.25">
      <c r="BK76601" s="2311"/>
    </row>
    <row r="76625" spans="63:63" x14ac:dyDescent="0.25">
      <c r="BK76625" s="2315"/>
    </row>
    <row r="76626" spans="63:63" x14ac:dyDescent="0.25">
      <c r="BK76626" s="2311"/>
    </row>
    <row r="76650" spans="63:63" x14ac:dyDescent="0.25">
      <c r="BK76650" s="2315"/>
    </row>
    <row r="76651" spans="63:63" x14ac:dyDescent="0.25">
      <c r="BK76651" s="2311"/>
    </row>
    <row r="76675" spans="63:63" x14ac:dyDescent="0.25">
      <c r="BK76675" s="2315"/>
    </row>
    <row r="76676" spans="63:63" x14ac:dyDescent="0.25">
      <c r="BK76676" s="2311"/>
    </row>
    <row r="76700" spans="63:63" x14ac:dyDescent="0.25">
      <c r="BK76700" s="2315"/>
    </row>
    <row r="76701" spans="63:63" x14ac:dyDescent="0.25">
      <c r="BK76701" s="2311"/>
    </row>
    <row r="76725" spans="63:63" x14ac:dyDescent="0.25">
      <c r="BK76725" s="2315"/>
    </row>
    <row r="76726" spans="63:63" x14ac:dyDescent="0.25">
      <c r="BK76726" s="2311"/>
    </row>
    <row r="76750" spans="63:63" x14ac:dyDescent="0.25">
      <c r="BK76750" s="2315"/>
    </row>
    <row r="76751" spans="63:63" x14ac:dyDescent="0.25">
      <c r="BK76751" s="2311"/>
    </row>
    <row r="76775" spans="63:63" x14ac:dyDescent="0.25">
      <c r="BK76775" s="2315"/>
    </row>
    <row r="76776" spans="63:63" x14ac:dyDescent="0.25">
      <c r="BK76776" s="2311"/>
    </row>
    <row r="76800" spans="63:63" x14ac:dyDescent="0.25">
      <c r="BK76800" s="2315"/>
    </row>
    <row r="76801" spans="63:63" x14ac:dyDescent="0.25">
      <c r="BK76801" s="2311"/>
    </row>
    <row r="76825" spans="63:63" x14ac:dyDescent="0.25">
      <c r="BK76825" s="2315"/>
    </row>
    <row r="76826" spans="63:63" x14ac:dyDescent="0.25">
      <c r="BK76826" s="2311"/>
    </row>
    <row r="76850" spans="63:63" x14ac:dyDescent="0.25">
      <c r="BK76850" s="2315"/>
    </row>
    <row r="76851" spans="63:63" x14ac:dyDescent="0.25">
      <c r="BK76851" s="2311"/>
    </row>
    <row r="76875" spans="63:63" x14ac:dyDescent="0.25">
      <c r="BK76875" s="2315"/>
    </row>
    <row r="76876" spans="63:63" x14ac:dyDescent="0.25">
      <c r="BK76876" s="2311"/>
    </row>
    <row r="76900" spans="63:63" x14ac:dyDescent="0.25">
      <c r="BK76900" s="2315"/>
    </row>
    <row r="76901" spans="63:63" x14ac:dyDescent="0.25">
      <c r="BK76901" s="2311"/>
    </row>
    <row r="76925" spans="63:63" x14ac:dyDescent="0.25">
      <c r="BK76925" s="2315"/>
    </row>
    <row r="76926" spans="63:63" x14ac:dyDescent="0.25">
      <c r="BK76926" s="2311"/>
    </row>
    <row r="76950" spans="63:63" x14ac:dyDescent="0.25">
      <c r="BK76950" s="2315"/>
    </row>
    <row r="76951" spans="63:63" x14ac:dyDescent="0.25">
      <c r="BK76951" s="2311"/>
    </row>
    <row r="76975" spans="63:63" x14ac:dyDescent="0.25">
      <c r="BK76975" s="2315"/>
    </row>
    <row r="76976" spans="63:63" x14ac:dyDescent="0.25">
      <c r="BK76976" s="2311"/>
    </row>
    <row r="77000" spans="63:63" x14ac:dyDescent="0.25">
      <c r="BK77000" s="2315"/>
    </row>
    <row r="77001" spans="63:63" x14ac:dyDescent="0.25">
      <c r="BK77001" s="2311"/>
    </row>
    <row r="77025" spans="63:63" x14ac:dyDescent="0.25">
      <c r="BK77025" s="2315"/>
    </row>
    <row r="77026" spans="63:63" x14ac:dyDescent="0.25">
      <c r="BK77026" s="2311"/>
    </row>
    <row r="77050" spans="63:63" x14ac:dyDescent="0.25">
      <c r="BK77050" s="2315"/>
    </row>
    <row r="77051" spans="63:63" x14ac:dyDescent="0.25">
      <c r="BK77051" s="2311"/>
    </row>
    <row r="77075" spans="63:63" x14ac:dyDescent="0.25">
      <c r="BK77075" s="2315"/>
    </row>
    <row r="77076" spans="63:63" x14ac:dyDescent="0.25">
      <c r="BK77076" s="2311"/>
    </row>
    <row r="77100" spans="63:63" x14ac:dyDescent="0.25">
      <c r="BK77100" s="2315"/>
    </row>
    <row r="77101" spans="63:63" x14ac:dyDescent="0.25">
      <c r="BK77101" s="2311"/>
    </row>
    <row r="77125" spans="63:63" x14ac:dyDescent="0.25">
      <c r="BK77125" s="2315"/>
    </row>
    <row r="77126" spans="63:63" x14ac:dyDescent="0.25">
      <c r="BK77126" s="2311"/>
    </row>
    <row r="77150" spans="63:63" x14ac:dyDescent="0.25">
      <c r="BK77150" s="2315"/>
    </row>
    <row r="77151" spans="63:63" x14ac:dyDescent="0.25">
      <c r="BK77151" s="2311"/>
    </row>
    <row r="77175" spans="63:63" x14ac:dyDescent="0.25">
      <c r="BK77175" s="2315"/>
    </row>
    <row r="77176" spans="63:63" x14ac:dyDescent="0.25">
      <c r="BK77176" s="2311"/>
    </row>
    <row r="77200" spans="63:63" x14ac:dyDescent="0.25">
      <c r="BK77200" s="2315"/>
    </row>
    <row r="77201" spans="63:63" x14ac:dyDescent="0.25">
      <c r="BK77201" s="2311"/>
    </row>
    <row r="77225" spans="63:63" x14ac:dyDescent="0.25">
      <c r="BK77225" s="2315"/>
    </row>
    <row r="77226" spans="63:63" x14ac:dyDescent="0.25">
      <c r="BK77226" s="2311"/>
    </row>
    <row r="77250" spans="63:63" x14ac:dyDescent="0.25">
      <c r="BK77250" s="2315"/>
    </row>
    <row r="77251" spans="63:63" x14ac:dyDescent="0.25">
      <c r="BK77251" s="2311"/>
    </row>
    <row r="77275" spans="63:63" x14ac:dyDescent="0.25">
      <c r="BK77275" s="2315"/>
    </row>
    <row r="77276" spans="63:63" x14ac:dyDescent="0.25">
      <c r="BK77276" s="2311"/>
    </row>
    <row r="77300" spans="63:63" x14ac:dyDescent="0.25">
      <c r="BK77300" s="2315"/>
    </row>
    <row r="77301" spans="63:63" x14ac:dyDescent="0.25">
      <c r="BK77301" s="2311"/>
    </row>
    <row r="77325" spans="63:63" x14ac:dyDescent="0.25">
      <c r="BK77325" s="2315"/>
    </row>
    <row r="77326" spans="63:63" x14ac:dyDescent="0.25">
      <c r="BK77326" s="2311"/>
    </row>
    <row r="77350" spans="63:63" x14ac:dyDescent="0.25">
      <c r="BK77350" s="2315"/>
    </row>
    <row r="77351" spans="63:63" x14ac:dyDescent="0.25">
      <c r="BK77351" s="2311"/>
    </row>
    <row r="77375" spans="63:63" x14ac:dyDescent="0.25">
      <c r="BK77375" s="2315"/>
    </row>
    <row r="77376" spans="63:63" x14ac:dyDescent="0.25">
      <c r="BK77376" s="2311"/>
    </row>
    <row r="77400" spans="63:63" x14ac:dyDescent="0.25">
      <c r="BK77400" s="2315"/>
    </row>
    <row r="77401" spans="63:63" x14ac:dyDescent="0.25">
      <c r="BK77401" s="2311"/>
    </row>
    <row r="77425" spans="63:63" x14ac:dyDescent="0.25">
      <c r="BK77425" s="2315"/>
    </row>
    <row r="77426" spans="63:63" x14ac:dyDescent="0.25">
      <c r="BK77426" s="2311"/>
    </row>
    <row r="77450" spans="63:63" x14ac:dyDescent="0.25">
      <c r="BK77450" s="2315"/>
    </row>
    <row r="77451" spans="63:63" x14ac:dyDescent="0.25">
      <c r="BK77451" s="2311"/>
    </row>
    <row r="77475" spans="63:63" x14ac:dyDescent="0.25">
      <c r="BK77475" s="2315"/>
    </row>
    <row r="77476" spans="63:63" x14ac:dyDescent="0.25">
      <c r="BK77476" s="2311"/>
    </row>
    <row r="77500" spans="63:63" x14ac:dyDescent="0.25">
      <c r="BK77500" s="2315"/>
    </row>
    <row r="77501" spans="63:63" x14ac:dyDescent="0.25">
      <c r="BK77501" s="2311"/>
    </row>
    <row r="77525" spans="63:63" x14ac:dyDescent="0.25">
      <c r="BK77525" s="2315"/>
    </row>
    <row r="77526" spans="63:63" x14ac:dyDescent="0.25">
      <c r="BK77526" s="2311"/>
    </row>
    <row r="77550" spans="63:63" x14ac:dyDescent="0.25">
      <c r="BK77550" s="2315"/>
    </row>
    <row r="77551" spans="63:63" x14ac:dyDescent="0.25">
      <c r="BK77551" s="2311"/>
    </row>
    <row r="77575" spans="63:63" x14ac:dyDescent="0.25">
      <c r="BK77575" s="2315"/>
    </row>
    <row r="77576" spans="63:63" x14ac:dyDescent="0.25">
      <c r="BK77576" s="2311"/>
    </row>
    <row r="77600" spans="63:63" x14ac:dyDescent="0.25">
      <c r="BK77600" s="2315"/>
    </row>
    <row r="77601" spans="63:63" x14ac:dyDescent="0.25">
      <c r="BK77601" s="2311"/>
    </row>
    <row r="77625" spans="63:63" x14ac:dyDescent="0.25">
      <c r="BK77625" s="2315"/>
    </row>
    <row r="77626" spans="63:63" x14ac:dyDescent="0.25">
      <c r="BK77626" s="2311"/>
    </row>
    <row r="77650" spans="63:63" x14ac:dyDescent="0.25">
      <c r="BK77650" s="2315"/>
    </row>
    <row r="77651" spans="63:63" x14ac:dyDescent="0.25">
      <c r="BK77651" s="2311"/>
    </row>
    <row r="77675" spans="63:63" x14ac:dyDescent="0.25">
      <c r="BK77675" s="2315"/>
    </row>
    <row r="77676" spans="63:63" x14ac:dyDescent="0.25">
      <c r="BK77676" s="2311"/>
    </row>
    <row r="77700" spans="63:63" x14ac:dyDescent="0.25">
      <c r="BK77700" s="2315"/>
    </row>
    <row r="77701" spans="63:63" x14ac:dyDescent="0.25">
      <c r="BK77701" s="2311"/>
    </row>
    <row r="77725" spans="63:63" x14ac:dyDescent="0.25">
      <c r="BK77725" s="2315"/>
    </row>
    <row r="77726" spans="63:63" x14ac:dyDescent="0.25">
      <c r="BK77726" s="2311"/>
    </row>
    <row r="77750" spans="63:63" x14ac:dyDescent="0.25">
      <c r="BK77750" s="2315"/>
    </row>
    <row r="77751" spans="63:63" x14ac:dyDescent="0.25">
      <c r="BK77751" s="2311"/>
    </row>
    <row r="77775" spans="63:63" x14ac:dyDescent="0.25">
      <c r="BK77775" s="2315"/>
    </row>
    <row r="77776" spans="63:63" x14ac:dyDescent="0.25">
      <c r="BK77776" s="2311"/>
    </row>
    <row r="77800" spans="63:63" x14ac:dyDescent="0.25">
      <c r="BK77800" s="2315"/>
    </row>
    <row r="77801" spans="63:63" x14ac:dyDescent="0.25">
      <c r="BK77801" s="2311"/>
    </row>
    <row r="77825" spans="63:63" x14ac:dyDescent="0.25">
      <c r="BK77825" s="2315"/>
    </row>
    <row r="77826" spans="63:63" x14ac:dyDescent="0.25">
      <c r="BK77826" s="2311"/>
    </row>
    <row r="77850" spans="63:63" x14ac:dyDescent="0.25">
      <c r="BK77850" s="2315"/>
    </row>
    <row r="77851" spans="63:63" x14ac:dyDescent="0.25">
      <c r="BK77851" s="2311"/>
    </row>
    <row r="77875" spans="63:63" x14ac:dyDescent="0.25">
      <c r="BK77875" s="2315"/>
    </row>
    <row r="77876" spans="63:63" x14ac:dyDescent="0.25">
      <c r="BK77876" s="2311"/>
    </row>
    <row r="77900" spans="63:63" x14ac:dyDescent="0.25">
      <c r="BK77900" s="2315"/>
    </row>
    <row r="77901" spans="63:63" x14ac:dyDescent="0.25">
      <c r="BK77901" s="2311"/>
    </row>
    <row r="77925" spans="63:63" x14ac:dyDescent="0.25">
      <c r="BK77925" s="2315"/>
    </row>
    <row r="77926" spans="63:63" x14ac:dyDescent="0.25">
      <c r="BK77926" s="2311"/>
    </row>
    <row r="77950" spans="63:63" x14ac:dyDescent="0.25">
      <c r="BK77950" s="2315"/>
    </row>
    <row r="77951" spans="63:63" x14ac:dyDescent="0.25">
      <c r="BK77951" s="2311"/>
    </row>
    <row r="77975" spans="63:63" x14ac:dyDescent="0.25">
      <c r="BK77975" s="2315"/>
    </row>
    <row r="77976" spans="63:63" x14ac:dyDescent="0.25">
      <c r="BK77976" s="2311"/>
    </row>
    <row r="78000" spans="63:63" x14ac:dyDescent="0.25">
      <c r="BK78000" s="2315"/>
    </row>
    <row r="78001" spans="63:63" x14ac:dyDescent="0.25">
      <c r="BK78001" s="2311"/>
    </row>
    <row r="78025" spans="63:63" x14ac:dyDescent="0.25">
      <c r="BK78025" s="2315"/>
    </row>
    <row r="78026" spans="63:63" x14ac:dyDescent="0.25">
      <c r="BK78026" s="2311"/>
    </row>
    <row r="78050" spans="63:63" x14ac:dyDescent="0.25">
      <c r="BK78050" s="2315"/>
    </row>
    <row r="78051" spans="63:63" x14ac:dyDescent="0.25">
      <c r="BK78051" s="2311"/>
    </row>
    <row r="78075" spans="63:63" x14ac:dyDescent="0.25">
      <c r="BK78075" s="2315"/>
    </row>
    <row r="78076" spans="63:63" x14ac:dyDescent="0.25">
      <c r="BK78076" s="2311"/>
    </row>
    <row r="78100" spans="63:63" x14ac:dyDescent="0.25">
      <c r="BK78100" s="2315"/>
    </row>
    <row r="78101" spans="63:63" x14ac:dyDescent="0.25">
      <c r="BK78101" s="2311"/>
    </row>
    <row r="78125" spans="63:63" x14ac:dyDescent="0.25">
      <c r="BK78125" s="2315"/>
    </row>
    <row r="78126" spans="63:63" x14ac:dyDescent="0.25">
      <c r="BK78126" s="2311"/>
    </row>
    <row r="78150" spans="63:63" x14ac:dyDescent="0.25">
      <c r="BK78150" s="2315"/>
    </row>
    <row r="78151" spans="63:63" x14ac:dyDescent="0.25">
      <c r="BK78151" s="2311"/>
    </row>
    <row r="78175" spans="63:63" x14ac:dyDescent="0.25">
      <c r="BK78175" s="2315"/>
    </row>
    <row r="78176" spans="63:63" x14ac:dyDescent="0.25">
      <c r="BK78176" s="2311"/>
    </row>
    <row r="78200" spans="63:63" x14ac:dyDescent="0.25">
      <c r="BK78200" s="2315"/>
    </row>
    <row r="78201" spans="63:63" x14ac:dyDescent="0.25">
      <c r="BK78201" s="2311"/>
    </row>
    <row r="78225" spans="63:63" x14ac:dyDescent="0.25">
      <c r="BK78225" s="2315"/>
    </row>
    <row r="78226" spans="63:63" x14ac:dyDescent="0.25">
      <c r="BK78226" s="2311"/>
    </row>
    <row r="78250" spans="63:63" x14ac:dyDescent="0.25">
      <c r="BK78250" s="2315"/>
    </row>
    <row r="78251" spans="63:63" x14ac:dyDescent="0.25">
      <c r="BK78251" s="2311"/>
    </row>
    <row r="78275" spans="63:63" x14ac:dyDescent="0.25">
      <c r="BK78275" s="2315"/>
    </row>
    <row r="78276" spans="63:63" x14ac:dyDescent="0.25">
      <c r="BK78276" s="2311"/>
    </row>
    <row r="78300" spans="63:63" x14ac:dyDescent="0.25">
      <c r="BK78300" s="2315"/>
    </row>
    <row r="78301" spans="63:63" x14ac:dyDescent="0.25">
      <c r="BK78301" s="2311"/>
    </row>
    <row r="78325" spans="63:63" x14ac:dyDescent="0.25">
      <c r="BK78325" s="2315"/>
    </row>
    <row r="78326" spans="63:63" x14ac:dyDescent="0.25">
      <c r="BK78326" s="2311"/>
    </row>
    <row r="78350" spans="63:63" x14ac:dyDescent="0.25">
      <c r="BK78350" s="2315"/>
    </row>
    <row r="78351" spans="63:63" x14ac:dyDescent="0.25">
      <c r="BK78351" s="2311"/>
    </row>
    <row r="78375" spans="63:63" x14ac:dyDescent="0.25">
      <c r="BK78375" s="2315"/>
    </row>
    <row r="78376" spans="63:63" x14ac:dyDescent="0.25">
      <c r="BK78376" s="2311"/>
    </row>
    <row r="78400" spans="63:63" x14ac:dyDescent="0.25">
      <c r="BK78400" s="2315"/>
    </row>
    <row r="78401" spans="63:63" x14ac:dyDescent="0.25">
      <c r="BK78401" s="2311"/>
    </row>
    <row r="78425" spans="63:63" x14ac:dyDescent="0.25">
      <c r="BK78425" s="2315"/>
    </row>
    <row r="78426" spans="63:63" x14ac:dyDescent="0.25">
      <c r="BK78426" s="2311"/>
    </row>
    <row r="78450" spans="63:63" x14ac:dyDescent="0.25">
      <c r="BK78450" s="2315"/>
    </row>
    <row r="78451" spans="63:63" x14ac:dyDescent="0.25">
      <c r="BK78451" s="2311"/>
    </row>
    <row r="78475" spans="63:63" x14ac:dyDescent="0.25">
      <c r="BK78475" s="2315"/>
    </row>
    <row r="78476" spans="63:63" x14ac:dyDescent="0.25">
      <c r="BK78476" s="2311"/>
    </row>
    <row r="78500" spans="63:63" x14ac:dyDescent="0.25">
      <c r="BK78500" s="2315"/>
    </row>
    <row r="78501" spans="63:63" x14ac:dyDescent="0.25">
      <c r="BK78501" s="2311"/>
    </row>
    <row r="78525" spans="63:63" x14ac:dyDescent="0.25">
      <c r="BK78525" s="2315"/>
    </row>
    <row r="78526" spans="63:63" x14ac:dyDescent="0.25">
      <c r="BK78526" s="2311"/>
    </row>
    <row r="78550" spans="63:63" x14ac:dyDescent="0.25">
      <c r="BK78550" s="2315"/>
    </row>
    <row r="78551" spans="63:63" x14ac:dyDescent="0.25">
      <c r="BK78551" s="2311"/>
    </row>
    <row r="78575" spans="63:63" x14ac:dyDescent="0.25">
      <c r="BK78575" s="2315"/>
    </row>
    <row r="78576" spans="63:63" x14ac:dyDescent="0.25">
      <c r="BK78576" s="2311"/>
    </row>
    <row r="78600" spans="63:63" x14ac:dyDescent="0.25">
      <c r="BK78600" s="2315"/>
    </row>
    <row r="78601" spans="63:63" x14ac:dyDescent="0.25">
      <c r="BK78601" s="2311"/>
    </row>
    <row r="78625" spans="63:63" x14ac:dyDescent="0.25">
      <c r="BK78625" s="2315"/>
    </row>
    <row r="78626" spans="63:63" x14ac:dyDescent="0.25">
      <c r="BK78626" s="2311"/>
    </row>
    <row r="78650" spans="63:63" x14ac:dyDescent="0.25">
      <c r="BK78650" s="2315"/>
    </row>
    <row r="78651" spans="63:63" x14ac:dyDescent="0.25">
      <c r="BK78651" s="2311"/>
    </row>
    <row r="78675" spans="63:63" x14ac:dyDescent="0.25">
      <c r="BK78675" s="2315"/>
    </row>
    <row r="78676" spans="63:63" x14ac:dyDescent="0.25">
      <c r="BK78676" s="2311"/>
    </row>
    <row r="78700" spans="63:63" x14ac:dyDescent="0.25">
      <c r="BK78700" s="2315"/>
    </row>
    <row r="78701" spans="63:63" x14ac:dyDescent="0.25">
      <c r="BK78701" s="2311"/>
    </row>
    <row r="78725" spans="63:63" x14ac:dyDescent="0.25">
      <c r="BK78725" s="2315"/>
    </row>
    <row r="78726" spans="63:63" x14ac:dyDescent="0.25">
      <c r="BK78726" s="2311"/>
    </row>
    <row r="78750" spans="63:63" x14ac:dyDescent="0.25">
      <c r="BK78750" s="2315"/>
    </row>
    <row r="78751" spans="63:63" x14ac:dyDescent="0.25">
      <c r="BK78751" s="2311"/>
    </row>
    <row r="78775" spans="63:63" x14ac:dyDescent="0.25">
      <c r="BK78775" s="2315"/>
    </row>
    <row r="78776" spans="63:63" x14ac:dyDescent="0.25">
      <c r="BK78776" s="2311"/>
    </row>
    <row r="78800" spans="63:63" x14ac:dyDescent="0.25">
      <c r="BK78800" s="2315"/>
    </row>
    <row r="78801" spans="63:63" x14ac:dyDescent="0.25">
      <c r="BK78801" s="2311"/>
    </row>
    <row r="78825" spans="63:63" x14ac:dyDescent="0.25">
      <c r="BK78825" s="2315"/>
    </row>
    <row r="78826" spans="63:63" x14ac:dyDescent="0.25">
      <c r="BK78826" s="2311"/>
    </row>
    <row r="78850" spans="63:63" x14ac:dyDescent="0.25">
      <c r="BK78850" s="2315"/>
    </row>
    <row r="78851" spans="63:63" x14ac:dyDescent="0.25">
      <c r="BK78851" s="2311"/>
    </row>
    <row r="78875" spans="63:63" x14ac:dyDescent="0.25">
      <c r="BK78875" s="2315"/>
    </row>
    <row r="78876" spans="63:63" x14ac:dyDescent="0.25">
      <c r="BK78876" s="2311"/>
    </row>
    <row r="78900" spans="63:63" x14ac:dyDescent="0.25">
      <c r="BK78900" s="2315"/>
    </row>
    <row r="78901" spans="63:63" x14ac:dyDescent="0.25">
      <c r="BK78901" s="2311"/>
    </row>
    <row r="78925" spans="63:63" x14ac:dyDescent="0.25">
      <c r="BK78925" s="2315"/>
    </row>
    <row r="78926" spans="63:63" x14ac:dyDescent="0.25">
      <c r="BK78926" s="2311"/>
    </row>
    <row r="78950" spans="63:63" x14ac:dyDescent="0.25">
      <c r="BK78950" s="2315"/>
    </row>
    <row r="78951" spans="63:63" x14ac:dyDescent="0.25">
      <c r="BK78951" s="2311"/>
    </row>
    <row r="78975" spans="63:63" x14ac:dyDescent="0.25">
      <c r="BK78975" s="2315"/>
    </row>
    <row r="78976" spans="63:63" x14ac:dyDescent="0.25">
      <c r="BK78976" s="2311"/>
    </row>
    <row r="79000" spans="63:63" x14ac:dyDescent="0.25">
      <c r="BK79000" s="2315"/>
    </row>
    <row r="79001" spans="63:63" x14ac:dyDescent="0.25">
      <c r="BK79001" s="2311"/>
    </row>
    <row r="79025" spans="63:63" x14ac:dyDescent="0.25">
      <c r="BK79025" s="2315"/>
    </row>
    <row r="79026" spans="63:63" x14ac:dyDescent="0.25">
      <c r="BK79026" s="2311"/>
    </row>
    <row r="79050" spans="63:63" x14ac:dyDescent="0.25">
      <c r="BK79050" s="2315"/>
    </row>
    <row r="79051" spans="63:63" x14ac:dyDescent="0.25">
      <c r="BK79051" s="2311"/>
    </row>
    <row r="79075" spans="63:63" x14ac:dyDescent="0.25">
      <c r="BK79075" s="2315"/>
    </row>
    <row r="79076" spans="63:63" x14ac:dyDescent="0.25">
      <c r="BK79076" s="2311"/>
    </row>
    <row r="79100" spans="63:63" x14ac:dyDescent="0.25">
      <c r="BK79100" s="2315"/>
    </row>
    <row r="79101" spans="63:63" x14ac:dyDescent="0.25">
      <c r="BK79101" s="2311"/>
    </row>
    <row r="79125" spans="63:63" x14ac:dyDescent="0.25">
      <c r="BK79125" s="2315"/>
    </row>
    <row r="79126" spans="63:63" x14ac:dyDescent="0.25">
      <c r="BK79126" s="2311"/>
    </row>
    <row r="79150" spans="63:63" x14ac:dyDescent="0.25">
      <c r="BK79150" s="2315"/>
    </row>
    <row r="79151" spans="63:63" x14ac:dyDescent="0.25">
      <c r="BK79151" s="2311"/>
    </row>
    <row r="79175" spans="63:63" x14ac:dyDescent="0.25">
      <c r="BK79175" s="2315"/>
    </row>
    <row r="79176" spans="63:63" x14ac:dyDescent="0.25">
      <c r="BK79176" s="2311"/>
    </row>
    <row r="79200" spans="63:63" x14ac:dyDescent="0.25">
      <c r="BK79200" s="2315"/>
    </row>
    <row r="79201" spans="63:63" x14ac:dyDescent="0.25">
      <c r="BK79201" s="2311"/>
    </row>
    <row r="79225" spans="63:63" x14ac:dyDescent="0.25">
      <c r="BK79225" s="2315"/>
    </row>
    <row r="79226" spans="63:63" x14ac:dyDescent="0.25">
      <c r="BK79226" s="2311"/>
    </row>
    <row r="79250" spans="63:63" x14ac:dyDescent="0.25">
      <c r="BK79250" s="2315"/>
    </row>
    <row r="79251" spans="63:63" x14ac:dyDescent="0.25">
      <c r="BK79251" s="2311"/>
    </row>
    <row r="79275" spans="63:63" x14ac:dyDescent="0.25">
      <c r="BK79275" s="2315"/>
    </row>
    <row r="79276" spans="63:63" x14ac:dyDescent="0.25">
      <c r="BK79276" s="2311"/>
    </row>
    <row r="79300" spans="63:63" x14ac:dyDescent="0.25">
      <c r="BK79300" s="2315"/>
    </row>
    <row r="79301" spans="63:63" x14ac:dyDescent="0.25">
      <c r="BK79301" s="2311"/>
    </row>
    <row r="79325" spans="63:63" x14ac:dyDescent="0.25">
      <c r="BK79325" s="2315"/>
    </row>
    <row r="79326" spans="63:63" x14ac:dyDescent="0.25">
      <c r="BK79326" s="2311"/>
    </row>
    <row r="79350" spans="63:63" x14ac:dyDescent="0.25">
      <c r="BK79350" s="2315"/>
    </row>
    <row r="79351" spans="63:63" x14ac:dyDescent="0.25">
      <c r="BK79351" s="2311"/>
    </row>
    <row r="79375" spans="63:63" x14ac:dyDescent="0.25">
      <c r="BK79375" s="2315"/>
    </row>
    <row r="79376" spans="63:63" x14ac:dyDescent="0.25">
      <c r="BK79376" s="2311"/>
    </row>
    <row r="79400" spans="63:63" x14ac:dyDescent="0.25">
      <c r="BK79400" s="2315"/>
    </row>
    <row r="79401" spans="63:63" x14ac:dyDescent="0.25">
      <c r="BK79401" s="2311"/>
    </row>
    <row r="79425" spans="63:63" x14ac:dyDescent="0.25">
      <c r="BK79425" s="2315"/>
    </row>
    <row r="79426" spans="63:63" x14ac:dyDescent="0.25">
      <c r="BK79426" s="2311"/>
    </row>
    <row r="79450" spans="63:63" x14ac:dyDescent="0.25">
      <c r="BK79450" s="2315"/>
    </row>
    <row r="79451" spans="63:63" x14ac:dyDescent="0.25">
      <c r="BK79451" s="2311"/>
    </row>
    <row r="79475" spans="63:63" x14ac:dyDescent="0.25">
      <c r="BK79475" s="2315"/>
    </row>
    <row r="79476" spans="63:63" x14ac:dyDescent="0.25">
      <c r="BK79476" s="2311"/>
    </row>
    <row r="79500" spans="63:63" x14ac:dyDescent="0.25">
      <c r="BK79500" s="2315"/>
    </row>
    <row r="79501" spans="63:63" x14ac:dyDescent="0.25">
      <c r="BK79501" s="2311"/>
    </row>
    <row r="79525" spans="63:63" x14ac:dyDescent="0.25">
      <c r="BK79525" s="2315"/>
    </row>
    <row r="79526" spans="63:63" x14ac:dyDescent="0.25">
      <c r="BK79526" s="2311"/>
    </row>
    <row r="79550" spans="63:63" x14ac:dyDescent="0.25">
      <c r="BK79550" s="2315"/>
    </row>
    <row r="79551" spans="63:63" x14ac:dyDescent="0.25">
      <c r="BK79551" s="2311"/>
    </row>
    <row r="79575" spans="63:63" x14ac:dyDescent="0.25">
      <c r="BK79575" s="2315"/>
    </row>
    <row r="79576" spans="63:63" x14ac:dyDescent="0.25">
      <c r="BK79576" s="2311"/>
    </row>
    <row r="79600" spans="63:63" x14ac:dyDescent="0.25">
      <c r="BK79600" s="2315"/>
    </row>
    <row r="79601" spans="63:63" x14ac:dyDescent="0.25">
      <c r="BK79601" s="2311"/>
    </row>
    <row r="79625" spans="63:63" x14ac:dyDescent="0.25">
      <c r="BK79625" s="2315"/>
    </row>
    <row r="79626" spans="63:63" x14ac:dyDescent="0.25">
      <c r="BK79626" s="2311"/>
    </row>
    <row r="79650" spans="63:63" x14ac:dyDescent="0.25">
      <c r="BK79650" s="2315"/>
    </row>
    <row r="79651" spans="63:63" x14ac:dyDescent="0.25">
      <c r="BK79651" s="2311"/>
    </row>
    <row r="79675" spans="63:63" x14ac:dyDescent="0.25">
      <c r="BK79675" s="2315"/>
    </row>
    <row r="79676" spans="63:63" x14ac:dyDescent="0.25">
      <c r="BK79676" s="2311"/>
    </row>
    <row r="79700" spans="63:63" x14ac:dyDescent="0.25">
      <c r="BK79700" s="2315"/>
    </row>
    <row r="79701" spans="63:63" x14ac:dyDescent="0.25">
      <c r="BK79701" s="2311"/>
    </row>
    <row r="79725" spans="63:63" x14ac:dyDescent="0.25">
      <c r="BK79725" s="2315"/>
    </row>
    <row r="79726" spans="63:63" x14ac:dyDescent="0.25">
      <c r="BK79726" s="2311"/>
    </row>
    <row r="79750" spans="63:63" x14ac:dyDescent="0.25">
      <c r="BK79750" s="2315"/>
    </row>
    <row r="79751" spans="63:63" x14ac:dyDescent="0.25">
      <c r="BK79751" s="2311"/>
    </row>
    <row r="79775" spans="63:63" x14ac:dyDescent="0.25">
      <c r="BK79775" s="2315"/>
    </row>
    <row r="79776" spans="63:63" x14ac:dyDescent="0.25">
      <c r="BK79776" s="2311"/>
    </row>
    <row r="79800" spans="63:63" x14ac:dyDescent="0.25">
      <c r="BK79800" s="2315"/>
    </row>
    <row r="79801" spans="63:63" x14ac:dyDescent="0.25">
      <c r="BK79801" s="2311"/>
    </row>
    <row r="79825" spans="63:63" x14ac:dyDescent="0.25">
      <c r="BK79825" s="2315"/>
    </row>
    <row r="79826" spans="63:63" x14ac:dyDescent="0.25">
      <c r="BK79826" s="2311"/>
    </row>
    <row r="79850" spans="63:63" x14ac:dyDescent="0.25">
      <c r="BK79850" s="2315"/>
    </row>
    <row r="79851" spans="63:63" x14ac:dyDescent="0.25">
      <c r="BK79851" s="2311"/>
    </row>
    <row r="79875" spans="63:63" x14ac:dyDescent="0.25">
      <c r="BK79875" s="2315"/>
    </row>
    <row r="79876" spans="63:63" x14ac:dyDescent="0.25">
      <c r="BK79876" s="2311"/>
    </row>
    <row r="79900" spans="63:63" x14ac:dyDescent="0.25">
      <c r="BK79900" s="2315"/>
    </row>
    <row r="79901" spans="63:63" x14ac:dyDescent="0.25">
      <c r="BK79901" s="2311"/>
    </row>
    <row r="79925" spans="63:63" x14ac:dyDescent="0.25">
      <c r="BK79925" s="2315"/>
    </row>
    <row r="79926" spans="63:63" x14ac:dyDescent="0.25">
      <c r="BK79926" s="2311"/>
    </row>
    <row r="79950" spans="63:63" x14ac:dyDescent="0.25">
      <c r="BK79950" s="2315"/>
    </row>
    <row r="79951" spans="63:63" x14ac:dyDescent="0.25">
      <c r="BK79951" s="2311"/>
    </row>
    <row r="79975" spans="63:63" x14ac:dyDescent="0.25">
      <c r="BK79975" s="2315"/>
    </row>
    <row r="79976" spans="63:63" x14ac:dyDescent="0.25">
      <c r="BK79976" s="2311"/>
    </row>
    <row r="80000" spans="63:63" x14ac:dyDescent="0.25">
      <c r="BK80000" s="2315"/>
    </row>
    <row r="80001" spans="63:63" x14ac:dyDescent="0.25">
      <c r="BK80001" s="2311"/>
    </row>
    <row r="80025" spans="63:63" x14ac:dyDescent="0.25">
      <c r="BK80025" s="2315"/>
    </row>
    <row r="80026" spans="63:63" x14ac:dyDescent="0.25">
      <c r="BK80026" s="2311"/>
    </row>
    <row r="80050" spans="63:63" x14ac:dyDescent="0.25">
      <c r="BK80050" s="2315"/>
    </row>
    <row r="80051" spans="63:63" x14ac:dyDescent="0.25">
      <c r="BK80051" s="2311"/>
    </row>
    <row r="80075" spans="63:63" x14ac:dyDescent="0.25">
      <c r="BK80075" s="2315"/>
    </row>
    <row r="80076" spans="63:63" x14ac:dyDescent="0.25">
      <c r="BK80076" s="2311"/>
    </row>
    <row r="80100" spans="63:63" x14ac:dyDescent="0.25">
      <c r="BK80100" s="2315"/>
    </row>
    <row r="80101" spans="63:63" x14ac:dyDescent="0.25">
      <c r="BK80101" s="2311"/>
    </row>
    <row r="80125" spans="63:63" x14ac:dyDescent="0.25">
      <c r="BK80125" s="2315"/>
    </row>
    <row r="80126" spans="63:63" x14ac:dyDescent="0.25">
      <c r="BK80126" s="2311"/>
    </row>
    <row r="80150" spans="63:63" x14ac:dyDescent="0.25">
      <c r="BK80150" s="2315"/>
    </row>
    <row r="80151" spans="63:63" x14ac:dyDescent="0.25">
      <c r="BK80151" s="2311"/>
    </row>
    <row r="80175" spans="63:63" x14ac:dyDescent="0.25">
      <c r="BK80175" s="2315"/>
    </row>
    <row r="80176" spans="63:63" x14ac:dyDescent="0.25">
      <c r="BK80176" s="2311"/>
    </row>
    <row r="80200" spans="63:63" x14ac:dyDescent="0.25">
      <c r="BK80200" s="2315"/>
    </row>
    <row r="80201" spans="63:63" x14ac:dyDescent="0.25">
      <c r="BK80201" s="2311"/>
    </row>
    <row r="80225" spans="63:63" x14ac:dyDescent="0.25">
      <c r="BK80225" s="2315"/>
    </row>
    <row r="80226" spans="63:63" x14ac:dyDescent="0.25">
      <c r="BK80226" s="2311"/>
    </row>
    <row r="80250" spans="63:63" x14ac:dyDescent="0.25">
      <c r="BK80250" s="2315"/>
    </row>
    <row r="80251" spans="63:63" x14ac:dyDescent="0.25">
      <c r="BK80251" s="2311"/>
    </row>
    <row r="80275" spans="63:63" x14ac:dyDescent="0.25">
      <c r="BK80275" s="2315"/>
    </row>
    <row r="80276" spans="63:63" x14ac:dyDescent="0.25">
      <c r="BK80276" s="2311"/>
    </row>
    <row r="80300" spans="63:63" x14ac:dyDescent="0.25">
      <c r="BK80300" s="2315"/>
    </row>
    <row r="80301" spans="63:63" x14ac:dyDescent="0.25">
      <c r="BK80301" s="2311"/>
    </row>
    <row r="80325" spans="63:63" x14ac:dyDescent="0.25">
      <c r="BK80325" s="2315"/>
    </row>
    <row r="80326" spans="63:63" x14ac:dyDescent="0.25">
      <c r="BK80326" s="2311"/>
    </row>
    <row r="80350" spans="63:63" x14ac:dyDescent="0.25">
      <c r="BK80350" s="2315"/>
    </row>
    <row r="80351" spans="63:63" x14ac:dyDescent="0.25">
      <c r="BK80351" s="2311"/>
    </row>
    <row r="80375" spans="63:63" x14ac:dyDescent="0.25">
      <c r="BK80375" s="2315"/>
    </row>
    <row r="80376" spans="63:63" x14ac:dyDescent="0.25">
      <c r="BK80376" s="2311"/>
    </row>
    <row r="80400" spans="63:63" x14ac:dyDescent="0.25">
      <c r="BK80400" s="2315"/>
    </row>
    <row r="80401" spans="63:63" x14ac:dyDescent="0.25">
      <c r="BK80401" s="2311"/>
    </row>
    <row r="80425" spans="63:63" x14ac:dyDescent="0.25">
      <c r="BK80425" s="2315"/>
    </row>
    <row r="80426" spans="63:63" x14ac:dyDescent="0.25">
      <c r="BK80426" s="2311"/>
    </row>
    <row r="80450" spans="63:63" x14ac:dyDescent="0.25">
      <c r="BK80450" s="2315"/>
    </row>
    <row r="80451" spans="63:63" x14ac:dyDescent="0.25">
      <c r="BK80451" s="2311"/>
    </row>
    <row r="80475" spans="63:63" x14ac:dyDescent="0.25">
      <c r="BK80475" s="2315"/>
    </row>
    <row r="80476" spans="63:63" x14ac:dyDescent="0.25">
      <c r="BK80476" s="2311"/>
    </row>
    <row r="80500" spans="63:63" x14ac:dyDescent="0.25">
      <c r="BK80500" s="2315"/>
    </row>
    <row r="80501" spans="63:63" x14ac:dyDescent="0.25">
      <c r="BK80501" s="2311"/>
    </row>
    <row r="80525" spans="63:63" x14ac:dyDescent="0.25">
      <c r="BK80525" s="2315"/>
    </row>
    <row r="80526" spans="63:63" x14ac:dyDescent="0.25">
      <c r="BK80526" s="2311"/>
    </row>
    <row r="80550" spans="63:63" x14ac:dyDescent="0.25">
      <c r="BK80550" s="2315"/>
    </row>
    <row r="80551" spans="63:63" x14ac:dyDescent="0.25">
      <c r="BK80551" s="2311"/>
    </row>
    <row r="80575" spans="63:63" x14ac:dyDescent="0.25">
      <c r="BK80575" s="2315"/>
    </row>
    <row r="80576" spans="63:63" x14ac:dyDescent="0.25">
      <c r="BK80576" s="2311"/>
    </row>
    <row r="80600" spans="63:63" x14ac:dyDescent="0.25">
      <c r="BK80600" s="2315"/>
    </row>
    <row r="80601" spans="63:63" x14ac:dyDescent="0.25">
      <c r="BK80601" s="2311"/>
    </row>
    <row r="80625" spans="63:63" x14ac:dyDescent="0.25">
      <c r="BK80625" s="2315"/>
    </row>
    <row r="80626" spans="63:63" x14ac:dyDescent="0.25">
      <c r="BK80626" s="2311"/>
    </row>
    <row r="80650" spans="63:63" x14ac:dyDescent="0.25">
      <c r="BK80650" s="2315"/>
    </row>
    <row r="80651" spans="63:63" x14ac:dyDescent="0.25">
      <c r="BK80651" s="2311"/>
    </row>
    <row r="80675" spans="63:63" x14ac:dyDescent="0.25">
      <c r="BK80675" s="2315"/>
    </row>
    <row r="80676" spans="63:63" x14ac:dyDescent="0.25">
      <c r="BK80676" s="2311"/>
    </row>
    <row r="80700" spans="63:63" x14ac:dyDescent="0.25">
      <c r="BK80700" s="2315"/>
    </row>
    <row r="80701" spans="63:63" x14ac:dyDescent="0.25">
      <c r="BK80701" s="2311"/>
    </row>
    <row r="80725" spans="63:63" x14ac:dyDescent="0.25">
      <c r="BK80725" s="2315"/>
    </row>
    <row r="80726" spans="63:63" x14ac:dyDescent="0.25">
      <c r="BK80726" s="2311"/>
    </row>
    <row r="80750" spans="63:63" x14ac:dyDescent="0.25">
      <c r="BK80750" s="2315"/>
    </row>
    <row r="80751" spans="63:63" x14ac:dyDescent="0.25">
      <c r="BK80751" s="2311"/>
    </row>
    <row r="80775" spans="63:63" x14ac:dyDescent="0.25">
      <c r="BK80775" s="2315"/>
    </row>
    <row r="80776" spans="63:63" x14ac:dyDescent="0.25">
      <c r="BK80776" s="2311"/>
    </row>
    <row r="80800" spans="63:63" x14ac:dyDescent="0.25">
      <c r="BK80800" s="2315"/>
    </row>
    <row r="80801" spans="63:63" x14ac:dyDescent="0.25">
      <c r="BK80801" s="2311"/>
    </row>
    <row r="80825" spans="63:63" x14ac:dyDescent="0.25">
      <c r="BK80825" s="2315"/>
    </row>
    <row r="80826" spans="63:63" x14ac:dyDescent="0.25">
      <c r="BK80826" s="2311"/>
    </row>
    <row r="80850" spans="63:63" x14ac:dyDescent="0.25">
      <c r="BK80850" s="2315"/>
    </row>
    <row r="80851" spans="63:63" x14ac:dyDescent="0.25">
      <c r="BK80851" s="2311"/>
    </row>
    <row r="80875" spans="63:63" x14ac:dyDescent="0.25">
      <c r="BK80875" s="2315"/>
    </row>
    <row r="80876" spans="63:63" x14ac:dyDescent="0.25">
      <c r="BK80876" s="2311"/>
    </row>
    <row r="80900" spans="63:63" x14ac:dyDescent="0.25">
      <c r="BK80900" s="2315"/>
    </row>
    <row r="80901" spans="63:63" x14ac:dyDescent="0.25">
      <c r="BK80901" s="2311"/>
    </row>
    <row r="80925" spans="63:63" x14ac:dyDescent="0.25">
      <c r="BK80925" s="2315"/>
    </row>
    <row r="80926" spans="63:63" x14ac:dyDescent="0.25">
      <c r="BK80926" s="2311"/>
    </row>
    <row r="80950" spans="63:63" x14ac:dyDescent="0.25">
      <c r="BK80950" s="2315"/>
    </row>
    <row r="80951" spans="63:63" x14ac:dyDescent="0.25">
      <c r="BK80951" s="2311"/>
    </row>
    <row r="80975" spans="63:63" x14ac:dyDescent="0.25">
      <c r="BK80975" s="2315"/>
    </row>
    <row r="80976" spans="63:63" x14ac:dyDescent="0.25">
      <c r="BK80976" s="2311"/>
    </row>
    <row r="81000" spans="63:63" x14ac:dyDescent="0.25">
      <c r="BK81000" s="2315"/>
    </row>
    <row r="81001" spans="63:63" x14ac:dyDescent="0.25">
      <c r="BK81001" s="2311"/>
    </row>
    <row r="81025" spans="63:63" x14ac:dyDescent="0.25">
      <c r="BK81025" s="2315"/>
    </row>
    <row r="81026" spans="63:63" x14ac:dyDescent="0.25">
      <c r="BK81026" s="2311"/>
    </row>
    <row r="81050" spans="63:63" x14ac:dyDescent="0.25">
      <c r="BK81050" s="2315"/>
    </row>
    <row r="81051" spans="63:63" x14ac:dyDescent="0.25">
      <c r="BK81051" s="2311"/>
    </row>
    <row r="81075" spans="63:63" x14ac:dyDescent="0.25">
      <c r="BK81075" s="2315"/>
    </row>
    <row r="81076" spans="63:63" x14ac:dyDescent="0.25">
      <c r="BK81076" s="2311"/>
    </row>
    <row r="81100" spans="63:63" x14ac:dyDescent="0.25">
      <c r="BK81100" s="2315"/>
    </row>
    <row r="81101" spans="63:63" x14ac:dyDescent="0.25">
      <c r="BK81101" s="2311"/>
    </row>
    <row r="81125" spans="63:63" x14ac:dyDescent="0.25">
      <c r="BK81125" s="2315"/>
    </row>
    <row r="81126" spans="63:63" x14ac:dyDescent="0.25">
      <c r="BK81126" s="2311"/>
    </row>
    <row r="81150" spans="63:63" x14ac:dyDescent="0.25">
      <c r="BK81150" s="2315"/>
    </row>
    <row r="81151" spans="63:63" x14ac:dyDescent="0.25">
      <c r="BK81151" s="2311"/>
    </row>
    <row r="81175" spans="63:63" x14ac:dyDescent="0.25">
      <c r="BK81175" s="2315"/>
    </row>
    <row r="81176" spans="63:63" x14ac:dyDescent="0.25">
      <c r="BK81176" s="2311"/>
    </row>
    <row r="81200" spans="63:63" x14ac:dyDescent="0.25">
      <c r="BK81200" s="2315"/>
    </row>
    <row r="81201" spans="63:63" x14ac:dyDescent="0.25">
      <c r="BK81201" s="2311"/>
    </row>
    <row r="81225" spans="63:63" x14ac:dyDescent="0.25">
      <c r="BK81225" s="2315"/>
    </row>
    <row r="81226" spans="63:63" x14ac:dyDescent="0.25">
      <c r="BK81226" s="2311"/>
    </row>
    <row r="81250" spans="63:63" x14ac:dyDescent="0.25">
      <c r="BK81250" s="2315"/>
    </row>
    <row r="81251" spans="63:63" x14ac:dyDescent="0.25">
      <c r="BK81251" s="2311"/>
    </row>
    <row r="81275" spans="63:63" x14ac:dyDescent="0.25">
      <c r="BK81275" s="2315"/>
    </row>
    <row r="81276" spans="63:63" x14ac:dyDescent="0.25">
      <c r="BK81276" s="2311"/>
    </row>
    <row r="81300" spans="63:63" x14ac:dyDescent="0.25">
      <c r="BK81300" s="2315"/>
    </row>
    <row r="81301" spans="63:63" x14ac:dyDescent="0.25">
      <c r="BK81301" s="2311"/>
    </row>
    <row r="81325" spans="63:63" x14ac:dyDescent="0.25">
      <c r="BK81325" s="2315"/>
    </row>
    <row r="81326" spans="63:63" x14ac:dyDescent="0.25">
      <c r="BK81326" s="2311"/>
    </row>
    <row r="81350" spans="63:63" x14ac:dyDescent="0.25">
      <c r="BK81350" s="2315"/>
    </row>
    <row r="81351" spans="63:63" x14ac:dyDescent="0.25">
      <c r="BK81351" s="2311"/>
    </row>
    <row r="81375" spans="63:63" x14ac:dyDescent="0.25">
      <c r="BK81375" s="2315"/>
    </row>
    <row r="81376" spans="63:63" x14ac:dyDescent="0.25">
      <c r="BK81376" s="2311"/>
    </row>
    <row r="81400" spans="63:63" x14ac:dyDescent="0.25">
      <c r="BK81400" s="2315"/>
    </row>
    <row r="81401" spans="63:63" x14ac:dyDescent="0.25">
      <c r="BK81401" s="2311"/>
    </row>
    <row r="81425" spans="63:63" x14ac:dyDescent="0.25">
      <c r="BK81425" s="2315"/>
    </row>
    <row r="81426" spans="63:63" x14ac:dyDescent="0.25">
      <c r="BK81426" s="2311"/>
    </row>
    <row r="81450" spans="63:63" x14ac:dyDescent="0.25">
      <c r="BK81450" s="2315"/>
    </row>
    <row r="81451" spans="63:63" x14ac:dyDescent="0.25">
      <c r="BK81451" s="2311"/>
    </row>
    <row r="81475" spans="63:63" x14ac:dyDescent="0.25">
      <c r="BK81475" s="2315"/>
    </row>
    <row r="81476" spans="63:63" x14ac:dyDescent="0.25">
      <c r="BK81476" s="2311"/>
    </row>
    <row r="81500" spans="63:63" x14ac:dyDescent="0.25">
      <c r="BK81500" s="2315"/>
    </row>
    <row r="81501" spans="63:63" x14ac:dyDescent="0.25">
      <c r="BK81501" s="2311"/>
    </row>
    <row r="81525" spans="63:63" x14ac:dyDescent="0.25">
      <c r="BK81525" s="2315"/>
    </row>
    <row r="81526" spans="63:63" x14ac:dyDescent="0.25">
      <c r="BK81526" s="2311"/>
    </row>
    <row r="81550" spans="63:63" x14ac:dyDescent="0.25">
      <c r="BK81550" s="2315"/>
    </row>
    <row r="81551" spans="63:63" x14ac:dyDescent="0.25">
      <c r="BK81551" s="2311"/>
    </row>
    <row r="81575" spans="63:63" x14ac:dyDescent="0.25">
      <c r="BK81575" s="2315"/>
    </row>
    <row r="81576" spans="63:63" x14ac:dyDescent="0.25">
      <c r="BK81576" s="2311"/>
    </row>
    <row r="81600" spans="63:63" x14ac:dyDescent="0.25">
      <c r="BK81600" s="2315"/>
    </row>
    <row r="81601" spans="63:63" x14ac:dyDescent="0.25">
      <c r="BK81601" s="2311"/>
    </row>
    <row r="81625" spans="63:63" x14ac:dyDescent="0.25">
      <c r="BK81625" s="2315"/>
    </row>
    <row r="81626" spans="63:63" x14ac:dyDescent="0.25">
      <c r="BK81626" s="2311"/>
    </row>
    <row r="81650" spans="63:63" x14ac:dyDescent="0.25">
      <c r="BK81650" s="2315"/>
    </row>
    <row r="81651" spans="63:63" x14ac:dyDescent="0.25">
      <c r="BK81651" s="2311"/>
    </row>
    <row r="81675" spans="63:63" x14ac:dyDescent="0.25">
      <c r="BK81675" s="2315"/>
    </row>
    <row r="81676" spans="63:63" x14ac:dyDescent="0.25">
      <c r="BK81676" s="2311"/>
    </row>
    <row r="81700" spans="63:63" x14ac:dyDescent="0.25">
      <c r="BK81700" s="2315"/>
    </row>
    <row r="81701" spans="63:63" x14ac:dyDescent="0.25">
      <c r="BK81701" s="2311"/>
    </row>
    <row r="81725" spans="63:63" x14ac:dyDescent="0.25">
      <c r="BK81725" s="2315"/>
    </row>
    <row r="81726" spans="63:63" x14ac:dyDescent="0.25">
      <c r="BK81726" s="2311"/>
    </row>
    <row r="81750" spans="63:63" x14ac:dyDescent="0.25">
      <c r="BK81750" s="2315"/>
    </row>
    <row r="81751" spans="63:63" x14ac:dyDescent="0.25">
      <c r="BK81751" s="2311"/>
    </row>
    <row r="81775" spans="63:63" x14ac:dyDescent="0.25">
      <c r="BK81775" s="2315"/>
    </row>
    <row r="81776" spans="63:63" x14ac:dyDescent="0.25">
      <c r="BK81776" s="2311"/>
    </row>
    <row r="81800" spans="63:63" x14ac:dyDescent="0.25">
      <c r="BK81800" s="2315"/>
    </row>
    <row r="81801" spans="63:63" x14ac:dyDescent="0.25">
      <c r="BK81801" s="2311"/>
    </row>
    <row r="81825" spans="63:63" x14ac:dyDescent="0.25">
      <c r="BK81825" s="2315"/>
    </row>
    <row r="81826" spans="63:63" x14ac:dyDescent="0.25">
      <c r="BK81826" s="2311"/>
    </row>
    <row r="81850" spans="63:63" x14ac:dyDescent="0.25">
      <c r="BK81850" s="2315"/>
    </row>
    <row r="81851" spans="63:63" x14ac:dyDescent="0.25">
      <c r="BK81851" s="2311"/>
    </row>
    <row r="81875" spans="63:63" x14ac:dyDescent="0.25">
      <c r="BK81875" s="2315"/>
    </row>
    <row r="81876" spans="63:63" x14ac:dyDescent="0.25">
      <c r="BK81876" s="2311"/>
    </row>
    <row r="81900" spans="63:63" x14ac:dyDescent="0.25">
      <c r="BK81900" s="2315"/>
    </row>
    <row r="81901" spans="63:63" x14ac:dyDescent="0.25">
      <c r="BK81901" s="2311"/>
    </row>
    <row r="81925" spans="63:63" x14ac:dyDescent="0.25">
      <c r="BK81925" s="2315"/>
    </row>
    <row r="81926" spans="63:63" x14ac:dyDescent="0.25">
      <c r="BK81926" s="2311"/>
    </row>
    <row r="81950" spans="63:63" x14ac:dyDescent="0.25">
      <c r="BK81950" s="2315"/>
    </row>
    <row r="81951" spans="63:63" x14ac:dyDescent="0.25">
      <c r="BK81951" s="2311"/>
    </row>
    <row r="81975" spans="63:63" x14ac:dyDescent="0.25">
      <c r="BK81975" s="2315"/>
    </row>
    <row r="81976" spans="63:63" x14ac:dyDescent="0.25">
      <c r="BK81976" s="2311"/>
    </row>
    <row r="82000" spans="63:63" x14ac:dyDescent="0.25">
      <c r="BK82000" s="2315"/>
    </row>
    <row r="82001" spans="63:63" x14ac:dyDescent="0.25">
      <c r="BK82001" s="2311"/>
    </row>
    <row r="82025" spans="63:63" x14ac:dyDescent="0.25">
      <c r="BK82025" s="2315"/>
    </row>
    <row r="82026" spans="63:63" x14ac:dyDescent="0.25">
      <c r="BK82026" s="2311"/>
    </row>
    <row r="82050" spans="63:63" x14ac:dyDescent="0.25">
      <c r="BK82050" s="2315"/>
    </row>
    <row r="82051" spans="63:63" x14ac:dyDescent="0.25">
      <c r="BK82051" s="2311"/>
    </row>
    <row r="82075" spans="63:63" x14ac:dyDescent="0.25">
      <c r="BK82075" s="2315"/>
    </row>
    <row r="82076" spans="63:63" x14ac:dyDescent="0.25">
      <c r="BK82076" s="2311"/>
    </row>
    <row r="82100" spans="63:63" x14ac:dyDescent="0.25">
      <c r="BK82100" s="2315"/>
    </row>
    <row r="82101" spans="63:63" x14ac:dyDescent="0.25">
      <c r="BK82101" s="2311"/>
    </row>
    <row r="82125" spans="63:63" x14ac:dyDescent="0.25">
      <c r="BK82125" s="2315"/>
    </row>
    <row r="82126" spans="63:63" x14ac:dyDescent="0.25">
      <c r="BK82126" s="2311"/>
    </row>
    <row r="82150" spans="63:63" x14ac:dyDescent="0.25">
      <c r="BK82150" s="2315"/>
    </row>
    <row r="82151" spans="63:63" x14ac:dyDescent="0.25">
      <c r="BK82151" s="2311"/>
    </row>
    <row r="82175" spans="63:63" x14ac:dyDescent="0.25">
      <c r="BK82175" s="2315"/>
    </row>
    <row r="82176" spans="63:63" x14ac:dyDescent="0.25">
      <c r="BK82176" s="2311"/>
    </row>
    <row r="82200" spans="63:63" x14ac:dyDescent="0.25">
      <c r="BK82200" s="2315"/>
    </row>
    <row r="82201" spans="63:63" x14ac:dyDescent="0.25">
      <c r="BK82201" s="2311"/>
    </row>
    <row r="82225" spans="63:63" x14ac:dyDescent="0.25">
      <c r="BK82225" s="2315"/>
    </row>
    <row r="82226" spans="63:63" x14ac:dyDescent="0.25">
      <c r="BK82226" s="2311"/>
    </row>
    <row r="82250" spans="63:63" x14ac:dyDescent="0.25">
      <c r="BK82250" s="2315"/>
    </row>
    <row r="82251" spans="63:63" x14ac:dyDescent="0.25">
      <c r="BK82251" s="2311"/>
    </row>
    <row r="82275" spans="63:63" x14ac:dyDescent="0.25">
      <c r="BK82275" s="2315"/>
    </row>
    <row r="82276" spans="63:63" x14ac:dyDescent="0.25">
      <c r="BK82276" s="2311"/>
    </row>
    <row r="82300" spans="63:63" x14ac:dyDescent="0.25">
      <c r="BK82300" s="2315"/>
    </row>
    <row r="82301" spans="63:63" x14ac:dyDescent="0.25">
      <c r="BK82301" s="2311"/>
    </row>
    <row r="82325" spans="63:63" x14ac:dyDescent="0.25">
      <c r="BK82325" s="2315"/>
    </row>
    <row r="82326" spans="63:63" x14ac:dyDescent="0.25">
      <c r="BK82326" s="2311"/>
    </row>
    <row r="82350" spans="63:63" x14ac:dyDescent="0.25">
      <c r="BK82350" s="2315"/>
    </row>
    <row r="82351" spans="63:63" x14ac:dyDescent="0.25">
      <c r="BK82351" s="2311"/>
    </row>
    <row r="82375" spans="63:63" x14ac:dyDescent="0.25">
      <c r="BK82375" s="2315"/>
    </row>
    <row r="82376" spans="63:63" x14ac:dyDescent="0.25">
      <c r="BK82376" s="2311"/>
    </row>
    <row r="82400" spans="63:63" x14ac:dyDescent="0.25">
      <c r="BK82400" s="2315"/>
    </row>
    <row r="82401" spans="63:63" x14ac:dyDescent="0.25">
      <c r="BK82401" s="2311"/>
    </row>
    <row r="82425" spans="63:63" x14ac:dyDescent="0.25">
      <c r="BK82425" s="2315"/>
    </row>
    <row r="82426" spans="63:63" x14ac:dyDescent="0.25">
      <c r="BK82426" s="2311"/>
    </row>
    <row r="82450" spans="63:63" x14ac:dyDescent="0.25">
      <c r="BK82450" s="2315"/>
    </row>
    <row r="82451" spans="63:63" x14ac:dyDescent="0.25">
      <c r="BK82451" s="2311"/>
    </row>
    <row r="82475" spans="63:63" x14ac:dyDescent="0.25">
      <c r="BK82475" s="2315"/>
    </row>
    <row r="82476" spans="63:63" x14ac:dyDescent="0.25">
      <c r="BK82476" s="2311"/>
    </row>
    <row r="82500" spans="63:63" x14ac:dyDescent="0.25">
      <c r="BK82500" s="2315"/>
    </row>
    <row r="82501" spans="63:63" x14ac:dyDescent="0.25">
      <c r="BK82501" s="2311"/>
    </row>
    <row r="82525" spans="63:63" x14ac:dyDescent="0.25">
      <c r="BK82525" s="2315"/>
    </row>
    <row r="82526" spans="63:63" x14ac:dyDescent="0.25">
      <c r="BK82526" s="2311"/>
    </row>
    <row r="82550" spans="63:63" x14ac:dyDescent="0.25">
      <c r="BK82550" s="2315"/>
    </row>
    <row r="82551" spans="63:63" x14ac:dyDescent="0.25">
      <c r="BK82551" s="2311"/>
    </row>
    <row r="82575" spans="63:63" x14ac:dyDescent="0.25">
      <c r="BK82575" s="2315"/>
    </row>
    <row r="82576" spans="63:63" x14ac:dyDescent="0.25">
      <c r="BK82576" s="2311"/>
    </row>
    <row r="82600" spans="63:63" x14ac:dyDescent="0.25">
      <c r="BK82600" s="2315"/>
    </row>
    <row r="82601" spans="63:63" x14ac:dyDescent="0.25">
      <c r="BK82601" s="2311"/>
    </row>
    <row r="82625" spans="63:63" x14ac:dyDescent="0.25">
      <c r="BK82625" s="2315"/>
    </row>
    <row r="82626" spans="63:63" x14ac:dyDescent="0.25">
      <c r="BK82626" s="2311"/>
    </row>
    <row r="82650" spans="63:63" x14ac:dyDescent="0.25">
      <c r="BK82650" s="2315"/>
    </row>
    <row r="82651" spans="63:63" x14ac:dyDescent="0.25">
      <c r="BK82651" s="2311"/>
    </row>
    <row r="82675" spans="63:63" x14ac:dyDescent="0.25">
      <c r="BK82675" s="2315"/>
    </row>
    <row r="82676" spans="63:63" x14ac:dyDescent="0.25">
      <c r="BK82676" s="2311"/>
    </row>
    <row r="82700" spans="63:63" x14ac:dyDescent="0.25">
      <c r="BK82700" s="2315"/>
    </row>
    <row r="82701" spans="63:63" x14ac:dyDescent="0.25">
      <c r="BK82701" s="2311"/>
    </row>
    <row r="82725" spans="63:63" x14ac:dyDescent="0.25">
      <c r="BK82725" s="2315"/>
    </row>
    <row r="82726" spans="63:63" x14ac:dyDescent="0.25">
      <c r="BK82726" s="2311"/>
    </row>
    <row r="82750" spans="63:63" x14ac:dyDescent="0.25">
      <c r="BK82750" s="2315"/>
    </row>
    <row r="82751" spans="63:63" x14ac:dyDescent="0.25">
      <c r="BK82751" s="2311"/>
    </row>
    <row r="82775" spans="63:63" x14ac:dyDescent="0.25">
      <c r="BK82775" s="2315"/>
    </row>
    <row r="82776" spans="63:63" x14ac:dyDescent="0.25">
      <c r="BK82776" s="2311"/>
    </row>
    <row r="82800" spans="63:63" x14ac:dyDescent="0.25">
      <c r="BK82800" s="2315"/>
    </row>
    <row r="82801" spans="63:63" x14ac:dyDescent="0.25">
      <c r="BK82801" s="2311"/>
    </row>
    <row r="82825" spans="63:63" x14ac:dyDescent="0.25">
      <c r="BK82825" s="2315"/>
    </row>
    <row r="82826" spans="63:63" x14ac:dyDescent="0.25">
      <c r="BK82826" s="2311"/>
    </row>
    <row r="82850" spans="63:63" x14ac:dyDescent="0.25">
      <c r="BK82850" s="2315"/>
    </row>
    <row r="82851" spans="63:63" x14ac:dyDescent="0.25">
      <c r="BK82851" s="2311"/>
    </row>
    <row r="82875" spans="63:63" x14ac:dyDescent="0.25">
      <c r="BK82875" s="2315"/>
    </row>
    <row r="82876" spans="63:63" x14ac:dyDescent="0.25">
      <c r="BK82876" s="2311"/>
    </row>
    <row r="82900" spans="63:63" x14ac:dyDescent="0.25">
      <c r="BK82900" s="2315"/>
    </row>
    <row r="82901" spans="63:63" x14ac:dyDescent="0.25">
      <c r="BK82901" s="2311"/>
    </row>
    <row r="82925" spans="63:63" x14ac:dyDescent="0.25">
      <c r="BK82925" s="2315"/>
    </row>
    <row r="82926" spans="63:63" x14ac:dyDescent="0.25">
      <c r="BK82926" s="2311"/>
    </row>
    <row r="82950" spans="63:63" x14ac:dyDescent="0.25">
      <c r="BK82950" s="2315"/>
    </row>
    <row r="82951" spans="63:63" x14ac:dyDescent="0.25">
      <c r="BK82951" s="2311"/>
    </row>
    <row r="82975" spans="63:63" x14ac:dyDescent="0.25">
      <c r="BK82975" s="2315"/>
    </row>
    <row r="82976" spans="63:63" x14ac:dyDescent="0.25">
      <c r="BK82976" s="2311"/>
    </row>
    <row r="83000" spans="63:63" x14ac:dyDescent="0.25">
      <c r="BK83000" s="2315"/>
    </row>
    <row r="83001" spans="63:63" x14ac:dyDescent="0.25">
      <c r="BK83001" s="2311"/>
    </row>
    <row r="83025" spans="63:63" x14ac:dyDescent="0.25">
      <c r="BK83025" s="2315"/>
    </row>
    <row r="83026" spans="63:63" x14ac:dyDescent="0.25">
      <c r="BK83026" s="2311"/>
    </row>
    <row r="83050" spans="63:63" x14ac:dyDescent="0.25">
      <c r="BK83050" s="2315"/>
    </row>
    <row r="83051" spans="63:63" x14ac:dyDescent="0.25">
      <c r="BK83051" s="2311"/>
    </row>
    <row r="83075" spans="63:63" x14ac:dyDescent="0.25">
      <c r="BK83075" s="2315"/>
    </row>
    <row r="83076" spans="63:63" x14ac:dyDescent="0.25">
      <c r="BK83076" s="2311"/>
    </row>
    <row r="83100" spans="63:63" x14ac:dyDescent="0.25">
      <c r="BK83100" s="2315"/>
    </row>
    <row r="83101" spans="63:63" x14ac:dyDescent="0.25">
      <c r="BK83101" s="2311"/>
    </row>
    <row r="83125" spans="63:63" x14ac:dyDescent="0.25">
      <c r="BK83125" s="2315"/>
    </row>
    <row r="83126" spans="63:63" x14ac:dyDescent="0.25">
      <c r="BK83126" s="2311"/>
    </row>
    <row r="83150" spans="63:63" x14ac:dyDescent="0.25">
      <c r="BK83150" s="2315"/>
    </row>
    <row r="83151" spans="63:63" x14ac:dyDescent="0.25">
      <c r="BK83151" s="2311"/>
    </row>
    <row r="83175" spans="63:63" x14ac:dyDescent="0.25">
      <c r="BK83175" s="2315"/>
    </row>
    <row r="83176" spans="63:63" x14ac:dyDescent="0.25">
      <c r="BK83176" s="2311"/>
    </row>
    <row r="83200" spans="63:63" x14ac:dyDescent="0.25">
      <c r="BK83200" s="2315"/>
    </row>
    <row r="83201" spans="63:63" x14ac:dyDescent="0.25">
      <c r="BK83201" s="2311"/>
    </row>
    <row r="83225" spans="63:63" x14ac:dyDescent="0.25">
      <c r="BK83225" s="2315"/>
    </row>
    <row r="83226" spans="63:63" x14ac:dyDescent="0.25">
      <c r="BK83226" s="2311"/>
    </row>
    <row r="83250" spans="63:63" x14ac:dyDescent="0.25">
      <c r="BK83250" s="2315"/>
    </row>
    <row r="83251" spans="63:63" x14ac:dyDescent="0.25">
      <c r="BK83251" s="2311"/>
    </row>
    <row r="83275" spans="63:63" x14ac:dyDescent="0.25">
      <c r="BK83275" s="2315"/>
    </row>
    <row r="83276" spans="63:63" x14ac:dyDescent="0.25">
      <c r="BK83276" s="2311"/>
    </row>
    <row r="83300" spans="63:63" x14ac:dyDescent="0.25">
      <c r="BK83300" s="2315"/>
    </row>
    <row r="83301" spans="63:63" x14ac:dyDescent="0.25">
      <c r="BK83301" s="2311"/>
    </row>
    <row r="83325" spans="63:63" x14ac:dyDescent="0.25">
      <c r="BK83325" s="2315"/>
    </row>
    <row r="83326" spans="63:63" x14ac:dyDescent="0.25">
      <c r="BK83326" s="2311"/>
    </row>
    <row r="83350" spans="63:63" x14ac:dyDescent="0.25">
      <c r="BK83350" s="2315"/>
    </row>
    <row r="83351" spans="63:63" x14ac:dyDescent="0.25">
      <c r="BK83351" s="2311"/>
    </row>
    <row r="83375" spans="63:63" x14ac:dyDescent="0.25">
      <c r="BK83375" s="2315"/>
    </row>
    <row r="83376" spans="63:63" x14ac:dyDescent="0.25">
      <c r="BK83376" s="2311"/>
    </row>
    <row r="83400" spans="63:63" x14ac:dyDescent="0.25">
      <c r="BK83400" s="2315"/>
    </row>
    <row r="83401" spans="63:63" x14ac:dyDescent="0.25">
      <c r="BK83401" s="2311"/>
    </row>
    <row r="83425" spans="63:63" x14ac:dyDescent="0.25">
      <c r="BK83425" s="2315"/>
    </row>
    <row r="83426" spans="63:63" x14ac:dyDescent="0.25">
      <c r="BK83426" s="2311"/>
    </row>
    <row r="83450" spans="63:63" x14ac:dyDescent="0.25">
      <c r="BK83450" s="2315"/>
    </row>
    <row r="83451" spans="63:63" x14ac:dyDescent="0.25">
      <c r="BK83451" s="2311"/>
    </row>
    <row r="83475" spans="63:63" x14ac:dyDescent="0.25">
      <c r="BK83475" s="2315"/>
    </row>
    <row r="83476" spans="63:63" x14ac:dyDescent="0.25">
      <c r="BK83476" s="2311"/>
    </row>
    <row r="83500" spans="63:63" x14ac:dyDescent="0.25">
      <c r="BK83500" s="2315"/>
    </row>
    <row r="83501" spans="63:63" x14ac:dyDescent="0.25">
      <c r="BK83501" s="2311"/>
    </row>
    <row r="83525" spans="63:63" x14ac:dyDescent="0.25">
      <c r="BK83525" s="2315"/>
    </row>
    <row r="83526" spans="63:63" x14ac:dyDescent="0.25">
      <c r="BK83526" s="2311"/>
    </row>
    <row r="83550" spans="63:63" x14ac:dyDescent="0.25">
      <c r="BK83550" s="2315"/>
    </row>
    <row r="83551" spans="63:63" x14ac:dyDescent="0.25">
      <c r="BK83551" s="2311"/>
    </row>
    <row r="83575" spans="63:63" x14ac:dyDescent="0.25">
      <c r="BK83575" s="2315"/>
    </row>
    <row r="83576" spans="63:63" x14ac:dyDescent="0.25">
      <c r="BK83576" s="2311"/>
    </row>
    <row r="83600" spans="63:63" x14ac:dyDescent="0.25">
      <c r="BK83600" s="2315"/>
    </row>
    <row r="83601" spans="63:63" x14ac:dyDescent="0.25">
      <c r="BK83601" s="2311"/>
    </row>
    <row r="83625" spans="63:63" x14ac:dyDescent="0.25">
      <c r="BK83625" s="2315"/>
    </row>
    <row r="83626" spans="63:63" x14ac:dyDescent="0.25">
      <c r="BK83626" s="2311"/>
    </row>
    <row r="83650" spans="63:63" x14ac:dyDescent="0.25">
      <c r="BK83650" s="2315"/>
    </row>
    <row r="83651" spans="63:63" x14ac:dyDescent="0.25">
      <c r="BK83651" s="2311"/>
    </row>
    <row r="83675" spans="63:63" x14ac:dyDescent="0.25">
      <c r="BK83675" s="2315"/>
    </row>
    <row r="83676" spans="63:63" x14ac:dyDescent="0.25">
      <c r="BK83676" s="2311"/>
    </row>
    <row r="83700" spans="63:63" x14ac:dyDescent="0.25">
      <c r="BK83700" s="2315"/>
    </row>
    <row r="83701" spans="63:63" x14ac:dyDescent="0.25">
      <c r="BK83701" s="2311"/>
    </row>
    <row r="83725" spans="63:63" x14ac:dyDescent="0.25">
      <c r="BK83725" s="2315"/>
    </row>
    <row r="83726" spans="63:63" x14ac:dyDescent="0.25">
      <c r="BK83726" s="2311"/>
    </row>
    <row r="83750" spans="63:63" x14ac:dyDescent="0.25">
      <c r="BK83750" s="2315"/>
    </row>
    <row r="83751" spans="63:63" x14ac:dyDescent="0.25">
      <c r="BK83751" s="2311"/>
    </row>
    <row r="83775" spans="63:63" x14ac:dyDescent="0.25">
      <c r="BK83775" s="2315"/>
    </row>
    <row r="83776" spans="63:63" x14ac:dyDescent="0.25">
      <c r="BK83776" s="2311"/>
    </row>
    <row r="83800" spans="63:63" x14ac:dyDescent="0.25">
      <c r="BK83800" s="2315"/>
    </row>
    <row r="83801" spans="63:63" x14ac:dyDescent="0.25">
      <c r="BK83801" s="2311"/>
    </row>
    <row r="83825" spans="63:63" x14ac:dyDescent="0.25">
      <c r="BK83825" s="2315"/>
    </row>
    <row r="83826" spans="63:63" x14ac:dyDescent="0.25">
      <c r="BK83826" s="2311"/>
    </row>
    <row r="83850" spans="63:63" x14ac:dyDescent="0.25">
      <c r="BK83850" s="2315"/>
    </row>
    <row r="83851" spans="63:63" x14ac:dyDescent="0.25">
      <c r="BK83851" s="2311"/>
    </row>
    <row r="83875" spans="63:63" x14ac:dyDescent="0.25">
      <c r="BK83875" s="2315"/>
    </row>
    <row r="83876" spans="63:63" x14ac:dyDescent="0.25">
      <c r="BK83876" s="2311"/>
    </row>
    <row r="83900" spans="63:63" x14ac:dyDescent="0.25">
      <c r="BK83900" s="2315"/>
    </row>
    <row r="83901" spans="63:63" x14ac:dyDescent="0.25">
      <c r="BK83901" s="2311"/>
    </row>
    <row r="83925" spans="63:63" x14ac:dyDescent="0.25">
      <c r="BK83925" s="2315"/>
    </row>
    <row r="83926" spans="63:63" x14ac:dyDescent="0.25">
      <c r="BK83926" s="2311"/>
    </row>
    <row r="83950" spans="63:63" x14ac:dyDescent="0.25">
      <c r="BK83950" s="2315"/>
    </row>
    <row r="83951" spans="63:63" x14ac:dyDescent="0.25">
      <c r="BK83951" s="2311"/>
    </row>
    <row r="83975" spans="63:63" x14ac:dyDescent="0.25">
      <c r="BK83975" s="2315"/>
    </row>
    <row r="83976" spans="63:63" x14ac:dyDescent="0.25">
      <c r="BK83976" s="2311"/>
    </row>
    <row r="84000" spans="63:63" x14ac:dyDescent="0.25">
      <c r="BK84000" s="2315"/>
    </row>
    <row r="84001" spans="63:63" x14ac:dyDescent="0.25">
      <c r="BK84001" s="2311"/>
    </row>
    <row r="84025" spans="63:63" x14ac:dyDescent="0.25">
      <c r="BK84025" s="2315"/>
    </row>
    <row r="84026" spans="63:63" x14ac:dyDescent="0.25">
      <c r="BK84026" s="2311"/>
    </row>
    <row r="84050" spans="63:63" x14ac:dyDescent="0.25">
      <c r="BK84050" s="2315"/>
    </row>
    <row r="84051" spans="63:63" x14ac:dyDescent="0.25">
      <c r="BK84051" s="2311"/>
    </row>
    <row r="84075" spans="63:63" x14ac:dyDescent="0.25">
      <c r="BK84075" s="2315"/>
    </row>
    <row r="84076" spans="63:63" x14ac:dyDescent="0.25">
      <c r="BK84076" s="2311"/>
    </row>
    <row r="84100" spans="63:63" x14ac:dyDescent="0.25">
      <c r="BK84100" s="2315"/>
    </row>
    <row r="84101" spans="63:63" x14ac:dyDescent="0.25">
      <c r="BK84101" s="2311"/>
    </row>
    <row r="84125" spans="63:63" x14ac:dyDescent="0.25">
      <c r="BK84125" s="2315"/>
    </row>
    <row r="84126" spans="63:63" x14ac:dyDescent="0.25">
      <c r="BK84126" s="2311"/>
    </row>
    <row r="84150" spans="63:63" x14ac:dyDescent="0.25">
      <c r="BK84150" s="2315"/>
    </row>
    <row r="84151" spans="63:63" x14ac:dyDescent="0.25">
      <c r="BK84151" s="2311"/>
    </row>
    <row r="84175" spans="63:63" x14ac:dyDescent="0.25">
      <c r="BK84175" s="2315"/>
    </row>
    <row r="84176" spans="63:63" x14ac:dyDescent="0.25">
      <c r="BK84176" s="2311"/>
    </row>
    <row r="84200" spans="63:63" x14ac:dyDescent="0.25">
      <c r="BK84200" s="2315"/>
    </row>
    <row r="84201" spans="63:63" x14ac:dyDescent="0.25">
      <c r="BK84201" s="2311"/>
    </row>
    <row r="84225" spans="63:63" x14ac:dyDescent="0.25">
      <c r="BK84225" s="2315"/>
    </row>
    <row r="84226" spans="63:63" x14ac:dyDescent="0.25">
      <c r="BK84226" s="2311"/>
    </row>
    <row r="84250" spans="63:63" x14ac:dyDescent="0.25">
      <c r="BK84250" s="2315"/>
    </row>
    <row r="84251" spans="63:63" x14ac:dyDescent="0.25">
      <c r="BK84251" s="2311"/>
    </row>
    <row r="84275" spans="63:63" x14ac:dyDescent="0.25">
      <c r="BK84275" s="2315"/>
    </row>
    <row r="84276" spans="63:63" x14ac:dyDescent="0.25">
      <c r="BK84276" s="2311"/>
    </row>
    <row r="84300" spans="63:63" x14ac:dyDescent="0.25">
      <c r="BK84300" s="2315"/>
    </row>
    <row r="84301" spans="63:63" x14ac:dyDescent="0.25">
      <c r="BK84301" s="2311"/>
    </row>
    <row r="84325" spans="63:63" x14ac:dyDescent="0.25">
      <c r="BK84325" s="2315"/>
    </row>
    <row r="84326" spans="63:63" x14ac:dyDescent="0.25">
      <c r="BK84326" s="2311"/>
    </row>
    <row r="84350" spans="63:63" x14ac:dyDescent="0.25">
      <c r="BK84350" s="2315"/>
    </row>
    <row r="84351" spans="63:63" x14ac:dyDescent="0.25">
      <c r="BK84351" s="2311"/>
    </row>
    <row r="84375" spans="63:63" x14ac:dyDescent="0.25">
      <c r="BK84375" s="2315"/>
    </row>
    <row r="84376" spans="63:63" x14ac:dyDescent="0.25">
      <c r="BK84376" s="2311"/>
    </row>
    <row r="84400" spans="63:63" x14ac:dyDescent="0.25">
      <c r="BK84400" s="2315"/>
    </row>
    <row r="84401" spans="63:63" x14ac:dyDescent="0.25">
      <c r="BK84401" s="2311"/>
    </row>
    <row r="84425" spans="63:63" x14ac:dyDescent="0.25">
      <c r="BK84425" s="2315"/>
    </row>
    <row r="84426" spans="63:63" x14ac:dyDescent="0.25">
      <c r="BK84426" s="2311"/>
    </row>
    <row r="84450" spans="63:63" x14ac:dyDescent="0.25">
      <c r="BK84450" s="2315"/>
    </row>
    <row r="84451" spans="63:63" x14ac:dyDescent="0.25">
      <c r="BK84451" s="2311"/>
    </row>
    <row r="84475" spans="63:63" x14ac:dyDescent="0.25">
      <c r="BK84475" s="2315"/>
    </row>
    <row r="84476" spans="63:63" x14ac:dyDescent="0.25">
      <c r="BK84476" s="2311"/>
    </row>
    <row r="84500" spans="63:63" x14ac:dyDescent="0.25">
      <c r="BK84500" s="2315"/>
    </row>
    <row r="84501" spans="63:63" x14ac:dyDescent="0.25">
      <c r="BK84501" s="2311"/>
    </row>
    <row r="84525" spans="63:63" x14ac:dyDescent="0.25">
      <c r="BK84525" s="2315"/>
    </row>
    <row r="84526" spans="63:63" x14ac:dyDescent="0.25">
      <c r="BK84526" s="2311"/>
    </row>
    <row r="84550" spans="63:63" x14ac:dyDescent="0.25">
      <c r="BK84550" s="2315"/>
    </row>
    <row r="84551" spans="63:63" x14ac:dyDescent="0.25">
      <c r="BK84551" s="2311"/>
    </row>
    <row r="84575" spans="63:63" x14ac:dyDescent="0.25">
      <c r="BK84575" s="2315"/>
    </row>
    <row r="84576" spans="63:63" x14ac:dyDescent="0.25">
      <c r="BK84576" s="2311"/>
    </row>
    <row r="84600" spans="63:63" x14ac:dyDescent="0.25">
      <c r="BK84600" s="2315"/>
    </row>
    <row r="84601" spans="63:63" x14ac:dyDescent="0.25">
      <c r="BK84601" s="2311"/>
    </row>
    <row r="84625" spans="63:63" x14ac:dyDescent="0.25">
      <c r="BK84625" s="2315"/>
    </row>
    <row r="84626" spans="63:63" x14ac:dyDescent="0.25">
      <c r="BK84626" s="2311"/>
    </row>
    <row r="84650" spans="63:63" x14ac:dyDescent="0.25">
      <c r="BK84650" s="2315"/>
    </row>
    <row r="84651" spans="63:63" x14ac:dyDescent="0.25">
      <c r="BK84651" s="2311"/>
    </row>
    <row r="84675" spans="63:63" x14ac:dyDescent="0.25">
      <c r="BK84675" s="2315"/>
    </row>
    <row r="84676" spans="63:63" x14ac:dyDescent="0.25">
      <c r="BK84676" s="2311"/>
    </row>
    <row r="84700" spans="63:63" x14ac:dyDescent="0.25">
      <c r="BK84700" s="2315"/>
    </row>
    <row r="84701" spans="63:63" x14ac:dyDescent="0.25">
      <c r="BK84701" s="2311"/>
    </row>
    <row r="84725" spans="63:63" x14ac:dyDescent="0.25">
      <c r="BK84725" s="2315"/>
    </row>
    <row r="84726" spans="63:63" x14ac:dyDescent="0.25">
      <c r="BK84726" s="2311"/>
    </row>
    <row r="84750" spans="63:63" x14ac:dyDescent="0.25">
      <c r="BK84750" s="2315"/>
    </row>
    <row r="84751" spans="63:63" x14ac:dyDescent="0.25">
      <c r="BK84751" s="2311"/>
    </row>
    <row r="84775" spans="63:63" x14ac:dyDescent="0.25">
      <c r="BK84775" s="2315"/>
    </row>
    <row r="84776" spans="63:63" x14ac:dyDescent="0.25">
      <c r="BK84776" s="2311"/>
    </row>
    <row r="84800" spans="63:63" x14ac:dyDescent="0.25">
      <c r="BK84800" s="2315"/>
    </row>
    <row r="84801" spans="63:63" x14ac:dyDescent="0.25">
      <c r="BK84801" s="2311"/>
    </row>
    <row r="84825" spans="63:63" x14ac:dyDescent="0.25">
      <c r="BK84825" s="2315"/>
    </row>
    <row r="84826" spans="63:63" x14ac:dyDescent="0.25">
      <c r="BK84826" s="2311"/>
    </row>
    <row r="84850" spans="63:63" x14ac:dyDescent="0.25">
      <c r="BK84850" s="2315"/>
    </row>
    <row r="84851" spans="63:63" x14ac:dyDescent="0.25">
      <c r="BK84851" s="2311"/>
    </row>
    <row r="84875" spans="63:63" x14ac:dyDescent="0.25">
      <c r="BK84875" s="2315"/>
    </row>
    <row r="84876" spans="63:63" x14ac:dyDescent="0.25">
      <c r="BK84876" s="2311"/>
    </row>
    <row r="84900" spans="63:63" x14ac:dyDescent="0.25">
      <c r="BK84900" s="2315"/>
    </row>
    <row r="84901" spans="63:63" x14ac:dyDescent="0.25">
      <c r="BK84901" s="2311"/>
    </row>
    <row r="84925" spans="63:63" x14ac:dyDescent="0.25">
      <c r="BK84925" s="2315"/>
    </row>
    <row r="84926" spans="63:63" x14ac:dyDescent="0.25">
      <c r="BK84926" s="2311"/>
    </row>
    <row r="84950" spans="63:63" x14ac:dyDescent="0.25">
      <c r="BK84950" s="2315"/>
    </row>
    <row r="84951" spans="63:63" x14ac:dyDescent="0.25">
      <c r="BK84951" s="2311"/>
    </row>
    <row r="84975" spans="63:63" x14ac:dyDescent="0.25">
      <c r="BK84975" s="2315"/>
    </row>
    <row r="84976" spans="63:63" x14ac:dyDescent="0.25">
      <c r="BK84976" s="2311"/>
    </row>
    <row r="85000" spans="63:63" x14ac:dyDescent="0.25">
      <c r="BK85000" s="2315"/>
    </row>
    <row r="85001" spans="63:63" x14ac:dyDescent="0.25">
      <c r="BK85001" s="2311"/>
    </row>
    <row r="85025" spans="63:63" x14ac:dyDescent="0.25">
      <c r="BK85025" s="2315"/>
    </row>
    <row r="85026" spans="63:63" x14ac:dyDescent="0.25">
      <c r="BK85026" s="2311"/>
    </row>
    <row r="85050" spans="63:63" x14ac:dyDescent="0.25">
      <c r="BK85050" s="2315"/>
    </row>
    <row r="85051" spans="63:63" x14ac:dyDescent="0.25">
      <c r="BK85051" s="2311"/>
    </row>
    <row r="85075" spans="63:63" x14ac:dyDescent="0.25">
      <c r="BK85075" s="2315"/>
    </row>
    <row r="85076" spans="63:63" x14ac:dyDescent="0.25">
      <c r="BK85076" s="2311"/>
    </row>
    <row r="85100" spans="63:63" x14ac:dyDescent="0.25">
      <c r="BK85100" s="2315"/>
    </row>
    <row r="85101" spans="63:63" x14ac:dyDescent="0.25">
      <c r="BK85101" s="2311"/>
    </row>
    <row r="85125" spans="63:63" x14ac:dyDescent="0.25">
      <c r="BK85125" s="2315"/>
    </row>
    <row r="85126" spans="63:63" x14ac:dyDescent="0.25">
      <c r="BK85126" s="2311"/>
    </row>
    <row r="85150" spans="63:63" x14ac:dyDescent="0.25">
      <c r="BK85150" s="2315"/>
    </row>
    <row r="85151" spans="63:63" x14ac:dyDescent="0.25">
      <c r="BK85151" s="2311"/>
    </row>
    <row r="85175" spans="63:63" x14ac:dyDescent="0.25">
      <c r="BK85175" s="2315"/>
    </row>
    <row r="85176" spans="63:63" x14ac:dyDescent="0.25">
      <c r="BK85176" s="2311"/>
    </row>
    <row r="85200" spans="63:63" x14ac:dyDescent="0.25">
      <c r="BK85200" s="2315"/>
    </row>
    <row r="85201" spans="63:63" x14ac:dyDescent="0.25">
      <c r="BK85201" s="2311"/>
    </row>
    <row r="85225" spans="63:63" x14ac:dyDescent="0.25">
      <c r="BK85225" s="2315"/>
    </row>
    <row r="85226" spans="63:63" x14ac:dyDescent="0.25">
      <c r="BK85226" s="2311"/>
    </row>
    <row r="85250" spans="63:63" x14ac:dyDescent="0.25">
      <c r="BK85250" s="2315"/>
    </row>
    <row r="85251" spans="63:63" x14ac:dyDescent="0.25">
      <c r="BK85251" s="2311"/>
    </row>
    <row r="85275" spans="63:63" x14ac:dyDescent="0.25">
      <c r="BK85275" s="2315"/>
    </row>
    <row r="85276" spans="63:63" x14ac:dyDescent="0.25">
      <c r="BK85276" s="2311"/>
    </row>
    <row r="85300" spans="63:63" x14ac:dyDescent="0.25">
      <c r="BK85300" s="2315"/>
    </row>
    <row r="85301" spans="63:63" x14ac:dyDescent="0.25">
      <c r="BK85301" s="2311"/>
    </row>
    <row r="85325" spans="63:63" x14ac:dyDescent="0.25">
      <c r="BK85325" s="2315"/>
    </row>
    <row r="85326" spans="63:63" x14ac:dyDescent="0.25">
      <c r="BK85326" s="2311"/>
    </row>
    <row r="85350" spans="63:63" x14ac:dyDescent="0.25">
      <c r="BK85350" s="2315"/>
    </row>
    <row r="85351" spans="63:63" x14ac:dyDescent="0.25">
      <c r="BK85351" s="2311"/>
    </row>
    <row r="85375" spans="63:63" x14ac:dyDescent="0.25">
      <c r="BK85375" s="2315"/>
    </row>
    <row r="85376" spans="63:63" x14ac:dyDescent="0.25">
      <c r="BK85376" s="2311"/>
    </row>
    <row r="85400" spans="63:63" x14ac:dyDescent="0.25">
      <c r="BK85400" s="2315"/>
    </row>
    <row r="85401" spans="63:63" x14ac:dyDescent="0.25">
      <c r="BK85401" s="2311"/>
    </row>
    <row r="85425" spans="63:63" x14ac:dyDescent="0.25">
      <c r="BK85425" s="2315"/>
    </row>
    <row r="85426" spans="63:63" x14ac:dyDescent="0.25">
      <c r="BK85426" s="2311"/>
    </row>
    <row r="85450" spans="63:63" x14ac:dyDescent="0.25">
      <c r="BK85450" s="2315"/>
    </row>
    <row r="85451" spans="63:63" x14ac:dyDescent="0.25">
      <c r="BK85451" s="2311"/>
    </row>
    <row r="85475" spans="63:63" x14ac:dyDescent="0.25">
      <c r="BK85475" s="2315"/>
    </row>
    <row r="85476" spans="63:63" x14ac:dyDescent="0.25">
      <c r="BK85476" s="2311"/>
    </row>
    <row r="85500" spans="63:63" x14ac:dyDescent="0.25">
      <c r="BK85500" s="2315"/>
    </row>
    <row r="85501" spans="63:63" x14ac:dyDescent="0.25">
      <c r="BK85501" s="2311"/>
    </row>
    <row r="85525" spans="63:63" x14ac:dyDescent="0.25">
      <c r="BK85525" s="2315"/>
    </row>
    <row r="85526" spans="63:63" x14ac:dyDescent="0.25">
      <c r="BK85526" s="2311"/>
    </row>
    <row r="85550" spans="63:63" x14ac:dyDescent="0.25">
      <c r="BK85550" s="2315"/>
    </row>
    <row r="85551" spans="63:63" x14ac:dyDescent="0.25">
      <c r="BK85551" s="2311"/>
    </row>
    <row r="85575" spans="63:63" x14ac:dyDescent="0.25">
      <c r="BK85575" s="2315"/>
    </row>
    <row r="85576" spans="63:63" x14ac:dyDescent="0.25">
      <c r="BK85576" s="2311"/>
    </row>
    <row r="85600" spans="63:63" x14ac:dyDescent="0.25">
      <c r="BK85600" s="2315"/>
    </row>
    <row r="85601" spans="63:63" x14ac:dyDescent="0.25">
      <c r="BK85601" s="2311"/>
    </row>
    <row r="85625" spans="63:63" x14ac:dyDescent="0.25">
      <c r="BK85625" s="2315"/>
    </row>
    <row r="85626" spans="63:63" x14ac:dyDescent="0.25">
      <c r="BK85626" s="2311"/>
    </row>
    <row r="85650" spans="63:63" x14ac:dyDescent="0.25">
      <c r="BK85650" s="2315"/>
    </row>
    <row r="85651" spans="63:63" x14ac:dyDescent="0.25">
      <c r="BK85651" s="2311"/>
    </row>
    <row r="85675" spans="63:63" x14ac:dyDescent="0.25">
      <c r="BK85675" s="2315"/>
    </row>
    <row r="85676" spans="63:63" x14ac:dyDescent="0.25">
      <c r="BK85676" s="2311"/>
    </row>
    <row r="85700" spans="63:63" x14ac:dyDescent="0.25">
      <c r="BK85700" s="2315"/>
    </row>
    <row r="85701" spans="63:63" x14ac:dyDescent="0.25">
      <c r="BK85701" s="2311"/>
    </row>
    <row r="85725" spans="63:63" x14ac:dyDescent="0.25">
      <c r="BK85725" s="2315"/>
    </row>
    <row r="85726" spans="63:63" x14ac:dyDescent="0.25">
      <c r="BK85726" s="2311"/>
    </row>
    <row r="85750" spans="63:63" x14ac:dyDescent="0.25">
      <c r="BK85750" s="2315"/>
    </row>
    <row r="85751" spans="63:63" x14ac:dyDescent="0.25">
      <c r="BK85751" s="2311"/>
    </row>
    <row r="85775" spans="63:63" x14ac:dyDescent="0.25">
      <c r="BK85775" s="2315"/>
    </row>
    <row r="85776" spans="63:63" x14ac:dyDescent="0.25">
      <c r="BK85776" s="2311"/>
    </row>
    <row r="85800" spans="63:63" x14ac:dyDescent="0.25">
      <c r="BK85800" s="2315"/>
    </row>
    <row r="85801" spans="63:63" x14ac:dyDescent="0.25">
      <c r="BK85801" s="2311"/>
    </row>
    <row r="85825" spans="63:63" x14ac:dyDescent="0.25">
      <c r="BK85825" s="2315"/>
    </row>
    <row r="85826" spans="63:63" x14ac:dyDescent="0.25">
      <c r="BK85826" s="2311"/>
    </row>
    <row r="85850" spans="63:63" x14ac:dyDescent="0.25">
      <c r="BK85850" s="2315"/>
    </row>
    <row r="85851" spans="63:63" x14ac:dyDescent="0.25">
      <c r="BK85851" s="2311"/>
    </row>
    <row r="85875" spans="63:63" x14ac:dyDescent="0.25">
      <c r="BK85875" s="2315"/>
    </row>
    <row r="85876" spans="63:63" x14ac:dyDescent="0.25">
      <c r="BK85876" s="2311"/>
    </row>
    <row r="85900" spans="63:63" x14ac:dyDescent="0.25">
      <c r="BK85900" s="2315"/>
    </row>
    <row r="85901" spans="63:63" x14ac:dyDescent="0.25">
      <c r="BK85901" s="2311"/>
    </row>
    <row r="85925" spans="63:63" x14ac:dyDescent="0.25">
      <c r="BK85925" s="2315"/>
    </row>
    <row r="85926" spans="63:63" x14ac:dyDescent="0.25">
      <c r="BK85926" s="2311"/>
    </row>
    <row r="85950" spans="63:63" x14ac:dyDescent="0.25">
      <c r="BK85950" s="2315"/>
    </row>
    <row r="85951" spans="63:63" x14ac:dyDescent="0.25">
      <c r="BK85951" s="2311"/>
    </row>
    <row r="85975" spans="63:63" x14ac:dyDescent="0.25">
      <c r="BK85975" s="2315"/>
    </row>
    <row r="85976" spans="63:63" x14ac:dyDescent="0.25">
      <c r="BK85976" s="2311"/>
    </row>
    <row r="86000" spans="63:63" x14ac:dyDescent="0.25">
      <c r="BK86000" s="2315"/>
    </row>
    <row r="86001" spans="63:63" x14ac:dyDescent="0.25">
      <c r="BK86001" s="2311"/>
    </row>
    <row r="86025" spans="63:63" x14ac:dyDescent="0.25">
      <c r="BK86025" s="2315"/>
    </row>
    <row r="86026" spans="63:63" x14ac:dyDescent="0.25">
      <c r="BK86026" s="2311"/>
    </row>
    <row r="86050" spans="63:63" x14ac:dyDescent="0.25">
      <c r="BK86050" s="2315"/>
    </row>
    <row r="86051" spans="63:63" x14ac:dyDescent="0.25">
      <c r="BK86051" s="2311"/>
    </row>
    <row r="86075" spans="63:63" x14ac:dyDescent="0.25">
      <c r="BK86075" s="2315"/>
    </row>
    <row r="86076" spans="63:63" x14ac:dyDescent="0.25">
      <c r="BK86076" s="2311"/>
    </row>
    <row r="86100" spans="63:63" x14ac:dyDescent="0.25">
      <c r="BK86100" s="2315"/>
    </row>
    <row r="86101" spans="63:63" x14ac:dyDescent="0.25">
      <c r="BK86101" s="2311"/>
    </row>
    <row r="86125" spans="63:63" x14ac:dyDescent="0.25">
      <c r="BK86125" s="2315"/>
    </row>
    <row r="86126" spans="63:63" x14ac:dyDescent="0.25">
      <c r="BK86126" s="2311"/>
    </row>
    <row r="86150" spans="63:63" x14ac:dyDescent="0.25">
      <c r="BK86150" s="2315"/>
    </row>
    <row r="86151" spans="63:63" x14ac:dyDescent="0.25">
      <c r="BK86151" s="2311"/>
    </row>
    <row r="86175" spans="63:63" x14ac:dyDescent="0.25">
      <c r="BK86175" s="2315"/>
    </row>
    <row r="86176" spans="63:63" x14ac:dyDescent="0.25">
      <c r="BK86176" s="2311"/>
    </row>
    <row r="86200" spans="63:63" x14ac:dyDescent="0.25">
      <c r="BK86200" s="2315"/>
    </row>
    <row r="86201" spans="63:63" x14ac:dyDescent="0.25">
      <c r="BK86201" s="2311"/>
    </row>
    <row r="86225" spans="63:63" x14ac:dyDescent="0.25">
      <c r="BK86225" s="2315"/>
    </row>
    <row r="86226" spans="63:63" x14ac:dyDescent="0.25">
      <c r="BK86226" s="2311"/>
    </row>
    <row r="86250" spans="63:63" x14ac:dyDescent="0.25">
      <c r="BK86250" s="2315"/>
    </row>
    <row r="86251" spans="63:63" x14ac:dyDescent="0.25">
      <c r="BK86251" s="2311"/>
    </row>
    <row r="86275" spans="63:63" x14ac:dyDescent="0.25">
      <c r="BK86275" s="2315"/>
    </row>
    <row r="86276" spans="63:63" x14ac:dyDescent="0.25">
      <c r="BK86276" s="2311"/>
    </row>
    <row r="86300" spans="63:63" x14ac:dyDescent="0.25">
      <c r="BK86300" s="2315"/>
    </row>
    <row r="86301" spans="63:63" x14ac:dyDescent="0.25">
      <c r="BK86301" s="2311"/>
    </row>
    <row r="86325" spans="63:63" x14ac:dyDescent="0.25">
      <c r="BK86325" s="2315"/>
    </row>
    <row r="86326" spans="63:63" x14ac:dyDescent="0.25">
      <c r="BK86326" s="2311"/>
    </row>
    <row r="86350" spans="63:63" x14ac:dyDescent="0.25">
      <c r="BK86350" s="2315"/>
    </row>
    <row r="86351" spans="63:63" x14ac:dyDescent="0.25">
      <c r="BK86351" s="2311"/>
    </row>
    <row r="86375" spans="63:63" x14ac:dyDescent="0.25">
      <c r="BK86375" s="2315"/>
    </row>
    <row r="86376" spans="63:63" x14ac:dyDescent="0.25">
      <c r="BK86376" s="2311"/>
    </row>
    <row r="86400" spans="63:63" x14ac:dyDescent="0.25">
      <c r="BK86400" s="2315"/>
    </row>
    <row r="86401" spans="63:63" x14ac:dyDescent="0.25">
      <c r="BK86401" s="2311"/>
    </row>
    <row r="86425" spans="63:63" x14ac:dyDescent="0.25">
      <c r="BK86425" s="2315"/>
    </row>
    <row r="86426" spans="63:63" x14ac:dyDescent="0.25">
      <c r="BK86426" s="2311"/>
    </row>
    <row r="86450" spans="63:63" x14ac:dyDescent="0.25">
      <c r="BK86450" s="2315"/>
    </row>
    <row r="86451" spans="63:63" x14ac:dyDescent="0.25">
      <c r="BK86451" s="2311"/>
    </row>
    <row r="86475" spans="63:63" x14ac:dyDescent="0.25">
      <c r="BK86475" s="2315"/>
    </row>
    <row r="86476" spans="63:63" x14ac:dyDescent="0.25">
      <c r="BK86476" s="2311"/>
    </row>
    <row r="86500" spans="63:63" x14ac:dyDescent="0.25">
      <c r="BK86500" s="2315"/>
    </row>
    <row r="86501" spans="63:63" x14ac:dyDescent="0.25">
      <c r="BK86501" s="2311"/>
    </row>
    <row r="86525" spans="63:63" x14ac:dyDescent="0.25">
      <c r="BK86525" s="2315"/>
    </row>
    <row r="86526" spans="63:63" x14ac:dyDescent="0.25">
      <c r="BK86526" s="2311"/>
    </row>
    <row r="86550" spans="63:63" x14ac:dyDescent="0.25">
      <c r="BK86550" s="2315"/>
    </row>
    <row r="86551" spans="63:63" x14ac:dyDescent="0.25">
      <c r="BK86551" s="2311"/>
    </row>
    <row r="86575" spans="63:63" x14ac:dyDescent="0.25">
      <c r="BK86575" s="2315"/>
    </row>
    <row r="86576" spans="63:63" x14ac:dyDescent="0.25">
      <c r="BK86576" s="2311"/>
    </row>
    <row r="86600" spans="63:63" x14ac:dyDescent="0.25">
      <c r="BK86600" s="2315"/>
    </row>
    <row r="86601" spans="63:63" x14ac:dyDescent="0.25">
      <c r="BK86601" s="2311"/>
    </row>
    <row r="86625" spans="63:63" x14ac:dyDescent="0.25">
      <c r="BK86625" s="2315"/>
    </row>
    <row r="86626" spans="63:63" x14ac:dyDescent="0.25">
      <c r="BK86626" s="2311"/>
    </row>
    <row r="86650" spans="63:63" x14ac:dyDescent="0.25">
      <c r="BK86650" s="2315"/>
    </row>
    <row r="86651" spans="63:63" x14ac:dyDescent="0.25">
      <c r="BK86651" s="2311"/>
    </row>
    <row r="86675" spans="63:63" x14ac:dyDescent="0.25">
      <c r="BK86675" s="2315"/>
    </row>
    <row r="86676" spans="63:63" x14ac:dyDescent="0.25">
      <c r="BK86676" s="2311"/>
    </row>
    <row r="86700" spans="63:63" x14ac:dyDescent="0.25">
      <c r="BK86700" s="2315"/>
    </row>
    <row r="86701" spans="63:63" x14ac:dyDescent="0.25">
      <c r="BK86701" s="2311"/>
    </row>
    <row r="86725" spans="63:63" x14ac:dyDescent="0.25">
      <c r="BK86725" s="2315"/>
    </row>
    <row r="86726" spans="63:63" x14ac:dyDescent="0.25">
      <c r="BK86726" s="2311"/>
    </row>
    <row r="86750" spans="63:63" x14ac:dyDescent="0.25">
      <c r="BK86750" s="2315"/>
    </row>
    <row r="86751" spans="63:63" x14ac:dyDescent="0.25">
      <c r="BK86751" s="2311"/>
    </row>
    <row r="86775" spans="63:63" x14ac:dyDescent="0.25">
      <c r="BK86775" s="2315"/>
    </row>
    <row r="86776" spans="63:63" x14ac:dyDescent="0.25">
      <c r="BK86776" s="2311"/>
    </row>
    <row r="86800" spans="63:63" x14ac:dyDescent="0.25">
      <c r="BK86800" s="2315"/>
    </row>
    <row r="86801" spans="63:63" x14ac:dyDescent="0.25">
      <c r="BK86801" s="2311"/>
    </row>
    <row r="86825" spans="63:63" x14ac:dyDescent="0.25">
      <c r="BK86825" s="2315"/>
    </row>
    <row r="86826" spans="63:63" x14ac:dyDescent="0.25">
      <c r="BK86826" s="2311"/>
    </row>
    <row r="86850" spans="63:63" x14ac:dyDescent="0.25">
      <c r="BK86850" s="2315"/>
    </row>
    <row r="86851" spans="63:63" x14ac:dyDescent="0.25">
      <c r="BK86851" s="2311"/>
    </row>
    <row r="86875" spans="63:63" x14ac:dyDescent="0.25">
      <c r="BK86875" s="2315"/>
    </row>
    <row r="86876" spans="63:63" x14ac:dyDescent="0.25">
      <c r="BK86876" s="2311"/>
    </row>
    <row r="86900" spans="63:63" x14ac:dyDescent="0.25">
      <c r="BK86900" s="2315"/>
    </row>
    <row r="86901" spans="63:63" x14ac:dyDescent="0.25">
      <c r="BK86901" s="2311"/>
    </row>
    <row r="86925" spans="63:63" x14ac:dyDescent="0.25">
      <c r="BK86925" s="2315"/>
    </row>
    <row r="86926" spans="63:63" x14ac:dyDescent="0.25">
      <c r="BK86926" s="2311"/>
    </row>
    <row r="86950" spans="63:63" x14ac:dyDescent="0.25">
      <c r="BK86950" s="2315"/>
    </row>
    <row r="86951" spans="63:63" x14ac:dyDescent="0.25">
      <c r="BK86951" s="2311"/>
    </row>
    <row r="86975" spans="63:63" x14ac:dyDescent="0.25">
      <c r="BK86975" s="2315"/>
    </row>
    <row r="86976" spans="63:63" x14ac:dyDescent="0.25">
      <c r="BK86976" s="2311"/>
    </row>
    <row r="87000" spans="63:63" x14ac:dyDescent="0.25">
      <c r="BK87000" s="2315"/>
    </row>
    <row r="87001" spans="63:63" x14ac:dyDescent="0.25">
      <c r="BK87001" s="2311"/>
    </row>
    <row r="87025" spans="63:63" x14ac:dyDescent="0.25">
      <c r="BK87025" s="2315"/>
    </row>
    <row r="87026" spans="63:63" x14ac:dyDescent="0.25">
      <c r="BK87026" s="2311"/>
    </row>
    <row r="87050" spans="63:63" x14ac:dyDescent="0.25">
      <c r="BK87050" s="2315"/>
    </row>
    <row r="87051" spans="63:63" x14ac:dyDescent="0.25">
      <c r="BK87051" s="2311"/>
    </row>
    <row r="87075" spans="63:63" x14ac:dyDescent="0.25">
      <c r="BK87075" s="2315"/>
    </row>
    <row r="87076" spans="63:63" x14ac:dyDescent="0.25">
      <c r="BK87076" s="2311"/>
    </row>
    <row r="87100" spans="63:63" x14ac:dyDescent="0.25">
      <c r="BK87100" s="2315"/>
    </row>
    <row r="87101" spans="63:63" x14ac:dyDescent="0.25">
      <c r="BK87101" s="2311"/>
    </row>
    <row r="87125" spans="63:63" x14ac:dyDescent="0.25">
      <c r="BK87125" s="2315"/>
    </row>
    <row r="87126" spans="63:63" x14ac:dyDescent="0.25">
      <c r="BK87126" s="2311"/>
    </row>
    <row r="87150" spans="63:63" x14ac:dyDescent="0.25">
      <c r="BK87150" s="2315"/>
    </row>
    <row r="87151" spans="63:63" x14ac:dyDescent="0.25">
      <c r="BK87151" s="2311"/>
    </row>
    <row r="87175" spans="63:63" x14ac:dyDescent="0.25">
      <c r="BK87175" s="2315"/>
    </row>
    <row r="87176" spans="63:63" x14ac:dyDescent="0.25">
      <c r="BK87176" s="2311"/>
    </row>
    <row r="87200" spans="63:63" x14ac:dyDescent="0.25">
      <c r="BK87200" s="2315"/>
    </row>
    <row r="87201" spans="63:63" x14ac:dyDescent="0.25">
      <c r="BK87201" s="2311"/>
    </row>
    <row r="87225" spans="63:63" x14ac:dyDescent="0.25">
      <c r="BK87225" s="2315"/>
    </row>
    <row r="87226" spans="63:63" x14ac:dyDescent="0.25">
      <c r="BK87226" s="2311"/>
    </row>
    <row r="87250" spans="63:63" x14ac:dyDescent="0.25">
      <c r="BK87250" s="2315"/>
    </row>
    <row r="87251" spans="63:63" x14ac:dyDescent="0.25">
      <c r="BK87251" s="2311"/>
    </row>
    <row r="87275" spans="63:63" x14ac:dyDescent="0.25">
      <c r="BK87275" s="2315"/>
    </row>
    <row r="87276" spans="63:63" x14ac:dyDescent="0.25">
      <c r="BK87276" s="2311"/>
    </row>
    <row r="87300" spans="63:63" x14ac:dyDescent="0.25">
      <c r="BK87300" s="2315"/>
    </row>
    <row r="87301" spans="63:63" x14ac:dyDescent="0.25">
      <c r="BK87301" s="2311"/>
    </row>
    <row r="87325" spans="63:63" x14ac:dyDescent="0.25">
      <c r="BK87325" s="2315"/>
    </row>
    <row r="87326" spans="63:63" x14ac:dyDescent="0.25">
      <c r="BK87326" s="2311"/>
    </row>
    <row r="87350" spans="63:63" x14ac:dyDescent="0.25">
      <c r="BK87350" s="2315"/>
    </row>
    <row r="87351" spans="63:63" x14ac:dyDescent="0.25">
      <c r="BK87351" s="2311"/>
    </row>
    <row r="87375" spans="63:63" x14ac:dyDescent="0.25">
      <c r="BK87375" s="2315"/>
    </row>
    <row r="87376" spans="63:63" x14ac:dyDescent="0.25">
      <c r="BK87376" s="2311"/>
    </row>
    <row r="87400" spans="63:63" x14ac:dyDescent="0.25">
      <c r="BK87400" s="2315"/>
    </row>
    <row r="87401" spans="63:63" x14ac:dyDescent="0.25">
      <c r="BK87401" s="2311"/>
    </row>
    <row r="87425" spans="63:63" x14ac:dyDescent="0.25">
      <c r="BK87425" s="2315"/>
    </row>
    <row r="87426" spans="63:63" x14ac:dyDescent="0.25">
      <c r="BK87426" s="2311"/>
    </row>
    <row r="87450" spans="63:63" x14ac:dyDescent="0.25">
      <c r="BK87450" s="2315"/>
    </row>
    <row r="87451" spans="63:63" x14ac:dyDescent="0.25">
      <c r="BK87451" s="2311"/>
    </row>
    <row r="87475" spans="63:63" x14ac:dyDescent="0.25">
      <c r="BK87475" s="2315"/>
    </row>
    <row r="87476" spans="63:63" x14ac:dyDescent="0.25">
      <c r="BK87476" s="2311"/>
    </row>
    <row r="87500" spans="63:63" x14ac:dyDescent="0.25">
      <c r="BK87500" s="2315"/>
    </row>
    <row r="87501" spans="63:63" x14ac:dyDescent="0.25">
      <c r="BK87501" s="2311"/>
    </row>
    <row r="87525" spans="63:63" x14ac:dyDescent="0.25">
      <c r="BK87525" s="2315"/>
    </row>
    <row r="87526" spans="63:63" x14ac:dyDescent="0.25">
      <c r="BK87526" s="2311"/>
    </row>
    <row r="87550" spans="63:63" x14ac:dyDescent="0.25">
      <c r="BK87550" s="2315"/>
    </row>
    <row r="87551" spans="63:63" x14ac:dyDescent="0.25">
      <c r="BK87551" s="2311"/>
    </row>
    <row r="87575" spans="63:63" x14ac:dyDescent="0.25">
      <c r="BK87575" s="2315"/>
    </row>
    <row r="87576" spans="63:63" x14ac:dyDescent="0.25">
      <c r="BK87576" s="2311"/>
    </row>
    <row r="87600" spans="63:63" x14ac:dyDescent="0.25">
      <c r="BK87600" s="2315"/>
    </row>
    <row r="87601" spans="63:63" x14ac:dyDescent="0.25">
      <c r="BK87601" s="2311"/>
    </row>
    <row r="87625" spans="63:63" x14ac:dyDescent="0.25">
      <c r="BK87625" s="2315"/>
    </row>
    <row r="87626" spans="63:63" x14ac:dyDescent="0.25">
      <c r="BK87626" s="2311"/>
    </row>
    <row r="87650" spans="63:63" x14ac:dyDescent="0.25">
      <c r="BK87650" s="2315"/>
    </row>
    <row r="87651" spans="63:63" x14ac:dyDescent="0.25">
      <c r="BK87651" s="2311"/>
    </row>
    <row r="87675" spans="63:63" x14ac:dyDescent="0.25">
      <c r="BK87675" s="2315"/>
    </row>
    <row r="87676" spans="63:63" x14ac:dyDescent="0.25">
      <c r="BK87676" s="2311"/>
    </row>
    <row r="87700" spans="63:63" x14ac:dyDescent="0.25">
      <c r="BK87700" s="2315"/>
    </row>
    <row r="87701" spans="63:63" x14ac:dyDescent="0.25">
      <c r="BK87701" s="2311"/>
    </row>
    <row r="87725" spans="63:63" x14ac:dyDescent="0.25">
      <c r="BK87725" s="2315"/>
    </row>
    <row r="87726" spans="63:63" x14ac:dyDescent="0.25">
      <c r="BK87726" s="2311"/>
    </row>
    <row r="87750" spans="63:63" x14ac:dyDescent="0.25">
      <c r="BK87750" s="2315"/>
    </row>
    <row r="87751" spans="63:63" x14ac:dyDescent="0.25">
      <c r="BK87751" s="2311"/>
    </row>
    <row r="87775" spans="63:63" x14ac:dyDescent="0.25">
      <c r="BK87775" s="2315"/>
    </row>
    <row r="87776" spans="63:63" x14ac:dyDescent="0.25">
      <c r="BK87776" s="2311"/>
    </row>
    <row r="87800" spans="63:63" x14ac:dyDescent="0.25">
      <c r="BK87800" s="2315"/>
    </row>
    <row r="87801" spans="63:63" x14ac:dyDescent="0.25">
      <c r="BK87801" s="2311"/>
    </row>
    <row r="87825" spans="63:63" x14ac:dyDescent="0.25">
      <c r="BK87825" s="2315"/>
    </row>
    <row r="87826" spans="63:63" x14ac:dyDescent="0.25">
      <c r="BK87826" s="2311"/>
    </row>
    <row r="87850" spans="63:63" x14ac:dyDescent="0.25">
      <c r="BK87850" s="2315"/>
    </row>
    <row r="87851" spans="63:63" x14ac:dyDescent="0.25">
      <c r="BK87851" s="2311"/>
    </row>
    <row r="87875" spans="63:63" x14ac:dyDescent="0.25">
      <c r="BK87875" s="2315"/>
    </row>
    <row r="87876" spans="63:63" x14ac:dyDescent="0.25">
      <c r="BK87876" s="2311"/>
    </row>
    <row r="87900" spans="63:63" x14ac:dyDescent="0.25">
      <c r="BK87900" s="2315"/>
    </row>
    <row r="87901" spans="63:63" x14ac:dyDescent="0.25">
      <c r="BK87901" s="2311"/>
    </row>
    <row r="87925" spans="63:63" x14ac:dyDescent="0.25">
      <c r="BK87925" s="2315"/>
    </row>
    <row r="87926" spans="63:63" x14ac:dyDescent="0.25">
      <c r="BK87926" s="2311"/>
    </row>
    <row r="87950" spans="63:63" x14ac:dyDescent="0.25">
      <c r="BK87950" s="2315"/>
    </row>
    <row r="87951" spans="63:63" x14ac:dyDescent="0.25">
      <c r="BK87951" s="2311"/>
    </row>
    <row r="87975" spans="63:63" x14ac:dyDescent="0.25">
      <c r="BK87975" s="2315"/>
    </row>
    <row r="87976" spans="63:63" x14ac:dyDescent="0.25">
      <c r="BK87976" s="2311"/>
    </row>
    <row r="88000" spans="63:63" x14ac:dyDescent="0.25">
      <c r="BK88000" s="2315"/>
    </row>
    <row r="88001" spans="63:63" x14ac:dyDescent="0.25">
      <c r="BK88001" s="2311"/>
    </row>
    <row r="88025" spans="63:63" x14ac:dyDescent="0.25">
      <c r="BK88025" s="2315"/>
    </row>
    <row r="88026" spans="63:63" x14ac:dyDescent="0.25">
      <c r="BK88026" s="2311"/>
    </row>
    <row r="88050" spans="63:63" x14ac:dyDescent="0.25">
      <c r="BK88050" s="2315"/>
    </row>
    <row r="88051" spans="63:63" x14ac:dyDescent="0.25">
      <c r="BK88051" s="2311"/>
    </row>
    <row r="88075" spans="63:63" x14ac:dyDescent="0.25">
      <c r="BK88075" s="2315"/>
    </row>
    <row r="88076" spans="63:63" x14ac:dyDescent="0.25">
      <c r="BK88076" s="2311"/>
    </row>
    <row r="88100" spans="63:63" x14ac:dyDescent="0.25">
      <c r="BK88100" s="2315"/>
    </row>
    <row r="88101" spans="63:63" x14ac:dyDescent="0.25">
      <c r="BK88101" s="2311"/>
    </row>
    <row r="88125" spans="63:63" x14ac:dyDescent="0.25">
      <c r="BK88125" s="2315"/>
    </row>
    <row r="88126" spans="63:63" x14ac:dyDescent="0.25">
      <c r="BK88126" s="2311"/>
    </row>
    <row r="88150" spans="63:63" x14ac:dyDescent="0.25">
      <c r="BK88150" s="2315"/>
    </row>
    <row r="88151" spans="63:63" x14ac:dyDescent="0.25">
      <c r="BK88151" s="2311"/>
    </row>
    <row r="88175" spans="63:63" x14ac:dyDescent="0.25">
      <c r="BK88175" s="2315"/>
    </row>
    <row r="88176" spans="63:63" x14ac:dyDescent="0.25">
      <c r="BK88176" s="2311"/>
    </row>
    <row r="88200" spans="63:63" x14ac:dyDescent="0.25">
      <c r="BK88200" s="2315"/>
    </row>
    <row r="88201" spans="63:63" x14ac:dyDescent="0.25">
      <c r="BK88201" s="2311"/>
    </row>
    <row r="88225" spans="63:63" x14ac:dyDescent="0.25">
      <c r="BK88225" s="2315"/>
    </row>
    <row r="88226" spans="63:63" x14ac:dyDescent="0.25">
      <c r="BK88226" s="2311"/>
    </row>
    <row r="88250" spans="63:63" x14ac:dyDescent="0.25">
      <c r="BK88250" s="2315"/>
    </row>
    <row r="88251" spans="63:63" x14ac:dyDescent="0.25">
      <c r="BK88251" s="2311"/>
    </row>
    <row r="88275" spans="63:63" x14ac:dyDescent="0.25">
      <c r="BK88275" s="2315"/>
    </row>
    <row r="88276" spans="63:63" x14ac:dyDescent="0.25">
      <c r="BK88276" s="2311"/>
    </row>
    <row r="88300" spans="63:63" x14ac:dyDescent="0.25">
      <c r="BK88300" s="2315"/>
    </row>
    <row r="88301" spans="63:63" x14ac:dyDescent="0.25">
      <c r="BK88301" s="2311"/>
    </row>
    <row r="88325" spans="63:63" x14ac:dyDescent="0.25">
      <c r="BK88325" s="2315"/>
    </row>
    <row r="88326" spans="63:63" x14ac:dyDescent="0.25">
      <c r="BK88326" s="2311"/>
    </row>
    <row r="88350" spans="63:63" x14ac:dyDescent="0.25">
      <c r="BK88350" s="2315"/>
    </row>
    <row r="88351" spans="63:63" x14ac:dyDescent="0.25">
      <c r="BK88351" s="2311"/>
    </row>
    <row r="88375" spans="63:63" x14ac:dyDescent="0.25">
      <c r="BK88375" s="2315"/>
    </row>
    <row r="88376" spans="63:63" x14ac:dyDescent="0.25">
      <c r="BK88376" s="2311"/>
    </row>
    <row r="88400" spans="63:63" x14ac:dyDescent="0.25">
      <c r="BK88400" s="2315"/>
    </row>
    <row r="88401" spans="63:63" x14ac:dyDescent="0.25">
      <c r="BK88401" s="2311"/>
    </row>
    <row r="88425" spans="63:63" x14ac:dyDescent="0.25">
      <c r="BK88425" s="2315"/>
    </row>
    <row r="88426" spans="63:63" x14ac:dyDescent="0.25">
      <c r="BK88426" s="2311"/>
    </row>
    <row r="88450" spans="63:63" x14ac:dyDescent="0.25">
      <c r="BK88450" s="2315"/>
    </row>
    <row r="88451" spans="63:63" x14ac:dyDescent="0.25">
      <c r="BK88451" s="2311"/>
    </row>
    <row r="88475" spans="63:63" x14ac:dyDescent="0.25">
      <c r="BK88475" s="2315"/>
    </row>
    <row r="88476" spans="63:63" x14ac:dyDescent="0.25">
      <c r="BK88476" s="2311"/>
    </row>
    <row r="88500" spans="63:63" x14ac:dyDescent="0.25">
      <c r="BK88500" s="2315"/>
    </row>
    <row r="88501" spans="63:63" x14ac:dyDescent="0.25">
      <c r="BK88501" s="2311"/>
    </row>
    <row r="88525" spans="63:63" x14ac:dyDescent="0.25">
      <c r="BK88525" s="2315"/>
    </row>
    <row r="88526" spans="63:63" x14ac:dyDescent="0.25">
      <c r="BK88526" s="2311"/>
    </row>
    <row r="88550" spans="63:63" x14ac:dyDescent="0.25">
      <c r="BK88550" s="2315"/>
    </row>
    <row r="88551" spans="63:63" x14ac:dyDescent="0.25">
      <c r="BK88551" s="2311"/>
    </row>
    <row r="88575" spans="63:63" x14ac:dyDescent="0.25">
      <c r="BK88575" s="2315"/>
    </row>
    <row r="88576" spans="63:63" x14ac:dyDescent="0.25">
      <c r="BK88576" s="2311"/>
    </row>
    <row r="88600" spans="63:63" x14ac:dyDescent="0.25">
      <c r="BK88600" s="2315"/>
    </row>
    <row r="88601" spans="63:63" x14ac:dyDescent="0.25">
      <c r="BK88601" s="2311"/>
    </row>
    <row r="88625" spans="63:63" x14ac:dyDescent="0.25">
      <c r="BK88625" s="2315"/>
    </row>
    <row r="88626" spans="63:63" x14ac:dyDescent="0.25">
      <c r="BK88626" s="2311"/>
    </row>
    <row r="88650" spans="63:63" x14ac:dyDescent="0.25">
      <c r="BK88650" s="2315"/>
    </row>
    <row r="88651" spans="63:63" x14ac:dyDescent="0.25">
      <c r="BK88651" s="2311"/>
    </row>
    <row r="88675" spans="63:63" x14ac:dyDescent="0.25">
      <c r="BK88675" s="2315"/>
    </row>
    <row r="88676" spans="63:63" x14ac:dyDescent="0.25">
      <c r="BK88676" s="2311"/>
    </row>
    <row r="88700" spans="63:63" x14ac:dyDescent="0.25">
      <c r="BK88700" s="2315"/>
    </row>
    <row r="88701" spans="63:63" x14ac:dyDescent="0.25">
      <c r="BK88701" s="2311"/>
    </row>
    <row r="88725" spans="63:63" x14ac:dyDescent="0.25">
      <c r="BK88725" s="2315"/>
    </row>
    <row r="88726" spans="63:63" x14ac:dyDescent="0.25">
      <c r="BK88726" s="2311"/>
    </row>
    <row r="88750" spans="63:63" x14ac:dyDescent="0.25">
      <c r="BK88750" s="2315"/>
    </row>
    <row r="88751" spans="63:63" x14ac:dyDescent="0.25">
      <c r="BK88751" s="2311"/>
    </row>
    <row r="88775" spans="63:63" x14ac:dyDescent="0.25">
      <c r="BK88775" s="2315"/>
    </row>
    <row r="88776" spans="63:63" x14ac:dyDescent="0.25">
      <c r="BK88776" s="2311"/>
    </row>
    <row r="88800" spans="63:63" x14ac:dyDescent="0.25">
      <c r="BK88800" s="2315"/>
    </row>
    <row r="88801" spans="63:63" x14ac:dyDescent="0.25">
      <c r="BK88801" s="2311"/>
    </row>
    <row r="88825" spans="63:63" x14ac:dyDescent="0.25">
      <c r="BK88825" s="2315"/>
    </row>
    <row r="88826" spans="63:63" x14ac:dyDescent="0.25">
      <c r="BK88826" s="2311"/>
    </row>
    <row r="88850" spans="63:63" x14ac:dyDescent="0.25">
      <c r="BK88850" s="2315"/>
    </row>
    <row r="88851" spans="63:63" x14ac:dyDescent="0.25">
      <c r="BK88851" s="2311"/>
    </row>
    <row r="88875" spans="63:63" x14ac:dyDescent="0.25">
      <c r="BK88875" s="2315"/>
    </row>
    <row r="88876" spans="63:63" x14ac:dyDescent="0.25">
      <c r="BK88876" s="2311"/>
    </row>
    <row r="88900" spans="63:63" x14ac:dyDescent="0.25">
      <c r="BK88900" s="2315"/>
    </row>
    <row r="88901" spans="63:63" x14ac:dyDescent="0.25">
      <c r="BK88901" s="2311"/>
    </row>
    <row r="88925" spans="63:63" x14ac:dyDescent="0.25">
      <c r="BK88925" s="2315"/>
    </row>
    <row r="88926" spans="63:63" x14ac:dyDescent="0.25">
      <c r="BK88926" s="2311"/>
    </row>
    <row r="88950" spans="63:63" x14ac:dyDescent="0.25">
      <c r="BK88950" s="2315"/>
    </row>
    <row r="88951" spans="63:63" x14ac:dyDescent="0.25">
      <c r="BK88951" s="2311"/>
    </row>
    <row r="88975" spans="63:63" x14ac:dyDescent="0.25">
      <c r="BK88975" s="2315"/>
    </row>
    <row r="88976" spans="63:63" x14ac:dyDescent="0.25">
      <c r="BK88976" s="2311"/>
    </row>
    <row r="89000" spans="63:63" x14ac:dyDescent="0.25">
      <c r="BK89000" s="2315"/>
    </row>
    <row r="89001" spans="63:63" x14ac:dyDescent="0.25">
      <c r="BK89001" s="2311"/>
    </row>
    <row r="89025" spans="63:63" x14ac:dyDescent="0.25">
      <c r="BK89025" s="2315"/>
    </row>
    <row r="89026" spans="63:63" x14ac:dyDescent="0.25">
      <c r="BK89026" s="2311"/>
    </row>
    <row r="89050" spans="63:63" x14ac:dyDescent="0.25">
      <c r="BK89050" s="2315"/>
    </row>
    <row r="89051" spans="63:63" x14ac:dyDescent="0.25">
      <c r="BK89051" s="2311"/>
    </row>
    <row r="89075" spans="63:63" x14ac:dyDescent="0.25">
      <c r="BK89075" s="2315"/>
    </row>
    <row r="89076" spans="63:63" x14ac:dyDescent="0.25">
      <c r="BK89076" s="2311"/>
    </row>
    <row r="89100" spans="63:63" x14ac:dyDescent="0.25">
      <c r="BK89100" s="2315"/>
    </row>
    <row r="89101" spans="63:63" x14ac:dyDescent="0.25">
      <c r="BK89101" s="2311"/>
    </row>
    <row r="89125" spans="63:63" x14ac:dyDescent="0.25">
      <c r="BK89125" s="2315"/>
    </row>
    <row r="89126" spans="63:63" x14ac:dyDescent="0.25">
      <c r="BK89126" s="2311"/>
    </row>
    <row r="89150" spans="63:63" x14ac:dyDescent="0.25">
      <c r="BK89150" s="2315"/>
    </row>
    <row r="89151" spans="63:63" x14ac:dyDescent="0.25">
      <c r="BK89151" s="2311"/>
    </row>
    <row r="89175" spans="63:63" x14ac:dyDescent="0.25">
      <c r="BK89175" s="2315"/>
    </row>
    <row r="89176" spans="63:63" x14ac:dyDescent="0.25">
      <c r="BK89176" s="2311"/>
    </row>
    <row r="89200" spans="63:63" x14ac:dyDescent="0.25">
      <c r="BK89200" s="2315"/>
    </row>
    <row r="89201" spans="63:63" x14ac:dyDescent="0.25">
      <c r="BK89201" s="2311"/>
    </row>
    <row r="89225" spans="63:63" x14ac:dyDescent="0.25">
      <c r="BK89225" s="2315"/>
    </row>
    <row r="89226" spans="63:63" x14ac:dyDescent="0.25">
      <c r="BK89226" s="2311"/>
    </row>
    <row r="89250" spans="63:63" x14ac:dyDescent="0.25">
      <c r="BK89250" s="2315"/>
    </row>
    <row r="89251" spans="63:63" x14ac:dyDescent="0.25">
      <c r="BK89251" s="2311"/>
    </row>
    <row r="89275" spans="63:63" x14ac:dyDescent="0.25">
      <c r="BK89275" s="2315"/>
    </row>
    <row r="89276" spans="63:63" x14ac:dyDescent="0.25">
      <c r="BK89276" s="2311"/>
    </row>
    <row r="89300" spans="63:63" x14ac:dyDescent="0.25">
      <c r="BK89300" s="2315"/>
    </row>
    <row r="89301" spans="63:63" x14ac:dyDescent="0.25">
      <c r="BK89301" s="2311"/>
    </row>
    <row r="89325" spans="63:63" x14ac:dyDescent="0.25">
      <c r="BK89325" s="2315"/>
    </row>
    <row r="89326" spans="63:63" x14ac:dyDescent="0.25">
      <c r="BK89326" s="2311"/>
    </row>
    <row r="89350" spans="63:63" x14ac:dyDescent="0.25">
      <c r="BK89350" s="2315"/>
    </row>
    <row r="89351" spans="63:63" x14ac:dyDescent="0.25">
      <c r="BK89351" s="2311"/>
    </row>
    <row r="89375" spans="63:63" x14ac:dyDescent="0.25">
      <c r="BK89375" s="2315"/>
    </row>
    <row r="89376" spans="63:63" x14ac:dyDescent="0.25">
      <c r="BK89376" s="2311"/>
    </row>
    <row r="89400" spans="63:63" x14ac:dyDescent="0.25">
      <c r="BK89400" s="2315"/>
    </row>
    <row r="89401" spans="63:63" x14ac:dyDescent="0.25">
      <c r="BK89401" s="2311"/>
    </row>
    <row r="89425" spans="63:63" x14ac:dyDescent="0.25">
      <c r="BK89425" s="2315"/>
    </row>
    <row r="89426" spans="63:63" x14ac:dyDescent="0.25">
      <c r="BK89426" s="2311"/>
    </row>
    <row r="89450" spans="63:63" x14ac:dyDescent="0.25">
      <c r="BK89450" s="2315"/>
    </row>
    <row r="89451" spans="63:63" x14ac:dyDescent="0.25">
      <c r="BK89451" s="2311"/>
    </row>
    <row r="89475" spans="63:63" x14ac:dyDescent="0.25">
      <c r="BK89475" s="2315"/>
    </row>
    <row r="89476" spans="63:63" x14ac:dyDescent="0.25">
      <c r="BK89476" s="2311"/>
    </row>
    <row r="89500" spans="63:63" x14ac:dyDescent="0.25">
      <c r="BK89500" s="2315"/>
    </row>
    <row r="89501" spans="63:63" x14ac:dyDescent="0.25">
      <c r="BK89501" s="2311"/>
    </row>
    <row r="89525" spans="63:63" x14ac:dyDescent="0.25">
      <c r="BK89525" s="2315"/>
    </row>
    <row r="89526" spans="63:63" x14ac:dyDescent="0.25">
      <c r="BK89526" s="2311"/>
    </row>
    <row r="89550" spans="63:63" x14ac:dyDescent="0.25">
      <c r="BK89550" s="2315"/>
    </row>
    <row r="89551" spans="63:63" x14ac:dyDescent="0.25">
      <c r="BK89551" s="2311"/>
    </row>
    <row r="89575" spans="63:63" x14ac:dyDescent="0.25">
      <c r="BK89575" s="2315"/>
    </row>
    <row r="89576" spans="63:63" x14ac:dyDescent="0.25">
      <c r="BK89576" s="2311"/>
    </row>
    <row r="89600" spans="63:63" x14ac:dyDescent="0.25">
      <c r="BK89600" s="2315"/>
    </row>
    <row r="89601" spans="63:63" x14ac:dyDescent="0.25">
      <c r="BK89601" s="2311"/>
    </row>
    <row r="89625" spans="63:63" x14ac:dyDescent="0.25">
      <c r="BK89625" s="2315"/>
    </row>
    <row r="89626" spans="63:63" x14ac:dyDescent="0.25">
      <c r="BK89626" s="2311"/>
    </row>
    <row r="89650" spans="63:63" x14ac:dyDescent="0.25">
      <c r="BK89650" s="2315"/>
    </row>
    <row r="89651" spans="63:63" x14ac:dyDescent="0.25">
      <c r="BK89651" s="2311"/>
    </row>
    <row r="89675" spans="63:63" x14ac:dyDescent="0.25">
      <c r="BK89675" s="2315"/>
    </row>
    <row r="89676" spans="63:63" x14ac:dyDescent="0.25">
      <c r="BK89676" s="2311"/>
    </row>
    <row r="89700" spans="63:63" x14ac:dyDescent="0.25">
      <c r="BK89700" s="2315"/>
    </row>
    <row r="89701" spans="63:63" x14ac:dyDescent="0.25">
      <c r="BK89701" s="2311"/>
    </row>
    <row r="89725" spans="63:63" x14ac:dyDescent="0.25">
      <c r="BK89725" s="2315"/>
    </row>
    <row r="89726" spans="63:63" x14ac:dyDescent="0.25">
      <c r="BK89726" s="2311"/>
    </row>
    <row r="89750" spans="63:63" x14ac:dyDescent="0.25">
      <c r="BK89750" s="2315"/>
    </row>
    <row r="89751" spans="63:63" x14ac:dyDescent="0.25">
      <c r="BK89751" s="2311"/>
    </row>
    <row r="89775" spans="63:63" x14ac:dyDescent="0.25">
      <c r="BK89775" s="2315"/>
    </row>
    <row r="89776" spans="63:63" x14ac:dyDescent="0.25">
      <c r="BK89776" s="2311"/>
    </row>
    <row r="89800" spans="63:63" x14ac:dyDescent="0.25">
      <c r="BK89800" s="2315"/>
    </row>
    <row r="89801" spans="63:63" x14ac:dyDescent="0.25">
      <c r="BK89801" s="2311"/>
    </row>
    <row r="89825" spans="63:63" x14ac:dyDescent="0.25">
      <c r="BK89825" s="2315"/>
    </row>
    <row r="89826" spans="63:63" x14ac:dyDescent="0.25">
      <c r="BK89826" s="2311"/>
    </row>
    <row r="89850" spans="63:63" x14ac:dyDescent="0.25">
      <c r="BK89850" s="2315"/>
    </row>
    <row r="89851" spans="63:63" x14ac:dyDescent="0.25">
      <c r="BK89851" s="2311"/>
    </row>
    <row r="89875" spans="63:63" x14ac:dyDescent="0.25">
      <c r="BK89875" s="2315"/>
    </row>
    <row r="89876" spans="63:63" x14ac:dyDescent="0.25">
      <c r="BK89876" s="2311"/>
    </row>
    <row r="89900" spans="63:63" x14ac:dyDescent="0.25">
      <c r="BK89900" s="2315"/>
    </row>
    <row r="89901" spans="63:63" x14ac:dyDescent="0.25">
      <c r="BK89901" s="2311"/>
    </row>
    <row r="89925" spans="63:63" x14ac:dyDescent="0.25">
      <c r="BK89925" s="2315"/>
    </row>
    <row r="89926" spans="63:63" x14ac:dyDescent="0.25">
      <c r="BK89926" s="2311"/>
    </row>
    <row r="89950" spans="63:63" x14ac:dyDescent="0.25">
      <c r="BK89950" s="2315"/>
    </row>
    <row r="89951" spans="63:63" x14ac:dyDescent="0.25">
      <c r="BK89951" s="2311"/>
    </row>
    <row r="89975" spans="63:63" x14ac:dyDescent="0.25">
      <c r="BK89975" s="2315"/>
    </row>
    <row r="89976" spans="63:63" x14ac:dyDescent="0.25">
      <c r="BK89976" s="2311"/>
    </row>
    <row r="90000" spans="63:63" x14ac:dyDescent="0.25">
      <c r="BK90000" s="2315"/>
    </row>
    <row r="90001" spans="63:63" x14ac:dyDescent="0.25">
      <c r="BK90001" s="2311"/>
    </row>
    <row r="90025" spans="63:63" x14ac:dyDescent="0.25">
      <c r="BK90025" s="2315"/>
    </row>
    <row r="90026" spans="63:63" x14ac:dyDescent="0.25">
      <c r="BK90026" s="2311"/>
    </row>
    <row r="90050" spans="63:63" x14ac:dyDescent="0.25">
      <c r="BK90050" s="2315"/>
    </row>
    <row r="90051" spans="63:63" x14ac:dyDescent="0.25">
      <c r="BK90051" s="2311"/>
    </row>
    <row r="90075" spans="63:63" x14ac:dyDescent="0.25">
      <c r="BK90075" s="2315"/>
    </row>
    <row r="90076" spans="63:63" x14ac:dyDescent="0.25">
      <c r="BK90076" s="2311"/>
    </row>
    <row r="90100" spans="63:63" x14ac:dyDescent="0.25">
      <c r="BK90100" s="2315"/>
    </row>
    <row r="90101" spans="63:63" x14ac:dyDescent="0.25">
      <c r="BK90101" s="2311"/>
    </row>
    <row r="90125" spans="63:63" x14ac:dyDescent="0.25">
      <c r="BK90125" s="2315"/>
    </row>
    <row r="90126" spans="63:63" x14ac:dyDescent="0.25">
      <c r="BK90126" s="2311"/>
    </row>
    <row r="90150" spans="63:63" x14ac:dyDescent="0.25">
      <c r="BK90150" s="2315"/>
    </row>
    <row r="90151" spans="63:63" x14ac:dyDescent="0.25">
      <c r="BK90151" s="2311"/>
    </row>
    <row r="90175" spans="63:63" x14ac:dyDescent="0.25">
      <c r="BK90175" s="2315"/>
    </row>
    <row r="90176" spans="63:63" x14ac:dyDescent="0.25">
      <c r="BK90176" s="2311"/>
    </row>
    <row r="90200" spans="63:63" x14ac:dyDescent="0.25">
      <c r="BK90200" s="2315"/>
    </row>
    <row r="90201" spans="63:63" x14ac:dyDescent="0.25">
      <c r="BK90201" s="2311"/>
    </row>
    <row r="90225" spans="63:63" x14ac:dyDescent="0.25">
      <c r="BK90225" s="2315"/>
    </row>
    <row r="90226" spans="63:63" x14ac:dyDescent="0.25">
      <c r="BK90226" s="2311"/>
    </row>
    <row r="90250" spans="63:63" x14ac:dyDescent="0.25">
      <c r="BK90250" s="2315"/>
    </row>
    <row r="90251" spans="63:63" x14ac:dyDescent="0.25">
      <c r="BK90251" s="2311"/>
    </row>
    <row r="90275" spans="63:63" x14ac:dyDescent="0.25">
      <c r="BK90275" s="2315"/>
    </row>
    <row r="90276" spans="63:63" x14ac:dyDescent="0.25">
      <c r="BK90276" s="2311"/>
    </row>
    <row r="90300" spans="63:63" x14ac:dyDescent="0.25">
      <c r="BK90300" s="2315"/>
    </row>
    <row r="90301" spans="63:63" x14ac:dyDescent="0.25">
      <c r="BK90301" s="2311"/>
    </row>
    <row r="90325" spans="63:63" x14ac:dyDescent="0.25">
      <c r="BK90325" s="2315"/>
    </row>
    <row r="90326" spans="63:63" x14ac:dyDescent="0.25">
      <c r="BK90326" s="2311"/>
    </row>
    <row r="90350" spans="63:63" x14ac:dyDescent="0.25">
      <c r="BK90350" s="2315"/>
    </row>
    <row r="90351" spans="63:63" x14ac:dyDescent="0.25">
      <c r="BK90351" s="2311"/>
    </row>
    <row r="90375" spans="63:63" x14ac:dyDescent="0.25">
      <c r="BK90375" s="2315"/>
    </row>
    <row r="90376" spans="63:63" x14ac:dyDescent="0.25">
      <c r="BK90376" s="2311"/>
    </row>
    <row r="90400" spans="63:63" x14ac:dyDescent="0.25">
      <c r="BK90400" s="2315"/>
    </row>
    <row r="90401" spans="63:63" x14ac:dyDescent="0.25">
      <c r="BK90401" s="2311"/>
    </row>
    <row r="90425" spans="63:63" x14ac:dyDescent="0.25">
      <c r="BK90425" s="2315"/>
    </row>
    <row r="90426" spans="63:63" x14ac:dyDescent="0.25">
      <c r="BK90426" s="2311"/>
    </row>
    <row r="90450" spans="63:63" x14ac:dyDescent="0.25">
      <c r="BK90450" s="2315"/>
    </row>
    <row r="90451" spans="63:63" x14ac:dyDescent="0.25">
      <c r="BK90451" s="2311"/>
    </row>
    <row r="90475" spans="63:63" x14ac:dyDescent="0.25">
      <c r="BK90475" s="2315"/>
    </row>
    <row r="90476" spans="63:63" x14ac:dyDescent="0.25">
      <c r="BK90476" s="2311"/>
    </row>
    <row r="90500" spans="63:63" x14ac:dyDescent="0.25">
      <c r="BK90500" s="2315"/>
    </row>
    <row r="90501" spans="63:63" x14ac:dyDescent="0.25">
      <c r="BK90501" s="2311"/>
    </row>
    <row r="90525" spans="63:63" x14ac:dyDescent="0.25">
      <c r="BK90525" s="2315"/>
    </row>
    <row r="90526" spans="63:63" x14ac:dyDescent="0.25">
      <c r="BK90526" s="2311"/>
    </row>
    <row r="90550" spans="63:63" x14ac:dyDescent="0.25">
      <c r="BK90550" s="2315"/>
    </row>
    <row r="90551" spans="63:63" x14ac:dyDescent="0.25">
      <c r="BK90551" s="2311"/>
    </row>
    <row r="90575" spans="63:63" x14ac:dyDescent="0.25">
      <c r="BK90575" s="2315"/>
    </row>
    <row r="90576" spans="63:63" x14ac:dyDescent="0.25">
      <c r="BK90576" s="2311"/>
    </row>
    <row r="90600" spans="63:63" x14ac:dyDescent="0.25">
      <c r="BK90600" s="2315"/>
    </row>
    <row r="90601" spans="63:63" x14ac:dyDescent="0.25">
      <c r="BK90601" s="2311"/>
    </row>
    <row r="90625" spans="63:63" x14ac:dyDescent="0.25">
      <c r="BK90625" s="2315"/>
    </row>
    <row r="90626" spans="63:63" x14ac:dyDescent="0.25">
      <c r="BK90626" s="2311"/>
    </row>
    <row r="90650" spans="63:63" x14ac:dyDescent="0.25">
      <c r="BK90650" s="2315"/>
    </row>
    <row r="90651" spans="63:63" x14ac:dyDescent="0.25">
      <c r="BK90651" s="2311"/>
    </row>
    <row r="90675" spans="63:63" x14ac:dyDescent="0.25">
      <c r="BK90675" s="2315"/>
    </row>
    <row r="90676" spans="63:63" x14ac:dyDescent="0.25">
      <c r="BK90676" s="2311"/>
    </row>
    <row r="90700" spans="63:63" x14ac:dyDescent="0.25">
      <c r="BK90700" s="2315"/>
    </row>
    <row r="90701" spans="63:63" x14ac:dyDescent="0.25">
      <c r="BK90701" s="2311"/>
    </row>
    <row r="90725" spans="63:63" x14ac:dyDescent="0.25">
      <c r="BK90725" s="2315"/>
    </row>
    <row r="90726" spans="63:63" x14ac:dyDescent="0.25">
      <c r="BK90726" s="2311"/>
    </row>
    <row r="90750" spans="63:63" x14ac:dyDescent="0.25">
      <c r="BK90750" s="2315"/>
    </row>
    <row r="90751" spans="63:63" x14ac:dyDescent="0.25">
      <c r="BK90751" s="2311"/>
    </row>
    <row r="90775" spans="63:63" x14ac:dyDescent="0.25">
      <c r="BK90775" s="2315"/>
    </row>
    <row r="90776" spans="63:63" x14ac:dyDescent="0.25">
      <c r="BK90776" s="2311"/>
    </row>
    <row r="90800" spans="63:63" x14ac:dyDescent="0.25">
      <c r="BK90800" s="2315"/>
    </row>
    <row r="90801" spans="63:63" x14ac:dyDescent="0.25">
      <c r="BK90801" s="2311"/>
    </row>
    <row r="90825" spans="63:63" x14ac:dyDescent="0.25">
      <c r="BK90825" s="2315"/>
    </row>
    <row r="90826" spans="63:63" x14ac:dyDescent="0.25">
      <c r="BK90826" s="2311"/>
    </row>
    <row r="90850" spans="63:63" x14ac:dyDescent="0.25">
      <c r="BK90850" s="2315"/>
    </row>
    <row r="90851" spans="63:63" x14ac:dyDescent="0.25">
      <c r="BK90851" s="2311"/>
    </row>
    <row r="90875" spans="63:63" x14ac:dyDescent="0.25">
      <c r="BK90875" s="2315"/>
    </row>
    <row r="90876" spans="63:63" x14ac:dyDescent="0.25">
      <c r="BK90876" s="2311"/>
    </row>
    <row r="90900" spans="63:63" x14ac:dyDescent="0.25">
      <c r="BK90900" s="2315"/>
    </row>
    <row r="90901" spans="63:63" x14ac:dyDescent="0.25">
      <c r="BK90901" s="2311"/>
    </row>
    <row r="90925" spans="63:63" x14ac:dyDescent="0.25">
      <c r="BK90925" s="2315"/>
    </row>
    <row r="90926" spans="63:63" x14ac:dyDescent="0.25">
      <c r="BK90926" s="2311"/>
    </row>
    <row r="90950" spans="63:63" x14ac:dyDescent="0.25">
      <c r="BK90950" s="2315"/>
    </row>
    <row r="90951" spans="63:63" x14ac:dyDescent="0.25">
      <c r="BK90951" s="2311"/>
    </row>
    <row r="90975" spans="63:63" x14ac:dyDescent="0.25">
      <c r="BK90975" s="2315"/>
    </row>
    <row r="90976" spans="63:63" x14ac:dyDescent="0.25">
      <c r="BK90976" s="2311"/>
    </row>
    <row r="91000" spans="63:63" x14ac:dyDescent="0.25">
      <c r="BK91000" s="2315"/>
    </row>
    <row r="91001" spans="63:63" x14ac:dyDescent="0.25">
      <c r="BK91001" s="2311"/>
    </row>
    <row r="91025" spans="63:63" x14ac:dyDescent="0.25">
      <c r="BK91025" s="2315"/>
    </row>
    <row r="91026" spans="63:63" x14ac:dyDescent="0.25">
      <c r="BK91026" s="2311"/>
    </row>
    <row r="91050" spans="63:63" x14ac:dyDescent="0.25">
      <c r="BK91050" s="2315"/>
    </row>
    <row r="91051" spans="63:63" x14ac:dyDescent="0.25">
      <c r="BK91051" s="2311"/>
    </row>
    <row r="91075" spans="63:63" x14ac:dyDescent="0.25">
      <c r="BK91075" s="2315"/>
    </row>
    <row r="91076" spans="63:63" x14ac:dyDescent="0.25">
      <c r="BK91076" s="2311"/>
    </row>
    <row r="91100" spans="63:63" x14ac:dyDescent="0.25">
      <c r="BK91100" s="2315"/>
    </row>
    <row r="91101" spans="63:63" x14ac:dyDescent="0.25">
      <c r="BK91101" s="2311"/>
    </row>
    <row r="91125" spans="63:63" x14ac:dyDescent="0.25">
      <c r="BK91125" s="2315"/>
    </row>
    <row r="91126" spans="63:63" x14ac:dyDescent="0.25">
      <c r="BK91126" s="2311"/>
    </row>
    <row r="91150" spans="63:63" x14ac:dyDescent="0.25">
      <c r="BK91150" s="2315"/>
    </row>
    <row r="91151" spans="63:63" x14ac:dyDescent="0.25">
      <c r="BK91151" s="2311"/>
    </row>
    <row r="91175" spans="63:63" x14ac:dyDescent="0.25">
      <c r="BK91175" s="2315"/>
    </row>
    <row r="91176" spans="63:63" x14ac:dyDescent="0.25">
      <c r="BK91176" s="2311"/>
    </row>
    <row r="91200" spans="63:63" x14ac:dyDescent="0.25">
      <c r="BK91200" s="2315"/>
    </row>
    <row r="91201" spans="63:63" x14ac:dyDescent="0.25">
      <c r="BK91201" s="2311"/>
    </row>
    <row r="91225" spans="63:63" x14ac:dyDescent="0.25">
      <c r="BK91225" s="2315"/>
    </row>
    <row r="91226" spans="63:63" x14ac:dyDescent="0.25">
      <c r="BK91226" s="2311"/>
    </row>
    <row r="91250" spans="63:63" x14ac:dyDescent="0.25">
      <c r="BK91250" s="2315"/>
    </row>
    <row r="91251" spans="63:63" x14ac:dyDescent="0.25">
      <c r="BK91251" s="2311"/>
    </row>
    <row r="91275" spans="63:63" x14ac:dyDescent="0.25">
      <c r="BK91275" s="2315"/>
    </row>
    <row r="91276" spans="63:63" x14ac:dyDescent="0.25">
      <c r="BK91276" s="2311"/>
    </row>
    <row r="91300" spans="63:63" x14ac:dyDescent="0.25">
      <c r="BK91300" s="2315"/>
    </row>
    <row r="91301" spans="63:63" x14ac:dyDescent="0.25">
      <c r="BK91301" s="2311"/>
    </row>
    <row r="91325" spans="63:63" x14ac:dyDescent="0.25">
      <c r="BK91325" s="2315"/>
    </row>
    <row r="91326" spans="63:63" x14ac:dyDescent="0.25">
      <c r="BK91326" s="2311"/>
    </row>
    <row r="91350" spans="63:63" x14ac:dyDescent="0.25">
      <c r="BK91350" s="2315"/>
    </row>
    <row r="91351" spans="63:63" x14ac:dyDescent="0.25">
      <c r="BK91351" s="2311"/>
    </row>
    <row r="91375" spans="63:63" x14ac:dyDescent="0.25">
      <c r="BK91375" s="2315"/>
    </row>
    <row r="91376" spans="63:63" x14ac:dyDescent="0.25">
      <c r="BK91376" s="2311"/>
    </row>
    <row r="91400" spans="63:63" x14ac:dyDescent="0.25">
      <c r="BK91400" s="2315"/>
    </row>
    <row r="91401" spans="63:63" x14ac:dyDescent="0.25">
      <c r="BK91401" s="2311"/>
    </row>
    <row r="91425" spans="63:63" x14ac:dyDescent="0.25">
      <c r="BK91425" s="2315"/>
    </row>
    <row r="91426" spans="63:63" x14ac:dyDescent="0.25">
      <c r="BK91426" s="2311"/>
    </row>
    <row r="91450" spans="63:63" x14ac:dyDescent="0.25">
      <c r="BK91450" s="2315"/>
    </row>
    <row r="91451" spans="63:63" x14ac:dyDescent="0.25">
      <c r="BK91451" s="2311"/>
    </row>
    <row r="91475" spans="63:63" x14ac:dyDescent="0.25">
      <c r="BK91475" s="2315"/>
    </row>
    <row r="91476" spans="63:63" x14ac:dyDescent="0.25">
      <c r="BK91476" s="2311"/>
    </row>
    <row r="91500" spans="63:63" x14ac:dyDescent="0.25">
      <c r="BK91500" s="2315"/>
    </row>
    <row r="91501" spans="63:63" x14ac:dyDescent="0.25">
      <c r="BK91501" s="2311"/>
    </row>
    <row r="91525" spans="63:63" x14ac:dyDescent="0.25">
      <c r="BK91525" s="2315"/>
    </row>
    <row r="91526" spans="63:63" x14ac:dyDescent="0.25">
      <c r="BK91526" s="2311"/>
    </row>
    <row r="91550" spans="63:63" x14ac:dyDescent="0.25">
      <c r="BK91550" s="2315"/>
    </row>
    <row r="91551" spans="63:63" x14ac:dyDescent="0.25">
      <c r="BK91551" s="2311"/>
    </row>
    <row r="91575" spans="63:63" x14ac:dyDescent="0.25">
      <c r="BK91575" s="2315"/>
    </row>
    <row r="91576" spans="63:63" x14ac:dyDescent="0.25">
      <c r="BK91576" s="2311"/>
    </row>
    <row r="91600" spans="63:63" x14ac:dyDescent="0.25">
      <c r="BK91600" s="2315"/>
    </row>
    <row r="91601" spans="63:63" x14ac:dyDescent="0.25">
      <c r="BK91601" s="2311"/>
    </row>
    <row r="91625" spans="63:63" x14ac:dyDescent="0.25">
      <c r="BK91625" s="2315"/>
    </row>
    <row r="91626" spans="63:63" x14ac:dyDescent="0.25">
      <c r="BK91626" s="2311"/>
    </row>
    <row r="91650" spans="63:63" x14ac:dyDescent="0.25">
      <c r="BK91650" s="2315"/>
    </row>
    <row r="91651" spans="63:63" x14ac:dyDescent="0.25">
      <c r="BK91651" s="2311"/>
    </row>
    <row r="91675" spans="63:63" x14ac:dyDescent="0.25">
      <c r="BK91675" s="2315"/>
    </row>
    <row r="91676" spans="63:63" x14ac:dyDescent="0.25">
      <c r="BK91676" s="2311"/>
    </row>
    <row r="91700" spans="63:63" x14ac:dyDescent="0.25">
      <c r="BK91700" s="2315"/>
    </row>
    <row r="91701" spans="63:63" x14ac:dyDescent="0.25">
      <c r="BK91701" s="2311"/>
    </row>
    <row r="91725" spans="63:63" x14ac:dyDescent="0.25">
      <c r="BK91725" s="2315"/>
    </row>
    <row r="91726" spans="63:63" x14ac:dyDescent="0.25">
      <c r="BK91726" s="2311"/>
    </row>
    <row r="91750" spans="63:63" x14ac:dyDescent="0.25">
      <c r="BK91750" s="2315"/>
    </row>
    <row r="91751" spans="63:63" x14ac:dyDescent="0.25">
      <c r="BK91751" s="2311"/>
    </row>
    <row r="91775" spans="63:63" x14ac:dyDescent="0.25">
      <c r="BK91775" s="2315"/>
    </row>
    <row r="91776" spans="63:63" x14ac:dyDescent="0.25">
      <c r="BK91776" s="2311"/>
    </row>
    <row r="91800" spans="63:63" x14ac:dyDescent="0.25">
      <c r="BK91800" s="2315"/>
    </row>
    <row r="91801" spans="63:63" x14ac:dyDescent="0.25">
      <c r="BK91801" s="2311"/>
    </row>
    <row r="91825" spans="63:63" x14ac:dyDescent="0.25">
      <c r="BK91825" s="2315"/>
    </row>
    <row r="91826" spans="63:63" x14ac:dyDescent="0.25">
      <c r="BK91826" s="2311"/>
    </row>
    <row r="91850" spans="63:63" x14ac:dyDescent="0.25">
      <c r="BK91850" s="2315"/>
    </row>
    <row r="91851" spans="63:63" x14ac:dyDescent="0.25">
      <c r="BK91851" s="2311"/>
    </row>
    <row r="91875" spans="63:63" x14ac:dyDescent="0.25">
      <c r="BK91875" s="2315"/>
    </row>
    <row r="91876" spans="63:63" x14ac:dyDescent="0.25">
      <c r="BK91876" s="2311"/>
    </row>
    <row r="91900" spans="63:63" x14ac:dyDescent="0.25">
      <c r="BK91900" s="2315"/>
    </row>
    <row r="91901" spans="63:63" x14ac:dyDescent="0.25">
      <c r="BK91901" s="2311"/>
    </row>
    <row r="91925" spans="63:63" x14ac:dyDescent="0.25">
      <c r="BK91925" s="2315"/>
    </row>
    <row r="91926" spans="63:63" x14ac:dyDescent="0.25">
      <c r="BK91926" s="2311"/>
    </row>
    <row r="91950" spans="63:63" x14ac:dyDescent="0.25">
      <c r="BK91950" s="2315"/>
    </row>
    <row r="91951" spans="63:63" x14ac:dyDescent="0.25">
      <c r="BK91951" s="2311"/>
    </row>
    <row r="91975" spans="63:63" x14ac:dyDescent="0.25">
      <c r="BK91975" s="2315"/>
    </row>
    <row r="91976" spans="63:63" x14ac:dyDescent="0.25">
      <c r="BK91976" s="2311"/>
    </row>
    <row r="92000" spans="63:63" x14ac:dyDescent="0.25">
      <c r="BK92000" s="2315"/>
    </row>
    <row r="92001" spans="63:63" x14ac:dyDescent="0.25">
      <c r="BK92001" s="2311"/>
    </row>
    <row r="92025" spans="63:63" x14ac:dyDescent="0.25">
      <c r="BK92025" s="2315"/>
    </row>
    <row r="92026" spans="63:63" x14ac:dyDescent="0.25">
      <c r="BK92026" s="2311"/>
    </row>
    <row r="92050" spans="63:63" x14ac:dyDescent="0.25">
      <c r="BK92050" s="2315"/>
    </row>
    <row r="92051" spans="63:63" x14ac:dyDescent="0.25">
      <c r="BK92051" s="2311"/>
    </row>
    <row r="92075" spans="63:63" x14ac:dyDescent="0.25">
      <c r="BK92075" s="2315"/>
    </row>
    <row r="92076" spans="63:63" x14ac:dyDescent="0.25">
      <c r="BK92076" s="2311"/>
    </row>
    <row r="92100" spans="63:63" x14ac:dyDescent="0.25">
      <c r="BK92100" s="2315"/>
    </row>
    <row r="92101" spans="63:63" x14ac:dyDescent="0.25">
      <c r="BK92101" s="2311"/>
    </row>
    <row r="92125" spans="63:63" x14ac:dyDescent="0.25">
      <c r="BK92125" s="2315"/>
    </row>
    <row r="92126" spans="63:63" x14ac:dyDescent="0.25">
      <c r="BK92126" s="2311"/>
    </row>
    <row r="92150" spans="63:63" x14ac:dyDescent="0.25">
      <c r="BK92150" s="2315"/>
    </row>
    <row r="92151" spans="63:63" x14ac:dyDescent="0.25">
      <c r="BK92151" s="2311"/>
    </row>
    <row r="92175" spans="63:63" x14ac:dyDescent="0.25">
      <c r="BK92175" s="2315"/>
    </row>
    <row r="92176" spans="63:63" x14ac:dyDescent="0.25">
      <c r="BK92176" s="2311"/>
    </row>
    <row r="92200" spans="63:63" x14ac:dyDescent="0.25">
      <c r="BK92200" s="2315"/>
    </row>
    <row r="92201" spans="63:63" x14ac:dyDescent="0.25">
      <c r="BK92201" s="2311"/>
    </row>
    <row r="92225" spans="63:63" x14ac:dyDescent="0.25">
      <c r="BK92225" s="2315"/>
    </row>
    <row r="92226" spans="63:63" x14ac:dyDescent="0.25">
      <c r="BK92226" s="2311"/>
    </row>
    <row r="92250" spans="63:63" x14ac:dyDescent="0.25">
      <c r="BK92250" s="2315"/>
    </row>
    <row r="92251" spans="63:63" x14ac:dyDescent="0.25">
      <c r="BK92251" s="2311"/>
    </row>
    <row r="92275" spans="63:63" x14ac:dyDescent="0.25">
      <c r="BK92275" s="2315"/>
    </row>
    <row r="92276" spans="63:63" x14ac:dyDescent="0.25">
      <c r="BK92276" s="2311"/>
    </row>
    <row r="92300" spans="63:63" x14ac:dyDescent="0.25">
      <c r="BK92300" s="2315"/>
    </row>
    <row r="92301" spans="63:63" x14ac:dyDescent="0.25">
      <c r="BK92301" s="2311"/>
    </row>
    <row r="92325" spans="63:63" x14ac:dyDescent="0.25">
      <c r="BK92325" s="2315"/>
    </row>
    <row r="92326" spans="63:63" x14ac:dyDescent="0.25">
      <c r="BK92326" s="2311"/>
    </row>
    <row r="92350" spans="63:63" x14ac:dyDescent="0.25">
      <c r="BK92350" s="2315"/>
    </row>
    <row r="92351" spans="63:63" x14ac:dyDescent="0.25">
      <c r="BK92351" s="2311"/>
    </row>
    <row r="92375" spans="63:63" x14ac:dyDescent="0.25">
      <c r="BK92375" s="2315"/>
    </row>
    <row r="92376" spans="63:63" x14ac:dyDescent="0.25">
      <c r="BK92376" s="2311"/>
    </row>
    <row r="92400" spans="63:63" x14ac:dyDescent="0.25">
      <c r="BK92400" s="2315"/>
    </row>
    <row r="92401" spans="63:63" x14ac:dyDescent="0.25">
      <c r="BK92401" s="2311"/>
    </row>
    <row r="92425" spans="63:63" x14ac:dyDescent="0.25">
      <c r="BK92425" s="2315"/>
    </row>
    <row r="92426" spans="63:63" x14ac:dyDescent="0.25">
      <c r="BK92426" s="2311"/>
    </row>
    <row r="92450" spans="63:63" x14ac:dyDescent="0.25">
      <c r="BK92450" s="2315"/>
    </row>
    <row r="92451" spans="63:63" x14ac:dyDescent="0.25">
      <c r="BK92451" s="2311"/>
    </row>
    <row r="92475" spans="63:63" x14ac:dyDescent="0.25">
      <c r="BK92475" s="2315"/>
    </row>
    <row r="92476" spans="63:63" x14ac:dyDescent="0.25">
      <c r="BK92476" s="2311"/>
    </row>
    <row r="92500" spans="63:63" x14ac:dyDescent="0.25">
      <c r="BK92500" s="2315"/>
    </row>
    <row r="92501" spans="63:63" x14ac:dyDescent="0.25">
      <c r="BK92501" s="2311"/>
    </row>
    <row r="92525" spans="63:63" x14ac:dyDescent="0.25">
      <c r="BK92525" s="2315"/>
    </row>
    <row r="92526" spans="63:63" x14ac:dyDescent="0.25">
      <c r="BK92526" s="2311"/>
    </row>
    <row r="92550" spans="63:63" x14ac:dyDescent="0.25">
      <c r="BK92550" s="2315"/>
    </row>
    <row r="92551" spans="63:63" x14ac:dyDescent="0.25">
      <c r="BK92551" s="2311"/>
    </row>
    <row r="92575" spans="63:63" x14ac:dyDescent="0.25">
      <c r="BK92575" s="2315"/>
    </row>
    <row r="92576" spans="63:63" x14ac:dyDescent="0.25">
      <c r="BK92576" s="2311"/>
    </row>
    <row r="92600" spans="63:63" x14ac:dyDescent="0.25">
      <c r="BK92600" s="2315"/>
    </row>
    <row r="92601" spans="63:63" x14ac:dyDescent="0.25">
      <c r="BK92601" s="2311"/>
    </row>
    <row r="92625" spans="63:63" x14ac:dyDescent="0.25">
      <c r="BK92625" s="2315"/>
    </row>
    <row r="92626" spans="63:63" x14ac:dyDescent="0.25">
      <c r="BK92626" s="2311"/>
    </row>
    <row r="92650" spans="63:63" x14ac:dyDescent="0.25">
      <c r="BK92650" s="2315"/>
    </row>
    <row r="92651" spans="63:63" x14ac:dyDescent="0.25">
      <c r="BK92651" s="2311"/>
    </row>
    <row r="92675" spans="63:63" x14ac:dyDescent="0.25">
      <c r="BK92675" s="2315"/>
    </row>
    <row r="92676" spans="63:63" x14ac:dyDescent="0.25">
      <c r="BK92676" s="2311"/>
    </row>
    <row r="92700" spans="63:63" x14ac:dyDescent="0.25">
      <c r="BK92700" s="2315"/>
    </row>
    <row r="92701" spans="63:63" x14ac:dyDescent="0.25">
      <c r="BK92701" s="2311"/>
    </row>
    <row r="92725" spans="63:63" x14ac:dyDescent="0.25">
      <c r="BK92725" s="2315"/>
    </row>
    <row r="92726" spans="63:63" x14ac:dyDescent="0.25">
      <c r="BK92726" s="2311"/>
    </row>
    <row r="92750" spans="63:63" x14ac:dyDescent="0.25">
      <c r="BK92750" s="2315"/>
    </row>
    <row r="92751" spans="63:63" x14ac:dyDescent="0.25">
      <c r="BK92751" s="2311"/>
    </row>
    <row r="92775" spans="63:63" x14ac:dyDescent="0.25">
      <c r="BK92775" s="2315"/>
    </row>
    <row r="92776" spans="63:63" x14ac:dyDescent="0.25">
      <c r="BK92776" s="2311"/>
    </row>
    <row r="92800" spans="63:63" x14ac:dyDescent="0.25">
      <c r="BK92800" s="2315"/>
    </row>
    <row r="92801" spans="63:63" x14ac:dyDescent="0.25">
      <c r="BK92801" s="2311"/>
    </row>
    <row r="92825" spans="63:63" x14ac:dyDescent="0.25">
      <c r="BK92825" s="2315"/>
    </row>
    <row r="92826" spans="63:63" x14ac:dyDescent="0.25">
      <c r="BK92826" s="2311"/>
    </row>
    <row r="92850" spans="63:63" x14ac:dyDescent="0.25">
      <c r="BK92850" s="2315"/>
    </row>
    <row r="92851" spans="63:63" x14ac:dyDescent="0.25">
      <c r="BK92851" s="2311"/>
    </row>
    <row r="92875" spans="63:63" x14ac:dyDescent="0.25">
      <c r="BK92875" s="2315"/>
    </row>
    <row r="92876" spans="63:63" x14ac:dyDescent="0.25">
      <c r="BK92876" s="2311"/>
    </row>
    <row r="92900" spans="63:63" x14ac:dyDescent="0.25">
      <c r="BK92900" s="2315"/>
    </row>
    <row r="92901" spans="63:63" x14ac:dyDescent="0.25">
      <c r="BK92901" s="2311"/>
    </row>
    <row r="92925" spans="63:63" x14ac:dyDescent="0.25">
      <c r="BK92925" s="2315"/>
    </row>
    <row r="92926" spans="63:63" x14ac:dyDescent="0.25">
      <c r="BK92926" s="2311"/>
    </row>
    <row r="92950" spans="63:63" x14ac:dyDescent="0.25">
      <c r="BK92950" s="2315"/>
    </row>
    <row r="92951" spans="63:63" x14ac:dyDescent="0.25">
      <c r="BK92951" s="2311"/>
    </row>
    <row r="92975" spans="63:63" x14ac:dyDescent="0.25">
      <c r="BK92975" s="2315"/>
    </row>
    <row r="92976" spans="63:63" x14ac:dyDescent="0.25">
      <c r="BK92976" s="2311"/>
    </row>
    <row r="93000" spans="63:63" x14ac:dyDescent="0.25">
      <c r="BK93000" s="2315"/>
    </row>
    <row r="93001" spans="63:63" x14ac:dyDescent="0.25">
      <c r="BK93001" s="2311"/>
    </row>
    <row r="93025" spans="63:63" x14ac:dyDescent="0.25">
      <c r="BK93025" s="2315"/>
    </row>
    <row r="93026" spans="63:63" x14ac:dyDescent="0.25">
      <c r="BK93026" s="2311"/>
    </row>
    <row r="93050" spans="63:63" x14ac:dyDescent="0.25">
      <c r="BK93050" s="2315"/>
    </row>
    <row r="93051" spans="63:63" x14ac:dyDescent="0.25">
      <c r="BK93051" s="2311"/>
    </row>
    <row r="93075" spans="63:63" x14ac:dyDescent="0.25">
      <c r="BK93075" s="2315"/>
    </row>
    <row r="93076" spans="63:63" x14ac:dyDescent="0.25">
      <c r="BK93076" s="2311"/>
    </row>
    <row r="93100" spans="63:63" x14ac:dyDescent="0.25">
      <c r="BK93100" s="2315"/>
    </row>
    <row r="93101" spans="63:63" x14ac:dyDescent="0.25">
      <c r="BK93101" s="2311"/>
    </row>
    <row r="93125" spans="63:63" x14ac:dyDescent="0.25">
      <c r="BK93125" s="2315"/>
    </row>
    <row r="93126" spans="63:63" x14ac:dyDescent="0.25">
      <c r="BK93126" s="2311"/>
    </row>
    <row r="93150" spans="63:63" x14ac:dyDescent="0.25">
      <c r="BK93150" s="2315"/>
    </row>
    <row r="93151" spans="63:63" x14ac:dyDescent="0.25">
      <c r="BK93151" s="2311"/>
    </row>
    <row r="93175" spans="63:63" x14ac:dyDescent="0.25">
      <c r="BK93175" s="2315"/>
    </row>
    <row r="93176" spans="63:63" x14ac:dyDescent="0.25">
      <c r="BK93176" s="2311"/>
    </row>
    <row r="93200" spans="63:63" x14ac:dyDescent="0.25">
      <c r="BK93200" s="2315"/>
    </row>
    <row r="93201" spans="63:63" x14ac:dyDescent="0.25">
      <c r="BK93201" s="2311"/>
    </row>
    <row r="93225" spans="63:63" x14ac:dyDescent="0.25">
      <c r="BK93225" s="2315"/>
    </row>
    <row r="93226" spans="63:63" x14ac:dyDescent="0.25">
      <c r="BK93226" s="2311"/>
    </row>
    <row r="93250" spans="63:63" x14ac:dyDescent="0.25">
      <c r="BK93250" s="2315"/>
    </row>
    <row r="93251" spans="63:63" x14ac:dyDescent="0.25">
      <c r="BK93251" s="2311"/>
    </row>
    <row r="93275" spans="63:63" x14ac:dyDescent="0.25">
      <c r="BK93275" s="2315"/>
    </row>
    <row r="93276" spans="63:63" x14ac:dyDescent="0.25">
      <c r="BK93276" s="2311"/>
    </row>
    <row r="93300" spans="63:63" x14ac:dyDescent="0.25">
      <c r="BK93300" s="2315"/>
    </row>
    <row r="93301" spans="63:63" x14ac:dyDescent="0.25">
      <c r="BK93301" s="2311"/>
    </row>
    <row r="93325" spans="63:63" x14ac:dyDescent="0.25">
      <c r="BK93325" s="2315"/>
    </row>
    <row r="93326" spans="63:63" x14ac:dyDescent="0.25">
      <c r="BK93326" s="2311"/>
    </row>
    <row r="93350" spans="63:63" x14ac:dyDescent="0.25">
      <c r="BK93350" s="2315"/>
    </row>
    <row r="93351" spans="63:63" x14ac:dyDescent="0.25">
      <c r="BK93351" s="2311"/>
    </row>
    <row r="93375" spans="63:63" x14ac:dyDescent="0.25">
      <c r="BK93375" s="2315"/>
    </row>
    <row r="93376" spans="63:63" x14ac:dyDescent="0.25">
      <c r="BK93376" s="2311"/>
    </row>
    <row r="93400" spans="63:63" x14ac:dyDescent="0.25">
      <c r="BK93400" s="2315"/>
    </row>
    <row r="93401" spans="63:63" x14ac:dyDescent="0.25">
      <c r="BK93401" s="2311"/>
    </row>
    <row r="93425" spans="63:63" x14ac:dyDescent="0.25">
      <c r="BK93425" s="2315"/>
    </row>
    <row r="93426" spans="63:63" x14ac:dyDescent="0.25">
      <c r="BK93426" s="2311"/>
    </row>
    <row r="93450" spans="63:63" x14ac:dyDescent="0.25">
      <c r="BK93450" s="2315"/>
    </row>
    <row r="93451" spans="63:63" x14ac:dyDescent="0.25">
      <c r="BK93451" s="2311"/>
    </row>
    <row r="93475" spans="63:63" x14ac:dyDescent="0.25">
      <c r="BK93475" s="2315"/>
    </row>
    <row r="93476" spans="63:63" x14ac:dyDescent="0.25">
      <c r="BK93476" s="2311"/>
    </row>
    <row r="93500" spans="63:63" x14ac:dyDescent="0.25">
      <c r="BK93500" s="2315"/>
    </row>
    <row r="93501" spans="63:63" x14ac:dyDescent="0.25">
      <c r="BK93501" s="2311"/>
    </row>
    <row r="93525" spans="63:63" x14ac:dyDescent="0.25">
      <c r="BK93525" s="2315"/>
    </row>
    <row r="93526" spans="63:63" x14ac:dyDescent="0.25">
      <c r="BK93526" s="2311"/>
    </row>
    <row r="93550" spans="63:63" x14ac:dyDescent="0.25">
      <c r="BK93550" s="2315"/>
    </row>
    <row r="93551" spans="63:63" x14ac:dyDescent="0.25">
      <c r="BK93551" s="2311"/>
    </row>
    <row r="93575" spans="63:63" x14ac:dyDescent="0.25">
      <c r="BK93575" s="2315"/>
    </row>
    <row r="93576" spans="63:63" x14ac:dyDescent="0.25">
      <c r="BK93576" s="2311"/>
    </row>
    <row r="93600" spans="63:63" x14ac:dyDescent="0.25">
      <c r="BK93600" s="2315"/>
    </row>
    <row r="93601" spans="63:63" x14ac:dyDescent="0.25">
      <c r="BK93601" s="2311"/>
    </row>
    <row r="93625" spans="63:63" x14ac:dyDescent="0.25">
      <c r="BK93625" s="2315"/>
    </row>
    <row r="93626" spans="63:63" x14ac:dyDescent="0.25">
      <c r="BK93626" s="2311"/>
    </row>
    <row r="93650" spans="63:63" x14ac:dyDescent="0.25">
      <c r="BK93650" s="2315"/>
    </row>
    <row r="93651" spans="63:63" x14ac:dyDescent="0.25">
      <c r="BK93651" s="2311"/>
    </row>
    <row r="93675" spans="63:63" x14ac:dyDescent="0.25">
      <c r="BK93675" s="2315"/>
    </row>
    <row r="93676" spans="63:63" x14ac:dyDescent="0.25">
      <c r="BK93676" s="2311"/>
    </row>
    <row r="93700" spans="63:63" x14ac:dyDescent="0.25">
      <c r="BK93700" s="2315"/>
    </row>
    <row r="93701" spans="63:63" x14ac:dyDescent="0.25">
      <c r="BK93701" s="2311"/>
    </row>
    <row r="93725" spans="63:63" x14ac:dyDescent="0.25">
      <c r="BK93725" s="2315"/>
    </row>
    <row r="93726" spans="63:63" x14ac:dyDescent="0.25">
      <c r="BK93726" s="2311"/>
    </row>
    <row r="93750" spans="63:63" x14ac:dyDescent="0.25">
      <c r="BK93750" s="2315"/>
    </row>
    <row r="93751" spans="63:63" x14ac:dyDescent="0.25">
      <c r="BK93751" s="2311"/>
    </row>
    <row r="93775" spans="63:63" x14ac:dyDescent="0.25">
      <c r="BK93775" s="2315"/>
    </row>
    <row r="93776" spans="63:63" x14ac:dyDescent="0.25">
      <c r="BK93776" s="2311"/>
    </row>
    <row r="93800" spans="63:63" x14ac:dyDescent="0.25">
      <c r="BK93800" s="2315"/>
    </row>
    <row r="93801" spans="63:63" x14ac:dyDescent="0.25">
      <c r="BK93801" s="2311"/>
    </row>
    <row r="93825" spans="63:63" x14ac:dyDescent="0.25">
      <c r="BK93825" s="2315"/>
    </row>
    <row r="93826" spans="63:63" x14ac:dyDescent="0.25">
      <c r="BK93826" s="2311"/>
    </row>
    <row r="93850" spans="63:63" x14ac:dyDescent="0.25">
      <c r="BK93850" s="2315"/>
    </row>
    <row r="93851" spans="63:63" x14ac:dyDescent="0.25">
      <c r="BK93851" s="2311"/>
    </row>
    <row r="93875" spans="63:63" x14ac:dyDescent="0.25">
      <c r="BK93875" s="2315"/>
    </row>
    <row r="93876" spans="63:63" x14ac:dyDescent="0.25">
      <c r="BK93876" s="2311"/>
    </row>
    <row r="93900" spans="63:63" x14ac:dyDescent="0.25">
      <c r="BK93900" s="2315"/>
    </row>
    <row r="93901" spans="63:63" x14ac:dyDescent="0.25">
      <c r="BK93901" s="2311"/>
    </row>
    <row r="93925" spans="63:63" x14ac:dyDescent="0.25">
      <c r="BK93925" s="2315"/>
    </row>
    <row r="93926" spans="63:63" x14ac:dyDescent="0.25">
      <c r="BK93926" s="2311"/>
    </row>
    <row r="93950" spans="63:63" x14ac:dyDescent="0.25">
      <c r="BK93950" s="2315"/>
    </row>
    <row r="93951" spans="63:63" x14ac:dyDescent="0.25">
      <c r="BK93951" s="2311"/>
    </row>
    <row r="93975" spans="63:63" x14ac:dyDescent="0.25">
      <c r="BK93975" s="2315"/>
    </row>
    <row r="93976" spans="63:63" x14ac:dyDescent="0.25">
      <c r="BK93976" s="2311"/>
    </row>
    <row r="94000" spans="63:63" x14ac:dyDescent="0.25">
      <c r="BK94000" s="2315"/>
    </row>
    <row r="94001" spans="63:63" x14ac:dyDescent="0.25">
      <c r="BK94001" s="2311"/>
    </row>
    <row r="94025" spans="63:63" x14ac:dyDescent="0.25">
      <c r="BK94025" s="2315"/>
    </row>
    <row r="94026" spans="63:63" x14ac:dyDescent="0.25">
      <c r="BK94026" s="2311"/>
    </row>
    <row r="94050" spans="63:63" x14ac:dyDescent="0.25">
      <c r="BK94050" s="2315"/>
    </row>
    <row r="94051" spans="63:63" x14ac:dyDescent="0.25">
      <c r="BK94051" s="2311"/>
    </row>
    <row r="94075" spans="63:63" x14ac:dyDescent="0.25">
      <c r="BK94075" s="2315"/>
    </row>
    <row r="94076" spans="63:63" x14ac:dyDescent="0.25">
      <c r="BK94076" s="2311"/>
    </row>
    <row r="94100" spans="63:63" x14ac:dyDescent="0.25">
      <c r="BK94100" s="2315"/>
    </row>
    <row r="94101" spans="63:63" x14ac:dyDescent="0.25">
      <c r="BK94101" s="2311"/>
    </row>
    <row r="94125" spans="63:63" x14ac:dyDescent="0.25">
      <c r="BK94125" s="2315"/>
    </row>
    <row r="94126" spans="63:63" x14ac:dyDescent="0.25">
      <c r="BK94126" s="2311"/>
    </row>
    <row r="94150" spans="63:63" x14ac:dyDescent="0.25">
      <c r="BK94150" s="2315"/>
    </row>
    <row r="94151" spans="63:63" x14ac:dyDescent="0.25">
      <c r="BK94151" s="2311"/>
    </row>
    <row r="94175" spans="63:63" x14ac:dyDescent="0.25">
      <c r="BK94175" s="2315"/>
    </row>
    <row r="94176" spans="63:63" x14ac:dyDescent="0.25">
      <c r="BK94176" s="2311"/>
    </row>
    <row r="94200" spans="63:63" x14ac:dyDescent="0.25">
      <c r="BK94200" s="2315"/>
    </row>
    <row r="94201" spans="63:63" x14ac:dyDescent="0.25">
      <c r="BK94201" s="2311"/>
    </row>
    <row r="94225" spans="63:63" x14ac:dyDescent="0.25">
      <c r="BK94225" s="2315"/>
    </row>
    <row r="94226" spans="63:63" x14ac:dyDescent="0.25">
      <c r="BK94226" s="2311"/>
    </row>
    <row r="94250" spans="63:63" x14ac:dyDescent="0.25">
      <c r="BK94250" s="2315"/>
    </row>
    <row r="94251" spans="63:63" x14ac:dyDescent="0.25">
      <c r="BK94251" s="2311"/>
    </row>
    <row r="94275" spans="63:63" x14ac:dyDescent="0.25">
      <c r="BK94275" s="2315"/>
    </row>
    <row r="94276" spans="63:63" x14ac:dyDescent="0.25">
      <c r="BK94276" s="2311"/>
    </row>
    <row r="94300" spans="63:63" x14ac:dyDescent="0.25">
      <c r="BK94300" s="2315"/>
    </row>
    <row r="94301" spans="63:63" x14ac:dyDescent="0.25">
      <c r="BK94301" s="2311"/>
    </row>
    <row r="94325" spans="63:63" x14ac:dyDescent="0.25">
      <c r="BK94325" s="2315"/>
    </row>
    <row r="94326" spans="63:63" x14ac:dyDescent="0.25">
      <c r="BK94326" s="2311"/>
    </row>
    <row r="94350" spans="63:63" x14ac:dyDescent="0.25">
      <c r="BK94350" s="2315"/>
    </row>
    <row r="94351" spans="63:63" x14ac:dyDescent="0.25">
      <c r="BK94351" s="2311"/>
    </row>
    <row r="94375" spans="63:63" x14ac:dyDescent="0.25">
      <c r="BK94375" s="2315"/>
    </row>
    <row r="94376" spans="63:63" x14ac:dyDescent="0.25">
      <c r="BK94376" s="2311"/>
    </row>
    <row r="94400" spans="63:63" x14ac:dyDescent="0.25">
      <c r="BK94400" s="2315"/>
    </row>
    <row r="94401" spans="63:63" x14ac:dyDescent="0.25">
      <c r="BK94401" s="2311"/>
    </row>
    <row r="94425" spans="63:63" x14ac:dyDescent="0.25">
      <c r="BK94425" s="2315"/>
    </row>
    <row r="94426" spans="63:63" x14ac:dyDescent="0.25">
      <c r="BK94426" s="2311"/>
    </row>
    <row r="94450" spans="63:63" x14ac:dyDescent="0.25">
      <c r="BK94450" s="2315"/>
    </row>
    <row r="94451" spans="63:63" x14ac:dyDescent="0.25">
      <c r="BK94451" s="2311"/>
    </row>
    <row r="94475" spans="63:63" x14ac:dyDescent="0.25">
      <c r="BK94475" s="2315"/>
    </row>
    <row r="94476" spans="63:63" x14ac:dyDescent="0.25">
      <c r="BK94476" s="2311"/>
    </row>
    <row r="94500" spans="63:63" x14ac:dyDescent="0.25">
      <c r="BK94500" s="2315"/>
    </row>
    <row r="94501" spans="63:63" x14ac:dyDescent="0.25">
      <c r="BK94501" s="2311"/>
    </row>
    <row r="94525" spans="63:63" x14ac:dyDescent="0.25">
      <c r="BK94525" s="2315"/>
    </row>
    <row r="94526" spans="63:63" x14ac:dyDescent="0.25">
      <c r="BK94526" s="2311"/>
    </row>
    <row r="94550" spans="63:63" x14ac:dyDescent="0.25">
      <c r="BK94550" s="2315"/>
    </row>
    <row r="94551" spans="63:63" x14ac:dyDescent="0.25">
      <c r="BK94551" s="2311"/>
    </row>
    <row r="94575" spans="63:63" x14ac:dyDescent="0.25">
      <c r="BK94575" s="2315"/>
    </row>
    <row r="94576" spans="63:63" x14ac:dyDescent="0.25">
      <c r="BK94576" s="2311"/>
    </row>
    <row r="94600" spans="63:63" x14ac:dyDescent="0.25">
      <c r="BK94600" s="2315"/>
    </row>
    <row r="94601" spans="63:63" x14ac:dyDescent="0.25">
      <c r="BK94601" s="2311"/>
    </row>
    <row r="94625" spans="63:63" x14ac:dyDescent="0.25">
      <c r="BK94625" s="2315"/>
    </row>
    <row r="94626" spans="63:63" x14ac:dyDescent="0.25">
      <c r="BK94626" s="2311"/>
    </row>
    <row r="94650" spans="63:63" x14ac:dyDescent="0.25">
      <c r="BK94650" s="2315"/>
    </row>
    <row r="94651" spans="63:63" x14ac:dyDescent="0.25">
      <c r="BK94651" s="2311"/>
    </row>
    <row r="94675" spans="63:63" x14ac:dyDescent="0.25">
      <c r="BK94675" s="2315"/>
    </row>
    <row r="94676" spans="63:63" x14ac:dyDescent="0.25">
      <c r="BK94676" s="2311"/>
    </row>
    <row r="94700" spans="63:63" x14ac:dyDescent="0.25">
      <c r="BK94700" s="2315"/>
    </row>
    <row r="94701" spans="63:63" x14ac:dyDescent="0.25">
      <c r="BK94701" s="2311"/>
    </row>
    <row r="94725" spans="63:63" x14ac:dyDescent="0.25">
      <c r="BK94725" s="2315"/>
    </row>
    <row r="94726" spans="63:63" x14ac:dyDescent="0.25">
      <c r="BK94726" s="2311"/>
    </row>
    <row r="94750" spans="63:63" x14ac:dyDescent="0.25">
      <c r="BK94750" s="2315"/>
    </row>
    <row r="94751" spans="63:63" x14ac:dyDescent="0.25">
      <c r="BK94751" s="2311"/>
    </row>
    <row r="94775" spans="63:63" x14ac:dyDescent="0.25">
      <c r="BK94775" s="2315"/>
    </row>
    <row r="94776" spans="63:63" x14ac:dyDescent="0.25">
      <c r="BK94776" s="2311"/>
    </row>
    <row r="94800" spans="63:63" x14ac:dyDescent="0.25">
      <c r="BK94800" s="2315"/>
    </row>
    <row r="94801" spans="63:63" x14ac:dyDescent="0.25">
      <c r="BK94801" s="2311"/>
    </row>
    <row r="94825" spans="63:63" x14ac:dyDescent="0.25">
      <c r="BK94825" s="2315"/>
    </row>
    <row r="94826" spans="63:63" x14ac:dyDescent="0.25">
      <c r="BK94826" s="2311"/>
    </row>
    <row r="94850" spans="63:63" x14ac:dyDescent="0.25">
      <c r="BK94850" s="2315"/>
    </row>
    <row r="94851" spans="63:63" x14ac:dyDescent="0.25">
      <c r="BK94851" s="2311"/>
    </row>
    <row r="94875" spans="63:63" x14ac:dyDescent="0.25">
      <c r="BK94875" s="2315"/>
    </row>
    <row r="94876" spans="63:63" x14ac:dyDescent="0.25">
      <c r="BK94876" s="2311"/>
    </row>
    <row r="94900" spans="63:63" x14ac:dyDescent="0.25">
      <c r="BK94900" s="2315"/>
    </row>
    <row r="94901" spans="63:63" x14ac:dyDescent="0.25">
      <c r="BK94901" s="2311"/>
    </row>
    <row r="94925" spans="63:63" x14ac:dyDescent="0.25">
      <c r="BK94925" s="2315"/>
    </row>
    <row r="94926" spans="63:63" x14ac:dyDescent="0.25">
      <c r="BK94926" s="2311"/>
    </row>
    <row r="94950" spans="63:63" x14ac:dyDescent="0.25">
      <c r="BK94950" s="2315"/>
    </row>
    <row r="94951" spans="63:63" x14ac:dyDescent="0.25">
      <c r="BK94951" s="2311"/>
    </row>
    <row r="94975" spans="63:63" x14ac:dyDescent="0.25">
      <c r="BK94975" s="2315"/>
    </row>
    <row r="94976" spans="63:63" x14ac:dyDescent="0.25">
      <c r="BK94976" s="2311"/>
    </row>
    <row r="95000" spans="63:63" x14ac:dyDescent="0.25">
      <c r="BK95000" s="2315"/>
    </row>
    <row r="95001" spans="63:63" x14ac:dyDescent="0.25">
      <c r="BK95001" s="2311"/>
    </row>
    <row r="95025" spans="63:63" x14ac:dyDescent="0.25">
      <c r="BK95025" s="2315"/>
    </row>
    <row r="95026" spans="63:63" x14ac:dyDescent="0.25">
      <c r="BK95026" s="2311"/>
    </row>
    <row r="95050" spans="63:63" x14ac:dyDescent="0.25">
      <c r="BK95050" s="2315"/>
    </row>
    <row r="95051" spans="63:63" x14ac:dyDescent="0.25">
      <c r="BK95051" s="2311"/>
    </row>
    <row r="95075" spans="63:63" x14ac:dyDescent="0.25">
      <c r="BK95075" s="2315"/>
    </row>
    <row r="95076" spans="63:63" x14ac:dyDescent="0.25">
      <c r="BK95076" s="2311"/>
    </row>
    <row r="95100" spans="63:63" x14ac:dyDescent="0.25">
      <c r="BK95100" s="2315"/>
    </row>
    <row r="95101" spans="63:63" x14ac:dyDescent="0.25">
      <c r="BK95101" s="2311"/>
    </row>
    <row r="95125" spans="63:63" x14ac:dyDescent="0.25">
      <c r="BK95125" s="2315"/>
    </row>
    <row r="95126" spans="63:63" x14ac:dyDescent="0.25">
      <c r="BK95126" s="2311"/>
    </row>
    <row r="95150" spans="63:63" x14ac:dyDescent="0.25">
      <c r="BK95150" s="2315"/>
    </row>
    <row r="95151" spans="63:63" x14ac:dyDescent="0.25">
      <c r="BK95151" s="2311"/>
    </row>
    <row r="95175" spans="63:63" x14ac:dyDescent="0.25">
      <c r="BK95175" s="2315"/>
    </row>
    <row r="95176" spans="63:63" x14ac:dyDescent="0.25">
      <c r="BK95176" s="2311"/>
    </row>
    <row r="95200" spans="63:63" x14ac:dyDescent="0.25">
      <c r="BK95200" s="2315"/>
    </row>
    <row r="95201" spans="63:63" x14ac:dyDescent="0.25">
      <c r="BK95201" s="2311"/>
    </row>
    <row r="95225" spans="63:63" x14ac:dyDescent="0.25">
      <c r="BK95225" s="2315"/>
    </row>
    <row r="95226" spans="63:63" x14ac:dyDescent="0.25">
      <c r="BK95226" s="2311"/>
    </row>
    <row r="95250" spans="63:63" x14ac:dyDescent="0.25">
      <c r="BK95250" s="2315"/>
    </row>
    <row r="95251" spans="63:63" x14ac:dyDescent="0.25">
      <c r="BK95251" s="2311"/>
    </row>
    <row r="95275" spans="63:63" x14ac:dyDescent="0.25">
      <c r="BK95275" s="2315"/>
    </row>
    <row r="95276" spans="63:63" x14ac:dyDescent="0.25">
      <c r="BK95276" s="2311"/>
    </row>
    <row r="95300" spans="63:63" x14ac:dyDescent="0.25">
      <c r="BK95300" s="2315"/>
    </row>
    <row r="95301" spans="63:63" x14ac:dyDescent="0.25">
      <c r="BK95301" s="2311"/>
    </row>
    <row r="95325" spans="63:63" x14ac:dyDescent="0.25">
      <c r="BK95325" s="2315"/>
    </row>
    <row r="95326" spans="63:63" x14ac:dyDescent="0.25">
      <c r="BK95326" s="2311"/>
    </row>
    <row r="95350" spans="63:63" x14ac:dyDescent="0.25">
      <c r="BK95350" s="2315"/>
    </row>
    <row r="95351" spans="63:63" x14ac:dyDescent="0.25">
      <c r="BK95351" s="2311"/>
    </row>
    <row r="95375" spans="63:63" x14ac:dyDescent="0.25">
      <c r="BK95375" s="2315"/>
    </row>
    <row r="95376" spans="63:63" x14ac:dyDescent="0.25">
      <c r="BK95376" s="2311"/>
    </row>
    <row r="95400" spans="63:63" x14ac:dyDescent="0.25">
      <c r="BK95400" s="2315"/>
    </row>
    <row r="95401" spans="63:63" x14ac:dyDescent="0.25">
      <c r="BK95401" s="2311"/>
    </row>
    <row r="95425" spans="63:63" x14ac:dyDescent="0.25">
      <c r="BK95425" s="2315"/>
    </row>
    <row r="95426" spans="63:63" x14ac:dyDescent="0.25">
      <c r="BK95426" s="2311"/>
    </row>
    <row r="95450" spans="63:63" x14ac:dyDescent="0.25">
      <c r="BK95450" s="2315"/>
    </row>
    <row r="95451" spans="63:63" x14ac:dyDescent="0.25">
      <c r="BK95451" s="2311"/>
    </row>
    <row r="95475" spans="63:63" x14ac:dyDescent="0.25">
      <c r="BK95475" s="2315"/>
    </row>
    <row r="95476" spans="63:63" x14ac:dyDescent="0.25">
      <c r="BK95476" s="2311"/>
    </row>
    <row r="95500" spans="63:63" x14ac:dyDescent="0.25">
      <c r="BK95500" s="2315"/>
    </row>
    <row r="95501" spans="63:63" x14ac:dyDescent="0.25">
      <c r="BK95501" s="2311"/>
    </row>
    <row r="95525" spans="63:63" x14ac:dyDescent="0.25">
      <c r="BK95525" s="2315"/>
    </row>
    <row r="95526" spans="63:63" x14ac:dyDescent="0.25">
      <c r="BK95526" s="2311"/>
    </row>
    <row r="95550" spans="63:63" x14ac:dyDescent="0.25">
      <c r="BK95550" s="2315"/>
    </row>
    <row r="95551" spans="63:63" x14ac:dyDescent="0.25">
      <c r="BK95551" s="2311"/>
    </row>
    <row r="95575" spans="63:63" x14ac:dyDescent="0.25">
      <c r="BK95575" s="2315"/>
    </row>
    <row r="95576" spans="63:63" x14ac:dyDescent="0.25">
      <c r="BK95576" s="2311"/>
    </row>
    <row r="95600" spans="63:63" x14ac:dyDescent="0.25">
      <c r="BK95600" s="2315"/>
    </row>
    <row r="95601" spans="63:63" x14ac:dyDescent="0.25">
      <c r="BK95601" s="2311"/>
    </row>
    <row r="95625" spans="63:63" x14ac:dyDescent="0.25">
      <c r="BK95625" s="2315"/>
    </row>
    <row r="95626" spans="63:63" x14ac:dyDescent="0.25">
      <c r="BK95626" s="2311"/>
    </row>
    <row r="95650" spans="63:63" x14ac:dyDescent="0.25">
      <c r="BK95650" s="2315"/>
    </row>
    <row r="95651" spans="63:63" x14ac:dyDescent="0.25">
      <c r="BK95651" s="2311"/>
    </row>
    <row r="95675" spans="63:63" x14ac:dyDescent="0.25">
      <c r="BK95675" s="2315"/>
    </row>
    <row r="95676" spans="63:63" x14ac:dyDescent="0.25">
      <c r="BK95676" s="2311"/>
    </row>
    <row r="95700" spans="63:63" x14ac:dyDescent="0.25">
      <c r="BK95700" s="2315"/>
    </row>
    <row r="95701" spans="63:63" x14ac:dyDescent="0.25">
      <c r="BK95701" s="2311"/>
    </row>
    <row r="95725" spans="63:63" x14ac:dyDescent="0.25">
      <c r="BK95725" s="2315"/>
    </row>
    <row r="95726" spans="63:63" x14ac:dyDescent="0.25">
      <c r="BK95726" s="2311"/>
    </row>
    <row r="95750" spans="63:63" x14ac:dyDescent="0.25">
      <c r="BK95750" s="2315"/>
    </row>
    <row r="95751" spans="63:63" x14ac:dyDescent="0.25">
      <c r="BK95751" s="2311"/>
    </row>
    <row r="95775" spans="63:63" x14ac:dyDescent="0.25">
      <c r="BK95775" s="2315"/>
    </row>
    <row r="95776" spans="63:63" x14ac:dyDescent="0.25">
      <c r="BK95776" s="2311"/>
    </row>
    <row r="95800" spans="63:63" x14ac:dyDescent="0.25">
      <c r="BK95800" s="2315"/>
    </row>
    <row r="95801" spans="63:63" x14ac:dyDescent="0.25">
      <c r="BK95801" s="2311"/>
    </row>
    <row r="95825" spans="63:63" x14ac:dyDescent="0.25">
      <c r="BK95825" s="2315"/>
    </row>
    <row r="95826" spans="63:63" x14ac:dyDescent="0.25">
      <c r="BK95826" s="2311"/>
    </row>
    <row r="95850" spans="63:63" x14ac:dyDescent="0.25">
      <c r="BK95850" s="2315"/>
    </row>
    <row r="95851" spans="63:63" x14ac:dyDescent="0.25">
      <c r="BK95851" s="2311"/>
    </row>
    <row r="95875" spans="63:63" x14ac:dyDescent="0.25">
      <c r="BK95875" s="2315"/>
    </row>
    <row r="95876" spans="63:63" x14ac:dyDescent="0.25">
      <c r="BK95876" s="2311"/>
    </row>
    <row r="95900" spans="63:63" x14ac:dyDescent="0.25">
      <c r="BK95900" s="2315"/>
    </row>
    <row r="95901" spans="63:63" x14ac:dyDescent="0.25">
      <c r="BK95901" s="2311"/>
    </row>
    <row r="95925" spans="63:63" x14ac:dyDescent="0.25">
      <c r="BK95925" s="2315"/>
    </row>
    <row r="95926" spans="63:63" x14ac:dyDescent="0.25">
      <c r="BK95926" s="2311"/>
    </row>
    <row r="95950" spans="63:63" x14ac:dyDescent="0.25">
      <c r="BK95950" s="2315"/>
    </row>
    <row r="95951" spans="63:63" x14ac:dyDescent="0.25">
      <c r="BK95951" s="2311"/>
    </row>
    <row r="95975" spans="63:63" x14ac:dyDescent="0.25">
      <c r="BK95975" s="2315"/>
    </row>
    <row r="95976" spans="63:63" x14ac:dyDescent="0.25">
      <c r="BK95976" s="2311"/>
    </row>
    <row r="96000" spans="63:63" x14ac:dyDescent="0.25">
      <c r="BK96000" s="2315"/>
    </row>
    <row r="96001" spans="63:63" x14ac:dyDescent="0.25">
      <c r="BK96001" s="2311"/>
    </row>
    <row r="96025" spans="63:63" x14ac:dyDescent="0.25">
      <c r="BK96025" s="2315"/>
    </row>
    <row r="96026" spans="63:63" x14ac:dyDescent="0.25">
      <c r="BK96026" s="2311"/>
    </row>
    <row r="96050" spans="63:63" x14ac:dyDescent="0.25">
      <c r="BK96050" s="2315"/>
    </row>
    <row r="96051" spans="63:63" x14ac:dyDescent="0.25">
      <c r="BK96051" s="2311"/>
    </row>
    <row r="96075" spans="63:63" x14ac:dyDescent="0.25">
      <c r="BK96075" s="2315"/>
    </row>
    <row r="96076" spans="63:63" x14ac:dyDescent="0.25">
      <c r="BK96076" s="2311"/>
    </row>
    <row r="96100" spans="63:63" x14ac:dyDescent="0.25">
      <c r="BK96100" s="2315"/>
    </row>
    <row r="96101" spans="63:63" x14ac:dyDescent="0.25">
      <c r="BK96101" s="2311"/>
    </row>
    <row r="96125" spans="63:63" x14ac:dyDescent="0.25">
      <c r="BK96125" s="2315"/>
    </row>
    <row r="96126" spans="63:63" x14ac:dyDescent="0.25">
      <c r="BK96126" s="2311"/>
    </row>
    <row r="96150" spans="63:63" x14ac:dyDescent="0.25">
      <c r="BK96150" s="2315"/>
    </row>
    <row r="96151" spans="63:63" x14ac:dyDescent="0.25">
      <c r="BK96151" s="2311"/>
    </row>
    <row r="96175" spans="63:63" x14ac:dyDescent="0.25">
      <c r="BK96175" s="2315"/>
    </row>
    <row r="96176" spans="63:63" x14ac:dyDescent="0.25">
      <c r="BK96176" s="2311"/>
    </row>
    <row r="96200" spans="63:63" x14ac:dyDescent="0.25">
      <c r="BK96200" s="2315"/>
    </row>
    <row r="96201" spans="63:63" x14ac:dyDescent="0.25">
      <c r="BK96201" s="2311"/>
    </row>
    <row r="96225" spans="63:63" x14ac:dyDescent="0.25">
      <c r="BK96225" s="2315"/>
    </row>
    <row r="96226" spans="63:63" x14ac:dyDescent="0.25">
      <c r="BK96226" s="2311"/>
    </row>
    <row r="96250" spans="63:63" x14ac:dyDescent="0.25">
      <c r="BK96250" s="2315"/>
    </row>
    <row r="96251" spans="63:63" x14ac:dyDescent="0.25">
      <c r="BK96251" s="2311"/>
    </row>
    <row r="96275" spans="63:63" x14ac:dyDescent="0.25">
      <c r="BK96275" s="2315"/>
    </row>
    <row r="96276" spans="63:63" x14ac:dyDescent="0.25">
      <c r="BK96276" s="2311"/>
    </row>
    <row r="96300" spans="63:63" x14ac:dyDescent="0.25">
      <c r="BK96300" s="2315"/>
    </row>
    <row r="96301" spans="63:63" x14ac:dyDescent="0.25">
      <c r="BK96301" s="2311"/>
    </row>
    <row r="96325" spans="63:63" x14ac:dyDescent="0.25">
      <c r="BK96325" s="2315"/>
    </row>
    <row r="96326" spans="63:63" x14ac:dyDescent="0.25">
      <c r="BK96326" s="2311"/>
    </row>
    <row r="96350" spans="63:63" x14ac:dyDescent="0.25">
      <c r="BK96350" s="2315"/>
    </row>
    <row r="96351" spans="63:63" x14ac:dyDescent="0.25">
      <c r="BK96351" s="2311"/>
    </row>
    <row r="96375" spans="63:63" x14ac:dyDescent="0.25">
      <c r="BK96375" s="2315"/>
    </row>
    <row r="96376" spans="63:63" x14ac:dyDescent="0.25">
      <c r="BK96376" s="2311"/>
    </row>
    <row r="96400" spans="63:63" x14ac:dyDescent="0.25">
      <c r="BK96400" s="2315"/>
    </row>
    <row r="96401" spans="63:63" x14ac:dyDescent="0.25">
      <c r="BK96401" s="2311"/>
    </row>
    <row r="96425" spans="63:63" x14ac:dyDescent="0.25">
      <c r="BK96425" s="2315"/>
    </row>
    <row r="96426" spans="63:63" x14ac:dyDescent="0.25">
      <c r="BK96426" s="2311"/>
    </row>
    <row r="96450" spans="63:63" x14ac:dyDescent="0.25">
      <c r="BK96450" s="2315"/>
    </row>
    <row r="96451" spans="63:63" x14ac:dyDescent="0.25">
      <c r="BK96451" s="2311"/>
    </row>
    <row r="96475" spans="63:63" x14ac:dyDescent="0.25">
      <c r="BK96475" s="2315"/>
    </row>
    <row r="96476" spans="63:63" x14ac:dyDescent="0.25">
      <c r="BK96476" s="2311"/>
    </row>
    <row r="96500" spans="63:63" x14ac:dyDescent="0.25">
      <c r="BK96500" s="2315"/>
    </row>
    <row r="96501" spans="63:63" x14ac:dyDescent="0.25">
      <c r="BK96501" s="2311"/>
    </row>
    <row r="96525" spans="63:63" x14ac:dyDescent="0.25">
      <c r="BK96525" s="2315"/>
    </row>
    <row r="96526" spans="63:63" x14ac:dyDescent="0.25">
      <c r="BK96526" s="2311"/>
    </row>
    <row r="96550" spans="63:63" x14ac:dyDescent="0.25">
      <c r="BK96550" s="2315"/>
    </row>
    <row r="96551" spans="63:63" x14ac:dyDescent="0.25">
      <c r="BK96551" s="2311"/>
    </row>
    <row r="96575" spans="63:63" x14ac:dyDescent="0.25">
      <c r="BK96575" s="2315"/>
    </row>
    <row r="96576" spans="63:63" x14ac:dyDescent="0.25">
      <c r="BK96576" s="2311"/>
    </row>
    <row r="96600" spans="63:63" x14ac:dyDescent="0.25">
      <c r="BK96600" s="2315"/>
    </row>
    <row r="96601" spans="63:63" x14ac:dyDescent="0.25">
      <c r="BK96601" s="2311"/>
    </row>
    <row r="96625" spans="63:63" x14ac:dyDescent="0.25">
      <c r="BK96625" s="2315"/>
    </row>
    <row r="96626" spans="63:63" x14ac:dyDescent="0.25">
      <c r="BK96626" s="2311"/>
    </row>
    <row r="96650" spans="63:63" x14ac:dyDescent="0.25">
      <c r="BK96650" s="2315"/>
    </row>
    <row r="96651" spans="63:63" x14ac:dyDescent="0.25">
      <c r="BK96651" s="2311"/>
    </row>
    <row r="96675" spans="63:63" x14ac:dyDescent="0.25">
      <c r="BK96675" s="2315"/>
    </row>
    <row r="96676" spans="63:63" x14ac:dyDescent="0.25">
      <c r="BK96676" s="2311"/>
    </row>
    <row r="96700" spans="63:63" x14ac:dyDescent="0.25">
      <c r="BK96700" s="2315"/>
    </row>
    <row r="96701" spans="63:63" x14ac:dyDescent="0.25">
      <c r="BK96701" s="2311"/>
    </row>
    <row r="96725" spans="63:63" x14ac:dyDescent="0.25">
      <c r="BK96725" s="2315"/>
    </row>
    <row r="96726" spans="63:63" x14ac:dyDescent="0.25">
      <c r="BK96726" s="2311"/>
    </row>
    <row r="96750" spans="63:63" x14ac:dyDescent="0.25">
      <c r="BK96750" s="2315"/>
    </row>
    <row r="96751" spans="63:63" x14ac:dyDescent="0.25">
      <c r="BK96751" s="2311"/>
    </row>
    <row r="96775" spans="63:63" x14ac:dyDescent="0.25">
      <c r="BK96775" s="2315"/>
    </row>
    <row r="96776" spans="63:63" x14ac:dyDescent="0.25">
      <c r="BK96776" s="2311"/>
    </row>
    <row r="96800" spans="63:63" x14ac:dyDescent="0.25">
      <c r="BK96800" s="2315"/>
    </row>
    <row r="96801" spans="63:63" x14ac:dyDescent="0.25">
      <c r="BK96801" s="2311"/>
    </row>
    <row r="96825" spans="63:63" x14ac:dyDescent="0.25">
      <c r="BK96825" s="2315"/>
    </row>
    <row r="96826" spans="63:63" x14ac:dyDescent="0.25">
      <c r="BK96826" s="2311"/>
    </row>
    <row r="96850" spans="63:63" x14ac:dyDescent="0.25">
      <c r="BK96850" s="2315"/>
    </row>
    <row r="96851" spans="63:63" x14ac:dyDescent="0.25">
      <c r="BK96851" s="2311"/>
    </row>
    <row r="96875" spans="63:63" x14ac:dyDescent="0.25">
      <c r="BK96875" s="2315"/>
    </row>
    <row r="96876" spans="63:63" x14ac:dyDescent="0.25">
      <c r="BK96876" s="2311"/>
    </row>
    <row r="96900" spans="63:63" x14ac:dyDescent="0.25">
      <c r="BK96900" s="2315"/>
    </row>
    <row r="96901" spans="63:63" x14ac:dyDescent="0.25">
      <c r="BK96901" s="2311"/>
    </row>
    <row r="96925" spans="63:63" x14ac:dyDescent="0.25">
      <c r="BK96925" s="2315"/>
    </row>
    <row r="96926" spans="63:63" x14ac:dyDescent="0.25">
      <c r="BK96926" s="2311"/>
    </row>
    <row r="96950" spans="63:63" x14ac:dyDescent="0.25">
      <c r="BK96950" s="2315"/>
    </row>
    <row r="96951" spans="63:63" x14ac:dyDescent="0.25">
      <c r="BK96951" s="2311"/>
    </row>
    <row r="96975" spans="63:63" x14ac:dyDescent="0.25">
      <c r="BK96975" s="2315"/>
    </row>
    <row r="96976" spans="63:63" x14ac:dyDescent="0.25">
      <c r="BK96976" s="2311"/>
    </row>
    <row r="97000" spans="63:63" x14ac:dyDescent="0.25">
      <c r="BK97000" s="2315"/>
    </row>
    <row r="97001" spans="63:63" x14ac:dyDescent="0.25">
      <c r="BK97001" s="2311"/>
    </row>
    <row r="97025" spans="63:63" x14ac:dyDescent="0.25">
      <c r="BK97025" s="2315"/>
    </row>
    <row r="97026" spans="63:63" x14ac:dyDescent="0.25">
      <c r="BK97026" s="2311"/>
    </row>
    <row r="97050" spans="63:63" x14ac:dyDescent="0.25">
      <c r="BK97050" s="2315"/>
    </row>
    <row r="97051" spans="63:63" x14ac:dyDescent="0.25">
      <c r="BK97051" s="2311"/>
    </row>
    <row r="97075" spans="63:63" x14ac:dyDescent="0.25">
      <c r="BK97075" s="2315"/>
    </row>
    <row r="97076" spans="63:63" x14ac:dyDescent="0.25">
      <c r="BK97076" s="2311"/>
    </row>
    <row r="97100" spans="63:63" x14ac:dyDescent="0.25">
      <c r="BK97100" s="2315"/>
    </row>
    <row r="97101" spans="63:63" x14ac:dyDescent="0.25">
      <c r="BK97101" s="2311"/>
    </row>
    <row r="97125" spans="63:63" x14ac:dyDescent="0.25">
      <c r="BK97125" s="2315"/>
    </row>
    <row r="97126" spans="63:63" x14ac:dyDescent="0.25">
      <c r="BK97126" s="2311"/>
    </row>
    <row r="97150" spans="63:63" x14ac:dyDescent="0.25">
      <c r="BK97150" s="2315"/>
    </row>
    <row r="97151" spans="63:63" x14ac:dyDescent="0.25">
      <c r="BK97151" s="2311"/>
    </row>
    <row r="97175" spans="63:63" x14ac:dyDescent="0.25">
      <c r="BK97175" s="2315"/>
    </row>
    <row r="97176" spans="63:63" x14ac:dyDescent="0.25">
      <c r="BK97176" s="2311"/>
    </row>
    <row r="97200" spans="63:63" x14ac:dyDescent="0.25">
      <c r="BK97200" s="2315"/>
    </row>
    <row r="97201" spans="63:63" x14ac:dyDescent="0.25">
      <c r="BK97201" s="2311"/>
    </row>
    <row r="97225" spans="63:63" x14ac:dyDescent="0.25">
      <c r="BK97225" s="2315"/>
    </row>
    <row r="97226" spans="63:63" x14ac:dyDescent="0.25">
      <c r="BK97226" s="2311"/>
    </row>
    <row r="97250" spans="63:63" x14ac:dyDescent="0.25">
      <c r="BK97250" s="2315"/>
    </row>
    <row r="97251" spans="63:63" x14ac:dyDescent="0.25">
      <c r="BK97251" s="2311"/>
    </row>
    <row r="97275" spans="63:63" x14ac:dyDescent="0.25">
      <c r="BK97275" s="2315"/>
    </row>
    <row r="97276" spans="63:63" x14ac:dyDescent="0.25">
      <c r="BK97276" s="2311"/>
    </row>
    <row r="97300" spans="63:63" x14ac:dyDescent="0.25">
      <c r="BK97300" s="2315"/>
    </row>
    <row r="97301" spans="63:63" x14ac:dyDescent="0.25">
      <c r="BK97301" s="2311"/>
    </row>
    <row r="97325" spans="63:63" x14ac:dyDescent="0.25">
      <c r="BK97325" s="2315"/>
    </row>
    <row r="97326" spans="63:63" x14ac:dyDescent="0.25">
      <c r="BK97326" s="2311"/>
    </row>
    <row r="97350" spans="63:63" x14ac:dyDescent="0.25">
      <c r="BK97350" s="2315"/>
    </row>
    <row r="97351" spans="63:63" x14ac:dyDescent="0.25">
      <c r="BK97351" s="2311"/>
    </row>
    <row r="97375" spans="63:63" x14ac:dyDescent="0.25">
      <c r="BK97375" s="2315"/>
    </row>
    <row r="97376" spans="63:63" x14ac:dyDescent="0.25">
      <c r="BK97376" s="2311"/>
    </row>
    <row r="97400" spans="63:63" x14ac:dyDescent="0.25">
      <c r="BK97400" s="2315"/>
    </row>
    <row r="97401" spans="63:63" x14ac:dyDescent="0.25">
      <c r="BK97401" s="2311"/>
    </row>
    <row r="97425" spans="63:63" x14ac:dyDescent="0.25">
      <c r="BK97425" s="2315"/>
    </row>
    <row r="97426" spans="63:63" x14ac:dyDescent="0.25">
      <c r="BK97426" s="2311"/>
    </row>
    <row r="97450" spans="63:63" x14ac:dyDescent="0.25">
      <c r="BK97450" s="2315"/>
    </row>
    <row r="97451" spans="63:63" x14ac:dyDescent="0.25">
      <c r="BK97451" s="2311"/>
    </row>
    <row r="97475" spans="63:63" x14ac:dyDescent="0.25">
      <c r="BK97475" s="2315"/>
    </row>
    <row r="97476" spans="63:63" x14ac:dyDescent="0.25">
      <c r="BK97476" s="2311"/>
    </row>
    <row r="97500" spans="63:63" x14ac:dyDescent="0.25">
      <c r="BK97500" s="2315"/>
    </row>
    <row r="97501" spans="63:63" x14ac:dyDescent="0.25">
      <c r="BK97501" s="2311"/>
    </row>
    <row r="97525" spans="63:63" x14ac:dyDescent="0.25">
      <c r="BK97525" s="2315"/>
    </row>
    <row r="97526" spans="63:63" x14ac:dyDescent="0.25">
      <c r="BK97526" s="2311"/>
    </row>
    <row r="97550" spans="63:63" x14ac:dyDescent="0.25">
      <c r="BK97550" s="2315"/>
    </row>
    <row r="97551" spans="63:63" x14ac:dyDescent="0.25">
      <c r="BK97551" s="2311"/>
    </row>
    <row r="97575" spans="63:63" x14ac:dyDescent="0.25">
      <c r="BK97575" s="2315"/>
    </row>
    <row r="97576" spans="63:63" x14ac:dyDescent="0.25">
      <c r="BK97576" s="2311"/>
    </row>
    <row r="97600" spans="63:63" x14ac:dyDescent="0.25">
      <c r="BK97600" s="2315"/>
    </row>
    <row r="97601" spans="63:63" x14ac:dyDescent="0.25">
      <c r="BK97601" s="2311"/>
    </row>
    <row r="97625" spans="63:63" x14ac:dyDescent="0.25">
      <c r="BK97625" s="2315"/>
    </row>
    <row r="97626" spans="63:63" x14ac:dyDescent="0.25">
      <c r="BK97626" s="2311"/>
    </row>
    <row r="97650" spans="63:63" x14ac:dyDescent="0.25">
      <c r="BK97650" s="2315"/>
    </row>
    <row r="97651" spans="63:63" x14ac:dyDescent="0.25">
      <c r="BK97651" s="2311"/>
    </row>
    <row r="97675" spans="63:63" x14ac:dyDescent="0.25">
      <c r="BK97675" s="2315"/>
    </row>
    <row r="97676" spans="63:63" x14ac:dyDescent="0.25">
      <c r="BK97676" s="2311"/>
    </row>
    <row r="97700" spans="63:63" x14ac:dyDescent="0.25">
      <c r="BK97700" s="2315"/>
    </row>
    <row r="97701" spans="63:63" x14ac:dyDescent="0.25">
      <c r="BK97701" s="2311"/>
    </row>
    <row r="97725" spans="63:63" x14ac:dyDescent="0.25">
      <c r="BK97725" s="2315"/>
    </row>
    <row r="97726" spans="63:63" x14ac:dyDescent="0.25">
      <c r="BK97726" s="2311"/>
    </row>
    <row r="97750" spans="63:63" x14ac:dyDescent="0.25">
      <c r="BK97750" s="2315"/>
    </row>
    <row r="97751" spans="63:63" x14ac:dyDescent="0.25">
      <c r="BK97751" s="2311"/>
    </row>
    <row r="97775" spans="63:63" x14ac:dyDescent="0.25">
      <c r="BK97775" s="2315"/>
    </row>
    <row r="97776" spans="63:63" x14ac:dyDescent="0.25">
      <c r="BK97776" s="2311"/>
    </row>
    <row r="97800" spans="63:63" x14ac:dyDescent="0.25">
      <c r="BK97800" s="2315"/>
    </row>
    <row r="97801" spans="63:63" x14ac:dyDescent="0.25">
      <c r="BK97801" s="2311"/>
    </row>
    <row r="97825" spans="63:63" x14ac:dyDescent="0.25">
      <c r="BK97825" s="2315"/>
    </row>
    <row r="97826" spans="63:63" x14ac:dyDescent="0.25">
      <c r="BK97826" s="2311"/>
    </row>
    <row r="97850" spans="63:63" x14ac:dyDescent="0.25">
      <c r="BK97850" s="2315"/>
    </row>
    <row r="97851" spans="63:63" x14ac:dyDescent="0.25">
      <c r="BK97851" s="2311"/>
    </row>
    <row r="97875" spans="63:63" x14ac:dyDescent="0.25">
      <c r="BK97875" s="2315"/>
    </row>
    <row r="97876" spans="63:63" x14ac:dyDescent="0.25">
      <c r="BK97876" s="2311"/>
    </row>
    <row r="97900" spans="63:63" x14ac:dyDescent="0.25">
      <c r="BK97900" s="2315"/>
    </row>
    <row r="97901" spans="63:63" x14ac:dyDescent="0.25">
      <c r="BK97901" s="2311"/>
    </row>
    <row r="97925" spans="63:63" x14ac:dyDescent="0.25">
      <c r="BK97925" s="2315"/>
    </row>
    <row r="97926" spans="63:63" x14ac:dyDescent="0.25">
      <c r="BK97926" s="2311"/>
    </row>
    <row r="97950" spans="63:63" x14ac:dyDescent="0.25">
      <c r="BK97950" s="2315"/>
    </row>
    <row r="97951" spans="63:63" x14ac:dyDescent="0.25">
      <c r="BK97951" s="2311"/>
    </row>
    <row r="97975" spans="63:63" x14ac:dyDescent="0.25">
      <c r="BK97975" s="2315"/>
    </row>
    <row r="97976" spans="63:63" x14ac:dyDescent="0.25">
      <c r="BK97976" s="2311"/>
    </row>
    <row r="98000" spans="63:63" x14ac:dyDescent="0.25">
      <c r="BK98000" s="2315"/>
    </row>
    <row r="98001" spans="63:63" x14ac:dyDescent="0.25">
      <c r="BK98001" s="2311"/>
    </row>
    <row r="98025" spans="63:63" x14ac:dyDescent="0.25">
      <c r="BK98025" s="2315"/>
    </row>
    <row r="98026" spans="63:63" x14ac:dyDescent="0.25">
      <c r="BK98026" s="2311"/>
    </row>
    <row r="98050" spans="63:63" x14ac:dyDescent="0.25">
      <c r="BK98050" s="2315"/>
    </row>
    <row r="98051" spans="63:63" x14ac:dyDescent="0.25">
      <c r="BK98051" s="2311"/>
    </row>
    <row r="98075" spans="63:63" x14ac:dyDescent="0.25">
      <c r="BK98075" s="2315"/>
    </row>
    <row r="98076" spans="63:63" x14ac:dyDescent="0.25">
      <c r="BK98076" s="2311"/>
    </row>
    <row r="98100" spans="63:63" x14ac:dyDescent="0.25">
      <c r="BK98100" s="2315"/>
    </row>
    <row r="98101" spans="63:63" x14ac:dyDescent="0.25">
      <c r="BK98101" s="2311"/>
    </row>
    <row r="98125" spans="63:63" x14ac:dyDescent="0.25">
      <c r="BK98125" s="2315"/>
    </row>
    <row r="98126" spans="63:63" x14ac:dyDescent="0.25">
      <c r="BK98126" s="2311"/>
    </row>
    <row r="98150" spans="63:63" x14ac:dyDescent="0.25">
      <c r="BK98150" s="2315"/>
    </row>
    <row r="98151" spans="63:63" x14ac:dyDescent="0.25">
      <c r="BK98151" s="2311"/>
    </row>
    <row r="98175" spans="63:63" x14ac:dyDescent="0.25">
      <c r="BK98175" s="2315"/>
    </row>
    <row r="98176" spans="63:63" x14ac:dyDescent="0.25">
      <c r="BK98176" s="2311"/>
    </row>
    <row r="98200" spans="63:63" x14ac:dyDescent="0.25">
      <c r="BK98200" s="2315"/>
    </row>
    <row r="98201" spans="63:63" x14ac:dyDescent="0.25">
      <c r="BK98201" s="2311"/>
    </row>
    <row r="98225" spans="63:63" x14ac:dyDescent="0.25">
      <c r="BK98225" s="2315"/>
    </row>
    <row r="98226" spans="63:63" x14ac:dyDescent="0.25">
      <c r="BK98226" s="2311"/>
    </row>
    <row r="98250" spans="63:63" x14ac:dyDescent="0.25">
      <c r="BK98250" s="2315"/>
    </row>
    <row r="98251" spans="63:63" x14ac:dyDescent="0.25">
      <c r="BK98251" s="2311"/>
    </row>
    <row r="98275" spans="63:63" x14ac:dyDescent="0.25">
      <c r="BK98275" s="2315"/>
    </row>
    <row r="98276" spans="63:63" x14ac:dyDescent="0.25">
      <c r="BK98276" s="2311"/>
    </row>
    <row r="98300" spans="63:63" x14ac:dyDescent="0.25">
      <c r="BK98300" s="2315"/>
    </row>
    <row r="98301" spans="63:63" x14ac:dyDescent="0.25">
      <c r="BK98301" s="2311"/>
    </row>
    <row r="98325" spans="63:63" x14ac:dyDescent="0.25">
      <c r="BK98325" s="2315"/>
    </row>
    <row r="98326" spans="63:63" x14ac:dyDescent="0.25">
      <c r="BK98326" s="2311"/>
    </row>
    <row r="98350" spans="63:63" x14ac:dyDescent="0.25">
      <c r="BK98350" s="2315"/>
    </row>
    <row r="98351" spans="63:63" x14ac:dyDescent="0.25">
      <c r="BK98351" s="2311"/>
    </row>
    <row r="98375" spans="63:63" x14ac:dyDescent="0.25">
      <c r="BK98375" s="2315"/>
    </row>
    <row r="98376" spans="63:63" x14ac:dyDescent="0.25">
      <c r="BK98376" s="2311"/>
    </row>
    <row r="98400" spans="63:63" x14ac:dyDescent="0.25">
      <c r="BK98400" s="2315"/>
    </row>
    <row r="98401" spans="63:63" x14ac:dyDescent="0.25">
      <c r="BK98401" s="2311"/>
    </row>
    <row r="98425" spans="63:63" x14ac:dyDescent="0.25">
      <c r="BK98425" s="2315"/>
    </row>
    <row r="98426" spans="63:63" x14ac:dyDescent="0.25">
      <c r="BK98426" s="2311"/>
    </row>
    <row r="98450" spans="63:63" x14ac:dyDescent="0.25">
      <c r="BK98450" s="2315"/>
    </row>
    <row r="98451" spans="63:63" x14ac:dyDescent="0.25">
      <c r="BK98451" s="2311"/>
    </row>
    <row r="98475" spans="63:63" x14ac:dyDescent="0.25">
      <c r="BK98475" s="2315"/>
    </row>
    <row r="98476" spans="63:63" x14ac:dyDescent="0.25">
      <c r="BK98476" s="2311"/>
    </row>
    <row r="98500" spans="63:63" x14ac:dyDescent="0.25">
      <c r="BK98500" s="2315"/>
    </row>
    <row r="98501" spans="63:63" x14ac:dyDescent="0.25">
      <c r="BK98501" s="2311"/>
    </row>
    <row r="98525" spans="63:63" x14ac:dyDescent="0.25">
      <c r="BK98525" s="2315"/>
    </row>
    <row r="98526" spans="63:63" x14ac:dyDescent="0.25">
      <c r="BK98526" s="2311"/>
    </row>
    <row r="98550" spans="63:63" x14ac:dyDescent="0.25">
      <c r="BK98550" s="2315"/>
    </row>
    <row r="98551" spans="63:63" x14ac:dyDescent="0.25">
      <c r="BK98551" s="2311"/>
    </row>
    <row r="98575" spans="63:63" x14ac:dyDescent="0.25">
      <c r="BK98575" s="2315"/>
    </row>
    <row r="98576" spans="63:63" x14ac:dyDescent="0.25">
      <c r="BK98576" s="2311"/>
    </row>
    <row r="98600" spans="63:63" x14ac:dyDescent="0.25">
      <c r="BK98600" s="2315"/>
    </row>
    <row r="98601" spans="63:63" x14ac:dyDescent="0.25">
      <c r="BK98601" s="2311"/>
    </row>
    <row r="98625" spans="63:63" x14ac:dyDescent="0.25">
      <c r="BK98625" s="2315"/>
    </row>
    <row r="98626" spans="63:63" x14ac:dyDescent="0.25">
      <c r="BK98626" s="2311"/>
    </row>
    <row r="98650" spans="63:63" x14ac:dyDescent="0.25">
      <c r="BK98650" s="2315"/>
    </row>
    <row r="98651" spans="63:63" x14ac:dyDescent="0.25">
      <c r="BK98651" s="2311"/>
    </row>
    <row r="98675" spans="63:63" x14ac:dyDescent="0.25">
      <c r="BK98675" s="2315"/>
    </row>
    <row r="98676" spans="63:63" x14ac:dyDescent="0.25">
      <c r="BK98676" s="2311"/>
    </row>
    <row r="98700" spans="63:63" x14ac:dyDescent="0.25">
      <c r="BK98700" s="2315"/>
    </row>
    <row r="98701" spans="63:63" x14ac:dyDescent="0.25">
      <c r="BK98701" s="2311"/>
    </row>
    <row r="98725" spans="63:63" x14ac:dyDescent="0.25">
      <c r="BK98725" s="2315"/>
    </row>
    <row r="98726" spans="63:63" x14ac:dyDescent="0.25">
      <c r="BK98726" s="2311"/>
    </row>
    <row r="98750" spans="63:63" x14ac:dyDescent="0.25">
      <c r="BK98750" s="2315"/>
    </row>
    <row r="98751" spans="63:63" x14ac:dyDescent="0.25">
      <c r="BK98751" s="2311"/>
    </row>
    <row r="98775" spans="63:63" x14ac:dyDescent="0.25">
      <c r="BK98775" s="2315"/>
    </row>
    <row r="98776" spans="63:63" x14ac:dyDescent="0.25">
      <c r="BK98776" s="2311"/>
    </row>
    <row r="98800" spans="63:63" x14ac:dyDescent="0.25">
      <c r="BK98800" s="2315"/>
    </row>
    <row r="98801" spans="63:63" x14ac:dyDescent="0.25">
      <c r="BK98801" s="2311"/>
    </row>
    <row r="98825" spans="63:63" x14ac:dyDescent="0.25">
      <c r="BK98825" s="2315"/>
    </row>
    <row r="98826" spans="63:63" x14ac:dyDescent="0.25">
      <c r="BK98826" s="2311"/>
    </row>
    <row r="98850" spans="63:63" x14ac:dyDescent="0.25">
      <c r="BK98850" s="2315"/>
    </row>
    <row r="98851" spans="63:63" x14ac:dyDescent="0.25">
      <c r="BK98851" s="2311"/>
    </row>
    <row r="98875" spans="63:63" x14ac:dyDescent="0.25">
      <c r="BK98875" s="2315"/>
    </row>
    <row r="98876" spans="63:63" x14ac:dyDescent="0.25">
      <c r="BK98876" s="2311"/>
    </row>
    <row r="98900" spans="63:63" x14ac:dyDescent="0.25">
      <c r="BK98900" s="2315"/>
    </row>
    <row r="98901" spans="63:63" x14ac:dyDescent="0.25">
      <c r="BK98901" s="2311"/>
    </row>
    <row r="98925" spans="63:63" x14ac:dyDescent="0.25">
      <c r="BK98925" s="2315"/>
    </row>
    <row r="98926" spans="63:63" x14ac:dyDescent="0.25">
      <c r="BK98926" s="2311"/>
    </row>
    <row r="98950" spans="63:63" x14ac:dyDescent="0.25">
      <c r="BK98950" s="2315"/>
    </row>
    <row r="98951" spans="63:63" x14ac:dyDescent="0.25">
      <c r="BK98951" s="2311"/>
    </row>
    <row r="98975" spans="63:63" x14ac:dyDescent="0.25">
      <c r="BK98975" s="2315"/>
    </row>
    <row r="98976" spans="63:63" x14ac:dyDescent="0.25">
      <c r="BK98976" s="2311"/>
    </row>
    <row r="99000" spans="63:63" x14ac:dyDescent="0.25">
      <c r="BK99000" s="2315"/>
    </row>
    <row r="99001" spans="63:63" x14ac:dyDescent="0.25">
      <c r="BK99001" s="2311"/>
    </row>
    <row r="99025" spans="63:63" x14ac:dyDescent="0.25">
      <c r="BK99025" s="2315"/>
    </row>
    <row r="99026" spans="63:63" x14ac:dyDescent="0.25">
      <c r="BK99026" s="2311"/>
    </row>
    <row r="99050" spans="63:63" x14ac:dyDescent="0.25">
      <c r="BK99050" s="2315"/>
    </row>
    <row r="99051" spans="63:63" x14ac:dyDescent="0.25">
      <c r="BK99051" s="2311"/>
    </row>
    <row r="99075" spans="63:63" x14ac:dyDescent="0.25">
      <c r="BK99075" s="2315"/>
    </row>
    <row r="99076" spans="63:63" x14ac:dyDescent="0.25">
      <c r="BK99076" s="2311"/>
    </row>
    <row r="99100" spans="63:63" x14ac:dyDescent="0.25">
      <c r="BK99100" s="2315"/>
    </row>
    <row r="99101" spans="63:63" x14ac:dyDescent="0.25">
      <c r="BK99101" s="2311"/>
    </row>
    <row r="99125" spans="63:63" x14ac:dyDescent="0.25">
      <c r="BK99125" s="2315"/>
    </row>
    <row r="99126" spans="63:63" x14ac:dyDescent="0.25">
      <c r="BK99126" s="2311"/>
    </row>
    <row r="99150" spans="63:63" x14ac:dyDescent="0.25">
      <c r="BK99150" s="2315"/>
    </row>
    <row r="99151" spans="63:63" x14ac:dyDescent="0.25">
      <c r="BK99151" s="2311"/>
    </row>
    <row r="99175" spans="63:63" x14ac:dyDescent="0.25">
      <c r="BK99175" s="2315"/>
    </row>
    <row r="99176" spans="63:63" x14ac:dyDescent="0.25">
      <c r="BK99176" s="2311"/>
    </row>
    <row r="99200" spans="63:63" x14ac:dyDescent="0.25">
      <c r="BK99200" s="2315"/>
    </row>
    <row r="99201" spans="63:63" x14ac:dyDescent="0.25">
      <c r="BK99201" s="2311"/>
    </row>
    <row r="99225" spans="63:63" x14ac:dyDescent="0.25">
      <c r="BK99225" s="2315"/>
    </row>
    <row r="99226" spans="63:63" x14ac:dyDescent="0.25">
      <c r="BK99226" s="2311"/>
    </row>
    <row r="99250" spans="63:63" x14ac:dyDescent="0.25">
      <c r="BK99250" s="2315"/>
    </row>
    <row r="99251" spans="63:63" x14ac:dyDescent="0.25">
      <c r="BK99251" s="2311"/>
    </row>
    <row r="99275" spans="63:63" x14ac:dyDescent="0.25">
      <c r="BK99275" s="2315"/>
    </row>
    <row r="99276" spans="63:63" x14ac:dyDescent="0.25">
      <c r="BK99276" s="2311"/>
    </row>
    <row r="99300" spans="63:63" x14ac:dyDescent="0.25">
      <c r="BK99300" s="2315"/>
    </row>
    <row r="99301" spans="63:63" x14ac:dyDescent="0.25">
      <c r="BK99301" s="2311"/>
    </row>
    <row r="99325" spans="63:63" x14ac:dyDescent="0.25">
      <c r="BK99325" s="2315"/>
    </row>
    <row r="99326" spans="63:63" x14ac:dyDescent="0.25">
      <c r="BK99326" s="2311"/>
    </row>
    <row r="99350" spans="63:63" x14ac:dyDescent="0.25">
      <c r="BK99350" s="2315"/>
    </row>
    <row r="99351" spans="63:63" x14ac:dyDescent="0.25">
      <c r="BK99351" s="2311"/>
    </row>
    <row r="99375" spans="63:63" x14ac:dyDescent="0.25">
      <c r="BK99375" s="2315"/>
    </row>
    <row r="99376" spans="63:63" x14ac:dyDescent="0.25">
      <c r="BK99376" s="2311"/>
    </row>
    <row r="99400" spans="63:63" x14ac:dyDescent="0.25">
      <c r="BK99400" s="2315"/>
    </row>
    <row r="99401" spans="63:63" x14ac:dyDescent="0.25">
      <c r="BK99401" s="2311"/>
    </row>
    <row r="99425" spans="63:63" x14ac:dyDescent="0.25">
      <c r="BK99425" s="2315"/>
    </row>
    <row r="99426" spans="63:63" x14ac:dyDescent="0.25">
      <c r="BK99426" s="2311"/>
    </row>
    <row r="99450" spans="63:63" x14ac:dyDescent="0.25">
      <c r="BK99450" s="2315"/>
    </row>
    <row r="99451" spans="63:63" x14ac:dyDescent="0.25">
      <c r="BK99451" s="2311"/>
    </row>
    <row r="99475" spans="63:63" x14ac:dyDescent="0.25">
      <c r="BK99475" s="2315"/>
    </row>
    <row r="99476" spans="63:63" x14ac:dyDescent="0.25">
      <c r="BK99476" s="2311"/>
    </row>
    <row r="99500" spans="63:63" x14ac:dyDescent="0.25">
      <c r="BK99500" s="2315"/>
    </row>
    <row r="99501" spans="63:63" x14ac:dyDescent="0.25">
      <c r="BK99501" s="2311"/>
    </row>
    <row r="99525" spans="63:63" x14ac:dyDescent="0.25">
      <c r="BK99525" s="2315"/>
    </row>
    <row r="99526" spans="63:63" x14ac:dyDescent="0.25">
      <c r="BK99526" s="2311"/>
    </row>
    <row r="99550" spans="63:63" x14ac:dyDescent="0.25">
      <c r="BK99550" s="2315"/>
    </row>
    <row r="99551" spans="63:63" x14ac:dyDescent="0.25">
      <c r="BK99551" s="2311"/>
    </row>
    <row r="99575" spans="63:63" x14ac:dyDescent="0.25">
      <c r="BK99575" s="2315"/>
    </row>
    <row r="99576" spans="63:63" x14ac:dyDescent="0.25">
      <c r="BK99576" s="2311"/>
    </row>
    <row r="99600" spans="63:63" x14ac:dyDescent="0.25">
      <c r="BK99600" s="2315"/>
    </row>
    <row r="99601" spans="63:63" x14ac:dyDescent="0.25">
      <c r="BK99601" s="2311"/>
    </row>
    <row r="99625" spans="63:63" x14ac:dyDescent="0.25">
      <c r="BK99625" s="2315"/>
    </row>
    <row r="99626" spans="63:63" x14ac:dyDescent="0.25">
      <c r="BK99626" s="2311"/>
    </row>
    <row r="99650" spans="63:63" x14ac:dyDescent="0.25">
      <c r="BK99650" s="2315"/>
    </row>
    <row r="99651" spans="63:63" x14ac:dyDescent="0.25">
      <c r="BK99651" s="2311"/>
    </row>
    <row r="99675" spans="63:63" x14ac:dyDescent="0.25">
      <c r="BK99675" s="2315"/>
    </row>
    <row r="99676" spans="63:63" x14ac:dyDescent="0.25">
      <c r="BK99676" s="2311"/>
    </row>
    <row r="99700" spans="63:63" x14ac:dyDescent="0.25">
      <c r="BK99700" s="2315"/>
    </row>
    <row r="99701" spans="63:63" x14ac:dyDescent="0.25">
      <c r="BK99701" s="2311"/>
    </row>
    <row r="99725" spans="63:63" x14ac:dyDescent="0.25">
      <c r="BK99725" s="2315"/>
    </row>
    <row r="99726" spans="63:63" x14ac:dyDescent="0.25">
      <c r="BK99726" s="2311"/>
    </row>
    <row r="99750" spans="63:63" x14ac:dyDescent="0.25">
      <c r="BK99750" s="2315"/>
    </row>
    <row r="99751" spans="63:63" x14ac:dyDescent="0.25">
      <c r="BK99751" s="2311"/>
    </row>
    <row r="99775" spans="63:63" x14ac:dyDescent="0.25">
      <c r="BK99775" s="2315"/>
    </row>
    <row r="99776" spans="63:63" x14ac:dyDescent="0.25">
      <c r="BK99776" s="2311"/>
    </row>
    <row r="99800" spans="63:63" x14ac:dyDescent="0.25">
      <c r="BK99800" s="2315"/>
    </row>
    <row r="99801" spans="63:63" x14ac:dyDescent="0.25">
      <c r="BK99801" s="2311"/>
    </row>
    <row r="99825" spans="63:63" x14ac:dyDescent="0.25">
      <c r="BK99825" s="2315"/>
    </row>
    <row r="99826" spans="63:63" x14ac:dyDescent="0.25">
      <c r="BK99826" s="2311"/>
    </row>
    <row r="99850" spans="63:63" x14ac:dyDescent="0.25">
      <c r="BK99850" s="2315"/>
    </row>
    <row r="99851" spans="63:63" x14ac:dyDescent="0.25">
      <c r="BK99851" s="2311"/>
    </row>
    <row r="99875" spans="63:63" x14ac:dyDescent="0.25">
      <c r="BK99875" s="2315"/>
    </row>
    <row r="99876" spans="63:63" x14ac:dyDescent="0.25">
      <c r="BK99876" s="2311"/>
    </row>
    <row r="99900" spans="63:63" x14ac:dyDescent="0.25">
      <c r="BK99900" s="2315"/>
    </row>
    <row r="99901" spans="63:63" x14ac:dyDescent="0.25">
      <c r="BK99901" s="2311"/>
    </row>
    <row r="99925" spans="63:63" x14ac:dyDescent="0.25">
      <c r="BK99925" s="2315"/>
    </row>
    <row r="99926" spans="63:63" x14ac:dyDescent="0.25">
      <c r="BK99926" s="2311"/>
    </row>
    <row r="99950" spans="63:63" x14ac:dyDescent="0.25">
      <c r="BK99950" s="2315"/>
    </row>
    <row r="99951" spans="63:63" x14ac:dyDescent="0.25">
      <c r="BK99951" s="2311"/>
    </row>
    <row r="99975" spans="63:63" x14ac:dyDescent="0.25">
      <c r="BK99975" s="2315"/>
    </row>
    <row r="99976" spans="63:63" x14ac:dyDescent="0.25">
      <c r="BK99976" s="2311"/>
    </row>
    <row r="100000" spans="63:63" x14ac:dyDescent="0.25">
      <c r="BK100000" s="2315"/>
    </row>
    <row r="100001" spans="63:63" x14ac:dyDescent="0.25">
      <c r="BK100001" s="2311"/>
    </row>
    <row r="100025" spans="63:63" x14ac:dyDescent="0.25">
      <c r="BK100025" s="2315"/>
    </row>
    <row r="100026" spans="63:63" x14ac:dyDescent="0.25">
      <c r="BK100026" s="2311"/>
    </row>
    <row r="100050" spans="63:63" x14ac:dyDescent="0.25">
      <c r="BK100050" s="2315"/>
    </row>
    <row r="100051" spans="63:63" x14ac:dyDescent="0.25">
      <c r="BK100051" s="2311"/>
    </row>
    <row r="100075" spans="63:63" x14ac:dyDescent="0.25">
      <c r="BK100075" s="2315"/>
    </row>
    <row r="100076" spans="63:63" x14ac:dyDescent="0.25">
      <c r="BK100076" s="2311"/>
    </row>
    <row r="100100" spans="63:63" x14ac:dyDescent="0.25">
      <c r="BK100100" s="2315"/>
    </row>
    <row r="100101" spans="63:63" x14ac:dyDescent="0.25">
      <c r="BK100101" s="2311"/>
    </row>
    <row r="100125" spans="63:63" x14ac:dyDescent="0.25">
      <c r="BK100125" s="2315"/>
    </row>
    <row r="100126" spans="63:63" x14ac:dyDescent="0.25">
      <c r="BK100126" s="2311"/>
    </row>
    <row r="100150" spans="63:63" x14ac:dyDescent="0.25">
      <c r="BK100150" s="2315"/>
    </row>
    <row r="100151" spans="63:63" x14ac:dyDescent="0.25">
      <c r="BK100151" s="2311"/>
    </row>
    <row r="100175" spans="63:63" x14ac:dyDescent="0.25">
      <c r="BK100175" s="2315"/>
    </row>
    <row r="100176" spans="63:63" x14ac:dyDescent="0.25">
      <c r="BK100176" s="2311"/>
    </row>
    <row r="100200" spans="63:63" x14ac:dyDescent="0.25">
      <c r="BK100200" s="2315"/>
    </row>
    <row r="100201" spans="63:63" x14ac:dyDescent="0.25">
      <c r="BK100201" s="2311"/>
    </row>
    <row r="100225" spans="63:63" x14ac:dyDescent="0.25">
      <c r="BK100225" s="2315"/>
    </row>
    <row r="100226" spans="63:63" x14ac:dyDescent="0.25">
      <c r="BK100226" s="2311"/>
    </row>
    <row r="100250" spans="63:63" x14ac:dyDescent="0.25">
      <c r="BK100250" s="2315"/>
    </row>
    <row r="100251" spans="63:63" x14ac:dyDescent="0.25">
      <c r="BK100251" s="2311"/>
    </row>
    <row r="100275" spans="63:63" x14ac:dyDescent="0.25">
      <c r="BK100275" s="2315"/>
    </row>
    <row r="100276" spans="63:63" x14ac:dyDescent="0.25">
      <c r="BK100276" s="2311"/>
    </row>
    <row r="100300" spans="63:63" x14ac:dyDescent="0.25">
      <c r="BK100300" s="2315"/>
    </row>
    <row r="100301" spans="63:63" x14ac:dyDescent="0.25">
      <c r="BK100301" s="2311"/>
    </row>
    <row r="100325" spans="63:63" x14ac:dyDescent="0.25">
      <c r="BK100325" s="2315"/>
    </row>
    <row r="100326" spans="63:63" x14ac:dyDescent="0.25">
      <c r="BK100326" s="2311"/>
    </row>
    <row r="100350" spans="63:63" x14ac:dyDescent="0.25">
      <c r="BK100350" s="2315"/>
    </row>
    <row r="100351" spans="63:63" x14ac:dyDescent="0.25">
      <c r="BK100351" s="2311"/>
    </row>
    <row r="100375" spans="63:63" x14ac:dyDescent="0.25">
      <c r="BK100375" s="2315"/>
    </row>
    <row r="100376" spans="63:63" x14ac:dyDescent="0.25">
      <c r="BK100376" s="2311"/>
    </row>
    <row r="100400" spans="63:63" x14ac:dyDescent="0.25">
      <c r="BK100400" s="2315"/>
    </row>
    <row r="100401" spans="63:63" x14ac:dyDescent="0.25">
      <c r="BK100401" s="2311"/>
    </row>
    <row r="100425" spans="63:63" x14ac:dyDescent="0.25">
      <c r="BK100425" s="2315"/>
    </row>
    <row r="100426" spans="63:63" x14ac:dyDescent="0.25">
      <c r="BK100426" s="2311"/>
    </row>
    <row r="100450" spans="63:63" x14ac:dyDescent="0.25">
      <c r="BK100450" s="2315"/>
    </row>
    <row r="100451" spans="63:63" x14ac:dyDescent="0.25">
      <c r="BK100451" s="2311"/>
    </row>
    <row r="100475" spans="63:63" x14ac:dyDescent="0.25">
      <c r="BK100475" s="2315"/>
    </row>
    <row r="100476" spans="63:63" x14ac:dyDescent="0.25">
      <c r="BK100476" s="2311"/>
    </row>
    <row r="100500" spans="63:63" x14ac:dyDescent="0.25">
      <c r="BK100500" s="2315"/>
    </row>
    <row r="100501" spans="63:63" x14ac:dyDescent="0.25">
      <c r="BK100501" s="2311"/>
    </row>
    <row r="100525" spans="63:63" x14ac:dyDescent="0.25">
      <c r="BK100525" s="2315"/>
    </row>
    <row r="100526" spans="63:63" x14ac:dyDescent="0.25">
      <c r="BK100526" s="2311"/>
    </row>
    <row r="100550" spans="63:63" x14ac:dyDescent="0.25">
      <c r="BK100550" s="2315"/>
    </row>
    <row r="100551" spans="63:63" x14ac:dyDescent="0.25">
      <c r="BK100551" s="2311"/>
    </row>
    <row r="100575" spans="63:63" x14ac:dyDescent="0.25">
      <c r="BK100575" s="2315"/>
    </row>
    <row r="100576" spans="63:63" x14ac:dyDescent="0.25">
      <c r="BK100576" s="2311"/>
    </row>
    <row r="100600" spans="63:63" x14ac:dyDescent="0.25">
      <c r="BK100600" s="2315"/>
    </row>
    <row r="100601" spans="63:63" x14ac:dyDescent="0.25">
      <c r="BK100601" s="2311"/>
    </row>
    <row r="100625" spans="63:63" x14ac:dyDescent="0.25">
      <c r="BK100625" s="2315"/>
    </row>
    <row r="100626" spans="63:63" x14ac:dyDescent="0.25">
      <c r="BK100626" s="2311"/>
    </row>
    <row r="100650" spans="63:63" x14ac:dyDescent="0.25">
      <c r="BK100650" s="2315"/>
    </row>
    <row r="100651" spans="63:63" x14ac:dyDescent="0.25">
      <c r="BK100651" s="2311"/>
    </row>
    <row r="100675" spans="63:63" x14ac:dyDescent="0.25">
      <c r="BK100675" s="2315"/>
    </row>
    <row r="100676" spans="63:63" x14ac:dyDescent="0.25">
      <c r="BK100676" s="2311"/>
    </row>
    <row r="100700" spans="63:63" x14ac:dyDescent="0.25">
      <c r="BK100700" s="2315"/>
    </row>
    <row r="100701" spans="63:63" x14ac:dyDescent="0.25">
      <c r="BK100701" s="2311"/>
    </row>
    <row r="100725" spans="63:63" x14ac:dyDescent="0.25">
      <c r="BK100725" s="2315"/>
    </row>
    <row r="100726" spans="63:63" x14ac:dyDescent="0.25">
      <c r="BK100726" s="2311"/>
    </row>
    <row r="100750" spans="63:63" x14ac:dyDescent="0.25">
      <c r="BK100750" s="2315"/>
    </row>
    <row r="100751" spans="63:63" x14ac:dyDescent="0.25">
      <c r="BK100751" s="2311"/>
    </row>
    <row r="100775" spans="63:63" x14ac:dyDescent="0.25">
      <c r="BK100775" s="2315"/>
    </row>
    <row r="100776" spans="63:63" x14ac:dyDescent="0.25">
      <c r="BK100776" s="2311"/>
    </row>
    <row r="100800" spans="63:63" x14ac:dyDescent="0.25">
      <c r="BK100800" s="2315"/>
    </row>
    <row r="100801" spans="63:63" x14ac:dyDescent="0.25">
      <c r="BK100801" s="2311"/>
    </row>
    <row r="100825" spans="63:63" x14ac:dyDescent="0.25">
      <c r="BK100825" s="2315"/>
    </row>
    <row r="100826" spans="63:63" x14ac:dyDescent="0.25">
      <c r="BK100826" s="2311"/>
    </row>
    <row r="100850" spans="63:63" x14ac:dyDescent="0.25">
      <c r="BK100850" s="2315"/>
    </row>
    <row r="100851" spans="63:63" x14ac:dyDescent="0.25">
      <c r="BK100851" s="2311"/>
    </row>
    <row r="100875" spans="63:63" x14ac:dyDescent="0.25">
      <c r="BK100875" s="2315"/>
    </row>
    <row r="100876" spans="63:63" x14ac:dyDescent="0.25">
      <c r="BK100876" s="2311"/>
    </row>
    <row r="100900" spans="63:63" x14ac:dyDescent="0.25">
      <c r="BK100900" s="2315"/>
    </row>
    <row r="100901" spans="63:63" x14ac:dyDescent="0.25">
      <c r="BK100901" s="2311"/>
    </row>
    <row r="100925" spans="63:63" x14ac:dyDescent="0.25">
      <c r="BK100925" s="2315"/>
    </row>
    <row r="100926" spans="63:63" x14ac:dyDescent="0.25">
      <c r="BK100926" s="2311"/>
    </row>
    <row r="100950" spans="63:63" x14ac:dyDescent="0.25">
      <c r="BK100950" s="2315"/>
    </row>
    <row r="100951" spans="63:63" x14ac:dyDescent="0.25">
      <c r="BK100951" s="2311"/>
    </row>
    <row r="100975" spans="63:63" x14ac:dyDescent="0.25">
      <c r="BK100975" s="2315"/>
    </row>
    <row r="100976" spans="63:63" x14ac:dyDescent="0.25">
      <c r="BK100976" s="2311"/>
    </row>
    <row r="101000" spans="63:63" x14ac:dyDescent="0.25">
      <c r="BK101000" s="2315"/>
    </row>
    <row r="101001" spans="63:63" x14ac:dyDescent="0.25">
      <c r="BK101001" s="2311"/>
    </row>
    <row r="101025" spans="63:63" x14ac:dyDescent="0.25">
      <c r="BK101025" s="2315"/>
    </row>
    <row r="101026" spans="63:63" x14ac:dyDescent="0.25">
      <c r="BK101026" s="2311"/>
    </row>
    <row r="101050" spans="63:63" x14ac:dyDescent="0.25">
      <c r="BK101050" s="2315"/>
    </row>
    <row r="101051" spans="63:63" x14ac:dyDescent="0.25">
      <c r="BK101051" s="2311"/>
    </row>
    <row r="101075" spans="63:63" x14ac:dyDescent="0.25">
      <c r="BK101075" s="2315"/>
    </row>
    <row r="101076" spans="63:63" x14ac:dyDescent="0.25">
      <c r="BK101076" s="2311"/>
    </row>
    <row r="101100" spans="63:63" x14ac:dyDescent="0.25">
      <c r="BK101100" s="2315"/>
    </row>
    <row r="101101" spans="63:63" x14ac:dyDescent="0.25">
      <c r="BK101101" s="2311"/>
    </row>
    <row r="101125" spans="63:63" x14ac:dyDescent="0.25">
      <c r="BK101125" s="2315"/>
    </row>
    <row r="101126" spans="63:63" x14ac:dyDescent="0.25">
      <c r="BK101126" s="2311"/>
    </row>
    <row r="101150" spans="63:63" x14ac:dyDescent="0.25">
      <c r="BK101150" s="2315"/>
    </row>
    <row r="101151" spans="63:63" x14ac:dyDescent="0.25">
      <c r="BK101151" s="2311"/>
    </row>
    <row r="101175" spans="63:63" x14ac:dyDescent="0.25">
      <c r="BK101175" s="2315"/>
    </row>
    <row r="101176" spans="63:63" x14ac:dyDescent="0.25">
      <c r="BK101176" s="2311"/>
    </row>
    <row r="101200" spans="63:63" x14ac:dyDescent="0.25">
      <c r="BK101200" s="2315"/>
    </row>
    <row r="101201" spans="63:63" x14ac:dyDescent="0.25">
      <c r="BK101201" s="2311"/>
    </row>
    <row r="101225" spans="63:63" x14ac:dyDescent="0.25">
      <c r="BK101225" s="2315"/>
    </row>
    <row r="101226" spans="63:63" x14ac:dyDescent="0.25">
      <c r="BK101226" s="2311"/>
    </row>
    <row r="101250" spans="63:63" x14ac:dyDescent="0.25">
      <c r="BK101250" s="2315"/>
    </row>
    <row r="101251" spans="63:63" x14ac:dyDescent="0.25">
      <c r="BK101251" s="2311"/>
    </row>
    <row r="101275" spans="63:63" x14ac:dyDescent="0.25">
      <c r="BK101275" s="2315"/>
    </row>
    <row r="101276" spans="63:63" x14ac:dyDescent="0.25">
      <c r="BK101276" s="2311"/>
    </row>
    <row r="101300" spans="63:63" x14ac:dyDescent="0.25">
      <c r="BK101300" s="2315"/>
    </row>
    <row r="101301" spans="63:63" x14ac:dyDescent="0.25">
      <c r="BK101301" s="2311"/>
    </row>
    <row r="101325" spans="63:63" x14ac:dyDescent="0.25">
      <c r="BK101325" s="2315"/>
    </row>
    <row r="101326" spans="63:63" x14ac:dyDescent="0.25">
      <c r="BK101326" s="2311"/>
    </row>
    <row r="101350" spans="63:63" x14ac:dyDescent="0.25">
      <c r="BK101350" s="2315"/>
    </row>
    <row r="101351" spans="63:63" x14ac:dyDescent="0.25">
      <c r="BK101351" s="2311"/>
    </row>
    <row r="101375" spans="63:63" x14ac:dyDescent="0.25">
      <c r="BK101375" s="2315"/>
    </row>
    <row r="101376" spans="63:63" x14ac:dyDescent="0.25">
      <c r="BK101376" s="2311"/>
    </row>
    <row r="101400" spans="63:63" x14ac:dyDescent="0.25">
      <c r="BK101400" s="2315"/>
    </row>
    <row r="101401" spans="63:63" x14ac:dyDescent="0.25">
      <c r="BK101401" s="2311"/>
    </row>
    <row r="101425" spans="63:63" x14ac:dyDescent="0.25">
      <c r="BK101425" s="2315"/>
    </row>
    <row r="101426" spans="63:63" x14ac:dyDescent="0.25">
      <c r="BK101426" s="2311"/>
    </row>
    <row r="101450" spans="63:63" x14ac:dyDescent="0.25">
      <c r="BK101450" s="2315"/>
    </row>
    <row r="101451" spans="63:63" x14ac:dyDescent="0.25">
      <c r="BK101451" s="2311"/>
    </row>
    <row r="101475" spans="63:63" x14ac:dyDescent="0.25">
      <c r="BK101475" s="2315"/>
    </row>
    <row r="101476" spans="63:63" x14ac:dyDescent="0.25">
      <c r="BK101476" s="2311"/>
    </row>
    <row r="101500" spans="63:63" x14ac:dyDescent="0.25">
      <c r="BK101500" s="2315"/>
    </row>
    <row r="101501" spans="63:63" x14ac:dyDescent="0.25">
      <c r="BK101501" s="2311"/>
    </row>
    <row r="101525" spans="63:63" x14ac:dyDescent="0.25">
      <c r="BK101525" s="2315"/>
    </row>
    <row r="101526" spans="63:63" x14ac:dyDescent="0.25">
      <c r="BK101526" s="2311"/>
    </row>
    <row r="101550" spans="63:63" x14ac:dyDescent="0.25">
      <c r="BK101550" s="2315"/>
    </row>
    <row r="101551" spans="63:63" x14ac:dyDescent="0.25">
      <c r="BK101551" s="2311"/>
    </row>
    <row r="101575" spans="63:63" x14ac:dyDescent="0.25">
      <c r="BK101575" s="2315"/>
    </row>
    <row r="101576" spans="63:63" x14ac:dyDescent="0.25">
      <c r="BK101576" s="2311"/>
    </row>
    <row r="101600" spans="63:63" x14ac:dyDescent="0.25">
      <c r="BK101600" s="2315"/>
    </row>
    <row r="101601" spans="63:63" x14ac:dyDescent="0.25">
      <c r="BK101601" s="2311"/>
    </row>
    <row r="101625" spans="63:63" x14ac:dyDescent="0.25">
      <c r="BK101625" s="2315"/>
    </row>
    <row r="101626" spans="63:63" x14ac:dyDescent="0.25">
      <c r="BK101626" s="2311"/>
    </row>
    <row r="101650" spans="63:63" x14ac:dyDescent="0.25">
      <c r="BK101650" s="2315"/>
    </row>
    <row r="101651" spans="63:63" x14ac:dyDescent="0.25">
      <c r="BK101651" s="2311"/>
    </row>
    <row r="101675" spans="63:63" x14ac:dyDescent="0.25">
      <c r="BK101675" s="2315"/>
    </row>
    <row r="101676" spans="63:63" x14ac:dyDescent="0.25">
      <c r="BK101676" s="2311"/>
    </row>
    <row r="101700" spans="63:63" x14ac:dyDescent="0.25">
      <c r="BK101700" s="2315"/>
    </row>
    <row r="101701" spans="63:63" x14ac:dyDescent="0.25">
      <c r="BK101701" s="2311"/>
    </row>
    <row r="101725" spans="63:63" x14ac:dyDescent="0.25">
      <c r="BK101725" s="2315"/>
    </row>
    <row r="101726" spans="63:63" x14ac:dyDescent="0.25">
      <c r="BK101726" s="2311"/>
    </row>
    <row r="101750" spans="63:63" x14ac:dyDescent="0.25">
      <c r="BK101750" s="2315"/>
    </row>
    <row r="101751" spans="63:63" x14ac:dyDescent="0.25">
      <c r="BK101751" s="2311"/>
    </row>
    <row r="101775" spans="63:63" x14ac:dyDescent="0.25">
      <c r="BK101775" s="2315"/>
    </row>
    <row r="101776" spans="63:63" x14ac:dyDescent="0.25">
      <c r="BK101776" s="2311"/>
    </row>
    <row r="101800" spans="63:63" x14ac:dyDescent="0.25">
      <c r="BK101800" s="2315"/>
    </row>
    <row r="101801" spans="63:63" x14ac:dyDescent="0.25">
      <c r="BK101801" s="2311"/>
    </row>
    <row r="101825" spans="63:63" x14ac:dyDescent="0.25">
      <c r="BK101825" s="2315"/>
    </row>
    <row r="101826" spans="63:63" x14ac:dyDescent="0.25">
      <c r="BK101826" s="2311"/>
    </row>
    <row r="101850" spans="63:63" x14ac:dyDescent="0.25">
      <c r="BK101850" s="2315"/>
    </row>
    <row r="101851" spans="63:63" x14ac:dyDescent="0.25">
      <c r="BK101851" s="2311"/>
    </row>
    <row r="101875" spans="63:63" x14ac:dyDescent="0.25">
      <c r="BK101875" s="2315"/>
    </row>
    <row r="101876" spans="63:63" x14ac:dyDescent="0.25">
      <c r="BK101876" s="2311"/>
    </row>
    <row r="101900" spans="63:63" x14ac:dyDescent="0.25">
      <c r="BK101900" s="2315"/>
    </row>
    <row r="101901" spans="63:63" x14ac:dyDescent="0.25">
      <c r="BK101901" s="2311"/>
    </row>
    <row r="101925" spans="63:63" x14ac:dyDescent="0.25">
      <c r="BK101925" s="2315"/>
    </row>
    <row r="101926" spans="63:63" x14ac:dyDescent="0.25">
      <c r="BK101926" s="2311"/>
    </row>
    <row r="101950" spans="63:63" x14ac:dyDescent="0.25">
      <c r="BK101950" s="2315"/>
    </row>
    <row r="101951" spans="63:63" x14ac:dyDescent="0.25">
      <c r="BK101951" s="2311"/>
    </row>
    <row r="101975" spans="63:63" x14ac:dyDescent="0.25">
      <c r="BK101975" s="2315"/>
    </row>
    <row r="101976" spans="63:63" x14ac:dyDescent="0.25">
      <c r="BK101976" s="2311"/>
    </row>
    <row r="102000" spans="63:63" x14ac:dyDescent="0.25">
      <c r="BK102000" s="2315"/>
    </row>
    <row r="102001" spans="63:63" x14ac:dyDescent="0.25">
      <c r="BK102001" s="2311"/>
    </row>
    <row r="102025" spans="63:63" x14ac:dyDescent="0.25">
      <c r="BK102025" s="2315"/>
    </row>
    <row r="102026" spans="63:63" x14ac:dyDescent="0.25">
      <c r="BK102026" s="2311"/>
    </row>
    <row r="102050" spans="63:63" x14ac:dyDescent="0.25">
      <c r="BK102050" s="2315"/>
    </row>
    <row r="102051" spans="63:63" x14ac:dyDescent="0.25">
      <c r="BK102051" s="2311"/>
    </row>
    <row r="102075" spans="63:63" x14ac:dyDescent="0.25">
      <c r="BK102075" s="2315"/>
    </row>
    <row r="102076" spans="63:63" x14ac:dyDescent="0.25">
      <c r="BK102076" s="2311"/>
    </row>
    <row r="102100" spans="63:63" x14ac:dyDescent="0.25">
      <c r="BK102100" s="2315"/>
    </row>
    <row r="102101" spans="63:63" x14ac:dyDescent="0.25">
      <c r="BK102101" s="2311"/>
    </row>
    <row r="102125" spans="63:63" x14ac:dyDescent="0.25">
      <c r="BK102125" s="2315"/>
    </row>
    <row r="102126" spans="63:63" x14ac:dyDescent="0.25">
      <c r="BK102126" s="2311"/>
    </row>
    <row r="102150" spans="63:63" x14ac:dyDescent="0.25">
      <c r="BK102150" s="2315"/>
    </row>
    <row r="102151" spans="63:63" x14ac:dyDescent="0.25">
      <c r="BK102151" s="2311"/>
    </row>
    <row r="102175" spans="63:63" x14ac:dyDescent="0.25">
      <c r="BK102175" s="2315"/>
    </row>
    <row r="102176" spans="63:63" x14ac:dyDescent="0.25">
      <c r="BK102176" s="2311"/>
    </row>
    <row r="102200" spans="63:63" x14ac:dyDescent="0.25">
      <c r="BK102200" s="2315"/>
    </row>
    <row r="102201" spans="63:63" x14ac:dyDescent="0.25">
      <c r="BK102201" s="2311"/>
    </row>
    <row r="102225" spans="63:63" x14ac:dyDescent="0.25">
      <c r="BK102225" s="2315"/>
    </row>
    <row r="102226" spans="63:63" x14ac:dyDescent="0.25">
      <c r="BK102226" s="2311"/>
    </row>
    <row r="102250" spans="63:63" x14ac:dyDescent="0.25">
      <c r="BK102250" s="2315"/>
    </row>
    <row r="102251" spans="63:63" x14ac:dyDescent="0.25">
      <c r="BK102251" s="2311"/>
    </row>
    <row r="102275" spans="63:63" x14ac:dyDescent="0.25">
      <c r="BK102275" s="2315"/>
    </row>
    <row r="102276" spans="63:63" x14ac:dyDescent="0.25">
      <c r="BK102276" s="2311"/>
    </row>
    <row r="102300" spans="63:63" x14ac:dyDescent="0.25">
      <c r="BK102300" s="2315"/>
    </row>
    <row r="102301" spans="63:63" x14ac:dyDescent="0.25">
      <c r="BK102301" s="2311"/>
    </row>
    <row r="102325" spans="63:63" x14ac:dyDescent="0.25">
      <c r="BK102325" s="2315"/>
    </row>
    <row r="102326" spans="63:63" x14ac:dyDescent="0.25">
      <c r="BK102326" s="2311"/>
    </row>
    <row r="102350" spans="63:63" x14ac:dyDescent="0.25">
      <c r="BK102350" s="2315"/>
    </row>
    <row r="102351" spans="63:63" x14ac:dyDescent="0.25">
      <c r="BK102351" s="2311"/>
    </row>
    <row r="102375" spans="63:63" x14ac:dyDescent="0.25">
      <c r="BK102375" s="2315"/>
    </row>
    <row r="102376" spans="63:63" x14ac:dyDescent="0.25">
      <c r="BK102376" s="2311"/>
    </row>
    <row r="102400" spans="63:63" x14ac:dyDescent="0.25">
      <c r="BK102400" s="2315"/>
    </row>
    <row r="102401" spans="63:63" x14ac:dyDescent="0.25">
      <c r="BK102401" s="2311"/>
    </row>
    <row r="102425" spans="63:63" x14ac:dyDescent="0.25">
      <c r="BK102425" s="2315"/>
    </row>
    <row r="102426" spans="63:63" x14ac:dyDescent="0.25">
      <c r="BK102426" s="2311"/>
    </row>
    <row r="102450" spans="63:63" x14ac:dyDescent="0.25">
      <c r="BK102450" s="2315"/>
    </row>
    <row r="102451" spans="63:63" x14ac:dyDescent="0.25">
      <c r="BK102451" s="2311"/>
    </row>
    <row r="102475" spans="63:63" x14ac:dyDescent="0.25">
      <c r="BK102475" s="2315"/>
    </row>
    <row r="102476" spans="63:63" x14ac:dyDescent="0.25">
      <c r="BK102476" s="2311"/>
    </row>
    <row r="102500" spans="63:63" x14ac:dyDescent="0.25">
      <c r="BK102500" s="2315"/>
    </row>
    <row r="102501" spans="63:63" x14ac:dyDescent="0.25">
      <c r="BK102501" s="2311"/>
    </row>
    <row r="102525" spans="63:63" x14ac:dyDescent="0.25">
      <c r="BK102525" s="2315"/>
    </row>
    <row r="102526" spans="63:63" x14ac:dyDescent="0.25">
      <c r="BK102526" s="2311"/>
    </row>
    <row r="102550" spans="63:63" x14ac:dyDescent="0.25">
      <c r="BK102550" s="2315"/>
    </row>
    <row r="102551" spans="63:63" x14ac:dyDescent="0.25">
      <c r="BK102551" s="2311"/>
    </row>
    <row r="102575" spans="63:63" x14ac:dyDescent="0.25">
      <c r="BK102575" s="2315"/>
    </row>
    <row r="102576" spans="63:63" x14ac:dyDescent="0.25">
      <c r="BK102576" s="2311"/>
    </row>
    <row r="102600" spans="63:63" x14ac:dyDescent="0.25">
      <c r="BK102600" s="2315"/>
    </row>
    <row r="102601" spans="63:63" x14ac:dyDescent="0.25">
      <c r="BK102601" s="2311"/>
    </row>
    <row r="102625" spans="63:63" x14ac:dyDescent="0.25">
      <c r="BK102625" s="2315"/>
    </row>
    <row r="102626" spans="63:63" x14ac:dyDescent="0.25">
      <c r="BK102626" s="2311"/>
    </row>
    <row r="102650" spans="63:63" x14ac:dyDescent="0.25">
      <c r="BK102650" s="2315"/>
    </row>
    <row r="102651" spans="63:63" x14ac:dyDescent="0.25">
      <c r="BK102651" s="2311"/>
    </row>
    <row r="102675" spans="63:63" x14ac:dyDescent="0.25">
      <c r="BK102675" s="2315"/>
    </row>
    <row r="102676" spans="63:63" x14ac:dyDescent="0.25">
      <c r="BK102676" s="2311"/>
    </row>
    <row r="102700" spans="63:63" x14ac:dyDescent="0.25">
      <c r="BK102700" s="2315"/>
    </row>
    <row r="102701" spans="63:63" x14ac:dyDescent="0.25">
      <c r="BK102701" s="2311"/>
    </row>
    <row r="102725" spans="63:63" x14ac:dyDescent="0.25">
      <c r="BK102725" s="2315"/>
    </row>
    <row r="102726" spans="63:63" x14ac:dyDescent="0.25">
      <c r="BK102726" s="2311"/>
    </row>
    <row r="102750" spans="63:63" x14ac:dyDescent="0.25">
      <c r="BK102750" s="2315"/>
    </row>
    <row r="102751" spans="63:63" x14ac:dyDescent="0.25">
      <c r="BK102751" s="2311"/>
    </row>
    <row r="102775" spans="63:63" x14ac:dyDescent="0.25">
      <c r="BK102775" s="2315"/>
    </row>
    <row r="102776" spans="63:63" x14ac:dyDescent="0.25">
      <c r="BK102776" s="2311"/>
    </row>
    <row r="102800" spans="63:63" x14ac:dyDescent="0.25">
      <c r="BK102800" s="2315"/>
    </row>
    <row r="102801" spans="63:63" x14ac:dyDescent="0.25">
      <c r="BK102801" s="2311"/>
    </row>
    <row r="102825" spans="63:63" x14ac:dyDescent="0.25">
      <c r="BK102825" s="2315"/>
    </row>
    <row r="102826" spans="63:63" x14ac:dyDescent="0.25">
      <c r="BK102826" s="2311"/>
    </row>
    <row r="102850" spans="63:63" x14ac:dyDescent="0.25">
      <c r="BK102850" s="2315"/>
    </row>
    <row r="102851" spans="63:63" x14ac:dyDescent="0.25">
      <c r="BK102851" s="2311"/>
    </row>
    <row r="102875" spans="63:63" x14ac:dyDescent="0.25">
      <c r="BK102875" s="2315"/>
    </row>
    <row r="102876" spans="63:63" x14ac:dyDescent="0.25">
      <c r="BK102876" s="2311"/>
    </row>
    <row r="102900" spans="63:63" x14ac:dyDescent="0.25">
      <c r="BK102900" s="2315"/>
    </row>
    <row r="102901" spans="63:63" x14ac:dyDescent="0.25">
      <c r="BK102901" s="2311"/>
    </row>
    <row r="102925" spans="63:63" x14ac:dyDescent="0.25">
      <c r="BK102925" s="2315"/>
    </row>
    <row r="102926" spans="63:63" x14ac:dyDescent="0.25">
      <c r="BK102926" s="2311"/>
    </row>
    <row r="102950" spans="63:63" x14ac:dyDescent="0.25">
      <c r="BK102950" s="2315"/>
    </row>
    <row r="102951" spans="63:63" x14ac:dyDescent="0.25">
      <c r="BK102951" s="2311"/>
    </row>
    <row r="102975" spans="63:63" x14ac:dyDescent="0.25">
      <c r="BK102975" s="2315"/>
    </row>
    <row r="102976" spans="63:63" x14ac:dyDescent="0.25">
      <c r="BK102976" s="2311"/>
    </row>
    <row r="103000" spans="63:63" x14ac:dyDescent="0.25">
      <c r="BK103000" s="2315"/>
    </row>
    <row r="103001" spans="63:63" x14ac:dyDescent="0.25">
      <c r="BK103001" s="2311"/>
    </row>
    <row r="103025" spans="63:63" x14ac:dyDescent="0.25">
      <c r="BK103025" s="2315"/>
    </row>
    <row r="103026" spans="63:63" x14ac:dyDescent="0.25">
      <c r="BK103026" s="2311"/>
    </row>
    <row r="103050" spans="63:63" x14ac:dyDescent="0.25">
      <c r="BK103050" s="2315"/>
    </row>
    <row r="103051" spans="63:63" x14ac:dyDescent="0.25">
      <c r="BK103051" s="2311"/>
    </row>
    <row r="103075" spans="63:63" x14ac:dyDescent="0.25">
      <c r="BK103075" s="2315"/>
    </row>
    <row r="103076" spans="63:63" x14ac:dyDescent="0.25">
      <c r="BK103076" s="2311"/>
    </row>
    <row r="103100" spans="63:63" x14ac:dyDescent="0.25">
      <c r="BK103100" s="2315"/>
    </row>
    <row r="103101" spans="63:63" x14ac:dyDescent="0.25">
      <c r="BK103101" s="2311"/>
    </row>
    <row r="103125" spans="63:63" x14ac:dyDescent="0.25">
      <c r="BK103125" s="2315"/>
    </row>
    <row r="103126" spans="63:63" x14ac:dyDescent="0.25">
      <c r="BK103126" s="2311"/>
    </row>
    <row r="103150" spans="63:63" x14ac:dyDescent="0.25">
      <c r="BK103150" s="2315"/>
    </row>
    <row r="103151" spans="63:63" x14ac:dyDescent="0.25">
      <c r="BK103151" s="2311"/>
    </row>
    <row r="103175" spans="63:63" x14ac:dyDescent="0.25">
      <c r="BK103175" s="2315"/>
    </row>
    <row r="103176" spans="63:63" x14ac:dyDescent="0.25">
      <c r="BK103176" s="2311"/>
    </row>
    <row r="103200" spans="63:63" x14ac:dyDescent="0.25">
      <c r="BK103200" s="2315"/>
    </row>
    <row r="103201" spans="63:63" x14ac:dyDescent="0.25">
      <c r="BK103201" s="2311"/>
    </row>
    <row r="103225" spans="63:63" x14ac:dyDescent="0.25">
      <c r="BK103225" s="2315"/>
    </row>
    <row r="103226" spans="63:63" x14ac:dyDescent="0.25">
      <c r="BK103226" s="2311"/>
    </row>
    <row r="103250" spans="63:63" x14ac:dyDescent="0.25">
      <c r="BK103250" s="2315"/>
    </row>
    <row r="103251" spans="63:63" x14ac:dyDescent="0.25">
      <c r="BK103251" s="2311"/>
    </row>
    <row r="103275" spans="63:63" x14ac:dyDescent="0.25">
      <c r="BK103275" s="2315"/>
    </row>
    <row r="103276" spans="63:63" x14ac:dyDescent="0.25">
      <c r="BK103276" s="2311"/>
    </row>
    <row r="103300" spans="63:63" x14ac:dyDescent="0.25">
      <c r="BK103300" s="2315"/>
    </row>
    <row r="103301" spans="63:63" x14ac:dyDescent="0.25">
      <c r="BK103301" s="2311"/>
    </row>
    <row r="103325" spans="63:63" x14ac:dyDescent="0.25">
      <c r="BK103325" s="2315"/>
    </row>
    <row r="103326" spans="63:63" x14ac:dyDescent="0.25">
      <c r="BK103326" s="2311"/>
    </row>
    <row r="103350" spans="63:63" x14ac:dyDescent="0.25">
      <c r="BK103350" s="2315"/>
    </row>
    <row r="103351" spans="63:63" x14ac:dyDescent="0.25">
      <c r="BK103351" s="2311"/>
    </row>
    <row r="103375" spans="63:63" x14ac:dyDescent="0.25">
      <c r="BK103375" s="2315"/>
    </row>
    <row r="103376" spans="63:63" x14ac:dyDescent="0.25">
      <c r="BK103376" s="2311"/>
    </row>
    <row r="103400" spans="63:63" x14ac:dyDescent="0.25">
      <c r="BK103400" s="2315"/>
    </row>
    <row r="103401" spans="63:63" x14ac:dyDescent="0.25">
      <c r="BK103401" s="2311"/>
    </row>
    <row r="103425" spans="63:63" x14ac:dyDescent="0.25">
      <c r="BK103425" s="2315"/>
    </row>
    <row r="103426" spans="63:63" x14ac:dyDescent="0.25">
      <c r="BK103426" s="2311"/>
    </row>
    <row r="103450" spans="63:63" x14ac:dyDescent="0.25">
      <c r="BK103450" s="2315"/>
    </row>
    <row r="103451" spans="63:63" x14ac:dyDescent="0.25">
      <c r="BK103451" s="2311"/>
    </row>
    <row r="103475" spans="63:63" x14ac:dyDescent="0.25">
      <c r="BK103475" s="2315"/>
    </row>
    <row r="103476" spans="63:63" x14ac:dyDescent="0.25">
      <c r="BK103476" s="2311"/>
    </row>
    <row r="103500" spans="63:63" x14ac:dyDescent="0.25">
      <c r="BK103500" s="2315"/>
    </row>
    <row r="103501" spans="63:63" x14ac:dyDescent="0.25">
      <c r="BK103501" s="2311"/>
    </row>
    <row r="103525" spans="63:63" x14ac:dyDescent="0.25">
      <c r="BK103525" s="2315"/>
    </row>
    <row r="103526" spans="63:63" x14ac:dyDescent="0.25">
      <c r="BK103526" s="2311"/>
    </row>
    <row r="103550" spans="63:63" x14ac:dyDescent="0.25">
      <c r="BK103550" s="2315"/>
    </row>
    <row r="103551" spans="63:63" x14ac:dyDescent="0.25">
      <c r="BK103551" s="2311"/>
    </row>
    <row r="103575" spans="63:63" x14ac:dyDescent="0.25">
      <c r="BK103575" s="2315"/>
    </row>
    <row r="103576" spans="63:63" x14ac:dyDescent="0.25">
      <c r="BK103576" s="2311"/>
    </row>
    <row r="103600" spans="63:63" x14ac:dyDescent="0.25">
      <c r="BK103600" s="2315"/>
    </row>
    <row r="103601" spans="63:63" x14ac:dyDescent="0.25">
      <c r="BK103601" s="2311"/>
    </row>
    <row r="103625" spans="63:63" x14ac:dyDescent="0.25">
      <c r="BK103625" s="2315"/>
    </row>
    <row r="103626" spans="63:63" x14ac:dyDescent="0.25">
      <c r="BK103626" s="2311"/>
    </row>
    <row r="103650" spans="63:63" x14ac:dyDescent="0.25">
      <c r="BK103650" s="2315"/>
    </row>
    <row r="103651" spans="63:63" x14ac:dyDescent="0.25">
      <c r="BK103651" s="2311"/>
    </row>
    <row r="103675" spans="63:63" x14ac:dyDescent="0.25">
      <c r="BK103675" s="2315"/>
    </row>
    <row r="103676" spans="63:63" x14ac:dyDescent="0.25">
      <c r="BK103676" s="2311"/>
    </row>
    <row r="103700" spans="63:63" x14ac:dyDescent="0.25">
      <c r="BK103700" s="2315"/>
    </row>
    <row r="103701" spans="63:63" x14ac:dyDescent="0.25">
      <c r="BK103701" s="2311"/>
    </row>
    <row r="103725" spans="63:63" x14ac:dyDescent="0.25">
      <c r="BK103725" s="2315"/>
    </row>
    <row r="103726" spans="63:63" x14ac:dyDescent="0.25">
      <c r="BK103726" s="2311"/>
    </row>
    <row r="103750" spans="63:63" x14ac:dyDescent="0.25">
      <c r="BK103750" s="2315"/>
    </row>
    <row r="103751" spans="63:63" x14ac:dyDescent="0.25">
      <c r="BK103751" s="2311"/>
    </row>
    <row r="103775" spans="63:63" x14ac:dyDescent="0.25">
      <c r="BK103775" s="2315"/>
    </row>
    <row r="103776" spans="63:63" x14ac:dyDescent="0.25">
      <c r="BK103776" s="2311"/>
    </row>
    <row r="103800" spans="63:63" x14ac:dyDescent="0.25">
      <c r="BK103800" s="2315"/>
    </row>
    <row r="103801" spans="63:63" x14ac:dyDescent="0.25">
      <c r="BK103801" s="2311"/>
    </row>
    <row r="103825" spans="63:63" x14ac:dyDescent="0.25">
      <c r="BK103825" s="2315"/>
    </row>
    <row r="103826" spans="63:63" x14ac:dyDescent="0.25">
      <c r="BK103826" s="2311"/>
    </row>
    <row r="103850" spans="63:63" x14ac:dyDescent="0.25">
      <c r="BK103850" s="2315"/>
    </row>
    <row r="103851" spans="63:63" x14ac:dyDescent="0.25">
      <c r="BK103851" s="2311"/>
    </row>
    <row r="103875" spans="63:63" x14ac:dyDescent="0.25">
      <c r="BK103875" s="2315"/>
    </row>
    <row r="103876" spans="63:63" x14ac:dyDescent="0.25">
      <c r="BK103876" s="2311"/>
    </row>
    <row r="103900" spans="63:63" x14ac:dyDescent="0.25">
      <c r="BK103900" s="2315"/>
    </row>
    <row r="103901" spans="63:63" x14ac:dyDescent="0.25">
      <c r="BK103901" s="2311"/>
    </row>
    <row r="103925" spans="63:63" x14ac:dyDescent="0.25">
      <c r="BK103925" s="2315"/>
    </row>
    <row r="103926" spans="63:63" x14ac:dyDescent="0.25">
      <c r="BK103926" s="2311"/>
    </row>
    <row r="103950" spans="63:63" x14ac:dyDescent="0.25">
      <c r="BK103950" s="2315"/>
    </row>
    <row r="103951" spans="63:63" x14ac:dyDescent="0.25">
      <c r="BK103951" s="2311"/>
    </row>
    <row r="103975" spans="63:63" x14ac:dyDescent="0.25">
      <c r="BK103975" s="2315"/>
    </row>
    <row r="103976" spans="63:63" x14ac:dyDescent="0.25">
      <c r="BK103976" s="2311"/>
    </row>
    <row r="104000" spans="63:63" x14ac:dyDescent="0.25">
      <c r="BK104000" s="2315"/>
    </row>
    <row r="104001" spans="63:63" x14ac:dyDescent="0.25">
      <c r="BK104001" s="2311"/>
    </row>
    <row r="104025" spans="63:63" x14ac:dyDescent="0.25">
      <c r="BK104025" s="2315"/>
    </row>
    <row r="104026" spans="63:63" x14ac:dyDescent="0.25">
      <c r="BK104026" s="2311"/>
    </row>
    <row r="104050" spans="63:63" x14ac:dyDescent="0.25">
      <c r="BK104050" s="2315"/>
    </row>
    <row r="104051" spans="63:63" x14ac:dyDescent="0.25">
      <c r="BK104051" s="2311"/>
    </row>
    <row r="104075" spans="63:63" x14ac:dyDescent="0.25">
      <c r="BK104075" s="2315"/>
    </row>
    <row r="104076" spans="63:63" x14ac:dyDescent="0.25">
      <c r="BK104076" s="2311"/>
    </row>
    <row r="104100" spans="63:63" x14ac:dyDescent="0.25">
      <c r="BK104100" s="2315"/>
    </row>
    <row r="104101" spans="63:63" x14ac:dyDescent="0.25">
      <c r="BK104101" s="2311"/>
    </row>
    <row r="104125" spans="63:63" x14ac:dyDescent="0.25">
      <c r="BK104125" s="2315"/>
    </row>
    <row r="104126" spans="63:63" x14ac:dyDescent="0.25">
      <c r="BK104126" s="2311"/>
    </row>
    <row r="104150" spans="63:63" x14ac:dyDescent="0.25">
      <c r="BK104150" s="2315"/>
    </row>
    <row r="104151" spans="63:63" x14ac:dyDescent="0.25">
      <c r="BK104151" s="2311"/>
    </row>
    <row r="104175" spans="63:63" x14ac:dyDescent="0.25">
      <c r="BK104175" s="2315"/>
    </row>
    <row r="104176" spans="63:63" x14ac:dyDescent="0.25">
      <c r="BK104176" s="2311"/>
    </row>
    <row r="104200" spans="63:63" x14ac:dyDescent="0.25">
      <c r="BK104200" s="2315"/>
    </row>
    <row r="104201" spans="63:63" x14ac:dyDescent="0.25">
      <c r="BK104201" s="2311"/>
    </row>
    <row r="104225" spans="63:63" x14ac:dyDescent="0.25">
      <c r="BK104225" s="2315"/>
    </row>
    <row r="104226" spans="63:63" x14ac:dyDescent="0.25">
      <c r="BK104226" s="2311"/>
    </row>
    <row r="104250" spans="63:63" x14ac:dyDescent="0.25">
      <c r="BK104250" s="2315"/>
    </row>
    <row r="104251" spans="63:63" x14ac:dyDescent="0.25">
      <c r="BK104251" s="2311"/>
    </row>
    <row r="104275" spans="63:63" x14ac:dyDescent="0.25">
      <c r="BK104275" s="2315"/>
    </row>
    <row r="104276" spans="63:63" x14ac:dyDescent="0.25">
      <c r="BK104276" s="2311"/>
    </row>
    <row r="104300" spans="63:63" x14ac:dyDescent="0.25">
      <c r="BK104300" s="2315"/>
    </row>
    <row r="104301" spans="63:63" x14ac:dyDescent="0.25">
      <c r="BK104301" s="2311"/>
    </row>
    <row r="104325" spans="63:63" x14ac:dyDescent="0.25">
      <c r="BK104325" s="2315"/>
    </row>
    <row r="104326" spans="63:63" x14ac:dyDescent="0.25">
      <c r="BK104326" s="2311"/>
    </row>
    <row r="104350" spans="63:63" x14ac:dyDescent="0.25">
      <c r="BK104350" s="2315"/>
    </row>
    <row r="104351" spans="63:63" x14ac:dyDescent="0.25">
      <c r="BK104351" s="2311"/>
    </row>
    <row r="104375" spans="63:63" x14ac:dyDescent="0.25">
      <c r="BK104375" s="2315"/>
    </row>
    <row r="104376" spans="63:63" x14ac:dyDescent="0.25">
      <c r="BK104376" s="2311"/>
    </row>
    <row r="104400" spans="63:63" x14ac:dyDescent="0.25">
      <c r="BK104400" s="2315"/>
    </row>
    <row r="104401" spans="63:63" x14ac:dyDescent="0.25">
      <c r="BK104401" s="2311"/>
    </row>
    <row r="104425" spans="63:63" x14ac:dyDescent="0.25">
      <c r="BK104425" s="2315"/>
    </row>
    <row r="104426" spans="63:63" x14ac:dyDescent="0.25">
      <c r="BK104426" s="2311"/>
    </row>
    <row r="104450" spans="63:63" x14ac:dyDescent="0.25">
      <c r="BK104450" s="2315"/>
    </row>
    <row r="104451" spans="63:63" x14ac:dyDescent="0.25">
      <c r="BK104451" s="2311"/>
    </row>
    <row r="104475" spans="63:63" x14ac:dyDescent="0.25">
      <c r="BK104475" s="2315"/>
    </row>
    <row r="104476" spans="63:63" x14ac:dyDescent="0.25">
      <c r="BK104476" s="2311"/>
    </row>
    <row r="104500" spans="63:63" x14ac:dyDescent="0.25">
      <c r="BK104500" s="2315"/>
    </row>
    <row r="104501" spans="63:63" x14ac:dyDescent="0.25">
      <c r="BK104501" s="2311"/>
    </row>
    <row r="104525" spans="63:63" x14ac:dyDescent="0.25">
      <c r="BK104525" s="2315"/>
    </row>
    <row r="104526" spans="63:63" x14ac:dyDescent="0.25">
      <c r="BK104526" s="2311"/>
    </row>
    <row r="104550" spans="63:63" x14ac:dyDescent="0.25">
      <c r="BK104550" s="2315"/>
    </row>
    <row r="104551" spans="63:63" x14ac:dyDescent="0.25">
      <c r="BK104551" s="2311"/>
    </row>
    <row r="104575" spans="63:63" x14ac:dyDescent="0.25">
      <c r="BK104575" s="2315"/>
    </row>
    <row r="104576" spans="63:63" x14ac:dyDescent="0.25">
      <c r="BK104576" s="2311"/>
    </row>
    <row r="104600" spans="63:63" x14ac:dyDescent="0.25">
      <c r="BK104600" s="2315"/>
    </row>
    <row r="104601" spans="63:63" x14ac:dyDescent="0.25">
      <c r="BK104601" s="2311"/>
    </row>
    <row r="104625" spans="63:63" x14ac:dyDescent="0.25">
      <c r="BK104625" s="2315"/>
    </row>
    <row r="104626" spans="63:63" x14ac:dyDescent="0.25">
      <c r="BK104626" s="2311"/>
    </row>
    <row r="104650" spans="63:63" x14ac:dyDescent="0.25">
      <c r="BK104650" s="2315"/>
    </row>
    <row r="104651" spans="63:63" x14ac:dyDescent="0.25">
      <c r="BK104651" s="2311"/>
    </row>
    <row r="104675" spans="63:63" x14ac:dyDescent="0.25">
      <c r="BK104675" s="2315"/>
    </row>
    <row r="104676" spans="63:63" x14ac:dyDescent="0.25">
      <c r="BK104676" s="2311"/>
    </row>
    <row r="104700" spans="63:63" x14ac:dyDescent="0.25">
      <c r="BK104700" s="2315"/>
    </row>
    <row r="104701" spans="63:63" x14ac:dyDescent="0.25">
      <c r="BK104701" s="2311"/>
    </row>
    <row r="104725" spans="63:63" x14ac:dyDescent="0.25">
      <c r="BK104725" s="2315"/>
    </row>
    <row r="104726" spans="63:63" x14ac:dyDescent="0.25">
      <c r="BK104726" s="2311"/>
    </row>
    <row r="104750" spans="63:63" x14ac:dyDescent="0.25">
      <c r="BK104750" s="2315"/>
    </row>
    <row r="104751" spans="63:63" x14ac:dyDescent="0.25">
      <c r="BK104751" s="2311"/>
    </row>
    <row r="104775" spans="63:63" x14ac:dyDescent="0.25">
      <c r="BK104775" s="2315"/>
    </row>
    <row r="104776" spans="63:63" x14ac:dyDescent="0.25">
      <c r="BK104776" s="2311"/>
    </row>
    <row r="104800" spans="63:63" x14ac:dyDescent="0.25">
      <c r="BK104800" s="2315"/>
    </row>
    <row r="104801" spans="63:63" x14ac:dyDescent="0.25">
      <c r="BK104801" s="2311"/>
    </row>
    <row r="104825" spans="63:63" x14ac:dyDescent="0.25">
      <c r="BK104825" s="2315"/>
    </row>
    <row r="104826" spans="63:63" x14ac:dyDescent="0.25">
      <c r="BK104826" s="2311"/>
    </row>
    <row r="104850" spans="63:63" x14ac:dyDescent="0.25">
      <c r="BK104850" s="2315"/>
    </row>
    <row r="104851" spans="63:63" x14ac:dyDescent="0.25">
      <c r="BK104851" s="2311"/>
    </row>
    <row r="104875" spans="63:63" x14ac:dyDescent="0.25">
      <c r="BK104875" s="2315"/>
    </row>
    <row r="104876" spans="63:63" x14ac:dyDescent="0.25">
      <c r="BK104876" s="2311"/>
    </row>
    <row r="104900" spans="63:63" x14ac:dyDescent="0.25">
      <c r="BK104900" s="2315"/>
    </row>
    <row r="104901" spans="63:63" x14ac:dyDescent="0.25">
      <c r="BK104901" s="2311"/>
    </row>
    <row r="104925" spans="63:63" x14ac:dyDescent="0.25">
      <c r="BK104925" s="2315"/>
    </row>
    <row r="104926" spans="63:63" x14ac:dyDescent="0.25">
      <c r="BK104926" s="2311"/>
    </row>
    <row r="104950" spans="63:63" x14ac:dyDescent="0.25">
      <c r="BK104950" s="2315"/>
    </row>
    <row r="104951" spans="63:63" x14ac:dyDescent="0.25">
      <c r="BK104951" s="2311"/>
    </row>
    <row r="104975" spans="63:63" x14ac:dyDescent="0.25">
      <c r="BK104975" s="2315"/>
    </row>
    <row r="104976" spans="63:63" x14ac:dyDescent="0.25">
      <c r="BK104976" s="2311"/>
    </row>
    <row r="105000" spans="63:63" x14ac:dyDescent="0.25">
      <c r="BK105000" s="2315"/>
    </row>
    <row r="105001" spans="63:63" x14ac:dyDescent="0.25">
      <c r="BK105001" s="2311"/>
    </row>
    <row r="105025" spans="63:63" x14ac:dyDescent="0.25">
      <c r="BK105025" s="2315"/>
    </row>
    <row r="105026" spans="63:63" x14ac:dyDescent="0.25">
      <c r="BK105026" s="2311"/>
    </row>
    <row r="105050" spans="63:63" x14ac:dyDescent="0.25">
      <c r="BK105050" s="2315"/>
    </row>
    <row r="105051" spans="63:63" x14ac:dyDescent="0.25">
      <c r="BK105051" s="2311"/>
    </row>
    <row r="105075" spans="63:63" x14ac:dyDescent="0.25">
      <c r="BK105075" s="2315"/>
    </row>
    <row r="105076" spans="63:63" x14ac:dyDescent="0.25">
      <c r="BK105076" s="2311"/>
    </row>
    <row r="105100" spans="63:63" x14ac:dyDescent="0.25">
      <c r="BK105100" s="2315"/>
    </row>
    <row r="105101" spans="63:63" x14ac:dyDescent="0.25">
      <c r="BK105101" s="2311"/>
    </row>
    <row r="105125" spans="63:63" x14ac:dyDescent="0.25">
      <c r="BK105125" s="2315"/>
    </row>
    <row r="105126" spans="63:63" x14ac:dyDescent="0.25">
      <c r="BK105126" s="2311"/>
    </row>
    <row r="105150" spans="63:63" x14ac:dyDescent="0.25">
      <c r="BK105150" s="2315"/>
    </row>
    <row r="105151" spans="63:63" x14ac:dyDescent="0.25">
      <c r="BK105151" s="2311"/>
    </row>
    <row r="105175" spans="63:63" x14ac:dyDescent="0.25">
      <c r="BK105175" s="2315"/>
    </row>
    <row r="105176" spans="63:63" x14ac:dyDescent="0.25">
      <c r="BK105176" s="2311"/>
    </row>
    <row r="105200" spans="63:63" x14ac:dyDescent="0.25">
      <c r="BK105200" s="2315"/>
    </row>
    <row r="105201" spans="63:63" x14ac:dyDescent="0.25">
      <c r="BK105201" s="2311"/>
    </row>
    <row r="105225" spans="63:63" x14ac:dyDescent="0.25">
      <c r="BK105225" s="2315"/>
    </row>
    <row r="105226" spans="63:63" x14ac:dyDescent="0.25">
      <c r="BK105226" s="2311"/>
    </row>
    <row r="105250" spans="63:63" x14ac:dyDescent="0.25">
      <c r="BK105250" s="2315"/>
    </row>
    <row r="105251" spans="63:63" x14ac:dyDescent="0.25">
      <c r="BK105251" s="2311"/>
    </row>
    <row r="105275" spans="63:63" x14ac:dyDescent="0.25">
      <c r="BK105275" s="2315"/>
    </row>
    <row r="105276" spans="63:63" x14ac:dyDescent="0.25">
      <c r="BK105276" s="2311"/>
    </row>
    <row r="105300" spans="63:63" x14ac:dyDescent="0.25">
      <c r="BK105300" s="2315"/>
    </row>
    <row r="105301" spans="63:63" x14ac:dyDescent="0.25">
      <c r="BK105301" s="2311"/>
    </row>
    <row r="105325" spans="63:63" x14ac:dyDescent="0.25">
      <c r="BK105325" s="2315"/>
    </row>
    <row r="105326" spans="63:63" x14ac:dyDescent="0.25">
      <c r="BK105326" s="2311"/>
    </row>
    <row r="105350" spans="63:63" x14ac:dyDescent="0.25">
      <c r="BK105350" s="2315"/>
    </row>
    <row r="105351" spans="63:63" x14ac:dyDescent="0.25">
      <c r="BK105351" s="2311"/>
    </row>
    <row r="105375" spans="63:63" x14ac:dyDescent="0.25">
      <c r="BK105375" s="2315"/>
    </row>
    <row r="105376" spans="63:63" x14ac:dyDescent="0.25">
      <c r="BK105376" s="2311"/>
    </row>
    <row r="105400" spans="63:63" x14ac:dyDescent="0.25">
      <c r="BK105400" s="2315"/>
    </row>
    <row r="105401" spans="63:63" x14ac:dyDescent="0.25">
      <c r="BK105401" s="2311"/>
    </row>
    <row r="105425" spans="63:63" x14ac:dyDescent="0.25">
      <c r="BK105425" s="2315"/>
    </row>
    <row r="105426" spans="63:63" x14ac:dyDescent="0.25">
      <c r="BK105426" s="2311"/>
    </row>
    <row r="105450" spans="63:63" x14ac:dyDescent="0.25">
      <c r="BK105450" s="2315"/>
    </row>
    <row r="105451" spans="63:63" x14ac:dyDescent="0.25">
      <c r="BK105451" s="2311"/>
    </row>
    <row r="105475" spans="63:63" x14ac:dyDescent="0.25">
      <c r="BK105475" s="2315"/>
    </row>
    <row r="105476" spans="63:63" x14ac:dyDescent="0.25">
      <c r="BK105476" s="2311"/>
    </row>
    <row r="105500" spans="63:63" x14ac:dyDescent="0.25">
      <c r="BK105500" s="2315"/>
    </row>
    <row r="105501" spans="63:63" x14ac:dyDescent="0.25">
      <c r="BK105501" s="2311"/>
    </row>
    <row r="105525" spans="63:63" x14ac:dyDescent="0.25">
      <c r="BK105525" s="2315"/>
    </row>
    <row r="105526" spans="63:63" x14ac:dyDescent="0.25">
      <c r="BK105526" s="2311"/>
    </row>
    <row r="105550" spans="63:63" x14ac:dyDescent="0.25">
      <c r="BK105550" s="2315"/>
    </row>
    <row r="105551" spans="63:63" x14ac:dyDescent="0.25">
      <c r="BK105551" s="2311"/>
    </row>
    <row r="105575" spans="63:63" x14ac:dyDescent="0.25">
      <c r="BK105575" s="2315"/>
    </row>
    <row r="105576" spans="63:63" x14ac:dyDescent="0.25">
      <c r="BK105576" s="2311"/>
    </row>
    <row r="105600" spans="63:63" x14ac:dyDescent="0.25">
      <c r="BK105600" s="2315"/>
    </row>
    <row r="105601" spans="63:63" x14ac:dyDescent="0.25">
      <c r="BK105601" s="2311"/>
    </row>
    <row r="105625" spans="63:63" x14ac:dyDescent="0.25">
      <c r="BK105625" s="2315"/>
    </row>
    <row r="105626" spans="63:63" x14ac:dyDescent="0.25">
      <c r="BK105626" s="2311"/>
    </row>
    <row r="105650" spans="63:63" x14ac:dyDescent="0.25">
      <c r="BK105650" s="2315"/>
    </row>
    <row r="105651" spans="63:63" x14ac:dyDescent="0.25">
      <c r="BK105651" s="2311"/>
    </row>
    <row r="105675" spans="63:63" x14ac:dyDescent="0.25">
      <c r="BK105675" s="2315"/>
    </row>
    <row r="105676" spans="63:63" x14ac:dyDescent="0.25">
      <c r="BK105676" s="2311"/>
    </row>
    <row r="105700" spans="63:63" x14ac:dyDescent="0.25">
      <c r="BK105700" s="2315"/>
    </row>
    <row r="105701" spans="63:63" x14ac:dyDescent="0.25">
      <c r="BK105701" s="2311"/>
    </row>
    <row r="105725" spans="63:63" x14ac:dyDescent="0.25">
      <c r="BK105725" s="2315"/>
    </row>
    <row r="105726" spans="63:63" x14ac:dyDescent="0.25">
      <c r="BK105726" s="2311"/>
    </row>
    <row r="105750" spans="63:63" x14ac:dyDescent="0.25">
      <c r="BK105750" s="2315"/>
    </row>
    <row r="105751" spans="63:63" x14ac:dyDescent="0.25">
      <c r="BK105751" s="2311"/>
    </row>
    <row r="105775" spans="63:63" x14ac:dyDescent="0.25">
      <c r="BK105775" s="2315"/>
    </row>
    <row r="105776" spans="63:63" x14ac:dyDescent="0.25">
      <c r="BK105776" s="2311"/>
    </row>
    <row r="105800" spans="63:63" x14ac:dyDescent="0.25">
      <c r="BK105800" s="2315"/>
    </row>
    <row r="105801" spans="63:63" x14ac:dyDescent="0.25">
      <c r="BK105801" s="2311"/>
    </row>
    <row r="105825" spans="63:63" x14ac:dyDescent="0.25">
      <c r="BK105825" s="2315"/>
    </row>
    <row r="105826" spans="63:63" x14ac:dyDescent="0.25">
      <c r="BK105826" s="2311"/>
    </row>
    <row r="105850" spans="63:63" x14ac:dyDescent="0.25">
      <c r="BK105850" s="2315"/>
    </row>
    <row r="105851" spans="63:63" x14ac:dyDescent="0.25">
      <c r="BK105851" s="2311"/>
    </row>
    <row r="105875" spans="63:63" x14ac:dyDescent="0.25">
      <c r="BK105875" s="2315"/>
    </row>
    <row r="105876" spans="63:63" x14ac:dyDescent="0.25">
      <c r="BK105876" s="2311"/>
    </row>
    <row r="105900" spans="63:63" x14ac:dyDescent="0.25">
      <c r="BK105900" s="2315"/>
    </row>
    <row r="105901" spans="63:63" x14ac:dyDescent="0.25">
      <c r="BK105901" s="2311"/>
    </row>
    <row r="105925" spans="63:63" x14ac:dyDescent="0.25">
      <c r="BK105925" s="2315"/>
    </row>
    <row r="105926" spans="63:63" x14ac:dyDescent="0.25">
      <c r="BK105926" s="2311"/>
    </row>
    <row r="105950" spans="63:63" x14ac:dyDescent="0.25">
      <c r="BK105950" s="2315"/>
    </row>
    <row r="105951" spans="63:63" x14ac:dyDescent="0.25">
      <c r="BK105951" s="2311"/>
    </row>
    <row r="105975" spans="63:63" x14ac:dyDescent="0.25">
      <c r="BK105975" s="2315"/>
    </row>
    <row r="105976" spans="63:63" x14ac:dyDescent="0.25">
      <c r="BK105976" s="2311"/>
    </row>
    <row r="106000" spans="63:63" x14ac:dyDescent="0.25">
      <c r="BK106000" s="2315"/>
    </row>
    <row r="106001" spans="63:63" x14ac:dyDescent="0.25">
      <c r="BK106001" s="2311"/>
    </row>
    <row r="106025" spans="63:63" x14ac:dyDescent="0.25">
      <c r="BK106025" s="2315"/>
    </row>
    <row r="106026" spans="63:63" x14ac:dyDescent="0.25">
      <c r="BK106026" s="2311"/>
    </row>
    <row r="106050" spans="63:63" x14ac:dyDescent="0.25">
      <c r="BK106050" s="2315"/>
    </row>
    <row r="106051" spans="63:63" x14ac:dyDescent="0.25">
      <c r="BK106051" s="2311"/>
    </row>
    <row r="106075" spans="63:63" x14ac:dyDescent="0.25">
      <c r="BK106075" s="2315"/>
    </row>
    <row r="106076" spans="63:63" x14ac:dyDescent="0.25">
      <c r="BK106076" s="2311"/>
    </row>
    <row r="106100" spans="63:63" x14ac:dyDescent="0.25">
      <c r="BK106100" s="2315"/>
    </row>
    <row r="106101" spans="63:63" x14ac:dyDescent="0.25">
      <c r="BK106101" s="2311"/>
    </row>
    <row r="106125" spans="63:63" x14ac:dyDescent="0.25">
      <c r="BK106125" s="2315"/>
    </row>
    <row r="106126" spans="63:63" x14ac:dyDescent="0.25">
      <c r="BK106126" s="2311"/>
    </row>
    <row r="106150" spans="63:63" x14ac:dyDescent="0.25">
      <c r="BK106150" s="2315"/>
    </row>
    <row r="106151" spans="63:63" x14ac:dyDescent="0.25">
      <c r="BK106151" s="2311"/>
    </row>
    <row r="106175" spans="63:63" x14ac:dyDescent="0.25">
      <c r="BK106175" s="2315"/>
    </row>
    <row r="106176" spans="63:63" x14ac:dyDescent="0.25">
      <c r="BK106176" s="2311"/>
    </row>
    <row r="106200" spans="63:63" x14ac:dyDescent="0.25">
      <c r="BK106200" s="2315"/>
    </row>
    <row r="106201" spans="63:63" x14ac:dyDescent="0.25">
      <c r="BK106201" s="2311"/>
    </row>
    <row r="106225" spans="63:63" x14ac:dyDescent="0.25">
      <c r="BK106225" s="2315"/>
    </row>
    <row r="106226" spans="63:63" x14ac:dyDescent="0.25">
      <c r="BK106226" s="2311"/>
    </row>
    <row r="106250" spans="63:63" x14ac:dyDescent="0.25">
      <c r="BK106250" s="2315"/>
    </row>
    <row r="106251" spans="63:63" x14ac:dyDescent="0.25">
      <c r="BK106251" s="2311"/>
    </row>
    <row r="106275" spans="63:63" x14ac:dyDescent="0.25">
      <c r="BK106275" s="2315"/>
    </row>
    <row r="106276" spans="63:63" x14ac:dyDescent="0.25">
      <c r="BK106276" s="2311"/>
    </row>
    <row r="106300" spans="63:63" x14ac:dyDescent="0.25">
      <c r="BK106300" s="2315"/>
    </row>
    <row r="106301" spans="63:63" x14ac:dyDescent="0.25">
      <c r="BK106301" s="2311"/>
    </row>
    <row r="106325" spans="63:63" x14ac:dyDescent="0.25">
      <c r="BK106325" s="2315"/>
    </row>
    <row r="106326" spans="63:63" x14ac:dyDescent="0.25">
      <c r="BK106326" s="2311"/>
    </row>
    <row r="106350" spans="63:63" x14ac:dyDescent="0.25">
      <c r="BK106350" s="2315"/>
    </row>
    <row r="106351" spans="63:63" x14ac:dyDescent="0.25">
      <c r="BK106351" s="2311"/>
    </row>
    <row r="106375" spans="63:63" x14ac:dyDescent="0.25">
      <c r="BK106375" s="2315"/>
    </row>
    <row r="106376" spans="63:63" x14ac:dyDescent="0.25">
      <c r="BK106376" s="2311"/>
    </row>
    <row r="106400" spans="63:63" x14ac:dyDescent="0.25">
      <c r="BK106400" s="2315"/>
    </row>
    <row r="106401" spans="63:63" x14ac:dyDescent="0.25">
      <c r="BK106401" s="2311"/>
    </row>
    <row r="106425" spans="63:63" x14ac:dyDescent="0.25">
      <c r="BK106425" s="2315"/>
    </row>
    <row r="106426" spans="63:63" x14ac:dyDescent="0.25">
      <c r="BK106426" s="2311"/>
    </row>
    <row r="106450" spans="63:63" x14ac:dyDescent="0.25">
      <c r="BK106450" s="2315"/>
    </row>
    <row r="106451" spans="63:63" x14ac:dyDescent="0.25">
      <c r="BK106451" s="2311"/>
    </row>
    <row r="106475" spans="63:63" x14ac:dyDescent="0.25">
      <c r="BK106475" s="2315"/>
    </row>
    <row r="106476" spans="63:63" x14ac:dyDescent="0.25">
      <c r="BK106476" s="2311"/>
    </row>
    <row r="106500" spans="63:63" x14ac:dyDescent="0.25">
      <c r="BK106500" s="2315"/>
    </row>
    <row r="106501" spans="63:63" x14ac:dyDescent="0.25">
      <c r="BK106501" s="2311"/>
    </row>
    <row r="106525" spans="63:63" x14ac:dyDescent="0.25">
      <c r="BK106525" s="2315"/>
    </row>
    <row r="106526" spans="63:63" x14ac:dyDescent="0.25">
      <c r="BK106526" s="2311"/>
    </row>
    <row r="106550" spans="63:63" x14ac:dyDescent="0.25">
      <c r="BK106550" s="2315"/>
    </row>
    <row r="106551" spans="63:63" x14ac:dyDescent="0.25">
      <c r="BK106551" s="2311"/>
    </row>
    <row r="106575" spans="63:63" x14ac:dyDescent="0.25">
      <c r="BK106575" s="2315"/>
    </row>
    <row r="106576" spans="63:63" x14ac:dyDescent="0.25">
      <c r="BK106576" s="2311"/>
    </row>
    <row r="106600" spans="63:63" x14ac:dyDescent="0.25">
      <c r="BK106600" s="2315"/>
    </row>
    <row r="106601" spans="63:63" x14ac:dyDescent="0.25">
      <c r="BK106601" s="2311"/>
    </row>
    <row r="106625" spans="63:63" x14ac:dyDescent="0.25">
      <c r="BK106625" s="2315"/>
    </row>
    <row r="106626" spans="63:63" x14ac:dyDescent="0.25">
      <c r="BK106626" s="2311"/>
    </row>
    <row r="106650" spans="63:63" x14ac:dyDescent="0.25">
      <c r="BK106650" s="2315"/>
    </row>
    <row r="106651" spans="63:63" x14ac:dyDescent="0.25">
      <c r="BK106651" s="2311"/>
    </row>
    <row r="106675" spans="63:63" x14ac:dyDescent="0.25">
      <c r="BK106675" s="2315"/>
    </row>
    <row r="106676" spans="63:63" x14ac:dyDescent="0.25">
      <c r="BK106676" s="2311"/>
    </row>
    <row r="106700" spans="63:63" x14ac:dyDescent="0.25">
      <c r="BK106700" s="2315"/>
    </row>
    <row r="106701" spans="63:63" x14ac:dyDescent="0.25">
      <c r="BK106701" s="2311"/>
    </row>
    <row r="106725" spans="63:63" x14ac:dyDescent="0.25">
      <c r="BK106725" s="2315"/>
    </row>
    <row r="106726" spans="63:63" x14ac:dyDescent="0.25">
      <c r="BK106726" s="2311"/>
    </row>
    <row r="106750" spans="63:63" x14ac:dyDescent="0.25">
      <c r="BK106750" s="2315"/>
    </row>
    <row r="106751" spans="63:63" x14ac:dyDescent="0.25">
      <c r="BK106751" s="2311"/>
    </row>
    <row r="106775" spans="63:63" x14ac:dyDescent="0.25">
      <c r="BK106775" s="2315"/>
    </row>
    <row r="106776" spans="63:63" x14ac:dyDescent="0.25">
      <c r="BK106776" s="2311"/>
    </row>
    <row r="106800" spans="63:63" x14ac:dyDescent="0.25">
      <c r="BK106800" s="2315"/>
    </row>
    <row r="106801" spans="63:63" x14ac:dyDescent="0.25">
      <c r="BK106801" s="2311"/>
    </row>
    <row r="106825" spans="63:63" x14ac:dyDescent="0.25">
      <c r="BK106825" s="2315"/>
    </row>
    <row r="106826" spans="63:63" x14ac:dyDescent="0.25">
      <c r="BK106826" s="2311"/>
    </row>
    <row r="106850" spans="63:63" x14ac:dyDescent="0.25">
      <c r="BK106850" s="2315"/>
    </row>
    <row r="106851" spans="63:63" x14ac:dyDescent="0.25">
      <c r="BK106851" s="2311"/>
    </row>
    <row r="106875" spans="63:63" x14ac:dyDescent="0.25">
      <c r="BK106875" s="2315"/>
    </row>
    <row r="106876" spans="63:63" x14ac:dyDescent="0.25">
      <c r="BK106876" s="2311"/>
    </row>
    <row r="106900" spans="63:63" x14ac:dyDescent="0.25">
      <c r="BK106900" s="2315"/>
    </row>
    <row r="106901" spans="63:63" x14ac:dyDescent="0.25">
      <c r="BK106901" s="2311"/>
    </row>
    <row r="106925" spans="63:63" x14ac:dyDescent="0.25">
      <c r="BK106925" s="2315"/>
    </row>
    <row r="106926" spans="63:63" x14ac:dyDescent="0.25">
      <c r="BK106926" s="2311"/>
    </row>
    <row r="106950" spans="63:63" x14ac:dyDescent="0.25">
      <c r="BK106950" s="2315"/>
    </row>
    <row r="106951" spans="63:63" x14ac:dyDescent="0.25">
      <c r="BK106951" s="2311"/>
    </row>
    <row r="106975" spans="63:63" x14ac:dyDescent="0.25">
      <c r="BK106975" s="2315"/>
    </row>
    <row r="106976" spans="63:63" x14ac:dyDescent="0.25">
      <c r="BK106976" s="2311"/>
    </row>
    <row r="107000" spans="63:63" x14ac:dyDescent="0.25">
      <c r="BK107000" s="2315"/>
    </row>
    <row r="107001" spans="63:63" x14ac:dyDescent="0.25">
      <c r="BK107001" s="2311"/>
    </row>
    <row r="107025" spans="63:63" x14ac:dyDescent="0.25">
      <c r="BK107025" s="2315"/>
    </row>
    <row r="107026" spans="63:63" x14ac:dyDescent="0.25">
      <c r="BK107026" s="2311"/>
    </row>
    <row r="107050" spans="63:63" x14ac:dyDescent="0.25">
      <c r="BK107050" s="2315"/>
    </row>
    <row r="107051" spans="63:63" x14ac:dyDescent="0.25">
      <c r="BK107051" s="2311"/>
    </row>
    <row r="107075" spans="63:63" x14ac:dyDescent="0.25">
      <c r="BK107075" s="2315"/>
    </row>
    <row r="107076" spans="63:63" x14ac:dyDescent="0.25">
      <c r="BK107076" s="2311"/>
    </row>
    <row r="107100" spans="63:63" x14ac:dyDescent="0.25">
      <c r="BK107100" s="2315"/>
    </row>
    <row r="107101" spans="63:63" x14ac:dyDescent="0.25">
      <c r="BK107101" s="2311"/>
    </row>
    <row r="107125" spans="63:63" x14ac:dyDescent="0.25">
      <c r="BK107125" s="2315"/>
    </row>
    <row r="107126" spans="63:63" x14ac:dyDescent="0.25">
      <c r="BK107126" s="2311"/>
    </row>
    <row r="107150" spans="63:63" x14ac:dyDescent="0.25">
      <c r="BK107150" s="2315"/>
    </row>
    <row r="107151" spans="63:63" x14ac:dyDescent="0.25">
      <c r="BK107151" s="2311"/>
    </row>
    <row r="107175" spans="63:63" x14ac:dyDescent="0.25">
      <c r="BK107175" s="2315"/>
    </row>
    <row r="107176" spans="63:63" x14ac:dyDescent="0.25">
      <c r="BK107176" s="2311"/>
    </row>
    <row r="107200" spans="63:63" x14ac:dyDescent="0.25">
      <c r="BK107200" s="2315"/>
    </row>
    <row r="107201" spans="63:63" x14ac:dyDescent="0.25">
      <c r="BK107201" s="2311"/>
    </row>
    <row r="107225" spans="63:63" x14ac:dyDescent="0.25">
      <c r="BK107225" s="2315"/>
    </row>
    <row r="107226" spans="63:63" x14ac:dyDescent="0.25">
      <c r="BK107226" s="2311"/>
    </row>
    <row r="107250" spans="63:63" x14ac:dyDescent="0.25">
      <c r="BK107250" s="2315"/>
    </row>
    <row r="107251" spans="63:63" x14ac:dyDescent="0.25">
      <c r="BK107251" s="2311"/>
    </row>
    <row r="107275" spans="63:63" x14ac:dyDescent="0.25">
      <c r="BK107275" s="2315"/>
    </row>
    <row r="107276" spans="63:63" x14ac:dyDescent="0.25">
      <c r="BK107276" s="2311"/>
    </row>
    <row r="107300" spans="63:63" x14ac:dyDescent="0.25">
      <c r="BK107300" s="2315"/>
    </row>
    <row r="107301" spans="63:63" x14ac:dyDescent="0.25">
      <c r="BK107301" s="2311"/>
    </row>
    <row r="107325" spans="63:63" x14ac:dyDescent="0.25">
      <c r="BK107325" s="2315"/>
    </row>
    <row r="107326" spans="63:63" x14ac:dyDescent="0.25">
      <c r="BK107326" s="2311"/>
    </row>
    <row r="107350" spans="63:63" x14ac:dyDescent="0.25">
      <c r="BK107350" s="2315"/>
    </row>
    <row r="107351" spans="63:63" x14ac:dyDescent="0.25">
      <c r="BK107351" s="2311"/>
    </row>
    <row r="107375" spans="63:63" x14ac:dyDescent="0.25">
      <c r="BK107375" s="2315"/>
    </row>
    <row r="107376" spans="63:63" x14ac:dyDescent="0.25">
      <c r="BK107376" s="2311"/>
    </row>
    <row r="107400" spans="63:63" x14ac:dyDescent="0.25">
      <c r="BK107400" s="2315"/>
    </row>
    <row r="107401" spans="63:63" x14ac:dyDescent="0.25">
      <c r="BK107401" s="2311"/>
    </row>
    <row r="107425" spans="63:63" x14ac:dyDescent="0.25">
      <c r="BK107425" s="2315"/>
    </row>
    <row r="107426" spans="63:63" x14ac:dyDescent="0.25">
      <c r="BK107426" s="2311"/>
    </row>
    <row r="107450" spans="63:63" x14ac:dyDescent="0.25">
      <c r="BK107450" s="2315"/>
    </row>
    <row r="107451" spans="63:63" x14ac:dyDescent="0.25">
      <c r="BK107451" s="2311"/>
    </row>
    <row r="107475" spans="63:63" x14ac:dyDescent="0.25">
      <c r="BK107475" s="2315"/>
    </row>
    <row r="107476" spans="63:63" x14ac:dyDescent="0.25">
      <c r="BK107476" s="2311"/>
    </row>
    <row r="107500" spans="63:63" x14ac:dyDescent="0.25">
      <c r="BK107500" s="2315"/>
    </row>
    <row r="107501" spans="63:63" x14ac:dyDescent="0.25">
      <c r="BK107501" s="2311"/>
    </row>
    <row r="107525" spans="63:63" x14ac:dyDescent="0.25">
      <c r="BK107525" s="2315"/>
    </row>
    <row r="107526" spans="63:63" x14ac:dyDescent="0.25">
      <c r="BK107526" s="2311"/>
    </row>
    <row r="107550" spans="63:63" x14ac:dyDescent="0.25">
      <c r="BK107550" s="2315"/>
    </row>
    <row r="107551" spans="63:63" x14ac:dyDescent="0.25">
      <c r="BK107551" s="2311"/>
    </row>
    <row r="107575" spans="63:63" x14ac:dyDescent="0.25">
      <c r="BK107575" s="2315"/>
    </row>
    <row r="107576" spans="63:63" x14ac:dyDescent="0.25">
      <c r="BK107576" s="2311"/>
    </row>
    <row r="107600" spans="63:63" x14ac:dyDescent="0.25">
      <c r="BK107600" s="2315"/>
    </row>
    <row r="107601" spans="63:63" x14ac:dyDescent="0.25">
      <c r="BK107601" s="2311"/>
    </row>
    <row r="107625" spans="63:63" x14ac:dyDescent="0.25">
      <c r="BK107625" s="2315"/>
    </row>
    <row r="107626" spans="63:63" x14ac:dyDescent="0.25">
      <c r="BK107626" s="2311"/>
    </row>
    <row r="107650" spans="63:63" x14ac:dyDescent="0.25">
      <c r="BK107650" s="2315"/>
    </row>
    <row r="107651" spans="63:63" x14ac:dyDescent="0.25">
      <c r="BK107651" s="2311"/>
    </row>
    <row r="107675" spans="63:63" x14ac:dyDescent="0.25">
      <c r="BK107675" s="2315"/>
    </row>
    <row r="107676" spans="63:63" x14ac:dyDescent="0.25">
      <c r="BK107676" s="2311"/>
    </row>
    <row r="107700" spans="63:63" x14ac:dyDescent="0.25">
      <c r="BK107700" s="2315"/>
    </row>
    <row r="107701" spans="63:63" x14ac:dyDescent="0.25">
      <c r="BK107701" s="2311"/>
    </row>
    <row r="107725" spans="63:63" x14ac:dyDescent="0.25">
      <c r="BK107725" s="2315"/>
    </row>
    <row r="107726" spans="63:63" x14ac:dyDescent="0.25">
      <c r="BK107726" s="2311"/>
    </row>
    <row r="107750" spans="63:63" x14ac:dyDescent="0.25">
      <c r="BK107750" s="2315"/>
    </row>
    <row r="107751" spans="63:63" x14ac:dyDescent="0.25">
      <c r="BK107751" s="2311"/>
    </row>
    <row r="107775" spans="63:63" x14ac:dyDescent="0.25">
      <c r="BK107775" s="2315"/>
    </row>
    <row r="107776" spans="63:63" x14ac:dyDescent="0.25">
      <c r="BK107776" s="2311"/>
    </row>
    <row r="107800" spans="63:63" x14ac:dyDescent="0.25">
      <c r="BK107800" s="2315"/>
    </row>
    <row r="107801" spans="63:63" x14ac:dyDescent="0.25">
      <c r="BK107801" s="2311"/>
    </row>
    <row r="107825" spans="63:63" x14ac:dyDescent="0.25">
      <c r="BK107825" s="2315"/>
    </row>
    <row r="107826" spans="63:63" x14ac:dyDescent="0.25">
      <c r="BK107826" s="2311"/>
    </row>
    <row r="107850" spans="63:63" x14ac:dyDescent="0.25">
      <c r="BK107850" s="2315"/>
    </row>
    <row r="107851" spans="63:63" x14ac:dyDescent="0.25">
      <c r="BK107851" s="2311"/>
    </row>
    <row r="107875" spans="63:63" x14ac:dyDescent="0.25">
      <c r="BK107875" s="2315"/>
    </row>
    <row r="107876" spans="63:63" x14ac:dyDescent="0.25">
      <c r="BK107876" s="2311"/>
    </row>
    <row r="107900" spans="63:63" x14ac:dyDescent="0.25">
      <c r="BK107900" s="2315"/>
    </row>
    <row r="107901" spans="63:63" x14ac:dyDescent="0.25">
      <c r="BK107901" s="2311"/>
    </row>
    <row r="107925" spans="63:63" x14ac:dyDescent="0.25">
      <c r="BK107925" s="2315"/>
    </row>
    <row r="107926" spans="63:63" x14ac:dyDescent="0.25">
      <c r="BK107926" s="2311"/>
    </row>
    <row r="107950" spans="63:63" x14ac:dyDescent="0.25">
      <c r="BK107950" s="2315"/>
    </row>
    <row r="107951" spans="63:63" x14ac:dyDescent="0.25">
      <c r="BK107951" s="2311"/>
    </row>
    <row r="107975" spans="63:63" x14ac:dyDescent="0.25">
      <c r="BK107975" s="2315"/>
    </row>
    <row r="107976" spans="63:63" x14ac:dyDescent="0.25">
      <c r="BK107976" s="2311"/>
    </row>
    <row r="108000" spans="63:63" x14ac:dyDescent="0.25">
      <c r="BK108000" s="2315"/>
    </row>
    <row r="108001" spans="63:63" x14ac:dyDescent="0.25">
      <c r="BK108001" s="2311"/>
    </row>
    <row r="108025" spans="63:63" x14ac:dyDescent="0.25">
      <c r="BK108025" s="2315"/>
    </row>
    <row r="108026" spans="63:63" x14ac:dyDescent="0.25">
      <c r="BK108026" s="2311"/>
    </row>
    <row r="108050" spans="63:63" x14ac:dyDescent="0.25">
      <c r="BK108050" s="2315"/>
    </row>
    <row r="108051" spans="63:63" x14ac:dyDescent="0.25">
      <c r="BK108051" s="2311"/>
    </row>
    <row r="108075" spans="63:63" x14ac:dyDescent="0.25">
      <c r="BK108075" s="2315"/>
    </row>
    <row r="108076" spans="63:63" x14ac:dyDescent="0.25">
      <c r="BK108076" s="2311"/>
    </row>
    <row r="108100" spans="63:63" x14ac:dyDescent="0.25">
      <c r="BK108100" s="2315"/>
    </row>
    <row r="108101" spans="63:63" x14ac:dyDescent="0.25">
      <c r="BK108101" s="2311"/>
    </row>
    <row r="108125" spans="63:63" x14ac:dyDescent="0.25">
      <c r="BK108125" s="2315"/>
    </row>
    <row r="108126" spans="63:63" x14ac:dyDescent="0.25">
      <c r="BK108126" s="2311"/>
    </row>
    <row r="108150" spans="63:63" x14ac:dyDescent="0.25">
      <c r="BK108150" s="2315"/>
    </row>
    <row r="108151" spans="63:63" x14ac:dyDescent="0.25">
      <c r="BK108151" s="2311"/>
    </row>
    <row r="108175" spans="63:63" x14ac:dyDescent="0.25">
      <c r="BK108175" s="2315"/>
    </row>
    <row r="108176" spans="63:63" x14ac:dyDescent="0.25">
      <c r="BK108176" s="2311"/>
    </row>
    <row r="108200" spans="63:63" x14ac:dyDescent="0.25">
      <c r="BK108200" s="2315"/>
    </row>
    <row r="108201" spans="63:63" x14ac:dyDescent="0.25">
      <c r="BK108201" s="2311"/>
    </row>
    <row r="108225" spans="63:63" x14ac:dyDescent="0.25">
      <c r="BK108225" s="2315"/>
    </row>
    <row r="108226" spans="63:63" x14ac:dyDescent="0.25">
      <c r="BK108226" s="2311"/>
    </row>
    <row r="108250" spans="63:63" x14ac:dyDescent="0.25">
      <c r="BK108250" s="2315"/>
    </row>
    <row r="108251" spans="63:63" x14ac:dyDescent="0.25">
      <c r="BK108251" s="2311"/>
    </row>
    <row r="108275" spans="63:63" x14ac:dyDescent="0.25">
      <c r="BK108275" s="2315"/>
    </row>
    <row r="108276" spans="63:63" x14ac:dyDescent="0.25">
      <c r="BK108276" s="2311"/>
    </row>
    <row r="108300" spans="63:63" x14ac:dyDescent="0.25">
      <c r="BK108300" s="2315"/>
    </row>
    <row r="108301" spans="63:63" x14ac:dyDescent="0.25">
      <c r="BK108301" s="2311"/>
    </row>
    <row r="108325" spans="63:63" x14ac:dyDescent="0.25">
      <c r="BK108325" s="2315"/>
    </row>
    <row r="108326" spans="63:63" x14ac:dyDescent="0.25">
      <c r="BK108326" s="2311"/>
    </row>
    <row r="108350" spans="63:63" x14ac:dyDescent="0.25">
      <c r="BK108350" s="2315"/>
    </row>
    <row r="108351" spans="63:63" x14ac:dyDescent="0.25">
      <c r="BK108351" s="2311"/>
    </row>
    <row r="108375" spans="63:63" x14ac:dyDescent="0.25">
      <c r="BK108375" s="2315"/>
    </row>
    <row r="108376" spans="63:63" x14ac:dyDescent="0.25">
      <c r="BK108376" s="2311"/>
    </row>
    <row r="108400" spans="63:63" x14ac:dyDescent="0.25">
      <c r="BK108400" s="2315"/>
    </row>
    <row r="108401" spans="63:63" x14ac:dyDescent="0.25">
      <c r="BK108401" s="2311"/>
    </row>
    <row r="108425" spans="63:63" x14ac:dyDescent="0.25">
      <c r="BK108425" s="2315"/>
    </row>
    <row r="108426" spans="63:63" x14ac:dyDescent="0.25">
      <c r="BK108426" s="2311"/>
    </row>
    <row r="108450" spans="63:63" x14ac:dyDescent="0.25">
      <c r="BK108450" s="2315"/>
    </row>
    <row r="108451" spans="63:63" x14ac:dyDescent="0.25">
      <c r="BK108451" s="2311"/>
    </row>
    <row r="108475" spans="63:63" x14ac:dyDescent="0.25">
      <c r="BK108475" s="2315"/>
    </row>
    <row r="108476" spans="63:63" x14ac:dyDescent="0.25">
      <c r="BK108476" s="2311"/>
    </row>
    <row r="108500" spans="63:63" x14ac:dyDescent="0.25">
      <c r="BK108500" s="2315"/>
    </row>
    <row r="108501" spans="63:63" x14ac:dyDescent="0.25">
      <c r="BK108501" s="2311"/>
    </row>
    <row r="108525" spans="63:63" x14ac:dyDescent="0.25">
      <c r="BK108525" s="2315"/>
    </row>
    <row r="108526" spans="63:63" x14ac:dyDescent="0.25">
      <c r="BK108526" s="2311"/>
    </row>
    <row r="108550" spans="63:63" x14ac:dyDescent="0.25">
      <c r="BK108550" s="2315"/>
    </row>
    <row r="108551" spans="63:63" x14ac:dyDescent="0.25">
      <c r="BK108551" s="2311"/>
    </row>
    <row r="108575" spans="63:63" x14ac:dyDescent="0.25">
      <c r="BK108575" s="2315"/>
    </row>
    <row r="108576" spans="63:63" x14ac:dyDescent="0.25">
      <c r="BK108576" s="2311"/>
    </row>
    <row r="108600" spans="63:63" x14ac:dyDescent="0.25">
      <c r="BK108600" s="2315"/>
    </row>
    <row r="108601" spans="63:63" x14ac:dyDescent="0.25">
      <c r="BK108601" s="2311"/>
    </row>
    <row r="108625" spans="63:63" x14ac:dyDescent="0.25">
      <c r="BK108625" s="2315"/>
    </row>
    <row r="108626" spans="63:63" x14ac:dyDescent="0.25">
      <c r="BK108626" s="2311"/>
    </row>
    <row r="108650" spans="63:63" x14ac:dyDescent="0.25">
      <c r="BK108650" s="2315"/>
    </row>
    <row r="108651" spans="63:63" x14ac:dyDescent="0.25">
      <c r="BK108651" s="2311"/>
    </row>
    <row r="108675" spans="63:63" x14ac:dyDescent="0.25">
      <c r="BK108675" s="2315"/>
    </row>
    <row r="108676" spans="63:63" x14ac:dyDescent="0.25">
      <c r="BK108676" s="2311"/>
    </row>
    <row r="108700" spans="63:63" x14ac:dyDescent="0.25">
      <c r="BK108700" s="2315"/>
    </row>
    <row r="108701" spans="63:63" x14ac:dyDescent="0.25">
      <c r="BK108701" s="2311"/>
    </row>
    <row r="108725" spans="63:63" x14ac:dyDescent="0.25">
      <c r="BK108725" s="2315"/>
    </row>
    <row r="108726" spans="63:63" x14ac:dyDescent="0.25">
      <c r="BK108726" s="2311"/>
    </row>
    <row r="108750" spans="63:63" x14ac:dyDescent="0.25">
      <c r="BK108750" s="2315"/>
    </row>
    <row r="108751" spans="63:63" x14ac:dyDescent="0.25">
      <c r="BK108751" s="2311"/>
    </row>
    <row r="108775" spans="63:63" x14ac:dyDescent="0.25">
      <c r="BK108775" s="2315"/>
    </row>
    <row r="108776" spans="63:63" x14ac:dyDescent="0.25">
      <c r="BK108776" s="2311"/>
    </row>
    <row r="108800" spans="63:63" x14ac:dyDescent="0.25">
      <c r="BK108800" s="2315"/>
    </row>
    <row r="108801" spans="63:63" x14ac:dyDescent="0.25">
      <c r="BK108801" s="2311"/>
    </row>
    <row r="108825" spans="63:63" x14ac:dyDescent="0.25">
      <c r="BK108825" s="2315"/>
    </row>
    <row r="108826" spans="63:63" x14ac:dyDescent="0.25">
      <c r="BK108826" s="2311"/>
    </row>
    <row r="108850" spans="63:63" x14ac:dyDescent="0.25">
      <c r="BK108850" s="2315"/>
    </row>
    <row r="108851" spans="63:63" x14ac:dyDescent="0.25">
      <c r="BK108851" s="2311"/>
    </row>
    <row r="108875" spans="63:63" x14ac:dyDescent="0.25">
      <c r="BK108875" s="2315"/>
    </row>
    <row r="108876" spans="63:63" x14ac:dyDescent="0.25">
      <c r="BK108876" s="2311"/>
    </row>
    <row r="108900" spans="63:63" x14ac:dyDescent="0.25">
      <c r="BK108900" s="2315"/>
    </row>
    <row r="108901" spans="63:63" x14ac:dyDescent="0.25">
      <c r="BK108901" s="2311"/>
    </row>
    <row r="108925" spans="63:63" x14ac:dyDescent="0.25">
      <c r="BK108925" s="2315"/>
    </row>
    <row r="108926" spans="63:63" x14ac:dyDescent="0.25">
      <c r="BK108926" s="2311"/>
    </row>
    <row r="108950" spans="63:63" x14ac:dyDescent="0.25">
      <c r="BK108950" s="2315"/>
    </row>
    <row r="108951" spans="63:63" x14ac:dyDescent="0.25">
      <c r="BK108951" s="2311"/>
    </row>
    <row r="108975" spans="63:63" x14ac:dyDescent="0.25">
      <c r="BK108975" s="2315"/>
    </row>
    <row r="108976" spans="63:63" x14ac:dyDescent="0.25">
      <c r="BK108976" s="2311"/>
    </row>
    <row r="109000" spans="63:63" x14ac:dyDescent="0.25">
      <c r="BK109000" s="2315"/>
    </row>
    <row r="109001" spans="63:63" x14ac:dyDescent="0.25">
      <c r="BK109001" s="2311"/>
    </row>
    <row r="109025" spans="63:63" x14ac:dyDescent="0.25">
      <c r="BK109025" s="2315"/>
    </row>
    <row r="109026" spans="63:63" x14ac:dyDescent="0.25">
      <c r="BK109026" s="2311"/>
    </row>
    <row r="109050" spans="63:63" x14ac:dyDescent="0.25">
      <c r="BK109050" s="2315"/>
    </row>
    <row r="109051" spans="63:63" x14ac:dyDescent="0.25">
      <c r="BK109051" s="2311"/>
    </row>
    <row r="109075" spans="63:63" x14ac:dyDescent="0.25">
      <c r="BK109075" s="2315"/>
    </row>
    <row r="109076" spans="63:63" x14ac:dyDescent="0.25">
      <c r="BK109076" s="2311"/>
    </row>
    <row r="109100" spans="63:63" x14ac:dyDescent="0.25">
      <c r="BK109100" s="2315"/>
    </row>
    <row r="109101" spans="63:63" x14ac:dyDescent="0.25">
      <c r="BK109101" s="2311"/>
    </row>
    <row r="109125" spans="63:63" x14ac:dyDescent="0.25">
      <c r="BK109125" s="2315"/>
    </row>
    <row r="109126" spans="63:63" x14ac:dyDescent="0.25">
      <c r="BK109126" s="2311"/>
    </row>
    <row r="109150" spans="63:63" x14ac:dyDescent="0.25">
      <c r="BK109150" s="2315"/>
    </row>
    <row r="109151" spans="63:63" x14ac:dyDescent="0.25">
      <c r="BK109151" s="2311"/>
    </row>
    <row r="109175" spans="63:63" x14ac:dyDescent="0.25">
      <c r="BK109175" s="2315"/>
    </row>
    <row r="109176" spans="63:63" x14ac:dyDescent="0.25">
      <c r="BK109176" s="2311"/>
    </row>
    <row r="109200" spans="63:63" x14ac:dyDescent="0.25">
      <c r="BK109200" s="2315"/>
    </row>
    <row r="109201" spans="63:63" x14ac:dyDescent="0.25">
      <c r="BK109201" s="2311"/>
    </row>
    <row r="109225" spans="63:63" x14ac:dyDescent="0.25">
      <c r="BK109225" s="2315"/>
    </row>
    <row r="109226" spans="63:63" x14ac:dyDescent="0.25">
      <c r="BK109226" s="2311"/>
    </row>
    <row r="109250" spans="63:63" x14ac:dyDescent="0.25">
      <c r="BK109250" s="2315"/>
    </row>
    <row r="109251" spans="63:63" x14ac:dyDescent="0.25">
      <c r="BK109251" s="2311"/>
    </row>
    <row r="109275" spans="63:63" x14ac:dyDescent="0.25">
      <c r="BK109275" s="2315"/>
    </row>
    <row r="109276" spans="63:63" x14ac:dyDescent="0.25">
      <c r="BK109276" s="2311"/>
    </row>
    <row r="109300" spans="63:63" x14ac:dyDescent="0.25">
      <c r="BK109300" s="2315"/>
    </row>
    <row r="109301" spans="63:63" x14ac:dyDescent="0.25">
      <c r="BK109301" s="2311"/>
    </row>
    <row r="109325" spans="63:63" x14ac:dyDescent="0.25">
      <c r="BK109325" s="2315"/>
    </row>
    <row r="109326" spans="63:63" x14ac:dyDescent="0.25">
      <c r="BK109326" s="2311"/>
    </row>
    <row r="109350" spans="63:63" x14ac:dyDescent="0.25">
      <c r="BK109350" s="2315"/>
    </row>
    <row r="109351" spans="63:63" x14ac:dyDescent="0.25">
      <c r="BK109351" s="2311"/>
    </row>
    <row r="109375" spans="63:63" x14ac:dyDescent="0.25">
      <c r="BK109375" s="2315"/>
    </row>
    <row r="109376" spans="63:63" x14ac:dyDescent="0.25">
      <c r="BK109376" s="2311"/>
    </row>
    <row r="109400" spans="63:63" x14ac:dyDescent="0.25">
      <c r="BK109400" s="2315"/>
    </row>
    <row r="109401" spans="63:63" x14ac:dyDescent="0.25">
      <c r="BK109401" s="2311"/>
    </row>
    <row r="109425" spans="63:63" x14ac:dyDescent="0.25">
      <c r="BK109425" s="2315"/>
    </row>
    <row r="109426" spans="63:63" x14ac:dyDescent="0.25">
      <c r="BK109426" s="2311"/>
    </row>
    <row r="109450" spans="63:63" x14ac:dyDescent="0.25">
      <c r="BK109450" s="2315"/>
    </row>
    <row r="109451" spans="63:63" x14ac:dyDescent="0.25">
      <c r="BK109451" s="2311"/>
    </row>
    <row r="109475" spans="63:63" x14ac:dyDescent="0.25">
      <c r="BK109475" s="2315"/>
    </row>
    <row r="109476" spans="63:63" x14ac:dyDescent="0.25">
      <c r="BK109476" s="2311"/>
    </row>
    <row r="109500" spans="63:63" x14ac:dyDescent="0.25">
      <c r="BK109500" s="2315"/>
    </row>
    <row r="109501" spans="63:63" x14ac:dyDescent="0.25">
      <c r="BK109501" s="2311"/>
    </row>
    <row r="109525" spans="63:63" x14ac:dyDescent="0.25">
      <c r="BK109525" s="2315"/>
    </row>
    <row r="109526" spans="63:63" x14ac:dyDescent="0.25">
      <c r="BK109526" s="2311"/>
    </row>
    <row r="109550" spans="63:63" x14ac:dyDescent="0.25">
      <c r="BK109550" s="2315"/>
    </row>
    <row r="109551" spans="63:63" x14ac:dyDescent="0.25">
      <c r="BK109551" s="2311"/>
    </row>
    <row r="109575" spans="63:63" x14ac:dyDescent="0.25">
      <c r="BK109575" s="2315"/>
    </row>
    <row r="109576" spans="63:63" x14ac:dyDescent="0.25">
      <c r="BK109576" s="2311"/>
    </row>
    <row r="109600" spans="63:63" x14ac:dyDescent="0.25">
      <c r="BK109600" s="2315"/>
    </row>
    <row r="109601" spans="63:63" x14ac:dyDescent="0.25">
      <c r="BK109601" s="2311"/>
    </row>
    <row r="109625" spans="63:63" x14ac:dyDescent="0.25">
      <c r="BK109625" s="2315"/>
    </row>
    <row r="109626" spans="63:63" x14ac:dyDescent="0.25">
      <c r="BK109626" s="2311"/>
    </row>
    <row r="109650" spans="63:63" x14ac:dyDescent="0.25">
      <c r="BK109650" s="2315"/>
    </row>
    <row r="109651" spans="63:63" x14ac:dyDescent="0.25">
      <c r="BK109651" s="2311"/>
    </row>
    <row r="109675" spans="63:63" x14ac:dyDescent="0.25">
      <c r="BK109675" s="2315"/>
    </row>
    <row r="109676" spans="63:63" x14ac:dyDescent="0.25">
      <c r="BK109676" s="2311"/>
    </row>
    <row r="109700" spans="63:63" x14ac:dyDescent="0.25">
      <c r="BK109700" s="2315"/>
    </row>
    <row r="109701" spans="63:63" x14ac:dyDescent="0.25">
      <c r="BK109701" s="2311"/>
    </row>
    <row r="109725" spans="63:63" x14ac:dyDescent="0.25">
      <c r="BK109725" s="2315"/>
    </row>
    <row r="109726" spans="63:63" x14ac:dyDescent="0.25">
      <c r="BK109726" s="2311"/>
    </row>
    <row r="109750" spans="63:63" x14ac:dyDescent="0.25">
      <c r="BK109750" s="2315"/>
    </row>
    <row r="109751" spans="63:63" x14ac:dyDescent="0.25">
      <c r="BK109751" s="2311"/>
    </row>
    <row r="109775" spans="63:63" x14ac:dyDescent="0.25">
      <c r="BK109775" s="2315"/>
    </row>
    <row r="109776" spans="63:63" x14ac:dyDescent="0.25">
      <c r="BK109776" s="2311"/>
    </row>
    <row r="109800" spans="63:63" x14ac:dyDescent="0.25">
      <c r="BK109800" s="2315"/>
    </row>
    <row r="109801" spans="63:63" x14ac:dyDescent="0.25">
      <c r="BK109801" s="2311"/>
    </row>
    <row r="109825" spans="63:63" x14ac:dyDescent="0.25">
      <c r="BK109825" s="2315"/>
    </row>
    <row r="109826" spans="63:63" x14ac:dyDescent="0.25">
      <c r="BK109826" s="2311"/>
    </row>
    <row r="109850" spans="63:63" x14ac:dyDescent="0.25">
      <c r="BK109850" s="2315"/>
    </row>
    <row r="109851" spans="63:63" x14ac:dyDescent="0.25">
      <c r="BK109851" s="2311"/>
    </row>
    <row r="109875" spans="63:63" x14ac:dyDescent="0.25">
      <c r="BK109875" s="2315"/>
    </row>
    <row r="109876" spans="63:63" x14ac:dyDescent="0.25">
      <c r="BK109876" s="2311"/>
    </row>
    <row r="109900" spans="63:63" x14ac:dyDescent="0.25">
      <c r="BK109900" s="2315"/>
    </row>
    <row r="109901" spans="63:63" x14ac:dyDescent="0.25">
      <c r="BK109901" s="2311"/>
    </row>
    <row r="109925" spans="63:63" x14ac:dyDescent="0.25">
      <c r="BK109925" s="2315"/>
    </row>
    <row r="109926" spans="63:63" x14ac:dyDescent="0.25">
      <c r="BK109926" s="2311"/>
    </row>
    <row r="109950" spans="63:63" x14ac:dyDescent="0.25">
      <c r="BK109950" s="2315"/>
    </row>
    <row r="109951" spans="63:63" x14ac:dyDescent="0.25">
      <c r="BK109951" s="2311"/>
    </row>
    <row r="109975" spans="63:63" x14ac:dyDescent="0.25">
      <c r="BK109975" s="2315"/>
    </row>
    <row r="109976" spans="63:63" x14ac:dyDescent="0.25">
      <c r="BK109976" s="2311"/>
    </row>
    <row r="110000" spans="63:63" x14ac:dyDescent="0.25">
      <c r="BK110000" s="2315"/>
    </row>
    <row r="110001" spans="63:63" x14ac:dyDescent="0.25">
      <c r="BK110001" s="2311"/>
    </row>
    <row r="110025" spans="63:63" x14ac:dyDescent="0.25">
      <c r="BK110025" s="2315"/>
    </row>
    <row r="110026" spans="63:63" x14ac:dyDescent="0.25">
      <c r="BK110026" s="2311"/>
    </row>
    <row r="110050" spans="63:63" x14ac:dyDescent="0.25">
      <c r="BK110050" s="2315"/>
    </row>
    <row r="110051" spans="63:63" x14ac:dyDescent="0.25">
      <c r="BK110051" s="2311"/>
    </row>
    <row r="110075" spans="63:63" x14ac:dyDescent="0.25">
      <c r="BK110075" s="2315"/>
    </row>
    <row r="110076" spans="63:63" x14ac:dyDescent="0.25">
      <c r="BK110076" s="2311"/>
    </row>
    <row r="110100" spans="63:63" x14ac:dyDescent="0.25">
      <c r="BK110100" s="2315"/>
    </row>
    <row r="110101" spans="63:63" x14ac:dyDescent="0.25">
      <c r="BK110101" s="2311"/>
    </row>
    <row r="110125" spans="63:63" x14ac:dyDescent="0.25">
      <c r="BK110125" s="2315"/>
    </row>
    <row r="110126" spans="63:63" x14ac:dyDescent="0.25">
      <c r="BK110126" s="2311"/>
    </row>
    <row r="110150" spans="63:63" x14ac:dyDescent="0.25">
      <c r="BK110150" s="2315"/>
    </row>
    <row r="110151" spans="63:63" x14ac:dyDescent="0.25">
      <c r="BK110151" s="2311"/>
    </row>
    <row r="110175" spans="63:63" x14ac:dyDescent="0.25">
      <c r="BK110175" s="2315"/>
    </row>
    <row r="110176" spans="63:63" x14ac:dyDescent="0.25">
      <c r="BK110176" s="2311"/>
    </row>
    <row r="110200" spans="63:63" x14ac:dyDescent="0.25">
      <c r="BK110200" s="2315"/>
    </row>
    <row r="110201" spans="63:63" x14ac:dyDescent="0.25">
      <c r="BK110201" s="2311"/>
    </row>
    <row r="110225" spans="63:63" x14ac:dyDescent="0.25">
      <c r="BK110225" s="2315"/>
    </row>
    <row r="110226" spans="63:63" x14ac:dyDescent="0.25">
      <c r="BK110226" s="2311"/>
    </row>
    <row r="110250" spans="63:63" x14ac:dyDescent="0.25">
      <c r="BK110250" s="2315"/>
    </row>
    <row r="110251" spans="63:63" x14ac:dyDescent="0.25">
      <c r="BK110251" s="2311"/>
    </row>
    <row r="110275" spans="63:63" x14ac:dyDescent="0.25">
      <c r="BK110275" s="2315"/>
    </row>
    <row r="110276" spans="63:63" x14ac:dyDescent="0.25">
      <c r="BK110276" s="2311"/>
    </row>
    <row r="110300" spans="63:63" x14ac:dyDescent="0.25">
      <c r="BK110300" s="2315"/>
    </row>
    <row r="110301" spans="63:63" x14ac:dyDescent="0.25">
      <c r="BK110301" s="2311"/>
    </row>
    <row r="110325" spans="63:63" x14ac:dyDescent="0.25">
      <c r="BK110325" s="2315"/>
    </row>
    <row r="110326" spans="63:63" x14ac:dyDescent="0.25">
      <c r="BK110326" s="2311"/>
    </row>
    <row r="110350" spans="63:63" x14ac:dyDescent="0.25">
      <c r="BK110350" s="2315"/>
    </row>
    <row r="110351" spans="63:63" x14ac:dyDescent="0.25">
      <c r="BK110351" s="2311"/>
    </row>
    <row r="110375" spans="63:63" x14ac:dyDescent="0.25">
      <c r="BK110375" s="2315"/>
    </row>
    <row r="110376" spans="63:63" x14ac:dyDescent="0.25">
      <c r="BK110376" s="2311"/>
    </row>
    <row r="110400" spans="63:63" x14ac:dyDescent="0.25">
      <c r="BK110400" s="2315"/>
    </row>
    <row r="110401" spans="63:63" x14ac:dyDescent="0.25">
      <c r="BK110401" s="2311"/>
    </row>
    <row r="110425" spans="63:63" x14ac:dyDescent="0.25">
      <c r="BK110425" s="2315"/>
    </row>
    <row r="110426" spans="63:63" x14ac:dyDescent="0.25">
      <c r="BK110426" s="2311"/>
    </row>
    <row r="110450" spans="63:63" x14ac:dyDescent="0.25">
      <c r="BK110450" s="2315"/>
    </row>
    <row r="110451" spans="63:63" x14ac:dyDescent="0.25">
      <c r="BK110451" s="2311"/>
    </row>
    <row r="110475" spans="63:63" x14ac:dyDescent="0.25">
      <c r="BK110475" s="2315"/>
    </row>
    <row r="110476" spans="63:63" x14ac:dyDescent="0.25">
      <c r="BK110476" s="2311"/>
    </row>
    <row r="110500" spans="63:63" x14ac:dyDescent="0.25">
      <c r="BK110500" s="2315"/>
    </row>
    <row r="110501" spans="63:63" x14ac:dyDescent="0.25">
      <c r="BK110501" s="2311"/>
    </row>
    <row r="110525" spans="63:63" x14ac:dyDescent="0.25">
      <c r="BK110525" s="2315"/>
    </row>
    <row r="110526" spans="63:63" x14ac:dyDescent="0.25">
      <c r="BK110526" s="2311"/>
    </row>
    <row r="110550" spans="63:63" x14ac:dyDescent="0.25">
      <c r="BK110550" s="2315"/>
    </row>
    <row r="110551" spans="63:63" x14ac:dyDescent="0.25">
      <c r="BK110551" s="2311"/>
    </row>
    <row r="110575" spans="63:63" x14ac:dyDescent="0.25">
      <c r="BK110575" s="2315"/>
    </row>
    <row r="110576" spans="63:63" x14ac:dyDescent="0.25">
      <c r="BK110576" s="2311"/>
    </row>
    <row r="110600" spans="63:63" x14ac:dyDescent="0.25">
      <c r="BK110600" s="2315"/>
    </row>
    <row r="110601" spans="63:63" x14ac:dyDescent="0.25">
      <c r="BK110601" s="2311"/>
    </row>
    <row r="110625" spans="63:63" x14ac:dyDescent="0.25">
      <c r="BK110625" s="2315"/>
    </row>
    <row r="110626" spans="63:63" x14ac:dyDescent="0.25">
      <c r="BK110626" s="2311"/>
    </row>
    <row r="110650" spans="63:63" x14ac:dyDescent="0.25">
      <c r="BK110650" s="2315"/>
    </row>
    <row r="110651" spans="63:63" x14ac:dyDescent="0.25">
      <c r="BK110651" s="2311"/>
    </row>
    <row r="110675" spans="63:63" x14ac:dyDescent="0.25">
      <c r="BK110675" s="2315"/>
    </row>
    <row r="110676" spans="63:63" x14ac:dyDescent="0.25">
      <c r="BK110676" s="2311"/>
    </row>
    <row r="110700" spans="63:63" x14ac:dyDescent="0.25">
      <c r="BK110700" s="2315"/>
    </row>
    <row r="110701" spans="63:63" x14ac:dyDescent="0.25">
      <c r="BK110701" s="2311"/>
    </row>
    <row r="110725" spans="63:63" x14ac:dyDescent="0.25">
      <c r="BK110725" s="2315"/>
    </row>
    <row r="110726" spans="63:63" x14ac:dyDescent="0.25">
      <c r="BK110726" s="2311"/>
    </row>
    <row r="110750" spans="63:63" x14ac:dyDescent="0.25">
      <c r="BK110750" s="2315"/>
    </row>
    <row r="110751" spans="63:63" x14ac:dyDescent="0.25">
      <c r="BK110751" s="2311"/>
    </row>
    <row r="110775" spans="63:63" x14ac:dyDescent="0.25">
      <c r="BK110775" s="2315"/>
    </row>
    <row r="110776" spans="63:63" x14ac:dyDescent="0.25">
      <c r="BK110776" s="2311"/>
    </row>
    <row r="110800" spans="63:63" x14ac:dyDescent="0.25">
      <c r="BK110800" s="2315"/>
    </row>
    <row r="110801" spans="63:63" x14ac:dyDescent="0.25">
      <c r="BK110801" s="2311"/>
    </row>
    <row r="110825" spans="63:63" x14ac:dyDescent="0.25">
      <c r="BK110825" s="2315"/>
    </row>
    <row r="110826" spans="63:63" x14ac:dyDescent="0.25">
      <c r="BK110826" s="2311"/>
    </row>
    <row r="110850" spans="63:63" x14ac:dyDescent="0.25">
      <c r="BK110850" s="2315"/>
    </row>
    <row r="110851" spans="63:63" x14ac:dyDescent="0.25">
      <c r="BK110851" s="2311"/>
    </row>
    <row r="110875" spans="63:63" x14ac:dyDescent="0.25">
      <c r="BK110875" s="2315"/>
    </row>
    <row r="110876" spans="63:63" x14ac:dyDescent="0.25">
      <c r="BK110876" s="2311"/>
    </row>
    <row r="110900" spans="63:63" x14ac:dyDescent="0.25">
      <c r="BK110900" s="2315"/>
    </row>
    <row r="110901" spans="63:63" x14ac:dyDescent="0.25">
      <c r="BK110901" s="2311"/>
    </row>
    <row r="110925" spans="63:63" x14ac:dyDescent="0.25">
      <c r="BK110925" s="2315"/>
    </row>
    <row r="110926" spans="63:63" x14ac:dyDescent="0.25">
      <c r="BK110926" s="2311"/>
    </row>
    <row r="110950" spans="63:63" x14ac:dyDescent="0.25">
      <c r="BK110950" s="2315"/>
    </row>
    <row r="110951" spans="63:63" x14ac:dyDescent="0.25">
      <c r="BK110951" s="2311"/>
    </row>
    <row r="110975" spans="63:63" x14ac:dyDescent="0.25">
      <c r="BK110975" s="2315"/>
    </row>
    <row r="110976" spans="63:63" x14ac:dyDescent="0.25">
      <c r="BK110976" s="2311"/>
    </row>
    <row r="111000" spans="63:63" x14ac:dyDescent="0.25">
      <c r="BK111000" s="2315"/>
    </row>
    <row r="111001" spans="63:63" x14ac:dyDescent="0.25">
      <c r="BK111001" s="2311"/>
    </row>
    <row r="111025" spans="63:63" x14ac:dyDescent="0.25">
      <c r="BK111025" s="2315"/>
    </row>
    <row r="111026" spans="63:63" x14ac:dyDescent="0.25">
      <c r="BK111026" s="2311"/>
    </row>
    <row r="111050" spans="63:63" x14ac:dyDescent="0.25">
      <c r="BK111050" s="2315"/>
    </row>
    <row r="111051" spans="63:63" x14ac:dyDescent="0.25">
      <c r="BK111051" s="2311"/>
    </row>
    <row r="111075" spans="63:63" x14ac:dyDescent="0.25">
      <c r="BK111075" s="2315"/>
    </row>
    <row r="111076" spans="63:63" x14ac:dyDescent="0.25">
      <c r="BK111076" s="2311"/>
    </row>
    <row r="111100" spans="63:63" x14ac:dyDescent="0.25">
      <c r="BK111100" s="2315"/>
    </row>
    <row r="111101" spans="63:63" x14ac:dyDescent="0.25">
      <c r="BK111101" s="2311"/>
    </row>
    <row r="111125" spans="63:63" x14ac:dyDescent="0.25">
      <c r="BK111125" s="2315"/>
    </row>
    <row r="111126" spans="63:63" x14ac:dyDescent="0.25">
      <c r="BK111126" s="2311"/>
    </row>
    <row r="111150" spans="63:63" x14ac:dyDescent="0.25">
      <c r="BK111150" s="2315"/>
    </row>
    <row r="111151" spans="63:63" x14ac:dyDescent="0.25">
      <c r="BK111151" s="2311"/>
    </row>
    <row r="111175" spans="63:63" x14ac:dyDescent="0.25">
      <c r="BK111175" s="2315"/>
    </row>
    <row r="111176" spans="63:63" x14ac:dyDescent="0.25">
      <c r="BK111176" s="2311"/>
    </row>
    <row r="111200" spans="63:63" x14ac:dyDescent="0.25">
      <c r="BK111200" s="2315"/>
    </row>
    <row r="111201" spans="63:63" x14ac:dyDescent="0.25">
      <c r="BK111201" s="2311"/>
    </row>
    <row r="111225" spans="63:63" x14ac:dyDescent="0.25">
      <c r="BK111225" s="2315"/>
    </row>
    <row r="111226" spans="63:63" x14ac:dyDescent="0.25">
      <c r="BK111226" s="2311"/>
    </row>
    <row r="111250" spans="63:63" x14ac:dyDescent="0.25">
      <c r="BK111250" s="2315"/>
    </row>
    <row r="111251" spans="63:63" x14ac:dyDescent="0.25">
      <c r="BK111251" s="2311"/>
    </row>
    <row r="111275" spans="63:63" x14ac:dyDescent="0.25">
      <c r="BK111275" s="2315"/>
    </row>
    <row r="111276" spans="63:63" x14ac:dyDescent="0.25">
      <c r="BK111276" s="2311"/>
    </row>
    <row r="111300" spans="63:63" x14ac:dyDescent="0.25">
      <c r="BK111300" s="2315"/>
    </row>
    <row r="111301" spans="63:63" x14ac:dyDescent="0.25">
      <c r="BK111301" s="2311"/>
    </row>
    <row r="111325" spans="63:63" x14ac:dyDescent="0.25">
      <c r="BK111325" s="2315"/>
    </row>
    <row r="111326" spans="63:63" x14ac:dyDescent="0.25">
      <c r="BK111326" s="2311"/>
    </row>
    <row r="111350" spans="63:63" x14ac:dyDescent="0.25">
      <c r="BK111350" s="2315"/>
    </row>
    <row r="111351" spans="63:63" x14ac:dyDescent="0.25">
      <c r="BK111351" s="2311"/>
    </row>
    <row r="111375" spans="63:63" x14ac:dyDescent="0.25">
      <c r="BK111375" s="2315"/>
    </row>
    <row r="111376" spans="63:63" x14ac:dyDescent="0.25">
      <c r="BK111376" s="2311"/>
    </row>
    <row r="111400" spans="63:63" x14ac:dyDescent="0.25">
      <c r="BK111400" s="2315"/>
    </row>
    <row r="111401" spans="63:63" x14ac:dyDescent="0.25">
      <c r="BK111401" s="2311"/>
    </row>
    <row r="111425" spans="63:63" x14ac:dyDescent="0.25">
      <c r="BK111425" s="2315"/>
    </row>
    <row r="111426" spans="63:63" x14ac:dyDescent="0.25">
      <c r="BK111426" s="2311"/>
    </row>
    <row r="111450" spans="63:63" x14ac:dyDescent="0.25">
      <c r="BK111450" s="2315"/>
    </row>
    <row r="111451" spans="63:63" x14ac:dyDescent="0.25">
      <c r="BK111451" s="2311"/>
    </row>
    <row r="111475" spans="63:63" x14ac:dyDescent="0.25">
      <c r="BK111475" s="2315"/>
    </row>
    <row r="111476" spans="63:63" x14ac:dyDescent="0.25">
      <c r="BK111476" s="2311"/>
    </row>
    <row r="111500" spans="63:63" x14ac:dyDescent="0.25">
      <c r="BK111500" s="2315"/>
    </row>
    <row r="111501" spans="63:63" x14ac:dyDescent="0.25">
      <c r="BK111501" s="2311"/>
    </row>
    <row r="111525" spans="63:63" x14ac:dyDescent="0.25">
      <c r="BK111525" s="2315"/>
    </row>
    <row r="111526" spans="63:63" x14ac:dyDescent="0.25">
      <c r="BK111526" s="2311"/>
    </row>
    <row r="111550" spans="63:63" x14ac:dyDescent="0.25">
      <c r="BK111550" s="2315"/>
    </row>
    <row r="111551" spans="63:63" x14ac:dyDescent="0.25">
      <c r="BK111551" s="2311"/>
    </row>
    <row r="111575" spans="63:63" x14ac:dyDescent="0.25">
      <c r="BK111575" s="2315"/>
    </row>
    <row r="111576" spans="63:63" x14ac:dyDescent="0.25">
      <c r="BK111576" s="2311"/>
    </row>
    <row r="111600" spans="63:63" x14ac:dyDescent="0.25">
      <c r="BK111600" s="2315"/>
    </row>
    <row r="111601" spans="63:63" x14ac:dyDescent="0.25">
      <c r="BK111601" s="2311"/>
    </row>
    <row r="111625" spans="63:63" x14ac:dyDescent="0.25">
      <c r="BK111625" s="2315"/>
    </row>
    <row r="111626" spans="63:63" x14ac:dyDescent="0.25">
      <c r="BK111626" s="2311"/>
    </row>
    <row r="111650" spans="63:63" x14ac:dyDescent="0.25">
      <c r="BK111650" s="2315"/>
    </row>
    <row r="111651" spans="63:63" x14ac:dyDescent="0.25">
      <c r="BK111651" s="2311"/>
    </row>
    <row r="111675" spans="63:63" x14ac:dyDescent="0.25">
      <c r="BK111675" s="2315"/>
    </row>
    <row r="111676" spans="63:63" x14ac:dyDescent="0.25">
      <c r="BK111676" s="2311"/>
    </row>
    <row r="111700" spans="63:63" x14ac:dyDescent="0.25">
      <c r="BK111700" s="2315"/>
    </row>
    <row r="111701" spans="63:63" x14ac:dyDescent="0.25">
      <c r="BK111701" s="2311"/>
    </row>
    <row r="111725" spans="63:63" x14ac:dyDescent="0.25">
      <c r="BK111725" s="2315"/>
    </row>
    <row r="111726" spans="63:63" x14ac:dyDescent="0.25">
      <c r="BK111726" s="2311"/>
    </row>
    <row r="111750" spans="63:63" x14ac:dyDescent="0.25">
      <c r="BK111750" s="2315"/>
    </row>
    <row r="111751" spans="63:63" x14ac:dyDescent="0.25">
      <c r="BK111751" s="2311"/>
    </row>
    <row r="111775" spans="63:63" x14ac:dyDescent="0.25">
      <c r="BK111775" s="2315"/>
    </row>
    <row r="111776" spans="63:63" x14ac:dyDescent="0.25">
      <c r="BK111776" s="2311"/>
    </row>
    <row r="111800" spans="63:63" x14ac:dyDescent="0.25">
      <c r="BK111800" s="2315"/>
    </row>
    <row r="111801" spans="63:63" x14ac:dyDescent="0.25">
      <c r="BK111801" s="2311"/>
    </row>
    <row r="111825" spans="63:63" x14ac:dyDescent="0.25">
      <c r="BK111825" s="2315"/>
    </row>
    <row r="111826" spans="63:63" x14ac:dyDescent="0.25">
      <c r="BK111826" s="2311"/>
    </row>
    <row r="111850" spans="63:63" x14ac:dyDescent="0.25">
      <c r="BK111850" s="2315"/>
    </row>
    <row r="111851" spans="63:63" x14ac:dyDescent="0.25">
      <c r="BK111851" s="2311"/>
    </row>
    <row r="111875" spans="63:63" x14ac:dyDescent="0.25">
      <c r="BK111875" s="2315"/>
    </row>
    <row r="111876" spans="63:63" x14ac:dyDescent="0.25">
      <c r="BK111876" s="2311"/>
    </row>
    <row r="111900" spans="63:63" x14ac:dyDescent="0.25">
      <c r="BK111900" s="2315"/>
    </row>
    <row r="111901" spans="63:63" x14ac:dyDescent="0.25">
      <c r="BK111901" s="2311"/>
    </row>
    <row r="111925" spans="63:63" x14ac:dyDescent="0.25">
      <c r="BK111925" s="2315"/>
    </row>
    <row r="111926" spans="63:63" x14ac:dyDescent="0.25">
      <c r="BK111926" s="2311"/>
    </row>
    <row r="111950" spans="63:63" x14ac:dyDescent="0.25">
      <c r="BK111950" s="2315"/>
    </row>
    <row r="111951" spans="63:63" x14ac:dyDescent="0.25">
      <c r="BK111951" s="2311"/>
    </row>
    <row r="111975" spans="63:63" x14ac:dyDescent="0.25">
      <c r="BK111975" s="2315"/>
    </row>
    <row r="111976" spans="63:63" x14ac:dyDescent="0.25">
      <c r="BK111976" s="2311"/>
    </row>
    <row r="112000" spans="63:63" x14ac:dyDescent="0.25">
      <c r="BK112000" s="2315"/>
    </row>
    <row r="112001" spans="63:63" x14ac:dyDescent="0.25">
      <c r="BK112001" s="2311"/>
    </row>
    <row r="112025" spans="63:63" x14ac:dyDescent="0.25">
      <c r="BK112025" s="2315"/>
    </row>
    <row r="112026" spans="63:63" x14ac:dyDescent="0.25">
      <c r="BK112026" s="2311"/>
    </row>
    <row r="112050" spans="63:63" x14ac:dyDescent="0.25">
      <c r="BK112050" s="2315"/>
    </row>
    <row r="112051" spans="63:63" x14ac:dyDescent="0.25">
      <c r="BK112051" s="2311"/>
    </row>
    <row r="112075" spans="63:63" x14ac:dyDescent="0.25">
      <c r="BK112075" s="2315"/>
    </row>
    <row r="112076" spans="63:63" x14ac:dyDescent="0.25">
      <c r="BK112076" s="2311"/>
    </row>
    <row r="112100" spans="63:63" x14ac:dyDescent="0.25">
      <c r="BK112100" s="2315"/>
    </row>
    <row r="112101" spans="63:63" x14ac:dyDescent="0.25">
      <c r="BK112101" s="2311"/>
    </row>
    <row r="112125" spans="63:63" x14ac:dyDescent="0.25">
      <c r="BK112125" s="2315"/>
    </row>
    <row r="112126" spans="63:63" x14ac:dyDescent="0.25">
      <c r="BK112126" s="2311"/>
    </row>
    <row r="112150" spans="63:63" x14ac:dyDescent="0.25">
      <c r="BK112150" s="2315"/>
    </row>
    <row r="112151" spans="63:63" x14ac:dyDescent="0.25">
      <c r="BK112151" s="2311"/>
    </row>
    <row r="112175" spans="63:63" x14ac:dyDescent="0.25">
      <c r="BK112175" s="2315"/>
    </row>
    <row r="112176" spans="63:63" x14ac:dyDescent="0.25">
      <c r="BK112176" s="2311"/>
    </row>
    <row r="112200" spans="63:63" x14ac:dyDescent="0.25">
      <c r="BK112200" s="2315"/>
    </row>
    <row r="112201" spans="63:63" x14ac:dyDescent="0.25">
      <c r="BK112201" s="2311"/>
    </row>
    <row r="112225" spans="63:63" x14ac:dyDescent="0.25">
      <c r="BK112225" s="2315"/>
    </row>
    <row r="112226" spans="63:63" x14ac:dyDescent="0.25">
      <c r="BK112226" s="2311"/>
    </row>
    <row r="112250" spans="63:63" x14ac:dyDescent="0.25">
      <c r="BK112250" s="2315"/>
    </row>
    <row r="112251" spans="63:63" x14ac:dyDescent="0.25">
      <c r="BK112251" s="2311"/>
    </row>
    <row r="112275" spans="63:63" x14ac:dyDescent="0.25">
      <c r="BK112275" s="2315"/>
    </row>
    <row r="112276" spans="63:63" x14ac:dyDescent="0.25">
      <c r="BK112276" s="2311"/>
    </row>
    <row r="112300" spans="63:63" x14ac:dyDescent="0.25">
      <c r="BK112300" s="2315"/>
    </row>
    <row r="112301" spans="63:63" x14ac:dyDescent="0.25">
      <c r="BK112301" s="2311"/>
    </row>
    <row r="112325" spans="63:63" x14ac:dyDescent="0.25">
      <c r="BK112325" s="2315"/>
    </row>
    <row r="112326" spans="63:63" x14ac:dyDescent="0.25">
      <c r="BK112326" s="2311"/>
    </row>
    <row r="112350" spans="63:63" x14ac:dyDescent="0.25">
      <c r="BK112350" s="2315"/>
    </row>
    <row r="112351" spans="63:63" x14ac:dyDescent="0.25">
      <c r="BK112351" s="2311"/>
    </row>
    <row r="112375" spans="63:63" x14ac:dyDescent="0.25">
      <c r="BK112375" s="2315"/>
    </row>
    <row r="112376" spans="63:63" x14ac:dyDescent="0.25">
      <c r="BK112376" s="2311"/>
    </row>
    <row r="112400" spans="63:63" x14ac:dyDescent="0.25">
      <c r="BK112400" s="2315"/>
    </row>
    <row r="112401" spans="63:63" x14ac:dyDescent="0.25">
      <c r="BK112401" s="2311"/>
    </row>
    <row r="112425" spans="63:63" x14ac:dyDescent="0.25">
      <c r="BK112425" s="2315"/>
    </row>
    <row r="112426" spans="63:63" x14ac:dyDescent="0.25">
      <c r="BK112426" s="2311"/>
    </row>
    <row r="112450" spans="63:63" x14ac:dyDescent="0.25">
      <c r="BK112450" s="2315"/>
    </row>
    <row r="112451" spans="63:63" x14ac:dyDescent="0.25">
      <c r="BK112451" s="2311"/>
    </row>
    <row r="112475" spans="63:63" x14ac:dyDescent="0.25">
      <c r="BK112475" s="2315"/>
    </row>
    <row r="112476" spans="63:63" x14ac:dyDescent="0.25">
      <c r="BK112476" s="2311"/>
    </row>
    <row r="112500" spans="63:63" x14ac:dyDescent="0.25">
      <c r="BK112500" s="2315"/>
    </row>
    <row r="112501" spans="63:63" x14ac:dyDescent="0.25">
      <c r="BK112501" s="2311"/>
    </row>
    <row r="112525" spans="63:63" x14ac:dyDescent="0.25">
      <c r="BK112525" s="2315"/>
    </row>
    <row r="112526" spans="63:63" x14ac:dyDescent="0.25">
      <c r="BK112526" s="2311"/>
    </row>
    <row r="112550" spans="63:63" x14ac:dyDescent="0.25">
      <c r="BK112550" s="2315"/>
    </row>
    <row r="112551" spans="63:63" x14ac:dyDescent="0.25">
      <c r="BK112551" s="2311"/>
    </row>
    <row r="112575" spans="63:63" x14ac:dyDescent="0.25">
      <c r="BK112575" s="2315"/>
    </row>
    <row r="112576" spans="63:63" x14ac:dyDescent="0.25">
      <c r="BK112576" s="2311"/>
    </row>
    <row r="112600" spans="63:63" x14ac:dyDescent="0.25">
      <c r="BK112600" s="2315"/>
    </row>
    <row r="112601" spans="63:63" x14ac:dyDescent="0.25">
      <c r="BK112601" s="2311"/>
    </row>
    <row r="112625" spans="63:63" x14ac:dyDescent="0.25">
      <c r="BK112625" s="2315"/>
    </row>
    <row r="112626" spans="63:63" x14ac:dyDescent="0.25">
      <c r="BK112626" s="2311"/>
    </row>
    <row r="112650" spans="63:63" x14ac:dyDescent="0.25">
      <c r="BK112650" s="2315"/>
    </row>
    <row r="112651" spans="63:63" x14ac:dyDescent="0.25">
      <c r="BK112651" s="2311"/>
    </row>
    <row r="112675" spans="63:63" x14ac:dyDescent="0.25">
      <c r="BK112675" s="2315"/>
    </row>
    <row r="112676" spans="63:63" x14ac:dyDescent="0.25">
      <c r="BK112676" s="2311"/>
    </row>
    <row r="112700" spans="63:63" x14ac:dyDescent="0.25">
      <c r="BK112700" s="2315"/>
    </row>
    <row r="112701" spans="63:63" x14ac:dyDescent="0.25">
      <c r="BK112701" s="2311"/>
    </row>
    <row r="112725" spans="63:63" x14ac:dyDescent="0.25">
      <c r="BK112725" s="2315"/>
    </row>
    <row r="112726" spans="63:63" x14ac:dyDescent="0.25">
      <c r="BK112726" s="2311"/>
    </row>
    <row r="112750" spans="63:63" x14ac:dyDescent="0.25">
      <c r="BK112750" s="2315"/>
    </row>
    <row r="112751" spans="63:63" x14ac:dyDescent="0.25">
      <c r="BK112751" s="2311"/>
    </row>
    <row r="112775" spans="63:63" x14ac:dyDescent="0.25">
      <c r="BK112775" s="2315"/>
    </row>
    <row r="112776" spans="63:63" x14ac:dyDescent="0.25">
      <c r="BK112776" s="2311"/>
    </row>
    <row r="112800" spans="63:63" x14ac:dyDescent="0.25">
      <c r="BK112800" s="2315"/>
    </row>
    <row r="112801" spans="63:63" x14ac:dyDescent="0.25">
      <c r="BK112801" s="2311"/>
    </row>
    <row r="112825" spans="63:63" x14ac:dyDescent="0.25">
      <c r="BK112825" s="2315"/>
    </row>
    <row r="112826" spans="63:63" x14ac:dyDescent="0.25">
      <c r="BK112826" s="2311"/>
    </row>
    <row r="112850" spans="63:63" x14ac:dyDescent="0.25">
      <c r="BK112850" s="2315"/>
    </row>
    <row r="112851" spans="63:63" x14ac:dyDescent="0.25">
      <c r="BK112851" s="2311"/>
    </row>
    <row r="112875" spans="63:63" x14ac:dyDescent="0.25">
      <c r="BK112875" s="2315"/>
    </row>
    <row r="112876" spans="63:63" x14ac:dyDescent="0.25">
      <c r="BK112876" s="2311"/>
    </row>
    <row r="112900" spans="63:63" x14ac:dyDescent="0.25">
      <c r="BK112900" s="2315"/>
    </row>
    <row r="112901" spans="63:63" x14ac:dyDescent="0.25">
      <c r="BK112901" s="2311"/>
    </row>
    <row r="112925" spans="63:63" x14ac:dyDescent="0.25">
      <c r="BK112925" s="2315"/>
    </row>
    <row r="112926" spans="63:63" x14ac:dyDescent="0.25">
      <c r="BK112926" s="2311"/>
    </row>
    <row r="112950" spans="63:63" x14ac:dyDescent="0.25">
      <c r="BK112950" s="2315"/>
    </row>
    <row r="112951" spans="63:63" x14ac:dyDescent="0.25">
      <c r="BK112951" s="2311"/>
    </row>
    <row r="112975" spans="63:63" x14ac:dyDescent="0.25">
      <c r="BK112975" s="2315"/>
    </row>
    <row r="112976" spans="63:63" x14ac:dyDescent="0.25">
      <c r="BK112976" s="2311"/>
    </row>
    <row r="113000" spans="63:63" x14ac:dyDescent="0.25">
      <c r="BK113000" s="2315"/>
    </row>
    <row r="113001" spans="63:63" x14ac:dyDescent="0.25">
      <c r="BK113001" s="2311"/>
    </row>
    <row r="113025" spans="63:63" x14ac:dyDescent="0.25">
      <c r="BK113025" s="2315"/>
    </row>
    <row r="113026" spans="63:63" x14ac:dyDescent="0.25">
      <c r="BK113026" s="2311"/>
    </row>
    <row r="113050" spans="63:63" x14ac:dyDescent="0.25">
      <c r="BK113050" s="2315"/>
    </row>
    <row r="113051" spans="63:63" x14ac:dyDescent="0.25">
      <c r="BK113051" s="2311"/>
    </row>
    <row r="113075" spans="63:63" x14ac:dyDescent="0.25">
      <c r="BK113075" s="2315"/>
    </row>
    <row r="113076" spans="63:63" x14ac:dyDescent="0.25">
      <c r="BK113076" s="2311"/>
    </row>
    <row r="113100" spans="63:63" x14ac:dyDescent="0.25">
      <c r="BK113100" s="2315"/>
    </row>
    <row r="113101" spans="63:63" x14ac:dyDescent="0.25">
      <c r="BK113101" s="2311"/>
    </row>
    <row r="113125" spans="63:63" x14ac:dyDescent="0.25">
      <c r="BK113125" s="2315"/>
    </row>
    <row r="113126" spans="63:63" x14ac:dyDescent="0.25">
      <c r="BK113126" s="2311"/>
    </row>
    <row r="113150" spans="63:63" x14ac:dyDescent="0.25">
      <c r="BK113150" s="2315"/>
    </row>
    <row r="113151" spans="63:63" x14ac:dyDescent="0.25">
      <c r="BK113151" s="2311"/>
    </row>
    <row r="113175" spans="63:63" x14ac:dyDescent="0.25">
      <c r="BK113175" s="2315"/>
    </row>
    <row r="113176" spans="63:63" x14ac:dyDescent="0.25">
      <c r="BK113176" s="2311"/>
    </row>
    <row r="113200" spans="63:63" x14ac:dyDescent="0.25">
      <c r="BK113200" s="2315"/>
    </row>
    <row r="113201" spans="63:63" x14ac:dyDescent="0.25">
      <c r="BK113201" s="2311"/>
    </row>
    <row r="113225" spans="63:63" x14ac:dyDescent="0.25">
      <c r="BK113225" s="2315"/>
    </row>
    <row r="113226" spans="63:63" x14ac:dyDescent="0.25">
      <c r="BK113226" s="2311"/>
    </row>
    <row r="113250" spans="63:63" x14ac:dyDescent="0.25">
      <c r="BK113250" s="2315"/>
    </row>
    <row r="113251" spans="63:63" x14ac:dyDescent="0.25">
      <c r="BK113251" s="2311"/>
    </row>
    <row r="113275" spans="63:63" x14ac:dyDescent="0.25">
      <c r="BK113275" s="2315"/>
    </row>
    <row r="113276" spans="63:63" x14ac:dyDescent="0.25">
      <c r="BK113276" s="2311"/>
    </row>
    <row r="113300" spans="63:63" x14ac:dyDescent="0.25">
      <c r="BK113300" s="2315"/>
    </row>
    <row r="113301" spans="63:63" x14ac:dyDescent="0.25">
      <c r="BK113301" s="2311"/>
    </row>
    <row r="113325" spans="63:63" x14ac:dyDescent="0.25">
      <c r="BK113325" s="2315"/>
    </row>
    <row r="113326" spans="63:63" x14ac:dyDescent="0.25">
      <c r="BK113326" s="2311"/>
    </row>
    <row r="113350" spans="63:63" x14ac:dyDescent="0.25">
      <c r="BK113350" s="2315"/>
    </row>
    <row r="113351" spans="63:63" x14ac:dyDescent="0.25">
      <c r="BK113351" s="2311"/>
    </row>
    <row r="113375" spans="63:63" x14ac:dyDescent="0.25">
      <c r="BK113375" s="2315"/>
    </row>
    <row r="113376" spans="63:63" x14ac:dyDescent="0.25">
      <c r="BK113376" s="2311"/>
    </row>
    <row r="113400" spans="63:63" x14ac:dyDescent="0.25">
      <c r="BK113400" s="2315"/>
    </row>
    <row r="113401" spans="63:63" x14ac:dyDescent="0.25">
      <c r="BK113401" s="2311"/>
    </row>
    <row r="113425" spans="63:63" x14ac:dyDescent="0.25">
      <c r="BK113425" s="2315"/>
    </row>
    <row r="113426" spans="63:63" x14ac:dyDescent="0.25">
      <c r="BK113426" s="2311"/>
    </row>
    <row r="113450" spans="63:63" x14ac:dyDescent="0.25">
      <c r="BK113450" s="2315"/>
    </row>
    <row r="113451" spans="63:63" x14ac:dyDescent="0.25">
      <c r="BK113451" s="2311"/>
    </row>
    <row r="113475" spans="63:63" x14ac:dyDescent="0.25">
      <c r="BK113475" s="2315"/>
    </row>
    <row r="113476" spans="63:63" x14ac:dyDescent="0.25">
      <c r="BK113476" s="2311"/>
    </row>
    <row r="113500" spans="63:63" x14ac:dyDescent="0.25">
      <c r="BK113500" s="2315"/>
    </row>
    <row r="113501" spans="63:63" x14ac:dyDescent="0.25">
      <c r="BK113501" s="2311"/>
    </row>
    <row r="113525" spans="63:63" x14ac:dyDescent="0.25">
      <c r="BK113525" s="2315"/>
    </row>
    <row r="113526" spans="63:63" x14ac:dyDescent="0.25">
      <c r="BK113526" s="2311"/>
    </row>
    <row r="113550" spans="63:63" x14ac:dyDescent="0.25">
      <c r="BK113550" s="2315"/>
    </row>
    <row r="113551" spans="63:63" x14ac:dyDescent="0.25">
      <c r="BK113551" s="2311"/>
    </row>
    <row r="113575" spans="63:63" x14ac:dyDescent="0.25">
      <c r="BK113575" s="2315"/>
    </row>
    <row r="113576" spans="63:63" x14ac:dyDescent="0.25">
      <c r="BK113576" s="2311"/>
    </row>
    <row r="113600" spans="63:63" x14ac:dyDescent="0.25">
      <c r="BK113600" s="2315"/>
    </row>
    <row r="113601" spans="63:63" x14ac:dyDescent="0.25">
      <c r="BK113601" s="2311"/>
    </row>
    <row r="113625" spans="63:63" x14ac:dyDescent="0.25">
      <c r="BK113625" s="2315"/>
    </row>
    <row r="113626" spans="63:63" x14ac:dyDescent="0.25">
      <c r="BK113626" s="2311"/>
    </row>
    <row r="113650" spans="63:63" x14ac:dyDescent="0.25">
      <c r="BK113650" s="2315"/>
    </row>
    <row r="113651" spans="63:63" x14ac:dyDescent="0.25">
      <c r="BK113651" s="2311"/>
    </row>
    <row r="113675" spans="63:63" x14ac:dyDescent="0.25">
      <c r="BK113675" s="2315"/>
    </row>
    <row r="113676" spans="63:63" x14ac:dyDescent="0.25">
      <c r="BK113676" s="2311"/>
    </row>
    <row r="113700" spans="63:63" x14ac:dyDescent="0.25">
      <c r="BK113700" s="2315"/>
    </row>
    <row r="113701" spans="63:63" x14ac:dyDescent="0.25">
      <c r="BK113701" s="2311"/>
    </row>
    <row r="113725" spans="63:63" x14ac:dyDescent="0.25">
      <c r="BK113725" s="2315"/>
    </row>
    <row r="113726" spans="63:63" x14ac:dyDescent="0.25">
      <c r="BK113726" s="2311"/>
    </row>
    <row r="113750" spans="63:63" x14ac:dyDescent="0.25">
      <c r="BK113750" s="2315"/>
    </row>
    <row r="113751" spans="63:63" x14ac:dyDescent="0.25">
      <c r="BK113751" s="2311"/>
    </row>
    <row r="113775" spans="63:63" x14ac:dyDescent="0.25">
      <c r="BK113775" s="2315"/>
    </row>
    <row r="113776" spans="63:63" x14ac:dyDescent="0.25">
      <c r="BK113776" s="2311"/>
    </row>
    <row r="113800" spans="63:63" x14ac:dyDescent="0.25">
      <c r="BK113800" s="2315"/>
    </row>
    <row r="113801" spans="63:63" x14ac:dyDescent="0.25">
      <c r="BK113801" s="2311"/>
    </row>
    <row r="113825" spans="63:63" x14ac:dyDescent="0.25">
      <c r="BK113825" s="2315"/>
    </row>
    <row r="113826" spans="63:63" x14ac:dyDescent="0.25">
      <c r="BK113826" s="2311"/>
    </row>
    <row r="113850" spans="63:63" x14ac:dyDescent="0.25">
      <c r="BK113850" s="2315"/>
    </row>
    <row r="113851" spans="63:63" x14ac:dyDescent="0.25">
      <c r="BK113851" s="2311"/>
    </row>
    <row r="113875" spans="63:63" x14ac:dyDescent="0.25">
      <c r="BK113875" s="2315"/>
    </row>
    <row r="113876" spans="63:63" x14ac:dyDescent="0.25">
      <c r="BK113876" s="2311"/>
    </row>
    <row r="113900" spans="63:63" x14ac:dyDescent="0.25">
      <c r="BK113900" s="2315"/>
    </row>
    <row r="113901" spans="63:63" x14ac:dyDescent="0.25">
      <c r="BK113901" s="2311"/>
    </row>
    <row r="113925" spans="63:63" x14ac:dyDescent="0.25">
      <c r="BK113925" s="2315"/>
    </row>
    <row r="113926" spans="63:63" x14ac:dyDescent="0.25">
      <c r="BK113926" s="2311"/>
    </row>
    <row r="113950" spans="63:63" x14ac:dyDescent="0.25">
      <c r="BK113950" s="2315"/>
    </row>
    <row r="113951" spans="63:63" x14ac:dyDescent="0.25">
      <c r="BK113951" s="2311"/>
    </row>
    <row r="113975" spans="63:63" x14ac:dyDescent="0.25">
      <c r="BK113975" s="2315"/>
    </row>
    <row r="113976" spans="63:63" x14ac:dyDescent="0.25">
      <c r="BK113976" s="2311"/>
    </row>
    <row r="114000" spans="63:63" x14ac:dyDescent="0.25">
      <c r="BK114000" s="2315"/>
    </row>
    <row r="114001" spans="63:63" x14ac:dyDescent="0.25">
      <c r="BK114001" s="2311"/>
    </row>
    <row r="114025" spans="63:63" x14ac:dyDescent="0.25">
      <c r="BK114025" s="2315"/>
    </row>
    <row r="114026" spans="63:63" x14ac:dyDescent="0.25">
      <c r="BK114026" s="2311"/>
    </row>
    <row r="114050" spans="63:63" x14ac:dyDescent="0.25">
      <c r="BK114050" s="2315"/>
    </row>
    <row r="114051" spans="63:63" x14ac:dyDescent="0.25">
      <c r="BK114051" s="2311"/>
    </row>
    <row r="114075" spans="63:63" x14ac:dyDescent="0.25">
      <c r="BK114075" s="2315"/>
    </row>
    <row r="114076" spans="63:63" x14ac:dyDescent="0.25">
      <c r="BK114076" s="2311"/>
    </row>
    <row r="114100" spans="63:63" x14ac:dyDescent="0.25">
      <c r="BK114100" s="2315"/>
    </row>
    <row r="114101" spans="63:63" x14ac:dyDescent="0.25">
      <c r="BK114101" s="2311"/>
    </row>
    <row r="114125" spans="63:63" x14ac:dyDescent="0.25">
      <c r="BK114125" s="2315"/>
    </row>
    <row r="114126" spans="63:63" x14ac:dyDescent="0.25">
      <c r="BK114126" s="2311"/>
    </row>
    <row r="114150" spans="63:63" x14ac:dyDescent="0.25">
      <c r="BK114150" s="2315"/>
    </row>
    <row r="114151" spans="63:63" x14ac:dyDescent="0.25">
      <c r="BK114151" s="2311"/>
    </row>
    <row r="114175" spans="63:63" x14ac:dyDescent="0.25">
      <c r="BK114175" s="2315"/>
    </row>
    <row r="114176" spans="63:63" x14ac:dyDescent="0.25">
      <c r="BK114176" s="2311"/>
    </row>
    <row r="114200" spans="63:63" x14ac:dyDescent="0.25">
      <c r="BK114200" s="2315"/>
    </row>
    <row r="114201" spans="63:63" x14ac:dyDescent="0.25">
      <c r="BK114201" s="2311"/>
    </row>
    <row r="114225" spans="63:63" x14ac:dyDescent="0.25">
      <c r="BK114225" s="2315"/>
    </row>
    <row r="114226" spans="63:63" x14ac:dyDescent="0.25">
      <c r="BK114226" s="2311"/>
    </row>
    <row r="114250" spans="63:63" x14ac:dyDescent="0.25">
      <c r="BK114250" s="2315"/>
    </row>
    <row r="114251" spans="63:63" x14ac:dyDescent="0.25">
      <c r="BK114251" s="2311"/>
    </row>
    <row r="114275" spans="63:63" x14ac:dyDescent="0.25">
      <c r="BK114275" s="2315"/>
    </row>
    <row r="114276" spans="63:63" x14ac:dyDescent="0.25">
      <c r="BK114276" s="2311"/>
    </row>
    <row r="114300" spans="63:63" x14ac:dyDescent="0.25">
      <c r="BK114300" s="2315"/>
    </row>
    <row r="114301" spans="63:63" x14ac:dyDescent="0.25">
      <c r="BK114301" s="2311"/>
    </row>
    <row r="114325" spans="63:63" x14ac:dyDescent="0.25">
      <c r="BK114325" s="2315"/>
    </row>
    <row r="114326" spans="63:63" x14ac:dyDescent="0.25">
      <c r="BK114326" s="2311"/>
    </row>
    <row r="114350" spans="63:63" x14ac:dyDescent="0.25">
      <c r="BK114350" s="2315"/>
    </row>
    <row r="114351" spans="63:63" x14ac:dyDescent="0.25">
      <c r="BK114351" s="2311"/>
    </row>
    <row r="114375" spans="63:63" x14ac:dyDescent="0.25">
      <c r="BK114375" s="2315"/>
    </row>
    <row r="114376" spans="63:63" x14ac:dyDescent="0.25">
      <c r="BK114376" s="2311"/>
    </row>
    <row r="114400" spans="63:63" x14ac:dyDescent="0.25">
      <c r="BK114400" s="2315"/>
    </row>
    <row r="114401" spans="63:63" x14ac:dyDescent="0.25">
      <c r="BK114401" s="2311"/>
    </row>
    <row r="114425" spans="63:63" x14ac:dyDescent="0.25">
      <c r="BK114425" s="2315"/>
    </row>
    <row r="114426" spans="63:63" x14ac:dyDescent="0.25">
      <c r="BK114426" s="2311"/>
    </row>
    <row r="114450" spans="63:63" x14ac:dyDescent="0.25">
      <c r="BK114450" s="2315"/>
    </row>
    <row r="114451" spans="63:63" x14ac:dyDescent="0.25">
      <c r="BK114451" s="2311"/>
    </row>
    <row r="114475" spans="63:63" x14ac:dyDescent="0.25">
      <c r="BK114475" s="2315"/>
    </row>
    <row r="114476" spans="63:63" x14ac:dyDescent="0.25">
      <c r="BK114476" s="2311"/>
    </row>
    <row r="114500" spans="63:63" x14ac:dyDescent="0.25">
      <c r="BK114500" s="2315"/>
    </row>
    <row r="114501" spans="63:63" x14ac:dyDescent="0.25">
      <c r="BK114501" s="2311"/>
    </row>
    <row r="114525" spans="63:63" x14ac:dyDescent="0.25">
      <c r="BK114525" s="2315"/>
    </row>
    <row r="114526" spans="63:63" x14ac:dyDescent="0.25">
      <c r="BK114526" s="2311"/>
    </row>
    <row r="114550" spans="63:63" x14ac:dyDescent="0.25">
      <c r="BK114550" s="2315"/>
    </row>
    <row r="114551" spans="63:63" x14ac:dyDescent="0.25">
      <c r="BK114551" s="2311"/>
    </row>
    <row r="114575" spans="63:63" x14ac:dyDescent="0.25">
      <c r="BK114575" s="2315"/>
    </row>
    <row r="114576" spans="63:63" x14ac:dyDescent="0.25">
      <c r="BK114576" s="2311"/>
    </row>
    <row r="114600" spans="63:63" x14ac:dyDescent="0.25">
      <c r="BK114600" s="2315"/>
    </row>
    <row r="114601" spans="63:63" x14ac:dyDescent="0.25">
      <c r="BK114601" s="2311"/>
    </row>
    <row r="114625" spans="63:63" x14ac:dyDescent="0.25">
      <c r="BK114625" s="2315"/>
    </row>
    <row r="114626" spans="63:63" x14ac:dyDescent="0.25">
      <c r="BK114626" s="2311"/>
    </row>
    <row r="114650" spans="63:63" x14ac:dyDescent="0.25">
      <c r="BK114650" s="2315"/>
    </row>
    <row r="114651" spans="63:63" x14ac:dyDescent="0.25">
      <c r="BK114651" s="2311"/>
    </row>
    <row r="114675" spans="63:63" x14ac:dyDescent="0.25">
      <c r="BK114675" s="2315"/>
    </row>
    <row r="114676" spans="63:63" x14ac:dyDescent="0.25">
      <c r="BK114676" s="2311"/>
    </row>
    <row r="114700" spans="63:63" x14ac:dyDescent="0.25">
      <c r="BK114700" s="2315"/>
    </row>
    <row r="114701" spans="63:63" x14ac:dyDescent="0.25">
      <c r="BK114701" s="2311"/>
    </row>
    <row r="114725" spans="63:63" x14ac:dyDescent="0.25">
      <c r="BK114725" s="2315"/>
    </row>
    <row r="114726" spans="63:63" x14ac:dyDescent="0.25">
      <c r="BK114726" s="2311"/>
    </row>
    <row r="114750" spans="63:63" x14ac:dyDescent="0.25">
      <c r="BK114750" s="2315"/>
    </row>
    <row r="114751" spans="63:63" x14ac:dyDescent="0.25">
      <c r="BK114751" s="2311"/>
    </row>
    <row r="114775" spans="63:63" x14ac:dyDescent="0.25">
      <c r="BK114775" s="2315"/>
    </row>
    <row r="114776" spans="63:63" x14ac:dyDescent="0.25">
      <c r="BK114776" s="2311"/>
    </row>
    <row r="114800" spans="63:63" x14ac:dyDescent="0.25">
      <c r="BK114800" s="2315"/>
    </row>
    <row r="114801" spans="63:63" x14ac:dyDescent="0.25">
      <c r="BK114801" s="2311"/>
    </row>
    <row r="114825" spans="63:63" x14ac:dyDescent="0.25">
      <c r="BK114825" s="2315"/>
    </row>
    <row r="114826" spans="63:63" x14ac:dyDescent="0.25">
      <c r="BK114826" s="2311"/>
    </row>
    <row r="114850" spans="63:63" x14ac:dyDescent="0.25">
      <c r="BK114850" s="2315"/>
    </row>
    <row r="114851" spans="63:63" x14ac:dyDescent="0.25">
      <c r="BK114851" s="2311"/>
    </row>
    <row r="114875" spans="63:63" x14ac:dyDescent="0.25">
      <c r="BK114875" s="2315"/>
    </row>
    <row r="114876" spans="63:63" x14ac:dyDescent="0.25">
      <c r="BK114876" s="2311"/>
    </row>
    <row r="114900" spans="63:63" x14ac:dyDescent="0.25">
      <c r="BK114900" s="2315"/>
    </row>
    <row r="114901" spans="63:63" x14ac:dyDescent="0.25">
      <c r="BK114901" s="2311"/>
    </row>
    <row r="114925" spans="63:63" x14ac:dyDescent="0.25">
      <c r="BK114925" s="2315"/>
    </row>
    <row r="114926" spans="63:63" x14ac:dyDescent="0.25">
      <c r="BK114926" s="2311"/>
    </row>
    <row r="114950" spans="63:63" x14ac:dyDescent="0.25">
      <c r="BK114950" s="2315"/>
    </row>
    <row r="114951" spans="63:63" x14ac:dyDescent="0.25">
      <c r="BK114951" s="2311"/>
    </row>
    <row r="114975" spans="63:63" x14ac:dyDescent="0.25">
      <c r="BK114975" s="2315"/>
    </row>
    <row r="114976" spans="63:63" x14ac:dyDescent="0.25">
      <c r="BK114976" s="2311"/>
    </row>
    <row r="115000" spans="63:63" x14ac:dyDescent="0.25">
      <c r="BK115000" s="2315"/>
    </row>
    <row r="115001" spans="63:63" x14ac:dyDescent="0.25">
      <c r="BK115001" s="2311"/>
    </row>
    <row r="115025" spans="63:63" x14ac:dyDescent="0.25">
      <c r="BK115025" s="2315"/>
    </row>
    <row r="115026" spans="63:63" x14ac:dyDescent="0.25">
      <c r="BK115026" s="2311"/>
    </row>
    <row r="115050" spans="63:63" x14ac:dyDescent="0.25">
      <c r="BK115050" s="2315"/>
    </row>
    <row r="115051" spans="63:63" x14ac:dyDescent="0.25">
      <c r="BK115051" s="2311"/>
    </row>
    <row r="115075" spans="63:63" x14ac:dyDescent="0.25">
      <c r="BK115075" s="2315"/>
    </row>
    <row r="115076" spans="63:63" x14ac:dyDescent="0.25">
      <c r="BK115076" s="2311"/>
    </row>
    <row r="115100" spans="63:63" x14ac:dyDescent="0.25">
      <c r="BK115100" s="2315"/>
    </row>
    <row r="115101" spans="63:63" x14ac:dyDescent="0.25">
      <c r="BK115101" s="2311"/>
    </row>
    <row r="115125" spans="63:63" x14ac:dyDescent="0.25">
      <c r="BK115125" s="2315"/>
    </row>
    <row r="115126" spans="63:63" x14ac:dyDescent="0.25">
      <c r="BK115126" s="2311"/>
    </row>
    <row r="115150" spans="63:63" x14ac:dyDescent="0.25">
      <c r="BK115150" s="2315"/>
    </row>
    <row r="115151" spans="63:63" x14ac:dyDescent="0.25">
      <c r="BK115151" s="2311"/>
    </row>
    <row r="115175" spans="63:63" x14ac:dyDescent="0.25">
      <c r="BK115175" s="2315"/>
    </row>
    <row r="115176" spans="63:63" x14ac:dyDescent="0.25">
      <c r="BK115176" s="2311"/>
    </row>
    <row r="115200" spans="63:63" x14ac:dyDescent="0.25">
      <c r="BK115200" s="2315"/>
    </row>
    <row r="115201" spans="63:63" x14ac:dyDescent="0.25">
      <c r="BK115201" s="2311"/>
    </row>
    <row r="115225" spans="63:63" x14ac:dyDescent="0.25">
      <c r="BK115225" s="2315"/>
    </row>
    <row r="115226" spans="63:63" x14ac:dyDescent="0.25">
      <c r="BK115226" s="2311"/>
    </row>
    <row r="115250" spans="63:63" x14ac:dyDescent="0.25">
      <c r="BK115250" s="2315"/>
    </row>
    <row r="115251" spans="63:63" x14ac:dyDescent="0.25">
      <c r="BK115251" s="2311"/>
    </row>
    <row r="115275" spans="63:63" x14ac:dyDescent="0.25">
      <c r="BK115275" s="2315"/>
    </row>
    <row r="115276" spans="63:63" x14ac:dyDescent="0.25">
      <c r="BK115276" s="2311"/>
    </row>
    <row r="115300" spans="63:63" x14ac:dyDescent="0.25">
      <c r="BK115300" s="2315"/>
    </row>
    <row r="115301" spans="63:63" x14ac:dyDescent="0.25">
      <c r="BK115301" s="2311"/>
    </row>
    <row r="115325" spans="63:63" x14ac:dyDescent="0.25">
      <c r="BK115325" s="2315"/>
    </row>
    <row r="115326" spans="63:63" x14ac:dyDescent="0.25">
      <c r="BK115326" s="2311"/>
    </row>
    <row r="115350" spans="63:63" x14ac:dyDescent="0.25">
      <c r="BK115350" s="2315"/>
    </row>
    <row r="115351" spans="63:63" x14ac:dyDescent="0.25">
      <c r="BK115351" s="2311"/>
    </row>
    <row r="115375" spans="63:63" x14ac:dyDescent="0.25">
      <c r="BK115375" s="2315"/>
    </row>
    <row r="115376" spans="63:63" x14ac:dyDescent="0.25">
      <c r="BK115376" s="2311"/>
    </row>
    <row r="115400" spans="63:63" x14ac:dyDescent="0.25">
      <c r="BK115400" s="2315"/>
    </row>
    <row r="115401" spans="63:63" x14ac:dyDescent="0.25">
      <c r="BK115401" s="2311"/>
    </row>
    <row r="115425" spans="63:63" x14ac:dyDescent="0.25">
      <c r="BK115425" s="2315"/>
    </row>
    <row r="115426" spans="63:63" x14ac:dyDescent="0.25">
      <c r="BK115426" s="2311"/>
    </row>
    <row r="115450" spans="63:63" x14ac:dyDescent="0.25">
      <c r="BK115450" s="2315"/>
    </row>
    <row r="115451" spans="63:63" x14ac:dyDescent="0.25">
      <c r="BK115451" s="2311"/>
    </row>
    <row r="115475" spans="63:63" x14ac:dyDescent="0.25">
      <c r="BK115475" s="2315"/>
    </row>
    <row r="115476" spans="63:63" x14ac:dyDescent="0.25">
      <c r="BK115476" s="2311"/>
    </row>
    <row r="115500" spans="63:63" x14ac:dyDescent="0.25">
      <c r="BK115500" s="2315"/>
    </row>
    <row r="115501" spans="63:63" x14ac:dyDescent="0.25">
      <c r="BK115501" s="2311"/>
    </row>
    <row r="115525" spans="63:63" x14ac:dyDescent="0.25">
      <c r="BK115525" s="2315"/>
    </row>
    <row r="115526" spans="63:63" x14ac:dyDescent="0.25">
      <c r="BK115526" s="2311"/>
    </row>
    <row r="115550" spans="63:63" x14ac:dyDescent="0.25">
      <c r="BK115550" s="2315"/>
    </row>
    <row r="115551" spans="63:63" x14ac:dyDescent="0.25">
      <c r="BK115551" s="2311"/>
    </row>
    <row r="115575" spans="63:63" x14ac:dyDescent="0.25">
      <c r="BK115575" s="2315"/>
    </row>
    <row r="115576" spans="63:63" x14ac:dyDescent="0.25">
      <c r="BK115576" s="2311"/>
    </row>
    <row r="115600" spans="63:63" x14ac:dyDescent="0.25">
      <c r="BK115600" s="2315"/>
    </row>
    <row r="115601" spans="63:63" x14ac:dyDescent="0.25">
      <c r="BK115601" s="2311"/>
    </row>
    <row r="115625" spans="63:63" x14ac:dyDescent="0.25">
      <c r="BK115625" s="2315"/>
    </row>
    <row r="115626" spans="63:63" x14ac:dyDescent="0.25">
      <c r="BK115626" s="2311"/>
    </row>
    <row r="115650" spans="63:63" x14ac:dyDescent="0.25">
      <c r="BK115650" s="2315"/>
    </row>
    <row r="115651" spans="63:63" x14ac:dyDescent="0.25">
      <c r="BK115651" s="2311"/>
    </row>
    <row r="115675" spans="63:63" x14ac:dyDescent="0.25">
      <c r="BK115675" s="2315"/>
    </row>
    <row r="115676" spans="63:63" x14ac:dyDescent="0.25">
      <c r="BK115676" s="2311"/>
    </row>
    <row r="115700" spans="63:63" x14ac:dyDescent="0.25">
      <c r="BK115700" s="2315"/>
    </row>
    <row r="115701" spans="63:63" x14ac:dyDescent="0.25">
      <c r="BK115701" s="2311"/>
    </row>
    <row r="115725" spans="63:63" x14ac:dyDescent="0.25">
      <c r="BK115725" s="2315"/>
    </row>
    <row r="115726" spans="63:63" x14ac:dyDescent="0.25">
      <c r="BK115726" s="2311"/>
    </row>
    <row r="115750" spans="63:63" x14ac:dyDescent="0.25">
      <c r="BK115750" s="2315"/>
    </row>
    <row r="115751" spans="63:63" x14ac:dyDescent="0.25">
      <c r="BK115751" s="2311"/>
    </row>
    <row r="115775" spans="63:63" x14ac:dyDescent="0.25">
      <c r="BK115775" s="2315"/>
    </row>
    <row r="115776" spans="63:63" x14ac:dyDescent="0.25">
      <c r="BK115776" s="2311"/>
    </row>
    <row r="115800" spans="63:63" x14ac:dyDescent="0.25">
      <c r="BK115800" s="2315"/>
    </row>
    <row r="115801" spans="63:63" x14ac:dyDescent="0.25">
      <c r="BK115801" s="2311"/>
    </row>
    <row r="115825" spans="63:63" x14ac:dyDescent="0.25">
      <c r="BK115825" s="2315"/>
    </row>
    <row r="115826" spans="63:63" x14ac:dyDescent="0.25">
      <c r="BK115826" s="2311"/>
    </row>
    <row r="115850" spans="63:63" x14ac:dyDescent="0.25">
      <c r="BK115850" s="2315"/>
    </row>
    <row r="115851" spans="63:63" x14ac:dyDescent="0.25">
      <c r="BK115851" s="2311"/>
    </row>
    <row r="115875" spans="63:63" x14ac:dyDescent="0.25">
      <c r="BK115875" s="2315"/>
    </row>
    <row r="115876" spans="63:63" x14ac:dyDescent="0.25">
      <c r="BK115876" s="2311"/>
    </row>
    <row r="115900" spans="63:63" x14ac:dyDescent="0.25">
      <c r="BK115900" s="2315"/>
    </row>
    <row r="115901" spans="63:63" x14ac:dyDescent="0.25">
      <c r="BK115901" s="2311"/>
    </row>
    <row r="115925" spans="63:63" x14ac:dyDescent="0.25">
      <c r="BK115925" s="2315"/>
    </row>
    <row r="115926" spans="63:63" x14ac:dyDescent="0.25">
      <c r="BK115926" s="2311"/>
    </row>
    <row r="115950" spans="63:63" x14ac:dyDescent="0.25">
      <c r="BK115950" s="2315"/>
    </row>
    <row r="115951" spans="63:63" x14ac:dyDescent="0.25">
      <c r="BK115951" s="2311"/>
    </row>
    <row r="115975" spans="63:63" x14ac:dyDescent="0.25">
      <c r="BK115975" s="2315"/>
    </row>
    <row r="115976" spans="63:63" x14ac:dyDescent="0.25">
      <c r="BK115976" s="2311"/>
    </row>
    <row r="116000" spans="63:63" x14ac:dyDescent="0.25">
      <c r="BK116000" s="2315"/>
    </row>
    <row r="116001" spans="63:63" x14ac:dyDescent="0.25">
      <c r="BK116001" s="2311"/>
    </row>
    <row r="116025" spans="63:63" x14ac:dyDescent="0.25">
      <c r="BK116025" s="2315"/>
    </row>
    <row r="116026" spans="63:63" x14ac:dyDescent="0.25">
      <c r="BK116026" s="2311"/>
    </row>
    <row r="116050" spans="63:63" x14ac:dyDescent="0.25">
      <c r="BK116050" s="2315"/>
    </row>
    <row r="116051" spans="63:63" x14ac:dyDescent="0.25">
      <c r="BK116051" s="2311"/>
    </row>
    <row r="116075" spans="63:63" x14ac:dyDescent="0.25">
      <c r="BK116075" s="2315"/>
    </row>
    <row r="116076" spans="63:63" x14ac:dyDescent="0.25">
      <c r="BK116076" s="2311"/>
    </row>
    <row r="116100" spans="63:63" x14ac:dyDescent="0.25">
      <c r="BK116100" s="2315"/>
    </row>
    <row r="116101" spans="63:63" x14ac:dyDescent="0.25">
      <c r="BK116101" s="2311"/>
    </row>
    <row r="116125" spans="63:63" x14ac:dyDescent="0.25">
      <c r="BK116125" s="2315"/>
    </row>
    <row r="116126" spans="63:63" x14ac:dyDescent="0.25">
      <c r="BK116126" s="2311"/>
    </row>
    <row r="116150" spans="63:63" x14ac:dyDescent="0.25">
      <c r="BK116150" s="2315"/>
    </row>
    <row r="116151" spans="63:63" x14ac:dyDescent="0.25">
      <c r="BK116151" s="2311"/>
    </row>
    <row r="116175" spans="63:63" x14ac:dyDescent="0.25">
      <c r="BK116175" s="2315"/>
    </row>
    <row r="116176" spans="63:63" x14ac:dyDescent="0.25">
      <c r="BK116176" s="2311"/>
    </row>
    <row r="116200" spans="63:63" x14ac:dyDescent="0.25">
      <c r="BK116200" s="2315"/>
    </row>
    <row r="116201" spans="63:63" x14ac:dyDescent="0.25">
      <c r="BK116201" s="2311"/>
    </row>
    <row r="116225" spans="63:63" x14ac:dyDescent="0.25">
      <c r="BK116225" s="2315"/>
    </row>
    <row r="116226" spans="63:63" x14ac:dyDescent="0.25">
      <c r="BK116226" s="2311"/>
    </row>
    <row r="116250" spans="63:63" x14ac:dyDescent="0.25">
      <c r="BK116250" s="2315"/>
    </row>
    <row r="116251" spans="63:63" x14ac:dyDescent="0.25">
      <c r="BK116251" s="2311"/>
    </row>
    <row r="116275" spans="63:63" x14ac:dyDescent="0.25">
      <c r="BK116275" s="2315"/>
    </row>
    <row r="116276" spans="63:63" x14ac:dyDescent="0.25">
      <c r="BK116276" s="2311"/>
    </row>
    <row r="116300" spans="63:63" x14ac:dyDescent="0.25">
      <c r="BK116300" s="2315"/>
    </row>
    <row r="116301" spans="63:63" x14ac:dyDescent="0.25">
      <c r="BK116301" s="2311"/>
    </row>
    <row r="116325" spans="63:63" x14ac:dyDescent="0.25">
      <c r="BK116325" s="2315"/>
    </row>
    <row r="116326" spans="63:63" x14ac:dyDescent="0.25">
      <c r="BK116326" s="2311"/>
    </row>
    <row r="116350" spans="63:63" x14ac:dyDescent="0.25">
      <c r="BK116350" s="2315"/>
    </row>
    <row r="116351" spans="63:63" x14ac:dyDescent="0.25">
      <c r="BK116351" s="2311"/>
    </row>
    <row r="116375" spans="63:63" x14ac:dyDescent="0.25">
      <c r="BK116375" s="2315"/>
    </row>
    <row r="116376" spans="63:63" x14ac:dyDescent="0.25">
      <c r="BK116376" s="2311"/>
    </row>
    <row r="116400" spans="63:63" x14ac:dyDescent="0.25">
      <c r="BK116400" s="2315"/>
    </row>
    <row r="116401" spans="63:63" x14ac:dyDescent="0.25">
      <c r="BK116401" s="2311"/>
    </row>
    <row r="116425" spans="63:63" x14ac:dyDescent="0.25">
      <c r="BK116425" s="2315"/>
    </row>
    <row r="116426" spans="63:63" x14ac:dyDescent="0.25">
      <c r="BK116426" s="2311"/>
    </row>
    <row r="116450" spans="63:63" x14ac:dyDescent="0.25">
      <c r="BK116450" s="2315"/>
    </row>
    <row r="116451" spans="63:63" x14ac:dyDescent="0.25">
      <c r="BK116451" s="2311"/>
    </row>
    <row r="116475" spans="63:63" x14ac:dyDescent="0.25">
      <c r="BK116475" s="2315"/>
    </row>
    <row r="116476" spans="63:63" x14ac:dyDescent="0.25">
      <c r="BK116476" s="2311"/>
    </row>
    <row r="116500" spans="63:63" x14ac:dyDescent="0.25">
      <c r="BK116500" s="2315"/>
    </row>
    <row r="116501" spans="63:63" x14ac:dyDescent="0.25">
      <c r="BK116501" s="2311"/>
    </row>
    <row r="116525" spans="63:63" x14ac:dyDescent="0.25">
      <c r="BK116525" s="2315"/>
    </row>
    <row r="116526" spans="63:63" x14ac:dyDescent="0.25">
      <c r="BK116526" s="2311"/>
    </row>
    <row r="116550" spans="63:63" x14ac:dyDescent="0.25">
      <c r="BK116550" s="2315"/>
    </row>
    <row r="116551" spans="63:63" x14ac:dyDescent="0.25">
      <c r="BK116551" s="2311"/>
    </row>
    <row r="116575" spans="63:63" x14ac:dyDescent="0.25">
      <c r="BK116575" s="2315"/>
    </row>
    <row r="116576" spans="63:63" x14ac:dyDescent="0.25">
      <c r="BK116576" s="2311"/>
    </row>
    <row r="116600" spans="63:63" x14ac:dyDescent="0.25">
      <c r="BK116600" s="2315"/>
    </row>
    <row r="116601" spans="63:63" x14ac:dyDescent="0.25">
      <c r="BK116601" s="2311"/>
    </row>
    <row r="116625" spans="63:63" x14ac:dyDescent="0.25">
      <c r="BK116625" s="2315"/>
    </row>
    <row r="116626" spans="63:63" x14ac:dyDescent="0.25">
      <c r="BK116626" s="2311"/>
    </row>
    <row r="116650" spans="63:63" x14ac:dyDescent="0.25">
      <c r="BK116650" s="2315"/>
    </row>
    <row r="116651" spans="63:63" x14ac:dyDescent="0.25">
      <c r="BK116651" s="2311"/>
    </row>
    <row r="116675" spans="63:63" x14ac:dyDescent="0.25">
      <c r="BK116675" s="2315"/>
    </row>
    <row r="116676" spans="63:63" x14ac:dyDescent="0.25">
      <c r="BK116676" s="2311"/>
    </row>
    <row r="116700" spans="63:63" x14ac:dyDescent="0.25">
      <c r="BK116700" s="2315"/>
    </row>
    <row r="116701" spans="63:63" x14ac:dyDescent="0.25">
      <c r="BK116701" s="2311"/>
    </row>
    <row r="116725" spans="63:63" x14ac:dyDescent="0.25">
      <c r="BK116725" s="2315"/>
    </row>
    <row r="116726" spans="63:63" x14ac:dyDescent="0.25">
      <c r="BK116726" s="2311"/>
    </row>
    <row r="116750" spans="63:63" x14ac:dyDescent="0.25">
      <c r="BK116750" s="2315"/>
    </row>
    <row r="116751" spans="63:63" x14ac:dyDescent="0.25">
      <c r="BK116751" s="2311"/>
    </row>
    <row r="116775" spans="63:63" x14ac:dyDescent="0.25">
      <c r="BK116775" s="2315"/>
    </row>
    <row r="116776" spans="63:63" x14ac:dyDescent="0.25">
      <c r="BK116776" s="2311"/>
    </row>
    <row r="116800" spans="63:63" x14ac:dyDescent="0.25">
      <c r="BK116800" s="2315"/>
    </row>
    <row r="116801" spans="63:63" x14ac:dyDescent="0.25">
      <c r="BK116801" s="2311"/>
    </row>
    <row r="116825" spans="63:63" x14ac:dyDescent="0.25">
      <c r="BK116825" s="2315"/>
    </row>
    <row r="116826" spans="63:63" x14ac:dyDescent="0.25">
      <c r="BK116826" s="2311"/>
    </row>
    <row r="116850" spans="63:63" x14ac:dyDescent="0.25">
      <c r="BK116850" s="2315"/>
    </row>
    <row r="116851" spans="63:63" x14ac:dyDescent="0.25">
      <c r="BK116851" s="2311"/>
    </row>
    <row r="116875" spans="63:63" x14ac:dyDescent="0.25">
      <c r="BK116875" s="2315"/>
    </row>
    <row r="116876" spans="63:63" x14ac:dyDescent="0.25">
      <c r="BK116876" s="2311"/>
    </row>
    <row r="116900" spans="63:63" x14ac:dyDescent="0.25">
      <c r="BK116900" s="2315"/>
    </row>
    <row r="116901" spans="63:63" x14ac:dyDescent="0.25">
      <c r="BK116901" s="2311"/>
    </row>
    <row r="116925" spans="63:63" x14ac:dyDescent="0.25">
      <c r="BK116925" s="2315"/>
    </row>
    <row r="116926" spans="63:63" x14ac:dyDescent="0.25">
      <c r="BK116926" s="2311"/>
    </row>
    <row r="116950" spans="63:63" x14ac:dyDescent="0.25">
      <c r="BK116950" s="2315"/>
    </row>
    <row r="116951" spans="63:63" x14ac:dyDescent="0.25">
      <c r="BK116951" s="2311"/>
    </row>
    <row r="116975" spans="63:63" x14ac:dyDescent="0.25">
      <c r="BK116975" s="2315"/>
    </row>
    <row r="116976" spans="63:63" x14ac:dyDescent="0.25">
      <c r="BK116976" s="2311"/>
    </row>
    <row r="117000" spans="63:63" x14ac:dyDescent="0.25">
      <c r="BK117000" s="2315"/>
    </row>
    <row r="117001" spans="63:63" x14ac:dyDescent="0.25">
      <c r="BK117001" s="2311"/>
    </row>
    <row r="117025" spans="63:63" x14ac:dyDescent="0.25">
      <c r="BK117025" s="2315"/>
    </row>
    <row r="117026" spans="63:63" x14ac:dyDescent="0.25">
      <c r="BK117026" s="2311"/>
    </row>
    <row r="117050" spans="63:63" x14ac:dyDescent="0.25">
      <c r="BK117050" s="2315"/>
    </row>
    <row r="117051" spans="63:63" x14ac:dyDescent="0.25">
      <c r="BK117051" s="2311"/>
    </row>
    <row r="117075" spans="63:63" x14ac:dyDescent="0.25">
      <c r="BK117075" s="2315"/>
    </row>
    <row r="117076" spans="63:63" x14ac:dyDescent="0.25">
      <c r="BK117076" s="2311"/>
    </row>
    <row r="117100" spans="63:63" x14ac:dyDescent="0.25">
      <c r="BK117100" s="2315"/>
    </row>
    <row r="117101" spans="63:63" x14ac:dyDescent="0.25">
      <c r="BK117101" s="2311"/>
    </row>
    <row r="117125" spans="63:63" x14ac:dyDescent="0.25">
      <c r="BK117125" s="2315"/>
    </row>
    <row r="117126" spans="63:63" x14ac:dyDescent="0.25">
      <c r="BK117126" s="2311"/>
    </row>
    <row r="117150" spans="63:63" x14ac:dyDescent="0.25">
      <c r="BK117150" s="2315"/>
    </row>
    <row r="117151" spans="63:63" x14ac:dyDescent="0.25">
      <c r="BK117151" s="2311"/>
    </row>
    <row r="117175" spans="63:63" x14ac:dyDescent="0.25">
      <c r="BK117175" s="2315"/>
    </row>
    <row r="117176" spans="63:63" x14ac:dyDescent="0.25">
      <c r="BK117176" s="2311"/>
    </row>
    <row r="117200" spans="63:63" x14ac:dyDescent="0.25">
      <c r="BK117200" s="2315"/>
    </row>
    <row r="117201" spans="63:63" x14ac:dyDescent="0.25">
      <c r="BK117201" s="2311"/>
    </row>
    <row r="117225" spans="63:63" x14ac:dyDescent="0.25">
      <c r="BK117225" s="2315"/>
    </row>
    <row r="117226" spans="63:63" x14ac:dyDescent="0.25">
      <c r="BK117226" s="2311"/>
    </row>
    <row r="117250" spans="63:63" x14ac:dyDescent="0.25">
      <c r="BK117250" s="2315"/>
    </row>
    <row r="117251" spans="63:63" x14ac:dyDescent="0.25">
      <c r="BK117251" s="2311"/>
    </row>
    <row r="117275" spans="63:63" x14ac:dyDescent="0.25">
      <c r="BK117275" s="2315"/>
    </row>
    <row r="117276" spans="63:63" x14ac:dyDescent="0.25">
      <c r="BK117276" s="2311"/>
    </row>
    <row r="117300" spans="63:63" x14ac:dyDescent="0.25">
      <c r="BK117300" s="2315"/>
    </row>
    <row r="117301" spans="63:63" x14ac:dyDescent="0.25">
      <c r="BK117301" s="2311"/>
    </row>
    <row r="117325" spans="63:63" x14ac:dyDescent="0.25">
      <c r="BK117325" s="2315"/>
    </row>
    <row r="117326" spans="63:63" x14ac:dyDescent="0.25">
      <c r="BK117326" s="2311"/>
    </row>
    <row r="117350" spans="63:63" x14ac:dyDescent="0.25">
      <c r="BK117350" s="2315"/>
    </row>
    <row r="117351" spans="63:63" x14ac:dyDescent="0.25">
      <c r="BK117351" s="2311"/>
    </row>
    <row r="117375" spans="63:63" x14ac:dyDescent="0.25">
      <c r="BK117375" s="2315"/>
    </row>
    <row r="117376" spans="63:63" x14ac:dyDescent="0.25">
      <c r="BK117376" s="2311"/>
    </row>
    <row r="117400" spans="63:63" x14ac:dyDescent="0.25">
      <c r="BK117400" s="2315"/>
    </row>
    <row r="117401" spans="63:63" x14ac:dyDescent="0.25">
      <c r="BK117401" s="2311"/>
    </row>
    <row r="117425" spans="63:63" x14ac:dyDescent="0.25">
      <c r="BK117425" s="2315"/>
    </row>
    <row r="117426" spans="63:63" x14ac:dyDescent="0.25">
      <c r="BK117426" s="2311"/>
    </row>
    <row r="117450" spans="63:63" x14ac:dyDescent="0.25">
      <c r="BK117450" s="2315"/>
    </row>
    <row r="117451" spans="63:63" x14ac:dyDescent="0.25">
      <c r="BK117451" s="2311"/>
    </row>
    <row r="117475" spans="63:63" x14ac:dyDescent="0.25">
      <c r="BK117475" s="2315"/>
    </row>
    <row r="117476" spans="63:63" x14ac:dyDescent="0.25">
      <c r="BK117476" s="2311"/>
    </row>
    <row r="117500" spans="63:63" x14ac:dyDescent="0.25">
      <c r="BK117500" s="2315"/>
    </row>
    <row r="117501" spans="63:63" x14ac:dyDescent="0.25">
      <c r="BK117501" s="2311"/>
    </row>
    <row r="117525" spans="63:63" x14ac:dyDescent="0.25">
      <c r="BK117525" s="2315"/>
    </row>
    <row r="117526" spans="63:63" x14ac:dyDescent="0.25">
      <c r="BK117526" s="2311"/>
    </row>
    <row r="117550" spans="63:63" x14ac:dyDescent="0.25">
      <c r="BK117550" s="2315"/>
    </row>
    <row r="117551" spans="63:63" x14ac:dyDescent="0.25">
      <c r="BK117551" s="2311"/>
    </row>
    <row r="117575" spans="63:63" x14ac:dyDescent="0.25">
      <c r="BK117575" s="2315"/>
    </row>
    <row r="117576" spans="63:63" x14ac:dyDescent="0.25">
      <c r="BK117576" s="2311"/>
    </row>
    <row r="117600" spans="63:63" x14ac:dyDescent="0.25">
      <c r="BK117600" s="2315"/>
    </row>
    <row r="117601" spans="63:63" x14ac:dyDescent="0.25">
      <c r="BK117601" s="2311"/>
    </row>
    <row r="117625" spans="63:63" x14ac:dyDescent="0.25">
      <c r="BK117625" s="2315"/>
    </row>
    <row r="117626" spans="63:63" x14ac:dyDescent="0.25">
      <c r="BK117626" s="2311"/>
    </row>
    <row r="117650" spans="63:63" x14ac:dyDescent="0.25">
      <c r="BK117650" s="2315"/>
    </row>
    <row r="117651" spans="63:63" x14ac:dyDescent="0.25">
      <c r="BK117651" s="2311"/>
    </row>
    <row r="117675" spans="63:63" x14ac:dyDescent="0.25">
      <c r="BK117675" s="2315"/>
    </row>
    <row r="117676" spans="63:63" x14ac:dyDescent="0.25">
      <c r="BK117676" s="2311"/>
    </row>
    <row r="117700" spans="63:63" x14ac:dyDescent="0.25">
      <c r="BK117700" s="2315"/>
    </row>
    <row r="117701" spans="63:63" x14ac:dyDescent="0.25">
      <c r="BK117701" s="2311"/>
    </row>
    <row r="117725" spans="63:63" x14ac:dyDescent="0.25">
      <c r="BK117725" s="2315"/>
    </row>
    <row r="117726" spans="63:63" x14ac:dyDescent="0.25">
      <c r="BK117726" s="2311"/>
    </row>
    <row r="117750" spans="63:63" x14ac:dyDescent="0.25">
      <c r="BK117750" s="2315"/>
    </row>
    <row r="117751" spans="63:63" x14ac:dyDescent="0.25">
      <c r="BK117751" s="2311"/>
    </row>
    <row r="117775" spans="63:63" x14ac:dyDescent="0.25">
      <c r="BK117775" s="2315"/>
    </row>
    <row r="117776" spans="63:63" x14ac:dyDescent="0.25">
      <c r="BK117776" s="2311"/>
    </row>
    <row r="117800" spans="63:63" x14ac:dyDescent="0.25">
      <c r="BK117800" s="2315"/>
    </row>
    <row r="117801" spans="63:63" x14ac:dyDescent="0.25">
      <c r="BK117801" s="2311"/>
    </row>
    <row r="117825" spans="63:63" x14ac:dyDescent="0.25">
      <c r="BK117825" s="2315"/>
    </row>
    <row r="117826" spans="63:63" x14ac:dyDescent="0.25">
      <c r="BK117826" s="2311"/>
    </row>
    <row r="117850" spans="63:63" x14ac:dyDescent="0.25">
      <c r="BK117850" s="2315"/>
    </row>
    <row r="117851" spans="63:63" x14ac:dyDescent="0.25">
      <c r="BK117851" s="2311"/>
    </row>
    <row r="117875" spans="63:63" x14ac:dyDescent="0.25">
      <c r="BK117875" s="2315"/>
    </row>
    <row r="117876" spans="63:63" x14ac:dyDescent="0.25">
      <c r="BK117876" s="2311"/>
    </row>
    <row r="117900" spans="63:63" x14ac:dyDescent="0.25">
      <c r="BK117900" s="2315"/>
    </row>
    <row r="117901" spans="63:63" x14ac:dyDescent="0.25">
      <c r="BK117901" s="2311"/>
    </row>
    <row r="117925" spans="63:63" x14ac:dyDescent="0.25">
      <c r="BK117925" s="2315"/>
    </row>
    <row r="117926" spans="63:63" x14ac:dyDescent="0.25">
      <c r="BK117926" s="2311"/>
    </row>
    <row r="117950" spans="63:63" x14ac:dyDescent="0.25">
      <c r="BK117950" s="2315"/>
    </row>
    <row r="117951" spans="63:63" x14ac:dyDescent="0.25">
      <c r="BK117951" s="2311"/>
    </row>
    <row r="117975" spans="63:63" x14ac:dyDescent="0.25">
      <c r="BK117975" s="2315"/>
    </row>
    <row r="117976" spans="63:63" x14ac:dyDescent="0.25">
      <c r="BK117976" s="2311"/>
    </row>
    <row r="118000" spans="63:63" x14ac:dyDescent="0.25">
      <c r="BK118000" s="2315"/>
    </row>
    <row r="118001" spans="63:63" x14ac:dyDescent="0.25">
      <c r="BK118001" s="2311"/>
    </row>
    <row r="118025" spans="63:63" x14ac:dyDescent="0.25">
      <c r="BK118025" s="2315"/>
    </row>
    <row r="118026" spans="63:63" x14ac:dyDescent="0.25">
      <c r="BK118026" s="2311"/>
    </row>
    <row r="118050" spans="63:63" x14ac:dyDescent="0.25">
      <c r="BK118050" s="2315"/>
    </row>
    <row r="118051" spans="63:63" x14ac:dyDescent="0.25">
      <c r="BK118051" s="2311"/>
    </row>
    <row r="118075" spans="63:63" x14ac:dyDescent="0.25">
      <c r="BK118075" s="2315"/>
    </row>
    <row r="118076" spans="63:63" x14ac:dyDescent="0.25">
      <c r="BK118076" s="2311"/>
    </row>
    <row r="118100" spans="63:63" x14ac:dyDescent="0.25">
      <c r="BK118100" s="2315"/>
    </row>
    <row r="118101" spans="63:63" x14ac:dyDescent="0.25">
      <c r="BK118101" s="2311"/>
    </row>
    <row r="118125" spans="63:63" x14ac:dyDescent="0.25">
      <c r="BK118125" s="2315"/>
    </row>
    <row r="118126" spans="63:63" x14ac:dyDescent="0.25">
      <c r="BK118126" s="2311"/>
    </row>
    <row r="118150" spans="63:63" x14ac:dyDescent="0.25">
      <c r="BK118150" s="2315"/>
    </row>
    <row r="118151" spans="63:63" x14ac:dyDescent="0.25">
      <c r="BK118151" s="2311"/>
    </row>
    <row r="118175" spans="63:63" x14ac:dyDescent="0.25">
      <c r="BK118175" s="2315"/>
    </row>
    <row r="118176" spans="63:63" x14ac:dyDescent="0.25">
      <c r="BK118176" s="2311"/>
    </row>
    <row r="118200" spans="63:63" x14ac:dyDescent="0.25">
      <c r="BK118200" s="2315"/>
    </row>
    <row r="118201" spans="63:63" x14ac:dyDescent="0.25">
      <c r="BK118201" s="2311"/>
    </row>
    <row r="118225" spans="63:63" x14ac:dyDescent="0.25">
      <c r="BK118225" s="2315"/>
    </row>
    <row r="118226" spans="63:63" x14ac:dyDescent="0.25">
      <c r="BK118226" s="2311"/>
    </row>
    <row r="118250" spans="63:63" x14ac:dyDescent="0.25">
      <c r="BK118250" s="2315"/>
    </row>
    <row r="118251" spans="63:63" x14ac:dyDescent="0.25">
      <c r="BK118251" s="2311"/>
    </row>
    <row r="118275" spans="63:63" x14ac:dyDescent="0.25">
      <c r="BK118275" s="2315"/>
    </row>
    <row r="118276" spans="63:63" x14ac:dyDescent="0.25">
      <c r="BK118276" s="2311"/>
    </row>
    <row r="118300" spans="63:63" x14ac:dyDescent="0.25">
      <c r="BK118300" s="2315"/>
    </row>
    <row r="118301" spans="63:63" x14ac:dyDescent="0.25">
      <c r="BK118301" s="2311"/>
    </row>
    <row r="118325" spans="63:63" x14ac:dyDescent="0.25">
      <c r="BK118325" s="2315"/>
    </row>
    <row r="118326" spans="63:63" x14ac:dyDescent="0.25">
      <c r="BK118326" s="2311"/>
    </row>
    <row r="118350" spans="63:63" x14ac:dyDescent="0.25">
      <c r="BK118350" s="2315"/>
    </row>
    <row r="118351" spans="63:63" x14ac:dyDescent="0.25">
      <c r="BK118351" s="2311"/>
    </row>
    <row r="118375" spans="63:63" x14ac:dyDescent="0.25">
      <c r="BK118375" s="2315"/>
    </row>
    <row r="118376" spans="63:63" x14ac:dyDescent="0.25">
      <c r="BK118376" s="2311"/>
    </row>
    <row r="118400" spans="63:63" x14ac:dyDescent="0.25">
      <c r="BK118400" s="2315"/>
    </row>
    <row r="118401" spans="63:63" x14ac:dyDescent="0.25">
      <c r="BK118401" s="2311"/>
    </row>
    <row r="118425" spans="63:63" x14ac:dyDescent="0.25">
      <c r="BK118425" s="2315"/>
    </row>
    <row r="118426" spans="63:63" x14ac:dyDescent="0.25">
      <c r="BK118426" s="2311"/>
    </row>
    <row r="118450" spans="63:63" x14ac:dyDescent="0.25">
      <c r="BK118450" s="2315"/>
    </row>
    <row r="118451" spans="63:63" x14ac:dyDescent="0.25">
      <c r="BK118451" s="2311"/>
    </row>
    <row r="118475" spans="63:63" x14ac:dyDescent="0.25">
      <c r="BK118475" s="2315"/>
    </row>
    <row r="118476" spans="63:63" x14ac:dyDescent="0.25">
      <c r="BK118476" s="2311"/>
    </row>
    <row r="118500" spans="63:63" x14ac:dyDescent="0.25">
      <c r="BK118500" s="2315"/>
    </row>
    <row r="118501" spans="63:63" x14ac:dyDescent="0.25">
      <c r="BK118501" s="2311"/>
    </row>
    <row r="118525" spans="63:63" x14ac:dyDescent="0.25">
      <c r="BK118525" s="2315"/>
    </row>
    <row r="118526" spans="63:63" x14ac:dyDescent="0.25">
      <c r="BK118526" s="2311"/>
    </row>
    <row r="118550" spans="63:63" x14ac:dyDescent="0.25">
      <c r="BK118550" s="2315"/>
    </row>
    <row r="118551" spans="63:63" x14ac:dyDescent="0.25">
      <c r="BK118551" s="2311"/>
    </row>
    <row r="118575" spans="63:63" x14ac:dyDescent="0.25">
      <c r="BK118575" s="2315"/>
    </row>
    <row r="118576" spans="63:63" x14ac:dyDescent="0.25">
      <c r="BK118576" s="2311"/>
    </row>
    <row r="118600" spans="63:63" x14ac:dyDescent="0.25">
      <c r="BK118600" s="2315"/>
    </row>
    <row r="118601" spans="63:63" x14ac:dyDescent="0.25">
      <c r="BK118601" s="2311"/>
    </row>
    <row r="118625" spans="63:63" x14ac:dyDescent="0.25">
      <c r="BK118625" s="2315"/>
    </row>
    <row r="118626" spans="63:63" x14ac:dyDescent="0.25">
      <c r="BK118626" s="2311"/>
    </row>
    <row r="118650" spans="63:63" x14ac:dyDescent="0.25">
      <c r="BK118650" s="2315"/>
    </row>
    <row r="118651" spans="63:63" x14ac:dyDescent="0.25">
      <c r="BK118651" s="2311"/>
    </row>
    <row r="118675" spans="63:63" x14ac:dyDescent="0.25">
      <c r="BK118675" s="2315"/>
    </row>
    <row r="118676" spans="63:63" x14ac:dyDescent="0.25">
      <c r="BK118676" s="2311"/>
    </row>
    <row r="118700" spans="63:63" x14ac:dyDescent="0.25">
      <c r="BK118700" s="2315"/>
    </row>
    <row r="118701" spans="63:63" x14ac:dyDescent="0.25">
      <c r="BK118701" s="2311"/>
    </row>
    <row r="118725" spans="63:63" x14ac:dyDescent="0.25">
      <c r="BK118725" s="2315"/>
    </row>
    <row r="118726" spans="63:63" x14ac:dyDescent="0.25">
      <c r="BK118726" s="2311"/>
    </row>
    <row r="118750" spans="63:63" x14ac:dyDescent="0.25">
      <c r="BK118750" s="2315"/>
    </row>
    <row r="118751" spans="63:63" x14ac:dyDescent="0.25">
      <c r="BK118751" s="2311"/>
    </row>
    <row r="118775" spans="63:63" x14ac:dyDescent="0.25">
      <c r="BK118775" s="2315"/>
    </row>
    <row r="118776" spans="63:63" x14ac:dyDescent="0.25">
      <c r="BK118776" s="2311"/>
    </row>
    <row r="118800" spans="63:63" x14ac:dyDescent="0.25">
      <c r="BK118800" s="2315"/>
    </row>
    <row r="118801" spans="63:63" x14ac:dyDescent="0.25">
      <c r="BK118801" s="2311"/>
    </row>
    <row r="118825" spans="63:63" x14ac:dyDescent="0.25">
      <c r="BK118825" s="2315"/>
    </row>
    <row r="118826" spans="63:63" x14ac:dyDescent="0.25">
      <c r="BK118826" s="2311"/>
    </row>
    <row r="118850" spans="63:63" x14ac:dyDescent="0.25">
      <c r="BK118850" s="2315"/>
    </row>
    <row r="118851" spans="63:63" x14ac:dyDescent="0.25">
      <c r="BK118851" s="2311"/>
    </row>
    <row r="118875" spans="63:63" x14ac:dyDescent="0.25">
      <c r="BK118875" s="2315"/>
    </row>
    <row r="118876" spans="63:63" x14ac:dyDescent="0.25">
      <c r="BK118876" s="2311"/>
    </row>
    <row r="118900" spans="63:63" x14ac:dyDescent="0.25">
      <c r="BK118900" s="2315"/>
    </row>
    <row r="118901" spans="63:63" x14ac:dyDescent="0.25">
      <c r="BK118901" s="2311"/>
    </row>
    <row r="118925" spans="63:63" x14ac:dyDescent="0.25">
      <c r="BK118925" s="2315"/>
    </row>
    <row r="118926" spans="63:63" x14ac:dyDescent="0.25">
      <c r="BK118926" s="2311"/>
    </row>
    <row r="118950" spans="63:63" x14ac:dyDescent="0.25">
      <c r="BK118950" s="2315"/>
    </row>
    <row r="118951" spans="63:63" x14ac:dyDescent="0.25">
      <c r="BK118951" s="2311"/>
    </row>
    <row r="118975" spans="63:63" x14ac:dyDescent="0.25">
      <c r="BK118975" s="2315"/>
    </row>
    <row r="118976" spans="63:63" x14ac:dyDescent="0.25">
      <c r="BK118976" s="2311"/>
    </row>
    <row r="119000" spans="63:63" x14ac:dyDescent="0.25">
      <c r="BK119000" s="2315"/>
    </row>
    <row r="119001" spans="63:63" x14ac:dyDescent="0.25">
      <c r="BK119001" s="2311"/>
    </row>
    <row r="119025" spans="63:63" x14ac:dyDescent="0.25">
      <c r="BK119025" s="2315"/>
    </row>
    <row r="119026" spans="63:63" x14ac:dyDescent="0.25">
      <c r="BK119026" s="2311"/>
    </row>
    <row r="119050" spans="63:63" x14ac:dyDescent="0.25">
      <c r="BK119050" s="2315"/>
    </row>
    <row r="119051" spans="63:63" x14ac:dyDescent="0.25">
      <c r="BK119051" s="2311"/>
    </row>
    <row r="119075" spans="63:63" x14ac:dyDescent="0.25">
      <c r="BK119075" s="2315"/>
    </row>
    <row r="119076" spans="63:63" x14ac:dyDescent="0.25">
      <c r="BK119076" s="2311"/>
    </row>
    <row r="119100" spans="63:63" x14ac:dyDescent="0.25">
      <c r="BK119100" s="2315"/>
    </row>
    <row r="119101" spans="63:63" x14ac:dyDescent="0.25">
      <c r="BK119101" s="2311"/>
    </row>
    <row r="119125" spans="63:63" x14ac:dyDescent="0.25">
      <c r="BK119125" s="2315"/>
    </row>
    <row r="119126" spans="63:63" x14ac:dyDescent="0.25">
      <c r="BK119126" s="2311"/>
    </row>
    <row r="119150" spans="63:63" x14ac:dyDescent="0.25">
      <c r="BK119150" s="2315"/>
    </row>
    <row r="119151" spans="63:63" x14ac:dyDescent="0.25">
      <c r="BK119151" s="2311"/>
    </row>
    <row r="119175" spans="63:63" x14ac:dyDescent="0.25">
      <c r="BK119175" s="2315"/>
    </row>
    <row r="119176" spans="63:63" x14ac:dyDescent="0.25">
      <c r="BK119176" s="2311"/>
    </row>
    <row r="119200" spans="63:63" x14ac:dyDescent="0.25">
      <c r="BK119200" s="2315"/>
    </row>
    <row r="119201" spans="63:63" x14ac:dyDescent="0.25">
      <c r="BK119201" s="2311"/>
    </row>
    <row r="119225" spans="63:63" x14ac:dyDescent="0.25">
      <c r="BK119225" s="2315"/>
    </row>
    <row r="119226" spans="63:63" x14ac:dyDescent="0.25">
      <c r="BK119226" s="2311"/>
    </row>
    <row r="119250" spans="63:63" x14ac:dyDescent="0.25">
      <c r="BK119250" s="2315"/>
    </row>
    <row r="119251" spans="63:63" x14ac:dyDescent="0.25">
      <c r="BK119251" s="2311"/>
    </row>
    <row r="119275" spans="63:63" x14ac:dyDescent="0.25">
      <c r="BK119275" s="2315"/>
    </row>
    <row r="119276" spans="63:63" x14ac:dyDescent="0.25">
      <c r="BK119276" s="2311"/>
    </row>
    <row r="119300" spans="63:63" x14ac:dyDescent="0.25">
      <c r="BK119300" s="2315"/>
    </row>
    <row r="119301" spans="63:63" x14ac:dyDescent="0.25">
      <c r="BK119301" s="2311"/>
    </row>
    <row r="119325" spans="63:63" x14ac:dyDescent="0.25">
      <c r="BK119325" s="2315"/>
    </row>
    <row r="119326" spans="63:63" x14ac:dyDescent="0.25">
      <c r="BK119326" s="2311"/>
    </row>
    <row r="119350" spans="63:63" x14ac:dyDescent="0.25">
      <c r="BK119350" s="2315"/>
    </row>
    <row r="119351" spans="63:63" x14ac:dyDescent="0.25">
      <c r="BK119351" s="2311"/>
    </row>
    <row r="119375" spans="63:63" x14ac:dyDescent="0.25">
      <c r="BK119375" s="2315"/>
    </row>
    <row r="119376" spans="63:63" x14ac:dyDescent="0.25">
      <c r="BK119376" s="2311"/>
    </row>
    <row r="119400" spans="63:63" x14ac:dyDescent="0.25">
      <c r="BK119400" s="2315"/>
    </row>
    <row r="119401" spans="63:63" x14ac:dyDescent="0.25">
      <c r="BK119401" s="2311"/>
    </row>
    <row r="119425" spans="63:63" x14ac:dyDescent="0.25">
      <c r="BK119425" s="2315"/>
    </row>
    <row r="119426" spans="63:63" x14ac:dyDescent="0.25">
      <c r="BK119426" s="2311"/>
    </row>
    <row r="119450" spans="63:63" x14ac:dyDescent="0.25">
      <c r="BK119450" s="2315"/>
    </row>
    <row r="119451" spans="63:63" x14ac:dyDescent="0.25">
      <c r="BK119451" s="2311"/>
    </row>
    <row r="119475" spans="63:63" x14ac:dyDescent="0.25">
      <c r="BK119475" s="2315"/>
    </row>
    <row r="119476" spans="63:63" x14ac:dyDescent="0.25">
      <c r="BK119476" s="2311"/>
    </row>
    <row r="119500" spans="63:63" x14ac:dyDescent="0.25">
      <c r="BK119500" s="2315"/>
    </row>
    <row r="119501" spans="63:63" x14ac:dyDescent="0.25">
      <c r="BK119501" s="2311"/>
    </row>
    <row r="119525" spans="63:63" x14ac:dyDescent="0.25">
      <c r="BK119525" s="2315"/>
    </row>
    <row r="119526" spans="63:63" x14ac:dyDescent="0.25">
      <c r="BK119526" s="2311"/>
    </row>
    <row r="119550" spans="63:63" x14ac:dyDescent="0.25">
      <c r="BK119550" s="2315"/>
    </row>
    <row r="119551" spans="63:63" x14ac:dyDescent="0.25">
      <c r="BK119551" s="2311"/>
    </row>
    <row r="119575" spans="63:63" x14ac:dyDescent="0.25">
      <c r="BK119575" s="2315"/>
    </row>
    <row r="119576" spans="63:63" x14ac:dyDescent="0.25">
      <c r="BK119576" s="2311"/>
    </row>
    <row r="119600" spans="63:63" x14ac:dyDescent="0.25">
      <c r="BK119600" s="2315"/>
    </row>
    <row r="119601" spans="63:63" x14ac:dyDescent="0.25">
      <c r="BK119601" s="2311"/>
    </row>
    <row r="119625" spans="63:63" x14ac:dyDescent="0.25">
      <c r="BK119625" s="2315"/>
    </row>
    <row r="119626" spans="63:63" x14ac:dyDescent="0.25">
      <c r="BK119626" s="2311"/>
    </row>
    <row r="119650" spans="63:63" x14ac:dyDescent="0.25">
      <c r="BK119650" s="2315"/>
    </row>
    <row r="119651" spans="63:63" x14ac:dyDescent="0.25">
      <c r="BK119651" s="2311"/>
    </row>
    <row r="119675" spans="63:63" x14ac:dyDescent="0.25">
      <c r="BK119675" s="2315"/>
    </row>
    <row r="119676" spans="63:63" x14ac:dyDescent="0.25">
      <c r="BK119676" s="2311"/>
    </row>
    <row r="119700" spans="63:63" x14ac:dyDescent="0.25">
      <c r="BK119700" s="2315"/>
    </row>
    <row r="119701" spans="63:63" x14ac:dyDescent="0.25">
      <c r="BK119701" s="2311"/>
    </row>
    <row r="119725" spans="63:63" x14ac:dyDescent="0.25">
      <c r="BK119725" s="2315"/>
    </row>
    <row r="119726" spans="63:63" x14ac:dyDescent="0.25">
      <c r="BK119726" s="2311"/>
    </row>
    <row r="119750" spans="63:63" x14ac:dyDescent="0.25">
      <c r="BK119750" s="2315"/>
    </row>
    <row r="119751" spans="63:63" x14ac:dyDescent="0.25">
      <c r="BK119751" s="2311"/>
    </row>
    <row r="119775" spans="63:63" x14ac:dyDescent="0.25">
      <c r="BK119775" s="2315"/>
    </row>
    <row r="119776" spans="63:63" x14ac:dyDescent="0.25">
      <c r="BK119776" s="2311"/>
    </row>
    <row r="119800" spans="63:63" x14ac:dyDescent="0.25">
      <c r="BK119800" s="2315"/>
    </row>
    <row r="119801" spans="63:63" x14ac:dyDescent="0.25">
      <c r="BK119801" s="2311"/>
    </row>
    <row r="119825" spans="63:63" x14ac:dyDescent="0.25">
      <c r="BK119825" s="2315"/>
    </row>
    <row r="119826" spans="63:63" x14ac:dyDescent="0.25">
      <c r="BK119826" s="2311"/>
    </row>
    <row r="119850" spans="63:63" x14ac:dyDescent="0.25">
      <c r="BK119850" s="2315"/>
    </row>
    <row r="119851" spans="63:63" x14ac:dyDescent="0.25">
      <c r="BK119851" s="2311"/>
    </row>
    <row r="119875" spans="63:63" x14ac:dyDescent="0.25">
      <c r="BK119875" s="2315"/>
    </row>
    <row r="119876" spans="63:63" x14ac:dyDescent="0.25">
      <c r="BK119876" s="2311"/>
    </row>
    <row r="119900" spans="63:63" x14ac:dyDescent="0.25">
      <c r="BK119900" s="2315"/>
    </row>
    <row r="119901" spans="63:63" x14ac:dyDescent="0.25">
      <c r="BK119901" s="2311"/>
    </row>
    <row r="119925" spans="63:63" x14ac:dyDescent="0.25">
      <c r="BK119925" s="2315"/>
    </row>
    <row r="119926" spans="63:63" x14ac:dyDescent="0.25">
      <c r="BK119926" s="2311"/>
    </row>
    <row r="119950" spans="63:63" x14ac:dyDescent="0.25">
      <c r="BK119950" s="2315"/>
    </row>
    <row r="119951" spans="63:63" x14ac:dyDescent="0.25">
      <c r="BK119951" s="2311"/>
    </row>
    <row r="119975" spans="63:63" x14ac:dyDescent="0.25">
      <c r="BK119975" s="2315"/>
    </row>
    <row r="119976" spans="63:63" x14ac:dyDescent="0.25">
      <c r="BK119976" s="2311"/>
    </row>
    <row r="120000" spans="63:63" x14ac:dyDescent="0.25">
      <c r="BK120000" s="2315"/>
    </row>
    <row r="120001" spans="63:63" x14ac:dyDescent="0.25">
      <c r="BK120001" s="2311"/>
    </row>
    <row r="120025" spans="63:63" x14ac:dyDescent="0.25">
      <c r="BK120025" s="2315"/>
    </row>
    <row r="120026" spans="63:63" x14ac:dyDescent="0.25">
      <c r="BK120026" s="2311"/>
    </row>
    <row r="120050" spans="63:63" x14ac:dyDescent="0.25">
      <c r="BK120050" s="2315"/>
    </row>
    <row r="120051" spans="63:63" x14ac:dyDescent="0.25">
      <c r="BK120051" s="2311"/>
    </row>
    <row r="120075" spans="63:63" x14ac:dyDescent="0.25">
      <c r="BK120075" s="2315"/>
    </row>
    <row r="120076" spans="63:63" x14ac:dyDescent="0.25">
      <c r="BK120076" s="2311"/>
    </row>
    <row r="120100" spans="63:63" x14ac:dyDescent="0.25">
      <c r="BK120100" s="2315"/>
    </row>
    <row r="120101" spans="63:63" x14ac:dyDescent="0.25">
      <c r="BK120101" s="2311"/>
    </row>
    <row r="120125" spans="63:63" x14ac:dyDescent="0.25">
      <c r="BK120125" s="2315"/>
    </row>
    <row r="120126" spans="63:63" x14ac:dyDescent="0.25">
      <c r="BK120126" s="2311"/>
    </row>
    <row r="120150" spans="63:63" x14ac:dyDescent="0.25">
      <c r="BK120150" s="2315"/>
    </row>
    <row r="120151" spans="63:63" x14ac:dyDescent="0.25">
      <c r="BK120151" s="2311"/>
    </row>
    <row r="120175" spans="63:63" x14ac:dyDescent="0.25">
      <c r="BK120175" s="2315"/>
    </row>
    <row r="120176" spans="63:63" x14ac:dyDescent="0.25">
      <c r="BK120176" s="2311"/>
    </row>
    <row r="120200" spans="63:63" x14ac:dyDescent="0.25">
      <c r="BK120200" s="2315"/>
    </row>
    <row r="120201" spans="63:63" x14ac:dyDescent="0.25">
      <c r="BK120201" s="2311"/>
    </row>
    <row r="120225" spans="63:63" x14ac:dyDescent="0.25">
      <c r="BK120225" s="2315"/>
    </row>
    <row r="120226" spans="63:63" x14ac:dyDescent="0.25">
      <c r="BK120226" s="2311"/>
    </row>
    <row r="120250" spans="63:63" x14ac:dyDescent="0.25">
      <c r="BK120250" s="2315"/>
    </row>
    <row r="120251" spans="63:63" x14ac:dyDescent="0.25">
      <c r="BK120251" s="2311"/>
    </row>
    <row r="120275" spans="63:63" x14ac:dyDescent="0.25">
      <c r="BK120275" s="2315"/>
    </row>
    <row r="120276" spans="63:63" x14ac:dyDescent="0.25">
      <c r="BK120276" s="2311"/>
    </row>
    <row r="120300" spans="63:63" x14ac:dyDescent="0.25">
      <c r="BK120300" s="2315"/>
    </row>
    <row r="120301" spans="63:63" x14ac:dyDescent="0.25">
      <c r="BK120301" s="2311"/>
    </row>
    <row r="120325" spans="63:63" x14ac:dyDescent="0.25">
      <c r="BK120325" s="2315"/>
    </row>
    <row r="120326" spans="63:63" x14ac:dyDescent="0.25">
      <c r="BK120326" s="2311"/>
    </row>
    <row r="120350" spans="63:63" x14ac:dyDescent="0.25">
      <c r="BK120350" s="2315"/>
    </row>
    <row r="120351" spans="63:63" x14ac:dyDescent="0.25">
      <c r="BK120351" s="2311"/>
    </row>
    <row r="120375" spans="63:63" x14ac:dyDescent="0.25">
      <c r="BK120375" s="2315"/>
    </row>
    <row r="120376" spans="63:63" x14ac:dyDescent="0.25">
      <c r="BK120376" s="2311"/>
    </row>
    <row r="120400" spans="63:63" x14ac:dyDescent="0.25">
      <c r="BK120400" s="2315"/>
    </row>
    <row r="120401" spans="63:63" x14ac:dyDescent="0.25">
      <c r="BK120401" s="2311"/>
    </row>
    <row r="120425" spans="63:63" x14ac:dyDescent="0.25">
      <c r="BK120425" s="2315"/>
    </row>
    <row r="120426" spans="63:63" x14ac:dyDescent="0.25">
      <c r="BK120426" s="2311"/>
    </row>
    <row r="120450" spans="63:63" x14ac:dyDescent="0.25">
      <c r="BK120450" s="2315"/>
    </row>
    <row r="120451" spans="63:63" x14ac:dyDescent="0.25">
      <c r="BK120451" s="2311"/>
    </row>
    <row r="120475" spans="63:63" x14ac:dyDescent="0.25">
      <c r="BK120475" s="2315"/>
    </row>
    <row r="120476" spans="63:63" x14ac:dyDescent="0.25">
      <c r="BK120476" s="2311"/>
    </row>
    <row r="120500" spans="63:63" x14ac:dyDescent="0.25">
      <c r="BK120500" s="2315"/>
    </row>
    <row r="120501" spans="63:63" x14ac:dyDescent="0.25">
      <c r="BK120501" s="2311"/>
    </row>
    <row r="120525" spans="63:63" x14ac:dyDescent="0.25">
      <c r="BK120525" s="2315"/>
    </row>
    <row r="120526" spans="63:63" x14ac:dyDescent="0.25">
      <c r="BK120526" s="2311"/>
    </row>
    <row r="120550" spans="63:63" x14ac:dyDescent="0.25">
      <c r="BK120550" s="2315"/>
    </row>
    <row r="120551" spans="63:63" x14ac:dyDescent="0.25">
      <c r="BK120551" s="2311"/>
    </row>
    <row r="120575" spans="63:63" x14ac:dyDescent="0.25">
      <c r="BK120575" s="2315"/>
    </row>
    <row r="120576" spans="63:63" x14ac:dyDescent="0.25">
      <c r="BK120576" s="2311"/>
    </row>
    <row r="120600" spans="63:63" x14ac:dyDescent="0.25">
      <c r="BK120600" s="2315"/>
    </row>
    <row r="120601" spans="63:63" x14ac:dyDescent="0.25">
      <c r="BK120601" s="2311"/>
    </row>
    <row r="120625" spans="63:63" x14ac:dyDescent="0.25">
      <c r="BK120625" s="2315"/>
    </row>
    <row r="120626" spans="63:63" x14ac:dyDescent="0.25">
      <c r="BK120626" s="2311"/>
    </row>
    <row r="120650" spans="63:63" x14ac:dyDescent="0.25">
      <c r="BK120650" s="2315"/>
    </row>
    <row r="120651" spans="63:63" x14ac:dyDescent="0.25">
      <c r="BK120651" s="2311"/>
    </row>
    <row r="120675" spans="63:63" x14ac:dyDescent="0.25">
      <c r="BK120675" s="2315"/>
    </row>
    <row r="120676" spans="63:63" x14ac:dyDescent="0.25">
      <c r="BK120676" s="2311"/>
    </row>
    <row r="120700" spans="63:63" x14ac:dyDescent="0.25">
      <c r="BK120700" s="2315"/>
    </row>
    <row r="120701" spans="63:63" x14ac:dyDescent="0.25">
      <c r="BK120701" s="2311"/>
    </row>
    <row r="120725" spans="63:63" x14ac:dyDescent="0.25">
      <c r="BK120725" s="2315"/>
    </row>
    <row r="120726" spans="63:63" x14ac:dyDescent="0.25">
      <c r="BK120726" s="2311"/>
    </row>
    <row r="120750" spans="63:63" x14ac:dyDescent="0.25">
      <c r="BK120750" s="2315"/>
    </row>
    <row r="120751" spans="63:63" x14ac:dyDescent="0.25">
      <c r="BK120751" s="2311"/>
    </row>
    <row r="120775" spans="63:63" x14ac:dyDescent="0.25">
      <c r="BK120775" s="2315"/>
    </row>
    <row r="120776" spans="63:63" x14ac:dyDescent="0.25">
      <c r="BK120776" s="2311"/>
    </row>
    <row r="120800" spans="63:63" x14ac:dyDescent="0.25">
      <c r="BK120800" s="2315"/>
    </row>
    <row r="120801" spans="63:63" x14ac:dyDescent="0.25">
      <c r="BK120801" s="2311"/>
    </row>
    <row r="120825" spans="63:63" x14ac:dyDescent="0.25">
      <c r="BK120825" s="2315"/>
    </row>
    <row r="120826" spans="63:63" x14ac:dyDescent="0.25">
      <c r="BK120826" s="2311"/>
    </row>
    <row r="120850" spans="63:63" x14ac:dyDescent="0.25">
      <c r="BK120850" s="2315"/>
    </row>
    <row r="120851" spans="63:63" x14ac:dyDescent="0.25">
      <c r="BK120851" s="2311"/>
    </row>
    <row r="120875" spans="63:63" x14ac:dyDescent="0.25">
      <c r="BK120875" s="2315"/>
    </row>
    <row r="120876" spans="63:63" x14ac:dyDescent="0.25">
      <c r="BK120876" s="2311"/>
    </row>
    <row r="120900" spans="63:63" x14ac:dyDescent="0.25">
      <c r="BK120900" s="2315"/>
    </row>
    <row r="120901" spans="63:63" x14ac:dyDescent="0.25">
      <c r="BK120901" s="2311"/>
    </row>
    <row r="120925" spans="63:63" x14ac:dyDescent="0.25">
      <c r="BK120925" s="2315"/>
    </row>
    <row r="120926" spans="63:63" x14ac:dyDescent="0.25">
      <c r="BK120926" s="2311"/>
    </row>
    <row r="120950" spans="63:63" x14ac:dyDescent="0.25">
      <c r="BK120950" s="2315"/>
    </row>
    <row r="120951" spans="63:63" x14ac:dyDescent="0.25">
      <c r="BK120951" s="2311"/>
    </row>
    <row r="120975" spans="63:63" x14ac:dyDescent="0.25">
      <c r="BK120975" s="2315"/>
    </row>
    <row r="120976" spans="63:63" x14ac:dyDescent="0.25">
      <c r="BK120976" s="2311"/>
    </row>
    <row r="121000" spans="63:63" x14ac:dyDescent="0.25">
      <c r="BK121000" s="2315"/>
    </row>
    <row r="121001" spans="63:63" x14ac:dyDescent="0.25">
      <c r="BK121001" s="2311"/>
    </row>
    <row r="121025" spans="63:63" x14ac:dyDescent="0.25">
      <c r="BK121025" s="2315"/>
    </row>
    <row r="121026" spans="63:63" x14ac:dyDescent="0.25">
      <c r="BK121026" s="2311"/>
    </row>
    <row r="121050" spans="63:63" x14ac:dyDescent="0.25">
      <c r="BK121050" s="2315"/>
    </row>
    <row r="121051" spans="63:63" x14ac:dyDescent="0.25">
      <c r="BK121051" s="2311"/>
    </row>
    <row r="121075" spans="63:63" x14ac:dyDescent="0.25">
      <c r="BK121075" s="2315"/>
    </row>
    <row r="121076" spans="63:63" x14ac:dyDescent="0.25">
      <c r="BK121076" s="2311"/>
    </row>
    <row r="121100" spans="63:63" x14ac:dyDescent="0.25">
      <c r="BK121100" s="2315"/>
    </row>
    <row r="121101" spans="63:63" x14ac:dyDescent="0.25">
      <c r="BK121101" s="2311"/>
    </row>
    <row r="121125" spans="63:63" x14ac:dyDescent="0.25">
      <c r="BK121125" s="2315"/>
    </row>
    <row r="121126" spans="63:63" x14ac:dyDescent="0.25">
      <c r="BK121126" s="2311"/>
    </row>
    <row r="121150" spans="63:63" x14ac:dyDescent="0.25">
      <c r="BK121150" s="2315"/>
    </row>
    <row r="121151" spans="63:63" x14ac:dyDescent="0.25">
      <c r="BK121151" s="2311"/>
    </row>
    <row r="121175" spans="63:63" x14ac:dyDescent="0.25">
      <c r="BK121175" s="2315"/>
    </row>
    <row r="121176" spans="63:63" x14ac:dyDescent="0.25">
      <c r="BK121176" s="2311"/>
    </row>
    <row r="121200" spans="63:63" x14ac:dyDescent="0.25">
      <c r="BK121200" s="2315"/>
    </row>
    <row r="121201" spans="63:63" x14ac:dyDescent="0.25">
      <c r="BK121201" s="2311"/>
    </row>
    <row r="121225" spans="63:63" x14ac:dyDescent="0.25">
      <c r="BK121225" s="2315"/>
    </row>
    <row r="121226" spans="63:63" x14ac:dyDescent="0.25">
      <c r="BK121226" s="2311"/>
    </row>
    <row r="121250" spans="63:63" x14ac:dyDescent="0.25">
      <c r="BK121250" s="2315"/>
    </row>
    <row r="121251" spans="63:63" x14ac:dyDescent="0.25">
      <c r="BK121251" s="2311"/>
    </row>
    <row r="121275" spans="63:63" x14ac:dyDescent="0.25">
      <c r="BK121275" s="2315"/>
    </row>
    <row r="121276" spans="63:63" x14ac:dyDescent="0.25">
      <c r="BK121276" s="2311"/>
    </row>
    <row r="121300" spans="63:63" x14ac:dyDescent="0.25">
      <c r="BK121300" s="2315"/>
    </row>
    <row r="121301" spans="63:63" x14ac:dyDescent="0.25">
      <c r="BK121301" s="2311"/>
    </row>
    <row r="121325" spans="63:63" x14ac:dyDescent="0.25">
      <c r="BK121325" s="2315"/>
    </row>
    <row r="121326" spans="63:63" x14ac:dyDescent="0.25">
      <c r="BK121326" s="2311"/>
    </row>
    <row r="121350" spans="63:63" x14ac:dyDescent="0.25">
      <c r="BK121350" s="2315"/>
    </row>
    <row r="121351" spans="63:63" x14ac:dyDescent="0.25">
      <c r="BK121351" s="2311"/>
    </row>
    <row r="121375" spans="63:63" x14ac:dyDescent="0.25">
      <c r="BK121375" s="2315"/>
    </row>
    <row r="121376" spans="63:63" x14ac:dyDescent="0.25">
      <c r="BK121376" s="2311"/>
    </row>
    <row r="121400" spans="63:63" x14ac:dyDescent="0.25">
      <c r="BK121400" s="2315"/>
    </row>
    <row r="121401" spans="63:63" x14ac:dyDescent="0.25">
      <c r="BK121401" s="2311"/>
    </row>
    <row r="121425" spans="63:63" x14ac:dyDescent="0.25">
      <c r="BK121425" s="2315"/>
    </row>
    <row r="121426" spans="63:63" x14ac:dyDescent="0.25">
      <c r="BK121426" s="2311"/>
    </row>
    <row r="121450" spans="63:63" x14ac:dyDescent="0.25">
      <c r="BK121450" s="2315"/>
    </row>
    <row r="121451" spans="63:63" x14ac:dyDescent="0.25">
      <c r="BK121451" s="2311"/>
    </row>
    <row r="121475" spans="63:63" x14ac:dyDescent="0.25">
      <c r="BK121475" s="2315"/>
    </row>
    <row r="121476" spans="63:63" x14ac:dyDescent="0.25">
      <c r="BK121476" s="2311"/>
    </row>
    <row r="121500" spans="63:63" x14ac:dyDescent="0.25">
      <c r="BK121500" s="2315"/>
    </row>
    <row r="121501" spans="63:63" x14ac:dyDescent="0.25">
      <c r="BK121501" s="2311"/>
    </row>
    <row r="121525" spans="63:63" x14ac:dyDescent="0.25">
      <c r="BK121525" s="2315"/>
    </row>
    <row r="121526" spans="63:63" x14ac:dyDescent="0.25">
      <c r="BK121526" s="2311"/>
    </row>
    <row r="121550" spans="63:63" x14ac:dyDescent="0.25">
      <c r="BK121550" s="2315"/>
    </row>
    <row r="121551" spans="63:63" x14ac:dyDescent="0.25">
      <c r="BK121551" s="2311"/>
    </row>
    <row r="121575" spans="63:63" x14ac:dyDescent="0.25">
      <c r="BK121575" s="2315"/>
    </row>
    <row r="121576" spans="63:63" x14ac:dyDescent="0.25">
      <c r="BK121576" s="2311"/>
    </row>
    <row r="121600" spans="63:63" x14ac:dyDescent="0.25">
      <c r="BK121600" s="2315"/>
    </row>
    <row r="121601" spans="63:63" x14ac:dyDescent="0.25">
      <c r="BK121601" s="2311"/>
    </row>
    <row r="121625" spans="63:63" x14ac:dyDescent="0.25">
      <c r="BK121625" s="2315"/>
    </row>
    <row r="121626" spans="63:63" x14ac:dyDescent="0.25">
      <c r="BK121626" s="2311"/>
    </row>
    <row r="121650" spans="63:63" x14ac:dyDescent="0.25">
      <c r="BK121650" s="2315"/>
    </row>
    <row r="121651" spans="63:63" x14ac:dyDescent="0.25">
      <c r="BK121651" s="2311"/>
    </row>
    <row r="121675" spans="63:63" x14ac:dyDescent="0.25">
      <c r="BK121675" s="2315"/>
    </row>
    <row r="121676" spans="63:63" x14ac:dyDescent="0.25">
      <c r="BK121676" s="2311"/>
    </row>
    <row r="121700" spans="63:63" x14ac:dyDescent="0.25">
      <c r="BK121700" s="2315"/>
    </row>
    <row r="121701" spans="63:63" x14ac:dyDescent="0.25">
      <c r="BK121701" s="2311"/>
    </row>
    <row r="121725" spans="63:63" x14ac:dyDescent="0.25">
      <c r="BK121725" s="2315"/>
    </row>
    <row r="121726" spans="63:63" x14ac:dyDescent="0.25">
      <c r="BK121726" s="2311"/>
    </row>
    <row r="121750" spans="63:63" x14ac:dyDescent="0.25">
      <c r="BK121750" s="2315"/>
    </row>
    <row r="121751" spans="63:63" x14ac:dyDescent="0.25">
      <c r="BK121751" s="2311"/>
    </row>
    <row r="121775" spans="63:63" x14ac:dyDescent="0.25">
      <c r="BK121775" s="2315"/>
    </row>
    <row r="121776" spans="63:63" x14ac:dyDescent="0.25">
      <c r="BK121776" s="2311"/>
    </row>
    <row r="121800" spans="63:63" x14ac:dyDescent="0.25">
      <c r="BK121800" s="2315"/>
    </row>
    <row r="121801" spans="63:63" x14ac:dyDescent="0.25">
      <c r="BK121801" s="2311"/>
    </row>
    <row r="121825" spans="63:63" x14ac:dyDescent="0.25">
      <c r="BK121825" s="2315"/>
    </row>
    <row r="121826" spans="63:63" x14ac:dyDescent="0.25">
      <c r="BK121826" s="2311"/>
    </row>
    <row r="121850" spans="63:63" x14ac:dyDescent="0.25">
      <c r="BK121850" s="2315"/>
    </row>
    <row r="121851" spans="63:63" x14ac:dyDescent="0.25">
      <c r="BK121851" s="2311"/>
    </row>
    <row r="121875" spans="63:63" x14ac:dyDescent="0.25">
      <c r="BK121875" s="2315"/>
    </row>
    <row r="121876" spans="63:63" x14ac:dyDescent="0.25">
      <c r="BK121876" s="2311"/>
    </row>
    <row r="121900" spans="63:63" x14ac:dyDescent="0.25">
      <c r="BK121900" s="2315"/>
    </row>
    <row r="121901" spans="63:63" x14ac:dyDescent="0.25">
      <c r="BK121901" s="2311"/>
    </row>
    <row r="121925" spans="63:63" x14ac:dyDescent="0.25">
      <c r="BK121925" s="2315"/>
    </row>
    <row r="121926" spans="63:63" x14ac:dyDescent="0.25">
      <c r="BK121926" s="2311"/>
    </row>
    <row r="121950" spans="63:63" x14ac:dyDescent="0.25">
      <c r="BK121950" s="2315"/>
    </row>
    <row r="121951" spans="63:63" x14ac:dyDescent="0.25">
      <c r="BK121951" s="2311"/>
    </row>
    <row r="121975" spans="63:63" x14ac:dyDescent="0.25">
      <c r="BK121975" s="2315"/>
    </row>
    <row r="121976" spans="63:63" x14ac:dyDescent="0.25">
      <c r="BK121976" s="2311"/>
    </row>
    <row r="122000" spans="63:63" x14ac:dyDescent="0.25">
      <c r="BK122000" s="2315"/>
    </row>
    <row r="122001" spans="63:63" x14ac:dyDescent="0.25">
      <c r="BK122001" s="2311"/>
    </row>
    <row r="122025" spans="63:63" x14ac:dyDescent="0.25">
      <c r="BK122025" s="2315"/>
    </row>
    <row r="122026" spans="63:63" x14ac:dyDescent="0.25">
      <c r="BK122026" s="2311"/>
    </row>
    <row r="122050" spans="63:63" x14ac:dyDescent="0.25">
      <c r="BK122050" s="2315"/>
    </row>
    <row r="122051" spans="63:63" x14ac:dyDescent="0.25">
      <c r="BK122051" s="2311"/>
    </row>
    <row r="122075" spans="63:63" x14ac:dyDescent="0.25">
      <c r="BK122075" s="2315"/>
    </row>
    <row r="122076" spans="63:63" x14ac:dyDescent="0.25">
      <c r="BK122076" s="2311"/>
    </row>
    <row r="122100" spans="63:63" x14ac:dyDescent="0.25">
      <c r="BK122100" s="2315"/>
    </row>
    <row r="122101" spans="63:63" x14ac:dyDescent="0.25">
      <c r="BK122101" s="2311"/>
    </row>
    <row r="122125" spans="63:63" x14ac:dyDescent="0.25">
      <c r="BK122125" s="2315"/>
    </row>
    <row r="122126" spans="63:63" x14ac:dyDescent="0.25">
      <c r="BK122126" s="2311"/>
    </row>
    <row r="122150" spans="63:63" x14ac:dyDescent="0.25">
      <c r="BK122150" s="2315"/>
    </row>
    <row r="122151" spans="63:63" x14ac:dyDescent="0.25">
      <c r="BK122151" s="2311"/>
    </row>
    <row r="122175" spans="63:63" x14ac:dyDescent="0.25">
      <c r="BK122175" s="2315"/>
    </row>
    <row r="122176" spans="63:63" x14ac:dyDescent="0.25">
      <c r="BK122176" s="2311"/>
    </row>
    <row r="122200" spans="63:63" x14ac:dyDescent="0.25">
      <c r="BK122200" s="2315"/>
    </row>
    <row r="122201" spans="63:63" x14ac:dyDescent="0.25">
      <c r="BK122201" s="2311"/>
    </row>
    <row r="122225" spans="63:63" x14ac:dyDescent="0.25">
      <c r="BK122225" s="2315"/>
    </row>
    <row r="122226" spans="63:63" x14ac:dyDescent="0.25">
      <c r="BK122226" s="2311"/>
    </row>
    <row r="122250" spans="63:63" x14ac:dyDescent="0.25">
      <c r="BK122250" s="2315"/>
    </row>
    <row r="122251" spans="63:63" x14ac:dyDescent="0.25">
      <c r="BK122251" s="2311"/>
    </row>
    <row r="122275" spans="63:63" x14ac:dyDescent="0.25">
      <c r="BK122275" s="2315"/>
    </row>
    <row r="122276" spans="63:63" x14ac:dyDescent="0.25">
      <c r="BK122276" s="2311"/>
    </row>
    <row r="122300" spans="63:63" x14ac:dyDescent="0.25">
      <c r="BK122300" s="2315"/>
    </row>
    <row r="122301" spans="63:63" x14ac:dyDescent="0.25">
      <c r="BK122301" s="2311"/>
    </row>
    <row r="122325" spans="63:63" x14ac:dyDescent="0.25">
      <c r="BK122325" s="2315"/>
    </row>
    <row r="122326" spans="63:63" x14ac:dyDescent="0.25">
      <c r="BK122326" s="2311"/>
    </row>
    <row r="122350" spans="63:63" x14ac:dyDescent="0.25">
      <c r="BK122350" s="2315"/>
    </row>
    <row r="122351" spans="63:63" x14ac:dyDescent="0.25">
      <c r="BK122351" s="2311"/>
    </row>
    <row r="122375" spans="63:63" x14ac:dyDescent="0.25">
      <c r="BK122375" s="2315"/>
    </row>
    <row r="122376" spans="63:63" x14ac:dyDescent="0.25">
      <c r="BK122376" s="2311"/>
    </row>
    <row r="122400" spans="63:63" x14ac:dyDescent="0.25">
      <c r="BK122400" s="2315"/>
    </row>
    <row r="122401" spans="63:63" x14ac:dyDescent="0.25">
      <c r="BK122401" s="2311"/>
    </row>
    <row r="122425" spans="63:63" x14ac:dyDescent="0.25">
      <c r="BK122425" s="2315"/>
    </row>
    <row r="122426" spans="63:63" x14ac:dyDescent="0.25">
      <c r="BK122426" s="2311"/>
    </row>
    <row r="122450" spans="63:63" x14ac:dyDescent="0.25">
      <c r="BK122450" s="2315"/>
    </row>
    <row r="122451" spans="63:63" x14ac:dyDescent="0.25">
      <c r="BK122451" s="2311"/>
    </row>
    <row r="122475" spans="63:63" x14ac:dyDescent="0.25">
      <c r="BK122475" s="2315"/>
    </row>
    <row r="122476" spans="63:63" x14ac:dyDescent="0.25">
      <c r="BK122476" s="2311"/>
    </row>
    <row r="122500" spans="63:63" x14ac:dyDescent="0.25">
      <c r="BK122500" s="2315"/>
    </row>
    <row r="122501" spans="63:63" x14ac:dyDescent="0.25">
      <c r="BK122501" s="2311"/>
    </row>
    <row r="122525" spans="63:63" x14ac:dyDescent="0.25">
      <c r="BK122525" s="2315"/>
    </row>
    <row r="122526" spans="63:63" x14ac:dyDescent="0.25">
      <c r="BK122526" s="2311"/>
    </row>
    <row r="122550" spans="63:63" x14ac:dyDescent="0.25">
      <c r="BK122550" s="2315"/>
    </row>
    <row r="122551" spans="63:63" x14ac:dyDescent="0.25">
      <c r="BK122551" s="2311"/>
    </row>
    <row r="122575" spans="63:63" x14ac:dyDescent="0.25">
      <c r="BK122575" s="2315"/>
    </row>
    <row r="122576" spans="63:63" x14ac:dyDescent="0.25">
      <c r="BK122576" s="2311"/>
    </row>
    <row r="122600" spans="63:63" x14ac:dyDescent="0.25">
      <c r="BK122600" s="2315"/>
    </row>
    <row r="122601" spans="63:63" x14ac:dyDescent="0.25">
      <c r="BK122601" s="2311"/>
    </row>
    <row r="122625" spans="63:63" x14ac:dyDescent="0.25">
      <c r="BK122625" s="2315"/>
    </row>
    <row r="122626" spans="63:63" x14ac:dyDescent="0.25">
      <c r="BK122626" s="2311"/>
    </row>
    <row r="122650" spans="63:63" x14ac:dyDescent="0.25">
      <c r="BK122650" s="2315"/>
    </row>
    <row r="122651" spans="63:63" x14ac:dyDescent="0.25">
      <c r="BK122651" s="2311"/>
    </row>
    <row r="122675" spans="63:63" x14ac:dyDescent="0.25">
      <c r="BK122675" s="2315"/>
    </row>
    <row r="122676" spans="63:63" x14ac:dyDescent="0.25">
      <c r="BK122676" s="2311"/>
    </row>
    <row r="122700" spans="63:63" x14ac:dyDescent="0.25">
      <c r="BK122700" s="2315"/>
    </row>
    <row r="122701" spans="63:63" x14ac:dyDescent="0.25">
      <c r="BK122701" s="2311"/>
    </row>
    <row r="122725" spans="63:63" x14ac:dyDescent="0.25">
      <c r="BK122725" s="2315"/>
    </row>
    <row r="122726" spans="63:63" x14ac:dyDescent="0.25">
      <c r="BK122726" s="2311"/>
    </row>
    <row r="122750" spans="63:63" x14ac:dyDescent="0.25">
      <c r="BK122750" s="2315"/>
    </row>
    <row r="122751" spans="63:63" x14ac:dyDescent="0.25">
      <c r="BK122751" s="2311"/>
    </row>
    <row r="122775" spans="63:63" x14ac:dyDescent="0.25">
      <c r="BK122775" s="2315"/>
    </row>
    <row r="122776" spans="63:63" x14ac:dyDescent="0.25">
      <c r="BK122776" s="2311"/>
    </row>
    <row r="122800" spans="63:63" x14ac:dyDescent="0.25">
      <c r="BK122800" s="2315"/>
    </row>
    <row r="122801" spans="63:63" x14ac:dyDescent="0.25">
      <c r="BK122801" s="2311"/>
    </row>
    <row r="122825" spans="63:63" x14ac:dyDescent="0.25">
      <c r="BK122825" s="2315"/>
    </row>
    <row r="122826" spans="63:63" x14ac:dyDescent="0.25">
      <c r="BK122826" s="2311"/>
    </row>
    <row r="122850" spans="63:63" x14ac:dyDescent="0.25">
      <c r="BK122850" s="2315"/>
    </row>
    <row r="122851" spans="63:63" x14ac:dyDescent="0.25">
      <c r="BK122851" s="2311"/>
    </row>
    <row r="122875" spans="63:63" x14ac:dyDescent="0.25">
      <c r="BK122875" s="2315"/>
    </row>
    <row r="122876" spans="63:63" x14ac:dyDescent="0.25">
      <c r="BK122876" s="2311"/>
    </row>
    <row r="122900" spans="63:63" x14ac:dyDescent="0.25">
      <c r="BK122900" s="2315"/>
    </row>
    <row r="122901" spans="63:63" x14ac:dyDescent="0.25">
      <c r="BK122901" s="2311"/>
    </row>
    <row r="122925" spans="63:63" x14ac:dyDescent="0.25">
      <c r="BK122925" s="2315"/>
    </row>
    <row r="122926" spans="63:63" x14ac:dyDescent="0.25">
      <c r="BK122926" s="2311"/>
    </row>
    <row r="122950" spans="63:63" x14ac:dyDescent="0.25">
      <c r="BK122950" s="2315"/>
    </row>
    <row r="122951" spans="63:63" x14ac:dyDescent="0.25">
      <c r="BK122951" s="2311"/>
    </row>
    <row r="122975" spans="63:63" x14ac:dyDescent="0.25">
      <c r="BK122975" s="2315"/>
    </row>
    <row r="122976" spans="63:63" x14ac:dyDescent="0.25">
      <c r="BK122976" s="2311"/>
    </row>
    <row r="123000" spans="63:63" x14ac:dyDescent="0.25">
      <c r="BK123000" s="2315"/>
    </row>
    <row r="123001" spans="63:63" x14ac:dyDescent="0.25">
      <c r="BK123001" s="2311"/>
    </row>
    <row r="123025" spans="63:63" x14ac:dyDescent="0.25">
      <c r="BK123025" s="2315"/>
    </row>
    <row r="123026" spans="63:63" x14ac:dyDescent="0.25">
      <c r="BK123026" s="2311"/>
    </row>
    <row r="123050" spans="63:63" x14ac:dyDescent="0.25">
      <c r="BK123050" s="2315"/>
    </row>
    <row r="123051" spans="63:63" x14ac:dyDescent="0.25">
      <c r="BK123051" s="2311"/>
    </row>
    <row r="123075" spans="63:63" x14ac:dyDescent="0.25">
      <c r="BK123075" s="2315"/>
    </row>
    <row r="123076" spans="63:63" x14ac:dyDescent="0.25">
      <c r="BK123076" s="2311"/>
    </row>
    <row r="123100" spans="63:63" x14ac:dyDescent="0.25">
      <c r="BK123100" s="2315"/>
    </row>
    <row r="123101" spans="63:63" x14ac:dyDescent="0.25">
      <c r="BK123101" s="2311"/>
    </row>
    <row r="123125" spans="63:63" x14ac:dyDescent="0.25">
      <c r="BK123125" s="2315"/>
    </row>
    <row r="123126" spans="63:63" x14ac:dyDescent="0.25">
      <c r="BK123126" s="2311"/>
    </row>
    <row r="123150" spans="63:63" x14ac:dyDescent="0.25">
      <c r="BK123150" s="2315"/>
    </row>
    <row r="123151" spans="63:63" x14ac:dyDescent="0.25">
      <c r="BK123151" s="2311"/>
    </row>
    <row r="123175" spans="63:63" x14ac:dyDescent="0.25">
      <c r="BK123175" s="2315"/>
    </row>
    <row r="123176" spans="63:63" x14ac:dyDescent="0.25">
      <c r="BK123176" s="2311"/>
    </row>
    <row r="123200" spans="63:63" x14ac:dyDescent="0.25">
      <c r="BK123200" s="2315"/>
    </row>
    <row r="123201" spans="63:63" x14ac:dyDescent="0.25">
      <c r="BK123201" s="2311"/>
    </row>
    <row r="123225" spans="63:63" x14ac:dyDescent="0.25">
      <c r="BK123225" s="2315"/>
    </row>
    <row r="123226" spans="63:63" x14ac:dyDescent="0.25">
      <c r="BK123226" s="2311"/>
    </row>
    <row r="123250" spans="63:63" x14ac:dyDescent="0.25">
      <c r="BK123250" s="2315"/>
    </row>
    <row r="123251" spans="63:63" x14ac:dyDescent="0.25">
      <c r="BK123251" s="2311"/>
    </row>
    <row r="123275" spans="63:63" x14ac:dyDescent="0.25">
      <c r="BK123275" s="2315"/>
    </row>
    <row r="123276" spans="63:63" x14ac:dyDescent="0.25">
      <c r="BK123276" s="2311"/>
    </row>
    <row r="123300" spans="63:63" x14ac:dyDescent="0.25">
      <c r="BK123300" s="2315"/>
    </row>
    <row r="123301" spans="63:63" x14ac:dyDescent="0.25">
      <c r="BK123301" s="2311"/>
    </row>
    <row r="123325" spans="63:63" x14ac:dyDescent="0.25">
      <c r="BK123325" s="2315"/>
    </row>
    <row r="123326" spans="63:63" x14ac:dyDescent="0.25">
      <c r="BK123326" s="2311"/>
    </row>
    <row r="123350" spans="63:63" x14ac:dyDescent="0.25">
      <c r="BK123350" s="2315"/>
    </row>
    <row r="123351" spans="63:63" x14ac:dyDescent="0.25">
      <c r="BK123351" s="2311"/>
    </row>
    <row r="123375" spans="63:63" x14ac:dyDescent="0.25">
      <c r="BK123375" s="2315"/>
    </row>
    <row r="123376" spans="63:63" x14ac:dyDescent="0.25">
      <c r="BK123376" s="2311"/>
    </row>
    <row r="123400" spans="63:63" x14ac:dyDescent="0.25">
      <c r="BK123400" s="2315"/>
    </row>
    <row r="123401" spans="63:63" x14ac:dyDescent="0.25">
      <c r="BK123401" s="2311"/>
    </row>
    <row r="123425" spans="63:63" x14ac:dyDescent="0.25">
      <c r="BK123425" s="2315"/>
    </row>
    <row r="123426" spans="63:63" x14ac:dyDescent="0.25">
      <c r="BK123426" s="2311"/>
    </row>
    <row r="123450" spans="63:63" x14ac:dyDescent="0.25">
      <c r="BK123450" s="2315"/>
    </row>
    <row r="123451" spans="63:63" x14ac:dyDescent="0.25">
      <c r="BK123451" s="2311"/>
    </row>
    <row r="123475" spans="63:63" x14ac:dyDescent="0.25">
      <c r="BK123475" s="2315"/>
    </row>
    <row r="123476" spans="63:63" x14ac:dyDescent="0.25">
      <c r="BK123476" s="2311"/>
    </row>
    <row r="123500" spans="63:63" x14ac:dyDescent="0.25">
      <c r="BK123500" s="2315"/>
    </row>
    <row r="123501" spans="63:63" x14ac:dyDescent="0.25">
      <c r="BK123501" s="2311"/>
    </row>
    <row r="123525" spans="63:63" x14ac:dyDescent="0.25">
      <c r="BK123525" s="2315"/>
    </row>
    <row r="123526" spans="63:63" x14ac:dyDescent="0.25">
      <c r="BK123526" s="2311"/>
    </row>
    <row r="123550" spans="63:63" x14ac:dyDescent="0.25">
      <c r="BK123550" s="2315"/>
    </row>
    <row r="123551" spans="63:63" x14ac:dyDescent="0.25">
      <c r="BK123551" s="2311"/>
    </row>
    <row r="123575" spans="63:63" x14ac:dyDescent="0.25">
      <c r="BK123575" s="2315"/>
    </row>
    <row r="123576" spans="63:63" x14ac:dyDescent="0.25">
      <c r="BK123576" s="2311"/>
    </row>
    <row r="123600" spans="63:63" x14ac:dyDescent="0.25">
      <c r="BK123600" s="2315"/>
    </row>
    <row r="123601" spans="63:63" x14ac:dyDescent="0.25">
      <c r="BK123601" s="2311"/>
    </row>
    <row r="123625" spans="63:63" x14ac:dyDescent="0.25">
      <c r="BK123625" s="2315"/>
    </row>
    <row r="123626" spans="63:63" x14ac:dyDescent="0.25">
      <c r="BK123626" s="2311"/>
    </row>
    <row r="123650" spans="63:63" x14ac:dyDescent="0.25">
      <c r="BK123650" s="2315"/>
    </row>
    <row r="123651" spans="63:63" x14ac:dyDescent="0.25">
      <c r="BK123651" s="2311"/>
    </row>
    <row r="123675" spans="63:63" x14ac:dyDescent="0.25">
      <c r="BK123675" s="2315"/>
    </row>
    <row r="123676" spans="63:63" x14ac:dyDescent="0.25">
      <c r="BK123676" s="2311"/>
    </row>
    <row r="123700" spans="63:63" x14ac:dyDescent="0.25">
      <c r="BK123700" s="2315"/>
    </row>
    <row r="123701" spans="63:63" x14ac:dyDescent="0.25">
      <c r="BK123701" s="2311"/>
    </row>
    <row r="123725" spans="63:63" x14ac:dyDescent="0.25">
      <c r="BK123725" s="2315"/>
    </row>
    <row r="123726" spans="63:63" x14ac:dyDescent="0.25">
      <c r="BK123726" s="2311"/>
    </row>
    <row r="123750" spans="63:63" x14ac:dyDescent="0.25">
      <c r="BK123750" s="2315"/>
    </row>
    <row r="123751" spans="63:63" x14ac:dyDescent="0.25">
      <c r="BK123751" s="2311"/>
    </row>
    <row r="123775" spans="63:63" x14ac:dyDescent="0.25">
      <c r="BK123775" s="2315"/>
    </row>
    <row r="123776" spans="63:63" x14ac:dyDescent="0.25">
      <c r="BK123776" s="2311"/>
    </row>
    <row r="123800" spans="63:63" x14ac:dyDescent="0.25">
      <c r="BK123800" s="2315"/>
    </row>
    <row r="123801" spans="63:63" x14ac:dyDescent="0.25">
      <c r="BK123801" s="2311"/>
    </row>
    <row r="123825" spans="63:63" x14ac:dyDescent="0.25">
      <c r="BK123825" s="2315"/>
    </row>
    <row r="123826" spans="63:63" x14ac:dyDescent="0.25">
      <c r="BK123826" s="2311"/>
    </row>
    <row r="123850" spans="63:63" x14ac:dyDescent="0.25">
      <c r="BK123850" s="2315"/>
    </row>
    <row r="123851" spans="63:63" x14ac:dyDescent="0.25">
      <c r="BK123851" s="2311"/>
    </row>
    <row r="123875" spans="63:63" x14ac:dyDescent="0.25">
      <c r="BK123875" s="2315"/>
    </row>
    <row r="123876" spans="63:63" x14ac:dyDescent="0.25">
      <c r="BK123876" s="2311"/>
    </row>
    <row r="123900" spans="63:63" x14ac:dyDescent="0.25">
      <c r="BK123900" s="2315"/>
    </row>
    <row r="123901" spans="63:63" x14ac:dyDescent="0.25">
      <c r="BK123901" s="2311"/>
    </row>
    <row r="123925" spans="63:63" x14ac:dyDescent="0.25">
      <c r="BK123925" s="2315"/>
    </row>
    <row r="123926" spans="63:63" x14ac:dyDescent="0.25">
      <c r="BK123926" s="2311"/>
    </row>
    <row r="123950" spans="63:63" x14ac:dyDescent="0.25">
      <c r="BK123950" s="2315"/>
    </row>
    <row r="123951" spans="63:63" x14ac:dyDescent="0.25">
      <c r="BK123951" s="2311"/>
    </row>
    <row r="123975" spans="63:63" x14ac:dyDescent="0.25">
      <c r="BK123975" s="2315"/>
    </row>
    <row r="123976" spans="63:63" x14ac:dyDescent="0.25">
      <c r="BK123976" s="2311"/>
    </row>
    <row r="124000" spans="63:63" x14ac:dyDescent="0.25">
      <c r="BK124000" s="2315"/>
    </row>
    <row r="124001" spans="63:63" x14ac:dyDescent="0.25">
      <c r="BK124001" s="2311"/>
    </row>
    <row r="124025" spans="63:63" x14ac:dyDescent="0.25">
      <c r="BK124025" s="2315"/>
    </row>
    <row r="124026" spans="63:63" x14ac:dyDescent="0.25">
      <c r="BK124026" s="2311"/>
    </row>
    <row r="124050" spans="63:63" x14ac:dyDescent="0.25">
      <c r="BK124050" s="2315"/>
    </row>
    <row r="124051" spans="63:63" x14ac:dyDescent="0.25">
      <c r="BK124051" s="2311"/>
    </row>
    <row r="124075" spans="63:63" x14ac:dyDescent="0.25">
      <c r="BK124075" s="2315"/>
    </row>
    <row r="124076" spans="63:63" x14ac:dyDescent="0.25">
      <c r="BK124076" s="2311"/>
    </row>
    <row r="124100" spans="63:63" x14ac:dyDescent="0.25">
      <c r="BK124100" s="2315"/>
    </row>
    <row r="124101" spans="63:63" x14ac:dyDescent="0.25">
      <c r="BK124101" s="2311"/>
    </row>
    <row r="124125" spans="63:63" x14ac:dyDescent="0.25">
      <c r="BK124125" s="2315"/>
    </row>
    <row r="124126" spans="63:63" x14ac:dyDescent="0.25">
      <c r="BK124126" s="2311"/>
    </row>
    <row r="124150" spans="63:63" x14ac:dyDescent="0.25">
      <c r="BK124150" s="2315"/>
    </row>
    <row r="124151" spans="63:63" x14ac:dyDescent="0.25">
      <c r="BK124151" s="2311"/>
    </row>
    <row r="124175" spans="63:63" x14ac:dyDescent="0.25">
      <c r="BK124175" s="2315"/>
    </row>
    <row r="124176" spans="63:63" x14ac:dyDescent="0.25">
      <c r="BK124176" s="2311"/>
    </row>
    <row r="124200" spans="63:63" x14ac:dyDescent="0.25">
      <c r="BK124200" s="2315"/>
    </row>
    <row r="124201" spans="63:63" x14ac:dyDescent="0.25">
      <c r="BK124201" s="2311"/>
    </row>
    <row r="124225" spans="63:63" x14ac:dyDescent="0.25">
      <c r="BK124225" s="2315"/>
    </row>
    <row r="124226" spans="63:63" x14ac:dyDescent="0.25">
      <c r="BK124226" s="2311"/>
    </row>
    <row r="124250" spans="63:63" x14ac:dyDescent="0.25">
      <c r="BK124250" s="2315"/>
    </row>
    <row r="124251" spans="63:63" x14ac:dyDescent="0.25">
      <c r="BK124251" s="2311"/>
    </row>
    <row r="124275" spans="63:63" x14ac:dyDescent="0.25">
      <c r="BK124275" s="2315"/>
    </row>
    <row r="124276" spans="63:63" x14ac:dyDescent="0.25">
      <c r="BK124276" s="2311"/>
    </row>
    <row r="124300" spans="63:63" x14ac:dyDescent="0.25">
      <c r="BK124300" s="2315"/>
    </row>
    <row r="124301" spans="63:63" x14ac:dyDescent="0.25">
      <c r="BK124301" s="2311"/>
    </row>
    <row r="124325" spans="63:63" x14ac:dyDescent="0.25">
      <c r="BK124325" s="2315"/>
    </row>
    <row r="124326" spans="63:63" x14ac:dyDescent="0.25">
      <c r="BK124326" s="2311"/>
    </row>
    <row r="124350" spans="63:63" x14ac:dyDescent="0.25">
      <c r="BK124350" s="2315"/>
    </row>
    <row r="124351" spans="63:63" x14ac:dyDescent="0.25">
      <c r="BK124351" s="2311"/>
    </row>
    <row r="124375" spans="63:63" x14ac:dyDescent="0.25">
      <c r="BK124375" s="2315"/>
    </row>
    <row r="124376" spans="63:63" x14ac:dyDescent="0.25">
      <c r="BK124376" s="2311"/>
    </row>
    <row r="124400" spans="63:63" x14ac:dyDescent="0.25">
      <c r="BK124400" s="2315"/>
    </row>
    <row r="124401" spans="63:63" x14ac:dyDescent="0.25">
      <c r="BK124401" s="2311"/>
    </row>
    <row r="124425" spans="63:63" x14ac:dyDescent="0.25">
      <c r="BK124425" s="2315"/>
    </row>
    <row r="124426" spans="63:63" x14ac:dyDescent="0.25">
      <c r="BK124426" s="2311"/>
    </row>
    <row r="124450" spans="63:63" x14ac:dyDescent="0.25">
      <c r="BK124450" s="2315"/>
    </row>
    <row r="124451" spans="63:63" x14ac:dyDescent="0.25">
      <c r="BK124451" s="2311"/>
    </row>
    <row r="124475" spans="63:63" x14ac:dyDescent="0.25">
      <c r="BK124475" s="2315"/>
    </row>
    <row r="124476" spans="63:63" x14ac:dyDescent="0.25">
      <c r="BK124476" s="2311"/>
    </row>
    <row r="124500" spans="63:63" x14ac:dyDescent="0.25">
      <c r="BK124500" s="2315"/>
    </row>
    <row r="124501" spans="63:63" x14ac:dyDescent="0.25">
      <c r="BK124501" s="2311"/>
    </row>
    <row r="124525" spans="63:63" x14ac:dyDescent="0.25">
      <c r="BK124525" s="2315"/>
    </row>
    <row r="124526" spans="63:63" x14ac:dyDescent="0.25">
      <c r="BK124526" s="2311"/>
    </row>
    <row r="124550" spans="63:63" x14ac:dyDescent="0.25">
      <c r="BK124550" s="2315"/>
    </row>
    <row r="124551" spans="63:63" x14ac:dyDescent="0.25">
      <c r="BK124551" s="2311"/>
    </row>
    <row r="124575" spans="63:63" x14ac:dyDescent="0.25">
      <c r="BK124575" s="2315"/>
    </row>
    <row r="124576" spans="63:63" x14ac:dyDescent="0.25">
      <c r="BK124576" s="2311"/>
    </row>
    <row r="124600" spans="63:63" x14ac:dyDescent="0.25">
      <c r="BK124600" s="2315"/>
    </row>
    <row r="124601" spans="63:63" x14ac:dyDescent="0.25">
      <c r="BK124601" s="2311"/>
    </row>
    <row r="124625" spans="63:63" x14ac:dyDescent="0.25">
      <c r="BK124625" s="2315"/>
    </row>
    <row r="124626" spans="63:63" x14ac:dyDescent="0.25">
      <c r="BK124626" s="2311"/>
    </row>
    <row r="124650" spans="63:63" x14ac:dyDescent="0.25">
      <c r="BK124650" s="2315"/>
    </row>
    <row r="124651" spans="63:63" x14ac:dyDescent="0.25">
      <c r="BK124651" s="2311"/>
    </row>
    <row r="124675" spans="63:63" x14ac:dyDescent="0.25">
      <c r="BK124675" s="2315"/>
    </row>
    <row r="124676" spans="63:63" x14ac:dyDescent="0.25">
      <c r="BK124676" s="2311"/>
    </row>
    <row r="124700" spans="63:63" x14ac:dyDescent="0.25">
      <c r="BK124700" s="2315"/>
    </row>
    <row r="124701" spans="63:63" x14ac:dyDescent="0.25">
      <c r="BK124701" s="2311"/>
    </row>
    <row r="124725" spans="63:63" x14ac:dyDescent="0.25">
      <c r="BK124725" s="2315"/>
    </row>
    <row r="124726" spans="63:63" x14ac:dyDescent="0.25">
      <c r="BK124726" s="2311"/>
    </row>
    <row r="124750" spans="63:63" x14ac:dyDescent="0.25">
      <c r="BK124750" s="2315"/>
    </row>
    <row r="124751" spans="63:63" x14ac:dyDescent="0.25">
      <c r="BK124751" s="2311"/>
    </row>
    <row r="124775" spans="63:63" x14ac:dyDescent="0.25">
      <c r="BK124775" s="2315"/>
    </row>
    <row r="124776" spans="63:63" x14ac:dyDescent="0.25">
      <c r="BK124776" s="2311"/>
    </row>
    <row r="124800" spans="63:63" x14ac:dyDescent="0.25">
      <c r="BK124800" s="2315"/>
    </row>
    <row r="124801" spans="63:63" x14ac:dyDescent="0.25">
      <c r="BK124801" s="2311"/>
    </row>
    <row r="124825" spans="63:63" x14ac:dyDescent="0.25">
      <c r="BK124825" s="2315"/>
    </row>
    <row r="124826" spans="63:63" x14ac:dyDescent="0.25">
      <c r="BK124826" s="2311"/>
    </row>
    <row r="124850" spans="63:63" x14ac:dyDescent="0.25">
      <c r="BK124850" s="2315"/>
    </row>
    <row r="124851" spans="63:63" x14ac:dyDescent="0.25">
      <c r="BK124851" s="2311"/>
    </row>
    <row r="124875" spans="63:63" x14ac:dyDescent="0.25">
      <c r="BK124875" s="2315"/>
    </row>
    <row r="124876" spans="63:63" x14ac:dyDescent="0.25">
      <c r="BK124876" s="2311"/>
    </row>
    <row r="124900" spans="63:63" x14ac:dyDescent="0.25">
      <c r="BK124900" s="2315"/>
    </row>
    <row r="124901" spans="63:63" x14ac:dyDescent="0.25">
      <c r="BK124901" s="2311"/>
    </row>
    <row r="124925" spans="63:63" x14ac:dyDescent="0.25">
      <c r="BK124925" s="2315"/>
    </row>
    <row r="124926" spans="63:63" x14ac:dyDescent="0.25">
      <c r="BK124926" s="2311"/>
    </row>
    <row r="124950" spans="63:63" x14ac:dyDescent="0.25">
      <c r="BK124950" s="2315"/>
    </row>
    <row r="124951" spans="63:63" x14ac:dyDescent="0.25">
      <c r="BK124951" s="2311"/>
    </row>
    <row r="124975" spans="63:63" x14ac:dyDescent="0.25">
      <c r="BK124975" s="2315"/>
    </row>
    <row r="124976" spans="63:63" x14ac:dyDescent="0.25">
      <c r="BK124976" s="2311"/>
    </row>
    <row r="125000" spans="63:63" x14ac:dyDescent="0.25">
      <c r="BK125000" s="2315"/>
    </row>
    <row r="125001" spans="63:63" x14ac:dyDescent="0.25">
      <c r="BK125001" s="2311"/>
    </row>
    <row r="125025" spans="63:63" x14ac:dyDescent="0.25">
      <c r="BK125025" s="2315"/>
    </row>
    <row r="125026" spans="63:63" x14ac:dyDescent="0.25">
      <c r="BK125026" s="2311"/>
    </row>
    <row r="125050" spans="63:63" x14ac:dyDescent="0.25">
      <c r="BK125050" s="2315"/>
    </row>
    <row r="125051" spans="63:63" x14ac:dyDescent="0.25">
      <c r="BK125051" s="2311"/>
    </row>
    <row r="125075" spans="63:63" x14ac:dyDescent="0.25">
      <c r="BK125075" s="2315"/>
    </row>
    <row r="125076" spans="63:63" x14ac:dyDescent="0.25">
      <c r="BK125076" s="2311"/>
    </row>
    <row r="125100" spans="63:63" x14ac:dyDescent="0.25">
      <c r="BK125100" s="2315"/>
    </row>
    <row r="125101" spans="63:63" x14ac:dyDescent="0.25">
      <c r="BK125101" s="2311"/>
    </row>
    <row r="125125" spans="63:63" x14ac:dyDescent="0.25">
      <c r="BK125125" s="2315"/>
    </row>
    <row r="125126" spans="63:63" x14ac:dyDescent="0.25">
      <c r="BK125126" s="2311"/>
    </row>
    <row r="125150" spans="63:63" x14ac:dyDescent="0.25">
      <c r="BK125150" s="2315"/>
    </row>
    <row r="125151" spans="63:63" x14ac:dyDescent="0.25">
      <c r="BK125151" s="2311"/>
    </row>
    <row r="125175" spans="63:63" x14ac:dyDescent="0.25">
      <c r="BK125175" s="2315"/>
    </row>
    <row r="125176" spans="63:63" x14ac:dyDescent="0.25">
      <c r="BK125176" s="2311"/>
    </row>
    <row r="125200" spans="63:63" x14ac:dyDescent="0.25">
      <c r="BK125200" s="2315"/>
    </row>
    <row r="125201" spans="63:63" x14ac:dyDescent="0.25">
      <c r="BK125201" s="2311"/>
    </row>
    <row r="125225" spans="63:63" x14ac:dyDescent="0.25">
      <c r="BK125225" s="2315"/>
    </row>
    <row r="125226" spans="63:63" x14ac:dyDescent="0.25">
      <c r="BK125226" s="2311"/>
    </row>
    <row r="125250" spans="63:63" x14ac:dyDescent="0.25">
      <c r="BK125250" s="2315"/>
    </row>
    <row r="125251" spans="63:63" x14ac:dyDescent="0.25">
      <c r="BK125251" s="2311"/>
    </row>
    <row r="125275" spans="63:63" x14ac:dyDescent="0.25">
      <c r="BK125275" s="2315"/>
    </row>
    <row r="125276" spans="63:63" x14ac:dyDescent="0.25">
      <c r="BK125276" s="2311"/>
    </row>
    <row r="125300" spans="63:63" x14ac:dyDescent="0.25">
      <c r="BK125300" s="2315"/>
    </row>
    <row r="125301" spans="63:63" x14ac:dyDescent="0.25">
      <c r="BK125301" s="2311"/>
    </row>
    <row r="125325" spans="63:63" x14ac:dyDescent="0.25">
      <c r="BK125325" s="2315"/>
    </row>
    <row r="125326" spans="63:63" x14ac:dyDescent="0.25">
      <c r="BK125326" s="2311"/>
    </row>
    <row r="125350" spans="63:63" x14ac:dyDescent="0.25">
      <c r="BK125350" s="2315"/>
    </row>
    <row r="125351" spans="63:63" x14ac:dyDescent="0.25">
      <c r="BK125351" s="2311"/>
    </row>
    <row r="125375" spans="63:63" x14ac:dyDescent="0.25">
      <c r="BK125375" s="2315"/>
    </row>
    <row r="125376" spans="63:63" x14ac:dyDescent="0.25">
      <c r="BK125376" s="2311"/>
    </row>
    <row r="125400" spans="63:63" x14ac:dyDescent="0.25">
      <c r="BK125400" s="2315"/>
    </row>
    <row r="125401" spans="63:63" x14ac:dyDescent="0.25">
      <c r="BK125401" s="2311"/>
    </row>
    <row r="125425" spans="63:63" x14ac:dyDescent="0.25">
      <c r="BK125425" s="2315"/>
    </row>
    <row r="125426" spans="63:63" x14ac:dyDescent="0.25">
      <c r="BK125426" s="2311"/>
    </row>
    <row r="125450" spans="63:63" x14ac:dyDescent="0.25">
      <c r="BK125450" s="2315"/>
    </row>
    <row r="125451" spans="63:63" x14ac:dyDescent="0.25">
      <c r="BK125451" s="2311"/>
    </row>
    <row r="125475" spans="63:63" x14ac:dyDescent="0.25">
      <c r="BK125475" s="2315"/>
    </row>
    <row r="125476" spans="63:63" x14ac:dyDescent="0.25">
      <c r="BK125476" s="2311"/>
    </row>
    <row r="125500" spans="63:63" x14ac:dyDescent="0.25">
      <c r="BK125500" s="2315"/>
    </row>
    <row r="125501" spans="63:63" x14ac:dyDescent="0.25">
      <c r="BK125501" s="2311"/>
    </row>
    <row r="125525" spans="63:63" x14ac:dyDescent="0.25">
      <c r="BK125525" s="2315"/>
    </row>
    <row r="125526" spans="63:63" x14ac:dyDescent="0.25">
      <c r="BK125526" s="2311"/>
    </row>
    <row r="125550" spans="63:63" x14ac:dyDescent="0.25">
      <c r="BK125550" s="2315"/>
    </row>
    <row r="125551" spans="63:63" x14ac:dyDescent="0.25">
      <c r="BK125551" s="2311"/>
    </row>
    <row r="125575" spans="63:63" x14ac:dyDescent="0.25">
      <c r="BK125575" s="2315"/>
    </row>
    <row r="125576" spans="63:63" x14ac:dyDescent="0.25">
      <c r="BK125576" s="2311"/>
    </row>
    <row r="125600" spans="63:63" x14ac:dyDescent="0.25">
      <c r="BK125600" s="2315"/>
    </row>
    <row r="125601" spans="63:63" x14ac:dyDescent="0.25">
      <c r="BK125601" s="2311"/>
    </row>
    <row r="125625" spans="63:63" x14ac:dyDescent="0.25">
      <c r="BK125625" s="2315"/>
    </row>
    <row r="125626" spans="63:63" x14ac:dyDescent="0.25">
      <c r="BK125626" s="2311"/>
    </row>
    <row r="125650" spans="63:63" x14ac:dyDescent="0.25">
      <c r="BK125650" s="2315"/>
    </row>
    <row r="125651" spans="63:63" x14ac:dyDescent="0.25">
      <c r="BK125651" s="2311"/>
    </row>
    <row r="125675" spans="63:63" x14ac:dyDescent="0.25">
      <c r="BK125675" s="2315"/>
    </row>
    <row r="125676" spans="63:63" x14ac:dyDescent="0.25">
      <c r="BK125676" s="2311"/>
    </row>
    <row r="125700" spans="63:63" x14ac:dyDescent="0.25">
      <c r="BK125700" s="2315"/>
    </row>
    <row r="125701" spans="63:63" x14ac:dyDescent="0.25">
      <c r="BK125701" s="2311"/>
    </row>
    <row r="125725" spans="63:63" x14ac:dyDescent="0.25">
      <c r="BK125725" s="2315"/>
    </row>
    <row r="125726" spans="63:63" x14ac:dyDescent="0.25">
      <c r="BK125726" s="2311"/>
    </row>
    <row r="125750" spans="63:63" x14ac:dyDescent="0.25">
      <c r="BK125750" s="2315"/>
    </row>
    <row r="125751" spans="63:63" x14ac:dyDescent="0.25">
      <c r="BK125751" s="2311"/>
    </row>
    <row r="125775" spans="63:63" x14ac:dyDescent="0.25">
      <c r="BK125775" s="2315"/>
    </row>
    <row r="125776" spans="63:63" x14ac:dyDescent="0.25">
      <c r="BK125776" s="2311"/>
    </row>
    <row r="125800" spans="63:63" x14ac:dyDescent="0.25">
      <c r="BK125800" s="2315"/>
    </row>
    <row r="125801" spans="63:63" x14ac:dyDescent="0.25">
      <c r="BK125801" s="2311"/>
    </row>
    <row r="125825" spans="63:63" x14ac:dyDescent="0.25">
      <c r="BK125825" s="2315"/>
    </row>
    <row r="125826" spans="63:63" x14ac:dyDescent="0.25">
      <c r="BK125826" s="2311"/>
    </row>
    <row r="125850" spans="63:63" x14ac:dyDescent="0.25">
      <c r="BK125850" s="2315"/>
    </row>
    <row r="125851" spans="63:63" x14ac:dyDescent="0.25">
      <c r="BK125851" s="2311"/>
    </row>
    <row r="125875" spans="63:63" x14ac:dyDescent="0.25">
      <c r="BK125875" s="2315"/>
    </row>
    <row r="125876" spans="63:63" x14ac:dyDescent="0.25">
      <c r="BK125876" s="2311"/>
    </row>
    <row r="125900" spans="63:63" x14ac:dyDescent="0.25">
      <c r="BK125900" s="2315"/>
    </row>
    <row r="125901" spans="63:63" x14ac:dyDescent="0.25">
      <c r="BK125901" s="2311"/>
    </row>
    <row r="125925" spans="63:63" x14ac:dyDescent="0.25">
      <c r="BK125925" s="2315"/>
    </row>
    <row r="125926" spans="63:63" x14ac:dyDescent="0.25">
      <c r="BK125926" s="2311"/>
    </row>
    <row r="125950" spans="63:63" x14ac:dyDescent="0.25">
      <c r="BK125950" s="2315"/>
    </row>
    <row r="125951" spans="63:63" x14ac:dyDescent="0.25">
      <c r="BK125951" s="2311"/>
    </row>
    <row r="125975" spans="63:63" x14ac:dyDescent="0.25">
      <c r="BK125975" s="2315"/>
    </row>
    <row r="125976" spans="63:63" x14ac:dyDescent="0.25">
      <c r="BK125976" s="2311"/>
    </row>
    <row r="126000" spans="63:63" x14ac:dyDescent="0.25">
      <c r="BK126000" s="2315"/>
    </row>
    <row r="126001" spans="63:63" x14ac:dyDescent="0.25">
      <c r="BK126001" s="2311"/>
    </row>
    <row r="126025" spans="63:63" x14ac:dyDescent="0.25">
      <c r="BK126025" s="2315"/>
    </row>
    <row r="126026" spans="63:63" x14ac:dyDescent="0.25">
      <c r="BK126026" s="2311"/>
    </row>
    <row r="126050" spans="63:63" x14ac:dyDescent="0.25">
      <c r="BK126050" s="2315"/>
    </row>
    <row r="126051" spans="63:63" x14ac:dyDescent="0.25">
      <c r="BK126051" s="2311"/>
    </row>
    <row r="126075" spans="63:63" x14ac:dyDescent="0.25">
      <c r="BK126075" s="2315"/>
    </row>
    <row r="126076" spans="63:63" x14ac:dyDescent="0.25">
      <c r="BK126076" s="2311"/>
    </row>
    <row r="126100" spans="63:63" x14ac:dyDescent="0.25">
      <c r="BK126100" s="2315"/>
    </row>
    <row r="126101" spans="63:63" x14ac:dyDescent="0.25">
      <c r="BK126101" s="2311"/>
    </row>
    <row r="126125" spans="63:63" x14ac:dyDescent="0.25">
      <c r="BK126125" s="2315"/>
    </row>
    <row r="126126" spans="63:63" x14ac:dyDescent="0.25">
      <c r="BK126126" s="2311"/>
    </row>
    <row r="126150" spans="63:63" x14ac:dyDescent="0.25">
      <c r="BK126150" s="2315"/>
    </row>
    <row r="126151" spans="63:63" x14ac:dyDescent="0.25">
      <c r="BK126151" s="2311"/>
    </row>
    <row r="126175" spans="63:63" x14ac:dyDescent="0.25">
      <c r="BK126175" s="2315"/>
    </row>
    <row r="126176" spans="63:63" x14ac:dyDescent="0.25">
      <c r="BK126176" s="2311"/>
    </row>
    <row r="126200" spans="63:63" x14ac:dyDescent="0.25">
      <c r="BK126200" s="2315"/>
    </row>
    <row r="126201" spans="63:63" x14ac:dyDescent="0.25">
      <c r="BK126201" s="2311"/>
    </row>
    <row r="126225" spans="63:63" x14ac:dyDescent="0.25">
      <c r="BK126225" s="2315"/>
    </row>
    <row r="126226" spans="63:63" x14ac:dyDescent="0.25">
      <c r="BK126226" s="2311"/>
    </row>
    <row r="126250" spans="63:63" x14ac:dyDescent="0.25">
      <c r="BK126250" s="2315"/>
    </row>
    <row r="126251" spans="63:63" x14ac:dyDescent="0.25">
      <c r="BK126251" s="2311"/>
    </row>
    <row r="126275" spans="63:63" x14ac:dyDescent="0.25">
      <c r="BK126275" s="2315"/>
    </row>
    <row r="126276" spans="63:63" x14ac:dyDescent="0.25">
      <c r="BK126276" s="2311"/>
    </row>
    <row r="126300" spans="63:63" x14ac:dyDescent="0.25">
      <c r="BK126300" s="2315"/>
    </row>
    <row r="126301" spans="63:63" x14ac:dyDescent="0.25">
      <c r="BK126301" s="2311"/>
    </row>
    <row r="126325" spans="63:63" x14ac:dyDescent="0.25">
      <c r="BK126325" s="2315"/>
    </row>
    <row r="126326" spans="63:63" x14ac:dyDescent="0.25">
      <c r="BK126326" s="2311"/>
    </row>
    <row r="126350" spans="63:63" x14ac:dyDescent="0.25">
      <c r="BK126350" s="2315"/>
    </row>
    <row r="126351" spans="63:63" x14ac:dyDescent="0.25">
      <c r="BK126351" s="2311"/>
    </row>
    <row r="126375" spans="63:63" x14ac:dyDescent="0.25">
      <c r="BK126375" s="2315"/>
    </row>
    <row r="126376" spans="63:63" x14ac:dyDescent="0.25">
      <c r="BK126376" s="2311"/>
    </row>
    <row r="126400" spans="63:63" x14ac:dyDescent="0.25">
      <c r="BK126400" s="2315"/>
    </row>
    <row r="126401" spans="63:63" x14ac:dyDescent="0.25">
      <c r="BK126401" s="2311"/>
    </row>
    <row r="126425" spans="63:63" x14ac:dyDescent="0.25">
      <c r="BK126425" s="2315"/>
    </row>
    <row r="126426" spans="63:63" x14ac:dyDescent="0.25">
      <c r="BK126426" s="2311"/>
    </row>
    <row r="126450" spans="63:63" x14ac:dyDescent="0.25">
      <c r="BK126450" s="2315"/>
    </row>
    <row r="126451" spans="63:63" x14ac:dyDescent="0.25">
      <c r="BK126451" s="2311"/>
    </row>
    <row r="126475" spans="63:63" x14ac:dyDescent="0.25">
      <c r="BK126475" s="2315"/>
    </row>
    <row r="126476" spans="63:63" x14ac:dyDescent="0.25">
      <c r="BK126476" s="2311"/>
    </row>
    <row r="126500" spans="63:63" x14ac:dyDescent="0.25">
      <c r="BK126500" s="2315"/>
    </row>
    <row r="126501" spans="63:63" x14ac:dyDescent="0.25">
      <c r="BK126501" s="2311"/>
    </row>
    <row r="126525" spans="63:63" x14ac:dyDescent="0.25">
      <c r="BK126525" s="2315"/>
    </row>
    <row r="126526" spans="63:63" x14ac:dyDescent="0.25">
      <c r="BK126526" s="2311"/>
    </row>
    <row r="126550" spans="63:63" x14ac:dyDescent="0.25">
      <c r="BK126550" s="2315"/>
    </row>
    <row r="126551" spans="63:63" x14ac:dyDescent="0.25">
      <c r="BK126551" s="2311"/>
    </row>
    <row r="126575" spans="63:63" x14ac:dyDescent="0.25">
      <c r="BK126575" s="2315"/>
    </row>
    <row r="126576" spans="63:63" x14ac:dyDescent="0.25">
      <c r="BK126576" s="2311"/>
    </row>
    <row r="126600" spans="63:63" x14ac:dyDescent="0.25">
      <c r="BK126600" s="2315"/>
    </row>
    <row r="126601" spans="63:63" x14ac:dyDescent="0.25">
      <c r="BK126601" s="2311"/>
    </row>
    <row r="126625" spans="63:63" x14ac:dyDescent="0.25">
      <c r="BK126625" s="2315"/>
    </row>
    <row r="126626" spans="63:63" x14ac:dyDescent="0.25">
      <c r="BK126626" s="2311"/>
    </row>
    <row r="126650" spans="63:63" x14ac:dyDescent="0.25">
      <c r="BK126650" s="2315"/>
    </row>
    <row r="126651" spans="63:63" x14ac:dyDescent="0.25">
      <c r="BK126651" s="2311"/>
    </row>
    <row r="126675" spans="63:63" x14ac:dyDescent="0.25">
      <c r="BK126675" s="2315"/>
    </row>
    <row r="126676" spans="63:63" x14ac:dyDescent="0.25">
      <c r="BK126676" s="2311"/>
    </row>
    <row r="126700" spans="63:63" x14ac:dyDescent="0.25">
      <c r="BK126700" s="2315"/>
    </row>
    <row r="126701" spans="63:63" x14ac:dyDescent="0.25">
      <c r="BK126701" s="2311"/>
    </row>
    <row r="126725" spans="63:63" x14ac:dyDescent="0.25">
      <c r="BK126725" s="2315"/>
    </row>
    <row r="126726" spans="63:63" x14ac:dyDescent="0.25">
      <c r="BK126726" s="2311"/>
    </row>
    <row r="126750" spans="63:63" x14ac:dyDescent="0.25">
      <c r="BK126750" s="2315"/>
    </row>
    <row r="126751" spans="63:63" x14ac:dyDescent="0.25">
      <c r="BK126751" s="2311"/>
    </row>
    <row r="126775" spans="63:63" x14ac:dyDescent="0.25">
      <c r="BK126775" s="2315"/>
    </row>
    <row r="126776" spans="63:63" x14ac:dyDescent="0.25">
      <c r="BK126776" s="2311"/>
    </row>
    <row r="126800" spans="63:63" x14ac:dyDescent="0.25">
      <c r="BK126800" s="2315"/>
    </row>
    <row r="126801" spans="63:63" x14ac:dyDescent="0.25">
      <c r="BK126801" s="2311"/>
    </row>
    <row r="126825" spans="63:63" x14ac:dyDescent="0.25">
      <c r="BK126825" s="2315"/>
    </row>
    <row r="126826" spans="63:63" x14ac:dyDescent="0.25">
      <c r="BK126826" s="2311"/>
    </row>
    <row r="126850" spans="63:63" x14ac:dyDescent="0.25">
      <c r="BK126850" s="2315"/>
    </row>
    <row r="126851" spans="63:63" x14ac:dyDescent="0.25">
      <c r="BK126851" s="2311"/>
    </row>
    <row r="126875" spans="63:63" x14ac:dyDescent="0.25">
      <c r="BK126875" s="2315"/>
    </row>
    <row r="126876" spans="63:63" x14ac:dyDescent="0.25">
      <c r="BK126876" s="2311"/>
    </row>
    <row r="126900" spans="63:63" x14ac:dyDescent="0.25">
      <c r="BK126900" s="2315"/>
    </row>
    <row r="126901" spans="63:63" x14ac:dyDescent="0.25">
      <c r="BK126901" s="2311"/>
    </row>
    <row r="126925" spans="63:63" x14ac:dyDescent="0.25">
      <c r="BK126925" s="2315"/>
    </row>
    <row r="126926" spans="63:63" x14ac:dyDescent="0.25">
      <c r="BK126926" s="2311"/>
    </row>
    <row r="126950" spans="63:63" x14ac:dyDescent="0.25">
      <c r="BK126950" s="2315"/>
    </row>
    <row r="126951" spans="63:63" x14ac:dyDescent="0.25">
      <c r="BK126951" s="2311"/>
    </row>
    <row r="126975" spans="63:63" x14ac:dyDescent="0.25">
      <c r="BK126975" s="2315"/>
    </row>
    <row r="126976" spans="63:63" x14ac:dyDescent="0.25">
      <c r="BK126976" s="2311"/>
    </row>
    <row r="127000" spans="63:63" x14ac:dyDescent="0.25">
      <c r="BK127000" s="2315"/>
    </row>
    <row r="127001" spans="63:63" x14ac:dyDescent="0.25">
      <c r="BK127001" s="2311"/>
    </row>
    <row r="127025" spans="63:63" x14ac:dyDescent="0.25">
      <c r="BK127025" s="2315"/>
    </row>
    <row r="127026" spans="63:63" x14ac:dyDescent="0.25">
      <c r="BK127026" s="2311"/>
    </row>
    <row r="127050" spans="63:63" x14ac:dyDescent="0.25">
      <c r="BK127050" s="2315"/>
    </row>
    <row r="127051" spans="63:63" x14ac:dyDescent="0.25">
      <c r="BK127051" s="2311"/>
    </row>
    <row r="127075" spans="63:63" x14ac:dyDescent="0.25">
      <c r="BK127075" s="2315"/>
    </row>
    <row r="127076" spans="63:63" x14ac:dyDescent="0.25">
      <c r="BK127076" s="2311"/>
    </row>
    <row r="127100" spans="63:63" x14ac:dyDescent="0.25">
      <c r="BK127100" s="2315"/>
    </row>
    <row r="127101" spans="63:63" x14ac:dyDescent="0.25">
      <c r="BK127101" s="2311"/>
    </row>
    <row r="127125" spans="63:63" x14ac:dyDescent="0.25">
      <c r="BK127125" s="2315"/>
    </row>
    <row r="127126" spans="63:63" x14ac:dyDescent="0.25">
      <c r="BK127126" s="2311"/>
    </row>
    <row r="127150" spans="63:63" x14ac:dyDescent="0.25">
      <c r="BK127150" s="2315"/>
    </row>
    <row r="127151" spans="63:63" x14ac:dyDescent="0.25">
      <c r="BK127151" s="2311"/>
    </row>
    <row r="127175" spans="63:63" x14ac:dyDescent="0.25">
      <c r="BK127175" s="2315"/>
    </row>
    <row r="127176" spans="63:63" x14ac:dyDescent="0.25">
      <c r="BK127176" s="2311"/>
    </row>
    <row r="127200" spans="63:63" x14ac:dyDescent="0.25">
      <c r="BK127200" s="2315"/>
    </row>
    <row r="127201" spans="63:63" x14ac:dyDescent="0.25">
      <c r="BK127201" s="2311"/>
    </row>
    <row r="127225" spans="63:63" x14ac:dyDescent="0.25">
      <c r="BK127225" s="2315"/>
    </row>
    <row r="127226" spans="63:63" x14ac:dyDescent="0.25">
      <c r="BK127226" s="2311"/>
    </row>
    <row r="127250" spans="63:63" x14ac:dyDescent="0.25">
      <c r="BK127250" s="2315"/>
    </row>
    <row r="127251" spans="63:63" x14ac:dyDescent="0.25">
      <c r="BK127251" s="2311"/>
    </row>
    <row r="127275" spans="63:63" x14ac:dyDescent="0.25">
      <c r="BK127275" s="2315"/>
    </row>
    <row r="127276" spans="63:63" x14ac:dyDescent="0.25">
      <c r="BK127276" s="2311"/>
    </row>
    <row r="127300" spans="63:63" x14ac:dyDescent="0.25">
      <c r="BK127300" s="2315"/>
    </row>
    <row r="127301" spans="63:63" x14ac:dyDescent="0.25">
      <c r="BK127301" s="2311"/>
    </row>
    <row r="127325" spans="63:63" x14ac:dyDescent="0.25">
      <c r="BK127325" s="2315"/>
    </row>
    <row r="127326" spans="63:63" x14ac:dyDescent="0.25">
      <c r="BK127326" s="2311"/>
    </row>
    <row r="127350" spans="63:63" x14ac:dyDescent="0.25">
      <c r="BK127350" s="2315"/>
    </row>
    <row r="127351" spans="63:63" x14ac:dyDescent="0.25">
      <c r="BK127351" s="2311"/>
    </row>
    <row r="127375" spans="63:63" x14ac:dyDescent="0.25">
      <c r="BK127375" s="2315"/>
    </row>
    <row r="127376" spans="63:63" x14ac:dyDescent="0.25">
      <c r="BK127376" s="2311"/>
    </row>
    <row r="127400" spans="63:63" x14ac:dyDescent="0.25">
      <c r="BK127400" s="2315"/>
    </row>
    <row r="127401" spans="63:63" x14ac:dyDescent="0.25">
      <c r="BK127401" s="2311"/>
    </row>
    <row r="127425" spans="63:63" x14ac:dyDescent="0.25">
      <c r="BK127425" s="2315"/>
    </row>
    <row r="127426" spans="63:63" x14ac:dyDescent="0.25">
      <c r="BK127426" s="2311"/>
    </row>
    <row r="127450" spans="63:63" x14ac:dyDescent="0.25">
      <c r="BK127450" s="2315"/>
    </row>
    <row r="127451" spans="63:63" x14ac:dyDescent="0.25">
      <c r="BK127451" s="2311"/>
    </row>
    <row r="127475" spans="63:63" x14ac:dyDescent="0.25">
      <c r="BK127475" s="2315"/>
    </row>
    <row r="127476" spans="63:63" x14ac:dyDescent="0.25">
      <c r="BK127476" s="2311"/>
    </row>
    <row r="127500" spans="63:63" x14ac:dyDescent="0.25">
      <c r="BK127500" s="2315"/>
    </row>
    <row r="127501" spans="63:63" x14ac:dyDescent="0.25">
      <c r="BK127501" s="2311"/>
    </row>
    <row r="127525" spans="63:63" x14ac:dyDescent="0.25">
      <c r="BK127525" s="2315"/>
    </row>
    <row r="127526" spans="63:63" x14ac:dyDescent="0.25">
      <c r="BK127526" s="2311"/>
    </row>
    <row r="127550" spans="63:63" x14ac:dyDescent="0.25">
      <c r="BK127550" s="2315"/>
    </row>
    <row r="127551" spans="63:63" x14ac:dyDescent="0.25">
      <c r="BK127551" s="2311"/>
    </row>
    <row r="127575" spans="63:63" x14ac:dyDescent="0.25">
      <c r="BK127575" s="2315"/>
    </row>
    <row r="127576" spans="63:63" x14ac:dyDescent="0.25">
      <c r="BK127576" s="2311"/>
    </row>
    <row r="127600" spans="63:63" x14ac:dyDescent="0.25">
      <c r="BK127600" s="2315"/>
    </row>
    <row r="127601" spans="63:63" x14ac:dyDescent="0.25">
      <c r="BK127601" s="2311"/>
    </row>
    <row r="127625" spans="63:63" x14ac:dyDescent="0.25">
      <c r="BK127625" s="2315"/>
    </row>
    <row r="127626" spans="63:63" x14ac:dyDescent="0.25">
      <c r="BK127626" s="2311"/>
    </row>
    <row r="127650" spans="63:63" x14ac:dyDescent="0.25">
      <c r="BK127650" s="2315"/>
    </row>
    <row r="127651" spans="63:63" x14ac:dyDescent="0.25">
      <c r="BK127651" s="2311"/>
    </row>
    <row r="127675" spans="63:63" x14ac:dyDescent="0.25">
      <c r="BK127675" s="2315"/>
    </row>
    <row r="127676" spans="63:63" x14ac:dyDescent="0.25">
      <c r="BK127676" s="2311"/>
    </row>
    <row r="127700" spans="63:63" x14ac:dyDescent="0.25">
      <c r="BK127700" s="2315"/>
    </row>
    <row r="127701" spans="63:63" x14ac:dyDescent="0.25">
      <c r="BK127701" s="2311"/>
    </row>
    <row r="127725" spans="63:63" x14ac:dyDescent="0.25">
      <c r="BK127725" s="2315"/>
    </row>
    <row r="127726" spans="63:63" x14ac:dyDescent="0.25">
      <c r="BK127726" s="2311"/>
    </row>
    <row r="127750" spans="63:63" x14ac:dyDescent="0.25">
      <c r="BK127750" s="2315"/>
    </row>
    <row r="127751" spans="63:63" x14ac:dyDescent="0.25">
      <c r="BK127751" s="2311"/>
    </row>
    <row r="127775" spans="63:63" x14ac:dyDescent="0.25">
      <c r="BK127775" s="2315"/>
    </row>
    <row r="127776" spans="63:63" x14ac:dyDescent="0.25">
      <c r="BK127776" s="2311"/>
    </row>
    <row r="127800" spans="63:63" x14ac:dyDescent="0.25">
      <c r="BK127800" s="2315"/>
    </row>
    <row r="127801" spans="63:63" x14ac:dyDescent="0.25">
      <c r="BK127801" s="2311"/>
    </row>
    <row r="127825" spans="63:63" x14ac:dyDescent="0.25">
      <c r="BK127825" s="2315"/>
    </row>
    <row r="127826" spans="63:63" x14ac:dyDescent="0.25">
      <c r="BK127826" s="2311"/>
    </row>
    <row r="127850" spans="63:63" x14ac:dyDescent="0.25">
      <c r="BK127850" s="2315"/>
    </row>
    <row r="127851" spans="63:63" x14ac:dyDescent="0.25">
      <c r="BK127851" s="2311"/>
    </row>
    <row r="127875" spans="63:63" x14ac:dyDescent="0.25">
      <c r="BK127875" s="2315"/>
    </row>
    <row r="127876" spans="63:63" x14ac:dyDescent="0.25">
      <c r="BK127876" s="2311"/>
    </row>
    <row r="127900" spans="63:63" x14ac:dyDescent="0.25">
      <c r="BK127900" s="2315"/>
    </row>
    <row r="127901" spans="63:63" x14ac:dyDescent="0.25">
      <c r="BK127901" s="2311"/>
    </row>
    <row r="127925" spans="63:63" x14ac:dyDescent="0.25">
      <c r="BK127925" s="2315"/>
    </row>
    <row r="127926" spans="63:63" x14ac:dyDescent="0.25">
      <c r="BK127926" s="2311"/>
    </row>
    <row r="127950" spans="63:63" x14ac:dyDescent="0.25">
      <c r="BK127950" s="2315"/>
    </row>
    <row r="127951" spans="63:63" x14ac:dyDescent="0.25">
      <c r="BK127951" s="2311"/>
    </row>
    <row r="127975" spans="63:63" x14ac:dyDescent="0.25">
      <c r="BK127975" s="2315"/>
    </row>
    <row r="127976" spans="63:63" x14ac:dyDescent="0.25">
      <c r="BK127976" s="2311"/>
    </row>
    <row r="128000" spans="63:63" x14ac:dyDescent="0.25">
      <c r="BK128000" s="2315"/>
    </row>
    <row r="128001" spans="63:63" x14ac:dyDescent="0.25">
      <c r="BK128001" s="2311"/>
    </row>
    <row r="128025" spans="63:63" x14ac:dyDescent="0.25">
      <c r="BK128025" s="2315"/>
    </row>
    <row r="128026" spans="63:63" x14ac:dyDescent="0.25">
      <c r="BK128026" s="2311"/>
    </row>
    <row r="128050" spans="63:63" x14ac:dyDescent="0.25">
      <c r="BK128050" s="2315"/>
    </row>
    <row r="128051" spans="63:63" x14ac:dyDescent="0.25">
      <c r="BK128051" s="2311"/>
    </row>
    <row r="128075" spans="63:63" x14ac:dyDescent="0.25">
      <c r="BK128075" s="2315"/>
    </row>
    <row r="128076" spans="63:63" x14ac:dyDescent="0.25">
      <c r="BK128076" s="2311"/>
    </row>
    <row r="128100" spans="63:63" x14ac:dyDescent="0.25">
      <c r="BK128100" s="2315"/>
    </row>
    <row r="128101" spans="63:63" x14ac:dyDescent="0.25">
      <c r="BK128101" s="2311"/>
    </row>
    <row r="128125" spans="63:63" x14ac:dyDescent="0.25">
      <c r="BK128125" s="2315"/>
    </row>
    <row r="128126" spans="63:63" x14ac:dyDescent="0.25">
      <c r="BK128126" s="2311"/>
    </row>
    <row r="128150" spans="63:63" x14ac:dyDescent="0.25">
      <c r="BK128150" s="2315"/>
    </row>
    <row r="128151" spans="63:63" x14ac:dyDescent="0.25">
      <c r="BK128151" s="2311"/>
    </row>
    <row r="128175" spans="63:63" x14ac:dyDescent="0.25">
      <c r="BK128175" s="2315"/>
    </row>
    <row r="128176" spans="63:63" x14ac:dyDescent="0.25">
      <c r="BK128176" s="2311"/>
    </row>
    <row r="128200" spans="63:63" x14ac:dyDescent="0.25">
      <c r="BK128200" s="2315"/>
    </row>
    <row r="128201" spans="63:63" x14ac:dyDescent="0.25">
      <c r="BK128201" s="2311"/>
    </row>
    <row r="128225" spans="63:63" x14ac:dyDescent="0.25">
      <c r="BK128225" s="2315"/>
    </row>
    <row r="128226" spans="63:63" x14ac:dyDescent="0.25">
      <c r="BK128226" s="2311"/>
    </row>
    <row r="128250" spans="63:63" x14ac:dyDescent="0.25">
      <c r="BK128250" s="2315"/>
    </row>
    <row r="128251" spans="63:63" x14ac:dyDescent="0.25">
      <c r="BK128251" s="2311"/>
    </row>
    <row r="128275" spans="63:63" x14ac:dyDescent="0.25">
      <c r="BK128275" s="2315"/>
    </row>
    <row r="128276" spans="63:63" x14ac:dyDescent="0.25">
      <c r="BK128276" s="2311"/>
    </row>
    <row r="128300" spans="63:63" x14ac:dyDescent="0.25">
      <c r="BK128300" s="2315"/>
    </row>
    <row r="128301" spans="63:63" x14ac:dyDescent="0.25">
      <c r="BK128301" s="2311"/>
    </row>
    <row r="128325" spans="63:63" x14ac:dyDescent="0.25">
      <c r="BK128325" s="2315"/>
    </row>
    <row r="128326" spans="63:63" x14ac:dyDescent="0.25">
      <c r="BK128326" s="2311"/>
    </row>
    <row r="128350" spans="63:63" x14ac:dyDescent="0.25">
      <c r="BK128350" s="2315"/>
    </row>
    <row r="128351" spans="63:63" x14ac:dyDescent="0.25">
      <c r="BK128351" s="2311"/>
    </row>
    <row r="128375" spans="63:63" x14ac:dyDescent="0.25">
      <c r="BK128375" s="2315"/>
    </row>
    <row r="128376" spans="63:63" x14ac:dyDescent="0.25">
      <c r="BK128376" s="2311"/>
    </row>
    <row r="128400" spans="63:63" x14ac:dyDescent="0.25">
      <c r="BK128400" s="2315"/>
    </row>
    <row r="128401" spans="63:63" x14ac:dyDescent="0.25">
      <c r="BK128401" s="2311"/>
    </row>
    <row r="128425" spans="63:63" x14ac:dyDescent="0.25">
      <c r="BK128425" s="2315"/>
    </row>
    <row r="128426" spans="63:63" x14ac:dyDescent="0.25">
      <c r="BK128426" s="2311"/>
    </row>
    <row r="128450" spans="63:63" x14ac:dyDescent="0.25">
      <c r="BK128450" s="2315"/>
    </row>
    <row r="128451" spans="63:63" x14ac:dyDescent="0.25">
      <c r="BK128451" s="2311"/>
    </row>
    <row r="128475" spans="63:63" x14ac:dyDescent="0.25">
      <c r="BK128475" s="2315"/>
    </row>
    <row r="128476" spans="63:63" x14ac:dyDescent="0.25">
      <c r="BK128476" s="2311"/>
    </row>
    <row r="128500" spans="63:63" x14ac:dyDescent="0.25">
      <c r="BK128500" s="2315"/>
    </row>
    <row r="128501" spans="63:63" x14ac:dyDescent="0.25">
      <c r="BK128501" s="2311"/>
    </row>
    <row r="128525" spans="63:63" x14ac:dyDescent="0.25">
      <c r="BK128525" s="2315"/>
    </row>
    <row r="128526" spans="63:63" x14ac:dyDescent="0.25">
      <c r="BK128526" s="2311"/>
    </row>
    <row r="128550" spans="63:63" x14ac:dyDescent="0.25">
      <c r="BK128550" s="2315"/>
    </row>
    <row r="128551" spans="63:63" x14ac:dyDescent="0.25">
      <c r="BK128551" s="2311"/>
    </row>
    <row r="128575" spans="63:63" x14ac:dyDescent="0.25">
      <c r="BK128575" s="2315"/>
    </row>
    <row r="128576" spans="63:63" x14ac:dyDescent="0.25">
      <c r="BK128576" s="2311"/>
    </row>
    <row r="128600" spans="63:63" x14ac:dyDescent="0.25">
      <c r="BK128600" s="2315"/>
    </row>
    <row r="128601" spans="63:63" x14ac:dyDescent="0.25">
      <c r="BK128601" s="2311"/>
    </row>
    <row r="128625" spans="63:63" x14ac:dyDescent="0.25">
      <c r="BK128625" s="2315"/>
    </row>
    <row r="128626" spans="63:63" x14ac:dyDescent="0.25">
      <c r="BK128626" s="2311"/>
    </row>
    <row r="128650" spans="63:63" x14ac:dyDescent="0.25">
      <c r="BK128650" s="2315"/>
    </row>
    <row r="128651" spans="63:63" x14ac:dyDescent="0.25">
      <c r="BK128651" s="2311"/>
    </row>
    <row r="128675" spans="63:63" x14ac:dyDescent="0.25">
      <c r="BK128675" s="2315"/>
    </row>
    <row r="128676" spans="63:63" x14ac:dyDescent="0.25">
      <c r="BK128676" s="2311"/>
    </row>
    <row r="128700" spans="63:63" x14ac:dyDescent="0.25">
      <c r="BK128700" s="2315"/>
    </row>
    <row r="128701" spans="63:63" x14ac:dyDescent="0.25">
      <c r="BK128701" s="2311"/>
    </row>
    <row r="128725" spans="63:63" x14ac:dyDescent="0.25">
      <c r="BK128725" s="2315"/>
    </row>
    <row r="128726" spans="63:63" x14ac:dyDescent="0.25">
      <c r="BK128726" s="2311"/>
    </row>
    <row r="128750" spans="63:63" x14ac:dyDescent="0.25">
      <c r="BK128750" s="2315"/>
    </row>
    <row r="128751" spans="63:63" x14ac:dyDescent="0.25">
      <c r="BK128751" s="2311"/>
    </row>
    <row r="128775" spans="63:63" x14ac:dyDescent="0.25">
      <c r="BK128775" s="2315"/>
    </row>
    <row r="128776" spans="63:63" x14ac:dyDescent="0.25">
      <c r="BK128776" s="2311"/>
    </row>
    <row r="128800" spans="63:63" x14ac:dyDescent="0.25">
      <c r="BK128800" s="2315"/>
    </row>
    <row r="128801" spans="63:63" x14ac:dyDescent="0.25">
      <c r="BK128801" s="2311"/>
    </row>
    <row r="128825" spans="63:63" x14ac:dyDescent="0.25">
      <c r="BK128825" s="2315"/>
    </row>
    <row r="128826" spans="63:63" x14ac:dyDescent="0.25">
      <c r="BK128826" s="2311"/>
    </row>
    <row r="128850" spans="63:63" x14ac:dyDescent="0.25">
      <c r="BK128850" s="2315"/>
    </row>
    <row r="128851" spans="63:63" x14ac:dyDescent="0.25">
      <c r="BK128851" s="2311"/>
    </row>
    <row r="128875" spans="63:63" x14ac:dyDescent="0.25">
      <c r="BK128875" s="2315"/>
    </row>
    <row r="128876" spans="63:63" x14ac:dyDescent="0.25">
      <c r="BK128876" s="2311"/>
    </row>
    <row r="128900" spans="63:63" x14ac:dyDescent="0.25">
      <c r="BK128900" s="2315"/>
    </row>
    <row r="128901" spans="63:63" x14ac:dyDescent="0.25">
      <c r="BK128901" s="2311"/>
    </row>
    <row r="128925" spans="63:63" x14ac:dyDescent="0.25">
      <c r="BK128925" s="2315"/>
    </row>
    <row r="128926" spans="63:63" x14ac:dyDescent="0.25">
      <c r="BK128926" s="2311"/>
    </row>
    <row r="128950" spans="63:63" x14ac:dyDescent="0.25">
      <c r="BK128950" s="2315"/>
    </row>
    <row r="128951" spans="63:63" x14ac:dyDescent="0.25">
      <c r="BK128951" s="2311"/>
    </row>
    <row r="128975" spans="63:63" x14ac:dyDescent="0.25">
      <c r="BK128975" s="2315"/>
    </row>
    <row r="128976" spans="63:63" x14ac:dyDescent="0.25">
      <c r="BK128976" s="2311"/>
    </row>
    <row r="129000" spans="63:63" x14ac:dyDescent="0.25">
      <c r="BK129000" s="2315"/>
    </row>
    <row r="129001" spans="63:63" x14ac:dyDescent="0.25">
      <c r="BK129001" s="2311"/>
    </row>
    <row r="129025" spans="63:63" x14ac:dyDescent="0.25">
      <c r="BK129025" s="2315"/>
    </row>
    <row r="129026" spans="63:63" x14ac:dyDescent="0.25">
      <c r="BK129026" s="2311"/>
    </row>
    <row r="129050" spans="63:63" x14ac:dyDescent="0.25">
      <c r="BK129050" s="2315"/>
    </row>
    <row r="129051" spans="63:63" x14ac:dyDescent="0.25">
      <c r="BK129051" s="2311"/>
    </row>
    <row r="129075" spans="63:63" x14ac:dyDescent="0.25">
      <c r="BK129075" s="2315"/>
    </row>
    <row r="129076" spans="63:63" x14ac:dyDescent="0.25">
      <c r="BK129076" s="2311"/>
    </row>
    <row r="129100" spans="63:63" x14ac:dyDescent="0.25">
      <c r="BK129100" s="2315"/>
    </row>
    <row r="129101" spans="63:63" x14ac:dyDescent="0.25">
      <c r="BK129101" s="2311"/>
    </row>
    <row r="129125" spans="63:63" x14ac:dyDescent="0.25">
      <c r="BK129125" s="2315"/>
    </row>
    <row r="129126" spans="63:63" x14ac:dyDescent="0.25">
      <c r="BK129126" s="2311"/>
    </row>
    <row r="129150" spans="63:63" x14ac:dyDescent="0.25">
      <c r="BK129150" s="2315"/>
    </row>
    <row r="129151" spans="63:63" x14ac:dyDescent="0.25">
      <c r="BK129151" s="2311"/>
    </row>
    <row r="129175" spans="63:63" x14ac:dyDescent="0.25">
      <c r="BK129175" s="2315"/>
    </row>
    <row r="129176" spans="63:63" x14ac:dyDescent="0.25">
      <c r="BK129176" s="2311"/>
    </row>
    <row r="129200" spans="63:63" x14ac:dyDescent="0.25">
      <c r="BK129200" s="2315"/>
    </row>
    <row r="129201" spans="63:63" x14ac:dyDescent="0.25">
      <c r="BK129201" s="2311"/>
    </row>
    <row r="129225" spans="63:63" x14ac:dyDescent="0.25">
      <c r="BK129225" s="2315"/>
    </row>
    <row r="129226" spans="63:63" x14ac:dyDescent="0.25">
      <c r="BK129226" s="2311"/>
    </row>
    <row r="129250" spans="63:63" x14ac:dyDescent="0.25">
      <c r="BK129250" s="2315"/>
    </row>
    <row r="129251" spans="63:63" x14ac:dyDescent="0.25">
      <c r="BK129251" s="2311"/>
    </row>
    <row r="129275" spans="63:63" x14ac:dyDescent="0.25">
      <c r="BK129275" s="2315"/>
    </row>
    <row r="129276" spans="63:63" x14ac:dyDescent="0.25">
      <c r="BK129276" s="2311"/>
    </row>
    <row r="129300" spans="63:63" x14ac:dyDescent="0.25">
      <c r="BK129300" s="2315"/>
    </row>
    <row r="129301" spans="63:63" x14ac:dyDescent="0.25">
      <c r="BK129301" s="2311"/>
    </row>
    <row r="129325" spans="63:63" x14ac:dyDescent="0.25">
      <c r="BK129325" s="2315"/>
    </row>
    <row r="129326" spans="63:63" x14ac:dyDescent="0.25">
      <c r="BK129326" s="2311"/>
    </row>
    <row r="129350" spans="63:63" x14ac:dyDescent="0.25">
      <c r="BK129350" s="2315"/>
    </row>
    <row r="129351" spans="63:63" x14ac:dyDescent="0.25">
      <c r="BK129351" s="2311"/>
    </row>
    <row r="129375" spans="63:63" x14ac:dyDescent="0.25">
      <c r="BK129375" s="2315"/>
    </row>
    <row r="129376" spans="63:63" x14ac:dyDescent="0.25">
      <c r="BK129376" s="2311"/>
    </row>
    <row r="129400" spans="63:63" x14ac:dyDescent="0.25">
      <c r="BK129400" s="2315"/>
    </row>
    <row r="129401" spans="63:63" x14ac:dyDescent="0.25">
      <c r="BK129401" s="2311"/>
    </row>
    <row r="129425" spans="63:63" x14ac:dyDescent="0.25">
      <c r="BK129425" s="2315"/>
    </row>
    <row r="129426" spans="63:63" x14ac:dyDescent="0.25">
      <c r="BK129426" s="2311"/>
    </row>
    <row r="129450" spans="63:63" x14ac:dyDescent="0.25">
      <c r="BK129450" s="2315"/>
    </row>
    <row r="129451" spans="63:63" x14ac:dyDescent="0.25">
      <c r="BK129451" s="2311"/>
    </row>
    <row r="129475" spans="63:63" x14ac:dyDescent="0.25">
      <c r="BK129475" s="2315"/>
    </row>
    <row r="129476" spans="63:63" x14ac:dyDescent="0.25">
      <c r="BK129476" s="2311"/>
    </row>
    <row r="129500" spans="63:63" x14ac:dyDescent="0.25">
      <c r="BK129500" s="2315"/>
    </row>
    <row r="129501" spans="63:63" x14ac:dyDescent="0.25">
      <c r="BK129501" s="2311"/>
    </row>
    <row r="129525" spans="63:63" x14ac:dyDescent="0.25">
      <c r="BK129525" s="2315"/>
    </row>
    <row r="129526" spans="63:63" x14ac:dyDescent="0.25">
      <c r="BK129526" s="2311"/>
    </row>
    <row r="129550" spans="63:63" x14ac:dyDescent="0.25">
      <c r="BK129550" s="2315"/>
    </row>
    <row r="129551" spans="63:63" x14ac:dyDescent="0.25">
      <c r="BK129551" s="2311"/>
    </row>
    <row r="129575" spans="63:63" x14ac:dyDescent="0.25">
      <c r="BK129575" s="2315"/>
    </row>
    <row r="129576" spans="63:63" x14ac:dyDescent="0.25">
      <c r="BK129576" s="2311"/>
    </row>
    <row r="129600" spans="63:63" x14ac:dyDescent="0.25">
      <c r="BK129600" s="2315"/>
    </row>
    <row r="129601" spans="63:63" x14ac:dyDescent="0.25">
      <c r="BK129601" s="2311"/>
    </row>
    <row r="129625" spans="63:63" x14ac:dyDescent="0.25">
      <c r="BK129625" s="2315"/>
    </row>
    <row r="129626" spans="63:63" x14ac:dyDescent="0.25">
      <c r="BK129626" s="2311"/>
    </row>
    <row r="129650" spans="63:63" x14ac:dyDescent="0.25">
      <c r="BK129650" s="2315"/>
    </row>
    <row r="129651" spans="63:63" x14ac:dyDescent="0.25">
      <c r="BK129651" s="2311"/>
    </row>
    <row r="129675" spans="63:63" x14ac:dyDescent="0.25">
      <c r="BK129675" s="2315"/>
    </row>
    <row r="129676" spans="63:63" x14ac:dyDescent="0.25">
      <c r="BK129676" s="2311"/>
    </row>
    <row r="129700" spans="63:63" x14ac:dyDescent="0.25">
      <c r="BK129700" s="2315"/>
    </row>
    <row r="129701" spans="63:63" x14ac:dyDescent="0.25">
      <c r="BK129701" s="2311"/>
    </row>
    <row r="129725" spans="63:63" x14ac:dyDescent="0.25">
      <c r="BK129725" s="2315"/>
    </row>
    <row r="129726" spans="63:63" x14ac:dyDescent="0.25">
      <c r="BK129726" s="2311"/>
    </row>
    <row r="129750" spans="63:63" x14ac:dyDescent="0.25">
      <c r="BK129750" s="2315"/>
    </row>
    <row r="129751" spans="63:63" x14ac:dyDescent="0.25">
      <c r="BK129751" s="2311"/>
    </row>
    <row r="129775" spans="63:63" x14ac:dyDescent="0.25">
      <c r="BK129775" s="2315"/>
    </row>
    <row r="129776" spans="63:63" x14ac:dyDescent="0.25">
      <c r="BK129776" s="2311"/>
    </row>
    <row r="129800" spans="63:63" x14ac:dyDescent="0.25">
      <c r="BK129800" s="2315"/>
    </row>
    <row r="129801" spans="63:63" x14ac:dyDescent="0.25">
      <c r="BK129801" s="2311"/>
    </row>
    <row r="129825" spans="63:63" x14ac:dyDescent="0.25">
      <c r="BK129825" s="2315"/>
    </row>
    <row r="129826" spans="63:63" x14ac:dyDescent="0.25">
      <c r="BK129826" s="2311"/>
    </row>
    <row r="129850" spans="63:63" x14ac:dyDescent="0.25">
      <c r="BK129850" s="2315"/>
    </row>
    <row r="129851" spans="63:63" x14ac:dyDescent="0.25">
      <c r="BK129851" s="2311"/>
    </row>
    <row r="129875" spans="63:63" x14ac:dyDescent="0.25">
      <c r="BK129875" s="2315"/>
    </row>
    <row r="129876" spans="63:63" x14ac:dyDescent="0.25">
      <c r="BK129876" s="2311"/>
    </row>
    <row r="129900" spans="63:63" x14ac:dyDescent="0.25">
      <c r="BK129900" s="2315"/>
    </row>
    <row r="129901" spans="63:63" x14ac:dyDescent="0.25">
      <c r="BK129901" s="2311"/>
    </row>
    <row r="129925" spans="63:63" x14ac:dyDescent="0.25">
      <c r="BK129925" s="2315"/>
    </row>
    <row r="129926" spans="63:63" x14ac:dyDescent="0.25">
      <c r="BK129926" s="2311"/>
    </row>
    <row r="129950" spans="63:63" x14ac:dyDescent="0.25">
      <c r="BK129950" s="2315"/>
    </row>
    <row r="129951" spans="63:63" x14ac:dyDescent="0.25">
      <c r="BK129951" s="2311"/>
    </row>
    <row r="129975" spans="63:63" x14ac:dyDescent="0.25">
      <c r="BK129975" s="2315"/>
    </row>
    <row r="129976" spans="63:63" x14ac:dyDescent="0.25">
      <c r="BK129976" s="2311"/>
    </row>
    <row r="130000" spans="63:63" x14ac:dyDescent="0.25">
      <c r="BK130000" s="2315"/>
    </row>
    <row r="130001" spans="63:63" x14ac:dyDescent="0.25">
      <c r="BK130001" s="2311"/>
    </row>
    <row r="130025" spans="63:63" x14ac:dyDescent="0.25">
      <c r="BK130025" s="2315"/>
    </row>
    <row r="130026" spans="63:63" x14ac:dyDescent="0.25">
      <c r="BK130026" s="2311"/>
    </row>
    <row r="130050" spans="63:63" x14ac:dyDescent="0.25">
      <c r="BK130050" s="2315"/>
    </row>
    <row r="130051" spans="63:63" x14ac:dyDescent="0.25">
      <c r="BK130051" s="2311"/>
    </row>
    <row r="130075" spans="63:63" x14ac:dyDescent="0.25">
      <c r="BK130075" s="2315"/>
    </row>
    <row r="130076" spans="63:63" x14ac:dyDescent="0.25">
      <c r="BK130076" s="2311"/>
    </row>
    <row r="130100" spans="63:63" x14ac:dyDescent="0.25">
      <c r="BK130100" s="2315"/>
    </row>
    <row r="130101" spans="63:63" x14ac:dyDescent="0.25">
      <c r="BK130101" s="2311"/>
    </row>
    <row r="130125" spans="63:63" x14ac:dyDescent="0.25">
      <c r="BK130125" s="2315"/>
    </row>
    <row r="130126" spans="63:63" x14ac:dyDescent="0.25">
      <c r="BK130126" s="2311"/>
    </row>
    <row r="130150" spans="63:63" x14ac:dyDescent="0.25">
      <c r="BK130150" s="2315"/>
    </row>
    <row r="130151" spans="63:63" x14ac:dyDescent="0.25">
      <c r="BK130151" s="2311"/>
    </row>
    <row r="130175" spans="63:63" x14ac:dyDescent="0.25">
      <c r="BK130175" s="2315"/>
    </row>
    <row r="130176" spans="63:63" x14ac:dyDescent="0.25">
      <c r="BK130176" s="2311"/>
    </row>
    <row r="130200" spans="63:63" x14ac:dyDescent="0.25">
      <c r="BK130200" s="2315"/>
    </row>
    <row r="130201" spans="63:63" x14ac:dyDescent="0.25">
      <c r="BK130201" s="2311"/>
    </row>
    <row r="130225" spans="63:63" x14ac:dyDescent="0.25">
      <c r="BK130225" s="2315"/>
    </row>
    <row r="130226" spans="63:63" x14ac:dyDescent="0.25">
      <c r="BK130226" s="2311"/>
    </row>
    <row r="130250" spans="63:63" x14ac:dyDescent="0.25">
      <c r="BK130250" s="2315"/>
    </row>
    <row r="130251" spans="63:63" x14ac:dyDescent="0.25">
      <c r="BK130251" s="2311"/>
    </row>
    <row r="130275" spans="63:63" x14ac:dyDescent="0.25">
      <c r="BK130275" s="2315"/>
    </row>
    <row r="130276" spans="63:63" x14ac:dyDescent="0.25">
      <c r="BK130276" s="2311"/>
    </row>
    <row r="130300" spans="63:63" x14ac:dyDescent="0.25">
      <c r="BK130300" s="2315"/>
    </row>
    <row r="130301" spans="63:63" x14ac:dyDescent="0.25">
      <c r="BK130301" s="2311"/>
    </row>
    <row r="130325" spans="63:63" x14ac:dyDescent="0.25">
      <c r="BK130325" s="2315"/>
    </row>
    <row r="130326" spans="63:63" x14ac:dyDescent="0.25">
      <c r="BK130326" s="2311"/>
    </row>
    <row r="130350" spans="63:63" x14ac:dyDescent="0.25">
      <c r="BK130350" s="2315"/>
    </row>
    <row r="130351" spans="63:63" x14ac:dyDescent="0.25">
      <c r="BK130351" s="2311"/>
    </row>
    <row r="130375" spans="63:63" x14ac:dyDescent="0.25">
      <c r="BK130375" s="2315"/>
    </row>
    <row r="130376" spans="63:63" x14ac:dyDescent="0.25">
      <c r="BK130376" s="2311"/>
    </row>
    <row r="130400" spans="63:63" x14ac:dyDescent="0.25">
      <c r="BK130400" s="2315"/>
    </row>
    <row r="130401" spans="63:63" x14ac:dyDescent="0.25">
      <c r="BK130401" s="2311"/>
    </row>
    <row r="130425" spans="63:63" x14ac:dyDescent="0.25">
      <c r="BK130425" s="2315"/>
    </row>
    <row r="130426" spans="63:63" x14ac:dyDescent="0.25">
      <c r="BK130426" s="2311"/>
    </row>
    <row r="130450" spans="63:63" x14ac:dyDescent="0.25">
      <c r="BK130450" s="2315"/>
    </row>
    <row r="130451" spans="63:63" x14ac:dyDescent="0.25">
      <c r="BK130451" s="2311"/>
    </row>
    <row r="130475" spans="63:63" x14ac:dyDescent="0.25">
      <c r="BK130475" s="2315"/>
    </row>
    <row r="130476" spans="63:63" x14ac:dyDescent="0.25">
      <c r="BK130476" s="2311"/>
    </row>
    <row r="130500" spans="63:63" x14ac:dyDescent="0.25">
      <c r="BK130500" s="2315"/>
    </row>
    <row r="130501" spans="63:63" x14ac:dyDescent="0.25">
      <c r="BK130501" s="2311"/>
    </row>
    <row r="130525" spans="63:63" x14ac:dyDescent="0.25">
      <c r="BK130525" s="2315"/>
    </row>
    <row r="130526" spans="63:63" x14ac:dyDescent="0.25">
      <c r="BK130526" s="2311"/>
    </row>
    <row r="130550" spans="63:63" x14ac:dyDescent="0.25">
      <c r="BK130550" s="2315"/>
    </row>
    <row r="130551" spans="63:63" x14ac:dyDescent="0.25">
      <c r="BK130551" s="2311"/>
    </row>
    <row r="130575" spans="63:63" x14ac:dyDescent="0.25">
      <c r="BK130575" s="2315"/>
    </row>
    <row r="130576" spans="63:63" x14ac:dyDescent="0.25">
      <c r="BK130576" s="2311"/>
    </row>
    <row r="130600" spans="63:63" x14ac:dyDescent="0.25">
      <c r="BK130600" s="2315"/>
    </row>
    <row r="130601" spans="63:63" x14ac:dyDescent="0.25">
      <c r="BK130601" s="2311"/>
    </row>
    <row r="130625" spans="63:63" x14ac:dyDescent="0.25">
      <c r="BK130625" s="2315"/>
    </row>
    <row r="130626" spans="63:63" x14ac:dyDescent="0.25">
      <c r="BK130626" s="2311"/>
    </row>
    <row r="130650" spans="63:63" x14ac:dyDescent="0.25">
      <c r="BK130650" s="2315"/>
    </row>
    <row r="130651" spans="63:63" x14ac:dyDescent="0.25">
      <c r="BK130651" s="2311"/>
    </row>
    <row r="130675" spans="63:63" x14ac:dyDescent="0.25">
      <c r="BK130675" s="2315"/>
    </row>
    <row r="130676" spans="63:63" x14ac:dyDescent="0.25">
      <c r="BK130676" s="2311"/>
    </row>
    <row r="130700" spans="63:63" x14ac:dyDescent="0.25">
      <c r="BK130700" s="2315"/>
    </row>
    <row r="130701" spans="63:63" x14ac:dyDescent="0.25">
      <c r="BK130701" s="2311"/>
    </row>
    <row r="130725" spans="63:63" x14ac:dyDescent="0.25">
      <c r="BK130725" s="2315"/>
    </row>
    <row r="130726" spans="63:63" x14ac:dyDescent="0.25">
      <c r="BK130726" s="2311"/>
    </row>
    <row r="130750" spans="63:63" x14ac:dyDescent="0.25">
      <c r="BK130750" s="2315"/>
    </row>
    <row r="130751" spans="63:63" x14ac:dyDescent="0.25">
      <c r="BK130751" s="2311"/>
    </row>
    <row r="130775" spans="63:63" x14ac:dyDescent="0.25">
      <c r="BK130775" s="2315"/>
    </row>
    <row r="130776" spans="63:63" x14ac:dyDescent="0.25">
      <c r="BK130776" s="2311"/>
    </row>
    <row r="130800" spans="63:63" x14ac:dyDescent="0.25">
      <c r="BK130800" s="2315"/>
    </row>
    <row r="130801" spans="63:63" x14ac:dyDescent="0.25">
      <c r="BK130801" s="2311"/>
    </row>
    <row r="130825" spans="63:63" x14ac:dyDescent="0.25">
      <c r="BK130825" s="2315"/>
    </row>
    <row r="130826" spans="63:63" x14ac:dyDescent="0.25">
      <c r="BK130826" s="2311"/>
    </row>
    <row r="130850" spans="63:63" x14ac:dyDescent="0.25">
      <c r="BK130850" s="2315"/>
    </row>
    <row r="130851" spans="63:63" x14ac:dyDescent="0.25">
      <c r="BK130851" s="2311"/>
    </row>
    <row r="130875" spans="63:63" x14ac:dyDescent="0.25">
      <c r="BK130875" s="2315"/>
    </row>
    <row r="130876" spans="63:63" x14ac:dyDescent="0.25">
      <c r="BK130876" s="2311"/>
    </row>
    <row r="130900" spans="63:63" x14ac:dyDescent="0.25">
      <c r="BK130900" s="2315"/>
    </row>
    <row r="130901" spans="63:63" x14ac:dyDescent="0.25">
      <c r="BK130901" s="2311"/>
    </row>
    <row r="130925" spans="63:63" x14ac:dyDescent="0.25">
      <c r="BK130925" s="2315"/>
    </row>
    <row r="130926" spans="63:63" x14ac:dyDescent="0.25">
      <c r="BK130926" s="2311"/>
    </row>
    <row r="130950" spans="63:63" x14ac:dyDescent="0.25">
      <c r="BK130950" s="2315"/>
    </row>
    <row r="130951" spans="63:63" x14ac:dyDescent="0.25">
      <c r="BK130951" s="2311"/>
    </row>
    <row r="130975" spans="63:63" x14ac:dyDescent="0.25">
      <c r="BK130975" s="2315"/>
    </row>
    <row r="130976" spans="63:63" x14ac:dyDescent="0.25">
      <c r="BK130976" s="2311"/>
    </row>
    <row r="131000" spans="63:63" x14ac:dyDescent="0.25">
      <c r="BK131000" s="2315"/>
    </row>
    <row r="131001" spans="63:63" x14ac:dyDescent="0.25">
      <c r="BK131001" s="2311"/>
    </row>
    <row r="131025" spans="63:63" x14ac:dyDescent="0.25">
      <c r="BK131025" s="2315"/>
    </row>
    <row r="131026" spans="63:63" x14ac:dyDescent="0.25">
      <c r="BK131026" s="2311"/>
    </row>
    <row r="131050" spans="63:63" x14ac:dyDescent="0.25">
      <c r="BK131050" s="2315"/>
    </row>
    <row r="131051" spans="63:63" x14ac:dyDescent="0.25">
      <c r="BK131051" s="2311"/>
    </row>
    <row r="131075" spans="63:63" x14ac:dyDescent="0.25">
      <c r="BK131075" s="2315"/>
    </row>
    <row r="131076" spans="63:63" x14ac:dyDescent="0.25">
      <c r="BK131076" s="2311"/>
    </row>
    <row r="131100" spans="63:63" x14ac:dyDescent="0.25">
      <c r="BK131100" s="2315"/>
    </row>
    <row r="131101" spans="63:63" x14ac:dyDescent="0.25">
      <c r="BK131101" s="2311"/>
    </row>
    <row r="131125" spans="63:63" x14ac:dyDescent="0.25">
      <c r="BK131125" s="2315"/>
    </row>
    <row r="131126" spans="63:63" x14ac:dyDescent="0.25">
      <c r="BK131126" s="2311"/>
    </row>
    <row r="131150" spans="63:63" x14ac:dyDescent="0.25">
      <c r="BK131150" s="2315"/>
    </row>
    <row r="131151" spans="63:63" x14ac:dyDescent="0.25">
      <c r="BK131151" s="2311"/>
    </row>
    <row r="131175" spans="63:63" x14ac:dyDescent="0.25">
      <c r="BK131175" s="2315"/>
    </row>
    <row r="131176" spans="63:63" x14ac:dyDescent="0.25">
      <c r="BK131176" s="2311"/>
    </row>
    <row r="131200" spans="63:63" x14ac:dyDescent="0.25">
      <c r="BK131200" s="2315"/>
    </row>
    <row r="131201" spans="63:63" x14ac:dyDescent="0.25">
      <c r="BK131201" s="2311"/>
    </row>
    <row r="131225" spans="63:63" x14ac:dyDescent="0.25">
      <c r="BK131225" s="2315"/>
    </row>
    <row r="131226" spans="63:63" x14ac:dyDescent="0.25">
      <c r="BK131226" s="2311"/>
    </row>
    <row r="131250" spans="63:63" x14ac:dyDescent="0.25">
      <c r="BK131250" s="2315"/>
    </row>
    <row r="131251" spans="63:63" x14ac:dyDescent="0.25">
      <c r="BK131251" s="2311"/>
    </row>
    <row r="131275" spans="63:63" x14ac:dyDescent="0.25">
      <c r="BK131275" s="2315"/>
    </row>
    <row r="131276" spans="63:63" x14ac:dyDescent="0.25">
      <c r="BK131276" s="2311"/>
    </row>
    <row r="131300" spans="63:63" x14ac:dyDescent="0.25">
      <c r="BK131300" s="2315"/>
    </row>
    <row r="131301" spans="63:63" x14ac:dyDescent="0.25">
      <c r="BK131301" s="2311"/>
    </row>
    <row r="131325" spans="63:63" x14ac:dyDescent="0.25">
      <c r="BK131325" s="2315"/>
    </row>
    <row r="131326" spans="63:63" x14ac:dyDescent="0.25">
      <c r="BK131326" s="2311"/>
    </row>
    <row r="131350" spans="63:63" x14ac:dyDescent="0.25">
      <c r="BK131350" s="2315"/>
    </row>
    <row r="131351" spans="63:63" x14ac:dyDescent="0.25">
      <c r="BK131351" s="2311"/>
    </row>
    <row r="131375" spans="63:63" x14ac:dyDescent="0.25">
      <c r="BK131375" s="2315"/>
    </row>
    <row r="131376" spans="63:63" x14ac:dyDescent="0.25">
      <c r="BK131376" s="2311"/>
    </row>
    <row r="131400" spans="63:63" x14ac:dyDescent="0.25">
      <c r="BK131400" s="2315"/>
    </row>
    <row r="131401" spans="63:63" x14ac:dyDescent="0.25">
      <c r="BK131401" s="2311"/>
    </row>
    <row r="131425" spans="63:63" x14ac:dyDescent="0.25">
      <c r="BK131425" s="2315"/>
    </row>
    <row r="131426" spans="63:63" x14ac:dyDescent="0.25">
      <c r="BK131426" s="2311"/>
    </row>
    <row r="131450" spans="63:63" x14ac:dyDescent="0.25">
      <c r="BK131450" s="2315"/>
    </row>
    <row r="131451" spans="63:63" x14ac:dyDescent="0.25">
      <c r="BK131451" s="2311"/>
    </row>
    <row r="131475" spans="63:63" x14ac:dyDescent="0.25">
      <c r="BK131475" s="2315"/>
    </row>
    <row r="131476" spans="63:63" x14ac:dyDescent="0.25">
      <c r="BK131476" s="2311"/>
    </row>
    <row r="131500" spans="63:63" x14ac:dyDescent="0.25">
      <c r="BK131500" s="2315"/>
    </row>
    <row r="131501" spans="63:63" x14ac:dyDescent="0.25">
      <c r="BK131501" s="2311"/>
    </row>
    <row r="131525" spans="63:63" x14ac:dyDescent="0.25">
      <c r="BK131525" s="2315"/>
    </row>
    <row r="131526" spans="63:63" x14ac:dyDescent="0.25">
      <c r="BK131526" s="2311"/>
    </row>
    <row r="131550" spans="63:63" x14ac:dyDescent="0.25">
      <c r="BK131550" s="2315"/>
    </row>
    <row r="131551" spans="63:63" x14ac:dyDescent="0.25">
      <c r="BK131551" s="2311"/>
    </row>
    <row r="131575" spans="63:63" x14ac:dyDescent="0.25">
      <c r="BK131575" s="2315"/>
    </row>
    <row r="131576" spans="63:63" x14ac:dyDescent="0.25">
      <c r="BK131576" s="2311"/>
    </row>
    <row r="131600" spans="63:63" x14ac:dyDescent="0.25">
      <c r="BK131600" s="2315"/>
    </row>
    <row r="131601" spans="63:63" x14ac:dyDescent="0.25">
      <c r="BK131601" s="2311"/>
    </row>
    <row r="131625" spans="63:63" x14ac:dyDescent="0.25">
      <c r="BK131625" s="2315"/>
    </row>
    <row r="131626" spans="63:63" x14ac:dyDescent="0.25">
      <c r="BK131626" s="2311"/>
    </row>
    <row r="131650" spans="63:63" x14ac:dyDescent="0.25">
      <c r="BK131650" s="2315"/>
    </row>
    <row r="131651" spans="63:63" x14ac:dyDescent="0.25">
      <c r="BK131651" s="2311"/>
    </row>
    <row r="131675" spans="63:63" x14ac:dyDescent="0.25">
      <c r="BK131675" s="2315"/>
    </row>
    <row r="131676" spans="63:63" x14ac:dyDescent="0.25">
      <c r="BK131676" s="2311"/>
    </row>
    <row r="131700" spans="63:63" x14ac:dyDescent="0.25">
      <c r="BK131700" s="2315"/>
    </row>
    <row r="131701" spans="63:63" x14ac:dyDescent="0.25">
      <c r="BK131701" s="2311"/>
    </row>
    <row r="131725" spans="63:63" x14ac:dyDescent="0.25">
      <c r="BK131725" s="2315"/>
    </row>
    <row r="131726" spans="63:63" x14ac:dyDescent="0.25">
      <c r="BK131726" s="2311"/>
    </row>
    <row r="131750" spans="63:63" x14ac:dyDescent="0.25">
      <c r="BK131750" s="2315"/>
    </row>
    <row r="131751" spans="63:63" x14ac:dyDescent="0.25">
      <c r="BK131751" s="2311"/>
    </row>
    <row r="131775" spans="63:63" x14ac:dyDescent="0.25">
      <c r="BK131775" s="2315"/>
    </row>
    <row r="131776" spans="63:63" x14ac:dyDescent="0.25">
      <c r="BK131776" s="2311"/>
    </row>
    <row r="131800" spans="63:63" x14ac:dyDescent="0.25">
      <c r="BK131800" s="2315"/>
    </row>
    <row r="131801" spans="63:63" x14ac:dyDescent="0.25">
      <c r="BK131801" s="2311"/>
    </row>
    <row r="131825" spans="63:63" x14ac:dyDescent="0.25">
      <c r="BK131825" s="2315"/>
    </row>
    <row r="131826" spans="63:63" x14ac:dyDescent="0.25">
      <c r="BK131826" s="2311"/>
    </row>
    <row r="131850" spans="63:63" x14ac:dyDescent="0.25">
      <c r="BK131850" s="2315"/>
    </row>
    <row r="131851" spans="63:63" x14ac:dyDescent="0.25">
      <c r="BK131851" s="2311"/>
    </row>
    <row r="131875" spans="63:63" x14ac:dyDescent="0.25">
      <c r="BK131875" s="2315"/>
    </row>
    <row r="131876" spans="63:63" x14ac:dyDescent="0.25">
      <c r="BK131876" s="2311"/>
    </row>
    <row r="131900" spans="63:63" x14ac:dyDescent="0.25">
      <c r="BK131900" s="2315"/>
    </row>
    <row r="131901" spans="63:63" x14ac:dyDescent="0.25">
      <c r="BK131901" s="2311"/>
    </row>
    <row r="131925" spans="63:63" x14ac:dyDescent="0.25">
      <c r="BK131925" s="2315"/>
    </row>
    <row r="131926" spans="63:63" x14ac:dyDescent="0.25">
      <c r="BK131926" s="2311"/>
    </row>
    <row r="131950" spans="63:63" x14ac:dyDescent="0.25">
      <c r="BK131950" s="2315"/>
    </row>
    <row r="131951" spans="63:63" x14ac:dyDescent="0.25">
      <c r="BK131951" s="2311"/>
    </row>
    <row r="131975" spans="63:63" x14ac:dyDescent="0.25">
      <c r="BK131975" s="2315"/>
    </row>
    <row r="131976" spans="63:63" x14ac:dyDescent="0.25">
      <c r="BK131976" s="2311"/>
    </row>
    <row r="132000" spans="63:63" x14ac:dyDescent="0.25">
      <c r="BK132000" s="2315"/>
    </row>
    <row r="132001" spans="63:63" x14ac:dyDescent="0.25">
      <c r="BK132001" s="2311"/>
    </row>
    <row r="132025" spans="63:63" x14ac:dyDescent="0.25">
      <c r="BK132025" s="2315"/>
    </row>
    <row r="132026" spans="63:63" x14ac:dyDescent="0.25">
      <c r="BK132026" s="2311"/>
    </row>
    <row r="132050" spans="63:63" x14ac:dyDescent="0.25">
      <c r="BK132050" s="2315"/>
    </row>
    <row r="132051" spans="63:63" x14ac:dyDescent="0.25">
      <c r="BK132051" s="2311"/>
    </row>
    <row r="132075" spans="63:63" x14ac:dyDescent="0.25">
      <c r="BK132075" s="2315"/>
    </row>
    <row r="132076" spans="63:63" x14ac:dyDescent="0.25">
      <c r="BK132076" s="2311"/>
    </row>
    <row r="132100" spans="63:63" x14ac:dyDescent="0.25">
      <c r="BK132100" s="2315"/>
    </row>
    <row r="132101" spans="63:63" x14ac:dyDescent="0.25">
      <c r="BK132101" s="2311"/>
    </row>
    <row r="132125" spans="63:63" x14ac:dyDescent="0.25">
      <c r="BK132125" s="2315"/>
    </row>
    <row r="132126" spans="63:63" x14ac:dyDescent="0.25">
      <c r="BK132126" s="2311"/>
    </row>
    <row r="132150" spans="63:63" x14ac:dyDescent="0.25">
      <c r="BK132150" s="2315"/>
    </row>
    <row r="132151" spans="63:63" x14ac:dyDescent="0.25">
      <c r="BK132151" s="2311"/>
    </row>
    <row r="132175" spans="63:63" x14ac:dyDescent="0.25">
      <c r="BK132175" s="2315"/>
    </row>
    <row r="132176" spans="63:63" x14ac:dyDescent="0.25">
      <c r="BK132176" s="2311"/>
    </row>
    <row r="132200" spans="63:63" x14ac:dyDescent="0.25">
      <c r="BK132200" s="2315"/>
    </row>
    <row r="132201" spans="63:63" x14ac:dyDescent="0.25">
      <c r="BK132201" s="2311"/>
    </row>
    <row r="132225" spans="63:63" x14ac:dyDescent="0.25">
      <c r="BK132225" s="2315"/>
    </row>
    <row r="132226" spans="63:63" x14ac:dyDescent="0.25">
      <c r="BK132226" s="2311"/>
    </row>
    <row r="132250" spans="63:63" x14ac:dyDescent="0.25">
      <c r="BK132250" s="2315"/>
    </row>
    <row r="132251" spans="63:63" x14ac:dyDescent="0.25">
      <c r="BK132251" s="2311"/>
    </row>
    <row r="132275" spans="63:63" x14ac:dyDescent="0.25">
      <c r="BK132275" s="2315"/>
    </row>
    <row r="132276" spans="63:63" x14ac:dyDescent="0.25">
      <c r="BK132276" s="2311"/>
    </row>
    <row r="132300" spans="63:63" x14ac:dyDescent="0.25">
      <c r="BK132300" s="2315"/>
    </row>
    <row r="132301" spans="63:63" x14ac:dyDescent="0.25">
      <c r="BK132301" s="2311"/>
    </row>
    <row r="132325" spans="63:63" x14ac:dyDescent="0.25">
      <c r="BK132325" s="2315"/>
    </row>
    <row r="132326" spans="63:63" x14ac:dyDescent="0.25">
      <c r="BK132326" s="2311"/>
    </row>
    <row r="132350" spans="63:63" x14ac:dyDescent="0.25">
      <c r="BK132350" s="2315"/>
    </row>
    <row r="132351" spans="63:63" x14ac:dyDescent="0.25">
      <c r="BK132351" s="2311"/>
    </row>
    <row r="132375" spans="63:63" x14ac:dyDescent="0.25">
      <c r="BK132375" s="2315"/>
    </row>
    <row r="132376" spans="63:63" x14ac:dyDescent="0.25">
      <c r="BK132376" s="2311"/>
    </row>
    <row r="132400" spans="63:63" x14ac:dyDescent="0.25">
      <c r="BK132400" s="2315"/>
    </row>
    <row r="132401" spans="63:63" x14ac:dyDescent="0.25">
      <c r="BK132401" s="2311"/>
    </row>
    <row r="132425" spans="63:63" x14ac:dyDescent="0.25">
      <c r="BK132425" s="2315"/>
    </row>
    <row r="132426" spans="63:63" x14ac:dyDescent="0.25">
      <c r="BK132426" s="2311"/>
    </row>
    <row r="132450" spans="63:63" x14ac:dyDescent="0.25">
      <c r="BK132450" s="2315"/>
    </row>
    <row r="132451" spans="63:63" x14ac:dyDescent="0.25">
      <c r="BK132451" s="2311"/>
    </row>
    <row r="132475" spans="63:63" x14ac:dyDescent="0.25">
      <c r="BK132475" s="2315"/>
    </row>
    <row r="132476" spans="63:63" x14ac:dyDescent="0.25">
      <c r="BK132476" s="2311"/>
    </row>
    <row r="132500" spans="63:63" x14ac:dyDescent="0.25">
      <c r="BK132500" s="2315"/>
    </row>
    <row r="132501" spans="63:63" x14ac:dyDescent="0.25">
      <c r="BK132501" s="2311"/>
    </row>
    <row r="132525" spans="63:63" x14ac:dyDescent="0.25">
      <c r="BK132525" s="2315"/>
    </row>
    <row r="132526" spans="63:63" x14ac:dyDescent="0.25">
      <c r="BK132526" s="2311"/>
    </row>
    <row r="132550" spans="63:63" x14ac:dyDescent="0.25">
      <c r="BK132550" s="2315"/>
    </row>
    <row r="132551" spans="63:63" x14ac:dyDescent="0.25">
      <c r="BK132551" s="2311"/>
    </row>
    <row r="132575" spans="63:63" x14ac:dyDescent="0.25">
      <c r="BK132575" s="2315"/>
    </row>
    <row r="132576" spans="63:63" x14ac:dyDescent="0.25">
      <c r="BK132576" s="2311"/>
    </row>
    <row r="132600" spans="63:63" x14ac:dyDescent="0.25">
      <c r="BK132600" s="2315"/>
    </row>
    <row r="132601" spans="63:63" x14ac:dyDescent="0.25">
      <c r="BK132601" s="2311"/>
    </row>
    <row r="132625" spans="63:63" x14ac:dyDescent="0.25">
      <c r="BK132625" s="2315"/>
    </row>
    <row r="132626" spans="63:63" x14ac:dyDescent="0.25">
      <c r="BK132626" s="2311"/>
    </row>
    <row r="132650" spans="63:63" x14ac:dyDescent="0.25">
      <c r="BK132650" s="2315"/>
    </row>
    <row r="132651" spans="63:63" x14ac:dyDescent="0.25">
      <c r="BK132651" s="2311"/>
    </row>
    <row r="132675" spans="63:63" x14ac:dyDescent="0.25">
      <c r="BK132675" s="2315"/>
    </row>
    <row r="132676" spans="63:63" x14ac:dyDescent="0.25">
      <c r="BK132676" s="2311"/>
    </row>
    <row r="132700" spans="63:63" x14ac:dyDescent="0.25">
      <c r="BK132700" s="2315"/>
    </row>
    <row r="132701" spans="63:63" x14ac:dyDescent="0.25">
      <c r="BK132701" s="2311"/>
    </row>
    <row r="132725" spans="63:63" x14ac:dyDescent="0.25">
      <c r="BK132725" s="2315"/>
    </row>
    <row r="132726" spans="63:63" x14ac:dyDescent="0.25">
      <c r="BK132726" s="2311"/>
    </row>
    <row r="132750" spans="63:63" x14ac:dyDescent="0.25">
      <c r="BK132750" s="2315"/>
    </row>
    <row r="132751" spans="63:63" x14ac:dyDescent="0.25">
      <c r="BK132751" s="2311"/>
    </row>
    <row r="132775" spans="63:63" x14ac:dyDescent="0.25">
      <c r="BK132775" s="2315"/>
    </row>
    <row r="132776" spans="63:63" x14ac:dyDescent="0.25">
      <c r="BK132776" s="2311"/>
    </row>
    <row r="132800" spans="63:63" x14ac:dyDescent="0.25">
      <c r="BK132800" s="2315"/>
    </row>
    <row r="132801" spans="63:63" x14ac:dyDescent="0.25">
      <c r="BK132801" s="2311"/>
    </row>
    <row r="132825" spans="63:63" x14ac:dyDescent="0.25">
      <c r="BK132825" s="2315"/>
    </row>
    <row r="132826" spans="63:63" x14ac:dyDescent="0.25">
      <c r="BK132826" s="2311"/>
    </row>
    <row r="132850" spans="63:63" x14ac:dyDescent="0.25">
      <c r="BK132850" s="2315"/>
    </row>
    <row r="132851" spans="63:63" x14ac:dyDescent="0.25">
      <c r="BK132851" s="2311"/>
    </row>
    <row r="132875" spans="63:63" x14ac:dyDescent="0.25">
      <c r="BK132875" s="2315"/>
    </row>
    <row r="132876" spans="63:63" x14ac:dyDescent="0.25">
      <c r="BK132876" s="2311"/>
    </row>
    <row r="132900" spans="63:63" x14ac:dyDescent="0.25">
      <c r="BK132900" s="2315"/>
    </row>
    <row r="132901" spans="63:63" x14ac:dyDescent="0.25">
      <c r="BK132901" s="2311"/>
    </row>
    <row r="132925" spans="63:63" x14ac:dyDescent="0.25">
      <c r="BK132925" s="2315"/>
    </row>
    <row r="132926" spans="63:63" x14ac:dyDescent="0.25">
      <c r="BK132926" s="2311"/>
    </row>
    <row r="132950" spans="63:63" x14ac:dyDescent="0.25">
      <c r="BK132950" s="2315"/>
    </row>
    <row r="132951" spans="63:63" x14ac:dyDescent="0.25">
      <c r="BK132951" s="2311"/>
    </row>
    <row r="132975" spans="63:63" x14ac:dyDescent="0.25">
      <c r="BK132975" s="2315"/>
    </row>
    <row r="132976" spans="63:63" x14ac:dyDescent="0.25">
      <c r="BK132976" s="2311"/>
    </row>
    <row r="133000" spans="63:63" x14ac:dyDescent="0.25">
      <c r="BK133000" s="2315"/>
    </row>
    <row r="133001" spans="63:63" x14ac:dyDescent="0.25">
      <c r="BK133001" s="2311"/>
    </row>
    <row r="133025" spans="63:63" x14ac:dyDescent="0.25">
      <c r="BK133025" s="2315"/>
    </row>
    <row r="133026" spans="63:63" x14ac:dyDescent="0.25">
      <c r="BK133026" s="2311"/>
    </row>
    <row r="133050" spans="63:63" x14ac:dyDescent="0.25">
      <c r="BK133050" s="2315"/>
    </row>
    <row r="133051" spans="63:63" x14ac:dyDescent="0.25">
      <c r="BK133051" s="2311"/>
    </row>
    <row r="133075" spans="63:63" x14ac:dyDescent="0.25">
      <c r="BK133075" s="2315"/>
    </row>
    <row r="133076" spans="63:63" x14ac:dyDescent="0.25">
      <c r="BK133076" s="2311"/>
    </row>
    <row r="133100" spans="63:63" x14ac:dyDescent="0.25">
      <c r="BK133100" s="2315"/>
    </row>
    <row r="133101" spans="63:63" x14ac:dyDescent="0.25">
      <c r="BK133101" s="2311"/>
    </row>
    <row r="133125" spans="63:63" x14ac:dyDescent="0.25">
      <c r="BK133125" s="2315"/>
    </row>
    <row r="133126" spans="63:63" x14ac:dyDescent="0.25">
      <c r="BK133126" s="2311"/>
    </row>
    <row r="133150" spans="63:63" x14ac:dyDescent="0.25">
      <c r="BK133150" s="2315"/>
    </row>
    <row r="133151" spans="63:63" x14ac:dyDescent="0.25">
      <c r="BK133151" s="2311"/>
    </row>
    <row r="133175" spans="63:63" x14ac:dyDescent="0.25">
      <c r="BK133175" s="2315"/>
    </row>
    <row r="133176" spans="63:63" x14ac:dyDescent="0.25">
      <c r="BK133176" s="2311"/>
    </row>
    <row r="133200" spans="63:63" x14ac:dyDescent="0.25">
      <c r="BK133200" s="2315"/>
    </row>
    <row r="133201" spans="63:63" x14ac:dyDescent="0.25">
      <c r="BK133201" s="2311"/>
    </row>
    <row r="133225" spans="63:63" x14ac:dyDescent="0.25">
      <c r="BK133225" s="2315"/>
    </row>
    <row r="133226" spans="63:63" x14ac:dyDescent="0.25">
      <c r="BK133226" s="2311"/>
    </row>
    <row r="133250" spans="63:63" x14ac:dyDescent="0.25">
      <c r="BK133250" s="2315"/>
    </row>
    <row r="133251" spans="63:63" x14ac:dyDescent="0.25">
      <c r="BK133251" s="2311"/>
    </row>
    <row r="133275" spans="63:63" x14ac:dyDescent="0.25">
      <c r="BK133275" s="2315"/>
    </row>
    <row r="133276" spans="63:63" x14ac:dyDescent="0.25">
      <c r="BK133276" s="2311"/>
    </row>
    <row r="133300" spans="63:63" x14ac:dyDescent="0.25">
      <c r="BK133300" s="2315"/>
    </row>
    <row r="133301" spans="63:63" x14ac:dyDescent="0.25">
      <c r="BK133301" s="2311"/>
    </row>
    <row r="133325" spans="63:63" x14ac:dyDescent="0.25">
      <c r="BK133325" s="2315"/>
    </row>
    <row r="133326" spans="63:63" x14ac:dyDescent="0.25">
      <c r="BK133326" s="2311"/>
    </row>
    <row r="133350" spans="63:63" x14ac:dyDescent="0.25">
      <c r="BK133350" s="2315"/>
    </row>
    <row r="133351" spans="63:63" x14ac:dyDescent="0.25">
      <c r="BK133351" s="2311"/>
    </row>
    <row r="133375" spans="63:63" x14ac:dyDescent="0.25">
      <c r="BK133375" s="2315"/>
    </row>
    <row r="133376" spans="63:63" x14ac:dyDescent="0.25">
      <c r="BK133376" s="2311"/>
    </row>
    <row r="133400" spans="63:63" x14ac:dyDescent="0.25">
      <c r="BK133400" s="2315"/>
    </row>
    <row r="133401" spans="63:63" x14ac:dyDescent="0.25">
      <c r="BK133401" s="2311"/>
    </row>
    <row r="133425" spans="63:63" x14ac:dyDescent="0.25">
      <c r="BK133425" s="2315"/>
    </row>
    <row r="133426" spans="63:63" x14ac:dyDescent="0.25">
      <c r="BK133426" s="2311"/>
    </row>
    <row r="133450" spans="63:63" x14ac:dyDescent="0.25">
      <c r="BK133450" s="2315"/>
    </row>
    <row r="133451" spans="63:63" x14ac:dyDescent="0.25">
      <c r="BK133451" s="2311"/>
    </row>
    <row r="133475" spans="63:63" x14ac:dyDescent="0.25">
      <c r="BK133475" s="2315"/>
    </row>
    <row r="133476" spans="63:63" x14ac:dyDescent="0.25">
      <c r="BK133476" s="2311"/>
    </row>
    <row r="133500" spans="63:63" x14ac:dyDescent="0.25">
      <c r="BK133500" s="2315"/>
    </row>
    <row r="133501" spans="63:63" x14ac:dyDescent="0.25">
      <c r="BK133501" s="2311"/>
    </row>
    <row r="133525" spans="63:63" x14ac:dyDescent="0.25">
      <c r="BK133525" s="2315"/>
    </row>
    <row r="133526" spans="63:63" x14ac:dyDescent="0.25">
      <c r="BK133526" s="2311"/>
    </row>
    <row r="133550" spans="63:63" x14ac:dyDescent="0.25">
      <c r="BK133550" s="2315"/>
    </row>
    <row r="133551" spans="63:63" x14ac:dyDescent="0.25">
      <c r="BK133551" s="2311"/>
    </row>
    <row r="133575" spans="63:63" x14ac:dyDescent="0.25">
      <c r="BK133575" s="2315"/>
    </row>
    <row r="133576" spans="63:63" x14ac:dyDescent="0.25">
      <c r="BK133576" s="2311"/>
    </row>
    <row r="133600" spans="63:63" x14ac:dyDescent="0.25">
      <c r="BK133600" s="2315"/>
    </row>
    <row r="133601" spans="63:63" x14ac:dyDescent="0.25">
      <c r="BK133601" s="2311"/>
    </row>
    <row r="133625" spans="63:63" x14ac:dyDescent="0.25">
      <c r="BK133625" s="2315"/>
    </row>
    <row r="133626" spans="63:63" x14ac:dyDescent="0.25">
      <c r="BK133626" s="2311"/>
    </row>
    <row r="133650" spans="63:63" x14ac:dyDescent="0.25">
      <c r="BK133650" s="2315"/>
    </row>
    <row r="133651" spans="63:63" x14ac:dyDescent="0.25">
      <c r="BK133651" s="2311"/>
    </row>
    <row r="133675" spans="63:63" x14ac:dyDescent="0.25">
      <c r="BK133675" s="2315"/>
    </row>
    <row r="133676" spans="63:63" x14ac:dyDescent="0.25">
      <c r="BK133676" s="2311"/>
    </row>
    <row r="133700" spans="63:63" x14ac:dyDescent="0.25">
      <c r="BK133700" s="2315"/>
    </row>
    <row r="133701" spans="63:63" x14ac:dyDescent="0.25">
      <c r="BK133701" s="2311"/>
    </row>
    <row r="133725" spans="63:63" x14ac:dyDescent="0.25">
      <c r="BK133725" s="2315"/>
    </row>
    <row r="133726" spans="63:63" x14ac:dyDescent="0.25">
      <c r="BK133726" s="2311"/>
    </row>
    <row r="133750" spans="63:63" x14ac:dyDescent="0.25">
      <c r="BK133750" s="2315"/>
    </row>
    <row r="133751" spans="63:63" x14ac:dyDescent="0.25">
      <c r="BK133751" s="2311"/>
    </row>
    <row r="133775" spans="63:63" x14ac:dyDescent="0.25">
      <c r="BK133775" s="2315"/>
    </row>
    <row r="133776" spans="63:63" x14ac:dyDescent="0.25">
      <c r="BK133776" s="2311"/>
    </row>
    <row r="133800" spans="63:63" x14ac:dyDescent="0.25">
      <c r="BK133800" s="2315"/>
    </row>
    <row r="133801" spans="63:63" x14ac:dyDescent="0.25">
      <c r="BK133801" s="2311"/>
    </row>
    <row r="133825" spans="63:63" x14ac:dyDescent="0.25">
      <c r="BK133825" s="2315"/>
    </row>
    <row r="133826" spans="63:63" x14ac:dyDescent="0.25">
      <c r="BK133826" s="2311"/>
    </row>
    <row r="133850" spans="63:63" x14ac:dyDescent="0.25">
      <c r="BK133850" s="2315"/>
    </row>
    <row r="133851" spans="63:63" x14ac:dyDescent="0.25">
      <c r="BK133851" s="2311"/>
    </row>
    <row r="133875" spans="63:63" x14ac:dyDescent="0.25">
      <c r="BK133875" s="2315"/>
    </row>
    <row r="133876" spans="63:63" x14ac:dyDescent="0.25">
      <c r="BK133876" s="2311"/>
    </row>
    <row r="133900" spans="63:63" x14ac:dyDescent="0.25">
      <c r="BK133900" s="2315"/>
    </row>
    <row r="133901" spans="63:63" x14ac:dyDescent="0.25">
      <c r="BK133901" s="2311"/>
    </row>
    <row r="133925" spans="63:63" x14ac:dyDescent="0.25">
      <c r="BK133925" s="2315"/>
    </row>
    <row r="133926" spans="63:63" x14ac:dyDescent="0.25">
      <c r="BK133926" s="2311"/>
    </row>
    <row r="133950" spans="63:63" x14ac:dyDescent="0.25">
      <c r="BK133950" s="2315"/>
    </row>
    <row r="133951" spans="63:63" x14ac:dyDescent="0.25">
      <c r="BK133951" s="2311"/>
    </row>
    <row r="133975" spans="63:63" x14ac:dyDescent="0.25">
      <c r="BK133975" s="2315"/>
    </row>
    <row r="133976" spans="63:63" x14ac:dyDescent="0.25">
      <c r="BK133976" s="2311"/>
    </row>
    <row r="134000" spans="63:63" x14ac:dyDescent="0.25">
      <c r="BK134000" s="2315"/>
    </row>
    <row r="134001" spans="63:63" x14ac:dyDescent="0.25">
      <c r="BK134001" s="2311"/>
    </row>
    <row r="134025" spans="63:63" x14ac:dyDescent="0.25">
      <c r="BK134025" s="2315"/>
    </row>
    <row r="134026" spans="63:63" x14ac:dyDescent="0.25">
      <c r="BK134026" s="2311"/>
    </row>
    <row r="134050" spans="63:63" x14ac:dyDescent="0.25">
      <c r="BK134050" s="2315"/>
    </row>
    <row r="134051" spans="63:63" x14ac:dyDescent="0.25">
      <c r="BK134051" s="2311"/>
    </row>
    <row r="134075" spans="63:63" x14ac:dyDescent="0.25">
      <c r="BK134075" s="2315"/>
    </row>
    <row r="134076" spans="63:63" x14ac:dyDescent="0.25">
      <c r="BK134076" s="2311"/>
    </row>
    <row r="134100" spans="63:63" x14ac:dyDescent="0.25">
      <c r="BK134100" s="2315"/>
    </row>
    <row r="134101" spans="63:63" x14ac:dyDescent="0.25">
      <c r="BK134101" s="2311"/>
    </row>
    <row r="134125" spans="63:63" x14ac:dyDescent="0.25">
      <c r="BK134125" s="2315"/>
    </row>
    <row r="134126" spans="63:63" x14ac:dyDescent="0.25">
      <c r="BK134126" s="2311"/>
    </row>
    <row r="134150" spans="63:63" x14ac:dyDescent="0.25">
      <c r="BK134150" s="2315"/>
    </row>
    <row r="134151" spans="63:63" x14ac:dyDescent="0.25">
      <c r="BK134151" s="2311"/>
    </row>
    <row r="134175" spans="63:63" x14ac:dyDescent="0.25">
      <c r="BK134175" s="2315"/>
    </row>
    <row r="134176" spans="63:63" x14ac:dyDescent="0.25">
      <c r="BK134176" s="2311"/>
    </row>
    <row r="134200" spans="63:63" x14ac:dyDescent="0.25">
      <c r="BK134200" s="2315"/>
    </row>
    <row r="134201" spans="63:63" x14ac:dyDescent="0.25">
      <c r="BK134201" s="2311"/>
    </row>
    <row r="134225" spans="63:63" x14ac:dyDescent="0.25">
      <c r="BK134225" s="2315"/>
    </row>
    <row r="134226" spans="63:63" x14ac:dyDescent="0.25">
      <c r="BK134226" s="2311"/>
    </row>
    <row r="134250" spans="63:63" x14ac:dyDescent="0.25">
      <c r="BK134250" s="2315"/>
    </row>
    <row r="134251" spans="63:63" x14ac:dyDescent="0.25">
      <c r="BK134251" s="2311"/>
    </row>
    <row r="134275" spans="63:63" x14ac:dyDescent="0.25">
      <c r="BK134275" s="2315"/>
    </row>
    <row r="134276" spans="63:63" x14ac:dyDescent="0.25">
      <c r="BK134276" s="2311"/>
    </row>
    <row r="134300" spans="63:63" x14ac:dyDescent="0.25">
      <c r="BK134300" s="2315"/>
    </row>
    <row r="134301" spans="63:63" x14ac:dyDescent="0.25">
      <c r="BK134301" s="2311"/>
    </row>
    <row r="134325" spans="63:63" x14ac:dyDescent="0.25">
      <c r="BK134325" s="2315"/>
    </row>
    <row r="134326" spans="63:63" x14ac:dyDescent="0.25">
      <c r="BK134326" s="2311"/>
    </row>
    <row r="134350" spans="63:63" x14ac:dyDescent="0.25">
      <c r="BK134350" s="2315"/>
    </row>
    <row r="134351" spans="63:63" x14ac:dyDescent="0.25">
      <c r="BK134351" s="2311"/>
    </row>
    <row r="134375" spans="63:63" x14ac:dyDescent="0.25">
      <c r="BK134375" s="2315"/>
    </row>
    <row r="134376" spans="63:63" x14ac:dyDescent="0.25">
      <c r="BK134376" s="2311"/>
    </row>
    <row r="134400" spans="63:63" x14ac:dyDescent="0.25">
      <c r="BK134400" s="2315"/>
    </row>
    <row r="134401" spans="63:63" x14ac:dyDescent="0.25">
      <c r="BK134401" s="2311"/>
    </row>
    <row r="134425" spans="63:63" x14ac:dyDescent="0.25">
      <c r="BK134425" s="2315"/>
    </row>
    <row r="134426" spans="63:63" x14ac:dyDescent="0.25">
      <c r="BK134426" s="2311"/>
    </row>
    <row r="134450" spans="63:63" x14ac:dyDescent="0.25">
      <c r="BK134450" s="2315"/>
    </row>
    <row r="134451" spans="63:63" x14ac:dyDescent="0.25">
      <c r="BK134451" s="2311"/>
    </row>
    <row r="134475" spans="63:63" x14ac:dyDescent="0.25">
      <c r="BK134475" s="2315"/>
    </row>
    <row r="134476" spans="63:63" x14ac:dyDescent="0.25">
      <c r="BK134476" s="2311"/>
    </row>
    <row r="134500" spans="63:63" x14ac:dyDescent="0.25">
      <c r="BK134500" s="2315"/>
    </row>
    <row r="134501" spans="63:63" x14ac:dyDescent="0.25">
      <c r="BK134501" s="2311"/>
    </row>
    <row r="134525" spans="63:63" x14ac:dyDescent="0.25">
      <c r="BK134525" s="2315"/>
    </row>
    <row r="134526" spans="63:63" x14ac:dyDescent="0.25">
      <c r="BK134526" s="2311"/>
    </row>
    <row r="134550" spans="63:63" x14ac:dyDescent="0.25">
      <c r="BK134550" s="2315"/>
    </row>
    <row r="134551" spans="63:63" x14ac:dyDescent="0.25">
      <c r="BK134551" s="2311"/>
    </row>
    <row r="134575" spans="63:63" x14ac:dyDescent="0.25">
      <c r="BK134575" s="2315"/>
    </row>
    <row r="134576" spans="63:63" x14ac:dyDescent="0.25">
      <c r="BK134576" s="2311"/>
    </row>
    <row r="134600" spans="63:63" x14ac:dyDescent="0.25">
      <c r="BK134600" s="2315"/>
    </row>
    <row r="134601" spans="63:63" x14ac:dyDescent="0.25">
      <c r="BK134601" s="2311"/>
    </row>
    <row r="134625" spans="63:63" x14ac:dyDescent="0.25">
      <c r="BK134625" s="2315"/>
    </row>
    <row r="134626" spans="63:63" x14ac:dyDescent="0.25">
      <c r="BK134626" s="2311"/>
    </row>
    <row r="134650" spans="63:63" x14ac:dyDescent="0.25">
      <c r="BK134650" s="2315"/>
    </row>
    <row r="134651" spans="63:63" x14ac:dyDescent="0.25">
      <c r="BK134651" s="2311"/>
    </row>
    <row r="134675" spans="63:63" x14ac:dyDescent="0.25">
      <c r="BK134675" s="2315"/>
    </row>
    <row r="134676" spans="63:63" x14ac:dyDescent="0.25">
      <c r="BK134676" s="2311"/>
    </row>
    <row r="134700" spans="63:63" x14ac:dyDescent="0.25">
      <c r="BK134700" s="2315"/>
    </row>
    <row r="134701" spans="63:63" x14ac:dyDescent="0.25">
      <c r="BK134701" s="2311"/>
    </row>
    <row r="134725" spans="63:63" x14ac:dyDescent="0.25">
      <c r="BK134725" s="2315"/>
    </row>
    <row r="134726" spans="63:63" x14ac:dyDescent="0.25">
      <c r="BK134726" s="2311"/>
    </row>
    <row r="134750" spans="63:63" x14ac:dyDescent="0.25">
      <c r="BK134750" s="2315"/>
    </row>
    <row r="134751" spans="63:63" x14ac:dyDescent="0.25">
      <c r="BK134751" s="2311"/>
    </row>
    <row r="134775" spans="63:63" x14ac:dyDescent="0.25">
      <c r="BK134775" s="2315"/>
    </row>
    <row r="134776" spans="63:63" x14ac:dyDescent="0.25">
      <c r="BK134776" s="2311"/>
    </row>
    <row r="134800" spans="63:63" x14ac:dyDescent="0.25">
      <c r="BK134800" s="2315"/>
    </row>
    <row r="134801" spans="63:63" x14ac:dyDescent="0.25">
      <c r="BK134801" s="2311"/>
    </row>
    <row r="134825" spans="63:63" x14ac:dyDescent="0.25">
      <c r="BK134825" s="2315"/>
    </row>
    <row r="134826" spans="63:63" x14ac:dyDescent="0.25">
      <c r="BK134826" s="2311"/>
    </row>
    <row r="134850" spans="63:63" x14ac:dyDescent="0.25">
      <c r="BK134850" s="2315"/>
    </row>
    <row r="134851" spans="63:63" x14ac:dyDescent="0.25">
      <c r="BK134851" s="2311"/>
    </row>
    <row r="134875" spans="63:63" x14ac:dyDescent="0.25">
      <c r="BK134875" s="2315"/>
    </row>
    <row r="134876" spans="63:63" x14ac:dyDescent="0.25">
      <c r="BK134876" s="2311"/>
    </row>
    <row r="134900" spans="63:63" x14ac:dyDescent="0.25">
      <c r="BK134900" s="2315"/>
    </row>
    <row r="134901" spans="63:63" x14ac:dyDescent="0.25">
      <c r="BK134901" s="2311"/>
    </row>
    <row r="134925" spans="63:63" x14ac:dyDescent="0.25">
      <c r="BK134925" s="2315"/>
    </row>
    <row r="134926" spans="63:63" x14ac:dyDescent="0.25">
      <c r="BK134926" s="2311"/>
    </row>
    <row r="134950" spans="63:63" x14ac:dyDescent="0.25">
      <c r="BK134950" s="2315"/>
    </row>
    <row r="134951" spans="63:63" x14ac:dyDescent="0.25">
      <c r="BK134951" s="2311"/>
    </row>
    <row r="134975" spans="63:63" x14ac:dyDescent="0.25">
      <c r="BK134975" s="2315"/>
    </row>
    <row r="134976" spans="63:63" x14ac:dyDescent="0.25">
      <c r="BK134976" s="2311"/>
    </row>
    <row r="135000" spans="63:63" x14ac:dyDescent="0.25">
      <c r="BK135000" s="2315"/>
    </row>
    <row r="135001" spans="63:63" x14ac:dyDescent="0.25">
      <c r="BK135001" s="2311"/>
    </row>
    <row r="135025" spans="63:63" x14ac:dyDescent="0.25">
      <c r="BK135025" s="2315"/>
    </row>
    <row r="135026" spans="63:63" x14ac:dyDescent="0.25">
      <c r="BK135026" s="2311"/>
    </row>
    <row r="135050" spans="63:63" x14ac:dyDescent="0.25">
      <c r="BK135050" s="2315"/>
    </row>
    <row r="135051" spans="63:63" x14ac:dyDescent="0.25">
      <c r="BK135051" s="2311"/>
    </row>
    <row r="135075" spans="63:63" x14ac:dyDescent="0.25">
      <c r="BK135075" s="2315"/>
    </row>
    <row r="135076" spans="63:63" x14ac:dyDescent="0.25">
      <c r="BK135076" s="2311"/>
    </row>
    <row r="135100" spans="63:63" x14ac:dyDescent="0.25">
      <c r="BK135100" s="2315"/>
    </row>
    <row r="135101" spans="63:63" x14ac:dyDescent="0.25">
      <c r="BK135101" s="2311"/>
    </row>
    <row r="135125" spans="63:63" x14ac:dyDescent="0.25">
      <c r="BK135125" s="2315"/>
    </row>
    <row r="135126" spans="63:63" x14ac:dyDescent="0.25">
      <c r="BK135126" s="2311"/>
    </row>
    <row r="135150" spans="63:63" x14ac:dyDescent="0.25">
      <c r="BK135150" s="2315"/>
    </row>
    <row r="135151" spans="63:63" x14ac:dyDescent="0.25">
      <c r="BK135151" s="2311"/>
    </row>
    <row r="135175" spans="63:63" x14ac:dyDescent="0.25">
      <c r="BK135175" s="2315"/>
    </row>
    <row r="135176" spans="63:63" x14ac:dyDescent="0.25">
      <c r="BK135176" s="2311"/>
    </row>
    <row r="135200" spans="63:63" x14ac:dyDescent="0.25">
      <c r="BK135200" s="2315"/>
    </row>
    <row r="135201" spans="63:63" x14ac:dyDescent="0.25">
      <c r="BK135201" s="2311"/>
    </row>
    <row r="135225" spans="63:63" x14ac:dyDescent="0.25">
      <c r="BK135225" s="2315"/>
    </row>
    <row r="135226" spans="63:63" x14ac:dyDescent="0.25">
      <c r="BK135226" s="2311"/>
    </row>
    <row r="135250" spans="63:63" x14ac:dyDescent="0.25">
      <c r="BK135250" s="2315"/>
    </row>
    <row r="135251" spans="63:63" x14ac:dyDescent="0.25">
      <c r="BK135251" s="2311"/>
    </row>
    <row r="135275" spans="63:63" x14ac:dyDescent="0.25">
      <c r="BK135275" s="2315"/>
    </row>
    <row r="135276" spans="63:63" x14ac:dyDescent="0.25">
      <c r="BK135276" s="2311"/>
    </row>
    <row r="135300" spans="63:63" x14ac:dyDescent="0.25">
      <c r="BK135300" s="2315"/>
    </row>
    <row r="135301" spans="63:63" x14ac:dyDescent="0.25">
      <c r="BK135301" s="2311"/>
    </row>
    <row r="135325" spans="63:63" x14ac:dyDescent="0.25">
      <c r="BK135325" s="2315"/>
    </row>
    <row r="135326" spans="63:63" x14ac:dyDescent="0.25">
      <c r="BK135326" s="2311"/>
    </row>
    <row r="135350" spans="63:63" x14ac:dyDescent="0.25">
      <c r="BK135350" s="2315"/>
    </row>
    <row r="135351" spans="63:63" x14ac:dyDescent="0.25">
      <c r="BK135351" s="2311"/>
    </row>
    <row r="135375" spans="63:63" x14ac:dyDescent="0.25">
      <c r="BK135375" s="2315"/>
    </row>
    <row r="135376" spans="63:63" x14ac:dyDescent="0.25">
      <c r="BK135376" s="2311"/>
    </row>
    <row r="135400" spans="63:63" x14ac:dyDescent="0.25">
      <c r="BK135400" s="2315"/>
    </row>
    <row r="135401" spans="63:63" x14ac:dyDescent="0.25">
      <c r="BK135401" s="2311"/>
    </row>
    <row r="135425" spans="63:63" x14ac:dyDescent="0.25">
      <c r="BK135425" s="2315"/>
    </row>
    <row r="135426" spans="63:63" x14ac:dyDescent="0.25">
      <c r="BK135426" s="2311"/>
    </row>
    <row r="135450" spans="63:63" x14ac:dyDescent="0.25">
      <c r="BK135450" s="2315"/>
    </row>
    <row r="135451" spans="63:63" x14ac:dyDescent="0.25">
      <c r="BK135451" s="2311"/>
    </row>
    <row r="135475" spans="63:63" x14ac:dyDescent="0.25">
      <c r="BK135475" s="2315"/>
    </row>
    <row r="135476" spans="63:63" x14ac:dyDescent="0.25">
      <c r="BK135476" s="2311"/>
    </row>
    <row r="135500" spans="63:63" x14ac:dyDescent="0.25">
      <c r="BK135500" s="2315"/>
    </row>
    <row r="135501" spans="63:63" x14ac:dyDescent="0.25">
      <c r="BK135501" s="2311"/>
    </row>
    <row r="135525" spans="63:63" x14ac:dyDescent="0.25">
      <c r="BK135525" s="2315"/>
    </row>
    <row r="135526" spans="63:63" x14ac:dyDescent="0.25">
      <c r="BK135526" s="2311"/>
    </row>
    <row r="135550" spans="63:63" x14ac:dyDescent="0.25">
      <c r="BK135550" s="2315"/>
    </row>
    <row r="135551" spans="63:63" x14ac:dyDescent="0.25">
      <c r="BK135551" s="2311"/>
    </row>
    <row r="135575" spans="63:63" x14ac:dyDescent="0.25">
      <c r="BK135575" s="2315"/>
    </row>
    <row r="135576" spans="63:63" x14ac:dyDescent="0.25">
      <c r="BK135576" s="2311"/>
    </row>
    <row r="135600" spans="63:63" x14ac:dyDescent="0.25">
      <c r="BK135600" s="2315"/>
    </row>
    <row r="135601" spans="63:63" x14ac:dyDescent="0.25">
      <c r="BK135601" s="2311"/>
    </row>
    <row r="135625" spans="63:63" x14ac:dyDescent="0.25">
      <c r="BK135625" s="2315"/>
    </row>
    <row r="135626" spans="63:63" x14ac:dyDescent="0.25">
      <c r="BK135626" s="2311"/>
    </row>
    <row r="135650" spans="63:63" x14ac:dyDescent="0.25">
      <c r="BK135650" s="2315"/>
    </row>
    <row r="135651" spans="63:63" x14ac:dyDescent="0.25">
      <c r="BK135651" s="2311"/>
    </row>
    <row r="135675" spans="63:63" x14ac:dyDescent="0.25">
      <c r="BK135675" s="2315"/>
    </row>
    <row r="135676" spans="63:63" x14ac:dyDescent="0.25">
      <c r="BK135676" s="2311"/>
    </row>
    <row r="135700" spans="63:63" x14ac:dyDescent="0.25">
      <c r="BK135700" s="2315"/>
    </row>
    <row r="135701" spans="63:63" x14ac:dyDescent="0.25">
      <c r="BK135701" s="2311"/>
    </row>
    <row r="135725" spans="63:63" x14ac:dyDescent="0.25">
      <c r="BK135725" s="2315"/>
    </row>
    <row r="135726" spans="63:63" x14ac:dyDescent="0.25">
      <c r="BK135726" s="2311"/>
    </row>
    <row r="135750" spans="63:63" x14ac:dyDescent="0.25">
      <c r="BK135750" s="2315"/>
    </row>
    <row r="135751" spans="63:63" x14ac:dyDescent="0.25">
      <c r="BK135751" s="2311"/>
    </row>
    <row r="135775" spans="63:63" x14ac:dyDescent="0.25">
      <c r="BK135775" s="2315"/>
    </row>
    <row r="135776" spans="63:63" x14ac:dyDescent="0.25">
      <c r="BK135776" s="2311"/>
    </row>
    <row r="135800" spans="63:63" x14ac:dyDescent="0.25">
      <c r="BK135800" s="2315"/>
    </row>
    <row r="135801" spans="63:63" x14ac:dyDescent="0.25">
      <c r="BK135801" s="2311"/>
    </row>
    <row r="135825" spans="63:63" x14ac:dyDescent="0.25">
      <c r="BK135825" s="2315"/>
    </row>
    <row r="135826" spans="63:63" x14ac:dyDescent="0.25">
      <c r="BK135826" s="2311"/>
    </row>
    <row r="135850" spans="63:63" x14ac:dyDescent="0.25">
      <c r="BK135850" s="2315"/>
    </row>
    <row r="135851" spans="63:63" x14ac:dyDescent="0.25">
      <c r="BK135851" s="2311"/>
    </row>
    <row r="135875" spans="63:63" x14ac:dyDescent="0.25">
      <c r="BK135875" s="2315"/>
    </row>
    <row r="135876" spans="63:63" x14ac:dyDescent="0.25">
      <c r="BK135876" s="2311"/>
    </row>
    <row r="135900" spans="63:63" x14ac:dyDescent="0.25">
      <c r="BK135900" s="2315"/>
    </row>
    <row r="135901" spans="63:63" x14ac:dyDescent="0.25">
      <c r="BK135901" s="2311"/>
    </row>
    <row r="135925" spans="63:63" x14ac:dyDescent="0.25">
      <c r="BK135925" s="2315"/>
    </row>
    <row r="135926" spans="63:63" x14ac:dyDescent="0.25">
      <c r="BK135926" s="2311"/>
    </row>
    <row r="135950" spans="63:63" x14ac:dyDescent="0.25">
      <c r="BK135950" s="2315"/>
    </row>
    <row r="135951" spans="63:63" x14ac:dyDescent="0.25">
      <c r="BK135951" s="2311"/>
    </row>
    <row r="135975" spans="63:63" x14ac:dyDescent="0.25">
      <c r="BK135975" s="2315"/>
    </row>
    <row r="135976" spans="63:63" x14ac:dyDescent="0.25">
      <c r="BK135976" s="2311"/>
    </row>
    <row r="136000" spans="63:63" x14ac:dyDescent="0.25">
      <c r="BK136000" s="2315"/>
    </row>
    <row r="136001" spans="63:63" x14ac:dyDescent="0.25">
      <c r="BK136001" s="2311"/>
    </row>
    <row r="136025" spans="63:63" x14ac:dyDescent="0.25">
      <c r="BK136025" s="2315"/>
    </row>
    <row r="136026" spans="63:63" x14ac:dyDescent="0.25">
      <c r="BK136026" s="2311"/>
    </row>
    <row r="136050" spans="63:63" x14ac:dyDescent="0.25">
      <c r="BK136050" s="2315"/>
    </row>
    <row r="136051" spans="63:63" x14ac:dyDescent="0.25">
      <c r="BK136051" s="2311"/>
    </row>
    <row r="136075" spans="63:63" x14ac:dyDescent="0.25">
      <c r="BK136075" s="2315"/>
    </row>
    <row r="136076" spans="63:63" x14ac:dyDescent="0.25">
      <c r="BK136076" s="2311"/>
    </row>
    <row r="136100" spans="63:63" x14ac:dyDescent="0.25">
      <c r="BK136100" s="2315"/>
    </row>
    <row r="136101" spans="63:63" x14ac:dyDescent="0.25">
      <c r="BK136101" s="2311"/>
    </row>
    <row r="136125" spans="63:63" x14ac:dyDescent="0.25">
      <c r="BK136125" s="2315"/>
    </row>
    <row r="136126" spans="63:63" x14ac:dyDescent="0.25">
      <c r="BK136126" s="2311"/>
    </row>
    <row r="136150" spans="63:63" x14ac:dyDescent="0.25">
      <c r="BK136150" s="2315"/>
    </row>
    <row r="136151" spans="63:63" x14ac:dyDescent="0.25">
      <c r="BK136151" s="2311"/>
    </row>
    <row r="136175" spans="63:63" x14ac:dyDescent="0.25">
      <c r="BK136175" s="2315"/>
    </row>
    <row r="136176" spans="63:63" x14ac:dyDescent="0.25">
      <c r="BK136176" s="2311"/>
    </row>
    <row r="136200" spans="63:63" x14ac:dyDescent="0.25">
      <c r="BK136200" s="2315"/>
    </row>
    <row r="136201" spans="63:63" x14ac:dyDescent="0.25">
      <c r="BK136201" s="2311"/>
    </row>
    <row r="136225" spans="63:63" x14ac:dyDescent="0.25">
      <c r="BK136225" s="2315"/>
    </row>
    <row r="136226" spans="63:63" x14ac:dyDescent="0.25">
      <c r="BK136226" s="2311"/>
    </row>
    <row r="136250" spans="63:63" x14ac:dyDescent="0.25">
      <c r="BK136250" s="2315"/>
    </row>
    <row r="136251" spans="63:63" x14ac:dyDescent="0.25">
      <c r="BK136251" s="2311"/>
    </row>
    <row r="136275" spans="63:63" x14ac:dyDescent="0.25">
      <c r="BK136275" s="2315"/>
    </row>
    <row r="136276" spans="63:63" x14ac:dyDescent="0.25">
      <c r="BK136276" s="2311"/>
    </row>
    <row r="136300" spans="63:63" x14ac:dyDescent="0.25">
      <c r="BK136300" s="2315"/>
    </row>
    <row r="136301" spans="63:63" x14ac:dyDescent="0.25">
      <c r="BK136301" s="2311"/>
    </row>
    <row r="136325" spans="63:63" x14ac:dyDescent="0.25">
      <c r="BK136325" s="2315"/>
    </row>
    <row r="136326" spans="63:63" x14ac:dyDescent="0.25">
      <c r="BK136326" s="2311"/>
    </row>
    <row r="136350" spans="63:63" x14ac:dyDescent="0.25">
      <c r="BK136350" s="2315"/>
    </row>
    <row r="136351" spans="63:63" x14ac:dyDescent="0.25">
      <c r="BK136351" s="2311"/>
    </row>
    <row r="136375" spans="63:63" x14ac:dyDescent="0.25">
      <c r="BK136375" s="2315"/>
    </row>
    <row r="136376" spans="63:63" x14ac:dyDescent="0.25">
      <c r="BK136376" s="2311"/>
    </row>
    <row r="136400" spans="63:63" x14ac:dyDescent="0.25">
      <c r="BK136400" s="2315"/>
    </row>
    <row r="136401" spans="63:63" x14ac:dyDescent="0.25">
      <c r="BK136401" s="2311"/>
    </row>
    <row r="136425" spans="63:63" x14ac:dyDescent="0.25">
      <c r="BK136425" s="2315"/>
    </row>
    <row r="136426" spans="63:63" x14ac:dyDescent="0.25">
      <c r="BK136426" s="2311"/>
    </row>
    <row r="136450" spans="63:63" x14ac:dyDescent="0.25">
      <c r="BK136450" s="2315"/>
    </row>
    <row r="136451" spans="63:63" x14ac:dyDescent="0.25">
      <c r="BK136451" s="2311"/>
    </row>
    <row r="136475" spans="63:63" x14ac:dyDescent="0.25">
      <c r="BK136475" s="2315"/>
    </row>
    <row r="136476" spans="63:63" x14ac:dyDescent="0.25">
      <c r="BK136476" s="2311"/>
    </row>
    <row r="136500" spans="63:63" x14ac:dyDescent="0.25">
      <c r="BK136500" s="2315"/>
    </row>
    <row r="136501" spans="63:63" x14ac:dyDescent="0.25">
      <c r="BK136501" s="2311"/>
    </row>
    <row r="136525" spans="63:63" x14ac:dyDescent="0.25">
      <c r="BK136525" s="2315"/>
    </row>
    <row r="136526" spans="63:63" x14ac:dyDescent="0.25">
      <c r="BK136526" s="2311"/>
    </row>
    <row r="136550" spans="63:63" x14ac:dyDescent="0.25">
      <c r="BK136550" s="2315"/>
    </row>
    <row r="136551" spans="63:63" x14ac:dyDescent="0.25">
      <c r="BK136551" s="2311"/>
    </row>
    <row r="136575" spans="63:63" x14ac:dyDescent="0.25">
      <c r="BK136575" s="2315"/>
    </row>
    <row r="136576" spans="63:63" x14ac:dyDescent="0.25">
      <c r="BK136576" s="2311"/>
    </row>
    <row r="136600" spans="63:63" x14ac:dyDescent="0.25">
      <c r="BK136600" s="2315"/>
    </row>
    <row r="136601" spans="63:63" x14ac:dyDescent="0.25">
      <c r="BK136601" s="2311"/>
    </row>
    <row r="136625" spans="63:63" x14ac:dyDescent="0.25">
      <c r="BK136625" s="2315"/>
    </row>
    <row r="136626" spans="63:63" x14ac:dyDescent="0.25">
      <c r="BK136626" s="2311"/>
    </row>
    <row r="136650" spans="63:63" x14ac:dyDescent="0.25">
      <c r="BK136650" s="2315"/>
    </row>
    <row r="136651" spans="63:63" x14ac:dyDescent="0.25">
      <c r="BK136651" s="2311"/>
    </row>
    <row r="136675" spans="63:63" x14ac:dyDescent="0.25">
      <c r="BK136675" s="2315"/>
    </row>
    <row r="136676" spans="63:63" x14ac:dyDescent="0.25">
      <c r="BK136676" s="2311"/>
    </row>
    <row r="136700" spans="63:63" x14ac:dyDescent="0.25">
      <c r="BK136700" s="2315"/>
    </row>
    <row r="136701" spans="63:63" x14ac:dyDescent="0.25">
      <c r="BK136701" s="2311"/>
    </row>
    <row r="136725" spans="63:63" x14ac:dyDescent="0.25">
      <c r="BK136725" s="2315"/>
    </row>
    <row r="136726" spans="63:63" x14ac:dyDescent="0.25">
      <c r="BK136726" s="2311"/>
    </row>
    <row r="136750" spans="63:63" x14ac:dyDescent="0.25">
      <c r="BK136750" s="2315"/>
    </row>
    <row r="136751" spans="63:63" x14ac:dyDescent="0.25">
      <c r="BK136751" s="2311"/>
    </row>
    <row r="136775" spans="63:63" x14ac:dyDescent="0.25">
      <c r="BK136775" s="2315"/>
    </row>
    <row r="136776" spans="63:63" x14ac:dyDescent="0.25">
      <c r="BK136776" s="2311"/>
    </row>
    <row r="136800" spans="63:63" x14ac:dyDescent="0.25">
      <c r="BK136800" s="2315"/>
    </row>
    <row r="136801" spans="63:63" x14ac:dyDescent="0.25">
      <c r="BK136801" s="2311"/>
    </row>
    <row r="136825" spans="63:63" x14ac:dyDescent="0.25">
      <c r="BK136825" s="2315"/>
    </row>
    <row r="136826" spans="63:63" x14ac:dyDescent="0.25">
      <c r="BK136826" s="2311"/>
    </row>
    <row r="136850" spans="63:63" x14ac:dyDescent="0.25">
      <c r="BK136850" s="2315"/>
    </row>
    <row r="136851" spans="63:63" x14ac:dyDescent="0.25">
      <c r="BK136851" s="2311"/>
    </row>
    <row r="136875" spans="63:63" x14ac:dyDescent="0.25">
      <c r="BK136875" s="2315"/>
    </row>
    <row r="136876" spans="63:63" x14ac:dyDescent="0.25">
      <c r="BK136876" s="2311"/>
    </row>
    <row r="136900" spans="63:63" x14ac:dyDescent="0.25">
      <c r="BK136900" s="2315"/>
    </row>
    <row r="136901" spans="63:63" x14ac:dyDescent="0.25">
      <c r="BK136901" s="2311"/>
    </row>
    <row r="136925" spans="63:63" x14ac:dyDescent="0.25">
      <c r="BK136925" s="2315"/>
    </row>
    <row r="136926" spans="63:63" x14ac:dyDescent="0.25">
      <c r="BK136926" s="2311"/>
    </row>
    <row r="136950" spans="63:63" x14ac:dyDescent="0.25">
      <c r="BK136950" s="2315"/>
    </row>
    <row r="136951" spans="63:63" x14ac:dyDescent="0.25">
      <c r="BK136951" s="2311"/>
    </row>
    <row r="136975" spans="63:63" x14ac:dyDescent="0.25">
      <c r="BK136975" s="2315"/>
    </row>
    <row r="136976" spans="63:63" x14ac:dyDescent="0.25">
      <c r="BK136976" s="2311"/>
    </row>
    <row r="137000" spans="63:63" x14ac:dyDescent="0.25">
      <c r="BK137000" s="2315"/>
    </row>
    <row r="137001" spans="63:63" x14ac:dyDescent="0.25">
      <c r="BK137001" s="2311"/>
    </row>
    <row r="137025" spans="63:63" x14ac:dyDescent="0.25">
      <c r="BK137025" s="2315"/>
    </row>
    <row r="137026" spans="63:63" x14ac:dyDescent="0.25">
      <c r="BK137026" s="2311"/>
    </row>
    <row r="137050" spans="63:63" x14ac:dyDescent="0.25">
      <c r="BK137050" s="2315"/>
    </row>
    <row r="137051" spans="63:63" x14ac:dyDescent="0.25">
      <c r="BK137051" s="2311"/>
    </row>
    <row r="137075" spans="63:63" x14ac:dyDescent="0.25">
      <c r="BK137075" s="2315"/>
    </row>
    <row r="137076" spans="63:63" x14ac:dyDescent="0.25">
      <c r="BK137076" s="2311"/>
    </row>
    <row r="137100" spans="63:63" x14ac:dyDescent="0.25">
      <c r="BK137100" s="2315"/>
    </row>
    <row r="137101" spans="63:63" x14ac:dyDescent="0.25">
      <c r="BK137101" s="2311"/>
    </row>
    <row r="137125" spans="63:63" x14ac:dyDescent="0.25">
      <c r="BK137125" s="2315"/>
    </row>
    <row r="137126" spans="63:63" x14ac:dyDescent="0.25">
      <c r="BK137126" s="2311"/>
    </row>
    <row r="137150" spans="63:63" x14ac:dyDescent="0.25">
      <c r="BK137150" s="2315"/>
    </row>
    <row r="137151" spans="63:63" x14ac:dyDescent="0.25">
      <c r="BK137151" s="2311"/>
    </row>
    <row r="137175" spans="63:63" x14ac:dyDescent="0.25">
      <c r="BK137175" s="2315"/>
    </row>
    <row r="137176" spans="63:63" x14ac:dyDescent="0.25">
      <c r="BK137176" s="2311"/>
    </row>
    <row r="137200" spans="63:63" x14ac:dyDescent="0.25">
      <c r="BK137200" s="2315"/>
    </row>
    <row r="137201" spans="63:63" x14ac:dyDescent="0.25">
      <c r="BK137201" s="2311"/>
    </row>
    <row r="137225" spans="63:63" x14ac:dyDescent="0.25">
      <c r="BK137225" s="2315"/>
    </row>
    <row r="137226" spans="63:63" x14ac:dyDescent="0.25">
      <c r="BK137226" s="2311"/>
    </row>
    <row r="137250" spans="63:63" x14ac:dyDescent="0.25">
      <c r="BK137250" s="2315"/>
    </row>
    <row r="137251" spans="63:63" x14ac:dyDescent="0.25">
      <c r="BK137251" s="2311"/>
    </row>
    <row r="137275" spans="63:63" x14ac:dyDescent="0.25">
      <c r="BK137275" s="2315"/>
    </row>
    <row r="137276" spans="63:63" x14ac:dyDescent="0.25">
      <c r="BK137276" s="2311"/>
    </row>
    <row r="137300" spans="63:63" x14ac:dyDescent="0.25">
      <c r="BK137300" s="2315"/>
    </row>
    <row r="137301" spans="63:63" x14ac:dyDescent="0.25">
      <c r="BK137301" s="2311"/>
    </row>
    <row r="137325" spans="63:63" x14ac:dyDescent="0.25">
      <c r="BK137325" s="2315"/>
    </row>
    <row r="137326" spans="63:63" x14ac:dyDescent="0.25">
      <c r="BK137326" s="2311"/>
    </row>
    <row r="137350" spans="63:63" x14ac:dyDescent="0.25">
      <c r="BK137350" s="2315"/>
    </row>
    <row r="137351" spans="63:63" x14ac:dyDescent="0.25">
      <c r="BK137351" s="2311"/>
    </row>
    <row r="137375" spans="63:63" x14ac:dyDescent="0.25">
      <c r="BK137375" s="2315"/>
    </row>
    <row r="137376" spans="63:63" x14ac:dyDescent="0.25">
      <c r="BK137376" s="2311"/>
    </row>
    <row r="137400" spans="63:63" x14ac:dyDescent="0.25">
      <c r="BK137400" s="2315"/>
    </row>
    <row r="137401" spans="63:63" x14ac:dyDescent="0.25">
      <c r="BK137401" s="2311"/>
    </row>
    <row r="137425" spans="63:63" x14ac:dyDescent="0.25">
      <c r="BK137425" s="2315"/>
    </row>
    <row r="137426" spans="63:63" x14ac:dyDescent="0.25">
      <c r="BK137426" s="2311"/>
    </row>
    <row r="137450" spans="63:63" x14ac:dyDescent="0.25">
      <c r="BK137450" s="2315"/>
    </row>
    <row r="137451" spans="63:63" x14ac:dyDescent="0.25">
      <c r="BK137451" s="2311"/>
    </row>
    <row r="137475" spans="63:63" x14ac:dyDescent="0.25">
      <c r="BK137475" s="2315"/>
    </row>
    <row r="137476" spans="63:63" x14ac:dyDescent="0.25">
      <c r="BK137476" s="2311"/>
    </row>
    <row r="137500" spans="63:63" x14ac:dyDescent="0.25">
      <c r="BK137500" s="2315"/>
    </row>
    <row r="137501" spans="63:63" x14ac:dyDescent="0.25">
      <c r="BK137501" s="2311"/>
    </row>
    <row r="137525" spans="63:63" x14ac:dyDescent="0.25">
      <c r="BK137525" s="2315"/>
    </row>
    <row r="137526" spans="63:63" x14ac:dyDescent="0.25">
      <c r="BK137526" s="2311"/>
    </row>
    <row r="137550" spans="63:63" x14ac:dyDescent="0.25">
      <c r="BK137550" s="2315"/>
    </row>
    <row r="137551" spans="63:63" x14ac:dyDescent="0.25">
      <c r="BK137551" s="2311"/>
    </row>
    <row r="137575" spans="63:63" x14ac:dyDescent="0.25">
      <c r="BK137575" s="2315"/>
    </row>
    <row r="137576" spans="63:63" x14ac:dyDescent="0.25">
      <c r="BK137576" s="2311"/>
    </row>
    <row r="137600" spans="63:63" x14ac:dyDescent="0.25">
      <c r="BK137600" s="2315"/>
    </row>
    <row r="137601" spans="63:63" x14ac:dyDescent="0.25">
      <c r="BK137601" s="2311"/>
    </row>
    <row r="137625" spans="63:63" x14ac:dyDescent="0.25">
      <c r="BK137625" s="2315"/>
    </row>
    <row r="137626" spans="63:63" x14ac:dyDescent="0.25">
      <c r="BK137626" s="2311"/>
    </row>
    <row r="137650" spans="63:63" x14ac:dyDescent="0.25">
      <c r="BK137650" s="2315"/>
    </row>
    <row r="137651" spans="63:63" x14ac:dyDescent="0.25">
      <c r="BK137651" s="2311"/>
    </row>
    <row r="137675" spans="63:63" x14ac:dyDescent="0.25">
      <c r="BK137675" s="2315"/>
    </row>
    <row r="137676" spans="63:63" x14ac:dyDescent="0.25">
      <c r="BK137676" s="2311"/>
    </row>
    <row r="137700" spans="63:63" x14ac:dyDescent="0.25">
      <c r="BK137700" s="2315"/>
    </row>
    <row r="137701" spans="63:63" x14ac:dyDescent="0.25">
      <c r="BK137701" s="2311"/>
    </row>
    <row r="137725" spans="63:63" x14ac:dyDescent="0.25">
      <c r="BK137725" s="2315"/>
    </row>
    <row r="137726" spans="63:63" x14ac:dyDescent="0.25">
      <c r="BK137726" s="2311"/>
    </row>
    <row r="137750" spans="63:63" x14ac:dyDescent="0.25">
      <c r="BK137750" s="2315"/>
    </row>
    <row r="137751" spans="63:63" x14ac:dyDescent="0.25">
      <c r="BK137751" s="2311"/>
    </row>
    <row r="137775" spans="63:63" x14ac:dyDescent="0.25">
      <c r="BK137775" s="2315"/>
    </row>
    <row r="137776" spans="63:63" x14ac:dyDescent="0.25">
      <c r="BK137776" s="2311"/>
    </row>
    <row r="137800" spans="63:63" x14ac:dyDescent="0.25">
      <c r="BK137800" s="2315"/>
    </row>
    <row r="137801" spans="63:63" x14ac:dyDescent="0.25">
      <c r="BK137801" s="2311"/>
    </row>
    <row r="137825" spans="63:63" x14ac:dyDescent="0.25">
      <c r="BK137825" s="2315"/>
    </row>
    <row r="137826" spans="63:63" x14ac:dyDescent="0.25">
      <c r="BK137826" s="2311"/>
    </row>
    <row r="137850" spans="63:63" x14ac:dyDescent="0.25">
      <c r="BK137850" s="2315"/>
    </row>
    <row r="137851" spans="63:63" x14ac:dyDescent="0.25">
      <c r="BK137851" s="2311"/>
    </row>
    <row r="137875" spans="63:63" x14ac:dyDescent="0.25">
      <c r="BK137875" s="2315"/>
    </row>
    <row r="137876" spans="63:63" x14ac:dyDescent="0.25">
      <c r="BK137876" s="2311"/>
    </row>
    <row r="137900" spans="63:63" x14ac:dyDescent="0.25">
      <c r="BK137900" s="2315"/>
    </row>
    <row r="137901" spans="63:63" x14ac:dyDescent="0.25">
      <c r="BK137901" s="2311"/>
    </row>
    <row r="137925" spans="63:63" x14ac:dyDescent="0.25">
      <c r="BK137925" s="2315"/>
    </row>
    <row r="137926" spans="63:63" x14ac:dyDescent="0.25">
      <c r="BK137926" s="2311"/>
    </row>
    <row r="137950" spans="63:63" x14ac:dyDescent="0.25">
      <c r="BK137950" s="2315"/>
    </row>
    <row r="137951" spans="63:63" x14ac:dyDescent="0.25">
      <c r="BK137951" s="2311"/>
    </row>
    <row r="137975" spans="63:63" x14ac:dyDescent="0.25">
      <c r="BK137975" s="2315"/>
    </row>
    <row r="137976" spans="63:63" x14ac:dyDescent="0.25">
      <c r="BK137976" s="2311"/>
    </row>
    <row r="138000" spans="63:63" x14ac:dyDescent="0.25">
      <c r="BK138000" s="2315"/>
    </row>
    <row r="138001" spans="63:63" x14ac:dyDescent="0.25">
      <c r="BK138001" s="2311"/>
    </row>
    <row r="138025" spans="63:63" x14ac:dyDescent="0.25">
      <c r="BK138025" s="2315"/>
    </row>
    <row r="138026" spans="63:63" x14ac:dyDescent="0.25">
      <c r="BK138026" s="2311"/>
    </row>
    <row r="138050" spans="63:63" x14ac:dyDescent="0.25">
      <c r="BK138050" s="2315"/>
    </row>
    <row r="138051" spans="63:63" x14ac:dyDescent="0.25">
      <c r="BK138051" s="2311"/>
    </row>
    <row r="138075" spans="63:63" x14ac:dyDescent="0.25">
      <c r="BK138075" s="2315"/>
    </row>
    <row r="138076" spans="63:63" x14ac:dyDescent="0.25">
      <c r="BK138076" s="2311"/>
    </row>
    <row r="138100" spans="63:63" x14ac:dyDescent="0.25">
      <c r="BK138100" s="2315"/>
    </row>
    <row r="138101" spans="63:63" x14ac:dyDescent="0.25">
      <c r="BK138101" s="2311"/>
    </row>
    <row r="138125" spans="63:63" x14ac:dyDescent="0.25">
      <c r="BK138125" s="2315"/>
    </row>
    <row r="138126" spans="63:63" x14ac:dyDescent="0.25">
      <c r="BK138126" s="2311"/>
    </row>
    <row r="138150" spans="63:63" x14ac:dyDescent="0.25">
      <c r="BK138150" s="2315"/>
    </row>
    <row r="138151" spans="63:63" x14ac:dyDescent="0.25">
      <c r="BK138151" s="2311"/>
    </row>
    <row r="138175" spans="63:63" x14ac:dyDescent="0.25">
      <c r="BK138175" s="2315"/>
    </row>
    <row r="138176" spans="63:63" x14ac:dyDescent="0.25">
      <c r="BK138176" s="2311"/>
    </row>
    <row r="138200" spans="63:63" x14ac:dyDescent="0.25">
      <c r="BK138200" s="2315"/>
    </row>
    <row r="138201" spans="63:63" x14ac:dyDescent="0.25">
      <c r="BK138201" s="2311"/>
    </row>
    <row r="138225" spans="63:63" x14ac:dyDescent="0.25">
      <c r="BK138225" s="2315"/>
    </row>
    <row r="138226" spans="63:63" x14ac:dyDescent="0.25">
      <c r="BK138226" s="2311"/>
    </row>
    <row r="138250" spans="63:63" x14ac:dyDescent="0.25">
      <c r="BK138250" s="2315"/>
    </row>
    <row r="138251" spans="63:63" x14ac:dyDescent="0.25">
      <c r="BK138251" s="2311"/>
    </row>
    <row r="138275" spans="63:63" x14ac:dyDescent="0.25">
      <c r="BK138275" s="2315"/>
    </row>
    <row r="138276" spans="63:63" x14ac:dyDescent="0.25">
      <c r="BK138276" s="2311"/>
    </row>
    <row r="138300" spans="63:63" x14ac:dyDescent="0.25">
      <c r="BK138300" s="2315"/>
    </row>
    <row r="138301" spans="63:63" x14ac:dyDescent="0.25">
      <c r="BK138301" s="2311"/>
    </row>
    <row r="138325" spans="63:63" x14ac:dyDescent="0.25">
      <c r="BK138325" s="2315"/>
    </row>
    <row r="138326" spans="63:63" x14ac:dyDescent="0.25">
      <c r="BK138326" s="2311"/>
    </row>
    <row r="138350" spans="63:63" x14ac:dyDescent="0.25">
      <c r="BK138350" s="2315"/>
    </row>
    <row r="138351" spans="63:63" x14ac:dyDescent="0.25">
      <c r="BK138351" s="2311"/>
    </row>
    <row r="138375" spans="63:63" x14ac:dyDescent="0.25">
      <c r="BK138375" s="2315"/>
    </row>
    <row r="138376" spans="63:63" x14ac:dyDescent="0.25">
      <c r="BK138376" s="2311"/>
    </row>
    <row r="138400" spans="63:63" x14ac:dyDescent="0.25">
      <c r="BK138400" s="2315"/>
    </row>
    <row r="138401" spans="63:63" x14ac:dyDescent="0.25">
      <c r="BK138401" s="2311"/>
    </row>
    <row r="138425" spans="63:63" x14ac:dyDescent="0.25">
      <c r="BK138425" s="2315"/>
    </row>
    <row r="138426" spans="63:63" x14ac:dyDescent="0.25">
      <c r="BK138426" s="2311"/>
    </row>
    <row r="138450" spans="63:63" x14ac:dyDescent="0.25">
      <c r="BK138450" s="2315"/>
    </row>
    <row r="138451" spans="63:63" x14ac:dyDescent="0.25">
      <c r="BK138451" s="2311"/>
    </row>
    <row r="138475" spans="63:63" x14ac:dyDescent="0.25">
      <c r="BK138475" s="2315"/>
    </row>
    <row r="138476" spans="63:63" x14ac:dyDescent="0.25">
      <c r="BK138476" s="2311"/>
    </row>
    <row r="138500" spans="63:63" x14ac:dyDescent="0.25">
      <c r="BK138500" s="2315"/>
    </row>
    <row r="138501" spans="63:63" x14ac:dyDescent="0.25">
      <c r="BK138501" s="2311"/>
    </row>
    <row r="138525" spans="63:63" x14ac:dyDescent="0.25">
      <c r="BK138525" s="2315"/>
    </row>
    <row r="138526" spans="63:63" x14ac:dyDescent="0.25">
      <c r="BK138526" s="2311"/>
    </row>
    <row r="138550" spans="63:63" x14ac:dyDescent="0.25">
      <c r="BK138550" s="2315"/>
    </row>
    <row r="138551" spans="63:63" x14ac:dyDescent="0.25">
      <c r="BK138551" s="2311"/>
    </row>
    <row r="138575" spans="63:63" x14ac:dyDescent="0.25">
      <c r="BK138575" s="2315"/>
    </row>
    <row r="138576" spans="63:63" x14ac:dyDescent="0.25">
      <c r="BK138576" s="2311"/>
    </row>
    <row r="138600" spans="63:63" x14ac:dyDescent="0.25">
      <c r="BK138600" s="2315"/>
    </row>
    <row r="138601" spans="63:63" x14ac:dyDescent="0.25">
      <c r="BK138601" s="2311"/>
    </row>
    <row r="138625" spans="63:63" x14ac:dyDescent="0.25">
      <c r="BK138625" s="2315"/>
    </row>
    <row r="138626" spans="63:63" x14ac:dyDescent="0.25">
      <c r="BK138626" s="2311"/>
    </row>
    <row r="138650" spans="63:63" x14ac:dyDescent="0.25">
      <c r="BK138650" s="2315"/>
    </row>
    <row r="138651" spans="63:63" x14ac:dyDescent="0.25">
      <c r="BK138651" s="2311"/>
    </row>
    <row r="138675" spans="63:63" x14ac:dyDescent="0.25">
      <c r="BK138675" s="2315"/>
    </row>
    <row r="138676" spans="63:63" x14ac:dyDescent="0.25">
      <c r="BK138676" s="2311"/>
    </row>
    <row r="138700" spans="63:63" x14ac:dyDescent="0.25">
      <c r="BK138700" s="2315"/>
    </row>
    <row r="138701" spans="63:63" x14ac:dyDescent="0.25">
      <c r="BK138701" s="2311"/>
    </row>
    <row r="138725" spans="63:63" x14ac:dyDescent="0.25">
      <c r="BK138725" s="2315"/>
    </row>
    <row r="138726" spans="63:63" x14ac:dyDescent="0.25">
      <c r="BK138726" s="2311"/>
    </row>
    <row r="138750" spans="63:63" x14ac:dyDescent="0.25">
      <c r="BK138750" s="2315"/>
    </row>
    <row r="138751" spans="63:63" x14ac:dyDescent="0.25">
      <c r="BK138751" s="2311"/>
    </row>
    <row r="138775" spans="63:63" x14ac:dyDescent="0.25">
      <c r="BK138775" s="2315"/>
    </row>
    <row r="138776" spans="63:63" x14ac:dyDescent="0.25">
      <c r="BK138776" s="2311"/>
    </row>
    <row r="138800" spans="63:63" x14ac:dyDescent="0.25">
      <c r="BK138800" s="2315"/>
    </row>
    <row r="138801" spans="63:63" x14ac:dyDescent="0.25">
      <c r="BK138801" s="2311"/>
    </row>
    <row r="138825" spans="63:63" x14ac:dyDescent="0.25">
      <c r="BK138825" s="2315"/>
    </row>
    <row r="138826" spans="63:63" x14ac:dyDescent="0.25">
      <c r="BK138826" s="2311"/>
    </row>
    <row r="138850" spans="63:63" x14ac:dyDescent="0.25">
      <c r="BK138850" s="2315"/>
    </row>
    <row r="138851" spans="63:63" x14ac:dyDescent="0.25">
      <c r="BK138851" s="2311"/>
    </row>
    <row r="138875" spans="63:63" x14ac:dyDescent="0.25">
      <c r="BK138875" s="2315"/>
    </row>
    <row r="138876" spans="63:63" x14ac:dyDescent="0.25">
      <c r="BK138876" s="2311"/>
    </row>
    <row r="138900" spans="63:63" x14ac:dyDescent="0.25">
      <c r="BK138900" s="2315"/>
    </row>
    <row r="138901" spans="63:63" x14ac:dyDescent="0.25">
      <c r="BK138901" s="2311"/>
    </row>
    <row r="138925" spans="63:63" x14ac:dyDescent="0.25">
      <c r="BK138925" s="2315"/>
    </row>
    <row r="138926" spans="63:63" x14ac:dyDescent="0.25">
      <c r="BK138926" s="2311"/>
    </row>
    <row r="138950" spans="63:63" x14ac:dyDescent="0.25">
      <c r="BK138950" s="2315"/>
    </row>
    <row r="138951" spans="63:63" x14ac:dyDescent="0.25">
      <c r="BK138951" s="2311"/>
    </row>
    <row r="138975" spans="63:63" x14ac:dyDescent="0.25">
      <c r="BK138975" s="2315"/>
    </row>
    <row r="138976" spans="63:63" x14ac:dyDescent="0.25">
      <c r="BK138976" s="2311"/>
    </row>
    <row r="139000" spans="63:63" x14ac:dyDescent="0.25">
      <c r="BK139000" s="2315"/>
    </row>
    <row r="139001" spans="63:63" x14ac:dyDescent="0.25">
      <c r="BK139001" s="2311"/>
    </row>
    <row r="139025" spans="63:63" x14ac:dyDescent="0.25">
      <c r="BK139025" s="2315"/>
    </row>
    <row r="139026" spans="63:63" x14ac:dyDescent="0.25">
      <c r="BK139026" s="2311"/>
    </row>
    <row r="139050" spans="63:63" x14ac:dyDescent="0.25">
      <c r="BK139050" s="2315"/>
    </row>
    <row r="139051" spans="63:63" x14ac:dyDescent="0.25">
      <c r="BK139051" s="2311"/>
    </row>
    <row r="139075" spans="63:63" x14ac:dyDescent="0.25">
      <c r="BK139075" s="2315"/>
    </row>
    <row r="139076" spans="63:63" x14ac:dyDescent="0.25">
      <c r="BK139076" s="2311"/>
    </row>
    <row r="139100" spans="63:63" x14ac:dyDescent="0.25">
      <c r="BK139100" s="2315"/>
    </row>
    <row r="139101" spans="63:63" x14ac:dyDescent="0.25">
      <c r="BK139101" s="2311"/>
    </row>
    <row r="139125" spans="63:63" x14ac:dyDescent="0.25">
      <c r="BK139125" s="2315"/>
    </row>
    <row r="139126" spans="63:63" x14ac:dyDescent="0.25">
      <c r="BK139126" s="2311"/>
    </row>
    <row r="139150" spans="63:63" x14ac:dyDescent="0.25">
      <c r="BK139150" s="2315"/>
    </row>
    <row r="139151" spans="63:63" x14ac:dyDescent="0.25">
      <c r="BK139151" s="2311"/>
    </row>
    <row r="139175" spans="63:63" x14ac:dyDescent="0.25">
      <c r="BK139175" s="2315"/>
    </row>
    <row r="139176" spans="63:63" x14ac:dyDescent="0.25">
      <c r="BK139176" s="2311"/>
    </row>
    <row r="139200" spans="63:63" x14ac:dyDescent="0.25">
      <c r="BK139200" s="2315"/>
    </row>
    <row r="139201" spans="63:63" x14ac:dyDescent="0.25">
      <c r="BK139201" s="2311"/>
    </row>
    <row r="139225" spans="63:63" x14ac:dyDescent="0.25">
      <c r="BK139225" s="2315"/>
    </row>
    <row r="139226" spans="63:63" x14ac:dyDescent="0.25">
      <c r="BK139226" s="2311"/>
    </row>
    <row r="139250" spans="63:63" x14ac:dyDescent="0.25">
      <c r="BK139250" s="2315"/>
    </row>
    <row r="139251" spans="63:63" x14ac:dyDescent="0.25">
      <c r="BK139251" s="2311"/>
    </row>
    <row r="139275" spans="63:63" x14ac:dyDescent="0.25">
      <c r="BK139275" s="2315"/>
    </row>
    <row r="139276" spans="63:63" x14ac:dyDescent="0.25">
      <c r="BK139276" s="2311"/>
    </row>
    <row r="139300" spans="63:63" x14ac:dyDescent="0.25">
      <c r="BK139300" s="2315"/>
    </row>
    <row r="139301" spans="63:63" x14ac:dyDescent="0.25">
      <c r="BK139301" s="2311"/>
    </row>
    <row r="139325" spans="63:63" x14ac:dyDescent="0.25">
      <c r="BK139325" s="2315"/>
    </row>
    <row r="139326" spans="63:63" x14ac:dyDescent="0.25">
      <c r="BK139326" s="2311"/>
    </row>
    <row r="139350" spans="63:63" x14ac:dyDescent="0.25">
      <c r="BK139350" s="2315"/>
    </row>
    <row r="139351" spans="63:63" x14ac:dyDescent="0.25">
      <c r="BK139351" s="2311"/>
    </row>
    <row r="139375" spans="63:63" x14ac:dyDescent="0.25">
      <c r="BK139375" s="2315"/>
    </row>
    <row r="139376" spans="63:63" x14ac:dyDescent="0.25">
      <c r="BK139376" s="2311"/>
    </row>
    <row r="139400" spans="63:63" x14ac:dyDescent="0.25">
      <c r="BK139400" s="2315"/>
    </row>
    <row r="139401" spans="63:63" x14ac:dyDescent="0.25">
      <c r="BK139401" s="2311"/>
    </row>
    <row r="139425" spans="63:63" x14ac:dyDescent="0.25">
      <c r="BK139425" s="2315"/>
    </row>
    <row r="139426" spans="63:63" x14ac:dyDescent="0.25">
      <c r="BK139426" s="2311"/>
    </row>
    <row r="139450" spans="63:63" x14ac:dyDescent="0.25">
      <c r="BK139450" s="2315"/>
    </row>
    <row r="139451" spans="63:63" x14ac:dyDescent="0.25">
      <c r="BK139451" s="2311"/>
    </row>
    <row r="139475" spans="63:63" x14ac:dyDescent="0.25">
      <c r="BK139475" s="2315"/>
    </row>
    <row r="139476" spans="63:63" x14ac:dyDescent="0.25">
      <c r="BK139476" s="2311"/>
    </row>
    <row r="139500" spans="63:63" x14ac:dyDescent="0.25">
      <c r="BK139500" s="2315"/>
    </row>
    <row r="139501" spans="63:63" x14ac:dyDescent="0.25">
      <c r="BK139501" s="2311"/>
    </row>
    <row r="139525" spans="63:63" x14ac:dyDescent="0.25">
      <c r="BK139525" s="2315"/>
    </row>
    <row r="139526" spans="63:63" x14ac:dyDescent="0.25">
      <c r="BK139526" s="2311"/>
    </row>
    <row r="139550" spans="63:63" x14ac:dyDescent="0.25">
      <c r="BK139550" s="2315"/>
    </row>
    <row r="139551" spans="63:63" x14ac:dyDescent="0.25">
      <c r="BK139551" s="2311"/>
    </row>
    <row r="139575" spans="63:63" x14ac:dyDescent="0.25">
      <c r="BK139575" s="2315"/>
    </row>
    <row r="139576" spans="63:63" x14ac:dyDescent="0.25">
      <c r="BK139576" s="2311"/>
    </row>
    <row r="139600" spans="63:63" x14ac:dyDescent="0.25">
      <c r="BK139600" s="2315"/>
    </row>
    <row r="139601" spans="63:63" x14ac:dyDescent="0.25">
      <c r="BK139601" s="2311"/>
    </row>
    <row r="139625" spans="63:63" x14ac:dyDescent="0.25">
      <c r="BK139625" s="2315"/>
    </row>
    <row r="139626" spans="63:63" x14ac:dyDescent="0.25">
      <c r="BK139626" s="2311"/>
    </row>
    <row r="139650" spans="63:63" x14ac:dyDescent="0.25">
      <c r="BK139650" s="2315"/>
    </row>
    <row r="139651" spans="63:63" x14ac:dyDescent="0.25">
      <c r="BK139651" s="2311"/>
    </row>
    <row r="139675" spans="63:63" x14ac:dyDescent="0.25">
      <c r="BK139675" s="2315"/>
    </row>
    <row r="139676" spans="63:63" x14ac:dyDescent="0.25">
      <c r="BK139676" s="2311"/>
    </row>
    <row r="139700" spans="63:63" x14ac:dyDescent="0.25">
      <c r="BK139700" s="2315"/>
    </row>
    <row r="139701" spans="63:63" x14ac:dyDescent="0.25">
      <c r="BK139701" s="2311"/>
    </row>
    <row r="139725" spans="63:63" x14ac:dyDescent="0.25">
      <c r="BK139725" s="2315"/>
    </row>
    <row r="139726" spans="63:63" x14ac:dyDescent="0.25">
      <c r="BK139726" s="2311"/>
    </row>
    <row r="139750" spans="63:63" x14ac:dyDescent="0.25">
      <c r="BK139750" s="2315"/>
    </row>
    <row r="139751" spans="63:63" x14ac:dyDescent="0.25">
      <c r="BK139751" s="2311"/>
    </row>
    <row r="139775" spans="63:63" x14ac:dyDescent="0.25">
      <c r="BK139775" s="2315"/>
    </row>
    <row r="139776" spans="63:63" x14ac:dyDescent="0.25">
      <c r="BK139776" s="2311"/>
    </row>
    <row r="139800" spans="63:63" x14ac:dyDescent="0.25">
      <c r="BK139800" s="2315"/>
    </row>
    <row r="139801" spans="63:63" x14ac:dyDescent="0.25">
      <c r="BK139801" s="2311"/>
    </row>
    <row r="139825" spans="63:63" x14ac:dyDescent="0.25">
      <c r="BK139825" s="2315"/>
    </row>
    <row r="139826" spans="63:63" x14ac:dyDescent="0.25">
      <c r="BK139826" s="2311"/>
    </row>
    <row r="139850" spans="63:63" x14ac:dyDescent="0.25">
      <c r="BK139850" s="2315"/>
    </row>
    <row r="139851" spans="63:63" x14ac:dyDescent="0.25">
      <c r="BK139851" s="2311"/>
    </row>
    <row r="139875" spans="63:63" x14ac:dyDescent="0.25">
      <c r="BK139875" s="2315"/>
    </row>
    <row r="139876" spans="63:63" x14ac:dyDescent="0.25">
      <c r="BK139876" s="2311"/>
    </row>
    <row r="139900" spans="63:63" x14ac:dyDescent="0.25">
      <c r="BK139900" s="2315"/>
    </row>
    <row r="139901" spans="63:63" x14ac:dyDescent="0.25">
      <c r="BK139901" s="2311"/>
    </row>
    <row r="139925" spans="63:63" x14ac:dyDescent="0.25">
      <c r="BK139925" s="2315"/>
    </row>
    <row r="139926" spans="63:63" x14ac:dyDescent="0.25">
      <c r="BK139926" s="2311"/>
    </row>
    <row r="139950" spans="63:63" x14ac:dyDescent="0.25">
      <c r="BK139950" s="2315"/>
    </row>
    <row r="139951" spans="63:63" x14ac:dyDescent="0.25">
      <c r="BK139951" s="2311"/>
    </row>
    <row r="139975" spans="63:63" x14ac:dyDescent="0.25">
      <c r="BK139975" s="2315"/>
    </row>
    <row r="139976" spans="63:63" x14ac:dyDescent="0.25">
      <c r="BK139976" s="2311"/>
    </row>
    <row r="140000" spans="63:63" x14ac:dyDescent="0.25">
      <c r="BK140000" s="2315"/>
    </row>
    <row r="140001" spans="63:63" x14ac:dyDescent="0.25">
      <c r="BK140001" s="2311"/>
    </row>
    <row r="140025" spans="63:63" x14ac:dyDescent="0.25">
      <c r="BK140025" s="2315"/>
    </row>
    <row r="140026" spans="63:63" x14ac:dyDescent="0.25">
      <c r="BK140026" s="2311"/>
    </row>
    <row r="140050" spans="63:63" x14ac:dyDescent="0.25">
      <c r="BK140050" s="2315"/>
    </row>
    <row r="140051" spans="63:63" x14ac:dyDescent="0.25">
      <c r="BK140051" s="2311"/>
    </row>
    <row r="140075" spans="63:63" x14ac:dyDescent="0.25">
      <c r="BK140075" s="2315"/>
    </row>
    <row r="140076" spans="63:63" x14ac:dyDescent="0.25">
      <c r="BK140076" s="2311"/>
    </row>
    <row r="140100" spans="63:63" x14ac:dyDescent="0.25">
      <c r="BK140100" s="2315"/>
    </row>
    <row r="140101" spans="63:63" x14ac:dyDescent="0.25">
      <c r="BK140101" s="2311"/>
    </row>
    <row r="140125" spans="63:63" x14ac:dyDescent="0.25">
      <c r="BK140125" s="2315"/>
    </row>
    <row r="140126" spans="63:63" x14ac:dyDescent="0.25">
      <c r="BK140126" s="2311"/>
    </row>
    <row r="140150" spans="63:63" x14ac:dyDescent="0.25">
      <c r="BK140150" s="2315"/>
    </row>
    <row r="140151" spans="63:63" x14ac:dyDescent="0.25">
      <c r="BK140151" s="2311"/>
    </row>
    <row r="140175" spans="63:63" x14ac:dyDescent="0.25">
      <c r="BK140175" s="2315"/>
    </row>
    <row r="140176" spans="63:63" x14ac:dyDescent="0.25">
      <c r="BK140176" s="2311"/>
    </row>
    <row r="140200" spans="63:63" x14ac:dyDescent="0.25">
      <c r="BK140200" s="2315"/>
    </row>
    <row r="140201" spans="63:63" x14ac:dyDescent="0.25">
      <c r="BK140201" s="2311"/>
    </row>
    <row r="140225" spans="63:63" x14ac:dyDescent="0.25">
      <c r="BK140225" s="2315"/>
    </row>
    <row r="140226" spans="63:63" x14ac:dyDescent="0.25">
      <c r="BK140226" s="2311"/>
    </row>
    <row r="140250" spans="63:63" x14ac:dyDescent="0.25">
      <c r="BK140250" s="2315"/>
    </row>
    <row r="140251" spans="63:63" x14ac:dyDescent="0.25">
      <c r="BK140251" s="2311"/>
    </row>
    <row r="140275" spans="63:63" x14ac:dyDescent="0.25">
      <c r="BK140275" s="2315"/>
    </row>
    <row r="140276" spans="63:63" x14ac:dyDescent="0.25">
      <c r="BK140276" s="2311"/>
    </row>
    <row r="140300" spans="63:63" x14ac:dyDescent="0.25">
      <c r="BK140300" s="2315"/>
    </row>
    <row r="140301" spans="63:63" x14ac:dyDescent="0.25">
      <c r="BK140301" s="2311"/>
    </row>
    <row r="140325" spans="63:63" x14ac:dyDescent="0.25">
      <c r="BK140325" s="2315"/>
    </row>
    <row r="140326" spans="63:63" x14ac:dyDescent="0.25">
      <c r="BK140326" s="2311"/>
    </row>
    <row r="140350" spans="63:63" x14ac:dyDescent="0.25">
      <c r="BK140350" s="2315"/>
    </row>
    <row r="140351" spans="63:63" x14ac:dyDescent="0.25">
      <c r="BK140351" s="2311"/>
    </row>
    <row r="140375" spans="63:63" x14ac:dyDescent="0.25">
      <c r="BK140375" s="2315"/>
    </row>
    <row r="140376" spans="63:63" x14ac:dyDescent="0.25">
      <c r="BK140376" s="2311"/>
    </row>
    <row r="140400" spans="63:63" x14ac:dyDescent="0.25">
      <c r="BK140400" s="2315"/>
    </row>
    <row r="140401" spans="63:63" x14ac:dyDescent="0.25">
      <c r="BK140401" s="2311"/>
    </row>
    <row r="140425" spans="63:63" x14ac:dyDescent="0.25">
      <c r="BK140425" s="2315"/>
    </row>
    <row r="140426" spans="63:63" x14ac:dyDescent="0.25">
      <c r="BK140426" s="2311"/>
    </row>
    <row r="140450" spans="63:63" x14ac:dyDescent="0.25">
      <c r="BK140450" s="2315"/>
    </row>
    <row r="140451" spans="63:63" x14ac:dyDescent="0.25">
      <c r="BK140451" s="2311"/>
    </row>
    <row r="140475" spans="63:63" x14ac:dyDescent="0.25">
      <c r="BK140475" s="2315"/>
    </row>
    <row r="140476" spans="63:63" x14ac:dyDescent="0.25">
      <c r="BK140476" s="2311"/>
    </row>
    <row r="140500" spans="63:63" x14ac:dyDescent="0.25">
      <c r="BK140500" s="2315"/>
    </row>
    <row r="140501" spans="63:63" x14ac:dyDescent="0.25">
      <c r="BK140501" s="2311"/>
    </row>
    <row r="140525" spans="63:63" x14ac:dyDescent="0.25">
      <c r="BK140525" s="2315"/>
    </row>
    <row r="140526" spans="63:63" x14ac:dyDescent="0.25">
      <c r="BK140526" s="2311"/>
    </row>
    <row r="140550" spans="63:63" x14ac:dyDescent="0.25">
      <c r="BK140550" s="2315"/>
    </row>
    <row r="140551" spans="63:63" x14ac:dyDescent="0.25">
      <c r="BK140551" s="2311"/>
    </row>
    <row r="140575" spans="63:63" x14ac:dyDescent="0.25">
      <c r="BK140575" s="2315"/>
    </row>
    <row r="140576" spans="63:63" x14ac:dyDescent="0.25">
      <c r="BK140576" s="2311"/>
    </row>
    <row r="140600" spans="63:63" x14ac:dyDescent="0.25">
      <c r="BK140600" s="2315"/>
    </row>
    <row r="140601" spans="63:63" x14ac:dyDescent="0.25">
      <c r="BK140601" s="2311"/>
    </row>
    <row r="140625" spans="63:63" x14ac:dyDescent="0.25">
      <c r="BK140625" s="2315"/>
    </row>
    <row r="140626" spans="63:63" x14ac:dyDescent="0.25">
      <c r="BK140626" s="2311"/>
    </row>
    <row r="140650" spans="63:63" x14ac:dyDescent="0.25">
      <c r="BK140650" s="2315"/>
    </row>
    <row r="140651" spans="63:63" x14ac:dyDescent="0.25">
      <c r="BK140651" s="2311"/>
    </row>
    <row r="140675" spans="63:63" x14ac:dyDescent="0.25">
      <c r="BK140675" s="2315"/>
    </row>
    <row r="140676" spans="63:63" x14ac:dyDescent="0.25">
      <c r="BK140676" s="2311"/>
    </row>
    <row r="140700" spans="63:63" x14ac:dyDescent="0.25">
      <c r="BK140700" s="2315"/>
    </row>
    <row r="140701" spans="63:63" x14ac:dyDescent="0.25">
      <c r="BK140701" s="2311"/>
    </row>
    <row r="140725" spans="63:63" x14ac:dyDescent="0.25">
      <c r="BK140725" s="2315"/>
    </row>
    <row r="140726" spans="63:63" x14ac:dyDescent="0.25">
      <c r="BK140726" s="2311"/>
    </row>
    <row r="140750" spans="63:63" x14ac:dyDescent="0.25">
      <c r="BK140750" s="2315"/>
    </row>
    <row r="140751" spans="63:63" x14ac:dyDescent="0.25">
      <c r="BK140751" s="2311"/>
    </row>
    <row r="140775" spans="63:63" x14ac:dyDescent="0.25">
      <c r="BK140775" s="2315"/>
    </row>
    <row r="140776" spans="63:63" x14ac:dyDescent="0.25">
      <c r="BK140776" s="2311"/>
    </row>
    <row r="140800" spans="63:63" x14ac:dyDescent="0.25">
      <c r="BK140800" s="2315"/>
    </row>
    <row r="140801" spans="63:63" x14ac:dyDescent="0.25">
      <c r="BK140801" s="2311"/>
    </row>
    <row r="140825" spans="63:63" x14ac:dyDescent="0.25">
      <c r="BK140825" s="2315"/>
    </row>
    <row r="140826" spans="63:63" x14ac:dyDescent="0.25">
      <c r="BK140826" s="2311"/>
    </row>
    <row r="140850" spans="63:63" x14ac:dyDescent="0.25">
      <c r="BK140850" s="2315"/>
    </row>
    <row r="140851" spans="63:63" x14ac:dyDescent="0.25">
      <c r="BK140851" s="2311"/>
    </row>
    <row r="140875" spans="63:63" x14ac:dyDescent="0.25">
      <c r="BK140875" s="2315"/>
    </row>
    <row r="140876" spans="63:63" x14ac:dyDescent="0.25">
      <c r="BK140876" s="2311"/>
    </row>
    <row r="140900" spans="63:63" x14ac:dyDescent="0.25">
      <c r="BK140900" s="2315"/>
    </row>
    <row r="140901" spans="63:63" x14ac:dyDescent="0.25">
      <c r="BK140901" s="2311"/>
    </row>
    <row r="140925" spans="63:63" x14ac:dyDescent="0.25">
      <c r="BK140925" s="2315"/>
    </row>
    <row r="140926" spans="63:63" x14ac:dyDescent="0.25">
      <c r="BK140926" s="2311"/>
    </row>
    <row r="140950" spans="63:63" x14ac:dyDescent="0.25">
      <c r="BK140950" s="2315"/>
    </row>
    <row r="140951" spans="63:63" x14ac:dyDescent="0.25">
      <c r="BK140951" s="2311"/>
    </row>
    <row r="140975" spans="63:63" x14ac:dyDescent="0.25">
      <c r="BK140975" s="2315"/>
    </row>
    <row r="140976" spans="63:63" x14ac:dyDescent="0.25">
      <c r="BK140976" s="2311"/>
    </row>
    <row r="141000" spans="63:63" x14ac:dyDescent="0.25">
      <c r="BK141000" s="2315"/>
    </row>
    <row r="141001" spans="63:63" x14ac:dyDescent="0.25">
      <c r="BK141001" s="2311"/>
    </row>
    <row r="141025" spans="63:63" x14ac:dyDescent="0.25">
      <c r="BK141025" s="2315"/>
    </row>
    <row r="141026" spans="63:63" x14ac:dyDescent="0.25">
      <c r="BK141026" s="2311"/>
    </row>
    <row r="141050" spans="63:63" x14ac:dyDescent="0.25">
      <c r="BK141050" s="2315"/>
    </row>
    <row r="141051" spans="63:63" x14ac:dyDescent="0.25">
      <c r="BK141051" s="2311"/>
    </row>
    <row r="141075" spans="63:63" x14ac:dyDescent="0.25">
      <c r="BK141075" s="2315"/>
    </row>
    <row r="141076" spans="63:63" x14ac:dyDescent="0.25">
      <c r="BK141076" s="2311"/>
    </row>
    <row r="141100" spans="63:63" x14ac:dyDescent="0.25">
      <c r="BK141100" s="2315"/>
    </row>
    <row r="141101" spans="63:63" x14ac:dyDescent="0.25">
      <c r="BK141101" s="2311"/>
    </row>
    <row r="141125" spans="63:63" x14ac:dyDescent="0.25">
      <c r="BK141125" s="2315"/>
    </row>
    <row r="141126" spans="63:63" x14ac:dyDescent="0.25">
      <c r="BK141126" s="2311"/>
    </row>
    <row r="141150" spans="63:63" x14ac:dyDescent="0.25">
      <c r="BK141150" s="2315"/>
    </row>
    <row r="141151" spans="63:63" x14ac:dyDescent="0.25">
      <c r="BK141151" s="2311"/>
    </row>
    <row r="141175" spans="63:63" x14ac:dyDescent="0.25">
      <c r="BK141175" s="2315"/>
    </row>
    <row r="141176" spans="63:63" x14ac:dyDescent="0.25">
      <c r="BK141176" s="2311"/>
    </row>
    <row r="141200" spans="63:63" x14ac:dyDescent="0.25">
      <c r="BK141200" s="2315"/>
    </row>
    <row r="141201" spans="63:63" x14ac:dyDescent="0.25">
      <c r="BK141201" s="2311"/>
    </row>
    <row r="141225" spans="63:63" x14ac:dyDescent="0.25">
      <c r="BK141225" s="2315"/>
    </row>
    <row r="141226" spans="63:63" x14ac:dyDescent="0.25">
      <c r="BK141226" s="2311"/>
    </row>
    <row r="141250" spans="63:63" x14ac:dyDescent="0.25">
      <c r="BK141250" s="2315"/>
    </row>
    <row r="141251" spans="63:63" x14ac:dyDescent="0.25">
      <c r="BK141251" s="2311"/>
    </row>
    <row r="141275" spans="63:63" x14ac:dyDescent="0.25">
      <c r="BK141275" s="2315"/>
    </row>
    <row r="141276" spans="63:63" x14ac:dyDescent="0.25">
      <c r="BK141276" s="2311"/>
    </row>
    <row r="141300" spans="63:63" x14ac:dyDescent="0.25">
      <c r="BK141300" s="2315"/>
    </row>
    <row r="141301" spans="63:63" x14ac:dyDescent="0.25">
      <c r="BK141301" s="2311"/>
    </row>
    <row r="141325" spans="63:63" x14ac:dyDescent="0.25">
      <c r="BK141325" s="2315"/>
    </row>
    <row r="141326" spans="63:63" x14ac:dyDescent="0.25">
      <c r="BK141326" s="2311"/>
    </row>
    <row r="141350" spans="63:63" x14ac:dyDescent="0.25">
      <c r="BK141350" s="2315"/>
    </row>
    <row r="141351" spans="63:63" x14ac:dyDescent="0.25">
      <c r="BK141351" s="2311"/>
    </row>
    <row r="141375" spans="63:63" x14ac:dyDescent="0.25">
      <c r="BK141375" s="2315"/>
    </row>
    <row r="141376" spans="63:63" x14ac:dyDescent="0.25">
      <c r="BK141376" s="2311"/>
    </row>
    <row r="141400" spans="63:63" x14ac:dyDescent="0.25">
      <c r="BK141400" s="2315"/>
    </row>
    <row r="141401" spans="63:63" x14ac:dyDescent="0.25">
      <c r="BK141401" s="2311"/>
    </row>
    <row r="141425" spans="63:63" x14ac:dyDescent="0.25">
      <c r="BK141425" s="2315"/>
    </row>
    <row r="141426" spans="63:63" x14ac:dyDescent="0.25">
      <c r="BK141426" s="2311"/>
    </row>
    <row r="141450" spans="63:63" x14ac:dyDescent="0.25">
      <c r="BK141450" s="2315"/>
    </row>
    <row r="141451" spans="63:63" x14ac:dyDescent="0.25">
      <c r="BK141451" s="2311"/>
    </row>
    <row r="141475" spans="63:63" x14ac:dyDescent="0.25">
      <c r="BK141475" s="2315"/>
    </row>
    <row r="141476" spans="63:63" x14ac:dyDescent="0.25">
      <c r="BK141476" s="2311"/>
    </row>
    <row r="141500" spans="63:63" x14ac:dyDescent="0.25">
      <c r="BK141500" s="2315"/>
    </row>
    <row r="141501" spans="63:63" x14ac:dyDescent="0.25">
      <c r="BK141501" s="2311"/>
    </row>
    <row r="141525" spans="63:63" x14ac:dyDescent="0.25">
      <c r="BK141525" s="2315"/>
    </row>
    <row r="141526" spans="63:63" x14ac:dyDescent="0.25">
      <c r="BK141526" s="2311"/>
    </row>
    <row r="141550" spans="63:63" x14ac:dyDescent="0.25">
      <c r="BK141550" s="2315"/>
    </row>
    <row r="141551" spans="63:63" x14ac:dyDescent="0.25">
      <c r="BK141551" s="2311"/>
    </row>
    <row r="141575" spans="63:63" x14ac:dyDescent="0.25">
      <c r="BK141575" s="2315"/>
    </row>
    <row r="141576" spans="63:63" x14ac:dyDescent="0.25">
      <c r="BK141576" s="2311"/>
    </row>
    <row r="141600" spans="63:63" x14ac:dyDescent="0.25">
      <c r="BK141600" s="2315"/>
    </row>
    <row r="141601" spans="63:63" x14ac:dyDescent="0.25">
      <c r="BK141601" s="2311"/>
    </row>
    <row r="141625" spans="63:63" x14ac:dyDescent="0.25">
      <c r="BK141625" s="2315"/>
    </row>
    <row r="141626" spans="63:63" x14ac:dyDescent="0.25">
      <c r="BK141626" s="2311"/>
    </row>
    <row r="141650" spans="63:63" x14ac:dyDescent="0.25">
      <c r="BK141650" s="2315"/>
    </row>
    <row r="141651" spans="63:63" x14ac:dyDescent="0.25">
      <c r="BK141651" s="2311"/>
    </row>
    <row r="141675" spans="63:63" x14ac:dyDescent="0.25">
      <c r="BK141675" s="2315"/>
    </row>
    <row r="141676" spans="63:63" x14ac:dyDescent="0.25">
      <c r="BK141676" s="2311"/>
    </row>
    <row r="141700" spans="63:63" x14ac:dyDescent="0.25">
      <c r="BK141700" s="2315"/>
    </row>
    <row r="141701" spans="63:63" x14ac:dyDescent="0.25">
      <c r="BK141701" s="2311"/>
    </row>
    <row r="141725" spans="63:63" x14ac:dyDescent="0.25">
      <c r="BK141725" s="2315"/>
    </row>
    <row r="141726" spans="63:63" x14ac:dyDescent="0.25">
      <c r="BK141726" s="2311"/>
    </row>
    <row r="141750" spans="63:63" x14ac:dyDescent="0.25">
      <c r="BK141750" s="2315"/>
    </row>
    <row r="141751" spans="63:63" x14ac:dyDescent="0.25">
      <c r="BK141751" s="2311"/>
    </row>
    <row r="141775" spans="63:63" x14ac:dyDescent="0.25">
      <c r="BK141775" s="2315"/>
    </row>
    <row r="141776" spans="63:63" x14ac:dyDescent="0.25">
      <c r="BK141776" s="2311"/>
    </row>
    <row r="141800" spans="63:63" x14ac:dyDescent="0.25">
      <c r="BK141800" s="2315"/>
    </row>
    <row r="141801" spans="63:63" x14ac:dyDescent="0.25">
      <c r="BK141801" s="2311"/>
    </row>
    <row r="141825" spans="63:63" x14ac:dyDescent="0.25">
      <c r="BK141825" s="2315"/>
    </row>
    <row r="141826" spans="63:63" x14ac:dyDescent="0.25">
      <c r="BK141826" s="2311"/>
    </row>
    <row r="141850" spans="63:63" x14ac:dyDescent="0.25">
      <c r="BK141850" s="2315"/>
    </row>
    <row r="141851" spans="63:63" x14ac:dyDescent="0.25">
      <c r="BK141851" s="2311"/>
    </row>
    <row r="141875" spans="63:63" x14ac:dyDescent="0.25">
      <c r="BK141875" s="2315"/>
    </row>
    <row r="141876" spans="63:63" x14ac:dyDescent="0.25">
      <c r="BK141876" s="2311"/>
    </row>
    <row r="141900" spans="63:63" x14ac:dyDescent="0.25">
      <c r="BK141900" s="2315"/>
    </row>
    <row r="141901" spans="63:63" x14ac:dyDescent="0.25">
      <c r="BK141901" s="2311"/>
    </row>
    <row r="141925" spans="63:63" x14ac:dyDescent="0.25">
      <c r="BK141925" s="2315"/>
    </row>
    <row r="141926" spans="63:63" x14ac:dyDescent="0.25">
      <c r="BK141926" s="2311"/>
    </row>
    <row r="141950" spans="63:63" x14ac:dyDescent="0.25">
      <c r="BK141950" s="2315"/>
    </row>
    <row r="141951" spans="63:63" x14ac:dyDescent="0.25">
      <c r="BK141951" s="2311"/>
    </row>
    <row r="141975" spans="63:63" x14ac:dyDescent="0.25">
      <c r="BK141975" s="2315"/>
    </row>
    <row r="141976" spans="63:63" x14ac:dyDescent="0.25">
      <c r="BK141976" s="2311"/>
    </row>
    <row r="142000" spans="63:63" x14ac:dyDescent="0.25">
      <c r="BK142000" s="2315"/>
    </row>
    <row r="142001" spans="63:63" x14ac:dyDescent="0.25">
      <c r="BK142001" s="2311"/>
    </row>
    <row r="142025" spans="63:63" x14ac:dyDescent="0.25">
      <c r="BK142025" s="2315"/>
    </row>
    <row r="142026" spans="63:63" x14ac:dyDescent="0.25">
      <c r="BK142026" s="2311"/>
    </row>
    <row r="142050" spans="63:63" x14ac:dyDescent="0.25">
      <c r="BK142050" s="2315"/>
    </row>
    <row r="142051" spans="63:63" x14ac:dyDescent="0.25">
      <c r="BK142051" s="2311"/>
    </row>
    <row r="142075" spans="63:63" x14ac:dyDescent="0.25">
      <c r="BK142075" s="2315"/>
    </row>
    <row r="142076" spans="63:63" x14ac:dyDescent="0.25">
      <c r="BK142076" s="2311"/>
    </row>
    <row r="142100" spans="63:63" x14ac:dyDescent="0.25">
      <c r="BK142100" s="2315"/>
    </row>
    <row r="142101" spans="63:63" x14ac:dyDescent="0.25">
      <c r="BK142101" s="2311"/>
    </row>
    <row r="142125" spans="63:63" x14ac:dyDescent="0.25">
      <c r="BK142125" s="2315"/>
    </row>
    <row r="142126" spans="63:63" x14ac:dyDescent="0.25">
      <c r="BK142126" s="2311"/>
    </row>
    <row r="142150" spans="63:63" x14ac:dyDescent="0.25">
      <c r="BK142150" s="2315"/>
    </row>
    <row r="142151" spans="63:63" x14ac:dyDescent="0.25">
      <c r="BK142151" s="2311"/>
    </row>
    <row r="142175" spans="63:63" x14ac:dyDescent="0.25">
      <c r="BK142175" s="2315"/>
    </row>
    <row r="142176" spans="63:63" x14ac:dyDescent="0.25">
      <c r="BK142176" s="2311"/>
    </row>
    <row r="142200" spans="63:63" x14ac:dyDescent="0.25">
      <c r="BK142200" s="2315"/>
    </row>
    <row r="142201" spans="63:63" x14ac:dyDescent="0.25">
      <c r="BK142201" s="2311"/>
    </row>
    <row r="142225" spans="63:63" x14ac:dyDescent="0.25">
      <c r="BK142225" s="2315"/>
    </row>
    <row r="142226" spans="63:63" x14ac:dyDescent="0.25">
      <c r="BK142226" s="2311"/>
    </row>
    <row r="142250" spans="63:63" x14ac:dyDescent="0.25">
      <c r="BK142250" s="2315"/>
    </row>
    <row r="142251" spans="63:63" x14ac:dyDescent="0.25">
      <c r="BK142251" s="2311"/>
    </row>
    <row r="142275" spans="63:63" x14ac:dyDescent="0.25">
      <c r="BK142275" s="2315"/>
    </row>
    <row r="142276" spans="63:63" x14ac:dyDescent="0.25">
      <c r="BK142276" s="2311"/>
    </row>
    <row r="142300" spans="63:63" x14ac:dyDescent="0.25">
      <c r="BK142300" s="2315"/>
    </row>
    <row r="142301" spans="63:63" x14ac:dyDescent="0.25">
      <c r="BK142301" s="2311"/>
    </row>
    <row r="142325" spans="63:63" x14ac:dyDescent="0.25">
      <c r="BK142325" s="2315"/>
    </row>
    <row r="142326" spans="63:63" x14ac:dyDescent="0.25">
      <c r="BK142326" s="2311"/>
    </row>
    <row r="142350" spans="63:63" x14ac:dyDescent="0.25">
      <c r="BK142350" s="2315"/>
    </row>
    <row r="142351" spans="63:63" x14ac:dyDescent="0.25">
      <c r="BK142351" s="2311"/>
    </row>
    <row r="142375" spans="63:63" x14ac:dyDescent="0.25">
      <c r="BK142375" s="2315"/>
    </row>
    <row r="142376" spans="63:63" x14ac:dyDescent="0.25">
      <c r="BK142376" s="2311"/>
    </row>
    <row r="142400" spans="63:63" x14ac:dyDescent="0.25">
      <c r="BK142400" s="2315"/>
    </row>
    <row r="142401" spans="63:63" x14ac:dyDescent="0.25">
      <c r="BK142401" s="2311"/>
    </row>
    <row r="142425" spans="63:63" x14ac:dyDescent="0.25">
      <c r="BK142425" s="2315"/>
    </row>
    <row r="142426" spans="63:63" x14ac:dyDescent="0.25">
      <c r="BK142426" s="2311"/>
    </row>
    <row r="142450" spans="63:63" x14ac:dyDescent="0.25">
      <c r="BK142450" s="2315"/>
    </row>
    <row r="142451" spans="63:63" x14ac:dyDescent="0.25">
      <c r="BK142451" s="2311"/>
    </row>
    <row r="142475" spans="63:63" x14ac:dyDescent="0.25">
      <c r="BK142475" s="2315"/>
    </row>
    <row r="142476" spans="63:63" x14ac:dyDescent="0.25">
      <c r="BK142476" s="2311"/>
    </row>
    <row r="142500" spans="63:63" x14ac:dyDescent="0.25">
      <c r="BK142500" s="2315"/>
    </row>
    <row r="142501" spans="63:63" x14ac:dyDescent="0.25">
      <c r="BK142501" s="2311"/>
    </row>
    <row r="142525" spans="63:63" x14ac:dyDescent="0.25">
      <c r="BK142525" s="2315"/>
    </row>
    <row r="142526" spans="63:63" x14ac:dyDescent="0.25">
      <c r="BK142526" s="2311"/>
    </row>
    <row r="142550" spans="63:63" x14ac:dyDescent="0.25">
      <c r="BK142550" s="2315"/>
    </row>
    <row r="142551" spans="63:63" x14ac:dyDescent="0.25">
      <c r="BK142551" s="2311"/>
    </row>
    <row r="142575" spans="63:63" x14ac:dyDescent="0.25">
      <c r="BK142575" s="2315"/>
    </row>
    <row r="142576" spans="63:63" x14ac:dyDescent="0.25">
      <c r="BK142576" s="2311"/>
    </row>
    <row r="142600" spans="63:63" x14ac:dyDescent="0.25">
      <c r="BK142600" s="2315"/>
    </row>
    <row r="142601" spans="63:63" x14ac:dyDescent="0.25">
      <c r="BK142601" s="2311"/>
    </row>
    <row r="142625" spans="63:63" x14ac:dyDescent="0.25">
      <c r="BK142625" s="2315"/>
    </row>
    <row r="142626" spans="63:63" x14ac:dyDescent="0.25">
      <c r="BK142626" s="2311"/>
    </row>
    <row r="142650" spans="63:63" x14ac:dyDescent="0.25">
      <c r="BK142650" s="2315"/>
    </row>
    <row r="142651" spans="63:63" x14ac:dyDescent="0.25">
      <c r="BK142651" s="2311"/>
    </row>
    <row r="142675" spans="63:63" x14ac:dyDescent="0.25">
      <c r="BK142675" s="2315"/>
    </row>
    <row r="142676" spans="63:63" x14ac:dyDescent="0.25">
      <c r="BK142676" s="2311"/>
    </row>
    <row r="142700" spans="63:63" x14ac:dyDescent="0.25">
      <c r="BK142700" s="2315"/>
    </row>
    <row r="142701" spans="63:63" x14ac:dyDescent="0.25">
      <c r="BK142701" s="2311"/>
    </row>
    <row r="142725" spans="63:63" x14ac:dyDescent="0.25">
      <c r="BK142725" s="2315"/>
    </row>
    <row r="142726" spans="63:63" x14ac:dyDescent="0.25">
      <c r="BK142726" s="2311"/>
    </row>
    <row r="142750" spans="63:63" x14ac:dyDescent="0.25">
      <c r="BK142750" s="2315"/>
    </row>
    <row r="142751" spans="63:63" x14ac:dyDescent="0.25">
      <c r="BK142751" s="2311"/>
    </row>
    <row r="142775" spans="63:63" x14ac:dyDescent="0.25">
      <c r="BK142775" s="2315"/>
    </row>
    <row r="142776" spans="63:63" x14ac:dyDescent="0.25">
      <c r="BK142776" s="2311"/>
    </row>
    <row r="142800" spans="63:63" x14ac:dyDescent="0.25">
      <c r="BK142800" s="2315"/>
    </row>
    <row r="142801" spans="63:63" x14ac:dyDescent="0.25">
      <c r="BK142801" s="2311"/>
    </row>
    <row r="142825" spans="63:63" x14ac:dyDescent="0.25">
      <c r="BK142825" s="2315"/>
    </row>
    <row r="142826" spans="63:63" x14ac:dyDescent="0.25">
      <c r="BK142826" s="2311"/>
    </row>
    <row r="142850" spans="63:63" x14ac:dyDescent="0.25">
      <c r="BK142850" s="2315"/>
    </row>
    <row r="142851" spans="63:63" x14ac:dyDescent="0.25">
      <c r="BK142851" s="2311"/>
    </row>
    <row r="142875" spans="63:63" x14ac:dyDescent="0.25">
      <c r="BK142875" s="2315"/>
    </row>
    <row r="142876" spans="63:63" x14ac:dyDescent="0.25">
      <c r="BK142876" s="2311"/>
    </row>
    <row r="142900" spans="63:63" x14ac:dyDescent="0.25">
      <c r="BK142900" s="2315"/>
    </row>
    <row r="142901" spans="63:63" x14ac:dyDescent="0.25">
      <c r="BK142901" s="2311"/>
    </row>
    <row r="142925" spans="63:63" x14ac:dyDescent="0.25">
      <c r="BK142925" s="2315"/>
    </row>
    <row r="142926" spans="63:63" x14ac:dyDescent="0.25">
      <c r="BK142926" s="2311"/>
    </row>
    <row r="142950" spans="63:63" x14ac:dyDescent="0.25">
      <c r="BK142950" s="2315"/>
    </row>
    <row r="142951" spans="63:63" x14ac:dyDescent="0.25">
      <c r="BK142951" s="2311"/>
    </row>
    <row r="142975" spans="63:63" x14ac:dyDescent="0.25">
      <c r="BK142975" s="2315"/>
    </row>
    <row r="142976" spans="63:63" x14ac:dyDescent="0.25">
      <c r="BK142976" s="2311"/>
    </row>
    <row r="143000" spans="63:63" x14ac:dyDescent="0.25">
      <c r="BK143000" s="2315"/>
    </row>
    <row r="143001" spans="63:63" x14ac:dyDescent="0.25">
      <c r="BK143001" s="2311"/>
    </row>
    <row r="143025" spans="63:63" x14ac:dyDescent="0.25">
      <c r="BK143025" s="2315"/>
    </row>
    <row r="143026" spans="63:63" x14ac:dyDescent="0.25">
      <c r="BK143026" s="2311"/>
    </row>
    <row r="143050" spans="63:63" x14ac:dyDescent="0.25">
      <c r="BK143050" s="2315"/>
    </row>
    <row r="143051" spans="63:63" x14ac:dyDescent="0.25">
      <c r="BK143051" s="2311"/>
    </row>
    <row r="143075" spans="63:63" x14ac:dyDescent="0.25">
      <c r="BK143075" s="2315"/>
    </row>
    <row r="143076" spans="63:63" x14ac:dyDescent="0.25">
      <c r="BK143076" s="2311"/>
    </row>
    <row r="143100" spans="63:63" x14ac:dyDescent="0.25">
      <c r="BK143100" s="2315"/>
    </row>
    <row r="143101" spans="63:63" x14ac:dyDescent="0.25">
      <c r="BK143101" s="2311"/>
    </row>
    <row r="143125" spans="63:63" x14ac:dyDescent="0.25">
      <c r="BK143125" s="2315"/>
    </row>
    <row r="143126" spans="63:63" x14ac:dyDescent="0.25">
      <c r="BK143126" s="2311"/>
    </row>
    <row r="143150" spans="63:63" x14ac:dyDescent="0.25">
      <c r="BK143150" s="2315"/>
    </row>
    <row r="143151" spans="63:63" x14ac:dyDescent="0.25">
      <c r="BK143151" s="2311"/>
    </row>
    <row r="143175" spans="63:63" x14ac:dyDescent="0.25">
      <c r="BK143175" s="2315"/>
    </row>
    <row r="143176" spans="63:63" x14ac:dyDescent="0.25">
      <c r="BK143176" s="2311"/>
    </row>
    <row r="143200" spans="63:63" x14ac:dyDescent="0.25">
      <c r="BK143200" s="2315"/>
    </row>
    <row r="143201" spans="63:63" x14ac:dyDescent="0.25">
      <c r="BK143201" s="2311"/>
    </row>
    <row r="143225" spans="63:63" x14ac:dyDescent="0.25">
      <c r="BK143225" s="2315"/>
    </row>
    <row r="143226" spans="63:63" x14ac:dyDescent="0.25">
      <c r="BK143226" s="2311"/>
    </row>
    <row r="143250" spans="63:63" x14ac:dyDescent="0.25">
      <c r="BK143250" s="2315"/>
    </row>
    <row r="143251" spans="63:63" x14ac:dyDescent="0.25">
      <c r="BK143251" s="2311"/>
    </row>
    <row r="143275" spans="63:63" x14ac:dyDescent="0.25">
      <c r="BK143275" s="2315"/>
    </row>
    <row r="143276" spans="63:63" x14ac:dyDescent="0.25">
      <c r="BK143276" s="2311"/>
    </row>
    <row r="143300" spans="63:63" x14ac:dyDescent="0.25">
      <c r="BK143300" s="2315"/>
    </row>
    <row r="143301" spans="63:63" x14ac:dyDescent="0.25">
      <c r="BK143301" s="2311"/>
    </row>
    <row r="143325" spans="63:63" x14ac:dyDescent="0.25">
      <c r="BK143325" s="2315"/>
    </row>
    <row r="143326" spans="63:63" x14ac:dyDescent="0.25">
      <c r="BK143326" s="2311"/>
    </row>
    <row r="143350" spans="63:63" x14ac:dyDescent="0.25">
      <c r="BK143350" s="2315"/>
    </row>
    <row r="143351" spans="63:63" x14ac:dyDescent="0.25">
      <c r="BK143351" s="2311"/>
    </row>
    <row r="143375" spans="63:63" x14ac:dyDescent="0.25">
      <c r="BK143375" s="2315"/>
    </row>
    <row r="143376" spans="63:63" x14ac:dyDescent="0.25">
      <c r="BK143376" s="2311"/>
    </row>
    <row r="143400" spans="63:63" x14ac:dyDescent="0.25">
      <c r="BK143400" s="2315"/>
    </row>
    <row r="143401" spans="63:63" x14ac:dyDescent="0.25">
      <c r="BK143401" s="2311"/>
    </row>
    <row r="143425" spans="63:63" x14ac:dyDescent="0.25">
      <c r="BK143425" s="2315"/>
    </row>
    <row r="143426" spans="63:63" x14ac:dyDescent="0.25">
      <c r="BK143426" s="2311"/>
    </row>
    <row r="143450" spans="63:63" x14ac:dyDescent="0.25">
      <c r="BK143450" s="2315"/>
    </row>
    <row r="143451" spans="63:63" x14ac:dyDescent="0.25">
      <c r="BK143451" s="2311"/>
    </row>
    <row r="143475" spans="63:63" x14ac:dyDescent="0.25">
      <c r="BK143475" s="2315"/>
    </row>
    <row r="143476" spans="63:63" x14ac:dyDescent="0.25">
      <c r="BK143476" s="2311"/>
    </row>
    <row r="143500" spans="63:63" x14ac:dyDescent="0.25">
      <c r="BK143500" s="2315"/>
    </row>
    <row r="143501" spans="63:63" x14ac:dyDescent="0.25">
      <c r="BK143501" s="2311"/>
    </row>
    <row r="143525" spans="63:63" x14ac:dyDescent="0.25">
      <c r="BK143525" s="2315"/>
    </row>
    <row r="143526" spans="63:63" x14ac:dyDescent="0.25">
      <c r="BK143526" s="2311"/>
    </row>
    <row r="143550" spans="63:63" x14ac:dyDescent="0.25">
      <c r="BK143550" s="2315"/>
    </row>
    <row r="143551" spans="63:63" x14ac:dyDescent="0.25">
      <c r="BK143551" s="2311"/>
    </row>
    <row r="143575" spans="63:63" x14ac:dyDescent="0.25">
      <c r="BK143575" s="2315"/>
    </row>
    <row r="143576" spans="63:63" x14ac:dyDescent="0.25">
      <c r="BK143576" s="2311"/>
    </row>
    <row r="143600" spans="63:63" x14ac:dyDescent="0.25">
      <c r="BK143600" s="2315"/>
    </row>
    <row r="143601" spans="63:63" x14ac:dyDescent="0.25">
      <c r="BK143601" s="2311"/>
    </row>
    <row r="143625" spans="63:63" x14ac:dyDescent="0.25">
      <c r="BK143625" s="2315"/>
    </row>
    <row r="143626" spans="63:63" x14ac:dyDescent="0.25">
      <c r="BK143626" s="2311"/>
    </row>
    <row r="143650" spans="63:63" x14ac:dyDescent="0.25">
      <c r="BK143650" s="2315"/>
    </row>
    <row r="143651" spans="63:63" x14ac:dyDescent="0.25">
      <c r="BK143651" s="2311"/>
    </row>
    <row r="143675" spans="63:63" x14ac:dyDescent="0.25">
      <c r="BK143675" s="2315"/>
    </row>
    <row r="143676" spans="63:63" x14ac:dyDescent="0.25">
      <c r="BK143676" s="2311"/>
    </row>
    <row r="143700" spans="63:63" x14ac:dyDescent="0.25">
      <c r="BK143700" s="2315"/>
    </row>
    <row r="143701" spans="63:63" x14ac:dyDescent="0.25">
      <c r="BK143701" s="2311"/>
    </row>
    <row r="143725" spans="63:63" x14ac:dyDescent="0.25">
      <c r="BK143725" s="2315"/>
    </row>
    <row r="143726" spans="63:63" x14ac:dyDescent="0.25">
      <c r="BK143726" s="2311"/>
    </row>
    <row r="143750" spans="63:63" x14ac:dyDescent="0.25">
      <c r="BK143750" s="2315"/>
    </row>
    <row r="143751" spans="63:63" x14ac:dyDescent="0.25">
      <c r="BK143751" s="2311"/>
    </row>
    <row r="143775" spans="63:63" x14ac:dyDescent="0.25">
      <c r="BK143775" s="2315"/>
    </row>
    <row r="143776" spans="63:63" x14ac:dyDescent="0.25">
      <c r="BK143776" s="2311"/>
    </row>
    <row r="143800" spans="63:63" x14ac:dyDescent="0.25">
      <c r="BK143800" s="2315"/>
    </row>
    <row r="143801" spans="63:63" x14ac:dyDescent="0.25">
      <c r="BK143801" s="2311"/>
    </row>
    <row r="143825" spans="63:63" x14ac:dyDescent="0.25">
      <c r="BK143825" s="2315"/>
    </row>
    <row r="143826" spans="63:63" x14ac:dyDescent="0.25">
      <c r="BK143826" s="2311"/>
    </row>
    <row r="143850" spans="63:63" x14ac:dyDescent="0.25">
      <c r="BK143850" s="2315"/>
    </row>
    <row r="143851" spans="63:63" x14ac:dyDescent="0.25">
      <c r="BK143851" s="2311"/>
    </row>
    <row r="143875" spans="63:63" x14ac:dyDescent="0.25">
      <c r="BK143875" s="2315"/>
    </row>
    <row r="143876" spans="63:63" x14ac:dyDescent="0.25">
      <c r="BK143876" s="2311"/>
    </row>
    <row r="143900" spans="63:63" x14ac:dyDescent="0.25">
      <c r="BK143900" s="2315"/>
    </row>
    <row r="143901" spans="63:63" x14ac:dyDescent="0.25">
      <c r="BK143901" s="2311"/>
    </row>
    <row r="143925" spans="63:63" x14ac:dyDescent="0.25">
      <c r="BK143925" s="2315"/>
    </row>
    <row r="143926" spans="63:63" x14ac:dyDescent="0.25">
      <c r="BK143926" s="2311"/>
    </row>
    <row r="143950" spans="63:63" x14ac:dyDescent="0.25">
      <c r="BK143950" s="2315"/>
    </row>
    <row r="143951" spans="63:63" x14ac:dyDescent="0.25">
      <c r="BK143951" s="2311"/>
    </row>
    <row r="143975" spans="63:63" x14ac:dyDescent="0.25">
      <c r="BK143975" s="2315"/>
    </row>
    <row r="143976" spans="63:63" x14ac:dyDescent="0.25">
      <c r="BK143976" s="2311"/>
    </row>
    <row r="144000" spans="63:63" x14ac:dyDescent="0.25">
      <c r="BK144000" s="2315"/>
    </row>
    <row r="144001" spans="63:63" x14ac:dyDescent="0.25">
      <c r="BK144001" s="2311"/>
    </row>
    <row r="144025" spans="63:63" x14ac:dyDescent="0.25">
      <c r="BK144025" s="2315"/>
    </row>
    <row r="144026" spans="63:63" x14ac:dyDescent="0.25">
      <c r="BK144026" s="2311"/>
    </row>
    <row r="144050" spans="63:63" x14ac:dyDescent="0.25">
      <c r="BK144050" s="2315"/>
    </row>
    <row r="144051" spans="63:63" x14ac:dyDescent="0.25">
      <c r="BK144051" s="2311"/>
    </row>
    <row r="144075" spans="63:63" x14ac:dyDescent="0.25">
      <c r="BK144075" s="2315"/>
    </row>
    <row r="144076" spans="63:63" x14ac:dyDescent="0.25">
      <c r="BK144076" s="2311"/>
    </row>
    <row r="144100" spans="63:63" x14ac:dyDescent="0.25">
      <c r="BK144100" s="2315"/>
    </row>
    <row r="144101" spans="63:63" x14ac:dyDescent="0.25">
      <c r="BK144101" s="2311"/>
    </row>
    <row r="144125" spans="63:63" x14ac:dyDescent="0.25">
      <c r="BK144125" s="2315"/>
    </row>
    <row r="144126" spans="63:63" x14ac:dyDescent="0.25">
      <c r="BK144126" s="2311"/>
    </row>
    <row r="144150" spans="63:63" x14ac:dyDescent="0.25">
      <c r="BK144150" s="2315"/>
    </row>
    <row r="144151" spans="63:63" x14ac:dyDescent="0.25">
      <c r="BK144151" s="2311"/>
    </row>
    <row r="144175" spans="63:63" x14ac:dyDescent="0.25">
      <c r="BK144175" s="2315"/>
    </row>
    <row r="144176" spans="63:63" x14ac:dyDescent="0.25">
      <c r="BK144176" s="2311"/>
    </row>
    <row r="144200" spans="63:63" x14ac:dyDescent="0.25">
      <c r="BK144200" s="2315"/>
    </row>
    <row r="144201" spans="63:63" x14ac:dyDescent="0.25">
      <c r="BK144201" s="2311"/>
    </row>
    <row r="144225" spans="63:63" x14ac:dyDescent="0.25">
      <c r="BK144225" s="2315"/>
    </row>
    <row r="144226" spans="63:63" x14ac:dyDescent="0.25">
      <c r="BK144226" s="2311"/>
    </row>
    <row r="144250" spans="63:63" x14ac:dyDescent="0.25">
      <c r="BK144250" s="2315"/>
    </row>
    <row r="144251" spans="63:63" x14ac:dyDescent="0.25">
      <c r="BK144251" s="2311"/>
    </row>
    <row r="144275" spans="63:63" x14ac:dyDescent="0.25">
      <c r="BK144275" s="2315"/>
    </row>
    <row r="144276" spans="63:63" x14ac:dyDescent="0.25">
      <c r="BK144276" s="2311"/>
    </row>
    <row r="144300" spans="63:63" x14ac:dyDescent="0.25">
      <c r="BK144300" s="2315"/>
    </row>
    <row r="144301" spans="63:63" x14ac:dyDescent="0.25">
      <c r="BK144301" s="2311"/>
    </row>
    <row r="144325" spans="63:63" x14ac:dyDescent="0.25">
      <c r="BK144325" s="2315"/>
    </row>
    <row r="144326" spans="63:63" x14ac:dyDescent="0.25">
      <c r="BK144326" s="2311"/>
    </row>
    <row r="144350" spans="63:63" x14ac:dyDescent="0.25">
      <c r="BK144350" s="2315"/>
    </row>
    <row r="144351" spans="63:63" x14ac:dyDescent="0.25">
      <c r="BK144351" s="2311"/>
    </row>
    <row r="144375" spans="63:63" x14ac:dyDescent="0.25">
      <c r="BK144375" s="2315"/>
    </row>
    <row r="144376" spans="63:63" x14ac:dyDescent="0.25">
      <c r="BK144376" s="2311"/>
    </row>
    <row r="144400" spans="63:63" x14ac:dyDescent="0.25">
      <c r="BK144400" s="2315"/>
    </row>
    <row r="144401" spans="63:63" x14ac:dyDescent="0.25">
      <c r="BK144401" s="2311"/>
    </row>
    <row r="144425" spans="63:63" x14ac:dyDescent="0.25">
      <c r="BK144425" s="2315"/>
    </row>
    <row r="144426" spans="63:63" x14ac:dyDescent="0.25">
      <c r="BK144426" s="2311"/>
    </row>
    <row r="144450" spans="63:63" x14ac:dyDescent="0.25">
      <c r="BK144450" s="2315"/>
    </row>
    <row r="144451" spans="63:63" x14ac:dyDescent="0.25">
      <c r="BK144451" s="2311"/>
    </row>
    <row r="144475" spans="63:63" x14ac:dyDescent="0.25">
      <c r="BK144475" s="2315"/>
    </row>
    <row r="144476" spans="63:63" x14ac:dyDescent="0.25">
      <c r="BK144476" s="2311"/>
    </row>
    <row r="144500" spans="63:63" x14ac:dyDescent="0.25">
      <c r="BK144500" s="2315"/>
    </row>
    <row r="144501" spans="63:63" x14ac:dyDescent="0.25">
      <c r="BK144501" s="2311"/>
    </row>
    <row r="144525" spans="63:63" x14ac:dyDescent="0.25">
      <c r="BK144525" s="2315"/>
    </row>
    <row r="144526" spans="63:63" x14ac:dyDescent="0.25">
      <c r="BK144526" s="2311"/>
    </row>
    <row r="144550" spans="63:63" x14ac:dyDescent="0.25">
      <c r="BK144550" s="2315"/>
    </row>
    <row r="144551" spans="63:63" x14ac:dyDescent="0.25">
      <c r="BK144551" s="2311"/>
    </row>
    <row r="144575" spans="63:63" x14ac:dyDescent="0.25">
      <c r="BK144575" s="2315"/>
    </row>
    <row r="144576" spans="63:63" x14ac:dyDescent="0.25">
      <c r="BK144576" s="2311"/>
    </row>
    <row r="144600" spans="63:63" x14ac:dyDescent="0.25">
      <c r="BK144600" s="2315"/>
    </row>
    <row r="144601" spans="63:63" x14ac:dyDescent="0.25">
      <c r="BK144601" s="2311"/>
    </row>
    <row r="144625" spans="63:63" x14ac:dyDescent="0.25">
      <c r="BK144625" s="2315"/>
    </row>
    <row r="144626" spans="63:63" x14ac:dyDescent="0.25">
      <c r="BK144626" s="2311"/>
    </row>
    <row r="144650" spans="63:63" x14ac:dyDescent="0.25">
      <c r="BK144650" s="2315"/>
    </row>
    <row r="144651" spans="63:63" x14ac:dyDescent="0.25">
      <c r="BK144651" s="2311"/>
    </row>
    <row r="144675" spans="63:63" x14ac:dyDescent="0.25">
      <c r="BK144675" s="2315"/>
    </row>
    <row r="144676" spans="63:63" x14ac:dyDescent="0.25">
      <c r="BK144676" s="2311"/>
    </row>
    <row r="144700" spans="63:63" x14ac:dyDescent="0.25">
      <c r="BK144700" s="2315"/>
    </row>
    <row r="144701" spans="63:63" x14ac:dyDescent="0.25">
      <c r="BK144701" s="2311"/>
    </row>
    <row r="144725" spans="63:63" x14ac:dyDescent="0.25">
      <c r="BK144725" s="2315"/>
    </row>
    <row r="144726" spans="63:63" x14ac:dyDescent="0.25">
      <c r="BK144726" s="2311"/>
    </row>
    <row r="144750" spans="63:63" x14ac:dyDescent="0.25">
      <c r="BK144750" s="2315"/>
    </row>
    <row r="144751" spans="63:63" x14ac:dyDescent="0.25">
      <c r="BK144751" s="2311"/>
    </row>
    <row r="144775" spans="63:63" x14ac:dyDescent="0.25">
      <c r="BK144775" s="2315"/>
    </row>
    <row r="144776" spans="63:63" x14ac:dyDescent="0.25">
      <c r="BK144776" s="2311"/>
    </row>
    <row r="144800" spans="63:63" x14ac:dyDescent="0.25">
      <c r="BK144800" s="2315"/>
    </row>
    <row r="144801" spans="63:63" x14ac:dyDescent="0.25">
      <c r="BK144801" s="2311"/>
    </row>
    <row r="144825" spans="63:63" x14ac:dyDescent="0.25">
      <c r="BK144825" s="2315"/>
    </row>
    <row r="144826" spans="63:63" x14ac:dyDescent="0.25">
      <c r="BK144826" s="2311"/>
    </row>
    <row r="144850" spans="63:63" x14ac:dyDescent="0.25">
      <c r="BK144850" s="2315"/>
    </row>
    <row r="144851" spans="63:63" x14ac:dyDescent="0.25">
      <c r="BK144851" s="2311"/>
    </row>
    <row r="144875" spans="63:63" x14ac:dyDescent="0.25">
      <c r="BK144875" s="2315"/>
    </row>
    <row r="144876" spans="63:63" x14ac:dyDescent="0.25">
      <c r="BK144876" s="2311"/>
    </row>
    <row r="144900" spans="63:63" x14ac:dyDescent="0.25">
      <c r="BK144900" s="2315"/>
    </row>
    <row r="144901" spans="63:63" x14ac:dyDescent="0.25">
      <c r="BK144901" s="2311"/>
    </row>
    <row r="144925" spans="63:63" x14ac:dyDescent="0.25">
      <c r="BK144925" s="2315"/>
    </row>
    <row r="144926" spans="63:63" x14ac:dyDescent="0.25">
      <c r="BK144926" s="2311"/>
    </row>
    <row r="144950" spans="63:63" x14ac:dyDescent="0.25">
      <c r="BK144950" s="2315"/>
    </row>
    <row r="144951" spans="63:63" x14ac:dyDescent="0.25">
      <c r="BK144951" s="2311"/>
    </row>
    <row r="144975" spans="63:63" x14ac:dyDescent="0.25">
      <c r="BK144975" s="2315"/>
    </row>
    <row r="144976" spans="63:63" x14ac:dyDescent="0.25">
      <c r="BK144976" s="2311"/>
    </row>
    <row r="145000" spans="63:63" x14ac:dyDescent="0.25">
      <c r="BK145000" s="2315"/>
    </row>
    <row r="145001" spans="63:63" x14ac:dyDescent="0.25">
      <c r="BK145001" s="2311"/>
    </row>
    <row r="145025" spans="63:63" x14ac:dyDescent="0.25">
      <c r="BK145025" s="2315"/>
    </row>
    <row r="145026" spans="63:63" x14ac:dyDescent="0.25">
      <c r="BK145026" s="2311"/>
    </row>
    <row r="145050" spans="63:63" x14ac:dyDescent="0.25">
      <c r="BK145050" s="2315"/>
    </row>
    <row r="145051" spans="63:63" x14ac:dyDescent="0.25">
      <c r="BK145051" s="2311"/>
    </row>
    <row r="145075" spans="63:63" x14ac:dyDescent="0.25">
      <c r="BK145075" s="2315"/>
    </row>
    <row r="145076" spans="63:63" x14ac:dyDescent="0.25">
      <c r="BK145076" s="2311"/>
    </row>
    <row r="145100" spans="63:63" x14ac:dyDescent="0.25">
      <c r="BK145100" s="2315"/>
    </row>
    <row r="145101" spans="63:63" x14ac:dyDescent="0.25">
      <c r="BK145101" s="2311"/>
    </row>
    <row r="145125" spans="63:63" x14ac:dyDescent="0.25">
      <c r="BK145125" s="2315"/>
    </row>
    <row r="145126" spans="63:63" x14ac:dyDescent="0.25">
      <c r="BK145126" s="2311"/>
    </row>
    <row r="145150" spans="63:63" x14ac:dyDescent="0.25">
      <c r="BK145150" s="2315"/>
    </row>
    <row r="145151" spans="63:63" x14ac:dyDescent="0.25">
      <c r="BK145151" s="2311"/>
    </row>
    <row r="145175" spans="63:63" x14ac:dyDescent="0.25">
      <c r="BK145175" s="2315"/>
    </row>
    <row r="145176" spans="63:63" x14ac:dyDescent="0.25">
      <c r="BK145176" s="2311"/>
    </row>
    <row r="145200" spans="63:63" x14ac:dyDescent="0.25">
      <c r="BK145200" s="2315"/>
    </row>
    <row r="145201" spans="63:63" x14ac:dyDescent="0.25">
      <c r="BK145201" s="2311"/>
    </row>
    <row r="145225" spans="63:63" x14ac:dyDescent="0.25">
      <c r="BK145225" s="2315"/>
    </row>
    <row r="145226" spans="63:63" x14ac:dyDescent="0.25">
      <c r="BK145226" s="2311"/>
    </row>
    <row r="145250" spans="63:63" x14ac:dyDescent="0.25">
      <c r="BK145250" s="2315"/>
    </row>
    <row r="145251" spans="63:63" x14ac:dyDescent="0.25">
      <c r="BK145251" s="2311"/>
    </row>
    <row r="145275" spans="63:63" x14ac:dyDescent="0.25">
      <c r="BK145275" s="2315"/>
    </row>
    <row r="145276" spans="63:63" x14ac:dyDescent="0.25">
      <c r="BK145276" s="2311"/>
    </row>
    <row r="145300" spans="63:63" x14ac:dyDescent="0.25">
      <c r="BK145300" s="2315"/>
    </row>
    <row r="145301" spans="63:63" x14ac:dyDescent="0.25">
      <c r="BK145301" s="2311"/>
    </row>
    <row r="145325" spans="63:63" x14ac:dyDescent="0.25">
      <c r="BK145325" s="2315"/>
    </row>
    <row r="145326" spans="63:63" x14ac:dyDescent="0.25">
      <c r="BK145326" s="2311"/>
    </row>
    <row r="145350" spans="63:63" x14ac:dyDescent="0.25">
      <c r="BK145350" s="2315"/>
    </row>
    <row r="145351" spans="63:63" x14ac:dyDescent="0.25">
      <c r="BK145351" s="2311"/>
    </row>
    <row r="145375" spans="63:63" x14ac:dyDescent="0.25">
      <c r="BK145375" s="2315"/>
    </row>
    <row r="145376" spans="63:63" x14ac:dyDescent="0.25">
      <c r="BK145376" s="2311"/>
    </row>
    <row r="145400" spans="63:63" x14ac:dyDescent="0.25">
      <c r="BK145400" s="2315"/>
    </row>
    <row r="145401" spans="63:63" x14ac:dyDescent="0.25">
      <c r="BK145401" s="2311"/>
    </row>
    <row r="145425" spans="63:63" x14ac:dyDescent="0.25">
      <c r="BK145425" s="2315"/>
    </row>
    <row r="145426" spans="63:63" x14ac:dyDescent="0.25">
      <c r="BK145426" s="2311"/>
    </row>
    <row r="145450" spans="63:63" x14ac:dyDescent="0.25">
      <c r="BK145450" s="2315"/>
    </row>
    <row r="145451" spans="63:63" x14ac:dyDescent="0.25">
      <c r="BK145451" s="2311"/>
    </row>
    <row r="145475" spans="63:63" x14ac:dyDescent="0.25">
      <c r="BK145475" s="2315"/>
    </row>
    <row r="145476" spans="63:63" x14ac:dyDescent="0.25">
      <c r="BK145476" s="2311"/>
    </row>
    <row r="145500" spans="63:63" x14ac:dyDescent="0.25">
      <c r="BK145500" s="2315"/>
    </row>
    <row r="145501" spans="63:63" x14ac:dyDescent="0.25">
      <c r="BK145501" s="2311"/>
    </row>
    <row r="145525" spans="63:63" x14ac:dyDescent="0.25">
      <c r="BK145525" s="2315"/>
    </row>
    <row r="145526" spans="63:63" x14ac:dyDescent="0.25">
      <c r="BK145526" s="2311"/>
    </row>
    <row r="145550" spans="63:63" x14ac:dyDescent="0.25">
      <c r="BK145550" s="2315"/>
    </row>
    <row r="145551" spans="63:63" x14ac:dyDescent="0.25">
      <c r="BK145551" s="2311"/>
    </row>
    <row r="145575" spans="63:63" x14ac:dyDescent="0.25">
      <c r="BK145575" s="2315"/>
    </row>
    <row r="145576" spans="63:63" x14ac:dyDescent="0.25">
      <c r="BK145576" s="2311"/>
    </row>
    <row r="145600" spans="63:63" x14ac:dyDescent="0.25">
      <c r="BK145600" s="2315"/>
    </row>
    <row r="145601" spans="63:63" x14ac:dyDescent="0.25">
      <c r="BK145601" s="2311"/>
    </row>
    <row r="145625" spans="63:63" x14ac:dyDescent="0.25">
      <c r="BK145625" s="2315"/>
    </row>
    <row r="145626" spans="63:63" x14ac:dyDescent="0.25">
      <c r="BK145626" s="2311"/>
    </row>
    <row r="145650" spans="63:63" x14ac:dyDescent="0.25">
      <c r="BK145650" s="2315"/>
    </row>
    <row r="145651" spans="63:63" x14ac:dyDescent="0.25">
      <c r="BK145651" s="2311"/>
    </row>
    <row r="145675" spans="63:63" x14ac:dyDescent="0.25">
      <c r="BK145675" s="2315"/>
    </row>
    <row r="145676" spans="63:63" x14ac:dyDescent="0.25">
      <c r="BK145676" s="2311"/>
    </row>
    <row r="145700" spans="63:63" x14ac:dyDescent="0.25">
      <c r="BK145700" s="2315"/>
    </row>
    <row r="145701" spans="63:63" x14ac:dyDescent="0.25">
      <c r="BK145701" s="2311"/>
    </row>
    <row r="145725" spans="63:63" x14ac:dyDescent="0.25">
      <c r="BK145725" s="2315"/>
    </row>
    <row r="145726" spans="63:63" x14ac:dyDescent="0.25">
      <c r="BK145726" s="2311"/>
    </row>
    <row r="145750" spans="63:63" x14ac:dyDescent="0.25">
      <c r="BK145750" s="2315"/>
    </row>
    <row r="145751" spans="63:63" x14ac:dyDescent="0.25">
      <c r="BK145751" s="2311"/>
    </row>
    <row r="145775" spans="63:63" x14ac:dyDescent="0.25">
      <c r="BK145775" s="2315"/>
    </row>
    <row r="145776" spans="63:63" x14ac:dyDescent="0.25">
      <c r="BK145776" s="2311"/>
    </row>
    <row r="145800" spans="63:63" x14ac:dyDescent="0.25">
      <c r="BK145800" s="2315"/>
    </row>
    <row r="145801" spans="63:63" x14ac:dyDescent="0.25">
      <c r="BK145801" s="2311"/>
    </row>
    <row r="145825" spans="63:63" x14ac:dyDescent="0.25">
      <c r="BK145825" s="2315"/>
    </row>
    <row r="145826" spans="63:63" x14ac:dyDescent="0.25">
      <c r="BK145826" s="2311"/>
    </row>
    <row r="145850" spans="63:63" x14ac:dyDescent="0.25">
      <c r="BK145850" s="2315"/>
    </row>
    <row r="145851" spans="63:63" x14ac:dyDescent="0.25">
      <c r="BK145851" s="2311"/>
    </row>
    <row r="145875" spans="63:63" x14ac:dyDescent="0.25">
      <c r="BK145875" s="2315"/>
    </row>
    <row r="145876" spans="63:63" x14ac:dyDescent="0.25">
      <c r="BK145876" s="2311"/>
    </row>
    <row r="145900" spans="63:63" x14ac:dyDescent="0.25">
      <c r="BK145900" s="2315"/>
    </row>
    <row r="145901" spans="63:63" x14ac:dyDescent="0.25">
      <c r="BK145901" s="2311"/>
    </row>
    <row r="145925" spans="63:63" x14ac:dyDescent="0.25">
      <c r="BK145925" s="2315"/>
    </row>
    <row r="145926" spans="63:63" x14ac:dyDescent="0.25">
      <c r="BK145926" s="2311"/>
    </row>
    <row r="145950" spans="63:63" x14ac:dyDescent="0.25">
      <c r="BK145950" s="2315"/>
    </row>
    <row r="145951" spans="63:63" x14ac:dyDescent="0.25">
      <c r="BK145951" s="2311"/>
    </row>
    <row r="145975" spans="63:63" x14ac:dyDescent="0.25">
      <c r="BK145975" s="2315"/>
    </row>
    <row r="145976" spans="63:63" x14ac:dyDescent="0.25">
      <c r="BK145976" s="2311"/>
    </row>
    <row r="146000" spans="63:63" x14ac:dyDescent="0.25">
      <c r="BK146000" s="2315"/>
    </row>
    <row r="146001" spans="63:63" x14ac:dyDescent="0.25">
      <c r="BK146001" s="2311"/>
    </row>
    <row r="146025" spans="63:63" x14ac:dyDescent="0.25">
      <c r="BK146025" s="2315"/>
    </row>
    <row r="146026" spans="63:63" x14ac:dyDescent="0.25">
      <c r="BK146026" s="2311"/>
    </row>
    <row r="146050" spans="63:63" x14ac:dyDescent="0.25">
      <c r="BK146050" s="2315"/>
    </row>
    <row r="146051" spans="63:63" x14ac:dyDescent="0.25">
      <c r="BK146051" s="2311"/>
    </row>
    <row r="146075" spans="63:63" x14ac:dyDescent="0.25">
      <c r="BK146075" s="2315"/>
    </row>
    <row r="146076" spans="63:63" x14ac:dyDescent="0.25">
      <c r="BK146076" s="2311"/>
    </row>
    <row r="146100" spans="63:63" x14ac:dyDescent="0.25">
      <c r="BK146100" s="2315"/>
    </row>
    <row r="146101" spans="63:63" x14ac:dyDescent="0.25">
      <c r="BK146101" s="2311"/>
    </row>
    <row r="146125" spans="63:63" x14ac:dyDescent="0.25">
      <c r="BK146125" s="2315"/>
    </row>
    <row r="146126" spans="63:63" x14ac:dyDescent="0.25">
      <c r="BK146126" s="2311"/>
    </row>
    <row r="146150" spans="63:63" x14ac:dyDescent="0.25">
      <c r="BK146150" s="2315"/>
    </row>
    <row r="146151" spans="63:63" x14ac:dyDescent="0.25">
      <c r="BK146151" s="2311"/>
    </row>
    <row r="146175" spans="63:63" x14ac:dyDescent="0.25">
      <c r="BK146175" s="2315"/>
    </row>
    <row r="146176" spans="63:63" x14ac:dyDescent="0.25">
      <c r="BK146176" s="2311"/>
    </row>
    <row r="146200" spans="63:63" x14ac:dyDescent="0.25">
      <c r="BK146200" s="2315"/>
    </row>
    <row r="146201" spans="63:63" x14ac:dyDescent="0.25">
      <c r="BK146201" s="2311"/>
    </row>
    <row r="146225" spans="63:63" x14ac:dyDescent="0.25">
      <c r="BK146225" s="2315"/>
    </row>
    <row r="146226" spans="63:63" x14ac:dyDescent="0.25">
      <c r="BK146226" s="2311"/>
    </row>
    <row r="146250" spans="63:63" x14ac:dyDescent="0.25">
      <c r="BK146250" s="2315"/>
    </row>
    <row r="146251" spans="63:63" x14ac:dyDescent="0.25">
      <c r="BK146251" s="2311"/>
    </row>
    <row r="146275" spans="63:63" x14ac:dyDescent="0.25">
      <c r="BK146275" s="2315"/>
    </row>
    <row r="146276" spans="63:63" x14ac:dyDescent="0.25">
      <c r="BK146276" s="2311"/>
    </row>
    <row r="146300" spans="63:63" x14ac:dyDescent="0.25">
      <c r="BK146300" s="2315"/>
    </row>
    <row r="146301" spans="63:63" x14ac:dyDescent="0.25">
      <c r="BK146301" s="2311"/>
    </row>
    <row r="146325" spans="63:63" x14ac:dyDescent="0.25">
      <c r="BK146325" s="2315"/>
    </row>
    <row r="146326" spans="63:63" x14ac:dyDescent="0.25">
      <c r="BK146326" s="2311"/>
    </row>
    <row r="146350" spans="63:63" x14ac:dyDescent="0.25">
      <c r="BK146350" s="2315"/>
    </row>
    <row r="146351" spans="63:63" x14ac:dyDescent="0.25">
      <c r="BK146351" s="2311"/>
    </row>
    <row r="146375" spans="63:63" x14ac:dyDescent="0.25">
      <c r="BK146375" s="2315"/>
    </row>
    <row r="146376" spans="63:63" x14ac:dyDescent="0.25">
      <c r="BK146376" s="2311"/>
    </row>
    <row r="146400" spans="63:63" x14ac:dyDescent="0.25">
      <c r="BK146400" s="2315"/>
    </row>
    <row r="146401" spans="63:63" x14ac:dyDescent="0.25">
      <c r="BK146401" s="2311"/>
    </row>
    <row r="146425" spans="63:63" x14ac:dyDescent="0.25">
      <c r="BK146425" s="2315"/>
    </row>
    <row r="146426" spans="63:63" x14ac:dyDescent="0.25">
      <c r="BK146426" s="2311"/>
    </row>
    <row r="146450" spans="63:63" x14ac:dyDescent="0.25">
      <c r="BK146450" s="2315"/>
    </row>
    <row r="146451" spans="63:63" x14ac:dyDescent="0.25">
      <c r="BK146451" s="2311"/>
    </row>
    <row r="146475" spans="63:63" x14ac:dyDescent="0.25">
      <c r="BK146475" s="2315"/>
    </row>
    <row r="146476" spans="63:63" x14ac:dyDescent="0.25">
      <c r="BK146476" s="2311"/>
    </row>
    <row r="146500" spans="63:63" x14ac:dyDescent="0.25">
      <c r="BK146500" s="2315"/>
    </row>
    <row r="146501" spans="63:63" x14ac:dyDescent="0.25">
      <c r="BK146501" s="2311"/>
    </row>
    <row r="146525" spans="63:63" x14ac:dyDescent="0.25">
      <c r="BK146525" s="2315"/>
    </row>
    <row r="146526" spans="63:63" x14ac:dyDescent="0.25">
      <c r="BK146526" s="2311"/>
    </row>
    <row r="146550" spans="63:63" x14ac:dyDescent="0.25">
      <c r="BK146550" s="2315"/>
    </row>
    <row r="146551" spans="63:63" x14ac:dyDescent="0.25">
      <c r="BK146551" s="2311"/>
    </row>
    <row r="146575" spans="63:63" x14ac:dyDescent="0.25">
      <c r="BK146575" s="2315"/>
    </row>
    <row r="146576" spans="63:63" x14ac:dyDescent="0.25">
      <c r="BK146576" s="2311"/>
    </row>
    <row r="146600" spans="63:63" x14ac:dyDescent="0.25">
      <c r="BK146600" s="2315"/>
    </row>
    <row r="146601" spans="63:63" x14ac:dyDescent="0.25">
      <c r="BK146601" s="2311"/>
    </row>
    <row r="146625" spans="63:63" x14ac:dyDescent="0.25">
      <c r="BK146625" s="2315"/>
    </row>
    <row r="146626" spans="63:63" x14ac:dyDescent="0.25">
      <c r="BK146626" s="2311"/>
    </row>
    <row r="146650" spans="63:63" x14ac:dyDescent="0.25">
      <c r="BK146650" s="2315"/>
    </row>
    <row r="146651" spans="63:63" x14ac:dyDescent="0.25">
      <c r="BK146651" s="2311"/>
    </row>
    <row r="146675" spans="63:63" x14ac:dyDescent="0.25">
      <c r="BK146675" s="2315"/>
    </row>
    <row r="146676" spans="63:63" x14ac:dyDescent="0.25">
      <c r="BK146676" s="2311"/>
    </row>
    <row r="146700" spans="63:63" x14ac:dyDescent="0.25">
      <c r="BK146700" s="2315"/>
    </row>
    <row r="146701" spans="63:63" x14ac:dyDescent="0.25">
      <c r="BK146701" s="2311"/>
    </row>
    <row r="146725" spans="63:63" x14ac:dyDescent="0.25">
      <c r="BK146725" s="2315"/>
    </row>
    <row r="146726" spans="63:63" x14ac:dyDescent="0.25">
      <c r="BK146726" s="2311"/>
    </row>
    <row r="146750" spans="63:63" x14ac:dyDescent="0.25">
      <c r="BK146750" s="2315"/>
    </row>
    <row r="146751" spans="63:63" x14ac:dyDescent="0.25">
      <c r="BK146751" s="2311"/>
    </row>
    <row r="146775" spans="63:63" x14ac:dyDescent="0.25">
      <c r="BK146775" s="2315"/>
    </row>
    <row r="146776" spans="63:63" x14ac:dyDescent="0.25">
      <c r="BK146776" s="2311"/>
    </row>
    <row r="146800" spans="63:63" x14ac:dyDescent="0.25">
      <c r="BK146800" s="2315"/>
    </row>
    <row r="146801" spans="63:63" x14ac:dyDescent="0.25">
      <c r="BK146801" s="2311"/>
    </row>
    <row r="146825" spans="63:63" x14ac:dyDescent="0.25">
      <c r="BK146825" s="2315"/>
    </row>
    <row r="146826" spans="63:63" x14ac:dyDescent="0.25">
      <c r="BK146826" s="2311"/>
    </row>
    <row r="146850" spans="63:63" x14ac:dyDescent="0.25">
      <c r="BK146850" s="2315"/>
    </row>
    <row r="146851" spans="63:63" x14ac:dyDescent="0.25">
      <c r="BK146851" s="2311"/>
    </row>
    <row r="146875" spans="63:63" x14ac:dyDescent="0.25">
      <c r="BK146875" s="2315"/>
    </row>
    <row r="146876" spans="63:63" x14ac:dyDescent="0.25">
      <c r="BK146876" s="2311"/>
    </row>
    <row r="146900" spans="63:63" x14ac:dyDescent="0.25">
      <c r="BK146900" s="2315"/>
    </row>
    <row r="146901" spans="63:63" x14ac:dyDescent="0.25">
      <c r="BK146901" s="2311"/>
    </row>
    <row r="146925" spans="63:63" x14ac:dyDescent="0.25">
      <c r="BK146925" s="2315"/>
    </row>
    <row r="146926" spans="63:63" x14ac:dyDescent="0.25">
      <c r="BK146926" s="2311"/>
    </row>
    <row r="146950" spans="63:63" x14ac:dyDescent="0.25">
      <c r="BK146950" s="2315"/>
    </row>
    <row r="146951" spans="63:63" x14ac:dyDescent="0.25">
      <c r="BK146951" s="2311"/>
    </row>
    <row r="146975" spans="63:63" x14ac:dyDescent="0.25">
      <c r="BK146975" s="2315"/>
    </row>
    <row r="146976" spans="63:63" x14ac:dyDescent="0.25">
      <c r="BK146976" s="2311"/>
    </row>
    <row r="147000" spans="63:63" x14ac:dyDescent="0.25">
      <c r="BK147000" s="2315"/>
    </row>
    <row r="147001" spans="63:63" x14ac:dyDescent="0.25">
      <c r="BK147001" s="2311"/>
    </row>
    <row r="147025" spans="63:63" x14ac:dyDescent="0.25">
      <c r="BK147025" s="2315"/>
    </row>
    <row r="147026" spans="63:63" x14ac:dyDescent="0.25">
      <c r="BK147026" s="2311"/>
    </row>
    <row r="147050" spans="63:63" x14ac:dyDescent="0.25">
      <c r="BK147050" s="2315"/>
    </row>
    <row r="147051" spans="63:63" x14ac:dyDescent="0.25">
      <c r="BK147051" s="2311"/>
    </row>
    <row r="147075" spans="63:63" x14ac:dyDescent="0.25">
      <c r="BK147075" s="2315"/>
    </row>
    <row r="147076" spans="63:63" x14ac:dyDescent="0.25">
      <c r="BK147076" s="2311"/>
    </row>
    <row r="147100" spans="63:63" x14ac:dyDescent="0.25">
      <c r="BK147100" s="2315"/>
    </row>
    <row r="147101" spans="63:63" x14ac:dyDescent="0.25">
      <c r="BK147101" s="2311"/>
    </row>
    <row r="147125" spans="63:63" x14ac:dyDescent="0.25">
      <c r="BK147125" s="2315"/>
    </row>
    <row r="147126" spans="63:63" x14ac:dyDescent="0.25">
      <c r="BK147126" s="2311"/>
    </row>
    <row r="147150" spans="63:63" x14ac:dyDescent="0.25">
      <c r="BK147150" s="2315"/>
    </row>
    <row r="147151" spans="63:63" x14ac:dyDescent="0.25">
      <c r="BK147151" s="2311"/>
    </row>
    <row r="147175" spans="63:63" x14ac:dyDescent="0.25">
      <c r="BK147175" s="2315"/>
    </row>
    <row r="147176" spans="63:63" x14ac:dyDescent="0.25">
      <c r="BK147176" s="2311"/>
    </row>
    <row r="147200" spans="63:63" x14ac:dyDescent="0.25">
      <c r="BK147200" s="2315"/>
    </row>
    <row r="147201" spans="63:63" x14ac:dyDescent="0.25">
      <c r="BK147201" s="2311"/>
    </row>
    <row r="147225" spans="63:63" x14ac:dyDescent="0.25">
      <c r="BK147225" s="2315"/>
    </row>
    <row r="147226" spans="63:63" x14ac:dyDescent="0.25">
      <c r="BK147226" s="2311"/>
    </row>
    <row r="147250" spans="63:63" x14ac:dyDescent="0.25">
      <c r="BK147250" s="2315"/>
    </row>
    <row r="147251" spans="63:63" x14ac:dyDescent="0.25">
      <c r="BK147251" s="2311"/>
    </row>
    <row r="147275" spans="63:63" x14ac:dyDescent="0.25">
      <c r="BK147275" s="2315"/>
    </row>
    <row r="147276" spans="63:63" x14ac:dyDescent="0.25">
      <c r="BK147276" s="2311"/>
    </row>
    <row r="147300" spans="63:63" x14ac:dyDescent="0.25">
      <c r="BK147300" s="2315"/>
    </row>
    <row r="147301" spans="63:63" x14ac:dyDescent="0.25">
      <c r="BK147301" s="2311"/>
    </row>
    <row r="147325" spans="63:63" x14ac:dyDescent="0.25">
      <c r="BK147325" s="2315"/>
    </row>
    <row r="147326" spans="63:63" x14ac:dyDescent="0.25">
      <c r="BK147326" s="2311"/>
    </row>
    <row r="147350" spans="63:63" x14ac:dyDescent="0.25">
      <c r="BK147350" s="2315"/>
    </row>
    <row r="147351" spans="63:63" x14ac:dyDescent="0.25">
      <c r="BK147351" s="2311"/>
    </row>
    <row r="147375" spans="63:63" x14ac:dyDescent="0.25">
      <c r="BK147375" s="2315"/>
    </row>
    <row r="147376" spans="63:63" x14ac:dyDescent="0.25">
      <c r="BK147376" s="2311"/>
    </row>
    <row r="147400" spans="63:63" x14ac:dyDescent="0.25">
      <c r="BK147400" s="2315"/>
    </row>
    <row r="147401" spans="63:63" x14ac:dyDescent="0.25">
      <c r="BK147401" s="2311"/>
    </row>
    <row r="147425" spans="63:63" x14ac:dyDescent="0.25">
      <c r="BK147425" s="2315"/>
    </row>
    <row r="147426" spans="63:63" x14ac:dyDescent="0.25">
      <c r="BK147426" s="2311"/>
    </row>
    <row r="147450" spans="63:63" x14ac:dyDescent="0.25">
      <c r="BK147450" s="2315"/>
    </row>
    <row r="147451" spans="63:63" x14ac:dyDescent="0.25">
      <c r="BK147451" s="2311"/>
    </row>
    <row r="147475" spans="63:63" x14ac:dyDescent="0.25">
      <c r="BK147475" s="2315"/>
    </row>
    <row r="147476" spans="63:63" x14ac:dyDescent="0.25">
      <c r="BK147476" s="2311"/>
    </row>
    <row r="147500" spans="63:63" x14ac:dyDescent="0.25">
      <c r="BK147500" s="2315"/>
    </row>
    <row r="147501" spans="63:63" x14ac:dyDescent="0.25">
      <c r="BK147501" s="2311"/>
    </row>
    <row r="147525" spans="63:63" x14ac:dyDescent="0.25">
      <c r="BK147525" s="2315"/>
    </row>
    <row r="147526" spans="63:63" x14ac:dyDescent="0.25">
      <c r="BK147526" s="2311"/>
    </row>
    <row r="147550" spans="63:63" x14ac:dyDescent="0.25">
      <c r="BK147550" s="2315"/>
    </row>
    <row r="147551" spans="63:63" x14ac:dyDescent="0.25">
      <c r="BK147551" s="2311"/>
    </row>
    <row r="147575" spans="63:63" x14ac:dyDescent="0.25">
      <c r="BK147575" s="2315"/>
    </row>
    <row r="147576" spans="63:63" x14ac:dyDescent="0.25">
      <c r="BK147576" s="2311"/>
    </row>
    <row r="147600" spans="63:63" x14ac:dyDescent="0.25">
      <c r="BK147600" s="2315"/>
    </row>
    <row r="147601" spans="63:63" x14ac:dyDescent="0.25">
      <c r="BK147601" s="2311"/>
    </row>
    <row r="147625" spans="63:63" x14ac:dyDescent="0.25">
      <c r="BK147625" s="2315"/>
    </row>
    <row r="147626" spans="63:63" x14ac:dyDescent="0.25">
      <c r="BK147626" s="2311"/>
    </row>
    <row r="147650" spans="63:63" x14ac:dyDescent="0.25">
      <c r="BK147650" s="2315"/>
    </row>
    <row r="147651" spans="63:63" x14ac:dyDescent="0.25">
      <c r="BK147651" s="2311"/>
    </row>
    <row r="147675" spans="63:63" x14ac:dyDescent="0.25">
      <c r="BK147675" s="2315"/>
    </row>
    <row r="147676" spans="63:63" x14ac:dyDescent="0.25">
      <c r="BK147676" s="2311"/>
    </row>
    <row r="147700" spans="63:63" x14ac:dyDescent="0.25">
      <c r="BK147700" s="2315"/>
    </row>
    <row r="147701" spans="63:63" x14ac:dyDescent="0.25">
      <c r="BK147701" s="2311"/>
    </row>
    <row r="147725" spans="63:63" x14ac:dyDescent="0.25">
      <c r="BK147725" s="2315"/>
    </row>
    <row r="147726" spans="63:63" x14ac:dyDescent="0.25">
      <c r="BK147726" s="2311"/>
    </row>
    <row r="147750" spans="63:63" x14ac:dyDescent="0.25">
      <c r="BK147750" s="2315"/>
    </row>
    <row r="147751" spans="63:63" x14ac:dyDescent="0.25">
      <c r="BK147751" s="2311"/>
    </row>
    <row r="147775" spans="63:63" x14ac:dyDescent="0.25">
      <c r="BK147775" s="2315"/>
    </row>
    <row r="147776" spans="63:63" x14ac:dyDescent="0.25">
      <c r="BK147776" s="2311"/>
    </row>
    <row r="147800" spans="63:63" x14ac:dyDescent="0.25">
      <c r="BK147800" s="2315"/>
    </row>
    <row r="147801" spans="63:63" x14ac:dyDescent="0.25">
      <c r="BK147801" s="2311"/>
    </row>
    <row r="147825" spans="63:63" x14ac:dyDescent="0.25">
      <c r="BK147825" s="2315"/>
    </row>
    <row r="147826" spans="63:63" x14ac:dyDescent="0.25">
      <c r="BK147826" s="2311"/>
    </row>
    <row r="147850" spans="63:63" x14ac:dyDescent="0.25">
      <c r="BK147850" s="2315"/>
    </row>
    <row r="147851" spans="63:63" x14ac:dyDescent="0.25">
      <c r="BK147851" s="2311"/>
    </row>
    <row r="147875" spans="63:63" x14ac:dyDescent="0.25">
      <c r="BK147875" s="2315"/>
    </row>
    <row r="147876" spans="63:63" x14ac:dyDescent="0.25">
      <c r="BK147876" s="2311"/>
    </row>
    <row r="147900" spans="63:63" x14ac:dyDescent="0.25">
      <c r="BK147900" s="2315"/>
    </row>
    <row r="147901" spans="63:63" x14ac:dyDescent="0.25">
      <c r="BK147901" s="2311"/>
    </row>
    <row r="147925" spans="63:63" x14ac:dyDescent="0.25">
      <c r="BK147925" s="2315"/>
    </row>
    <row r="147926" spans="63:63" x14ac:dyDescent="0.25">
      <c r="BK147926" s="2311"/>
    </row>
    <row r="147950" spans="63:63" x14ac:dyDescent="0.25">
      <c r="BK147950" s="2315"/>
    </row>
    <row r="147951" spans="63:63" x14ac:dyDescent="0.25">
      <c r="BK147951" s="2311"/>
    </row>
    <row r="147975" spans="63:63" x14ac:dyDescent="0.25">
      <c r="BK147975" s="2315"/>
    </row>
    <row r="147976" spans="63:63" x14ac:dyDescent="0.25">
      <c r="BK147976" s="2311"/>
    </row>
    <row r="148000" spans="63:63" x14ac:dyDescent="0.25">
      <c r="BK148000" s="2315"/>
    </row>
    <row r="148001" spans="63:63" x14ac:dyDescent="0.25">
      <c r="BK148001" s="2311"/>
    </row>
    <row r="148025" spans="63:63" x14ac:dyDescent="0.25">
      <c r="BK148025" s="2315"/>
    </row>
    <row r="148026" spans="63:63" x14ac:dyDescent="0.25">
      <c r="BK148026" s="2311"/>
    </row>
    <row r="148050" spans="63:63" x14ac:dyDescent="0.25">
      <c r="BK148050" s="2315"/>
    </row>
    <row r="148051" spans="63:63" x14ac:dyDescent="0.25">
      <c r="BK148051" s="2311"/>
    </row>
    <row r="148075" spans="63:63" x14ac:dyDescent="0.25">
      <c r="BK148075" s="2315"/>
    </row>
    <row r="148076" spans="63:63" x14ac:dyDescent="0.25">
      <c r="BK148076" s="2311"/>
    </row>
    <row r="148100" spans="63:63" x14ac:dyDescent="0.25">
      <c r="BK148100" s="2315"/>
    </row>
    <row r="148101" spans="63:63" x14ac:dyDescent="0.25">
      <c r="BK148101" s="2311"/>
    </row>
    <row r="148125" spans="63:63" x14ac:dyDescent="0.25">
      <c r="BK148125" s="2315"/>
    </row>
    <row r="148126" spans="63:63" x14ac:dyDescent="0.25">
      <c r="BK148126" s="2311"/>
    </row>
    <row r="148150" spans="63:63" x14ac:dyDescent="0.25">
      <c r="BK148150" s="2315"/>
    </row>
    <row r="148151" spans="63:63" x14ac:dyDescent="0.25">
      <c r="BK148151" s="2311"/>
    </row>
    <row r="148175" spans="63:63" x14ac:dyDescent="0.25">
      <c r="BK148175" s="2315"/>
    </row>
    <row r="148176" spans="63:63" x14ac:dyDescent="0.25">
      <c r="BK148176" s="2311"/>
    </row>
    <row r="148200" spans="63:63" x14ac:dyDescent="0.25">
      <c r="BK148200" s="2315"/>
    </row>
    <row r="148201" spans="63:63" x14ac:dyDescent="0.25">
      <c r="BK148201" s="2311"/>
    </row>
    <row r="148225" spans="63:63" x14ac:dyDescent="0.25">
      <c r="BK148225" s="2315"/>
    </row>
    <row r="148226" spans="63:63" x14ac:dyDescent="0.25">
      <c r="BK148226" s="2311"/>
    </row>
    <row r="148250" spans="63:63" x14ac:dyDescent="0.25">
      <c r="BK148250" s="2315"/>
    </row>
    <row r="148251" spans="63:63" x14ac:dyDescent="0.25">
      <c r="BK148251" s="2311"/>
    </row>
    <row r="148275" spans="63:63" x14ac:dyDescent="0.25">
      <c r="BK148275" s="2315"/>
    </row>
    <row r="148276" spans="63:63" x14ac:dyDescent="0.25">
      <c r="BK148276" s="2311"/>
    </row>
    <row r="148300" spans="63:63" x14ac:dyDescent="0.25">
      <c r="BK148300" s="2315"/>
    </row>
    <row r="148301" spans="63:63" x14ac:dyDescent="0.25">
      <c r="BK148301" s="2311"/>
    </row>
    <row r="148325" spans="63:63" x14ac:dyDescent="0.25">
      <c r="BK148325" s="2315"/>
    </row>
    <row r="148326" spans="63:63" x14ac:dyDescent="0.25">
      <c r="BK148326" s="2311"/>
    </row>
    <row r="148350" spans="63:63" x14ac:dyDescent="0.25">
      <c r="BK148350" s="2315"/>
    </row>
    <row r="148351" spans="63:63" x14ac:dyDescent="0.25">
      <c r="BK148351" s="2311"/>
    </row>
    <row r="148375" spans="63:63" x14ac:dyDescent="0.25">
      <c r="BK148375" s="2315"/>
    </row>
    <row r="148376" spans="63:63" x14ac:dyDescent="0.25">
      <c r="BK148376" s="2311"/>
    </row>
    <row r="148400" spans="63:63" x14ac:dyDescent="0.25">
      <c r="BK148400" s="2315"/>
    </row>
    <row r="148401" spans="63:63" x14ac:dyDescent="0.25">
      <c r="BK148401" s="2311"/>
    </row>
    <row r="148425" spans="63:63" x14ac:dyDescent="0.25">
      <c r="BK148425" s="2315"/>
    </row>
    <row r="148426" spans="63:63" x14ac:dyDescent="0.25">
      <c r="BK148426" s="2311"/>
    </row>
    <row r="148450" spans="63:63" x14ac:dyDescent="0.25">
      <c r="BK148450" s="2315"/>
    </row>
    <row r="148451" spans="63:63" x14ac:dyDescent="0.25">
      <c r="BK148451" s="2311"/>
    </row>
    <row r="148475" spans="63:63" x14ac:dyDescent="0.25">
      <c r="BK148475" s="2315"/>
    </row>
    <row r="148476" spans="63:63" x14ac:dyDescent="0.25">
      <c r="BK148476" s="2311"/>
    </row>
    <row r="148500" spans="63:63" x14ac:dyDescent="0.25">
      <c r="BK148500" s="2315"/>
    </row>
    <row r="148501" spans="63:63" x14ac:dyDescent="0.25">
      <c r="BK148501" s="2311"/>
    </row>
    <row r="148525" spans="63:63" x14ac:dyDescent="0.25">
      <c r="BK148525" s="2315"/>
    </row>
    <row r="148526" spans="63:63" x14ac:dyDescent="0.25">
      <c r="BK148526" s="2311"/>
    </row>
    <row r="148550" spans="63:63" x14ac:dyDescent="0.25">
      <c r="BK148550" s="2315"/>
    </row>
    <row r="148551" spans="63:63" x14ac:dyDescent="0.25">
      <c r="BK148551" s="2311"/>
    </row>
    <row r="148575" spans="63:63" x14ac:dyDescent="0.25">
      <c r="BK148575" s="2315"/>
    </row>
    <row r="148576" spans="63:63" x14ac:dyDescent="0.25">
      <c r="BK148576" s="2311"/>
    </row>
    <row r="148600" spans="63:63" x14ac:dyDescent="0.25">
      <c r="BK148600" s="2315"/>
    </row>
    <row r="148601" spans="63:63" x14ac:dyDescent="0.25">
      <c r="BK148601" s="2311"/>
    </row>
    <row r="148625" spans="63:63" x14ac:dyDescent="0.25">
      <c r="BK148625" s="2315"/>
    </row>
    <row r="148626" spans="63:63" x14ac:dyDescent="0.25">
      <c r="BK148626" s="2311"/>
    </row>
    <row r="148650" spans="63:63" x14ac:dyDescent="0.25">
      <c r="BK148650" s="2315"/>
    </row>
    <row r="148651" spans="63:63" x14ac:dyDescent="0.25">
      <c r="BK148651" s="2311"/>
    </row>
    <row r="148675" spans="63:63" x14ac:dyDescent="0.25">
      <c r="BK148675" s="2315"/>
    </row>
    <row r="148676" spans="63:63" x14ac:dyDescent="0.25">
      <c r="BK148676" s="2311"/>
    </row>
    <row r="148700" spans="63:63" x14ac:dyDescent="0.25">
      <c r="BK148700" s="2315"/>
    </row>
    <row r="148701" spans="63:63" x14ac:dyDescent="0.25">
      <c r="BK148701" s="2311"/>
    </row>
    <row r="148725" spans="63:63" x14ac:dyDescent="0.25">
      <c r="BK148725" s="2315"/>
    </row>
    <row r="148726" spans="63:63" x14ac:dyDescent="0.25">
      <c r="BK148726" s="2311"/>
    </row>
    <row r="148750" spans="63:63" x14ac:dyDescent="0.25">
      <c r="BK148750" s="2315"/>
    </row>
    <row r="148751" spans="63:63" x14ac:dyDescent="0.25">
      <c r="BK148751" s="2311"/>
    </row>
    <row r="148775" spans="63:63" x14ac:dyDescent="0.25">
      <c r="BK148775" s="2315"/>
    </row>
    <row r="148776" spans="63:63" x14ac:dyDescent="0.25">
      <c r="BK148776" s="2311"/>
    </row>
    <row r="148800" spans="63:63" x14ac:dyDescent="0.25">
      <c r="BK148800" s="2315"/>
    </row>
    <row r="148801" spans="63:63" x14ac:dyDescent="0.25">
      <c r="BK148801" s="2311"/>
    </row>
    <row r="148825" spans="63:63" x14ac:dyDescent="0.25">
      <c r="BK148825" s="2315"/>
    </row>
    <row r="148826" spans="63:63" x14ac:dyDescent="0.25">
      <c r="BK148826" s="2311"/>
    </row>
    <row r="148850" spans="63:63" x14ac:dyDescent="0.25">
      <c r="BK148850" s="2315"/>
    </row>
    <row r="148851" spans="63:63" x14ac:dyDescent="0.25">
      <c r="BK148851" s="2311"/>
    </row>
    <row r="148875" spans="63:63" x14ac:dyDescent="0.25">
      <c r="BK148875" s="2315"/>
    </row>
    <row r="148876" spans="63:63" x14ac:dyDescent="0.25">
      <c r="BK148876" s="2311"/>
    </row>
    <row r="148900" spans="63:63" x14ac:dyDescent="0.25">
      <c r="BK148900" s="2315"/>
    </row>
    <row r="148901" spans="63:63" x14ac:dyDescent="0.25">
      <c r="BK148901" s="2311"/>
    </row>
    <row r="148925" spans="63:63" x14ac:dyDescent="0.25">
      <c r="BK148925" s="2315"/>
    </row>
    <row r="148926" spans="63:63" x14ac:dyDescent="0.25">
      <c r="BK148926" s="2311"/>
    </row>
    <row r="148950" spans="63:63" x14ac:dyDescent="0.25">
      <c r="BK148950" s="2315"/>
    </row>
    <row r="148951" spans="63:63" x14ac:dyDescent="0.25">
      <c r="BK148951" s="2311"/>
    </row>
    <row r="148975" spans="63:63" x14ac:dyDescent="0.25">
      <c r="BK148975" s="2315"/>
    </row>
    <row r="148976" spans="63:63" x14ac:dyDescent="0.25">
      <c r="BK148976" s="2311"/>
    </row>
    <row r="149000" spans="63:63" x14ac:dyDescent="0.25">
      <c r="BK149000" s="2315"/>
    </row>
    <row r="149001" spans="63:63" x14ac:dyDescent="0.25">
      <c r="BK149001" s="2311"/>
    </row>
    <row r="149025" spans="63:63" x14ac:dyDescent="0.25">
      <c r="BK149025" s="2315"/>
    </row>
    <row r="149026" spans="63:63" x14ac:dyDescent="0.25">
      <c r="BK149026" s="2311"/>
    </row>
    <row r="149050" spans="63:63" x14ac:dyDescent="0.25">
      <c r="BK149050" s="2315"/>
    </row>
    <row r="149051" spans="63:63" x14ac:dyDescent="0.25">
      <c r="BK149051" s="2311"/>
    </row>
    <row r="149075" spans="63:63" x14ac:dyDescent="0.25">
      <c r="BK149075" s="2315"/>
    </row>
    <row r="149076" spans="63:63" x14ac:dyDescent="0.25">
      <c r="BK149076" s="2311"/>
    </row>
    <row r="149100" spans="63:63" x14ac:dyDescent="0.25">
      <c r="BK149100" s="2315"/>
    </row>
    <row r="149101" spans="63:63" x14ac:dyDescent="0.25">
      <c r="BK149101" s="2311"/>
    </row>
    <row r="149125" spans="63:63" x14ac:dyDescent="0.25">
      <c r="BK149125" s="2315"/>
    </row>
    <row r="149126" spans="63:63" x14ac:dyDescent="0.25">
      <c r="BK149126" s="2311"/>
    </row>
    <row r="149150" spans="63:63" x14ac:dyDescent="0.25">
      <c r="BK149150" s="2315"/>
    </row>
    <row r="149151" spans="63:63" x14ac:dyDescent="0.25">
      <c r="BK149151" s="2311"/>
    </row>
    <row r="149175" spans="63:63" x14ac:dyDescent="0.25">
      <c r="BK149175" s="2315"/>
    </row>
    <row r="149176" spans="63:63" x14ac:dyDescent="0.25">
      <c r="BK149176" s="2311"/>
    </row>
    <row r="149200" spans="63:63" x14ac:dyDescent="0.25">
      <c r="BK149200" s="2315"/>
    </row>
    <row r="149201" spans="63:63" x14ac:dyDescent="0.25">
      <c r="BK149201" s="2311"/>
    </row>
    <row r="149225" spans="63:63" x14ac:dyDescent="0.25">
      <c r="BK149225" s="2315"/>
    </row>
    <row r="149226" spans="63:63" x14ac:dyDescent="0.25">
      <c r="BK149226" s="2311"/>
    </row>
    <row r="149250" spans="63:63" x14ac:dyDescent="0.25">
      <c r="BK149250" s="2315"/>
    </row>
    <row r="149251" spans="63:63" x14ac:dyDescent="0.25">
      <c r="BK149251" s="2311"/>
    </row>
    <row r="149275" spans="63:63" x14ac:dyDescent="0.25">
      <c r="BK149275" s="2315"/>
    </row>
    <row r="149276" spans="63:63" x14ac:dyDescent="0.25">
      <c r="BK149276" s="2311"/>
    </row>
    <row r="149300" spans="63:63" x14ac:dyDescent="0.25">
      <c r="BK149300" s="2315"/>
    </row>
    <row r="149301" spans="63:63" x14ac:dyDescent="0.25">
      <c r="BK149301" s="2311"/>
    </row>
    <row r="149325" spans="63:63" x14ac:dyDescent="0.25">
      <c r="BK149325" s="2315"/>
    </row>
    <row r="149326" spans="63:63" x14ac:dyDescent="0.25">
      <c r="BK149326" s="2311"/>
    </row>
    <row r="149350" spans="63:63" x14ac:dyDescent="0.25">
      <c r="BK149350" s="2315"/>
    </row>
    <row r="149351" spans="63:63" x14ac:dyDescent="0.25">
      <c r="BK149351" s="2311"/>
    </row>
    <row r="149375" spans="63:63" x14ac:dyDescent="0.25">
      <c r="BK149375" s="2315"/>
    </row>
    <row r="149376" spans="63:63" x14ac:dyDescent="0.25">
      <c r="BK149376" s="2311"/>
    </row>
    <row r="149400" spans="63:63" x14ac:dyDescent="0.25">
      <c r="BK149400" s="2315"/>
    </row>
    <row r="149401" spans="63:63" x14ac:dyDescent="0.25">
      <c r="BK149401" s="2311"/>
    </row>
    <row r="149425" spans="63:63" x14ac:dyDescent="0.25">
      <c r="BK149425" s="2315"/>
    </row>
    <row r="149426" spans="63:63" x14ac:dyDescent="0.25">
      <c r="BK149426" s="2311"/>
    </row>
    <row r="149450" spans="63:63" x14ac:dyDescent="0.25">
      <c r="BK149450" s="2315"/>
    </row>
    <row r="149451" spans="63:63" x14ac:dyDescent="0.25">
      <c r="BK149451" s="2311"/>
    </row>
    <row r="149475" spans="63:63" x14ac:dyDescent="0.25">
      <c r="BK149475" s="2315"/>
    </row>
    <row r="149476" spans="63:63" x14ac:dyDescent="0.25">
      <c r="BK149476" s="2311"/>
    </row>
    <row r="149500" spans="63:63" x14ac:dyDescent="0.25">
      <c r="BK149500" s="2315"/>
    </row>
    <row r="149501" spans="63:63" x14ac:dyDescent="0.25">
      <c r="BK149501" s="2311"/>
    </row>
    <row r="149525" spans="63:63" x14ac:dyDescent="0.25">
      <c r="BK149525" s="2315"/>
    </row>
    <row r="149526" spans="63:63" x14ac:dyDescent="0.25">
      <c r="BK149526" s="2311"/>
    </row>
    <row r="149550" spans="63:63" x14ac:dyDescent="0.25">
      <c r="BK149550" s="2315"/>
    </row>
    <row r="149551" spans="63:63" x14ac:dyDescent="0.25">
      <c r="BK149551" s="2311"/>
    </row>
    <row r="149575" spans="63:63" x14ac:dyDescent="0.25">
      <c r="BK149575" s="2315"/>
    </row>
    <row r="149576" spans="63:63" x14ac:dyDescent="0.25">
      <c r="BK149576" s="2311"/>
    </row>
    <row r="149600" spans="63:63" x14ac:dyDescent="0.25">
      <c r="BK149600" s="2315"/>
    </row>
    <row r="149601" spans="63:63" x14ac:dyDescent="0.25">
      <c r="BK149601" s="2311"/>
    </row>
    <row r="149625" spans="63:63" x14ac:dyDescent="0.25">
      <c r="BK149625" s="2315"/>
    </row>
    <row r="149626" spans="63:63" x14ac:dyDescent="0.25">
      <c r="BK149626" s="2311"/>
    </row>
    <row r="149650" spans="63:63" x14ac:dyDescent="0.25">
      <c r="BK149650" s="2315"/>
    </row>
    <row r="149651" spans="63:63" x14ac:dyDescent="0.25">
      <c r="BK149651" s="2311"/>
    </row>
    <row r="149675" spans="63:63" x14ac:dyDescent="0.25">
      <c r="BK149675" s="2315"/>
    </row>
    <row r="149676" spans="63:63" x14ac:dyDescent="0.25">
      <c r="BK149676" s="2311"/>
    </row>
    <row r="149700" spans="63:63" x14ac:dyDescent="0.25">
      <c r="BK149700" s="2315"/>
    </row>
    <row r="149701" spans="63:63" x14ac:dyDescent="0.25">
      <c r="BK149701" s="2311"/>
    </row>
    <row r="149725" spans="63:63" x14ac:dyDescent="0.25">
      <c r="BK149725" s="2315"/>
    </row>
    <row r="149726" spans="63:63" x14ac:dyDescent="0.25">
      <c r="BK149726" s="2311"/>
    </row>
    <row r="149750" spans="63:63" x14ac:dyDescent="0.25">
      <c r="BK149750" s="2315"/>
    </row>
    <row r="149751" spans="63:63" x14ac:dyDescent="0.25">
      <c r="BK149751" s="2311"/>
    </row>
    <row r="149775" spans="63:63" x14ac:dyDescent="0.25">
      <c r="BK149775" s="2315"/>
    </row>
    <row r="149776" spans="63:63" x14ac:dyDescent="0.25">
      <c r="BK149776" s="2311"/>
    </row>
    <row r="149800" spans="63:63" x14ac:dyDescent="0.25">
      <c r="BK149800" s="2315"/>
    </row>
    <row r="149801" spans="63:63" x14ac:dyDescent="0.25">
      <c r="BK149801" s="2311"/>
    </row>
    <row r="149825" spans="63:63" x14ac:dyDescent="0.25">
      <c r="BK149825" s="2315"/>
    </row>
    <row r="149826" spans="63:63" x14ac:dyDescent="0.25">
      <c r="BK149826" s="2311"/>
    </row>
    <row r="149850" spans="63:63" x14ac:dyDescent="0.25">
      <c r="BK149850" s="2315"/>
    </row>
    <row r="149851" spans="63:63" x14ac:dyDescent="0.25">
      <c r="BK149851" s="2311"/>
    </row>
    <row r="149875" spans="63:63" x14ac:dyDescent="0.25">
      <c r="BK149875" s="2315"/>
    </row>
    <row r="149876" spans="63:63" x14ac:dyDescent="0.25">
      <c r="BK149876" s="2311"/>
    </row>
    <row r="149900" spans="63:63" x14ac:dyDescent="0.25">
      <c r="BK149900" s="2315"/>
    </row>
    <row r="149901" spans="63:63" x14ac:dyDescent="0.25">
      <c r="BK149901" s="2311"/>
    </row>
    <row r="149925" spans="63:63" x14ac:dyDescent="0.25">
      <c r="BK149925" s="2315"/>
    </row>
    <row r="149926" spans="63:63" x14ac:dyDescent="0.25">
      <c r="BK149926" s="2311"/>
    </row>
    <row r="149950" spans="63:63" x14ac:dyDescent="0.25">
      <c r="BK149950" s="2315"/>
    </row>
    <row r="149951" spans="63:63" x14ac:dyDescent="0.25">
      <c r="BK149951" s="2311"/>
    </row>
    <row r="149975" spans="63:63" x14ac:dyDescent="0.25">
      <c r="BK149975" s="2315"/>
    </row>
    <row r="149976" spans="63:63" x14ac:dyDescent="0.25">
      <c r="BK149976" s="2311"/>
    </row>
    <row r="150000" spans="63:63" x14ac:dyDescent="0.25">
      <c r="BK150000" s="2315"/>
    </row>
    <row r="150001" spans="63:63" x14ac:dyDescent="0.25">
      <c r="BK150001" s="2311"/>
    </row>
    <row r="150025" spans="63:63" x14ac:dyDescent="0.25">
      <c r="BK150025" s="2315"/>
    </row>
    <row r="150026" spans="63:63" x14ac:dyDescent="0.25">
      <c r="BK150026" s="2311"/>
    </row>
    <row r="150050" spans="63:63" x14ac:dyDescent="0.25">
      <c r="BK150050" s="2315"/>
    </row>
    <row r="150051" spans="63:63" x14ac:dyDescent="0.25">
      <c r="BK150051" s="2311"/>
    </row>
    <row r="150075" spans="63:63" x14ac:dyDescent="0.25">
      <c r="BK150075" s="2315"/>
    </row>
    <row r="150076" spans="63:63" x14ac:dyDescent="0.25">
      <c r="BK150076" s="2311"/>
    </row>
    <row r="150100" spans="63:63" x14ac:dyDescent="0.25">
      <c r="BK150100" s="2315"/>
    </row>
    <row r="150101" spans="63:63" x14ac:dyDescent="0.25">
      <c r="BK150101" s="2311"/>
    </row>
    <row r="150125" spans="63:63" x14ac:dyDescent="0.25">
      <c r="BK150125" s="2315"/>
    </row>
    <row r="150126" spans="63:63" x14ac:dyDescent="0.25">
      <c r="BK150126" s="2311"/>
    </row>
    <row r="150150" spans="63:63" x14ac:dyDescent="0.25">
      <c r="BK150150" s="2315"/>
    </row>
    <row r="150151" spans="63:63" x14ac:dyDescent="0.25">
      <c r="BK150151" s="2311"/>
    </row>
    <row r="150175" spans="63:63" x14ac:dyDescent="0.25">
      <c r="BK150175" s="2315"/>
    </row>
    <row r="150176" spans="63:63" x14ac:dyDescent="0.25">
      <c r="BK150176" s="2311"/>
    </row>
    <row r="150200" spans="63:63" x14ac:dyDescent="0.25">
      <c r="BK150200" s="2315"/>
    </row>
    <row r="150201" spans="63:63" x14ac:dyDescent="0.25">
      <c r="BK150201" s="2311"/>
    </row>
    <row r="150225" spans="63:63" x14ac:dyDescent="0.25">
      <c r="BK150225" s="2315"/>
    </row>
    <row r="150226" spans="63:63" x14ac:dyDescent="0.25">
      <c r="BK150226" s="2311"/>
    </row>
    <row r="150250" spans="63:63" x14ac:dyDescent="0.25">
      <c r="BK150250" s="2315"/>
    </row>
    <row r="150251" spans="63:63" x14ac:dyDescent="0.25">
      <c r="BK150251" s="2311"/>
    </row>
    <row r="150275" spans="63:63" x14ac:dyDescent="0.25">
      <c r="BK150275" s="2315"/>
    </row>
    <row r="150276" spans="63:63" x14ac:dyDescent="0.25">
      <c r="BK150276" s="2311"/>
    </row>
    <row r="150300" spans="63:63" x14ac:dyDescent="0.25">
      <c r="BK150300" s="2315"/>
    </row>
    <row r="150301" spans="63:63" x14ac:dyDescent="0.25">
      <c r="BK150301" s="2311"/>
    </row>
    <row r="150325" spans="63:63" x14ac:dyDescent="0.25">
      <c r="BK150325" s="2315"/>
    </row>
    <row r="150326" spans="63:63" x14ac:dyDescent="0.25">
      <c r="BK150326" s="2311"/>
    </row>
    <row r="150350" spans="63:63" x14ac:dyDescent="0.25">
      <c r="BK150350" s="2315"/>
    </row>
    <row r="150351" spans="63:63" x14ac:dyDescent="0.25">
      <c r="BK150351" s="2311"/>
    </row>
    <row r="150375" spans="63:63" x14ac:dyDescent="0.25">
      <c r="BK150375" s="2315"/>
    </row>
    <row r="150376" spans="63:63" x14ac:dyDescent="0.25">
      <c r="BK150376" s="2311"/>
    </row>
    <row r="150400" spans="63:63" x14ac:dyDescent="0.25">
      <c r="BK150400" s="2315"/>
    </row>
    <row r="150401" spans="63:63" x14ac:dyDescent="0.25">
      <c r="BK150401" s="2311"/>
    </row>
    <row r="150425" spans="63:63" x14ac:dyDescent="0.25">
      <c r="BK150425" s="2315"/>
    </row>
    <row r="150426" spans="63:63" x14ac:dyDescent="0.25">
      <c r="BK150426" s="2311"/>
    </row>
    <row r="150450" spans="63:63" x14ac:dyDescent="0.25">
      <c r="BK150450" s="2315"/>
    </row>
    <row r="150451" spans="63:63" x14ac:dyDescent="0.25">
      <c r="BK150451" s="2311"/>
    </row>
    <row r="150475" spans="63:63" x14ac:dyDescent="0.25">
      <c r="BK150475" s="2315"/>
    </row>
    <row r="150476" spans="63:63" x14ac:dyDescent="0.25">
      <c r="BK150476" s="2311"/>
    </row>
    <row r="150500" spans="63:63" x14ac:dyDescent="0.25">
      <c r="BK150500" s="2315"/>
    </row>
    <row r="150501" spans="63:63" x14ac:dyDescent="0.25">
      <c r="BK150501" s="2311"/>
    </row>
    <row r="150525" spans="63:63" x14ac:dyDescent="0.25">
      <c r="BK150525" s="2315"/>
    </row>
    <row r="150526" spans="63:63" x14ac:dyDescent="0.25">
      <c r="BK150526" s="2311"/>
    </row>
    <row r="150550" spans="63:63" x14ac:dyDescent="0.25">
      <c r="BK150550" s="2315"/>
    </row>
    <row r="150551" spans="63:63" x14ac:dyDescent="0.25">
      <c r="BK150551" s="2311"/>
    </row>
    <row r="150575" spans="63:63" x14ac:dyDescent="0.25">
      <c r="BK150575" s="2315"/>
    </row>
    <row r="150576" spans="63:63" x14ac:dyDescent="0.25">
      <c r="BK150576" s="2311"/>
    </row>
    <row r="150600" spans="63:63" x14ac:dyDescent="0.25">
      <c r="BK150600" s="2315"/>
    </row>
    <row r="150601" spans="63:63" x14ac:dyDescent="0.25">
      <c r="BK150601" s="2311"/>
    </row>
    <row r="150625" spans="63:63" x14ac:dyDescent="0.25">
      <c r="BK150625" s="2315"/>
    </row>
    <row r="150626" spans="63:63" x14ac:dyDescent="0.25">
      <c r="BK150626" s="2311"/>
    </row>
    <row r="150650" spans="63:63" x14ac:dyDescent="0.25">
      <c r="BK150650" s="2315"/>
    </row>
    <row r="150651" spans="63:63" x14ac:dyDescent="0.25">
      <c r="BK150651" s="2311"/>
    </row>
    <row r="150675" spans="63:63" x14ac:dyDescent="0.25">
      <c r="BK150675" s="2315"/>
    </row>
    <row r="150676" spans="63:63" x14ac:dyDescent="0.25">
      <c r="BK150676" s="2311"/>
    </row>
    <row r="150700" spans="63:63" x14ac:dyDescent="0.25">
      <c r="BK150700" s="2315"/>
    </row>
    <row r="150701" spans="63:63" x14ac:dyDescent="0.25">
      <c r="BK150701" s="2311"/>
    </row>
    <row r="150725" spans="63:63" x14ac:dyDescent="0.25">
      <c r="BK150725" s="2315"/>
    </row>
    <row r="150726" spans="63:63" x14ac:dyDescent="0.25">
      <c r="BK150726" s="2311"/>
    </row>
    <row r="150750" spans="63:63" x14ac:dyDescent="0.25">
      <c r="BK150750" s="2315"/>
    </row>
    <row r="150751" spans="63:63" x14ac:dyDescent="0.25">
      <c r="BK150751" s="2311"/>
    </row>
    <row r="150775" spans="63:63" x14ac:dyDescent="0.25">
      <c r="BK150775" s="2315"/>
    </row>
    <row r="150776" spans="63:63" x14ac:dyDescent="0.25">
      <c r="BK150776" s="2311"/>
    </row>
    <row r="150800" spans="63:63" x14ac:dyDescent="0.25">
      <c r="BK150800" s="2315"/>
    </row>
    <row r="150801" spans="63:63" x14ac:dyDescent="0.25">
      <c r="BK150801" s="2311"/>
    </row>
    <row r="150825" spans="63:63" x14ac:dyDescent="0.25">
      <c r="BK150825" s="2315"/>
    </row>
    <row r="150826" spans="63:63" x14ac:dyDescent="0.25">
      <c r="BK150826" s="2311"/>
    </row>
    <row r="150850" spans="63:63" x14ac:dyDescent="0.25">
      <c r="BK150850" s="2315"/>
    </row>
    <row r="150851" spans="63:63" x14ac:dyDescent="0.25">
      <c r="BK150851" s="2311"/>
    </row>
    <row r="150875" spans="63:63" x14ac:dyDescent="0.25">
      <c r="BK150875" s="2315"/>
    </row>
    <row r="150876" spans="63:63" x14ac:dyDescent="0.25">
      <c r="BK150876" s="2311"/>
    </row>
    <row r="150900" spans="63:63" x14ac:dyDescent="0.25">
      <c r="BK150900" s="2315"/>
    </row>
    <row r="150901" spans="63:63" x14ac:dyDescent="0.25">
      <c r="BK150901" s="2311"/>
    </row>
    <row r="150925" spans="63:63" x14ac:dyDescent="0.25">
      <c r="BK150925" s="2315"/>
    </row>
    <row r="150926" spans="63:63" x14ac:dyDescent="0.25">
      <c r="BK150926" s="2311"/>
    </row>
    <row r="150950" spans="63:63" x14ac:dyDescent="0.25">
      <c r="BK150950" s="2315"/>
    </row>
    <row r="150951" spans="63:63" x14ac:dyDescent="0.25">
      <c r="BK150951" s="2311"/>
    </row>
    <row r="150975" spans="63:63" x14ac:dyDescent="0.25">
      <c r="BK150975" s="2315"/>
    </row>
    <row r="150976" spans="63:63" x14ac:dyDescent="0.25">
      <c r="BK150976" s="2311"/>
    </row>
    <row r="151000" spans="63:63" x14ac:dyDescent="0.25">
      <c r="BK151000" s="2315"/>
    </row>
    <row r="151001" spans="63:63" x14ac:dyDescent="0.25">
      <c r="BK151001" s="2311"/>
    </row>
    <row r="151025" spans="63:63" x14ac:dyDescent="0.25">
      <c r="BK151025" s="2315"/>
    </row>
    <row r="151026" spans="63:63" x14ac:dyDescent="0.25">
      <c r="BK151026" s="2311"/>
    </row>
    <row r="151050" spans="63:63" x14ac:dyDescent="0.25">
      <c r="BK151050" s="2315"/>
    </row>
    <row r="151051" spans="63:63" x14ac:dyDescent="0.25">
      <c r="BK151051" s="2311"/>
    </row>
    <row r="151075" spans="63:63" x14ac:dyDescent="0.25">
      <c r="BK151075" s="2315"/>
    </row>
    <row r="151076" spans="63:63" x14ac:dyDescent="0.25">
      <c r="BK151076" s="2311"/>
    </row>
    <row r="151100" spans="63:63" x14ac:dyDescent="0.25">
      <c r="BK151100" s="2315"/>
    </row>
    <row r="151101" spans="63:63" x14ac:dyDescent="0.25">
      <c r="BK151101" s="2311"/>
    </row>
    <row r="151125" spans="63:63" x14ac:dyDescent="0.25">
      <c r="BK151125" s="2315"/>
    </row>
    <row r="151126" spans="63:63" x14ac:dyDescent="0.25">
      <c r="BK151126" s="2311"/>
    </row>
    <row r="151150" spans="63:63" x14ac:dyDescent="0.25">
      <c r="BK151150" s="2315"/>
    </row>
    <row r="151151" spans="63:63" x14ac:dyDescent="0.25">
      <c r="BK151151" s="2311"/>
    </row>
    <row r="151175" spans="63:63" x14ac:dyDescent="0.25">
      <c r="BK151175" s="2315"/>
    </row>
    <row r="151176" spans="63:63" x14ac:dyDescent="0.25">
      <c r="BK151176" s="2311"/>
    </row>
    <row r="151200" spans="63:63" x14ac:dyDescent="0.25">
      <c r="BK151200" s="2315"/>
    </row>
    <row r="151201" spans="63:63" x14ac:dyDescent="0.25">
      <c r="BK151201" s="2311"/>
    </row>
    <row r="151225" spans="63:63" x14ac:dyDescent="0.25">
      <c r="BK151225" s="2315"/>
    </row>
    <row r="151226" spans="63:63" x14ac:dyDescent="0.25">
      <c r="BK151226" s="2311"/>
    </row>
    <row r="151250" spans="63:63" x14ac:dyDescent="0.25">
      <c r="BK151250" s="2315"/>
    </row>
    <row r="151251" spans="63:63" x14ac:dyDescent="0.25">
      <c r="BK151251" s="2311"/>
    </row>
    <row r="151275" spans="63:63" x14ac:dyDescent="0.25">
      <c r="BK151275" s="2315"/>
    </row>
    <row r="151276" spans="63:63" x14ac:dyDescent="0.25">
      <c r="BK151276" s="2311"/>
    </row>
    <row r="151300" spans="63:63" x14ac:dyDescent="0.25">
      <c r="BK151300" s="2315"/>
    </row>
    <row r="151301" spans="63:63" x14ac:dyDescent="0.25">
      <c r="BK151301" s="2311"/>
    </row>
    <row r="151325" spans="63:63" x14ac:dyDescent="0.25">
      <c r="BK151325" s="2315"/>
    </row>
    <row r="151326" spans="63:63" x14ac:dyDescent="0.25">
      <c r="BK151326" s="2311"/>
    </row>
    <row r="151350" spans="63:63" x14ac:dyDescent="0.25">
      <c r="BK151350" s="2315"/>
    </row>
    <row r="151351" spans="63:63" x14ac:dyDescent="0.25">
      <c r="BK151351" s="2311"/>
    </row>
    <row r="151375" spans="63:63" x14ac:dyDescent="0.25">
      <c r="BK151375" s="2315"/>
    </row>
    <row r="151376" spans="63:63" x14ac:dyDescent="0.25">
      <c r="BK151376" s="2311"/>
    </row>
    <row r="151400" spans="63:63" x14ac:dyDescent="0.25">
      <c r="BK151400" s="2315"/>
    </row>
    <row r="151401" spans="63:63" x14ac:dyDescent="0.25">
      <c r="BK151401" s="2311"/>
    </row>
    <row r="151425" spans="63:63" x14ac:dyDescent="0.25">
      <c r="BK151425" s="2315"/>
    </row>
    <row r="151426" spans="63:63" x14ac:dyDescent="0.25">
      <c r="BK151426" s="2311"/>
    </row>
    <row r="151450" spans="63:63" x14ac:dyDescent="0.25">
      <c r="BK151450" s="2315"/>
    </row>
    <row r="151451" spans="63:63" x14ac:dyDescent="0.25">
      <c r="BK151451" s="2311"/>
    </row>
    <row r="151475" spans="63:63" x14ac:dyDescent="0.25">
      <c r="BK151475" s="2315"/>
    </row>
    <row r="151476" spans="63:63" x14ac:dyDescent="0.25">
      <c r="BK151476" s="2311"/>
    </row>
    <row r="151500" spans="63:63" x14ac:dyDescent="0.25">
      <c r="BK151500" s="2315"/>
    </row>
    <row r="151501" spans="63:63" x14ac:dyDescent="0.25">
      <c r="BK151501" s="2311"/>
    </row>
    <row r="151525" spans="63:63" x14ac:dyDescent="0.25">
      <c r="BK151525" s="2315"/>
    </row>
    <row r="151526" spans="63:63" x14ac:dyDescent="0.25">
      <c r="BK151526" s="2311"/>
    </row>
    <row r="151550" spans="63:63" x14ac:dyDescent="0.25">
      <c r="BK151550" s="2315"/>
    </row>
    <row r="151551" spans="63:63" x14ac:dyDescent="0.25">
      <c r="BK151551" s="2311"/>
    </row>
    <row r="151575" spans="63:63" x14ac:dyDescent="0.25">
      <c r="BK151575" s="2315"/>
    </row>
    <row r="151576" spans="63:63" x14ac:dyDescent="0.25">
      <c r="BK151576" s="2311"/>
    </row>
    <row r="151600" spans="63:63" x14ac:dyDescent="0.25">
      <c r="BK151600" s="2315"/>
    </row>
    <row r="151601" spans="63:63" x14ac:dyDescent="0.25">
      <c r="BK151601" s="2311"/>
    </row>
    <row r="151625" spans="63:63" x14ac:dyDescent="0.25">
      <c r="BK151625" s="2315"/>
    </row>
    <row r="151626" spans="63:63" x14ac:dyDescent="0.25">
      <c r="BK151626" s="2311"/>
    </row>
    <row r="151650" spans="63:63" x14ac:dyDescent="0.25">
      <c r="BK151650" s="2315"/>
    </row>
    <row r="151651" spans="63:63" x14ac:dyDescent="0.25">
      <c r="BK151651" s="2311"/>
    </row>
    <row r="151675" spans="63:63" x14ac:dyDescent="0.25">
      <c r="BK151675" s="2315"/>
    </row>
    <row r="151676" spans="63:63" x14ac:dyDescent="0.25">
      <c r="BK151676" s="2311"/>
    </row>
    <row r="151700" spans="63:63" x14ac:dyDescent="0.25">
      <c r="BK151700" s="2315"/>
    </row>
    <row r="151701" spans="63:63" x14ac:dyDescent="0.25">
      <c r="BK151701" s="2311"/>
    </row>
    <row r="151725" spans="63:63" x14ac:dyDescent="0.25">
      <c r="BK151725" s="2315"/>
    </row>
    <row r="151726" spans="63:63" x14ac:dyDescent="0.25">
      <c r="BK151726" s="2311"/>
    </row>
    <row r="151750" spans="63:63" x14ac:dyDescent="0.25">
      <c r="BK151750" s="2315"/>
    </row>
    <row r="151751" spans="63:63" x14ac:dyDescent="0.25">
      <c r="BK151751" s="2311"/>
    </row>
    <row r="151775" spans="63:63" x14ac:dyDescent="0.25">
      <c r="BK151775" s="2315"/>
    </row>
    <row r="151776" spans="63:63" x14ac:dyDescent="0.25">
      <c r="BK151776" s="2311"/>
    </row>
    <row r="151800" spans="63:63" x14ac:dyDescent="0.25">
      <c r="BK151800" s="2315"/>
    </row>
    <row r="151801" spans="63:63" x14ac:dyDescent="0.25">
      <c r="BK151801" s="2311"/>
    </row>
    <row r="151825" spans="63:63" x14ac:dyDescent="0.25">
      <c r="BK151825" s="2315"/>
    </row>
    <row r="151826" spans="63:63" x14ac:dyDescent="0.25">
      <c r="BK151826" s="2311"/>
    </row>
    <row r="151850" spans="63:63" x14ac:dyDescent="0.25">
      <c r="BK151850" s="2315"/>
    </row>
    <row r="151851" spans="63:63" x14ac:dyDescent="0.25">
      <c r="BK151851" s="2311"/>
    </row>
    <row r="151875" spans="63:63" x14ac:dyDescent="0.25">
      <c r="BK151875" s="2315"/>
    </row>
    <row r="151876" spans="63:63" x14ac:dyDescent="0.25">
      <c r="BK151876" s="2311"/>
    </row>
    <row r="151900" spans="63:63" x14ac:dyDescent="0.25">
      <c r="BK151900" s="2315"/>
    </row>
    <row r="151901" spans="63:63" x14ac:dyDescent="0.25">
      <c r="BK151901" s="2311"/>
    </row>
    <row r="151925" spans="63:63" x14ac:dyDescent="0.25">
      <c r="BK151925" s="2315"/>
    </row>
    <row r="151926" spans="63:63" x14ac:dyDescent="0.25">
      <c r="BK151926" s="2311"/>
    </row>
    <row r="151950" spans="63:63" x14ac:dyDescent="0.25">
      <c r="BK151950" s="2315"/>
    </row>
    <row r="151951" spans="63:63" x14ac:dyDescent="0.25">
      <c r="BK151951" s="2311"/>
    </row>
    <row r="151975" spans="63:63" x14ac:dyDescent="0.25">
      <c r="BK151975" s="2315"/>
    </row>
    <row r="151976" spans="63:63" x14ac:dyDescent="0.25">
      <c r="BK151976" s="2311"/>
    </row>
    <row r="152000" spans="63:63" x14ac:dyDescent="0.25">
      <c r="BK152000" s="2315"/>
    </row>
    <row r="152001" spans="63:63" x14ac:dyDescent="0.25">
      <c r="BK152001" s="2311"/>
    </row>
    <row r="152025" spans="63:63" x14ac:dyDescent="0.25">
      <c r="BK152025" s="2315"/>
    </row>
    <row r="152026" spans="63:63" x14ac:dyDescent="0.25">
      <c r="BK152026" s="2311"/>
    </row>
    <row r="152050" spans="63:63" x14ac:dyDescent="0.25">
      <c r="BK152050" s="2315"/>
    </row>
    <row r="152051" spans="63:63" x14ac:dyDescent="0.25">
      <c r="BK152051" s="2311"/>
    </row>
    <row r="152075" spans="63:63" x14ac:dyDescent="0.25">
      <c r="BK152075" s="2315"/>
    </row>
    <row r="152076" spans="63:63" x14ac:dyDescent="0.25">
      <c r="BK152076" s="2311"/>
    </row>
    <row r="152100" spans="63:63" x14ac:dyDescent="0.25">
      <c r="BK152100" s="2315"/>
    </row>
    <row r="152101" spans="63:63" x14ac:dyDescent="0.25">
      <c r="BK152101" s="2311"/>
    </row>
    <row r="152125" spans="63:63" x14ac:dyDescent="0.25">
      <c r="BK152125" s="2315"/>
    </row>
    <row r="152126" spans="63:63" x14ac:dyDescent="0.25">
      <c r="BK152126" s="2311"/>
    </row>
    <row r="152150" spans="63:63" x14ac:dyDescent="0.25">
      <c r="BK152150" s="2315"/>
    </row>
    <row r="152151" spans="63:63" x14ac:dyDescent="0.25">
      <c r="BK152151" s="2311"/>
    </row>
    <row r="152175" spans="63:63" x14ac:dyDescent="0.25">
      <c r="BK152175" s="2315"/>
    </row>
    <row r="152176" spans="63:63" x14ac:dyDescent="0.25">
      <c r="BK152176" s="2311"/>
    </row>
    <row r="152200" spans="63:63" x14ac:dyDescent="0.25">
      <c r="BK152200" s="2315"/>
    </row>
    <row r="152201" spans="63:63" x14ac:dyDescent="0.25">
      <c r="BK152201" s="2311"/>
    </row>
    <row r="152225" spans="63:63" x14ac:dyDescent="0.25">
      <c r="BK152225" s="2315"/>
    </row>
    <row r="152226" spans="63:63" x14ac:dyDescent="0.25">
      <c r="BK152226" s="2311"/>
    </row>
    <row r="152250" spans="63:63" x14ac:dyDescent="0.25">
      <c r="BK152250" s="2315"/>
    </row>
    <row r="152251" spans="63:63" x14ac:dyDescent="0.25">
      <c r="BK152251" s="2311"/>
    </row>
    <row r="152275" spans="63:63" x14ac:dyDescent="0.25">
      <c r="BK152275" s="2315"/>
    </row>
    <row r="152276" spans="63:63" x14ac:dyDescent="0.25">
      <c r="BK152276" s="2311"/>
    </row>
    <row r="152300" spans="63:63" x14ac:dyDescent="0.25">
      <c r="BK152300" s="2315"/>
    </row>
    <row r="152301" spans="63:63" x14ac:dyDescent="0.25">
      <c r="BK152301" s="2311"/>
    </row>
    <row r="152325" spans="63:63" x14ac:dyDescent="0.25">
      <c r="BK152325" s="2315"/>
    </row>
    <row r="152326" spans="63:63" x14ac:dyDescent="0.25">
      <c r="BK152326" s="2311"/>
    </row>
    <row r="152350" spans="63:63" x14ac:dyDescent="0.25">
      <c r="BK152350" s="2315"/>
    </row>
    <row r="152351" spans="63:63" x14ac:dyDescent="0.25">
      <c r="BK152351" s="2311"/>
    </row>
    <row r="152375" spans="63:63" x14ac:dyDescent="0.25">
      <c r="BK152375" s="2315"/>
    </row>
    <row r="152376" spans="63:63" x14ac:dyDescent="0.25">
      <c r="BK152376" s="2311"/>
    </row>
    <row r="152400" spans="63:63" x14ac:dyDescent="0.25">
      <c r="BK152400" s="2315"/>
    </row>
    <row r="152401" spans="63:63" x14ac:dyDescent="0.25">
      <c r="BK152401" s="2311"/>
    </row>
    <row r="152425" spans="63:63" x14ac:dyDescent="0.25">
      <c r="BK152425" s="2315"/>
    </row>
    <row r="152426" spans="63:63" x14ac:dyDescent="0.25">
      <c r="BK152426" s="2311"/>
    </row>
    <row r="152450" spans="63:63" x14ac:dyDescent="0.25">
      <c r="BK152450" s="2315"/>
    </row>
    <row r="152451" spans="63:63" x14ac:dyDescent="0.25">
      <c r="BK152451" s="2311"/>
    </row>
    <row r="152475" spans="63:63" x14ac:dyDescent="0.25">
      <c r="BK152475" s="2315"/>
    </row>
    <row r="152476" spans="63:63" x14ac:dyDescent="0.25">
      <c r="BK152476" s="2311"/>
    </row>
    <row r="152500" spans="63:63" x14ac:dyDescent="0.25">
      <c r="BK152500" s="2315"/>
    </row>
    <row r="152501" spans="63:63" x14ac:dyDescent="0.25">
      <c r="BK152501" s="2311"/>
    </row>
    <row r="152525" spans="63:63" x14ac:dyDescent="0.25">
      <c r="BK152525" s="2315"/>
    </row>
    <row r="152526" spans="63:63" x14ac:dyDescent="0.25">
      <c r="BK152526" s="2311"/>
    </row>
    <row r="152550" spans="63:63" x14ac:dyDescent="0.25">
      <c r="BK152550" s="2315"/>
    </row>
    <row r="152551" spans="63:63" x14ac:dyDescent="0.25">
      <c r="BK152551" s="2311"/>
    </row>
    <row r="152575" spans="63:63" x14ac:dyDescent="0.25">
      <c r="BK152575" s="2315"/>
    </row>
    <row r="152576" spans="63:63" x14ac:dyDescent="0.25">
      <c r="BK152576" s="2311"/>
    </row>
    <row r="152600" spans="63:63" x14ac:dyDescent="0.25">
      <c r="BK152600" s="2315"/>
    </row>
    <row r="152601" spans="63:63" x14ac:dyDescent="0.25">
      <c r="BK152601" s="2311"/>
    </row>
    <row r="152625" spans="63:63" x14ac:dyDescent="0.25">
      <c r="BK152625" s="2315"/>
    </row>
    <row r="152626" spans="63:63" x14ac:dyDescent="0.25">
      <c r="BK152626" s="2311"/>
    </row>
    <row r="152650" spans="63:63" x14ac:dyDescent="0.25">
      <c r="BK152650" s="2315"/>
    </row>
    <row r="152651" spans="63:63" x14ac:dyDescent="0.25">
      <c r="BK152651" s="2311"/>
    </row>
    <row r="152675" spans="63:63" x14ac:dyDescent="0.25">
      <c r="BK152675" s="2315"/>
    </row>
    <row r="152676" spans="63:63" x14ac:dyDescent="0.25">
      <c r="BK152676" s="2311"/>
    </row>
    <row r="152700" spans="63:63" x14ac:dyDescent="0.25">
      <c r="BK152700" s="2315"/>
    </row>
    <row r="152701" spans="63:63" x14ac:dyDescent="0.25">
      <c r="BK152701" s="2311"/>
    </row>
    <row r="152725" spans="63:63" x14ac:dyDescent="0.25">
      <c r="BK152725" s="2315"/>
    </row>
    <row r="152726" spans="63:63" x14ac:dyDescent="0.25">
      <c r="BK152726" s="2311"/>
    </row>
    <row r="152750" spans="63:63" x14ac:dyDescent="0.25">
      <c r="BK152750" s="2315"/>
    </row>
    <row r="152751" spans="63:63" x14ac:dyDescent="0.25">
      <c r="BK152751" s="2311"/>
    </row>
    <row r="152775" spans="63:63" x14ac:dyDescent="0.25">
      <c r="BK152775" s="2315"/>
    </row>
    <row r="152776" spans="63:63" x14ac:dyDescent="0.25">
      <c r="BK152776" s="2311"/>
    </row>
    <row r="152800" spans="63:63" x14ac:dyDescent="0.25">
      <c r="BK152800" s="2315"/>
    </row>
    <row r="152801" spans="63:63" x14ac:dyDescent="0.25">
      <c r="BK152801" s="2311"/>
    </row>
    <row r="152825" spans="63:63" x14ac:dyDescent="0.25">
      <c r="BK152825" s="2315"/>
    </row>
    <row r="152826" spans="63:63" x14ac:dyDescent="0.25">
      <c r="BK152826" s="2311"/>
    </row>
    <row r="152850" spans="63:63" x14ac:dyDescent="0.25">
      <c r="BK152850" s="2315"/>
    </row>
    <row r="152851" spans="63:63" x14ac:dyDescent="0.25">
      <c r="BK152851" s="2311"/>
    </row>
    <row r="152875" spans="63:63" x14ac:dyDescent="0.25">
      <c r="BK152875" s="2315"/>
    </row>
    <row r="152876" spans="63:63" x14ac:dyDescent="0.25">
      <c r="BK152876" s="2311"/>
    </row>
    <row r="152900" spans="63:63" x14ac:dyDescent="0.25">
      <c r="BK152900" s="2315"/>
    </row>
    <row r="152901" spans="63:63" x14ac:dyDescent="0.25">
      <c r="BK152901" s="2311"/>
    </row>
    <row r="152925" spans="63:63" x14ac:dyDescent="0.25">
      <c r="BK152925" s="2315"/>
    </row>
    <row r="152926" spans="63:63" x14ac:dyDescent="0.25">
      <c r="BK152926" s="2311"/>
    </row>
    <row r="152950" spans="63:63" x14ac:dyDescent="0.25">
      <c r="BK152950" s="2315"/>
    </row>
    <row r="152951" spans="63:63" x14ac:dyDescent="0.25">
      <c r="BK152951" s="2311"/>
    </row>
    <row r="152975" spans="63:63" x14ac:dyDescent="0.25">
      <c r="BK152975" s="2315"/>
    </row>
    <row r="152976" spans="63:63" x14ac:dyDescent="0.25">
      <c r="BK152976" s="2311"/>
    </row>
    <row r="153000" spans="63:63" x14ac:dyDescent="0.25">
      <c r="BK153000" s="2315"/>
    </row>
    <row r="153001" spans="63:63" x14ac:dyDescent="0.25">
      <c r="BK153001" s="2311"/>
    </row>
    <row r="153025" spans="63:63" x14ac:dyDescent="0.25">
      <c r="BK153025" s="2315"/>
    </row>
    <row r="153026" spans="63:63" x14ac:dyDescent="0.25">
      <c r="BK153026" s="2311"/>
    </row>
    <row r="153050" spans="63:63" x14ac:dyDescent="0.25">
      <c r="BK153050" s="2315"/>
    </row>
    <row r="153051" spans="63:63" x14ac:dyDescent="0.25">
      <c r="BK153051" s="2311"/>
    </row>
    <row r="153075" spans="63:63" x14ac:dyDescent="0.25">
      <c r="BK153075" s="2315"/>
    </row>
    <row r="153076" spans="63:63" x14ac:dyDescent="0.25">
      <c r="BK153076" s="2311"/>
    </row>
    <row r="153100" spans="63:63" x14ac:dyDescent="0.25">
      <c r="BK153100" s="2315"/>
    </row>
    <row r="153101" spans="63:63" x14ac:dyDescent="0.25">
      <c r="BK153101" s="2311"/>
    </row>
    <row r="153125" spans="63:63" x14ac:dyDescent="0.25">
      <c r="BK153125" s="2315"/>
    </row>
    <row r="153126" spans="63:63" x14ac:dyDescent="0.25">
      <c r="BK153126" s="2311"/>
    </row>
    <row r="153150" spans="63:63" x14ac:dyDescent="0.25">
      <c r="BK153150" s="2315"/>
    </row>
    <row r="153151" spans="63:63" x14ac:dyDescent="0.25">
      <c r="BK153151" s="2311"/>
    </row>
    <row r="153175" spans="63:63" x14ac:dyDescent="0.25">
      <c r="BK153175" s="2315"/>
    </row>
    <row r="153176" spans="63:63" x14ac:dyDescent="0.25">
      <c r="BK153176" s="2311"/>
    </row>
    <row r="153200" spans="63:63" x14ac:dyDescent="0.25">
      <c r="BK153200" s="2315"/>
    </row>
    <row r="153201" spans="63:63" x14ac:dyDescent="0.25">
      <c r="BK153201" s="2311"/>
    </row>
    <row r="153225" spans="63:63" x14ac:dyDescent="0.25">
      <c r="BK153225" s="2315"/>
    </row>
    <row r="153226" spans="63:63" x14ac:dyDescent="0.25">
      <c r="BK153226" s="2311"/>
    </row>
    <row r="153250" spans="63:63" x14ac:dyDescent="0.25">
      <c r="BK153250" s="2315"/>
    </row>
    <row r="153251" spans="63:63" x14ac:dyDescent="0.25">
      <c r="BK153251" s="2311"/>
    </row>
    <row r="153275" spans="63:63" x14ac:dyDescent="0.25">
      <c r="BK153275" s="2315"/>
    </row>
    <row r="153276" spans="63:63" x14ac:dyDescent="0.25">
      <c r="BK153276" s="2311"/>
    </row>
    <row r="153300" spans="63:63" x14ac:dyDescent="0.25">
      <c r="BK153300" s="2315"/>
    </row>
    <row r="153301" spans="63:63" x14ac:dyDescent="0.25">
      <c r="BK153301" s="2311"/>
    </row>
    <row r="153325" spans="63:63" x14ac:dyDescent="0.25">
      <c r="BK153325" s="2315"/>
    </row>
    <row r="153326" spans="63:63" x14ac:dyDescent="0.25">
      <c r="BK153326" s="2311"/>
    </row>
    <row r="153350" spans="63:63" x14ac:dyDescent="0.25">
      <c r="BK153350" s="2315"/>
    </row>
    <row r="153351" spans="63:63" x14ac:dyDescent="0.25">
      <c r="BK153351" s="2311"/>
    </row>
    <row r="153375" spans="63:63" x14ac:dyDescent="0.25">
      <c r="BK153375" s="2315"/>
    </row>
    <row r="153376" spans="63:63" x14ac:dyDescent="0.25">
      <c r="BK153376" s="2311"/>
    </row>
    <row r="153400" spans="63:63" x14ac:dyDescent="0.25">
      <c r="BK153400" s="2315"/>
    </row>
    <row r="153401" spans="63:63" x14ac:dyDescent="0.25">
      <c r="BK153401" s="2311"/>
    </row>
    <row r="153425" spans="63:63" x14ac:dyDescent="0.25">
      <c r="BK153425" s="2315"/>
    </row>
    <row r="153426" spans="63:63" x14ac:dyDescent="0.25">
      <c r="BK153426" s="2311"/>
    </row>
    <row r="153450" spans="63:63" x14ac:dyDescent="0.25">
      <c r="BK153450" s="2315"/>
    </row>
    <row r="153451" spans="63:63" x14ac:dyDescent="0.25">
      <c r="BK153451" s="2311"/>
    </row>
    <row r="153475" spans="63:63" x14ac:dyDescent="0.25">
      <c r="BK153475" s="2315"/>
    </row>
    <row r="153476" spans="63:63" x14ac:dyDescent="0.25">
      <c r="BK153476" s="2311"/>
    </row>
    <row r="153500" spans="63:63" x14ac:dyDescent="0.25">
      <c r="BK153500" s="2315"/>
    </row>
    <row r="153501" spans="63:63" x14ac:dyDescent="0.25">
      <c r="BK153501" s="2311"/>
    </row>
    <row r="153525" spans="63:63" x14ac:dyDescent="0.25">
      <c r="BK153525" s="2315"/>
    </row>
    <row r="153526" spans="63:63" x14ac:dyDescent="0.25">
      <c r="BK153526" s="2311"/>
    </row>
    <row r="153550" spans="63:63" x14ac:dyDescent="0.25">
      <c r="BK153550" s="2315"/>
    </row>
    <row r="153551" spans="63:63" x14ac:dyDescent="0.25">
      <c r="BK153551" s="2311"/>
    </row>
    <row r="153575" spans="63:63" x14ac:dyDescent="0.25">
      <c r="BK153575" s="2315"/>
    </row>
    <row r="153576" spans="63:63" x14ac:dyDescent="0.25">
      <c r="BK153576" s="2311"/>
    </row>
    <row r="153600" spans="63:63" x14ac:dyDescent="0.25">
      <c r="BK153600" s="2315"/>
    </row>
    <row r="153601" spans="63:63" x14ac:dyDescent="0.25">
      <c r="BK153601" s="2311"/>
    </row>
    <row r="153625" spans="63:63" x14ac:dyDescent="0.25">
      <c r="BK153625" s="2315"/>
    </row>
    <row r="153626" spans="63:63" x14ac:dyDescent="0.25">
      <c r="BK153626" s="2311"/>
    </row>
    <row r="153650" spans="63:63" x14ac:dyDescent="0.25">
      <c r="BK153650" s="2315"/>
    </row>
    <row r="153651" spans="63:63" x14ac:dyDescent="0.25">
      <c r="BK153651" s="2311"/>
    </row>
    <row r="153675" spans="63:63" x14ac:dyDescent="0.25">
      <c r="BK153675" s="2315"/>
    </row>
    <row r="153676" spans="63:63" x14ac:dyDescent="0.25">
      <c r="BK153676" s="2311"/>
    </row>
    <row r="153700" spans="63:63" x14ac:dyDescent="0.25">
      <c r="BK153700" s="2315"/>
    </row>
    <row r="153701" spans="63:63" x14ac:dyDescent="0.25">
      <c r="BK153701" s="2311"/>
    </row>
    <row r="153725" spans="63:63" x14ac:dyDescent="0.25">
      <c r="BK153725" s="2315"/>
    </row>
    <row r="153726" spans="63:63" x14ac:dyDescent="0.25">
      <c r="BK153726" s="2311"/>
    </row>
    <row r="153750" spans="63:63" x14ac:dyDescent="0.25">
      <c r="BK153750" s="2315"/>
    </row>
    <row r="153751" spans="63:63" x14ac:dyDescent="0.25">
      <c r="BK153751" s="2311"/>
    </row>
    <row r="153775" spans="63:63" x14ac:dyDescent="0.25">
      <c r="BK153775" s="2315"/>
    </row>
    <row r="153776" spans="63:63" x14ac:dyDescent="0.25">
      <c r="BK153776" s="2311"/>
    </row>
    <row r="153800" spans="63:63" x14ac:dyDescent="0.25">
      <c r="BK153800" s="2315"/>
    </row>
    <row r="153801" spans="63:63" x14ac:dyDescent="0.25">
      <c r="BK153801" s="2311"/>
    </row>
    <row r="153825" spans="63:63" x14ac:dyDescent="0.25">
      <c r="BK153825" s="2315"/>
    </row>
    <row r="153826" spans="63:63" x14ac:dyDescent="0.25">
      <c r="BK153826" s="2311"/>
    </row>
    <row r="153850" spans="63:63" x14ac:dyDescent="0.25">
      <c r="BK153850" s="2315"/>
    </row>
    <row r="153851" spans="63:63" x14ac:dyDescent="0.25">
      <c r="BK153851" s="2311"/>
    </row>
    <row r="153875" spans="63:63" x14ac:dyDescent="0.25">
      <c r="BK153875" s="2315"/>
    </row>
    <row r="153876" spans="63:63" x14ac:dyDescent="0.25">
      <c r="BK153876" s="2311"/>
    </row>
    <row r="153900" spans="63:63" x14ac:dyDescent="0.25">
      <c r="BK153900" s="2315"/>
    </row>
    <row r="153901" spans="63:63" x14ac:dyDescent="0.25">
      <c r="BK153901" s="2311"/>
    </row>
    <row r="153925" spans="63:63" x14ac:dyDescent="0.25">
      <c r="BK153925" s="2315"/>
    </row>
    <row r="153926" spans="63:63" x14ac:dyDescent="0.25">
      <c r="BK153926" s="2311"/>
    </row>
    <row r="153950" spans="63:63" x14ac:dyDescent="0.25">
      <c r="BK153950" s="2315"/>
    </row>
    <row r="153951" spans="63:63" x14ac:dyDescent="0.25">
      <c r="BK153951" s="2311"/>
    </row>
    <row r="153975" spans="63:63" x14ac:dyDescent="0.25">
      <c r="BK153975" s="2315"/>
    </row>
    <row r="153976" spans="63:63" x14ac:dyDescent="0.25">
      <c r="BK153976" s="2311"/>
    </row>
    <row r="154000" spans="63:63" x14ac:dyDescent="0.25">
      <c r="BK154000" s="2315"/>
    </row>
    <row r="154001" spans="63:63" x14ac:dyDescent="0.25">
      <c r="BK154001" s="2311"/>
    </row>
    <row r="154025" spans="63:63" x14ac:dyDescent="0.25">
      <c r="BK154025" s="2315"/>
    </row>
    <row r="154026" spans="63:63" x14ac:dyDescent="0.25">
      <c r="BK154026" s="2311"/>
    </row>
    <row r="154050" spans="63:63" x14ac:dyDescent="0.25">
      <c r="BK154050" s="2315"/>
    </row>
    <row r="154051" spans="63:63" x14ac:dyDescent="0.25">
      <c r="BK154051" s="2311"/>
    </row>
    <row r="154075" spans="63:63" x14ac:dyDescent="0.25">
      <c r="BK154075" s="2315"/>
    </row>
    <row r="154076" spans="63:63" x14ac:dyDescent="0.25">
      <c r="BK154076" s="2311"/>
    </row>
    <row r="154100" spans="63:63" x14ac:dyDescent="0.25">
      <c r="BK154100" s="2315"/>
    </row>
    <row r="154101" spans="63:63" x14ac:dyDescent="0.25">
      <c r="BK154101" s="2311"/>
    </row>
    <row r="154125" spans="63:63" x14ac:dyDescent="0.25">
      <c r="BK154125" s="2315"/>
    </row>
    <row r="154126" spans="63:63" x14ac:dyDescent="0.25">
      <c r="BK154126" s="2311"/>
    </row>
    <row r="154150" spans="63:63" x14ac:dyDescent="0.25">
      <c r="BK154150" s="2315"/>
    </row>
    <row r="154151" spans="63:63" x14ac:dyDescent="0.25">
      <c r="BK154151" s="2311"/>
    </row>
    <row r="154175" spans="63:63" x14ac:dyDescent="0.25">
      <c r="BK154175" s="2315"/>
    </row>
    <row r="154176" spans="63:63" x14ac:dyDescent="0.25">
      <c r="BK154176" s="2311"/>
    </row>
    <row r="154200" spans="63:63" x14ac:dyDescent="0.25">
      <c r="BK154200" s="2315"/>
    </row>
    <row r="154201" spans="63:63" x14ac:dyDescent="0.25">
      <c r="BK154201" s="2311"/>
    </row>
    <row r="154225" spans="63:63" x14ac:dyDescent="0.25">
      <c r="BK154225" s="2315"/>
    </row>
    <row r="154226" spans="63:63" x14ac:dyDescent="0.25">
      <c r="BK154226" s="2311"/>
    </row>
    <row r="154250" spans="63:63" x14ac:dyDescent="0.25">
      <c r="BK154250" s="2315"/>
    </row>
    <row r="154251" spans="63:63" x14ac:dyDescent="0.25">
      <c r="BK154251" s="2311"/>
    </row>
    <row r="154275" spans="63:63" x14ac:dyDescent="0.25">
      <c r="BK154275" s="2315"/>
    </row>
    <row r="154276" spans="63:63" x14ac:dyDescent="0.25">
      <c r="BK154276" s="2311"/>
    </row>
    <row r="154300" spans="63:63" x14ac:dyDescent="0.25">
      <c r="BK154300" s="2315"/>
    </row>
    <row r="154301" spans="63:63" x14ac:dyDescent="0.25">
      <c r="BK154301" s="2311"/>
    </row>
    <row r="154325" spans="63:63" x14ac:dyDescent="0.25">
      <c r="BK154325" s="2315"/>
    </row>
    <row r="154326" spans="63:63" x14ac:dyDescent="0.25">
      <c r="BK154326" s="2311"/>
    </row>
    <row r="154350" spans="63:63" x14ac:dyDescent="0.25">
      <c r="BK154350" s="2315"/>
    </row>
    <row r="154351" spans="63:63" x14ac:dyDescent="0.25">
      <c r="BK154351" s="2311"/>
    </row>
    <row r="154375" spans="63:63" x14ac:dyDescent="0.25">
      <c r="BK154375" s="2315"/>
    </row>
    <row r="154376" spans="63:63" x14ac:dyDescent="0.25">
      <c r="BK154376" s="2311"/>
    </row>
    <row r="154400" spans="63:63" x14ac:dyDescent="0.25">
      <c r="BK154400" s="2315"/>
    </row>
    <row r="154401" spans="63:63" x14ac:dyDescent="0.25">
      <c r="BK154401" s="2311"/>
    </row>
    <row r="154425" spans="63:63" x14ac:dyDescent="0.25">
      <c r="BK154425" s="2315"/>
    </row>
    <row r="154426" spans="63:63" x14ac:dyDescent="0.25">
      <c r="BK154426" s="2311"/>
    </row>
    <row r="154450" spans="63:63" x14ac:dyDescent="0.25">
      <c r="BK154450" s="2315"/>
    </row>
    <row r="154451" spans="63:63" x14ac:dyDescent="0.25">
      <c r="BK154451" s="2311"/>
    </row>
    <row r="154475" spans="63:63" x14ac:dyDescent="0.25">
      <c r="BK154475" s="2315"/>
    </row>
    <row r="154476" spans="63:63" x14ac:dyDescent="0.25">
      <c r="BK154476" s="2311"/>
    </row>
    <row r="154500" spans="63:63" x14ac:dyDescent="0.25">
      <c r="BK154500" s="2315"/>
    </row>
    <row r="154501" spans="63:63" x14ac:dyDescent="0.25">
      <c r="BK154501" s="2311"/>
    </row>
    <row r="154525" spans="63:63" x14ac:dyDescent="0.25">
      <c r="BK154525" s="2315"/>
    </row>
    <row r="154526" spans="63:63" x14ac:dyDescent="0.25">
      <c r="BK154526" s="2311"/>
    </row>
    <row r="154550" spans="63:63" x14ac:dyDescent="0.25">
      <c r="BK154550" s="2315"/>
    </row>
    <row r="154551" spans="63:63" x14ac:dyDescent="0.25">
      <c r="BK154551" s="2311"/>
    </row>
    <row r="154575" spans="63:63" x14ac:dyDescent="0.25">
      <c r="BK154575" s="2315"/>
    </row>
    <row r="154576" spans="63:63" x14ac:dyDescent="0.25">
      <c r="BK154576" s="2311"/>
    </row>
    <row r="154600" spans="63:63" x14ac:dyDescent="0.25">
      <c r="BK154600" s="2315"/>
    </row>
    <row r="154601" spans="63:63" x14ac:dyDescent="0.25">
      <c r="BK154601" s="2311"/>
    </row>
    <row r="154625" spans="63:63" x14ac:dyDescent="0.25">
      <c r="BK154625" s="2315"/>
    </row>
    <row r="154626" spans="63:63" x14ac:dyDescent="0.25">
      <c r="BK154626" s="2311"/>
    </row>
    <row r="154650" spans="63:63" x14ac:dyDescent="0.25">
      <c r="BK154650" s="2315"/>
    </row>
    <row r="154651" spans="63:63" x14ac:dyDescent="0.25">
      <c r="BK154651" s="2311"/>
    </row>
    <row r="154675" spans="63:63" x14ac:dyDescent="0.25">
      <c r="BK154675" s="2315"/>
    </row>
    <row r="154676" spans="63:63" x14ac:dyDescent="0.25">
      <c r="BK154676" s="2311"/>
    </row>
    <row r="154700" spans="63:63" x14ac:dyDescent="0.25">
      <c r="BK154700" s="2315"/>
    </row>
    <row r="154701" spans="63:63" x14ac:dyDescent="0.25">
      <c r="BK154701" s="2311"/>
    </row>
    <row r="154725" spans="63:63" x14ac:dyDescent="0.25">
      <c r="BK154725" s="2315"/>
    </row>
    <row r="154726" spans="63:63" x14ac:dyDescent="0.25">
      <c r="BK154726" s="2311"/>
    </row>
    <row r="154750" spans="63:63" x14ac:dyDescent="0.25">
      <c r="BK154750" s="2315"/>
    </row>
    <row r="154751" spans="63:63" x14ac:dyDescent="0.25">
      <c r="BK154751" s="2311"/>
    </row>
    <row r="154775" spans="63:63" x14ac:dyDescent="0.25">
      <c r="BK154775" s="2315"/>
    </row>
    <row r="154776" spans="63:63" x14ac:dyDescent="0.25">
      <c r="BK154776" s="2311"/>
    </row>
    <row r="154800" spans="63:63" x14ac:dyDescent="0.25">
      <c r="BK154800" s="2315"/>
    </row>
    <row r="154801" spans="63:63" x14ac:dyDescent="0.25">
      <c r="BK154801" s="2311"/>
    </row>
    <row r="154825" spans="63:63" x14ac:dyDescent="0.25">
      <c r="BK154825" s="2315"/>
    </row>
    <row r="154826" spans="63:63" x14ac:dyDescent="0.25">
      <c r="BK154826" s="2311"/>
    </row>
    <row r="154850" spans="63:63" x14ac:dyDescent="0.25">
      <c r="BK154850" s="2315"/>
    </row>
    <row r="154851" spans="63:63" x14ac:dyDescent="0.25">
      <c r="BK154851" s="2311"/>
    </row>
    <row r="154875" spans="63:63" x14ac:dyDescent="0.25">
      <c r="BK154875" s="2315"/>
    </row>
    <row r="154876" spans="63:63" x14ac:dyDescent="0.25">
      <c r="BK154876" s="2311"/>
    </row>
    <row r="154900" spans="63:63" x14ac:dyDescent="0.25">
      <c r="BK154900" s="2315"/>
    </row>
    <row r="154901" spans="63:63" x14ac:dyDescent="0.25">
      <c r="BK154901" s="2311"/>
    </row>
    <row r="154925" spans="63:63" x14ac:dyDescent="0.25">
      <c r="BK154925" s="2315"/>
    </row>
    <row r="154926" spans="63:63" x14ac:dyDescent="0.25">
      <c r="BK154926" s="2311"/>
    </row>
    <row r="154950" spans="63:63" x14ac:dyDescent="0.25">
      <c r="BK154950" s="2315"/>
    </row>
    <row r="154951" spans="63:63" x14ac:dyDescent="0.25">
      <c r="BK154951" s="2311"/>
    </row>
    <row r="154975" spans="63:63" x14ac:dyDescent="0.25">
      <c r="BK154975" s="2315"/>
    </row>
    <row r="154976" spans="63:63" x14ac:dyDescent="0.25">
      <c r="BK154976" s="2311"/>
    </row>
    <row r="155000" spans="63:63" x14ac:dyDescent="0.25">
      <c r="BK155000" s="2315"/>
    </row>
    <row r="155001" spans="63:63" x14ac:dyDescent="0.25">
      <c r="BK155001" s="2311"/>
    </row>
    <row r="155025" spans="63:63" x14ac:dyDescent="0.25">
      <c r="BK155025" s="2315"/>
    </row>
    <row r="155026" spans="63:63" x14ac:dyDescent="0.25">
      <c r="BK155026" s="2311"/>
    </row>
    <row r="155050" spans="63:63" x14ac:dyDescent="0.25">
      <c r="BK155050" s="2315"/>
    </row>
    <row r="155051" spans="63:63" x14ac:dyDescent="0.25">
      <c r="BK155051" s="2311"/>
    </row>
    <row r="155075" spans="63:63" x14ac:dyDescent="0.25">
      <c r="BK155075" s="2315"/>
    </row>
    <row r="155076" spans="63:63" x14ac:dyDescent="0.25">
      <c r="BK155076" s="2311"/>
    </row>
    <row r="155100" spans="63:63" x14ac:dyDescent="0.25">
      <c r="BK155100" s="2315"/>
    </row>
    <row r="155101" spans="63:63" x14ac:dyDescent="0.25">
      <c r="BK155101" s="2311"/>
    </row>
    <row r="155125" spans="63:63" x14ac:dyDescent="0.25">
      <c r="BK155125" s="2315"/>
    </row>
    <row r="155126" spans="63:63" x14ac:dyDescent="0.25">
      <c r="BK155126" s="2311"/>
    </row>
    <row r="155150" spans="63:63" x14ac:dyDescent="0.25">
      <c r="BK155150" s="2315"/>
    </row>
    <row r="155151" spans="63:63" x14ac:dyDescent="0.25">
      <c r="BK155151" s="2311"/>
    </row>
    <row r="155175" spans="63:63" x14ac:dyDescent="0.25">
      <c r="BK155175" s="2315"/>
    </row>
    <row r="155176" spans="63:63" x14ac:dyDescent="0.25">
      <c r="BK155176" s="2311"/>
    </row>
    <row r="155200" spans="63:63" x14ac:dyDescent="0.25">
      <c r="BK155200" s="2315"/>
    </row>
    <row r="155201" spans="63:63" x14ac:dyDescent="0.25">
      <c r="BK155201" s="2311"/>
    </row>
    <row r="155225" spans="63:63" x14ac:dyDescent="0.25">
      <c r="BK155225" s="2315"/>
    </row>
    <row r="155226" spans="63:63" x14ac:dyDescent="0.25">
      <c r="BK155226" s="2311"/>
    </row>
    <row r="155250" spans="63:63" x14ac:dyDescent="0.25">
      <c r="BK155250" s="2315"/>
    </row>
    <row r="155251" spans="63:63" x14ac:dyDescent="0.25">
      <c r="BK155251" s="2311"/>
    </row>
    <row r="155275" spans="63:63" x14ac:dyDescent="0.25">
      <c r="BK155275" s="2315"/>
    </row>
    <row r="155276" spans="63:63" x14ac:dyDescent="0.25">
      <c r="BK155276" s="2311"/>
    </row>
    <row r="155300" spans="63:63" x14ac:dyDescent="0.25">
      <c r="BK155300" s="2315"/>
    </row>
    <row r="155301" spans="63:63" x14ac:dyDescent="0.25">
      <c r="BK155301" s="2311"/>
    </row>
    <row r="155325" spans="63:63" x14ac:dyDescent="0.25">
      <c r="BK155325" s="2315"/>
    </row>
    <row r="155326" spans="63:63" x14ac:dyDescent="0.25">
      <c r="BK155326" s="2311"/>
    </row>
    <row r="155350" spans="63:63" x14ac:dyDescent="0.25">
      <c r="BK155350" s="2315"/>
    </row>
    <row r="155351" spans="63:63" x14ac:dyDescent="0.25">
      <c r="BK155351" s="2311"/>
    </row>
    <row r="155375" spans="63:63" x14ac:dyDescent="0.25">
      <c r="BK155375" s="2315"/>
    </row>
    <row r="155376" spans="63:63" x14ac:dyDescent="0.25">
      <c r="BK155376" s="2311"/>
    </row>
    <row r="155400" spans="63:63" x14ac:dyDescent="0.25">
      <c r="BK155400" s="2315"/>
    </row>
    <row r="155401" spans="63:63" x14ac:dyDescent="0.25">
      <c r="BK155401" s="2311"/>
    </row>
    <row r="155425" spans="63:63" x14ac:dyDescent="0.25">
      <c r="BK155425" s="2315"/>
    </row>
    <row r="155426" spans="63:63" x14ac:dyDescent="0.25">
      <c r="BK155426" s="2311"/>
    </row>
    <row r="155450" spans="63:63" x14ac:dyDescent="0.25">
      <c r="BK155450" s="2315"/>
    </row>
    <row r="155451" spans="63:63" x14ac:dyDescent="0.25">
      <c r="BK155451" s="2311"/>
    </row>
    <row r="155475" spans="63:63" x14ac:dyDescent="0.25">
      <c r="BK155475" s="2315"/>
    </row>
    <row r="155476" spans="63:63" x14ac:dyDescent="0.25">
      <c r="BK155476" s="2311"/>
    </row>
    <row r="155500" spans="63:63" x14ac:dyDescent="0.25">
      <c r="BK155500" s="2315"/>
    </row>
    <row r="155501" spans="63:63" x14ac:dyDescent="0.25">
      <c r="BK155501" s="2311"/>
    </row>
    <row r="155525" spans="63:63" x14ac:dyDescent="0.25">
      <c r="BK155525" s="2315"/>
    </row>
    <row r="155526" spans="63:63" x14ac:dyDescent="0.25">
      <c r="BK155526" s="2311"/>
    </row>
    <row r="155550" spans="63:63" x14ac:dyDescent="0.25">
      <c r="BK155550" s="2315"/>
    </row>
    <row r="155551" spans="63:63" x14ac:dyDescent="0.25">
      <c r="BK155551" s="2311"/>
    </row>
    <row r="155575" spans="63:63" x14ac:dyDescent="0.25">
      <c r="BK155575" s="2315"/>
    </row>
    <row r="155576" spans="63:63" x14ac:dyDescent="0.25">
      <c r="BK155576" s="2311"/>
    </row>
    <row r="155600" spans="63:63" x14ac:dyDescent="0.25">
      <c r="BK155600" s="2315"/>
    </row>
    <row r="155601" spans="63:63" x14ac:dyDescent="0.25">
      <c r="BK155601" s="2311"/>
    </row>
    <row r="155625" spans="63:63" x14ac:dyDescent="0.25">
      <c r="BK155625" s="2315"/>
    </row>
    <row r="155626" spans="63:63" x14ac:dyDescent="0.25">
      <c r="BK155626" s="2311"/>
    </row>
    <row r="155650" spans="63:63" x14ac:dyDescent="0.25">
      <c r="BK155650" s="2315"/>
    </row>
    <row r="155651" spans="63:63" x14ac:dyDescent="0.25">
      <c r="BK155651" s="2311"/>
    </row>
    <row r="155675" spans="63:63" x14ac:dyDescent="0.25">
      <c r="BK155675" s="2315"/>
    </row>
    <row r="155676" spans="63:63" x14ac:dyDescent="0.25">
      <c r="BK155676" s="2311"/>
    </row>
    <row r="155700" spans="63:63" x14ac:dyDescent="0.25">
      <c r="BK155700" s="2315"/>
    </row>
    <row r="155701" spans="63:63" x14ac:dyDescent="0.25">
      <c r="BK155701" s="2311"/>
    </row>
    <row r="155725" spans="63:63" x14ac:dyDescent="0.25">
      <c r="BK155725" s="2315"/>
    </row>
    <row r="155726" spans="63:63" x14ac:dyDescent="0.25">
      <c r="BK155726" s="2311"/>
    </row>
    <row r="155750" spans="63:63" x14ac:dyDescent="0.25">
      <c r="BK155750" s="2315"/>
    </row>
    <row r="155751" spans="63:63" x14ac:dyDescent="0.25">
      <c r="BK155751" s="2311"/>
    </row>
    <row r="155775" spans="63:63" x14ac:dyDescent="0.25">
      <c r="BK155775" s="2315"/>
    </row>
    <row r="155776" spans="63:63" x14ac:dyDescent="0.25">
      <c r="BK155776" s="2311"/>
    </row>
    <row r="155800" spans="63:63" x14ac:dyDescent="0.25">
      <c r="BK155800" s="2315"/>
    </row>
    <row r="155801" spans="63:63" x14ac:dyDescent="0.25">
      <c r="BK155801" s="2311"/>
    </row>
    <row r="155825" spans="63:63" x14ac:dyDescent="0.25">
      <c r="BK155825" s="2315"/>
    </row>
    <row r="155826" spans="63:63" x14ac:dyDescent="0.25">
      <c r="BK155826" s="2311"/>
    </row>
    <row r="155850" spans="63:63" x14ac:dyDescent="0.25">
      <c r="BK155850" s="2315"/>
    </row>
    <row r="155851" spans="63:63" x14ac:dyDescent="0.25">
      <c r="BK155851" s="2311"/>
    </row>
    <row r="155875" spans="63:63" x14ac:dyDescent="0.25">
      <c r="BK155875" s="2315"/>
    </row>
    <row r="155876" spans="63:63" x14ac:dyDescent="0.25">
      <c r="BK155876" s="2311"/>
    </row>
    <row r="155900" spans="63:63" x14ac:dyDescent="0.25">
      <c r="BK155900" s="2315"/>
    </row>
    <row r="155901" spans="63:63" x14ac:dyDescent="0.25">
      <c r="BK155901" s="2311"/>
    </row>
    <row r="155925" spans="63:63" x14ac:dyDescent="0.25">
      <c r="BK155925" s="2315"/>
    </row>
    <row r="155926" spans="63:63" x14ac:dyDescent="0.25">
      <c r="BK155926" s="2311"/>
    </row>
    <row r="155950" spans="63:63" x14ac:dyDescent="0.25">
      <c r="BK155950" s="2315"/>
    </row>
    <row r="155951" spans="63:63" x14ac:dyDescent="0.25">
      <c r="BK155951" s="2311"/>
    </row>
    <row r="155975" spans="63:63" x14ac:dyDescent="0.25">
      <c r="BK155975" s="2315"/>
    </row>
    <row r="155976" spans="63:63" x14ac:dyDescent="0.25">
      <c r="BK155976" s="2311"/>
    </row>
    <row r="156000" spans="63:63" x14ac:dyDescent="0.25">
      <c r="BK156000" s="2315"/>
    </row>
    <row r="156001" spans="63:63" x14ac:dyDescent="0.25">
      <c r="BK156001" s="2311"/>
    </row>
    <row r="156025" spans="63:63" x14ac:dyDescent="0.25">
      <c r="BK156025" s="2315"/>
    </row>
    <row r="156026" spans="63:63" x14ac:dyDescent="0.25">
      <c r="BK156026" s="2311"/>
    </row>
    <row r="156050" spans="63:63" x14ac:dyDescent="0.25">
      <c r="BK156050" s="2315"/>
    </row>
    <row r="156051" spans="63:63" x14ac:dyDescent="0.25">
      <c r="BK156051" s="2311"/>
    </row>
    <row r="156075" spans="63:63" x14ac:dyDescent="0.25">
      <c r="BK156075" s="2315"/>
    </row>
    <row r="156076" spans="63:63" x14ac:dyDescent="0.25">
      <c r="BK156076" s="2311"/>
    </row>
    <row r="156100" spans="63:63" x14ac:dyDescent="0.25">
      <c r="BK156100" s="2315"/>
    </row>
    <row r="156101" spans="63:63" x14ac:dyDescent="0.25">
      <c r="BK156101" s="2311"/>
    </row>
    <row r="156125" spans="63:63" x14ac:dyDescent="0.25">
      <c r="BK156125" s="2315"/>
    </row>
    <row r="156126" spans="63:63" x14ac:dyDescent="0.25">
      <c r="BK156126" s="2311"/>
    </row>
    <row r="156150" spans="63:63" x14ac:dyDescent="0.25">
      <c r="BK156150" s="2315"/>
    </row>
    <row r="156151" spans="63:63" x14ac:dyDescent="0.25">
      <c r="BK156151" s="2311"/>
    </row>
    <row r="156175" spans="63:63" x14ac:dyDescent="0.25">
      <c r="BK156175" s="2315"/>
    </row>
    <row r="156176" spans="63:63" x14ac:dyDescent="0.25">
      <c r="BK156176" s="2311"/>
    </row>
    <row r="156200" spans="63:63" x14ac:dyDescent="0.25">
      <c r="BK156200" s="2315"/>
    </row>
    <row r="156201" spans="63:63" x14ac:dyDescent="0.25">
      <c r="BK156201" s="2311"/>
    </row>
    <row r="156225" spans="63:63" x14ac:dyDescent="0.25">
      <c r="BK156225" s="2315"/>
    </row>
    <row r="156226" spans="63:63" x14ac:dyDescent="0.25">
      <c r="BK156226" s="2311"/>
    </row>
    <row r="156250" spans="63:63" x14ac:dyDescent="0.25">
      <c r="BK156250" s="2315"/>
    </row>
    <row r="156251" spans="63:63" x14ac:dyDescent="0.25">
      <c r="BK156251" s="2311"/>
    </row>
    <row r="156275" spans="63:63" x14ac:dyDescent="0.25">
      <c r="BK156275" s="2315"/>
    </row>
    <row r="156276" spans="63:63" x14ac:dyDescent="0.25">
      <c r="BK156276" s="2311"/>
    </row>
    <row r="156300" spans="63:63" x14ac:dyDescent="0.25">
      <c r="BK156300" s="2315"/>
    </row>
    <row r="156301" spans="63:63" x14ac:dyDescent="0.25">
      <c r="BK156301" s="2311"/>
    </row>
    <row r="156325" spans="63:63" x14ac:dyDescent="0.25">
      <c r="BK156325" s="2315"/>
    </row>
    <row r="156326" spans="63:63" x14ac:dyDescent="0.25">
      <c r="BK156326" s="2311"/>
    </row>
    <row r="156350" spans="63:63" x14ac:dyDescent="0.25">
      <c r="BK156350" s="2315"/>
    </row>
    <row r="156351" spans="63:63" x14ac:dyDescent="0.25">
      <c r="BK156351" s="2311"/>
    </row>
    <row r="156375" spans="63:63" x14ac:dyDescent="0.25">
      <c r="BK156375" s="2315"/>
    </row>
    <row r="156376" spans="63:63" x14ac:dyDescent="0.25">
      <c r="BK156376" s="2311"/>
    </row>
    <row r="156400" spans="63:63" x14ac:dyDescent="0.25">
      <c r="BK156400" s="2315"/>
    </row>
    <row r="156401" spans="63:63" x14ac:dyDescent="0.25">
      <c r="BK156401" s="2311"/>
    </row>
    <row r="156425" spans="63:63" x14ac:dyDescent="0.25">
      <c r="BK156425" s="2315"/>
    </row>
    <row r="156426" spans="63:63" x14ac:dyDescent="0.25">
      <c r="BK156426" s="2311"/>
    </row>
    <row r="156450" spans="63:63" x14ac:dyDescent="0.25">
      <c r="BK156450" s="2315"/>
    </row>
    <row r="156451" spans="63:63" x14ac:dyDescent="0.25">
      <c r="BK156451" s="2311"/>
    </row>
    <row r="156475" spans="63:63" x14ac:dyDescent="0.25">
      <c r="BK156475" s="2315"/>
    </row>
    <row r="156476" spans="63:63" x14ac:dyDescent="0.25">
      <c r="BK156476" s="2311"/>
    </row>
    <row r="156500" spans="63:63" x14ac:dyDescent="0.25">
      <c r="BK156500" s="2315"/>
    </row>
    <row r="156501" spans="63:63" x14ac:dyDescent="0.25">
      <c r="BK156501" s="2311"/>
    </row>
    <row r="156525" spans="63:63" x14ac:dyDescent="0.25">
      <c r="BK156525" s="2315"/>
    </row>
    <row r="156526" spans="63:63" x14ac:dyDescent="0.25">
      <c r="BK156526" s="2311"/>
    </row>
    <row r="156550" spans="63:63" x14ac:dyDescent="0.25">
      <c r="BK156550" s="2315"/>
    </row>
    <row r="156551" spans="63:63" x14ac:dyDescent="0.25">
      <c r="BK156551" s="2311"/>
    </row>
    <row r="156575" spans="63:63" x14ac:dyDescent="0.25">
      <c r="BK156575" s="2315"/>
    </row>
    <row r="156576" spans="63:63" x14ac:dyDescent="0.25">
      <c r="BK156576" s="2311"/>
    </row>
    <row r="156600" spans="63:63" x14ac:dyDescent="0.25">
      <c r="BK156600" s="2315"/>
    </row>
    <row r="156601" spans="63:63" x14ac:dyDescent="0.25">
      <c r="BK156601" s="2311"/>
    </row>
    <row r="156625" spans="63:63" x14ac:dyDescent="0.25">
      <c r="BK156625" s="2315"/>
    </row>
    <row r="156626" spans="63:63" x14ac:dyDescent="0.25">
      <c r="BK156626" s="2311"/>
    </row>
    <row r="156650" spans="63:63" x14ac:dyDescent="0.25">
      <c r="BK156650" s="2315"/>
    </row>
    <row r="156651" spans="63:63" x14ac:dyDescent="0.25">
      <c r="BK156651" s="2311"/>
    </row>
    <row r="156675" spans="63:63" x14ac:dyDescent="0.25">
      <c r="BK156675" s="2315"/>
    </row>
    <row r="156676" spans="63:63" x14ac:dyDescent="0.25">
      <c r="BK156676" s="2311"/>
    </row>
    <row r="156700" spans="63:63" x14ac:dyDescent="0.25">
      <c r="BK156700" s="2315"/>
    </row>
    <row r="156701" spans="63:63" x14ac:dyDescent="0.25">
      <c r="BK156701" s="2311"/>
    </row>
    <row r="156725" spans="63:63" x14ac:dyDescent="0.25">
      <c r="BK156725" s="2315"/>
    </row>
    <row r="156726" spans="63:63" x14ac:dyDescent="0.25">
      <c r="BK156726" s="2311"/>
    </row>
    <row r="156750" spans="63:63" x14ac:dyDescent="0.25">
      <c r="BK156750" s="2315"/>
    </row>
    <row r="156751" spans="63:63" x14ac:dyDescent="0.25">
      <c r="BK156751" s="2311"/>
    </row>
    <row r="156775" spans="63:63" x14ac:dyDescent="0.25">
      <c r="BK156775" s="2315"/>
    </row>
    <row r="156776" spans="63:63" x14ac:dyDescent="0.25">
      <c r="BK156776" s="2311"/>
    </row>
    <row r="156800" spans="63:63" x14ac:dyDescent="0.25">
      <c r="BK156800" s="2315"/>
    </row>
    <row r="156801" spans="63:63" x14ac:dyDescent="0.25">
      <c r="BK156801" s="2311"/>
    </row>
    <row r="156825" spans="63:63" x14ac:dyDescent="0.25">
      <c r="BK156825" s="2315"/>
    </row>
    <row r="156826" spans="63:63" x14ac:dyDescent="0.25">
      <c r="BK156826" s="2311"/>
    </row>
    <row r="156850" spans="63:63" x14ac:dyDescent="0.25">
      <c r="BK156850" s="2315"/>
    </row>
    <row r="156851" spans="63:63" x14ac:dyDescent="0.25">
      <c r="BK156851" s="2311"/>
    </row>
    <row r="156875" spans="63:63" x14ac:dyDescent="0.25">
      <c r="BK156875" s="2315"/>
    </row>
    <row r="156876" spans="63:63" x14ac:dyDescent="0.25">
      <c r="BK156876" s="2311"/>
    </row>
    <row r="156900" spans="63:63" x14ac:dyDescent="0.25">
      <c r="BK156900" s="2315"/>
    </row>
    <row r="156901" spans="63:63" x14ac:dyDescent="0.25">
      <c r="BK156901" s="2311"/>
    </row>
    <row r="156925" spans="63:63" x14ac:dyDescent="0.25">
      <c r="BK156925" s="2315"/>
    </row>
    <row r="156926" spans="63:63" x14ac:dyDescent="0.25">
      <c r="BK156926" s="2311"/>
    </row>
    <row r="156950" spans="63:63" x14ac:dyDescent="0.25">
      <c r="BK156950" s="2315"/>
    </row>
    <row r="156951" spans="63:63" x14ac:dyDescent="0.25">
      <c r="BK156951" s="2311"/>
    </row>
    <row r="156975" spans="63:63" x14ac:dyDescent="0.25">
      <c r="BK156975" s="2315"/>
    </row>
    <row r="156976" spans="63:63" x14ac:dyDescent="0.25">
      <c r="BK156976" s="2311"/>
    </row>
    <row r="157000" spans="63:63" x14ac:dyDescent="0.25">
      <c r="BK157000" s="2315"/>
    </row>
    <row r="157001" spans="63:63" x14ac:dyDescent="0.25">
      <c r="BK157001" s="2311"/>
    </row>
    <row r="157025" spans="63:63" x14ac:dyDescent="0.25">
      <c r="BK157025" s="2315"/>
    </row>
    <row r="157026" spans="63:63" x14ac:dyDescent="0.25">
      <c r="BK157026" s="2311"/>
    </row>
    <row r="157050" spans="63:63" x14ac:dyDescent="0.25">
      <c r="BK157050" s="2315"/>
    </row>
    <row r="157051" spans="63:63" x14ac:dyDescent="0.25">
      <c r="BK157051" s="2311"/>
    </row>
    <row r="157075" spans="63:63" x14ac:dyDescent="0.25">
      <c r="BK157075" s="2315"/>
    </row>
    <row r="157076" spans="63:63" x14ac:dyDescent="0.25">
      <c r="BK157076" s="2311"/>
    </row>
    <row r="157100" spans="63:63" x14ac:dyDescent="0.25">
      <c r="BK157100" s="2315"/>
    </row>
    <row r="157101" spans="63:63" x14ac:dyDescent="0.25">
      <c r="BK157101" s="2311"/>
    </row>
    <row r="157125" spans="63:63" x14ac:dyDescent="0.25">
      <c r="BK157125" s="2315"/>
    </row>
    <row r="157126" spans="63:63" x14ac:dyDescent="0.25">
      <c r="BK157126" s="2311"/>
    </row>
    <row r="157150" spans="63:63" x14ac:dyDescent="0.25">
      <c r="BK157150" s="2315"/>
    </row>
    <row r="157151" spans="63:63" x14ac:dyDescent="0.25">
      <c r="BK157151" s="2311"/>
    </row>
    <row r="157175" spans="63:63" x14ac:dyDescent="0.25">
      <c r="BK157175" s="2315"/>
    </row>
    <row r="157176" spans="63:63" x14ac:dyDescent="0.25">
      <c r="BK157176" s="2311"/>
    </row>
    <row r="157200" spans="63:63" x14ac:dyDescent="0.25">
      <c r="BK157200" s="2315"/>
    </row>
    <row r="157201" spans="63:63" x14ac:dyDescent="0.25">
      <c r="BK157201" s="2311"/>
    </row>
    <row r="157225" spans="63:63" x14ac:dyDescent="0.25">
      <c r="BK157225" s="2315"/>
    </row>
    <row r="157226" spans="63:63" x14ac:dyDescent="0.25">
      <c r="BK157226" s="2311"/>
    </row>
    <row r="157250" spans="63:63" x14ac:dyDescent="0.25">
      <c r="BK157250" s="2315"/>
    </row>
    <row r="157251" spans="63:63" x14ac:dyDescent="0.25">
      <c r="BK157251" s="2311"/>
    </row>
    <row r="157275" spans="63:63" x14ac:dyDescent="0.25">
      <c r="BK157275" s="2315"/>
    </row>
    <row r="157276" spans="63:63" x14ac:dyDescent="0.25">
      <c r="BK157276" s="2311"/>
    </row>
    <row r="157300" spans="63:63" x14ac:dyDescent="0.25">
      <c r="BK157300" s="2315"/>
    </row>
    <row r="157301" spans="63:63" x14ac:dyDescent="0.25">
      <c r="BK157301" s="2311"/>
    </row>
    <row r="157325" spans="63:63" x14ac:dyDescent="0.25">
      <c r="BK157325" s="2315"/>
    </row>
    <row r="157326" spans="63:63" x14ac:dyDescent="0.25">
      <c r="BK157326" s="2311"/>
    </row>
    <row r="157350" spans="63:63" x14ac:dyDescent="0.25">
      <c r="BK157350" s="2315"/>
    </row>
    <row r="157351" spans="63:63" x14ac:dyDescent="0.25">
      <c r="BK157351" s="2311"/>
    </row>
    <row r="157375" spans="63:63" x14ac:dyDescent="0.25">
      <c r="BK157375" s="2315"/>
    </row>
    <row r="157376" spans="63:63" x14ac:dyDescent="0.25">
      <c r="BK157376" s="2311"/>
    </row>
    <row r="157400" spans="63:63" x14ac:dyDescent="0.25">
      <c r="BK157400" s="2315"/>
    </row>
    <row r="157401" spans="63:63" x14ac:dyDescent="0.25">
      <c r="BK157401" s="2311"/>
    </row>
    <row r="157425" spans="63:63" x14ac:dyDescent="0.25">
      <c r="BK157425" s="2315"/>
    </row>
    <row r="157426" spans="63:63" x14ac:dyDescent="0.25">
      <c r="BK157426" s="2311"/>
    </row>
    <row r="157450" spans="63:63" x14ac:dyDescent="0.25">
      <c r="BK157450" s="2315"/>
    </row>
    <row r="157451" spans="63:63" x14ac:dyDescent="0.25">
      <c r="BK157451" s="2311"/>
    </row>
    <row r="157475" spans="63:63" x14ac:dyDescent="0.25">
      <c r="BK157475" s="2315"/>
    </row>
    <row r="157476" spans="63:63" x14ac:dyDescent="0.25">
      <c r="BK157476" s="2311"/>
    </row>
    <row r="157500" spans="63:63" x14ac:dyDescent="0.25">
      <c r="BK157500" s="2315"/>
    </row>
    <row r="157501" spans="63:63" x14ac:dyDescent="0.25">
      <c r="BK157501" s="2311"/>
    </row>
    <row r="157525" spans="63:63" x14ac:dyDescent="0.25">
      <c r="BK157525" s="2315"/>
    </row>
    <row r="157526" spans="63:63" x14ac:dyDescent="0.25">
      <c r="BK157526" s="2311"/>
    </row>
    <row r="157550" spans="63:63" x14ac:dyDescent="0.25">
      <c r="BK157550" s="2315"/>
    </row>
    <row r="157551" spans="63:63" x14ac:dyDescent="0.25">
      <c r="BK157551" s="2311"/>
    </row>
    <row r="157575" spans="63:63" x14ac:dyDescent="0.25">
      <c r="BK157575" s="2315"/>
    </row>
    <row r="157576" spans="63:63" x14ac:dyDescent="0.25">
      <c r="BK157576" s="2311"/>
    </row>
    <row r="157600" spans="63:63" x14ac:dyDescent="0.25">
      <c r="BK157600" s="2315"/>
    </row>
    <row r="157601" spans="63:63" x14ac:dyDescent="0.25">
      <c r="BK157601" s="2311"/>
    </row>
    <row r="157625" spans="63:63" x14ac:dyDescent="0.25">
      <c r="BK157625" s="2315"/>
    </row>
    <row r="157626" spans="63:63" x14ac:dyDescent="0.25">
      <c r="BK157626" s="2311"/>
    </row>
    <row r="157650" spans="63:63" x14ac:dyDescent="0.25">
      <c r="BK157650" s="2315"/>
    </row>
    <row r="157651" spans="63:63" x14ac:dyDescent="0.25">
      <c r="BK157651" s="2311"/>
    </row>
    <row r="157675" spans="63:63" x14ac:dyDescent="0.25">
      <c r="BK157675" s="2315"/>
    </row>
    <row r="157676" spans="63:63" x14ac:dyDescent="0.25">
      <c r="BK157676" s="2311"/>
    </row>
    <row r="157700" spans="63:63" x14ac:dyDescent="0.25">
      <c r="BK157700" s="2315"/>
    </row>
    <row r="157701" spans="63:63" x14ac:dyDescent="0.25">
      <c r="BK157701" s="2311"/>
    </row>
    <row r="157725" spans="63:63" x14ac:dyDescent="0.25">
      <c r="BK157725" s="2315"/>
    </row>
    <row r="157726" spans="63:63" x14ac:dyDescent="0.25">
      <c r="BK157726" s="2311"/>
    </row>
    <row r="157750" spans="63:63" x14ac:dyDescent="0.25">
      <c r="BK157750" s="2315"/>
    </row>
    <row r="157751" spans="63:63" x14ac:dyDescent="0.25">
      <c r="BK157751" s="2311"/>
    </row>
    <row r="157775" spans="63:63" x14ac:dyDescent="0.25">
      <c r="BK157775" s="2315"/>
    </row>
    <row r="157776" spans="63:63" x14ac:dyDescent="0.25">
      <c r="BK157776" s="2311"/>
    </row>
    <row r="157800" spans="63:63" x14ac:dyDescent="0.25">
      <c r="BK157800" s="2315"/>
    </row>
    <row r="157801" spans="63:63" x14ac:dyDescent="0.25">
      <c r="BK157801" s="2311"/>
    </row>
    <row r="157825" spans="63:63" x14ac:dyDescent="0.25">
      <c r="BK157825" s="2315"/>
    </row>
    <row r="157826" spans="63:63" x14ac:dyDescent="0.25">
      <c r="BK157826" s="2311"/>
    </row>
    <row r="157850" spans="63:63" x14ac:dyDescent="0.25">
      <c r="BK157850" s="2315"/>
    </row>
    <row r="157851" spans="63:63" x14ac:dyDescent="0.25">
      <c r="BK157851" s="2311"/>
    </row>
    <row r="157875" spans="63:63" x14ac:dyDescent="0.25">
      <c r="BK157875" s="2315"/>
    </row>
    <row r="157876" spans="63:63" x14ac:dyDescent="0.25">
      <c r="BK157876" s="2311"/>
    </row>
    <row r="157900" spans="63:63" x14ac:dyDescent="0.25">
      <c r="BK157900" s="2315"/>
    </row>
    <row r="157901" spans="63:63" x14ac:dyDescent="0.25">
      <c r="BK157901" s="2311"/>
    </row>
    <row r="157925" spans="63:63" x14ac:dyDescent="0.25">
      <c r="BK157925" s="2315"/>
    </row>
    <row r="157926" spans="63:63" x14ac:dyDescent="0.25">
      <c r="BK157926" s="2311"/>
    </row>
    <row r="157950" spans="63:63" x14ac:dyDescent="0.25">
      <c r="BK157950" s="2315"/>
    </row>
    <row r="157951" spans="63:63" x14ac:dyDescent="0.25">
      <c r="BK157951" s="2311"/>
    </row>
    <row r="157975" spans="63:63" x14ac:dyDescent="0.25">
      <c r="BK157975" s="2315"/>
    </row>
    <row r="157976" spans="63:63" x14ac:dyDescent="0.25">
      <c r="BK157976" s="2311"/>
    </row>
    <row r="158000" spans="63:63" x14ac:dyDescent="0.25">
      <c r="BK158000" s="2315"/>
    </row>
    <row r="158001" spans="63:63" x14ac:dyDescent="0.25">
      <c r="BK158001" s="2311"/>
    </row>
    <row r="158025" spans="63:63" x14ac:dyDescent="0.25">
      <c r="BK158025" s="2315"/>
    </row>
    <row r="158026" spans="63:63" x14ac:dyDescent="0.25">
      <c r="BK158026" s="2311"/>
    </row>
    <row r="158050" spans="63:63" x14ac:dyDescent="0.25">
      <c r="BK158050" s="2315"/>
    </row>
    <row r="158051" spans="63:63" x14ac:dyDescent="0.25">
      <c r="BK158051" s="2311"/>
    </row>
    <row r="158075" spans="63:63" x14ac:dyDescent="0.25">
      <c r="BK158075" s="2315"/>
    </row>
    <row r="158076" spans="63:63" x14ac:dyDescent="0.25">
      <c r="BK158076" s="2311"/>
    </row>
    <row r="158100" spans="63:63" x14ac:dyDescent="0.25">
      <c r="BK158100" s="2315"/>
    </row>
    <row r="158101" spans="63:63" x14ac:dyDescent="0.25">
      <c r="BK158101" s="2311"/>
    </row>
    <row r="158125" spans="63:63" x14ac:dyDescent="0.25">
      <c r="BK158125" s="2315"/>
    </row>
    <row r="158126" spans="63:63" x14ac:dyDescent="0.25">
      <c r="BK158126" s="2311"/>
    </row>
    <row r="158150" spans="63:63" x14ac:dyDescent="0.25">
      <c r="BK158150" s="2315"/>
    </row>
    <row r="158151" spans="63:63" x14ac:dyDescent="0.25">
      <c r="BK158151" s="2311"/>
    </row>
    <row r="158175" spans="63:63" x14ac:dyDescent="0.25">
      <c r="BK158175" s="2315"/>
    </row>
    <row r="158176" spans="63:63" x14ac:dyDescent="0.25">
      <c r="BK158176" s="2311"/>
    </row>
    <row r="158200" spans="63:63" x14ac:dyDescent="0.25">
      <c r="BK158200" s="2315"/>
    </row>
    <row r="158201" spans="63:63" x14ac:dyDescent="0.25">
      <c r="BK158201" s="2311"/>
    </row>
    <row r="158225" spans="63:63" x14ac:dyDescent="0.25">
      <c r="BK158225" s="2315"/>
    </row>
    <row r="158226" spans="63:63" x14ac:dyDescent="0.25">
      <c r="BK158226" s="2311"/>
    </row>
    <row r="158250" spans="63:63" x14ac:dyDescent="0.25">
      <c r="BK158250" s="2315"/>
    </row>
    <row r="158251" spans="63:63" x14ac:dyDescent="0.25">
      <c r="BK158251" s="2311"/>
    </row>
    <row r="158275" spans="63:63" x14ac:dyDescent="0.25">
      <c r="BK158275" s="2315"/>
    </row>
    <row r="158276" spans="63:63" x14ac:dyDescent="0.25">
      <c r="BK158276" s="2311"/>
    </row>
    <row r="158300" spans="63:63" x14ac:dyDescent="0.25">
      <c r="BK158300" s="2315"/>
    </row>
    <row r="158301" spans="63:63" x14ac:dyDescent="0.25">
      <c r="BK158301" s="2311"/>
    </row>
    <row r="158325" spans="63:63" x14ac:dyDescent="0.25">
      <c r="BK158325" s="2315"/>
    </row>
    <row r="158326" spans="63:63" x14ac:dyDescent="0.25">
      <c r="BK158326" s="2311"/>
    </row>
    <row r="158350" spans="63:63" x14ac:dyDescent="0.25">
      <c r="BK158350" s="2315"/>
    </row>
    <row r="158351" spans="63:63" x14ac:dyDescent="0.25">
      <c r="BK158351" s="2311"/>
    </row>
    <row r="158375" spans="63:63" x14ac:dyDescent="0.25">
      <c r="BK158375" s="2315"/>
    </row>
    <row r="158376" spans="63:63" x14ac:dyDescent="0.25">
      <c r="BK158376" s="2311"/>
    </row>
    <row r="158400" spans="63:63" x14ac:dyDescent="0.25">
      <c r="BK158400" s="2315"/>
    </row>
    <row r="158401" spans="63:63" x14ac:dyDescent="0.25">
      <c r="BK158401" s="2311"/>
    </row>
    <row r="158425" spans="63:63" x14ac:dyDescent="0.25">
      <c r="BK158425" s="2315"/>
    </row>
    <row r="158426" spans="63:63" x14ac:dyDescent="0.25">
      <c r="BK158426" s="2311"/>
    </row>
    <row r="158450" spans="63:63" x14ac:dyDescent="0.25">
      <c r="BK158450" s="2315"/>
    </row>
    <row r="158451" spans="63:63" x14ac:dyDescent="0.25">
      <c r="BK158451" s="2311"/>
    </row>
    <row r="158475" spans="63:63" x14ac:dyDescent="0.25">
      <c r="BK158475" s="2315"/>
    </row>
    <row r="158476" spans="63:63" x14ac:dyDescent="0.25">
      <c r="BK158476" s="2311"/>
    </row>
    <row r="158500" spans="63:63" x14ac:dyDescent="0.25">
      <c r="BK158500" s="2315"/>
    </row>
    <row r="158501" spans="63:63" x14ac:dyDescent="0.25">
      <c r="BK158501" s="2311"/>
    </row>
    <row r="158525" spans="63:63" x14ac:dyDescent="0.25">
      <c r="BK158525" s="2315"/>
    </row>
    <row r="158526" spans="63:63" x14ac:dyDescent="0.25">
      <c r="BK158526" s="2311"/>
    </row>
    <row r="158550" spans="63:63" x14ac:dyDescent="0.25">
      <c r="BK158550" s="2315"/>
    </row>
    <row r="158551" spans="63:63" x14ac:dyDescent="0.25">
      <c r="BK158551" s="2311"/>
    </row>
    <row r="158575" spans="63:63" x14ac:dyDescent="0.25">
      <c r="BK158575" s="2315"/>
    </row>
    <row r="158576" spans="63:63" x14ac:dyDescent="0.25">
      <c r="BK158576" s="2311"/>
    </row>
    <row r="158600" spans="63:63" x14ac:dyDescent="0.25">
      <c r="BK158600" s="2315"/>
    </row>
    <row r="158601" spans="63:63" x14ac:dyDescent="0.25">
      <c r="BK158601" s="2311"/>
    </row>
    <row r="158625" spans="63:63" x14ac:dyDescent="0.25">
      <c r="BK158625" s="2315"/>
    </row>
    <row r="158626" spans="63:63" x14ac:dyDescent="0.25">
      <c r="BK158626" s="2311"/>
    </row>
    <row r="158650" spans="63:63" x14ac:dyDescent="0.25">
      <c r="BK158650" s="2315"/>
    </row>
    <row r="158651" spans="63:63" x14ac:dyDescent="0.25">
      <c r="BK158651" s="2311"/>
    </row>
    <row r="158675" spans="63:63" x14ac:dyDescent="0.25">
      <c r="BK158675" s="2315"/>
    </row>
    <row r="158676" spans="63:63" x14ac:dyDescent="0.25">
      <c r="BK158676" s="2311"/>
    </row>
    <row r="158700" spans="63:63" x14ac:dyDescent="0.25">
      <c r="BK158700" s="2315"/>
    </row>
    <row r="158701" spans="63:63" x14ac:dyDescent="0.25">
      <c r="BK158701" s="2311"/>
    </row>
    <row r="158725" spans="63:63" x14ac:dyDescent="0.25">
      <c r="BK158725" s="2315"/>
    </row>
    <row r="158726" spans="63:63" x14ac:dyDescent="0.25">
      <c r="BK158726" s="2311"/>
    </row>
    <row r="158750" spans="63:63" x14ac:dyDescent="0.25">
      <c r="BK158750" s="2315"/>
    </row>
    <row r="158751" spans="63:63" x14ac:dyDescent="0.25">
      <c r="BK158751" s="2311"/>
    </row>
    <row r="158775" spans="63:63" x14ac:dyDescent="0.25">
      <c r="BK158775" s="2315"/>
    </row>
    <row r="158776" spans="63:63" x14ac:dyDescent="0.25">
      <c r="BK158776" s="2311"/>
    </row>
    <row r="158800" spans="63:63" x14ac:dyDescent="0.25">
      <c r="BK158800" s="2315"/>
    </row>
    <row r="158801" spans="63:63" x14ac:dyDescent="0.25">
      <c r="BK158801" s="2311"/>
    </row>
    <row r="158825" spans="63:63" x14ac:dyDescent="0.25">
      <c r="BK158825" s="2315"/>
    </row>
    <row r="158826" spans="63:63" x14ac:dyDescent="0.25">
      <c r="BK158826" s="2311"/>
    </row>
    <row r="158850" spans="63:63" x14ac:dyDescent="0.25">
      <c r="BK158850" s="2315"/>
    </row>
    <row r="158851" spans="63:63" x14ac:dyDescent="0.25">
      <c r="BK158851" s="2311"/>
    </row>
    <row r="158875" spans="63:63" x14ac:dyDescent="0.25">
      <c r="BK158875" s="2315"/>
    </row>
    <row r="158876" spans="63:63" x14ac:dyDescent="0.25">
      <c r="BK158876" s="2311"/>
    </row>
    <row r="158900" spans="63:63" x14ac:dyDescent="0.25">
      <c r="BK158900" s="2315"/>
    </row>
    <row r="158901" spans="63:63" x14ac:dyDescent="0.25">
      <c r="BK158901" s="2311"/>
    </row>
    <row r="158925" spans="63:63" x14ac:dyDescent="0.25">
      <c r="BK158925" s="2315"/>
    </row>
    <row r="158926" spans="63:63" x14ac:dyDescent="0.25">
      <c r="BK158926" s="2311"/>
    </row>
    <row r="158950" spans="63:63" x14ac:dyDescent="0.25">
      <c r="BK158950" s="2315"/>
    </row>
    <row r="158951" spans="63:63" x14ac:dyDescent="0.25">
      <c r="BK158951" s="2311"/>
    </row>
    <row r="158975" spans="63:63" x14ac:dyDescent="0.25">
      <c r="BK158975" s="2315"/>
    </row>
    <row r="158976" spans="63:63" x14ac:dyDescent="0.25">
      <c r="BK158976" s="2311"/>
    </row>
    <row r="159000" spans="63:63" x14ac:dyDescent="0.25">
      <c r="BK159000" s="2315"/>
    </row>
    <row r="159001" spans="63:63" x14ac:dyDescent="0.25">
      <c r="BK159001" s="2311"/>
    </row>
    <row r="159025" spans="63:63" x14ac:dyDescent="0.25">
      <c r="BK159025" s="2315"/>
    </row>
    <row r="159026" spans="63:63" x14ac:dyDescent="0.25">
      <c r="BK159026" s="2311"/>
    </row>
    <row r="159050" spans="63:63" x14ac:dyDescent="0.25">
      <c r="BK159050" s="2315"/>
    </row>
    <row r="159051" spans="63:63" x14ac:dyDescent="0.25">
      <c r="BK159051" s="2311"/>
    </row>
    <row r="159075" spans="63:63" x14ac:dyDescent="0.25">
      <c r="BK159075" s="2315"/>
    </row>
    <row r="159076" spans="63:63" x14ac:dyDescent="0.25">
      <c r="BK159076" s="2311"/>
    </row>
    <row r="159100" spans="63:63" x14ac:dyDescent="0.25">
      <c r="BK159100" s="2315"/>
    </row>
    <row r="159101" spans="63:63" x14ac:dyDescent="0.25">
      <c r="BK159101" s="2311"/>
    </row>
    <row r="159125" spans="63:63" x14ac:dyDescent="0.25">
      <c r="BK159125" s="2315"/>
    </row>
    <row r="159126" spans="63:63" x14ac:dyDescent="0.25">
      <c r="BK159126" s="2311"/>
    </row>
    <row r="159150" spans="63:63" x14ac:dyDescent="0.25">
      <c r="BK159150" s="2315"/>
    </row>
    <row r="159151" spans="63:63" x14ac:dyDescent="0.25">
      <c r="BK159151" s="2311"/>
    </row>
    <row r="159175" spans="63:63" x14ac:dyDescent="0.25">
      <c r="BK159175" s="2315"/>
    </row>
    <row r="159176" spans="63:63" x14ac:dyDescent="0.25">
      <c r="BK159176" s="2311"/>
    </row>
    <row r="159200" spans="63:63" x14ac:dyDescent="0.25">
      <c r="BK159200" s="2315"/>
    </row>
    <row r="159201" spans="63:63" x14ac:dyDescent="0.25">
      <c r="BK159201" s="2311"/>
    </row>
    <row r="159225" spans="63:63" x14ac:dyDescent="0.25">
      <c r="BK159225" s="2315"/>
    </row>
    <row r="159226" spans="63:63" x14ac:dyDescent="0.25">
      <c r="BK159226" s="2311"/>
    </row>
    <row r="159250" spans="63:63" x14ac:dyDescent="0.25">
      <c r="BK159250" s="2315"/>
    </row>
    <row r="159251" spans="63:63" x14ac:dyDescent="0.25">
      <c r="BK159251" s="2311"/>
    </row>
    <row r="159275" spans="63:63" x14ac:dyDescent="0.25">
      <c r="BK159275" s="2315"/>
    </row>
    <row r="159276" spans="63:63" x14ac:dyDescent="0.25">
      <c r="BK159276" s="2311"/>
    </row>
    <row r="159300" spans="63:63" x14ac:dyDescent="0.25">
      <c r="BK159300" s="2315"/>
    </row>
    <row r="159301" spans="63:63" x14ac:dyDescent="0.25">
      <c r="BK159301" s="2311"/>
    </row>
    <row r="159325" spans="63:63" x14ac:dyDescent="0.25">
      <c r="BK159325" s="2315"/>
    </row>
    <row r="159326" spans="63:63" x14ac:dyDescent="0.25">
      <c r="BK159326" s="2311"/>
    </row>
    <row r="159350" spans="63:63" x14ac:dyDescent="0.25">
      <c r="BK159350" s="2315"/>
    </row>
    <row r="159351" spans="63:63" x14ac:dyDescent="0.25">
      <c r="BK159351" s="2311"/>
    </row>
    <row r="159375" spans="63:63" x14ac:dyDescent="0.25">
      <c r="BK159375" s="2315"/>
    </row>
    <row r="159376" spans="63:63" x14ac:dyDescent="0.25">
      <c r="BK159376" s="2311"/>
    </row>
    <row r="159400" spans="63:63" x14ac:dyDescent="0.25">
      <c r="BK159400" s="2315"/>
    </row>
    <row r="159401" spans="63:63" x14ac:dyDescent="0.25">
      <c r="BK159401" s="2311"/>
    </row>
    <row r="159425" spans="63:63" x14ac:dyDescent="0.25">
      <c r="BK159425" s="2315"/>
    </row>
    <row r="159426" spans="63:63" x14ac:dyDescent="0.25">
      <c r="BK159426" s="2311"/>
    </row>
    <row r="159450" spans="63:63" x14ac:dyDescent="0.25">
      <c r="BK159450" s="2315"/>
    </row>
    <row r="159451" spans="63:63" x14ac:dyDescent="0.25">
      <c r="BK159451" s="2311"/>
    </row>
    <row r="159475" spans="63:63" x14ac:dyDescent="0.25">
      <c r="BK159475" s="2315"/>
    </row>
    <row r="159476" spans="63:63" x14ac:dyDescent="0.25">
      <c r="BK159476" s="2311"/>
    </row>
    <row r="159500" spans="63:63" x14ac:dyDescent="0.25">
      <c r="BK159500" s="2315"/>
    </row>
    <row r="159501" spans="63:63" x14ac:dyDescent="0.25">
      <c r="BK159501" s="2311"/>
    </row>
    <row r="159525" spans="63:63" x14ac:dyDescent="0.25">
      <c r="BK159525" s="2315"/>
    </row>
    <row r="159526" spans="63:63" x14ac:dyDescent="0.25">
      <c r="BK159526" s="2311"/>
    </row>
    <row r="159550" spans="63:63" x14ac:dyDescent="0.25">
      <c r="BK159550" s="2315"/>
    </row>
    <row r="159551" spans="63:63" x14ac:dyDescent="0.25">
      <c r="BK159551" s="2311"/>
    </row>
    <row r="159575" spans="63:63" x14ac:dyDescent="0.25">
      <c r="BK159575" s="2315"/>
    </row>
    <row r="159576" spans="63:63" x14ac:dyDescent="0.25">
      <c r="BK159576" s="2311"/>
    </row>
    <row r="159600" spans="63:63" x14ac:dyDescent="0.25">
      <c r="BK159600" s="2315"/>
    </row>
    <row r="159601" spans="63:63" x14ac:dyDescent="0.25">
      <c r="BK159601" s="2311"/>
    </row>
    <row r="159625" spans="63:63" x14ac:dyDescent="0.25">
      <c r="BK159625" s="2315"/>
    </row>
    <row r="159626" spans="63:63" x14ac:dyDescent="0.25">
      <c r="BK159626" s="2311"/>
    </row>
    <row r="159650" spans="63:63" x14ac:dyDescent="0.25">
      <c r="BK159650" s="2315"/>
    </row>
    <row r="159651" spans="63:63" x14ac:dyDescent="0.25">
      <c r="BK159651" s="2311"/>
    </row>
    <row r="159675" spans="63:63" x14ac:dyDescent="0.25">
      <c r="BK159675" s="2315"/>
    </row>
    <row r="159676" spans="63:63" x14ac:dyDescent="0.25">
      <c r="BK159676" s="2311"/>
    </row>
    <row r="159700" spans="63:63" x14ac:dyDescent="0.25">
      <c r="BK159700" s="2315"/>
    </row>
    <row r="159701" spans="63:63" x14ac:dyDescent="0.25">
      <c r="BK159701" s="2311"/>
    </row>
    <row r="159725" spans="63:63" x14ac:dyDescent="0.25">
      <c r="BK159725" s="2315"/>
    </row>
    <row r="159726" spans="63:63" x14ac:dyDescent="0.25">
      <c r="BK159726" s="2311"/>
    </row>
    <row r="159750" spans="63:63" x14ac:dyDescent="0.25">
      <c r="BK159750" s="2315"/>
    </row>
    <row r="159751" spans="63:63" x14ac:dyDescent="0.25">
      <c r="BK159751" s="2311"/>
    </row>
    <row r="159775" spans="63:63" x14ac:dyDescent="0.25">
      <c r="BK159775" s="2315"/>
    </row>
    <row r="159776" spans="63:63" x14ac:dyDescent="0.25">
      <c r="BK159776" s="2311"/>
    </row>
    <row r="159800" spans="63:63" x14ac:dyDescent="0.25">
      <c r="BK159800" s="2315"/>
    </row>
    <row r="159801" spans="63:63" x14ac:dyDescent="0.25">
      <c r="BK159801" s="2311"/>
    </row>
    <row r="159825" spans="63:63" x14ac:dyDescent="0.25">
      <c r="BK159825" s="2315"/>
    </row>
    <row r="159826" spans="63:63" x14ac:dyDescent="0.25">
      <c r="BK159826" s="2311"/>
    </row>
    <row r="159850" spans="63:63" x14ac:dyDescent="0.25">
      <c r="BK159850" s="2315"/>
    </row>
    <row r="159851" spans="63:63" x14ac:dyDescent="0.25">
      <c r="BK159851" s="2311"/>
    </row>
    <row r="159875" spans="63:63" x14ac:dyDescent="0.25">
      <c r="BK159875" s="2315"/>
    </row>
    <row r="159876" spans="63:63" x14ac:dyDescent="0.25">
      <c r="BK159876" s="2311"/>
    </row>
    <row r="159900" spans="63:63" x14ac:dyDescent="0.25">
      <c r="BK159900" s="2315"/>
    </row>
    <row r="159901" spans="63:63" x14ac:dyDescent="0.25">
      <c r="BK159901" s="2311"/>
    </row>
    <row r="159925" spans="63:63" x14ac:dyDescent="0.25">
      <c r="BK159925" s="2315"/>
    </row>
    <row r="159926" spans="63:63" x14ac:dyDescent="0.25">
      <c r="BK159926" s="2311"/>
    </row>
    <row r="159950" spans="63:63" x14ac:dyDescent="0.25">
      <c r="BK159950" s="2315"/>
    </row>
    <row r="159951" spans="63:63" x14ac:dyDescent="0.25">
      <c r="BK159951" s="2311"/>
    </row>
    <row r="159975" spans="63:63" x14ac:dyDescent="0.25">
      <c r="BK159975" s="2315"/>
    </row>
    <row r="159976" spans="63:63" x14ac:dyDescent="0.25">
      <c r="BK159976" s="2311"/>
    </row>
    <row r="160000" spans="63:63" x14ac:dyDescent="0.25">
      <c r="BK160000" s="2315"/>
    </row>
    <row r="160001" spans="63:63" x14ac:dyDescent="0.25">
      <c r="BK160001" s="2311"/>
    </row>
    <row r="160025" spans="63:63" x14ac:dyDescent="0.25">
      <c r="BK160025" s="2315"/>
    </row>
    <row r="160026" spans="63:63" x14ac:dyDescent="0.25">
      <c r="BK160026" s="2311"/>
    </row>
    <row r="160050" spans="63:63" x14ac:dyDescent="0.25">
      <c r="BK160050" s="2315"/>
    </row>
    <row r="160051" spans="63:63" x14ac:dyDescent="0.25">
      <c r="BK160051" s="2311"/>
    </row>
    <row r="160075" spans="63:63" x14ac:dyDescent="0.25">
      <c r="BK160075" s="2315"/>
    </row>
    <row r="160076" spans="63:63" x14ac:dyDescent="0.25">
      <c r="BK160076" s="2311"/>
    </row>
    <row r="160100" spans="63:63" x14ac:dyDescent="0.25">
      <c r="BK160100" s="2315"/>
    </row>
    <row r="160101" spans="63:63" x14ac:dyDescent="0.25">
      <c r="BK160101" s="2311"/>
    </row>
    <row r="160125" spans="63:63" x14ac:dyDescent="0.25">
      <c r="BK160125" s="2315"/>
    </row>
    <row r="160126" spans="63:63" x14ac:dyDescent="0.25">
      <c r="BK160126" s="2311"/>
    </row>
    <row r="160150" spans="63:63" x14ac:dyDescent="0.25">
      <c r="BK160150" s="2315"/>
    </row>
    <row r="160151" spans="63:63" x14ac:dyDescent="0.25">
      <c r="BK160151" s="2311"/>
    </row>
    <row r="160175" spans="63:63" x14ac:dyDescent="0.25">
      <c r="BK160175" s="2315"/>
    </row>
    <row r="160176" spans="63:63" x14ac:dyDescent="0.25">
      <c r="BK160176" s="2311"/>
    </row>
    <row r="160200" spans="63:63" x14ac:dyDescent="0.25">
      <c r="BK160200" s="2315"/>
    </row>
    <row r="160201" spans="63:63" x14ac:dyDescent="0.25">
      <c r="BK160201" s="2311"/>
    </row>
    <row r="160225" spans="63:63" x14ac:dyDescent="0.25">
      <c r="BK160225" s="2315"/>
    </row>
    <row r="160226" spans="63:63" x14ac:dyDescent="0.25">
      <c r="BK160226" s="2311"/>
    </row>
    <row r="160250" spans="63:63" x14ac:dyDescent="0.25">
      <c r="BK160250" s="2315"/>
    </row>
    <row r="160251" spans="63:63" x14ac:dyDescent="0.25">
      <c r="BK160251" s="2311"/>
    </row>
    <row r="160275" spans="63:63" x14ac:dyDescent="0.25">
      <c r="BK160275" s="2315"/>
    </row>
    <row r="160276" spans="63:63" x14ac:dyDescent="0.25">
      <c r="BK160276" s="2311"/>
    </row>
    <row r="160300" spans="63:63" x14ac:dyDescent="0.25">
      <c r="BK160300" s="2315"/>
    </row>
    <row r="160301" spans="63:63" x14ac:dyDescent="0.25">
      <c r="BK160301" s="2311"/>
    </row>
    <row r="160325" spans="63:63" x14ac:dyDescent="0.25">
      <c r="BK160325" s="2315"/>
    </row>
    <row r="160326" spans="63:63" x14ac:dyDescent="0.25">
      <c r="BK160326" s="2311"/>
    </row>
    <row r="160350" spans="63:63" x14ac:dyDescent="0.25">
      <c r="BK160350" s="2315"/>
    </row>
    <row r="160351" spans="63:63" x14ac:dyDescent="0.25">
      <c r="BK160351" s="2311"/>
    </row>
    <row r="160375" spans="63:63" x14ac:dyDescent="0.25">
      <c r="BK160375" s="2315"/>
    </row>
    <row r="160376" spans="63:63" x14ac:dyDescent="0.25">
      <c r="BK160376" s="2311"/>
    </row>
    <row r="160400" spans="63:63" x14ac:dyDescent="0.25">
      <c r="BK160400" s="2315"/>
    </row>
    <row r="160401" spans="63:63" x14ac:dyDescent="0.25">
      <c r="BK160401" s="2311"/>
    </row>
    <row r="160425" spans="63:63" x14ac:dyDescent="0.25">
      <c r="BK160425" s="2315"/>
    </row>
    <row r="160426" spans="63:63" x14ac:dyDescent="0.25">
      <c r="BK160426" s="2311"/>
    </row>
    <row r="160450" spans="63:63" x14ac:dyDescent="0.25">
      <c r="BK160450" s="2315"/>
    </row>
    <row r="160451" spans="63:63" x14ac:dyDescent="0.25">
      <c r="BK160451" s="2311"/>
    </row>
    <row r="160475" spans="63:63" x14ac:dyDescent="0.25">
      <c r="BK160475" s="2315"/>
    </row>
    <row r="160476" spans="63:63" x14ac:dyDescent="0.25">
      <c r="BK160476" s="2311"/>
    </row>
    <row r="160500" spans="63:63" x14ac:dyDescent="0.25">
      <c r="BK160500" s="2315"/>
    </row>
    <row r="160501" spans="63:63" x14ac:dyDescent="0.25">
      <c r="BK160501" s="2311"/>
    </row>
    <row r="160525" spans="63:63" x14ac:dyDescent="0.25">
      <c r="BK160525" s="2315"/>
    </row>
    <row r="160526" spans="63:63" x14ac:dyDescent="0.25">
      <c r="BK160526" s="2311"/>
    </row>
    <row r="160550" spans="63:63" x14ac:dyDescent="0.25">
      <c r="BK160550" s="2315"/>
    </row>
    <row r="160551" spans="63:63" x14ac:dyDescent="0.25">
      <c r="BK160551" s="2311"/>
    </row>
    <row r="160575" spans="63:63" x14ac:dyDescent="0.25">
      <c r="BK160575" s="2315"/>
    </row>
    <row r="160576" spans="63:63" x14ac:dyDescent="0.25">
      <c r="BK160576" s="2311"/>
    </row>
    <row r="160600" spans="63:63" x14ac:dyDescent="0.25">
      <c r="BK160600" s="2315"/>
    </row>
    <row r="160601" spans="63:63" x14ac:dyDescent="0.25">
      <c r="BK160601" s="2311"/>
    </row>
    <row r="160625" spans="63:63" x14ac:dyDescent="0.25">
      <c r="BK160625" s="2315"/>
    </row>
    <row r="160626" spans="63:63" x14ac:dyDescent="0.25">
      <c r="BK160626" s="2311"/>
    </row>
    <row r="160650" spans="63:63" x14ac:dyDescent="0.25">
      <c r="BK160650" s="2315"/>
    </row>
    <row r="160651" spans="63:63" x14ac:dyDescent="0.25">
      <c r="BK160651" s="2311"/>
    </row>
    <row r="160675" spans="63:63" x14ac:dyDescent="0.25">
      <c r="BK160675" s="2315"/>
    </row>
    <row r="160676" spans="63:63" x14ac:dyDescent="0.25">
      <c r="BK160676" s="2311"/>
    </row>
    <row r="160700" spans="63:63" x14ac:dyDescent="0.25">
      <c r="BK160700" s="2315"/>
    </row>
    <row r="160701" spans="63:63" x14ac:dyDescent="0.25">
      <c r="BK160701" s="2311"/>
    </row>
    <row r="160725" spans="63:63" x14ac:dyDescent="0.25">
      <c r="BK160725" s="2315"/>
    </row>
    <row r="160726" spans="63:63" x14ac:dyDescent="0.25">
      <c r="BK160726" s="2311"/>
    </row>
    <row r="160750" spans="63:63" x14ac:dyDescent="0.25">
      <c r="BK160750" s="2315"/>
    </row>
    <row r="160751" spans="63:63" x14ac:dyDescent="0.25">
      <c r="BK160751" s="2311"/>
    </row>
    <row r="160775" spans="63:63" x14ac:dyDescent="0.25">
      <c r="BK160775" s="2315"/>
    </row>
    <row r="160776" spans="63:63" x14ac:dyDescent="0.25">
      <c r="BK160776" s="2311"/>
    </row>
    <row r="160800" spans="63:63" x14ac:dyDescent="0.25">
      <c r="BK160800" s="2315"/>
    </row>
    <row r="160801" spans="63:63" x14ac:dyDescent="0.25">
      <c r="BK160801" s="2311"/>
    </row>
    <row r="160825" spans="63:63" x14ac:dyDescent="0.25">
      <c r="BK160825" s="2315"/>
    </row>
    <row r="160826" spans="63:63" x14ac:dyDescent="0.25">
      <c r="BK160826" s="2311"/>
    </row>
    <row r="160850" spans="63:63" x14ac:dyDescent="0.25">
      <c r="BK160850" s="2315"/>
    </row>
    <row r="160851" spans="63:63" x14ac:dyDescent="0.25">
      <c r="BK160851" s="2311"/>
    </row>
    <row r="160875" spans="63:63" x14ac:dyDescent="0.25">
      <c r="BK160875" s="2315"/>
    </row>
    <row r="160876" spans="63:63" x14ac:dyDescent="0.25">
      <c r="BK160876" s="2311"/>
    </row>
    <row r="160900" spans="63:63" x14ac:dyDescent="0.25">
      <c r="BK160900" s="2315"/>
    </row>
    <row r="160901" spans="63:63" x14ac:dyDescent="0.25">
      <c r="BK160901" s="2311"/>
    </row>
    <row r="160925" spans="63:63" x14ac:dyDescent="0.25">
      <c r="BK160925" s="2315"/>
    </row>
    <row r="160926" spans="63:63" x14ac:dyDescent="0.25">
      <c r="BK160926" s="2311"/>
    </row>
    <row r="160950" spans="63:63" x14ac:dyDescent="0.25">
      <c r="BK160950" s="2315"/>
    </row>
    <row r="160951" spans="63:63" x14ac:dyDescent="0.25">
      <c r="BK160951" s="2311"/>
    </row>
    <row r="160975" spans="63:63" x14ac:dyDescent="0.25">
      <c r="BK160975" s="2315"/>
    </row>
    <row r="160976" spans="63:63" x14ac:dyDescent="0.25">
      <c r="BK160976" s="2311"/>
    </row>
    <row r="161000" spans="63:63" x14ac:dyDescent="0.25">
      <c r="BK161000" s="2315"/>
    </row>
    <row r="161001" spans="63:63" x14ac:dyDescent="0.25">
      <c r="BK161001" s="2311"/>
    </row>
    <row r="161025" spans="63:63" x14ac:dyDescent="0.25">
      <c r="BK161025" s="2315"/>
    </row>
    <row r="161026" spans="63:63" x14ac:dyDescent="0.25">
      <c r="BK161026" s="2311"/>
    </row>
    <row r="161050" spans="63:63" x14ac:dyDescent="0.25">
      <c r="BK161050" s="2315"/>
    </row>
    <row r="161051" spans="63:63" x14ac:dyDescent="0.25">
      <c r="BK161051" s="2311"/>
    </row>
    <row r="161075" spans="63:63" x14ac:dyDescent="0.25">
      <c r="BK161075" s="2315"/>
    </row>
    <row r="161076" spans="63:63" x14ac:dyDescent="0.25">
      <c r="BK161076" s="2311"/>
    </row>
    <row r="161100" spans="63:63" x14ac:dyDescent="0.25">
      <c r="BK161100" s="2315"/>
    </row>
    <row r="161101" spans="63:63" x14ac:dyDescent="0.25">
      <c r="BK161101" s="2311"/>
    </row>
    <row r="161125" spans="63:63" x14ac:dyDescent="0.25">
      <c r="BK161125" s="2315"/>
    </row>
    <row r="161126" spans="63:63" x14ac:dyDescent="0.25">
      <c r="BK161126" s="2311"/>
    </row>
    <row r="161150" spans="63:63" x14ac:dyDescent="0.25">
      <c r="BK161150" s="2315"/>
    </row>
    <row r="161151" spans="63:63" x14ac:dyDescent="0.25">
      <c r="BK161151" s="2311"/>
    </row>
    <row r="161175" spans="63:63" x14ac:dyDescent="0.25">
      <c r="BK161175" s="2315"/>
    </row>
    <row r="161176" spans="63:63" x14ac:dyDescent="0.25">
      <c r="BK161176" s="2311"/>
    </row>
    <row r="161200" spans="63:63" x14ac:dyDescent="0.25">
      <c r="BK161200" s="2315"/>
    </row>
    <row r="161201" spans="63:63" x14ac:dyDescent="0.25">
      <c r="BK161201" s="2311"/>
    </row>
    <row r="161225" spans="63:63" x14ac:dyDescent="0.25">
      <c r="BK161225" s="2315"/>
    </row>
    <row r="161226" spans="63:63" x14ac:dyDescent="0.25">
      <c r="BK161226" s="2311"/>
    </row>
    <row r="161250" spans="63:63" x14ac:dyDescent="0.25">
      <c r="BK161250" s="2315"/>
    </row>
    <row r="161251" spans="63:63" x14ac:dyDescent="0.25">
      <c r="BK161251" s="2311"/>
    </row>
    <row r="161275" spans="63:63" x14ac:dyDescent="0.25">
      <c r="BK161275" s="2315"/>
    </row>
    <row r="161276" spans="63:63" x14ac:dyDescent="0.25">
      <c r="BK161276" s="2311"/>
    </row>
    <row r="161300" spans="63:63" x14ac:dyDescent="0.25">
      <c r="BK161300" s="2315"/>
    </row>
    <row r="161301" spans="63:63" x14ac:dyDescent="0.25">
      <c r="BK161301" s="2311"/>
    </row>
    <row r="161325" spans="63:63" x14ac:dyDescent="0.25">
      <c r="BK161325" s="2315"/>
    </row>
    <row r="161326" spans="63:63" x14ac:dyDescent="0.25">
      <c r="BK161326" s="2311"/>
    </row>
    <row r="161350" spans="63:63" x14ac:dyDescent="0.25">
      <c r="BK161350" s="2315"/>
    </row>
    <row r="161351" spans="63:63" x14ac:dyDescent="0.25">
      <c r="BK161351" s="2311"/>
    </row>
    <row r="161375" spans="63:63" x14ac:dyDescent="0.25">
      <c r="BK161375" s="2315"/>
    </row>
    <row r="161376" spans="63:63" x14ac:dyDescent="0.25">
      <c r="BK161376" s="2311"/>
    </row>
    <row r="161400" spans="63:63" x14ac:dyDescent="0.25">
      <c r="BK161400" s="2315"/>
    </row>
    <row r="161401" spans="63:63" x14ac:dyDescent="0.25">
      <c r="BK161401" s="2311"/>
    </row>
    <row r="161425" spans="63:63" x14ac:dyDescent="0.25">
      <c r="BK161425" s="2315"/>
    </row>
    <row r="161426" spans="63:63" x14ac:dyDescent="0.25">
      <c r="BK161426" s="2311"/>
    </row>
    <row r="161450" spans="63:63" x14ac:dyDescent="0.25">
      <c r="BK161450" s="2315"/>
    </row>
    <row r="161451" spans="63:63" x14ac:dyDescent="0.25">
      <c r="BK161451" s="2311"/>
    </row>
    <row r="161475" spans="63:63" x14ac:dyDescent="0.25">
      <c r="BK161475" s="2315"/>
    </row>
    <row r="161476" spans="63:63" x14ac:dyDescent="0.25">
      <c r="BK161476" s="2311"/>
    </row>
    <row r="161500" spans="63:63" x14ac:dyDescent="0.25">
      <c r="BK161500" s="2315"/>
    </row>
    <row r="161501" spans="63:63" x14ac:dyDescent="0.25">
      <c r="BK161501" s="2311"/>
    </row>
    <row r="161525" spans="63:63" x14ac:dyDescent="0.25">
      <c r="BK161525" s="2315"/>
    </row>
    <row r="161526" spans="63:63" x14ac:dyDescent="0.25">
      <c r="BK161526" s="2311"/>
    </row>
    <row r="161550" spans="63:63" x14ac:dyDescent="0.25">
      <c r="BK161550" s="2315"/>
    </row>
    <row r="161551" spans="63:63" x14ac:dyDescent="0.25">
      <c r="BK161551" s="2311"/>
    </row>
    <row r="161575" spans="63:63" x14ac:dyDescent="0.25">
      <c r="BK161575" s="2315"/>
    </row>
    <row r="161576" spans="63:63" x14ac:dyDescent="0.25">
      <c r="BK161576" s="2311"/>
    </row>
    <row r="161600" spans="63:63" x14ac:dyDescent="0.25">
      <c r="BK161600" s="2315"/>
    </row>
    <row r="161601" spans="63:63" x14ac:dyDescent="0.25">
      <c r="BK161601" s="2311"/>
    </row>
    <row r="161625" spans="63:63" x14ac:dyDescent="0.25">
      <c r="BK161625" s="2315"/>
    </row>
    <row r="161626" spans="63:63" x14ac:dyDescent="0.25">
      <c r="BK161626" s="2311"/>
    </row>
    <row r="161650" spans="63:63" x14ac:dyDescent="0.25">
      <c r="BK161650" s="2315"/>
    </row>
    <row r="161651" spans="63:63" x14ac:dyDescent="0.25">
      <c r="BK161651" s="2311"/>
    </row>
    <row r="161675" spans="63:63" x14ac:dyDescent="0.25">
      <c r="BK161675" s="2315"/>
    </row>
    <row r="161676" spans="63:63" x14ac:dyDescent="0.25">
      <c r="BK161676" s="2311"/>
    </row>
    <row r="161700" spans="63:63" x14ac:dyDescent="0.25">
      <c r="BK161700" s="2315"/>
    </row>
    <row r="161701" spans="63:63" x14ac:dyDescent="0.25">
      <c r="BK161701" s="2311"/>
    </row>
    <row r="161725" spans="63:63" x14ac:dyDescent="0.25">
      <c r="BK161725" s="2315"/>
    </row>
    <row r="161726" spans="63:63" x14ac:dyDescent="0.25">
      <c r="BK161726" s="2311"/>
    </row>
    <row r="161750" spans="63:63" x14ac:dyDescent="0.25">
      <c r="BK161750" s="2315"/>
    </row>
    <row r="161751" spans="63:63" x14ac:dyDescent="0.25">
      <c r="BK161751" s="2311"/>
    </row>
    <row r="161775" spans="63:63" x14ac:dyDescent="0.25">
      <c r="BK161775" s="2315"/>
    </row>
    <row r="161776" spans="63:63" x14ac:dyDescent="0.25">
      <c r="BK161776" s="2311"/>
    </row>
    <row r="161800" spans="63:63" x14ac:dyDescent="0.25">
      <c r="BK161800" s="2315"/>
    </row>
    <row r="161801" spans="63:63" x14ac:dyDescent="0.25">
      <c r="BK161801" s="2311"/>
    </row>
    <row r="161825" spans="63:63" x14ac:dyDescent="0.25">
      <c r="BK161825" s="2315"/>
    </row>
    <row r="161826" spans="63:63" x14ac:dyDescent="0.25">
      <c r="BK161826" s="2311"/>
    </row>
    <row r="161850" spans="63:63" x14ac:dyDescent="0.25">
      <c r="BK161850" s="2315"/>
    </row>
    <row r="161851" spans="63:63" x14ac:dyDescent="0.25">
      <c r="BK161851" s="2311"/>
    </row>
    <row r="161875" spans="63:63" x14ac:dyDescent="0.25">
      <c r="BK161875" s="2315"/>
    </row>
    <row r="161876" spans="63:63" x14ac:dyDescent="0.25">
      <c r="BK161876" s="2311"/>
    </row>
    <row r="161900" spans="63:63" x14ac:dyDescent="0.25">
      <c r="BK161900" s="2315"/>
    </row>
    <row r="161901" spans="63:63" x14ac:dyDescent="0.25">
      <c r="BK161901" s="2311"/>
    </row>
    <row r="161925" spans="63:63" x14ac:dyDescent="0.25">
      <c r="BK161925" s="2315"/>
    </row>
    <row r="161926" spans="63:63" x14ac:dyDescent="0.25">
      <c r="BK161926" s="2311"/>
    </row>
    <row r="161950" spans="63:63" x14ac:dyDescent="0.25">
      <c r="BK161950" s="2315"/>
    </row>
    <row r="161951" spans="63:63" x14ac:dyDescent="0.25">
      <c r="BK161951" s="2311"/>
    </row>
    <row r="161975" spans="63:63" x14ac:dyDescent="0.25">
      <c r="BK161975" s="2315"/>
    </row>
    <row r="161976" spans="63:63" x14ac:dyDescent="0.25">
      <c r="BK161976" s="2311"/>
    </row>
    <row r="162000" spans="63:63" x14ac:dyDescent="0.25">
      <c r="BK162000" s="2315"/>
    </row>
    <row r="162001" spans="63:63" x14ac:dyDescent="0.25">
      <c r="BK162001" s="2311"/>
    </row>
    <row r="162025" spans="63:63" x14ac:dyDescent="0.25">
      <c r="BK162025" s="2315"/>
    </row>
    <row r="162026" spans="63:63" x14ac:dyDescent="0.25">
      <c r="BK162026" s="2311"/>
    </row>
    <row r="162050" spans="63:63" x14ac:dyDescent="0.25">
      <c r="BK162050" s="2315"/>
    </row>
    <row r="162051" spans="63:63" x14ac:dyDescent="0.25">
      <c r="BK162051" s="2311"/>
    </row>
    <row r="162075" spans="63:63" x14ac:dyDescent="0.25">
      <c r="BK162075" s="2315"/>
    </row>
    <row r="162076" spans="63:63" x14ac:dyDescent="0.25">
      <c r="BK162076" s="2311"/>
    </row>
    <row r="162100" spans="63:63" x14ac:dyDescent="0.25">
      <c r="BK162100" s="2315"/>
    </row>
    <row r="162101" spans="63:63" x14ac:dyDescent="0.25">
      <c r="BK162101" s="2311"/>
    </row>
    <row r="162125" spans="63:63" x14ac:dyDescent="0.25">
      <c r="BK162125" s="2315"/>
    </row>
    <row r="162126" spans="63:63" x14ac:dyDescent="0.25">
      <c r="BK162126" s="2311"/>
    </row>
    <row r="162150" spans="63:63" x14ac:dyDescent="0.25">
      <c r="BK162150" s="2315"/>
    </row>
    <row r="162151" spans="63:63" x14ac:dyDescent="0.25">
      <c r="BK162151" s="2311"/>
    </row>
    <row r="162175" spans="63:63" x14ac:dyDescent="0.25">
      <c r="BK162175" s="2315"/>
    </row>
    <row r="162176" spans="63:63" x14ac:dyDescent="0.25">
      <c r="BK162176" s="2311"/>
    </row>
    <row r="162200" spans="63:63" x14ac:dyDescent="0.25">
      <c r="BK162200" s="2315"/>
    </row>
    <row r="162201" spans="63:63" x14ac:dyDescent="0.25">
      <c r="BK162201" s="2311"/>
    </row>
    <row r="162225" spans="63:63" x14ac:dyDescent="0.25">
      <c r="BK162225" s="2315"/>
    </row>
    <row r="162226" spans="63:63" x14ac:dyDescent="0.25">
      <c r="BK162226" s="2311"/>
    </row>
    <row r="162250" spans="63:63" x14ac:dyDescent="0.25">
      <c r="BK162250" s="2315"/>
    </row>
    <row r="162251" spans="63:63" x14ac:dyDescent="0.25">
      <c r="BK162251" s="2311"/>
    </row>
    <row r="162275" spans="63:63" x14ac:dyDescent="0.25">
      <c r="BK162275" s="2315"/>
    </row>
    <row r="162276" spans="63:63" x14ac:dyDescent="0.25">
      <c r="BK162276" s="2311"/>
    </row>
    <row r="162300" spans="63:63" x14ac:dyDescent="0.25">
      <c r="BK162300" s="2315"/>
    </row>
    <row r="162301" spans="63:63" x14ac:dyDescent="0.25">
      <c r="BK162301" s="2311"/>
    </row>
    <row r="162325" spans="63:63" x14ac:dyDescent="0.25">
      <c r="BK162325" s="2315"/>
    </row>
    <row r="162326" spans="63:63" x14ac:dyDescent="0.25">
      <c r="BK162326" s="2311"/>
    </row>
    <row r="162350" spans="63:63" x14ac:dyDescent="0.25">
      <c r="BK162350" s="2315"/>
    </row>
    <row r="162351" spans="63:63" x14ac:dyDescent="0.25">
      <c r="BK162351" s="2311"/>
    </row>
    <row r="162375" spans="63:63" x14ac:dyDescent="0.25">
      <c r="BK162375" s="2315"/>
    </row>
    <row r="162376" spans="63:63" x14ac:dyDescent="0.25">
      <c r="BK162376" s="2311"/>
    </row>
    <row r="162400" spans="63:63" x14ac:dyDescent="0.25">
      <c r="BK162400" s="2315"/>
    </row>
    <row r="162401" spans="63:63" x14ac:dyDescent="0.25">
      <c r="BK162401" s="2311"/>
    </row>
    <row r="162425" spans="63:63" x14ac:dyDescent="0.25">
      <c r="BK162425" s="2315"/>
    </row>
    <row r="162426" spans="63:63" x14ac:dyDescent="0.25">
      <c r="BK162426" s="2311"/>
    </row>
    <row r="162450" spans="63:63" x14ac:dyDescent="0.25">
      <c r="BK162450" s="2315"/>
    </row>
    <row r="162451" spans="63:63" x14ac:dyDescent="0.25">
      <c r="BK162451" s="2311"/>
    </row>
    <row r="162475" spans="63:63" x14ac:dyDescent="0.25">
      <c r="BK162475" s="2315"/>
    </row>
    <row r="162476" spans="63:63" x14ac:dyDescent="0.25">
      <c r="BK162476" s="2311"/>
    </row>
    <row r="162500" spans="63:63" x14ac:dyDescent="0.25">
      <c r="BK162500" s="2315"/>
    </row>
    <row r="162501" spans="63:63" x14ac:dyDescent="0.25">
      <c r="BK162501" s="2311"/>
    </row>
    <row r="162525" spans="63:63" x14ac:dyDescent="0.25">
      <c r="BK162525" s="2315"/>
    </row>
    <row r="162526" spans="63:63" x14ac:dyDescent="0.25">
      <c r="BK162526" s="2311"/>
    </row>
    <row r="162550" spans="63:63" x14ac:dyDescent="0.25">
      <c r="BK162550" s="2315"/>
    </row>
    <row r="162551" spans="63:63" x14ac:dyDescent="0.25">
      <c r="BK162551" s="2311"/>
    </row>
    <row r="162575" spans="63:63" x14ac:dyDescent="0.25">
      <c r="BK162575" s="2315"/>
    </row>
    <row r="162576" spans="63:63" x14ac:dyDescent="0.25">
      <c r="BK162576" s="2311"/>
    </row>
    <row r="162600" spans="63:63" x14ac:dyDescent="0.25">
      <c r="BK162600" s="2315"/>
    </row>
    <row r="162601" spans="63:63" x14ac:dyDescent="0.25">
      <c r="BK162601" s="2311"/>
    </row>
    <row r="162625" spans="63:63" x14ac:dyDescent="0.25">
      <c r="BK162625" s="2315"/>
    </row>
    <row r="162626" spans="63:63" x14ac:dyDescent="0.25">
      <c r="BK162626" s="2311"/>
    </row>
    <row r="162650" spans="63:63" x14ac:dyDescent="0.25">
      <c r="BK162650" s="2315"/>
    </row>
    <row r="162651" spans="63:63" x14ac:dyDescent="0.25">
      <c r="BK162651" s="2311"/>
    </row>
    <row r="162675" spans="63:63" x14ac:dyDescent="0.25">
      <c r="BK162675" s="2315"/>
    </row>
    <row r="162676" spans="63:63" x14ac:dyDescent="0.25">
      <c r="BK162676" s="2311"/>
    </row>
    <row r="162700" spans="63:63" x14ac:dyDescent="0.25">
      <c r="BK162700" s="2315"/>
    </row>
    <row r="162701" spans="63:63" x14ac:dyDescent="0.25">
      <c r="BK162701" s="2311"/>
    </row>
    <row r="162725" spans="63:63" x14ac:dyDescent="0.25">
      <c r="BK162725" s="2315"/>
    </row>
    <row r="162726" spans="63:63" x14ac:dyDescent="0.25">
      <c r="BK162726" s="2311"/>
    </row>
    <row r="162750" spans="63:63" x14ac:dyDescent="0.25">
      <c r="BK162750" s="2315"/>
    </row>
    <row r="162751" spans="63:63" x14ac:dyDescent="0.25">
      <c r="BK162751" s="2311"/>
    </row>
    <row r="162775" spans="63:63" x14ac:dyDescent="0.25">
      <c r="BK162775" s="2315"/>
    </row>
    <row r="162776" spans="63:63" x14ac:dyDescent="0.25">
      <c r="BK162776" s="2311"/>
    </row>
    <row r="162800" spans="63:63" x14ac:dyDescent="0.25">
      <c r="BK162800" s="2315"/>
    </row>
    <row r="162801" spans="63:63" x14ac:dyDescent="0.25">
      <c r="BK162801" s="2311"/>
    </row>
    <row r="162825" spans="63:63" x14ac:dyDescent="0.25">
      <c r="BK162825" s="2315"/>
    </row>
    <row r="162826" spans="63:63" x14ac:dyDescent="0.25">
      <c r="BK162826" s="2311"/>
    </row>
    <row r="162850" spans="63:63" x14ac:dyDescent="0.25">
      <c r="BK162850" s="2315"/>
    </row>
    <row r="162851" spans="63:63" x14ac:dyDescent="0.25">
      <c r="BK162851" s="2311"/>
    </row>
    <row r="162875" spans="63:63" x14ac:dyDescent="0.25">
      <c r="BK162875" s="2315"/>
    </row>
    <row r="162876" spans="63:63" x14ac:dyDescent="0.25">
      <c r="BK162876" s="2311"/>
    </row>
    <row r="162900" spans="63:63" x14ac:dyDescent="0.25">
      <c r="BK162900" s="2315"/>
    </row>
    <row r="162901" spans="63:63" x14ac:dyDescent="0.25">
      <c r="BK162901" s="2311"/>
    </row>
    <row r="162925" spans="63:63" x14ac:dyDescent="0.25">
      <c r="BK162925" s="2315"/>
    </row>
    <row r="162926" spans="63:63" x14ac:dyDescent="0.25">
      <c r="BK162926" s="2311"/>
    </row>
    <row r="162950" spans="63:63" x14ac:dyDescent="0.25">
      <c r="BK162950" s="2315"/>
    </row>
    <row r="162951" spans="63:63" x14ac:dyDescent="0.25">
      <c r="BK162951" s="2311"/>
    </row>
    <row r="162975" spans="63:63" x14ac:dyDescent="0.25">
      <c r="BK162975" s="2315"/>
    </row>
    <row r="162976" spans="63:63" x14ac:dyDescent="0.25">
      <c r="BK162976" s="2311"/>
    </row>
    <row r="163000" spans="63:63" x14ac:dyDescent="0.25">
      <c r="BK163000" s="2315"/>
    </row>
    <row r="163001" spans="63:63" x14ac:dyDescent="0.25">
      <c r="BK163001" s="2311"/>
    </row>
    <row r="163025" spans="63:63" x14ac:dyDescent="0.25">
      <c r="BK163025" s="2315"/>
    </row>
    <row r="163026" spans="63:63" x14ac:dyDescent="0.25">
      <c r="BK163026" s="2311"/>
    </row>
    <row r="163050" spans="63:63" x14ac:dyDescent="0.25">
      <c r="BK163050" s="2315"/>
    </row>
    <row r="163051" spans="63:63" x14ac:dyDescent="0.25">
      <c r="BK163051" s="2311"/>
    </row>
    <row r="163075" spans="63:63" x14ac:dyDescent="0.25">
      <c r="BK163075" s="2315"/>
    </row>
    <row r="163076" spans="63:63" x14ac:dyDescent="0.25">
      <c r="BK163076" s="2311"/>
    </row>
    <row r="163100" spans="63:63" x14ac:dyDescent="0.25">
      <c r="BK163100" s="2315"/>
    </row>
    <row r="163101" spans="63:63" x14ac:dyDescent="0.25">
      <c r="BK163101" s="2311"/>
    </row>
    <row r="163125" spans="63:63" x14ac:dyDescent="0.25">
      <c r="BK163125" s="2315"/>
    </row>
    <row r="163126" spans="63:63" x14ac:dyDescent="0.25">
      <c r="BK163126" s="2311"/>
    </row>
    <row r="163150" spans="63:63" x14ac:dyDescent="0.25">
      <c r="BK163150" s="2315"/>
    </row>
    <row r="163151" spans="63:63" x14ac:dyDescent="0.25">
      <c r="BK163151" s="2311"/>
    </row>
    <row r="163175" spans="63:63" x14ac:dyDescent="0.25">
      <c r="BK163175" s="2315"/>
    </row>
    <row r="163176" spans="63:63" x14ac:dyDescent="0.25">
      <c r="BK163176" s="2311"/>
    </row>
    <row r="163200" spans="63:63" x14ac:dyDescent="0.25">
      <c r="BK163200" s="2315"/>
    </row>
    <row r="163201" spans="63:63" x14ac:dyDescent="0.25">
      <c r="BK163201" s="2311"/>
    </row>
    <row r="163225" spans="63:63" x14ac:dyDescent="0.25">
      <c r="BK163225" s="2315"/>
    </row>
    <row r="163226" spans="63:63" x14ac:dyDescent="0.25">
      <c r="BK163226" s="2311"/>
    </row>
    <row r="163250" spans="63:63" x14ac:dyDescent="0.25">
      <c r="BK163250" s="2315"/>
    </row>
    <row r="163251" spans="63:63" x14ac:dyDescent="0.25">
      <c r="BK163251" s="2311"/>
    </row>
    <row r="163275" spans="63:63" x14ac:dyDescent="0.25">
      <c r="BK163275" s="2315"/>
    </row>
    <row r="163276" spans="63:63" x14ac:dyDescent="0.25">
      <c r="BK163276" s="2311"/>
    </row>
    <row r="163300" spans="63:63" x14ac:dyDescent="0.25">
      <c r="BK163300" s="2315"/>
    </row>
    <row r="163301" spans="63:63" x14ac:dyDescent="0.25">
      <c r="BK163301" s="2311"/>
    </row>
    <row r="163325" spans="63:63" x14ac:dyDescent="0.25">
      <c r="BK163325" s="2315"/>
    </row>
    <row r="163326" spans="63:63" x14ac:dyDescent="0.25">
      <c r="BK163326" s="2311"/>
    </row>
    <row r="163350" spans="63:63" x14ac:dyDescent="0.25">
      <c r="BK163350" s="2315"/>
    </row>
    <row r="163351" spans="63:63" x14ac:dyDescent="0.25">
      <c r="BK163351" s="2311"/>
    </row>
    <row r="163375" spans="63:63" x14ac:dyDescent="0.25">
      <c r="BK163375" s="2315"/>
    </row>
    <row r="163376" spans="63:63" x14ac:dyDescent="0.25">
      <c r="BK163376" s="2311"/>
    </row>
    <row r="163400" spans="63:63" x14ac:dyDescent="0.25">
      <c r="BK163400" s="2315"/>
    </row>
    <row r="163401" spans="63:63" x14ac:dyDescent="0.25">
      <c r="BK163401" s="2311"/>
    </row>
    <row r="163425" spans="63:63" x14ac:dyDescent="0.25">
      <c r="BK163425" s="2315"/>
    </row>
    <row r="163426" spans="63:63" x14ac:dyDescent="0.25">
      <c r="BK163426" s="2311"/>
    </row>
    <row r="163450" spans="63:63" x14ac:dyDescent="0.25">
      <c r="BK163450" s="2315"/>
    </row>
    <row r="163451" spans="63:63" x14ac:dyDescent="0.25">
      <c r="BK163451" s="2311"/>
    </row>
    <row r="163475" spans="63:63" x14ac:dyDescent="0.25">
      <c r="BK163475" s="2315"/>
    </row>
    <row r="163476" spans="63:63" x14ac:dyDescent="0.25">
      <c r="BK163476" s="2311"/>
    </row>
    <row r="163500" spans="63:63" x14ac:dyDescent="0.25">
      <c r="BK163500" s="2315"/>
    </row>
    <row r="163501" spans="63:63" x14ac:dyDescent="0.25">
      <c r="BK163501" s="2311"/>
    </row>
    <row r="163525" spans="63:63" x14ac:dyDescent="0.25">
      <c r="BK163525" s="2315"/>
    </row>
    <row r="163526" spans="63:63" x14ac:dyDescent="0.25">
      <c r="BK163526" s="2311"/>
    </row>
    <row r="163550" spans="63:63" x14ac:dyDescent="0.25">
      <c r="BK163550" s="2315"/>
    </row>
    <row r="163551" spans="63:63" x14ac:dyDescent="0.25">
      <c r="BK163551" s="2311"/>
    </row>
    <row r="163575" spans="63:63" x14ac:dyDescent="0.25">
      <c r="BK163575" s="2315"/>
    </row>
    <row r="163576" spans="63:63" x14ac:dyDescent="0.25">
      <c r="BK163576" s="2311"/>
    </row>
    <row r="163600" spans="63:63" x14ac:dyDescent="0.25">
      <c r="BK163600" s="2315"/>
    </row>
    <row r="163601" spans="63:63" x14ac:dyDescent="0.25">
      <c r="BK163601" s="2311"/>
    </row>
    <row r="163625" spans="63:63" x14ac:dyDescent="0.25">
      <c r="BK163625" s="2315"/>
    </row>
    <row r="163626" spans="63:63" x14ac:dyDescent="0.25">
      <c r="BK163626" s="2311"/>
    </row>
    <row r="163650" spans="63:63" x14ac:dyDescent="0.25">
      <c r="BK163650" s="2315"/>
    </row>
    <row r="163651" spans="63:63" x14ac:dyDescent="0.25">
      <c r="BK163651" s="2311"/>
    </row>
    <row r="163675" spans="63:63" x14ac:dyDescent="0.25">
      <c r="BK163675" s="2315"/>
    </row>
    <row r="163676" spans="63:63" x14ac:dyDescent="0.25">
      <c r="BK163676" s="2311"/>
    </row>
    <row r="163700" spans="63:63" x14ac:dyDescent="0.25">
      <c r="BK163700" s="2315"/>
    </row>
    <row r="163701" spans="63:63" x14ac:dyDescent="0.25">
      <c r="BK163701" s="2311"/>
    </row>
    <row r="163725" spans="63:63" x14ac:dyDescent="0.25">
      <c r="BK163725" s="2315"/>
    </row>
    <row r="163726" spans="63:63" x14ac:dyDescent="0.25">
      <c r="BK163726" s="2311"/>
    </row>
    <row r="163750" spans="63:63" x14ac:dyDescent="0.25">
      <c r="BK163750" s="2315"/>
    </row>
    <row r="163751" spans="63:63" x14ac:dyDescent="0.25">
      <c r="BK163751" s="2311"/>
    </row>
    <row r="163775" spans="63:63" x14ac:dyDescent="0.25">
      <c r="BK163775" s="2315"/>
    </row>
    <row r="163776" spans="63:63" x14ac:dyDescent="0.25">
      <c r="BK163776" s="2311"/>
    </row>
    <row r="163800" spans="63:63" x14ac:dyDescent="0.25">
      <c r="BK163800" s="2315"/>
    </row>
    <row r="163801" spans="63:63" x14ac:dyDescent="0.25">
      <c r="BK163801" s="2311"/>
    </row>
    <row r="163825" spans="63:63" x14ac:dyDescent="0.25">
      <c r="BK163825" s="2315"/>
    </row>
    <row r="163826" spans="63:63" x14ac:dyDescent="0.25">
      <c r="BK163826" s="2311"/>
    </row>
    <row r="163850" spans="63:63" x14ac:dyDescent="0.25">
      <c r="BK163850" s="2315"/>
    </row>
    <row r="163851" spans="63:63" x14ac:dyDescent="0.25">
      <c r="BK163851" s="2311"/>
    </row>
    <row r="163875" spans="63:63" x14ac:dyDescent="0.25">
      <c r="BK163875" s="2315"/>
    </row>
    <row r="163876" spans="63:63" x14ac:dyDescent="0.25">
      <c r="BK163876" s="2311"/>
    </row>
    <row r="163900" spans="63:63" x14ac:dyDescent="0.25">
      <c r="BK163900" s="2315"/>
    </row>
    <row r="163901" spans="63:63" x14ac:dyDescent="0.25">
      <c r="BK163901" s="2311"/>
    </row>
    <row r="163925" spans="63:63" x14ac:dyDescent="0.25">
      <c r="BK163925" s="2315"/>
    </row>
    <row r="163926" spans="63:63" x14ac:dyDescent="0.25">
      <c r="BK163926" s="2311"/>
    </row>
    <row r="163950" spans="63:63" x14ac:dyDescent="0.25">
      <c r="BK163950" s="2315"/>
    </row>
    <row r="163951" spans="63:63" x14ac:dyDescent="0.25">
      <c r="BK163951" s="2311"/>
    </row>
    <row r="163975" spans="63:63" x14ac:dyDescent="0.25">
      <c r="BK163975" s="2315"/>
    </row>
    <row r="163976" spans="63:63" x14ac:dyDescent="0.25">
      <c r="BK163976" s="2311"/>
    </row>
    <row r="164000" spans="63:63" x14ac:dyDescent="0.25">
      <c r="BK164000" s="2315"/>
    </row>
    <row r="164001" spans="63:63" x14ac:dyDescent="0.25">
      <c r="BK164001" s="2311"/>
    </row>
    <row r="164025" spans="63:63" x14ac:dyDescent="0.25">
      <c r="BK164025" s="2315"/>
    </row>
    <row r="164026" spans="63:63" x14ac:dyDescent="0.25">
      <c r="BK164026" s="2311"/>
    </row>
    <row r="164050" spans="63:63" x14ac:dyDescent="0.25">
      <c r="BK164050" s="2315"/>
    </row>
    <row r="164051" spans="63:63" x14ac:dyDescent="0.25">
      <c r="BK164051" s="2311"/>
    </row>
    <row r="164075" spans="63:63" x14ac:dyDescent="0.25">
      <c r="BK164075" s="2315"/>
    </row>
    <row r="164076" spans="63:63" x14ac:dyDescent="0.25">
      <c r="BK164076" s="2311"/>
    </row>
    <row r="164100" spans="63:63" x14ac:dyDescent="0.25">
      <c r="BK164100" s="2315"/>
    </row>
    <row r="164101" spans="63:63" x14ac:dyDescent="0.25">
      <c r="BK164101" s="2311"/>
    </row>
    <row r="164125" spans="63:63" x14ac:dyDescent="0.25">
      <c r="BK164125" s="2315"/>
    </row>
    <row r="164126" spans="63:63" x14ac:dyDescent="0.25">
      <c r="BK164126" s="2311"/>
    </row>
    <row r="164150" spans="63:63" x14ac:dyDescent="0.25">
      <c r="BK164150" s="2315"/>
    </row>
    <row r="164151" spans="63:63" x14ac:dyDescent="0.25">
      <c r="BK164151" s="2311"/>
    </row>
    <row r="164175" spans="63:63" x14ac:dyDescent="0.25">
      <c r="BK164175" s="2315"/>
    </row>
    <row r="164176" spans="63:63" x14ac:dyDescent="0.25">
      <c r="BK164176" s="2311"/>
    </row>
    <row r="164200" spans="63:63" x14ac:dyDescent="0.25">
      <c r="BK164200" s="2315"/>
    </row>
    <row r="164201" spans="63:63" x14ac:dyDescent="0.25">
      <c r="BK164201" s="2311"/>
    </row>
    <row r="164225" spans="63:63" x14ac:dyDescent="0.25">
      <c r="BK164225" s="2315"/>
    </row>
    <row r="164226" spans="63:63" x14ac:dyDescent="0.25">
      <c r="BK164226" s="2311"/>
    </row>
    <row r="164250" spans="63:63" x14ac:dyDescent="0.25">
      <c r="BK164250" s="2315"/>
    </row>
    <row r="164251" spans="63:63" x14ac:dyDescent="0.25">
      <c r="BK164251" s="2311"/>
    </row>
    <row r="164275" spans="63:63" x14ac:dyDescent="0.25">
      <c r="BK164275" s="2315"/>
    </row>
    <row r="164276" spans="63:63" x14ac:dyDescent="0.25">
      <c r="BK164276" s="2311"/>
    </row>
    <row r="164300" spans="63:63" x14ac:dyDescent="0.25">
      <c r="BK164300" s="2315"/>
    </row>
    <row r="164301" spans="63:63" x14ac:dyDescent="0.25">
      <c r="BK164301" s="2311"/>
    </row>
    <row r="164325" spans="63:63" x14ac:dyDescent="0.25">
      <c r="BK164325" s="2315"/>
    </row>
    <row r="164326" spans="63:63" x14ac:dyDescent="0.25">
      <c r="BK164326" s="2311"/>
    </row>
    <row r="164350" spans="63:63" x14ac:dyDescent="0.25">
      <c r="BK164350" s="2315"/>
    </row>
    <row r="164351" spans="63:63" x14ac:dyDescent="0.25">
      <c r="BK164351" s="2311"/>
    </row>
    <row r="164375" spans="63:63" x14ac:dyDescent="0.25">
      <c r="BK164375" s="2315"/>
    </row>
    <row r="164376" spans="63:63" x14ac:dyDescent="0.25">
      <c r="BK164376" s="2311"/>
    </row>
    <row r="164400" spans="63:63" x14ac:dyDescent="0.25">
      <c r="BK164400" s="2315"/>
    </row>
    <row r="164401" spans="63:63" x14ac:dyDescent="0.25">
      <c r="BK164401" s="2311"/>
    </row>
    <row r="164425" spans="63:63" x14ac:dyDescent="0.25">
      <c r="BK164425" s="2315"/>
    </row>
    <row r="164426" spans="63:63" x14ac:dyDescent="0.25">
      <c r="BK164426" s="2311"/>
    </row>
    <row r="164450" spans="63:63" x14ac:dyDescent="0.25">
      <c r="BK164450" s="2315"/>
    </row>
    <row r="164451" spans="63:63" x14ac:dyDescent="0.25">
      <c r="BK164451" s="2311"/>
    </row>
    <row r="164475" spans="63:63" x14ac:dyDescent="0.25">
      <c r="BK164475" s="2315"/>
    </row>
    <row r="164476" spans="63:63" x14ac:dyDescent="0.25">
      <c r="BK164476" s="2311"/>
    </row>
    <row r="164500" spans="63:63" x14ac:dyDescent="0.25">
      <c r="BK164500" s="2315"/>
    </row>
    <row r="164501" spans="63:63" x14ac:dyDescent="0.25">
      <c r="BK164501" s="2311"/>
    </row>
    <row r="164525" spans="63:63" x14ac:dyDescent="0.25">
      <c r="BK164525" s="2315"/>
    </row>
    <row r="164526" spans="63:63" x14ac:dyDescent="0.25">
      <c r="BK164526" s="2311"/>
    </row>
    <row r="164550" spans="63:63" x14ac:dyDescent="0.25">
      <c r="BK164550" s="2315"/>
    </row>
    <row r="164551" spans="63:63" x14ac:dyDescent="0.25">
      <c r="BK164551" s="2311"/>
    </row>
    <row r="164575" spans="63:63" x14ac:dyDescent="0.25">
      <c r="BK164575" s="2315"/>
    </row>
    <row r="164576" spans="63:63" x14ac:dyDescent="0.25">
      <c r="BK164576" s="2311"/>
    </row>
    <row r="164600" spans="63:63" x14ac:dyDescent="0.25">
      <c r="BK164600" s="2315"/>
    </row>
    <row r="164601" spans="63:63" x14ac:dyDescent="0.25">
      <c r="BK164601" s="2311"/>
    </row>
    <row r="164625" spans="63:63" x14ac:dyDescent="0.25">
      <c r="BK164625" s="2315"/>
    </row>
    <row r="164626" spans="63:63" x14ac:dyDescent="0.25">
      <c r="BK164626" s="2311"/>
    </row>
    <row r="164650" spans="63:63" x14ac:dyDescent="0.25">
      <c r="BK164650" s="2315"/>
    </row>
    <row r="164651" spans="63:63" x14ac:dyDescent="0.25">
      <c r="BK164651" s="2311"/>
    </row>
    <row r="164675" spans="63:63" x14ac:dyDescent="0.25">
      <c r="BK164675" s="2315"/>
    </row>
    <row r="164676" spans="63:63" x14ac:dyDescent="0.25">
      <c r="BK164676" s="2311"/>
    </row>
    <row r="164700" spans="63:63" x14ac:dyDescent="0.25">
      <c r="BK164700" s="2315"/>
    </row>
    <row r="164701" spans="63:63" x14ac:dyDescent="0.25">
      <c r="BK164701" s="2311"/>
    </row>
    <row r="164725" spans="63:63" x14ac:dyDescent="0.25">
      <c r="BK164725" s="2315"/>
    </row>
    <row r="164726" spans="63:63" x14ac:dyDescent="0.25">
      <c r="BK164726" s="2311"/>
    </row>
    <row r="164750" spans="63:63" x14ac:dyDescent="0.25">
      <c r="BK164750" s="2315"/>
    </row>
    <row r="164751" spans="63:63" x14ac:dyDescent="0.25">
      <c r="BK164751" s="2311"/>
    </row>
    <row r="164775" spans="63:63" x14ac:dyDescent="0.25">
      <c r="BK164775" s="2315"/>
    </row>
    <row r="164776" spans="63:63" x14ac:dyDescent="0.25">
      <c r="BK164776" s="2311"/>
    </row>
    <row r="164800" spans="63:63" x14ac:dyDescent="0.25">
      <c r="BK164800" s="2315"/>
    </row>
    <row r="164801" spans="63:63" x14ac:dyDescent="0.25">
      <c r="BK164801" s="2311"/>
    </row>
    <row r="164825" spans="63:63" x14ac:dyDescent="0.25">
      <c r="BK164825" s="2315"/>
    </row>
    <row r="164826" spans="63:63" x14ac:dyDescent="0.25">
      <c r="BK164826" s="2311"/>
    </row>
    <row r="164850" spans="63:63" x14ac:dyDescent="0.25">
      <c r="BK164850" s="2315"/>
    </row>
    <row r="164851" spans="63:63" x14ac:dyDescent="0.25">
      <c r="BK164851" s="2311"/>
    </row>
    <row r="164875" spans="63:63" x14ac:dyDescent="0.25">
      <c r="BK164875" s="2315"/>
    </row>
    <row r="164876" spans="63:63" x14ac:dyDescent="0.25">
      <c r="BK164876" s="2311"/>
    </row>
    <row r="164900" spans="63:63" x14ac:dyDescent="0.25">
      <c r="BK164900" s="2315"/>
    </row>
    <row r="164901" spans="63:63" x14ac:dyDescent="0.25">
      <c r="BK164901" s="2311"/>
    </row>
    <row r="164925" spans="63:63" x14ac:dyDescent="0.25">
      <c r="BK164925" s="2315"/>
    </row>
    <row r="164926" spans="63:63" x14ac:dyDescent="0.25">
      <c r="BK164926" s="2311"/>
    </row>
    <row r="164950" spans="63:63" x14ac:dyDescent="0.25">
      <c r="BK164950" s="2315"/>
    </row>
    <row r="164951" spans="63:63" x14ac:dyDescent="0.25">
      <c r="BK164951" s="2311"/>
    </row>
    <row r="164975" spans="63:63" x14ac:dyDescent="0.25">
      <c r="BK164975" s="2315"/>
    </row>
    <row r="164976" spans="63:63" x14ac:dyDescent="0.25">
      <c r="BK164976" s="2311"/>
    </row>
    <row r="165000" spans="63:63" x14ac:dyDescent="0.25">
      <c r="BK165000" s="2315"/>
    </row>
    <row r="165001" spans="63:63" x14ac:dyDescent="0.25">
      <c r="BK165001" s="2311"/>
    </row>
    <row r="165025" spans="63:63" x14ac:dyDescent="0.25">
      <c r="BK165025" s="2315"/>
    </row>
    <row r="165026" spans="63:63" x14ac:dyDescent="0.25">
      <c r="BK165026" s="2311"/>
    </row>
    <row r="165050" spans="63:63" x14ac:dyDescent="0.25">
      <c r="BK165050" s="2315"/>
    </row>
    <row r="165051" spans="63:63" x14ac:dyDescent="0.25">
      <c r="BK165051" s="2311"/>
    </row>
    <row r="165075" spans="63:63" x14ac:dyDescent="0.25">
      <c r="BK165075" s="2315"/>
    </row>
    <row r="165076" spans="63:63" x14ac:dyDescent="0.25">
      <c r="BK165076" s="2311"/>
    </row>
    <row r="165100" spans="63:63" x14ac:dyDescent="0.25">
      <c r="BK165100" s="2315"/>
    </row>
    <row r="165101" spans="63:63" x14ac:dyDescent="0.25">
      <c r="BK165101" s="2311"/>
    </row>
    <row r="165125" spans="63:63" x14ac:dyDescent="0.25">
      <c r="BK165125" s="2315"/>
    </row>
    <row r="165126" spans="63:63" x14ac:dyDescent="0.25">
      <c r="BK165126" s="2311"/>
    </row>
    <row r="165150" spans="63:63" x14ac:dyDescent="0.25">
      <c r="BK165150" s="2315"/>
    </row>
    <row r="165151" spans="63:63" x14ac:dyDescent="0.25">
      <c r="BK165151" s="2311"/>
    </row>
    <row r="165175" spans="63:63" x14ac:dyDescent="0.25">
      <c r="BK165175" s="2315"/>
    </row>
    <row r="165176" spans="63:63" x14ac:dyDescent="0.25">
      <c r="BK165176" s="2311"/>
    </row>
    <row r="165200" spans="63:63" x14ac:dyDescent="0.25">
      <c r="BK165200" s="2315"/>
    </row>
    <row r="165201" spans="63:63" x14ac:dyDescent="0.25">
      <c r="BK165201" s="2311"/>
    </row>
    <row r="165225" spans="63:63" x14ac:dyDescent="0.25">
      <c r="BK165225" s="2315"/>
    </row>
    <row r="165226" spans="63:63" x14ac:dyDescent="0.25">
      <c r="BK165226" s="2311"/>
    </row>
    <row r="165250" spans="63:63" x14ac:dyDescent="0.25">
      <c r="BK165250" s="2315"/>
    </row>
    <row r="165251" spans="63:63" x14ac:dyDescent="0.25">
      <c r="BK165251" s="2311"/>
    </row>
    <row r="165275" spans="63:63" x14ac:dyDescent="0.25">
      <c r="BK165275" s="2315"/>
    </row>
    <row r="165276" spans="63:63" x14ac:dyDescent="0.25">
      <c r="BK165276" s="2311"/>
    </row>
    <row r="165300" spans="63:63" x14ac:dyDescent="0.25">
      <c r="BK165300" s="2315"/>
    </row>
    <row r="165301" spans="63:63" x14ac:dyDescent="0.25">
      <c r="BK165301" s="2311"/>
    </row>
    <row r="165325" spans="63:63" x14ac:dyDescent="0.25">
      <c r="BK165325" s="2315"/>
    </row>
    <row r="165326" spans="63:63" x14ac:dyDescent="0.25">
      <c r="BK165326" s="2311"/>
    </row>
    <row r="165350" spans="63:63" x14ac:dyDescent="0.25">
      <c r="BK165350" s="2315"/>
    </row>
    <row r="165351" spans="63:63" x14ac:dyDescent="0.25">
      <c r="BK165351" s="2311"/>
    </row>
    <row r="165375" spans="63:63" x14ac:dyDescent="0.25">
      <c r="BK165375" s="2315"/>
    </row>
    <row r="165376" spans="63:63" x14ac:dyDescent="0.25">
      <c r="BK165376" s="2311"/>
    </row>
    <row r="165400" spans="63:63" x14ac:dyDescent="0.25">
      <c r="BK165400" s="2315"/>
    </row>
    <row r="165401" spans="63:63" x14ac:dyDescent="0.25">
      <c r="BK165401" s="2311"/>
    </row>
    <row r="165425" spans="63:63" x14ac:dyDescent="0.25">
      <c r="BK165425" s="2315"/>
    </row>
    <row r="165426" spans="63:63" x14ac:dyDescent="0.25">
      <c r="BK165426" s="2311"/>
    </row>
    <row r="165450" spans="63:63" x14ac:dyDescent="0.25">
      <c r="BK165450" s="2315"/>
    </row>
    <row r="165451" spans="63:63" x14ac:dyDescent="0.25">
      <c r="BK165451" s="2311"/>
    </row>
    <row r="165475" spans="63:63" x14ac:dyDescent="0.25">
      <c r="BK165475" s="2315"/>
    </row>
    <row r="165476" spans="63:63" x14ac:dyDescent="0.25">
      <c r="BK165476" s="2311"/>
    </row>
    <row r="165500" spans="63:63" x14ac:dyDescent="0.25">
      <c r="BK165500" s="2315"/>
    </row>
    <row r="165501" spans="63:63" x14ac:dyDescent="0.25">
      <c r="BK165501" s="2311"/>
    </row>
    <row r="165525" spans="63:63" x14ac:dyDescent="0.25">
      <c r="BK165525" s="2315"/>
    </row>
    <row r="165526" spans="63:63" x14ac:dyDescent="0.25">
      <c r="BK165526" s="2311"/>
    </row>
    <row r="165550" spans="63:63" x14ac:dyDescent="0.25">
      <c r="BK165550" s="2315"/>
    </row>
    <row r="165551" spans="63:63" x14ac:dyDescent="0.25">
      <c r="BK165551" s="2311"/>
    </row>
    <row r="165575" spans="63:63" x14ac:dyDescent="0.25">
      <c r="BK165575" s="2315"/>
    </row>
    <row r="165576" spans="63:63" x14ac:dyDescent="0.25">
      <c r="BK165576" s="2311"/>
    </row>
    <row r="165600" spans="63:63" x14ac:dyDescent="0.25">
      <c r="BK165600" s="2315"/>
    </row>
    <row r="165601" spans="63:63" x14ac:dyDescent="0.25">
      <c r="BK165601" s="2311"/>
    </row>
    <row r="165625" spans="63:63" x14ac:dyDescent="0.25">
      <c r="BK165625" s="2315"/>
    </row>
    <row r="165626" spans="63:63" x14ac:dyDescent="0.25">
      <c r="BK165626" s="2311"/>
    </row>
    <row r="165650" spans="63:63" x14ac:dyDescent="0.25">
      <c r="BK165650" s="2315"/>
    </row>
    <row r="165651" spans="63:63" x14ac:dyDescent="0.25">
      <c r="BK165651" s="2311"/>
    </row>
    <row r="165675" spans="63:63" x14ac:dyDescent="0.25">
      <c r="BK165675" s="2315"/>
    </row>
    <row r="165676" spans="63:63" x14ac:dyDescent="0.25">
      <c r="BK165676" s="2311"/>
    </row>
    <row r="165700" spans="63:63" x14ac:dyDescent="0.25">
      <c r="BK165700" s="2315"/>
    </row>
    <row r="165701" spans="63:63" x14ac:dyDescent="0.25">
      <c r="BK165701" s="2311"/>
    </row>
    <row r="165725" spans="63:63" x14ac:dyDescent="0.25">
      <c r="BK165725" s="2315"/>
    </row>
    <row r="165726" spans="63:63" x14ac:dyDescent="0.25">
      <c r="BK165726" s="2311"/>
    </row>
    <row r="165750" spans="63:63" x14ac:dyDescent="0.25">
      <c r="BK165750" s="2315"/>
    </row>
    <row r="165751" spans="63:63" x14ac:dyDescent="0.25">
      <c r="BK165751" s="2311"/>
    </row>
    <row r="165775" spans="63:63" x14ac:dyDescent="0.25">
      <c r="BK165775" s="2315"/>
    </row>
    <row r="165776" spans="63:63" x14ac:dyDescent="0.25">
      <c r="BK165776" s="2311"/>
    </row>
    <row r="165800" spans="63:63" x14ac:dyDescent="0.25">
      <c r="BK165800" s="2315"/>
    </row>
    <row r="165801" spans="63:63" x14ac:dyDescent="0.25">
      <c r="BK165801" s="2311"/>
    </row>
    <row r="165825" spans="63:63" x14ac:dyDescent="0.25">
      <c r="BK165825" s="2315"/>
    </row>
    <row r="165826" spans="63:63" x14ac:dyDescent="0.25">
      <c r="BK165826" s="2311"/>
    </row>
    <row r="165850" spans="63:63" x14ac:dyDescent="0.25">
      <c r="BK165850" s="2315"/>
    </row>
    <row r="165851" spans="63:63" x14ac:dyDescent="0.25">
      <c r="BK165851" s="2311"/>
    </row>
    <row r="165875" spans="63:63" x14ac:dyDescent="0.25">
      <c r="BK165875" s="2315"/>
    </row>
    <row r="165876" spans="63:63" x14ac:dyDescent="0.25">
      <c r="BK165876" s="2311"/>
    </row>
    <row r="165900" spans="63:63" x14ac:dyDescent="0.25">
      <c r="BK165900" s="2315"/>
    </row>
    <row r="165901" spans="63:63" x14ac:dyDescent="0.25">
      <c r="BK165901" s="2311"/>
    </row>
    <row r="165925" spans="63:63" x14ac:dyDescent="0.25">
      <c r="BK165925" s="2315"/>
    </row>
    <row r="165926" spans="63:63" x14ac:dyDescent="0.25">
      <c r="BK165926" s="2311"/>
    </row>
    <row r="165950" spans="63:63" x14ac:dyDescent="0.25">
      <c r="BK165950" s="2315"/>
    </row>
    <row r="165951" spans="63:63" x14ac:dyDescent="0.25">
      <c r="BK165951" s="2311"/>
    </row>
    <row r="165975" spans="63:63" x14ac:dyDescent="0.25">
      <c r="BK165975" s="2315"/>
    </row>
    <row r="165976" spans="63:63" x14ac:dyDescent="0.25">
      <c r="BK165976" s="2311"/>
    </row>
    <row r="166000" spans="63:63" x14ac:dyDescent="0.25">
      <c r="BK166000" s="2315"/>
    </row>
    <row r="166001" spans="63:63" x14ac:dyDescent="0.25">
      <c r="BK166001" s="2311"/>
    </row>
    <row r="166025" spans="63:63" x14ac:dyDescent="0.25">
      <c r="BK166025" s="2315"/>
    </row>
    <row r="166026" spans="63:63" x14ac:dyDescent="0.25">
      <c r="BK166026" s="2311"/>
    </row>
    <row r="166050" spans="63:63" x14ac:dyDescent="0.25">
      <c r="BK166050" s="2315"/>
    </row>
    <row r="166051" spans="63:63" x14ac:dyDescent="0.25">
      <c r="BK166051" s="2311"/>
    </row>
    <row r="166075" spans="63:63" x14ac:dyDescent="0.25">
      <c r="BK166075" s="2315"/>
    </row>
    <row r="166076" spans="63:63" x14ac:dyDescent="0.25">
      <c r="BK166076" s="2311"/>
    </row>
    <row r="166100" spans="63:63" x14ac:dyDescent="0.25">
      <c r="BK166100" s="2315"/>
    </row>
    <row r="166101" spans="63:63" x14ac:dyDescent="0.25">
      <c r="BK166101" s="2311"/>
    </row>
    <row r="166125" spans="63:63" x14ac:dyDescent="0.25">
      <c r="BK166125" s="2315"/>
    </row>
    <row r="166126" spans="63:63" x14ac:dyDescent="0.25">
      <c r="BK166126" s="2311"/>
    </row>
    <row r="166150" spans="63:63" x14ac:dyDescent="0.25">
      <c r="BK166150" s="2315"/>
    </row>
    <row r="166151" spans="63:63" x14ac:dyDescent="0.25">
      <c r="BK166151" s="2311"/>
    </row>
    <row r="166175" spans="63:63" x14ac:dyDescent="0.25">
      <c r="BK166175" s="2315"/>
    </row>
    <row r="166176" spans="63:63" x14ac:dyDescent="0.25">
      <c r="BK166176" s="2311"/>
    </row>
    <row r="166200" spans="63:63" x14ac:dyDescent="0.25">
      <c r="BK166200" s="2315"/>
    </row>
    <row r="166201" spans="63:63" x14ac:dyDescent="0.25">
      <c r="BK166201" s="2311"/>
    </row>
    <row r="166225" spans="63:63" x14ac:dyDescent="0.25">
      <c r="BK166225" s="2315"/>
    </row>
    <row r="166226" spans="63:63" x14ac:dyDescent="0.25">
      <c r="BK166226" s="2311"/>
    </row>
    <row r="166250" spans="63:63" x14ac:dyDescent="0.25">
      <c r="BK166250" s="2315"/>
    </row>
    <row r="166251" spans="63:63" x14ac:dyDescent="0.25">
      <c r="BK166251" s="2311"/>
    </row>
    <row r="166275" spans="63:63" x14ac:dyDescent="0.25">
      <c r="BK166275" s="2315"/>
    </row>
    <row r="166276" spans="63:63" x14ac:dyDescent="0.25">
      <c r="BK166276" s="2311"/>
    </row>
    <row r="166300" spans="63:63" x14ac:dyDescent="0.25">
      <c r="BK166300" s="2315"/>
    </row>
    <row r="166301" spans="63:63" x14ac:dyDescent="0.25">
      <c r="BK166301" s="2311"/>
    </row>
    <row r="166325" spans="63:63" x14ac:dyDescent="0.25">
      <c r="BK166325" s="2315"/>
    </row>
    <row r="166326" spans="63:63" x14ac:dyDescent="0.25">
      <c r="BK166326" s="2311"/>
    </row>
    <row r="166350" spans="63:63" x14ac:dyDescent="0.25">
      <c r="BK166350" s="2315"/>
    </row>
    <row r="166351" spans="63:63" x14ac:dyDescent="0.25">
      <c r="BK166351" s="2311"/>
    </row>
    <row r="166375" spans="63:63" x14ac:dyDescent="0.25">
      <c r="BK166375" s="2315"/>
    </row>
    <row r="166376" spans="63:63" x14ac:dyDescent="0.25">
      <c r="BK166376" s="2311"/>
    </row>
    <row r="166400" spans="63:63" x14ac:dyDescent="0.25">
      <c r="BK166400" s="2315"/>
    </row>
    <row r="166401" spans="63:63" x14ac:dyDescent="0.25">
      <c r="BK166401" s="2311"/>
    </row>
    <row r="166425" spans="63:63" x14ac:dyDescent="0.25">
      <c r="BK166425" s="2315"/>
    </row>
    <row r="166426" spans="63:63" x14ac:dyDescent="0.25">
      <c r="BK166426" s="2311"/>
    </row>
    <row r="166450" spans="63:63" x14ac:dyDescent="0.25">
      <c r="BK166450" s="2315"/>
    </row>
    <row r="166451" spans="63:63" x14ac:dyDescent="0.25">
      <c r="BK166451" s="2311"/>
    </row>
    <row r="166475" spans="63:63" x14ac:dyDescent="0.25">
      <c r="BK166475" s="2315"/>
    </row>
    <row r="166476" spans="63:63" x14ac:dyDescent="0.25">
      <c r="BK166476" s="2311"/>
    </row>
    <row r="166500" spans="63:63" x14ac:dyDescent="0.25">
      <c r="BK166500" s="2315"/>
    </row>
    <row r="166501" spans="63:63" x14ac:dyDescent="0.25">
      <c r="BK166501" s="2311"/>
    </row>
    <row r="166525" spans="63:63" x14ac:dyDescent="0.25">
      <c r="BK166525" s="2315"/>
    </row>
    <row r="166526" spans="63:63" x14ac:dyDescent="0.25">
      <c r="BK166526" s="2311"/>
    </row>
    <row r="166550" spans="63:63" x14ac:dyDescent="0.25">
      <c r="BK166550" s="2315"/>
    </row>
    <row r="166551" spans="63:63" x14ac:dyDescent="0.25">
      <c r="BK166551" s="2311"/>
    </row>
    <row r="166575" spans="63:63" x14ac:dyDescent="0.25">
      <c r="BK166575" s="2315"/>
    </row>
    <row r="166576" spans="63:63" x14ac:dyDescent="0.25">
      <c r="BK166576" s="2311"/>
    </row>
    <row r="166600" spans="63:63" x14ac:dyDescent="0.25">
      <c r="BK166600" s="2315"/>
    </row>
    <row r="166601" spans="63:63" x14ac:dyDescent="0.25">
      <c r="BK166601" s="2311"/>
    </row>
    <row r="166625" spans="63:63" x14ac:dyDescent="0.25">
      <c r="BK166625" s="2315"/>
    </row>
    <row r="166626" spans="63:63" x14ac:dyDescent="0.25">
      <c r="BK166626" s="2311"/>
    </row>
    <row r="166650" spans="63:63" x14ac:dyDescent="0.25">
      <c r="BK166650" s="2315"/>
    </row>
    <row r="166651" spans="63:63" x14ac:dyDescent="0.25">
      <c r="BK166651" s="2311"/>
    </row>
    <row r="166675" spans="63:63" x14ac:dyDescent="0.25">
      <c r="BK166675" s="2315"/>
    </row>
    <row r="166676" spans="63:63" x14ac:dyDescent="0.25">
      <c r="BK166676" s="2311"/>
    </row>
    <row r="166700" spans="63:63" x14ac:dyDescent="0.25">
      <c r="BK166700" s="2315"/>
    </row>
    <row r="166701" spans="63:63" x14ac:dyDescent="0.25">
      <c r="BK166701" s="2311"/>
    </row>
    <row r="166725" spans="63:63" x14ac:dyDescent="0.25">
      <c r="BK166725" s="2315"/>
    </row>
    <row r="166726" spans="63:63" x14ac:dyDescent="0.25">
      <c r="BK166726" s="2311"/>
    </row>
    <row r="166750" spans="63:63" x14ac:dyDescent="0.25">
      <c r="BK166750" s="2315"/>
    </row>
    <row r="166751" spans="63:63" x14ac:dyDescent="0.25">
      <c r="BK166751" s="2311"/>
    </row>
    <row r="166775" spans="63:63" x14ac:dyDescent="0.25">
      <c r="BK166775" s="2315"/>
    </row>
    <row r="166776" spans="63:63" x14ac:dyDescent="0.25">
      <c r="BK166776" s="2311"/>
    </row>
    <row r="166800" spans="63:63" x14ac:dyDescent="0.25">
      <c r="BK166800" s="2315"/>
    </row>
    <row r="166801" spans="63:63" x14ac:dyDescent="0.25">
      <c r="BK166801" s="2311"/>
    </row>
    <row r="166825" spans="63:63" x14ac:dyDescent="0.25">
      <c r="BK166825" s="2315"/>
    </row>
    <row r="166826" spans="63:63" x14ac:dyDescent="0.25">
      <c r="BK166826" s="2311"/>
    </row>
    <row r="166850" spans="63:63" x14ac:dyDescent="0.25">
      <c r="BK166850" s="2315"/>
    </row>
    <row r="166851" spans="63:63" x14ac:dyDescent="0.25">
      <c r="BK166851" s="2311"/>
    </row>
    <row r="166875" spans="63:63" x14ac:dyDescent="0.25">
      <c r="BK166875" s="2315"/>
    </row>
    <row r="166876" spans="63:63" x14ac:dyDescent="0.25">
      <c r="BK166876" s="2311"/>
    </row>
    <row r="166900" spans="63:63" x14ac:dyDescent="0.25">
      <c r="BK166900" s="2315"/>
    </row>
    <row r="166901" spans="63:63" x14ac:dyDescent="0.25">
      <c r="BK166901" s="2311"/>
    </row>
    <row r="166925" spans="63:63" x14ac:dyDescent="0.25">
      <c r="BK166925" s="2315"/>
    </row>
    <row r="166926" spans="63:63" x14ac:dyDescent="0.25">
      <c r="BK166926" s="2311"/>
    </row>
    <row r="166950" spans="63:63" x14ac:dyDescent="0.25">
      <c r="BK166950" s="2315"/>
    </row>
    <row r="166951" spans="63:63" x14ac:dyDescent="0.25">
      <c r="BK166951" s="2311"/>
    </row>
    <row r="166975" spans="63:63" x14ac:dyDescent="0.25">
      <c r="BK166975" s="2315"/>
    </row>
    <row r="166976" spans="63:63" x14ac:dyDescent="0.25">
      <c r="BK166976" s="2311"/>
    </row>
    <row r="167000" spans="63:63" x14ac:dyDescent="0.25">
      <c r="BK167000" s="2315"/>
    </row>
    <row r="167001" spans="63:63" x14ac:dyDescent="0.25">
      <c r="BK167001" s="2311"/>
    </row>
    <row r="167025" spans="63:63" x14ac:dyDescent="0.25">
      <c r="BK167025" s="2315"/>
    </row>
    <row r="167026" spans="63:63" x14ac:dyDescent="0.25">
      <c r="BK167026" s="2311"/>
    </row>
    <row r="167050" spans="63:63" x14ac:dyDescent="0.25">
      <c r="BK167050" s="2315"/>
    </row>
    <row r="167051" spans="63:63" x14ac:dyDescent="0.25">
      <c r="BK167051" s="2311"/>
    </row>
    <row r="167075" spans="63:63" x14ac:dyDescent="0.25">
      <c r="BK167075" s="2315"/>
    </row>
    <row r="167076" spans="63:63" x14ac:dyDescent="0.25">
      <c r="BK167076" s="2311"/>
    </row>
    <row r="167100" spans="63:63" x14ac:dyDescent="0.25">
      <c r="BK167100" s="2315"/>
    </row>
    <row r="167101" spans="63:63" x14ac:dyDescent="0.25">
      <c r="BK167101" s="2311"/>
    </row>
    <row r="167125" spans="63:63" x14ac:dyDescent="0.25">
      <c r="BK167125" s="2315"/>
    </row>
    <row r="167126" spans="63:63" x14ac:dyDescent="0.25">
      <c r="BK167126" s="2311"/>
    </row>
    <row r="167150" spans="63:63" x14ac:dyDescent="0.25">
      <c r="BK167150" s="2315"/>
    </row>
    <row r="167151" spans="63:63" x14ac:dyDescent="0.25">
      <c r="BK167151" s="2311"/>
    </row>
    <row r="167175" spans="63:63" x14ac:dyDescent="0.25">
      <c r="BK167175" s="2315"/>
    </row>
    <row r="167176" spans="63:63" x14ac:dyDescent="0.25">
      <c r="BK167176" s="2311"/>
    </row>
    <row r="167200" spans="63:63" x14ac:dyDescent="0.25">
      <c r="BK167200" s="2315"/>
    </row>
    <row r="167201" spans="63:63" x14ac:dyDescent="0.25">
      <c r="BK167201" s="2311"/>
    </row>
    <row r="167225" spans="63:63" x14ac:dyDescent="0.25">
      <c r="BK167225" s="2315"/>
    </row>
    <row r="167226" spans="63:63" x14ac:dyDescent="0.25">
      <c r="BK167226" s="2311"/>
    </row>
    <row r="167250" spans="63:63" x14ac:dyDescent="0.25">
      <c r="BK167250" s="2315"/>
    </row>
    <row r="167251" spans="63:63" x14ac:dyDescent="0.25">
      <c r="BK167251" s="2311"/>
    </row>
    <row r="167275" spans="63:63" x14ac:dyDescent="0.25">
      <c r="BK167275" s="2315"/>
    </row>
    <row r="167276" spans="63:63" x14ac:dyDescent="0.25">
      <c r="BK167276" s="2311"/>
    </row>
    <row r="167300" spans="63:63" x14ac:dyDescent="0.25">
      <c r="BK167300" s="2315"/>
    </row>
    <row r="167301" spans="63:63" x14ac:dyDescent="0.25">
      <c r="BK167301" s="2311"/>
    </row>
    <row r="167325" spans="63:63" x14ac:dyDescent="0.25">
      <c r="BK167325" s="2315"/>
    </row>
    <row r="167326" spans="63:63" x14ac:dyDescent="0.25">
      <c r="BK167326" s="2311"/>
    </row>
    <row r="167350" spans="63:63" x14ac:dyDescent="0.25">
      <c r="BK167350" s="2315"/>
    </row>
    <row r="167351" spans="63:63" x14ac:dyDescent="0.25">
      <c r="BK167351" s="2311"/>
    </row>
    <row r="167375" spans="63:63" x14ac:dyDescent="0.25">
      <c r="BK167375" s="2315"/>
    </row>
    <row r="167376" spans="63:63" x14ac:dyDescent="0.25">
      <c r="BK167376" s="2311"/>
    </row>
    <row r="167400" spans="63:63" x14ac:dyDescent="0.25">
      <c r="BK167400" s="2315"/>
    </row>
    <row r="167401" spans="63:63" x14ac:dyDescent="0.25">
      <c r="BK167401" s="2311"/>
    </row>
    <row r="167425" spans="63:63" x14ac:dyDescent="0.25">
      <c r="BK167425" s="2315"/>
    </row>
    <row r="167426" spans="63:63" x14ac:dyDescent="0.25">
      <c r="BK167426" s="2311"/>
    </row>
    <row r="167450" spans="63:63" x14ac:dyDescent="0.25">
      <c r="BK167450" s="2315"/>
    </row>
    <row r="167451" spans="63:63" x14ac:dyDescent="0.25">
      <c r="BK167451" s="2311"/>
    </row>
    <row r="167475" spans="63:63" x14ac:dyDescent="0.25">
      <c r="BK167475" s="2315"/>
    </row>
    <row r="167476" spans="63:63" x14ac:dyDescent="0.25">
      <c r="BK167476" s="2311"/>
    </row>
    <row r="167500" spans="63:63" x14ac:dyDescent="0.25">
      <c r="BK167500" s="2315"/>
    </row>
    <row r="167501" spans="63:63" x14ac:dyDescent="0.25">
      <c r="BK167501" s="2311"/>
    </row>
    <row r="167525" spans="63:63" x14ac:dyDescent="0.25">
      <c r="BK167525" s="2315"/>
    </row>
    <row r="167526" spans="63:63" x14ac:dyDescent="0.25">
      <c r="BK167526" s="2311"/>
    </row>
    <row r="167550" spans="63:63" x14ac:dyDescent="0.25">
      <c r="BK167550" s="2315"/>
    </row>
    <row r="167551" spans="63:63" x14ac:dyDescent="0.25">
      <c r="BK167551" s="2311"/>
    </row>
    <row r="167575" spans="63:63" x14ac:dyDescent="0.25">
      <c r="BK167575" s="2315"/>
    </row>
    <row r="167576" spans="63:63" x14ac:dyDescent="0.25">
      <c r="BK167576" s="2311"/>
    </row>
    <row r="167600" spans="63:63" x14ac:dyDescent="0.25">
      <c r="BK167600" s="2315"/>
    </row>
    <row r="167601" spans="63:63" x14ac:dyDescent="0.25">
      <c r="BK167601" s="2311"/>
    </row>
    <row r="167625" spans="63:63" x14ac:dyDescent="0.25">
      <c r="BK167625" s="2315"/>
    </row>
    <row r="167626" spans="63:63" x14ac:dyDescent="0.25">
      <c r="BK167626" s="2311"/>
    </row>
    <row r="167650" spans="63:63" x14ac:dyDescent="0.25">
      <c r="BK167650" s="2315"/>
    </row>
    <row r="167651" spans="63:63" x14ac:dyDescent="0.25">
      <c r="BK167651" s="2311"/>
    </row>
    <row r="167675" spans="63:63" x14ac:dyDescent="0.25">
      <c r="BK167675" s="2315"/>
    </row>
    <row r="167676" spans="63:63" x14ac:dyDescent="0.25">
      <c r="BK167676" s="2311"/>
    </row>
    <row r="167700" spans="63:63" x14ac:dyDescent="0.25">
      <c r="BK167700" s="2315"/>
    </row>
    <row r="167701" spans="63:63" x14ac:dyDescent="0.25">
      <c r="BK167701" s="2311"/>
    </row>
    <row r="167725" spans="63:63" x14ac:dyDescent="0.25">
      <c r="BK167725" s="2315"/>
    </row>
    <row r="167726" spans="63:63" x14ac:dyDescent="0.25">
      <c r="BK167726" s="2311"/>
    </row>
    <row r="167750" spans="63:63" x14ac:dyDescent="0.25">
      <c r="BK167750" s="2315"/>
    </row>
    <row r="167751" spans="63:63" x14ac:dyDescent="0.25">
      <c r="BK167751" s="2311"/>
    </row>
    <row r="167775" spans="63:63" x14ac:dyDescent="0.25">
      <c r="BK167775" s="2315"/>
    </row>
    <row r="167776" spans="63:63" x14ac:dyDescent="0.25">
      <c r="BK167776" s="2311"/>
    </row>
    <row r="167800" spans="63:63" x14ac:dyDescent="0.25">
      <c r="BK167800" s="2315"/>
    </row>
    <row r="167801" spans="63:63" x14ac:dyDescent="0.25">
      <c r="BK167801" s="2311"/>
    </row>
    <row r="167825" spans="63:63" x14ac:dyDescent="0.25">
      <c r="BK167825" s="2315"/>
    </row>
    <row r="167826" spans="63:63" x14ac:dyDescent="0.25">
      <c r="BK167826" s="2311"/>
    </row>
    <row r="167850" spans="63:63" x14ac:dyDescent="0.25">
      <c r="BK167850" s="2315"/>
    </row>
    <row r="167851" spans="63:63" x14ac:dyDescent="0.25">
      <c r="BK167851" s="2311"/>
    </row>
    <row r="167875" spans="63:63" x14ac:dyDescent="0.25">
      <c r="BK167875" s="2315"/>
    </row>
    <row r="167876" spans="63:63" x14ac:dyDescent="0.25">
      <c r="BK167876" s="2311"/>
    </row>
    <row r="167900" spans="63:63" x14ac:dyDescent="0.25">
      <c r="BK167900" s="2315"/>
    </row>
    <row r="167901" spans="63:63" x14ac:dyDescent="0.25">
      <c r="BK167901" s="2311"/>
    </row>
    <row r="167925" spans="63:63" x14ac:dyDescent="0.25">
      <c r="BK167925" s="2315"/>
    </row>
    <row r="167926" spans="63:63" x14ac:dyDescent="0.25">
      <c r="BK167926" s="2311"/>
    </row>
    <row r="167950" spans="63:63" x14ac:dyDescent="0.25">
      <c r="BK167950" s="2315"/>
    </row>
    <row r="167951" spans="63:63" x14ac:dyDescent="0.25">
      <c r="BK167951" s="2311"/>
    </row>
    <row r="167975" spans="63:63" x14ac:dyDescent="0.25">
      <c r="BK167975" s="2315"/>
    </row>
    <row r="167976" spans="63:63" x14ac:dyDescent="0.25">
      <c r="BK167976" s="2311"/>
    </row>
    <row r="168000" spans="63:63" x14ac:dyDescent="0.25">
      <c r="BK168000" s="2315"/>
    </row>
    <row r="168001" spans="63:63" x14ac:dyDescent="0.25">
      <c r="BK168001" s="2311"/>
    </row>
    <row r="168025" spans="63:63" x14ac:dyDescent="0.25">
      <c r="BK168025" s="2315"/>
    </row>
    <row r="168026" spans="63:63" x14ac:dyDescent="0.25">
      <c r="BK168026" s="2311"/>
    </row>
    <row r="168050" spans="63:63" x14ac:dyDescent="0.25">
      <c r="BK168050" s="2315"/>
    </row>
    <row r="168051" spans="63:63" x14ac:dyDescent="0.25">
      <c r="BK168051" s="2311"/>
    </row>
    <row r="168075" spans="63:63" x14ac:dyDescent="0.25">
      <c r="BK168075" s="2315"/>
    </row>
    <row r="168076" spans="63:63" x14ac:dyDescent="0.25">
      <c r="BK168076" s="2311"/>
    </row>
    <row r="168100" spans="63:63" x14ac:dyDescent="0.25">
      <c r="BK168100" s="2315"/>
    </row>
    <row r="168101" spans="63:63" x14ac:dyDescent="0.25">
      <c r="BK168101" s="2311"/>
    </row>
    <row r="168125" spans="63:63" x14ac:dyDescent="0.25">
      <c r="BK168125" s="2315"/>
    </row>
    <row r="168126" spans="63:63" x14ac:dyDescent="0.25">
      <c r="BK168126" s="2311"/>
    </row>
    <row r="168150" spans="63:63" x14ac:dyDescent="0.25">
      <c r="BK168150" s="2315"/>
    </row>
    <row r="168151" spans="63:63" x14ac:dyDescent="0.25">
      <c r="BK168151" s="2311"/>
    </row>
    <row r="168175" spans="63:63" x14ac:dyDescent="0.25">
      <c r="BK168175" s="2315"/>
    </row>
    <row r="168176" spans="63:63" x14ac:dyDescent="0.25">
      <c r="BK168176" s="2311"/>
    </row>
    <row r="168200" spans="63:63" x14ac:dyDescent="0.25">
      <c r="BK168200" s="2315"/>
    </row>
    <row r="168201" spans="63:63" x14ac:dyDescent="0.25">
      <c r="BK168201" s="2311"/>
    </row>
    <row r="168225" spans="63:63" x14ac:dyDescent="0.25">
      <c r="BK168225" s="2315"/>
    </row>
    <row r="168226" spans="63:63" x14ac:dyDescent="0.25">
      <c r="BK168226" s="2311"/>
    </row>
    <row r="168250" spans="63:63" x14ac:dyDescent="0.25">
      <c r="BK168250" s="2315"/>
    </row>
    <row r="168251" spans="63:63" x14ac:dyDescent="0.25">
      <c r="BK168251" s="2311"/>
    </row>
    <row r="168275" spans="63:63" x14ac:dyDescent="0.25">
      <c r="BK168275" s="2315"/>
    </row>
    <row r="168276" spans="63:63" x14ac:dyDescent="0.25">
      <c r="BK168276" s="2311"/>
    </row>
    <row r="168300" spans="63:63" x14ac:dyDescent="0.25">
      <c r="BK168300" s="2315"/>
    </row>
    <row r="168301" spans="63:63" x14ac:dyDescent="0.25">
      <c r="BK168301" s="2311"/>
    </row>
    <row r="168325" spans="63:63" x14ac:dyDescent="0.25">
      <c r="BK168325" s="2315"/>
    </row>
    <row r="168326" spans="63:63" x14ac:dyDescent="0.25">
      <c r="BK168326" s="2311"/>
    </row>
    <row r="168350" spans="63:63" x14ac:dyDescent="0.25">
      <c r="BK168350" s="2315"/>
    </row>
    <row r="168351" spans="63:63" x14ac:dyDescent="0.25">
      <c r="BK168351" s="2311"/>
    </row>
    <row r="168375" spans="63:63" x14ac:dyDescent="0.25">
      <c r="BK168375" s="2315"/>
    </row>
    <row r="168376" spans="63:63" x14ac:dyDescent="0.25">
      <c r="BK168376" s="2311"/>
    </row>
    <row r="168400" spans="63:63" x14ac:dyDescent="0.25">
      <c r="BK168400" s="2315"/>
    </row>
    <row r="168401" spans="63:63" x14ac:dyDescent="0.25">
      <c r="BK168401" s="2311"/>
    </row>
    <row r="168425" spans="63:63" x14ac:dyDescent="0.25">
      <c r="BK168425" s="2315"/>
    </row>
    <row r="168426" spans="63:63" x14ac:dyDescent="0.25">
      <c r="BK168426" s="2311"/>
    </row>
    <row r="168450" spans="63:63" x14ac:dyDescent="0.25">
      <c r="BK168450" s="2315"/>
    </row>
    <row r="168451" spans="63:63" x14ac:dyDescent="0.25">
      <c r="BK168451" s="2311"/>
    </row>
    <row r="168475" spans="63:63" x14ac:dyDescent="0.25">
      <c r="BK168475" s="2315"/>
    </row>
    <row r="168476" spans="63:63" x14ac:dyDescent="0.25">
      <c r="BK168476" s="2311"/>
    </row>
    <row r="168500" spans="63:63" x14ac:dyDescent="0.25">
      <c r="BK168500" s="2315"/>
    </row>
    <row r="168501" spans="63:63" x14ac:dyDescent="0.25">
      <c r="BK168501" s="2311"/>
    </row>
    <row r="168525" spans="63:63" x14ac:dyDescent="0.25">
      <c r="BK168525" s="2315"/>
    </row>
    <row r="168526" spans="63:63" x14ac:dyDescent="0.25">
      <c r="BK168526" s="2311"/>
    </row>
    <row r="168550" spans="63:63" x14ac:dyDescent="0.25">
      <c r="BK168550" s="2315"/>
    </row>
    <row r="168551" spans="63:63" x14ac:dyDescent="0.25">
      <c r="BK168551" s="2311"/>
    </row>
    <row r="168575" spans="63:63" x14ac:dyDescent="0.25">
      <c r="BK168575" s="2315"/>
    </row>
    <row r="168576" spans="63:63" x14ac:dyDescent="0.25">
      <c r="BK168576" s="2311"/>
    </row>
    <row r="168600" spans="63:63" x14ac:dyDescent="0.25">
      <c r="BK168600" s="2315"/>
    </row>
    <row r="168601" spans="63:63" x14ac:dyDescent="0.25">
      <c r="BK168601" s="2311"/>
    </row>
    <row r="168625" spans="63:63" x14ac:dyDescent="0.25">
      <c r="BK168625" s="2315"/>
    </row>
    <row r="168626" spans="63:63" x14ac:dyDescent="0.25">
      <c r="BK168626" s="2311"/>
    </row>
    <row r="168650" spans="63:63" x14ac:dyDescent="0.25">
      <c r="BK168650" s="2315"/>
    </row>
    <row r="168651" spans="63:63" x14ac:dyDescent="0.25">
      <c r="BK168651" s="2311"/>
    </row>
    <row r="168675" spans="63:63" x14ac:dyDescent="0.25">
      <c r="BK168675" s="2315"/>
    </row>
    <row r="168676" spans="63:63" x14ac:dyDescent="0.25">
      <c r="BK168676" s="2311"/>
    </row>
    <row r="168700" spans="63:63" x14ac:dyDescent="0.25">
      <c r="BK168700" s="2315"/>
    </row>
    <row r="168701" spans="63:63" x14ac:dyDescent="0.25">
      <c r="BK168701" s="2311"/>
    </row>
    <row r="168725" spans="63:63" x14ac:dyDescent="0.25">
      <c r="BK168725" s="2315"/>
    </row>
    <row r="168726" spans="63:63" x14ac:dyDescent="0.25">
      <c r="BK168726" s="2311"/>
    </row>
    <row r="168750" spans="63:63" x14ac:dyDescent="0.25">
      <c r="BK168750" s="2315"/>
    </row>
    <row r="168751" spans="63:63" x14ac:dyDescent="0.25">
      <c r="BK168751" s="2311"/>
    </row>
    <row r="168775" spans="63:63" x14ac:dyDescent="0.25">
      <c r="BK168775" s="2315"/>
    </row>
    <row r="168776" spans="63:63" x14ac:dyDescent="0.25">
      <c r="BK168776" s="2311"/>
    </row>
    <row r="168800" spans="63:63" x14ac:dyDescent="0.25">
      <c r="BK168800" s="2315"/>
    </row>
    <row r="168801" spans="63:63" x14ac:dyDescent="0.25">
      <c r="BK168801" s="2311"/>
    </row>
    <row r="168825" spans="63:63" x14ac:dyDescent="0.25">
      <c r="BK168825" s="2315"/>
    </row>
    <row r="168826" spans="63:63" x14ac:dyDescent="0.25">
      <c r="BK168826" s="2311"/>
    </row>
    <row r="168850" spans="63:63" x14ac:dyDescent="0.25">
      <c r="BK168850" s="2315"/>
    </row>
    <row r="168851" spans="63:63" x14ac:dyDescent="0.25">
      <c r="BK168851" s="2311"/>
    </row>
    <row r="168875" spans="63:63" x14ac:dyDescent="0.25">
      <c r="BK168875" s="2315"/>
    </row>
    <row r="168876" spans="63:63" x14ac:dyDescent="0.25">
      <c r="BK168876" s="2311"/>
    </row>
    <row r="168900" spans="63:63" x14ac:dyDescent="0.25">
      <c r="BK168900" s="2315"/>
    </row>
    <row r="168901" spans="63:63" x14ac:dyDescent="0.25">
      <c r="BK168901" s="2311"/>
    </row>
    <row r="168925" spans="63:63" x14ac:dyDescent="0.25">
      <c r="BK168925" s="2315"/>
    </row>
    <row r="168926" spans="63:63" x14ac:dyDescent="0.25">
      <c r="BK168926" s="2311"/>
    </row>
    <row r="168950" spans="63:63" x14ac:dyDescent="0.25">
      <c r="BK168950" s="2315"/>
    </row>
    <row r="168951" spans="63:63" x14ac:dyDescent="0.25">
      <c r="BK168951" s="2311"/>
    </row>
    <row r="168975" spans="63:63" x14ac:dyDescent="0.25">
      <c r="BK168975" s="2315"/>
    </row>
    <row r="168976" spans="63:63" x14ac:dyDescent="0.25">
      <c r="BK168976" s="2311"/>
    </row>
    <row r="169000" spans="63:63" x14ac:dyDescent="0.25">
      <c r="BK169000" s="2315"/>
    </row>
    <row r="169001" spans="63:63" x14ac:dyDescent="0.25">
      <c r="BK169001" s="2311"/>
    </row>
    <row r="169025" spans="63:63" x14ac:dyDescent="0.25">
      <c r="BK169025" s="2315"/>
    </row>
    <row r="169026" spans="63:63" x14ac:dyDescent="0.25">
      <c r="BK169026" s="2311"/>
    </row>
    <row r="169050" spans="63:63" x14ac:dyDescent="0.25">
      <c r="BK169050" s="2315"/>
    </row>
    <row r="169051" spans="63:63" x14ac:dyDescent="0.25">
      <c r="BK169051" s="2311"/>
    </row>
    <row r="169075" spans="63:63" x14ac:dyDescent="0.25">
      <c r="BK169075" s="2315"/>
    </row>
    <row r="169076" spans="63:63" x14ac:dyDescent="0.25">
      <c r="BK169076" s="2311"/>
    </row>
    <row r="169100" spans="63:63" x14ac:dyDescent="0.25">
      <c r="BK169100" s="2315"/>
    </row>
    <row r="169101" spans="63:63" x14ac:dyDescent="0.25">
      <c r="BK169101" s="2311"/>
    </row>
    <row r="169125" spans="63:63" x14ac:dyDescent="0.25">
      <c r="BK169125" s="2315"/>
    </row>
    <row r="169126" spans="63:63" x14ac:dyDescent="0.25">
      <c r="BK169126" s="2311"/>
    </row>
    <row r="169150" spans="63:63" x14ac:dyDescent="0.25">
      <c r="BK169150" s="2315"/>
    </row>
    <row r="169151" spans="63:63" x14ac:dyDescent="0.25">
      <c r="BK169151" s="2311"/>
    </row>
    <row r="169175" spans="63:63" x14ac:dyDescent="0.25">
      <c r="BK169175" s="2315"/>
    </row>
    <row r="169176" spans="63:63" x14ac:dyDescent="0.25">
      <c r="BK169176" s="2311"/>
    </row>
    <row r="169200" spans="63:63" x14ac:dyDescent="0.25">
      <c r="BK169200" s="2315"/>
    </row>
    <row r="169201" spans="63:63" x14ac:dyDescent="0.25">
      <c r="BK169201" s="2311"/>
    </row>
    <row r="169225" spans="63:63" x14ac:dyDescent="0.25">
      <c r="BK169225" s="2315"/>
    </row>
    <row r="169226" spans="63:63" x14ac:dyDescent="0.25">
      <c r="BK169226" s="2311"/>
    </row>
    <row r="169250" spans="63:63" x14ac:dyDescent="0.25">
      <c r="BK169250" s="2315"/>
    </row>
    <row r="169251" spans="63:63" x14ac:dyDescent="0.25">
      <c r="BK169251" s="2311"/>
    </row>
    <row r="169275" spans="63:63" x14ac:dyDescent="0.25">
      <c r="BK169275" s="2315"/>
    </row>
    <row r="169276" spans="63:63" x14ac:dyDescent="0.25">
      <c r="BK169276" s="2311"/>
    </row>
    <row r="169300" spans="63:63" x14ac:dyDescent="0.25">
      <c r="BK169300" s="2315"/>
    </row>
    <row r="169301" spans="63:63" x14ac:dyDescent="0.25">
      <c r="BK169301" s="2311"/>
    </row>
    <row r="169325" spans="63:63" x14ac:dyDescent="0.25">
      <c r="BK169325" s="2315"/>
    </row>
    <row r="169326" spans="63:63" x14ac:dyDescent="0.25">
      <c r="BK169326" s="2311"/>
    </row>
    <row r="169350" spans="63:63" x14ac:dyDescent="0.25">
      <c r="BK169350" s="2315"/>
    </row>
    <row r="169351" spans="63:63" x14ac:dyDescent="0.25">
      <c r="BK169351" s="2311"/>
    </row>
    <row r="169375" spans="63:63" x14ac:dyDescent="0.25">
      <c r="BK169375" s="2315"/>
    </row>
    <row r="169376" spans="63:63" x14ac:dyDescent="0.25">
      <c r="BK169376" s="2311"/>
    </row>
    <row r="169400" spans="63:63" x14ac:dyDescent="0.25">
      <c r="BK169400" s="2315"/>
    </row>
    <row r="169401" spans="63:63" x14ac:dyDescent="0.25">
      <c r="BK169401" s="2311"/>
    </row>
    <row r="169425" spans="63:63" x14ac:dyDescent="0.25">
      <c r="BK169425" s="2315"/>
    </row>
    <row r="169426" spans="63:63" x14ac:dyDescent="0.25">
      <c r="BK169426" s="2311"/>
    </row>
    <row r="169450" spans="63:63" x14ac:dyDescent="0.25">
      <c r="BK169450" s="2315"/>
    </row>
    <row r="169451" spans="63:63" x14ac:dyDescent="0.25">
      <c r="BK169451" s="2311"/>
    </row>
    <row r="169475" spans="63:63" x14ac:dyDescent="0.25">
      <c r="BK169475" s="2315"/>
    </row>
    <row r="169476" spans="63:63" x14ac:dyDescent="0.25">
      <c r="BK169476" s="2311"/>
    </row>
    <row r="169500" spans="63:63" x14ac:dyDescent="0.25">
      <c r="BK169500" s="2315"/>
    </row>
    <row r="169501" spans="63:63" x14ac:dyDescent="0.25">
      <c r="BK169501" s="2311"/>
    </row>
    <row r="169525" spans="63:63" x14ac:dyDescent="0.25">
      <c r="BK169525" s="2315"/>
    </row>
    <row r="169526" spans="63:63" x14ac:dyDescent="0.25">
      <c r="BK169526" s="2311"/>
    </row>
    <row r="169550" spans="63:63" x14ac:dyDescent="0.25">
      <c r="BK169550" s="2315"/>
    </row>
    <row r="169551" spans="63:63" x14ac:dyDescent="0.25">
      <c r="BK169551" s="2311"/>
    </row>
    <row r="169575" spans="63:63" x14ac:dyDescent="0.25">
      <c r="BK169575" s="2315"/>
    </row>
    <row r="169576" spans="63:63" x14ac:dyDescent="0.25">
      <c r="BK169576" s="2311"/>
    </row>
    <row r="169600" spans="63:63" x14ac:dyDescent="0.25">
      <c r="BK169600" s="2315"/>
    </row>
    <row r="169601" spans="63:63" x14ac:dyDescent="0.25">
      <c r="BK169601" s="2311"/>
    </row>
    <row r="169625" spans="63:63" x14ac:dyDescent="0.25">
      <c r="BK169625" s="2315"/>
    </row>
    <row r="169626" spans="63:63" x14ac:dyDescent="0.25">
      <c r="BK169626" s="2311"/>
    </row>
    <row r="169650" spans="63:63" x14ac:dyDescent="0.25">
      <c r="BK169650" s="2315"/>
    </row>
    <row r="169651" spans="63:63" x14ac:dyDescent="0.25">
      <c r="BK169651" s="2311"/>
    </row>
    <row r="169675" spans="63:63" x14ac:dyDescent="0.25">
      <c r="BK169675" s="2315"/>
    </row>
    <row r="169676" spans="63:63" x14ac:dyDescent="0.25">
      <c r="BK169676" s="2311"/>
    </row>
    <row r="169700" spans="63:63" x14ac:dyDescent="0.25">
      <c r="BK169700" s="2315"/>
    </row>
    <row r="169701" spans="63:63" x14ac:dyDescent="0.25">
      <c r="BK169701" s="2311"/>
    </row>
    <row r="169725" spans="63:63" x14ac:dyDescent="0.25">
      <c r="BK169725" s="2315"/>
    </row>
    <row r="169726" spans="63:63" x14ac:dyDescent="0.25">
      <c r="BK169726" s="2311"/>
    </row>
    <row r="169750" spans="63:63" x14ac:dyDescent="0.25">
      <c r="BK169750" s="2315"/>
    </row>
    <row r="169751" spans="63:63" x14ac:dyDescent="0.25">
      <c r="BK169751" s="2311"/>
    </row>
    <row r="169775" spans="63:63" x14ac:dyDescent="0.25">
      <c r="BK169775" s="2315"/>
    </row>
    <row r="169776" spans="63:63" x14ac:dyDescent="0.25">
      <c r="BK169776" s="2311"/>
    </row>
    <row r="169800" spans="63:63" x14ac:dyDescent="0.25">
      <c r="BK169800" s="2315"/>
    </row>
    <row r="169801" spans="63:63" x14ac:dyDescent="0.25">
      <c r="BK169801" s="2311"/>
    </row>
    <row r="169825" spans="63:63" x14ac:dyDescent="0.25">
      <c r="BK169825" s="2315"/>
    </row>
    <row r="169826" spans="63:63" x14ac:dyDescent="0.25">
      <c r="BK169826" s="2311"/>
    </row>
    <row r="169850" spans="63:63" x14ac:dyDescent="0.25">
      <c r="BK169850" s="2315"/>
    </row>
    <row r="169851" spans="63:63" x14ac:dyDescent="0.25">
      <c r="BK169851" s="2311"/>
    </row>
    <row r="169875" spans="63:63" x14ac:dyDescent="0.25">
      <c r="BK169875" s="2315"/>
    </row>
    <row r="169876" spans="63:63" x14ac:dyDescent="0.25">
      <c r="BK169876" s="2311"/>
    </row>
    <row r="169900" spans="63:63" x14ac:dyDescent="0.25">
      <c r="BK169900" s="2315"/>
    </row>
    <row r="169901" spans="63:63" x14ac:dyDescent="0.25">
      <c r="BK169901" s="2311"/>
    </row>
    <row r="169925" spans="63:63" x14ac:dyDescent="0.25">
      <c r="BK169925" s="2315"/>
    </row>
    <row r="169926" spans="63:63" x14ac:dyDescent="0.25">
      <c r="BK169926" s="2311"/>
    </row>
    <row r="169950" spans="63:63" x14ac:dyDescent="0.25">
      <c r="BK169950" s="2315"/>
    </row>
    <row r="169951" spans="63:63" x14ac:dyDescent="0.25">
      <c r="BK169951" s="2311"/>
    </row>
    <row r="169975" spans="63:63" x14ac:dyDescent="0.25">
      <c r="BK169975" s="2315"/>
    </row>
    <row r="169976" spans="63:63" x14ac:dyDescent="0.25">
      <c r="BK169976" s="2311"/>
    </row>
    <row r="170000" spans="63:63" x14ac:dyDescent="0.25">
      <c r="BK170000" s="2315"/>
    </row>
    <row r="170001" spans="63:63" x14ac:dyDescent="0.25">
      <c r="BK170001" s="2311"/>
    </row>
    <row r="170025" spans="63:63" x14ac:dyDescent="0.25">
      <c r="BK170025" s="2315"/>
    </row>
    <row r="170026" spans="63:63" x14ac:dyDescent="0.25">
      <c r="BK170026" s="2311"/>
    </row>
    <row r="170050" spans="63:63" x14ac:dyDescent="0.25">
      <c r="BK170050" s="2315"/>
    </row>
    <row r="170051" spans="63:63" x14ac:dyDescent="0.25">
      <c r="BK170051" s="2311"/>
    </row>
    <row r="170075" spans="63:63" x14ac:dyDescent="0.25">
      <c r="BK170075" s="2315"/>
    </row>
    <row r="170076" spans="63:63" x14ac:dyDescent="0.25">
      <c r="BK170076" s="2311"/>
    </row>
    <row r="170100" spans="63:63" x14ac:dyDescent="0.25">
      <c r="BK170100" s="2315"/>
    </row>
    <row r="170101" spans="63:63" x14ac:dyDescent="0.25">
      <c r="BK170101" s="2311"/>
    </row>
    <row r="170125" spans="63:63" x14ac:dyDescent="0.25">
      <c r="BK170125" s="2315"/>
    </row>
    <row r="170126" spans="63:63" x14ac:dyDescent="0.25">
      <c r="BK170126" s="2311"/>
    </row>
    <row r="170150" spans="63:63" x14ac:dyDescent="0.25">
      <c r="BK170150" s="2315"/>
    </row>
    <row r="170151" spans="63:63" x14ac:dyDescent="0.25">
      <c r="BK170151" s="2311"/>
    </row>
    <row r="170175" spans="63:63" x14ac:dyDescent="0.25">
      <c r="BK170175" s="2315"/>
    </row>
    <row r="170176" spans="63:63" x14ac:dyDescent="0.25">
      <c r="BK170176" s="2311"/>
    </row>
    <row r="170200" spans="63:63" x14ac:dyDescent="0.25">
      <c r="BK170200" s="2315"/>
    </row>
    <row r="170201" spans="63:63" x14ac:dyDescent="0.25">
      <c r="BK170201" s="2311"/>
    </row>
    <row r="170225" spans="63:63" x14ac:dyDescent="0.25">
      <c r="BK170225" s="2315"/>
    </row>
    <row r="170226" spans="63:63" x14ac:dyDescent="0.25">
      <c r="BK170226" s="2311"/>
    </row>
    <row r="170250" spans="63:63" x14ac:dyDescent="0.25">
      <c r="BK170250" s="2315"/>
    </row>
    <row r="170251" spans="63:63" x14ac:dyDescent="0.25">
      <c r="BK170251" s="2311"/>
    </row>
    <row r="170275" spans="63:63" x14ac:dyDescent="0.25">
      <c r="BK170275" s="2315"/>
    </row>
    <row r="170276" spans="63:63" x14ac:dyDescent="0.25">
      <c r="BK170276" s="2311"/>
    </row>
    <row r="170300" spans="63:63" x14ac:dyDescent="0.25">
      <c r="BK170300" s="2315"/>
    </row>
    <row r="170301" spans="63:63" x14ac:dyDescent="0.25">
      <c r="BK170301" s="2311"/>
    </row>
    <row r="170325" spans="63:63" x14ac:dyDescent="0.25">
      <c r="BK170325" s="2315"/>
    </row>
    <row r="170326" spans="63:63" x14ac:dyDescent="0.25">
      <c r="BK170326" s="2311"/>
    </row>
    <row r="170350" spans="63:63" x14ac:dyDescent="0.25">
      <c r="BK170350" s="2315"/>
    </row>
    <row r="170351" spans="63:63" x14ac:dyDescent="0.25">
      <c r="BK170351" s="2311"/>
    </row>
    <row r="170375" spans="63:63" x14ac:dyDescent="0.25">
      <c r="BK170375" s="2315"/>
    </row>
    <row r="170376" spans="63:63" x14ac:dyDescent="0.25">
      <c r="BK170376" s="2311"/>
    </row>
    <row r="170400" spans="63:63" x14ac:dyDescent="0.25">
      <c r="BK170400" s="2315"/>
    </row>
    <row r="170401" spans="63:63" x14ac:dyDescent="0.25">
      <c r="BK170401" s="2311"/>
    </row>
    <row r="170425" spans="63:63" x14ac:dyDescent="0.25">
      <c r="BK170425" s="2315"/>
    </row>
    <row r="170426" spans="63:63" x14ac:dyDescent="0.25">
      <c r="BK170426" s="2311"/>
    </row>
    <row r="170450" spans="63:63" x14ac:dyDescent="0.25">
      <c r="BK170450" s="2315"/>
    </row>
    <row r="170451" spans="63:63" x14ac:dyDescent="0.25">
      <c r="BK170451" s="2311"/>
    </row>
    <row r="170475" spans="63:63" x14ac:dyDescent="0.25">
      <c r="BK170475" s="2315"/>
    </row>
    <row r="170476" spans="63:63" x14ac:dyDescent="0.25">
      <c r="BK170476" s="2311"/>
    </row>
    <row r="170500" spans="63:63" x14ac:dyDescent="0.25">
      <c r="BK170500" s="2315"/>
    </row>
    <row r="170501" spans="63:63" x14ac:dyDescent="0.25">
      <c r="BK170501" s="2311"/>
    </row>
    <row r="170525" spans="63:63" x14ac:dyDescent="0.25">
      <c r="BK170525" s="2315"/>
    </row>
    <row r="170526" spans="63:63" x14ac:dyDescent="0.25">
      <c r="BK170526" s="2311"/>
    </row>
    <row r="170550" spans="63:63" x14ac:dyDescent="0.25">
      <c r="BK170550" s="2315"/>
    </row>
    <row r="170551" spans="63:63" x14ac:dyDescent="0.25">
      <c r="BK170551" s="2311"/>
    </row>
    <row r="170575" spans="63:63" x14ac:dyDescent="0.25">
      <c r="BK170575" s="2315"/>
    </row>
    <row r="170576" spans="63:63" x14ac:dyDescent="0.25">
      <c r="BK170576" s="2311"/>
    </row>
    <row r="170600" spans="63:63" x14ac:dyDescent="0.25">
      <c r="BK170600" s="2315"/>
    </row>
    <row r="170601" spans="63:63" x14ac:dyDescent="0.25">
      <c r="BK170601" s="2311"/>
    </row>
    <row r="170625" spans="63:63" x14ac:dyDescent="0.25">
      <c r="BK170625" s="2315"/>
    </row>
    <row r="170626" spans="63:63" x14ac:dyDescent="0.25">
      <c r="BK170626" s="2311"/>
    </row>
    <row r="170650" spans="63:63" x14ac:dyDescent="0.25">
      <c r="BK170650" s="2315"/>
    </row>
    <row r="170651" spans="63:63" x14ac:dyDescent="0.25">
      <c r="BK170651" s="2311"/>
    </row>
    <row r="170675" spans="63:63" x14ac:dyDescent="0.25">
      <c r="BK170675" s="2315"/>
    </row>
    <row r="170676" spans="63:63" x14ac:dyDescent="0.25">
      <c r="BK170676" s="2311"/>
    </row>
    <row r="170700" spans="63:63" x14ac:dyDescent="0.25">
      <c r="BK170700" s="2315"/>
    </row>
    <row r="170701" spans="63:63" x14ac:dyDescent="0.25">
      <c r="BK170701" s="2311"/>
    </row>
    <row r="170725" spans="63:63" x14ac:dyDescent="0.25">
      <c r="BK170725" s="2315"/>
    </row>
    <row r="170726" spans="63:63" x14ac:dyDescent="0.25">
      <c r="BK170726" s="2311"/>
    </row>
    <row r="170750" spans="63:63" x14ac:dyDescent="0.25">
      <c r="BK170750" s="2315"/>
    </row>
    <row r="170751" spans="63:63" x14ac:dyDescent="0.25">
      <c r="BK170751" s="2311"/>
    </row>
    <row r="170775" spans="63:63" x14ac:dyDescent="0.25">
      <c r="BK170775" s="2315"/>
    </row>
    <row r="170776" spans="63:63" x14ac:dyDescent="0.25">
      <c r="BK170776" s="2311"/>
    </row>
    <row r="170800" spans="63:63" x14ac:dyDescent="0.25">
      <c r="BK170800" s="2315"/>
    </row>
    <row r="170801" spans="63:63" x14ac:dyDescent="0.25">
      <c r="BK170801" s="2311"/>
    </row>
    <row r="170825" spans="63:63" x14ac:dyDescent="0.25">
      <c r="BK170825" s="2315"/>
    </row>
    <row r="170826" spans="63:63" x14ac:dyDescent="0.25">
      <c r="BK170826" s="2311"/>
    </row>
    <row r="170850" spans="63:63" x14ac:dyDescent="0.25">
      <c r="BK170850" s="2315"/>
    </row>
    <row r="170851" spans="63:63" x14ac:dyDescent="0.25">
      <c r="BK170851" s="2311"/>
    </row>
    <row r="170875" spans="63:63" x14ac:dyDescent="0.25">
      <c r="BK170875" s="2315"/>
    </row>
    <row r="170876" spans="63:63" x14ac:dyDescent="0.25">
      <c r="BK170876" s="2311"/>
    </row>
    <row r="170900" spans="63:63" x14ac:dyDescent="0.25">
      <c r="BK170900" s="2315"/>
    </row>
    <row r="170901" spans="63:63" x14ac:dyDescent="0.25">
      <c r="BK170901" s="2311"/>
    </row>
    <row r="170925" spans="63:63" x14ac:dyDescent="0.25">
      <c r="BK170925" s="2315"/>
    </row>
    <row r="170926" spans="63:63" x14ac:dyDescent="0.25">
      <c r="BK170926" s="2311"/>
    </row>
    <row r="170950" spans="63:63" x14ac:dyDescent="0.25">
      <c r="BK170950" s="2315"/>
    </row>
    <row r="170951" spans="63:63" x14ac:dyDescent="0.25">
      <c r="BK170951" s="2311"/>
    </row>
    <row r="170975" spans="63:63" x14ac:dyDescent="0.25">
      <c r="BK170975" s="2315"/>
    </row>
    <row r="170976" spans="63:63" x14ac:dyDescent="0.25">
      <c r="BK170976" s="2311"/>
    </row>
    <row r="171000" spans="63:63" x14ac:dyDescent="0.25">
      <c r="BK171000" s="2315"/>
    </row>
    <row r="171001" spans="63:63" x14ac:dyDescent="0.25">
      <c r="BK171001" s="2311"/>
    </row>
    <row r="171025" spans="63:63" x14ac:dyDescent="0.25">
      <c r="BK171025" s="2315"/>
    </row>
    <row r="171026" spans="63:63" x14ac:dyDescent="0.25">
      <c r="BK171026" s="2311"/>
    </row>
    <row r="171050" spans="63:63" x14ac:dyDescent="0.25">
      <c r="BK171050" s="2315"/>
    </row>
    <row r="171051" spans="63:63" x14ac:dyDescent="0.25">
      <c r="BK171051" s="2311"/>
    </row>
    <row r="171075" spans="63:63" x14ac:dyDescent="0.25">
      <c r="BK171075" s="2315"/>
    </row>
    <row r="171076" spans="63:63" x14ac:dyDescent="0.25">
      <c r="BK171076" s="2311"/>
    </row>
    <row r="171100" spans="63:63" x14ac:dyDescent="0.25">
      <c r="BK171100" s="2315"/>
    </row>
    <row r="171101" spans="63:63" x14ac:dyDescent="0.25">
      <c r="BK171101" s="2311"/>
    </row>
    <row r="171125" spans="63:63" x14ac:dyDescent="0.25">
      <c r="BK171125" s="2315"/>
    </row>
    <row r="171126" spans="63:63" x14ac:dyDescent="0.25">
      <c r="BK171126" s="2311"/>
    </row>
    <row r="171150" spans="63:63" x14ac:dyDescent="0.25">
      <c r="BK171150" s="2315"/>
    </row>
    <row r="171151" spans="63:63" x14ac:dyDescent="0.25">
      <c r="BK171151" s="2311"/>
    </row>
    <row r="171175" spans="63:63" x14ac:dyDescent="0.25">
      <c r="BK171175" s="2315"/>
    </row>
    <row r="171176" spans="63:63" x14ac:dyDescent="0.25">
      <c r="BK171176" s="2311"/>
    </row>
    <row r="171200" spans="63:63" x14ac:dyDescent="0.25">
      <c r="BK171200" s="2315"/>
    </row>
    <row r="171201" spans="63:63" x14ac:dyDescent="0.25">
      <c r="BK171201" s="2311"/>
    </row>
    <row r="171225" spans="63:63" x14ac:dyDescent="0.25">
      <c r="BK171225" s="2315"/>
    </row>
    <row r="171226" spans="63:63" x14ac:dyDescent="0.25">
      <c r="BK171226" s="2311"/>
    </row>
    <row r="171250" spans="63:63" x14ac:dyDescent="0.25">
      <c r="BK171250" s="2315"/>
    </row>
    <row r="171251" spans="63:63" x14ac:dyDescent="0.25">
      <c r="BK171251" s="2311"/>
    </row>
    <row r="171275" spans="63:63" x14ac:dyDescent="0.25">
      <c r="BK171275" s="2315"/>
    </row>
    <row r="171276" spans="63:63" x14ac:dyDescent="0.25">
      <c r="BK171276" s="2311"/>
    </row>
    <row r="171300" spans="63:63" x14ac:dyDescent="0.25">
      <c r="BK171300" s="2315"/>
    </row>
    <row r="171301" spans="63:63" x14ac:dyDescent="0.25">
      <c r="BK171301" s="2311"/>
    </row>
    <row r="171325" spans="63:63" x14ac:dyDescent="0.25">
      <c r="BK171325" s="2315"/>
    </row>
    <row r="171326" spans="63:63" x14ac:dyDescent="0.25">
      <c r="BK171326" s="2311"/>
    </row>
    <row r="171350" spans="63:63" x14ac:dyDescent="0.25">
      <c r="BK171350" s="2315"/>
    </row>
    <row r="171351" spans="63:63" x14ac:dyDescent="0.25">
      <c r="BK171351" s="2311"/>
    </row>
    <row r="171375" spans="63:63" x14ac:dyDescent="0.25">
      <c r="BK171375" s="2315"/>
    </row>
    <row r="171376" spans="63:63" x14ac:dyDescent="0.25">
      <c r="BK171376" s="2311"/>
    </row>
    <row r="171400" spans="63:63" x14ac:dyDescent="0.25">
      <c r="BK171400" s="2315"/>
    </row>
    <row r="171401" spans="63:63" x14ac:dyDescent="0.25">
      <c r="BK171401" s="2311"/>
    </row>
    <row r="171425" spans="63:63" x14ac:dyDescent="0.25">
      <c r="BK171425" s="2315"/>
    </row>
    <row r="171426" spans="63:63" x14ac:dyDescent="0.25">
      <c r="BK171426" s="2311"/>
    </row>
    <row r="171450" spans="63:63" x14ac:dyDescent="0.25">
      <c r="BK171450" s="2315"/>
    </row>
    <row r="171451" spans="63:63" x14ac:dyDescent="0.25">
      <c r="BK171451" s="2311"/>
    </row>
    <row r="171475" spans="63:63" x14ac:dyDescent="0.25">
      <c r="BK171475" s="2315"/>
    </row>
    <row r="171476" spans="63:63" x14ac:dyDescent="0.25">
      <c r="BK171476" s="2311"/>
    </row>
    <row r="171500" spans="63:63" x14ac:dyDescent="0.25">
      <c r="BK171500" s="2315"/>
    </row>
    <row r="171501" spans="63:63" x14ac:dyDescent="0.25">
      <c r="BK171501" s="2311"/>
    </row>
    <row r="171525" spans="63:63" x14ac:dyDescent="0.25">
      <c r="BK171525" s="2315"/>
    </row>
    <row r="171526" spans="63:63" x14ac:dyDescent="0.25">
      <c r="BK171526" s="2311"/>
    </row>
    <row r="171550" spans="63:63" x14ac:dyDescent="0.25">
      <c r="BK171550" s="2315"/>
    </row>
    <row r="171551" spans="63:63" x14ac:dyDescent="0.25">
      <c r="BK171551" s="2311"/>
    </row>
    <row r="171575" spans="63:63" x14ac:dyDescent="0.25">
      <c r="BK171575" s="2315"/>
    </row>
    <row r="171576" spans="63:63" x14ac:dyDescent="0.25">
      <c r="BK171576" s="2311"/>
    </row>
    <row r="171600" spans="63:63" x14ac:dyDescent="0.25">
      <c r="BK171600" s="2315"/>
    </row>
    <row r="171601" spans="63:63" x14ac:dyDescent="0.25">
      <c r="BK171601" s="2311"/>
    </row>
    <row r="171625" spans="63:63" x14ac:dyDescent="0.25">
      <c r="BK171625" s="2315"/>
    </row>
    <row r="171626" spans="63:63" x14ac:dyDescent="0.25">
      <c r="BK171626" s="2311"/>
    </row>
    <row r="171650" spans="63:63" x14ac:dyDescent="0.25">
      <c r="BK171650" s="2315"/>
    </row>
    <row r="171651" spans="63:63" x14ac:dyDescent="0.25">
      <c r="BK171651" s="2311"/>
    </row>
    <row r="171675" spans="63:63" x14ac:dyDescent="0.25">
      <c r="BK171675" s="2315"/>
    </row>
    <row r="171676" spans="63:63" x14ac:dyDescent="0.25">
      <c r="BK171676" s="2311"/>
    </row>
    <row r="171700" spans="63:63" x14ac:dyDescent="0.25">
      <c r="BK171700" s="2315"/>
    </row>
    <row r="171701" spans="63:63" x14ac:dyDescent="0.25">
      <c r="BK171701" s="2311"/>
    </row>
    <row r="171725" spans="63:63" x14ac:dyDescent="0.25">
      <c r="BK171725" s="2315"/>
    </row>
    <row r="171726" spans="63:63" x14ac:dyDescent="0.25">
      <c r="BK171726" s="2311"/>
    </row>
    <row r="171750" spans="63:63" x14ac:dyDescent="0.25">
      <c r="BK171750" s="2315"/>
    </row>
    <row r="171751" spans="63:63" x14ac:dyDescent="0.25">
      <c r="BK171751" s="2311"/>
    </row>
    <row r="171775" spans="63:63" x14ac:dyDescent="0.25">
      <c r="BK171775" s="2315"/>
    </row>
    <row r="171776" spans="63:63" x14ac:dyDescent="0.25">
      <c r="BK171776" s="2311"/>
    </row>
    <row r="171800" spans="63:63" x14ac:dyDescent="0.25">
      <c r="BK171800" s="2315"/>
    </row>
    <row r="171801" spans="63:63" x14ac:dyDescent="0.25">
      <c r="BK171801" s="2311"/>
    </row>
    <row r="171825" spans="63:63" x14ac:dyDescent="0.25">
      <c r="BK171825" s="2315"/>
    </row>
    <row r="171826" spans="63:63" x14ac:dyDescent="0.25">
      <c r="BK171826" s="2311"/>
    </row>
    <row r="171850" spans="63:63" x14ac:dyDescent="0.25">
      <c r="BK171850" s="2315"/>
    </row>
    <row r="171851" spans="63:63" x14ac:dyDescent="0.25">
      <c r="BK171851" s="2311"/>
    </row>
    <row r="171875" spans="63:63" x14ac:dyDescent="0.25">
      <c r="BK171875" s="2315"/>
    </row>
    <row r="171876" spans="63:63" x14ac:dyDescent="0.25">
      <c r="BK171876" s="2311"/>
    </row>
    <row r="171900" spans="63:63" x14ac:dyDescent="0.25">
      <c r="BK171900" s="2315"/>
    </row>
    <row r="171901" spans="63:63" x14ac:dyDescent="0.25">
      <c r="BK171901" s="2311"/>
    </row>
    <row r="171925" spans="63:63" x14ac:dyDescent="0.25">
      <c r="BK171925" s="2315"/>
    </row>
    <row r="171926" spans="63:63" x14ac:dyDescent="0.25">
      <c r="BK171926" s="2311"/>
    </row>
    <row r="171950" spans="63:63" x14ac:dyDescent="0.25">
      <c r="BK171950" s="2315"/>
    </row>
    <row r="171951" spans="63:63" x14ac:dyDescent="0.25">
      <c r="BK171951" s="2311"/>
    </row>
    <row r="171975" spans="63:63" x14ac:dyDescent="0.25">
      <c r="BK171975" s="2315"/>
    </row>
    <row r="171976" spans="63:63" x14ac:dyDescent="0.25">
      <c r="BK171976" s="2311"/>
    </row>
    <row r="172000" spans="63:63" x14ac:dyDescent="0.25">
      <c r="BK172000" s="2315"/>
    </row>
    <row r="172001" spans="63:63" x14ac:dyDescent="0.25">
      <c r="BK172001" s="2311"/>
    </row>
    <row r="172025" spans="63:63" x14ac:dyDescent="0.25">
      <c r="BK172025" s="2315"/>
    </row>
    <row r="172026" spans="63:63" x14ac:dyDescent="0.25">
      <c r="BK172026" s="2311"/>
    </row>
    <row r="172050" spans="63:63" x14ac:dyDescent="0.25">
      <c r="BK172050" s="2315"/>
    </row>
    <row r="172051" spans="63:63" x14ac:dyDescent="0.25">
      <c r="BK172051" s="2311"/>
    </row>
    <row r="172075" spans="63:63" x14ac:dyDescent="0.25">
      <c r="BK172075" s="2315"/>
    </row>
    <row r="172076" spans="63:63" x14ac:dyDescent="0.25">
      <c r="BK172076" s="2311"/>
    </row>
    <row r="172100" spans="63:63" x14ac:dyDescent="0.25">
      <c r="BK172100" s="2315"/>
    </row>
    <row r="172101" spans="63:63" x14ac:dyDescent="0.25">
      <c r="BK172101" s="2311"/>
    </row>
    <row r="172125" spans="63:63" x14ac:dyDescent="0.25">
      <c r="BK172125" s="2315"/>
    </row>
    <row r="172126" spans="63:63" x14ac:dyDescent="0.25">
      <c r="BK172126" s="2311"/>
    </row>
    <row r="172150" spans="63:63" x14ac:dyDescent="0.25">
      <c r="BK172150" s="2315"/>
    </row>
    <row r="172151" spans="63:63" x14ac:dyDescent="0.25">
      <c r="BK172151" s="2311"/>
    </row>
    <row r="172175" spans="63:63" x14ac:dyDescent="0.25">
      <c r="BK172175" s="2315"/>
    </row>
    <row r="172176" spans="63:63" x14ac:dyDescent="0.25">
      <c r="BK172176" s="2311"/>
    </row>
    <row r="172200" spans="63:63" x14ac:dyDescent="0.25">
      <c r="BK172200" s="2315"/>
    </row>
    <row r="172201" spans="63:63" x14ac:dyDescent="0.25">
      <c r="BK172201" s="2311"/>
    </row>
    <row r="172225" spans="63:63" x14ac:dyDescent="0.25">
      <c r="BK172225" s="2315"/>
    </row>
    <row r="172226" spans="63:63" x14ac:dyDescent="0.25">
      <c r="BK172226" s="2311"/>
    </row>
    <row r="172250" spans="63:63" x14ac:dyDescent="0.25">
      <c r="BK172250" s="2315"/>
    </row>
    <row r="172251" spans="63:63" x14ac:dyDescent="0.25">
      <c r="BK172251" s="2311"/>
    </row>
    <row r="172275" spans="63:63" x14ac:dyDescent="0.25">
      <c r="BK172275" s="2315"/>
    </row>
    <row r="172276" spans="63:63" x14ac:dyDescent="0.25">
      <c r="BK172276" s="2311"/>
    </row>
    <row r="172300" spans="63:63" x14ac:dyDescent="0.25">
      <c r="BK172300" s="2315"/>
    </row>
    <row r="172301" spans="63:63" x14ac:dyDescent="0.25">
      <c r="BK172301" s="2311"/>
    </row>
    <row r="172325" spans="63:63" x14ac:dyDescent="0.25">
      <c r="BK172325" s="2315"/>
    </row>
    <row r="172326" spans="63:63" x14ac:dyDescent="0.25">
      <c r="BK172326" s="2311"/>
    </row>
    <row r="172350" spans="63:63" x14ac:dyDescent="0.25">
      <c r="BK172350" s="2315"/>
    </row>
    <row r="172351" spans="63:63" x14ac:dyDescent="0.25">
      <c r="BK172351" s="2311"/>
    </row>
    <row r="172375" spans="63:63" x14ac:dyDescent="0.25">
      <c r="BK172375" s="2315"/>
    </row>
    <row r="172376" spans="63:63" x14ac:dyDescent="0.25">
      <c r="BK172376" s="2311"/>
    </row>
    <row r="172400" spans="63:63" x14ac:dyDescent="0.25">
      <c r="BK172400" s="2315"/>
    </row>
    <row r="172401" spans="63:63" x14ac:dyDescent="0.25">
      <c r="BK172401" s="2311"/>
    </row>
    <row r="172425" spans="63:63" x14ac:dyDescent="0.25">
      <c r="BK172425" s="2315"/>
    </row>
    <row r="172426" spans="63:63" x14ac:dyDescent="0.25">
      <c r="BK172426" s="2311"/>
    </row>
    <row r="172450" spans="63:63" x14ac:dyDescent="0.25">
      <c r="BK172450" s="2315"/>
    </row>
    <row r="172451" spans="63:63" x14ac:dyDescent="0.25">
      <c r="BK172451" s="2311"/>
    </row>
    <row r="172475" spans="63:63" x14ac:dyDescent="0.25">
      <c r="BK172475" s="2315"/>
    </row>
    <row r="172476" spans="63:63" x14ac:dyDescent="0.25">
      <c r="BK172476" s="2311"/>
    </row>
    <row r="172500" spans="63:63" x14ac:dyDescent="0.25">
      <c r="BK172500" s="2315"/>
    </row>
    <row r="172501" spans="63:63" x14ac:dyDescent="0.25">
      <c r="BK172501" s="2311"/>
    </row>
    <row r="172525" spans="63:63" x14ac:dyDescent="0.25">
      <c r="BK172525" s="2315"/>
    </row>
    <row r="172526" spans="63:63" x14ac:dyDescent="0.25">
      <c r="BK172526" s="2311"/>
    </row>
    <row r="172550" spans="63:63" x14ac:dyDescent="0.25">
      <c r="BK172550" s="2315"/>
    </row>
    <row r="172551" spans="63:63" x14ac:dyDescent="0.25">
      <c r="BK172551" s="2311"/>
    </row>
    <row r="172575" spans="63:63" x14ac:dyDescent="0.25">
      <c r="BK172575" s="2315"/>
    </row>
    <row r="172576" spans="63:63" x14ac:dyDescent="0.25">
      <c r="BK172576" s="2311"/>
    </row>
    <row r="172600" spans="63:63" x14ac:dyDescent="0.25">
      <c r="BK172600" s="2315"/>
    </row>
    <row r="172601" spans="63:63" x14ac:dyDescent="0.25">
      <c r="BK172601" s="2311"/>
    </row>
    <row r="172625" spans="63:63" x14ac:dyDescent="0.25">
      <c r="BK172625" s="2315"/>
    </row>
    <row r="172626" spans="63:63" x14ac:dyDescent="0.25">
      <c r="BK172626" s="2311"/>
    </row>
    <row r="172650" spans="63:63" x14ac:dyDescent="0.25">
      <c r="BK172650" s="2315"/>
    </row>
    <row r="172651" spans="63:63" x14ac:dyDescent="0.25">
      <c r="BK172651" s="2311"/>
    </row>
    <row r="172675" spans="63:63" x14ac:dyDescent="0.25">
      <c r="BK172675" s="2315"/>
    </row>
    <row r="172676" spans="63:63" x14ac:dyDescent="0.25">
      <c r="BK172676" s="2311"/>
    </row>
    <row r="172700" spans="63:63" x14ac:dyDescent="0.25">
      <c r="BK172700" s="2315"/>
    </row>
    <row r="172701" spans="63:63" x14ac:dyDescent="0.25">
      <c r="BK172701" s="2311"/>
    </row>
    <row r="172725" spans="63:63" x14ac:dyDescent="0.25">
      <c r="BK172725" s="2315"/>
    </row>
    <row r="172726" spans="63:63" x14ac:dyDescent="0.25">
      <c r="BK172726" s="2311"/>
    </row>
    <row r="172750" spans="63:63" x14ac:dyDescent="0.25">
      <c r="BK172750" s="2315"/>
    </row>
    <row r="172751" spans="63:63" x14ac:dyDescent="0.25">
      <c r="BK172751" s="2311"/>
    </row>
    <row r="172775" spans="63:63" x14ac:dyDescent="0.25">
      <c r="BK172775" s="2315"/>
    </row>
    <row r="172776" spans="63:63" x14ac:dyDescent="0.25">
      <c r="BK172776" s="2311"/>
    </row>
    <row r="172800" spans="63:63" x14ac:dyDescent="0.25">
      <c r="BK172800" s="2315"/>
    </row>
    <row r="172801" spans="63:63" x14ac:dyDescent="0.25">
      <c r="BK172801" s="2311"/>
    </row>
    <row r="172825" spans="63:63" x14ac:dyDescent="0.25">
      <c r="BK172825" s="2315"/>
    </row>
    <row r="172826" spans="63:63" x14ac:dyDescent="0.25">
      <c r="BK172826" s="2311"/>
    </row>
    <row r="172850" spans="63:63" x14ac:dyDescent="0.25">
      <c r="BK172850" s="2315"/>
    </row>
    <row r="172851" spans="63:63" x14ac:dyDescent="0.25">
      <c r="BK172851" s="2311"/>
    </row>
    <row r="172875" spans="63:63" x14ac:dyDescent="0.25">
      <c r="BK172875" s="2315"/>
    </row>
    <row r="172876" spans="63:63" x14ac:dyDescent="0.25">
      <c r="BK172876" s="2311"/>
    </row>
    <row r="172900" spans="63:63" x14ac:dyDescent="0.25">
      <c r="BK172900" s="2315"/>
    </row>
    <row r="172901" spans="63:63" x14ac:dyDescent="0.25">
      <c r="BK172901" s="2311"/>
    </row>
    <row r="172925" spans="63:63" x14ac:dyDescent="0.25">
      <c r="BK172925" s="2315"/>
    </row>
    <row r="172926" spans="63:63" x14ac:dyDescent="0.25">
      <c r="BK172926" s="2311"/>
    </row>
    <row r="172950" spans="63:63" x14ac:dyDescent="0.25">
      <c r="BK172950" s="2315"/>
    </row>
    <row r="172951" spans="63:63" x14ac:dyDescent="0.25">
      <c r="BK172951" s="2311"/>
    </row>
    <row r="172975" spans="63:63" x14ac:dyDescent="0.25">
      <c r="BK172975" s="2315"/>
    </row>
    <row r="172976" spans="63:63" x14ac:dyDescent="0.25">
      <c r="BK172976" s="2311"/>
    </row>
    <row r="173000" spans="63:63" x14ac:dyDescent="0.25">
      <c r="BK173000" s="2315"/>
    </row>
    <row r="173001" spans="63:63" x14ac:dyDescent="0.25">
      <c r="BK173001" s="2311"/>
    </row>
    <row r="173025" spans="63:63" x14ac:dyDescent="0.25">
      <c r="BK173025" s="2315"/>
    </row>
    <row r="173026" spans="63:63" x14ac:dyDescent="0.25">
      <c r="BK173026" s="2311"/>
    </row>
    <row r="173050" spans="63:63" x14ac:dyDescent="0.25">
      <c r="BK173050" s="2315"/>
    </row>
    <row r="173051" spans="63:63" x14ac:dyDescent="0.25">
      <c r="BK173051" s="2311"/>
    </row>
    <row r="173075" spans="63:63" x14ac:dyDescent="0.25">
      <c r="BK173075" s="2315"/>
    </row>
    <row r="173076" spans="63:63" x14ac:dyDescent="0.25">
      <c r="BK173076" s="2311"/>
    </row>
    <row r="173100" spans="63:63" x14ac:dyDescent="0.25">
      <c r="BK173100" s="2315"/>
    </row>
    <row r="173101" spans="63:63" x14ac:dyDescent="0.25">
      <c r="BK173101" s="2311"/>
    </row>
    <row r="173125" spans="63:63" x14ac:dyDescent="0.25">
      <c r="BK173125" s="2315"/>
    </row>
    <row r="173126" spans="63:63" x14ac:dyDescent="0.25">
      <c r="BK173126" s="2311"/>
    </row>
    <row r="173150" spans="63:63" x14ac:dyDescent="0.25">
      <c r="BK173150" s="2315"/>
    </row>
    <row r="173151" spans="63:63" x14ac:dyDescent="0.25">
      <c r="BK173151" s="2311"/>
    </row>
    <row r="173175" spans="63:63" x14ac:dyDescent="0.25">
      <c r="BK173175" s="2315"/>
    </row>
    <row r="173176" spans="63:63" x14ac:dyDescent="0.25">
      <c r="BK173176" s="2311"/>
    </row>
    <row r="173200" spans="63:63" x14ac:dyDescent="0.25">
      <c r="BK173200" s="2315"/>
    </row>
    <row r="173201" spans="63:63" x14ac:dyDescent="0.25">
      <c r="BK173201" s="2311"/>
    </row>
    <row r="173225" spans="63:63" x14ac:dyDescent="0.25">
      <c r="BK173225" s="2315"/>
    </row>
    <row r="173226" spans="63:63" x14ac:dyDescent="0.25">
      <c r="BK173226" s="2311"/>
    </row>
    <row r="173250" spans="63:63" x14ac:dyDescent="0.25">
      <c r="BK173250" s="2315"/>
    </row>
    <row r="173251" spans="63:63" x14ac:dyDescent="0.25">
      <c r="BK173251" s="2311"/>
    </row>
    <row r="173275" spans="63:63" x14ac:dyDescent="0.25">
      <c r="BK173275" s="2315"/>
    </row>
    <row r="173276" spans="63:63" x14ac:dyDescent="0.25">
      <c r="BK173276" s="2311"/>
    </row>
    <row r="173300" spans="63:63" x14ac:dyDescent="0.25">
      <c r="BK173300" s="2315"/>
    </row>
    <row r="173301" spans="63:63" x14ac:dyDescent="0.25">
      <c r="BK173301" s="2311"/>
    </row>
    <row r="173325" spans="63:63" x14ac:dyDescent="0.25">
      <c r="BK173325" s="2315"/>
    </row>
    <row r="173326" spans="63:63" x14ac:dyDescent="0.25">
      <c r="BK173326" s="2311"/>
    </row>
    <row r="173350" spans="63:63" x14ac:dyDescent="0.25">
      <c r="BK173350" s="2315"/>
    </row>
    <row r="173351" spans="63:63" x14ac:dyDescent="0.25">
      <c r="BK173351" s="2311"/>
    </row>
    <row r="173375" spans="63:63" x14ac:dyDescent="0.25">
      <c r="BK173375" s="2315"/>
    </row>
    <row r="173376" spans="63:63" x14ac:dyDescent="0.25">
      <c r="BK173376" s="2311"/>
    </row>
    <row r="173400" spans="63:63" x14ac:dyDescent="0.25">
      <c r="BK173400" s="2315"/>
    </row>
    <row r="173401" spans="63:63" x14ac:dyDescent="0.25">
      <c r="BK173401" s="2311"/>
    </row>
    <row r="173425" spans="63:63" x14ac:dyDescent="0.25">
      <c r="BK173425" s="2315"/>
    </row>
    <row r="173426" spans="63:63" x14ac:dyDescent="0.25">
      <c r="BK173426" s="2311"/>
    </row>
    <row r="173450" spans="63:63" x14ac:dyDescent="0.25">
      <c r="BK173450" s="2315"/>
    </row>
    <row r="173451" spans="63:63" x14ac:dyDescent="0.25">
      <c r="BK173451" s="2311"/>
    </row>
    <row r="173475" spans="63:63" x14ac:dyDescent="0.25">
      <c r="BK173475" s="2315"/>
    </row>
    <row r="173476" spans="63:63" x14ac:dyDescent="0.25">
      <c r="BK173476" s="2311"/>
    </row>
    <row r="173500" spans="63:63" x14ac:dyDescent="0.25">
      <c r="BK173500" s="2315"/>
    </row>
    <row r="173501" spans="63:63" x14ac:dyDescent="0.25">
      <c r="BK173501" s="2311"/>
    </row>
    <row r="173525" spans="63:63" x14ac:dyDescent="0.25">
      <c r="BK173525" s="2315"/>
    </row>
    <row r="173526" spans="63:63" x14ac:dyDescent="0.25">
      <c r="BK173526" s="2311"/>
    </row>
    <row r="173550" spans="63:63" x14ac:dyDescent="0.25">
      <c r="BK173550" s="2315"/>
    </row>
    <row r="173551" spans="63:63" x14ac:dyDescent="0.25">
      <c r="BK173551" s="2311"/>
    </row>
    <row r="173575" spans="63:63" x14ac:dyDescent="0.25">
      <c r="BK173575" s="2315"/>
    </row>
    <row r="173576" spans="63:63" x14ac:dyDescent="0.25">
      <c r="BK173576" s="2311"/>
    </row>
    <row r="173600" spans="63:63" x14ac:dyDescent="0.25">
      <c r="BK173600" s="2315"/>
    </row>
    <row r="173601" spans="63:63" x14ac:dyDescent="0.25">
      <c r="BK173601" s="2311"/>
    </row>
    <row r="173625" spans="63:63" x14ac:dyDescent="0.25">
      <c r="BK173625" s="2315"/>
    </row>
    <row r="173626" spans="63:63" x14ac:dyDescent="0.25">
      <c r="BK173626" s="2311"/>
    </row>
    <row r="173650" spans="63:63" x14ac:dyDescent="0.25">
      <c r="BK173650" s="2315"/>
    </row>
    <row r="173651" spans="63:63" x14ac:dyDescent="0.25">
      <c r="BK173651" s="2311"/>
    </row>
    <row r="173675" spans="63:63" x14ac:dyDescent="0.25">
      <c r="BK173675" s="2315"/>
    </row>
    <row r="173676" spans="63:63" x14ac:dyDescent="0.25">
      <c r="BK173676" s="2311"/>
    </row>
    <row r="173700" spans="63:63" x14ac:dyDescent="0.25">
      <c r="BK173700" s="2315"/>
    </row>
    <row r="173701" spans="63:63" x14ac:dyDescent="0.25">
      <c r="BK173701" s="2311"/>
    </row>
    <row r="173725" spans="63:63" x14ac:dyDescent="0.25">
      <c r="BK173725" s="2315"/>
    </row>
    <row r="173726" spans="63:63" x14ac:dyDescent="0.25">
      <c r="BK173726" s="2311"/>
    </row>
    <row r="173750" spans="63:63" x14ac:dyDescent="0.25">
      <c r="BK173750" s="2315"/>
    </row>
    <row r="173751" spans="63:63" x14ac:dyDescent="0.25">
      <c r="BK173751" s="2311"/>
    </row>
    <row r="173775" spans="63:63" x14ac:dyDescent="0.25">
      <c r="BK173775" s="2315"/>
    </row>
    <row r="173776" spans="63:63" x14ac:dyDescent="0.25">
      <c r="BK173776" s="2311"/>
    </row>
    <row r="173800" spans="63:63" x14ac:dyDescent="0.25">
      <c r="BK173800" s="2315"/>
    </row>
    <row r="173801" spans="63:63" x14ac:dyDescent="0.25">
      <c r="BK173801" s="2311"/>
    </row>
    <row r="173825" spans="63:63" x14ac:dyDescent="0.25">
      <c r="BK173825" s="2315"/>
    </row>
    <row r="173826" spans="63:63" x14ac:dyDescent="0.25">
      <c r="BK173826" s="2311"/>
    </row>
    <row r="173850" spans="63:63" x14ac:dyDescent="0.25">
      <c r="BK173850" s="2315"/>
    </row>
    <row r="173851" spans="63:63" x14ac:dyDescent="0.25">
      <c r="BK173851" s="2311"/>
    </row>
    <row r="173875" spans="63:63" x14ac:dyDescent="0.25">
      <c r="BK173875" s="2315"/>
    </row>
    <row r="173876" spans="63:63" x14ac:dyDescent="0.25">
      <c r="BK173876" s="2311"/>
    </row>
    <row r="173900" spans="63:63" x14ac:dyDescent="0.25">
      <c r="BK173900" s="2315"/>
    </row>
    <row r="173901" spans="63:63" x14ac:dyDescent="0.25">
      <c r="BK173901" s="2311"/>
    </row>
    <row r="173925" spans="63:63" x14ac:dyDescent="0.25">
      <c r="BK173925" s="2315"/>
    </row>
    <row r="173926" spans="63:63" x14ac:dyDescent="0.25">
      <c r="BK173926" s="2311"/>
    </row>
    <row r="173950" spans="63:63" x14ac:dyDescent="0.25">
      <c r="BK173950" s="2315"/>
    </row>
    <row r="173951" spans="63:63" x14ac:dyDescent="0.25">
      <c r="BK173951" s="2311"/>
    </row>
    <row r="173975" spans="63:63" x14ac:dyDescent="0.25">
      <c r="BK173975" s="2315"/>
    </row>
    <row r="173976" spans="63:63" x14ac:dyDescent="0.25">
      <c r="BK173976" s="2311"/>
    </row>
    <row r="174000" spans="63:63" x14ac:dyDescent="0.25">
      <c r="BK174000" s="2315"/>
    </row>
    <row r="174001" spans="63:63" x14ac:dyDescent="0.25">
      <c r="BK174001" s="2311"/>
    </row>
    <row r="174025" spans="63:63" x14ac:dyDescent="0.25">
      <c r="BK174025" s="2315"/>
    </row>
    <row r="174026" spans="63:63" x14ac:dyDescent="0.25">
      <c r="BK174026" s="2311"/>
    </row>
    <row r="174050" spans="63:63" x14ac:dyDescent="0.25">
      <c r="BK174050" s="2315"/>
    </row>
    <row r="174051" spans="63:63" x14ac:dyDescent="0.25">
      <c r="BK174051" s="2311"/>
    </row>
    <row r="174075" spans="63:63" x14ac:dyDescent="0.25">
      <c r="BK174075" s="2315"/>
    </row>
    <row r="174076" spans="63:63" x14ac:dyDescent="0.25">
      <c r="BK174076" s="2311"/>
    </row>
    <row r="174100" spans="63:63" x14ac:dyDescent="0.25">
      <c r="BK174100" s="2315"/>
    </row>
    <row r="174101" spans="63:63" x14ac:dyDescent="0.25">
      <c r="BK174101" s="2311"/>
    </row>
    <row r="174125" spans="63:63" x14ac:dyDescent="0.25">
      <c r="BK174125" s="2315"/>
    </row>
    <row r="174126" spans="63:63" x14ac:dyDescent="0.25">
      <c r="BK174126" s="2311"/>
    </row>
    <row r="174150" spans="63:63" x14ac:dyDescent="0.25">
      <c r="BK174150" s="2315"/>
    </row>
    <row r="174151" spans="63:63" x14ac:dyDescent="0.25">
      <c r="BK174151" s="2311"/>
    </row>
    <row r="174175" spans="63:63" x14ac:dyDescent="0.25">
      <c r="BK174175" s="2315"/>
    </row>
    <row r="174176" spans="63:63" x14ac:dyDescent="0.25">
      <c r="BK174176" s="2311"/>
    </row>
    <row r="174200" spans="63:63" x14ac:dyDescent="0.25">
      <c r="BK174200" s="2315"/>
    </row>
    <row r="174201" spans="63:63" x14ac:dyDescent="0.25">
      <c r="BK174201" s="2311"/>
    </row>
    <row r="174225" spans="63:63" x14ac:dyDescent="0.25">
      <c r="BK174225" s="2315"/>
    </row>
    <row r="174226" spans="63:63" x14ac:dyDescent="0.25">
      <c r="BK174226" s="2311"/>
    </row>
    <row r="174250" spans="63:63" x14ac:dyDescent="0.25">
      <c r="BK174250" s="2315"/>
    </row>
    <row r="174251" spans="63:63" x14ac:dyDescent="0.25">
      <c r="BK174251" s="2311"/>
    </row>
    <row r="174275" spans="63:63" x14ac:dyDescent="0.25">
      <c r="BK174275" s="2315"/>
    </row>
    <row r="174276" spans="63:63" x14ac:dyDescent="0.25">
      <c r="BK174276" s="2311"/>
    </row>
    <row r="174300" spans="63:63" x14ac:dyDescent="0.25">
      <c r="BK174300" s="2315"/>
    </row>
    <row r="174301" spans="63:63" x14ac:dyDescent="0.25">
      <c r="BK174301" s="2311"/>
    </row>
    <row r="174325" spans="63:63" x14ac:dyDescent="0.25">
      <c r="BK174325" s="2315"/>
    </row>
    <row r="174326" spans="63:63" x14ac:dyDescent="0.25">
      <c r="BK174326" s="2311"/>
    </row>
    <row r="174350" spans="63:63" x14ac:dyDescent="0.25">
      <c r="BK174350" s="2315"/>
    </row>
    <row r="174351" spans="63:63" x14ac:dyDescent="0.25">
      <c r="BK174351" s="2311"/>
    </row>
    <row r="174375" spans="63:63" x14ac:dyDescent="0.25">
      <c r="BK174375" s="2315"/>
    </row>
    <row r="174376" spans="63:63" x14ac:dyDescent="0.25">
      <c r="BK174376" s="2311"/>
    </row>
    <row r="174400" spans="63:63" x14ac:dyDescent="0.25">
      <c r="BK174400" s="2315"/>
    </row>
    <row r="174401" spans="63:63" x14ac:dyDescent="0.25">
      <c r="BK174401" s="2311"/>
    </row>
    <row r="174425" spans="63:63" x14ac:dyDescent="0.25">
      <c r="BK174425" s="2315"/>
    </row>
    <row r="174426" spans="63:63" x14ac:dyDescent="0.25">
      <c r="BK174426" s="2311"/>
    </row>
    <row r="174450" spans="63:63" x14ac:dyDescent="0.25">
      <c r="BK174450" s="2315"/>
    </row>
    <row r="174451" spans="63:63" x14ac:dyDescent="0.25">
      <c r="BK174451" s="2311"/>
    </row>
    <row r="174475" spans="63:63" x14ac:dyDescent="0.25">
      <c r="BK174475" s="2315"/>
    </row>
    <row r="174476" spans="63:63" x14ac:dyDescent="0.25">
      <c r="BK174476" s="2311"/>
    </row>
    <row r="174500" spans="63:63" x14ac:dyDescent="0.25">
      <c r="BK174500" s="2315"/>
    </row>
    <row r="174501" spans="63:63" x14ac:dyDescent="0.25">
      <c r="BK174501" s="2311"/>
    </row>
    <row r="174525" spans="63:63" x14ac:dyDescent="0.25">
      <c r="BK174525" s="2315"/>
    </row>
    <row r="174526" spans="63:63" x14ac:dyDescent="0.25">
      <c r="BK174526" s="2311"/>
    </row>
    <row r="174550" spans="63:63" x14ac:dyDescent="0.25">
      <c r="BK174550" s="2315"/>
    </row>
    <row r="174551" spans="63:63" x14ac:dyDescent="0.25">
      <c r="BK174551" s="2311"/>
    </row>
    <row r="174575" spans="63:63" x14ac:dyDescent="0.25">
      <c r="BK174575" s="2315"/>
    </row>
    <row r="174576" spans="63:63" x14ac:dyDescent="0.25">
      <c r="BK174576" s="2311"/>
    </row>
    <row r="174600" spans="63:63" x14ac:dyDescent="0.25">
      <c r="BK174600" s="2315"/>
    </row>
    <row r="174601" spans="63:63" x14ac:dyDescent="0.25">
      <c r="BK174601" s="2311"/>
    </row>
    <row r="174625" spans="63:63" x14ac:dyDescent="0.25">
      <c r="BK174625" s="2315"/>
    </row>
    <row r="174626" spans="63:63" x14ac:dyDescent="0.25">
      <c r="BK174626" s="2311"/>
    </row>
    <row r="174650" spans="63:63" x14ac:dyDescent="0.25">
      <c r="BK174650" s="2315"/>
    </row>
    <row r="174651" spans="63:63" x14ac:dyDescent="0.25">
      <c r="BK174651" s="2311"/>
    </row>
    <row r="174675" spans="63:63" x14ac:dyDescent="0.25">
      <c r="BK174675" s="2315"/>
    </row>
    <row r="174676" spans="63:63" x14ac:dyDescent="0.25">
      <c r="BK174676" s="2311"/>
    </row>
    <row r="174700" spans="63:63" x14ac:dyDescent="0.25">
      <c r="BK174700" s="2315"/>
    </row>
    <row r="174701" spans="63:63" x14ac:dyDescent="0.25">
      <c r="BK174701" s="2311"/>
    </row>
    <row r="174725" spans="63:63" x14ac:dyDescent="0.25">
      <c r="BK174725" s="2315"/>
    </row>
    <row r="174726" spans="63:63" x14ac:dyDescent="0.25">
      <c r="BK174726" s="2311"/>
    </row>
    <row r="174750" spans="63:63" x14ac:dyDescent="0.25">
      <c r="BK174750" s="2315"/>
    </row>
    <row r="174751" spans="63:63" x14ac:dyDescent="0.25">
      <c r="BK174751" s="2311"/>
    </row>
    <row r="174775" spans="63:63" x14ac:dyDescent="0.25">
      <c r="BK174775" s="2315"/>
    </row>
    <row r="174776" spans="63:63" x14ac:dyDescent="0.25">
      <c r="BK174776" s="2311"/>
    </row>
    <row r="174800" spans="63:63" x14ac:dyDescent="0.25">
      <c r="BK174800" s="2315"/>
    </row>
    <row r="174801" spans="63:63" x14ac:dyDescent="0.25">
      <c r="BK174801" s="2311"/>
    </row>
    <row r="174825" spans="63:63" x14ac:dyDescent="0.25">
      <c r="BK174825" s="2315"/>
    </row>
    <row r="174826" spans="63:63" x14ac:dyDescent="0.25">
      <c r="BK174826" s="2311"/>
    </row>
    <row r="174850" spans="63:63" x14ac:dyDescent="0.25">
      <c r="BK174850" s="2315"/>
    </row>
    <row r="174851" spans="63:63" x14ac:dyDescent="0.25">
      <c r="BK174851" s="2311"/>
    </row>
    <row r="174875" spans="63:63" x14ac:dyDescent="0.25">
      <c r="BK174875" s="2315"/>
    </row>
    <row r="174876" spans="63:63" x14ac:dyDescent="0.25">
      <c r="BK174876" s="2311"/>
    </row>
    <row r="174900" spans="63:63" x14ac:dyDescent="0.25">
      <c r="BK174900" s="2315"/>
    </row>
    <row r="174901" spans="63:63" x14ac:dyDescent="0.25">
      <c r="BK174901" s="2311"/>
    </row>
    <row r="174925" spans="63:63" x14ac:dyDescent="0.25">
      <c r="BK174925" s="2315"/>
    </row>
    <row r="174926" spans="63:63" x14ac:dyDescent="0.25">
      <c r="BK174926" s="2311"/>
    </row>
    <row r="174950" spans="63:63" x14ac:dyDescent="0.25">
      <c r="BK174950" s="2315"/>
    </row>
    <row r="174951" spans="63:63" x14ac:dyDescent="0.25">
      <c r="BK174951" s="2311"/>
    </row>
    <row r="174975" spans="63:63" x14ac:dyDescent="0.25">
      <c r="BK174975" s="2315"/>
    </row>
    <row r="174976" spans="63:63" x14ac:dyDescent="0.25">
      <c r="BK174976" s="2311"/>
    </row>
    <row r="175000" spans="63:63" x14ac:dyDescent="0.25">
      <c r="BK175000" s="2315"/>
    </row>
    <row r="175001" spans="63:63" x14ac:dyDescent="0.25">
      <c r="BK175001" s="2311"/>
    </row>
    <row r="175025" spans="63:63" x14ac:dyDescent="0.25">
      <c r="BK175025" s="2315"/>
    </row>
    <row r="175026" spans="63:63" x14ac:dyDescent="0.25">
      <c r="BK175026" s="2311"/>
    </row>
    <row r="175050" spans="63:63" x14ac:dyDescent="0.25">
      <c r="BK175050" s="2315"/>
    </row>
    <row r="175051" spans="63:63" x14ac:dyDescent="0.25">
      <c r="BK175051" s="2311"/>
    </row>
    <row r="175075" spans="63:63" x14ac:dyDescent="0.25">
      <c r="BK175075" s="2315"/>
    </row>
    <row r="175076" spans="63:63" x14ac:dyDescent="0.25">
      <c r="BK175076" s="2311"/>
    </row>
    <row r="175100" spans="63:63" x14ac:dyDescent="0.25">
      <c r="BK175100" s="2315"/>
    </row>
    <row r="175101" spans="63:63" x14ac:dyDescent="0.25">
      <c r="BK175101" s="2311"/>
    </row>
    <row r="175125" spans="63:63" x14ac:dyDescent="0.25">
      <c r="BK175125" s="2315"/>
    </row>
    <row r="175126" spans="63:63" x14ac:dyDescent="0.25">
      <c r="BK175126" s="2311"/>
    </row>
    <row r="175150" spans="63:63" x14ac:dyDescent="0.25">
      <c r="BK175150" s="2315"/>
    </row>
    <row r="175151" spans="63:63" x14ac:dyDescent="0.25">
      <c r="BK175151" s="2311"/>
    </row>
    <row r="175175" spans="63:63" x14ac:dyDescent="0.25">
      <c r="BK175175" s="2315"/>
    </row>
    <row r="175176" spans="63:63" x14ac:dyDescent="0.25">
      <c r="BK175176" s="2311"/>
    </row>
    <row r="175200" spans="63:63" x14ac:dyDescent="0.25">
      <c r="BK175200" s="2315"/>
    </row>
    <row r="175201" spans="63:63" x14ac:dyDescent="0.25">
      <c r="BK175201" s="2311"/>
    </row>
    <row r="175225" spans="63:63" x14ac:dyDescent="0.25">
      <c r="BK175225" s="2315"/>
    </row>
    <row r="175226" spans="63:63" x14ac:dyDescent="0.25">
      <c r="BK175226" s="2311"/>
    </row>
    <row r="175250" spans="63:63" x14ac:dyDescent="0.25">
      <c r="BK175250" s="2315"/>
    </row>
    <row r="175251" spans="63:63" x14ac:dyDescent="0.25">
      <c r="BK175251" s="2311"/>
    </row>
    <row r="175275" spans="63:63" x14ac:dyDescent="0.25">
      <c r="BK175275" s="2315"/>
    </row>
    <row r="175276" spans="63:63" x14ac:dyDescent="0.25">
      <c r="BK175276" s="2311"/>
    </row>
    <row r="175300" spans="63:63" x14ac:dyDescent="0.25">
      <c r="BK175300" s="2315"/>
    </row>
    <row r="175301" spans="63:63" x14ac:dyDescent="0.25">
      <c r="BK175301" s="2311"/>
    </row>
    <row r="175325" spans="63:63" x14ac:dyDescent="0.25">
      <c r="BK175325" s="2315"/>
    </row>
    <row r="175326" spans="63:63" x14ac:dyDescent="0.25">
      <c r="BK175326" s="2311"/>
    </row>
    <row r="175350" spans="63:63" x14ac:dyDescent="0.25">
      <c r="BK175350" s="2315"/>
    </row>
    <row r="175351" spans="63:63" x14ac:dyDescent="0.25">
      <c r="BK175351" s="2311"/>
    </row>
    <row r="175375" spans="63:63" x14ac:dyDescent="0.25">
      <c r="BK175375" s="2315"/>
    </row>
    <row r="175376" spans="63:63" x14ac:dyDescent="0.25">
      <c r="BK175376" s="2311"/>
    </row>
    <row r="175400" spans="63:63" x14ac:dyDescent="0.25">
      <c r="BK175400" s="2315"/>
    </row>
    <row r="175401" spans="63:63" x14ac:dyDescent="0.25">
      <c r="BK175401" s="2311"/>
    </row>
    <row r="175425" spans="63:63" x14ac:dyDescent="0.25">
      <c r="BK175425" s="2315"/>
    </row>
    <row r="175426" spans="63:63" x14ac:dyDescent="0.25">
      <c r="BK175426" s="2311"/>
    </row>
    <row r="175450" spans="63:63" x14ac:dyDescent="0.25">
      <c r="BK175450" s="2315"/>
    </row>
    <row r="175451" spans="63:63" x14ac:dyDescent="0.25">
      <c r="BK175451" s="2311"/>
    </row>
    <row r="175475" spans="63:63" x14ac:dyDescent="0.25">
      <c r="BK175475" s="2315"/>
    </row>
    <row r="175476" spans="63:63" x14ac:dyDescent="0.25">
      <c r="BK175476" s="2311"/>
    </row>
    <row r="175500" spans="63:63" x14ac:dyDescent="0.25">
      <c r="BK175500" s="2315"/>
    </row>
    <row r="175501" spans="63:63" x14ac:dyDescent="0.25">
      <c r="BK175501" s="2311"/>
    </row>
    <row r="175525" spans="63:63" x14ac:dyDescent="0.25">
      <c r="BK175525" s="2315"/>
    </row>
    <row r="175526" spans="63:63" x14ac:dyDescent="0.25">
      <c r="BK175526" s="2311"/>
    </row>
    <row r="175550" spans="63:63" x14ac:dyDescent="0.25">
      <c r="BK175550" s="2315"/>
    </row>
    <row r="175551" spans="63:63" x14ac:dyDescent="0.25">
      <c r="BK175551" s="2311"/>
    </row>
    <row r="175575" spans="63:63" x14ac:dyDescent="0.25">
      <c r="BK175575" s="2315"/>
    </row>
    <row r="175576" spans="63:63" x14ac:dyDescent="0.25">
      <c r="BK175576" s="2311"/>
    </row>
    <row r="175600" spans="63:63" x14ac:dyDescent="0.25">
      <c r="BK175600" s="2315"/>
    </row>
    <row r="175601" spans="63:63" x14ac:dyDescent="0.25">
      <c r="BK175601" s="2311"/>
    </row>
    <row r="175625" spans="63:63" x14ac:dyDescent="0.25">
      <c r="BK175625" s="2315"/>
    </row>
    <row r="175626" spans="63:63" x14ac:dyDescent="0.25">
      <c r="BK175626" s="2311"/>
    </row>
    <row r="175650" spans="63:63" x14ac:dyDescent="0.25">
      <c r="BK175650" s="2315"/>
    </row>
    <row r="175651" spans="63:63" x14ac:dyDescent="0.25">
      <c r="BK175651" s="2311"/>
    </row>
    <row r="175675" spans="63:63" x14ac:dyDescent="0.25">
      <c r="BK175675" s="2315"/>
    </row>
    <row r="175676" spans="63:63" x14ac:dyDescent="0.25">
      <c r="BK175676" s="2311"/>
    </row>
    <row r="175700" spans="63:63" x14ac:dyDescent="0.25">
      <c r="BK175700" s="2315"/>
    </row>
    <row r="175701" spans="63:63" x14ac:dyDescent="0.25">
      <c r="BK175701" s="2311"/>
    </row>
    <row r="175725" spans="63:63" x14ac:dyDescent="0.25">
      <c r="BK175725" s="2315"/>
    </row>
    <row r="175726" spans="63:63" x14ac:dyDescent="0.25">
      <c r="BK175726" s="2311"/>
    </row>
    <row r="175750" spans="63:63" x14ac:dyDescent="0.25">
      <c r="BK175750" s="2315"/>
    </row>
    <row r="175751" spans="63:63" x14ac:dyDescent="0.25">
      <c r="BK175751" s="2311"/>
    </row>
    <row r="175775" spans="63:63" x14ac:dyDescent="0.25">
      <c r="BK175775" s="2315"/>
    </row>
    <row r="175776" spans="63:63" x14ac:dyDescent="0.25">
      <c r="BK175776" s="2311"/>
    </row>
    <row r="175800" spans="63:63" x14ac:dyDescent="0.25">
      <c r="BK175800" s="2315"/>
    </row>
    <row r="175801" spans="63:63" x14ac:dyDescent="0.25">
      <c r="BK175801" s="2311"/>
    </row>
    <row r="175825" spans="63:63" x14ac:dyDescent="0.25">
      <c r="BK175825" s="2315"/>
    </row>
    <row r="175826" spans="63:63" x14ac:dyDescent="0.25">
      <c r="BK175826" s="2311"/>
    </row>
    <row r="175850" spans="63:63" x14ac:dyDescent="0.25">
      <c r="BK175850" s="2315"/>
    </row>
    <row r="175851" spans="63:63" x14ac:dyDescent="0.25">
      <c r="BK175851" s="2311"/>
    </row>
    <row r="175875" spans="63:63" x14ac:dyDescent="0.25">
      <c r="BK175875" s="2315"/>
    </row>
    <row r="175876" spans="63:63" x14ac:dyDescent="0.25">
      <c r="BK175876" s="2311"/>
    </row>
    <row r="175900" spans="63:63" x14ac:dyDescent="0.25">
      <c r="BK175900" s="2315"/>
    </row>
    <row r="175901" spans="63:63" x14ac:dyDescent="0.25">
      <c r="BK175901" s="2311"/>
    </row>
    <row r="175925" spans="63:63" x14ac:dyDescent="0.25">
      <c r="BK175925" s="2315"/>
    </row>
    <row r="175926" spans="63:63" x14ac:dyDescent="0.25">
      <c r="BK175926" s="2311"/>
    </row>
    <row r="175950" spans="63:63" x14ac:dyDescent="0.25">
      <c r="BK175950" s="2315"/>
    </row>
    <row r="175951" spans="63:63" x14ac:dyDescent="0.25">
      <c r="BK175951" s="2311"/>
    </row>
    <row r="175975" spans="63:63" x14ac:dyDescent="0.25">
      <c r="BK175975" s="2315"/>
    </row>
    <row r="175976" spans="63:63" x14ac:dyDescent="0.25">
      <c r="BK175976" s="2311"/>
    </row>
    <row r="176000" spans="63:63" x14ac:dyDescent="0.25">
      <c r="BK176000" s="2315"/>
    </row>
    <row r="176001" spans="63:63" x14ac:dyDescent="0.25">
      <c r="BK176001" s="2311"/>
    </row>
    <row r="176025" spans="63:63" x14ac:dyDescent="0.25">
      <c r="BK176025" s="2315"/>
    </row>
    <row r="176026" spans="63:63" x14ac:dyDescent="0.25">
      <c r="BK176026" s="2311"/>
    </row>
    <row r="176050" spans="63:63" x14ac:dyDescent="0.25">
      <c r="BK176050" s="2315"/>
    </row>
    <row r="176051" spans="63:63" x14ac:dyDescent="0.25">
      <c r="BK176051" s="2311"/>
    </row>
    <row r="176075" spans="63:63" x14ac:dyDescent="0.25">
      <c r="BK176075" s="2315"/>
    </row>
    <row r="176076" spans="63:63" x14ac:dyDescent="0.25">
      <c r="BK176076" s="2311"/>
    </row>
    <row r="176100" spans="63:63" x14ac:dyDescent="0.25">
      <c r="BK176100" s="2315"/>
    </row>
    <row r="176101" spans="63:63" x14ac:dyDescent="0.25">
      <c r="BK176101" s="2311"/>
    </row>
    <row r="176125" spans="63:63" x14ac:dyDescent="0.25">
      <c r="BK176125" s="2315"/>
    </row>
    <row r="176126" spans="63:63" x14ac:dyDescent="0.25">
      <c r="BK176126" s="2311"/>
    </row>
    <row r="176150" spans="63:63" x14ac:dyDescent="0.25">
      <c r="BK176150" s="2315"/>
    </row>
    <row r="176151" spans="63:63" x14ac:dyDescent="0.25">
      <c r="BK176151" s="2311"/>
    </row>
    <row r="176175" spans="63:63" x14ac:dyDescent="0.25">
      <c r="BK176175" s="2315"/>
    </row>
    <row r="176176" spans="63:63" x14ac:dyDescent="0.25">
      <c r="BK176176" s="2311"/>
    </row>
    <row r="176200" spans="63:63" x14ac:dyDescent="0.25">
      <c r="BK176200" s="2315"/>
    </row>
    <row r="176201" spans="63:63" x14ac:dyDescent="0.25">
      <c r="BK176201" s="2311"/>
    </row>
    <row r="176225" spans="63:63" x14ac:dyDescent="0.25">
      <c r="BK176225" s="2315"/>
    </row>
    <row r="176226" spans="63:63" x14ac:dyDescent="0.25">
      <c r="BK176226" s="2311"/>
    </row>
    <row r="176250" spans="63:63" x14ac:dyDescent="0.25">
      <c r="BK176250" s="2315"/>
    </row>
    <row r="176251" spans="63:63" x14ac:dyDescent="0.25">
      <c r="BK176251" s="2311"/>
    </row>
    <row r="176275" spans="63:63" x14ac:dyDescent="0.25">
      <c r="BK176275" s="2315"/>
    </row>
    <row r="176276" spans="63:63" x14ac:dyDescent="0.25">
      <c r="BK176276" s="2311"/>
    </row>
    <row r="176300" spans="63:63" x14ac:dyDescent="0.25">
      <c r="BK176300" s="2315"/>
    </row>
    <row r="176301" spans="63:63" x14ac:dyDescent="0.25">
      <c r="BK176301" s="2311"/>
    </row>
    <row r="176325" spans="63:63" x14ac:dyDescent="0.25">
      <c r="BK176325" s="2315"/>
    </row>
    <row r="176326" spans="63:63" x14ac:dyDescent="0.25">
      <c r="BK176326" s="2311"/>
    </row>
    <row r="176350" spans="63:63" x14ac:dyDescent="0.25">
      <c r="BK176350" s="2315"/>
    </row>
    <row r="176351" spans="63:63" x14ac:dyDescent="0.25">
      <c r="BK176351" s="2311"/>
    </row>
    <row r="176375" spans="63:63" x14ac:dyDescent="0.25">
      <c r="BK176375" s="2315"/>
    </row>
    <row r="176376" spans="63:63" x14ac:dyDescent="0.25">
      <c r="BK176376" s="2311"/>
    </row>
    <row r="176400" spans="63:63" x14ac:dyDescent="0.25">
      <c r="BK176400" s="2315"/>
    </row>
    <row r="176401" spans="63:63" x14ac:dyDescent="0.25">
      <c r="BK176401" s="2311"/>
    </row>
    <row r="176425" spans="63:63" x14ac:dyDescent="0.25">
      <c r="BK176425" s="2315"/>
    </row>
    <row r="176426" spans="63:63" x14ac:dyDescent="0.25">
      <c r="BK176426" s="2311"/>
    </row>
    <row r="176450" spans="63:63" x14ac:dyDescent="0.25">
      <c r="BK176450" s="2315"/>
    </row>
    <row r="176451" spans="63:63" x14ac:dyDescent="0.25">
      <c r="BK176451" s="2311"/>
    </row>
    <row r="176475" spans="63:63" x14ac:dyDescent="0.25">
      <c r="BK176475" s="2315"/>
    </row>
    <row r="176476" spans="63:63" x14ac:dyDescent="0.25">
      <c r="BK176476" s="2311"/>
    </row>
    <row r="176500" spans="63:63" x14ac:dyDescent="0.25">
      <c r="BK176500" s="2315"/>
    </row>
    <row r="176501" spans="63:63" x14ac:dyDescent="0.25">
      <c r="BK176501" s="2311"/>
    </row>
    <row r="176525" spans="63:63" x14ac:dyDescent="0.25">
      <c r="BK176525" s="2315"/>
    </row>
    <row r="176526" spans="63:63" x14ac:dyDescent="0.25">
      <c r="BK176526" s="2311"/>
    </row>
    <row r="176550" spans="63:63" x14ac:dyDescent="0.25">
      <c r="BK176550" s="2315"/>
    </row>
    <row r="176551" spans="63:63" x14ac:dyDescent="0.25">
      <c r="BK176551" s="2311"/>
    </row>
    <row r="176575" spans="63:63" x14ac:dyDescent="0.25">
      <c r="BK176575" s="2315"/>
    </row>
    <row r="176576" spans="63:63" x14ac:dyDescent="0.25">
      <c r="BK176576" s="2311"/>
    </row>
    <row r="176600" spans="63:63" x14ac:dyDescent="0.25">
      <c r="BK176600" s="2315"/>
    </row>
    <row r="176601" spans="63:63" x14ac:dyDescent="0.25">
      <c r="BK176601" s="2311"/>
    </row>
    <row r="176625" spans="63:63" x14ac:dyDescent="0.25">
      <c r="BK176625" s="2315"/>
    </row>
    <row r="176626" spans="63:63" x14ac:dyDescent="0.25">
      <c r="BK176626" s="2311"/>
    </row>
    <row r="176650" spans="63:63" x14ac:dyDescent="0.25">
      <c r="BK176650" s="2315"/>
    </row>
    <row r="176651" spans="63:63" x14ac:dyDescent="0.25">
      <c r="BK176651" s="2311"/>
    </row>
    <row r="176675" spans="63:63" x14ac:dyDescent="0.25">
      <c r="BK176675" s="2315"/>
    </row>
    <row r="176676" spans="63:63" x14ac:dyDescent="0.25">
      <c r="BK176676" s="2311"/>
    </row>
    <row r="176700" spans="63:63" x14ac:dyDescent="0.25">
      <c r="BK176700" s="2315"/>
    </row>
    <row r="176701" spans="63:63" x14ac:dyDescent="0.25">
      <c r="BK176701" s="2311"/>
    </row>
    <row r="176725" spans="63:63" x14ac:dyDescent="0.25">
      <c r="BK176725" s="2315"/>
    </row>
    <row r="176726" spans="63:63" x14ac:dyDescent="0.25">
      <c r="BK176726" s="2311"/>
    </row>
    <row r="176750" spans="63:63" x14ac:dyDescent="0.25">
      <c r="BK176750" s="2315"/>
    </row>
    <row r="176751" spans="63:63" x14ac:dyDescent="0.25">
      <c r="BK176751" s="2311"/>
    </row>
    <row r="176775" spans="63:63" x14ac:dyDescent="0.25">
      <c r="BK176775" s="2315"/>
    </row>
    <row r="176776" spans="63:63" x14ac:dyDescent="0.25">
      <c r="BK176776" s="2311"/>
    </row>
    <row r="176800" spans="63:63" x14ac:dyDescent="0.25">
      <c r="BK176800" s="2315"/>
    </row>
    <row r="176801" spans="63:63" x14ac:dyDescent="0.25">
      <c r="BK176801" s="2311"/>
    </row>
    <row r="176825" spans="63:63" x14ac:dyDescent="0.25">
      <c r="BK176825" s="2315"/>
    </row>
    <row r="176826" spans="63:63" x14ac:dyDescent="0.25">
      <c r="BK176826" s="2311"/>
    </row>
    <row r="176850" spans="63:63" x14ac:dyDescent="0.25">
      <c r="BK176850" s="2315"/>
    </row>
    <row r="176851" spans="63:63" x14ac:dyDescent="0.25">
      <c r="BK176851" s="2311"/>
    </row>
    <row r="176875" spans="63:63" x14ac:dyDescent="0.25">
      <c r="BK176875" s="2315"/>
    </row>
    <row r="176876" spans="63:63" x14ac:dyDescent="0.25">
      <c r="BK176876" s="2311"/>
    </row>
    <row r="176900" spans="63:63" x14ac:dyDescent="0.25">
      <c r="BK176900" s="2315"/>
    </row>
    <row r="176901" spans="63:63" x14ac:dyDescent="0.25">
      <c r="BK176901" s="2311"/>
    </row>
    <row r="176925" spans="63:63" x14ac:dyDescent="0.25">
      <c r="BK176925" s="2315"/>
    </row>
    <row r="176926" spans="63:63" x14ac:dyDescent="0.25">
      <c r="BK176926" s="2311"/>
    </row>
    <row r="176950" spans="63:63" x14ac:dyDescent="0.25">
      <c r="BK176950" s="2315"/>
    </row>
    <row r="176951" spans="63:63" x14ac:dyDescent="0.25">
      <c r="BK176951" s="2311"/>
    </row>
    <row r="176975" spans="63:63" x14ac:dyDescent="0.25">
      <c r="BK176975" s="2315"/>
    </row>
    <row r="176976" spans="63:63" x14ac:dyDescent="0.25">
      <c r="BK176976" s="2311"/>
    </row>
    <row r="177000" spans="63:63" x14ac:dyDescent="0.25">
      <c r="BK177000" s="2315"/>
    </row>
    <row r="177001" spans="63:63" x14ac:dyDescent="0.25">
      <c r="BK177001" s="2311"/>
    </row>
    <row r="177025" spans="63:63" x14ac:dyDescent="0.25">
      <c r="BK177025" s="2315"/>
    </row>
    <row r="177026" spans="63:63" x14ac:dyDescent="0.25">
      <c r="BK177026" s="2311"/>
    </row>
    <row r="177050" spans="63:63" x14ac:dyDescent="0.25">
      <c r="BK177050" s="2315"/>
    </row>
    <row r="177051" spans="63:63" x14ac:dyDescent="0.25">
      <c r="BK177051" s="2311"/>
    </row>
    <row r="177075" spans="63:63" x14ac:dyDescent="0.25">
      <c r="BK177075" s="2315"/>
    </row>
    <row r="177076" spans="63:63" x14ac:dyDescent="0.25">
      <c r="BK177076" s="2311"/>
    </row>
    <row r="177100" spans="63:63" x14ac:dyDescent="0.25">
      <c r="BK177100" s="2315"/>
    </row>
    <row r="177101" spans="63:63" x14ac:dyDescent="0.25">
      <c r="BK177101" s="2311"/>
    </row>
    <row r="177125" spans="63:63" x14ac:dyDescent="0.25">
      <c r="BK177125" s="2315"/>
    </row>
    <row r="177126" spans="63:63" x14ac:dyDescent="0.25">
      <c r="BK177126" s="2311"/>
    </row>
    <row r="177150" spans="63:63" x14ac:dyDescent="0.25">
      <c r="BK177150" s="2315"/>
    </row>
    <row r="177151" spans="63:63" x14ac:dyDescent="0.25">
      <c r="BK177151" s="2311"/>
    </row>
    <row r="177175" spans="63:63" x14ac:dyDescent="0.25">
      <c r="BK177175" s="2315"/>
    </row>
    <row r="177176" spans="63:63" x14ac:dyDescent="0.25">
      <c r="BK177176" s="2311"/>
    </row>
    <row r="177200" spans="63:63" x14ac:dyDescent="0.25">
      <c r="BK177200" s="2315"/>
    </row>
    <row r="177201" spans="63:63" x14ac:dyDescent="0.25">
      <c r="BK177201" s="2311"/>
    </row>
    <row r="177225" spans="63:63" x14ac:dyDescent="0.25">
      <c r="BK177225" s="2315"/>
    </row>
    <row r="177226" spans="63:63" x14ac:dyDescent="0.25">
      <c r="BK177226" s="2311"/>
    </row>
    <row r="177250" spans="63:63" x14ac:dyDescent="0.25">
      <c r="BK177250" s="2315"/>
    </row>
    <row r="177251" spans="63:63" x14ac:dyDescent="0.25">
      <c r="BK177251" s="2311"/>
    </row>
    <row r="177275" spans="63:63" x14ac:dyDescent="0.25">
      <c r="BK177275" s="2315"/>
    </row>
    <row r="177276" spans="63:63" x14ac:dyDescent="0.25">
      <c r="BK177276" s="2311"/>
    </row>
    <row r="177300" spans="63:63" x14ac:dyDescent="0.25">
      <c r="BK177300" s="2315"/>
    </row>
    <row r="177301" spans="63:63" x14ac:dyDescent="0.25">
      <c r="BK177301" s="2311"/>
    </row>
    <row r="177325" spans="63:63" x14ac:dyDescent="0.25">
      <c r="BK177325" s="2315"/>
    </row>
    <row r="177326" spans="63:63" x14ac:dyDescent="0.25">
      <c r="BK177326" s="2311"/>
    </row>
    <row r="177350" spans="63:63" x14ac:dyDescent="0.25">
      <c r="BK177350" s="2315"/>
    </row>
    <row r="177351" spans="63:63" x14ac:dyDescent="0.25">
      <c r="BK177351" s="2311"/>
    </row>
    <row r="177375" spans="63:63" x14ac:dyDescent="0.25">
      <c r="BK177375" s="2315"/>
    </row>
    <row r="177376" spans="63:63" x14ac:dyDescent="0.25">
      <c r="BK177376" s="2311"/>
    </row>
    <row r="177400" spans="63:63" x14ac:dyDescent="0.25">
      <c r="BK177400" s="2315"/>
    </row>
    <row r="177401" spans="63:63" x14ac:dyDescent="0.25">
      <c r="BK177401" s="2311"/>
    </row>
    <row r="177425" spans="63:63" x14ac:dyDescent="0.25">
      <c r="BK177425" s="2315"/>
    </row>
    <row r="177426" spans="63:63" x14ac:dyDescent="0.25">
      <c r="BK177426" s="2311"/>
    </row>
    <row r="177450" spans="63:63" x14ac:dyDescent="0.25">
      <c r="BK177450" s="2315"/>
    </row>
    <row r="177451" spans="63:63" x14ac:dyDescent="0.25">
      <c r="BK177451" s="2311"/>
    </row>
    <row r="177475" spans="63:63" x14ac:dyDescent="0.25">
      <c r="BK177475" s="2315"/>
    </row>
    <row r="177476" spans="63:63" x14ac:dyDescent="0.25">
      <c r="BK177476" s="2311"/>
    </row>
    <row r="177500" spans="63:63" x14ac:dyDescent="0.25">
      <c r="BK177500" s="2315"/>
    </row>
    <row r="177501" spans="63:63" x14ac:dyDescent="0.25">
      <c r="BK177501" s="2311"/>
    </row>
    <row r="177525" spans="63:63" x14ac:dyDescent="0.25">
      <c r="BK177525" s="2315"/>
    </row>
    <row r="177526" spans="63:63" x14ac:dyDescent="0.25">
      <c r="BK177526" s="2311"/>
    </row>
    <row r="177550" spans="63:63" x14ac:dyDescent="0.25">
      <c r="BK177550" s="2315"/>
    </row>
    <row r="177551" spans="63:63" x14ac:dyDescent="0.25">
      <c r="BK177551" s="2311"/>
    </row>
    <row r="177575" spans="63:63" x14ac:dyDescent="0.25">
      <c r="BK177575" s="2315"/>
    </row>
    <row r="177576" spans="63:63" x14ac:dyDescent="0.25">
      <c r="BK177576" s="2311"/>
    </row>
    <row r="177600" spans="63:63" x14ac:dyDescent="0.25">
      <c r="BK177600" s="2315"/>
    </row>
    <row r="177601" spans="63:63" x14ac:dyDescent="0.25">
      <c r="BK177601" s="2311"/>
    </row>
    <row r="177625" spans="63:63" x14ac:dyDescent="0.25">
      <c r="BK177625" s="2315"/>
    </row>
    <row r="177626" spans="63:63" x14ac:dyDescent="0.25">
      <c r="BK177626" s="2311"/>
    </row>
    <row r="177650" spans="63:63" x14ac:dyDescent="0.25">
      <c r="BK177650" s="2315"/>
    </row>
    <row r="177651" spans="63:63" x14ac:dyDescent="0.25">
      <c r="BK177651" s="2311"/>
    </row>
    <row r="177675" spans="63:63" x14ac:dyDescent="0.25">
      <c r="BK177675" s="2315"/>
    </row>
    <row r="177676" spans="63:63" x14ac:dyDescent="0.25">
      <c r="BK177676" s="2311"/>
    </row>
    <row r="177700" spans="63:63" x14ac:dyDescent="0.25">
      <c r="BK177700" s="2315"/>
    </row>
    <row r="177701" spans="63:63" x14ac:dyDescent="0.25">
      <c r="BK177701" s="2311"/>
    </row>
    <row r="177725" spans="63:63" x14ac:dyDescent="0.25">
      <c r="BK177725" s="2315"/>
    </row>
    <row r="177726" spans="63:63" x14ac:dyDescent="0.25">
      <c r="BK177726" s="2311"/>
    </row>
    <row r="177750" spans="63:63" x14ac:dyDescent="0.25">
      <c r="BK177750" s="2315"/>
    </row>
    <row r="177751" spans="63:63" x14ac:dyDescent="0.25">
      <c r="BK177751" s="2311"/>
    </row>
    <row r="177775" spans="63:63" x14ac:dyDescent="0.25">
      <c r="BK177775" s="2315"/>
    </row>
    <row r="177776" spans="63:63" x14ac:dyDescent="0.25">
      <c r="BK177776" s="2311"/>
    </row>
    <row r="177800" spans="63:63" x14ac:dyDescent="0.25">
      <c r="BK177800" s="2315"/>
    </row>
    <row r="177801" spans="63:63" x14ac:dyDescent="0.25">
      <c r="BK177801" s="2311"/>
    </row>
    <row r="177825" spans="63:63" x14ac:dyDescent="0.25">
      <c r="BK177825" s="2315"/>
    </row>
    <row r="177826" spans="63:63" x14ac:dyDescent="0.25">
      <c r="BK177826" s="2311"/>
    </row>
    <row r="177850" spans="63:63" x14ac:dyDescent="0.25">
      <c r="BK177850" s="2315"/>
    </row>
    <row r="177851" spans="63:63" x14ac:dyDescent="0.25">
      <c r="BK177851" s="2311"/>
    </row>
    <row r="177875" spans="63:63" x14ac:dyDescent="0.25">
      <c r="BK177875" s="2315"/>
    </row>
    <row r="177876" spans="63:63" x14ac:dyDescent="0.25">
      <c r="BK177876" s="2311"/>
    </row>
    <row r="177900" spans="63:63" x14ac:dyDescent="0.25">
      <c r="BK177900" s="2315"/>
    </row>
    <row r="177901" spans="63:63" x14ac:dyDescent="0.25">
      <c r="BK177901" s="2311"/>
    </row>
    <row r="177925" spans="63:63" x14ac:dyDescent="0.25">
      <c r="BK177925" s="2315"/>
    </row>
    <row r="177926" spans="63:63" x14ac:dyDescent="0.25">
      <c r="BK177926" s="2311"/>
    </row>
    <row r="177950" spans="63:63" x14ac:dyDescent="0.25">
      <c r="BK177950" s="2315"/>
    </row>
    <row r="177951" spans="63:63" x14ac:dyDescent="0.25">
      <c r="BK177951" s="2311"/>
    </row>
    <row r="177975" spans="63:63" x14ac:dyDescent="0.25">
      <c r="BK177975" s="2315"/>
    </row>
    <row r="177976" spans="63:63" x14ac:dyDescent="0.25">
      <c r="BK177976" s="2311"/>
    </row>
    <row r="178000" spans="63:63" x14ac:dyDescent="0.25">
      <c r="BK178000" s="2315"/>
    </row>
    <row r="178001" spans="63:63" x14ac:dyDescent="0.25">
      <c r="BK178001" s="2311"/>
    </row>
    <row r="178025" spans="63:63" x14ac:dyDescent="0.25">
      <c r="BK178025" s="2315"/>
    </row>
    <row r="178026" spans="63:63" x14ac:dyDescent="0.25">
      <c r="BK178026" s="2311"/>
    </row>
    <row r="178050" spans="63:63" x14ac:dyDescent="0.25">
      <c r="BK178050" s="2315"/>
    </row>
    <row r="178051" spans="63:63" x14ac:dyDescent="0.25">
      <c r="BK178051" s="2311"/>
    </row>
    <row r="178075" spans="63:63" x14ac:dyDescent="0.25">
      <c r="BK178075" s="2315"/>
    </row>
    <row r="178076" spans="63:63" x14ac:dyDescent="0.25">
      <c r="BK178076" s="2311"/>
    </row>
    <row r="178100" spans="63:63" x14ac:dyDescent="0.25">
      <c r="BK178100" s="2315"/>
    </row>
    <row r="178101" spans="63:63" x14ac:dyDescent="0.25">
      <c r="BK178101" s="2311"/>
    </row>
    <row r="178125" spans="63:63" x14ac:dyDescent="0.25">
      <c r="BK178125" s="2315"/>
    </row>
    <row r="178126" spans="63:63" x14ac:dyDescent="0.25">
      <c r="BK178126" s="2311"/>
    </row>
    <row r="178150" spans="63:63" x14ac:dyDescent="0.25">
      <c r="BK178150" s="2315"/>
    </row>
    <row r="178151" spans="63:63" x14ac:dyDescent="0.25">
      <c r="BK178151" s="2311"/>
    </row>
    <row r="178175" spans="63:63" x14ac:dyDescent="0.25">
      <c r="BK178175" s="2315"/>
    </row>
    <row r="178176" spans="63:63" x14ac:dyDescent="0.25">
      <c r="BK178176" s="2311"/>
    </row>
    <row r="178200" spans="63:63" x14ac:dyDescent="0.25">
      <c r="BK178200" s="2315"/>
    </row>
    <row r="178201" spans="63:63" x14ac:dyDescent="0.25">
      <c r="BK178201" s="2311"/>
    </row>
    <row r="178225" spans="63:63" x14ac:dyDescent="0.25">
      <c r="BK178225" s="2315"/>
    </row>
    <row r="178226" spans="63:63" x14ac:dyDescent="0.25">
      <c r="BK178226" s="2311"/>
    </row>
    <row r="178250" spans="63:63" x14ac:dyDescent="0.25">
      <c r="BK178250" s="2315"/>
    </row>
    <row r="178251" spans="63:63" x14ac:dyDescent="0.25">
      <c r="BK178251" s="2311"/>
    </row>
    <row r="178275" spans="63:63" x14ac:dyDescent="0.25">
      <c r="BK178275" s="2315"/>
    </row>
    <row r="178276" spans="63:63" x14ac:dyDescent="0.25">
      <c r="BK178276" s="2311"/>
    </row>
    <row r="178300" spans="63:63" x14ac:dyDescent="0.25">
      <c r="BK178300" s="2315"/>
    </row>
    <row r="178301" spans="63:63" x14ac:dyDescent="0.25">
      <c r="BK178301" s="2311"/>
    </row>
    <row r="178325" spans="63:63" x14ac:dyDescent="0.25">
      <c r="BK178325" s="2315"/>
    </row>
    <row r="178326" spans="63:63" x14ac:dyDescent="0.25">
      <c r="BK178326" s="2311"/>
    </row>
    <row r="178350" spans="63:63" x14ac:dyDescent="0.25">
      <c r="BK178350" s="2315"/>
    </row>
    <row r="178351" spans="63:63" x14ac:dyDescent="0.25">
      <c r="BK178351" s="2311"/>
    </row>
    <row r="178375" spans="63:63" x14ac:dyDescent="0.25">
      <c r="BK178375" s="2315"/>
    </row>
    <row r="178376" spans="63:63" x14ac:dyDescent="0.25">
      <c r="BK178376" s="2311"/>
    </row>
    <row r="178400" spans="63:63" x14ac:dyDescent="0.25">
      <c r="BK178400" s="2315"/>
    </row>
    <row r="178401" spans="63:63" x14ac:dyDescent="0.25">
      <c r="BK178401" s="2311"/>
    </row>
    <row r="178425" spans="63:63" x14ac:dyDescent="0.25">
      <c r="BK178425" s="2315"/>
    </row>
    <row r="178426" spans="63:63" x14ac:dyDescent="0.25">
      <c r="BK178426" s="2311"/>
    </row>
    <row r="178450" spans="63:63" x14ac:dyDescent="0.25">
      <c r="BK178450" s="2315"/>
    </row>
    <row r="178451" spans="63:63" x14ac:dyDescent="0.25">
      <c r="BK178451" s="2311"/>
    </row>
    <row r="178475" spans="63:63" x14ac:dyDescent="0.25">
      <c r="BK178475" s="2315"/>
    </row>
    <row r="178476" spans="63:63" x14ac:dyDescent="0.25">
      <c r="BK178476" s="2311"/>
    </row>
    <row r="178500" spans="63:63" x14ac:dyDescent="0.25">
      <c r="BK178500" s="2315"/>
    </row>
    <row r="178501" spans="63:63" x14ac:dyDescent="0.25">
      <c r="BK178501" s="2311"/>
    </row>
    <row r="178525" spans="63:63" x14ac:dyDescent="0.25">
      <c r="BK178525" s="2315"/>
    </row>
    <row r="178526" spans="63:63" x14ac:dyDescent="0.25">
      <c r="BK178526" s="2311"/>
    </row>
    <row r="178550" spans="63:63" x14ac:dyDescent="0.25">
      <c r="BK178550" s="2315"/>
    </row>
    <row r="178551" spans="63:63" x14ac:dyDescent="0.25">
      <c r="BK178551" s="2311"/>
    </row>
    <row r="178575" spans="63:63" x14ac:dyDescent="0.25">
      <c r="BK178575" s="2315"/>
    </row>
    <row r="178576" spans="63:63" x14ac:dyDescent="0.25">
      <c r="BK178576" s="2311"/>
    </row>
    <row r="178600" spans="63:63" x14ac:dyDescent="0.25">
      <c r="BK178600" s="2315"/>
    </row>
    <row r="178601" spans="63:63" x14ac:dyDescent="0.25">
      <c r="BK178601" s="2311"/>
    </row>
    <row r="178625" spans="63:63" x14ac:dyDescent="0.25">
      <c r="BK178625" s="2315"/>
    </row>
    <row r="178626" spans="63:63" x14ac:dyDescent="0.25">
      <c r="BK178626" s="2311"/>
    </row>
    <row r="178650" spans="63:63" x14ac:dyDescent="0.25">
      <c r="BK178650" s="2315"/>
    </row>
    <row r="178651" spans="63:63" x14ac:dyDescent="0.25">
      <c r="BK178651" s="2311"/>
    </row>
    <row r="178675" spans="63:63" x14ac:dyDescent="0.25">
      <c r="BK178675" s="2315"/>
    </row>
    <row r="178676" spans="63:63" x14ac:dyDescent="0.25">
      <c r="BK178676" s="2311"/>
    </row>
    <row r="178700" spans="63:63" x14ac:dyDescent="0.25">
      <c r="BK178700" s="2315"/>
    </row>
    <row r="178701" spans="63:63" x14ac:dyDescent="0.25">
      <c r="BK178701" s="2311"/>
    </row>
    <row r="178725" spans="63:63" x14ac:dyDescent="0.25">
      <c r="BK178725" s="2315"/>
    </row>
    <row r="178726" spans="63:63" x14ac:dyDescent="0.25">
      <c r="BK178726" s="2311"/>
    </row>
    <row r="178750" spans="63:63" x14ac:dyDescent="0.25">
      <c r="BK178750" s="2315"/>
    </row>
    <row r="178751" spans="63:63" x14ac:dyDescent="0.25">
      <c r="BK178751" s="2311"/>
    </row>
    <row r="178775" spans="63:63" x14ac:dyDescent="0.25">
      <c r="BK178775" s="2315"/>
    </row>
    <row r="178776" spans="63:63" x14ac:dyDescent="0.25">
      <c r="BK178776" s="2311"/>
    </row>
    <row r="178800" spans="63:63" x14ac:dyDescent="0.25">
      <c r="BK178800" s="2315"/>
    </row>
    <row r="178801" spans="63:63" x14ac:dyDescent="0.25">
      <c r="BK178801" s="2311"/>
    </row>
    <row r="178825" spans="63:63" x14ac:dyDescent="0.25">
      <c r="BK178825" s="2315"/>
    </row>
    <row r="178826" spans="63:63" x14ac:dyDescent="0.25">
      <c r="BK178826" s="2311"/>
    </row>
    <row r="178850" spans="63:63" x14ac:dyDescent="0.25">
      <c r="BK178850" s="2315"/>
    </row>
    <row r="178851" spans="63:63" x14ac:dyDescent="0.25">
      <c r="BK178851" s="2311"/>
    </row>
    <row r="178875" spans="63:63" x14ac:dyDescent="0.25">
      <c r="BK178875" s="2315"/>
    </row>
    <row r="178876" spans="63:63" x14ac:dyDescent="0.25">
      <c r="BK178876" s="2311"/>
    </row>
    <row r="178900" spans="63:63" x14ac:dyDescent="0.25">
      <c r="BK178900" s="2315"/>
    </row>
    <row r="178901" spans="63:63" x14ac:dyDescent="0.25">
      <c r="BK178901" s="2311"/>
    </row>
    <row r="178925" spans="63:63" x14ac:dyDescent="0.25">
      <c r="BK178925" s="2315"/>
    </row>
    <row r="178926" spans="63:63" x14ac:dyDescent="0.25">
      <c r="BK178926" s="2311"/>
    </row>
    <row r="178950" spans="63:63" x14ac:dyDescent="0.25">
      <c r="BK178950" s="2315"/>
    </row>
    <row r="178951" spans="63:63" x14ac:dyDescent="0.25">
      <c r="BK178951" s="2311"/>
    </row>
    <row r="178975" spans="63:63" x14ac:dyDescent="0.25">
      <c r="BK178975" s="2315"/>
    </row>
    <row r="178976" spans="63:63" x14ac:dyDescent="0.25">
      <c r="BK178976" s="2311"/>
    </row>
    <row r="179000" spans="63:63" x14ac:dyDescent="0.25">
      <c r="BK179000" s="2315"/>
    </row>
    <row r="179001" spans="63:63" x14ac:dyDescent="0.25">
      <c r="BK179001" s="2311"/>
    </row>
    <row r="179025" spans="63:63" x14ac:dyDescent="0.25">
      <c r="BK179025" s="2315"/>
    </row>
    <row r="179026" spans="63:63" x14ac:dyDescent="0.25">
      <c r="BK179026" s="2311"/>
    </row>
    <row r="179050" spans="63:63" x14ac:dyDescent="0.25">
      <c r="BK179050" s="2315"/>
    </row>
    <row r="179051" spans="63:63" x14ac:dyDescent="0.25">
      <c r="BK179051" s="2311"/>
    </row>
    <row r="179075" spans="63:63" x14ac:dyDescent="0.25">
      <c r="BK179075" s="2315"/>
    </row>
    <row r="179076" spans="63:63" x14ac:dyDescent="0.25">
      <c r="BK179076" s="2311"/>
    </row>
    <row r="179100" spans="63:63" x14ac:dyDescent="0.25">
      <c r="BK179100" s="2315"/>
    </row>
    <row r="179101" spans="63:63" x14ac:dyDescent="0.25">
      <c r="BK179101" s="2311"/>
    </row>
    <row r="179125" spans="63:63" x14ac:dyDescent="0.25">
      <c r="BK179125" s="2315"/>
    </row>
    <row r="179126" spans="63:63" x14ac:dyDescent="0.25">
      <c r="BK179126" s="2311"/>
    </row>
    <row r="179150" spans="63:63" x14ac:dyDescent="0.25">
      <c r="BK179150" s="2315"/>
    </row>
    <row r="179151" spans="63:63" x14ac:dyDescent="0.25">
      <c r="BK179151" s="2311"/>
    </row>
    <row r="179175" spans="63:63" x14ac:dyDescent="0.25">
      <c r="BK179175" s="2315"/>
    </row>
    <row r="179176" spans="63:63" x14ac:dyDescent="0.25">
      <c r="BK179176" s="2311"/>
    </row>
    <row r="179200" spans="63:63" x14ac:dyDescent="0.25">
      <c r="BK179200" s="2315"/>
    </row>
    <row r="179201" spans="63:63" x14ac:dyDescent="0.25">
      <c r="BK179201" s="2311"/>
    </row>
    <row r="179225" spans="63:63" x14ac:dyDescent="0.25">
      <c r="BK179225" s="2315"/>
    </row>
    <row r="179226" spans="63:63" x14ac:dyDescent="0.25">
      <c r="BK179226" s="2311"/>
    </row>
    <row r="179250" spans="63:63" x14ac:dyDescent="0.25">
      <c r="BK179250" s="2315"/>
    </row>
    <row r="179251" spans="63:63" x14ac:dyDescent="0.25">
      <c r="BK179251" s="2311"/>
    </row>
    <row r="179275" spans="63:63" x14ac:dyDescent="0.25">
      <c r="BK179275" s="2315"/>
    </row>
    <row r="179276" spans="63:63" x14ac:dyDescent="0.25">
      <c r="BK179276" s="2311"/>
    </row>
    <row r="179300" spans="63:63" x14ac:dyDescent="0.25">
      <c r="BK179300" s="2315"/>
    </row>
    <row r="179301" spans="63:63" x14ac:dyDescent="0.25">
      <c r="BK179301" s="2311"/>
    </row>
    <row r="179325" spans="63:63" x14ac:dyDescent="0.25">
      <c r="BK179325" s="2315"/>
    </row>
    <row r="179326" spans="63:63" x14ac:dyDescent="0.25">
      <c r="BK179326" s="2311"/>
    </row>
    <row r="179350" spans="63:63" x14ac:dyDescent="0.25">
      <c r="BK179350" s="2315"/>
    </row>
    <row r="179351" spans="63:63" x14ac:dyDescent="0.25">
      <c r="BK179351" s="2311"/>
    </row>
    <row r="179375" spans="63:63" x14ac:dyDescent="0.25">
      <c r="BK179375" s="2315"/>
    </row>
    <row r="179376" spans="63:63" x14ac:dyDescent="0.25">
      <c r="BK179376" s="2311"/>
    </row>
    <row r="179400" spans="63:63" x14ac:dyDescent="0.25">
      <c r="BK179400" s="2315"/>
    </row>
    <row r="179401" spans="63:63" x14ac:dyDescent="0.25">
      <c r="BK179401" s="2311"/>
    </row>
    <row r="179425" spans="63:63" x14ac:dyDescent="0.25">
      <c r="BK179425" s="2315"/>
    </row>
    <row r="179426" spans="63:63" x14ac:dyDescent="0.25">
      <c r="BK179426" s="2311"/>
    </row>
    <row r="179450" spans="63:63" x14ac:dyDescent="0.25">
      <c r="BK179450" s="2315"/>
    </row>
    <row r="179451" spans="63:63" x14ac:dyDescent="0.25">
      <c r="BK179451" s="2311"/>
    </row>
    <row r="179475" spans="63:63" x14ac:dyDescent="0.25">
      <c r="BK179475" s="2315"/>
    </row>
    <row r="179476" spans="63:63" x14ac:dyDescent="0.25">
      <c r="BK179476" s="2311"/>
    </row>
    <row r="179500" spans="63:63" x14ac:dyDescent="0.25">
      <c r="BK179500" s="2315"/>
    </row>
    <row r="179501" spans="63:63" x14ac:dyDescent="0.25">
      <c r="BK179501" s="2311"/>
    </row>
    <row r="179525" spans="63:63" x14ac:dyDescent="0.25">
      <c r="BK179525" s="2315"/>
    </row>
    <row r="179526" spans="63:63" x14ac:dyDescent="0.25">
      <c r="BK179526" s="2311"/>
    </row>
    <row r="179550" spans="63:63" x14ac:dyDescent="0.25">
      <c r="BK179550" s="2315"/>
    </row>
    <row r="179551" spans="63:63" x14ac:dyDescent="0.25">
      <c r="BK179551" s="2311"/>
    </row>
    <row r="179575" spans="63:63" x14ac:dyDescent="0.25">
      <c r="BK179575" s="2315"/>
    </row>
    <row r="179576" spans="63:63" x14ac:dyDescent="0.25">
      <c r="BK179576" s="2311"/>
    </row>
    <row r="179600" spans="63:63" x14ac:dyDescent="0.25">
      <c r="BK179600" s="2315"/>
    </row>
    <row r="179601" spans="63:63" x14ac:dyDescent="0.25">
      <c r="BK179601" s="2311"/>
    </row>
    <row r="179625" spans="63:63" x14ac:dyDescent="0.25">
      <c r="BK179625" s="2315"/>
    </row>
    <row r="179626" spans="63:63" x14ac:dyDescent="0.25">
      <c r="BK179626" s="2311"/>
    </row>
    <row r="179650" spans="63:63" x14ac:dyDescent="0.25">
      <c r="BK179650" s="2315"/>
    </row>
    <row r="179651" spans="63:63" x14ac:dyDescent="0.25">
      <c r="BK179651" s="2311"/>
    </row>
    <row r="179675" spans="63:63" x14ac:dyDescent="0.25">
      <c r="BK179675" s="2315"/>
    </row>
    <row r="179676" spans="63:63" x14ac:dyDescent="0.25">
      <c r="BK179676" s="2311"/>
    </row>
    <row r="179700" spans="63:63" x14ac:dyDescent="0.25">
      <c r="BK179700" s="2315"/>
    </row>
    <row r="179701" spans="63:63" x14ac:dyDescent="0.25">
      <c r="BK179701" s="2311"/>
    </row>
    <row r="179725" spans="63:63" x14ac:dyDescent="0.25">
      <c r="BK179725" s="2315"/>
    </row>
    <row r="179726" spans="63:63" x14ac:dyDescent="0.25">
      <c r="BK179726" s="2311"/>
    </row>
    <row r="179750" spans="63:63" x14ac:dyDescent="0.25">
      <c r="BK179750" s="2315"/>
    </row>
    <row r="179751" spans="63:63" x14ac:dyDescent="0.25">
      <c r="BK179751" s="2311"/>
    </row>
    <row r="179775" spans="63:63" x14ac:dyDescent="0.25">
      <c r="BK179775" s="2315"/>
    </row>
    <row r="179776" spans="63:63" x14ac:dyDescent="0.25">
      <c r="BK179776" s="2311"/>
    </row>
    <row r="179800" spans="63:63" x14ac:dyDescent="0.25">
      <c r="BK179800" s="2315"/>
    </row>
    <row r="179801" spans="63:63" x14ac:dyDescent="0.25">
      <c r="BK179801" s="2311"/>
    </row>
    <row r="179825" spans="63:63" x14ac:dyDescent="0.25">
      <c r="BK179825" s="2315"/>
    </row>
    <row r="179826" spans="63:63" x14ac:dyDescent="0.25">
      <c r="BK179826" s="2311"/>
    </row>
    <row r="179850" spans="63:63" x14ac:dyDescent="0.25">
      <c r="BK179850" s="2315"/>
    </row>
    <row r="179851" spans="63:63" x14ac:dyDescent="0.25">
      <c r="BK179851" s="2311"/>
    </row>
    <row r="179875" spans="63:63" x14ac:dyDescent="0.25">
      <c r="BK179875" s="2315"/>
    </row>
    <row r="179876" spans="63:63" x14ac:dyDescent="0.25">
      <c r="BK179876" s="2311"/>
    </row>
    <row r="179900" spans="63:63" x14ac:dyDescent="0.25">
      <c r="BK179900" s="2315"/>
    </row>
    <row r="179901" spans="63:63" x14ac:dyDescent="0.25">
      <c r="BK179901" s="2311"/>
    </row>
    <row r="179925" spans="63:63" x14ac:dyDescent="0.25">
      <c r="BK179925" s="2315"/>
    </row>
    <row r="179926" spans="63:63" x14ac:dyDescent="0.25">
      <c r="BK179926" s="2311"/>
    </row>
    <row r="179950" spans="63:63" x14ac:dyDescent="0.25">
      <c r="BK179950" s="2315"/>
    </row>
    <row r="179951" spans="63:63" x14ac:dyDescent="0.25">
      <c r="BK179951" s="2311"/>
    </row>
    <row r="179975" spans="63:63" x14ac:dyDescent="0.25">
      <c r="BK179975" s="2315"/>
    </row>
    <row r="179976" spans="63:63" x14ac:dyDescent="0.25">
      <c r="BK179976" s="2311"/>
    </row>
    <row r="180000" spans="63:63" x14ac:dyDescent="0.25">
      <c r="BK180000" s="2315"/>
    </row>
    <row r="180001" spans="63:63" x14ac:dyDescent="0.25">
      <c r="BK180001" s="2311"/>
    </row>
    <row r="180025" spans="63:63" x14ac:dyDescent="0.25">
      <c r="BK180025" s="2315"/>
    </row>
    <row r="180026" spans="63:63" x14ac:dyDescent="0.25">
      <c r="BK180026" s="2311"/>
    </row>
    <row r="180050" spans="63:63" x14ac:dyDescent="0.25">
      <c r="BK180050" s="2315"/>
    </row>
    <row r="180051" spans="63:63" x14ac:dyDescent="0.25">
      <c r="BK180051" s="2311"/>
    </row>
    <row r="180075" spans="63:63" x14ac:dyDescent="0.25">
      <c r="BK180075" s="2315"/>
    </row>
    <row r="180076" spans="63:63" x14ac:dyDescent="0.25">
      <c r="BK180076" s="2311"/>
    </row>
    <row r="180100" spans="63:63" x14ac:dyDescent="0.25">
      <c r="BK180100" s="2315"/>
    </row>
    <row r="180101" spans="63:63" x14ac:dyDescent="0.25">
      <c r="BK180101" s="2311"/>
    </row>
    <row r="180125" spans="63:63" x14ac:dyDescent="0.25">
      <c r="BK180125" s="2315"/>
    </row>
    <row r="180126" spans="63:63" x14ac:dyDescent="0.25">
      <c r="BK180126" s="2311"/>
    </row>
    <row r="180150" spans="63:63" x14ac:dyDescent="0.25">
      <c r="BK180150" s="2315"/>
    </row>
    <row r="180151" spans="63:63" x14ac:dyDescent="0.25">
      <c r="BK180151" s="2311"/>
    </row>
    <row r="180175" spans="63:63" x14ac:dyDescent="0.25">
      <c r="BK180175" s="2315"/>
    </row>
    <row r="180176" spans="63:63" x14ac:dyDescent="0.25">
      <c r="BK180176" s="2311"/>
    </row>
    <row r="180200" spans="63:63" x14ac:dyDescent="0.25">
      <c r="BK180200" s="2315"/>
    </row>
    <row r="180201" spans="63:63" x14ac:dyDescent="0.25">
      <c r="BK180201" s="2311"/>
    </row>
    <row r="180225" spans="63:63" x14ac:dyDescent="0.25">
      <c r="BK180225" s="2315"/>
    </row>
    <row r="180226" spans="63:63" x14ac:dyDescent="0.25">
      <c r="BK180226" s="2311"/>
    </row>
    <row r="180250" spans="63:63" x14ac:dyDescent="0.25">
      <c r="BK180250" s="2315"/>
    </row>
    <row r="180251" spans="63:63" x14ac:dyDescent="0.25">
      <c r="BK180251" s="2311"/>
    </row>
    <row r="180275" spans="63:63" x14ac:dyDescent="0.25">
      <c r="BK180275" s="2315"/>
    </row>
    <row r="180276" spans="63:63" x14ac:dyDescent="0.25">
      <c r="BK180276" s="2311"/>
    </row>
    <row r="180300" spans="63:63" x14ac:dyDescent="0.25">
      <c r="BK180300" s="2315"/>
    </row>
    <row r="180301" spans="63:63" x14ac:dyDescent="0.25">
      <c r="BK180301" s="2311"/>
    </row>
    <row r="180325" spans="63:63" x14ac:dyDescent="0.25">
      <c r="BK180325" s="2315"/>
    </row>
    <row r="180326" spans="63:63" x14ac:dyDescent="0.25">
      <c r="BK180326" s="2311"/>
    </row>
    <row r="180350" spans="63:63" x14ac:dyDescent="0.25">
      <c r="BK180350" s="2315"/>
    </row>
    <row r="180351" spans="63:63" x14ac:dyDescent="0.25">
      <c r="BK180351" s="2311"/>
    </row>
    <row r="180375" spans="63:63" x14ac:dyDescent="0.25">
      <c r="BK180375" s="2315"/>
    </row>
    <row r="180376" spans="63:63" x14ac:dyDescent="0.25">
      <c r="BK180376" s="2311"/>
    </row>
    <row r="180400" spans="63:63" x14ac:dyDescent="0.25">
      <c r="BK180400" s="2315"/>
    </row>
    <row r="180401" spans="63:63" x14ac:dyDescent="0.25">
      <c r="BK180401" s="2311"/>
    </row>
    <row r="180425" spans="63:63" x14ac:dyDescent="0.25">
      <c r="BK180425" s="2315"/>
    </row>
    <row r="180426" spans="63:63" x14ac:dyDescent="0.25">
      <c r="BK180426" s="2311"/>
    </row>
    <row r="180450" spans="63:63" x14ac:dyDescent="0.25">
      <c r="BK180450" s="2315"/>
    </row>
    <row r="180451" spans="63:63" x14ac:dyDescent="0.25">
      <c r="BK180451" s="2311"/>
    </row>
    <row r="180475" spans="63:63" x14ac:dyDescent="0.25">
      <c r="BK180475" s="2315"/>
    </row>
    <row r="180476" spans="63:63" x14ac:dyDescent="0.25">
      <c r="BK180476" s="2311"/>
    </row>
    <row r="180500" spans="63:63" x14ac:dyDescent="0.25">
      <c r="BK180500" s="2315"/>
    </row>
    <row r="180501" spans="63:63" x14ac:dyDescent="0.25">
      <c r="BK180501" s="2311"/>
    </row>
    <row r="180525" spans="63:63" x14ac:dyDescent="0.25">
      <c r="BK180525" s="2315"/>
    </row>
    <row r="180526" spans="63:63" x14ac:dyDescent="0.25">
      <c r="BK180526" s="2311"/>
    </row>
    <row r="180550" spans="63:63" x14ac:dyDescent="0.25">
      <c r="BK180550" s="2315"/>
    </row>
    <row r="180551" spans="63:63" x14ac:dyDescent="0.25">
      <c r="BK180551" s="2311"/>
    </row>
    <row r="180575" spans="63:63" x14ac:dyDescent="0.25">
      <c r="BK180575" s="2315"/>
    </row>
    <row r="180576" spans="63:63" x14ac:dyDescent="0.25">
      <c r="BK180576" s="2311"/>
    </row>
    <row r="180600" spans="63:63" x14ac:dyDescent="0.25">
      <c r="BK180600" s="2315"/>
    </row>
    <row r="180601" spans="63:63" x14ac:dyDescent="0.25">
      <c r="BK180601" s="2311"/>
    </row>
    <row r="180625" spans="63:63" x14ac:dyDescent="0.25">
      <c r="BK180625" s="2315"/>
    </row>
    <row r="180626" spans="63:63" x14ac:dyDescent="0.25">
      <c r="BK180626" s="2311"/>
    </row>
    <row r="180650" spans="63:63" x14ac:dyDescent="0.25">
      <c r="BK180650" s="2315"/>
    </row>
    <row r="180651" spans="63:63" x14ac:dyDescent="0.25">
      <c r="BK180651" s="2311"/>
    </row>
    <row r="180675" spans="63:63" x14ac:dyDescent="0.25">
      <c r="BK180675" s="2315"/>
    </row>
    <row r="180676" spans="63:63" x14ac:dyDescent="0.25">
      <c r="BK180676" s="2311"/>
    </row>
    <row r="180700" spans="63:63" x14ac:dyDescent="0.25">
      <c r="BK180700" s="2315"/>
    </row>
    <row r="180701" spans="63:63" x14ac:dyDescent="0.25">
      <c r="BK180701" s="2311"/>
    </row>
    <row r="180725" spans="63:63" x14ac:dyDescent="0.25">
      <c r="BK180725" s="2315"/>
    </row>
    <row r="180726" spans="63:63" x14ac:dyDescent="0.25">
      <c r="BK180726" s="2311"/>
    </row>
    <row r="180750" spans="63:63" x14ac:dyDescent="0.25">
      <c r="BK180750" s="2315"/>
    </row>
    <row r="180751" spans="63:63" x14ac:dyDescent="0.25">
      <c r="BK180751" s="2311"/>
    </row>
    <row r="180775" spans="63:63" x14ac:dyDescent="0.25">
      <c r="BK180775" s="2315"/>
    </row>
    <row r="180776" spans="63:63" x14ac:dyDescent="0.25">
      <c r="BK180776" s="2311"/>
    </row>
    <row r="180800" spans="63:63" x14ac:dyDescent="0.25">
      <c r="BK180800" s="2315"/>
    </row>
    <row r="180801" spans="63:63" x14ac:dyDescent="0.25">
      <c r="BK180801" s="2311"/>
    </row>
    <row r="180825" spans="63:63" x14ac:dyDescent="0.25">
      <c r="BK180825" s="2315"/>
    </row>
    <row r="180826" spans="63:63" x14ac:dyDescent="0.25">
      <c r="BK180826" s="2311"/>
    </row>
    <row r="180850" spans="63:63" x14ac:dyDescent="0.25">
      <c r="BK180850" s="2315"/>
    </row>
    <row r="180851" spans="63:63" x14ac:dyDescent="0.25">
      <c r="BK180851" s="2311"/>
    </row>
    <row r="180875" spans="63:63" x14ac:dyDescent="0.25">
      <c r="BK180875" s="2315"/>
    </row>
    <row r="180876" spans="63:63" x14ac:dyDescent="0.25">
      <c r="BK180876" s="2311"/>
    </row>
    <row r="180900" spans="63:63" x14ac:dyDescent="0.25">
      <c r="BK180900" s="2315"/>
    </row>
    <row r="180901" spans="63:63" x14ac:dyDescent="0.25">
      <c r="BK180901" s="2311"/>
    </row>
    <row r="180925" spans="63:63" x14ac:dyDescent="0.25">
      <c r="BK180925" s="2315"/>
    </row>
    <row r="180926" spans="63:63" x14ac:dyDescent="0.25">
      <c r="BK180926" s="2311"/>
    </row>
    <row r="180950" spans="63:63" x14ac:dyDescent="0.25">
      <c r="BK180950" s="2315"/>
    </row>
    <row r="180951" spans="63:63" x14ac:dyDescent="0.25">
      <c r="BK180951" s="2311"/>
    </row>
    <row r="180975" spans="63:63" x14ac:dyDescent="0.25">
      <c r="BK180975" s="2315"/>
    </row>
    <row r="180976" spans="63:63" x14ac:dyDescent="0.25">
      <c r="BK180976" s="2311"/>
    </row>
    <row r="181000" spans="63:63" x14ac:dyDescent="0.25">
      <c r="BK181000" s="2315"/>
    </row>
    <row r="181001" spans="63:63" x14ac:dyDescent="0.25">
      <c r="BK181001" s="2311"/>
    </row>
    <row r="181025" spans="63:63" x14ac:dyDescent="0.25">
      <c r="BK181025" s="2315"/>
    </row>
    <row r="181026" spans="63:63" x14ac:dyDescent="0.25">
      <c r="BK181026" s="2311"/>
    </row>
    <row r="181050" spans="63:63" x14ac:dyDescent="0.25">
      <c r="BK181050" s="2315"/>
    </row>
    <row r="181051" spans="63:63" x14ac:dyDescent="0.25">
      <c r="BK181051" s="2311"/>
    </row>
    <row r="181075" spans="63:63" x14ac:dyDescent="0.25">
      <c r="BK181075" s="2315"/>
    </row>
    <row r="181076" spans="63:63" x14ac:dyDescent="0.25">
      <c r="BK181076" s="2311"/>
    </row>
    <row r="181100" spans="63:63" x14ac:dyDescent="0.25">
      <c r="BK181100" s="2315"/>
    </row>
    <row r="181101" spans="63:63" x14ac:dyDescent="0.25">
      <c r="BK181101" s="2311"/>
    </row>
    <row r="181125" spans="63:63" x14ac:dyDescent="0.25">
      <c r="BK181125" s="2315"/>
    </row>
    <row r="181126" spans="63:63" x14ac:dyDescent="0.25">
      <c r="BK181126" s="2311"/>
    </row>
    <row r="181150" spans="63:63" x14ac:dyDescent="0.25">
      <c r="BK181150" s="2315"/>
    </row>
    <row r="181151" spans="63:63" x14ac:dyDescent="0.25">
      <c r="BK181151" s="2311"/>
    </row>
    <row r="181175" spans="63:63" x14ac:dyDescent="0.25">
      <c r="BK181175" s="2315"/>
    </row>
    <row r="181176" spans="63:63" x14ac:dyDescent="0.25">
      <c r="BK181176" s="2311"/>
    </row>
    <row r="181200" spans="63:63" x14ac:dyDescent="0.25">
      <c r="BK181200" s="2315"/>
    </row>
    <row r="181201" spans="63:63" x14ac:dyDescent="0.25">
      <c r="BK181201" s="2311"/>
    </row>
    <row r="181225" spans="63:63" x14ac:dyDescent="0.25">
      <c r="BK181225" s="2315"/>
    </row>
    <row r="181226" spans="63:63" x14ac:dyDescent="0.25">
      <c r="BK181226" s="2311"/>
    </row>
    <row r="181250" spans="63:63" x14ac:dyDescent="0.25">
      <c r="BK181250" s="2315"/>
    </row>
    <row r="181251" spans="63:63" x14ac:dyDescent="0.25">
      <c r="BK181251" s="2311"/>
    </row>
    <row r="181275" spans="63:63" x14ac:dyDescent="0.25">
      <c r="BK181275" s="2315"/>
    </row>
    <row r="181276" spans="63:63" x14ac:dyDescent="0.25">
      <c r="BK181276" s="2311"/>
    </row>
    <row r="181300" spans="63:63" x14ac:dyDescent="0.25">
      <c r="BK181300" s="2315"/>
    </row>
    <row r="181301" spans="63:63" x14ac:dyDescent="0.25">
      <c r="BK181301" s="2311"/>
    </row>
    <row r="181325" spans="63:63" x14ac:dyDescent="0.25">
      <c r="BK181325" s="2315"/>
    </row>
    <row r="181326" spans="63:63" x14ac:dyDescent="0.25">
      <c r="BK181326" s="2311"/>
    </row>
    <row r="181350" spans="63:63" x14ac:dyDescent="0.25">
      <c r="BK181350" s="2315"/>
    </row>
    <row r="181351" spans="63:63" x14ac:dyDescent="0.25">
      <c r="BK181351" s="2311"/>
    </row>
    <row r="181375" spans="63:63" x14ac:dyDescent="0.25">
      <c r="BK181375" s="2315"/>
    </row>
    <row r="181376" spans="63:63" x14ac:dyDescent="0.25">
      <c r="BK181376" s="2311"/>
    </row>
    <row r="181400" spans="63:63" x14ac:dyDescent="0.25">
      <c r="BK181400" s="2315"/>
    </row>
    <row r="181401" spans="63:63" x14ac:dyDescent="0.25">
      <c r="BK181401" s="2311"/>
    </row>
    <row r="181425" spans="63:63" x14ac:dyDescent="0.25">
      <c r="BK181425" s="2315"/>
    </row>
    <row r="181426" spans="63:63" x14ac:dyDescent="0.25">
      <c r="BK181426" s="2311"/>
    </row>
    <row r="181450" spans="63:63" x14ac:dyDescent="0.25">
      <c r="BK181450" s="2315"/>
    </row>
    <row r="181451" spans="63:63" x14ac:dyDescent="0.25">
      <c r="BK181451" s="2311"/>
    </row>
    <row r="181475" spans="63:63" x14ac:dyDescent="0.25">
      <c r="BK181475" s="2315"/>
    </row>
    <row r="181476" spans="63:63" x14ac:dyDescent="0.25">
      <c r="BK181476" s="2311"/>
    </row>
    <row r="181500" spans="63:63" x14ac:dyDescent="0.25">
      <c r="BK181500" s="2315"/>
    </row>
    <row r="181501" spans="63:63" x14ac:dyDescent="0.25">
      <c r="BK181501" s="2311"/>
    </row>
    <row r="181525" spans="63:63" x14ac:dyDescent="0.25">
      <c r="BK181525" s="2315"/>
    </row>
    <row r="181526" spans="63:63" x14ac:dyDescent="0.25">
      <c r="BK181526" s="2311"/>
    </row>
    <row r="181550" spans="63:63" x14ac:dyDescent="0.25">
      <c r="BK181550" s="2315"/>
    </row>
    <row r="181551" spans="63:63" x14ac:dyDescent="0.25">
      <c r="BK181551" s="2311"/>
    </row>
    <row r="181575" spans="63:63" x14ac:dyDescent="0.25">
      <c r="BK181575" s="2315"/>
    </row>
    <row r="181576" spans="63:63" x14ac:dyDescent="0.25">
      <c r="BK181576" s="2311"/>
    </row>
    <row r="181600" spans="63:63" x14ac:dyDescent="0.25">
      <c r="BK181600" s="2315"/>
    </row>
    <row r="181601" spans="63:63" x14ac:dyDescent="0.25">
      <c r="BK181601" s="2311"/>
    </row>
    <row r="181625" spans="63:63" x14ac:dyDescent="0.25">
      <c r="BK181625" s="2315"/>
    </row>
    <row r="181626" spans="63:63" x14ac:dyDescent="0.25">
      <c r="BK181626" s="2311"/>
    </row>
    <row r="181650" spans="63:63" x14ac:dyDescent="0.25">
      <c r="BK181650" s="2315"/>
    </row>
    <row r="181651" spans="63:63" x14ac:dyDescent="0.25">
      <c r="BK181651" s="2311"/>
    </row>
    <row r="181675" spans="63:63" x14ac:dyDescent="0.25">
      <c r="BK181675" s="2315"/>
    </row>
    <row r="181676" spans="63:63" x14ac:dyDescent="0.25">
      <c r="BK181676" s="2311"/>
    </row>
    <row r="181700" spans="63:63" x14ac:dyDescent="0.25">
      <c r="BK181700" s="2315"/>
    </row>
    <row r="181701" spans="63:63" x14ac:dyDescent="0.25">
      <c r="BK181701" s="2311"/>
    </row>
    <row r="181725" spans="63:63" x14ac:dyDescent="0.25">
      <c r="BK181725" s="2315"/>
    </row>
    <row r="181726" spans="63:63" x14ac:dyDescent="0.25">
      <c r="BK181726" s="2311"/>
    </row>
    <row r="181750" spans="63:63" x14ac:dyDescent="0.25">
      <c r="BK181750" s="2315"/>
    </row>
    <row r="181751" spans="63:63" x14ac:dyDescent="0.25">
      <c r="BK181751" s="2311"/>
    </row>
    <row r="181775" spans="63:63" x14ac:dyDescent="0.25">
      <c r="BK181775" s="2315"/>
    </row>
    <row r="181776" spans="63:63" x14ac:dyDescent="0.25">
      <c r="BK181776" s="2311"/>
    </row>
    <row r="181800" spans="63:63" x14ac:dyDescent="0.25">
      <c r="BK181800" s="2315"/>
    </row>
    <row r="181801" spans="63:63" x14ac:dyDescent="0.25">
      <c r="BK181801" s="2311"/>
    </row>
    <row r="181825" spans="63:63" x14ac:dyDescent="0.25">
      <c r="BK181825" s="2315"/>
    </row>
    <row r="181826" spans="63:63" x14ac:dyDescent="0.25">
      <c r="BK181826" s="2311"/>
    </row>
    <row r="181850" spans="63:63" x14ac:dyDescent="0.25">
      <c r="BK181850" s="2315"/>
    </row>
    <row r="181851" spans="63:63" x14ac:dyDescent="0.25">
      <c r="BK181851" s="2311"/>
    </row>
    <row r="181875" spans="63:63" x14ac:dyDescent="0.25">
      <c r="BK181875" s="2315"/>
    </row>
    <row r="181876" spans="63:63" x14ac:dyDescent="0.25">
      <c r="BK181876" s="2311"/>
    </row>
    <row r="181900" spans="63:63" x14ac:dyDescent="0.25">
      <c r="BK181900" s="2315"/>
    </row>
    <row r="181901" spans="63:63" x14ac:dyDescent="0.25">
      <c r="BK181901" s="2311"/>
    </row>
    <row r="181925" spans="63:63" x14ac:dyDescent="0.25">
      <c r="BK181925" s="2315"/>
    </row>
    <row r="181926" spans="63:63" x14ac:dyDescent="0.25">
      <c r="BK181926" s="2311"/>
    </row>
    <row r="181950" spans="63:63" x14ac:dyDescent="0.25">
      <c r="BK181950" s="2315"/>
    </row>
    <row r="181951" spans="63:63" x14ac:dyDescent="0.25">
      <c r="BK181951" s="2311"/>
    </row>
    <row r="181975" spans="63:63" x14ac:dyDescent="0.25">
      <c r="BK181975" s="2315"/>
    </row>
    <row r="181976" spans="63:63" x14ac:dyDescent="0.25">
      <c r="BK181976" s="2311"/>
    </row>
    <row r="182000" spans="63:63" x14ac:dyDescent="0.25">
      <c r="BK182000" s="2315"/>
    </row>
    <row r="182001" spans="63:63" x14ac:dyDescent="0.25">
      <c r="BK182001" s="2311"/>
    </row>
    <row r="182025" spans="63:63" x14ac:dyDescent="0.25">
      <c r="BK182025" s="2315"/>
    </row>
    <row r="182026" spans="63:63" x14ac:dyDescent="0.25">
      <c r="BK182026" s="2311"/>
    </row>
    <row r="182050" spans="63:63" x14ac:dyDescent="0.25">
      <c r="BK182050" s="2315"/>
    </row>
    <row r="182051" spans="63:63" x14ac:dyDescent="0.25">
      <c r="BK182051" s="2311"/>
    </row>
    <row r="182075" spans="63:63" x14ac:dyDescent="0.25">
      <c r="BK182075" s="2315"/>
    </row>
    <row r="182076" spans="63:63" x14ac:dyDescent="0.25">
      <c r="BK182076" s="2311"/>
    </row>
    <row r="182100" spans="63:63" x14ac:dyDescent="0.25">
      <c r="BK182100" s="2315"/>
    </row>
    <row r="182101" spans="63:63" x14ac:dyDescent="0.25">
      <c r="BK182101" s="2311"/>
    </row>
    <row r="182125" spans="63:63" x14ac:dyDescent="0.25">
      <c r="BK182125" s="2315"/>
    </row>
    <row r="182126" spans="63:63" x14ac:dyDescent="0.25">
      <c r="BK182126" s="2311"/>
    </row>
    <row r="182150" spans="63:63" x14ac:dyDescent="0.25">
      <c r="BK182150" s="2315"/>
    </row>
    <row r="182151" spans="63:63" x14ac:dyDescent="0.25">
      <c r="BK182151" s="2311"/>
    </row>
    <row r="182175" spans="63:63" x14ac:dyDescent="0.25">
      <c r="BK182175" s="2315"/>
    </row>
    <row r="182176" spans="63:63" x14ac:dyDescent="0.25">
      <c r="BK182176" s="2311"/>
    </row>
    <row r="182200" spans="63:63" x14ac:dyDescent="0.25">
      <c r="BK182200" s="2315"/>
    </row>
    <row r="182201" spans="63:63" x14ac:dyDescent="0.25">
      <c r="BK182201" s="2311"/>
    </row>
    <row r="182225" spans="63:63" x14ac:dyDescent="0.25">
      <c r="BK182225" s="2315"/>
    </row>
    <row r="182226" spans="63:63" x14ac:dyDescent="0.25">
      <c r="BK182226" s="2311"/>
    </row>
    <row r="182250" spans="63:63" x14ac:dyDescent="0.25">
      <c r="BK182250" s="2315"/>
    </row>
    <row r="182251" spans="63:63" x14ac:dyDescent="0.25">
      <c r="BK182251" s="2311"/>
    </row>
    <row r="182275" spans="63:63" x14ac:dyDescent="0.25">
      <c r="BK182275" s="2315"/>
    </row>
    <row r="182276" spans="63:63" x14ac:dyDescent="0.25">
      <c r="BK182276" s="2311"/>
    </row>
    <row r="182300" spans="63:63" x14ac:dyDescent="0.25">
      <c r="BK182300" s="2315"/>
    </row>
    <row r="182301" spans="63:63" x14ac:dyDescent="0.25">
      <c r="BK182301" s="2311"/>
    </row>
    <row r="182325" spans="63:63" x14ac:dyDescent="0.25">
      <c r="BK182325" s="2315"/>
    </row>
    <row r="182326" spans="63:63" x14ac:dyDescent="0.25">
      <c r="BK182326" s="2311"/>
    </row>
    <row r="182350" spans="63:63" x14ac:dyDescent="0.25">
      <c r="BK182350" s="2315"/>
    </row>
    <row r="182351" spans="63:63" x14ac:dyDescent="0.25">
      <c r="BK182351" s="2311"/>
    </row>
    <row r="182375" spans="63:63" x14ac:dyDescent="0.25">
      <c r="BK182375" s="2315"/>
    </row>
    <row r="182376" spans="63:63" x14ac:dyDescent="0.25">
      <c r="BK182376" s="2311"/>
    </row>
    <row r="182400" spans="63:63" x14ac:dyDescent="0.25">
      <c r="BK182400" s="2315"/>
    </row>
    <row r="182401" spans="63:63" x14ac:dyDescent="0.25">
      <c r="BK182401" s="2311"/>
    </row>
    <row r="182425" spans="63:63" x14ac:dyDescent="0.25">
      <c r="BK182425" s="2315"/>
    </row>
    <row r="182426" spans="63:63" x14ac:dyDescent="0.25">
      <c r="BK182426" s="2311"/>
    </row>
    <row r="182450" spans="63:63" x14ac:dyDescent="0.25">
      <c r="BK182450" s="2315"/>
    </row>
    <row r="182451" spans="63:63" x14ac:dyDescent="0.25">
      <c r="BK182451" s="2311"/>
    </row>
    <row r="182475" spans="63:63" x14ac:dyDescent="0.25">
      <c r="BK182475" s="2315"/>
    </row>
    <row r="182476" spans="63:63" x14ac:dyDescent="0.25">
      <c r="BK182476" s="2311"/>
    </row>
    <row r="182500" spans="63:63" x14ac:dyDescent="0.25">
      <c r="BK182500" s="2315"/>
    </row>
    <row r="182501" spans="63:63" x14ac:dyDescent="0.25">
      <c r="BK182501" s="2311"/>
    </row>
    <row r="182525" spans="63:63" x14ac:dyDescent="0.25">
      <c r="BK182525" s="2315"/>
    </row>
    <row r="182526" spans="63:63" x14ac:dyDescent="0.25">
      <c r="BK182526" s="2311"/>
    </row>
    <row r="182550" spans="63:63" x14ac:dyDescent="0.25">
      <c r="BK182550" s="2315"/>
    </row>
    <row r="182551" spans="63:63" x14ac:dyDescent="0.25">
      <c r="BK182551" s="2311"/>
    </row>
    <row r="182575" spans="63:63" x14ac:dyDescent="0.25">
      <c r="BK182575" s="2315"/>
    </row>
    <row r="182576" spans="63:63" x14ac:dyDescent="0.25">
      <c r="BK182576" s="2311"/>
    </row>
    <row r="182600" spans="63:63" x14ac:dyDescent="0.25">
      <c r="BK182600" s="2315"/>
    </row>
    <row r="182601" spans="63:63" x14ac:dyDescent="0.25">
      <c r="BK182601" s="2311"/>
    </row>
    <row r="182625" spans="63:63" x14ac:dyDescent="0.25">
      <c r="BK182625" s="2315"/>
    </row>
    <row r="182626" spans="63:63" x14ac:dyDescent="0.25">
      <c r="BK182626" s="2311"/>
    </row>
    <row r="182650" spans="63:63" x14ac:dyDescent="0.25">
      <c r="BK182650" s="2315"/>
    </row>
    <row r="182651" spans="63:63" x14ac:dyDescent="0.25">
      <c r="BK182651" s="2311"/>
    </row>
    <row r="182675" spans="63:63" x14ac:dyDescent="0.25">
      <c r="BK182675" s="2315"/>
    </row>
    <row r="182676" spans="63:63" x14ac:dyDescent="0.25">
      <c r="BK182676" s="2311"/>
    </row>
    <row r="182700" spans="63:63" x14ac:dyDescent="0.25">
      <c r="BK182700" s="2315"/>
    </row>
    <row r="182701" spans="63:63" x14ac:dyDescent="0.25">
      <c r="BK182701" s="2311"/>
    </row>
    <row r="182725" spans="63:63" x14ac:dyDescent="0.25">
      <c r="BK182725" s="2315"/>
    </row>
    <row r="182726" spans="63:63" x14ac:dyDescent="0.25">
      <c r="BK182726" s="2311"/>
    </row>
    <row r="182750" spans="63:63" x14ac:dyDescent="0.25">
      <c r="BK182750" s="2315"/>
    </row>
    <row r="182751" spans="63:63" x14ac:dyDescent="0.25">
      <c r="BK182751" s="2311"/>
    </row>
    <row r="182775" spans="63:63" x14ac:dyDescent="0.25">
      <c r="BK182775" s="2315"/>
    </row>
    <row r="182776" spans="63:63" x14ac:dyDescent="0.25">
      <c r="BK182776" s="2311"/>
    </row>
    <row r="182800" spans="63:63" x14ac:dyDescent="0.25">
      <c r="BK182800" s="2315"/>
    </row>
    <row r="182801" spans="63:63" x14ac:dyDescent="0.25">
      <c r="BK182801" s="2311"/>
    </row>
    <row r="182825" spans="63:63" x14ac:dyDescent="0.25">
      <c r="BK182825" s="2315"/>
    </row>
    <row r="182826" spans="63:63" x14ac:dyDescent="0.25">
      <c r="BK182826" s="2311"/>
    </row>
    <row r="182850" spans="63:63" x14ac:dyDescent="0.25">
      <c r="BK182850" s="2315"/>
    </row>
    <row r="182851" spans="63:63" x14ac:dyDescent="0.25">
      <c r="BK182851" s="2311"/>
    </row>
    <row r="182875" spans="63:63" x14ac:dyDescent="0.25">
      <c r="BK182875" s="2315"/>
    </row>
    <row r="182876" spans="63:63" x14ac:dyDescent="0.25">
      <c r="BK182876" s="2311"/>
    </row>
    <row r="182900" spans="63:63" x14ac:dyDescent="0.25">
      <c r="BK182900" s="2315"/>
    </row>
    <row r="182901" spans="63:63" x14ac:dyDescent="0.25">
      <c r="BK182901" s="2311"/>
    </row>
    <row r="182925" spans="63:63" x14ac:dyDescent="0.25">
      <c r="BK182925" s="2315"/>
    </row>
    <row r="182926" spans="63:63" x14ac:dyDescent="0.25">
      <c r="BK182926" s="2311"/>
    </row>
    <row r="182950" spans="63:63" x14ac:dyDescent="0.25">
      <c r="BK182950" s="2315"/>
    </row>
    <row r="182951" spans="63:63" x14ac:dyDescent="0.25">
      <c r="BK182951" s="2311"/>
    </row>
    <row r="182975" spans="63:63" x14ac:dyDescent="0.25">
      <c r="BK182975" s="2315"/>
    </row>
    <row r="182976" spans="63:63" x14ac:dyDescent="0.25">
      <c r="BK182976" s="2311"/>
    </row>
    <row r="183000" spans="63:63" x14ac:dyDescent="0.25">
      <c r="BK183000" s="2315"/>
    </row>
    <row r="183001" spans="63:63" x14ac:dyDescent="0.25">
      <c r="BK183001" s="2311"/>
    </row>
    <row r="183025" spans="63:63" x14ac:dyDescent="0.25">
      <c r="BK183025" s="2315"/>
    </row>
    <row r="183026" spans="63:63" x14ac:dyDescent="0.25">
      <c r="BK183026" s="2311"/>
    </row>
    <row r="183050" spans="63:63" x14ac:dyDescent="0.25">
      <c r="BK183050" s="2315"/>
    </row>
    <row r="183051" spans="63:63" x14ac:dyDescent="0.25">
      <c r="BK183051" s="2311"/>
    </row>
    <row r="183075" spans="63:63" x14ac:dyDescent="0.25">
      <c r="BK183075" s="2315"/>
    </row>
    <row r="183076" spans="63:63" x14ac:dyDescent="0.25">
      <c r="BK183076" s="2311"/>
    </row>
    <row r="183100" spans="63:63" x14ac:dyDescent="0.25">
      <c r="BK183100" s="2315"/>
    </row>
    <row r="183101" spans="63:63" x14ac:dyDescent="0.25">
      <c r="BK183101" s="2311"/>
    </row>
    <row r="183125" spans="63:63" x14ac:dyDescent="0.25">
      <c r="BK183125" s="2315"/>
    </row>
    <row r="183126" spans="63:63" x14ac:dyDescent="0.25">
      <c r="BK183126" s="2311"/>
    </row>
    <row r="183150" spans="63:63" x14ac:dyDescent="0.25">
      <c r="BK183150" s="2315"/>
    </row>
    <row r="183151" spans="63:63" x14ac:dyDescent="0.25">
      <c r="BK183151" s="2311"/>
    </row>
    <row r="183175" spans="63:63" x14ac:dyDescent="0.25">
      <c r="BK183175" s="2315"/>
    </row>
    <row r="183176" spans="63:63" x14ac:dyDescent="0.25">
      <c r="BK183176" s="2311"/>
    </row>
    <row r="183200" spans="63:63" x14ac:dyDescent="0.25">
      <c r="BK183200" s="2315"/>
    </row>
    <row r="183201" spans="63:63" x14ac:dyDescent="0.25">
      <c r="BK183201" s="2311"/>
    </row>
    <row r="183225" spans="63:63" x14ac:dyDescent="0.25">
      <c r="BK183225" s="2315"/>
    </row>
    <row r="183226" spans="63:63" x14ac:dyDescent="0.25">
      <c r="BK183226" s="2311"/>
    </row>
    <row r="183250" spans="63:63" x14ac:dyDescent="0.25">
      <c r="BK183250" s="2315"/>
    </row>
    <row r="183251" spans="63:63" x14ac:dyDescent="0.25">
      <c r="BK183251" s="2311"/>
    </row>
    <row r="183275" spans="63:63" x14ac:dyDescent="0.25">
      <c r="BK183275" s="2315"/>
    </row>
    <row r="183276" spans="63:63" x14ac:dyDescent="0.25">
      <c r="BK183276" s="2311"/>
    </row>
    <row r="183300" spans="63:63" x14ac:dyDescent="0.25">
      <c r="BK183300" s="2315"/>
    </row>
    <row r="183301" spans="63:63" x14ac:dyDescent="0.25">
      <c r="BK183301" s="2311"/>
    </row>
    <row r="183325" spans="63:63" x14ac:dyDescent="0.25">
      <c r="BK183325" s="2315"/>
    </row>
    <row r="183326" spans="63:63" x14ac:dyDescent="0.25">
      <c r="BK183326" s="2311"/>
    </row>
    <row r="183350" spans="63:63" x14ac:dyDescent="0.25">
      <c r="BK183350" s="2315"/>
    </row>
    <row r="183351" spans="63:63" x14ac:dyDescent="0.25">
      <c r="BK183351" s="2311"/>
    </row>
    <row r="183375" spans="63:63" x14ac:dyDescent="0.25">
      <c r="BK183375" s="2315"/>
    </row>
    <row r="183376" spans="63:63" x14ac:dyDescent="0.25">
      <c r="BK183376" s="2311"/>
    </row>
    <row r="183400" spans="63:63" x14ac:dyDescent="0.25">
      <c r="BK183400" s="2315"/>
    </row>
    <row r="183401" spans="63:63" x14ac:dyDescent="0.25">
      <c r="BK183401" s="2311"/>
    </row>
    <row r="183425" spans="63:63" x14ac:dyDescent="0.25">
      <c r="BK183425" s="2315"/>
    </row>
    <row r="183426" spans="63:63" x14ac:dyDescent="0.25">
      <c r="BK183426" s="2311"/>
    </row>
    <row r="183450" spans="63:63" x14ac:dyDescent="0.25">
      <c r="BK183450" s="2315"/>
    </row>
    <row r="183451" spans="63:63" x14ac:dyDescent="0.25">
      <c r="BK183451" s="2311"/>
    </row>
    <row r="183475" spans="63:63" x14ac:dyDescent="0.25">
      <c r="BK183475" s="2315"/>
    </row>
    <row r="183476" spans="63:63" x14ac:dyDescent="0.25">
      <c r="BK183476" s="2311"/>
    </row>
    <row r="183500" spans="63:63" x14ac:dyDescent="0.25">
      <c r="BK183500" s="2315"/>
    </row>
    <row r="183501" spans="63:63" x14ac:dyDescent="0.25">
      <c r="BK183501" s="2311"/>
    </row>
    <row r="183525" spans="63:63" x14ac:dyDescent="0.25">
      <c r="BK183525" s="2315"/>
    </row>
    <row r="183526" spans="63:63" x14ac:dyDescent="0.25">
      <c r="BK183526" s="2311"/>
    </row>
    <row r="183550" spans="63:63" x14ac:dyDescent="0.25">
      <c r="BK183550" s="2315"/>
    </row>
    <row r="183551" spans="63:63" x14ac:dyDescent="0.25">
      <c r="BK183551" s="2311"/>
    </row>
    <row r="183575" spans="63:63" x14ac:dyDescent="0.25">
      <c r="BK183575" s="2315"/>
    </row>
    <row r="183576" spans="63:63" x14ac:dyDescent="0.25">
      <c r="BK183576" s="2311"/>
    </row>
    <row r="183600" spans="63:63" x14ac:dyDescent="0.25">
      <c r="BK183600" s="2315"/>
    </row>
    <row r="183601" spans="63:63" x14ac:dyDescent="0.25">
      <c r="BK183601" s="2311"/>
    </row>
    <row r="183625" spans="63:63" x14ac:dyDescent="0.25">
      <c r="BK183625" s="2315"/>
    </row>
    <row r="183626" spans="63:63" x14ac:dyDescent="0.25">
      <c r="BK183626" s="2311"/>
    </row>
    <row r="183650" spans="63:63" x14ac:dyDescent="0.25">
      <c r="BK183650" s="2315"/>
    </row>
    <row r="183651" spans="63:63" x14ac:dyDescent="0.25">
      <c r="BK183651" s="2311"/>
    </row>
    <row r="183675" spans="63:63" x14ac:dyDescent="0.25">
      <c r="BK183675" s="2315"/>
    </row>
    <row r="183676" spans="63:63" x14ac:dyDescent="0.25">
      <c r="BK183676" s="2311"/>
    </row>
    <row r="183700" spans="63:63" x14ac:dyDescent="0.25">
      <c r="BK183700" s="2315"/>
    </row>
    <row r="183701" spans="63:63" x14ac:dyDescent="0.25">
      <c r="BK183701" s="2311"/>
    </row>
    <row r="183725" spans="63:63" x14ac:dyDescent="0.25">
      <c r="BK183725" s="2315"/>
    </row>
    <row r="183726" spans="63:63" x14ac:dyDescent="0.25">
      <c r="BK183726" s="2311"/>
    </row>
    <row r="183750" spans="63:63" x14ac:dyDescent="0.25">
      <c r="BK183750" s="2315"/>
    </row>
    <row r="183751" spans="63:63" x14ac:dyDescent="0.25">
      <c r="BK183751" s="2311"/>
    </row>
    <row r="183775" spans="63:63" x14ac:dyDescent="0.25">
      <c r="BK183775" s="2315"/>
    </row>
    <row r="183776" spans="63:63" x14ac:dyDescent="0.25">
      <c r="BK183776" s="2311"/>
    </row>
    <row r="183800" spans="63:63" x14ac:dyDescent="0.25">
      <c r="BK183800" s="2315"/>
    </row>
    <row r="183801" spans="63:63" x14ac:dyDescent="0.25">
      <c r="BK183801" s="2311"/>
    </row>
    <row r="183825" spans="63:63" x14ac:dyDescent="0.25">
      <c r="BK183825" s="2315"/>
    </row>
    <row r="183826" spans="63:63" x14ac:dyDescent="0.25">
      <c r="BK183826" s="2311"/>
    </row>
    <row r="183850" spans="63:63" x14ac:dyDescent="0.25">
      <c r="BK183850" s="2315"/>
    </row>
    <row r="183851" spans="63:63" x14ac:dyDescent="0.25">
      <c r="BK183851" s="2311"/>
    </row>
    <row r="183875" spans="63:63" x14ac:dyDescent="0.25">
      <c r="BK183875" s="2315"/>
    </row>
    <row r="183876" spans="63:63" x14ac:dyDescent="0.25">
      <c r="BK183876" s="2311"/>
    </row>
    <row r="183900" spans="63:63" x14ac:dyDescent="0.25">
      <c r="BK183900" s="2315"/>
    </row>
    <row r="183901" spans="63:63" x14ac:dyDescent="0.25">
      <c r="BK183901" s="2311"/>
    </row>
    <row r="183925" spans="63:63" x14ac:dyDescent="0.25">
      <c r="BK183925" s="2315"/>
    </row>
    <row r="183926" spans="63:63" x14ac:dyDescent="0.25">
      <c r="BK183926" s="2311"/>
    </row>
    <row r="183950" spans="63:63" x14ac:dyDescent="0.25">
      <c r="BK183950" s="2315"/>
    </row>
    <row r="183951" spans="63:63" x14ac:dyDescent="0.25">
      <c r="BK183951" s="2311"/>
    </row>
    <row r="183975" spans="63:63" x14ac:dyDescent="0.25">
      <c r="BK183975" s="2315"/>
    </row>
    <row r="183976" spans="63:63" x14ac:dyDescent="0.25">
      <c r="BK183976" s="2311"/>
    </row>
    <row r="184000" spans="63:63" x14ac:dyDescent="0.25">
      <c r="BK184000" s="2315"/>
    </row>
    <row r="184001" spans="63:63" x14ac:dyDescent="0.25">
      <c r="BK184001" s="2311"/>
    </row>
    <row r="184025" spans="63:63" x14ac:dyDescent="0.25">
      <c r="BK184025" s="2315"/>
    </row>
    <row r="184026" spans="63:63" x14ac:dyDescent="0.25">
      <c r="BK184026" s="2311"/>
    </row>
    <row r="184050" spans="63:63" x14ac:dyDescent="0.25">
      <c r="BK184050" s="2315"/>
    </row>
    <row r="184051" spans="63:63" x14ac:dyDescent="0.25">
      <c r="BK184051" s="2311"/>
    </row>
    <row r="184075" spans="63:63" x14ac:dyDescent="0.25">
      <c r="BK184075" s="2315"/>
    </row>
    <row r="184076" spans="63:63" x14ac:dyDescent="0.25">
      <c r="BK184076" s="2311"/>
    </row>
    <row r="184100" spans="63:63" x14ac:dyDescent="0.25">
      <c r="BK184100" s="2315"/>
    </row>
    <row r="184101" spans="63:63" x14ac:dyDescent="0.25">
      <c r="BK184101" s="2311"/>
    </row>
    <row r="184125" spans="63:63" x14ac:dyDescent="0.25">
      <c r="BK184125" s="2315"/>
    </row>
    <row r="184126" spans="63:63" x14ac:dyDescent="0.25">
      <c r="BK184126" s="2311"/>
    </row>
    <row r="184150" spans="63:63" x14ac:dyDescent="0.25">
      <c r="BK184150" s="2315"/>
    </row>
    <row r="184151" spans="63:63" x14ac:dyDescent="0.25">
      <c r="BK184151" s="2311"/>
    </row>
    <row r="184175" spans="63:63" x14ac:dyDescent="0.25">
      <c r="BK184175" s="2315"/>
    </row>
    <row r="184176" spans="63:63" x14ac:dyDescent="0.25">
      <c r="BK184176" s="2311"/>
    </row>
    <row r="184200" spans="63:63" x14ac:dyDescent="0.25">
      <c r="BK184200" s="2315"/>
    </row>
    <row r="184201" spans="63:63" x14ac:dyDescent="0.25">
      <c r="BK184201" s="2311"/>
    </row>
    <row r="184225" spans="63:63" x14ac:dyDescent="0.25">
      <c r="BK184225" s="2315"/>
    </row>
    <row r="184226" spans="63:63" x14ac:dyDescent="0.25">
      <c r="BK184226" s="2311"/>
    </row>
    <row r="184250" spans="63:63" x14ac:dyDescent="0.25">
      <c r="BK184250" s="2315"/>
    </row>
    <row r="184251" spans="63:63" x14ac:dyDescent="0.25">
      <c r="BK184251" s="2311"/>
    </row>
    <row r="184275" spans="63:63" x14ac:dyDescent="0.25">
      <c r="BK184275" s="2315"/>
    </row>
    <row r="184276" spans="63:63" x14ac:dyDescent="0.25">
      <c r="BK184276" s="2311"/>
    </row>
    <row r="184300" spans="63:63" x14ac:dyDescent="0.25">
      <c r="BK184300" s="2315"/>
    </row>
    <row r="184301" spans="63:63" x14ac:dyDescent="0.25">
      <c r="BK184301" s="2311"/>
    </row>
    <row r="184325" spans="63:63" x14ac:dyDescent="0.25">
      <c r="BK184325" s="2315"/>
    </row>
    <row r="184326" spans="63:63" x14ac:dyDescent="0.25">
      <c r="BK184326" s="2311"/>
    </row>
    <row r="184350" spans="63:63" x14ac:dyDescent="0.25">
      <c r="BK184350" s="2315"/>
    </row>
    <row r="184351" spans="63:63" x14ac:dyDescent="0.25">
      <c r="BK184351" s="2311"/>
    </row>
    <row r="184375" spans="63:63" x14ac:dyDescent="0.25">
      <c r="BK184375" s="2315"/>
    </row>
    <row r="184376" spans="63:63" x14ac:dyDescent="0.25">
      <c r="BK184376" s="2311"/>
    </row>
    <row r="184400" spans="63:63" x14ac:dyDescent="0.25">
      <c r="BK184400" s="2315"/>
    </row>
    <row r="184401" spans="63:63" x14ac:dyDescent="0.25">
      <c r="BK184401" s="2311"/>
    </row>
    <row r="184425" spans="63:63" x14ac:dyDescent="0.25">
      <c r="BK184425" s="2315"/>
    </row>
    <row r="184426" spans="63:63" x14ac:dyDescent="0.25">
      <c r="BK184426" s="2311"/>
    </row>
    <row r="184450" spans="63:63" x14ac:dyDescent="0.25">
      <c r="BK184450" s="2315"/>
    </row>
    <row r="184451" spans="63:63" x14ac:dyDescent="0.25">
      <c r="BK184451" s="2311"/>
    </row>
    <row r="184475" spans="63:63" x14ac:dyDescent="0.25">
      <c r="BK184475" s="2315"/>
    </row>
    <row r="184476" spans="63:63" x14ac:dyDescent="0.25">
      <c r="BK184476" s="2311"/>
    </row>
    <row r="184500" spans="63:63" x14ac:dyDescent="0.25">
      <c r="BK184500" s="2315"/>
    </row>
    <row r="184501" spans="63:63" x14ac:dyDescent="0.25">
      <c r="BK184501" s="2311"/>
    </row>
    <row r="184525" spans="63:63" x14ac:dyDescent="0.25">
      <c r="BK184525" s="2315"/>
    </row>
    <row r="184526" spans="63:63" x14ac:dyDescent="0.25">
      <c r="BK184526" s="2311"/>
    </row>
    <row r="184550" spans="63:63" x14ac:dyDescent="0.25">
      <c r="BK184550" s="2315"/>
    </row>
    <row r="184551" spans="63:63" x14ac:dyDescent="0.25">
      <c r="BK184551" s="2311"/>
    </row>
    <row r="184575" spans="63:63" x14ac:dyDescent="0.25">
      <c r="BK184575" s="2315"/>
    </row>
    <row r="184576" spans="63:63" x14ac:dyDescent="0.25">
      <c r="BK184576" s="2311"/>
    </row>
    <row r="184600" spans="63:63" x14ac:dyDescent="0.25">
      <c r="BK184600" s="2315"/>
    </row>
    <row r="184601" spans="63:63" x14ac:dyDescent="0.25">
      <c r="BK184601" s="2311"/>
    </row>
    <row r="184625" spans="63:63" x14ac:dyDescent="0.25">
      <c r="BK184625" s="2315"/>
    </row>
    <row r="184626" spans="63:63" x14ac:dyDescent="0.25">
      <c r="BK184626" s="2311"/>
    </row>
    <row r="184650" spans="63:63" x14ac:dyDescent="0.25">
      <c r="BK184650" s="2315"/>
    </row>
    <row r="184651" spans="63:63" x14ac:dyDescent="0.25">
      <c r="BK184651" s="2311"/>
    </row>
    <row r="184675" spans="63:63" x14ac:dyDescent="0.25">
      <c r="BK184675" s="2315"/>
    </row>
    <row r="184676" spans="63:63" x14ac:dyDescent="0.25">
      <c r="BK184676" s="2311"/>
    </row>
    <row r="184700" spans="63:63" x14ac:dyDescent="0.25">
      <c r="BK184700" s="2315"/>
    </row>
    <row r="184701" spans="63:63" x14ac:dyDescent="0.25">
      <c r="BK184701" s="2311"/>
    </row>
    <row r="184725" spans="63:63" x14ac:dyDescent="0.25">
      <c r="BK184725" s="2315"/>
    </row>
    <row r="184726" spans="63:63" x14ac:dyDescent="0.25">
      <c r="BK184726" s="2311"/>
    </row>
    <row r="184750" spans="63:63" x14ac:dyDescent="0.25">
      <c r="BK184750" s="2315"/>
    </row>
    <row r="184751" spans="63:63" x14ac:dyDescent="0.25">
      <c r="BK184751" s="2311"/>
    </row>
    <row r="184775" spans="63:63" x14ac:dyDescent="0.25">
      <c r="BK184775" s="2315"/>
    </row>
    <row r="184776" spans="63:63" x14ac:dyDescent="0.25">
      <c r="BK184776" s="2311"/>
    </row>
    <row r="184800" spans="63:63" x14ac:dyDescent="0.25">
      <c r="BK184800" s="2315"/>
    </row>
    <row r="184801" spans="63:63" x14ac:dyDescent="0.25">
      <c r="BK184801" s="2311"/>
    </row>
    <row r="184825" spans="63:63" x14ac:dyDescent="0.25">
      <c r="BK184825" s="2315"/>
    </row>
    <row r="184826" spans="63:63" x14ac:dyDescent="0.25">
      <c r="BK184826" s="2311"/>
    </row>
    <row r="184850" spans="63:63" x14ac:dyDescent="0.25">
      <c r="BK184850" s="2315"/>
    </row>
    <row r="184851" spans="63:63" x14ac:dyDescent="0.25">
      <c r="BK184851" s="2311"/>
    </row>
    <row r="184875" spans="63:63" x14ac:dyDescent="0.25">
      <c r="BK184875" s="2315"/>
    </row>
    <row r="184876" spans="63:63" x14ac:dyDescent="0.25">
      <c r="BK184876" s="2311"/>
    </row>
    <row r="184900" spans="63:63" x14ac:dyDescent="0.25">
      <c r="BK184900" s="2315"/>
    </row>
    <row r="184901" spans="63:63" x14ac:dyDescent="0.25">
      <c r="BK184901" s="2311"/>
    </row>
    <row r="184925" spans="63:63" x14ac:dyDescent="0.25">
      <c r="BK184925" s="2315"/>
    </row>
    <row r="184926" spans="63:63" x14ac:dyDescent="0.25">
      <c r="BK184926" s="2311"/>
    </row>
    <row r="184950" spans="63:63" x14ac:dyDescent="0.25">
      <c r="BK184950" s="2315"/>
    </row>
    <row r="184951" spans="63:63" x14ac:dyDescent="0.25">
      <c r="BK184951" s="2311"/>
    </row>
    <row r="184975" spans="63:63" x14ac:dyDescent="0.25">
      <c r="BK184975" s="2315"/>
    </row>
    <row r="184976" spans="63:63" x14ac:dyDescent="0.25">
      <c r="BK184976" s="2311"/>
    </row>
    <row r="185000" spans="63:63" x14ac:dyDescent="0.25">
      <c r="BK185000" s="2315"/>
    </row>
    <row r="185001" spans="63:63" x14ac:dyDescent="0.25">
      <c r="BK185001" s="2311"/>
    </row>
    <row r="185025" spans="63:63" x14ac:dyDescent="0.25">
      <c r="BK185025" s="2315"/>
    </row>
    <row r="185026" spans="63:63" x14ac:dyDescent="0.25">
      <c r="BK185026" s="2311"/>
    </row>
    <row r="185050" spans="63:63" x14ac:dyDescent="0.25">
      <c r="BK185050" s="2315"/>
    </row>
    <row r="185051" spans="63:63" x14ac:dyDescent="0.25">
      <c r="BK185051" s="2311"/>
    </row>
    <row r="185075" spans="63:63" x14ac:dyDescent="0.25">
      <c r="BK185075" s="2315"/>
    </row>
    <row r="185076" spans="63:63" x14ac:dyDescent="0.25">
      <c r="BK185076" s="2311"/>
    </row>
    <row r="185100" spans="63:63" x14ac:dyDescent="0.25">
      <c r="BK185100" s="2315"/>
    </row>
    <row r="185101" spans="63:63" x14ac:dyDescent="0.25">
      <c r="BK185101" s="2311"/>
    </row>
    <row r="185125" spans="63:63" x14ac:dyDescent="0.25">
      <c r="BK185125" s="2315"/>
    </row>
    <row r="185126" spans="63:63" x14ac:dyDescent="0.25">
      <c r="BK185126" s="2311"/>
    </row>
    <row r="185150" spans="63:63" x14ac:dyDescent="0.25">
      <c r="BK185150" s="2315"/>
    </row>
    <row r="185151" spans="63:63" x14ac:dyDescent="0.25">
      <c r="BK185151" s="2311"/>
    </row>
    <row r="185175" spans="63:63" x14ac:dyDescent="0.25">
      <c r="BK185175" s="2315"/>
    </row>
    <row r="185176" spans="63:63" x14ac:dyDescent="0.25">
      <c r="BK185176" s="2311"/>
    </row>
    <row r="185200" spans="63:63" x14ac:dyDescent="0.25">
      <c r="BK185200" s="2315"/>
    </row>
    <row r="185201" spans="63:63" x14ac:dyDescent="0.25">
      <c r="BK185201" s="2311"/>
    </row>
    <row r="185225" spans="63:63" x14ac:dyDescent="0.25">
      <c r="BK185225" s="2315"/>
    </row>
    <row r="185226" spans="63:63" x14ac:dyDescent="0.25">
      <c r="BK185226" s="2311"/>
    </row>
    <row r="185250" spans="63:63" x14ac:dyDescent="0.25">
      <c r="BK185250" s="2315"/>
    </row>
    <row r="185251" spans="63:63" x14ac:dyDescent="0.25">
      <c r="BK185251" s="2311"/>
    </row>
    <row r="185275" spans="63:63" x14ac:dyDescent="0.25">
      <c r="BK185275" s="2315"/>
    </row>
    <row r="185276" spans="63:63" x14ac:dyDescent="0.25">
      <c r="BK185276" s="2311"/>
    </row>
    <row r="185300" spans="63:63" x14ac:dyDescent="0.25">
      <c r="BK185300" s="2315"/>
    </row>
    <row r="185301" spans="63:63" x14ac:dyDescent="0.25">
      <c r="BK185301" s="2311"/>
    </row>
    <row r="185325" spans="63:63" x14ac:dyDescent="0.25">
      <c r="BK185325" s="2315"/>
    </row>
    <row r="185326" spans="63:63" x14ac:dyDescent="0.25">
      <c r="BK185326" s="2311"/>
    </row>
    <row r="185350" spans="63:63" x14ac:dyDescent="0.25">
      <c r="BK185350" s="2315"/>
    </row>
    <row r="185351" spans="63:63" x14ac:dyDescent="0.25">
      <c r="BK185351" s="2311"/>
    </row>
    <row r="185375" spans="63:63" x14ac:dyDescent="0.25">
      <c r="BK185375" s="2315"/>
    </row>
    <row r="185376" spans="63:63" x14ac:dyDescent="0.25">
      <c r="BK185376" s="2311"/>
    </row>
    <row r="185400" spans="63:63" x14ac:dyDescent="0.25">
      <c r="BK185400" s="2315"/>
    </row>
    <row r="185401" spans="63:63" x14ac:dyDescent="0.25">
      <c r="BK185401" s="2311"/>
    </row>
    <row r="185425" spans="63:63" x14ac:dyDescent="0.25">
      <c r="BK185425" s="2315"/>
    </row>
    <row r="185426" spans="63:63" x14ac:dyDescent="0.25">
      <c r="BK185426" s="2311"/>
    </row>
    <row r="185450" spans="63:63" x14ac:dyDescent="0.25">
      <c r="BK185450" s="2315"/>
    </row>
    <row r="185451" spans="63:63" x14ac:dyDescent="0.25">
      <c r="BK185451" s="2311"/>
    </row>
    <row r="185475" spans="63:63" x14ac:dyDescent="0.25">
      <c r="BK185475" s="2315"/>
    </row>
    <row r="185476" spans="63:63" x14ac:dyDescent="0.25">
      <c r="BK185476" s="2311"/>
    </row>
    <row r="185500" spans="63:63" x14ac:dyDescent="0.25">
      <c r="BK185500" s="2315"/>
    </row>
    <row r="185501" spans="63:63" x14ac:dyDescent="0.25">
      <c r="BK185501" s="2311"/>
    </row>
    <row r="185525" spans="63:63" x14ac:dyDescent="0.25">
      <c r="BK185525" s="2315"/>
    </row>
    <row r="185526" spans="63:63" x14ac:dyDescent="0.25">
      <c r="BK185526" s="2311"/>
    </row>
    <row r="185550" spans="63:63" x14ac:dyDescent="0.25">
      <c r="BK185550" s="2315"/>
    </row>
    <row r="185551" spans="63:63" x14ac:dyDescent="0.25">
      <c r="BK185551" s="2311"/>
    </row>
    <row r="185575" spans="63:63" x14ac:dyDescent="0.25">
      <c r="BK185575" s="2315"/>
    </row>
    <row r="185576" spans="63:63" x14ac:dyDescent="0.25">
      <c r="BK185576" s="2311"/>
    </row>
    <row r="185600" spans="63:63" x14ac:dyDescent="0.25">
      <c r="BK185600" s="2315"/>
    </row>
    <row r="185601" spans="63:63" x14ac:dyDescent="0.25">
      <c r="BK185601" s="2311"/>
    </row>
    <row r="185625" spans="63:63" x14ac:dyDescent="0.25">
      <c r="BK185625" s="2315"/>
    </row>
    <row r="185626" spans="63:63" x14ac:dyDescent="0.25">
      <c r="BK185626" s="2311"/>
    </row>
    <row r="185650" spans="63:63" x14ac:dyDescent="0.25">
      <c r="BK185650" s="2315"/>
    </row>
    <row r="185651" spans="63:63" x14ac:dyDescent="0.25">
      <c r="BK185651" s="2311"/>
    </row>
    <row r="185675" spans="63:63" x14ac:dyDescent="0.25">
      <c r="BK185675" s="2315"/>
    </row>
    <row r="185676" spans="63:63" x14ac:dyDescent="0.25">
      <c r="BK185676" s="2311"/>
    </row>
    <row r="185700" spans="63:63" x14ac:dyDescent="0.25">
      <c r="BK185700" s="2315"/>
    </row>
    <row r="185701" spans="63:63" x14ac:dyDescent="0.25">
      <c r="BK185701" s="2311"/>
    </row>
    <row r="185725" spans="63:63" x14ac:dyDescent="0.25">
      <c r="BK185725" s="2315"/>
    </row>
    <row r="185726" spans="63:63" x14ac:dyDescent="0.25">
      <c r="BK185726" s="2311"/>
    </row>
    <row r="185750" spans="63:63" x14ac:dyDescent="0.25">
      <c r="BK185750" s="2315"/>
    </row>
    <row r="185751" spans="63:63" x14ac:dyDescent="0.25">
      <c r="BK185751" s="2311"/>
    </row>
    <row r="185775" spans="63:63" x14ac:dyDescent="0.25">
      <c r="BK185775" s="2315"/>
    </row>
    <row r="185776" spans="63:63" x14ac:dyDescent="0.25">
      <c r="BK185776" s="2311"/>
    </row>
    <row r="185800" spans="63:63" x14ac:dyDescent="0.25">
      <c r="BK185800" s="2315"/>
    </row>
    <row r="185801" spans="63:63" x14ac:dyDescent="0.25">
      <c r="BK185801" s="2311"/>
    </row>
    <row r="185825" spans="63:63" x14ac:dyDescent="0.25">
      <c r="BK185825" s="2315"/>
    </row>
    <row r="185826" spans="63:63" x14ac:dyDescent="0.25">
      <c r="BK185826" s="2311"/>
    </row>
    <row r="185850" spans="63:63" x14ac:dyDescent="0.25">
      <c r="BK185850" s="2315"/>
    </row>
    <row r="185851" spans="63:63" x14ac:dyDescent="0.25">
      <c r="BK185851" s="2311"/>
    </row>
    <row r="185875" spans="63:63" x14ac:dyDescent="0.25">
      <c r="BK185875" s="2315"/>
    </row>
    <row r="185876" spans="63:63" x14ac:dyDescent="0.25">
      <c r="BK185876" s="2311"/>
    </row>
    <row r="185900" spans="63:63" x14ac:dyDescent="0.25">
      <c r="BK185900" s="2315"/>
    </row>
    <row r="185901" spans="63:63" x14ac:dyDescent="0.25">
      <c r="BK185901" s="2311"/>
    </row>
    <row r="185925" spans="63:63" x14ac:dyDescent="0.25">
      <c r="BK185925" s="2315"/>
    </row>
    <row r="185926" spans="63:63" x14ac:dyDescent="0.25">
      <c r="BK185926" s="2311"/>
    </row>
    <row r="185950" spans="63:63" x14ac:dyDescent="0.25">
      <c r="BK185950" s="2315"/>
    </row>
    <row r="185951" spans="63:63" x14ac:dyDescent="0.25">
      <c r="BK185951" s="2311"/>
    </row>
    <row r="185975" spans="63:63" x14ac:dyDescent="0.25">
      <c r="BK185975" s="2315"/>
    </row>
    <row r="185976" spans="63:63" x14ac:dyDescent="0.25">
      <c r="BK185976" s="2311"/>
    </row>
    <row r="186000" spans="63:63" x14ac:dyDescent="0.25">
      <c r="BK186000" s="2315"/>
    </row>
    <row r="186001" spans="63:63" x14ac:dyDescent="0.25">
      <c r="BK186001" s="2311"/>
    </row>
    <row r="186025" spans="63:63" x14ac:dyDescent="0.25">
      <c r="BK186025" s="2315"/>
    </row>
    <row r="186026" spans="63:63" x14ac:dyDescent="0.25">
      <c r="BK186026" s="2311"/>
    </row>
    <row r="186050" spans="63:63" x14ac:dyDescent="0.25">
      <c r="BK186050" s="2315"/>
    </row>
    <row r="186051" spans="63:63" x14ac:dyDescent="0.25">
      <c r="BK186051" s="2311"/>
    </row>
    <row r="186075" spans="63:63" x14ac:dyDescent="0.25">
      <c r="BK186075" s="2315"/>
    </row>
    <row r="186076" spans="63:63" x14ac:dyDescent="0.25">
      <c r="BK186076" s="2311"/>
    </row>
    <row r="186100" spans="63:63" x14ac:dyDescent="0.25">
      <c r="BK186100" s="2315"/>
    </row>
    <row r="186101" spans="63:63" x14ac:dyDescent="0.25">
      <c r="BK186101" s="2311"/>
    </row>
    <row r="186125" spans="63:63" x14ac:dyDescent="0.25">
      <c r="BK186125" s="2315"/>
    </row>
    <row r="186126" spans="63:63" x14ac:dyDescent="0.25">
      <c r="BK186126" s="2311"/>
    </row>
    <row r="186150" spans="63:63" x14ac:dyDescent="0.25">
      <c r="BK186150" s="2315"/>
    </row>
    <row r="186151" spans="63:63" x14ac:dyDescent="0.25">
      <c r="BK186151" s="2311"/>
    </row>
    <row r="186175" spans="63:63" x14ac:dyDescent="0.25">
      <c r="BK186175" s="2315"/>
    </row>
    <row r="186176" spans="63:63" x14ac:dyDescent="0.25">
      <c r="BK186176" s="2311"/>
    </row>
    <row r="186200" spans="63:63" x14ac:dyDescent="0.25">
      <c r="BK186200" s="2315"/>
    </row>
    <row r="186201" spans="63:63" x14ac:dyDescent="0.25">
      <c r="BK186201" s="2311"/>
    </row>
    <row r="186225" spans="63:63" x14ac:dyDescent="0.25">
      <c r="BK186225" s="2315"/>
    </row>
    <row r="186226" spans="63:63" x14ac:dyDescent="0.25">
      <c r="BK186226" s="2311"/>
    </row>
    <row r="186250" spans="63:63" x14ac:dyDescent="0.25">
      <c r="BK186250" s="2315"/>
    </row>
    <row r="186251" spans="63:63" x14ac:dyDescent="0.25">
      <c r="BK186251" s="2311"/>
    </row>
    <row r="186275" spans="63:63" x14ac:dyDescent="0.25">
      <c r="BK186275" s="2315"/>
    </row>
    <row r="186276" spans="63:63" x14ac:dyDescent="0.25">
      <c r="BK186276" s="2311"/>
    </row>
    <row r="186300" spans="63:63" x14ac:dyDescent="0.25">
      <c r="BK186300" s="2315"/>
    </row>
    <row r="186301" spans="63:63" x14ac:dyDescent="0.25">
      <c r="BK186301" s="2311"/>
    </row>
    <row r="186325" spans="63:63" x14ac:dyDescent="0.25">
      <c r="BK186325" s="2315"/>
    </row>
    <row r="186326" spans="63:63" x14ac:dyDescent="0.25">
      <c r="BK186326" s="2311"/>
    </row>
    <row r="186350" spans="63:63" x14ac:dyDescent="0.25">
      <c r="BK186350" s="2315"/>
    </row>
    <row r="186351" spans="63:63" x14ac:dyDescent="0.25">
      <c r="BK186351" s="2311"/>
    </row>
    <row r="186375" spans="63:63" x14ac:dyDescent="0.25">
      <c r="BK186375" s="2315"/>
    </row>
    <row r="186376" spans="63:63" x14ac:dyDescent="0.25">
      <c r="BK186376" s="2311"/>
    </row>
    <row r="186400" spans="63:63" x14ac:dyDescent="0.25">
      <c r="BK186400" s="2315"/>
    </row>
    <row r="186401" spans="63:63" x14ac:dyDescent="0.25">
      <c r="BK186401" s="2311"/>
    </row>
    <row r="186425" spans="63:63" x14ac:dyDescent="0.25">
      <c r="BK186425" s="2315"/>
    </row>
    <row r="186426" spans="63:63" x14ac:dyDescent="0.25">
      <c r="BK186426" s="2311"/>
    </row>
    <row r="186450" spans="63:63" x14ac:dyDescent="0.25">
      <c r="BK186450" s="2315"/>
    </row>
    <row r="186451" spans="63:63" x14ac:dyDescent="0.25">
      <c r="BK186451" s="2311"/>
    </row>
    <row r="186475" spans="63:63" x14ac:dyDescent="0.25">
      <c r="BK186475" s="2315"/>
    </row>
    <row r="186476" spans="63:63" x14ac:dyDescent="0.25">
      <c r="BK186476" s="2311"/>
    </row>
    <row r="186500" spans="63:63" x14ac:dyDescent="0.25">
      <c r="BK186500" s="2315"/>
    </row>
    <row r="186501" spans="63:63" x14ac:dyDescent="0.25">
      <c r="BK186501" s="2311"/>
    </row>
    <row r="186525" spans="63:63" x14ac:dyDescent="0.25">
      <c r="BK186525" s="2315"/>
    </row>
    <row r="186526" spans="63:63" x14ac:dyDescent="0.25">
      <c r="BK186526" s="2311"/>
    </row>
    <row r="186550" spans="63:63" x14ac:dyDescent="0.25">
      <c r="BK186550" s="2315"/>
    </row>
    <row r="186551" spans="63:63" x14ac:dyDescent="0.25">
      <c r="BK186551" s="2311"/>
    </row>
    <row r="186575" spans="63:63" x14ac:dyDescent="0.25">
      <c r="BK186575" s="2315"/>
    </row>
    <row r="186576" spans="63:63" x14ac:dyDescent="0.25">
      <c r="BK186576" s="2311"/>
    </row>
    <row r="186600" spans="63:63" x14ac:dyDescent="0.25">
      <c r="BK186600" s="2315"/>
    </row>
    <row r="186601" spans="63:63" x14ac:dyDescent="0.25">
      <c r="BK186601" s="2311"/>
    </row>
    <row r="186625" spans="63:63" x14ac:dyDescent="0.25">
      <c r="BK186625" s="2315"/>
    </row>
    <row r="186626" spans="63:63" x14ac:dyDescent="0.25">
      <c r="BK186626" s="2311"/>
    </row>
    <row r="186650" spans="63:63" x14ac:dyDescent="0.25">
      <c r="BK186650" s="2315"/>
    </row>
    <row r="186651" spans="63:63" x14ac:dyDescent="0.25">
      <c r="BK186651" s="2311"/>
    </row>
    <row r="186675" spans="63:63" x14ac:dyDescent="0.25">
      <c r="BK186675" s="2315"/>
    </row>
    <row r="186676" spans="63:63" x14ac:dyDescent="0.25">
      <c r="BK186676" s="2311"/>
    </row>
    <row r="186700" spans="63:63" x14ac:dyDescent="0.25">
      <c r="BK186700" s="2315"/>
    </row>
    <row r="186701" spans="63:63" x14ac:dyDescent="0.25">
      <c r="BK186701" s="2311"/>
    </row>
    <row r="186725" spans="63:63" x14ac:dyDescent="0.25">
      <c r="BK186725" s="2315"/>
    </row>
    <row r="186726" spans="63:63" x14ac:dyDescent="0.25">
      <c r="BK186726" s="2311"/>
    </row>
    <row r="186750" spans="63:63" x14ac:dyDescent="0.25">
      <c r="BK186750" s="2315"/>
    </row>
    <row r="186751" spans="63:63" x14ac:dyDescent="0.25">
      <c r="BK186751" s="2311"/>
    </row>
    <row r="186775" spans="63:63" x14ac:dyDescent="0.25">
      <c r="BK186775" s="2315"/>
    </row>
    <row r="186776" spans="63:63" x14ac:dyDescent="0.25">
      <c r="BK186776" s="2311"/>
    </row>
    <row r="186800" spans="63:63" x14ac:dyDescent="0.25">
      <c r="BK186800" s="2315"/>
    </row>
    <row r="186801" spans="63:63" x14ac:dyDescent="0.25">
      <c r="BK186801" s="2311"/>
    </row>
    <row r="186825" spans="63:63" x14ac:dyDescent="0.25">
      <c r="BK186825" s="2315"/>
    </row>
    <row r="186826" spans="63:63" x14ac:dyDescent="0.25">
      <c r="BK186826" s="2311"/>
    </row>
    <row r="186850" spans="63:63" x14ac:dyDescent="0.25">
      <c r="BK186850" s="2315"/>
    </row>
    <row r="186851" spans="63:63" x14ac:dyDescent="0.25">
      <c r="BK186851" s="2311"/>
    </row>
    <row r="186875" spans="63:63" x14ac:dyDescent="0.25">
      <c r="BK186875" s="2315"/>
    </row>
    <row r="186876" spans="63:63" x14ac:dyDescent="0.25">
      <c r="BK186876" s="2311"/>
    </row>
    <row r="186900" spans="63:63" x14ac:dyDescent="0.25">
      <c r="BK186900" s="2315"/>
    </row>
    <row r="186901" spans="63:63" x14ac:dyDescent="0.25">
      <c r="BK186901" s="2311"/>
    </row>
    <row r="186925" spans="63:63" x14ac:dyDescent="0.25">
      <c r="BK186925" s="2315"/>
    </row>
    <row r="186926" spans="63:63" x14ac:dyDescent="0.25">
      <c r="BK186926" s="2311"/>
    </row>
    <row r="186950" spans="63:63" x14ac:dyDescent="0.25">
      <c r="BK186950" s="2315"/>
    </row>
    <row r="186951" spans="63:63" x14ac:dyDescent="0.25">
      <c r="BK186951" s="2311"/>
    </row>
    <row r="186975" spans="63:63" x14ac:dyDescent="0.25">
      <c r="BK186975" s="2315"/>
    </row>
    <row r="186976" spans="63:63" x14ac:dyDescent="0.25">
      <c r="BK186976" s="2311"/>
    </row>
    <row r="187000" spans="63:63" x14ac:dyDescent="0.25">
      <c r="BK187000" s="2315"/>
    </row>
    <row r="187001" spans="63:63" x14ac:dyDescent="0.25">
      <c r="BK187001" s="2311"/>
    </row>
    <row r="187025" spans="63:63" x14ac:dyDescent="0.25">
      <c r="BK187025" s="2315"/>
    </row>
    <row r="187026" spans="63:63" x14ac:dyDescent="0.25">
      <c r="BK187026" s="2311"/>
    </row>
    <row r="187050" spans="63:63" x14ac:dyDescent="0.25">
      <c r="BK187050" s="2315"/>
    </row>
    <row r="187051" spans="63:63" x14ac:dyDescent="0.25">
      <c r="BK187051" s="2311"/>
    </row>
    <row r="187075" spans="63:63" x14ac:dyDescent="0.25">
      <c r="BK187075" s="2315"/>
    </row>
    <row r="187076" spans="63:63" x14ac:dyDescent="0.25">
      <c r="BK187076" s="2311"/>
    </row>
    <row r="187100" spans="63:63" x14ac:dyDescent="0.25">
      <c r="BK187100" s="2315"/>
    </row>
    <row r="187101" spans="63:63" x14ac:dyDescent="0.25">
      <c r="BK187101" s="2311"/>
    </row>
    <row r="187125" spans="63:63" x14ac:dyDescent="0.25">
      <c r="BK187125" s="2315"/>
    </row>
    <row r="187126" spans="63:63" x14ac:dyDescent="0.25">
      <c r="BK187126" s="2311"/>
    </row>
    <row r="187150" spans="63:63" x14ac:dyDescent="0.25">
      <c r="BK187150" s="2315"/>
    </row>
    <row r="187151" spans="63:63" x14ac:dyDescent="0.25">
      <c r="BK187151" s="2311"/>
    </row>
    <row r="187175" spans="63:63" x14ac:dyDescent="0.25">
      <c r="BK187175" s="2315"/>
    </row>
    <row r="187176" spans="63:63" x14ac:dyDescent="0.25">
      <c r="BK187176" s="2311"/>
    </row>
    <row r="187200" spans="63:63" x14ac:dyDescent="0.25">
      <c r="BK187200" s="2315"/>
    </row>
    <row r="187201" spans="63:63" x14ac:dyDescent="0.25">
      <c r="BK187201" s="2311"/>
    </row>
    <row r="187225" spans="63:63" x14ac:dyDescent="0.25">
      <c r="BK187225" s="2315"/>
    </row>
    <row r="187226" spans="63:63" x14ac:dyDescent="0.25">
      <c r="BK187226" s="2311"/>
    </row>
    <row r="187250" spans="63:63" x14ac:dyDescent="0.25">
      <c r="BK187250" s="2315"/>
    </row>
    <row r="187251" spans="63:63" x14ac:dyDescent="0.25">
      <c r="BK187251" s="2311"/>
    </row>
    <row r="187275" spans="63:63" x14ac:dyDescent="0.25">
      <c r="BK187275" s="2315"/>
    </row>
    <row r="187276" spans="63:63" x14ac:dyDescent="0.25">
      <c r="BK187276" s="2311"/>
    </row>
    <row r="187300" spans="63:63" x14ac:dyDescent="0.25">
      <c r="BK187300" s="2315"/>
    </row>
    <row r="187301" spans="63:63" x14ac:dyDescent="0.25">
      <c r="BK187301" s="2311"/>
    </row>
    <row r="187325" spans="63:63" x14ac:dyDescent="0.25">
      <c r="BK187325" s="2315"/>
    </row>
    <row r="187326" spans="63:63" x14ac:dyDescent="0.25">
      <c r="BK187326" s="2311"/>
    </row>
    <row r="187350" spans="63:63" x14ac:dyDescent="0.25">
      <c r="BK187350" s="2315"/>
    </row>
    <row r="187351" spans="63:63" x14ac:dyDescent="0.25">
      <c r="BK187351" s="2311"/>
    </row>
    <row r="187375" spans="63:63" x14ac:dyDescent="0.25">
      <c r="BK187375" s="2315"/>
    </row>
    <row r="187376" spans="63:63" x14ac:dyDescent="0.25">
      <c r="BK187376" s="2311"/>
    </row>
    <row r="187400" spans="63:63" x14ac:dyDescent="0.25">
      <c r="BK187400" s="2315"/>
    </row>
    <row r="187401" spans="63:63" x14ac:dyDescent="0.25">
      <c r="BK187401" s="2311"/>
    </row>
    <row r="187425" spans="63:63" x14ac:dyDescent="0.25">
      <c r="BK187425" s="2315"/>
    </row>
    <row r="187426" spans="63:63" x14ac:dyDescent="0.25">
      <c r="BK187426" s="2311"/>
    </row>
    <row r="187450" spans="63:63" x14ac:dyDescent="0.25">
      <c r="BK187450" s="2315"/>
    </row>
    <row r="187451" spans="63:63" x14ac:dyDescent="0.25">
      <c r="BK187451" s="2311"/>
    </row>
    <row r="187475" spans="63:63" x14ac:dyDescent="0.25">
      <c r="BK187475" s="2315"/>
    </row>
    <row r="187476" spans="63:63" x14ac:dyDescent="0.25">
      <c r="BK187476" s="2311"/>
    </row>
    <row r="187500" spans="63:63" x14ac:dyDescent="0.25">
      <c r="BK187500" s="2315"/>
    </row>
    <row r="187501" spans="63:63" x14ac:dyDescent="0.25">
      <c r="BK187501" s="2311"/>
    </row>
    <row r="187525" spans="63:63" x14ac:dyDescent="0.25">
      <c r="BK187525" s="2315"/>
    </row>
    <row r="187526" spans="63:63" x14ac:dyDescent="0.25">
      <c r="BK187526" s="2311"/>
    </row>
    <row r="187550" spans="63:63" x14ac:dyDescent="0.25">
      <c r="BK187550" s="2315"/>
    </row>
    <row r="187551" spans="63:63" x14ac:dyDescent="0.25">
      <c r="BK187551" s="2311"/>
    </row>
    <row r="187575" spans="63:63" x14ac:dyDescent="0.25">
      <c r="BK187575" s="2315"/>
    </row>
    <row r="187576" spans="63:63" x14ac:dyDescent="0.25">
      <c r="BK187576" s="2311"/>
    </row>
    <row r="187600" spans="63:63" x14ac:dyDescent="0.25">
      <c r="BK187600" s="2315"/>
    </row>
    <row r="187601" spans="63:63" x14ac:dyDescent="0.25">
      <c r="BK187601" s="2311"/>
    </row>
    <row r="187625" spans="63:63" x14ac:dyDescent="0.25">
      <c r="BK187625" s="2315"/>
    </row>
    <row r="187626" spans="63:63" x14ac:dyDescent="0.25">
      <c r="BK187626" s="2311"/>
    </row>
    <row r="187650" spans="63:63" x14ac:dyDescent="0.25">
      <c r="BK187650" s="2315"/>
    </row>
    <row r="187651" spans="63:63" x14ac:dyDescent="0.25">
      <c r="BK187651" s="2311"/>
    </row>
    <row r="187675" spans="63:63" x14ac:dyDescent="0.25">
      <c r="BK187675" s="2315"/>
    </row>
    <row r="187676" spans="63:63" x14ac:dyDescent="0.25">
      <c r="BK187676" s="2311"/>
    </row>
    <row r="187700" spans="63:63" x14ac:dyDescent="0.25">
      <c r="BK187700" s="2315"/>
    </row>
    <row r="187701" spans="63:63" x14ac:dyDescent="0.25">
      <c r="BK187701" s="2311"/>
    </row>
    <row r="187725" spans="63:63" x14ac:dyDescent="0.25">
      <c r="BK187725" s="2315"/>
    </row>
    <row r="187726" spans="63:63" x14ac:dyDescent="0.25">
      <c r="BK187726" s="2311"/>
    </row>
    <row r="187750" spans="63:63" x14ac:dyDescent="0.25">
      <c r="BK187750" s="2315"/>
    </row>
    <row r="187751" spans="63:63" x14ac:dyDescent="0.25">
      <c r="BK187751" s="2311"/>
    </row>
    <row r="187775" spans="63:63" x14ac:dyDescent="0.25">
      <c r="BK187775" s="2315"/>
    </row>
    <row r="187776" spans="63:63" x14ac:dyDescent="0.25">
      <c r="BK187776" s="2311"/>
    </row>
    <row r="187800" spans="63:63" x14ac:dyDescent="0.25">
      <c r="BK187800" s="2315"/>
    </row>
    <row r="187801" spans="63:63" x14ac:dyDescent="0.25">
      <c r="BK187801" s="2311"/>
    </row>
    <row r="187825" spans="63:63" x14ac:dyDescent="0.25">
      <c r="BK187825" s="2315"/>
    </row>
    <row r="187826" spans="63:63" x14ac:dyDescent="0.25">
      <c r="BK187826" s="2311"/>
    </row>
    <row r="187850" spans="63:63" x14ac:dyDescent="0.25">
      <c r="BK187850" s="2315"/>
    </row>
    <row r="187851" spans="63:63" x14ac:dyDescent="0.25">
      <c r="BK187851" s="2311"/>
    </row>
    <row r="187875" spans="63:63" x14ac:dyDescent="0.25">
      <c r="BK187875" s="2315"/>
    </row>
    <row r="187876" spans="63:63" x14ac:dyDescent="0.25">
      <c r="BK187876" s="2311"/>
    </row>
    <row r="187900" spans="63:63" x14ac:dyDescent="0.25">
      <c r="BK187900" s="2315"/>
    </row>
    <row r="187901" spans="63:63" x14ac:dyDescent="0.25">
      <c r="BK187901" s="2311"/>
    </row>
    <row r="187925" spans="63:63" x14ac:dyDescent="0.25">
      <c r="BK187925" s="2315"/>
    </row>
    <row r="187926" spans="63:63" x14ac:dyDescent="0.25">
      <c r="BK187926" s="2311"/>
    </row>
    <row r="187950" spans="63:63" x14ac:dyDescent="0.25">
      <c r="BK187950" s="2315"/>
    </row>
    <row r="187951" spans="63:63" x14ac:dyDescent="0.25">
      <c r="BK187951" s="2311"/>
    </row>
    <row r="187975" spans="63:63" x14ac:dyDescent="0.25">
      <c r="BK187975" s="2315"/>
    </row>
    <row r="187976" spans="63:63" x14ac:dyDescent="0.25">
      <c r="BK187976" s="2311"/>
    </row>
    <row r="188000" spans="63:63" x14ac:dyDescent="0.25">
      <c r="BK188000" s="2315"/>
    </row>
    <row r="188001" spans="63:63" x14ac:dyDescent="0.25">
      <c r="BK188001" s="2311"/>
    </row>
    <row r="188025" spans="63:63" x14ac:dyDescent="0.25">
      <c r="BK188025" s="2315"/>
    </row>
    <row r="188026" spans="63:63" x14ac:dyDescent="0.25">
      <c r="BK188026" s="2311"/>
    </row>
    <row r="188050" spans="63:63" x14ac:dyDescent="0.25">
      <c r="BK188050" s="2315"/>
    </row>
    <row r="188051" spans="63:63" x14ac:dyDescent="0.25">
      <c r="BK188051" s="2311"/>
    </row>
    <row r="188075" spans="63:63" x14ac:dyDescent="0.25">
      <c r="BK188075" s="2315"/>
    </row>
    <row r="188076" spans="63:63" x14ac:dyDescent="0.25">
      <c r="BK188076" s="2311"/>
    </row>
    <row r="188100" spans="63:63" x14ac:dyDescent="0.25">
      <c r="BK188100" s="2315"/>
    </row>
    <row r="188101" spans="63:63" x14ac:dyDescent="0.25">
      <c r="BK188101" s="2311"/>
    </row>
    <row r="188125" spans="63:63" x14ac:dyDescent="0.25">
      <c r="BK188125" s="2315"/>
    </row>
    <row r="188126" spans="63:63" x14ac:dyDescent="0.25">
      <c r="BK188126" s="2311"/>
    </row>
    <row r="188150" spans="63:63" x14ac:dyDescent="0.25">
      <c r="BK188150" s="2315"/>
    </row>
    <row r="188151" spans="63:63" x14ac:dyDescent="0.25">
      <c r="BK188151" s="2311"/>
    </row>
    <row r="188175" spans="63:63" x14ac:dyDescent="0.25">
      <c r="BK188175" s="2315"/>
    </row>
    <row r="188176" spans="63:63" x14ac:dyDescent="0.25">
      <c r="BK188176" s="2311"/>
    </row>
    <row r="188200" spans="63:63" x14ac:dyDescent="0.25">
      <c r="BK188200" s="2315"/>
    </row>
    <row r="188201" spans="63:63" x14ac:dyDescent="0.25">
      <c r="BK188201" s="2311"/>
    </row>
    <row r="188225" spans="63:63" x14ac:dyDescent="0.25">
      <c r="BK188225" s="2315"/>
    </row>
    <row r="188226" spans="63:63" x14ac:dyDescent="0.25">
      <c r="BK188226" s="2311"/>
    </row>
    <row r="188250" spans="63:63" x14ac:dyDescent="0.25">
      <c r="BK188250" s="2315"/>
    </row>
    <row r="188251" spans="63:63" x14ac:dyDescent="0.25">
      <c r="BK188251" s="2311"/>
    </row>
    <row r="188275" spans="63:63" x14ac:dyDescent="0.25">
      <c r="BK188275" s="2315"/>
    </row>
    <row r="188276" spans="63:63" x14ac:dyDescent="0.25">
      <c r="BK188276" s="2311"/>
    </row>
    <row r="188300" spans="63:63" x14ac:dyDescent="0.25">
      <c r="BK188300" s="2315"/>
    </row>
    <row r="188301" spans="63:63" x14ac:dyDescent="0.25">
      <c r="BK188301" s="2311"/>
    </row>
    <row r="188325" spans="63:63" x14ac:dyDescent="0.25">
      <c r="BK188325" s="2315"/>
    </row>
    <row r="188326" spans="63:63" x14ac:dyDescent="0.25">
      <c r="BK188326" s="2311"/>
    </row>
    <row r="188350" spans="63:63" x14ac:dyDescent="0.25">
      <c r="BK188350" s="2315"/>
    </row>
    <row r="188351" spans="63:63" x14ac:dyDescent="0.25">
      <c r="BK188351" s="2311"/>
    </row>
    <row r="188375" spans="63:63" x14ac:dyDescent="0.25">
      <c r="BK188375" s="2315"/>
    </row>
    <row r="188376" spans="63:63" x14ac:dyDescent="0.25">
      <c r="BK188376" s="2311"/>
    </row>
    <row r="188400" spans="63:63" x14ac:dyDescent="0.25">
      <c r="BK188400" s="2315"/>
    </row>
    <row r="188401" spans="63:63" x14ac:dyDescent="0.25">
      <c r="BK188401" s="2311"/>
    </row>
    <row r="188425" spans="63:63" x14ac:dyDescent="0.25">
      <c r="BK188425" s="2315"/>
    </row>
    <row r="188426" spans="63:63" x14ac:dyDescent="0.25">
      <c r="BK188426" s="2311"/>
    </row>
    <row r="188450" spans="63:63" x14ac:dyDescent="0.25">
      <c r="BK188450" s="2315"/>
    </row>
    <row r="188451" spans="63:63" x14ac:dyDescent="0.25">
      <c r="BK188451" s="2311"/>
    </row>
    <row r="188475" spans="63:63" x14ac:dyDescent="0.25">
      <c r="BK188475" s="2315"/>
    </row>
    <row r="188476" spans="63:63" x14ac:dyDescent="0.25">
      <c r="BK188476" s="2311"/>
    </row>
    <row r="188500" spans="63:63" x14ac:dyDescent="0.25">
      <c r="BK188500" s="2315"/>
    </row>
    <row r="188501" spans="63:63" x14ac:dyDescent="0.25">
      <c r="BK188501" s="2311"/>
    </row>
    <row r="188525" spans="63:63" x14ac:dyDescent="0.25">
      <c r="BK188525" s="2315"/>
    </row>
    <row r="188526" spans="63:63" x14ac:dyDescent="0.25">
      <c r="BK188526" s="2311"/>
    </row>
    <row r="188550" spans="63:63" x14ac:dyDescent="0.25">
      <c r="BK188550" s="2315"/>
    </row>
    <row r="188551" spans="63:63" x14ac:dyDescent="0.25">
      <c r="BK188551" s="2311"/>
    </row>
    <row r="188575" spans="63:63" x14ac:dyDescent="0.25">
      <c r="BK188575" s="2315"/>
    </row>
    <row r="188576" spans="63:63" x14ac:dyDescent="0.25">
      <c r="BK188576" s="2311"/>
    </row>
    <row r="188600" spans="63:63" x14ac:dyDescent="0.25">
      <c r="BK188600" s="2315"/>
    </row>
    <row r="188601" spans="63:63" x14ac:dyDescent="0.25">
      <c r="BK188601" s="2311"/>
    </row>
    <row r="188625" spans="63:63" x14ac:dyDescent="0.25">
      <c r="BK188625" s="2315"/>
    </row>
    <row r="188626" spans="63:63" x14ac:dyDescent="0.25">
      <c r="BK188626" s="2311"/>
    </row>
    <row r="188650" spans="63:63" x14ac:dyDescent="0.25">
      <c r="BK188650" s="2315"/>
    </row>
    <row r="188651" spans="63:63" x14ac:dyDescent="0.25">
      <c r="BK188651" s="2311"/>
    </row>
    <row r="188675" spans="63:63" x14ac:dyDescent="0.25">
      <c r="BK188675" s="2315"/>
    </row>
    <row r="188676" spans="63:63" x14ac:dyDescent="0.25">
      <c r="BK188676" s="2311"/>
    </row>
    <row r="188700" spans="63:63" x14ac:dyDescent="0.25">
      <c r="BK188700" s="2315"/>
    </row>
    <row r="188701" spans="63:63" x14ac:dyDescent="0.25">
      <c r="BK188701" s="2311"/>
    </row>
    <row r="188725" spans="63:63" x14ac:dyDescent="0.25">
      <c r="BK188725" s="2315"/>
    </row>
    <row r="188726" spans="63:63" x14ac:dyDescent="0.25">
      <c r="BK188726" s="2311"/>
    </row>
    <row r="188750" spans="63:63" x14ac:dyDescent="0.25">
      <c r="BK188750" s="2315"/>
    </row>
    <row r="188751" spans="63:63" x14ac:dyDescent="0.25">
      <c r="BK188751" s="2311"/>
    </row>
    <row r="188775" spans="63:63" x14ac:dyDescent="0.25">
      <c r="BK188775" s="2315"/>
    </row>
    <row r="188776" spans="63:63" x14ac:dyDescent="0.25">
      <c r="BK188776" s="2311"/>
    </row>
    <row r="188800" spans="63:63" x14ac:dyDescent="0.25">
      <c r="BK188800" s="2315"/>
    </row>
    <row r="188801" spans="63:63" x14ac:dyDescent="0.25">
      <c r="BK188801" s="2311"/>
    </row>
    <row r="188825" spans="63:63" x14ac:dyDescent="0.25">
      <c r="BK188825" s="2315"/>
    </row>
    <row r="188826" spans="63:63" x14ac:dyDescent="0.25">
      <c r="BK188826" s="2311"/>
    </row>
    <row r="188850" spans="63:63" x14ac:dyDescent="0.25">
      <c r="BK188850" s="2315"/>
    </row>
    <row r="188851" spans="63:63" x14ac:dyDescent="0.25">
      <c r="BK188851" s="2311"/>
    </row>
    <row r="188875" spans="63:63" x14ac:dyDescent="0.25">
      <c r="BK188875" s="2315"/>
    </row>
    <row r="188876" spans="63:63" x14ac:dyDescent="0.25">
      <c r="BK188876" s="2311"/>
    </row>
    <row r="188900" spans="63:63" x14ac:dyDescent="0.25">
      <c r="BK188900" s="2315"/>
    </row>
    <row r="188901" spans="63:63" x14ac:dyDescent="0.25">
      <c r="BK188901" s="2311"/>
    </row>
    <row r="188925" spans="63:63" x14ac:dyDescent="0.25">
      <c r="BK188925" s="2315"/>
    </row>
    <row r="188926" spans="63:63" x14ac:dyDescent="0.25">
      <c r="BK188926" s="2311"/>
    </row>
    <row r="188950" spans="63:63" x14ac:dyDescent="0.25">
      <c r="BK188950" s="2315"/>
    </row>
    <row r="188951" spans="63:63" x14ac:dyDescent="0.25">
      <c r="BK188951" s="2311"/>
    </row>
    <row r="188975" spans="63:63" x14ac:dyDescent="0.25">
      <c r="BK188975" s="2315"/>
    </row>
    <row r="188976" spans="63:63" x14ac:dyDescent="0.25">
      <c r="BK188976" s="2311"/>
    </row>
    <row r="189000" spans="63:63" x14ac:dyDescent="0.25">
      <c r="BK189000" s="2315"/>
    </row>
    <row r="189001" spans="63:63" x14ac:dyDescent="0.25">
      <c r="BK189001" s="2311"/>
    </row>
    <row r="189025" spans="63:63" x14ac:dyDescent="0.25">
      <c r="BK189025" s="2315"/>
    </row>
    <row r="189026" spans="63:63" x14ac:dyDescent="0.25">
      <c r="BK189026" s="2311"/>
    </row>
    <row r="189050" spans="63:63" x14ac:dyDescent="0.25">
      <c r="BK189050" s="2315"/>
    </row>
    <row r="189051" spans="63:63" x14ac:dyDescent="0.25">
      <c r="BK189051" s="2311"/>
    </row>
    <row r="189075" spans="63:63" x14ac:dyDescent="0.25">
      <c r="BK189075" s="2315"/>
    </row>
    <row r="189076" spans="63:63" x14ac:dyDescent="0.25">
      <c r="BK189076" s="2311"/>
    </row>
    <row r="189100" spans="63:63" x14ac:dyDescent="0.25">
      <c r="BK189100" s="2315"/>
    </row>
    <row r="189101" spans="63:63" x14ac:dyDescent="0.25">
      <c r="BK189101" s="2311"/>
    </row>
    <row r="189125" spans="63:63" x14ac:dyDescent="0.25">
      <c r="BK189125" s="2315"/>
    </row>
    <row r="189126" spans="63:63" x14ac:dyDescent="0.25">
      <c r="BK189126" s="2311"/>
    </row>
    <row r="189150" spans="63:63" x14ac:dyDescent="0.25">
      <c r="BK189150" s="2315"/>
    </row>
    <row r="189151" spans="63:63" x14ac:dyDescent="0.25">
      <c r="BK189151" s="2311"/>
    </row>
    <row r="189175" spans="63:63" x14ac:dyDescent="0.25">
      <c r="BK189175" s="2315"/>
    </row>
    <row r="189176" spans="63:63" x14ac:dyDescent="0.25">
      <c r="BK189176" s="2311"/>
    </row>
    <row r="189200" spans="63:63" x14ac:dyDescent="0.25">
      <c r="BK189200" s="2315"/>
    </row>
    <row r="189201" spans="63:63" x14ac:dyDescent="0.25">
      <c r="BK189201" s="2311"/>
    </row>
    <row r="189225" spans="63:63" x14ac:dyDescent="0.25">
      <c r="BK189225" s="2315"/>
    </row>
    <row r="189226" spans="63:63" x14ac:dyDescent="0.25">
      <c r="BK189226" s="2311"/>
    </row>
    <row r="189250" spans="63:63" x14ac:dyDescent="0.25">
      <c r="BK189250" s="2315"/>
    </row>
    <row r="189251" spans="63:63" x14ac:dyDescent="0.25">
      <c r="BK189251" s="2311"/>
    </row>
    <row r="189275" spans="63:63" x14ac:dyDescent="0.25">
      <c r="BK189275" s="2315"/>
    </row>
    <row r="189276" spans="63:63" x14ac:dyDescent="0.25">
      <c r="BK189276" s="2311"/>
    </row>
    <row r="189300" spans="63:63" x14ac:dyDescent="0.25">
      <c r="BK189300" s="2315"/>
    </row>
    <row r="189301" spans="63:63" x14ac:dyDescent="0.25">
      <c r="BK189301" s="2311"/>
    </row>
    <row r="189325" spans="63:63" x14ac:dyDescent="0.25">
      <c r="BK189325" s="2315"/>
    </row>
    <row r="189326" spans="63:63" x14ac:dyDescent="0.25">
      <c r="BK189326" s="2311"/>
    </row>
    <row r="189350" spans="63:63" x14ac:dyDescent="0.25">
      <c r="BK189350" s="2315"/>
    </row>
    <row r="189351" spans="63:63" x14ac:dyDescent="0.25">
      <c r="BK189351" s="2311"/>
    </row>
    <row r="189375" spans="63:63" x14ac:dyDescent="0.25">
      <c r="BK189375" s="2315"/>
    </row>
    <row r="189376" spans="63:63" x14ac:dyDescent="0.25">
      <c r="BK189376" s="2311"/>
    </row>
    <row r="189400" spans="63:63" x14ac:dyDescent="0.25">
      <c r="BK189400" s="2315"/>
    </row>
    <row r="189401" spans="63:63" x14ac:dyDescent="0.25">
      <c r="BK189401" s="2311"/>
    </row>
    <row r="189425" spans="63:63" x14ac:dyDescent="0.25">
      <c r="BK189425" s="2315"/>
    </row>
    <row r="189426" spans="63:63" x14ac:dyDescent="0.25">
      <c r="BK189426" s="2311"/>
    </row>
    <row r="189450" spans="63:63" x14ac:dyDescent="0.25">
      <c r="BK189450" s="2315"/>
    </row>
    <row r="189451" spans="63:63" x14ac:dyDescent="0.25">
      <c r="BK189451" s="2311"/>
    </row>
    <row r="189475" spans="63:63" x14ac:dyDescent="0.25">
      <c r="BK189475" s="2315"/>
    </row>
    <row r="189476" spans="63:63" x14ac:dyDescent="0.25">
      <c r="BK189476" s="2311"/>
    </row>
    <row r="189500" spans="63:63" x14ac:dyDescent="0.25">
      <c r="BK189500" s="2315"/>
    </row>
    <row r="189501" spans="63:63" x14ac:dyDescent="0.25">
      <c r="BK189501" s="2311"/>
    </row>
    <row r="189525" spans="63:63" x14ac:dyDescent="0.25">
      <c r="BK189525" s="2315"/>
    </row>
    <row r="189526" spans="63:63" x14ac:dyDescent="0.25">
      <c r="BK189526" s="2311"/>
    </row>
    <row r="189550" spans="63:63" x14ac:dyDescent="0.25">
      <c r="BK189550" s="2315"/>
    </row>
    <row r="189551" spans="63:63" x14ac:dyDescent="0.25">
      <c r="BK189551" s="2311"/>
    </row>
    <row r="189575" spans="63:63" x14ac:dyDescent="0.25">
      <c r="BK189575" s="2315"/>
    </row>
    <row r="189576" spans="63:63" x14ac:dyDescent="0.25">
      <c r="BK189576" s="2311"/>
    </row>
    <row r="189600" spans="63:63" x14ac:dyDescent="0.25">
      <c r="BK189600" s="2315"/>
    </row>
    <row r="189601" spans="63:63" x14ac:dyDescent="0.25">
      <c r="BK189601" s="2311"/>
    </row>
    <row r="189625" spans="63:63" x14ac:dyDescent="0.25">
      <c r="BK189625" s="2315"/>
    </row>
    <row r="189626" spans="63:63" x14ac:dyDescent="0.25">
      <c r="BK189626" s="2311"/>
    </row>
    <row r="189650" spans="63:63" x14ac:dyDescent="0.25">
      <c r="BK189650" s="2315"/>
    </row>
    <row r="189651" spans="63:63" x14ac:dyDescent="0.25">
      <c r="BK189651" s="2311"/>
    </row>
    <row r="189675" spans="63:63" x14ac:dyDescent="0.25">
      <c r="BK189675" s="2315"/>
    </row>
    <row r="189676" spans="63:63" x14ac:dyDescent="0.25">
      <c r="BK189676" s="2311"/>
    </row>
    <row r="189700" spans="63:63" x14ac:dyDescent="0.25">
      <c r="BK189700" s="2315"/>
    </row>
    <row r="189701" spans="63:63" x14ac:dyDescent="0.25">
      <c r="BK189701" s="2311"/>
    </row>
    <row r="189725" spans="63:63" x14ac:dyDescent="0.25">
      <c r="BK189725" s="2315"/>
    </row>
    <row r="189726" spans="63:63" x14ac:dyDescent="0.25">
      <c r="BK189726" s="2311"/>
    </row>
    <row r="189750" spans="63:63" x14ac:dyDescent="0.25">
      <c r="BK189750" s="2315"/>
    </row>
    <row r="189751" spans="63:63" x14ac:dyDescent="0.25">
      <c r="BK189751" s="2311"/>
    </row>
    <row r="189775" spans="63:63" x14ac:dyDescent="0.25">
      <c r="BK189775" s="2315"/>
    </row>
    <row r="189776" spans="63:63" x14ac:dyDescent="0.25">
      <c r="BK189776" s="2311"/>
    </row>
    <row r="189800" spans="63:63" x14ac:dyDescent="0.25">
      <c r="BK189800" s="2315"/>
    </row>
    <row r="189801" spans="63:63" x14ac:dyDescent="0.25">
      <c r="BK189801" s="2311"/>
    </row>
    <row r="189825" spans="63:63" x14ac:dyDescent="0.25">
      <c r="BK189825" s="2315"/>
    </row>
    <row r="189826" spans="63:63" x14ac:dyDescent="0.25">
      <c r="BK189826" s="2311"/>
    </row>
    <row r="189850" spans="63:63" x14ac:dyDescent="0.25">
      <c r="BK189850" s="2315"/>
    </row>
    <row r="189851" spans="63:63" x14ac:dyDescent="0.25">
      <c r="BK189851" s="2311"/>
    </row>
    <row r="189875" spans="63:63" x14ac:dyDescent="0.25">
      <c r="BK189875" s="2315"/>
    </row>
    <row r="189876" spans="63:63" x14ac:dyDescent="0.25">
      <c r="BK189876" s="2311"/>
    </row>
    <row r="189900" spans="63:63" x14ac:dyDescent="0.25">
      <c r="BK189900" s="2315"/>
    </row>
    <row r="189901" spans="63:63" x14ac:dyDescent="0.25">
      <c r="BK189901" s="2311"/>
    </row>
    <row r="189925" spans="63:63" x14ac:dyDescent="0.25">
      <c r="BK189925" s="2315"/>
    </row>
    <row r="189926" spans="63:63" x14ac:dyDescent="0.25">
      <c r="BK189926" s="2311"/>
    </row>
    <row r="189950" spans="63:63" x14ac:dyDescent="0.25">
      <c r="BK189950" s="2315"/>
    </row>
    <row r="189951" spans="63:63" x14ac:dyDescent="0.25">
      <c r="BK189951" s="2311"/>
    </row>
    <row r="189975" spans="63:63" x14ac:dyDescent="0.25">
      <c r="BK189975" s="2315"/>
    </row>
    <row r="189976" spans="63:63" x14ac:dyDescent="0.25">
      <c r="BK189976" s="2311"/>
    </row>
    <row r="190000" spans="63:63" x14ac:dyDescent="0.25">
      <c r="BK190000" s="2315"/>
    </row>
    <row r="190001" spans="63:63" x14ac:dyDescent="0.25">
      <c r="BK190001" s="2311"/>
    </row>
    <row r="190025" spans="63:63" x14ac:dyDescent="0.25">
      <c r="BK190025" s="2315"/>
    </row>
    <row r="190026" spans="63:63" x14ac:dyDescent="0.25">
      <c r="BK190026" s="2311"/>
    </row>
    <row r="190050" spans="63:63" x14ac:dyDescent="0.25">
      <c r="BK190050" s="2315"/>
    </row>
    <row r="190051" spans="63:63" x14ac:dyDescent="0.25">
      <c r="BK190051" s="2311"/>
    </row>
    <row r="190075" spans="63:63" x14ac:dyDescent="0.25">
      <c r="BK190075" s="2315"/>
    </row>
    <row r="190076" spans="63:63" x14ac:dyDescent="0.25">
      <c r="BK190076" s="2311"/>
    </row>
    <row r="190100" spans="63:63" x14ac:dyDescent="0.25">
      <c r="BK190100" s="2315"/>
    </row>
    <row r="190101" spans="63:63" x14ac:dyDescent="0.25">
      <c r="BK190101" s="2311"/>
    </row>
    <row r="190125" spans="63:63" x14ac:dyDescent="0.25">
      <c r="BK190125" s="2315"/>
    </row>
    <row r="190126" spans="63:63" x14ac:dyDescent="0.25">
      <c r="BK190126" s="2311"/>
    </row>
    <row r="190150" spans="63:63" x14ac:dyDescent="0.25">
      <c r="BK190150" s="2315"/>
    </row>
    <row r="190151" spans="63:63" x14ac:dyDescent="0.25">
      <c r="BK190151" s="2311"/>
    </row>
    <row r="190175" spans="63:63" x14ac:dyDescent="0.25">
      <c r="BK190175" s="2315"/>
    </row>
    <row r="190176" spans="63:63" x14ac:dyDescent="0.25">
      <c r="BK190176" s="2311"/>
    </row>
    <row r="190200" spans="63:63" x14ac:dyDescent="0.25">
      <c r="BK190200" s="2315"/>
    </row>
    <row r="190201" spans="63:63" x14ac:dyDescent="0.25">
      <c r="BK190201" s="2311"/>
    </row>
    <row r="190225" spans="63:63" x14ac:dyDescent="0.25">
      <c r="BK190225" s="2315"/>
    </row>
    <row r="190226" spans="63:63" x14ac:dyDescent="0.25">
      <c r="BK190226" s="2311"/>
    </row>
    <row r="190250" spans="63:63" x14ac:dyDescent="0.25">
      <c r="BK190250" s="2315"/>
    </row>
    <row r="190251" spans="63:63" x14ac:dyDescent="0.25">
      <c r="BK190251" s="2311"/>
    </row>
    <row r="190275" spans="63:63" x14ac:dyDescent="0.25">
      <c r="BK190275" s="2315"/>
    </row>
    <row r="190276" spans="63:63" x14ac:dyDescent="0.25">
      <c r="BK190276" s="2311"/>
    </row>
    <row r="190300" spans="63:63" x14ac:dyDescent="0.25">
      <c r="BK190300" s="2315"/>
    </row>
    <row r="190301" spans="63:63" x14ac:dyDescent="0.25">
      <c r="BK190301" s="2311"/>
    </row>
    <row r="190325" spans="63:63" x14ac:dyDescent="0.25">
      <c r="BK190325" s="2315"/>
    </row>
    <row r="190326" spans="63:63" x14ac:dyDescent="0.25">
      <c r="BK190326" s="2311"/>
    </row>
    <row r="190350" spans="63:63" x14ac:dyDescent="0.25">
      <c r="BK190350" s="2315"/>
    </row>
    <row r="190351" spans="63:63" x14ac:dyDescent="0.25">
      <c r="BK190351" s="2311"/>
    </row>
    <row r="190375" spans="63:63" x14ac:dyDescent="0.25">
      <c r="BK190375" s="2315"/>
    </row>
    <row r="190376" spans="63:63" x14ac:dyDescent="0.25">
      <c r="BK190376" s="2311"/>
    </row>
    <row r="190400" spans="63:63" x14ac:dyDescent="0.25">
      <c r="BK190400" s="2315"/>
    </row>
    <row r="190401" spans="63:63" x14ac:dyDescent="0.25">
      <c r="BK190401" s="2311"/>
    </row>
    <row r="190425" spans="63:63" x14ac:dyDescent="0.25">
      <c r="BK190425" s="2315"/>
    </row>
    <row r="190426" spans="63:63" x14ac:dyDescent="0.25">
      <c r="BK190426" s="2311"/>
    </row>
    <row r="190450" spans="63:63" x14ac:dyDescent="0.25">
      <c r="BK190450" s="2315"/>
    </row>
    <row r="190451" spans="63:63" x14ac:dyDescent="0.25">
      <c r="BK190451" s="2311"/>
    </row>
    <row r="190475" spans="63:63" x14ac:dyDescent="0.25">
      <c r="BK190475" s="2315"/>
    </row>
    <row r="190476" spans="63:63" x14ac:dyDescent="0.25">
      <c r="BK190476" s="2311"/>
    </row>
    <row r="190500" spans="63:63" x14ac:dyDescent="0.25">
      <c r="BK190500" s="2315"/>
    </row>
    <row r="190501" spans="63:63" x14ac:dyDescent="0.25">
      <c r="BK190501" s="2311"/>
    </row>
    <row r="190525" spans="63:63" x14ac:dyDescent="0.25">
      <c r="BK190525" s="2315"/>
    </row>
    <row r="190526" spans="63:63" x14ac:dyDescent="0.25">
      <c r="BK190526" s="2311"/>
    </row>
    <row r="190550" spans="63:63" x14ac:dyDescent="0.25">
      <c r="BK190550" s="2315"/>
    </row>
    <row r="190551" spans="63:63" x14ac:dyDescent="0.25">
      <c r="BK190551" s="2311"/>
    </row>
    <row r="190575" spans="63:63" x14ac:dyDescent="0.25">
      <c r="BK190575" s="2315"/>
    </row>
    <row r="190576" spans="63:63" x14ac:dyDescent="0.25">
      <c r="BK190576" s="2311"/>
    </row>
    <row r="190600" spans="63:63" x14ac:dyDescent="0.25">
      <c r="BK190600" s="2315"/>
    </row>
    <row r="190601" spans="63:63" x14ac:dyDescent="0.25">
      <c r="BK190601" s="2311"/>
    </row>
    <row r="190625" spans="63:63" x14ac:dyDescent="0.25">
      <c r="BK190625" s="2315"/>
    </row>
    <row r="190626" spans="63:63" x14ac:dyDescent="0.25">
      <c r="BK190626" s="2311"/>
    </row>
    <row r="190650" spans="63:63" x14ac:dyDescent="0.25">
      <c r="BK190650" s="2315"/>
    </row>
    <row r="190651" spans="63:63" x14ac:dyDescent="0.25">
      <c r="BK190651" s="2311"/>
    </row>
    <row r="190675" spans="63:63" x14ac:dyDescent="0.25">
      <c r="BK190675" s="2315"/>
    </row>
    <row r="190676" spans="63:63" x14ac:dyDescent="0.25">
      <c r="BK190676" s="2311"/>
    </row>
    <row r="190700" spans="63:63" x14ac:dyDescent="0.25">
      <c r="BK190700" s="2315"/>
    </row>
    <row r="190701" spans="63:63" x14ac:dyDescent="0.25">
      <c r="BK190701" s="2311"/>
    </row>
    <row r="190725" spans="63:63" x14ac:dyDescent="0.25">
      <c r="BK190725" s="2315"/>
    </row>
    <row r="190726" spans="63:63" x14ac:dyDescent="0.25">
      <c r="BK190726" s="2311"/>
    </row>
    <row r="190750" spans="63:63" x14ac:dyDescent="0.25">
      <c r="BK190750" s="2315"/>
    </row>
    <row r="190751" spans="63:63" x14ac:dyDescent="0.25">
      <c r="BK190751" s="2311"/>
    </row>
    <row r="190775" spans="63:63" x14ac:dyDescent="0.25">
      <c r="BK190775" s="2315"/>
    </row>
    <row r="190776" spans="63:63" x14ac:dyDescent="0.25">
      <c r="BK190776" s="2311"/>
    </row>
    <row r="190800" spans="63:63" x14ac:dyDescent="0.25">
      <c r="BK190800" s="2315"/>
    </row>
    <row r="190801" spans="63:63" x14ac:dyDescent="0.25">
      <c r="BK190801" s="2311"/>
    </row>
    <row r="190825" spans="63:63" x14ac:dyDescent="0.25">
      <c r="BK190825" s="2315"/>
    </row>
    <row r="190826" spans="63:63" x14ac:dyDescent="0.25">
      <c r="BK190826" s="2311"/>
    </row>
    <row r="190850" spans="63:63" x14ac:dyDescent="0.25">
      <c r="BK190850" s="2315"/>
    </row>
    <row r="190851" spans="63:63" x14ac:dyDescent="0.25">
      <c r="BK190851" s="2311"/>
    </row>
    <row r="190875" spans="63:63" x14ac:dyDescent="0.25">
      <c r="BK190875" s="2315"/>
    </row>
    <row r="190876" spans="63:63" x14ac:dyDescent="0.25">
      <c r="BK190876" s="2311"/>
    </row>
    <row r="190900" spans="63:63" x14ac:dyDescent="0.25">
      <c r="BK190900" s="2315"/>
    </row>
    <row r="190901" spans="63:63" x14ac:dyDescent="0.25">
      <c r="BK190901" s="2311"/>
    </row>
    <row r="190925" spans="63:63" x14ac:dyDescent="0.25">
      <c r="BK190925" s="2315"/>
    </row>
    <row r="190926" spans="63:63" x14ac:dyDescent="0.25">
      <c r="BK190926" s="2311"/>
    </row>
    <row r="190950" spans="63:63" x14ac:dyDescent="0.25">
      <c r="BK190950" s="2315"/>
    </row>
    <row r="190951" spans="63:63" x14ac:dyDescent="0.25">
      <c r="BK190951" s="2311"/>
    </row>
    <row r="190975" spans="63:63" x14ac:dyDescent="0.25">
      <c r="BK190975" s="2315"/>
    </row>
    <row r="190976" spans="63:63" x14ac:dyDescent="0.25">
      <c r="BK190976" s="2311"/>
    </row>
    <row r="191000" spans="63:63" x14ac:dyDescent="0.25">
      <c r="BK191000" s="2315"/>
    </row>
    <row r="191001" spans="63:63" x14ac:dyDescent="0.25">
      <c r="BK191001" s="2311"/>
    </row>
    <row r="191025" spans="63:63" x14ac:dyDescent="0.25">
      <c r="BK191025" s="2315"/>
    </row>
    <row r="191026" spans="63:63" x14ac:dyDescent="0.25">
      <c r="BK191026" s="2311"/>
    </row>
    <row r="191050" spans="63:63" x14ac:dyDescent="0.25">
      <c r="BK191050" s="2315"/>
    </row>
    <row r="191051" spans="63:63" x14ac:dyDescent="0.25">
      <c r="BK191051" s="2311"/>
    </row>
    <row r="191075" spans="63:63" x14ac:dyDescent="0.25">
      <c r="BK191075" s="2315"/>
    </row>
    <row r="191076" spans="63:63" x14ac:dyDescent="0.25">
      <c r="BK191076" s="2311"/>
    </row>
    <row r="191100" spans="63:63" x14ac:dyDescent="0.25">
      <c r="BK191100" s="2315"/>
    </row>
    <row r="191101" spans="63:63" x14ac:dyDescent="0.25">
      <c r="BK191101" s="2311"/>
    </row>
    <row r="191125" spans="63:63" x14ac:dyDescent="0.25">
      <c r="BK191125" s="2315"/>
    </row>
    <row r="191126" spans="63:63" x14ac:dyDescent="0.25">
      <c r="BK191126" s="2311"/>
    </row>
    <row r="191150" spans="63:63" x14ac:dyDescent="0.25">
      <c r="BK191150" s="2315"/>
    </row>
    <row r="191151" spans="63:63" x14ac:dyDescent="0.25">
      <c r="BK191151" s="2311"/>
    </row>
    <row r="191175" spans="63:63" x14ac:dyDescent="0.25">
      <c r="BK191175" s="2315"/>
    </row>
    <row r="191176" spans="63:63" x14ac:dyDescent="0.25">
      <c r="BK191176" s="2311"/>
    </row>
    <row r="191200" spans="63:63" x14ac:dyDescent="0.25">
      <c r="BK191200" s="2315"/>
    </row>
    <row r="191201" spans="63:63" x14ac:dyDescent="0.25">
      <c r="BK191201" s="2311"/>
    </row>
    <row r="191225" spans="63:63" x14ac:dyDescent="0.25">
      <c r="BK191225" s="2315"/>
    </row>
    <row r="191226" spans="63:63" x14ac:dyDescent="0.25">
      <c r="BK191226" s="2311"/>
    </row>
    <row r="191250" spans="63:63" x14ac:dyDescent="0.25">
      <c r="BK191250" s="2315"/>
    </row>
    <row r="191251" spans="63:63" x14ac:dyDescent="0.25">
      <c r="BK191251" s="2311"/>
    </row>
    <row r="191275" spans="63:63" x14ac:dyDescent="0.25">
      <c r="BK191275" s="2315"/>
    </row>
    <row r="191276" spans="63:63" x14ac:dyDescent="0.25">
      <c r="BK191276" s="2311"/>
    </row>
    <row r="191300" spans="63:63" x14ac:dyDescent="0.25">
      <c r="BK191300" s="2315"/>
    </row>
    <row r="191301" spans="63:63" x14ac:dyDescent="0.25">
      <c r="BK191301" s="2311"/>
    </row>
    <row r="191325" spans="63:63" x14ac:dyDescent="0.25">
      <c r="BK191325" s="2315"/>
    </row>
    <row r="191326" spans="63:63" x14ac:dyDescent="0.25">
      <c r="BK191326" s="2311"/>
    </row>
    <row r="191350" spans="63:63" x14ac:dyDescent="0.25">
      <c r="BK191350" s="2315"/>
    </row>
    <row r="191351" spans="63:63" x14ac:dyDescent="0.25">
      <c r="BK191351" s="2311"/>
    </row>
    <row r="191375" spans="63:63" x14ac:dyDescent="0.25">
      <c r="BK191375" s="2315"/>
    </row>
    <row r="191376" spans="63:63" x14ac:dyDescent="0.25">
      <c r="BK191376" s="2311"/>
    </row>
    <row r="191400" spans="63:63" x14ac:dyDescent="0.25">
      <c r="BK191400" s="2315"/>
    </row>
    <row r="191401" spans="63:63" x14ac:dyDescent="0.25">
      <c r="BK191401" s="2311"/>
    </row>
    <row r="191425" spans="63:63" x14ac:dyDescent="0.25">
      <c r="BK191425" s="2315"/>
    </row>
    <row r="191426" spans="63:63" x14ac:dyDescent="0.25">
      <c r="BK191426" s="2311"/>
    </row>
    <row r="191450" spans="63:63" x14ac:dyDescent="0.25">
      <c r="BK191450" s="2315"/>
    </row>
    <row r="191451" spans="63:63" x14ac:dyDescent="0.25">
      <c r="BK191451" s="2311"/>
    </row>
    <row r="191475" spans="63:63" x14ac:dyDescent="0.25">
      <c r="BK191475" s="2315"/>
    </row>
    <row r="191476" spans="63:63" x14ac:dyDescent="0.25">
      <c r="BK191476" s="2311"/>
    </row>
    <row r="191500" spans="63:63" x14ac:dyDescent="0.25">
      <c r="BK191500" s="2315"/>
    </row>
    <row r="191501" spans="63:63" x14ac:dyDescent="0.25">
      <c r="BK191501" s="2311"/>
    </row>
    <row r="191525" spans="63:63" x14ac:dyDescent="0.25">
      <c r="BK191525" s="2315"/>
    </row>
    <row r="191526" spans="63:63" x14ac:dyDescent="0.25">
      <c r="BK191526" s="2311"/>
    </row>
    <row r="191550" spans="63:63" x14ac:dyDescent="0.25">
      <c r="BK191550" s="2315"/>
    </row>
    <row r="191551" spans="63:63" x14ac:dyDescent="0.25">
      <c r="BK191551" s="2311"/>
    </row>
    <row r="191575" spans="63:63" x14ac:dyDescent="0.25">
      <c r="BK191575" s="2315"/>
    </row>
    <row r="191576" spans="63:63" x14ac:dyDescent="0.25">
      <c r="BK191576" s="2311"/>
    </row>
    <row r="191600" spans="63:63" x14ac:dyDescent="0.25">
      <c r="BK191600" s="2315"/>
    </row>
    <row r="191601" spans="63:63" x14ac:dyDescent="0.25">
      <c r="BK191601" s="2311"/>
    </row>
    <row r="191625" spans="63:63" x14ac:dyDescent="0.25">
      <c r="BK191625" s="2315"/>
    </row>
    <row r="191626" spans="63:63" x14ac:dyDescent="0.25">
      <c r="BK191626" s="2311"/>
    </row>
    <row r="191650" spans="63:63" x14ac:dyDescent="0.25">
      <c r="BK191650" s="2315"/>
    </row>
    <row r="191651" spans="63:63" x14ac:dyDescent="0.25">
      <c r="BK191651" s="2311"/>
    </row>
    <row r="191675" spans="63:63" x14ac:dyDescent="0.25">
      <c r="BK191675" s="2315"/>
    </row>
    <row r="191676" spans="63:63" x14ac:dyDescent="0.25">
      <c r="BK191676" s="2311"/>
    </row>
    <row r="191700" spans="63:63" x14ac:dyDescent="0.25">
      <c r="BK191700" s="2315"/>
    </row>
    <row r="191701" spans="63:63" x14ac:dyDescent="0.25">
      <c r="BK191701" s="2311"/>
    </row>
    <row r="191725" spans="63:63" x14ac:dyDescent="0.25">
      <c r="BK191725" s="2315"/>
    </row>
    <row r="191726" spans="63:63" x14ac:dyDescent="0.25">
      <c r="BK191726" s="2311"/>
    </row>
    <row r="191750" spans="63:63" x14ac:dyDescent="0.25">
      <c r="BK191750" s="2315"/>
    </row>
    <row r="191751" spans="63:63" x14ac:dyDescent="0.25">
      <c r="BK191751" s="2311"/>
    </row>
    <row r="191775" spans="63:63" x14ac:dyDescent="0.25">
      <c r="BK191775" s="2315"/>
    </row>
    <row r="191776" spans="63:63" x14ac:dyDescent="0.25">
      <c r="BK191776" s="2311"/>
    </row>
    <row r="191800" spans="63:63" x14ac:dyDescent="0.25">
      <c r="BK191800" s="2315"/>
    </row>
    <row r="191801" spans="63:63" x14ac:dyDescent="0.25">
      <c r="BK191801" s="2311"/>
    </row>
    <row r="191825" spans="63:63" x14ac:dyDescent="0.25">
      <c r="BK191825" s="2315"/>
    </row>
    <row r="191826" spans="63:63" x14ac:dyDescent="0.25">
      <c r="BK191826" s="2311"/>
    </row>
    <row r="191850" spans="63:63" x14ac:dyDescent="0.25">
      <c r="BK191850" s="2315"/>
    </row>
    <row r="191851" spans="63:63" x14ac:dyDescent="0.25">
      <c r="BK191851" s="2311"/>
    </row>
    <row r="191875" spans="63:63" x14ac:dyDescent="0.25">
      <c r="BK191875" s="2315"/>
    </row>
    <row r="191876" spans="63:63" x14ac:dyDescent="0.25">
      <c r="BK191876" s="2311"/>
    </row>
    <row r="191900" spans="63:63" x14ac:dyDescent="0.25">
      <c r="BK191900" s="2315"/>
    </row>
    <row r="191901" spans="63:63" x14ac:dyDescent="0.25">
      <c r="BK191901" s="2311"/>
    </row>
    <row r="191925" spans="63:63" x14ac:dyDescent="0.25">
      <c r="BK191925" s="2315"/>
    </row>
    <row r="191926" spans="63:63" x14ac:dyDescent="0.25">
      <c r="BK191926" s="2311"/>
    </row>
    <row r="191950" spans="63:63" x14ac:dyDescent="0.25">
      <c r="BK191950" s="2315"/>
    </row>
    <row r="191951" spans="63:63" x14ac:dyDescent="0.25">
      <c r="BK191951" s="2311"/>
    </row>
    <row r="191975" spans="63:63" x14ac:dyDescent="0.25">
      <c r="BK191975" s="2315"/>
    </row>
    <row r="191976" spans="63:63" x14ac:dyDescent="0.25">
      <c r="BK191976" s="2311"/>
    </row>
    <row r="192000" spans="63:63" x14ac:dyDescent="0.25">
      <c r="BK192000" s="2315"/>
    </row>
    <row r="192001" spans="63:63" x14ac:dyDescent="0.25">
      <c r="BK192001" s="2311"/>
    </row>
    <row r="192025" spans="63:63" x14ac:dyDescent="0.25">
      <c r="BK192025" s="2315"/>
    </row>
    <row r="192026" spans="63:63" x14ac:dyDescent="0.25">
      <c r="BK192026" s="2311"/>
    </row>
    <row r="192050" spans="63:63" x14ac:dyDescent="0.25">
      <c r="BK192050" s="2315"/>
    </row>
    <row r="192051" spans="63:63" x14ac:dyDescent="0.25">
      <c r="BK192051" s="2311"/>
    </row>
    <row r="192075" spans="63:63" x14ac:dyDescent="0.25">
      <c r="BK192075" s="2315"/>
    </row>
    <row r="192076" spans="63:63" x14ac:dyDescent="0.25">
      <c r="BK192076" s="2311"/>
    </row>
    <row r="192100" spans="63:63" x14ac:dyDescent="0.25">
      <c r="BK192100" s="2315"/>
    </row>
    <row r="192101" spans="63:63" x14ac:dyDescent="0.25">
      <c r="BK192101" s="2311"/>
    </row>
    <row r="192125" spans="63:63" x14ac:dyDescent="0.25">
      <c r="BK192125" s="2315"/>
    </row>
    <row r="192126" spans="63:63" x14ac:dyDescent="0.25">
      <c r="BK192126" s="2311"/>
    </row>
    <row r="192150" spans="63:63" x14ac:dyDescent="0.25">
      <c r="BK192150" s="2315"/>
    </row>
    <row r="192151" spans="63:63" x14ac:dyDescent="0.25">
      <c r="BK192151" s="2311"/>
    </row>
    <row r="192175" spans="63:63" x14ac:dyDescent="0.25">
      <c r="BK192175" s="2315"/>
    </row>
    <row r="192176" spans="63:63" x14ac:dyDescent="0.25">
      <c r="BK192176" s="2311"/>
    </row>
    <row r="192200" spans="63:63" x14ac:dyDescent="0.25">
      <c r="BK192200" s="2315"/>
    </row>
    <row r="192201" spans="63:63" x14ac:dyDescent="0.25">
      <c r="BK192201" s="2311"/>
    </row>
    <row r="192225" spans="63:63" x14ac:dyDescent="0.25">
      <c r="BK192225" s="2315"/>
    </row>
    <row r="192226" spans="63:63" x14ac:dyDescent="0.25">
      <c r="BK192226" s="2311"/>
    </row>
    <row r="192250" spans="63:63" x14ac:dyDescent="0.25">
      <c r="BK192250" s="2315"/>
    </row>
    <row r="192251" spans="63:63" x14ac:dyDescent="0.25">
      <c r="BK192251" s="2311"/>
    </row>
    <row r="192275" spans="63:63" x14ac:dyDescent="0.25">
      <c r="BK192275" s="2315"/>
    </row>
    <row r="192276" spans="63:63" x14ac:dyDescent="0.25">
      <c r="BK192276" s="2311"/>
    </row>
    <row r="192300" spans="63:63" x14ac:dyDescent="0.25">
      <c r="BK192300" s="2315"/>
    </row>
    <row r="192301" spans="63:63" x14ac:dyDescent="0.25">
      <c r="BK192301" s="2311"/>
    </row>
    <row r="192325" spans="63:63" x14ac:dyDescent="0.25">
      <c r="BK192325" s="2315"/>
    </row>
    <row r="192326" spans="63:63" x14ac:dyDescent="0.25">
      <c r="BK192326" s="2311"/>
    </row>
    <row r="192350" spans="63:63" x14ac:dyDescent="0.25">
      <c r="BK192350" s="2315"/>
    </row>
    <row r="192351" spans="63:63" x14ac:dyDescent="0.25">
      <c r="BK192351" s="2311"/>
    </row>
    <row r="192375" spans="63:63" x14ac:dyDescent="0.25">
      <c r="BK192375" s="2315"/>
    </row>
    <row r="192376" spans="63:63" x14ac:dyDescent="0.25">
      <c r="BK192376" s="2311"/>
    </row>
    <row r="192400" spans="63:63" x14ac:dyDescent="0.25">
      <c r="BK192400" s="2315"/>
    </row>
    <row r="192401" spans="63:63" x14ac:dyDescent="0.25">
      <c r="BK192401" s="2311"/>
    </row>
    <row r="192425" spans="63:63" x14ac:dyDescent="0.25">
      <c r="BK192425" s="2315"/>
    </row>
    <row r="192426" spans="63:63" x14ac:dyDescent="0.25">
      <c r="BK192426" s="2311"/>
    </row>
    <row r="192450" spans="63:63" x14ac:dyDescent="0.25">
      <c r="BK192450" s="2315"/>
    </row>
    <row r="192451" spans="63:63" x14ac:dyDescent="0.25">
      <c r="BK192451" s="2311"/>
    </row>
    <row r="192475" spans="63:63" x14ac:dyDescent="0.25">
      <c r="BK192475" s="2315"/>
    </row>
    <row r="192476" spans="63:63" x14ac:dyDescent="0.25">
      <c r="BK192476" s="2311"/>
    </row>
    <row r="192500" spans="63:63" x14ac:dyDescent="0.25">
      <c r="BK192500" s="2315"/>
    </row>
    <row r="192501" spans="63:63" x14ac:dyDescent="0.25">
      <c r="BK192501" s="2311"/>
    </row>
    <row r="192525" spans="63:63" x14ac:dyDescent="0.25">
      <c r="BK192525" s="2315"/>
    </row>
    <row r="192526" spans="63:63" x14ac:dyDescent="0.25">
      <c r="BK192526" s="2311"/>
    </row>
    <row r="192550" spans="63:63" x14ac:dyDescent="0.25">
      <c r="BK192550" s="2315"/>
    </row>
    <row r="192551" spans="63:63" x14ac:dyDescent="0.25">
      <c r="BK192551" s="2311"/>
    </row>
    <row r="192575" spans="63:63" x14ac:dyDescent="0.25">
      <c r="BK192575" s="2315"/>
    </row>
    <row r="192576" spans="63:63" x14ac:dyDescent="0.25">
      <c r="BK192576" s="2311"/>
    </row>
    <row r="192600" spans="63:63" x14ac:dyDescent="0.25">
      <c r="BK192600" s="2315"/>
    </row>
    <row r="192601" spans="63:63" x14ac:dyDescent="0.25">
      <c r="BK192601" s="2311"/>
    </row>
    <row r="192625" spans="63:63" x14ac:dyDescent="0.25">
      <c r="BK192625" s="2315"/>
    </row>
    <row r="192626" spans="63:63" x14ac:dyDescent="0.25">
      <c r="BK192626" s="2311"/>
    </row>
    <row r="192650" spans="63:63" x14ac:dyDescent="0.25">
      <c r="BK192650" s="2315"/>
    </row>
    <row r="192651" spans="63:63" x14ac:dyDescent="0.25">
      <c r="BK192651" s="2311"/>
    </row>
    <row r="192675" spans="63:63" x14ac:dyDescent="0.25">
      <c r="BK192675" s="2315"/>
    </row>
    <row r="192676" spans="63:63" x14ac:dyDescent="0.25">
      <c r="BK192676" s="2311"/>
    </row>
    <row r="192700" spans="63:63" x14ac:dyDescent="0.25">
      <c r="BK192700" s="2315"/>
    </row>
    <row r="192701" spans="63:63" x14ac:dyDescent="0.25">
      <c r="BK192701" s="2311"/>
    </row>
    <row r="192725" spans="63:63" x14ac:dyDescent="0.25">
      <c r="BK192725" s="2315"/>
    </row>
    <row r="192726" spans="63:63" x14ac:dyDescent="0.25">
      <c r="BK192726" s="2311"/>
    </row>
    <row r="192750" spans="63:63" x14ac:dyDescent="0.25">
      <c r="BK192750" s="2315"/>
    </row>
    <row r="192751" spans="63:63" x14ac:dyDescent="0.25">
      <c r="BK192751" s="2311"/>
    </row>
    <row r="192775" spans="63:63" x14ac:dyDescent="0.25">
      <c r="BK192775" s="2315"/>
    </row>
    <row r="192776" spans="63:63" x14ac:dyDescent="0.25">
      <c r="BK192776" s="2311"/>
    </row>
    <row r="192800" spans="63:63" x14ac:dyDescent="0.25">
      <c r="BK192800" s="2315"/>
    </row>
    <row r="192801" spans="63:63" x14ac:dyDescent="0.25">
      <c r="BK192801" s="2311"/>
    </row>
    <row r="192825" spans="63:63" x14ac:dyDescent="0.25">
      <c r="BK192825" s="2315"/>
    </row>
    <row r="192826" spans="63:63" x14ac:dyDescent="0.25">
      <c r="BK192826" s="2311"/>
    </row>
    <row r="192850" spans="63:63" x14ac:dyDescent="0.25">
      <c r="BK192850" s="2315"/>
    </row>
    <row r="192851" spans="63:63" x14ac:dyDescent="0.25">
      <c r="BK192851" s="2311"/>
    </row>
    <row r="192875" spans="63:63" x14ac:dyDescent="0.25">
      <c r="BK192875" s="2315"/>
    </row>
    <row r="192876" spans="63:63" x14ac:dyDescent="0.25">
      <c r="BK192876" s="2311"/>
    </row>
    <row r="192900" spans="63:63" x14ac:dyDescent="0.25">
      <c r="BK192900" s="2315"/>
    </row>
    <row r="192901" spans="63:63" x14ac:dyDescent="0.25">
      <c r="BK192901" s="2311"/>
    </row>
    <row r="192925" spans="63:63" x14ac:dyDescent="0.25">
      <c r="BK192925" s="2315"/>
    </row>
    <row r="192926" spans="63:63" x14ac:dyDescent="0.25">
      <c r="BK192926" s="2311"/>
    </row>
    <row r="192950" spans="63:63" x14ac:dyDescent="0.25">
      <c r="BK192950" s="2315"/>
    </row>
    <row r="192951" spans="63:63" x14ac:dyDescent="0.25">
      <c r="BK192951" s="2311"/>
    </row>
    <row r="192975" spans="63:63" x14ac:dyDescent="0.25">
      <c r="BK192975" s="2315"/>
    </row>
    <row r="192976" spans="63:63" x14ac:dyDescent="0.25">
      <c r="BK192976" s="2311"/>
    </row>
    <row r="193000" spans="63:63" x14ac:dyDescent="0.25">
      <c r="BK193000" s="2315"/>
    </row>
    <row r="193001" spans="63:63" x14ac:dyDescent="0.25">
      <c r="BK193001" s="2311"/>
    </row>
    <row r="193025" spans="63:63" x14ac:dyDescent="0.25">
      <c r="BK193025" s="2315"/>
    </row>
    <row r="193026" spans="63:63" x14ac:dyDescent="0.25">
      <c r="BK193026" s="2311"/>
    </row>
    <row r="193050" spans="63:63" x14ac:dyDescent="0.25">
      <c r="BK193050" s="2315"/>
    </row>
    <row r="193051" spans="63:63" x14ac:dyDescent="0.25">
      <c r="BK193051" s="2311"/>
    </row>
    <row r="193075" spans="63:63" x14ac:dyDescent="0.25">
      <c r="BK193075" s="2315"/>
    </row>
    <row r="193076" spans="63:63" x14ac:dyDescent="0.25">
      <c r="BK193076" s="2311"/>
    </row>
    <row r="193100" spans="63:63" x14ac:dyDescent="0.25">
      <c r="BK193100" s="2315"/>
    </row>
    <row r="193101" spans="63:63" x14ac:dyDescent="0.25">
      <c r="BK193101" s="2311"/>
    </row>
    <row r="193125" spans="63:63" x14ac:dyDescent="0.25">
      <c r="BK193125" s="2315"/>
    </row>
    <row r="193126" spans="63:63" x14ac:dyDescent="0.25">
      <c r="BK193126" s="2311"/>
    </row>
    <row r="193150" spans="63:63" x14ac:dyDescent="0.25">
      <c r="BK193150" s="2315"/>
    </row>
    <row r="193151" spans="63:63" x14ac:dyDescent="0.25">
      <c r="BK193151" s="2311"/>
    </row>
    <row r="193175" spans="63:63" x14ac:dyDescent="0.25">
      <c r="BK193175" s="2315"/>
    </row>
    <row r="193176" spans="63:63" x14ac:dyDescent="0.25">
      <c r="BK193176" s="2311"/>
    </row>
    <row r="193200" spans="63:63" x14ac:dyDescent="0.25">
      <c r="BK193200" s="2315"/>
    </row>
    <row r="193201" spans="63:63" x14ac:dyDescent="0.25">
      <c r="BK193201" s="2311"/>
    </row>
    <row r="193225" spans="63:63" x14ac:dyDescent="0.25">
      <c r="BK193225" s="2315"/>
    </row>
    <row r="193226" spans="63:63" x14ac:dyDescent="0.25">
      <c r="BK193226" s="2311"/>
    </row>
    <row r="193250" spans="63:63" x14ac:dyDescent="0.25">
      <c r="BK193250" s="2315"/>
    </row>
    <row r="193251" spans="63:63" x14ac:dyDescent="0.25">
      <c r="BK193251" s="2311"/>
    </row>
    <row r="193275" spans="63:63" x14ac:dyDescent="0.25">
      <c r="BK193275" s="2315"/>
    </row>
    <row r="193276" spans="63:63" x14ac:dyDescent="0.25">
      <c r="BK193276" s="2311"/>
    </row>
    <row r="193300" spans="63:63" x14ac:dyDescent="0.25">
      <c r="BK193300" s="2315"/>
    </row>
    <row r="193301" spans="63:63" x14ac:dyDescent="0.25">
      <c r="BK193301" s="2311"/>
    </row>
    <row r="193325" spans="63:63" x14ac:dyDescent="0.25">
      <c r="BK193325" s="2315"/>
    </row>
    <row r="193326" spans="63:63" x14ac:dyDescent="0.25">
      <c r="BK193326" s="2311"/>
    </row>
    <row r="193350" spans="63:63" x14ac:dyDescent="0.25">
      <c r="BK193350" s="2315"/>
    </row>
    <row r="193351" spans="63:63" x14ac:dyDescent="0.25">
      <c r="BK193351" s="2311"/>
    </row>
    <row r="193375" spans="63:63" x14ac:dyDescent="0.25">
      <c r="BK193375" s="2315"/>
    </row>
    <row r="193376" spans="63:63" x14ac:dyDescent="0.25">
      <c r="BK193376" s="2311"/>
    </row>
    <row r="193400" spans="63:63" x14ac:dyDescent="0.25">
      <c r="BK193400" s="2315"/>
    </row>
    <row r="193401" spans="63:63" x14ac:dyDescent="0.25">
      <c r="BK193401" s="2311"/>
    </row>
    <row r="193425" spans="63:63" x14ac:dyDescent="0.25">
      <c r="BK193425" s="2315"/>
    </row>
    <row r="193426" spans="63:63" x14ac:dyDescent="0.25">
      <c r="BK193426" s="2311"/>
    </row>
    <row r="193450" spans="63:63" x14ac:dyDescent="0.25">
      <c r="BK193450" s="2315"/>
    </row>
    <row r="193451" spans="63:63" x14ac:dyDescent="0.25">
      <c r="BK193451" s="2311"/>
    </row>
    <row r="193475" spans="63:63" x14ac:dyDescent="0.25">
      <c r="BK193475" s="2315"/>
    </row>
    <row r="193476" spans="63:63" x14ac:dyDescent="0.25">
      <c r="BK193476" s="2311"/>
    </row>
    <row r="193500" spans="63:63" x14ac:dyDescent="0.25">
      <c r="BK193500" s="2315"/>
    </row>
    <row r="193501" spans="63:63" x14ac:dyDescent="0.25">
      <c r="BK193501" s="2311"/>
    </row>
    <row r="193525" spans="63:63" x14ac:dyDescent="0.25">
      <c r="BK193525" s="2315"/>
    </row>
    <row r="193526" spans="63:63" x14ac:dyDescent="0.25">
      <c r="BK193526" s="2311"/>
    </row>
    <row r="193550" spans="63:63" x14ac:dyDescent="0.25">
      <c r="BK193550" s="2315"/>
    </row>
    <row r="193551" spans="63:63" x14ac:dyDescent="0.25">
      <c r="BK193551" s="2311"/>
    </row>
    <row r="193575" spans="63:63" x14ac:dyDescent="0.25">
      <c r="BK193575" s="2315"/>
    </row>
    <row r="193576" spans="63:63" x14ac:dyDescent="0.25">
      <c r="BK193576" s="2311"/>
    </row>
    <row r="193600" spans="63:63" x14ac:dyDescent="0.25">
      <c r="BK193600" s="2315"/>
    </row>
    <row r="193601" spans="63:63" x14ac:dyDescent="0.25">
      <c r="BK193601" s="2311"/>
    </row>
    <row r="193625" spans="63:63" x14ac:dyDescent="0.25">
      <c r="BK193625" s="2315"/>
    </row>
    <row r="193626" spans="63:63" x14ac:dyDescent="0.25">
      <c r="BK193626" s="2311"/>
    </row>
    <row r="193650" spans="63:63" x14ac:dyDescent="0.25">
      <c r="BK193650" s="2315"/>
    </row>
    <row r="193651" spans="63:63" x14ac:dyDescent="0.25">
      <c r="BK193651" s="2311"/>
    </row>
    <row r="193675" spans="63:63" x14ac:dyDescent="0.25">
      <c r="BK193675" s="2315"/>
    </row>
    <row r="193676" spans="63:63" x14ac:dyDescent="0.25">
      <c r="BK193676" s="2311"/>
    </row>
    <row r="193700" spans="63:63" x14ac:dyDescent="0.25">
      <c r="BK193700" s="2315"/>
    </row>
    <row r="193701" spans="63:63" x14ac:dyDescent="0.25">
      <c r="BK193701" s="2311"/>
    </row>
    <row r="193725" spans="63:63" x14ac:dyDescent="0.25">
      <c r="BK193725" s="2315"/>
    </row>
    <row r="193726" spans="63:63" x14ac:dyDescent="0.25">
      <c r="BK193726" s="2311"/>
    </row>
    <row r="193750" spans="63:63" x14ac:dyDescent="0.25">
      <c r="BK193750" s="2315"/>
    </row>
    <row r="193751" spans="63:63" x14ac:dyDescent="0.25">
      <c r="BK193751" s="2311"/>
    </row>
    <row r="193775" spans="63:63" x14ac:dyDescent="0.25">
      <c r="BK193775" s="2315"/>
    </row>
    <row r="193776" spans="63:63" x14ac:dyDescent="0.25">
      <c r="BK193776" s="2311"/>
    </row>
    <row r="193800" spans="63:63" x14ac:dyDescent="0.25">
      <c r="BK193800" s="2315"/>
    </row>
    <row r="193801" spans="63:63" x14ac:dyDescent="0.25">
      <c r="BK193801" s="2311"/>
    </row>
    <row r="193825" spans="63:63" x14ac:dyDescent="0.25">
      <c r="BK193825" s="2315"/>
    </row>
    <row r="193826" spans="63:63" x14ac:dyDescent="0.25">
      <c r="BK193826" s="2311"/>
    </row>
    <row r="193850" spans="63:63" x14ac:dyDescent="0.25">
      <c r="BK193850" s="2315"/>
    </row>
    <row r="193851" spans="63:63" x14ac:dyDescent="0.25">
      <c r="BK193851" s="2311"/>
    </row>
    <row r="193875" spans="63:63" x14ac:dyDescent="0.25">
      <c r="BK193875" s="2315"/>
    </row>
    <row r="193876" spans="63:63" x14ac:dyDescent="0.25">
      <c r="BK193876" s="2311"/>
    </row>
    <row r="193900" spans="63:63" x14ac:dyDescent="0.25">
      <c r="BK193900" s="2315"/>
    </row>
    <row r="193901" spans="63:63" x14ac:dyDescent="0.25">
      <c r="BK193901" s="2311"/>
    </row>
    <row r="193925" spans="63:63" x14ac:dyDescent="0.25">
      <c r="BK193925" s="2315"/>
    </row>
    <row r="193926" spans="63:63" x14ac:dyDescent="0.25">
      <c r="BK193926" s="2311"/>
    </row>
    <row r="193950" spans="63:63" x14ac:dyDescent="0.25">
      <c r="BK193950" s="2315"/>
    </row>
    <row r="193951" spans="63:63" x14ac:dyDescent="0.25">
      <c r="BK193951" s="2311"/>
    </row>
    <row r="193975" spans="63:63" x14ac:dyDescent="0.25">
      <c r="BK193975" s="2315"/>
    </row>
    <row r="193976" spans="63:63" x14ac:dyDescent="0.25">
      <c r="BK193976" s="2311"/>
    </row>
    <row r="194000" spans="63:63" x14ac:dyDescent="0.25">
      <c r="BK194000" s="2315"/>
    </row>
    <row r="194001" spans="63:63" x14ac:dyDescent="0.25">
      <c r="BK194001" s="2311"/>
    </row>
    <row r="194025" spans="63:63" x14ac:dyDescent="0.25">
      <c r="BK194025" s="2315"/>
    </row>
    <row r="194026" spans="63:63" x14ac:dyDescent="0.25">
      <c r="BK194026" s="2311"/>
    </row>
    <row r="194050" spans="63:63" x14ac:dyDescent="0.25">
      <c r="BK194050" s="2315"/>
    </row>
    <row r="194051" spans="63:63" x14ac:dyDescent="0.25">
      <c r="BK194051" s="2311"/>
    </row>
    <row r="194075" spans="63:63" x14ac:dyDescent="0.25">
      <c r="BK194075" s="2315"/>
    </row>
    <row r="194076" spans="63:63" x14ac:dyDescent="0.25">
      <c r="BK194076" s="2311"/>
    </row>
    <row r="194100" spans="63:63" x14ac:dyDescent="0.25">
      <c r="BK194100" s="2315"/>
    </row>
    <row r="194101" spans="63:63" x14ac:dyDescent="0.25">
      <c r="BK194101" s="2311"/>
    </row>
    <row r="194125" spans="63:63" x14ac:dyDescent="0.25">
      <c r="BK194125" s="2315"/>
    </row>
    <row r="194126" spans="63:63" x14ac:dyDescent="0.25">
      <c r="BK194126" s="2311"/>
    </row>
    <row r="194150" spans="63:63" x14ac:dyDescent="0.25">
      <c r="BK194150" s="2315"/>
    </row>
    <row r="194151" spans="63:63" x14ac:dyDescent="0.25">
      <c r="BK194151" s="2311"/>
    </row>
    <row r="194175" spans="63:63" x14ac:dyDescent="0.25">
      <c r="BK194175" s="2315"/>
    </row>
    <row r="194176" spans="63:63" x14ac:dyDescent="0.25">
      <c r="BK194176" s="2311"/>
    </row>
    <row r="194200" spans="63:63" x14ac:dyDescent="0.25">
      <c r="BK194200" s="2315"/>
    </row>
    <row r="194201" spans="63:63" x14ac:dyDescent="0.25">
      <c r="BK194201" s="2311"/>
    </row>
    <row r="194225" spans="63:63" x14ac:dyDescent="0.25">
      <c r="BK194225" s="2315"/>
    </row>
    <row r="194226" spans="63:63" x14ac:dyDescent="0.25">
      <c r="BK194226" s="2311"/>
    </row>
    <row r="194250" spans="63:63" x14ac:dyDescent="0.25">
      <c r="BK194250" s="2315"/>
    </row>
    <row r="194251" spans="63:63" x14ac:dyDescent="0.25">
      <c r="BK194251" s="2311"/>
    </row>
    <row r="194275" spans="63:63" x14ac:dyDescent="0.25">
      <c r="BK194275" s="2315"/>
    </row>
    <row r="194276" spans="63:63" x14ac:dyDescent="0.25">
      <c r="BK194276" s="2311"/>
    </row>
    <row r="194300" spans="63:63" x14ac:dyDescent="0.25">
      <c r="BK194300" s="2315"/>
    </row>
    <row r="194301" spans="63:63" x14ac:dyDescent="0.25">
      <c r="BK194301" s="2311"/>
    </row>
    <row r="194325" spans="63:63" x14ac:dyDescent="0.25">
      <c r="BK194325" s="2315"/>
    </row>
    <row r="194326" spans="63:63" x14ac:dyDescent="0.25">
      <c r="BK194326" s="2311"/>
    </row>
    <row r="194350" spans="63:63" x14ac:dyDescent="0.25">
      <c r="BK194350" s="2315"/>
    </row>
    <row r="194351" spans="63:63" x14ac:dyDescent="0.25">
      <c r="BK194351" s="2311"/>
    </row>
    <row r="194375" spans="63:63" x14ac:dyDescent="0.25">
      <c r="BK194375" s="2315"/>
    </row>
    <row r="194376" spans="63:63" x14ac:dyDescent="0.25">
      <c r="BK194376" s="2311"/>
    </row>
    <row r="194400" spans="63:63" x14ac:dyDescent="0.25">
      <c r="BK194400" s="2315"/>
    </row>
    <row r="194401" spans="63:63" x14ac:dyDescent="0.25">
      <c r="BK194401" s="2311"/>
    </row>
    <row r="194425" spans="63:63" x14ac:dyDescent="0.25">
      <c r="BK194425" s="2315"/>
    </row>
    <row r="194426" spans="63:63" x14ac:dyDescent="0.25">
      <c r="BK194426" s="2311"/>
    </row>
    <row r="194450" spans="63:63" x14ac:dyDescent="0.25">
      <c r="BK194450" s="2315"/>
    </row>
    <row r="194451" spans="63:63" x14ac:dyDescent="0.25">
      <c r="BK194451" s="2311"/>
    </row>
    <row r="194475" spans="63:63" x14ac:dyDescent="0.25">
      <c r="BK194475" s="2315"/>
    </row>
    <row r="194476" spans="63:63" x14ac:dyDescent="0.25">
      <c r="BK194476" s="2311"/>
    </row>
    <row r="194500" spans="63:63" x14ac:dyDescent="0.25">
      <c r="BK194500" s="2315"/>
    </row>
    <row r="194501" spans="63:63" x14ac:dyDescent="0.25">
      <c r="BK194501" s="2311"/>
    </row>
    <row r="194525" spans="63:63" x14ac:dyDescent="0.25">
      <c r="BK194525" s="2315"/>
    </row>
    <row r="194526" spans="63:63" x14ac:dyDescent="0.25">
      <c r="BK194526" s="2311"/>
    </row>
    <row r="194550" spans="63:63" x14ac:dyDescent="0.25">
      <c r="BK194550" s="2315"/>
    </row>
    <row r="194551" spans="63:63" x14ac:dyDescent="0.25">
      <c r="BK194551" s="2311"/>
    </row>
    <row r="194575" spans="63:63" x14ac:dyDescent="0.25">
      <c r="BK194575" s="2315"/>
    </row>
    <row r="194576" spans="63:63" x14ac:dyDescent="0.25">
      <c r="BK194576" s="2311"/>
    </row>
    <row r="194600" spans="63:63" x14ac:dyDescent="0.25">
      <c r="BK194600" s="2315"/>
    </row>
    <row r="194601" spans="63:63" x14ac:dyDescent="0.25">
      <c r="BK194601" s="2311"/>
    </row>
    <row r="194625" spans="63:63" x14ac:dyDescent="0.25">
      <c r="BK194625" s="2315"/>
    </row>
    <row r="194626" spans="63:63" x14ac:dyDescent="0.25">
      <c r="BK194626" s="2311"/>
    </row>
    <row r="194650" spans="63:63" x14ac:dyDescent="0.25">
      <c r="BK194650" s="2315"/>
    </row>
    <row r="194651" spans="63:63" x14ac:dyDescent="0.25">
      <c r="BK194651" s="2311"/>
    </row>
    <row r="194675" spans="63:63" x14ac:dyDescent="0.25">
      <c r="BK194675" s="2315"/>
    </row>
    <row r="194676" spans="63:63" x14ac:dyDescent="0.25">
      <c r="BK194676" s="2311"/>
    </row>
    <row r="194700" spans="63:63" x14ac:dyDescent="0.25">
      <c r="BK194700" s="2315"/>
    </row>
    <row r="194701" spans="63:63" x14ac:dyDescent="0.25">
      <c r="BK194701" s="2311"/>
    </row>
    <row r="194725" spans="63:63" x14ac:dyDescent="0.25">
      <c r="BK194725" s="2315"/>
    </row>
    <row r="194726" spans="63:63" x14ac:dyDescent="0.25">
      <c r="BK194726" s="2311"/>
    </row>
    <row r="194750" spans="63:63" x14ac:dyDescent="0.25">
      <c r="BK194750" s="2315"/>
    </row>
    <row r="194751" spans="63:63" x14ac:dyDescent="0.25">
      <c r="BK194751" s="2311"/>
    </row>
    <row r="194775" spans="63:63" x14ac:dyDescent="0.25">
      <c r="BK194775" s="2315"/>
    </row>
    <row r="194776" spans="63:63" x14ac:dyDescent="0.25">
      <c r="BK194776" s="2311"/>
    </row>
    <row r="194800" spans="63:63" x14ac:dyDescent="0.25">
      <c r="BK194800" s="2315"/>
    </row>
    <row r="194801" spans="63:63" x14ac:dyDescent="0.25">
      <c r="BK194801" s="2311"/>
    </row>
    <row r="194825" spans="63:63" x14ac:dyDescent="0.25">
      <c r="BK194825" s="2315"/>
    </row>
    <row r="194826" spans="63:63" x14ac:dyDescent="0.25">
      <c r="BK194826" s="2311"/>
    </row>
    <row r="194850" spans="63:63" x14ac:dyDescent="0.25">
      <c r="BK194850" s="2315"/>
    </row>
    <row r="194851" spans="63:63" x14ac:dyDescent="0.25">
      <c r="BK194851" s="2311"/>
    </row>
    <row r="194875" spans="63:63" x14ac:dyDescent="0.25">
      <c r="BK194875" s="2315"/>
    </row>
    <row r="194876" spans="63:63" x14ac:dyDescent="0.25">
      <c r="BK194876" s="2311"/>
    </row>
    <row r="194900" spans="63:63" x14ac:dyDescent="0.25">
      <c r="BK194900" s="2315"/>
    </row>
    <row r="194901" spans="63:63" x14ac:dyDescent="0.25">
      <c r="BK194901" s="2311"/>
    </row>
    <row r="194925" spans="63:63" x14ac:dyDescent="0.25">
      <c r="BK194925" s="2315"/>
    </row>
    <row r="194926" spans="63:63" x14ac:dyDescent="0.25">
      <c r="BK194926" s="2311"/>
    </row>
    <row r="194950" spans="63:63" x14ac:dyDescent="0.25">
      <c r="BK194950" s="2315"/>
    </row>
    <row r="194951" spans="63:63" x14ac:dyDescent="0.25">
      <c r="BK194951" s="2311"/>
    </row>
    <row r="194975" spans="63:63" x14ac:dyDescent="0.25">
      <c r="BK194975" s="2315"/>
    </row>
    <row r="194976" spans="63:63" x14ac:dyDescent="0.25">
      <c r="BK194976" s="2311"/>
    </row>
    <row r="195000" spans="63:63" x14ac:dyDescent="0.25">
      <c r="BK195000" s="2315"/>
    </row>
    <row r="195001" spans="63:63" x14ac:dyDescent="0.25">
      <c r="BK195001" s="2311"/>
    </row>
    <row r="195025" spans="63:63" x14ac:dyDescent="0.25">
      <c r="BK195025" s="2315"/>
    </row>
    <row r="195026" spans="63:63" x14ac:dyDescent="0.25">
      <c r="BK195026" s="2311"/>
    </row>
    <row r="195050" spans="63:63" x14ac:dyDescent="0.25">
      <c r="BK195050" s="2315"/>
    </row>
    <row r="195051" spans="63:63" x14ac:dyDescent="0.25">
      <c r="BK195051" s="2311"/>
    </row>
    <row r="195075" spans="63:63" x14ac:dyDescent="0.25">
      <c r="BK195075" s="2315"/>
    </row>
    <row r="195076" spans="63:63" x14ac:dyDescent="0.25">
      <c r="BK195076" s="2311"/>
    </row>
    <row r="195100" spans="63:63" x14ac:dyDescent="0.25">
      <c r="BK195100" s="2315"/>
    </row>
    <row r="195101" spans="63:63" x14ac:dyDescent="0.25">
      <c r="BK195101" s="2311"/>
    </row>
    <row r="195125" spans="63:63" x14ac:dyDescent="0.25">
      <c r="BK195125" s="2315"/>
    </row>
    <row r="195126" spans="63:63" x14ac:dyDescent="0.25">
      <c r="BK195126" s="2311"/>
    </row>
    <row r="195150" spans="63:63" x14ac:dyDescent="0.25">
      <c r="BK195150" s="2315"/>
    </row>
    <row r="195151" spans="63:63" x14ac:dyDescent="0.25">
      <c r="BK195151" s="2311"/>
    </row>
    <row r="195175" spans="63:63" x14ac:dyDescent="0.25">
      <c r="BK195175" s="2315"/>
    </row>
    <row r="195176" spans="63:63" x14ac:dyDescent="0.25">
      <c r="BK195176" s="2311"/>
    </row>
    <row r="195200" spans="63:63" x14ac:dyDescent="0.25">
      <c r="BK195200" s="2315"/>
    </row>
    <row r="195201" spans="63:63" x14ac:dyDescent="0.25">
      <c r="BK195201" s="2311"/>
    </row>
    <row r="195225" spans="63:63" x14ac:dyDescent="0.25">
      <c r="BK195225" s="2315"/>
    </row>
    <row r="195226" spans="63:63" x14ac:dyDescent="0.25">
      <c r="BK195226" s="2311"/>
    </row>
    <row r="195250" spans="63:63" x14ac:dyDescent="0.25">
      <c r="BK195250" s="2315"/>
    </row>
    <row r="195251" spans="63:63" x14ac:dyDescent="0.25">
      <c r="BK195251" s="2311"/>
    </row>
    <row r="195275" spans="63:63" x14ac:dyDescent="0.25">
      <c r="BK195275" s="2315"/>
    </row>
    <row r="195276" spans="63:63" x14ac:dyDescent="0.25">
      <c r="BK195276" s="2311"/>
    </row>
    <row r="195300" spans="63:63" x14ac:dyDescent="0.25">
      <c r="BK195300" s="2315"/>
    </row>
    <row r="195301" spans="63:63" x14ac:dyDescent="0.25">
      <c r="BK195301" s="2311"/>
    </row>
    <row r="195325" spans="63:63" x14ac:dyDescent="0.25">
      <c r="BK195325" s="2315"/>
    </row>
    <row r="195326" spans="63:63" x14ac:dyDescent="0.25">
      <c r="BK195326" s="2311"/>
    </row>
    <row r="195350" spans="63:63" x14ac:dyDescent="0.25">
      <c r="BK195350" s="2315"/>
    </row>
    <row r="195351" spans="63:63" x14ac:dyDescent="0.25">
      <c r="BK195351" s="2311"/>
    </row>
    <row r="195375" spans="63:63" x14ac:dyDescent="0.25">
      <c r="BK195375" s="2315"/>
    </row>
    <row r="195376" spans="63:63" x14ac:dyDescent="0.25">
      <c r="BK195376" s="2311"/>
    </row>
    <row r="195400" spans="63:63" x14ac:dyDescent="0.25">
      <c r="BK195400" s="2315"/>
    </row>
    <row r="195401" spans="63:63" x14ac:dyDescent="0.25">
      <c r="BK195401" s="2311"/>
    </row>
    <row r="195425" spans="63:63" x14ac:dyDescent="0.25">
      <c r="BK195425" s="2315"/>
    </row>
    <row r="195426" spans="63:63" x14ac:dyDescent="0.25">
      <c r="BK195426" s="2311"/>
    </row>
    <row r="195450" spans="63:63" x14ac:dyDescent="0.25">
      <c r="BK195450" s="2315"/>
    </row>
    <row r="195451" spans="63:63" x14ac:dyDescent="0.25">
      <c r="BK195451" s="2311"/>
    </row>
    <row r="195475" spans="63:63" x14ac:dyDescent="0.25">
      <c r="BK195475" s="2315"/>
    </row>
    <row r="195476" spans="63:63" x14ac:dyDescent="0.25">
      <c r="BK195476" s="2311"/>
    </row>
    <row r="195500" spans="63:63" x14ac:dyDescent="0.25">
      <c r="BK195500" s="2315"/>
    </row>
    <row r="195501" spans="63:63" x14ac:dyDescent="0.25">
      <c r="BK195501" s="2311"/>
    </row>
    <row r="195525" spans="63:63" x14ac:dyDescent="0.25">
      <c r="BK195525" s="2315"/>
    </row>
    <row r="195526" spans="63:63" x14ac:dyDescent="0.25">
      <c r="BK195526" s="2311"/>
    </row>
    <row r="195550" spans="63:63" x14ac:dyDescent="0.25">
      <c r="BK195550" s="2315"/>
    </row>
    <row r="195551" spans="63:63" x14ac:dyDescent="0.25">
      <c r="BK195551" s="2311"/>
    </row>
    <row r="195575" spans="63:63" x14ac:dyDescent="0.25">
      <c r="BK195575" s="2315"/>
    </row>
    <row r="195576" spans="63:63" x14ac:dyDescent="0.25">
      <c r="BK195576" s="2311"/>
    </row>
    <row r="195600" spans="63:63" x14ac:dyDescent="0.25">
      <c r="BK195600" s="2315"/>
    </row>
    <row r="195601" spans="63:63" x14ac:dyDescent="0.25">
      <c r="BK195601" s="2311"/>
    </row>
    <row r="195625" spans="63:63" x14ac:dyDescent="0.25">
      <c r="BK195625" s="2315"/>
    </row>
    <row r="195626" spans="63:63" x14ac:dyDescent="0.25">
      <c r="BK195626" s="2311"/>
    </row>
    <row r="195650" spans="63:63" x14ac:dyDescent="0.25">
      <c r="BK195650" s="2315"/>
    </row>
    <row r="195651" spans="63:63" x14ac:dyDescent="0.25">
      <c r="BK195651" s="2311"/>
    </row>
    <row r="195675" spans="63:63" x14ac:dyDescent="0.25">
      <c r="BK195675" s="2315"/>
    </row>
    <row r="195676" spans="63:63" x14ac:dyDescent="0.25">
      <c r="BK195676" s="2311"/>
    </row>
    <row r="195700" spans="63:63" x14ac:dyDescent="0.25">
      <c r="BK195700" s="2315"/>
    </row>
    <row r="195701" spans="63:63" x14ac:dyDescent="0.25">
      <c r="BK195701" s="2311"/>
    </row>
    <row r="195725" spans="63:63" x14ac:dyDescent="0.25">
      <c r="BK195725" s="2315"/>
    </row>
    <row r="195726" spans="63:63" x14ac:dyDescent="0.25">
      <c r="BK195726" s="2311"/>
    </row>
    <row r="195750" spans="63:63" x14ac:dyDescent="0.25">
      <c r="BK195750" s="2315"/>
    </row>
    <row r="195751" spans="63:63" x14ac:dyDescent="0.25">
      <c r="BK195751" s="2311"/>
    </row>
    <row r="195775" spans="63:63" x14ac:dyDescent="0.25">
      <c r="BK195775" s="2315"/>
    </row>
    <row r="195776" spans="63:63" x14ac:dyDescent="0.25">
      <c r="BK195776" s="2311"/>
    </row>
    <row r="195800" spans="63:63" x14ac:dyDescent="0.25">
      <c r="BK195800" s="2315"/>
    </row>
    <row r="195801" spans="63:63" x14ac:dyDescent="0.25">
      <c r="BK195801" s="2311"/>
    </row>
    <row r="195825" spans="63:63" x14ac:dyDescent="0.25">
      <c r="BK195825" s="2315"/>
    </row>
    <row r="195826" spans="63:63" x14ac:dyDescent="0.25">
      <c r="BK195826" s="2311"/>
    </row>
    <row r="195850" spans="63:63" x14ac:dyDescent="0.25">
      <c r="BK195850" s="2315"/>
    </row>
    <row r="195851" spans="63:63" x14ac:dyDescent="0.25">
      <c r="BK195851" s="2311"/>
    </row>
    <row r="195875" spans="63:63" x14ac:dyDescent="0.25">
      <c r="BK195875" s="2315"/>
    </row>
    <row r="195876" spans="63:63" x14ac:dyDescent="0.25">
      <c r="BK195876" s="2311"/>
    </row>
    <row r="195900" spans="63:63" x14ac:dyDescent="0.25">
      <c r="BK195900" s="2315"/>
    </row>
    <row r="195901" spans="63:63" x14ac:dyDescent="0.25">
      <c r="BK195901" s="2311"/>
    </row>
    <row r="195925" spans="63:63" x14ac:dyDescent="0.25">
      <c r="BK195925" s="2315"/>
    </row>
    <row r="195926" spans="63:63" x14ac:dyDescent="0.25">
      <c r="BK195926" s="2311"/>
    </row>
    <row r="195950" spans="63:63" x14ac:dyDescent="0.25">
      <c r="BK195950" s="2315"/>
    </row>
    <row r="195951" spans="63:63" x14ac:dyDescent="0.25">
      <c r="BK195951" s="2311"/>
    </row>
    <row r="195975" spans="63:63" x14ac:dyDescent="0.25">
      <c r="BK195975" s="2315"/>
    </row>
    <row r="195976" spans="63:63" x14ac:dyDescent="0.25">
      <c r="BK195976" s="2311"/>
    </row>
    <row r="196000" spans="63:63" x14ac:dyDescent="0.25">
      <c r="BK196000" s="2315"/>
    </row>
    <row r="196001" spans="63:63" x14ac:dyDescent="0.25">
      <c r="BK196001" s="2311"/>
    </row>
    <row r="196025" spans="63:63" x14ac:dyDescent="0.25">
      <c r="BK196025" s="2315"/>
    </row>
    <row r="196026" spans="63:63" x14ac:dyDescent="0.25">
      <c r="BK196026" s="2311"/>
    </row>
    <row r="196050" spans="63:63" x14ac:dyDescent="0.25">
      <c r="BK196050" s="2315"/>
    </row>
    <row r="196051" spans="63:63" x14ac:dyDescent="0.25">
      <c r="BK196051" s="2311"/>
    </row>
    <row r="196075" spans="63:63" x14ac:dyDescent="0.25">
      <c r="BK196075" s="2315"/>
    </row>
    <row r="196076" spans="63:63" x14ac:dyDescent="0.25">
      <c r="BK196076" s="2311"/>
    </row>
    <row r="196100" spans="63:63" x14ac:dyDescent="0.25">
      <c r="BK196100" s="2315"/>
    </row>
    <row r="196101" spans="63:63" x14ac:dyDescent="0.25">
      <c r="BK196101" s="2311"/>
    </row>
    <row r="196125" spans="63:63" x14ac:dyDescent="0.25">
      <c r="BK196125" s="2315"/>
    </row>
    <row r="196126" spans="63:63" x14ac:dyDescent="0.25">
      <c r="BK196126" s="2311"/>
    </row>
    <row r="196150" spans="63:63" x14ac:dyDescent="0.25">
      <c r="BK196150" s="2315"/>
    </row>
    <row r="196151" spans="63:63" x14ac:dyDescent="0.25">
      <c r="BK196151" s="2311"/>
    </row>
    <row r="196175" spans="63:63" x14ac:dyDescent="0.25">
      <c r="BK196175" s="2315"/>
    </row>
    <row r="196176" spans="63:63" x14ac:dyDescent="0.25">
      <c r="BK196176" s="2311"/>
    </row>
    <row r="196200" spans="63:63" x14ac:dyDescent="0.25">
      <c r="BK196200" s="2315"/>
    </row>
    <row r="196201" spans="63:63" x14ac:dyDescent="0.25">
      <c r="BK196201" s="2311"/>
    </row>
    <row r="196225" spans="63:63" x14ac:dyDescent="0.25">
      <c r="BK196225" s="2315"/>
    </row>
    <row r="196226" spans="63:63" x14ac:dyDescent="0.25">
      <c r="BK196226" s="2311"/>
    </row>
    <row r="196250" spans="63:63" x14ac:dyDescent="0.25">
      <c r="BK196250" s="2315"/>
    </row>
    <row r="196251" spans="63:63" x14ac:dyDescent="0.25">
      <c r="BK196251" s="2311"/>
    </row>
    <row r="196275" spans="63:63" x14ac:dyDescent="0.25">
      <c r="BK196275" s="2315"/>
    </row>
    <row r="196276" spans="63:63" x14ac:dyDescent="0.25">
      <c r="BK196276" s="2311"/>
    </row>
    <row r="196300" spans="63:63" x14ac:dyDescent="0.25">
      <c r="BK196300" s="2315"/>
    </row>
    <row r="196301" spans="63:63" x14ac:dyDescent="0.25">
      <c r="BK196301" s="2311"/>
    </row>
    <row r="196325" spans="63:63" x14ac:dyDescent="0.25">
      <c r="BK196325" s="2315"/>
    </row>
    <row r="196326" spans="63:63" x14ac:dyDescent="0.25">
      <c r="BK196326" s="2311"/>
    </row>
    <row r="196350" spans="63:63" x14ac:dyDescent="0.25">
      <c r="BK196350" s="2315"/>
    </row>
    <row r="196351" spans="63:63" x14ac:dyDescent="0.25">
      <c r="BK196351" s="2311"/>
    </row>
    <row r="196375" spans="63:63" x14ac:dyDescent="0.25">
      <c r="BK196375" s="2315"/>
    </row>
    <row r="196376" spans="63:63" x14ac:dyDescent="0.25">
      <c r="BK196376" s="2311"/>
    </row>
    <row r="196400" spans="63:63" x14ac:dyDescent="0.25">
      <c r="BK196400" s="2315"/>
    </row>
    <row r="196401" spans="63:63" x14ac:dyDescent="0.25">
      <c r="BK196401" s="2311"/>
    </row>
    <row r="196425" spans="63:63" x14ac:dyDescent="0.25">
      <c r="BK196425" s="2315"/>
    </row>
    <row r="196426" spans="63:63" x14ac:dyDescent="0.25">
      <c r="BK196426" s="2311"/>
    </row>
    <row r="196450" spans="63:63" x14ac:dyDescent="0.25">
      <c r="BK196450" s="2315"/>
    </row>
    <row r="196451" spans="63:63" x14ac:dyDescent="0.25">
      <c r="BK196451" s="2311"/>
    </row>
    <row r="196475" spans="63:63" x14ac:dyDescent="0.25">
      <c r="BK196475" s="2315"/>
    </row>
    <row r="196476" spans="63:63" x14ac:dyDescent="0.25">
      <c r="BK196476" s="2311"/>
    </row>
    <row r="196500" spans="63:63" x14ac:dyDescent="0.25">
      <c r="BK196500" s="2315"/>
    </row>
    <row r="196501" spans="63:63" x14ac:dyDescent="0.25">
      <c r="BK196501" s="2311"/>
    </row>
    <row r="196525" spans="63:63" x14ac:dyDescent="0.25">
      <c r="BK196525" s="2315"/>
    </row>
    <row r="196526" spans="63:63" x14ac:dyDescent="0.25">
      <c r="BK196526" s="2311"/>
    </row>
    <row r="196550" spans="63:63" x14ac:dyDescent="0.25">
      <c r="BK196550" s="2315"/>
    </row>
    <row r="196551" spans="63:63" x14ac:dyDescent="0.25">
      <c r="BK196551" s="2311"/>
    </row>
    <row r="196575" spans="63:63" x14ac:dyDescent="0.25">
      <c r="BK196575" s="2315"/>
    </row>
    <row r="196576" spans="63:63" x14ac:dyDescent="0.25">
      <c r="BK196576" s="2311"/>
    </row>
    <row r="196600" spans="63:63" x14ac:dyDescent="0.25">
      <c r="BK196600" s="2315"/>
    </row>
    <row r="196601" spans="63:63" x14ac:dyDescent="0.25">
      <c r="BK196601" s="2311"/>
    </row>
    <row r="196625" spans="63:63" x14ac:dyDescent="0.25">
      <c r="BK196625" s="2315"/>
    </row>
    <row r="196626" spans="63:63" x14ac:dyDescent="0.25">
      <c r="BK196626" s="2311"/>
    </row>
    <row r="196650" spans="63:63" x14ac:dyDescent="0.25">
      <c r="BK196650" s="2315"/>
    </row>
    <row r="196651" spans="63:63" x14ac:dyDescent="0.25">
      <c r="BK196651" s="2311"/>
    </row>
    <row r="196675" spans="63:63" x14ac:dyDescent="0.25">
      <c r="BK196675" s="2315"/>
    </row>
    <row r="196676" spans="63:63" x14ac:dyDescent="0.25">
      <c r="BK196676" s="2311"/>
    </row>
    <row r="196700" spans="63:63" x14ac:dyDescent="0.25">
      <c r="BK196700" s="2315"/>
    </row>
    <row r="196701" spans="63:63" x14ac:dyDescent="0.25">
      <c r="BK196701" s="2311"/>
    </row>
    <row r="196725" spans="63:63" x14ac:dyDescent="0.25">
      <c r="BK196725" s="2315"/>
    </row>
    <row r="196726" spans="63:63" x14ac:dyDescent="0.25">
      <c r="BK196726" s="2311"/>
    </row>
    <row r="196750" spans="63:63" x14ac:dyDescent="0.25">
      <c r="BK196750" s="2315"/>
    </row>
    <row r="196751" spans="63:63" x14ac:dyDescent="0.25">
      <c r="BK196751" s="2311"/>
    </row>
    <row r="196775" spans="63:63" x14ac:dyDescent="0.25">
      <c r="BK196775" s="2315"/>
    </row>
    <row r="196776" spans="63:63" x14ac:dyDescent="0.25">
      <c r="BK196776" s="2311"/>
    </row>
    <row r="196800" spans="63:63" x14ac:dyDescent="0.25">
      <c r="BK196800" s="2315"/>
    </row>
    <row r="196801" spans="63:63" x14ac:dyDescent="0.25">
      <c r="BK196801" s="2311"/>
    </row>
    <row r="196825" spans="63:63" x14ac:dyDescent="0.25">
      <c r="BK196825" s="2315"/>
    </row>
    <row r="196826" spans="63:63" x14ac:dyDescent="0.25">
      <c r="BK196826" s="2311"/>
    </row>
    <row r="196850" spans="63:63" x14ac:dyDescent="0.25">
      <c r="BK196850" s="2315"/>
    </row>
    <row r="196851" spans="63:63" x14ac:dyDescent="0.25">
      <c r="BK196851" s="2311"/>
    </row>
    <row r="196875" spans="63:63" x14ac:dyDescent="0.25">
      <c r="BK196875" s="2315"/>
    </row>
    <row r="196876" spans="63:63" x14ac:dyDescent="0.25">
      <c r="BK196876" s="2311"/>
    </row>
    <row r="196900" spans="63:63" x14ac:dyDescent="0.25">
      <c r="BK196900" s="2315"/>
    </row>
    <row r="196901" spans="63:63" x14ac:dyDescent="0.25">
      <c r="BK196901" s="2311"/>
    </row>
    <row r="196925" spans="63:63" x14ac:dyDescent="0.25">
      <c r="BK196925" s="2315"/>
    </row>
    <row r="196926" spans="63:63" x14ac:dyDescent="0.25">
      <c r="BK196926" s="2311"/>
    </row>
    <row r="196950" spans="63:63" x14ac:dyDescent="0.25">
      <c r="BK196950" s="2315"/>
    </row>
    <row r="196951" spans="63:63" x14ac:dyDescent="0.25">
      <c r="BK196951" s="2311"/>
    </row>
    <row r="196975" spans="63:63" x14ac:dyDescent="0.25">
      <c r="BK196975" s="2315"/>
    </row>
    <row r="196976" spans="63:63" x14ac:dyDescent="0.25">
      <c r="BK196976" s="2311"/>
    </row>
    <row r="197000" spans="63:63" x14ac:dyDescent="0.25">
      <c r="BK197000" s="2315"/>
    </row>
    <row r="197001" spans="63:63" x14ac:dyDescent="0.25">
      <c r="BK197001" s="2311"/>
    </row>
    <row r="197025" spans="63:63" x14ac:dyDescent="0.25">
      <c r="BK197025" s="2315"/>
    </row>
    <row r="197026" spans="63:63" x14ac:dyDescent="0.25">
      <c r="BK197026" s="2311"/>
    </row>
    <row r="197050" spans="63:63" x14ac:dyDescent="0.25">
      <c r="BK197050" s="2315"/>
    </row>
    <row r="197051" spans="63:63" x14ac:dyDescent="0.25">
      <c r="BK197051" s="2311"/>
    </row>
    <row r="197075" spans="63:63" x14ac:dyDescent="0.25">
      <c r="BK197075" s="2315"/>
    </row>
    <row r="197076" spans="63:63" x14ac:dyDescent="0.25">
      <c r="BK197076" s="2311"/>
    </row>
    <row r="197100" spans="63:63" x14ac:dyDescent="0.25">
      <c r="BK197100" s="2315"/>
    </row>
    <row r="197101" spans="63:63" x14ac:dyDescent="0.25">
      <c r="BK197101" s="2311"/>
    </row>
    <row r="197125" spans="63:63" x14ac:dyDescent="0.25">
      <c r="BK197125" s="2315"/>
    </row>
    <row r="197126" spans="63:63" x14ac:dyDescent="0.25">
      <c r="BK197126" s="2311"/>
    </row>
    <row r="197150" spans="63:63" x14ac:dyDescent="0.25">
      <c r="BK197150" s="2315"/>
    </row>
    <row r="197151" spans="63:63" x14ac:dyDescent="0.25">
      <c r="BK197151" s="2311"/>
    </row>
    <row r="197175" spans="63:63" x14ac:dyDescent="0.25">
      <c r="BK197175" s="2315"/>
    </row>
    <row r="197176" spans="63:63" x14ac:dyDescent="0.25">
      <c r="BK197176" s="2311"/>
    </row>
    <row r="197200" spans="63:63" x14ac:dyDescent="0.25">
      <c r="BK197200" s="2315"/>
    </row>
    <row r="197201" spans="63:63" x14ac:dyDescent="0.25">
      <c r="BK197201" s="2311"/>
    </row>
    <row r="197225" spans="63:63" x14ac:dyDescent="0.25">
      <c r="BK197225" s="2315"/>
    </row>
    <row r="197226" spans="63:63" x14ac:dyDescent="0.25">
      <c r="BK197226" s="2311"/>
    </row>
    <row r="197250" spans="63:63" x14ac:dyDescent="0.25">
      <c r="BK197250" s="2315"/>
    </row>
    <row r="197251" spans="63:63" x14ac:dyDescent="0.25">
      <c r="BK197251" s="2311"/>
    </row>
    <row r="197275" spans="63:63" x14ac:dyDescent="0.25">
      <c r="BK197275" s="2315"/>
    </row>
    <row r="197276" spans="63:63" x14ac:dyDescent="0.25">
      <c r="BK197276" s="2311"/>
    </row>
    <row r="197300" spans="63:63" x14ac:dyDescent="0.25">
      <c r="BK197300" s="2315"/>
    </row>
    <row r="197301" spans="63:63" x14ac:dyDescent="0.25">
      <c r="BK197301" s="2311"/>
    </row>
    <row r="197325" spans="63:63" x14ac:dyDescent="0.25">
      <c r="BK197325" s="2315"/>
    </row>
    <row r="197326" spans="63:63" x14ac:dyDescent="0.25">
      <c r="BK197326" s="2311"/>
    </row>
    <row r="197350" spans="63:63" x14ac:dyDescent="0.25">
      <c r="BK197350" s="2315"/>
    </row>
    <row r="197351" spans="63:63" x14ac:dyDescent="0.25">
      <c r="BK197351" s="2311"/>
    </row>
    <row r="197375" spans="63:63" x14ac:dyDescent="0.25">
      <c r="BK197375" s="2315"/>
    </row>
    <row r="197376" spans="63:63" x14ac:dyDescent="0.25">
      <c r="BK197376" s="2311"/>
    </row>
    <row r="197400" spans="63:63" x14ac:dyDescent="0.25">
      <c r="BK197400" s="2315"/>
    </row>
    <row r="197401" spans="63:63" x14ac:dyDescent="0.25">
      <c r="BK197401" s="2311"/>
    </row>
    <row r="197425" spans="63:63" x14ac:dyDescent="0.25">
      <c r="BK197425" s="2315"/>
    </row>
    <row r="197426" spans="63:63" x14ac:dyDescent="0.25">
      <c r="BK197426" s="2311"/>
    </row>
    <row r="197450" spans="63:63" x14ac:dyDescent="0.25">
      <c r="BK197450" s="2315"/>
    </row>
    <row r="197451" spans="63:63" x14ac:dyDescent="0.25">
      <c r="BK197451" s="2311"/>
    </row>
    <row r="197475" spans="63:63" x14ac:dyDescent="0.25">
      <c r="BK197475" s="2315"/>
    </row>
    <row r="197476" spans="63:63" x14ac:dyDescent="0.25">
      <c r="BK197476" s="2311"/>
    </row>
    <row r="197500" spans="63:63" x14ac:dyDescent="0.25">
      <c r="BK197500" s="2315"/>
    </row>
    <row r="197501" spans="63:63" x14ac:dyDescent="0.25">
      <c r="BK197501" s="2311"/>
    </row>
    <row r="197525" spans="63:63" x14ac:dyDescent="0.25">
      <c r="BK197525" s="2315"/>
    </row>
    <row r="197526" spans="63:63" x14ac:dyDescent="0.25">
      <c r="BK197526" s="2311"/>
    </row>
    <row r="197550" spans="63:63" x14ac:dyDescent="0.25">
      <c r="BK197550" s="2315"/>
    </row>
    <row r="197551" spans="63:63" x14ac:dyDescent="0.25">
      <c r="BK197551" s="2311"/>
    </row>
    <row r="197575" spans="63:63" x14ac:dyDescent="0.25">
      <c r="BK197575" s="2315"/>
    </row>
    <row r="197576" spans="63:63" x14ac:dyDescent="0.25">
      <c r="BK197576" s="2311"/>
    </row>
    <row r="197600" spans="63:63" x14ac:dyDescent="0.25">
      <c r="BK197600" s="2315"/>
    </row>
    <row r="197601" spans="63:63" x14ac:dyDescent="0.25">
      <c r="BK197601" s="2311"/>
    </row>
    <row r="197625" spans="63:63" x14ac:dyDescent="0.25">
      <c r="BK197625" s="2315"/>
    </row>
    <row r="197626" spans="63:63" x14ac:dyDescent="0.25">
      <c r="BK197626" s="2311"/>
    </row>
    <row r="197650" spans="63:63" x14ac:dyDescent="0.25">
      <c r="BK197650" s="2315"/>
    </row>
    <row r="197651" spans="63:63" x14ac:dyDescent="0.25">
      <c r="BK197651" s="2311"/>
    </row>
    <row r="197675" spans="63:63" x14ac:dyDescent="0.25">
      <c r="BK197675" s="2315"/>
    </row>
    <row r="197676" spans="63:63" x14ac:dyDescent="0.25">
      <c r="BK197676" s="2311"/>
    </row>
    <row r="197700" spans="63:63" x14ac:dyDescent="0.25">
      <c r="BK197700" s="2315"/>
    </row>
    <row r="197701" spans="63:63" x14ac:dyDescent="0.25">
      <c r="BK197701" s="2311"/>
    </row>
    <row r="197725" spans="63:63" x14ac:dyDescent="0.25">
      <c r="BK197725" s="2315"/>
    </row>
    <row r="197726" spans="63:63" x14ac:dyDescent="0.25">
      <c r="BK197726" s="2311"/>
    </row>
    <row r="197750" spans="63:63" x14ac:dyDescent="0.25">
      <c r="BK197750" s="2315"/>
    </row>
    <row r="197751" spans="63:63" x14ac:dyDescent="0.25">
      <c r="BK197751" s="2311"/>
    </row>
    <row r="197775" spans="63:63" x14ac:dyDescent="0.25">
      <c r="BK197775" s="2315"/>
    </row>
    <row r="197776" spans="63:63" x14ac:dyDescent="0.25">
      <c r="BK197776" s="2311"/>
    </row>
    <row r="197800" spans="63:63" x14ac:dyDescent="0.25">
      <c r="BK197800" s="2315"/>
    </row>
    <row r="197801" spans="63:63" x14ac:dyDescent="0.25">
      <c r="BK197801" s="2311"/>
    </row>
    <row r="197825" spans="63:63" x14ac:dyDescent="0.25">
      <c r="BK197825" s="2315"/>
    </row>
    <row r="197826" spans="63:63" x14ac:dyDescent="0.25">
      <c r="BK197826" s="2311"/>
    </row>
    <row r="197850" spans="63:63" x14ac:dyDescent="0.25">
      <c r="BK197850" s="2315"/>
    </row>
    <row r="197851" spans="63:63" x14ac:dyDescent="0.25">
      <c r="BK197851" s="2311"/>
    </row>
    <row r="197875" spans="63:63" x14ac:dyDescent="0.25">
      <c r="BK197875" s="2315"/>
    </row>
    <row r="197876" spans="63:63" x14ac:dyDescent="0.25">
      <c r="BK197876" s="2311"/>
    </row>
    <row r="197900" spans="63:63" x14ac:dyDescent="0.25">
      <c r="BK197900" s="2315"/>
    </row>
    <row r="197901" spans="63:63" x14ac:dyDescent="0.25">
      <c r="BK197901" s="2311"/>
    </row>
    <row r="197925" spans="63:63" x14ac:dyDescent="0.25">
      <c r="BK197925" s="2315"/>
    </row>
    <row r="197926" spans="63:63" x14ac:dyDescent="0.25">
      <c r="BK197926" s="2311"/>
    </row>
    <row r="197950" spans="63:63" x14ac:dyDescent="0.25">
      <c r="BK197950" s="2315"/>
    </row>
    <row r="197951" spans="63:63" x14ac:dyDescent="0.25">
      <c r="BK197951" s="2311"/>
    </row>
    <row r="197975" spans="63:63" x14ac:dyDescent="0.25">
      <c r="BK197975" s="2315"/>
    </row>
    <row r="197976" spans="63:63" x14ac:dyDescent="0.25">
      <c r="BK197976" s="2311"/>
    </row>
    <row r="198000" spans="63:63" x14ac:dyDescent="0.25">
      <c r="BK198000" s="2315"/>
    </row>
    <row r="198001" spans="63:63" x14ac:dyDescent="0.25">
      <c r="BK198001" s="2311"/>
    </row>
    <row r="198025" spans="63:63" x14ac:dyDescent="0.25">
      <c r="BK198025" s="2315"/>
    </row>
    <row r="198026" spans="63:63" x14ac:dyDescent="0.25">
      <c r="BK198026" s="2311"/>
    </row>
    <row r="198050" spans="63:63" x14ac:dyDescent="0.25">
      <c r="BK198050" s="2315"/>
    </row>
    <row r="198051" spans="63:63" x14ac:dyDescent="0.25">
      <c r="BK198051" s="2311"/>
    </row>
    <row r="198075" spans="63:63" x14ac:dyDescent="0.25">
      <c r="BK198075" s="2315"/>
    </row>
    <row r="198076" spans="63:63" x14ac:dyDescent="0.25">
      <c r="BK198076" s="2311"/>
    </row>
    <row r="198100" spans="63:63" x14ac:dyDescent="0.25">
      <c r="BK198100" s="2315"/>
    </row>
    <row r="198101" spans="63:63" x14ac:dyDescent="0.25">
      <c r="BK198101" s="2311"/>
    </row>
    <row r="198125" spans="63:63" x14ac:dyDescent="0.25">
      <c r="BK198125" s="2315"/>
    </row>
    <row r="198126" spans="63:63" x14ac:dyDescent="0.25">
      <c r="BK198126" s="2311"/>
    </row>
    <row r="198150" spans="63:63" x14ac:dyDescent="0.25">
      <c r="BK198150" s="2315"/>
    </row>
    <row r="198151" spans="63:63" x14ac:dyDescent="0.25">
      <c r="BK198151" s="2311"/>
    </row>
    <row r="198175" spans="63:63" x14ac:dyDescent="0.25">
      <c r="BK198175" s="2315"/>
    </row>
    <row r="198176" spans="63:63" x14ac:dyDescent="0.25">
      <c r="BK198176" s="2311"/>
    </row>
    <row r="198200" spans="63:63" x14ac:dyDescent="0.25">
      <c r="BK198200" s="2315"/>
    </row>
    <row r="198201" spans="63:63" x14ac:dyDescent="0.25">
      <c r="BK198201" s="2311"/>
    </row>
    <row r="198225" spans="63:63" x14ac:dyDescent="0.25">
      <c r="BK198225" s="2315"/>
    </row>
    <row r="198226" spans="63:63" x14ac:dyDescent="0.25">
      <c r="BK198226" s="2311"/>
    </row>
    <row r="198250" spans="63:63" x14ac:dyDescent="0.25">
      <c r="BK198250" s="2315"/>
    </row>
    <row r="198251" spans="63:63" x14ac:dyDescent="0.25">
      <c r="BK198251" s="2311"/>
    </row>
    <row r="198275" spans="63:63" x14ac:dyDescent="0.25">
      <c r="BK198275" s="2315"/>
    </row>
    <row r="198276" spans="63:63" x14ac:dyDescent="0.25">
      <c r="BK198276" s="2311"/>
    </row>
    <row r="198300" spans="63:63" x14ac:dyDescent="0.25">
      <c r="BK198300" s="2315"/>
    </row>
    <row r="198301" spans="63:63" x14ac:dyDescent="0.25">
      <c r="BK198301" s="2311"/>
    </row>
    <row r="198325" spans="63:63" x14ac:dyDescent="0.25">
      <c r="BK198325" s="2315"/>
    </row>
    <row r="198326" spans="63:63" x14ac:dyDescent="0.25">
      <c r="BK198326" s="2311"/>
    </row>
    <row r="198350" spans="63:63" x14ac:dyDescent="0.25">
      <c r="BK198350" s="2315"/>
    </row>
    <row r="198351" spans="63:63" x14ac:dyDescent="0.25">
      <c r="BK198351" s="2311"/>
    </row>
    <row r="198375" spans="63:63" x14ac:dyDescent="0.25">
      <c r="BK198375" s="2315"/>
    </row>
    <row r="198376" spans="63:63" x14ac:dyDescent="0.25">
      <c r="BK198376" s="2311"/>
    </row>
    <row r="198400" spans="63:63" x14ac:dyDescent="0.25">
      <c r="BK198400" s="2315"/>
    </row>
    <row r="198401" spans="63:63" x14ac:dyDescent="0.25">
      <c r="BK198401" s="2311"/>
    </row>
    <row r="198425" spans="63:63" x14ac:dyDescent="0.25">
      <c r="BK198425" s="2315"/>
    </row>
    <row r="198426" spans="63:63" x14ac:dyDescent="0.25">
      <c r="BK198426" s="2311"/>
    </row>
    <row r="198450" spans="63:63" x14ac:dyDescent="0.25">
      <c r="BK198450" s="2315"/>
    </row>
    <row r="198451" spans="63:63" x14ac:dyDescent="0.25">
      <c r="BK198451" s="2311"/>
    </row>
    <row r="198475" spans="63:63" x14ac:dyDescent="0.25">
      <c r="BK198475" s="2315"/>
    </row>
    <row r="198476" spans="63:63" x14ac:dyDescent="0.25">
      <c r="BK198476" s="2311"/>
    </row>
    <row r="198500" spans="63:63" x14ac:dyDescent="0.25">
      <c r="BK198500" s="2315"/>
    </row>
    <row r="198501" spans="63:63" x14ac:dyDescent="0.25">
      <c r="BK198501" s="2311"/>
    </row>
    <row r="198525" spans="63:63" x14ac:dyDescent="0.25">
      <c r="BK198525" s="2315"/>
    </row>
    <row r="198526" spans="63:63" x14ac:dyDescent="0.25">
      <c r="BK198526" s="2311"/>
    </row>
    <row r="198550" spans="63:63" x14ac:dyDescent="0.25">
      <c r="BK198550" s="2315"/>
    </row>
    <row r="198551" spans="63:63" x14ac:dyDescent="0.25">
      <c r="BK198551" s="2311"/>
    </row>
    <row r="198575" spans="63:63" x14ac:dyDescent="0.25">
      <c r="BK198575" s="2315"/>
    </row>
    <row r="198576" spans="63:63" x14ac:dyDescent="0.25">
      <c r="BK198576" s="2311"/>
    </row>
    <row r="198600" spans="63:63" x14ac:dyDescent="0.25">
      <c r="BK198600" s="2315"/>
    </row>
    <row r="198601" spans="63:63" x14ac:dyDescent="0.25">
      <c r="BK198601" s="2311"/>
    </row>
    <row r="198625" spans="63:63" x14ac:dyDescent="0.25">
      <c r="BK198625" s="2315"/>
    </row>
    <row r="198626" spans="63:63" x14ac:dyDescent="0.25">
      <c r="BK198626" s="2311"/>
    </row>
    <row r="198650" spans="63:63" x14ac:dyDescent="0.25">
      <c r="BK198650" s="2315"/>
    </row>
    <row r="198651" spans="63:63" x14ac:dyDescent="0.25">
      <c r="BK198651" s="2311"/>
    </row>
    <row r="198675" spans="63:63" x14ac:dyDescent="0.25">
      <c r="BK198675" s="2315"/>
    </row>
    <row r="198676" spans="63:63" x14ac:dyDescent="0.25">
      <c r="BK198676" s="2311"/>
    </row>
    <row r="198700" spans="63:63" x14ac:dyDescent="0.25">
      <c r="BK198700" s="2315"/>
    </row>
    <row r="198701" spans="63:63" x14ac:dyDescent="0.25">
      <c r="BK198701" s="2311"/>
    </row>
    <row r="198725" spans="63:63" x14ac:dyDescent="0.25">
      <c r="BK198725" s="2315"/>
    </row>
    <row r="198726" spans="63:63" x14ac:dyDescent="0.25">
      <c r="BK198726" s="2311"/>
    </row>
    <row r="198750" spans="63:63" x14ac:dyDescent="0.25">
      <c r="BK198750" s="2315"/>
    </row>
    <row r="198751" spans="63:63" x14ac:dyDescent="0.25">
      <c r="BK198751" s="2311"/>
    </row>
    <row r="198775" spans="63:63" x14ac:dyDescent="0.25">
      <c r="BK198775" s="2315"/>
    </row>
    <row r="198776" spans="63:63" x14ac:dyDescent="0.25">
      <c r="BK198776" s="2311"/>
    </row>
    <row r="198800" spans="63:63" x14ac:dyDescent="0.25">
      <c r="BK198800" s="2315"/>
    </row>
    <row r="198801" spans="63:63" x14ac:dyDescent="0.25">
      <c r="BK198801" s="2311"/>
    </row>
    <row r="198825" spans="63:63" x14ac:dyDescent="0.25">
      <c r="BK198825" s="2315"/>
    </row>
    <row r="198826" spans="63:63" x14ac:dyDescent="0.25">
      <c r="BK198826" s="2311"/>
    </row>
    <row r="198850" spans="63:63" x14ac:dyDescent="0.25">
      <c r="BK198850" s="2315"/>
    </row>
    <row r="198851" spans="63:63" x14ac:dyDescent="0.25">
      <c r="BK198851" s="2311"/>
    </row>
    <row r="198875" spans="63:63" x14ac:dyDescent="0.25">
      <c r="BK198875" s="2315"/>
    </row>
    <row r="198876" spans="63:63" x14ac:dyDescent="0.25">
      <c r="BK198876" s="2311"/>
    </row>
    <row r="198900" spans="63:63" x14ac:dyDescent="0.25">
      <c r="BK198900" s="2315"/>
    </row>
    <row r="198901" spans="63:63" x14ac:dyDescent="0.25">
      <c r="BK198901" s="2311"/>
    </row>
    <row r="198925" spans="63:63" x14ac:dyDescent="0.25">
      <c r="BK198925" s="2315"/>
    </row>
    <row r="198926" spans="63:63" x14ac:dyDescent="0.25">
      <c r="BK198926" s="2311"/>
    </row>
    <row r="198950" spans="63:63" x14ac:dyDescent="0.25">
      <c r="BK198950" s="2315"/>
    </row>
    <row r="198951" spans="63:63" x14ac:dyDescent="0.25">
      <c r="BK198951" s="2311"/>
    </row>
    <row r="198975" spans="63:63" x14ac:dyDescent="0.25">
      <c r="BK198975" s="2315"/>
    </row>
    <row r="198976" spans="63:63" x14ac:dyDescent="0.25">
      <c r="BK198976" s="2311"/>
    </row>
    <row r="199000" spans="63:63" x14ac:dyDescent="0.25">
      <c r="BK199000" s="2315"/>
    </row>
    <row r="199001" spans="63:63" x14ac:dyDescent="0.25">
      <c r="BK199001" s="2311"/>
    </row>
    <row r="199025" spans="63:63" x14ac:dyDescent="0.25">
      <c r="BK199025" s="2315"/>
    </row>
    <row r="199026" spans="63:63" x14ac:dyDescent="0.25">
      <c r="BK199026" s="2311"/>
    </row>
    <row r="199050" spans="63:63" x14ac:dyDescent="0.25">
      <c r="BK199050" s="2315"/>
    </row>
    <row r="199051" spans="63:63" x14ac:dyDescent="0.25">
      <c r="BK199051" s="2311"/>
    </row>
    <row r="199075" spans="63:63" x14ac:dyDescent="0.25">
      <c r="BK199075" s="2315"/>
    </row>
    <row r="199076" spans="63:63" x14ac:dyDescent="0.25">
      <c r="BK199076" s="2311"/>
    </row>
    <row r="199100" spans="63:63" x14ac:dyDescent="0.25">
      <c r="BK199100" s="2315"/>
    </row>
    <row r="199101" spans="63:63" x14ac:dyDescent="0.25">
      <c r="BK199101" s="2311"/>
    </row>
    <row r="199125" spans="63:63" x14ac:dyDescent="0.25">
      <c r="BK199125" s="2315"/>
    </row>
    <row r="199126" spans="63:63" x14ac:dyDescent="0.25">
      <c r="BK199126" s="2311"/>
    </row>
    <row r="199150" spans="63:63" x14ac:dyDescent="0.25">
      <c r="BK199150" s="2315"/>
    </row>
    <row r="199151" spans="63:63" x14ac:dyDescent="0.25">
      <c r="BK199151" s="2311"/>
    </row>
    <row r="199175" spans="63:63" x14ac:dyDescent="0.25">
      <c r="BK199175" s="2315"/>
    </row>
    <row r="199176" spans="63:63" x14ac:dyDescent="0.25">
      <c r="BK199176" s="2311"/>
    </row>
    <row r="199200" spans="63:63" x14ac:dyDescent="0.25">
      <c r="BK199200" s="2315"/>
    </row>
    <row r="199201" spans="63:63" x14ac:dyDescent="0.25">
      <c r="BK199201" s="2311"/>
    </row>
    <row r="199225" spans="63:63" x14ac:dyDescent="0.25">
      <c r="BK199225" s="2315"/>
    </row>
    <row r="199226" spans="63:63" x14ac:dyDescent="0.25">
      <c r="BK199226" s="2311"/>
    </row>
    <row r="199250" spans="63:63" x14ac:dyDescent="0.25">
      <c r="BK199250" s="2315"/>
    </row>
    <row r="199251" spans="63:63" x14ac:dyDescent="0.25">
      <c r="BK199251" s="2311"/>
    </row>
    <row r="199275" spans="63:63" x14ac:dyDescent="0.25">
      <c r="BK199275" s="2315"/>
    </row>
    <row r="199276" spans="63:63" x14ac:dyDescent="0.25">
      <c r="BK199276" s="2311"/>
    </row>
    <row r="199300" spans="63:63" x14ac:dyDescent="0.25">
      <c r="BK199300" s="2315"/>
    </row>
    <row r="199301" spans="63:63" x14ac:dyDescent="0.25">
      <c r="BK199301" s="2311"/>
    </row>
    <row r="199325" spans="63:63" x14ac:dyDescent="0.25">
      <c r="BK199325" s="2315"/>
    </row>
    <row r="199326" spans="63:63" x14ac:dyDescent="0.25">
      <c r="BK199326" s="2311"/>
    </row>
    <row r="199350" spans="63:63" x14ac:dyDescent="0.25">
      <c r="BK199350" s="2315"/>
    </row>
    <row r="199351" spans="63:63" x14ac:dyDescent="0.25">
      <c r="BK199351" s="2311"/>
    </row>
    <row r="199375" spans="63:63" x14ac:dyDescent="0.25">
      <c r="BK199375" s="2315"/>
    </row>
    <row r="199376" spans="63:63" x14ac:dyDescent="0.25">
      <c r="BK199376" s="2311"/>
    </row>
    <row r="199400" spans="63:63" x14ac:dyDescent="0.25">
      <c r="BK199400" s="2315"/>
    </row>
    <row r="199401" spans="63:63" x14ac:dyDescent="0.25">
      <c r="BK199401" s="2311"/>
    </row>
    <row r="199425" spans="63:63" x14ac:dyDescent="0.25">
      <c r="BK199425" s="2315"/>
    </row>
    <row r="199426" spans="63:63" x14ac:dyDescent="0.25">
      <c r="BK199426" s="2311"/>
    </row>
    <row r="199450" spans="63:63" x14ac:dyDescent="0.25">
      <c r="BK199450" s="2315"/>
    </row>
    <row r="199451" spans="63:63" x14ac:dyDescent="0.25">
      <c r="BK199451" s="2311"/>
    </row>
    <row r="199475" spans="63:63" x14ac:dyDescent="0.25">
      <c r="BK199475" s="2315"/>
    </row>
    <row r="199476" spans="63:63" x14ac:dyDescent="0.25">
      <c r="BK199476" s="2311"/>
    </row>
    <row r="199500" spans="63:63" x14ac:dyDescent="0.25">
      <c r="BK199500" s="2315"/>
    </row>
    <row r="199501" spans="63:63" x14ac:dyDescent="0.25">
      <c r="BK199501" s="2311"/>
    </row>
    <row r="199525" spans="63:63" x14ac:dyDescent="0.25">
      <c r="BK199525" s="2315"/>
    </row>
    <row r="199526" spans="63:63" x14ac:dyDescent="0.25">
      <c r="BK199526" s="2311"/>
    </row>
    <row r="199550" spans="63:63" x14ac:dyDescent="0.25">
      <c r="BK199550" s="2315"/>
    </row>
    <row r="199551" spans="63:63" x14ac:dyDescent="0.25">
      <c r="BK199551" s="2311"/>
    </row>
    <row r="199575" spans="63:63" x14ac:dyDescent="0.25">
      <c r="BK199575" s="2315"/>
    </row>
    <row r="199576" spans="63:63" x14ac:dyDescent="0.25">
      <c r="BK199576" s="2311"/>
    </row>
    <row r="199600" spans="63:63" x14ac:dyDescent="0.25">
      <c r="BK199600" s="2315"/>
    </row>
    <row r="199601" spans="63:63" x14ac:dyDescent="0.25">
      <c r="BK199601" s="2311"/>
    </row>
    <row r="199625" spans="63:63" x14ac:dyDescent="0.25">
      <c r="BK199625" s="2315"/>
    </row>
    <row r="199626" spans="63:63" x14ac:dyDescent="0.25">
      <c r="BK199626" s="2311"/>
    </row>
    <row r="199650" spans="63:63" x14ac:dyDescent="0.25">
      <c r="BK199650" s="2315"/>
    </row>
    <row r="199651" spans="63:63" x14ac:dyDescent="0.25">
      <c r="BK199651" s="2311"/>
    </row>
    <row r="199675" spans="63:63" x14ac:dyDescent="0.25">
      <c r="BK199675" s="2315"/>
    </row>
    <row r="199676" spans="63:63" x14ac:dyDescent="0.25">
      <c r="BK199676" s="2311"/>
    </row>
    <row r="199700" spans="63:63" x14ac:dyDescent="0.25">
      <c r="BK199700" s="2315"/>
    </row>
    <row r="199701" spans="63:63" x14ac:dyDescent="0.25">
      <c r="BK199701" s="2311"/>
    </row>
    <row r="199725" spans="63:63" x14ac:dyDescent="0.25">
      <c r="BK199725" s="2315"/>
    </row>
    <row r="199726" spans="63:63" x14ac:dyDescent="0.25">
      <c r="BK199726" s="2311"/>
    </row>
    <row r="199750" spans="63:63" x14ac:dyDescent="0.25">
      <c r="BK199750" s="2315"/>
    </row>
    <row r="199751" spans="63:63" x14ac:dyDescent="0.25">
      <c r="BK199751" s="2311"/>
    </row>
    <row r="199775" spans="63:63" x14ac:dyDescent="0.25">
      <c r="BK199775" s="2315"/>
    </row>
    <row r="199776" spans="63:63" x14ac:dyDescent="0.25">
      <c r="BK199776" s="2311"/>
    </row>
    <row r="199800" spans="63:63" x14ac:dyDescent="0.25">
      <c r="BK199800" s="2315"/>
    </row>
    <row r="199801" spans="63:63" x14ac:dyDescent="0.25">
      <c r="BK199801" s="2311"/>
    </row>
    <row r="199825" spans="63:63" x14ac:dyDescent="0.25">
      <c r="BK199825" s="2315"/>
    </row>
    <row r="199826" spans="63:63" x14ac:dyDescent="0.25">
      <c r="BK199826" s="2311"/>
    </row>
    <row r="199850" spans="63:63" x14ac:dyDescent="0.25">
      <c r="BK199850" s="2315"/>
    </row>
    <row r="199851" spans="63:63" x14ac:dyDescent="0.25">
      <c r="BK199851" s="2311"/>
    </row>
    <row r="199875" spans="63:63" x14ac:dyDescent="0.25">
      <c r="BK199875" s="2315"/>
    </row>
    <row r="199876" spans="63:63" x14ac:dyDescent="0.25">
      <c r="BK199876" s="2311"/>
    </row>
    <row r="199900" spans="63:63" x14ac:dyDescent="0.25">
      <c r="BK199900" s="2315"/>
    </row>
    <row r="199901" spans="63:63" x14ac:dyDescent="0.25">
      <c r="BK199901" s="2311"/>
    </row>
    <row r="199925" spans="63:63" x14ac:dyDescent="0.25">
      <c r="BK199925" s="2315"/>
    </row>
    <row r="199926" spans="63:63" x14ac:dyDescent="0.25">
      <c r="BK199926" s="2311"/>
    </row>
    <row r="199950" spans="63:63" x14ac:dyDescent="0.25">
      <c r="BK199950" s="2315"/>
    </row>
    <row r="199951" spans="63:63" x14ac:dyDescent="0.25">
      <c r="BK199951" s="2311"/>
    </row>
    <row r="199975" spans="63:63" x14ac:dyDescent="0.25">
      <c r="BK199975" s="2315"/>
    </row>
    <row r="199976" spans="63:63" x14ac:dyDescent="0.25">
      <c r="BK199976" s="2311"/>
    </row>
    <row r="200000" spans="63:63" x14ac:dyDescent="0.25">
      <c r="BK200000" s="2315"/>
    </row>
    <row r="200001" spans="63:63" x14ac:dyDescent="0.25">
      <c r="BK200001" s="2311"/>
    </row>
    <row r="200025" spans="63:63" x14ac:dyDescent="0.25">
      <c r="BK200025" s="2315"/>
    </row>
    <row r="200026" spans="63:63" x14ac:dyDescent="0.25">
      <c r="BK200026" s="2311"/>
    </row>
    <row r="200050" spans="63:63" x14ac:dyDescent="0.25">
      <c r="BK200050" s="2315"/>
    </row>
    <row r="200051" spans="63:63" x14ac:dyDescent="0.25">
      <c r="BK200051" s="2311"/>
    </row>
    <row r="200075" spans="63:63" x14ac:dyDescent="0.25">
      <c r="BK200075" s="2315"/>
    </row>
    <row r="200076" spans="63:63" x14ac:dyDescent="0.25">
      <c r="BK200076" s="2311"/>
    </row>
    <row r="200100" spans="63:63" x14ac:dyDescent="0.25">
      <c r="BK200100" s="2315"/>
    </row>
    <row r="200101" spans="63:63" x14ac:dyDescent="0.25">
      <c r="BK200101" s="2311"/>
    </row>
    <row r="200125" spans="63:63" x14ac:dyDescent="0.25">
      <c r="BK200125" s="2315"/>
    </row>
    <row r="200126" spans="63:63" x14ac:dyDescent="0.25">
      <c r="BK200126" s="2311"/>
    </row>
    <row r="200150" spans="63:63" x14ac:dyDescent="0.25">
      <c r="BK200150" s="2315"/>
    </row>
    <row r="200151" spans="63:63" x14ac:dyDescent="0.25">
      <c r="BK200151" s="2311"/>
    </row>
    <row r="200175" spans="63:63" x14ac:dyDescent="0.25">
      <c r="BK200175" s="2315"/>
    </row>
    <row r="200176" spans="63:63" x14ac:dyDescent="0.25">
      <c r="BK200176" s="2311"/>
    </row>
    <row r="200200" spans="63:63" x14ac:dyDescent="0.25">
      <c r="BK200200" s="2315"/>
    </row>
    <row r="200201" spans="63:63" x14ac:dyDescent="0.25">
      <c r="BK200201" s="2311"/>
    </row>
    <row r="200225" spans="63:63" x14ac:dyDescent="0.25">
      <c r="BK200225" s="2315"/>
    </row>
    <row r="200226" spans="63:63" x14ac:dyDescent="0.25">
      <c r="BK200226" s="2311"/>
    </row>
    <row r="200250" spans="63:63" x14ac:dyDescent="0.25">
      <c r="BK200250" s="2315"/>
    </row>
    <row r="200251" spans="63:63" x14ac:dyDescent="0.25">
      <c r="BK200251" s="2311"/>
    </row>
    <row r="200275" spans="63:63" x14ac:dyDescent="0.25">
      <c r="BK200275" s="2315"/>
    </row>
    <row r="200276" spans="63:63" x14ac:dyDescent="0.25">
      <c r="BK200276" s="2311"/>
    </row>
    <row r="200300" spans="63:63" x14ac:dyDescent="0.25">
      <c r="BK200300" s="2315"/>
    </row>
    <row r="200301" spans="63:63" x14ac:dyDescent="0.25">
      <c r="BK200301" s="2311"/>
    </row>
    <row r="200325" spans="63:63" x14ac:dyDescent="0.25">
      <c r="BK200325" s="2315"/>
    </row>
    <row r="200326" spans="63:63" x14ac:dyDescent="0.25">
      <c r="BK200326" s="2311"/>
    </row>
    <row r="200350" spans="63:63" x14ac:dyDescent="0.25">
      <c r="BK200350" s="2315"/>
    </row>
    <row r="200351" spans="63:63" x14ac:dyDescent="0.25">
      <c r="BK200351" s="2311"/>
    </row>
    <row r="200375" spans="63:63" x14ac:dyDescent="0.25">
      <c r="BK200375" s="2315"/>
    </row>
    <row r="200376" spans="63:63" x14ac:dyDescent="0.25">
      <c r="BK200376" s="2311"/>
    </row>
    <row r="200400" spans="63:63" x14ac:dyDescent="0.25">
      <c r="BK200400" s="2315"/>
    </row>
    <row r="200401" spans="63:63" x14ac:dyDescent="0.25">
      <c r="BK200401" s="2311"/>
    </row>
    <row r="200425" spans="63:63" x14ac:dyDescent="0.25">
      <c r="BK200425" s="2315"/>
    </row>
    <row r="200426" spans="63:63" x14ac:dyDescent="0.25">
      <c r="BK200426" s="2311"/>
    </row>
    <row r="200450" spans="63:63" x14ac:dyDescent="0.25">
      <c r="BK200450" s="2315"/>
    </row>
    <row r="200451" spans="63:63" x14ac:dyDescent="0.25">
      <c r="BK200451" s="2311"/>
    </row>
    <row r="200475" spans="63:63" x14ac:dyDescent="0.25">
      <c r="BK200475" s="2315"/>
    </row>
    <row r="200476" spans="63:63" x14ac:dyDescent="0.25">
      <c r="BK200476" s="2311"/>
    </row>
    <row r="200500" spans="63:63" x14ac:dyDescent="0.25">
      <c r="BK200500" s="2315"/>
    </row>
    <row r="200501" spans="63:63" x14ac:dyDescent="0.25">
      <c r="BK200501" s="2311"/>
    </row>
    <row r="200525" spans="63:63" x14ac:dyDescent="0.25">
      <c r="BK200525" s="2315"/>
    </row>
    <row r="200526" spans="63:63" x14ac:dyDescent="0.25">
      <c r="BK200526" s="2311"/>
    </row>
    <row r="200550" spans="63:63" x14ac:dyDescent="0.25">
      <c r="BK200550" s="2315"/>
    </row>
    <row r="200551" spans="63:63" x14ac:dyDescent="0.25">
      <c r="BK200551" s="2311"/>
    </row>
    <row r="200575" spans="63:63" x14ac:dyDescent="0.25">
      <c r="BK200575" s="2315"/>
    </row>
    <row r="200576" spans="63:63" x14ac:dyDescent="0.25">
      <c r="BK200576" s="2311"/>
    </row>
    <row r="200600" spans="63:63" x14ac:dyDescent="0.25">
      <c r="BK200600" s="2315"/>
    </row>
    <row r="200601" spans="63:63" x14ac:dyDescent="0.25">
      <c r="BK200601" s="2311"/>
    </row>
    <row r="200625" spans="63:63" x14ac:dyDescent="0.25">
      <c r="BK200625" s="2315"/>
    </row>
    <row r="200626" spans="63:63" x14ac:dyDescent="0.25">
      <c r="BK200626" s="2311"/>
    </row>
    <row r="200650" spans="63:63" x14ac:dyDescent="0.25">
      <c r="BK200650" s="2315"/>
    </row>
    <row r="200651" spans="63:63" x14ac:dyDescent="0.25">
      <c r="BK200651" s="2311"/>
    </row>
    <row r="200675" spans="63:63" x14ac:dyDescent="0.25">
      <c r="BK200675" s="2315"/>
    </row>
    <row r="200676" spans="63:63" x14ac:dyDescent="0.25">
      <c r="BK200676" s="2311"/>
    </row>
    <row r="200700" spans="63:63" x14ac:dyDescent="0.25">
      <c r="BK200700" s="2315"/>
    </row>
    <row r="200701" spans="63:63" x14ac:dyDescent="0.25">
      <c r="BK200701" s="2311"/>
    </row>
    <row r="200725" spans="63:63" x14ac:dyDescent="0.25">
      <c r="BK200725" s="2315"/>
    </row>
    <row r="200726" spans="63:63" x14ac:dyDescent="0.25">
      <c r="BK200726" s="2311"/>
    </row>
    <row r="200750" spans="63:63" x14ac:dyDescent="0.25">
      <c r="BK200750" s="2315"/>
    </row>
    <row r="200751" spans="63:63" x14ac:dyDescent="0.25">
      <c r="BK200751" s="2311"/>
    </row>
    <row r="200775" spans="63:63" x14ac:dyDescent="0.25">
      <c r="BK200775" s="2315"/>
    </row>
    <row r="200776" spans="63:63" x14ac:dyDescent="0.25">
      <c r="BK200776" s="2311"/>
    </row>
    <row r="200800" spans="63:63" x14ac:dyDescent="0.25">
      <c r="BK200800" s="2315"/>
    </row>
    <row r="200801" spans="63:63" x14ac:dyDescent="0.25">
      <c r="BK200801" s="2311"/>
    </row>
    <row r="200825" spans="63:63" x14ac:dyDescent="0.25">
      <c r="BK200825" s="2315"/>
    </row>
    <row r="200826" spans="63:63" x14ac:dyDescent="0.25">
      <c r="BK200826" s="2311"/>
    </row>
    <row r="200850" spans="63:63" x14ac:dyDescent="0.25">
      <c r="BK200850" s="2315"/>
    </row>
    <row r="200851" spans="63:63" x14ac:dyDescent="0.25">
      <c r="BK200851" s="2311"/>
    </row>
    <row r="200875" spans="63:63" x14ac:dyDescent="0.25">
      <c r="BK200875" s="2315"/>
    </row>
    <row r="200876" spans="63:63" x14ac:dyDescent="0.25">
      <c r="BK200876" s="2311"/>
    </row>
    <row r="200900" spans="63:63" x14ac:dyDescent="0.25">
      <c r="BK200900" s="2315"/>
    </row>
    <row r="200901" spans="63:63" x14ac:dyDescent="0.25">
      <c r="BK200901" s="2311"/>
    </row>
    <row r="200925" spans="63:63" x14ac:dyDescent="0.25">
      <c r="BK200925" s="2315"/>
    </row>
    <row r="200926" spans="63:63" x14ac:dyDescent="0.25">
      <c r="BK200926" s="2311"/>
    </row>
    <row r="200950" spans="63:63" x14ac:dyDescent="0.25">
      <c r="BK200950" s="2315"/>
    </row>
    <row r="200951" spans="63:63" x14ac:dyDescent="0.25">
      <c r="BK200951" s="2311"/>
    </row>
    <row r="200975" spans="63:63" x14ac:dyDescent="0.25">
      <c r="BK200975" s="2315"/>
    </row>
    <row r="200976" spans="63:63" x14ac:dyDescent="0.25">
      <c r="BK200976" s="2311"/>
    </row>
    <row r="201000" spans="63:63" x14ac:dyDescent="0.25">
      <c r="BK201000" s="2315"/>
    </row>
    <row r="201001" spans="63:63" x14ac:dyDescent="0.25">
      <c r="BK201001" s="2311"/>
    </row>
    <row r="201025" spans="63:63" x14ac:dyDescent="0.25">
      <c r="BK201025" s="2315"/>
    </row>
    <row r="201026" spans="63:63" x14ac:dyDescent="0.25">
      <c r="BK201026" s="2311"/>
    </row>
    <row r="201050" spans="63:63" x14ac:dyDescent="0.25">
      <c r="BK201050" s="2315"/>
    </row>
    <row r="201051" spans="63:63" x14ac:dyDescent="0.25">
      <c r="BK201051" s="2311"/>
    </row>
    <row r="201075" spans="63:63" x14ac:dyDescent="0.25">
      <c r="BK201075" s="2315"/>
    </row>
    <row r="201076" spans="63:63" x14ac:dyDescent="0.25">
      <c r="BK201076" s="2311"/>
    </row>
    <row r="201100" spans="63:63" x14ac:dyDescent="0.25">
      <c r="BK201100" s="2315"/>
    </row>
    <row r="201101" spans="63:63" x14ac:dyDescent="0.25">
      <c r="BK201101" s="2311"/>
    </row>
    <row r="201125" spans="63:63" x14ac:dyDescent="0.25">
      <c r="BK201125" s="2315"/>
    </row>
    <row r="201126" spans="63:63" x14ac:dyDescent="0.25">
      <c r="BK201126" s="2311"/>
    </row>
    <row r="201150" spans="63:63" x14ac:dyDescent="0.25">
      <c r="BK201150" s="2315"/>
    </row>
    <row r="201151" spans="63:63" x14ac:dyDescent="0.25">
      <c r="BK201151" s="2311"/>
    </row>
    <row r="201175" spans="63:63" x14ac:dyDescent="0.25">
      <c r="BK201175" s="2315"/>
    </row>
    <row r="201176" spans="63:63" x14ac:dyDescent="0.25">
      <c r="BK201176" s="2311"/>
    </row>
    <row r="201200" spans="63:63" x14ac:dyDescent="0.25">
      <c r="BK201200" s="2315"/>
    </row>
    <row r="201201" spans="63:63" x14ac:dyDescent="0.25">
      <c r="BK201201" s="2311"/>
    </row>
    <row r="201225" spans="63:63" x14ac:dyDescent="0.25">
      <c r="BK201225" s="2315"/>
    </row>
    <row r="201226" spans="63:63" x14ac:dyDescent="0.25">
      <c r="BK201226" s="2311"/>
    </row>
    <row r="201250" spans="63:63" x14ac:dyDescent="0.25">
      <c r="BK201250" s="2315"/>
    </row>
    <row r="201251" spans="63:63" x14ac:dyDescent="0.25">
      <c r="BK201251" s="2311"/>
    </row>
    <row r="201275" spans="63:63" x14ac:dyDescent="0.25">
      <c r="BK201275" s="2315"/>
    </row>
    <row r="201276" spans="63:63" x14ac:dyDescent="0.25">
      <c r="BK201276" s="2311"/>
    </row>
    <row r="201300" spans="63:63" x14ac:dyDescent="0.25">
      <c r="BK201300" s="2315"/>
    </row>
    <row r="201301" spans="63:63" x14ac:dyDescent="0.25">
      <c r="BK201301" s="2311"/>
    </row>
    <row r="201325" spans="63:63" x14ac:dyDescent="0.25">
      <c r="BK201325" s="2315"/>
    </row>
    <row r="201326" spans="63:63" x14ac:dyDescent="0.25">
      <c r="BK201326" s="2311"/>
    </row>
    <row r="201350" spans="63:63" x14ac:dyDescent="0.25">
      <c r="BK201350" s="2315"/>
    </row>
    <row r="201351" spans="63:63" x14ac:dyDescent="0.25">
      <c r="BK201351" s="2311"/>
    </row>
    <row r="201375" spans="63:63" x14ac:dyDescent="0.25">
      <c r="BK201375" s="2315"/>
    </row>
    <row r="201376" spans="63:63" x14ac:dyDescent="0.25">
      <c r="BK201376" s="2311"/>
    </row>
    <row r="201400" spans="63:63" x14ac:dyDescent="0.25">
      <c r="BK201400" s="2315"/>
    </row>
    <row r="201401" spans="63:63" x14ac:dyDescent="0.25">
      <c r="BK201401" s="2311"/>
    </row>
    <row r="201425" spans="63:63" x14ac:dyDescent="0.25">
      <c r="BK201425" s="2315"/>
    </row>
    <row r="201426" spans="63:63" x14ac:dyDescent="0.25">
      <c r="BK201426" s="2311"/>
    </row>
    <row r="201450" spans="63:63" x14ac:dyDescent="0.25">
      <c r="BK201450" s="2315"/>
    </row>
    <row r="201451" spans="63:63" x14ac:dyDescent="0.25">
      <c r="BK201451" s="2311"/>
    </row>
    <row r="201475" spans="63:63" x14ac:dyDescent="0.25">
      <c r="BK201475" s="2315"/>
    </row>
    <row r="201476" spans="63:63" x14ac:dyDescent="0.25">
      <c r="BK201476" s="2311"/>
    </row>
    <row r="201500" spans="63:63" x14ac:dyDescent="0.25">
      <c r="BK201500" s="2315"/>
    </row>
    <row r="201501" spans="63:63" x14ac:dyDescent="0.25">
      <c r="BK201501" s="2311"/>
    </row>
    <row r="201525" spans="63:63" x14ac:dyDescent="0.25">
      <c r="BK201525" s="2315"/>
    </row>
    <row r="201526" spans="63:63" x14ac:dyDescent="0.25">
      <c r="BK201526" s="2311"/>
    </row>
    <row r="201550" spans="63:63" x14ac:dyDescent="0.25">
      <c r="BK201550" s="2315"/>
    </row>
    <row r="201551" spans="63:63" x14ac:dyDescent="0.25">
      <c r="BK201551" s="2311"/>
    </row>
    <row r="201575" spans="63:63" x14ac:dyDescent="0.25">
      <c r="BK201575" s="2315"/>
    </row>
    <row r="201576" spans="63:63" x14ac:dyDescent="0.25">
      <c r="BK201576" s="2311"/>
    </row>
    <row r="201600" spans="63:63" x14ac:dyDescent="0.25">
      <c r="BK201600" s="2315"/>
    </row>
    <row r="201601" spans="63:63" x14ac:dyDescent="0.25">
      <c r="BK201601" s="2311"/>
    </row>
    <row r="201625" spans="63:63" x14ac:dyDescent="0.25">
      <c r="BK201625" s="2315"/>
    </row>
    <row r="201626" spans="63:63" x14ac:dyDescent="0.25">
      <c r="BK201626" s="2311"/>
    </row>
    <row r="201650" spans="63:63" x14ac:dyDescent="0.25">
      <c r="BK201650" s="2315"/>
    </row>
    <row r="201651" spans="63:63" x14ac:dyDescent="0.25">
      <c r="BK201651" s="2311"/>
    </row>
    <row r="201675" spans="63:63" x14ac:dyDescent="0.25">
      <c r="BK201675" s="2315"/>
    </row>
    <row r="201676" spans="63:63" x14ac:dyDescent="0.25">
      <c r="BK201676" s="2311"/>
    </row>
    <row r="201700" spans="63:63" x14ac:dyDescent="0.25">
      <c r="BK201700" s="2315"/>
    </row>
    <row r="201701" spans="63:63" x14ac:dyDescent="0.25">
      <c r="BK201701" s="2311"/>
    </row>
    <row r="201725" spans="63:63" x14ac:dyDescent="0.25">
      <c r="BK201725" s="2315"/>
    </row>
    <row r="201726" spans="63:63" x14ac:dyDescent="0.25">
      <c r="BK201726" s="2311"/>
    </row>
    <row r="201750" spans="63:63" x14ac:dyDescent="0.25">
      <c r="BK201750" s="2315"/>
    </row>
    <row r="201751" spans="63:63" x14ac:dyDescent="0.25">
      <c r="BK201751" s="2311"/>
    </row>
    <row r="201775" spans="63:63" x14ac:dyDescent="0.25">
      <c r="BK201775" s="2315"/>
    </row>
    <row r="201776" spans="63:63" x14ac:dyDescent="0.25">
      <c r="BK201776" s="2311"/>
    </row>
    <row r="201800" spans="63:63" x14ac:dyDescent="0.25">
      <c r="BK201800" s="2315"/>
    </row>
    <row r="201801" spans="63:63" x14ac:dyDescent="0.25">
      <c r="BK201801" s="2311"/>
    </row>
    <row r="201825" spans="63:63" x14ac:dyDescent="0.25">
      <c r="BK201825" s="2315"/>
    </row>
    <row r="201826" spans="63:63" x14ac:dyDescent="0.25">
      <c r="BK201826" s="2311"/>
    </row>
    <row r="201850" spans="63:63" x14ac:dyDescent="0.25">
      <c r="BK201850" s="2315"/>
    </row>
    <row r="201851" spans="63:63" x14ac:dyDescent="0.25">
      <c r="BK201851" s="2311"/>
    </row>
    <row r="201875" spans="63:63" x14ac:dyDescent="0.25">
      <c r="BK201875" s="2315"/>
    </row>
    <row r="201876" spans="63:63" x14ac:dyDescent="0.25">
      <c r="BK201876" s="2311"/>
    </row>
    <row r="201900" spans="63:63" x14ac:dyDescent="0.25">
      <c r="BK201900" s="2315"/>
    </row>
    <row r="201901" spans="63:63" x14ac:dyDescent="0.25">
      <c r="BK201901" s="2311"/>
    </row>
    <row r="201925" spans="63:63" x14ac:dyDescent="0.25">
      <c r="BK201925" s="2315"/>
    </row>
    <row r="201926" spans="63:63" x14ac:dyDescent="0.25">
      <c r="BK201926" s="2311"/>
    </row>
    <row r="201950" spans="63:63" x14ac:dyDescent="0.25">
      <c r="BK201950" s="2315"/>
    </row>
    <row r="201951" spans="63:63" x14ac:dyDescent="0.25">
      <c r="BK201951" s="2311"/>
    </row>
    <row r="201975" spans="63:63" x14ac:dyDescent="0.25">
      <c r="BK201975" s="2315"/>
    </row>
    <row r="201976" spans="63:63" x14ac:dyDescent="0.25">
      <c r="BK201976" s="2311"/>
    </row>
    <row r="202000" spans="63:63" x14ac:dyDescent="0.25">
      <c r="BK202000" s="2315"/>
    </row>
    <row r="202001" spans="63:63" x14ac:dyDescent="0.25">
      <c r="BK202001" s="2311"/>
    </row>
    <row r="202025" spans="63:63" x14ac:dyDescent="0.25">
      <c r="BK202025" s="2315"/>
    </row>
    <row r="202026" spans="63:63" x14ac:dyDescent="0.25">
      <c r="BK202026" s="2311"/>
    </row>
    <row r="202050" spans="63:63" x14ac:dyDescent="0.25">
      <c r="BK202050" s="2315"/>
    </row>
    <row r="202051" spans="63:63" x14ac:dyDescent="0.25">
      <c r="BK202051" s="2311"/>
    </row>
    <row r="202075" spans="63:63" x14ac:dyDescent="0.25">
      <c r="BK202075" s="2315"/>
    </row>
    <row r="202076" spans="63:63" x14ac:dyDescent="0.25">
      <c r="BK202076" s="2311"/>
    </row>
    <row r="202100" spans="63:63" x14ac:dyDescent="0.25">
      <c r="BK202100" s="2315"/>
    </row>
    <row r="202101" spans="63:63" x14ac:dyDescent="0.25">
      <c r="BK202101" s="2311"/>
    </row>
    <row r="202125" spans="63:63" x14ac:dyDescent="0.25">
      <c r="BK202125" s="2315"/>
    </row>
    <row r="202126" spans="63:63" x14ac:dyDescent="0.25">
      <c r="BK202126" s="2311"/>
    </row>
    <row r="202150" spans="63:63" x14ac:dyDescent="0.25">
      <c r="BK202150" s="2315"/>
    </row>
    <row r="202151" spans="63:63" x14ac:dyDescent="0.25">
      <c r="BK202151" s="2311"/>
    </row>
    <row r="202175" spans="63:63" x14ac:dyDescent="0.25">
      <c r="BK202175" s="2315"/>
    </row>
    <row r="202176" spans="63:63" x14ac:dyDescent="0.25">
      <c r="BK202176" s="2311"/>
    </row>
    <row r="202200" spans="63:63" x14ac:dyDescent="0.25">
      <c r="BK202200" s="2315"/>
    </row>
    <row r="202201" spans="63:63" x14ac:dyDescent="0.25">
      <c r="BK202201" s="2311"/>
    </row>
    <row r="202225" spans="63:63" x14ac:dyDescent="0.25">
      <c r="BK202225" s="2315"/>
    </row>
    <row r="202226" spans="63:63" x14ac:dyDescent="0.25">
      <c r="BK202226" s="2311"/>
    </row>
    <row r="202250" spans="63:63" x14ac:dyDescent="0.25">
      <c r="BK202250" s="2315"/>
    </row>
    <row r="202251" spans="63:63" x14ac:dyDescent="0.25">
      <c r="BK202251" s="2311"/>
    </row>
    <row r="202275" spans="63:63" x14ac:dyDescent="0.25">
      <c r="BK202275" s="2315"/>
    </row>
    <row r="202276" spans="63:63" x14ac:dyDescent="0.25">
      <c r="BK202276" s="2311"/>
    </row>
    <row r="202300" spans="63:63" x14ac:dyDescent="0.25">
      <c r="BK202300" s="2315"/>
    </row>
    <row r="202301" spans="63:63" x14ac:dyDescent="0.25">
      <c r="BK202301" s="2311"/>
    </row>
    <row r="202325" spans="63:63" x14ac:dyDescent="0.25">
      <c r="BK202325" s="2315"/>
    </row>
    <row r="202326" spans="63:63" x14ac:dyDescent="0.25">
      <c r="BK202326" s="2311"/>
    </row>
    <row r="202350" spans="63:63" x14ac:dyDescent="0.25">
      <c r="BK202350" s="2315"/>
    </row>
    <row r="202351" spans="63:63" x14ac:dyDescent="0.25">
      <c r="BK202351" s="2311"/>
    </row>
    <row r="202375" spans="63:63" x14ac:dyDescent="0.25">
      <c r="BK202375" s="2315"/>
    </row>
    <row r="202376" spans="63:63" x14ac:dyDescent="0.25">
      <c r="BK202376" s="2311"/>
    </row>
    <row r="202400" spans="63:63" x14ac:dyDescent="0.25">
      <c r="BK202400" s="2315"/>
    </row>
    <row r="202401" spans="63:63" x14ac:dyDescent="0.25">
      <c r="BK202401" s="2311"/>
    </row>
    <row r="202425" spans="63:63" x14ac:dyDescent="0.25">
      <c r="BK202425" s="2315"/>
    </row>
    <row r="202426" spans="63:63" x14ac:dyDescent="0.25">
      <c r="BK202426" s="2311"/>
    </row>
    <row r="202450" spans="63:63" x14ac:dyDescent="0.25">
      <c r="BK202450" s="2315"/>
    </row>
    <row r="202451" spans="63:63" x14ac:dyDescent="0.25">
      <c r="BK202451" s="2311"/>
    </row>
    <row r="202475" spans="63:63" x14ac:dyDescent="0.25">
      <c r="BK202475" s="2315"/>
    </row>
    <row r="202476" spans="63:63" x14ac:dyDescent="0.25">
      <c r="BK202476" s="2311"/>
    </row>
    <row r="202500" spans="63:63" x14ac:dyDescent="0.25">
      <c r="BK202500" s="2315"/>
    </row>
    <row r="202501" spans="63:63" x14ac:dyDescent="0.25">
      <c r="BK202501" s="2311"/>
    </row>
    <row r="202525" spans="63:63" x14ac:dyDescent="0.25">
      <c r="BK202525" s="2315"/>
    </row>
    <row r="202526" spans="63:63" x14ac:dyDescent="0.25">
      <c r="BK202526" s="2311"/>
    </row>
    <row r="202550" spans="63:63" x14ac:dyDescent="0.25">
      <c r="BK202550" s="2315"/>
    </row>
    <row r="202551" spans="63:63" x14ac:dyDescent="0.25">
      <c r="BK202551" s="2311"/>
    </row>
    <row r="202575" spans="63:63" x14ac:dyDescent="0.25">
      <c r="BK202575" s="2315"/>
    </row>
    <row r="202576" spans="63:63" x14ac:dyDescent="0.25">
      <c r="BK202576" s="2311"/>
    </row>
    <row r="202600" spans="63:63" x14ac:dyDescent="0.25">
      <c r="BK202600" s="2315"/>
    </row>
    <row r="202601" spans="63:63" x14ac:dyDescent="0.25">
      <c r="BK202601" s="2311"/>
    </row>
    <row r="202625" spans="63:63" x14ac:dyDescent="0.25">
      <c r="BK202625" s="2315"/>
    </row>
    <row r="202626" spans="63:63" x14ac:dyDescent="0.25">
      <c r="BK202626" s="2311"/>
    </row>
    <row r="202650" spans="63:63" x14ac:dyDescent="0.25">
      <c r="BK202650" s="2315"/>
    </row>
    <row r="202651" spans="63:63" x14ac:dyDescent="0.25">
      <c r="BK202651" s="2311"/>
    </row>
    <row r="202675" spans="63:63" x14ac:dyDescent="0.25">
      <c r="BK202675" s="2315"/>
    </row>
    <row r="202676" spans="63:63" x14ac:dyDescent="0.25">
      <c r="BK202676" s="2311"/>
    </row>
    <row r="202700" spans="63:63" x14ac:dyDescent="0.25">
      <c r="BK202700" s="2315"/>
    </row>
    <row r="202701" spans="63:63" x14ac:dyDescent="0.25">
      <c r="BK202701" s="2311"/>
    </row>
    <row r="202725" spans="63:63" x14ac:dyDescent="0.25">
      <c r="BK202725" s="2315"/>
    </row>
    <row r="202726" spans="63:63" x14ac:dyDescent="0.25">
      <c r="BK202726" s="2311"/>
    </row>
    <row r="202750" spans="63:63" x14ac:dyDescent="0.25">
      <c r="BK202750" s="2315"/>
    </row>
    <row r="202751" spans="63:63" x14ac:dyDescent="0.25">
      <c r="BK202751" s="2311"/>
    </row>
    <row r="202775" spans="63:63" x14ac:dyDescent="0.25">
      <c r="BK202775" s="2315"/>
    </row>
    <row r="202776" spans="63:63" x14ac:dyDescent="0.25">
      <c r="BK202776" s="2311"/>
    </row>
    <row r="202800" spans="63:63" x14ac:dyDescent="0.25">
      <c r="BK202800" s="2315"/>
    </row>
    <row r="202801" spans="63:63" x14ac:dyDescent="0.25">
      <c r="BK202801" s="2311"/>
    </row>
    <row r="202825" spans="63:63" x14ac:dyDescent="0.25">
      <c r="BK202825" s="2315"/>
    </row>
    <row r="202826" spans="63:63" x14ac:dyDescent="0.25">
      <c r="BK202826" s="2311"/>
    </row>
    <row r="202850" spans="63:63" x14ac:dyDescent="0.25">
      <c r="BK202850" s="2315"/>
    </row>
    <row r="202851" spans="63:63" x14ac:dyDescent="0.25">
      <c r="BK202851" s="2311"/>
    </row>
    <row r="202875" spans="63:63" x14ac:dyDescent="0.25">
      <c r="BK202875" s="2315"/>
    </row>
    <row r="202876" spans="63:63" x14ac:dyDescent="0.25">
      <c r="BK202876" s="2311"/>
    </row>
    <row r="202900" spans="63:63" x14ac:dyDescent="0.25">
      <c r="BK202900" s="2315"/>
    </row>
    <row r="202901" spans="63:63" x14ac:dyDescent="0.25">
      <c r="BK202901" s="2311"/>
    </row>
    <row r="202925" spans="63:63" x14ac:dyDescent="0.25">
      <c r="BK202925" s="2315"/>
    </row>
    <row r="202926" spans="63:63" x14ac:dyDescent="0.25">
      <c r="BK202926" s="2311"/>
    </row>
    <row r="202950" spans="63:63" x14ac:dyDescent="0.25">
      <c r="BK202950" s="2315"/>
    </row>
    <row r="202951" spans="63:63" x14ac:dyDescent="0.25">
      <c r="BK202951" s="2311"/>
    </row>
    <row r="202975" spans="63:63" x14ac:dyDescent="0.25">
      <c r="BK202975" s="2315"/>
    </row>
    <row r="202976" spans="63:63" x14ac:dyDescent="0.25">
      <c r="BK202976" s="2311"/>
    </row>
    <row r="203000" spans="63:63" x14ac:dyDescent="0.25">
      <c r="BK203000" s="2315"/>
    </row>
    <row r="203001" spans="63:63" x14ac:dyDescent="0.25">
      <c r="BK203001" s="2311"/>
    </row>
    <row r="203025" spans="63:63" x14ac:dyDescent="0.25">
      <c r="BK203025" s="2315"/>
    </row>
    <row r="203026" spans="63:63" x14ac:dyDescent="0.25">
      <c r="BK203026" s="2311"/>
    </row>
    <row r="203050" spans="63:63" x14ac:dyDescent="0.25">
      <c r="BK203050" s="2315"/>
    </row>
    <row r="203051" spans="63:63" x14ac:dyDescent="0.25">
      <c r="BK203051" s="2311"/>
    </row>
    <row r="203075" spans="63:63" x14ac:dyDescent="0.25">
      <c r="BK203075" s="2315"/>
    </row>
    <row r="203076" spans="63:63" x14ac:dyDescent="0.25">
      <c r="BK203076" s="2311"/>
    </row>
    <row r="203100" spans="63:63" x14ac:dyDescent="0.25">
      <c r="BK203100" s="2315"/>
    </row>
    <row r="203101" spans="63:63" x14ac:dyDescent="0.25">
      <c r="BK203101" s="2311"/>
    </row>
    <row r="203125" spans="63:63" x14ac:dyDescent="0.25">
      <c r="BK203125" s="2315"/>
    </row>
    <row r="203126" spans="63:63" x14ac:dyDescent="0.25">
      <c r="BK203126" s="2311"/>
    </row>
    <row r="203150" spans="63:63" x14ac:dyDescent="0.25">
      <c r="BK203150" s="2315"/>
    </row>
    <row r="203151" spans="63:63" x14ac:dyDescent="0.25">
      <c r="BK203151" s="2311"/>
    </row>
    <row r="203175" spans="63:63" x14ac:dyDescent="0.25">
      <c r="BK203175" s="2315"/>
    </row>
    <row r="203176" spans="63:63" x14ac:dyDescent="0.25">
      <c r="BK203176" s="2311"/>
    </row>
    <row r="203200" spans="63:63" x14ac:dyDescent="0.25">
      <c r="BK203200" s="2315"/>
    </row>
    <row r="203201" spans="63:63" x14ac:dyDescent="0.25">
      <c r="BK203201" s="2311"/>
    </row>
    <row r="203225" spans="63:63" x14ac:dyDescent="0.25">
      <c r="BK203225" s="2315"/>
    </row>
    <row r="203226" spans="63:63" x14ac:dyDescent="0.25">
      <c r="BK203226" s="2311"/>
    </row>
    <row r="203250" spans="63:63" x14ac:dyDescent="0.25">
      <c r="BK203250" s="2315"/>
    </row>
    <row r="203251" spans="63:63" x14ac:dyDescent="0.25">
      <c r="BK203251" s="2311"/>
    </row>
    <row r="203275" spans="63:63" x14ac:dyDescent="0.25">
      <c r="BK203275" s="2315"/>
    </row>
    <row r="203276" spans="63:63" x14ac:dyDescent="0.25">
      <c r="BK203276" s="2311"/>
    </row>
    <row r="203300" spans="63:63" x14ac:dyDescent="0.25">
      <c r="BK203300" s="2315"/>
    </row>
    <row r="203301" spans="63:63" x14ac:dyDescent="0.25">
      <c r="BK203301" s="2311"/>
    </row>
    <row r="203325" spans="63:63" x14ac:dyDescent="0.25">
      <c r="BK203325" s="2315"/>
    </row>
    <row r="203326" spans="63:63" x14ac:dyDescent="0.25">
      <c r="BK203326" s="2311"/>
    </row>
    <row r="203350" spans="63:63" x14ac:dyDescent="0.25">
      <c r="BK203350" s="2315"/>
    </row>
    <row r="203351" spans="63:63" x14ac:dyDescent="0.25">
      <c r="BK203351" s="2311"/>
    </row>
    <row r="203375" spans="63:63" x14ac:dyDescent="0.25">
      <c r="BK203375" s="2315"/>
    </row>
    <row r="203376" spans="63:63" x14ac:dyDescent="0.25">
      <c r="BK203376" s="2311"/>
    </row>
    <row r="203400" spans="63:63" x14ac:dyDescent="0.25">
      <c r="BK203400" s="2315"/>
    </row>
    <row r="203401" spans="63:63" x14ac:dyDescent="0.25">
      <c r="BK203401" s="2311"/>
    </row>
    <row r="203425" spans="63:63" x14ac:dyDescent="0.25">
      <c r="BK203425" s="2315"/>
    </row>
    <row r="203426" spans="63:63" x14ac:dyDescent="0.25">
      <c r="BK203426" s="2311"/>
    </row>
    <row r="203450" spans="63:63" x14ac:dyDescent="0.25">
      <c r="BK203450" s="2315"/>
    </row>
    <row r="203451" spans="63:63" x14ac:dyDescent="0.25">
      <c r="BK203451" s="2311"/>
    </row>
    <row r="203475" spans="63:63" x14ac:dyDescent="0.25">
      <c r="BK203475" s="2315"/>
    </row>
    <row r="203476" spans="63:63" x14ac:dyDescent="0.25">
      <c r="BK203476" s="2311"/>
    </row>
    <row r="203500" spans="63:63" x14ac:dyDescent="0.25">
      <c r="BK203500" s="2315"/>
    </row>
    <row r="203501" spans="63:63" x14ac:dyDescent="0.25">
      <c r="BK203501" s="2311"/>
    </row>
    <row r="203525" spans="63:63" x14ac:dyDescent="0.25">
      <c r="BK203525" s="2315"/>
    </row>
    <row r="203526" spans="63:63" x14ac:dyDescent="0.25">
      <c r="BK203526" s="2311"/>
    </row>
    <row r="203550" spans="63:63" x14ac:dyDescent="0.25">
      <c r="BK203550" s="2315"/>
    </row>
    <row r="203551" spans="63:63" x14ac:dyDescent="0.25">
      <c r="BK203551" s="2311"/>
    </row>
    <row r="203575" spans="63:63" x14ac:dyDescent="0.25">
      <c r="BK203575" s="2315"/>
    </row>
    <row r="203576" spans="63:63" x14ac:dyDescent="0.25">
      <c r="BK203576" s="2311"/>
    </row>
    <row r="203600" spans="63:63" x14ac:dyDescent="0.25">
      <c r="BK203600" s="2315"/>
    </row>
    <row r="203601" spans="63:63" x14ac:dyDescent="0.25">
      <c r="BK203601" s="2311"/>
    </row>
    <row r="203625" spans="63:63" x14ac:dyDescent="0.25">
      <c r="BK203625" s="2315"/>
    </row>
    <row r="203626" spans="63:63" x14ac:dyDescent="0.25">
      <c r="BK203626" s="2311"/>
    </row>
    <row r="203650" spans="63:63" x14ac:dyDescent="0.25">
      <c r="BK203650" s="2315"/>
    </row>
    <row r="203651" spans="63:63" x14ac:dyDescent="0.25">
      <c r="BK203651" s="2311"/>
    </row>
    <row r="203675" spans="63:63" x14ac:dyDescent="0.25">
      <c r="BK203675" s="2315"/>
    </row>
    <row r="203676" spans="63:63" x14ac:dyDescent="0.25">
      <c r="BK203676" s="2311"/>
    </row>
    <row r="203700" spans="63:63" x14ac:dyDescent="0.25">
      <c r="BK203700" s="2315"/>
    </row>
    <row r="203701" spans="63:63" x14ac:dyDescent="0.25">
      <c r="BK203701" s="2311"/>
    </row>
    <row r="203725" spans="63:63" x14ac:dyDescent="0.25">
      <c r="BK203725" s="2315"/>
    </row>
    <row r="203726" spans="63:63" x14ac:dyDescent="0.25">
      <c r="BK203726" s="2311"/>
    </row>
    <row r="203750" spans="63:63" x14ac:dyDescent="0.25">
      <c r="BK203750" s="2315"/>
    </row>
    <row r="203751" spans="63:63" x14ac:dyDescent="0.25">
      <c r="BK203751" s="2311"/>
    </row>
    <row r="203775" spans="63:63" x14ac:dyDescent="0.25">
      <c r="BK203775" s="2315"/>
    </row>
    <row r="203776" spans="63:63" x14ac:dyDescent="0.25">
      <c r="BK203776" s="2311"/>
    </row>
    <row r="203800" spans="63:63" x14ac:dyDescent="0.25">
      <c r="BK203800" s="2315"/>
    </row>
    <row r="203801" spans="63:63" x14ac:dyDescent="0.25">
      <c r="BK203801" s="2311"/>
    </row>
    <row r="203825" spans="63:63" x14ac:dyDescent="0.25">
      <c r="BK203825" s="2315"/>
    </row>
    <row r="203826" spans="63:63" x14ac:dyDescent="0.25">
      <c r="BK203826" s="2311"/>
    </row>
    <row r="203850" spans="63:63" x14ac:dyDescent="0.25">
      <c r="BK203850" s="2315"/>
    </row>
    <row r="203851" spans="63:63" x14ac:dyDescent="0.25">
      <c r="BK203851" s="2311"/>
    </row>
    <row r="203875" spans="63:63" x14ac:dyDescent="0.25">
      <c r="BK203875" s="2315"/>
    </row>
    <row r="203876" spans="63:63" x14ac:dyDescent="0.25">
      <c r="BK203876" s="2311"/>
    </row>
    <row r="203900" spans="63:63" x14ac:dyDescent="0.25">
      <c r="BK203900" s="2315"/>
    </row>
    <row r="203901" spans="63:63" x14ac:dyDescent="0.25">
      <c r="BK203901" s="2311"/>
    </row>
    <row r="203925" spans="63:63" x14ac:dyDescent="0.25">
      <c r="BK203925" s="2315"/>
    </row>
    <row r="203926" spans="63:63" x14ac:dyDescent="0.25">
      <c r="BK203926" s="2311"/>
    </row>
    <row r="203950" spans="63:63" x14ac:dyDescent="0.25">
      <c r="BK203950" s="2315"/>
    </row>
    <row r="203951" spans="63:63" x14ac:dyDescent="0.25">
      <c r="BK203951" s="2311"/>
    </row>
    <row r="203975" spans="63:63" x14ac:dyDescent="0.25">
      <c r="BK203975" s="2315"/>
    </row>
    <row r="203976" spans="63:63" x14ac:dyDescent="0.25">
      <c r="BK203976" s="2311"/>
    </row>
    <row r="204000" spans="63:63" x14ac:dyDescent="0.25">
      <c r="BK204000" s="2315"/>
    </row>
    <row r="204001" spans="63:63" x14ac:dyDescent="0.25">
      <c r="BK204001" s="2311"/>
    </row>
    <row r="204025" spans="63:63" x14ac:dyDescent="0.25">
      <c r="BK204025" s="2315"/>
    </row>
    <row r="204026" spans="63:63" x14ac:dyDescent="0.25">
      <c r="BK204026" s="2311"/>
    </row>
    <row r="204050" spans="63:63" x14ac:dyDescent="0.25">
      <c r="BK204050" s="2315"/>
    </row>
    <row r="204051" spans="63:63" x14ac:dyDescent="0.25">
      <c r="BK204051" s="2311"/>
    </row>
    <row r="204075" spans="63:63" x14ac:dyDescent="0.25">
      <c r="BK204075" s="2315"/>
    </row>
    <row r="204076" spans="63:63" x14ac:dyDescent="0.25">
      <c r="BK204076" s="2311"/>
    </row>
    <row r="204100" spans="63:63" x14ac:dyDescent="0.25">
      <c r="BK204100" s="2315"/>
    </row>
    <row r="204101" spans="63:63" x14ac:dyDescent="0.25">
      <c r="BK204101" s="2311"/>
    </row>
    <row r="204125" spans="63:63" x14ac:dyDescent="0.25">
      <c r="BK204125" s="2315"/>
    </row>
    <row r="204126" spans="63:63" x14ac:dyDescent="0.25">
      <c r="BK204126" s="2311"/>
    </row>
    <row r="204150" spans="63:63" x14ac:dyDescent="0.25">
      <c r="BK204150" s="2315"/>
    </row>
    <row r="204151" spans="63:63" x14ac:dyDescent="0.25">
      <c r="BK204151" s="2311"/>
    </row>
    <row r="204175" spans="63:63" x14ac:dyDescent="0.25">
      <c r="BK204175" s="2315"/>
    </row>
    <row r="204176" spans="63:63" x14ac:dyDescent="0.25">
      <c r="BK204176" s="2311"/>
    </row>
    <row r="204200" spans="63:63" x14ac:dyDescent="0.25">
      <c r="BK204200" s="2315"/>
    </row>
    <row r="204201" spans="63:63" x14ac:dyDescent="0.25">
      <c r="BK204201" s="2311"/>
    </row>
    <row r="204225" spans="63:63" x14ac:dyDescent="0.25">
      <c r="BK204225" s="2315"/>
    </row>
    <row r="204226" spans="63:63" x14ac:dyDescent="0.25">
      <c r="BK204226" s="2311"/>
    </row>
    <row r="204250" spans="63:63" x14ac:dyDescent="0.25">
      <c r="BK204250" s="2315"/>
    </row>
    <row r="204251" spans="63:63" x14ac:dyDescent="0.25">
      <c r="BK204251" s="2311"/>
    </row>
    <row r="204275" spans="63:63" x14ac:dyDescent="0.25">
      <c r="BK204275" s="2315"/>
    </row>
    <row r="204276" spans="63:63" x14ac:dyDescent="0.25">
      <c r="BK204276" s="2311"/>
    </row>
    <row r="204300" spans="63:63" x14ac:dyDescent="0.25">
      <c r="BK204300" s="2315"/>
    </row>
    <row r="204301" spans="63:63" x14ac:dyDescent="0.25">
      <c r="BK204301" s="2311"/>
    </row>
    <row r="204325" spans="63:63" x14ac:dyDescent="0.25">
      <c r="BK204325" s="2315"/>
    </row>
    <row r="204326" spans="63:63" x14ac:dyDescent="0.25">
      <c r="BK204326" s="2311"/>
    </row>
    <row r="204350" spans="63:63" x14ac:dyDescent="0.25">
      <c r="BK204350" s="2315"/>
    </row>
    <row r="204351" spans="63:63" x14ac:dyDescent="0.25">
      <c r="BK204351" s="2311"/>
    </row>
    <row r="204375" spans="63:63" x14ac:dyDescent="0.25">
      <c r="BK204375" s="2315"/>
    </row>
    <row r="204376" spans="63:63" x14ac:dyDescent="0.25">
      <c r="BK204376" s="2311"/>
    </row>
    <row r="204400" spans="63:63" x14ac:dyDescent="0.25">
      <c r="BK204400" s="2315"/>
    </row>
    <row r="204401" spans="63:63" x14ac:dyDescent="0.25">
      <c r="BK204401" s="2311"/>
    </row>
    <row r="204425" spans="63:63" x14ac:dyDescent="0.25">
      <c r="BK204425" s="2315"/>
    </row>
    <row r="204426" spans="63:63" x14ac:dyDescent="0.25">
      <c r="BK204426" s="2311"/>
    </row>
    <row r="204450" spans="63:63" x14ac:dyDescent="0.25">
      <c r="BK204450" s="2315"/>
    </row>
    <row r="204451" spans="63:63" x14ac:dyDescent="0.25">
      <c r="BK204451" s="2311"/>
    </row>
    <row r="204475" spans="63:63" x14ac:dyDescent="0.25">
      <c r="BK204475" s="2315"/>
    </row>
    <row r="204476" spans="63:63" x14ac:dyDescent="0.25">
      <c r="BK204476" s="2311"/>
    </row>
    <row r="204500" spans="63:63" x14ac:dyDescent="0.25">
      <c r="BK204500" s="2315"/>
    </row>
    <row r="204501" spans="63:63" x14ac:dyDescent="0.25">
      <c r="BK204501" s="2311"/>
    </row>
    <row r="204525" spans="63:63" x14ac:dyDescent="0.25">
      <c r="BK204525" s="2315"/>
    </row>
    <row r="204526" spans="63:63" x14ac:dyDescent="0.25">
      <c r="BK204526" s="2311"/>
    </row>
    <row r="204550" spans="63:63" x14ac:dyDescent="0.25">
      <c r="BK204550" s="2315"/>
    </row>
    <row r="204551" spans="63:63" x14ac:dyDescent="0.25">
      <c r="BK204551" s="2311"/>
    </row>
    <row r="204575" spans="63:63" x14ac:dyDescent="0.25">
      <c r="BK204575" s="2315"/>
    </row>
    <row r="204576" spans="63:63" x14ac:dyDescent="0.25">
      <c r="BK204576" s="2311"/>
    </row>
    <row r="204600" spans="63:63" x14ac:dyDescent="0.25">
      <c r="BK204600" s="2315"/>
    </row>
    <row r="204601" spans="63:63" x14ac:dyDescent="0.25">
      <c r="BK204601" s="2311"/>
    </row>
    <row r="204625" spans="63:63" x14ac:dyDescent="0.25">
      <c r="BK204625" s="2315"/>
    </row>
    <row r="204626" spans="63:63" x14ac:dyDescent="0.25">
      <c r="BK204626" s="2311"/>
    </row>
    <row r="204650" spans="63:63" x14ac:dyDescent="0.25">
      <c r="BK204650" s="2315"/>
    </row>
    <row r="204651" spans="63:63" x14ac:dyDescent="0.25">
      <c r="BK204651" s="2311"/>
    </row>
    <row r="204675" spans="63:63" x14ac:dyDescent="0.25">
      <c r="BK204675" s="2315"/>
    </row>
    <row r="204676" spans="63:63" x14ac:dyDescent="0.25">
      <c r="BK204676" s="2311"/>
    </row>
    <row r="204700" spans="63:63" x14ac:dyDescent="0.25">
      <c r="BK204700" s="2315"/>
    </row>
    <row r="204701" spans="63:63" x14ac:dyDescent="0.25">
      <c r="BK204701" s="2311"/>
    </row>
    <row r="204725" spans="63:63" x14ac:dyDescent="0.25">
      <c r="BK204725" s="2315"/>
    </row>
    <row r="204726" spans="63:63" x14ac:dyDescent="0.25">
      <c r="BK204726" s="2311"/>
    </row>
    <row r="204750" spans="63:63" x14ac:dyDescent="0.25">
      <c r="BK204750" s="2315"/>
    </row>
    <row r="204751" spans="63:63" x14ac:dyDescent="0.25">
      <c r="BK204751" s="2311"/>
    </row>
    <row r="204775" spans="63:63" x14ac:dyDescent="0.25">
      <c r="BK204775" s="2315"/>
    </row>
    <row r="204776" spans="63:63" x14ac:dyDescent="0.25">
      <c r="BK204776" s="2311"/>
    </row>
    <row r="204800" spans="63:63" x14ac:dyDescent="0.25">
      <c r="BK204800" s="2315"/>
    </row>
    <row r="204801" spans="63:63" x14ac:dyDescent="0.25">
      <c r="BK204801" s="2311"/>
    </row>
    <row r="204825" spans="63:63" x14ac:dyDescent="0.25">
      <c r="BK204825" s="2315"/>
    </row>
    <row r="204826" spans="63:63" x14ac:dyDescent="0.25">
      <c r="BK204826" s="2311"/>
    </row>
    <row r="204850" spans="63:63" x14ac:dyDescent="0.25">
      <c r="BK204850" s="2315"/>
    </row>
    <row r="204851" spans="63:63" x14ac:dyDescent="0.25">
      <c r="BK204851" s="2311"/>
    </row>
    <row r="204875" spans="63:63" x14ac:dyDescent="0.25">
      <c r="BK204875" s="2315"/>
    </row>
    <row r="204876" spans="63:63" x14ac:dyDescent="0.25">
      <c r="BK204876" s="2311"/>
    </row>
    <row r="204900" spans="63:63" x14ac:dyDescent="0.25">
      <c r="BK204900" s="2315"/>
    </row>
    <row r="204901" spans="63:63" x14ac:dyDescent="0.25">
      <c r="BK204901" s="2311"/>
    </row>
    <row r="204925" spans="63:63" x14ac:dyDescent="0.25">
      <c r="BK204925" s="2315"/>
    </row>
    <row r="204926" spans="63:63" x14ac:dyDescent="0.25">
      <c r="BK204926" s="2311"/>
    </row>
    <row r="204950" spans="63:63" x14ac:dyDescent="0.25">
      <c r="BK204950" s="2315"/>
    </row>
    <row r="204951" spans="63:63" x14ac:dyDescent="0.25">
      <c r="BK204951" s="2311"/>
    </row>
    <row r="204975" spans="63:63" x14ac:dyDescent="0.25">
      <c r="BK204975" s="2315"/>
    </row>
    <row r="204976" spans="63:63" x14ac:dyDescent="0.25">
      <c r="BK204976" s="2311"/>
    </row>
    <row r="205000" spans="63:63" x14ac:dyDescent="0.25">
      <c r="BK205000" s="2315"/>
    </row>
    <row r="205001" spans="63:63" x14ac:dyDescent="0.25">
      <c r="BK205001" s="2311"/>
    </row>
    <row r="205025" spans="63:63" x14ac:dyDescent="0.25">
      <c r="BK205025" s="2315"/>
    </row>
    <row r="205026" spans="63:63" x14ac:dyDescent="0.25">
      <c r="BK205026" s="2311"/>
    </row>
    <row r="205050" spans="63:63" x14ac:dyDescent="0.25">
      <c r="BK205050" s="2315"/>
    </row>
    <row r="205051" spans="63:63" x14ac:dyDescent="0.25">
      <c r="BK205051" s="2311"/>
    </row>
    <row r="205075" spans="63:63" x14ac:dyDescent="0.25">
      <c r="BK205075" s="2315"/>
    </row>
    <row r="205076" spans="63:63" x14ac:dyDescent="0.25">
      <c r="BK205076" s="2311"/>
    </row>
    <row r="205100" spans="63:63" x14ac:dyDescent="0.25">
      <c r="BK205100" s="2315"/>
    </row>
    <row r="205101" spans="63:63" x14ac:dyDescent="0.25">
      <c r="BK205101" s="2311"/>
    </row>
    <row r="205125" spans="63:63" x14ac:dyDescent="0.25">
      <c r="BK205125" s="2315"/>
    </row>
    <row r="205126" spans="63:63" x14ac:dyDescent="0.25">
      <c r="BK205126" s="2311"/>
    </row>
    <row r="205150" spans="63:63" x14ac:dyDescent="0.25">
      <c r="BK205150" s="2315"/>
    </row>
    <row r="205151" spans="63:63" x14ac:dyDescent="0.25">
      <c r="BK205151" s="2311"/>
    </row>
    <row r="205175" spans="63:63" x14ac:dyDescent="0.25">
      <c r="BK205175" s="2315"/>
    </row>
    <row r="205176" spans="63:63" x14ac:dyDescent="0.25">
      <c r="BK205176" s="2311"/>
    </row>
    <row r="205200" spans="63:63" x14ac:dyDescent="0.25">
      <c r="BK205200" s="2315"/>
    </row>
    <row r="205201" spans="63:63" x14ac:dyDescent="0.25">
      <c r="BK205201" s="2311"/>
    </row>
    <row r="205225" spans="63:63" x14ac:dyDescent="0.25">
      <c r="BK205225" s="2315"/>
    </row>
    <row r="205226" spans="63:63" x14ac:dyDescent="0.25">
      <c r="BK205226" s="2311"/>
    </row>
    <row r="205250" spans="63:63" x14ac:dyDescent="0.25">
      <c r="BK205250" s="2315"/>
    </row>
    <row r="205251" spans="63:63" x14ac:dyDescent="0.25">
      <c r="BK205251" s="2311"/>
    </row>
    <row r="205275" spans="63:63" x14ac:dyDescent="0.25">
      <c r="BK205275" s="2315"/>
    </row>
    <row r="205276" spans="63:63" x14ac:dyDescent="0.25">
      <c r="BK205276" s="2311"/>
    </row>
    <row r="205300" spans="63:63" x14ac:dyDescent="0.25">
      <c r="BK205300" s="2315"/>
    </row>
    <row r="205301" spans="63:63" x14ac:dyDescent="0.25">
      <c r="BK205301" s="2311"/>
    </row>
    <row r="205325" spans="63:63" x14ac:dyDescent="0.25">
      <c r="BK205325" s="2315"/>
    </row>
    <row r="205326" spans="63:63" x14ac:dyDescent="0.25">
      <c r="BK205326" s="2311"/>
    </row>
    <row r="205350" spans="63:63" x14ac:dyDescent="0.25">
      <c r="BK205350" s="2315"/>
    </row>
    <row r="205351" spans="63:63" x14ac:dyDescent="0.25">
      <c r="BK205351" s="2311"/>
    </row>
    <row r="205375" spans="63:63" x14ac:dyDescent="0.25">
      <c r="BK205375" s="2315"/>
    </row>
    <row r="205376" spans="63:63" x14ac:dyDescent="0.25">
      <c r="BK205376" s="2311"/>
    </row>
    <row r="205400" spans="63:63" x14ac:dyDescent="0.25">
      <c r="BK205400" s="2315"/>
    </row>
    <row r="205401" spans="63:63" x14ac:dyDescent="0.25">
      <c r="BK205401" s="2311"/>
    </row>
    <row r="205425" spans="63:63" x14ac:dyDescent="0.25">
      <c r="BK205425" s="2315"/>
    </row>
    <row r="205426" spans="63:63" x14ac:dyDescent="0.25">
      <c r="BK205426" s="2311"/>
    </row>
    <row r="205450" spans="63:63" x14ac:dyDescent="0.25">
      <c r="BK205450" s="2315"/>
    </row>
    <row r="205451" spans="63:63" x14ac:dyDescent="0.25">
      <c r="BK205451" s="2311"/>
    </row>
    <row r="205475" spans="63:63" x14ac:dyDescent="0.25">
      <c r="BK205475" s="2315"/>
    </row>
    <row r="205476" spans="63:63" x14ac:dyDescent="0.25">
      <c r="BK205476" s="2311"/>
    </row>
    <row r="205500" spans="63:63" x14ac:dyDescent="0.25">
      <c r="BK205500" s="2315"/>
    </row>
    <row r="205501" spans="63:63" x14ac:dyDescent="0.25">
      <c r="BK205501" s="2311"/>
    </row>
    <row r="205525" spans="63:63" x14ac:dyDescent="0.25">
      <c r="BK205525" s="2315"/>
    </row>
    <row r="205526" spans="63:63" x14ac:dyDescent="0.25">
      <c r="BK205526" s="2311"/>
    </row>
    <row r="205550" spans="63:63" x14ac:dyDescent="0.25">
      <c r="BK205550" s="2315"/>
    </row>
    <row r="205551" spans="63:63" x14ac:dyDescent="0.25">
      <c r="BK205551" s="2311"/>
    </row>
    <row r="205575" spans="63:63" x14ac:dyDescent="0.25">
      <c r="BK205575" s="2315"/>
    </row>
    <row r="205576" spans="63:63" x14ac:dyDescent="0.25">
      <c r="BK205576" s="2311"/>
    </row>
    <row r="205600" spans="63:63" x14ac:dyDescent="0.25">
      <c r="BK205600" s="2315"/>
    </row>
    <row r="205601" spans="63:63" x14ac:dyDescent="0.25">
      <c r="BK205601" s="2311"/>
    </row>
    <row r="205625" spans="63:63" x14ac:dyDescent="0.25">
      <c r="BK205625" s="2315"/>
    </row>
    <row r="205626" spans="63:63" x14ac:dyDescent="0.25">
      <c r="BK205626" s="2311"/>
    </row>
    <row r="205650" spans="63:63" x14ac:dyDescent="0.25">
      <c r="BK205650" s="2315"/>
    </row>
    <row r="205651" spans="63:63" x14ac:dyDescent="0.25">
      <c r="BK205651" s="2311"/>
    </row>
    <row r="205675" spans="63:63" x14ac:dyDescent="0.25">
      <c r="BK205675" s="2315"/>
    </row>
    <row r="205676" spans="63:63" x14ac:dyDescent="0.25">
      <c r="BK205676" s="2311"/>
    </row>
    <row r="205700" spans="63:63" x14ac:dyDescent="0.25">
      <c r="BK205700" s="2315"/>
    </row>
    <row r="205701" spans="63:63" x14ac:dyDescent="0.25">
      <c r="BK205701" s="2311"/>
    </row>
    <row r="205725" spans="63:63" x14ac:dyDescent="0.25">
      <c r="BK205725" s="2315"/>
    </row>
    <row r="205726" spans="63:63" x14ac:dyDescent="0.25">
      <c r="BK205726" s="2311"/>
    </row>
    <row r="205750" spans="63:63" x14ac:dyDescent="0.25">
      <c r="BK205750" s="2315"/>
    </row>
    <row r="205751" spans="63:63" x14ac:dyDescent="0.25">
      <c r="BK205751" s="2311"/>
    </row>
    <row r="205775" spans="63:63" x14ac:dyDescent="0.25">
      <c r="BK205775" s="2315"/>
    </row>
    <row r="205776" spans="63:63" x14ac:dyDescent="0.25">
      <c r="BK205776" s="2311"/>
    </row>
    <row r="205800" spans="63:63" x14ac:dyDescent="0.25">
      <c r="BK205800" s="2315"/>
    </row>
    <row r="205801" spans="63:63" x14ac:dyDescent="0.25">
      <c r="BK205801" s="2311"/>
    </row>
    <row r="205825" spans="63:63" x14ac:dyDescent="0.25">
      <c r="BK205825" s="2315"/>
    </row>
    <row r="205826" spans="63:63" x14ac:dyDescent="0.25">
      <c r="BK205826" s="2311"/>
    </row>
    <row r="205850" spans="63:63" x14ac:dyDescent="0.25">
      <c r="BK205850" s="2315"/>
    </row>
    <row r="205851" spans="63:63" x14ac:dyDescent="0.25">
      <c r="BK205851" s="2311"/>
    </row>
    <row r="205875" spans="63:63" x14ac:dyDescent="0.25">
      <c r="BK205875" s="2315"/>
    </row>
    <row r="205876" spans="63:63" x14ac:dyDescent="0.25">
      <c r="BK205876" s="2311"/>
    </row>
    <row r="205900" spans="63:63" x14ac:dyDescent="0.25">
      <c r="BK205900" s="2315"/>
    </row>
    <row r="205901" spans="63:63" x14ac:dyDescent="0.25">
      <c r="BK205901" s="2311"/>
    </row>
    <row r="205925" spans="63:63" x14ac:dyDescent="0.25">
      <c r="BK205925" s="2315"/>
    </row>
    <row r="205926" spans="63:63" x14ac:dyDescent="0.25">
      <c r="BK205926" s="2311"/>
    </row>
    <row r="205950" spans="63:63" x14ac:dyDescent="0.25">
      <c r="BK205950" s="2315"/>
    </row>
    <row r="205951" spans="63:63" x14ac:dyDescent="0.25">
      <c r="BK205951" s="2311"/>
    </row>
    <row r="205975" spans="63:63" x14ac:dyDescent="0.25">
      <c r="BK205975" s="2315"/>
    </row>
    <row r="205976" spans="63:63" x14ac:dyDescent="0.25">
      <c r="BK205976" s="2311"/>
    </row>
    <row r="206000" spans="63:63" x14ac:dyDescent="0.25">
      <c r="BK206000" s="2315"/>
    </row>
    <row r="206001" spans="63:63" x14ac:dyDescent="0.25">
      <c r="BK206001" s="2311"/>
    </row>
    <row r="206025" spans="63:63" x14ac:dyDescent="0.25">
      <c r="BK206025" s="2315"/>
    </row>
    <row r="206026" spans="63:63" x14ac:dyDescent="0.25">
      <c r="BK206026" s="2311"/>
    </row>
    <row r="206050" spans="63:63" x14ac:dyDescent="0.25">
      <c r="BK206050" s="2315"/>
    </row>
    <row r="206051" spans="63:63" x14ac:dyDescent="0.25">
      <c r="BK206051" s="2311"/>
    </row>
    <row r="206075" spans="63:63" x14ac:dyDescent="0.25">
      <c r="BK206075" s="2315"/>
    </row>
    <row r="206076" spans="63:63" x14ac:dyDescent="0.25">
      <c r="BK206076" s="2311"/>
    </row>
    <row r="206100" spans="63:63" x14ac:dyDescent="0.25">
      <c r="BK206100" s="2315"/>
    </row>
    <row r="206101" spans="63:63" x14ac:dyDescent="0.25">
      <c r="BK206101" s="2311"/>
    </row>
    <row r="206125" spans="63:63" x14ac:dyDescent="0.25">
      <c r="BK206125" s="2315"/>
    </row>
    <row r="206126" spans="63:63" x14ac:dyDescent="0.25">
      <c r="BK206126" s="2311"/>
    </row>
    <row r="206150" spans="63:63" x14ac:dyDescent="0.25">
      <c r="BK206150" s="2315"/>
    </row>
    <row r="206151" spans="63:63" x14ac:dyDescent="0.25">
      <c r="BK206151" s="2311"/>
    </row>
    <row r="206175" spans="63:63" x14ac:dyDescent="0.25">
      <c r="BK206175" s="2315"/>
    </row>
    <row r="206176" spans="63:63" x14ac:dyDescent="0.25">
      <c r="BK206176" s="2311"/>
    </row>
    <row r="206200" spans="63:63" x14ac:dyDescent="0.25">
      <c r="BK206200" s="2315"/>
    </row>
    <row r="206201" spans="63:63" x14ac:dyDescent="0.25">
      <c r="BK206201" s="2311"/>
    </row>
    <row r="206225" spans="63:63" x14ac:dyDescent="0.25">
      <c r="BK206225" s="2315"/>
    </row>
    <row r="206226" spans="63:63" x14ac:dyDescent="0.25">
      <c r="BK206226" s="2311"/>
    </row>
    <row r="206250" spans="63:63" x14ac:dyDescent="0.25">
      <c r="BK206250" s="2315"/>
    </row>
    <row r="206251" spans="63:63" x14ac:dyDescent="0.25">
      <c r="BK206251" s="2311"/>
    </row>
    <row r="206275" spans="63:63" x14ac:dyDescent="0.25">
      <c r="BK206275" s="2315"/>
    </row>
    <row r="206276" spans="63:63" x14ac:dyDescent="0.25">
      <c r="BK206276" s="2311"/>
    </row>
    <row r="206300" spans="63:63" x14ac:dyDescent="0.25">
      <c r="BK206300" s="2315"/>
    </row>
    <row r="206301" spans="63:63" x14ac:dyDescent="0.25">
      <c r="BK206301" s="2311"/>
    </row>
    <row r="206325" spans="63:63" x14ac:dyDescent="0.25">
      <c r="BK206325" s="2315"/>
    </row>
    <row r="206326" spans="63:63" x14ac:dyDescent="0.25">
      <c r="BK206326" s="2311"/>
    </row>
    <row r="206350" spans="63:63" x14ac:dyDescent="0.25">
      <c r="BK206350" s="2315"/>
    </row>
    <row r="206351" spans="63:63" x14ac:dyDescent="0.25">
      <c r="BK206351" s="2311"/>
    </row>
    <row r="206375" spans="63:63" x14ac:dyDescent="0.25">
      <c r="BK206375" s="2315"/>
    </row>
    <row r="206376" spans="63:63" x14ac:dyDescent="0.25">
      <c r="BK206376" s="2311"/>
    </row>
    <row r="206400" spans="63:63" x14ac:dyDescent="0.25">
      <c r="BK206400" s="2315"/>
    </row>
    <row r="206401" spans="63:63" x14ac:dyDescent="0.25">
      <c r="BK206401" s="2311"/>
    </row>
    <row r="206425" spans="63:63" x14ac:dyDescent="0.25">
      <c r="BK206425" s="2315"/>
    </row>
    <row r="206426" spans="63:63" x14ac:dyDescent="0.25">
      <c r="BK206426" s="2311"/>
    </row>
    <row r="206450" spans="63:63" x14ac:dyDescent="0.25">
      <c r="BK206450" s="2315"/>
    </row>
    <row r="206451" spans="63:63" x14ac:dyDescent="0.25">
      <c r="BK206451" s="2311"/>
    </row>
    <row r="206475" spans="63:63" x14ac:dyDescent="0.25">
      <c r="BK206475" s="2315"/>
    </row>
    <row r="206476" spans="63:63" x14ac:dyDescent="0.25">
      <c r="BK206476" s="2311"/>
    </row>
    <row r="206500" spans="63:63" x14ac:dyDescent="0.25">
      <c r="BK206500" s="2315"/>
    </row>
    <row r="206501" spans="63:63" x14ac:dyDescent="0.25">
      <c r="BK206501" s="2311"/>
    </row>
    <row r="206525" spans="63:63" x14ac:dyDescent="0.25">
      <c r="BK206525" s="2315"/>
    </row>
    <row r="206526" spans="63:63" x14ac:dyDescent="0.25">
      <c r="BK206526" s="2311"/>
    </row>
    <row r="206550" spans="63:63" x14ac:dyDescent="0.25">
      <c r="BK206550" s="2315"/>
    </row>
    <row r="206551" spans="63:63" x14ac:dyDescent="0.25">
      <c r="BK206551" s="2311"/>
    </row>
    <row r="206575" spans="63:63" x14ac:dyDescent="0.25">
      <c r="BK206575" s="2315"/>
    </row>
    <row r="206576" spans="63:63" x14ac:dyDescent="0.25">
      <c r="BK206576" s="2311"/>
    </row>
    <row r="206600" spans="63:63" x14ac:dyDescent="0.25">
      <c r="BK206600" s="2315"/>
    </row>
    <row r="206601" spans="63:63" x14ac:dyDescent="0.25">
      <c r="BK206601" s="2311"/>
    </row>
    <row r="206625" spans="63:63" x14ac:dyDescent="0.25">
      <c r="BK206625" s="2315"/>
    </row>
    <row r="206626" spans="63:63" x14ac:dyDescent="0.25">
      <c r="BK206626" s="2311"/>
    </row>
    <row r="206650" spans="63:63" x14ac:dyDescent="0.25">
      <c r="BK206650" s="2315"/>
    </row>
    <row r="206651" spans="63:63" x14ac:dyDescent="0.25">
      <c r="BK206651" s="2311"/>
    </row>
    <row r="206675" spans="63:63" x14ac:dyDescent="0.25">
      <c r="BK206675" s="2315"/>
    </row>
    <row r="206676" spans="63:63" x14ac:dyDescent="0.25">
      <c r="BK206676" s="2311"/>
    </row>
    <row r="206700" spans="63:63" x14ac:dyDescent="0.25">
      <c r="BK206700" s="2315"/>
    </row>
    <row r="206701" spans="63:63" x14ac:dyDescent="0.25">
      <c r="BK206701" s="2311"/>
    </row>
    <row r="206725" spans="63:63" x14ac:dyDescent="0.25">
      <c r="BK206725" s="2315"/>
    </row>
    <row r="206726" spans="63:63" x14ac:dyDescent="0.25">
      <c r="BK206726" s="2311"/>
    </row>
    <row r="206750" spans="63:63" x14ac:dyDescent="0.25">
      <c r="BK206750" s="2315"/>
    </row>
    <row r="206751" spans="63:63" x14ac:dyDescent="0.25">
      <c r="BK206751" s="2311"/>
    </row>
    <row r="206775" spans="63:63" x14ac:dyDescent="0.25">
      <c r="BK206775" s="2315"/>
    </row>
    <row r="206776" spans="63:63" x14ac:dyDescent="0.25">
      <c r="BK206776" s="2311"/>
    </row>
    <row r="206800" spans="63:63" x14ac:dyDescent="0.25">
      <c r="BK206800" s="2315"/>
    </row>
    <row r="206801" spans="63:63" x14ac:dyDescent="0.25">
      <c r="BK206801" s="2311"/>
    </row>
    <row r="206825" spans="63:63" x14ac:dyDescent="0.25">
      <c r="BK206825" s="2315"/>
    </row>
    <row r="206826" spans="63:63" x14ac:dyDescent="0.25">
      <c r="BK206826" s="2311"/>
    </row>
    <row r="206850" spans="63:63" x14ac:dyDescent="0.25">
      <c r="BK206850" s="2315"/>
    </row>
    <row r="206851" spans="63:63" x14ac:dyDescent="0.25">
      <c r="BK206851" s="2311"/>
    </row>
    <row r="206875" spans="63:63" x14ac:dyDescent="0.25">
      <c r="BK206875" s="2315"/>
    </row>
    <row r="206876" spans="63:63" x14ac:dyDescent="0.25">
      <c r="BK206876" s="2311"/>
    </row>
    <row r="206900" spans="63:63" x14ac:dyDescent="0.25">
      <c r="BK206900" s="2315"/>
    </row>
    <row r="206901" spans="63:63" x14ac:dyDescent="0.25">
      <c r="BK206901" s="2311"/>
    </row>
    <row r="206925" spans="63:63" x14ac:dyDescent="0.25">
      <c r="BK206925" s="2315"/>
    </row>
    <row r="206926" spans="63:63" x14ac:dyDescent="0.25">
      <c r="BK206926" s="2311"/>
    </row>
    <row r="206950" spans="63:63" x14ac:dyDescent="0.25">
      <c r="BK206950" s="2315"/>
    </row>
    <row r="206951" spans="63:63" x14ac:dyDescent="0.25">
      <c r="BK206951" s="2311"/>
    </row>
    <row r="206975" spans="63:63" x14ac:dyDescent="0.25">
      <c r="BK206975" s="2315"/>
    </row>
    <row r="206976" spans="63:63" x14ac:dyDescent="0.25">
      <c r="BK206976" s="2311"/>
    </row>
    <row r="207000" spans="63:63" x14ac:dyDescent="0.25">
      <c r="BK207000" s="2315"/>
    </row>
    <row r="207001" spans="63:63" x14ac:dyDescent="0.25">
      <c r="BK207001" s="2311"/>
    </row>
    <row r="207025" spans="63:63" x14ac:dyDescent="0.25">
      <c r="BK207025" s="2315"/>
    </row>
    <row r="207026" spans="63:63" x14ac:dyDescent="0.25">
      <c r="BK207026" s="2311"/>
    </row>
    <row r="207050" spans="63:63" x14ac:dyDescent="0.25">
      <c r="BK207050" s="2315"/>
    </row>
    <row r="207051" spans="63:63" x14ac:dyDescent="0.25">
      <c r="BK207051" s="2311"/>
    </row>
    <row r="207075" spans="63:63" x14ac:dyDescent="0.25">
      <c r="BK207075" s="2315"/>
    </row>
    <row r="207076" spans="63:63" x14ac:dyDescent="0.25">
      <c r="BK207076" s="2311"/>
    </row>
    <row r="207100" spans="63:63" x14ac:dyDescent="0.25">
      <c r="BK207100" s="2315"/>
    </row>
    <row r="207101" spans="63:63" x14ac:dyDescent="0.25">
      <c r="BK207101" s="2311"/>
    </row>
    <row r="207125" spans="63:63" x14ac:dyDescent="0.25">
      <c r="BK207125" s="2315"/>
    </row>
    <row r="207126" spans="63:63" x14ac:dyDescent="0.25">
      <c r="BK207126" s="2311"/>
    </row>
    <row r="207150" spans="63:63" x14ac:dyDescent="0.25">
      <c r="BK207150" s="2315"/>
    </row>
    <row r="207151" spans="63:63" x14ac:dyDescent="0.25">
      <c r="BK207151" s="2311"/>
    </row>
    <row r="207175" spans="63:63" x14ac:dyDescent="0.25">
      <c r="BK207175" s="2315"/>
    </row>
    <row r="207176" spans="63:63" x14ac:dyDescent="0.25">
      <c r="BK207176" s="2311"/>
    </row>
    <row r="207200" spans="63:63" x14ac:dyDescent="0.25">
      <c r="BK207200" s="2315"/>
    </row>
    <row r="207201" spans="63:63" x14ac:dyDescent="0.25">
      <c r="BK207201" s="2311"/>
    </row>
    <row r="207225" spans="63:63" x14ac:dyDescent="0.25">
      <c r="BK207225" s="2315"/>
    </row>
    <row r="207226" spans="63:63" x14ac:dyDescent="0.25">
      <c r="BK207226" s="2311"/>
    </row>
    <row r="207250" spans="63:63" x14ac:dyDescent="0.25">
      <c r="BK207250" s="2315"/>
    </row>
    <row r="207251" spans="63:63" x14ac:dyDescent="0.25">
      <c r="BK207251" s="2311"/>
    </row>
    <row r="207275" spans="63:63" x14ac:dyDescent="0.25">
      <c r="BK207275" s="2315"/>
    </row>
    <row r="207276" spans="63:63" x14ac:dyDescent="0.25">
      <c r="BK207276" s="2311"/>
    </row>
    <row r="207300" spans="63:63" x14ac:dyDescent="0.25">
      <c r="BK207300" s="2315"/>
    </row>
    <row r="207301" spans="63:63" x14ac:dyDescent="0.25">
      <c r="BK207301" s="2311"/>
    </row>
    <row r="207325" spans="63:63" x14ac:dyDescent="0.25">
      <c r="BK207325" s="2315"/>
    </row>
    <row r="207326" spans="63:63" x14ac:dyDescent="0.25">
      <c r="BK207326" s="2311"/>
    </row>
    <row r="207350" spans="63:63" x14ac:dyDescent="0.25">
      <c r="BK207350" s="2315"/>
    </row>
    <row r="207351" spans="63:63" x14ac:dyDescent="0.25">
      <c r="BK207351" s="2311"/>
    </row>
    <row r="207375" spans="63:63" x14ac:dyDescent="0.25">
      <c r="BK207375" s="2315"/>
    </row>
    <row r="207376" spans="63:63" x14ac:dyDescent="0.25">
      <c r="BK207376" s="2311"/>
    </row>
    <row r="207400" spans="63:63" x14ac:dyDescent="0.25">
      <c r="BK207400" s="2315"/>
    </row>
    <row r="207401" spans="63:63" x14ac:dyDescent="0.25">
      <c r="BK207401" s="2311"/>
    </row>
    <row r="207425" spans="63:63" x14ac:dyDescent="0.25">
      <c r="BK207425" s="2315"/>
    </row>
    <row r="207426" spans="63:63" x14ac:dyDescent="0.25">
      <c r="BK207426" s="2311"/>
    </row>
    <row r="207450" spans="63:63" x14ac:dyDescent="0.25">
      <c r="BK207450" s="2315"/>
    </row>
    <row r="207451" spans="63:63" x14ac:dyDescent="0.25">
      <c r="BK207451" s="2311"/>
    </row>
    <row r="207475" spans="63:63" x14ac:dyDescent="0.25">
      <c r="BK207475" s="2315"/>
    </row>
    <row r="207476" spans="63:63" x14ac:dyDescent="0.25">
      <c r="BK207476" s="2311"/>
    </row>
    <row r="207500" spans="63:63" x14ac:dyDescent="0.25">
      <c r="BK207500" s="2315"/>
    </row>
    <row r="207501" spans="63:63" x14ac:dyDescent="0.25">
      <c r="BK207501" s="2311"/>
    </row>
    <row r="207525" spans="63:63" x14ac:dyDescent="0.25">
      <c r="BK207525" s="2315"/>
    </row>
    <row r="207526" spans="63:63" x14ac:dyDescent="0.25">
      <c r="BK207526" s="2311"/>
    </row>
    <row r="207550" spans="63:63" x14ac:dyDescent="0.25">
      <c r="BK207550" s="2315"/>
    </row>
    <row r="207551" spans="63:63" x14ac:dyDescent="0.25">
      <c r="BK207551" s="2311"/>
    </row>
    <row r="207575" spans="63:63" x14ac:dyDescent="0.25">
      <c r="BK207575" s="2315"/>
    </row>
    <row r="207576" spans="63:63" x14ac:dyDescent="0.25">
      <c r="BK207576" s="2311"/>
    </row>
    <row r="207600" spans="63:63" x14ac:dyDescent="0.25">
      <c r="BK207600" s="2315"/>
    </row>
    <row r="207601" spans="63:63" x14ac:dyDescent="0.25">
      <c r="BK207601" s="2311"/>
    </row>
    <row r="207625" spans="63:63" x14ac:dyDescent="0.25">
      <c r="BK207625" s="2315"/>
    </row>
    <row r="207626" spans="63:63" x14ac:dyDescent="0.25">
      <c r="BK207626" s="2311"/>
    </row>
    <row r="207650" spans="63:63" x14ac:dyDescent="0.25">
      <c r="BK207650" s="2315"/>
    </row>
    <row r="207651" spans="63:63" x14ac:dyDescent="0.25">
      <c r="BK207651" s="2311"/>
    </row>
    <row r="207675" spans="63:63" x14ac:dyDescent="0.25">
      <c r="BK207675" s="2315"/>
    </row>
    <row r="207676" spans="63:63" x14ac:dyDescent="0.25">
      <c r="BK207676" s="2311"/>
    </row>
    <row r="207700" spans="63:63" x14ac:dyDescent="0.25">
      <c r="BK207700" s="2315"/>
    </row>
    <row r="207701" spans="63:63" x14ac:dyDescent="0.25">
      <c r="BK207701" s="2311"/>
    </row>
    <row r="207725" spans="63:63" x14ac:dyDescent="0.25">
      <c r="BK207725" s="2315"/>
    </row>
    <row r="207726" spans="63:63" x14ac:dyDescent="0.25">
      <c r="BK207726" s="2311"/>
    </row>
    <row r="207750" spans="63:63" x14ac:dyDescent="0.25">
      <c r="BK207750" s="2315"/>
    </row>
    <row r="207751" spans="63:63" x14ac:dyDescent="0.25">
      <c r="BK207751" s="2311"/>
    </row>
    <row r="207775" spans="63:63" x14ac:dyDescent="0.25">
      <c r="BK207775" s="2315"/>
    </row>
    <row r="207776" spans="63:63" x14ac:dyDescent="0.25">
      <c r="BK207776" s="2311"/>
    </row>
    <row r="207800" spans="63:63" x14ac:dyDescent="0.25">
      <c r="BK207800" s="2315"/>
    </row>
    <row r="207801" spans="63:63" x14ac:dyDescent="0.25">
      <c r="BK207801" s="2311"/>
    </row>
    <row r="207825" spans="63:63" x14ac:dyDescent="0.25">
      <c r="BK207825" s="2315"/>
    </row>
    <row r="207826" spans="63:63" x14ac:dyDescent="0.25">
      <c r="BK207826" s="2311"/>
    </row>
    <row r="207850" spans="63:63" x14ac:dyDescent="0.25">
      <c r="BK207850" s="2315"/>
    </row>
    <row r="207851" spans="63:63" x14ac:dyDescent="0.25">
      <c r="BK207851" s="2311"/>
    </row>
    <row r="207875" spans="63:63" x14ac:dyDescent="0.25">
      <c r="BK207875" s="2315"/>
    </row>
    <row r="207876" spans="63:63" x14ac:dyDescent="0.25">
      <c r="BK207876" s="2311"/>
    </row>
    <row r="207900" spans="63:63" x14ac:dyDescent="0.25">
      <c r="BK207900" s="2315"/>
    </row>
    <row r="207901" spans="63:63" x14ac:dyDescent="0.25">
      <c r="BK207901" s="2311"/>
    </row>
    <row r="207925" spans="63:63" x14ac:dyDescent="0.25">
      <c r="BK207925" s="2315"/>
    </row>
    <row r="207926" spans="63:63" x14ac:dyDescent="0.25">
      <c r="BK207926" s="2311"/>
    </row>
    <row r="207950" spans="63:63" x14ac:dyDescent="0.25">
      <c r="BK207950" s="2315"/>
    </row>
    <row r="207951" spans="63:63" x14ac:dyDescent="0.25">
      <c r="BK207951" s="2311"/>
    </row>
    <row r="207975" spans="63:63" x14ac:dyDescent="0.25">
      <c r="BK207975" s="2315"/>
    </row>
    <row r="207976" spans="63:63" x14ac:dyDescent="0.25">
      <c r="BK207976" s="2311"/>
    </row>
    <row r="208000" spans="63:63" x14ac:dyDescent="0.25">
      <c r="BK208000" s="2315"/>
    </row>
    <row r="208001" spans="63:63" x14ac:dyDescent="0.25">
      <c r="BK208001" s="2311"/>
    </row>
    <row r="208025" spans="63:63" x14ac:dyDescent="0.25">
      <c r="BK208025" s="2315"/>
    </row>
    <row r="208026" spans="63:63" x14ac:dyDescent="0.25">
      <c r="BK208026" s="2311"/>
    </row>
    <row r="208050" spans="63:63" x14ac:dyDescent="0.25">
      <c r="BK208050" s="2315"/>
    </row>
    <row r="208051" spans="63:63" x14ac:dyDescent="0.25">
      <c r="BK208051" s="2311"/>
    </row>
    <row r="208075" spans="63:63" x14ac:dyDescent="0.25">
      <c r="BK208075" s="2315"/>
    </row>
    <row r="208076" spans="63:63" x14ac:dyDescent="0.25">
      <c r="BK208076" s="2311"/>
    </row>
    <row r="208100" spans="63:63" x14ac:dyDescent="0.25">
      <c r="BK208100" s="2315"/>
    </row>
    <row r="208101" spans="63:63" x14ac:dyDescent="0.25">
      <c r="BK208101" s="2311"/>
    </row>
    <row r="208125" spans="63:63" x14ac:dyDescent="0.25">
      <c r="BK208125" s="2315"/>
    </row>
    <row r="208126" spans="63:63" x14ac:dyDescent="0.25">
      <c r="BK208126" s="2311"/>
    </row>
    <row r="208150" spans="63:63" x14ac:dyDescent="0.25">
      <c r="BK208150" s="2315"/>
    </row>
    <row r="208151" spans="63:63" x14ac:dyDescent="0.25">
      <c r="BK208151" s="2311"/>
    </row>
    <row r="208175" spans="63:63" x14ac:dyDescent="0.25">
      <c r="BK208175" s="2315"/>
    </row>
    <row r="208176" spans="63:63" x14ac:dyDescent="0.25">
      <c r="BK208176" s="2311"/>
    </row>
    <row r="208200" spans="63:63" x14ac:dyDescent="0.25">
      <c r="BK208200" s="2315"/>
    </row>
    <row r="208201" spans="63:63" x14ac:dyDescent="0.25">
      <c r="BK208201" s="2311"/>
    </row>
    <row r="208225" spans="63:63" x14ac:dyDescent="0.25">
      <c r="BK208225" s="2315"/>
    </row>
    <row r="208226" spans="63:63" x14ac:dyDescent="0.25">
      <c r="BK208226" s="2311"/>
    </row>
    <row r="208250" spans="63:63" x14ac:dyDescent="0.25">
      <c r="BK208250" s="2315"/>
    </row>
    <row r="208251" spans="63:63" x14ac:dyDescent="0.25">
      <c r="BK208251" s="2311"/>
    </row>
    <row r="208275" spans="63:63" x14ac:dyDescent="0.25">
      <c r="BK208275" s="2315"/>
    </row>
    <row r="208276" spans="63:63" x14ac:dyDescent="0.25">
      <c r="BK208276" s="2311"/>
    </row>
    <row r="208300" spans="63:63" x14ac:dyDescent="0.25">
      <c r="BK208300" s="2315"/>
    </row>
    <row r="208301" spans="63:63" x14ac:dyDescent="0.25">
      <c r="BK208301" s="2311"/>
    </row>
    <row r="208325" spans="63:63" x14ac:dyDescent="0.25">
      <c r="BK208325" s="2315"/>
    </row>
    <row r="208326" spans="63:63" x14ac:dyDescent="0.25">
      <c r="BK208326" s="2311"/>
    </row>
    <row r="208350" spans="63:63" x14ac:dyDescent="0.25">
      <c r="BK208350" s="2315"/>
    </row>
    <row r="208351" spans="63:63" x14ac:dyDescent="0.25">
      <c r="BK208351" s="2311"/>
    </row>
    <row r="208375" spans="63:63" x14ac:dyDescent="0.25">
      <c r="BK208375" s="2315"/>
    </row>
    <row r="208376" spans="63:63" x14ac:dyDescent="0.25">
      <c r="BK208376" s="2311"/>
    </row>
    <row r="208400" spans="63:63" x14ac:dyDescent="0.25">
      <c r="BK208400" s="2315"/>
    </row>
    <row r="208401" spans="63:63" x14ac:dyDescent="0.25">
      <c r="BK208401" s="2311"/>
    </row>
    <row r="208425" spans="63:63" x14ac:dyDescent="0.25">
      <c r="BK208425" s="2315"/>
    </row>
    <row r="208426" spans="63:63" x14ac:dyDescent="0.25">
      <c r="BK208426" s="2311"/>
    </row>
    <row r="208450" spans="63:63" x14ac:dyDescent="0.25">
      <c r="BK208450" s="2315"/>
    </row>
    <row r="208451" spans="63:63" x14ac:dyDescent="0.25">
      <c r="BK208451" s="2311"/>
    </row>
    <row r="208475" spans="63:63" x14ac:dyDescent="0.25">
      <c r="BK208475" s="2315"/>
    </row>
    <row r="208476" spans="63:63" x14ac:dyDescent="0.25">
      <c r="BK208476" s="2311"/>
    </row>
    <row r="208500" spans="63:63" x14ac:dyDescent="0.25">
      <c r="BK208500" s="2315"/>
    </row>
    <row r="208501" spans="63:63" x14ac:dyDescent="0.25">
      <c r="BK208501" s="2311"/>
    </row>
    <row r="208525" spans="63:63" x14ac:dyDescent="0.25">
      <c r="BK208525" s="2315"/>
    </row>
    <row r="208526" spans="63:63" x14ac:dyDescent="0.25">
      <c r="BK208526" s="2311"/>
    </row>
    <row r="208550" spans="63:63" x14ac:dyDescent="0.25">
      <c r="BK208550" s="2315"/>
    </row>
    <row r="208551" spans="63:63" x14ac:dyDescent="0.25">
      <c r="BK208551" s="2311"/>
    </row>
    <row r="208575" spans="63:63" x14ac:dyDescent="0.25">
      <c r="BK208575" s="2315"/>
    </row>
    <row r="208576" spans="63:63" x14ac:dyDescent="0.25">
      <c r="BK208576" s="2311"/>
    </row>
    <row r="208600" spans="63:63" x14ac:dyDescent="0.25">
      <c r="BK208600" s="2315"/>
    </row>
    <row r="208601" spans="63:63" x14ac:dyDescent="0.25">
      <c r="BK208601" s="2311"/>
    </row>
    <row r="208625" spans="63:63" x14ac:dyDescent="0.25">
      <c r="BK208625" s="2315"/>
    </row>
    <row r="208626" spans="63:63" x14ac:dyDescent="0.25">
      <c r="BK208626" s="2311"/>
    </row>
    <row r="208650" spans="63:63" x14ac:dyDescent="0.25">
      <c r="BK208650" s="2315"/>
    </row>
    <row r="208651" spans="63:63" x14ac:dyDescent="0.25">
      <c r="BK208651" s="2311"/>
    </row>
    <row r="208675" spans="63:63" x14ac:dyDescent="0.25">
      <c r="BK208675" s="2315"/>
    </row>
    <row r="208676" spans="63:63" x14ac:dyDescent="0.25">
      <c r="BK208676" s="2311"/>
    </row>
    <row r="208700" spans="63:63" x14ac:dyDescent="0.25">
      <c r="BK208700" s="2315"/>
    </row>
    <row r="208701" spans="63:63" x14ac:dyDescent="0.25">
      <c r="BK208701" s="2311"/>
    </row>
    <row r="208725" spans="63:63" x14ac:dyDescent="0.25">
      <c r="BK208725" s="2315"/>
    </row>
    <row r="208726" spans="63:63" x14ac:dyDescent="0.25">
      <c r="BK208726" s="2311"/>
    </row>
    <row r="208750" spans="63:63" x14ac:dyDescent="0.25">
      <c r="BK208750" s="2315"/>
    </row>
    <row r="208751" spans="63:63" x14ac:dyDescent="0.25">
      <c r="BK208751" s="2311"/>
    </row>
    <row r="208775" spans="63:63" x14ac:dyDescent="0.25">
      <c r="BK208775" s="2315"/>
    </row>
    <row r="208776" spans="63:63" x14ac:dyDescent="0.25">
      <c r="BK208776" s="2311"/>
    </row>
    <row r="208800" spans="63:63" x14ac:dyDescent="0.25">
      <c r="BK208800" s="2315"/>
    </row>
    <row r="208801" spans="63:63" x14ac:dyDescent="0.25">
      <c r="BK208801" s="2311"/>
    </row>
    <row r="208825" spans="63:63" x14ac:dyDescent="0.25">
      <c r="BK208825" s="2315"/>
    </row>
    <row r="208826" spans="63:63" x14ac:dyDescent="0.25">
      <c r="BK208826" s="2311"/>
    </row>
    <row r="208850" spans="63:63" x14ac:dyDescent="0.25">
      <c r="BK208850" s="2315"/>
    </row>
    <row r="208851" spans="63:63" x14ac:dyDescent="0.25">
      <c r="BK208851" s="2311"/>
    </row>
    <row r="208875" spans="63:63" x14ac:dyDescent="0.25">
      <c r="BK208875" s="2315"/>
    </row>
    <row r="208876" spans="63:63" x14ac:dyDescent="0.25">
      <c r="BK208876" s="2311"/>
    </row>
    <row r="208900" spans="63:63" x14ac:dyDescent="0.25">
      <c r="BK208900" s="2315"/>
    </row>
    <row r="208901" spans="63:63" x14ac:dyDescent="0.25">
      <c r="BK208901" s="2311"/>
    </row>
    <row r="208925" spans="63:63" x14ac:dyDescent="0.25">
      <c r="BK208925" s="2315"/>
    </row>
    <row r="208926" spans="63:63" x14ac:dyDescent="0.25">
      <c r="BK208926" s="2311"/>
    </row>
    <row r="208950" spans="63:63" x14ac:dyDescent="0.25">
      <c r="BK208950" s="2315"/>
    </row>
    <row r="208951" spans="63:63" x14ac:dyDescent="0.25">
      <c r="BK208951" s="2311"/>
    </row>
    <row r="208975" spans="63:63" x14ac:dyDescent="0.25">
      <c r="BK208975" s="2315"/>
    </row>
    <row r="208976" spans="63:63" x14ac:dyDescent="0.25">
      <c r="BK208976" s="2311"/>
    </row>
    <row r="209000" spans="63:63" x14ac:dyDescent="0.25">
      <c r="BK209000" s="2315"/>
    </row>
    <row r="209001" spans="63:63" x14ac:dyDescent="0.25">
      <c r="BK209001" s="2311"/>
    </row>
    <row r="209025" spans="63:63" x14ac:dyDescent="0.25">
      <c r="BK209025" s="2315"/>
    </row>
    <row r="209026" spans="63:63" x14ac:dyDescent="0.25">
      <c r="BK209026" s="2311"/>
    </row>
    <row r="209050" spans="63:63" x14ac:dyDescent="0.25">
      <c r="BK209050" s="2315"/>
    </row>
    <row r="209051" spans="63:63" x14ac:dyDescent="0.25">
      <c r="BK209051" s="2311"/>
    </row>
    <row r="209075" spans="63:63" x14ac:dyDescent="0.25">
      <c r="BK209075" s="2315"/>
    </row>
    <row r="209076" spans="63:63" x14ac:dyDescent="0.25">
      <c r="BK209076" s="2311"/>
    </row>
    <row r="209100" spans="63:63" x14ac:dyDescent="0.25">
      <c r="BK209100" s="2315"/>
    </row>
    <row r="209101" spans="63:63" x14ac:dyDescent="0.25">
      <c r="BK209101" s="2311"/>
    </row>
    <row r="209125" spans="63:63" x14ac:dyDescent="0.25">
      <c r="BK209125" s="2315"/>
    </row>
    <row r="209126" spans="63:63" x14ac:dyDescent="0.25">
      <c r="BK209126" s="2311"/>
    </row>
    <row r="209150" spans="63:63" x14ac:dyDescent="0.25">
      <c r="BK209150" s="2315"/>
    </row>
    <row r="209151" spans="63:63" x14ac:dyDescent="0.25">
      <c r="BK209151" s="2311"/>
    </row>
    <row r="209175" spans="63:63" x14ac:dyDescent="0.25">
      <c r="BK209175" s="2315"/>
    </row>
    <row r="209176" spans="63:63" x14ac:dyDescent="0.25">
      <c r="BK209176" s="2311"/>
    </row>
    <row r="209200" spans="63:63" x14ac:dyDescent="0.25">
      <c r="BK209200" s="2315"/>
    </row>
    <row r="209201" spans="63:63" x14ac:dyDescent="0.25">
      <c r="BK209201" s="2311"/>
    </row>
    <row r="209225" spans="63:63" x14ac:dyDescent="0.25">
      <c r="BK209225" s="2315"/>
    </row>
    <row r="209226" spans="63:63" x14ac:dyDescent="0.25">
      <c r="BK209226" s="2311"/>
    </row>
    <row r="209250" spans="63:63" x14ac:dyDescent="0.25">
      <c r="BK209250" s="2315"/>
    </row>
    <row r="209251" spans="63:63" x14ac:dyDescent="0.25">
      <c r="BK209251" s="2311"/>
    </row>
    <row r="209275" spans="63:63" x14ac:dyDescent="0.25">
      <c r="BK209275" s="2315"/>
    </row>
    <row r="209276" spans="63:63" x14ac:dyDescent="0.25">
      <c r="BK209276" s="2311"/>
    </row>
    <row r="209300" spans="63:63" x14ac:dyDescent="0.25">
      <c r="BK209300" s="2315"/>
    </row>
    <row r="209301" spans="63:63" x14ac:dyDescent="0.25">
      <c r="BK209301" s="2311"/>
    </row>
    <row r="209325" spans="63:63" x14ac:dyDescent="0.25">
      <c r="BK209325" s="2315"/>
    </row>
    <row r="209326" spans="63:63" x14ac:dyDescent="0.25">
      <c r="BK209326" s="2311"/>
    </row>
    <row r="209350" spans="63:63" x14ac:dyDescent="0.25">
      <c r="BK209350" s="2315"/>
    </row>
    <row r="209351" spans="63:63" x14ac:dyDescent="0.25">
      <c r="BK209351" s="2311"/>
    </row>
    <row r="209375" spans="63:63" x14ac:dyDescent="0.25">
      <c r="BK209375" s="2315"/>
    </row>
    <row r="209376" spans="63:63" x14ac:dyDescent="0.25">
      <c r="BK209376" s="2311"/>
    </row>
    <row r="209400" spans="63:63" x14ac:dyDescent="0.25">
      <c r="BK209400" s="2315"/>
    </row>
    <row r="209401" spans="63:63" x14ac:dyDescent="0.25">
      <c r="BK209401" s="2311"/>
    </row>
    <row r="209425" spans="63:63" x14ac:dyDescent="0.25">
      <c r="BK209425" s="2315"/>
    </row>
    <row r="209426" spans="63:63" x14ac:dyDescent="0.25">
      <c r="BK209426" s="2311"/>
    </row>
    <row r="209450" spans="63:63" x14ac:dyDescent="0.25">
      <c r="BK209450" s="2315"/>
    </row>
    <row r="209451" spans="63:63" x14ac:dyDescent="0.25">
      <c r="BK209451" s="2311"/>
    </row>
    <row r="209475" spans="63:63" x14ac:dyDescent="0.25">
      <c r="BK209475" s="2315"/>
    </row>
    <row r="209476" spans="63:63" x14ac:dyDescent="0.25">
      <c r="BK209476" s="2311"/>
    </row>
    <row r="209500" spans="63:63" x14ac:dyDescent="0.25">
      <c r="BK209500" s="2315"/>
    </row>
    <row r="209501" spans="63:63" x14ac:dyDescent="0.25">
      <c r="BK209501" s="2311"/>
    </row>
    <row r="209525" spans="63:63" x14ac:dyDescent="0.25">
      <c r="BK209525" s="2315"/>
    </row>
    <row r="209526" spans="63:63" x14ac:dyDescent="0.25">
      <c r="BK209526" s="2311"/>
    </row>
    <row r="209550" spans="63:63" x14ac:dyDescent="0.25">
      <c r="BK209550" s="2315"/>
    </row>
    <row r="209551" spans="63:63" x14ac:dyDescent="0.25">
      <c r="BK209551" s="2311"/>
    </row>
    <row r="209575" spans="63:63" x14ac:dyDescent="0.25">
      <c r="BK209575" s="2315"/>
    </row>
    <row r="209576" spans="63:63" x14ac:dyDescent="0.25">
      <c r="BK209576" s="2311"/>
    </row>
    <row r="209600" spans="63:63" x14ac:dyDescent="0.25">
      <c r="BK209600" s="2315"/>
    </row>
    <row r="209601" spans="63:63" x14ac:dyDescent="0.25">
      <c r="BK209601" s="2311"/>
    </row>
    <row r="209625" spans="63:63" x14ac:dyDescent="0.25">
      <c r="BK209625" s="2315"/>
    </row>
    <row r="209626" spans="63:63" x14ac:dyDescent="0.25">
      <c r="BK209626" s="2311"/>
    </row>
    <row r="209650" spans="63:63" x14ac:dyDescent="0.25">
      <c r="BK209650" s="2315"/>
    </row>
    <row r="209651" spans="63:63" x14ac:dyDescent="0.25">
      <c r="BK209651" s="2311"/>
    </row>
    <row r="209675" spans="63:63" x14ac:dyDescent="0.25">
      <c r="BK209675" s="2315"/>
    </row>
    <row r="209676" spans="63:63" x14ac:dyDescent="0.25">
      <c r="BK209676" s="2311"/>
    </row>
    <row r="209700" spans="63:63" x14ac:dyDescent="0.25">
      <c r="BK209700" s="2315"/>
    </row>
    <row r="209701" spans="63:63" x14ac:dyDescent="0.25">
      <c r="BK209701" s="2311"/>
    </row>
    <row r="209725" spans="63:63" x14ac:dyDescent="0.25">
      <c r="BK209725" s="2315"/>
    </row>
    <row r="209726" spans="63:63" x14ac:dyDescent="0.25">
      <c r="BK209726" s="2311"/>
    </row>
    <row r="209750" spans="63:63" x14ac:dyDescent="0.25">
      <c r="BK209750" s="2315"/>
    </row>
    <row r="209751" spans="63:63" x14ac:dyDescent="0.25">
      <c r="BK209751" s="2311"/>
    </row>
    <row r="209775" spans="63:63" x14ac:dyDescent="0.25">
      <c r="BK209775" s="2315"/>
    </row>
    <row r="209776" spans="63:63" x14ac:dyDescent="0.25">
      <c r="BK209776" s="2311"/>
    </row>
    <row r="209800" spans="63:63" x14ac:dyDescent="0.25">
      <c r="BK209800" s="2315"/>
    </row>
    <row r="209801" spans="63:63" x14ac:dyDescent="0.25">
      <c r="BK209801" s="2311"/>
    </row>
    <row r="209825" spans="63:63" x14ac:dyDescent="0.25">
      <c r="BK209825" s="2315"/>
    </row>
    <row r="209826" spans="63:63" x14ac:dyDescent="0.25">
      <c r="BK209826" s="2311"/>
    </row>
    <row r="209850" spans="63:63" x14ac:dyDescent="0.25">
      <c r="BK209850" s="2315"/>
    </row>
    <row r="209851" spans="63:63" x14ac:dyDescent="0.25">
      <c r="BK209851" s="2311"/>
    </row>
    <row r="209875" spans="63:63" x14ac:dyDescent="0.25">
      <c r="BK209875" s="2315"/>
    </row>
    <row r="209876" spans="63:63" x14ac:dyDescent="0.25">
      <c r="BK209876" s="2311"/>
    </row>
    <row r="209900" spans="63:63" x14ac:dyDescent="0.25">
      <c r="BK209900" s="2315"/>
    </row>
    <row r="209901" spans="63:63" x14ac:dyDescent="0.25">
      <c r="BK209901" s="2311"/>
    </row>
    <row r="209925" spans="63:63" x14ac:dyDescent="0.25">
      <c r="BK209925" s="2315"/>
    </row>
    <row r="209926" spans="63:63" x14ac:dyDescent="0.25">
      <c r="BK209926" s="2311"/>
    </row>
    <row r="209950" spans="63:63" x14ac:dyDescent="0.25">
      <c r="BK209950" s="2315"/>
    </row>
    <row r="209951" spans="63:63" x14ac:dyDescent="0.25">
      <c r="BK209951" s="2311"/>
    </row>
    <row r="209975" spans="63:63" x14ac:dyDescent="0.25">
      <c r="BK209975" s="2315"/>
    </row>
    <row r="209976" spans="63:63" x14ac:dyDescent="0.25">
      <c r="BK209976" s="2311"/>
    </row>
    <row r="210000" spans="63:63" x14ac:dyDescent="0.25">
      <c r="BK210000" s="2315"/>
    </row>
    <row r="210001" spans="63:63" x14ac:dyDescent="0.25">
      <c r="BK210001" s="2311"/>
    </row>
    <row r="210025" spans="63:63" x14ac:dyDescent="0.25">
      <c r="BK210025" s="2315"/>
    </row>
    <row r="210026" spans="63:63" x14ac:dyDescent="0.25">
      <c r="BK210026" s="2311"/>
    </row>
    <row r="210050" spans="63:63" x14ac:dyDescent="0.25">
      <c r="BK210050" s="2315"/>
    </row>
    <row r="210051" spans="63:63" x14ac:dyDescent="0.25">
      <c r="BK210051" s="2311"/>
    </row>
    <row r="210075" spans="63:63" x14ac:dyDescent="0.25">
      <c r="BK210075" s="2315"/>
    </row>
    <row r="210076" spans="63:63" x14ac:dyDescent="0.25">
      <c r="BK210076" s="2311"/>
    </row>
    <row r="210100" spans="63:63" x14ac:dyDescent="0.25">
      <c r="BK210100" s="2315"/>
    </row>
    <row r="210101" spans="63:63" x14ac:dyDescent="0.25">
      <c r="BK210101" s="2311"/>
    </row>
    <row r="210125" spans="63:63" x14ac:dyDescent="0.25">
      <c r="BK210125" s="2315"/>
    </row>
    <row r="210126" spans="63:63" x14ac:dyDescent="0.25">
      <c r="BK210126" s="2311"/>
    </row>
    <row r="210150" spans="63:63" x14ac:dyDescent="0.25">
      <c r="BK210150" s="2315"/>
    </row>
    <row r="210151" spans="63:63" x14ac:dyDescent="0.25">
      <c r="BK210151" s="2311"/>
    </row>
    <row r="210175" spans="63:63" x14ac:dyDescent="0.25">
      <c r="BK210175" s="2315"/>
    </row>
    <row r="210176" spans="63:63" x14ac:dyDescent="0.25">
      <c r="BK210176" s="2311"/>
    </row>
    <row r="210200" spans="63:63" x14ac:dyDescent="0.25">
      <c r="BK210200" s="2315"/>
    </row>
    <row r="210201" spans="63:63" x14ac:dyDescent="0.25">
      <c r="BK210201" s="2311"/>
    </row>
    <row r="210225" spans="63:63" x14ac:dyDescent="0.25">
      <c r="BK210225" s="2315"/>
    </row>
    <row r="210226" spans="63:63" x14ac:dyDescent="0.25">
      <c r="BK210226" s="2311"/>
    </row>
    <row r="210250" spans="63:63" x14ac:dyDescent="0.25">
      <c r="BK210250" s="2315"/>
    </row>
    <row r="210251" spans="63:63" x14ac:dyDescent="0.25">
      <c r="BK210251" s="2311"/>
    </row>
    <row r="210275" spans="63:63" x14ac:dyDescent="0.25">
      <c r="BK210275" s="2315"/>
    </row>
    <row r="210276" spans="63:63" x14ac:dyDescent="0.25">
      <c r="BK210276" s="2311"/>
    </row>
    <row r="210300" spans="63:63" x14ac:dyDescent="0.25">
      <c r="BK210300" s="2315"/>
    </row>
    <row r="210301" spans="63:63" x14ac:dyDescent="0.25">
      <c r="BK210301" s="2311"/>
    </row>
    <row r="210325" spans="63:63" x14ac:dyDescent="0.25">
      <c r="BK210325" s="2315"/>
    </row>
    <row r="210326" spans="63:63" x14ac:dyDescent="0.25">
      <c r="BK210326" s="2311"/>
    </row>
    <row r="210350" spans="63:63" x14ac:dyDescent="0.25">
      <c r="BK210350" s="2315"/>
    </row>
    <row r="210351" spans="63:63" x14ac:dyDescent="0.25">
      <c r="BK210351" s="2311"/>
    </row>
    <row r="210375" spans="63:63" x14ac:dyDescent="0.25">
      <c r="BK210375" s="2315"/>
    </row>
    <row r="210376" spans="63:63" x14ac:dyDescent="0.25">
      <c r="BK210376" s="2311"/>
    </row>
    <row r="210400" spans="63:63" x14ac:dyDescent="0.25">
      <c r="BK210400" s="2315"/>
    </row>
    <row r="210401" spans="63:63" x14ac:dyDescent="0.25">
      <c r="BK210401" s="2311"/>
    </row>
    <row r="210425" spans="63:63" x14ac:dyDescent="0.25">
      <c r="BK210425" s="2315"/>
    </row>
    <row r="210426" spans="63:63" x14ac:dyDescent="0.25">
      <c r="BK210426" s="2311"/>
    </row>
    <row r="210450" spans="63:63" x14ac:dyDescent="0.25">
      <c r="BK210450" s="2315"/>
    </row>
    <row r="210451" spans="63:63" x14ac:dyDescent="0.25">
      <c r="BK210451" s="2311"/>
    </row>
    <row r="210475" spans="63:63" x14ac:dyDescent="0.25">
      <c r="BK210475" s="2315"/>
    </row>
    <row r="210476" spans="63:63" x14ac:dyDescent="0.25">
      <c r="BK210476" s="2311"/>
    </row>
    <row r="210500" spans="63:63" x14ac:dyDescent="0.25">
      <c r="BK210500" s="2315"/>
    </row>
    <row r="210501" spans="63:63" x14ac:dyDescent="0.25">
      <c r="BK210501" s="2311"/>
    </row>
    <row r="210525" spans="63:63" x14ac:dyDescent="0.25">
      <c r="BK210525" s="2315"/>
    </row>
    <row r="210526" spans="63:63" x14ac:dyDescent="0.25">
      <c r="BK210526" s="2311"/>
    </row>
    <row r="210550" spans="63:63" x14ac:dyDescent="0.25">
      <c r="BK210550" s="2315"/>
    </row>
    <row r="210551" spans="63:63" x14ac:dyDescent="0.25">
      <c r="BK210551" s="2311"/>
    </row>
    <row r="210575" spans="63:63" x14ac:dyDescent="0.25">
      <c r="BK210575" s="2315"/>
    </row>
    <row r="210576" spans="63:63" x14ac:dyDescent="0.25">
      <c r="BK210576" s="2311"/>
    </row>
    <row r="210600" spans="63:63" x14ac:dyDescent="0.25">
      <c r="BK210600" s="2315"/>
    </row>
    <row r="210601" spans="63:63" x14ac:dyDescent="0.25">
      <c r="BK210601" s="2311"/>
    </row>
    <row r="210625" spans="63:63" x14ac:dyDescent="0.25">
      <c r="BK210625" s="2315"/>
    </row>
    <row r="210626" spans="63:63" x14ac:dyDescent="0.25">
      <c r="BK210626" s="2311"/>
    </row>
    <row r="210650" spans="63:63" x14ac:dyDescent="0.25">
      <c r="BK210650" s="2315"/>
    </row>
    <row r="210651" spans="63:63" x14ac:dyDescent="0.25">
      <c r="BK210651" s="2311"/>
    </row>
    <row r="210675" spans="63:63" x14ac:dyDescent="0.25">
      <c r="BK210675" s="2315"/>
    </row>
    <row r="210676" spans="63:63" x14ac:dyDescent="0.25">
      <c r="BK210676" s="2311"/>
    </row>
    <row r="210700" spans="63:63" x14ac:dyDescent="0.25">
      <c r="BK210700" s="2315"/>
    </row>
    <row r="210701" spans="63:63" x14ac:dyDescent="0.25">
      <c r="BK210701" s="2311"/>
    </row>
    <row r="210725" spans="63:63" x14ac:dyDescent="0.25">
      <c r="BK210725" s="2315"/>
    </row>
    <row r="210726" spans="63:63" x14ac:dyDescent="0.25">
      <c r="BK210726" s="2311"/>
    </row>
    <row r="210750" spans="63:63" x14ac:dyDescent="0.25">
      <c r="BK210750" s="2315"/>
    </row>
    <row r="210751" spans="63:63" x14ac:dyDescent="0.25">
      <c r="BK210751" s="2311"/>
    </row>
    <row r="210775" spans="63:63" x14ac:dyDescent="0.25">
      <c r="BK210775" s="2315"/>
    </row>
    <row r="210776" spans="63:63" x14ac:dyDescent="0.25">
      <c r="BK210776" s="2311"/>
    </row>
    <row r="210800" spans="63:63" x14ac:dyDescent="0.25">
      <c r="BK210800" s="2315"/>
    </row>
    <row r="210801" spans="63:63" x14ac:dyDescent="0.25">
      <c r="BK210801" s="2311"/>
    </row>
    <row r="210825" spans="63:63" x14ac:dyDescent="0.25">
      <c r="BK210825" s="2315"/>
    </row>
    <row r="210826" spans="63:63" x14ac:dyDescent="0.25">
      <c r="BK210826" s="2311"/>
    </row>
    <row r="210850" spans="63:63" x14ac:dyDescent="0.25">
      <c r="BK210850" s="2315"/>
    </row>
    <row r="210851" spans="63:63" x14ac:dyDescent="0.25">
      <c r="BK210851" s="2311"/>
    </row>
    <row r="210875" spans="63:63" x14ac:dyDescent="0.25">
      <c r="BK210875" s="2315"/>
    </row>
    <row r="210876" spans="63:63" x14ac:dyDescent="0.25">
      <c r="BK210876" s="2311"/>
    </row>
    <row r="210900" spans="63:63" x14ac:dyDescent="0.25">
      <c r="BK210900" s="2315"/>
    </row>
    <row r="210901" spans="63:63" x14ac:dyDescent="0.25">
      <c r="BK210901" s="2311"/>
    </row>
    <row r="210925" spans="63:63" x14ac:dyDescent="0.25">
      <c r="BK210925" s="2315"/>
    </row>
    <row r="210926" spans="63:63" x14ac:dyDescent="0.25">
      <c r="BK210926" s="2311"/>
    </row>
    <row r="210950" spans="63:63" x14ac:dyDescent="0.25">
      <c r="BK210950" s="2315"/>
    </row>
    <row r="210951" spans="63:63" x14ac:dyDescent="0.25">
      <c r="BK210951" s="2311"/>
    </row>
    <row r="210975" spans="63:63" x14ac:dyDescent="0.25">
      <c r="BK210975" s="2315"/>
    </row>
    <row r="210976" spans="63:63" x14ac:dyDescent="0.25">
      <c r="BK210976" s="2311"/>
    </row>
    <row r="211000" spans="63:63" x14ac:dyDescent="0.25">
      <c r="BK211000" s="2315"/>
    </row>
    <row r="211001" spans="63:63" x14ac:dyDescent="0.25">
      <c r="BK211001" s="2311"/>
    </row>
    <row r="211025" spans="63:63" x14ac:dyDescent="0.25">
      <c r="BK211025" s="2315"/>
    </row>
    <row r="211026" spans="63:63" x14ac:dyDescent="0.25">
      <c r="BK211026" s="2311"/>
    </row>
    <row r="211050" spans="63:63" x14ac:dyDescent="0.25">
      <c r="BK211050" s="2315"/>
    </row>
    <row r="211051" spans="63:63" x14ac:dyDescent="0.25">
      <c r="BK211051" s="2311"/>
    </row>
    <row r="211075" spans="63:63" x14ac:dyDescent="0.25">
      <c r="BK211075" s="2315"/>
    </row>
    <row r="211076" spans="63:63" x14ac:dyDescent="0.25">
      <c r="BK211076" s="2311"/>
    </row>
    <row r="211100" spans="63:63" x14ac:dyDescent="0.25">
      <c r="BK211100" s="2315"/>
    </row>
    <row r="211101" spans="63:63" x14ac:dyDescent="0.25">
      <c r="BK211101" s="2311"/>
    </row>
    <row r="211125" spans="63:63" x14ac:dyDescent="0.25">
      <c r="BK211125" s="2315"/>
    </row>
    <row r="211126" spans="63:63" x14ac:dyDescent="0.25">
      <c r="BK211126" s="2311"/>
    </row>
    <row r="211150" spans="63:63" x14ac:dyDescent="0.25">
      <c r="BK211150" s="2315"/>
    </row>
    <row r="211151" spans="63:63" x14ac:dyDescent="0.25">
      <c r="BK211151" s="2311"/>
    </row>
    <row r="211175" spans="63:63" x14ac:dyDescent="0.25">
      <c r="BK211175" s="2315"/>
    </row>
    <row r="211176" spans="63:63" x14ac:dyDescent="0.25">
      <c r="BK211176" s="2311"/>
    </row>
    <row r="211200" spans="63:63" x14ac:dyDescent="0.25">
      <c r="BK211200" s="2315"/>
    </row>
    <row r="211201" spans="63:63" x14ac:dyDescent="0.25">
      <c r="BK211201" s="2311"/>
    </row>
    <row r="211225" spans="63:63" x14ac:dyDescent="0.25">
      <c r="BK211225" s="2315"/>
    </row>
    <row r="211226" spans="63:63" x14ac:dyDescent="0.25">
      <c r="BK211226" s="2311"/>
    </row>
    <row r="211250" spans="63:63" x14ac:dyDescent="0.25">
      <c r="BK211250" s="2315"/>
    </row>
    <row r="211251" spans="63:63" x14ac:dyDescent="0.25">
      <c r="BK211251" s="2311"/>
    </row>
    <row r="211275" spans="63:63" x14ac:dyDescent="0.25">
      <c r="BK211275" s="2315"/>
    </row>
    <row r="211276" spans="63:63" x14ac:dyDescent="0.25">
      <c r="BK211276" s="2311"/>
    </row>
    <row r="211300" spans="63:63" x14ac:dyDescent="0.25">
      <c r="BK211300" s="2315"/>
    </row>
    <row r="211301" spans="63:63" x14ac:dyDescent="0.25">
      <c r="BK211301" s="2311"/>
    </row>
    <row r="211325" spans="63:63" x14ac:dyDescent="0.25">
      <c r="BK211325" s="2315"/>
    </row>
    <row r="211326" spans="63:63" x14ac:dyDescent="0.25">
      <c r="BK211326" s="2311"/>
    </row>
    <row r="211350" spans="63:63" x14ac:dyDescent="0.25">
      <c r="BK211350" s="2315"/>
    </row>
    <row r="211351" spans="63:63" x14ac:dyDescent="0.25">
      <c r="BK211351" s="2311"/>
    </row>
    <row r="211375" spans="63:63" x14ac:dyDescent="0.25">
      <c r="BK211375" s="2315"/>
    </row>
    <row r="211376" spans="63:63" x14ac:dyDescent="0.25">
      <c r="BK211376" s="2311"/>
    </row>
    <row r="211400" spans="63:63" x14ac:dyDescent="0.25">
      <c r="BK211400" s="2315"/>
    </row>
    <row r="211401" spans="63:63" x14ac:dyDescent="0.25">
      <c r="BK211401" s="2311"/>
    </row>
    <row r="211425" spans="63:63" x14ac:dyDescent="0.25">
      <c r="BK211425" s="2315"/>
    </row>
    <row r="211426" spans="63:63" x14ac:dyDescent="0.25">
      <c r="BK211426" s="2311"/>
    </row>
    <row r="211450" spans="63:63" x14ac:dyDescent="0.25">
      <c r="BK211450" s="2315"/>
    </row>
    <row r="211451" spans="63:63" x14ac:dyDescent="0.25">
      <c r="BK211451" s="2311"/>
    </row>
    <row r="211475" spans="63:63" x14ac:dyDescent="0.25">
      <c r="BK211475" s="2315"/>
    </row>
    <row r="211476" spans="63:63" x14ac:dyDescent="0.25">
      <c r="BK211476" s="2311"/>
    </row>
    <row r="211500" spans="63:63" x14ac:dyDescent="0.25">
      <c r="BK211500" s="2315"/>
    </row>
    <row r="211501" spans="63:63" x14ac:dyDescent="0.25">
      <c r="BK211501" s="2311"/>
    </row>
    <row r="211525" spans="63:63" x14ac:dyDescent="0.25">
      <c r="BK211525" s="2315"/>
    </row>
    <row r="211526" spans="63:63" x14ac:dyDescent="0.25">
      <c r="BK211526" s="2311"/>
    </row>
    <row r="211550" spans="63:63" x14ac:dyDescent="0.25">
      <c r="BK211550" s="2315"/>
    </row>
    <row r="211551" spans="63:63" x14ac:dyDescent="0.25">
      <c r="BK211551" s="2311"/>
    </row>
    <row r="211575" spans="63:63" x14ac:dyDescent="0.25">
      <c r="BK211575" s="2315"/>
    </row>
    <row r="211576" spans="63:63" x14ac:dyDescent="0.25">
      <c r="BK211576" s="2311"/>
    </row>
    <row r="211600" spans="63:63" x14ac:dyDescent="0.25">
      <c r="BK211600" s="2315"/>
    </row>
    <row r="211601" spans="63:63" x14ac:dyDescent="0.25">
      <c r="BK211601" s="2311"/>
    </row>
    <row r="211625" spans="63:63" x14ac:dyDescent="0.25">
      <c r="BK211625" s="2315"/>
    </row>
    <row r="211626" spans="63:63" x14ac:dyDescent="0.25">
      <c r="BK211626" s="2311"/>
    </row>
    <row r="211650" spans="63:63" x14ac:dyDescent="0.25">
      <c r="BK211650" s="2315"/>
    </row>
    <row r="211651" spans="63:63" x14ac:dyDescent="0.25">
      <c r="BK211651" s="2311"/>
    </row>
    <row r="211675" spans="63:63" x14ac:dyDescent="0.25">
      <c r="BK211675" s="2315"/>
    </row>
    <row r="211676" spans="63:63" x14ac:dyDescent="0.25">
      <c r="BK211676" s="2311"/>
    </row>
    <row r="211700" spans="63:63" x14ac:dyDescent="0.25">
      <c r="BK211700" s="2315"/>
    </row>
    <row r="211701" spans="63:63" x14ac:dyDescent="0.25">
      <c r="BK211701" s="2311"/>
    </row>
    <row r="211725" spans="63:63" x14ac:dyDescent="0.25">
      <c r="BK211725" s="2315"/>
    </row>
    <row r="211726" spans="63:63" x14ac:dyDescent="0.25">
      <c r="BK211726" s="2311"/>
    </row>
    <row r="211750" spans="63:63" x14ac:dyDescent="0.25">
      <c r="BK211750" s="2315"/>
    </row>
    <row r="211751" spans="63:63" x14ac:dyDescent="0.25">
      <c r="BK211751" s="2311"/>
    </row>
    <row r="211775" spans="63:63" x14ac:dyDescent="0.25">
      <c r="BK211775" s="2315"/>
    </row>
    <row r="211776" spans="63:63" x14ac:dyDescent="0.25">
      <c r="BK211776" s="2311"/>
    </row>
    <row r="211800" spans="63:63" x14ac:dyDescent="0.25">
      <c r="BK211800" s="2315"/>
    </row>
    <row r="211801" spans="63:63" x14ac:dyDescent="0.25">
      <c r="BK211801" s="2311"/>
    </row>
    <row r="211825" spans="63:63" x14ac:dyDescent="0.25">
      <c r="BK211825" s="2315"/>
    </row>
    <row r="211826" spans="63:63" x14ac:dyDescent="0.25">
      <c r="BK211826" s="2311"/>
    </row>
    <row r="211850" spans="63:63" x14ac:dyDescent="0.25">
      <c r="BK211850" s="2315"/>
    </row>
    <row r="211851" spans="63:63" x14ac:dyDescent="0.25">
      <c r="BK211851" s="2311"/>
    </row>
    <row r="211875" spans="63:63" x14ac:dyDescent="0.25">
      <c r="BK211875" s="2315"/>
    </row>
    <row r="211876" spans="63:63" x14ac:dyDescent="0.25">
      <c r="BK211876" s="2311"/>
    </row>
    <row r="211900" spans="63:63" x14ac:dyDescent="0.25">
      <c r="BK211900" s="2315"/>
    </row>
    <row r="211901" spans="63:63" x14ac:dyDescent="0.25">
      <c r="BK211901" s="2311"/>
    </row>
    <row r="211925" spans="63:63" x14ac:dyDescent="0.25">
      <c r="BK211925" s="2315"/>
    </row>
    <row r="211926" spans="63:63" x14ac:dyDescent="0.25">
      <c r="BK211926" s="2311"/>
    </row>
    <row r="211950" spans="63:63" x14ac:dyDescent="0.25">
      <c r="BK211950" s="2315"/>
    </row>
    <row r="211951" spans="63:63" x14ac:dyDescent="0.25">
      <c r="BK211951" s="2311"/>
    </row>
    <row r="211975" spans="63:63" x14ac:dyDescent="0.25">
      <c r="BK211975" s="2315"/>
    </row>
    <row r="211976" spans="63:63" x14ac:dyDescent="0.25">
      <c r="BK211976" s="2311"/>
    </row>
    <row r="212000" spans="63:63" x14ac:dyDescent="0.25">
      <c r="BK212000" s="2315"/>
    </row>
    <row r="212001" spans="63:63" x14ac:dyDescent="0.25">
      <c r="BK212001" s="2311"/>
    </row>
    <row r="212025" spans="63:63" x14ac:dyDescent="0.25">
      <c r="BK212025" s="2315"/>
    </row>
    <row r="212026" spans="63:63" x14ac:dyDescent="0.25">
      <c r="BK212026" s="2311"/>
    </row>
    <row r="212050" spans="63:63" x14ac:dyDescent="0.25">
      <c r="BK212050" s="2315"/>
    </row>
    <row r="212051" spans="63:63" x14ac:dyDescent="0.25">
      <c r="BK212051" s="2311"/>
    </row>
    <row r="212075" spans="63:63" x14ac:dyDescent="0.25">
      <c r="BK212075" s="2315"/>
    </row>
    <row r="212076" spans="63:63" x14ac:dyDescent="0.25">
      <c r="BK212076" s="2311"/>
    </row>
    <row r="212100" spans="63:63" x14ac:dyDescent="0.25">
      <c r="BK212100" s="2315"/>
    </row>
    <row r="212101" spans="63:63" x14ac:dyDescent="0.25">
      <c r="BK212101" s="2311"/>
    </row>
    <row r="212125" spans="63:63" x14ac:dyDescent="0.25">
      <c r="BK212125" s="2315"/>
    </row>
    <row r="212126" spans="63:63" x14ac:dyDescent="0.25">
      <c r="BK212126" s="2311"/>
    </row>
    <row r="212150" spans="63:63" x14ac:dyDescent="0.25">
      <c r="BK212150" s="2315"/>
    </row>
    <row r="212151" spans="63:63" x14ac:dyDescent="0.25">
      <c r="BK212151" s="2311"/>
    </row>
    <row r="212175" spans="63:63" x14ac:dyDescent="0.25">
      <c r="BK212175" s="2315"/>
    </row>
    <row r="212176" spans="63:63" x14ac:dyDescent="0.25">
      <c r="BK212176" s="2311"/>
    </row>
    <row r="212200" spans="63:63" x14ac:dyDescent="0.25">
      <c r="BK212200" s="2315"/>
    </row>
    <row r="212201" spans="63:63" x14ac:dyDescent="0.25">
      <c r="BK212201" s="2311"/>
    </row>
    <row r="212225" spans="63:63" x14ac:dyDescent="0.25">
      <c r="BK212225" s="2315"/>
    </row>
    <row r="212226" spans="63:63" x14ac:dyDescent="0.25">
      <c r="BK212226" s="2311"/>
    </row>
    <row r="212250" spans="63:63" x14ac:dyDescent="0.25">
      <c r="BK212250" s="2315"/>
    </row>
    <row r="212251" spans="63:63" x14ac:dyDescent="0.25">
      <c r="BK212251" s="2311"/>
    </row>
    <row r="212275" spans="63:63" x14ac:dyDescent="0.25">
      <c r="BK212275" s="2315"/>
    </row>
    <row r="212276" spans="63:63" x14ac:dyDescent="0.25">
      <c r="BK212276" s="2311"/>
    </row>
    <row r="212300" spans="63:63" x14ac:dyDescent="0.25">
      <c r="BK212300" s="2315"/>
    </row>
    <row r="212301" spans="63:63" x14ac:dyDescent="0.25">
      <c r="BK212301" s="2311"/>
    </row>
    <row r="212325" spans="63:63" x14ac:dyDescent="0.25">
      <c r="BK212325" s="2315"/>
    </row>
    <row r="212326" spans="63:63" x14ac:dyDescent="0.25">
      <c r="BK212326" s="2311"/>
    </row>
    <row r="212350" spans="63:63" x14ac:dyDescent="0.25">
      <c r="BK212350" s="2315"/>
    </row>
    <row r="212351" spans="63:63" x14ac:dyDescent="0.25">
      <c r="BK212351" s="2311"/>
    </row>
    <row r="212375" spans="63:63" x14ac:dyDescent="0.25">
      <c r="BK212375" s="2315"/>
    </row>
    <row r="212376" spans="63:63" x14ac:dyDescent="0.25">
      <c r="BK212376" s="2311"/>
    </row>
    <row r="212400" spans="63:63" x14ac:dyDescent="0.25">
      <c r="BK212400" s="2315"/>
    </row>
    <row r="212401" spans="63:63" x14ac:dyDescent="0.25">
      <c r="BK212401" s="2311"/>
    </row>
    <row r="212425" spans="63:63" x14ac:dyDescent="0.25">
      <c r="BK212425" s="2315"/>
    </row>
    <row r="212426" spans="63:63" x14ac:dyDescent="0.25">
      <c r="BK212426" s="2311"/>
    </row>
    <row r="212450" spans="63:63" x14ac:dyDescent="0.25">
      <c r="BK212450" s="2315"/>
    </row>
    <row r="212451" spans="63:63" x14ac:dyDescent="0.25">
      <c r="BK212451" s="2311"/>
    </row>
    <row r="212475" spans="63:63" x14ac:dyDescent="0.25">
      <c r="BK212475" s="2315"/>
    </row>
    <row r="212476" spans="63:63" x14ac:dyDescent="0.25">
      <c r="BK212476" s="2311"/>
    </row>
    <row r="212500" spans="63:63" x14ac:dyDescent="0.25">
      <c r="BK212500" s="2315"/>
    </row>
    <row r="212501" spans="63:63" x14ac:dyDescent="0.25">
      <c r="BK212501" s="2311"/>
    </row>
    <row r="212525" spans="63:63" x14ac:dyDescent="0.25">
      <c r="BK212525" s="2315"/>
    </row>
    <row r="212526" spans="63:63" x14ac:dyDescent="0.25">
      <c r="BK212526" s="2311"/>
    </row>
    <row r="212550" spans="63:63" x14ac:dyDescent="0.25">
      <c r="BK212550" s="2315"/>
    </row>
    <row r="212551" spans="63:63" x14ac:dyDescent="0.25">
      <c r="BK212551" s="2311"/>
    </row>
    <row r="212575" spans="63:63" x14ac:dyDescent="0.25">
      <c r="BK212575" s="2315"/>
    </row>
    <row r="212576" spans="63:63" x14ac:dyDescent="0.25">
      <c r="BK212576" s="2311"/>
    </row>
    <row r="212600" spans="63:63" x14ac:dyDescent="0.25">
      <c r="BK212600" s="2315"/>
    </row>
    <row r="212601" spans="63:63" x14ac:dyDescent="0.25">
      <c r="BK212601" s="2311"/>
    </row>
    <row r="212625" spans="63:63" x14ac:dyDescent="0.25">
      <c r="BK212625" s="2315"/>
    </row>
    <row r="212626" spans="63:63" x14ac:dyDescent="0.25">
      <c r="BK212626" s="2311"/>
    </row>
    <row r="212650" spans="63:63" x14ac:dyDescent="0.25">
      <c r="BK212650" s="2315"/>
    </row>
    <row r="212651" spans="63:63" x14ac:dyDescent="0.25">
      <c r="BK212651" s="2311"/>
    </row>
    <row r="212675" spans="63:63" x14ac:dyDescent="0.25">
      <c r="BK212675" s="2315"/>
    </row>
    <row r="212676" spans="63:63" x14ac:dyDescent="0.25">
      <c r="BK212676" s="2311"/>
    </row>
    <row r="212700" spans="63:63" x14ac:dyDescent="0.25">
      <c r="BK212700" s="2315"/>
    </row>
    <row r="212701" spans="63:63" x14ac:dyDescent="0.25">
      <c r="BK212701" s="2311"/>
    </row>
    <row r="212725" spans="63:63" x14ac:dyDescent="0.25">
      <c r="BK212725" s="2315"/>
    </row>
    <row r="212726" spans="63:63" x14ac:dyDescent="0.25">
      <c r="BK212726" s="2311"/>
    </row>
    <row r="212750" spans="63:63" x14ac:dyDescent="0.25">
      <c r="BK212750" s="2315"/>
    </row>
    <row r="212751" spans="63:63" x14ac:dyDescent="0.25">
      <c r="BK212751" s="2311"/>
    </row>
    <row r="212775" spans="63:63" x14ac:dyDescent="0.25">
      <c r="BK212775" s="2315"/>
    </row>
    <row r="212776" spans="63:63" x14ac:dyDescent="0.25">
      <c r="BK212776" s="2311"/>
    </row>
    <row r="212800" spans="63:63" x14ac:dyDescent="0.25">
      <c r="BK212800" s="2315"/>
    </row>
    <row r="212801" spans="63:63" x14ac:dyDescent="0.25">
      <c r="BK212801" s="2311"/>
    </row>
    <row r="212825" spans="63:63" x14ac:dyDescent="0.25">
      <c r="BK212825" s="2315"/>
    </row>
    <row r="212826" spans="63:63" x14ac:dyDescent="0.25">
      <c r="BK212826" s="2311"/>
    </row>
    <row r="212850" spans="63:63" x14ac:dyDescent="0.25">
      <c r="BK212850" s="2315"/>
    </row>
    <row r="212851" spans="63:63" x14ac:dyDescent="0.25">
      <c r="BK212851" s="2311"/>
    </row>
    <row r="212875" spans="63:63" x14ac:dyDescent="0.25">
      <c r="BK212875" s="2315"/>
    </row>
    <row r="212876" spans="63:63" x14ac:dyDescent="0.25">
      <c r="BK212876" s="2311"/>
    </row>
    <row r="212900" spans="63:63" x14ac:dyDescent="0.25">
      <c r="BK212900" s="2315"/>
    </row>
    <row r="212901" spans="63:63" x14ac:dyDescent="0.25">
      <c r="BK212901" s="2311"/>
    </row>
    <row r="212925" spans="63:63" x14ac:dyDescent="0.25">
      <c r="BK212925" s="2315"/>
    </row>
    <row r="212926" spans="63:63" x14ac:dyDescent="0.25">
      <c r="BK212926" s="2311"/>
    </row>
    <row r="212950" spans="63:63" x14ac:dyDescent="0.25">
      <c r="BK212950" s="2315"/>
    </row>
    <row r="212951" spans="63:63" x14ac:dyDescent="0.25">
      <c r="BK212951" s="2311"/>
    </row>
    <row r="212975" spans="63:63" x14ac:dyDescent="0.25">
      <c r="BK212975" s="2315"/>
    </row>
    <row r="212976" spans="63:63" x14ac:dyDescent="0.25">
      <c r="BK212976" s="2311"/>
    </row>
    <row r="213000" spans="63:63" x14ac:dyDescent="0.25">
      <c r="BK213000" s="2315"/>
    </row>
    <row r="213001" spans="63:63" x14ac:dyDescent="0.25">
      <c r="BK213001" s="2311"/>
    </row>
    <row r="213025" spans="63:63" x14ac:dyDescent="0.25">
      <c r="BK213025" s="2315"/>
    </row>
    <row r="213026" spans="63:63" x14ac:dyDescent="0.25">
      <c r="BK213026" s="2311"/>
    </row>
    <row r="213050" spans="63:63" x14ac:dyDescent="0.25">
      <c r="BK213050" s="2315"/>
    </row>
    <row r="213051" spans="63:63" x14ac:dyDescent="0.25">
      <c r="BK213051" s="2311"/>
    </row>
    <row r="213075" spans="63:63" x14ac:dyDescent="0.25">
      <c r="BK213075" s="2315"/>
    </row>
    <row r="213076" spans="63:63" x14ac:dyDescent="0.25">
      <c r="BK213076" s="2311"/>
    </row>
    <row r="213100" spans="63:63" x14ac:dyDescent="0.25">
      <c r="BK213100" s="2315"/>
    </row>
    <row r="213101" spans="63:63" x14ac:dyDescent="0.25">
      <c r="BK213101" s="2311"/>
    </row>
    <row r="213125" spans="63:63" x14ac:dyDescent="0.25">
      <c r="BK213125" s="2315"/>
    </row>
    <row r="213126" spans="63:63" x14ac:dyDescent="0.25">
      <c r="BK213126" s="2311"/>
    </row>
    <row r="213150" spans="63:63" x14ac:dyDescent="0.25">
      <c r="BK213150" s="2315"/>
    </row>
    <row r="213151" spans="63:63" x14ac:dyDescent="0.25">
      <c r="BK213151" s="2311"/>
    </row>
    <row r="213175" spans="63:63" x14ac:dyDescent="0.25">
      <c r="BK213175" s="2315"/>
    </row>
    <row r="213176" spans="63:63" x14ac:dyDescent="0.25">
      <c r="BK213176" s="2311"/>
    </row>
    <row r="213200" spans="63:63" x14ac:dyDescent="0.25">
      <c r="BK213200" s="2315"/>
    </row>
    <row r="213201" spans="63:63" x14ac:dyDescent="0.25">
      <c r="BK213201" s="2311"/>
    </row>
    <row r="213225" spans="63:63" x14ac:dyDescent="0.25">
      <c r="BK213225" s="2315"/>
    </row>
    <row r="213226" spans="63:63" x14ac:dyDescent="0.25">
      <c r="BK213226" s="2311"/>
    </row>
    <row r="213250" spans="63:63" x14ac:dyDescent="0.25">
      <c r="BK213250" s="2315"/>
    </row>
    <row r="213251" spans="63:63" x14ac:dyDescent="0.25">
      <c r="BK213251" s="2311"/>
    </row>
    <row r="213275" spans="63:63" x14ac:dyDescent="0.25">
      <c r="BK213275" s="2315"/>
    </row>
    <row r="213276" spans="63:63" x14ac:dyDescent="0.25">
      <c r="BK213276" s="2311"/>
    </row>
    <row r="213300" spans="63:63" x14ac:dyDescent="0.25">
      <c r="BK213300" s="2315"/>
    </row>
    <row r="213301" spans="63:63" x14ac:dyDescent="0.25">
      <c r="BK213301" s="2311"/>
    </row>
    <row r="213325" spans="63:63" x14ac:dyDescent="0.25">
      <c r="BK213325" s="2315"/>
    </row>
    <row r="213326" spans="63:63" x14ac:dyDescent="0.25">
      <c r="BK213326" s="2311"/>
    </row>
    <row r="213350" spans="63:63" x14ac:dyDescent="0.25">
      <c r="BK213350" s="2315"/>
    </row>
    <row r="213351" spans="63:63" x14ac:dyDescent="0.25">
      <c r="BK213351" s="2311"/>
    </row>
    <row r="213375" spans="63:63" x14ac:dyDescent="0.25">
      <c r="BK213375" s="2315"/>
    </row>
    <row r="213376" spans="63:63" x14ac:dyDescent="0.25">
      <c r="BK213376" s="2311"/>
    </row>
    <row r="213400" spans="63:63" x14ac:dyDescent="0.25">
      <c r="BK213400" s="2315"/>
    </row>
    <row r="213401" spans="63:63" x14ac:dyDescent="0.25">
      <c r="BK213401" s="2311"/>
    </row>
    <row r="213425" spans="63:63" x14ac:dyDescent="0.25">
      <c r="BK213425" s="2315"/>
    </row>
    <row r="213426" spans="63:63" x14ac:dyDescent="0.25">
      <c r="BK213426" s="2311"/>
    </row>
    <row r="213450" spans="63:63" x14ac:dyDescent="0.25">
      <c r="BK213450" s="2315"/>
    </row>
    <row r="213451" spans="63:63" x14ac:dyDescent="0.25">
      <c r="BK213451" s="2311"/>
    </row>
    <row r="213475" spans="63:63" x14ac:dyDescent="0.25">
      <c r="BK213475" s="2315"/>
    </row>
    <row r="213476" spans="63:63" x14ac:dyDescent="0.25">
      <c r="BK213476" s="2311"/>
    </row>
    <row r="213500" spans="63:63" x14ac:dyDescent="0.25">
      <c r="BK213500" s="2315"/>
    </row>
    <row r="213501" spans="63:63" x14ac:dyDescent="0.25">
      <c r="BK213501" s="2311"/>
    </row>
    <row r="213525" spans="63:63" x14ac:dyDescent="0.25">
      <c r="BK213525" s="2315"/>
    </row>
    <row r="213526" spans="63:63" x14ac:dyDescent="0.25">
      <c r="BK213526" s="2311"/>
    </row>
    <row r="213550" spans="63:63" x14ac:dyDescent="0.25">
      <c r="BK213550" s="2315"/>
    </row>
    <row r="213551" spans="63:63" x14ac:dyDescent="0.25">
      <c r="BK213551" s="2311"/>
    </row>
    <row r="213575" spans="63:63" x14ac:dyDescent="0.25">
      <c r="BK213575" s="2315"/>
    </row>
    <row r="213576" spans="63:63" x14ac:dyDescent="0.25">
      <c r="BK213576" s="2311"/>
    </row>
    <row r="213600" spans="63:63" x14ac:dyDescent="0.25">
      <c r="BK213600" s="2315"/>
    </row>
    <row r="213601" spans="63:63" x14ac:dyDescent="0.25">
      <c r="BK213601" s="2311"/>
    </row>
    <row r="213625" spans="63:63" x14ac:dyDescent="0.25">
      <c r="BK213625" s="2315"/>
    </row>
    <row r="213626" spans="63:63" x14ac:dyDescent="0.25">
      <c r="BK213626" s="2311"/>
    </row>
    <row r="213650" spans="63:63" x14ac:dyDescent="0.25">
      <c r="BK213650" s="2315"/>
    </row>
    <row r="213651" spans="63:63" x14ac:dyDescent="0.25">
      <c r="BK213651" s="2311"/>
    </row>
    <row r="213675" spans="63:63" x14ac:dyDescent="0.25">
      <c r="BK213675" s="2315"/>
    </row>
    <row r="213676" spans="63:63" x14ac:dyDescent="0.25">
      <c r="BK213676" s="2311"/>
    </row>
    <row r="213700" spans="63:63" x14ac:dyDescent="0.25">
      <c r="BK213700" s="2315"/>
    </row>
    <row r="213701" spans="63:63" x14ac:dyDescent="0.25">
      <c r="BK213701" s="2311"/>
    </row>
    <row r="213725" spans="63:63" x14ac:dyDescent="0.25">
      <c r="BK213725" s="2315"/>
    </row>
    <row r="213726" spans="63:63" x14ac:dyDescent="0.25">
      <c r="BK213726" s="2311"/>
    </row>
    <row r="213750" spans="63:63" x14ac:dyDescent="0.25">
      <c r="BK213750" s="2315"/>
    </row>
    <row r="213751" spans="63:63" x14ac:dyDescent="0.25">
      <c r="BK213751" s="2311"/>
    </row>
    <row r="213775" spans="63:63" x14ac:dyDescent="0.25">
      <c r="BK213775" s="2315"/>
    </row>
    <row r="213776" spans="63:63" x14ac:dyDescent="0.25">
      <c r="BK213776" s="2311"/>
    </row>
    <row r="213800" spans="63:63" x14ac:dyDescent="0.25">
      <c r="BK213800" s="2315"/>
    </row>
    <row r="213801" spans="63:63" x14ac:dyDescent="0.25">
      <c r="BK213801" s="2311"/>
    </row>
    <row r="213825" spans="63:63" x14ac:dyDescent="0.25">
      <c r="BK213825" s="2315"/>
    </row>
    <row r="213826" spans="63:63" x14ac:dyDescent="0.25">
      <c r="BK213826" s="2311"/>
    </row>
    <row r="213850" spans="63:63" x14ac:dyDescent="0.25">
      <c r="BK213850" s="2315"/>
    </row>
    <row r="213851" spans="63:63" x14ac:dyDescent="0.25">
      <c r="BK213851" s="2311"/>
    </row>
    <row r="213875" spans="63:63" x14ac:dyDescent="0.25">
      <c r="BK213875" s="2315"/>
    </row>
    <row r="213876" spans="63:63" x14ac:dyDescent="0.25">
      <c r="BK213876" s="2311"/>
    </row>
    <row r="213900" spans="63:63" x14ac:dyDescent="0.25">
      <c r="BK213900" s="2315"/>
    </row>
    <row r="213901" spans="63:63" x14ac:dyDescent="0.25">
      <c r="BK213901" s="2311"/>
    </row>
    <row r="213925" spans="63:63" x14ac:dyDescent="0.25">
      <c r="BK213925" s="2315"/>
    </row>
    <row r="213926" spans="63:63" x14ac:dyDescent="0.25">
      <c r="BK213926" s="2311"/>
    </row>
    <row r="213950" spans="63:63" x14ac:dyDescent="0.25">
      <c r="BK213950" s="2315"/>
    </row>
    <row r="213951" spans="63:63" x14ac:dyDescent="0.25">
      <c r="BK213951" s="2311"/>
    </row>
    <row r="213975" spans="63:63" x14ac:dyDescent="0.25">
      <c r="BK213975" s="2315"/>
    </row>
    <row r="213976" spans="63:63" x14ac:dyDescent="0.25">
      <c r="BK213976" s="2311"/>
    </row>
    <row r="214000" spans="63:63" x14ac:dyDescent="0.25">
      <c r="BK214000" s="2315"/>
    </row>
    <row r="214001" spans="63:63" x14ac:dyDescent="0.25">
      <c r="BK214001" s="2311"/>
    </row>
    <row r="214025" spans="63:63" x14ac:dyDescent="0.25">
      <c r="BK214025" s="2315"/>
    </row>
    <row r="214026" spans="63:63" x14ac:dyDescent="0.25">
      <c r="BK214026" s="2311"/>
    </row>
    <row r="214050" spans="63:63" x14ac:dyDescent="0.25">
      <c r="BK214050" s="2315"/>
    </row>
    <row r="214051" spans="63:63" x14ac:dyDescent="0.25">
      <c r="BK214051" s="2311"/>
    </row>
    <row r="214075" spans="63:63" x14ac:dyDescent="0.25">
      <c r="BK214075" s="2315"/>
    </row>
    <row r="214076" spans="63:63" x14ac:dyDescent="0.25">
      <c r="BK214076" s="2311"/>
    </row>
    <row r="214100" spans="63:63" x14ac:dyDescent="0.25">
      <c r="BK214100" s="2315"/>
    </row>
    <row r="214101" spans="63:63" x14ac:dyDescent="0.25">
      <c r="BK214101" s="2311"/>
    </row>
    <row r="214125" spans="63:63" x14ac:dyDescent="0.25">
      <c r="BK214125" s="2315"/>
    </row>
    <row r="214126" spans="63:63" x14ac:dyDescent="0.25">
      <c r="BK214126" s="2311"/>
    </row>
    <row r="214150" spans="63:63" x14ac:dyDescent="0.25">
      <c r="BK214150" s="2315"/>
    </row>
    <row r="214151" spans="63:63" x14ac:dyDescent="0.25">
      <c r="BK214151" s="2311"/>
    </row>
    <row r="214175" spans="63:63" x14ac:dyDescent="0.25">
      <c r="BK214175" s="2315"/>
    </row>
    <row r="214176" spans="63:63" x14ac:dyDescent="0.25">
      <c r="BK214176" s="2311"/>
    </row>
    <row r="214200" spans="63:63" x14ac:dyDescent="0.25">
      <c r="BK214200" s="2315"/>
    </row>
    <row r="214201" spans="63:63" x14ac:dyDescent="0.25">
      <c r="BK214201" s="2311"/>
    </row>
    <row r="214225" spans="63:63" x14ac:dyDescent="0.25">
      <c r="BK214225" s="2315"/>
    </row>
    <row r="214226" spans="63:63" x14ac:dyDescent="0.25">
      <c r="BK214226" s="2311"/>
    </row>
    <row r="214250" spans="63:63" x14ac:dyDescent="0.25">
      <c r="BK214250" s="2315"/>
    </row>
    <row r="214251" spans="63:63" x14ac:dyDescent="0.25">
      <c r="BK214251" s="2311"/>
    </row>
    <row r="214275" spans="63:63" x14ac:dyDescent="0.25">
      <c r="BK214275" s="2315"/>
    </row>
    <row r="214276" spans="63:63" x14ac:dyDescent="0.25">
      <c r="BK214276" s="2311"/>
    </row>
    <row r="214300" spans="63:63" x14ac:dyDescent="0.25">
      <c r="BK214300" s="2315"/>
    </row>
    <row r="214301" spans="63:63" x14ac:dyDescent="0.25">
      <c r="BK214301" s="2311"/>
    </row>
    <row r="214325" spans="63:63" x14ac:dyDescent="0.25">
      <c r="BK214325" s="2315"/>
    </row>
    <row r="214326" spans="63:63" x14ac:dyDescent="0.25">
      <c r="BK214326" s="2311"/>
    </row>
    <row r="214350" spans="63:63" x14ac:dyDescent="0.25">
      <c r="BK214350" s="2315"/>
    </row>
    <row r="214351" spans="63:63" x14ac:dyDescent="0.25">
      <c r="BK214351" s="2311"/>
    </row>
    <row r="214375" spans="63:63" x14ac:dyDescent="0.25">
      <c r="BK214375" s="2315"/>
    </row>
    <row r="214376" spans="63:63" x14ac:dyDescent="0.25">
      <c r="BK214376" s="2311"/>
    </row>
    <row r="214400" spans="63:63" x14ac:dyDescent="0.25">
      <c r="BK214400" s="2315"/>
    </row>
    <row r="214401" spans="63:63" x14ac:dyDescent="0.25">
      <c r="BK214401" s="2311"/>
    </row>
    <row r="214425" spans="63:63" x14ac:dyDescent="0.25">
      <c r="BK214425" s="2315"/>
    </row>
    <row r="214426" spans="63:63" x14ac:dyDescent="0.25">
      <c r="BK214426" s="2311"/>
    </row>
    <row r="214450" spans="63:63" x14ac:dyDescent="0.25">
      <c r="BK214450" s="2315"/>
    </row>
    <row r="214451" spans="63:63" x14ac:dyDescent="0.25">
      <c r="BK214451" s="2311"/>
    </row>
    <row r="214475" spans="63:63" x14ac:dyDescent="0.25">
      <c r="BK214475" s="2315"/>
    </row>
    <row r="214476" spans="63:63" x14ac:dyDescent="0.25">
      <c r="BK214476" s="2311"/>
    </row>
    <row r="214500" spans="63:63" x14ac:dyDescent="0.25">
      <c r="BK214500" s="2315"/>
    </row>
    <row r="214501" spans="63:63" x14ac:dyDescent="0.25">
      <c r="BK214501" s="2311"/>
    </row>
    <row r="214525" spans="63:63" x14ac:dyDescent="0.25">
      <c r="BK214525" s="2315"/>
    </row>
    <row r="214526" spans="63:63" x14ac:dyDescent="0.25">
      <c r="BK214526" s="2311"/>
    </row>
    <row r="214550" spans="63:63" x14ac:dyDescent="0.25">
      <c r="BK214550" s="2315"/>
    </row>
    <row r="214551" spans="63:63" x14ac:dyDescent="0.25">
      <c r="BK214551" s="2311"/>
    </row>
    <row r="214575" spans="63:63" x14ac:dyDescent="0.25">
      <c r="BK214575" s="2315"/>
    </row>
    <row r="214576" spans="63:63" x14ac:dyDescent="0.25">
      <c r="BK214576" s="2311"/>
    </row>
    <row r="214600" spans="63:63" x14ac:dyDescent="0.25">
      <c r="BK214600" s="2315"/>
    </row>
    <row r="214601" spans="63:63" x14ac:dyDescent="0.25">
      <c r="BK214601" s="2311"/>
    </row>
    <row r="214625" spans="63:63" x14ac:dyDescent="0.25">
      <c r="BK214625" s="2315"/>
    </row>
    <row r="214626" spans="63:63" x14ac:dyDescent="0.25">
      <c r="BK214626" s="2311"/>
    </row>
    <row r="214650" spans="63:63" x14ac:dyDescent="0.25">
      <c r="BK214650" s="2315"/>
    </row>
    <row r="214651" spans="63:63" x14ac:dyDescent="0.25">
      <c r="BK214651" s="2311"/>
    </row>
    <row r="214675" spans="63:63" x14ac:dyDescent="0.25">
      <c r="BK214675" s="2315"/>
    </row>
    <row r="214676" spans="63:63" x14ac:dyDescent="0.25">
      <c r="BK214676" s="2311"/>
    </row>
    <row r="214700" spans="63:63" x14ac:dyDescent="0.25">
      <c r="BK214700" s="2315"/>
    </row>
    <row r="214701" spans="63:63" x14ac:dyDescent="0.25">
      <c r="BK214701" s="2311"/>
    </row>
    <row r="214725" spans="63:63" x14ac:dyDescent="0.25">
      <c r="BK214725" s="2315"/>
    </row>
    <row r="214726" spans="63:63" x14ac:dyDescent="0.25">
      <c r="BK214726" s="2311"/>
    </row>
    <row r="214750" spans="63:63" x14ac:dyDescent="0.25">
      <c r="BK214750" s="2315"/>
    </row>
    <row r="214751" spans="63:63" x14ac:dyDescent="0.25">
      <c r="BK214751" s="2311"/>
    </row>
    <row r="214775" spans="63:63" x14ac:dyDescent="0.25">
      <c r="BK214775" s="2315"/>
    </row>
    <row r="214776" spans="63:63" x14ac:dyDescent="0.25">
      <c r="BK214776" s="2311"/>
    </row>
    <row r="214800" spans="63:63" x14ac:dyDescent="0.25">
      <c r="BK214800" s="2315"/>
    </row>
    <row r="214801" spans="63:63" x14ac:dyDescent="0.25">
      <c r="BK214801" s="2311"/>
    </row>
    <row r="214825" spans="63:63" x14ac:dyDescent="0.25">
      <c r="BK214825" s="2315"/>
    </row>
    <row r="214826" spans="63:63" x14ac:dyDescent="0.25">
      <c r="BK214826" s="2311"/>
    </row>
    <row r="214850" spans="63:63" x14ac:dyDescent="0.25">
      <c r="BK214850" s="2315"/>
    </row>
    <row r="214851" spans="63:63" x14ac:dyDescent="0.25">
      <c r="BK214851" s="2311"/>
    </row>
    <row r="214875" spans="63:63" x14ac:dyDescent="0.25">
      <c r="BK214875" s="2315"/>
    </row>
    <row r="214876" spans="63:63" x14ac:dyDescent="0.25">
      <c r="BK214876" s="2311"/>
    </row>
    <row r="214900" spans="63:63" x14ac:dyDescent="0.25">
      <c r="BK214900" s="2315"/>
    </row>
    <row r="214901" spans="63:63" x14ac:dyDescent="0.25">
      <c r="BK214901" s="2311"/>
    </row>
    <row r="214925" spans="63:63" x14ac:dyDescent="0.25">
      <c r="BK214925" s="2315"/>
    </row>
    <row r="214926" spans="63:63" x14ac:dyDescent="0.25">
      <c r="BK214926" s="2311"/>
    </row>
    <row r="214950" spans="63:63" x14ac:dyDescent="0.25">
      <c r="BK214950" s="2315"/>
    </row>
    <row r="214951" spans="63:63" x14ac:dyDescent="0.25">
      <c r="BK214951" s="2311"/>
    </row>
    <row r="214975" spans="63:63" x14ac:dyDescent="0.25">
      <c r="BK214975" s="2315"/>
    </row>
    <row r="214976" spans="63:63" x14ac:dyDescent="0.25">
      <c r="BK214976" s="2311"/>
    </row>
    <row r="215000" spans="63:63" x14ac:dyDescent="0.25">
      <c r="BK215000" s="2315"/>
    </row>
    <row r="215001" spans="63:63" x14ac:dyDescent="0.25">
      <c r="BK215001" s="2311"/>
    </row>
    <row r="215025" spans="63:63" x14ac:dyDescent="0.25">
      <c r="BK215025" s="2315"/>
    </row>
    <row r="215026" spans="63:63" x14ac:dyDescent="0.25">
      <c r="BK215026" s="2311"/>
    </row>
    <row r="215050" spans="63:63" x14ac:dyDescent="0.25">
      <c r="BK215050" s="2315"/>
    </row>
    <row r="215051" spans="63:63" x14ac:dyDescent="0.25">
      <c r="BK215051" s="2311"/>
    </row>
    <row r="215075" spans="63:63" x14ac:dyDescent="0.25">
      <c r="BK215075" s="2315"/>
    </row>
    <row r="215076" spans="63:63" x14ac:dyDescent="0.25">
      <c r="BK215076" s="2311"/>
    </row>
    <row r="215100" spans="63:63" x14ac:dyDescent="0.25">
      <c r="BK215100" s="2315"/>
    </row>
    <row r="215101" spans="63:63" x14ac:dyDescent="0.25">
      <c r="BK215101" s="2311"/>
    </row>
    <row r="215125" spans="63:63" x14ac:dyDescent="0.25">
      <c r="BK215125" s="2315"/>
    </row>
    <row r="215126" spans="63:63" x14ac:dyDescent="0.25">
      <c r="BK215126" s="2311"/>
    </row>
    <row r="215150" spans="63:63" x14ac:dyDescent="0.25">
      <c r="BK215150" s="2315"/>
    </row>
    <row r="215151" spans="63:63" x14ac:dyDescent="0.25">
      <c r="BK215151" s="2311"/>
    </row>
    <row r="215175" spans="63:63" x14ac:dyDescent="0.25">
      <c r="BK215175" s="2315"/>
    </row>
    <row r="215176" spans="63:63" x14ac:dyDescent="0.25">
      <c r="BK215176" s="2311"/>
    </row>
    <row r="215200" spans="63:63" x14ac:dyDescent="0.25">
      <c r="BK215200" s="2315"/>
    </row>
    <row r="215201" spans="63:63" x14ac:dyDescent="0.25">
      <c r="BK215201" s="2311"/>
    </row>
    <row r="215225" spans="63:63" x14ac:dyDescent="0.25">
      <c r="BK215225" s="2315"/>
    </row>
    <row r="215226" spans="63:63" x14ac:dyDescent="0.25">
      <c r="BK215226" s="2311"/>
    </row>
    <row r="215250" spans="63:63" x14ac:dyDescent="0.25">
      <c r="BK215250" s="2315"/>
    </row>
    <row r="215251" spans="63:63" x14ac:dyDescent="0.25">
      <c r="BK215251" s="2311"/>
    </row>
    <row r="215275" spans="63:63" x14ac:dyDescent="0.25">
      <c r="BK215275" s="2315"/>
    </row>
    <row r="215276" spans="63:63" x14ac:dyDescent="0.25">
      <c r="BK215276" s="2311"/>
    </row>
    <row r="215300" spans="63:63" x14ac:dyDescent="0.25">
      <c r="BK215300" s="2315"/>
    </row>
    <row r="215301" spans="63:63" x14ac:dyDescent="0.25">
      <c r="BK215301" s="2311"/>
    </row>
    <row r="215325" spans="63:63" x14ac:dyDescent="0.25">
      <c r="BK215325" s="2315"/>
    </row>
    <row r="215326" spans="63:63" x14ac:dyDescent="0.25">
      <c r="BK215326" s="2311"/>
    </row>
    <row r="215350" spans="63:63" x14ac:dyDescent="0.25">
      <c r="BK215350" s="2315"/>
    </row>
    <row r="215351" spans="63:63" x14ac:dyDescent="0.25">
      <c r="BK215351" s="2311"/>
    </row>
    <row r="215375" spans="63:63" x14ac:dyDescent="0.25">
      <c r="BK215375" s="2315"/>
    </row>
    <row r="215376" spans="63:63" x14ac:dyDescent="0.25">
      <c r="BK215376" s="2311"/>
    </row>
    <row r="215400" spans="63:63" x14ac:dyDescent="0.25">
      <c r="BK215400" s="2315"/>
    </row>
    <row r="215401" spans="63:63" x14ac:dyDescent="0.25">
      <c r="BK215401" s="2311"/>
    </row>
    <row r="215425" spans="63:63" x14ac:dyDescent="0.25">
      <c r="BK215425" s="2315"/>
    </row>
    <row r="215426" spans="63:63" x14ac:dyDescent="0.25">
      <c r="BK215426" s="2311"/>
    </row>
    <row r="215450" spans="63:63" x14ac:dyDescent="0.25">
      <c r="BK215450" s="2315"/>
    </row>
    <row r="215451" spans="63:63" x14ac:dyDescent="0.25">
      <c r="BK215451" s="2311"/>
    </row>
    <row r="215475" spans="63:63" x14ac:dyDescent="0.25">
      <c r="BK215475" s="2315"/>
    </row>
    <row r="215476" spans="63:63" x14ac:dyDescent="0.25">
      <c r="BK215476" s="2311"/>
    </row>
    <row r="215500" spans="63:63" x14ac:dyDescent="0.25">
      <c r="BK215500" s="2315"/>
    </row>
    <row r="215501" spans="63:63" x14ac:dyDescent="0.25">
      <c r="BK215501" s="2311"/>
    </row>
    <row r="215525" spans="63:63" x14ac:dyDescent="0.25">
      <c r="BK215525" s="2315"/>
    </row>
    <row r="215526" spans="63:63" x14ac:dyDescent="0.25">
      <c r="BK215526" s="2311"/>
    </row>
    <row r="215550" spans="63:63" x14ac:dyDescent="0.25">
      <c r="BK215550" s="2315"/>
    </row>
    <row r="215551" spans="63:63" x14ac:dyDescent="0.25">
      <c r="BK215551" s="2311"/>
    </row>
    <row r="215575" spans="63:63" x14ac:dyDescent="0.25">
      <c r="BK215575" s="2315"/>
    </row>
    <row r="215576" spans="63:63" x14ac:dyDescent="0.25">
      <c r="BK215576" s="2311"/>
    </row>
    <row r="215600" spans="63:63" x14ac:dyDescent="0.25">
      <c r="BK215600" s="2315"/>
    </row>
    <row r="215601" spans="63:63" x14ac:dyDescent="0.25">
      <c r="BK215601" s="2311"/>
    </row>
    <row r="215625" spans="63:63" x14ac:dyDescent="0.25">
      <c r="BK215625" s="2315"/>
    </row>
    <row r="215626" spans="63:63" x14ac:dyDescent="0.25">
      <c r="BK215626" s="2311"/>
    </row>
    <row r="215650" spans="63:63" x14ac:dyDescent="0.25">
      <c r="BK215650" s="2315"/>
    </row>
    <row r="215651" spans="63:63" x14ac:dyDescent="0.25">
      <c r="BK215651" s="2311"/>
    </row>
    <row r="215675" spans="63:63" x14ac:dyDescent="0.25">
      <c r="BK215675" s="2315"/>
    </row>
    <row r="215676" spans="63:63" x14ac:dyDescent="0.25">
      <c r="BK215676" s="2311"/>
    </row>
    <row r="215700" spans="63:63" x14ac:dyDescent="0.25">
      <c r="BK215700" s="2315"/>
    </row>
    <row r="215701" spans="63:63" x14ac:dyDescent="0.25">
      <c r="BK215701" s="2311"/>
    </row>
    <row r="215725" spans="63:63" x14ac:dyDescent="0.25">
      <c r="BK215725" s="2315"/>
    </row>
    <row r="215726" spans="63:63" x14ac:dyDescent="0.25">
      <c r="BK215726" s="2311"/>
    </row>
    <row r="215750" spans="63:63" x14ac:dyDescent="0.25">
      <c r="BK215750" s="2315"/>
    </row>
    <row r="215751" spans="63:63" x14ac:dyDescent="0.25">
      <c r="BK215751" s="2311"/>
    </row>
    <row r="215775" spans="63:63" x14ac:dyDescent="0.25">
      <c r="BK215775" s="2315"/>
    </row>
    <row r="215776" spans="63:63" x14ac:dyDescent="0.25">
      <c r="BK215776" s="2311"/>
    </row>
    <row r="215800" spans="63:63" x14ac:dyDescent="0.25">
      <c r="BK215800" s="2315"/>
    </row>
    <row r="215801" spans="63:63" x14ac:dyDescent="0.25">
      <c r="BK215801" s="2311"/>
    </row>
    <row r="215825" spans="63:63" x14ac:dyDescent="0.25">
      <c r="BK215825" s="2315"/>
    </row>
    <row r="215826" spans="63:63" x14ac:dyDescent="0.25">
      <c r="BK215826" s="2311"/>
    </row>
    <row r="215850" spans="63:63" x14ac:dyDescent="0.25">
      <c r="BK215850" s="2315"/>
    </row>
    <row r="215851" spans="63:63" x14ac:dyDescent="0.25">
      <c r="BK215851" s="2311"/>
    </row>
    <row r="215875" spans="63:63" x14ac:dyDescent="0.25">
      <c r="BK215875" s="2315"/>
    </row>
    <row r="215876" spans="63:63" x14ac:dyDescent="0.25">
      <c r="BK215876" s="2311"/>
    </row>
    <row r="215900" spans="63:63" x14ac:dyDescent="0.25">
      <c r="BK215900" s="2315"/>
    </row>
    <row r="215901" spans="63:63" x14ac:dyDescent="0.25">
      <c r="BK215901" s="2311"/>
    </row>
    <row r="215925" spans="63:63" x14ac:dyDescent="0.25">
      <c r="BK215925" s="2315"/>
    </row>
    <row r="215926" spans="63:63" x14ac:dyDescent="0.25">
      <c r="BK215926" s="2311"/>
    </row>
    <row r="215950" spans="63:63" x14ac:dyDescent="0.25">
      <c r="BK215950" s="2315"/>
    </row>
    <row r="215951" spans="63:63" x14ac:dyDescent="0.25">
      <c r="BK215951" s="2311"/>
    </row>
    <row r="215975" spans="63:63" x14ac:dyDescent="0.25">
      <c r="BK215975" s="2315"/>
    </row>
    <row r="215976" spans="63:63" x14ac:dyDescent="0.25">
      <c r="BK215976" s="2311"/>
    </row>
    <row r="216000" spans="63:63" x14ac:dyDescent="0.25">
      <c r="BK216000" s="2315"/>
    </row>
    <row r="216001" spans="63:63" x14ac:dyDescent="0.25">
      <c r="BK216001" s="2311"/>
    </row>
    <row r="216025" spans="63:63" x14ac:dyDescent="0.25">
      <c r="BK216025" s="2315"/>
    </row>
    <row r="216026" spans="63:63" x14ac:dyDescent="0.25">
      <c r="BK216026" s="2311"/>
    </row>
    <row r="216050" spans="63:63" x14ac:dyDescent="0.25">
      <c r="BK216050" s="2315"/>
    </row>
    <row r="216051" spans="63:63" x14ac:dyDescent="0.25">
      <c r="BK216051" s="2311"/>
    </row>
    <row r="216075" spans="63:63" x14ac:dyDescent="0.25">
      <c r="BK216075" s="2315"/>
    </row>
    <row r="216076" spans="63:63" x14ac:dyDescent="0.25">
      <c r="BK216076" s="2311"/>
    </row>
    <row r="216100" spans="63:63" x14ac:dyDescent="0.25">
      <c r="BK216100" s="2315"/>
    </row>
    <row r="216101" spans="63:63" x14ac:dyDescent="0.25">
      <c r="BK216101" s="2311"/>
    </row>
    <row r="216125" spans="63:63" x14ac:dyDescent="0.25">
      <c r="BK216125" s="2315"/>
    </row>
    <row r="216126" spans="63:63" x14ac:dyDescent="0.25">
      <c r="BK216126" s="2311"/>
    </row>
    <row r="216150" spans="63:63" x14ac:dyDescent="0.25">
      <c r="BK216150" s="2315"/>
    </row>
    <row r="216151" spans="63:63" x14ac:dyDescent="0.25">
      <c r="BK216151" s="2311"/>
    </row>
    <row r="216175" spans="63:63" x14ac:dyDescent="0.25">
      <c r="BK216175" s="2315"/>
    </row>
    <row r="216176" spans="63:63" x14ac:dyDescent="0.25">
      <c r="BK216176" s="2311"/>
    </row>
    <row r="216200" spans="63:63" x14ac:dyDescent="0.25">
      <c r="BK216200" s="2315"/>
    </row>
    <row r="216201" spans="63:63" x14ac:dyDescent="0.25">
      <c r="BK216201" s="2311"/>
    </row>
    <row r="216225" spans="63:63" x14ac:dyDescent="0.25">
      <c r="BK216225" s="2315"/>
    </row>
    <row r="216226" spans="63:63" x14ac:dyDescent="0.25">
      <c r="BK216226" s="2311"/>
    </row>
    <row r="216250" spans="63:63" x14ac:dyDescent="0.25">
      <c r="BK216250" s="2315"/>
    </row>
    <row r="216251" spans="63:63" x14ac:dyDescent="0.25">
      <c r="BK216251" s="2311"/>
    </row>
    <row r="216275" spans="63:63" x14ac:dyDescent="0.25">
      <c r="BK216275" s="2315"/>
    </row>
    <row r="216276" spans="63:63" x14ac:dyDescent="0.25">
      <c r="BK216276" s="2311"/>
    </row>
    <row r="216300" spans="63:63" x14ac:dyDescent="0.25">
      <c r="BK216300" s="2315"/>
    </row>
    <row r="216301" spans="63:63" x14ac:dyDescent="0.25">
      <c r="BK216301" s="2311"/>
    </row>
    <row r="216325" spans="63:63" x14ac:dyDescent="0.25">
      <c r="BK216325" s="2315"/>
    </row>
    <row r="216326" spans="63:63" x14ac:dyDescent="0.25">
      <c r="BK216326" s="2311"/>
    </row>
    <row r="216350" spans="63:63" x14ac:dyDescent="0.25">
      <c r="BK216350" s="2315"/>
    </row>
    <row r="216351" spans="63:63" x14ac:dyDescent="0.25">
      <c r="BK216351" s="2311"/>
    </row>
    <row r="216375" spans="63:63" x14ac:dyDescent="0.25">
      <c r="BK216375" s="2315"/>
    </row>
    <row r="216376" spans="63:63" x14ac:dyDescent="0.25">
      <c r="BK216376" s="2311"/>
    </row>
    <row r="216400" spans="63:63" x14ac:dyDescent="0.25">
      <c r="BK216400" s="2315"/>
    </row>
    <row r="216401" spans="63:63" x14ac:dyDescent="0.25">
      <c r="BK216401" s="2311"/>
    </row>
    <row r="216425" spans="63:63" x14ac:dyDescent="0.25">
      <c r="BK216425" s="2315"/>
    </row>
    <row r="216426" spans="63:63" x14ac:dyDescent="0.25">
      <c r="BK216426" s="2311"/>
    </row>
    <row r="216450" spans="63:63" x14ac:dyDescent="0.25">
      <c r="BK216450" s="2315"/>
    </row>
    <row r="216451" spans="63:63" x14ac:dyDescent="0.25">
      <c r="BK216451" s="2311"/>
    </row>
    <row r="216475" spans="63:63" x14ac:dyDescent="0.25">
      <c r="BK216475" s="2315"/>
    </row>
    <row r="216476" spans="63:63" x14ac:dyDescent="0.25">
      <c r="BK216476" s="2311"/>
    </row>
    <row r="216500" spans="63:63" x14ac:dyDescent="0.25">
      <c r="BK216500" s="2315"/>
    </row>
    <row r="216501" spans="63:63" x14ac:dyDescent="0.25">
      <c r="BK216501" s="2311"/>
    </row>
    <row r="216525" spans="63:63" x14ac:dyDescent="0.25">
      <c r="BK216525" s="2315"/>
    </row>
    <row r="216526" spans="63:63" x14ac:dyDescent="0.25">
      <c r="BK216526" s="2311"/>
    </row>
    <row r="216550" spans="63:63" x14ac:dyDescent="0.25">
      <c r="BK216550" s="2315"/>
    </row>
    <row r="216551" spans="63:63" x14ac:dyDescent="0.25">
      <c r="BK216551" s="2311"/>
    </row>
    <row r="216575" spans="63:63" x14ac:dyDescent="0.25">
      <c r="BK216575" s="2315"/>
    </row>
    <row r="216576" spans="63:63" x14ac:dyDescent="0.25">
      <c r="BK216576" s="2311"/>
    </row>
    <row r="216600" spans="63:63" x14ac:dyDescent="0.25">
      <c r="BK216600" s="2315"/>
    </row>
    <row r="216601" spans="63:63" x14ac:dyDescent="0.25">
      <c r="BK216601" s="2311"/>
    </row>
    <row r="216625" spans="63:63" x14ac:dyDescent="0.25">
      <c r="BK216625" s="2315"/>
    </row>
    <row r="216626" spans="63:63" x14ac:dyDescent="0.25">
      <c r="BK216626" s="2311"/>
    </row>
    <row r="216650" spans="63:63" x14ac:dyDescent="0.25">
      <c r="BK216650" s="2315"/>
    </row>
    <row r="216651" spans="63:63" x14ac:dyDescent="0.25">
      <c r="BK216651" s="2311"/>
    </row>
    <row r="216675" spans="63:63" x14ac:dyDescent="0.25">
      <c r="BK216675" s="2315"/>
    </row>
    <row r="216676" spans="63:63" x14ac:dyDescent="0.25">
      <c r="BK216676" s="2311"/>
    </row>
    <row r="216700" spans="63:63" x14ac:dyDescent="0.25">
      <c r="BK216700" s="2315"/>
    </row>
    <row r="216701" spans="63:63" x14ac:dyDescent="0.25">
      <c r="BK216701" s="2311"/>
    </row>
    <row r="216725" spans="63:63" x14ac:dyDescent="0.25">
      <c r="BK216725" s="2315"/>
    </row>
    <row r="216726" spans="63:63" x14ac:dyDescent="0.25">
      <c r="BK216726" s="2311"/>
    </row>
    <row r="216750" spans="63:63" x14ac:dyDescent="0.25">
      <c r="BK216750" s="2315"/>
    </row>
    <row r="216751" spans="63:63" x14ac:dyDescent="0.25">
      <c r="BK216751" s="2311"/>
    </row>
    <row r="216775" spans="63:63" x14ac:dyDescent="0.25">
      <c r="BK216775" s="2315"/>
    </row>
    <row r="216776" spans="63:63" x14ac:dyDescent="0.25">
      <c r="BK216776" s="2311"/>
    </row>
    <row r="216800" spans="63:63" x14ac:dyDescent="0.25">
      <c r="BK216800" s="2315"/>
    </row>
    <row r="216801" spans="63:63" x14ac:dyDescent="0.25">
      <c r="BK216801" s="2311"/>
    </row>
    <row r="216825" spans="63:63" x14ac:dyDescent="0.25">
      <c r="BK216825" s="2315"/>
    </row>
    <row r="216826" spans="63:63" x14ac:dyDescent="0.25">
      <c r="BK216826" s="2311"/>
    </row>
    <row r="216850" spans="63:63" x14ac:dyDescent="0.25">
      <c r="BK216850" s="2315"/>
    </row>
    <row r="216851" spans="63:63" x14ac:dyDescent="0.25">
      <c r="BK216851" s="2311"/>
    </row>
    <row r="216875" spans="63:63" x14ac:dyDescent="0.25">
      <c r="BK216875" s="2315"/>
    </row>
    <row r="216876" spans="63:63" x14ac:dyDescent="0.25">
      <c r="BK216876" s="2311"/>
    </row>
    <row r="216900" spans="63:63" x14ac:dyDescent="0.25">
      <c r="BK216900" s="2315"/>
    </row>
    <row r="216901" spans="63:63" x14ac:dyDescent="0.25">
      <c r="BK216901" s="2311"/>
    </row>
    <row r="216925" spans="63:63" x14ac:dyDescent="0.25">
      <c r="BK216925" s="2315"/>
    </row>
    <row r="216926" spans="63:63" x14ac:dyDescent="0.25">
      <c r="BK216926" s="2311"/>
    </row>
    <row r="216950" spans="63:63" x14ac:dyDescent="0.25">
      <c r="BK216950" s="2315"/>
    </row>
    <row r="216951" spans="63:63" x14ac:dyDescent="0.25">
      <c r="BK216951" s="2311"/>
    </row>
    <row r="216975" spans="63:63" x14ac:dyDescent="0.25">
      <c r="BK216975" s="2315"/>
    </row>
    <row r="216976" spans="63:63" x14ac:dyDescent="0.25">
      <c r="BK216976" s="2311"/>
    </row>
    <row r="217000" spans="63:63" x14ac:dyDescent="0.25">
      <c r="BK217000" s="2315"/>
    </row>
    <row r="217001" spans="63:63" x14ac:dyDescent="0.25">
      <c r="BK217001" s="2311"/>
    </row>
    <row r="217025" spans="63:63" x14ac:dyDescent="0.25">
      <c r="BK217025" s="2315"/>
    </row>
    <row r="217026" spans="63:63" x14ac:dyDescent="0.25">
      <c r="BK217026" s="2311"/>
    </row>
    <row r="217050" spans="63:63" x14ac:dyDescent="0.25">
      <c r="BK217050" s="2315"/>
    </row>
    <row r="217051" spans="63:63" x14ac:dyDescent="0.25">
      <c r="BK217051" s="2311"/>
    </row>
    <row r="217075" spans="63:63" x14ac:dyDescent="0.25">
      <c r="BK217075" s="2315"/>
    </row>
    <row r="217076" spans="63:63" x14ac:dyDescent="0.25">
      <c r="BK217076" s="2311"/>
    </row>
    <row r="217100" spans="63:63" x14ac:dyDescent="0.25">
      <c r="BK217100" s="2315"/>
    </row>
    <row r="217101" spans="63:63" x14ac:dyDescent="0.25">
      <c r="BK217101" s="2311"/>
    </row>
    <row r="217125" spans="63:63" x14ac:dyDescent="0.25">
      <c r="BK217125" s="2315"/>
    </row>
    <row r="217126" spans="63:63" x14ac:dyDescent="0.25">
      <c r="BK217126" s="2311"/>
    </row>
    <row r="217150" spans="63:63" x14ac:dyDescent="0.25">
      <c r="BK217150" s="2315"/>
    </row>
    <row r="217151" spans="63:63" x14ac:dyDescent="0.25">
      <c r="BK217151" s="2311"/>
    </row>
    <row r="217175" spans="63:63" x14ac:dyDescent="0.25">
      <c r="BK217175" s="2315"/>
    </row>
    <row r="217176" spans="63:63" x14ac:dyDescent="0.25">
      <c r="BK217176" s="2311"/>
    </row>
    <row r="217200" spans="63:63" x14ac:dyDescent="0.25">
      <c r="BK217200" s="2315"/>
    </row>
    <row r="217201" spans="63:63" x14ac:dyDescent="0.25">
      <c r="BK217201" s="2311"/>
    </row>
    <row r="217225" spans="63:63" x14ac:dyDescent="0.25">
      <c r="BK217225" s="2315"/>
    </row>
    <row r="217226" spans="63:63" x14ac:dyDescent="0.25">
      <c r="BK217226" s="2311"/>
    </row>
    <row r="217250" spans="63:63" x14ac:dyDescent="0.25">
      <c r="BK217250" s="2315"/>
    </row>
    <row r="217251" spans="63:63" x14ac:dyDescent="0.25">
      <c r="BK217251" s="2311"/>
    </row>
    <row r="217275" spans="63:63" x14ac:dyDescent="0.25">
      <c r="BK217275" s="2315"/>
    </row>
    <row r="217276" spans="63:63" x14ac:dyDescent="0.25">
      <c r="BK217276" s="2311"/>
    </row>
    <row r="217300" spans="63:63" x14ac:dyDescent="0.25">
      <c r="BK217300" s="2315"/>
    </row>
    <row r="217301" spans="63:63" x14ac:dyDescent="0.25">
      <c r="BK217301" s="2311"/>
    </row>
    <row r="217325" spans="63:63" x14ac:dyDescent="0.25">
      <c r="BK217325" s="2315"/>
    </row>
    <row r="217326" spans="63:63" x14ac:dyDescent="0.25">
      <c r="BK217326" s="2311"/>
    </row>
    <row r="217350" spans="63:63" x14ac:dyDescent="0.25">
      <c r="BK217350" s="2315"/>
    </row>
    <row r="217351" spans="63:63" x14ac:dyDescent="0.25">
      <c r="BK217351" s="2311"/>
    </row>
    <row r="217375" spans="63:63" x14ac:dyDescent="0.25">
      <c r="BK217375" s="2315"/>
    </row>
    <row r="217376" spans="63:63" x14ac:dyDescent="0.25">
      <c r="BK217376" s="2311"/>
    </row>
    <row r="217400" spans="63:63" x14ac:dyDescent="0.25">
      <c r="BK217400" s="2315"/>
    </row>
    <row r="217401" spans="63:63" x14ac:dyDescent="0.25">
      <c r="BK217401" s="2311"/>
    </row>
    <row r="217425" spans="63:63" x14ac:dyDescent="0.25">
      <c r="BK217425" s="2315"/>
    </row>
    <row r="217426" spans="63:63" x14ac:dyDescent="0.25">
      <c r="BK217426" s="2311"/>
    </row>
    <row r="217450" spans="63:63" x14ac:dyDescent="0.25">
      <c r="BK217450" s="2315"/>
    </row>
    <row r="217451" spans="63:63" x14ac:dyDescent="0.25">
      <c r="BK217451" s="2311"/>
    </row>
    <row r="217475" spans="63:63" x14ac:dyDescent="0.25">
      <c r="BK217475" s="2315"/>
    </row>
    <row r="217476" spans="63:63" x14ac:dyDescent="0.25">
      <c r="BK217476" s="2311"/>
    </row>
    <row r="217500" spans="63:63" x14ac:dyDescent="0.25">
      <c r="BK217500" s="2315"/>
    </row>
    <row r="217501" spans="63:63" x14ac:dyDescent="0.25">
      <c r="BK217501" s="2311"/>
    </row>
    <row r="217525" spans="63:63" x14ac:dyDescent="0.25">
      <c r="BK217525" s="2315"/>
    </row>
    <row r="217526" spans="63:63" x14ac:dyDescent="0.25">
      <c r="BK217526" s="2311"/>
    </row>
    <row r="217550" spans="63:63" x14ac:dyDescent="0.25">
      <c r="BK217550" s="2315"/>
    </row>
    <row r="217551" spans="63:63" x14ac:dyDescent="0.25">
      <c r="BK217551" s="2311"/>
    </row>
    <row r="217575" spans="63:63" x14ac:dyDescent="0.25">
      <c r="BK217575" s="2315"/>
    </row>
    <row r="217576" spans="63:63" x14ac:dyDescent="0.25">
      <c r="BK217576" s="2311"/>
    </row>
    <row r="217600" spans="63:63" x14ac:dyDescent="0.25">
      <c r="BK217600" s="2315"/>
    </row>
    <row r="217601" spans="63:63" x14ac:dyDescent="0.25">
      <c r="BK217601" s="2311"/>
    </row>
    <row r="217625" spans="63:63" x14ac:dyDescent="0.25">
      <c r="BK217625" s="2315"/>
    </row>
    <row r="217626" spans="63:63" x14ac:dyDescent="0.25">
      <c r="BK217626" s="2311"/>
    </row>
    <row r="217650" spans="63:63" x14ac:dyDescent="0.25">
      <c r="BK217650" s="2315"/>
    </row>
    <row r="217651" spans="63:63" x14ac:dyDescent="0.25">
      <c r="BK217651" s="2311"/>
    </row>
    <row r="217675" spans="63:63" x14ac:dyDescent="0.25">
      <c r="BK217675" s="2315"/>
    </row>
    <row r="217676" spans="63:63" x14ac:dyDescent="0.25">
      <c r="BK217676" s="2311"/>
    </row>
    <row r="217700" spans="63:63" x14ac:dyDescent="0.25">
      <c r="BK217700" s="2315"/>
    </row>
    <row r="217701" spans="63:63" x14ac:dyDescent="0.25">
      <c r="BK217701" s="2311"/>
    </row>
    <row r="217725" spans="63:63" x14ac:dyDescent="0.25">
      <c r="BK217725" s="2315"/>
    </row>
    <row r="217726" spans="63:63" x14ac:dyDescent="0.25">
      <c r="BK217726" s="2311"/>
    </row>
    <row r="217750" spans="63:63" x14ac:dyDescent="0.25">
      <c r="BK217750" s="2315"/>
    </row>
    <row r="217751" spans="63:63" x14ac:dyDescent="0.25">
      <c r="BK217751" s="2311"/>
    </row>
    <row r="217775" spans="63:63" x14ac:dyDescent="0.25">
      <c r="BK217775" s="2315"/>
    </row>
    <row r="217776" spans="63:63" x14ac:dyDescent="0.25">
      <c r="BK217776" s="2311"/>
    </row>
    <row r="217800" spans="63:63" x14ac:dyDescent="0.25">
      <c r="BK217800" s="2315"/>
    </row>
    <row r="217801" spans="63:63" x14ac:dyDescent="0.25">
      <c r="BK217801" s="2311"/>
    </row>
    <row r="217825" spans="63:63" x14ac:dyDescent="0.25">
      <c r="BK217825" s="2315"/>
    </row>
    <row r="217826" spans="63:63" x14ac:dyDescent="0.25">
      <c r="BK217826" s="2311"/>
    </row>
    <row r="217850" spans="63:63" x14ac:dyDescent="0.25">
      <c r="BK217850" s="2315"/>
    </row>
    <row r="217851" spans="63:63" x14ac:dyDescent="0.25">
      <c r="BK217851" s="2311"/>
    </row>
    <row r="217875" spans="63:63" x14ac:dyDescent="0.25">
      <c r="BK217875" s="2315"/>
    </row>
    <row r="217876" spans="63:63" x14ac:dyDescent="0.25">
      <c r="BK217876" s="2311"/>
    </row>
    <row r="217900" spans="63:63" x14ac:dyDescent="0.25">
      <c r="BK217900" s="2315"/>
    </row>
    <row r="217901" spans="63:63" x14ac:dyDescent="0.25">
      <c r="BK217901" s="2311"/>
    </row>
    <row r="217925" spans="63:63" x14ac:dyDescent="0.25">
      <c r="BK217925" s="2315"/>
    </row>
    <row r="217926" spans="63:63" x14ac:dyDescent="0.25">
      <c r="BK217926" s="2311"/>
    </row>
    <row r="217950" spans="63:63" x14ac:dyDescent="0.25">
      <c r="BK217950" s="2315"/>
    </row>
    <row r="217951" spans="63:63" x14ac:dyDescent="0.25">
      <c r="BK217951" s="2311"/>
    </row>
    <row r="217975" spans="63:63" x14ac:dyDescent="0.25">
      <c r="BK217975" s="2315"/>
    </row>
    <row r="217976" spans="63:63" x14ac:dyDescent="0.25">
      <c r="BK217976" s="2311"/>
    </row>
    <row r="218000" spans="63:63" x14ac:dyDescent="0.25">
      <c r="BK218000" s="2315"/>
    </row>
    <row r="218001" spans="63:63" x14ac:dyDescent="0.25">
      <c r="BK218001" s="2311"/>
    </row>
    <row r="218025" spans="63:63" x14ac:dyDescent="0.25">
      <c r="BK218025" s="2315"/>
    </row>
    <row r="218026" spans="63:63" x14ac:dyDescent="0.25">
      <c r="BK218026" s="2311"/>
    </row>
    <row r="218050" spans="63:63" x14ac:dyDescent="0.25">
      <c r="BK218050" s="2315"/>
    </row>
    <row r="218051" spans="63:63" x14ac:dyDescent="0.25">
      <c r="BK218051" s="2311"/>
    </row>
    <row r="218075" spans="63:63" x14ac:dyDescent="0.25">
      <c r="BK218075" s="2315"/>
    </row>
    <row r="218076" spans="63:63" x14ac:dyDescent="0.25">
      <c r="BK218076" s="2311"/>
    </row>
    <row r="218100" spans="63:63" x14ac:dyDescent="0.25">
      <c r="BK218100" s="2315"/>
    </row>
    <row r="218101" spans="63:63" x14ac:dyDescent="0.25">
      <c r="BK218101" s="2311"/>
    </row>
    <row r="218125" spans="63:63" x14ac:dyDescent="0.25">
      <c r="BK218125" s="2315"/>
    </row>
    <row r="218126" spans="63:63" x14ac:dyDescent="0.25">
      <c r="BK218126" s="2311"/>
    </row>
    <row r="218150" spans="63:63" x14ac:dyDescent="0.25">
      <c r="BK218150" s="2315"/>
    </row>
    <row r="218151" spans="63:63" x14ac:dyDescent="0.25">
      <c r="BK218151" s="2311"/>
    </row>
    <row r="218175" spans="63:63" x14ac:dyDescent="0.25">
      <c r="BK218175" s="2315"/>
    </row>
    <row r="218176" spans="63:63" x14ac:dyDescent="0.25">
      <c r="BK218176" s="2311"/>
    </row>
    <row r="218200" spans="63:63" x14ac:dyDescent="0.25">
      <c r="BK218200" s="2315"/>
    </row>
    <row r="218201" spans="63:63" x14ac:dyDescent="0.25">
      <c r="BK218201" s="2311"/>
    </row>
    <row r="218225" spans="63:63" x14ac:dyDescent="0.25">
      <c r="BK218225" s="2315"/>
    </row>
    <row r="218226" spans="63:63" x14ac:dyDescent="0.25">
      <c r="BK218226" s="2311"/>
    </row>
    <row r="218250" spans="63:63" x14ac:dyDescent="0.25">
      <c r="BK218250" s="2315"/>
    </row>
    <row r="218251" spans="63:63" x14ac:dyDescent="0.25">
      <c r="BK218251" s="2311"/>
    </row>
    <row r="218275" spans="63:63" x14ac:dyDescent="0.25">
      <c r="BK218275" s="2315"/>
    </row>
    <row r="218276" spans="63:63" x14ac:dyDescent="0.25">
      <c r="BK218276" s="2311"/>
    </row>
    <row r="218300" spans="63:63" x14ac:dyDescent="0.25">
      <c r="BK218300" s="2315"/>
    </row>
    <row r="218301" spans="63:63" x14ac:dyDescent="0.25">
      <c r="BK218301" s="2311"/>
    </row>
    <row r="218325" spans="63:63" x14ac:dyDescent="0.25">
      <c r="BK218325" s="2315"/>
    </row>
    <row r="218326" spans="63:63" x14ac:dyDescent="0.25">
      <c r="BK218326" s="2311"/>
    </row>
    <row r="218350" spans="63:63" x14ac:dyDescent="0.25">
      <c r="BK218350" s="2315"/>
    </row>
    <row r="218351" spans="63:63" x14ac:dyDescent="0.25">
      <c r="BK218351" s="2311"/>
    </row>
    <row r="218375" spans="63:63" x14ac:dyDescent="0.25">
      <c r="BK218375" s="2315"/>
    </row>
    <row r="218376" spans="63:63" x14ac:dyDescent="0.25">
      <c r="BK218376" s="2311"/>
    </row>
    <row r="218400" spans="63:63" x14ac:dyDescent="0.25">
      <c r="BK218400" s="2315"/>
    </row>
    <row r="218401" spans="63:63" x14ac:dyDescent="0.25">
      <c r="BK218401" s="2311"/>
    </row>
    <row r="218425" spans="63:63" x14ac:dyDescent="0.25">
      <c r="BK218425" s="2315"/>
    </row>
    <row r="218426" spans="63:63" x14ac:dyDescent="0.25">
      <c r="BK218426" s="2311"/>
    </row>
    <row r="218450" spans="63:63" x14ac:dyDescent="0.25">
      <c r="BK218450" s="2315"/>
    </row>
    <row r="218451" spans="63:63" x14ac:dyDescent="0.25">
      <c r="BK218451" s="2311"/>
    </row>
    <row r="218475" spans="63:63" x14ac:dyDescent="0.25">
      <c r="BK218475" s="2315"/>
    </row>
    <row r="218476" spans="63:63" x14ac:dyDescent="0.25">
      <c r="BK218476" s="2311"/>
    </row>
    <row r="218500" spans="63:63" x14ac:dyDescent="0.25">
      <c r="BK218500" s="2315"/>
    </row>
    <row r="218501" spans="63:63" x14ac:dyDescent="0.25">
      <c r="BK218501" s="2311"/>
    </row>
    <row r="218525" spans="63:63" x14ac:dyDescent="0.25">
      <c r="BK218525" s="2315"/>
    </row>
    <row r="218526" spans="63:63" x14ac:dyDescent="0.25">
      <c r="BK218526" s="2311"/>
    </row>
    <row r="218550" spans="63:63" x14ac:dyDescent="0.25">
      <c r="BK218550" s="2315"/>
    </row>
    <row r="218551" spans="63:63" x14ac:dyDescent="0.25">
      <c r="BK218551" s="2311"/>
    </row>
    <row r="218575" spans="63:63" x14ac:dyDescent="0.25">
      <c r="BK218575" s="2315"/>
    </row>
    <row r="218576" spans="63:63" x14ac:dyDescent="0.25">
      <c r="BK218576" s="2311"/>
    </row>
    <row r="218600" spans="63:63" x14ac:dyDescent="0.25">
      <c r="BK218600" s="2315"/>
    </row>
    <row r="218601" spans="63:63" x14ac:dyDescent="0.25">
      <c r="BK218601" s="2311"/>
    </row>
    <row r="218625" spans="63:63" x14ac:dyDescent="0.25">
      <c r="BK218625" s="2315"/>
    </row>
    <row r="218626" spans="63:63" x14ac:dyDescent="0.25">
      <c r="BK218626" s="2311"/>
    </row>
    <row r="218650" spans="63:63" x14ac:dyDescent="0.25">
      <c r="BK218650" s="2315"/>
    </row>
    <row r="218651" spans="63:63" x14ac:dyDescent="0.25">
      <c r="BK218651" s="2311"/>
    </row>
    <row r="218675" spans="63:63" x14ac:dyDescent="0.25">
      <c r="BK218675" s="2315"/>
    </row>
    <row r="218676" spans="63:63" x14ac:dyDescent="0.25">
      <c r="BK218676" s="2311"/>
    </row>
    <row r="218700" spans="63:63" x14ac:dyDescent="0.25">
      <c r="BK218700" s="2315"/>
    </row>
    <row r="218701" spans="63:63" x14ac:dyDescent="0.25">
      <c r="BK218701" s="2311"/>
    </row>
    <row r="218725" spans="63:63" x14ac:dyDescent="0.25">
      <c r="BK218725" s="2315"/>
    </row>
    <row r="218726" spans="63:63" x14ac:dyDescent="0.25">
      <c r="BK218726" s="2311"/>
    </row>
    <row r="218750" spans="63:63" x14ac:dyDescent="0.25">
      <c r="BK218750" s="2315"/>
    </row>
    <row r="218751" spans="63:63" x14ac:dyDescent="0.25">
      <c r="BK218751" s="2311"/>
    </row>
    <row r="218775" spans="63:63" x14ac:dyDescent="0.25">
      <c r="BK218775" s="2315"/>
    </row>
    <row r="218776" spans="63:63" x14ac:dyDescent="0.25">
      <c r="BK218776" s="2311"/>
    </row>
    <row r="218800" spans="63:63" x14ac:dyDescent="0.25">
      <c r="BK218800" s="2315"/>
    </row>
    <row r="218801" spans="63:63" x14ac:dyDescent="0.25">
      <c r="BK218801" s="2311"/>
    </row>
    <row r="218825" spans="63:63" x14ac:dyDescent="0.25">
      <c r="BK218825" s="2315"/>
    </row>
    <row r="218826" spans="63:63" x14ac:dyDescent="0.25">
      <c r="BK218826" s="2311"/>
    </row>
    <row r="218850" spans="63:63" x14ac:dyDescent="0.25">
      <c r="BK218850" s="2315"/>
    </row>
    <row r="218851" spans="63:63" x14ac:dyDescent="0.25">
      <c r="BK218851" s="2311"/>
    </row>
    <row r="218875" spans="63:63" x14ac:dyDescent="0.25">
      <c r="BK218875" s="2315"/>
    </row>
    <row r="218876" spans="63:63" x14ac:dyDescent="0.25">
      <c r="BK218876" s="2311"/>
    </row>
    <row r="218900" spans="63:63" x14ac:dyDescent="0.25">
      <c r="BK218900" s="2315"/>
    </row>
    <row r="218901" spans="63:63" x14ac:dyDescent="0.25">
      <c r="BK218901" s="2311"/>
    </row>
    <row r="218925" spans="63:63" x14ac:dyDescent="0.25">
      <c r="BK218925" s="2315"/>
    </row>
    <row r="218926" spans="63:63" x14ac:dyDescent="0.25">
      <c r="BK218926" s="2311"/>
    </row>
    <row r="218950" spans="63:63" x14ac:dyDescent="0.25">
      <c r="BK218950" s="2315"/>
    </row>
    <row r="218951" spans="63:63" x14ac:dyDescent="0.25">
      <c r="BK218951" s="2311"/>
    </row>
    <row r="218975" spans="63:63" x14ac:dyDescent="0.25">
      <c r="BK218975" s="2315"/>
    </row>
    <row r="218976" spans="63:63" x14ac:dyDescent="0.25">
      <c r="BK218976" s="2311"/>
    </row>
    <row r="219000" spans="63:63" x14ac:dyDescent="0.25">
      <c r="BK219000" s="2315"/>
    </row>
    <row r="219001" spans="63:63" x14ac:dyDescent="0.25">
      <c r="BK219001" s="2311"/>
    </row>
    <row r="219025" spans="63:63" x14ac:dyDescent="0.25">
      <c r="BK219025" s="2315"/>
    </row>
    <row r="219026" spans="63:63" x14ac:dyDescent="0.25">
      <c r="BK219026" s="2311"/>
    </row>
    <row r="219050" spans="63:63" x14ac:dyDescent="0.25">
      <c r="BK219050" s="2315"/>
    </row>
    <row r="219051" spans="63:63" x14ac:dyDescent="0.25">
      <c r="BK219051" s="2311"/>
    </row>
    <row r="219075" spans="63:63" x14ac:dyDescent="0.25">
      <c r="BK219075" s="2315"/>
    </row>
    <row r="219076" spans="63:63" x14ac:dyDescent="0.25">
      <c r="BK219076" s="2311"/>
    </row>
    <row r="219100" spans="63:63" x14ac:dyDescent="0.25">
      <c r="BK219100" s="2315"/>
    </row>
    <row r="219101" spans="63:63" x14ac:dyDescent="0.25">
      <c r="BK219101" s="2311"/>
    </row>
    <row r="219125" spans="63:63" x14ac:dyDescent="0.25">
      <c r="BK219125" s="2315"/>
    </row>
    <row r="219126" spans="63:63" x14ac:dyDescent="0.25">
      <c r="BK219126" s="2311"/>
    </row>
    <row r="219150" spans="63:63" x14ac:dyDescent="0.25">
      <c r="BK219150" s="2315"/>
    </row>
    <row r="219151" spans="63:63" x14ac:dyDescent="0.25">
      <c r="BK219151" s="2311"/>
    </row>
    <row r="219175" spans="63:63" x14ac:dyDescent="0.25">
      <c r="BK219175" s="2315"/>
    </row>
    <row r="219176" spans="63:63" x14ac:dyDescent="0.25">
      <c r="BK219176" s="2311"/>
    </row>
    <row r="219200" spans="63:63" x14ac:dyDescent="0.25">
      <c r="BK219200" s="2315"/>
    </row>
    <row r="219201" spans="63:63" x14ac:dyDescent="0.25">
      <c r="BK219201" s="2311"/>
    </row>
    <row r="219225" spans="63:63" x14ac:dyDescent="0.25">
      <c r="BK219225" s="2315"/>
    </row>
    <row r="219226" spans="63:63" x14ac:dyDescent="0.25">
      <c r="BK219226" s="2311"/>
    </row>
    <row r="219250" spans="63:63" x14ac:dyDescent="0.25">
      <c r="BK219250" s="2315"/>
    </row>
    <row r="219251" spans="63:63" x14ac:dyDescent="0.25">
      <c r="BK219251" s="2311"/>
    </row>
    <row r="219275" spans="63:63" x14ac:dyDescent="0.25">
      <c r="BK219275" s="2315"/>
    </row>
    <row r="219276" spans="63:63" x14ac:dyDescent="0.25">
      <c r="BK219276" s="2311"/>
    </row>
    <row r="219300" spans="63:63" x14ac:dyDescent="0.25">
      <c r="BK219300" s="2315"/>
    </row>
    <row r="219301" spans="63:63" x14ac:dyDescent="0.25">
      <c r="BK219301" s="2311"/>
    </row>
    <row r="219325" spans="63:63" x14ac:dyDescent="0.25">
      <c r="BK219325" s="2315"/>
    </row>
    <row r="219326" spans="63:63" x14ac:dyDescent="0.25">
      <c r="BK219326" s="2311"/>
    </row>
    <row r="219350" spans="63:63" x14ac:dyDescent="0.25">
      <c r="BK219350" s="2315"/>
    </row>
    <row r="219351" spans="63:63" x14ac:dyDescent="0.25">
      <c r="BK219351" s="2311"/>
    </row>
    <row r="219375" spans="63:63" x14ac:dyDescent="0.25">
      <c r="BK219375" s="2315"/>
    </row>
    <row r="219376" spans="63:63" x14ac:dyDescent="0.25">
      <c r="BK219376" s="2311"/>
    </row>
    <row r="219400" spans="63:63" x14ac:dyDescent="0.25">
      <c r="BK219400" s="2315"/>
    </row>
    <row r="219401" spans="63:63" x14ac:dyDescent="0.25">
      <c r="BK219401" s="2311"/>
    </row>
    <row r="219425" spans="63:63" x14ac:dyDescent="0.25">
      <c r="BK219425" s="2315"/>
    </row>
    <row r="219426" spans="63:63" x14ac:dyDescent="0.25">
      <c r="BK219426" s="2311"/>
    </row>
    <row r="219450" spans="63:63" x14ac:dyDescent="0.25">
      <c r="BK219450" s="2315"/>
    </row>
    <row r="219451" spans="63:63" x14ac:dyDescent="0.25">
      <c r="BK219451" s="2311"/>
    </row>
    <row r="219475" spans="63:63" x14ac:dyDescent="0.25">
      <c r="BK219475" s="2315"/>
    </row>
    <row r="219476" spans="63:63" x14ac:dyDescent="0.25">
      <c r="BK219476" s="2311"/>
    </row>
    <row r="219500" spans="63:63" x14ac:dyDescent="0.25">
      <c r="BK219500" s="2315"/>
    </row>
    <row r="219501" spans="63:63" x14ac:dyDescent="0.25">
      <c r="BK219501" s="2311"/>
    </row>
    <row r="219525" spans="63:63" x14ac:dyDescent="0.25">
      <c r="BK219525" s="2315"/>
    </row>
    <row r="219526" spans="63:63" x14ac:dyDescent="0.25">
      <c r="BK219526" s="2311"/>
    </row>
    <row r="219550" spans="63:63" x14ac:dyDescent="0.25">
      <c r="BK219550" s="2315"/>
    </row>
    <row r="219551" spans="63:63" x14ac:dyDescent="0.25">
      <c r="BK219551" s="2311"/>
    </row>
    <row r="219575" spans="63:63" x14ac:dyDescent="0.25">
      <c r="BK219575" s="2315"/>
    </row>
    <row r="219576" spans="63:63" x14ac:dyDescent="0.25">
      <c r="BK219576" s="2311"/>
    </row>
    <row r="219600" spans="63:63" x14ac:dyDescent="0.25">
      <c r="BK219600" s="2315"/>
    </row>
    <row r="219601" spans="63:63" x14ac:dyDescent="0.25">
      <c r="BK219601" s="2311"/>
    </row>
    <row r="219625" spans="63:63" x14ac:dyDescent="0.25">
      <c r="BK219625" s="2315"/>
    </row>
    <row r="219626" spans="63:63" x14ac:dyDescent="0.25">
      <c r="BK219626" s="2311"/>
    </row>
    <row r="219650" spans="63:63" x14ac:dyDescent="0.25">
      <c r="BK219650" s="2315"/>
    </row>
    <row r="219651" spans="63:63" x14ac:dyDescent="0.25">
      <c r="BK219651" s="2311"/>
    </row>
    <row r="219675" spans="63:63" x14ac:dyDescent="0.25">
      <c r="BK219675" s="2315"/>
    </row>
    <row r="219676" spans="63:63" x14ac:dyDescent="0.25">
      <c r="BK219676" s="2311"/>
    </row>
    <row r="219700" spans="63:63" x14ac:dyDescent="0.25">
      <c r="BK219700" s="2315"/>
    </row>
    <row r="219701" spans="63:63" x14ac:dyDescent="0.25">
      <c r="BK219701" s="2311"/>
    </row>
    <row r="219725" spans="63:63" x14ac:dyDescent="0.25">
      <c r="BK219725" s="2315"/>
    </row>
    <row r="219726" spans="63:63" x14ac:dyDescent="0.25">
      <c r="BK219726" s="2311"/>
    </row>
    <row r="219750" spans="63:63" x14ac:dyDescent="0.25">
      <c r="BK219750" s="2315"/>
    </row>
    <row r="219751" spans="63:63" x14ac:dyDescent="0.25">
      <c r="BK219751" s="2311"/>
    </row>
    <row r="219775" spans="63:63" x14ac:dyDescent="0.25">
      <c r="BK219775" s="2315"/>
    </row>
    <row r="219776" spans="63:63" x14ac:dyDescent="0.25">
      <c r="BK219776" s="2311"/>
    </row>
    <row r="219800" spans="63:63" x14ac:dyDescent="0.25">
      <c r="BK219800" s="2315"/>
    </row>
    <row r="219801" spans="63:63" x14ac:dyDescent="0.25">
      <c r="BK219801" s="2311"/>
    </row>
    <row r="219825" spans="63:63" x14ac:dyDescent="0.25">
      <c r="BK219825" s="2315"/>
    </row>
    <row r="219826" spans="63:63" x14ac:dyDescent="0.25">
      <c r="BK219826" s="2311"/>
    </row>
    <row r="219850" spans="63:63" x14ac:dyDescent="0.25">
      <c r="BK219850" s="2315"/>
    </row>
    <row r="219851" spans="63:63" x14ac:dyDescent="0.25">
      <c r="BK219851" s="2311"/>
    </row>
    <row r="219875" spans="63:63" x14ac:dyDescent="0.25">
      <c r="BK219875" s="2315"/>
    </row>
    <row r="219876" spans="63:63" x14ac:dyDescent="0.25">
      <c r="BK219876" s="2311"/>
    </row>
    <row r="219900" spans="63:63" x14ac:dyDescent="0.25">
      <c r="BK219900" s="2315"/>
    </row>
    <row r="219901" spans="63:63" x14ac:dyDescent="0.25">
      <c r="BK219901" s="2311"/>
    </row>
    <row r="219925" spans="63:63" x14ac:dyDescent="0.25">
      <c r="BK219925" s="2315"/>
    </row>
    <row r="219926" spans="63:63" x14ac:dyDescent="0.25">
      <c r="BK219926" s="2311"/>
    </row>
    <row r="219950" spans="63:63" x14ac:dyDescent="0.25">
      <c r="BK219950" s="2315"/>
    </row>
    <row r="219951" spans="63:63" x14ac:dyDescent="0.25">
      <c r="BK219951" s="2311"/>
    </row>
    <row r="219975" spans="63:63" x14ac:dyDescent="0.25">
      <c r="BK219975" s="2315"/>
    </row>
    <row r="219976" spans="63:63" x14ac:dyDescent="0.25">
      <c r="BK219976" s="2311"/>
    </row>
    <row r="220000" spans="63:63" x14ac:dyDescent="0.25">
      <c r="BK220000" s="2315"/>
    </row>
    <row r="220001" spans="63:63" x14ac:dyDescent="0.25">
      <c r="BK220001" s="2311"/>
    </row>
    <row r="220025" spans="63:63" x14ac:dyDescent="0.25">
      <c r="BK220025" s="2315"/>
    </row>
    <row r="220026" spans="63:63" x14ac:dyDescent="0.25">
      <c r="BK220026" s="2311"/>
    </row>
    <row r="220050" spans="63:63" x14ac:dyDescent="0.25">
      <c r="BK220050" s="2315"/>
    </row>
    <row r="220051" spans="63:63" x14ac:dyDescent="0.25">
      <c r="BK220051" s="2311"/>
    </row>
    <row r="220075" spans="63:63" x14ac:dyDescent="0.25">
      <c r="BK220075" s="2315"/>
    </row>
    <row r="220076" spans="63:63" x14ac:dyDescent="0.25">
      <c r="BK220076" s="2311"/>
    </row>
    <row r="220100" spans="63:63" x14ac:dyDescent="0.25">
      <c r="BK220100" s="2315"/>
    </row>
    <row r="220101" spans="63:63" x14ac:dyDescent="0.25">
      <c r="BK220101" s="2311"/>
    </row>
    <row r="220125" spans="63:63" x14ac:dyDescent="0.25">
      <c r="BK220125" s="2315"/>
    </row>
    <row r="220126" spans="63:63" x14ac:dyDescent="0.25">
      <c r="BK220126" s="2311"/>
    </row>
    <row r="220150" spans="63:63" x14ac:dyDescent="0.25">
      <c r="BK220150" s="2315"/>
    </row>
    <row r="220151" spans="63:63" x14ac:dyDescent="0.25">
      <c r="BK220151" s="2311"/>
    </row>
    <row r="220175" spans="63:63" x14ac:dyDescent="0.25">
      <c r="BK220175" s="2315"/>
    </row>
    <row r="220176" spans="63:63" x14ac:dyDescent="0.25">
      <c r="BK220176" s="2311"/>
    </row>
    <row r="220200" spans="63:63" x14ac:dyDescent="0.25">
      <c r="BK220200" s="2315"/>
    </row>
    <row r="220201" spans="63:63" x14ac:dyDescent="0.25">
      <c r="BK220201" s="2311"/>
    </row>
    <row r="220225" spans="63:63" x14ac:dyDescent="0.25">
      <c r="BK220225" s="2315"/>
    </row>
    <row r="220226" spans="63:63" x14ac:dyDescent="0.25">
      <c r="BK220226" s="2311"/>
    </row>
    <row r="220250" spans="63:63" x14ac:dyDescent="0.25">
      <c r="BK220250" s="2315"/>
    </row>
    <row r="220251" spans="63:63" x14ac:dyDescent="0.25">
      <c r="BK220251" s="2311"/>
    </row>
    <row r="220275" spans="63:63" x14ac:dyDescent="0.25">
      <c r="BK220275" s="2315"/>
    </row>
    <row r="220276" spans="63:63" x14ac:dyDescent="0.25">
      <c r="BK220276" s="2311"/>
    </row>
    <row r="220300" spans="63:63" x14ac:dyDescent="0.25">
      <c r="BK220300" s="2315"/>
    </row>
    <row r="220301" spans="63:63" x14ac:dyDescent="0.25">
      <c r="BK220301" s="2311"/>
    </row>
    <row r="220325" spans="63:63" x14ac:dyDescent="0.25">
      <c r="BK220325" s="2315"/>
    </row>
    <row r="220326" spans="63:63" x14ac:dyDescent="0.25">
      <c r="BK220326" s="2311"/>
    </row>
    <row r="220350" spans="63:63" x14ac:dyDescent="0.25">
      <c r="BK220350" s="2315"/>
    </row>
    <row r="220351" spans="63:63" x14ac:dyDescent="0.25">
      <c r="BK220351" s="2311"/>
    </row>
    <row r="220375" spans="63:63" x14ac:dyDescent="0.25">
      <c r="BK220375" s="2315"/>
    </row>
    <row r="220376" spans="63:63" x14ac:dyDescent="0.25">
      <c r="BK220376" s="2311"/>
    </row>
    <row r="220400" spans="63:63" x14ac:dyDescent="0.25">
      <c r="BK220400" s="2315"/>
    </row>
    <row r="220401" spans="63:63" x14ac:dyDescent="0.25">
      <c r="BK220401" s="2311"/>
    </row>
    <row r="220425" spans="63:63" x14ac:dyDescent="0.25">
      <c r="BK220425" s="2315"/>
    </row>
    <row r="220426" spans="63:63" x14ac:dyDescent="0.25">
      <c r="BK220426" s="2311"/>
    </row>
    <row r="220450" spans="63:63" x14ac:dyDescent="0.25">
      <c r="BK220450" s="2315"/>
    </row>
    <row r="220451" spans="63:63" x14ac:dyDescent="0.25">
      <c r="BK220451" s="2311"/>
    </row>
    <row r="220475" spans="63:63" x14ac:dyDescent="0.25">
      <c r="BK220475" s="2315"/>
    </row>
    <row r="220476" spans="63:63" x14ac:dyDescent="0.25">
      <c r="BK220476" s="2311"/>
    </row>
    <row r="220500" spans="63:63" x14ac:dyDescent="0.25">
      <c r="BK220500" s="2315"/>
    </row>
    <row r="220501" spans="63:63" x14ac:dyDescent="0.25">
      <c r="BK220501" s="2311"/>
    </row>
    <row r="220525" spans="63:63" x14ac:dyDescent="0.25">
      <c r="BK220525" s="2315"/>
    </row>
    <row r="220526" spans="63:63" x14ac:dyDescent="0.25">
      <c r="BK220526" s="2311"/>
    </row>
    <row r="220550" spans="63:63" x14ac:dyDescent="0.25">
      <c r="BK220550" s="2315"/>
    </row>
    <row r="220551" spans="63:63" x14ac:dyDescent="0.25">
      <c r="BK220551" s="2311"/>
    </row>
    <row r="220575" spans="63:63" x14ac:dyDescent="0.25">
      <c r="BK220575" s="2315"/>
    </row>
    <row r="220576" spans="63:63" x14ac:dyDescent="0.25">
      <c r="BK220576" s="2311"/>
    </row>
    <row r="220600" spans="63:63" x14ac:dyDescent="0.25">
      <c r="BK220600" s="2315"/>
    </row>
    <row r="220601" spans="63:63" x14ac:dyDescent="0.25">
      <c r="BK220601" s="2311"/>
    </row>
    <row r="220625" spans="63:63" x14ac:dyDescent="0.25">
      <c r="BK220625" s="2315"/>
    </row>
    <row r="220626" spans="63:63" x14ac:dyDescent="0.25">
      <c r="BK220626" s="2311"/>
    </row>
    <row r="220650" spans="63:63" x14ac:dyDescent="0.25">
      <c r="BK220650" s="2315"/>
    </row>
    <row r="220651" spans="63:63" x14ac:dyDescent="0.25">
      <c r="BK220651" s="2311"/>
    </row>
    <row r="220675" spans="63:63" x14ac:dyDescent="0.25">
      <c r="BK220675" s="2315"/>
    </row>
    <row r="220676" spans="63:63" x14ac:dyDescent="0.25">
      <c r="BK220676" s="2311"/>
    </row>
    <row r="220700" spans="63:63" x14ac:dyDescent="0.25">
      <c r="BK220700" s="2315"/>
    </row>
    <row r="220701" spans="63:63" x14ac:dyDescent="0.25">
      <c r="BK220701" s="2311"/>
    </row>
    <row r="220725" spans="63:63" x14ac:dyDescent="0.25">
      <c r="BK220725" s="2315"/>
    </row>
    <row r="220726" spans="63:63" x14ac:dyDescent="0.25">
      <c r="BK220726" s="2311"/>
    </row>
    <row r="220750" spans="63:63" x14ac:dyDescent="0.25">
      <c r="BK220750" s="2315"/>
    </row>
    <row r="220751" spans="63:63" x14ac:dyDescent="0.25">
      <c r="BK220751" s="2311"/>
    </row>
    <row r="220775" spans="63:63" x14ac:dyDescent="0.25">
      <c r="BK220775" s="2315"/>
    </row>
    <row r="220776" spans="63:63" x14ac:dyDescent="0.25">
      <c r="BK220776" s="2311"/>
    </row>
    <row r="220800" spans="63:63" x14ac:dyDescent="0.25">
      <c r="BK220800" s="2315"/>
    </row>
    <row r="220801" spans="63:63" x14ac:dyDescent="0.25">
      <c r="BK220801" s="2311"/>
    </row>
    <row r="220825" spans="63:63" x14ac:dyDescent="0.25">
      <c r="BK220825" s="2315"/>
    </row>
    <row r="220826" spans="63:63" x14ac:dyDescent="0.25">
      <c r="BK220826" s="2311"/>
    </row>
    <row r="220850" spans="63:63" x14ac:dyDescent="0.25">
      <c r="BK220850" s="2315"/>
    </row>
    <row r="220851" spans="63:63" x14ac:dyDescent="0.25">
      <c r="BK220851" s="2311"/>
    </row>
    <row r="220875" spans="63:63" x14ac:dyDescent="0.25">
      <c r="BK220875" s="2315"/>
    </row>
    <row r="220876" spans="63:63" x14ac:dyDescent="0.25">
      <c r="BK220876" s="2311"/>
    </row>
    <row r="220900" spans="63:63" x14ac:dyDescent="0.25">
      <c r="BK220900" s="2315"/>
    </row>
    <row r="220901" spans="63:63" x14ac:dyDescent="0.25">
      <c r="BK220901" s="2311"/>
    </row>
    <row r="220925" spans="63:63" x14ac:dyDescent="0.25">
      <c r="BK220925" s="2315"/>
    </row>
    <row r="220926" spans="63:63" x14ac:dyDescent="0.25">
      <c r="BK220926" s="2311"/>
    </row>
    <row r="220950" spans="63:63" x14ac:dyDescent="0.25">
      <c r="BK220950" s="2315"/>
    </row>
    <row r="220951" spans="63:63" x14ac:dyDescent="0.25">
      <c r="BK220951" s="2311"/>
    </row>
    <row r="220975" spans="63:63" x14ac:dyDescent="0.25">
      <c r="BK220975" s="2315"/>
    </row>
    <row r="220976" spans="63:63" x14ac:dyDescent="0.25">
      <c r="BK220976" s="2311"/>
    </row>
    <row r="221000" spans="63:63" x14ac:dyDescent="0.25">
      <c r="BK221000" s="2315"/>
    </row>
    <row r="221001" spans="63:63" x14ac:dyDescent="0.25">
      <c r="BK221001" s="2311"/>
    </row>
    <row r="221025" spans="63:63" x14ac:dyDescent="0.25">
      <c r="BK221025" s="2315"/>
    </row>
    <row r="221026" spans="63:63" x14ac:dyDescent="0.25">
      <c r="BK221026" s="2311"/>
    </row>
    <row r="221050" spans="63:63" x14ac:dyDescent="0.25">
      <c r="BK221050" s="2315"/>
    </row>
    <row r="221051" spans="63:63" x14ac:dyDescent="0.25">
      <c r="BK221051" s="2311"/>
    </row>
    <row r="221075" spans="63:63" x14ac:dyDescent="0.25">
      <c r="BK221075" s="2315"/>
    </row>
    <row r="221076" spans="63:63" x14ac:dyDescent="0.25">
      <c r="BK221076" s="2311"/>
    </row>
    <row r="221100" spans="63:63" x14ac:dyDescent="0.25">
      <c r="BK221100" s="2315"/>
    </row>
    <row r="221101" spans="63:63" x14ac:dyDescent="0.25">
      <c r="BK221101" s="2311"/>
    </row>
    <row r="221125" spans="63:63" x14ac:dyDescent="0.25">
      <c r="BK221125" s="2315"/>
    </row>
    <row r="221126" spans="63:63" x14ac:dyDescent="0.25">
      <c r="BK221126" s="2311"/>
    </row>
    <row r="221150" spans="63:63" x14ac:dyDescent="0.25">
      <c r="BK221150" s="2315"/>
    </row>
    <row r="221151" spans="63:63" x14ac:dyDescent="0.25">
      <c r="BK221151" s="2311"/>
    </row>
    <row r="221175" spans="63:63" x14ac:dyDescent="0.25">
      <c r="BK221175" s="2315"/>
    </row>
    <row r="221176" spans="63:63" x14ac:dyDescent="0.25">
      <c r="BK221176" s="2311"/>
    </row>
    <row r="221200" spans="63:63" x14ac:dyDescent="0.25">
      <c r="BK221200" s="2315"/>
    </row>
    <row r="221201" spans="63:63" x14ac:dyDescent="0.25">
      <c r="BK221201" s="2311"/>
    </row>
    <row r="221225" spans="63:63" x14ac:dyDescent="0.25">
      <c r="BK221225" s="2315"/>
    </row>
    <row r="221226" spans="63:63" x14ac:dyDescent="0.25">
      <c r="BK221226" s="2311"/>
    </row>
    <row r="221250" spans="63:63" x14ac:dyDescent="0.25">
      <c r="BK221250" s="2315"/>
    </row>
    <row r="221251" spans="63:63" x14ac:dyDescent="0.25">
      <c r="BK221251" s="2311"/>
    </row>
    <row r="221275" spans="63:63" x14ac:dyDescent="0.25">
      <c r="BK221275" s="2315"/>
    </row>
    <row r="221276" spans="63:63" x14ac:dyDescent="0.25">
      <c r="BK221276" s="2311"/>
    </row>
    <row r="221300" spans="63:63" x14ac:dyDescent="0.25">
      <c r="BK221300" s="2315"/>
    </row>
    <row r="221301" spans="63:63" x14ac:dyDescent="0.25">
      <c r="BK221301" s="2311"/>
    </row>
    <row r="221325" spans="63:63" x14ac:dyDescent="0.25">
      <c r="BK221325" s="2315"/>
    </row>
    <row r="221326" spans="63:63" x14ac:dyDescent="0.25">
      <c r="BK221326" s="2311"/>
    </row>
    <row r="221350" spans="63:63" x14ac:dyDescent="0.25">
      <c r="BK221350" s="2315"/>
    </row>
    <row r="221351" spans="63:63" x14ac:dyDescent="0.25">
      <c r="BK221351" s="2311"/>
    </row>
    <row r="221375" spans="63:63" x14ac:dyDescent="0.25">
      <c r="BK221375" s="2315"/>
    </row>
    <row r="221376" spans="63:63" x14ac:dyDescent="0.25">
      <c r="BK221376" s="2311"/>
    </row>
    <row r="221400" spans="63:63" x14ac:dyDescent="0.25">
      <c r="BK221400" s="2315"/>
    </row>
    <row r="221401" spans="63:63" x14ac:dyDescent="0.25">
      <c r="BK221401" s="2311"/>
    </row>
    <row r="221425" spans="63:63" x14ac:dyDescent="0.25">
      <c r="BK221425" s="2315"/>
    </row>
    <row r="221426" spans="63:63" x14ac:dyDescent="0.25">
      <c r="BK221426" s="2311"/>
    </row>
    <row r="221450" spans="63:63" x14ac:dyDescent="0.25">
      <c r="BK221450" s="2315"/>
    </row>
    <row r="221451" spans="63:63" x14ac:dyDescent="0.25">
      <c r="BK221451" s="2311"/>
    </row>
    <row r="221475" spans="63:63" x14ac:dyDescent="0.25">
      <c r="BK221475" s="2315"/>
    </row>
    <row r="221476" spans="63:63" x14ac:dyDescent="0.25">
      <c r="BK221476" s="2311"/>
    </row>
    <row r="221500" spans="63:63" x14ac:dyDescent="0.25">
      <c r="BK221500" s="2315"/>
    </row>
    <row r="221501" spans="63:63" x14ac:dyDescent="0.25">
      <c r="BK221501" s="2311"/>
    </row>
    <row r="221525" spans="63:63" x14ac:dyDescent="0.25">
      <c r="BK221525" s="2315"/>
    </row>
    <row r="221526" spans="63:63" x14ac:dyDescent="0.25">
      <c r="BK221526" s="2311"/>
    </row>
    <row r="221550" spans="63:63" x14ac:dyDescent="0.25">
      <c r="BK221550" s="2315"/>
    </row>
    <row r="221551" spans="63:63" x14ac:dyDescent="0.25">
      <c r="BK221551" s="2311"/>
    </row>
    <row r="221575" spans="63:63" x14ac:dyDescent="0.25">
      <c r="BK221575" s="2315"/>
    </row>
    <row r="221576" spans="63:63" x14ac:dyDescent="0.25">
      <c r="BK221576" s="2311"/>
    </row>
    <row r="221600" spans="63:63" x14ac:dyDescent="0.25">
      <c r="BK221600" s="2315"/>
    </row>
    <row r="221601" spans="63:63" x14ac:dyDescent="0.25">
      <c r="BK221601" s="2311"/>
    </row>
    <row r="221625" spans="63:63" x14ac:dyDescent="0.25">
      <c r="BK221625" s="2315"/>
    </row>
    <row r="221626" spans="63:63" x14ac:dyDescent="0.25">
      <c r="BK221626" s="2311"/>
    </row>
    <row r="221650" spans="63:63" x14ac:dyDescent="0.25">
      <c r="BK221650" s="2315"/>
    </row>
    <row r="221651" spans="63:63" x14ac:dyDescent="0.25">
      <c r="BK221651" s="2311"/>
    </row>
    <row r="221675" spans="63:63" x14ac:dyDescent="0.25">
      <c r="BK221675" s="2315"/>
    </row>
    <row r="221676" spans="63:63" x14ac:dyDescent="0.25">
      <c r="BK221676" s="2311"/>
    </row>
    <row r="221700" spans="63:63" x14ac:dyDescent="0.25">
      <c r="BK221700" s="2315"/>
    </row>
    <row r="221701" spans="63:63" x14ac:dyDescent="0.25">
      <c r="BK221701" s="2311"/>
    </row>
    <row r="221725" spans="63:63" x14ac:dyDescent="0.25">
      <c r="BK221725" s="2315"/>
    </row>
    <row r="221726" spans="63:63" x14ac:dyDescent="0.25">
      <c r="BK221726" s="2311"/>
    </row>
    <row r="221750" spans="63:63" x14ac:dyDescent="0.25">
      <c r="BK221750" s="2315"/>
    </row>
    <row r="221751" spans="63:63" x14ac:dyDescent="0.25">
      <c r="BK221751" s="2311"/>
    </row>
    <row r="221775" spans="63:63" x14ac:dyDescent="0.25">
      <c r="BK221775" s="2315"/>
    </row>
    <row r="221776" spans="63:63" x14ac:dyDescent="0.25">
      <c r="BK221776" s="2311"/>
    </row>
    <row r="221800" spans="63:63" x14ac:dyDescent="0.25">
      <c r="BK221800" s="2315"/>
    </row>
    <row r="221801" spans="63:63" x14ac:dyDescent="0.25">
      <c r="BK221801" s="2311"/>
    </row>
    <row r="221825" spans="63:63" x14ac:dyDescent="0.25">
      <c r="BK221825" s="2315"/>
    </row>
    <row r="221826" spans="63:63" x14ac:dyDescent="0.25">
      <c r="BK221826" s="2311"/>
    </row>
    <row r="221850" spans="63:63" x14ac:dyDescent="0.25">
      <c r="BK221850" s="2315"/>
    </row>
    <row r="221851" spans="63:63" x14ac:dyDescent="0.25">
      <c r="BK221851" s="2311"/>
    </row>
    <row r="221875" spans="63:63" x14ac:dyDescent="0.25">
      <c r="BK221875" s="2315"/>
    </row>
    <row r="221876" spans="63:63" x14ac:dyDescent="0.25">
      <c r="BK221876" s="2311"/>
    </row>
    <row r="221900" spans="63:63" x14ac:dyDescent="0.25">
      <c r="BK221900" s="2315"/>
    </row>
    <row r="221901" spans="63:63" x14ac:dyDescent="0.25">
      <c r="BK221901" s="2311"/>
    </row>
    <row r="221925" spans="63:63" x14ac:dyDescent="0.25">
      <c r="BK221925" s="2315"/>
    </row>
    <row r="221926" spans="63:63" x14ac:dyDescent="0.25">
      <c r="BK221926" s="2311"/>
    </row>
    <row r="221950" spans="63:63" x14ac:dyDescent="0.25">
      <c r="BK221950" s="2315"/>
    </row>
    <row r="221951" spans="63:63" x14ac:dyDescent="0.25">
      <c r="BK221951" s="2311"/>
    </row>
    <row r="221975" spans="63:63" x14ac:dyDescent="0.25">
      <c r="BK221975" s="2315"/>
    </row>
    <row r="221976" spans="63:63" x14ac:dyDescent="0.25">
      <c r="BK221976" s="2311"/>
    </row>
    <row r="222000" spans="63:63" x14ac:dyDescent="0.25">
      <c r="BK222000" s="2315"/>
    </row>
    <row r="222001" spans="63:63" x14ac:dyDescent="0.25">
      <c r="BK222001" s="2311"/>
    </row>
    <row r="222025" spans="63:63" x14ac:dyDescent="0.25">
      <c r="BK222025" s="2315"/>
    </row>
    <row r="222026" spans="63:63" x14ac:dyDescent="0.25">
      <c r="BK222026" s="2311"/>
    </row>
    <row r="222050" spans="63:63" x14ac:dyDescent="0.25">
      <c r="BK222050" s="2315"/>
    </row>
    <row r="222051" spans="63:63" x14ac:dyDescent="0.25">
      <c r="BK222051" s="2311"/>
    </row>
    <row r="222075" spans="63:63" x14ac:dyDescent="0.25">
      <c r="BK222075" s="2315"/>
    </row>
    <row r="222076" spans="63:63" x14ac:dyDescent="0.25">
      <c r="BK222076" s="2311"/>
    </row>
    <row r="222100" spans="63:63" x14ac:dyDescent="0.25">
      <c r="BK222100" s="2315"/>
    </row>
    <row r="222101" spans="63:63" x14ac:dyDescent="0.25">
      <c r="BK222101" s="2311"/>
    </row>
    <row r="222125" spans="63:63" x14ac:dyDescent="0.25">
      <c r="BK222125" s="2315"/>
    </row>
    <row r="222126" spans="63:63" x14ac:dyDescent="0.25">
      <c r="BK222126" s="2311"/>
    </row>
    <row r="222150" spans="63:63" x14ac:dyDescent="0.25">
      <c r="BK222150" s="2315"/>
    </row>
    <row r="222151" spans="63:63" x14ac:dyDescent="0.25">
      <c r="BK222151" s="2311"/>
    </row>
    <row r="222175" spans="63:63" x14ac:dyDescent="0.25">
      <c r="BK222175" s="2315"/>
    </row>
    <row r="222176" spans="63:63" x14ac:dyDescent="0.25">
      <c r="BK222176" s="2311"/>
    </row>
    <row r="222200" spans="63:63" x14ac:dyDescent="0.25">
      <c r="BK222200" s="2315"/>
    </row>
    <row r="222201" spans="63:63" x14ac:dyDescent="0.25">
      <c r="BK222201" s="2311"/>
    </row>
    <row r="222225" spans="63:63" x14ac:dyDescent="0.25">
      <c r="BK222225" s="2315"/>
    </row>
    <row r="222226" spans="63:63" x14ac:dyDescent="0.25">
      <c r="BK222226" s="2311"/>
    </row>
    <row r="222250" spans="63:63" x14ac:dyDescent="0.25">
      <c r="BK222250" s="2315"/>
    </row>
    <row r="222251" spans="63:63" x14ac:dyDescent="0.25">
      <c r="BK222251" s="2311"/>
    </row>
    <row r="222275" spans="63:63" x14ac:dyDescent="0.25">
      <c r="BK222275" s="2315"/>
    </row>
    <row r="222276" spans="63:63" x14ac:dyDescent="0.25">
      <c r="BK222276" s="2311"/>
    </row>
    <row r="222300" spans="63:63" x14ac:dyDescent="0.25">
      <c r="BK222300" s="2315"/>
    </row>
    <row r="222301" spans="63:63" x14ac:dyDescent="0.25">
      <c r="BK222301" s="2311"/>
    </row>
    <row r="222325" spans="63:63" x14ac:dyDescent="0.25">
      <c r="BK222325" s="2315"/>
    </row>
    <row r="222326" spans="63:63" x14ac:dyDescent="0.25">
      <c r="BK222326" s="2311"/>
    </row>
    <row r="222350" spans="63:63" x14ac:dyDescent="0.25">
      <c r="BK222350" s="2315"/>
    </row>
    <row r="222351" spans="63:63" x14ac:dyDescent="0.25">
      <c r="BK222351" s="2311"/>
    </row>
    <row r="222375" spans="63:63" x14ac:dyDescent="0.25">
      <c r="BK222375" s="2315"/>
    </row>
    <row r="222376" spans="63:63" x14ac:dyDescent="0.25">
      <c r="BK222376" s="2311"/>
    </row>
    <row r="222400" spans="63:63" x14ac:dyDescent="0.25">
      <c r="BK222400" s="2315"/>
    </row>
    <row r="222401" spans="63:63" x14ac:dyDescent="0.25">
      <c r="BK222401" s="2311"/>
    </row>
    <row r="222425" spans="63:63" x14ac:dyDescent="0.25">
      <c r="BK222425" s="2315"/>
    </row>
    <row r="222426" spans="63:63" x14ac:dyDescent="0.25">
      <c r="BK222426" s="2311"/>
    </row>
    <row r="222450" spans="63:63" x14ac:dyDescent="0.25">
      <c r="BK222450" s="2315"/>
    </row>
    <row r="222451" spans="63:63" x14ac:dyDescent="0.25">
      <c r="BK222451" s="2311"/>
    </row>
    <row r="222475" spans="63:63" x14ac:dyDescent="0.25">
      <c r="BK222475" s="2315"/>
    </row>
    <row r="222476" spans="63:63" x14ac:dyDescent="0.25">
      <c r="BK222476" s="2311"/>
    </row>
    <row r="222500" spans="63:63" x14ac:dyDescent="0.25">
      <c r="BK222500" s="2315"/>
    </row>
    <row r="222501" spans="63:63" x14ac:dyDescent="0.25">
      <c r="BK222501" s="2311"/>
    </row>
    <row r="222525" spans="63:63" x14ac:dyDescent="0.25">
      <c r="BK222525" s="2315"/>
    </row>
    <row r="222526" spans="63:63" x14ac:dyDescent="0.25">
      <c r="BK222526" s="2311"/>
    </row>
    <row r="222550" spans="63:63" x14ac:dyDescent="0.25">
      <c r="BK222550" s="2315"/>
    </row>
    <row r="222551" spans="63:63" x14ac:dyDescent="0.25">
      <c r="BK222551" s="2311"/>
    </row>
    <row r="222575" spans="63:63" x14ac:dyDescent="0.25">
      <c r="BK222575" s="2315"/>
    </row>
    <row r="222576" spans="63:63" x14ac:dyDescent="0.25">
      <c r="BK222576" s="2311"/>
    </row>
    <row r="222600" spans="63:63" x14ac:dyDescent="0.25">
      <c r="BK222600" s="2315"/>
    </row>
    <row r="222601" spans="63:63" x14ac:dyDescent="0.25">
      <c r="BK222601" s="2311"/>
    </row>
    <row r="222625" spans="63:63" x14ac:dyDescent="0.25">
      <c r="BK222625" s="2315"/>
    </row>
    <row r="222626" spans="63:63" x14ac:dyDescent="0.25">
      <c r="BK222626" s="2311"/>
    </row>
    <row r="222650" spans="63:63" x14ac:dyDescent="0.25">
      <c r="BK222650" s="2315"/>
    </row>
    <row r="222651" spans="63:63" x14ac:dyDescent="0.25">
      <c r="BK222651" s="2311"/>
    </row>
    <row r="222675" spans="63:63" x14ac:dyDescent="0.25">
      <c r="BK222675" s="2315"/>
    </row>
    <row r="222676" spans="63:63" x14ac:dyDescent="0.25">
      <c r="BK222676" s="2311"/>
    </row>
    <row r="222700" spans="63:63" x14ac:dyDescent="0.25">
      <c r="BK222700" s="2315"/>
    </row>
    <row r="222701" spans="63:63" x14ac:dyDescent="0.25">
      <c r="BK222701" s="2311"/>
    </row>
    <row r="222725" spans="63:63" x14ac:dyDescent="0.25">
      <c r="BK222725" s="2315"/>
    </row>
    <row r="222726" spans="63:63" x14ac:dyDescent="0.25">
      <c r="BK222726" s="2311"/>
    </row>
    <row r="222750" spans="63:63" x14ac:dyDescent="0.25">
      <c r="BK222750" s="2315"/>
    </row>
    <row r="222751" spans="63:63" x14ac:dyDescent="0.25">
      <c r="BK222751" s="2311"/>
    </row>
    <row r="222775" spans="63:63" x14ac:dyDescent="0.25">
      <c r="BK222775" s="2315"/>
    </row>
    <row r="222776" spans="63:63" x14ac:dyDescent="0.25">
      <c r="BK222776" s="2311"/>
    </row>
    <row r="222800" spans="63:63" x14ac:dyDescent="0.25">
      <c r="BK222800" s="2315"/>
    </row>
    <row r="222801" spans="63:63" x14ac:dyDescent="0.25">
      <c r="BK222801" s="2311"/>
    </row>
    <row r="222825" spans="63:63" x14ac:dyDescent="0.25">
      <c r="BK222825" s="2315"/>
    </row>
    <row r="222826" spans="63:63" x14ac:dyDescent="0.25">
      <c r="BK222826" s="2311"/>
    </row>
    <row r="222850" spans="63:63" x14ac:dyDescent="0.25">
      <c r="BK222850" s="2315"/>
    </row>
    <row r="222851" spans="63:63" x14ac:dyDescent="0.25">
      <c r="BK222851" s="2311"/>
    </row>
    <row r="222875" spans="63:63" x14ac:dyDescent="0.25">
      <c r="BK222875" s="2315"/>
    </row>
    <row r="222876" spans="63:63" x14ac:dyDescent="0.25">
      <c r="BK222876" s="2311"/>
    </row>
    <row r="222900" spans="63:63" x14ac:dyDescent="0.25">
      <c r="BK222900" s="2315"/>
    </row>
    <row r="222901" spans="63:63" x14ac:dyDescent="0.25">
      <c r="BK222901" s="2311"/>
    </row>
    <row r="222925" spans="63:63" x14ac:dyDescent="0.25">
      <c r="BK222925" s="2315"/>
    </row>
    <row r="222926" spans="63:63" x14ac:dyDescent="0.25">
      <c r="BK222926" s="2311"/>
    </row>
    <row r="222950" spans="63:63" x14ac:dyDescent="0.25">
      <c r="BK222950" s="2315"/>
    </row>
    <row r="222951" spans="63:63" x14ac:dyDescent="0.25">
      <c r="BK222951" s="2311"/>
    </row>
    <row r="222975" spans="63:63" x14ac:dyDescent="0.25">
      <c r="BK222975" s="2315"/>
    </row>
    <row r="222976" spans="63:63" x14ac:dyDescent="0.25">
      <c r="BK222976" s="2311"/>
    </row>
    <row r="223000" spans="63:63" x14ac:dyDescent="0.25">
      <c r="BK223000" s="2315"/>
    </row>
    <row r="223001" spans="63:63" x14ac:dyDescent="0.25">
      <c r="BK223001" s="2311"/>
    </row>
    <row r="223025" spans="63:63" x14ac:dyDescent="0.25">
      <c r="BK223025" s="2315"/>
    </row>
    <row r="223026" spans="63:63" x14ac:dyDescent="0.25">
      <c r="BK223026" s="2311"/>
    </row>
    <row r="223050" spans="63:63" x14ac:dyDescent="0.25">
      <c r="BK223050" s="2315"/>
    </row>
    <row r="223051" spans="63:63" x14ac:dyDescent="0.25">
      <c r="BK223051" s="2311"/>
    </row>
    <row r="223075" spans="63:63" x14ac:dyDescent="0.25">
      <c r="BK223075" s="2315"/>
    </row>
    <row r="223076" spans="63:63" x14ac:dyDescent="0.25">
      <c r="BK223076" s="2311"/>
    </row>
    <row r="223100" spans="63:63" x14ac:dyDescent="0.25">
      <c r="BK223100" s="2315"/>
    </row>
    <row r="223101" spans="63:63" x14ac:dyDescent="0.25">
      <c r="BK223101" s="2311"/>
    </row>
    <row r="223125" spans="63:63" x14ac:dyDescent="0.25">
      <c r="BK223125" s="2315"/>
    </row>
    <row r="223126" spans="63:63" x14ac:dyDescent="0.25">
      <c r="BK223126" s="2311"/>
    </row>
    <row r="223150" spans="63:63" x14ac:dyDescent="0.25">
      <c r="BK223150" s="2315"/>
    </row>
    <row r="223151" spans="63:63" x14ac:dyDescent="0.25">
      <c r="BK223151" s="2311"/>
    </row>
    <row r="223175" spans="63:63" x14ac:dyDescent="0.25">
      <c r="BK223175" s="2315"/>
    </row>
    <row r="223176" spans="63:63" x14ac:dyDescent="0.25">
      <c r="BK223176" s="2311"/>
    </row>
    <row r="223200" spans="63:63" x14ac:dyDescent="0.25">
      <c r="BK223200" s="2315"/>
    </row>
    <row r="223201" spans="63:63" x14ac:dyDescent="0.25">
      <c r="BK223201" s="2311"/>
    </row>
    <row r="223225" spans="63:63" x14ac:dyDescent="0.25">
      <c r="BK223225" s="2315"/>
    </row>
    <row r="223226" spans="63:63" x14ac:dyDescent="0.25">
      <c r="BK223226" s="2311"/>
    </row>
    <row r="223250" spans="63:63" x14ac:dyDescent="0.25">
      <c r="BK223250" s="2315"/>
    </row>
    <row r="223251" spans="63:63" x14ac:dyDescent="0.25">
      <c r="BK223251" s="2311"/>
    </row>
    <row r="223275" spans="63:63" x14ac:dyDescent="0.25">
      <c r="BK223275" s="2315"/>
    </row>
    <row r="223276" spans="63:63" x14ac:dyDescent="0.25">
      <c r="BK223276" s="2311"/>
    </row>
    <row r="223300" spans="63:63" x14ac:dyDescent="0.25">
      <c r="BK223300" s="2315"/>
    </row>
    <row r="223301" spans="63:63" x14ac:dyDescent="0.25">
      <c r="BK223301" s="2311"/>
    </row>
    <row r="223325" spans="63:63" x14ac:dyDescent="0.25">
      <c r="BK223325" s="2315"/>
    </row>
    <row r="223326" spans="63:63" x14ac:dyDescent="0.25">
      <c r="BK223326" s="2311"/>
    </row>
    <row r="223350" spans="63:63" x14ac:dyDescent="0.25">
      <c r="BK223350" s="2315"/>
    </row>
    <row r="223351" spans="63:63" x14ac:dyDescent="0.25">
      <c r="BK223351" s="2311"/>
    </row>
    <row r="223375" spans="63:63" x14ac:dyDescent="0.25">
      <c r="BK223375" s="2315"/>
    </row>
    <row r="223376" spans="63:63" x14ac:dyDescent="0.25">
      <c r="BK223376" s="2311"/>
    </row>
    <row r="223400" spans="63:63" x14ac:dyDescent="0.25">
      <c r="BK223400" s="2315"/>
    </row>
    <row r="223401" spans="63:63" x14ac:dyDescent="0.25">
      <c r="BK223401" s="2311"/>
    </row>
    <row r="223425" spans="63:63" x14ac:dyDescent="0.25">
      <c r="BK223425" s="2315"/>
    </row>
    <row r="223426" spans="63:63" x14ac:dyDescent="0.25">
      <c r="BK223426" s="2311"/>
    </row>
    <row r="223450" spans="63:63" x14ac:dyDescent="0.25">
      <c r="BK223450" s="2315"/>
    </row>
    <row r="223451" spans="63:63" x14ac:dyDescent="0.25">
      <c r="BK223451" s="2311"/>
    </row>
    <row r="223475" spans="63:63" x14ac:dyDescent="0.25">
      <c r="BK223475" s="2315"/>
    </row>
    <row r="223476" spans="63:63" x14ac:dyDescent="0.25">
      <c r="BK223476" s="2311"/>
    </row>
    <row r="223500" spans="63:63" x14ac:dyDescent="0.25">
      <c r="BK223500" s="2315"/>
    </row>
    <row r="223501" spans="63:63" x14ac:dyDescent="0.25">
      <c r="BK223501" s="2311"/>
    </row>
    <row r="223525" spans="63:63" x14ac:dyDescent="0.25">
      <c r="BK223525" s="2315"/>
    </row>
    <row r="223526" spans="63:63" x14ac:dyDescent="0.25">
      <c r="BK223526" s="2311"/>
    </row>
    <row r="223550" spans="63:63" x14ac:dyDescent="0.25">
      <c r="BK223550" s="2315"/>
    </row>
    <row r="223551" spans="63:63" x14ac:dyDescent="0.25">
      <c r="BK223551" s="2311"/>
    </row>
    <row r="223575" spans="63:63" x14ac:dyDescent="0.25">
      <c r="BK223575" s="2315"/>
    </row>
    <row r="223576" spans="63:63" x14ac:dyDescent="0.25">
      <c r="BK223576" s="2311"/>
    </row>
    <row r="223600" spans="63:63" x14ac:dyDescent="0.25">
      <c r="BK223600" s="2315"/>
    </row>
    <row r="223601" spans="63:63" x14ac:dyDescent="0.25">
      <c r="BK223601" s="2311"/>
    </row>
    <row r="223625" spans="63:63" x14ac:dyDescent="0.25">
      <c r="BK223625" s="2315"/>
    </row>
    <row r="223626" spans="63:63" x14ac:dyDescent="0.25">
      <c r="BK223626" s="2311"/>
    </row>
    <row r="223650" spans="63:63" x14ac:dyDescent="0.25">
      <c r="BK223650" s="2315"/>
    </row>
    <row r="223651" spans="63:63" x14ac:dyDescent="0.25">
      <c r="BK223651" s="2311"/>
    </row>
    <row r="223675" spans="63:63" x14ac:dyDescent="0.25">
      <c r="BK223675" s="2315"/>
    </row>
    <row r="223676" spans="63:63" x14ac:dyDescent="0.25">
      <c r="BK223676" s="2311"/>
    </row>
    <row r="223700" spans="63:63" x14ac:dyDescent="0.25">
      <c r="BK223700" s="2315"/>
    </row>
    <row r="223701" spans="63:63" x14ac:dyDescent="0.25">
      <c r="BK223701" s="2311"/>
    </row>
    <row r="223725" spans="63:63" x14ac:dyDescent="0.25">
      <c r="BK223725" s="2315"/>
    </row>
    <row r="223726" spans="63:63" x14ac:dyDescent="0.25">
      <c r="BK223726" s="2311"/>
    </row>
    <row r="223750" spans="63:63" x14ac:dyDescent="0.25">
      <c r="BK223750" s="2315"/>
    </row>
    <row r="223751" spans="63:63" x14ac:dyDescent="0.25">
      <c r="BK223751" s="2311"/>
    </row>
    <row r="223775" spans="63:63" x14ac:dyDescent="0.25">
      <c r="BK223775" s="2315"/>
    </row>
    <row r="223776" spans="63:63" x14ac:dyDescent="0.25">
      <c r="BK223776" s="2311"/>
    </row>
    <row r="223800" spans="63:63" x14ac:dyDescent="0.25">
      <c r="BK223800" s="2315"/>
    </row>
    <row r="223801" spans="63:63" x14ac:dyDescent="0.25">
      <c r="BK223801" s="2311"/>
    </row>
    <row r="223825" spans="63:63" x14ac:dyDescent="0.25">
      <c r="BK223825" s="2315"/>
    </row>
    <row r="223826" spans="63:63" x14ac:dyDescent="0.25">
      <c r="BK223826" s="2311"/>
    </row>
    <row r="223850" spans="63:63" x14ac:dyDescent="0.25">
      <c r="BK223850" s="2315"/>
    </row>
    <row r="223851" spans="63:63" x14ac:dyDescent="0.25">
      <c r="BK223851" s="2311"/>
    </row>
    <row r="223875" spans="63:63" x14ac:dyDescent="0.25">
      <c r="BK223875" s="2315"/>
    </row>
    <row r="223876" spans="63:63" x14ac:dyDescent="0.25">
      <c r="BK223876" s="2311"/>
    </row>
    <row r="223900" spans="63:63" x14ac:dyDescent="0.25">
      <c r="BK223900" s="2315"/>
    </row>
    <row r="223901" spans="63:63" x14ac:dyDescent="0.25">
      <c r="BK223901" s="2311"/>
    </row>
    <row r="223925" spans="63:63" x14ac:dyDescent="0.25">
      <c r="BK223925" s="2315"/>
    </row>
    <row r="223926" spans="63:63" x14ac:dyDescent="0.25">
      <c r="BK223926" s="2311"/>
    </row>
    <row r="223950" spans="63:63" x14ac:dyDescent="0.25">
      <c r="BK223950" s="2315"/>
    </row>
    <row r="223951" spans="63:63" x14ac:dyDescent="0.25">
      <c r="BK223951" s="2311"/>
    </row>
    <row r="223975" spans="63:63" x14ac:dyDescent="0.25">
      <c r="BK223975" s="2315"/>
    </row>
    <row r="223976" spans="63:63" x14ac:dyDescent="0.25">
      <c r="BK223976" s="2311"/>
    </row>
    <row r="224000" spans="63:63" x14ac:dyDescent="0.25">
      <c r="BK224000" s="2315"/>
    </row>
    <row r="224001" spans="63:63" x14ac:dyDescent="0.25">
      <c r="BK224001" s="2311"/>
    </row>
    <row r="224025" spans="63:63" x14ac:dyDescent="0.25">
      <c r="BK224025" s="2315"/>
    </row>
    <row r="224026" spans="63:63" x14ac:dyDescent="0.25">
      <c r="BK224026" s="2311"/>
    </row>
    <row r="224050" spans="63:63" x14ac:dyDescent="0.25">
      <c r="BK224050" s="2315"/>
    </row>
    <row r="224051" spans="63:63" x14ac:dyDescent="0.25">
      <c r="BK224051" s="2311"/>
    </row>
    <row r="224075" spans="63:63" x14ac:dyDescent="0.25">
      <c r="BK224075" s="2315"/>
    </row>
    <row r="224076" spans="63:63" x14ac:dyDescent="0.25">
      <c r="BK224076" s="2311"/>
    </row>
    <row r="224100" spans="63:63" x14ac:dyDescent="0.25">
      <c r="BK224100" s="2315"/>
    </row>
    <row r="224101" spans="63:63" x14ac:dyDescent="0.25">
      <c r="BK224101" s="2311"/>
    </row>
    <row r="224125" spans="63:63" x14ac:dyDescent="0.25">
      <c r="BK224125" s="2315"/>
    </row>
    <row r="224126" spans="63:63" x14ac:dyDescent="0.25">
      <c r="BK224126" s="2311"/>
    </row>
    <row r="224150" spans="63:63" x14ac:dyDescent="0.25">
      <c r="BK224150" s="2315"/>
    </row>
    <row r="224151" spans="63:63" x14ac:dyDescent="0.25">
      <c r="BK224151" s="2311"/>
    </row>
    <row r="224175" spans="63:63" x14ac:dyDescent="0.25">
      <c r="BK224175" s="2315"/>
    </row>
    <row r="224176" spans="63:63" x14ac:dyDescent="0.25">
      <c r="BK224176" s="2311"/>
    </row>
    <row r="224200" spans="63:63" x14ac:dyDescent="0.25">
      <c r="BK224200" s="2315"/>
    </row>
    <row r="224201" spans="63:63" x14ac:dyDescent="0.25">
      <c r="BK224201" s="2311"/>
    </row>
    <row r="224225" spans="63:63" x14ac:dyDescent="0.25">
      <c r="BK224225" s="2315"/>
    </row>
    <row r="224226" spans="63:63" x14ac:dyDescent="0.25">
      <c r="BK224226" s="2311"/>
    </row>
    <row r="224250" spans="63:63" x14ac:dyDescent="0.25">
      <c r="BK224250" s="2315"/>
    </row>
    <row r="224251" spans="63:63" x14ac:dyDescent="0.25">
      <c r="BK224251" s="2311"/>
    </row>
    <row r="224275" spans="63:63" x14ac:dyDescent="0.25">
      <c r="BK224275" s="2315"/>
    </row>
    <row r="224276" spans="63:63" x14ac:dyDescent="0.25">
      <c r="BK224276" s="2311"/>
    </row>
    <row r="224300" spans="63:63" x14ac:dyDescent="0.25">
      <c r="BK224300" s="2315"/>
    </row>
    <row r="224301" spans="63:63" x14ac:dyDescent="0.25">
      <c r="BK224301" s="2311"/>
    </row>
    <row r="224325" spans="63:63" x14ac:dyDescent="0.25">
      <c r="BK224325" s="2315"/>
    </row>
    <row r="224326" spans="63:63" x14ac:dyDescent="0.25">
      <c r="BK224326" s="2311"/>
    </row>
    <row r="224350" spans="63:63" x14ac:dyDescent="0.25">
      <c r="BK224350" s="2315"/>
    </row>
    <row r="224351" spans="63:63" x14ac:dyDescent="0.25">
      <c r="BK224351" s="2311"/>
    </row>
    <row r="224375" spans="63:63" x14ac:dyDescent="0.25">
      <c r="BK224375" s="2315"/>
    </row>
    <row r="224376" spans="63:63" x14ac:dyDescent="0.25">
      <c r="BK224376" s="2311"/>
    </row>
    <row r="224400" spans="63:63" x14ac:dyDescent="0.25">
      <c r="BK224400" s="2315"/>
    </row>
    <row r="224401" spans="63:63" x14ac:dyDescent="0.25">
      <c r="BK224401" s="2311"/>
    </row>
    <row r="224425" spans="63:63" x14ac:dyDescent="0.25">
      <c r="BK224425" s="2315"/>
    </row>
    <row r="224426" spans="63:63" x14ac:dyDescent="0.25">
      <c r="BK224426" s="2311"/>
    </row>
    <row r="224450" spans="63:63" x14ac:dyDescent="0.25">
      <c r="BK224450" s="2315"/>
    </row>
    <row r="224451" spans="63:63" x14ac:dyDescent="0.25">
      <c r="BK224451" s="2311"/>
    </row>
    <row r="224475" spans="63:63" x14ac:dyDescent="0.25">
      <c r="BK224475" s="2315"/>
    </row>
    <row r="224476" spans="63:63" x14ac:dyDescent="0.25">
      <c r="BK224476" s="2311"/>
    </row>
    <row r="224500" spans="63:63" x14ac:dyDescent="0.25">
      <c r="BK224500" s="2315"/>
    </row>
    <row r="224501" spans="63:63" x14ac:dyDescent="0.25">
      <c r="BK224501" s="2311"/>
    </row>
    <row r="224525" spans="63:63" x14ac:dyDescent="0.25">
      <c r="BK224525" s="2315"/>
    </row>
    <row r="224526" spans="63:63" x14ac:dyDescent="0.25">
      <c r="BK224526" s="2311"/>
    </row>
    <row r="224550" spans="63:63" x14ac:dyDescent="0.25">
      <c r="BK224550" s="2315"/>
    </row>
    <row r="224551" spans="63:63" x14ac:dyDescent="0.25">
      <c r="BK224551" s="2311"/>
    </row>
    <row r="224575" spans="63:63" x14ac:dyDescent="0.25">
      <c r="BK224575" s="2315"/>
    </row>
    <row r="224576" spans="63:63" x14ac:dyDescent="0.25">
      <c r="BK224576" s="2311"/>
    </row>
    <row r="224600" spans="63:63" x14ac:dyDescent="0.25">
      <c r="BK224600" s="2315"/>
    </row>
    <row r="224601" spans="63:63" x14ac:dyDescent="0.25">
      <c r="BK224601" s="2311"/>
    </row>
    <row r="224625" spans="63:63" x14ac:dyDescent="0.25">
      <c r="BK224625" s="2315"/>
    </row>
    <row r="224626" spans="63:63" x14ac:dyDescent="0.25">
      <c r="BK224626" s="2311"/>
    </row>
    <row r="224650" spans="63:63" x14ac:dyDescent="0.25">
      <c r="BK224650" s="2315"/>
    </row>
    <row r="224651" spans="63:63" x14ac:dyDescent="0.25">
      <c r="BK224651" s="2311"/>
    </row>
    <row r="224675" spans="63:63" x14ac:dyDescent="0.25">
      <c r="BK224675" s="2315"/>
    </row>
    <row r="224676" spans="63:63" x14ac:dyDescent="0.25">
      <c r="BK224676" s="2311"/>
    </row>
    <row r="224700" spans="63:63" x14ac:dyDescent="0.25">
      <c r="BK224700" s="2315"/>
    </row>
    <row r="224701" spans="63:63" x14ac:dyDescent="0.25">
      <c r="BK224701" s="2311"/>
    </row>
    <row r="224725" spans="63:63" x14ac:dyDescent="0.25">
      <c r="BK224725" s="2315"/>
    </row>
    <row r="224726" spans="63:63" x14ac:dyDescent="0.25">
      <c r="BK224726" s="2311"/>
    </row>
    <row r="224750" spans="63:63" x14ac:dyDescent="0.25">
      <c r="BK224750" s="2315"/>
    </row>
    <row r="224751" spans="63:63" x14ac:dyDescent="0.25">
      <c r="BK224751" s="2311"/>
    </row>
    <row r="224775" spans="63:63" x14ac:dyDescent="0.25">
      <c r="BK224775" s="2315"/>
    </row>
    <row r="224776" spans="63:63" x14ac:dyDescent="0.25">
      <c r="BK224776" s="2311"/>
    </row>
    <row r="224800" spans="63:63" x14ac:dyDescent="0.25">
      <c r="BK224800" s="2315"/>
    </row>
    <row r="224801" spans="63:63" x14ac:dyDescent="0.25">
      <c r="BK224801" s="2311"/>
    </row>
    <row r="224825" spans="63:63" x14ac:dyDescent="0.25">
      <c r="BK224825" s="2315"/>
    </row>
    <row r="224826" spans="63:63" x14ac:dyDescent="0.25">
      <c r="BK224826" s="2311"/>
    </row>
    <row r="224850" spans="63:63" x14ac:dyDescent="0.25">
      <c r="BK224850" s="2315"/>
    </row>
    <row r="224851" spans="63:63" x14ac:dyDescent="0.25">
      <c r="BK224851" s="2311"/>
    </row>
    <row r="224875" spans="63:63" x14ac:dyDescent="0.25">
      <c r="BK224875" s="2315"/>
    </row>
    <row r="224876" spans="63:63" x14ac:dyDescent="0.25">
      <c r="BK224876" s="2311"/>
    </row>
    <row r="224900" spans="63:63" x14ac:dyDescent="0.25">
      <c r="BK224900" s="2315"/>
    </row>
    <row r="224901" spans="63:63" x14ac:dyDescent="0.25">
      <c r="BK224901" s="2311"/>
    </row>
    <row r="224925" spans="63:63" x14ac:dyDescent="0.25">
      <c r="BK224925" s="2315"/>
    </row>
    <row r="224926" spans="63:63" x14ac:dyDescent="0.25">
      <c r="BK224926" s="2311"/>
    </row>
    <row r="224950" spans="63:63" x14ac:dyDescent="0.25">
      <c r="BK224950" s="2315"/>
    </row>
    <row r="224951" spans="63:63" x14ac:dyDescent="0.25">
      <c r="BK224951" s="2311"/>
    </row>
    <row r="224975" spans="63:63" x14ac:dyDescent="0.25">
      <c r="BK224975" s="2315"/>
    </row>
    <row r="224976" spans="63:63" x14ac:dyDescent="0.25">
      <c r="BK224976" s="2311"/>
    </row>
    <row r="225000" spans="63:63" x14ac:dyDescent="0.25">
      <c r="BK225000" s="2315"/>
    </row>
    <row r="225001" spans="63:63" x14ac:dyDescent="0.25">
      <c r="BK225001" s="2311"/>
    </row>
    <row r="225025" spans="63:63" x14ac:dyDescent="0.25">
      <c r="BK225025" s="2315"/>
    </row>
    <row r="225026" spans="63:63" x14ac:dyDescent="0.25">
      <c r="BK225026" s="2311"/>
    </row>
    <row r="225050" spans="63:63" x14ac:dyDescent="0.25">
      <c r="BK225050" s="2315"/>
    </row>
    <row r="225051" spans="63:63" x14ac:dyDescent="0.25">
      <c r="BK225051" s="2311"/>
    </row>
    <row r="225075" spans="63:63" x14ac:dyDescent="0.25">
      <c r="BK225075" s="2315"/>
    </row>
    <row r="225076" spans="63:63" x14ac:dyDescent="0.25">
      <c r="BK225076" s="2311"/>
    </row>
    <row r="225100" spans="63:63" x14ac:dyDescent="0.25">
      <c r="BK225100" s="2315"/>
    </row>
    <row r="225101" spans="63:63" x14ac:dyDescent="0.25">
      <c r="BK225101" s="2311"/>
    </row>
    <row r="225125" spans="63:63" x14ac:dyDescent="0.25">
      <c r="BK225125" s="2315"/>
    </row>
    <row r="225126" spans="63:63" x14ac:dyDescent="0.25">
      <c r="BK225126" s="2311"/>
    </row>
    <row r="225150" spans="63:63" x14ac:dyDescent="0.25">
      <c r="BK225150" s="2315"/>
    </row>
    <row r="225151" spans="63:63" x14ac:dyDescent="0.25">
      <c r="BK225151" s="2311"/>
    </row>
    <row r="225175" spans="63:63" x14ac:dyDescent="0.25">
      <c r="BK225175" s="2315"/>
    </row>
    <row r="225176" spans="63:63" x14ac:dyDescent="0.25">
      <c r="BK225176" s="2311"/>
    </row>
    <row r="225200" spans="63:63" x14ac:dyDescent="0.25">
      <c r="BK225200" s="2315"/>
    </row>
    <row r="225201" spans="63:63" x14ac:dyDescent="0.25">
      <c r="BK225201" s="2311"/>
    </row>
    <row r="225225" spans="63:63" x14ac:dyDescent="0.25">
      <c r="BK225225" s="2315"/>
    </row>
    <row r="225226" spans="63:63" x14ac:dyDescent="0.25">
      <c r="BK225226" s="2311"/>
    </row>
    <row r="225250" spans="63:63" x14ac:dyDescent="0.25">
      <c r="BK225250" s="2315"/>
    </row>
    <row r="225251" spans="63:63" x14ac:dyDescent="0.25">
      <c r="BK225251" s="2311"/>
    </row>
    <row r="225275" spans="63:63" x14ac:dyDescent="0.25">
      <c r="BK225275" s="2315"/>
    </row>
    <row r="225276" spans="63:63" x14ac:dyDescent="0.25">
      <c r="BK225276" s="2311"/>
    </row>
    <row r="225300" spans="63:63" x14ac:dyDescent="0.25">
      <c r="BK225300" s="2315"/>
    </row>
    <row r="225301" spans="63:63" x14ac:dyDescent="0.25">
      <c r="BK225301" s="2311"/>
    </row>
    <row r="225325" spans="63:63" x14ac:dyDescent="0.25">
      <c r="BK225325" s="2315"/>
    </row>
    <row r="225326" spans="63:63" x14ac:dyDescent="0.25">
      <c r="BK225326" s="2311"/>
    </row>
    <row r="225350" spans="63:63" x14ac:dyDescent="0.25">
      <c r="BK225350" s="2315"/>
    </row>
    <row r="225351" spans="63:63" x14ac:dyDescent="0.25">
      <c r="BK225351" s="2311"/>
    </row>
    <row r="225375" spans="63:63" x14ac:dyDescent="0.25">
      <c r="BK225375" s="2315"/>
    </row>
    <row r="225376" spans="63:63" x14ac:dyDescent="0.25">
      <c r="BK225376" s="2311"/>
    </row>
    <row r="225400" spans="63:63" x14ac:dyDescent="0.25">
      <c r="BK225400" s="2315"/>
    </row>
    <row r="225401" spans="63:63" x14ac:dyDescent="0.25">
      <c r="BK225401" s="2311"/>
    </row>
    <row r="225425" spans="63:63" x14ac:dyDescent="0.25">
      <c r="BK225425" s="2315"/>
    </row>
    <row r="225426" spans="63:63" x14ac:dyDescent="0.25">
      <c r="BK225426" s="2311"/>
    </row>
    <row r="225450" spans="63:63" x14ac:dyDescent="0.25">
      <c r="BK225450" s="2315"/>
    </row>
    <row r="225451" spans="63:63" x14ac:dyDescent="0.25">
      <c r="BK225451" s="2311"/>
    </row>
    <row r="225475" spans="63:63" x14ac:dyDescent="0.25">
      <c r="BK225475" s="2315"/>
    </row>
    <row r="225476" spans="63:63" x14ac:dyDescent="0.25">
      <c r="BK225476" s="2311"/>
    </row>
    <row r="225500" spans="63:63" x14ac:dyDescent="0.25">
      <c r="BK225500" s="2315"/>
    </row>
    <row r="225501" spans="63:63" x14ac:dyDescent="0.25">
      <c r="BK225501" s="2311"/>
    </row>
    <row r="225525" spans="63:63" x14ac:dyDescent="0.25">
      <c r="BK225525" s="2315"/>
    </row>
    <row r="225526" spans="63:63" x14ac:dyDescent="0.25">
      <c r="BK225526" s="2311"/>
    </row>
    <row r="225550" spans="63:63" x14ac:dyDescent="0.25">
      <c r="BK225550" s="2315"/>
    </row>
    <row r="225551" spans="63:63" x14ac:dyDescent="0.25">
      <c r="BK225551" s="2311"/>
    </row>
    <row r="225575" spans="63:63" x14ac:dyDescent="0.25">
      <c r="BK225575" s="2315"/>
    </row>
    <row r="225576" spans="63:63" x14ac:dyDescent="0.25">
      <c r="BK225576" s="2311"/>
    </row>
    <row r="225600" spans="63:63" x14ac:dyDescent="0.25">
      <c r="BK225600" s="2315"/>
    </row>
    <row r="225601" spans="63:63" x14ac:dyDescent="0.25">
      <c r="BK225601" s="2311"/>
    </row>
    <row r="225625" spans="63:63" x14ac:dyDescent="0.25">
      <c r="BK225625" s="2315"/>
    </row>
    <row r="225626" spans="63:63" x14ac:dyDescent="0.25">
      <c r="BK225626" s="2311"/>
    </row>
    <row r="225650" spans="63:63" x14ac:dyDescent="0.25">
      <c r="BK225650" s="2315"/>
    </row>
    <row r="225651" spans="63:63" x14ac:dyDescent="0.25">
      <c r="BK225651" s="2311"/>
    </row>
    <row r="225675" spans="63:63" x14ac:dyDescent="0.25">
      <c r="BK225675" s="2315"/>
    </row>
    <row r="225676" spans="63:63" x14ac:dyDescent="0.25">
      <c r="BK225676" s="2311"/>
    </row>
    <row r="225700" spans="63:63" x14ac:dyDescent="0.25">
      <c r="BK225700" s="2315"/>
    </row>
    <row r="225701" spans="63:63" x14ac:dyDescent="0.25">
      <c r="BK225701" s="2311"/>
    </row>
    <row r="225725" spans="63:63" x14ac:dyDescent="0.25">
      <c r="BK225725" s="2315"/>
    </row>
    <row r="225726" spans="63:63" x14ac:dyDescent="0.25">
      <c r="BK225726" s="2311"/>
    </row>
    <row r="225750" spans="63:63" x14ac:dyDescent="0.25">
      <c r="BK225750" s="2315"/>
    </row>
    <row r="225751" spans="63:63" x14ac:dyDescent="0.25">
      <c r="BK225751" s="2311"/>
    </row>
    <row r="225775" spans="63:63" x14ac:dyDescent="0.25">
      <c r="BK225775" s="2315"/>
    </row>
    <row r="225776" spans="63:63" x14ac:dyDescent="0.25">
      <c r="BK225776" s="2311"/>
    </row>
    <row r="225800" spans="63:63" x14ac:dyDescent="0.25">
      <c r="BK225800" s="2315"/>
    </row>
    <row r="225801" spans="63:63" x14ac:dyDescent="0.25">
      <c r="BK225801" s="2311"/>
    </row>
    <row r="225825" spans="63:63" x14ac:dyDescent="0.25">
      <c r="BK225825" s="2315"/>
    </row>
    <row r="225826" spans="63:63" x14ac:dyDescent="0.25">
      <c r="BK225826" s="2311"/>
    </row>
    <row r="225850" spans="63:63" x14ac:dyDescent="0.25">
      <c r="BK225850" s="2315"/>
    </row>
    <row r="225851" spans="63:63" x14ac:dyDescent="0.25">
      <c r="BK225851" s="2311"/>
    </row>
    <row r="225875" spans="63:63" x14ac:dyDescent="0.25">
      <c r="BK225875" s="2315"/>
    </row>
    <row r="225876" spans="63:63" x14ac:dyDescent="0.25">
      <c r="BK225876" s="2311"/>
    </row>
    <row r="225900" spans="63:63" x14ac:dyDescent="0.25">
      <c r="BK225900" s="2315"/>
    </row>
    <row r="225901" spans="63:63" x14ac:dyDescent="0.25">
      <c r="BK225901" s="2311"/>
    </row>
    <row r="225925" spans="63:63" x14ac:dyDescent="0.25">
      <c r="BK225925" s="2315"/>
    </row>
    <row r="225926" spans="63:63" x14ac:dyDescent="0.25">
      <c r="BK225926" s="2311"/>
    </row>
    <row r="225950" spans="63:63" x14ac:dyDescent="0.25">
      <c r="BK225950" s="2315"/>
    </row>
    <row r="225951" spans="63:63" x14ac:dyDescent="0.25">
      <c r="BK225951" s="2311"/>
    </row>
    <row r="225975" spans="63:63" x14ac:dyDescent="0.25">
      <c r="BK225975" s="2315"/>
    </row>
    <row r="225976" spans="63:63" x14ac:dyDescent="0.25">
      <c r="BK225976" s="2311"/>
    </row>
    <row r="226000" spans="63:63" x14ac:dyDescent="0.25">
      <c r="BK226000" s="2315"/>
    </row>
    <row r="226001" spans="63:63" x14ac:dyDescent="0.25">
      <c r="BK226001" s="2311"/>
    </row>
    <row r="226025" spans="63:63" x14ac:dyDescent="0.25">
      <c r="BK226025" s="2315"/>
    </row>
    <row r="226026" spans="63:63" x14ac:dyDescent="0.25">
      <c r="BK226026" s="2311"/>
    </row>
    <row r="226050" spans="63:63" x14ac:dyDescent="0.25">
      <c r="BK226050" s="2315"/>
    </row>
    <row r="226051" spans="63:63" x14ac:dyDescent="0.25">
      <c r="BK226051" s="2311"/>
    </row>
    <row r="226075" spans="63:63" x14ac:dyDescent="0.25">
      <c r="BK226075" s="2315"/>
    </row>
    <row r="226076" spans="63:63" x14ac:dyDescent="0.25">
      <c r="BK226076" s="2311"/>
    </row>
    <row r="226100" spans="63:63" x14ac:dyDescent="0.25">
      <c r="BK226100" s="2315"/>
    </row>
    <row r="226101" spans="63:63" x14ac:dyDescent="0.25">
      <c r="BK226101" s="2311"/>
    </row>
    <row r="226125" spans="63:63" x14ac:dyDescent="0.25">
      <c r="BK226125" s="2315"/>
    </row>
    <row r="226126" spans="63:63" x14ac:dyDescent="0.25">
      <c r="BK226126" s="2311"/>
    </row>
    <row r="226150" spans="63:63" x14ac:dyDescent="0.25">
      <c r="BK226150" s="2315"/>
    </row>
    <row r="226151" spans="63:63" x14ac:dyDescent="0.25">
      <c r="BK226151" s="2311"/>
    </row>
    <row r="226175" spans="63:63" x14ac:dyDescent="0.25">
      <c r="BK226175" s="2315"/>
    </row>
    <row r="226176" spans="63:63" x14ac:dyDescent="0.25">
      <c r="BK226176" s="2311"/>
    </row>
    <row r="226200" spans="63:63" x14ac:dyDescent="0.25">
      <c r="BK226200" s="2315"/>
    </row>
    <row r="226201" spans="63:63" x14ac:dyDescent="0.25">
      <c r="BK226201" s="2311"/>
    </row>
    <row r="226225" spans="63:63" x14ac:dyDescent="0.25">
      <c r="BK226225" s="2315"/>
    </row>
    <row r="226226" spans="63:63" x14ac:dyDescent="0.25">
      <c r="BK226226" s="2311"/>
    </row>
    <row r="226250" spans="63:63" x14ac:dyDescent="0.25">
      <c r="BK226250" s="2315"/>
    </row>
    <row r="226251" spans="63:63" x14ac:dyDescent="0.25">
      <c r="BK226251" s="2311"/>
    </row>
    <row r="226275" spans="63:63" x14ac:dyDescent="0.25">
      <c r="BK226275" s="2315"/>
    </row>
    <row r="226276" spans="63:63" x14ac:dyDescent="0.25">
      <c r="BK226276" s="2311"/>
    </row>
    <row r="226300" spans="63:63" x14ac:dyDescent="0.25">
      <c r="BK226300" s="2315"/>
    </row>
    <row r="226301" spans="63:63" x14ac:dyDescent="0.25">
      <c r="BK226301" s="2311"/>
    </row>
    <row r="226325" spans="63:63" x14ac:dyDescent="0.25">
      <c r="BK226325" s="2315"/>
    </row>
    <row r="226326" spans="63:63" x14ac:dyDescent="0.25">
      <c r="BK226326" s="2311"/>
    </row>
    <row r="226350" spans="63:63" x14ac:dyDescent="0.25">
      <c r="BK226350" s="2315"/>
    </row>
    <row r="226351" spans="63:63" x14ac:dyDescent="0.25">
      <c r="BK226351" s="2311"/>
    </row>
    <row r="226375" spans="63:63" x14ac:dyDescent="0.25">
      <c r="BK226375" s="2315"/>
    </row>
    <row r="226376" spans="63:63" x14ac:dyDescent="0.25">
      <c r="BK226376" s="2311"/>
    </row>
    <row r="226400" spans="63:63" x14ac:dyDescent="0.25">
      <c r="BK226400" s="2315"/>
    </row>
    <row r="226401" spans="63:63" x14ac:dyDescent="0.25">
      <c r="BK226401" s="2311"/>
    </row>
    <row r="226425" spans="63:63" x14ac:dyDescent="0.25">
      <c r="BK226425" s="2315"/>
    </row>
    <row r="226426" spans="63:63" x14ac:dyDescent="0.25">
      <c r="BK226426" s="2311"/>
    </row>
    <row r="226450" spans="63:63" x14ac:dyDescent="0.25">
      <c r="BK226450" s="2315"/>
    </row>
    <row r="226451" spans="63:63" x14ac:dyDescent="0.25">
      <c r="BK226451" s="2311"/>
    </row>
    <row r="226475" spans="63:63" x14ac:dyDescent="0.25">
      <c r="BK226475" s="2315"/>
    </row>
    <row r="226476" spans="63:63" x14ac:dyDescent="0.25">
      <c r="BK226476" s="2311"/>
    </row>
    <row r="226500" spans="63:63" x14ac:dyDescent="0.25">
      <c r="BK226500" s="2315"/>
    </row>
    <row r="226501" spans="63:63" x14ac:dyDescent="0.25">
      <c r="BK226501" s="2311"/>
    </row>
    <row r="226525" spans="63:63" x14ac:dyDescent="0.25">
      <c r="BK226525" s="2315"/>
    </row>
    <row r="226526" spans="63:63" x14ac:dyDescent="0.25">
      <c r="BK226526" s="2311"/>
    </row>
    <row r="226550" spans="63:63" x14ac:dyDescent="0.25">
      <c r="BK226550" s="2315"/>
    </row>
    <row r="226551" spans="63:63" x14ac:dyDescent="0.25">
      <c r="BK226551" s="2311"/>
    </row>
    <row r="226575" spans="63:63" x14ac:dyDescent="0.25">
      <c r="BK226575" s="2315"/>
    </row>
    <row r="226576" spans="63:63" x14ac:dyDescent="0.25">
      <c r="BK226576" s="2311"/>
    </row>
    <row r="226600" spans="63:63" x14ac:dyDescent="0.25">
      <c r="BK226600" s="2315"/>
    </row>
    <row r="226601" spans="63:63" x14ac:dyDescent="0.25">
      <c r="BK226601" s="2311"/>
    </row>
    <row r="226625" spans="63:63" x14ac:dyDescent="0.25">
      <c r="BK226625" s="2315"/>
    </row>
    <row r="226626" spans="63:63" x14ac:dyDescent="0.25">
      <c r="BK226626" s="2311"/>
    </row>
    <row r="226650" spans="63:63" x14ac:dyDescent="0.25">
      <c r="BK226650" s="2315"/>
    </row>
    <row r="226651" spans="63:63" x14ac:dyDescent="0.25">
      <c r="BK226651" s="2311"/>
    </row>
    <row r="226675" spans="63:63" x14ac:dyDescent="0.25">
      <c r="BK226675" s="2315"/>
    </row>
    <row r="226676" spans="63:63" x14ac:dyDescent="0.25">
      <c r="BK226676" s="2311"/>
    </row>
    <row r="226700" spans="63:63" x14ac:dyDescent="0.25">
      <c r="BK226700" s="2315"/>
    </row>
    <row r="226701" spans="63:63" x14ac:dyDescent="0.25">
      <c r="BK226701" s="2311"/>
    </row>
    <row r="226725" spans="63:63" x14ac:dyDescent="0.25">
      <c r="BK226725" s="2315"/>
    </row>
    <row r="226726" spans="63:63" x14ac:dyDescent="0.25">
      <c r="BK226726" s="2311"/>
    </row>
    <row r="226750" spans="63:63" x14ac:dyDescent="0.25">
      <c r="BK226750" s="2315"/>
    </row>
    <row r="226751" spans="63:63" x14ac:dyDescent="0.25">
      <c r="BK226751" s="2311"/>
    </row>
    <row r="226775" spans="63:63" x14ac:dyDescent="0.25">
      <c r="BK226775" s="2315"/>
    </row>
    <row r="226776" spans="63:63" x14ac:dyDescent="0.25">
      <c r="BK226776" s="2311"/>
    </row>
    <row r="226800" spans="63:63" x14ac:dyDescent="0.25">
      <c r="BK226800" s="2315"/>
    </row>
    <row r="226801" spans="63:63" x14ac:dyDescent="0.25">
      <c r="BK226801" s="2311"/>
    </row>
    <row r="226825" spans="63:63" x14ac:dyDescent="0.25">
      <c r="BK226825" s="2315"/>
    </row>
    <row r="226826" spans="63:63" x14ac:dyDescent="0.25">
      <c r="BK226826" s="2311"/>
    </row>
    <row r="226850" spans="63:63" x14ac:dyDescent="0.25">
      <c r="BK226850" s="2315"/>
    </row>
    <row r="226851" spans="63:63" x14ac:dyDescent="0.25">
      <c r="BK226851" s="2311"/>
    </row>
    <row r="226875" spans="63:63" x14ac:dyDescent="0.25">
      <c r="BK226875" s="2315"/>
    </row>
    <row r="226876" spans="63:63" x14ac:dyDescent="0.25">
      <c r="BK226876" s="2311"/>
    </row>
    <row r="226900" spans="63:63" x14ac:dyDescent="0.25">
      <c r="BK226900" s="2315"/>
    </row>
    <row r="226901" spans="63:63" x14ac:dyDescent="0.25">
      <c r="BK226901" s="2311"/>
    </row>
    <row r="226925" spans="63:63" x14ac:dyDescent="0.25">
      <c r="BK226925" s="2315"/>
    </row>
    <row r="226926" spans="63:63" x14ac:dyDescent="0.25">
      <c r="BK226926" s="2311"/>
    </row>
    <row r="226950" spans="63:63" x14ac:dyDescent="0.25">
      <c r="BK226950" s="2315"/>
    </row>
    <row r="226951" spans="63:63" x14ac:dyDescent="0.25">
      <c r="BK226951" s="2311"/>
    </row>
    <row r="226975" spans="63:63" x14ac:dyDescent="0.25">
      <c r="BK226975" s="2315"/>
    </row>
    <row r="226976" spans="63:63" x14ac:dyDescent="0.25">
      <c r="BK226976" s="2311"/>
    </row>
    <row r="227000" spans="63:63" x14ac:dyDescent="0.25">
      <c r="BK227000" s="2315"/>
    </row>
    <row r="227001" spans="63:63" x14ac:dyDescent="0.25">
      <c r="BK227001" s="2311"/>
    </row>
    <row r="227025" spans="63:63" x14ac:dyDescent="0.25">
      <c r="BK227025" s="2315"/>
    </row>
    <row r="227026" spans="63:63" x14ac:dyDescent="0.25">
      <c r="BK227026" s="2311"/>
    </row>
    <row r="227050" spans="63:63" x14ac:dyDescent="0.25">
      <c r="BK227050" s="2315"/>
    </row>
    <row r="227051" spans="63:63" x14ac:dyDescent="0.25">
      <c r="BK227051" s="2311"/>
    </row>
    <row r="227075" spans="63:63" x14ac:dyDescent="0.25">
      <c r="BK227075" s="2315"/>
    </row>
    <row r="227076" spans="63:63" x14ac:dyDescent="0.25">
      <c r="BK227076" s="2311"/>
    </row>
    <row r="227100" spans="63:63" x14ac:dyDescent="0.25">
      <c r="BK227100" s="2315"/>
    </row>
    <row r="227101" spans="63:63" x14ac:dyDescent="0.25">
      <c r="BK227101" s="2311"/>
    </row>
    <row r="227125" spans="63:63" x14ac:dyDescent="0.25">
      <c r="BK227125" s="2315"/>
    </row>
    <row r="227126" spans="63:63" x14ac:dyDescent="0.25">
      <c r="BK227126" s="2311"/>
    </row>
    <row r="227150" spans="63:63" x14ac:dyDescent="0.25">
      <c r="BK227150" s="2315"/>
    </row>
    <row r="227151" spans="63:63" x14ac:dyDescent="0.25">
      <c r="BK227151" s="2311"/>
    </row>
    <row r="227175" spans="63:63" x14ac:dyDescent="0.25">
      <c r="BK227175" s="2315"/>
    </row>
    <row r="227176" spans="63:63" x14ac:dyDescent="0.25">
      <c r="BK227176" s="2311"/>
    </row>
    <row r="227200" spans="63:63" x14ac:dyDescent="0.25">
      <c r="BK227200" s="2315"/>
    </row>
    <row r="227201" spans="63:63" x14ac:dyDescent="0.25">
      <c r="BK227201" s="2311"/>
    </row>
    <row r="227225" spans="63:63" x14ac:dyDescent="0.25">
      <c r="BK227225" s="2315"/>
    </row>
    <row r="227226" spans="63:63" x14ac:dyDescent="0.25">
      <c r="BK227226" s="2311"/>
    </row>
    <row r="227250" spans="63:63" x14ac:dyDescent="0.25">
      <c r="BK227250" s="2315"/>
    </row>
    <row r="227251" spans="63:63" x14ac:dyDescent="0.25">
      <c r="BK227251" s="2311"/>
    </row>
    <row r="227275" spans="63:63" x14ac:dyDescent="0.25">
      <c r="BK227275" s="2315"/>
    </row>
    <row r="227276" spans="63:63" x14ac:dyDescent="0.25">
      <c r="BK227276" s="2311"/>
    </row>
    <row r="227300" spans="63:63" x14ac:dyDescent="0.25">
      <c r="BK227300" s="2315"/>
    </row>
    <row r="227301" spans="63:63" x14ac:dyDescent="0.25">
      <c r="BK227301" s="2311"/>
    </row>
    <row r="227325" spans="63:63" x14ac:dyDescent="0.25">
      <c r="BK227325" s="2315"/>
    </row>
    <row r="227326" spans="63:63" x14ac:dyDescent="0.25">
      <c r="BK227326" s="2311"/>
    </row>
    <row r="227350" spans="63:63" x14ac:dyDescent="0.25">
      <c r="BK227350" s="2315"/>
    </row>
    <row r="227351" spans="63:63" x14ac:dyDescent="0.25">
      <c r="BK227351" s="2311"/>
    </row>
    <row r="227375" spans="63:63" x14ac:dyDescent="0.25">
      <c r="BK227375" s="2315"/>
    </row>
    <row r="227376" spans="63:63" x14ac:dyDescent="0.25">
      <c r="BK227376" s="2311"/>
    </row>
    <row r="227400" spans="63:63" x14ac:dyDescent="0.25">
      <c r="BK227400" s="2315"/>
    </row>
    <row r="227401" spans="63:63" x14ac:dyDescent="0.25">
      <c r="BK227401" s="2311"/>
    </row>
    <row r="227425" spans="63:63" x14ac:dyDescent="0.25">
      <c r="BK227425" s="2315"/>
    </row>
    <row r="227426" spans="63:63" x14ac:dyDescent="0.25">
      <c r="BK227426" s="2311"/>
    </row>
    <row r="227450" spans="63:63" x14ac:dyDescent="0.25">
      <c r="BK227450" s="2315"/>
    </row>
    <row r="227451" spans="63:63" x14ac:dyDescent="0.25">
      <c r="BK227451" s="2311"/>
    </row>
    <row r="227475" spans="63:63" x14ac:dyDescent="0.25">
      <c r="BK227475" s="2315"/>
    </row>
    <row r="227476" spans="63:63" x14ac:dyDescent="0.25">
      <c r="BK227476" s="2311"/>
    </row>
    <row r="227500" spans="63:63" x14ac:dyDescent="0.25">
      <c r="BK227500" s="2315"/>
    </row>
    <row r="227501" spans="63:63" x14ac:dyDescent="0.25">
      <c r="BK227501" s="2311"/>
    </row>
    <row r="227525" spans="63:63" x14ac:dyDescent="0.25">
      <c r="BK227525" s="2315"/>
    </row>
    <row r="227526" spans="63:63" x14ac:dyDescent="0.25">
      <c r="BK227526" s="2311"/>
    </row>
    <row r="227550" spans="63:63" x14ac:dyDescent="0.25">
      <c r="BK227550" s="2315"/>
    </row>
    <row r="227551" spans="63:63" x14ac:dyDescent="0.25">
      <c r="BK227551" s="2311"/>
    </row>
    <row r="227575" spans="63:63" x14ac:dyDescent="0.25">
      <c r="BK227575" s="2315"/>
    </row>
    <row r="227576" spans="63:63" x14ac:dyDescent="0.25">
      <c r="BK227576" s="2311"/>
    </row>
    <row r="227600" spans="63:63" x14ac:dyDescent="0.25">
      <c r="BK227600" s="2315"/>
    </row>
    <row r="227601" spans="63:63" x14ac:dyDescent="0.25">
      <c r="BK227601" s="2311"/>
    </row>
    <row r="227625" spans="63:63" x14ac:dyDescent="0.25">
      <c r="BK227625" s="2315"/>
    </row>
    <row r="227626" spans="63:63" x14ac:dyDescent="0.25">
      <c r="BK227626" s="2311"/>
    </row>
    <row r="227650" spans="63:63" x14ac:dyDescent="0.25">
      <c r="BK227650" s="2315"/>
    </row>
    <row r="227651" spans="63:63" x14ac:dyDescent="0.25">
      <c r="BK227651" s="2311"/>
    </row>
    <row r="227675" spans="63:63" x14ac:dyDescent="0.25">
      <c r="BK227675" s="2315"/>
    </row>
    <row r="227676" spans="63:63" x14ac:dyDescent="0.25">
      <c r="BK227676" s="2311"/>
    </row>
    <row r="227700" spans="63:63" x14ac:dyDescent="0.25">
      <c r="BK227700" s="2315"/>
    </row>
    <row r="227701" spans="63:63" x14ac:dyDescent="0.25">
      <c r="BK227701" s="2311"/>
    </row>
    <row r="227725" spans="63:63" x14ac:dyDescent="0.25">
      <c r="BK227725" s="2315"/>
    </row>
    <row r="227726" spans="63:63" x14ac:dyDescent="0.25">
      <c r="BK227726" s="2311"/>
    </row>
    <row r="227750" spans="63:63" x14ac:dyDescent="0.25">
      <c r="BK227750" s="2315"/>
    </row>
    <row r="227751" spans="63:63" x14ac:dyDescent="0.25">
      <c r="BK227751" s="2311"/>
    </row>
    <row r="227775" spans="63:63" x14ac:dyDescent="0.25">
      <c r="BK227775" s="2315"/>
    </row>
    <row r="227776" spans="63:63" x14ac:dyDescent="0.25">
      <c r="BK227776" s="2311"/>
    </row>
    <row r="227800" spans="63:63" x14ac:dyDescent="0.25">
      <c r="BK227800" s="2315"/>
    </row>
    <row r="227801" spans="63:63" x14ac:dyDescent="0.25">
      <c r="BK227801" s="2311"/>
    </row>
    <row r="227825" spans="63:63" x14ac:dyDescent="0.25">
      <c r="BK227825" s="2315"/>
    </row>
    <row r="227826" spans="63:63" x14ac:dyDescent="0.25">
      <c r="BK227826" s="2311"/>
    </row>
    <row r="227850" spans="63:63" x14ac:dyDescent="0.25">
      <c r="BK227850" s="2315"/>
    </row>
    <row r="227851" spans="63:63" x14ac:dyDescent="0.25">
      <c r="BK227851" s="2311"/>
    </row>
    <row r="227875" spans="63:63" x14ac:dyDescent="0.25">
      <c r="BK227875" s="2315"/>
    </row>
    <row r="227876" spans="63:63" x14ac:dyDescent="0.25">
      <c r="BK227876" s="2311"/>
    </row>
    <row r="227900" spans="63:63" x14ac:dyDescent="0.25">
      <c r="BK227900" s="2315"/>
    </row>
    <row r="227901" spans="63:63" x14ac:dyDescent="0.25">
      <c r="BK227901" s="2311"/>
    </row>
    <row r="227925" spans="63:63" x14ac:dyDescent="0.25">
      <c r="BK227925" s="2315"/>
    </row>
    <row r="227926" spans="63:63" x14ac:dyDescent="0.25">
      <c r="BK227926" s="2311"/>
    </row>
    <row r="227950" spans="63:63" x14ac:dyDescent="0.25">
      <c r="BK227950" s="2315"/>
    </row>
    <row r="227951" spans="63:63" x14ac:dyDescent="0.25">
      <c r="BK227951" s="2311"/>
    </row>
    <row r="227975" spans="63:63" x14ac:dyDescent="0.25">
      <c r="BK227975" s="2315"/>
    </row>
    <row r="227976" spans="63:63" x14ac:dyDescent="0.25">
      <c r="BK227976" s="2311"/>
    </row>
    <row r="228000" spans="63:63" x14ac:dyDescent="0.25">
      <c r="BK228000" s="2315"/>
    </row>
    <row r="228001" spans="63:63" x14ac:dyDescent="0.25">
      <c r="BK228001" s="2311"/>
    </row>
    <row r="228025" spans="63:63" x14ac:dyDescent="0.25">
      <c r="BK228025" s="2315"/>
    </row>
    <row r="228026" spans="63:63" x14ac:dyDescent="0.25">
      <c r="BK228026" s="2311"/>
    </row>
    <row r="228050" spans="63:63" x14ac:dyDescent="0.25">
      <c r="BK228050" s="2315"/>
    </row>
    <row r="228051" spans="63:63" x14ac:dyDescent="0.25">
      <c r="BK228051" s="2311"/>
    </row>
    <row r="228075" spans="63:63" x14ac:dyDescent="0.25">
      <c r="BK228075" s="2315"/>
    </row>
    <row r="228076" spans="63:63" x14ac:dyDescent="0.25">
      <c r="BK228076" s="2311"/>
    </row>
    <row r="228100" spans="63:63" x14ac:dyDescent="0.25">
      <c r="BK228100" s="2315"/>
    </row>
    <row r="228101" spans="63:63" x14ac:dyDescent="0.25">
      <c r="BK228101" s="2311"/>
    </row>
    <row r="228125" spans="63:63" x14ac:dyDescent="0.25">
      <c r="BK228125" s="2315"/>
    </row>
    <row r="228126" spans="63:63" x14ac:dyDescent="0.25">
      <c r="BK228126" s="2311"/>
    </row>
    <row r="228150" spans="63:63" x14ac:dyDescent="0.25">
      <c r="BK228150" s="2315"/>
    </row>
    <row r="228151" spans="63:63" x14ac:dyDescent="0.25">
      <c r="BK228151" s="2311"/>
    </row>
    <row r="228175" spans="63:63" x14ac:dyDescent="0.25">
      <c r="BK228175" s="2315"/>
    </row>
    <row r="228176" spans="63:63" x14ac:dyDescent="0.25">
      <c r="BK228176" s="2311"/>
    </row>
    <row r="228200" spans="63:63" x14ac:dyDescent="0.25">
      <c r="BK228200" s="2315"/>
    </row>
    <row r="228201" spans="63:63" x14ac:dyDescent="0.25">
      <c r="BK228201" s="2311"/>
    </row>
    <row r="228225" spans="63:63" x14ac:dyDescent="0.25">
      <c r="BK228225" s="2315"/>
    </row>
    <row r="228226" spans="63:63" x14ac:dyDescent="0.25">
      <c r="BK228226" s="2311"/>
    </row>
    <row r="228250" spans="63:63" x14ac:dyDescent="0.25">
      <c r="BK228250" s="2315"/>
    </row>
    <row r="228251" spans="63:63" x14ac:dyDescent="0.25">
      <c r="BK228251" s="2311"/>
    </row>
    <row r="228275" spans="63:63" x14ac:dyDescent="0.25">
      <c r="BK228275" s="2315"/>
    </row>
    <row r="228276" spans="63:63" x14ac:dyDescent="0.25">
      <c r="BK228276" s="2311"/>
    </row>
    <row r="228300" spans="63:63" x14ac:dyDescent="0.25">
      <c r="BK228300" s="2315"/>
    </row>
    <row r="228301" spans="63:63" x14ac:dyDescent="0.25">
      <c r="BK228301" s="2311"/>
    </row>
    <row r="228325" spans="63:63" x14ac:dyDescent="0.25">
      <c r="BK228325" s="2315"/>
    </row>
    <row r="228326" spans="63:63" x14ac:dyDescent="0.25">
      <c r="BK228326" s="2311"/>
    </row>
    <row r="228350" spans="63:63" x14ac:dyDescent="0.25">
      <c r="BK228350" s="2315"/>
    </row>
    <row r="228351" spans="63:63" x14ac:dyDescent="0.25">
      <c r="BK228351" s="2311"/>
    </row>
    <row r="228375" spans="63:63" x14ac:dyDescent="0.25">
      <c r="BK228375" s="2315"/>
    </row>
    <row r="228376" spans="63:63" x14ac:dyDescent="0.25">
      <c r="BK228376" s="2311"/>
    </row>
    <row r="228400" spans="63:63" x14ac:dyDescent="0.25">
      <c r="BK228400" s="2315"/>
    </row>
    <row r="228401" spans="63:63" x14ac:dyDescent="0.25">
      <c r="BK228401" s="2311"/>
    </row>
    <row r="228425" spans="63:63" x14ac:dyDescent="0.25">
      <c r="BK228425" s="2315"/>
    </row>
    <row r="228426" spans="63:63" x14ac:dyDescent="0.25">
      <c r="BK228426" s="2311"/>
    </row>
    <row r="228450" spans="63:63" x14ac:dyDescent="0.25">
      <c r="BK228450" s="2315"/>
    </row>
    <row r="228451" spans="63:63" x14ac:dyDescent="0.25">
      <c r="BK228451" s="2311"/>
    </row>
    <row r="228475" spans="63:63" x14ac:dyDescent="0.25">
      <c r="BK228475" s="2315"/>
    </row>
    <row r="228476" spans="63:63" x14ac:dyDescent="0.25">
      <c r="BK228476" s="2311"/>
    </row>
    <row r="228500" spans="63:63" x14ac:dyDescent="0.25">
      <c r="BK228500" s="2315"/>
    </row>
    <row r="228501" spans="63:63" x14ac:dyDescent="0.25">
      <c r="BK228501" s="2311"/>
    </row>
    <row r="228525" spans="63:63" x14ac:dyDescent="0.25">
      <c r="BK228525" s="2315"/>
    </row>
    <row r="228526" spans="63:63" x14ac:dyDescent="0.25">
      <c r="BK228526" s="2311"/>
    </row>
    <row r="228550" spans="63:63" x14ac:dyDescent="0.25">
      <c r="BK228550" s="2315"/>
    </row>
    <row r="228551" spans="63:63" x14ac:dyDescent="0.25">
      <c r="BK228551" s="2311"/>
    </row>
    <row r="228575" spans="63:63" x14ac:dyDescent="0.25">
      <c r="BK228575" s="2315"/>
    </row>
    <row r="228576" spans="63:63" x14ac:dyDescent="0.25">
      <c r="BK228576" s="2311"/>
    </row>
    <row r="228600" spans="63:63" x14ac:dyDescent="0.25">
      <c r="BK228600" s="2315"/>
    </row>
    <row r="228601" spans="63:63" x14ac:dyDescent="0.25">
      <c r="BK228601" s="2311"/>
    </row>
    <row r="228625" spans="63:63" x14ac:dyDescent="0.25">
      <c r="BK228625" s="2315"/>
    </row>
    <row r="228626" spans="63:63" x14ac:dyDescent="0.25">
      <c r="BK228626" s="2311"/>
    </row>
    <row r="228650" spans="63:63" x14ac:dyDescent="0.25">
      <c r="BK228650" s="2315"/>
    </row>
    <row r="228651" spans="63:63" x14ac:dyDescent="0.25">
      <c r="BK228651" s="2311"/>
    </row>
    <row r="228675" spans="63:63" x14ac:dyDescent="0.25">
      <c r="BK228675" s="2315"/>
    </row>
    <row r="228676" spans="63:63" x14ac:dyDescent="0.25">
      <c r="BK228676" s="2311"/>
    </row>
    <row r="228700" spans="63:63" x14ac:dyDescent="0.25">
      <c r="BK228700" s="2315"/>
    </row>
    <row r="228701" spans="63:63" x14ac:dyDescent="0.25">
      <c r="BK228701" s="2311"/>
    </row>
    <row r="228725" spans="63:63" x14ac:dyDescent="0.25">
      <c r="BK228725" s="2315"/>
    </row>
    <row r="228726" spans="63:63" x14ac:dyDescent="0.25">
      <c r="BK228726" s="2311"/>
    </row>
    <row r="228750" spans="63:63" x14ac:dyDescent="0.25">
      <c r="BK228750" s="2315"/>
    </row>
    <row r="228751" spans="63:63" x14ac:dyDescent="0.25">
      <c r="BK228751" s="2311"/>
    </row>
    <row r="228775" spans="63:63" x14ac:dyDescent="0.25">
      <c r="BK228775" s="2315"/>
    </row>
    <row r="228776" spans="63:63" x14ac:dyDescent="0.25">
      <c r="BK228776" s="2311"/>
    </row>
    <row r="228800" spans="63:63" x14ac:dyDescent="0.25">
      <c r="BK228800" s="2315"/>
    </row>
    <row r="228801" spans="63:63" x14ac:dyDescent="0.25">
      <c r="BK228801" s="2311"/>
    </row>
    <row r="228825" spans="63:63" x14ac:dyDescent="0.25">
      <c r="BK228825" s="2315"/>
    </row>
    <row r="228826" spans="63:63" x14ac:dyDescent="0.25">
      <c r="BK228826" s="2311"/>
    </row>
    <row r="228850" spans="63:63" x14ac:dyDescent="0.25">
      <c r="BK228850" s="2315"/>
    </row>
    <row r="228851" spans="63:63" x14ac:dyDescent="0.25">
      <c r="BK228851" s="2311"/>
    </row>
    <row r="228875" spans="63:63" x14ac:dyDescent="0.25">
      <c r="BK228875" s="2315"/>
    </row>
    <row r="228876" spans="63:63" x14ac:dyDescent="0.25">
      <c r="BK228876" s="2311"/>
    </row>
    <row r="228900" spans="63:63" x14ac:dyDescent="0.25">
      <c r="BK228900" s="2315"/>
    </row>
    <row r="228901" spans="63:63" x14ac:dyDescent="0.25">
      <c r="BK228901" s="2311"/>
    </row>
    <row r="228925" spans="63:63" x14ac:dyDescent="0.25">
      <c r="BK228925" s="2315"/>
    </row>
    <row r="228926" spans="63:63" x14ac:dyDescent="0.25">
      <c r="BK228926" s="2311"/>
    </row>
    <row r="228950" spans="63:63" x14ac:dyDescent="0.25">
      <c r="BK228950" s="2315"/>
    </row>
    <row r="228951" spans="63:63" x14ac:dyDescent="0.25">
      <c r="BK228951" s="2311"/>
    </row>
    <row r="228975" spans="63:63" x14ac:dyDescent="0.25">
      <c r="BK228975" s="2315"/>
    </row>
    <row r="228976" spans="63:63" x14ac:dyDescent="0.25">
      <c r="BK228976" s="2311"/>
    </row>
    <row r="229000" spans="63:63" x14ac:dyDescent="0.25">
      <c r="BK229000" s="2315"/>
    </row>
    <row r="229001" spans="63:63" x14ac:dyDescent="0.25">
      <c r="BK229001" s="2311"/>
    </row>
    <row r="229025" spans="63:63" x14ac:dyDescent="0.25">
      <c r="BK229025" s="2315"/>
    </row>
    <row r="229026" spans="63:63" x14ac:dyDescent="0.25">
      <c r="BK229026" s="2311"/>
    </row>
    <row r="229050" spans="63:63" x14ac:dyDescent="0.25">
      <c r="BK229050" s="2315"/>
    </row>
    <row r="229051" spans="63:63" x14ac:dyDescent="0.25">
      <c r="BK229051" s="2311"/>
    </row>
    <row r="229075" spans="63:63" x14ac:dyDescent="0.25">
      <c r="BK229075" s="2315"/>
    </row>
    <row r="229076" spans="63:63" x14ac:dyDescent="0.25">
      <c r="BK229076" s="2311"/>
    </row>
    <row r="229100" spans="63:63" x14ac:dyDescent="0.25">
      <c r="BK229100" s="2315"/>
    </row>
    <row r="229101" spans="63:63" x14ac:dyDescent="0.25">
      <c r="BK229101" s="2311"/>
    </row>
    <row r="229125" spans="63:63" x14ac:dyDescent="0.25">
      <c r="BK229125" s="2315"/>
    </row>
    <row r="229126" spans="63:63" x14ac:dyDescent="0.25">
      <c r="BK229126" s="2311"/>
    </row>
    <row r="229150" spans="63:63" x14ac:dyDescent="0.25">
      <c r="BK229150" s="2315"/>
    </row>
    <row r="229151" spans="63:63" x14ac:dyDescent="0.25">
      <c r="BK229151" s="2311"/>
    </row>
    <row r="229175" spans="63:63" x14ac:dyDescent="0.25">
      <c r="BK229175" s="2315"/>
    </row>
    <row r="229176" spans="63:63" x14ac:dyDescent="0.25">
      <c r="BK229176" s="2311"/>
    </row>
    <row r="229200" spans="63:63" x14ac:dyDescent="0.25">
      <c r="BK229200" s="2315"/>
    </row>
    <row r="229201" spans="63:63" x14ac:dyDescent="0.25">
      <c r="BK229201" s="2311"/>
    </row>
    <row r="229225" spans="63:63" x14ac:dyDescent="0.25">
      <c r="BK229225" s="2315"/>
    </row>
    <row r="229226" spans="63:63" x14ac:dyDescent="0.25">
      <c r="BK229226" s="2311"/>
    </row>
    <row r="229250" spans="63:63" x14ac:dyDescent="0.25">
      <c r="BK229250" s="2315"/>
    </row>
    <row r="229251" spans="63:63" x14ac:dyDescent="0.25">
      <c r="BK229251" s="2311"/>
    </row>
    <row r="229275" spans="63:63" x14ac:dyDescent="0.25">
      <c r="BK229275" s="2315"/>
    </row>
    <row r="229276" spans="63:63" x14ac:dyDescent="0.25">
      <c r="BK229276" s="2311"/>
    </row>
    <row r="229300" spans="63:63" x14ac:dyDescent="0.25">
      <c r="BK229300" s="2315"/>
    </row>
    <row r="229301" spans="63:63" x14ac:dyDescent="0.25">
      <c r="BK229301" s="2311"/>
    </row>
    <row r="229325" spans="63:63" x14ac:dyDescent="0.25">
      <c r="BK229325" s="2315"/>
    </row>
    <row r="229326" spans="63:63" x14ac:dyDescent="0.25">
      <c r="BK229326" s="2311"/>
    </row>
    <row r="229350" spans="63:63" x14ac:dyDescent="0.25">
      <c r="BK229350" s="2315"/>
    </row>
    <row r="229351" spans="63:63" x14ac:dyDescent="0.25">
      <c r="BK229351" s="2311"/>
    </row>
    <row r="229375" spans="63:63" x14ac:dyDescent="0.25">
      <c r="BK229375" s="2315"/>
    </row>
    <row r="229376" spans="63:63" x14ac:dyDescent="0.25">
      <c r="BK229376" s="2311"/>
    </row>
    <row r="229400" spans="63:63" x14ac:dyDescent="0.25">
      <c r="BK229400" s="2315"/>
    </row>
    <row r="229401" spans="63:63" x14ac:dyDescent="0.25">
      <c r="BK229401" s="2311"/>
    </row>
    <row r="229425" spans="63:63" x14ac:dyDescent="0.25">
      <c r="BK229425" s="2315"/>
    </row>
    <row r="229426" spans="63:63" x14ac:dyDescent="0.25">
      <c r="BK229426" s="2311"/>
    </row>
    <row r="229450" spans="63:63" x14ac:dyDescent="0.25">
      <c r="BK229450" s="2315"/>
    </row>
    <row r="229451" spans="63:63" x14ac:dyDescent="0.25">
      <c r="BK229451" s="2311"/>
    </row>
    <row r="229475" spans="63:63" x14ac:dyDescent="0.25">
      <c r="BK229475" s="2315"/>
    </row>
    <row r="229476" spans="63:63" x14ac:dyDescent="0.25">
      <c r="BK229476" s="2311"/>
    </row>
    <row r="229500" spans="63:63" x14ac:dyDescent="0.25">
      <c r="BK229500" s="2315"/>
    </row>
    <row r="229501" spans="63:63" x14ac:dyDescent="0.25">
      <c r="BK229501" s="2311"/>
    </row>
    <row r="229525" spans="63:63" x14ac:dyDescent="0.25">
      <c r="BK229525" s="2315"/>
    </row>
    <row r="229526" spans="63:63" x14ac:dyDescent="0.25">
      <c r="BK229526" s="2311"/>
    </row>
    <row r="229550" spans="63:63" x14ac:dyDescent="0.25">
      <c r="BK229550" s="2315"/>
    </row>
    <row r="229551" spans="63:63" x14ac:dyDescent="0.25">
      <c r="BK229551" s="2311"/>
    </row>
    <row r="229575" spans="63:63" x14ac:dyDescent="0.25">
      <c r="BK229575" s="2315"/>
    </row>
    <row r="229576" spans="63:63" x14ac:dyDescent="0.25">
      <c r="BK229576" s="2311"/>
    </row>
    <row r="229600" spans="63:63" x14ac:dyDescent="0.25">
      <c r="BK229600" s="2315"/>
    </row>
    <row r="229601" spans="63:63" x14ac:dyDescent="0.25">
      <c r="BK229601" s="2311"/>
    </row>
    <row r="229625" spans="63:63" x14ac:dyDescent="0.25">
      <c r="BK229625" s="2315"/>
    </row>
    <row r="229626" spans="63:63" x14ac:dyDescent="0.25">
      <c r="BK229626" s="2311"/>
    </row>
    <row r="229650" spans="63:63" x14ac:dyDescent="0.25">
      <c r="BK229650" s="2315"/>
    </row>
    <row r="229651" spans="63:63" x14ac:dyDescent="0.25">
      <c r="BK229651" s="2311"/>
    </row>
    <row r="229675" spans="63:63" x14ac:dyDescent="0.25">
      <c r="BK229675" s="2315"/>
    </row>
    <row r="229676" spans="63:63" x14ac:dyDescent="0.25">
      <c r="BK229676" s="2311"/>
    </row>
    <row r="229700" spans="63:63" x14ac:dyDescent="0.25">
      <c r="BK229700" s="2315"/>
    </row>
    <row r="229701" spans="63:63" x14ac:dyDescent="0.25">
      <c r="BK229701" s="2311"/>
    </row>
    <row r="229725" spans="63:63" x14ac:dyDescent="0.25">
      <c r="BK229725" s="2315"/>
    </row>
    <row r="229726" spans="63:63" x14ac:dyDescent="0.25">
      <c r="BK229726" s="2311"/>
    </row>
    <row r="229750" spans="63:63" x14ac:dyDescent="0.25">
      <c r="BK229750" s="2315"/>
    </row>
    <row r="229751" spans="63:63" x14ac:dyDescent="0.25">
      <c r="BK229751" s="2311"/>
    </row>
    <row r="229775" spans="63:63" x14ac:dyDescent="0.25">
      <c r="BK229775" s="2315"/>
    </row>
    <row r="229776" spans="63:63" x14ac:dyDescent="0.25">
      <c r="BK229776" s="2311"/>
    </row>
    <row r="229800" spans="63:63" x14ac:dyDescent="0.25">
      <c r="BK229800" s="2315"/>
    </row>
    <row r="229801" spans="63:63" x14ac:dyDescent="0.25">
      <c r="BK229801" s="2311"/>
    </row>
    <row r="229825" spans="63:63" x14ac:dyDescent="0.25">
      <c r="BK229825" s="2315"/>
    </row>
    <row r="229826" spans="63:63" x14ac:dyDescent="0.25">
      <c r="BK229826" s="2311"/>
    </row>
    <row r="229850" spans="63:63" x14ac:dyDescent="0.25">
      <c r="BK229850" s="2315"/>
    </row>
    <row r="229851" spans="63:63" x14ac:dyDescent="0.25">
      <c r="BK229851" s="2311"/>
    </row>
    <row r="229875" spans="63:63" x14ac:dyDescent="0.25">
      <c r="BK229875" s="2315"/>
    </row>
    <row r="229876" spans="63:63" x14ac:dyDescent="0.25">
      <c r="BK229876" s="2311"/>
    </row>
    <row r="229900" spans="63:63" x14ac:dyDescent="0.25">
      <c r="BK229900" s="2315"/>
    </row>
    <row r="229901" spans="63:63" x14ac:dyDescent="0.25">
      <c r="BK229901" s="2311"/>
    </row>
    <row r="229925" spans="63:63" x14ac:dyDescent="0.25">
      <c r="BK229925" s="2315"/>
    </row>
    <row r="229926" spans="63:63" x14ac:dyDescent="0.25">
      <c r="BK229926" s="2311"/>
    </row>
    <row r="229950" spans="63:63" x14ac:dyDescent="0.25">
      <c r="BK229950" s="2315"/>
    </row>
    <row r="229951" spans="63:63" x14ac:dyDescent="0.25">
      <c r="BK229951" s="2311"/>
    </row>
    <row r="229975" spans="63:63" x14ac:dyDescent="0.25">
      <c r="BK229975" s="2315"/>
    </row>
    <row r="229976" spans="63:63" x14ac:dyDescent="0.25">
      <c r="BK229976" s="2311"/>
    </row>
    <row r="230000" spans="63:63" x14ac:dyDescent="0.25">
      <c r="BK230000" s="2315"/>
    </row>
    <row r="230001" spans="63:63" x14ac:dyDescent="0.25">
      <c r="BK230001" s="2311"/>
    </row>
    <row r="230025" spans="63:63" x14ac:dyDescent="0.25">
      <c r="BK230025" s="2315"/>
    </row>
    <row r="230026" spans="63:63" x14ac:dyDescent="0.25">
      <c r="BK230026" s="2311"/>
    </row>
    <row r="230050" spans="63:63" x14ac:dyDescent="0.25">
      <c r="BK230050" s="2315"/>
    </row>
    <row r="230051" spans="63:63" x14ac:dyDescent="0.25">
      <c r="BK230051" s="2311"/>
    </row>
    <row r="230075" spans="63:63" x14ac:dyDescent="0.25">
      <c r="BK230075" s="2315"/>
    </row>
    <row r="230076" spans="63:63" x14ac:dyDescent="0.25">
      <c r="BK230076" s="2311"/>
    </row>
    <row r="230100" spans="63:63" x14ac:dyDescent="0.25">
      <c r="BK230100" s="2315"/>
    </row>
    <row r="230101" spans="63:63" x14ac:dyDescent="0.25">
      <c r="BK230101" s="2311"/>
    </row>
    <row r="230125" spans="63:63" x14ac:dyDescent="0.25">
      <c r="BK230125" s="2315"/>
    </row>
    <row r="230126" spans="63:63" x14ac:dyDescent="0.25">
      <c r="BK230126" s="2311"/>
    </row>
    <row r="230150" spans="63:63" x14ac:dyDescent="0.25">
      <c r="BK230150" s="2315"/>
    </row>
    <row r="230151" spans="63:63" x14ac:dyDescent="0.25">
      <c r="BK230151" s="2311"/>
    </row>
    <row r="230175" spans="63:63" x14ac:dyDescent="0.25">
      <c r="BK230175" s="2315"/>
    </row>
    <row r="230176" spans="63:63" x14ac:dyDescent="0.25">
      <c r="BK230176" s="2311"/>
    </row>
    <row r="230200" spans="63:63" x14ac:dyDescent="0.25">
      <c r="BK230200" s="2315"/>
    </row>
    <row r="230201" spans="63:63" x14ac:dyDescent="0.25">
      <c r="BK230201" s="2311"/>
    </row>
    <row r="230225" spans="63:63" x14ac:dyDescent="0.25">
      <c r="BK230225" s="2315"/>
    </row>
    <row r="230226" spans="63:63" x14ac:dyDescent="0.25">
      <c r="BK230226" s="2311"/>
    </row>
    <row r="230250" spans="63:63" x14ac:dyDescent="0.25">
      <c r="BK230250" s="2315"/>
    </row>
    <row r="230251" spans="63:63" x14ac:dyDescent="0.25">
      <c r="BK230251" s="2311"/>
    </row>
    <row r="230275" spans="63:63" x14ac:dyDescent="0.25">
      <c r="BK230275" s="2315"/>
    </row>
    <row r="230276" spans="63:63" x14ac:dyDescent="0.25">
      <c r="BK230276" s="2311"/>
    </row>
    <row r="230300" spans="63:63" x14ac:dyDescent="0.25">
      <c r="BK230300" s="2315"/>
    </row>
    <row r="230301" spans="63:63" x14ac:dyDescent="0.25">
      <c r="BK230301" s="2311"/>
    </row>
    <row r="230325" spans="63:63" x14ac:dyDescent="0.25">
      <c r="BK230325" s="2315"/>
    </row>
    <row r="230326" spans="63:63" x14ac:dyDescent="0.25">
      <c r="BK230326" s="2311"/>
    </row>
    <row r="230350" spans="63:63" x14ac:dyDescent="0.25">
      <c r="BK230350" s="2315"/>
    </row>
    <row r="230351" spans="63:63" x14ac:dyDescent="0.25">
      <c r="BK230351" s="2311"/>
    </row>
    <row r="230375" spans="63:63" x14ac:dyDescent="0.25">
      <c r="BK230375" s="2315"/>
    </row>
    <row r="230376" spans="63:63" x14ac:dyDescent="0.25">
      <c r="BK230376" s="2311"/>
    </row>
    <row r="230400" spans="63:63" x14ac:dyDescent="0.25">
      <c r="BK230400" s="2315"/>
    </row>
    <row r="230401" spans="63:63" x14ac:dyDescent="0.25">
      <c r="BK230401" s="2311"/>
    </row>
    <row r="230425" spans="63:63" x14ac:dyDescent="0.25">
      <c r="BK230425" s="2315"/>
    </row>
    <row r="230426" spans="63:63" x14ac:dyDescent="0.25">
      <c r="BK230426" s="2311"/>
    </row>
    <row r="230450" spans="63:63" x14ac:dyDescent="0.25">
      <c r="BK230450" s="2315"/>
    </row>
    <row r="230451" spans="63:63" x14ac:dyDescent="0.25">
      <c r="BK230451" s="2311"/>
    </row>
    <row r="230475" spans="63:63" x14ac:dyDescent="0.25">
      <c r="BK230475" s="2315"/>
    </row>
    <row r="230476" spans="63:63" x14ac:dyDescent="0.25">
      <c r="BK230476" s="2311"/>
    </row>
    <row r="230500" spans="63:63" x14ac:dyDescent="0.25">
      <c r="BK230500" s="2315"/>
    </row>
    <row r="230501" spans="63:63" x14ac:dyDescent="0.25">
      <c r="BK230501" s="2311"/>
    </row>
    <row r="230525" spans="63:63" x14ac:dyDescent="0.25">
      <c r="BK230525" s="2315"/>
    </row>
    <row r="230526" spans="63:63" x14ac:dyDescent="0.25">
      <c r="BK230526" s="2311"/>
    </row>
    <row r="230550" spans="63:63" x14ac:dyDescent="0.25">
      <c r="BK230550" s="2315"/>
    </row>
    <row r="230551" spans="63:63" x14ac:dyDescent="0.25">
      <c r="BK230551" s="2311"/>
    </row>
    <row r="230575" spans="63:63" x14ac:dyDescent="0.25">
      <c r="BK230575" s="2315"/>
    </row>
    <row r="230576" spans="63:63" x14ac:dyDescent="0.25">
      <c r="BK230576" s="2311"/>
    </row>
    <row r="230600" spans="63:63" x14ac:dyDescent="0.25">
      <c r="BK230600" s="2315"/>
    </row>
    <row r="230601" spans="63:63" x14ac:dyDescent="0.25">
      <c r="BK230601" s="2311"/>
    </row>
    <row r="230625" spans="63:63" x14ac:dyDescent="0.25">
      <c r="BK230625" s="2315"/>
    </row>
    <row r="230626" spans="63:63" x14ac:dyDescent="0.25">
      <c r="BK230626" s="2311"/>
    </row>
    <row r="230650" spans="63:63" x14ac:dyDescent="0.25">
      <c r="BK230650" s="2315"/>
    </row>
    <row r="230651" spans="63:63" x14ac:dyDescent="0.25">
      <c r="BK230651" s="2311"/>
    </row>
    <row r="230675" spans="63:63" x14ac:dyDescent="0.25">
      <c r="BK230675" s="2315"/>
    </row>
    <row r="230676" spans="63:63" x14ac:dyDescent="0.25">
      <c r="BK230676" s="2311"/>
    </row>
    <row r="230700" spans="63:63" x14ac:dyDescent="0.25">
      <c r="BK230700" s="2315"/>
    </row>
    <row r="230701" spans="63:63" x14ac:dyDescent="0.25">
      <c r="BK230701" s="2311"/>
    </row>
    <row r="230725" spans="63:63" x14ac:dyDescent="0.25">
      <c r="BK230725" s="2315"/>
    </row>
    <row r="230726" spans="63:63" x14ac:dyDescent="0.25">
      <c r="BK230726" s="2311"/>
    </row>
    <row r="230750" spans="63:63" x14ac:dyDescent="0.25">
      <c r="BK230750" s="2315"/>
    </row>
    <row r="230751" spans="63:63" x14ac:dyDescent="0.25">
      <c r="BK230751" s="2311"/>
    </row>
    <row r="230775" spans="63:63" x14ac:dyDescent="0.25">
      <c r="BK230775" s="2315"/>
    </row>
    <row r="230776" spans="63:63" x14ac:dyDescent="0.25">
      <c r="BK230776" s="2311"/>
    </row>
    <row r="230800" spans="63:63" x14ac:dyDescent="0.25">
      <c r="BK230800" s="2315"/>
    </row>
    <row r="230801" spans="63:63" x14ac:dyDescent="0.25">
      <c r="BK230801" s="2311"/>
    </row>
    <row r="230825" spans="63:63" x14ac:dyDescent="0.25">
      <c r="BK230825" s="2315"/>
    </row>
    <row r="230826" spans="63:63" x14ac:dyDescent="0.25">
      <c r="BK230826" s="2311"/>
    </row>
    <row r="230850" spans="63:63" x14ac:dyDescent="0.25">
      <c r="BK230850" s="2315"/>
    </row>
    <row r="230851" spans="63:63" x14ac:dyDescent="0.25">
      <c r="BK230851" s="2311"/>
    </row>
    <row r="230875" spans="63:63" x14ac:dyDescent="0.25">
      <c r="BK230875" s="2315"/>
    </row>
    <row r="230876" spans="63:63" x14ac:dyDescent="0.25">
      <c r="BK230876" s="2311"/>
    </row>
    <row r="230900" spans="63:63" x14ac:dyDescent="0.25">
      <c r="BK230900" s="2315"/>
    </row>
    <row r="230901" spans="63:63" x14ac:dyDescent="0.25">
      <c r="BK230901" s="2311"/>
    </row>
    <row r="230925" spans="63:63" x14ac:dyDescent="0.25">
      <c r="BK230925" s="2315"/>
    </row>
    <row r="230926" spans="63:63" x14ac:dyDescent="0.25">
      <c r="BK230926" s="2311"/>
    </row>
    <row r="230950" spans="63:63" x14ac:dyDescent="0.25">
      <c r="BK230950" s="2315"/>
    </row>
    <row r="230951" spans="63:63" x14ac:dyDescent="0.25">
      <c r="BK230951" s="2311"/>
    </row>
    <row r="230975" spans="63:63" x14ac:dyDescent="0.25">
      <c r="BK230975" s="2315"/>
    </row>
    <row r="230976" spans="63:63" x14ac:dyDescent="0.25">
      <c r="BK230976" s="2311"/>
    </row>
    <row r="231000" spans="63:63" x14ac:dyDescent="0.25">
      <c r="BK231000" s="2315"/>
    </row>
    <row r="231001" spans="63:63" x14ac:dyDescent="0.25">
      <c r="BK231001" s="2311"/>
    </row>
    <row r="231025" spans="63:63" x14ac:dyDescent="0.25">
      <c r="BK231025" s="2315"/>
    </row>
    <row r="231026" spans="63:63" x14ac:dyDescent="0.25">
      <c r="BK231026" s="2311"/>
    </row>
    <row r="231050" spans="63:63" x14ac:dyDescent="0.25">
      <c r="BK231050" s="2315"/>
    </row>
    <row r="231051" spans="63:63" x14ac:dyDescent="0.25">
      <c r="BK231051" s="2311"/>
    </row>
    <row r="231075" spans="63:63" x14ac:dyDescent="0.25">
      <c r="BK231075" s="2315"/>
    </row>
    <row r="231076" spans="63:63" x14ac:dyDescent="0.25">
      <c r="BK231076" s="2311"/>
    </row>
    <row r="231100" spans="63:63" x14ac:dyDescent="0.25">
      <c r="BK231100" s="2315"/>
    </row>
    <row r="231101" spans="63:63" x14ac:dyDescent="0.25">
      <c r="BK231101" s="2311"/>
    </row>
    <row r="231125" spans="63:63" x14ac:dyDescent="0.25">
      <c r="BK231125" s="2315"/>
    </row>
    <row r="231126" spans="63:63" x14ac:dyDescent="0.25">
      <c r="BK231126" s="2311"/>
    </row>
    <row r="231150" spans="63:63" x14ac:dyDescent="0.25">
      <c r="BK231150" s="2315"/>
    </row>
    <row r="231151" spans="63:63" x14ac:dyDescent="0.25">
      <c r="BK231151" s="2311"/>
    </row>
    <row r="231175" spans="63:63" x14ac:dyDescent="0.25">
      <c r="BK231175" s="2315"/>
    </row>
    <row r="231176" spans="63:63" x14ac:dyDescent="0.25">
      <c r="BK231176" s="2311"/>
    </row>
    <row r="231200" spans="63:63" x14ac:dyDescent="0.25">
      <c r="BK231200" s="2315"/>
    </row>
    <row r="231201" spans="63:63" x14ac:dyDescent="0.25">
      <c r="BK231201" s="2311"/>
    </row>
    <row r="231225" spans="63:63" x14ac:dyDescent="0.25">
      <c r="BK231225" s="2315"/>
    </row>
    <row r="231226" spans="63:63" x14ac:dyDescent="0.25">
      <c r="BK231226" s="2311"/>
    </row>
    <row r="231250" spans="63:63" x14ac:dyDescent="0.25">
      <c r="BK231250" s="2315"/>
    </row>
    <row r="231251" spans="63:63" x14ac:dyDescent="0.25">
      <c r="BK231251" s="2311"/>
    </row>
    <row r="231275" spans="63:63" x14ac:dyDescent="0.25">
      <c r="BK231275" s="2315"/>
    </row>
    <row r="231276" spans="63:63" x14ac:dyDescent="0.25">
      <c r="BK231276" s="2311"/>
    </row>
    <row r="231300" spans="63:63" x14ac:dyDescent="0.25">
      <c r="BK231300" s="2315"/>
    </row>
    <row r="231301" spans="63:63" x14ac:dyDescent="0.25">
      <c r="BK231301" s="2311"/>
    </row>
    <row r="231325" spans="63:63" x14ac:dyDescent="0.25">
      <c r="BK231325" s="2315"/>
    </row>
    <row r="231326" spans="63:63" x14ac:dyDescent="0.25">
      <c r="BK231326" s="2311"/>
    </row>
    <row r="231350" spans="63:63" x14ac:dyDescent="0.25">
      <c r="BK231350" s="2315"/>
    </row>
    <row r="231351" spans="63:63" x14ac:dyDescent="0.25">
      <c r="BK231351" s="2311"/>
    </row>
    <row r="231375" spans="63:63" x14ac:dyDescent="0.25">
      <c r="BK231375" s="2315"/>
    </row>
    <row r="231376" spans="63:63" x14ac:dyDescent="0.25">
      <c r="BK231376" s="2311"/>
    </row>
    <row r="231400" spans="63:63" x14ac:dyDescent="0.25">
      <c r="BK231400" s="2315"/>
    </row>
    <row r="231401" spans="63:63" x14ac:dyDescent="0.25">
      <c r="BK231401" s="2311"/>
    </row>
    <row r="231425" spans="63:63" x14ac:dyDescent="0.25">
      <c r="BK231425" s="2315"/>
    </row>
    <row r="231426" spans="63:63" x14ac:dyDescent="0.25">
      <c r="BK231426" s="2311"/>
    </row>
    <row r="231450" spans="63:63" x14ac:dyDescent="0.25">
      <c r="BK231450" s="2315"/>
    </row>
    <row r="231451" spans="63:63" x14ac:dyDescent="0.25">
      <c r="BK231451" s="2311"/>
    </row>
    <row r="231475" spans="63:63" x14ac:dyDescent="0.25">
      <c r="BK231475" s="2315"/>
    </row>
    <row r="231476" spans="63:63" x14ac:dyDescent="0.25">
      <c r="BK231476" s="2311"/>
    </row>
    <row r="231500" spans="63:63" x14ac:dyDescent="0.25">
      <c r="BK231500" s="2315"/>
    </row>
    <row r="231501" spans="63:63" x14ac:dyDescent="0.25">
      <c r="BK231501" s="2311"/>
    </row>
    <row r="231525" spans="63:63" x14ac:dyDescent="0.25">
      <c r="BK231525" s="2315"/>
    </row>
    <row r="231526" spans="63:63" x14ac:dyDescent="0.25">
      <c r="BK231526" s="2311"/>
    </row>
    <row r="231550" spans="63:63" x14ac:dyDescent="0.25">
      <c r="BK231550" s="2315"/>
    </row>
    <row r="231551" spans="63:63" x14ac:dyDescent="0.25">
      <c r="BK231551" s="2311"/>
    </row>
    <row r="231575" spans="63:63" x14ac:dyDescent="0.25">
      <c r="BK231575" s="2315"/>
    </row>
    <row r="231576" spans="63:63" x14ac:dyDescent="0.25">
      <c r="BK231576" s="2311"/>
    </row>
    <row r="231600" spans="63:63" x14ac:dyDescent="0.25">
      <c r="BK231600" s="2315"/>
    </row>
    <row r="231601" spans="63:63" x14ac:dyDescent="0.25">
      <c r="BK231601" s="2311"/>
    </row>
    <row r="231625" spans="63:63" x14ac:dyDescent="0.25">
      <c r="BK231625" s="2315"/>
    </row>
    <row r="231626" spans="63:63" x14ac:dyDescent="0.25">
      <c r="BK231626" s="2311"/>
    </row>
    <row r="231650" spans="63:63" x14ac:dyDescent="0.25">
      <c r="BK231650" s="2315"/>
    </row>
    <row r="231651" spans="63:63" x14ac:dyDescent="0.25">
      <c r="BK231651" s="2311"/>
    </row>
    <row r="231675" spans="63:63" x14ac:dyDescent="0.25">
      <c r="BK231675" s="2315"/>
    </row>
    <row r="231676" spans="63:63" x14ac:dyDescent="0.25">
      <c r="BK231676" s="2311"/>
    </row>
    <row r="231700" spans="63:63" x14ac:dyDescent="0.25">
      <c r="BK231700" s="2315"/>
    </row>
    <row r="231701" spans="63:63" x14ac:dyDescent="0.25">
      <c r="BK231701" s="2311"/>
    </row>
    <row r="231725" spans="63:63" x14ac:dyDescent="0.25">
      <c r="BK231725" s="2315"/>
    </row>
    <row r="231726" spans="63:63" x14ac:dyDescent="0.25">
      <c r="BK231726" s="2311"/>
    </row>
    <row r="231750" spans="63:63" x14ac:dyDescent="0.25">
      <c r="BK231750" s="2315"/>
    </row>
    <row r="231751" spans="63:63" x14ac:dyDescent="0.25">
      <c r="BK231751" s="2311"/>
    </row>
    <row r="231775" spans="63:63" x14ac:dyDescent="0.25">
      <c r="BK231775" s="2315"/>
    </row>
    <row r="231776" spans="63:63" x14ac:dyDescent="0.25">
      <c r="BK231776" s="2311"/>
    </row>
    <row r="231800" spans="63:63" x14ac:dyDescent="0.25">
      <c r="BK231800" s="2315"/>
    </row>
    <row r="231801" spans="63:63" x14ac:dyDescent="0.25">
      <c r="BK231801" s="2311"/>
    </row>
    <row r="231825" spans="63:63" x14ac:dyDescent="0.25">
      <c r="BK231825" s="2315"/>
    </row>
    <row r="231826" spans="63:63" x14ac:dyDescent="0.25">
      <c r="BK231826" s="2311"/>
    </row>
    <row r="231850" spans="63:63" x14ac:dyDescent="0.25">
      <c r="BK231850" s="2315"/>
    </row>
    <row r="231851" spans="63:63" x14ac:dyDescent="0.25">
      <c r="BK231851" s="2311"/>
    </row>
    <row r="231875" spans="63:63" x14ac:dyDescent="0.25">
      <c r="BK231875" s="2315"/>
    </row>
    <row r="231876" spans="63:63" x14ac:dyDescent="0.25">
      <c r="BK231876" s="2311"/>
    </row>
    <row r="231900" spans="63:63" x14ac:dyDescent="0.25">
      <c r="BK231900" s="2315"/>
    </row>
    <row r="231901" spans="63:63" x14ac:dyDescent="0.25">
      <c r="BK231901" s="2311"/>
    </row>
    <row r="231925" spans="63:63" x14ac:dyDescent="0.25">
      <c r="BK231925" s="2315"/>
    </row>
    <row r="231926" spans="63:63" x14ac:dyDescent="0.25">
      <c r="BK231926" s="2311"/>
    </row>
    <row r="231950" spans="63:63" x14ac:dyDescent="0.25">
      <c r="BK231950" s="2315"/>
    </row>
    <row r="231951" spans="63:63" x14ac:dyDescent="0.25">
      <c r="BK231951" s="2311"/>
    </row>
    <row r="231975" spans="63:63" x14ac:dyDescent="0.25">
      <c r="BK231975" s="2315"/>
    </row>
    <row r="231976" spans="63:63" x14ac:dyDescent="0.25">
      <c r="BK231976" s="2311"/>
    </row>
    <row r="232000" spans="63:63" x14ac:dyDescent="0.25">
      <c r="BK232000" s="2315"/>
    </row>
    <row r="232001" spans="63:63" x14ac:dyDescent="0.25">
      <c r="BK232001" s="2311"/>
    </row>
    <row r="232025" spans="63:63" x14ac:dyDescent="0.25">
      <c r="BK232025" s="2315"/>
    </row>
    <row r="232026" spans="63:63" x14ac:dyDescent="0.25">
      <c r="BK232026" s="2311"/>
    </row>
    <row r="232050" spans="63:63" x14ac:dyDescent="0.25">
      <c r="BK232050" s="2315"/>
    </row>
    <row r="232051" spans="63:63" x14ac:dyDescent="0.25">
      <c r="BK232051" s="2311"/>
    </row>
    <row r="232075" spans="63:63" x14ac:dyDescent="0.25">
      <c r="BK232075" s="2315"/>
    </row>
    <row r="232076" spans="63:63" x14ac:dyDescent="0.25">
      <c r="BK232076" s="2311"/>
    </row>
    <row r="232100" spans="63:63" x14ac:dyDescent="0.25">
      <c r="BK232100" s="2315"/>
    </row>
    <row r="232101" spans="63:63" x14ac:dyDescent="0.25">
      <c r="BK232101" s="2311"/>
    </row>
    <row r="232125" spans="63:63" x14ac:dyDescent="0.25">
      <c r="BK232125" s="2315"/>
    </row>
    <row r="232126" spans="63:63" x14ac:dyDescent="0.25">
      <c r="BK232126" s="2311"/>
    </row>
    <row r="232150" spans="63:63" x14ac:dyDescent="0.25">
      <c r="BK232150" s="2315"/>
    </row>
    <row r="232151" spans="63:63" x14ac:dyDescent="0.25">
      <c r="BK232151" s="2311"/>
    </row>
    <row r="232175" spans="63:63" x14ac:dyDescent="0.25">
      <c r="BK232175" s="2315"/>
    </row>
    <row r="232176" spans="63:63" x14ac:dyDescent="0.25">
      <c r="BK232176" s="2311"/>
    </row>
    <row r="232200" spans="63:63" x14ac:dyDescent="0.25">
      <c r="BK232200" s="2315"/>
    </row>
    <row r="232201" spans="63:63" x14ac:dyDescent="0.25">
      <c r="BK232201" s="2311"/>
    </row>
    <row r="232225" spans="63:63" x14ac:dyDescent="0.25">
      <c r="BK232225" s="2315"/>
    </row>
    <row r="232226" spans="63:63" x14ac:dyDescent="0.25">
      <c r="BK232226" s="2311"/>
    </row>
    <row r="232250" spans="63:63" x14ac:dyDescent="0.25">
      <c r="BK232250" s="2315"/>
    </row>
    <row r="232251" spans="63:63" x14ac:dyDescent="0.25">
      <c r="BK232251" s="2311"/>
    </row>
    <row r="232275" spans="63:63" x14ac:dyDescent="0.25">
      <c r="BK232275" s="2315"/>
    </row>
    <row r="232276" spans="63:63" x14ac:dyDescent="0.25">
      <c r="BK232276" s="2311"/>
    </row>
    <row r="232300" spans="63:63" x14ac:dyDescent="0.25">
      <c r="BK232300" s="2315"/>
    </row>
    <row r="232301" spans="63:63" x14ac:dyDescent="0.25">
      <c r="BK232301" s="2311"/>
    </row>
    <row r="232325" spans="63:63" x14ac:dyDescent="0.25">
      <c r="BK232325" s="2315"/>
    </row>
    <row r="232326" spans="63:63" x14ac:dyDescent="0.25">
      <c r="BK232326" s="2311"/>
    </row>
    <row r="232350" spans="63:63" x14ac:dyDescent="0.25">
      <c r="BK232350" s="2315"/>
    </row>
    <row r="232351" spans="63:63" x14ac:dyDescent="0.25">
      <c r="BK232351" s="2311"/>
    </row>
    <row r="232375" spans="63:63" x14ac:dyDescent="0.25">
      <c r="BK232375" s="2315"/>
    </row>
    <row r="232376" spans="63:63" x14ac:dyDescent="0.25">
      <c r="BK232376" s="2311"/>
    </row>
    <row r="232400" spans="63:63" x14ac:dyDescent="0.25">
      <c r="BK232400" s="2315"/>
    </row>
    <row r="232401" spans="63:63" x14ac:dyDescent="0.25">
      <c r="BK232401" s="2311"/>
    </row>
    <row r="232425" spans="63:63" x14ac:dyDescent="0.25">
      <c r="BK232425" s="2315"/>
    </row>
    <row r="232426" spans="63:63" x14ac:dyDescent="0.25">
      <c r="BK232426" s="2311"/>
    </row>
    <row r="232450" spans="63:63" x14ac:dyDescent="0.25">
      <c r="BK232450" s="2315"/>
    </row>
    <row r="232451" spans="63:63" x14ac:dyDescent="0.25">
      <c r="BK232451" s="2311"/>
    </row>
    <row r="232475" spans="63:63" x14ac:dyDescent="0.25">
      <c r="BK232475" s="2315"/>
    </row>
    <row r="232476" spans="63:63" x14ac:dyDescent="0.25">
      <c r="BK232476" s="2311"/>
    </row>
    <row r="232500" spans="63:63" x14ac:dyDescent="0.25">
      <c r="BK232500" s="2315"/>
    </row>
    <row r="232501" spans="63:63" x14ac:dyDescent="0.25">
      <c r="BK232501" s="2311"/>
    </row>
    <row r="232525" spans="63:63" x14ac:dyDescent="0.25">
      <c r="BK232525" s="2315"/>
    </row>
    <row r="232526" spans="63:63" x14ac:dyDescent="0.25">
      <c r="BK232526" s="2311"/>
    </row>
    <row r="232550" spans="63:63" x14ac:dyDescent="0.25">
      <c r="BK232550" s="2315"/>
    </row>
    <row r="232551" spans="63:63" x14ac:dyDescent="0.25">
      <c r="BK232551" s="2311"/>
    </row>
    <row r="232575" spans="63:63" x14ac:dyDescent="0.25">
      <c r="BK232575" s="2315"/>
    </row>
    <row r="232576" spans="63:63" x14ac:dyDescent="0.25">
      <c r="BK232576" s="2311"/>
    </row>
    <row r="232600" spans="63:63" x14ac:dyDescent="0.25">
      <c r="BK232600" s="2315"/>
    </row>
    <row r="232601" spans="63:63" x14ac:dyDescent="0.25">
      <c r="BK232601" s="2311"/>
    </row>
    <row r="232625" spans="63:63" x14ac:dyDescent="0.25">
      <c r="BK232625" s="2315"/>
    </row>
    <row r="232626" spans="63:63" x14ac:dyDescent="0.25">
      <c r="BK232626" s="2311"/>
    </row>
    <row r="232650" spans="63:63" x14ac:dyDescent="0.25">
      <c r="BK232650" s="2315"/>
    </row>
    <row r="232651" spans="63:63" x14ac:dyDescent="0.25">
      <c r="BK232651" s="2311"/>
    </row>
    <row r="232675" spans="63:63" x14ac:dyDescent="0.25">
      <c r="BK232675" s="2315"/>
    </row>
    <row r="232676" spans="63:63" x14ac:dyDescent="0.25">
      <c r="BK232676" s="2311"/>
    </row>
    <row r="232700" spans="63:63" x14ac:dyDescent="0.25">
      <c r="BK232700" s="2315"/>
    </row>
    <row r="232701" spans="63:63" x14ac:dyDescent="0.25">
      <c r="BK232701" s="2311"/>
    </row>
    <row r="232725" spans="63:63" x14ac:dyDescent="0.25">
      <c r="BK232725" s="2315"/>
    </row>
    <row r="232726" spans="63:63" x14ac:dyDescent="0.25">
      <c r="BK232726" s="2311"/>
    </row>
    <row r="232750" spans="63:63" x14ac:dyDescent="0.25">
      <c r="BK232750" s="2315"/>
    </row>
    <row r="232751" spans="63:63" x14ac:dyDescent="0.25">
      <c r="BK232751" s="2311"/>
    </row>
    <row r="232775" spans="63:63" x14ac:dyDescent="0.25">
      <c r="BK232775" s="2315"/>
    </row>
    <row r="232776" spans="63:63" x14ac:dyDescent="0.25">
      <c r="BK232776" s="2311"/>
    </row>
    <row r="232800" spans="63:63" x14ac:dyDescent="0.25">
      <c r="BK232800" s="2315"/>
    </row>
    <row r="232801" spans="63:63" x14ac:dyDescent="0.25">
      <c r="BK232801" s="2311"/>
    </row>
    <row r="232825" spans="63:63" x14ac:dyDescent="0.25">
      <c r="BK232825" s="2315"/>
    </row>
    <row r="232826" spans="63:63" x14ac:dyDescent="0.25">
      <c r="BK232826" s="2311"/>
    </row>
    <row r="232850" spans="63:63" x14ac:dyDescent="0.25">
      <c r="BK232850" s="2315"/>
    </row>
    <row r="232851" spans="63:63" x14ac:dyDescent="0.25">
      <c r="BK232851" s="2311"/>
    </row>
    <row r="232875" spans="63:63" x14ac:dyDescent="0.25">
      <c r="BK232875" s="2315"/>
    </row>
    <row r="232876" spans="63:63" x14ac:dyDescent="0.25">
      <c r="BK232876" s="2311"/>
    </row>
    <row r="232900" spans="63:63" x14ac:dyDescent="0.25">
      <c r="BK232900" s="2315"/>
    </row>
    <row r="232901" spans="63:63" x14ac:dyDescent="0.25">
      <c r="BK232901" s="2311"/>
    </row>
    <row r="232925" spans="63:63" x14ac:dyDescent="0.25">
      <c r="BK232925" s="2315"/>
    </row>
    <row r="232926" spans="63:63" x14ac:dyDescent="0.25">
      <c r="BK232926" s="2311"/>
    </row>
    <row r="232950" spans="63:63" x14ac:dyDescent="0.25">
      <c r="BK232950" s="2315"/>
    </row>
    <row r="232951" spans="63:63" x14ac:dyDescent="0.25">
      <c r="BK232951" s="2311"/>
    </row>
    <row r="232975" spans="63:63" x14ac:dyDescent="0.25">
      <c r="BK232975" s="2315"/>
    </row>
    <row r="232976" spans="63:63" x14ac:dyDescent="0.25">
      <c r="BK232976" s="2311"/>
    </row>
    <row r="233000" spans="63:63" x14ac:dyDescent="0.25">
      <c r="BK233000" s="2315"/>
    </row>
    <row r="233001" spans="63:63" x14ac:dyDescent="0.25">
      <c r="BK233001" s="2311"/>
    </row>
    <row r="233025" spans="63:63" x14ac:dyDescent="0.25">
      <c r="BK233025" s="2315"/>
    </row>
    <row r="233026" spans="63:63" x14ac:dyDescent="0.25">
      <c r="BK233026" s="2311"/>
    </row>
    <row r="233050" spans="63:63" x14ac:dyDescent="0.25">
      <c r="BK233050" s="2315"/>
    </row>
    <row r="233051" spans="63:63" x14ac:dyDescent="0.25">
      <c r="BK233051" s="2311"/>
    </row>
    <row r="233075" spans="63:63" x14ac:dyDescent="0.25">
      <c r="BK233075" s="2315"/>
    </row>
    <row r="233076" spans="63:63" x14ac:dyDescent="0.25">
      <c r="BK233076" s="2311"/>
    </row>
    <row r="233100" spans="63:63" x14ac:dyDescent="0.25">
      <c r="BK233100" s="2315"/>
    </row>
    <row r="233101" spans="63:63" x14ac:dyDescent="0.25">
      <c r="BK233101" s="2311"/>
    </row>
    <row r="233125" spans="63:63" x14ac:dyDescent="0.25">
      <c r="BK233125" s="2315"/>
    </row>
    <row r="233126" spans="63:63" x14ac:dyDescent="0.25">
      <c r="BK233126" s="2311"/>
    </row>
    <row r="233150" spans="63:63" x14ac:dyDescent="0.25">
      <c r="BK233150" s="2315"/>
    </row>
    <row r="233151" spans="63:63" x14ac:dyDescent="0.25">
      <c r="BK233151" s="2311"/>
    </row>
    <row r="233175" spans="63:63" x14ac:dyDescent="0.25">
      <c r="BK233175" s="2315"/>
    </row>
    <row r="233176" spans="63:63" x14ac:dyDescent="0.25">
      <c r="BK233176" s="2311"/>
    </row>
    <row r="233200" spans="63:63" x14ac:dyDescent="0.25">
      <c r="BK233200" s="2315"/>
    </row>
    <row r="233201" spans="63:63" x14ac:dyDescent="0.25">
      <c r="BK233201" s="2311"/>
    </row>
    <row r="233225" spans="63:63" x14ac:dyDescent="0.25">
      <c r="BK233225" s="2315"/>
    </row>
    <row r="233226" spans="63:63" x14ac:dyDescent="0.25">
      <c r="BK233226" s="2311"/>
    </row>
    <row r="233250" spans="63:63" x14ac:dyDescent="0.25">
      <c r="BK233250" s="2315"/>
    </row>
    <row r="233251" spans="63:63" x14ac:dyDescent="0.25">
      <c r="BK233251" s="2311"/>
    </row>
    <row r="233275" spans="63:63" x14ac:dyDescent="0.25">
      <c r="BK233275" s="2315"/>
    </row>
    <row r="233276" spans="63:63" x14ac:dyDescent="0.25">
      <c r="BK233276" s="2311"/>
    </row>
    <row r="233300" spans="63:63" x14ac:dyDescent="0.25">
      <c r="BK233300" s="2315"/>
    </row>
    <row r="233301" spans="63:63" x14ac:dyDescent="0.25">
      <c r="BK233301" s="2311"/>
    </row>
    <row r="233325" spans="63:63" x14ac:dyDescent="0.25">
      <c r="BK233325" s="2315"/>
    </row>
    <row r="233326" spans="63:63" x14ac:dyDescent="0.25">
      <c r="BK233326" s="2311"/>
    </row>
    <row r="233350" spans="63:63" x14ac:dyDescent="0.25">
      <c r="BK233350" s="2315"/>
    </row>
    <row r="233351" spans="63:63" x14ac:dyDescent="0.25">
      <c r="BK233351" s="2311"/>
    </row>
    <row r="233375" spans="63:63" x14ac:dyDescent="0.25">
      <c r="BK233375" s="2315"/>
    </row>
    <row r="233376" spans="63:63" x14ac:dyDescent="0.25">
      <c r="BK233376" s="2311"/>
    </row>
    <row r="233400" spans="63:63" x14ac:dyDescent="0.25">
      <c r="BK233400" s="2315"/>
    </row>
    <row r="233401" spans="63:63" x14ac:dyDescent="0.25">
      <c r="BK233401" s="2311"/>
    </row>
    <row r="233425" spans="63:63" x14ac:dyDescent="0.25">
      <c r="BK233425" s="2315"/>
    </row>
    <row r="233426" spans="63:63" x14ac:dyDescent="0.25">
      <c r="BK233426" s="2311"/>
    </row>
    <row r="233450" spans="63:63" x14ac:dyDescent="0.25">
      <c r="BK233450" s="2315"/>
    </row>
    <row r="233451" spans="63:63" x14ac:dyDescent="0.25">
      <c r="BK233451" s="2311"/>
    </row>
    <row r="233475" spans="63:63" x14ac:dyDescent="0.25">
      <c r="BK233475" s="2315"/>
    </row>
    <row r="233476" spans="63:63" x14ac:dyDescent="0.25">
      <c r="BK233476" s="2311"/>
    </row>
    <row r="233500" spans="63:63" x14ac:dyDescent="0.25">
      <c r="BK233500" s="2315"/>
    </row>
    <row r="233501" spans="63:63" x14ac:dyDescent="0.25">
      <c r="BK233501" s="2311"/>
    </row>
    <row r="233525" spans="63:63" x14ac:dyDescent="0.25">
      <c r="BK233525" s="2315"/>
    </row>
    <row r="233526" spans="63:63" x14ac:dyDescent="0.25">
      <c r="BK233526" s="2311"/>
    </row>
    <row r="233550" spans="63:63" x14ac:dyDescent="0.25">
      <c r="BK233550" s="2315"/>
    </row>
    <row r="233551" spans="63:63" x14ac:dyDescent="0.25">
      <c r="BK233551" s="2311"/>
    </row>
    <row r="233575" spans="63:63" x14ac:dyDescent="0.25">
      <c r="BK233575" s="2315"/>
    </row>
    <row r="233576" spans="63:63" x14ac:dyDescent="0.25">
      <c r="BK233576" s="2311"/>
    </row>
    <row r="233600" spans="63:63" x14ac:dyDescent="0.25">
      <c r="BK233600" s="2315"/>
    </row>
    <row r="233601" spans="63:63" x14ac:dyDescent="0.25">
      <c r="BK233601" s="2311"/>
    </row>
    <row r="233625" spans="63:63" x14ac:dyDescent="0.25">
      <c r="BK233625" s="2315"/>
    </row>
    <row r="233626" spans="63:63" x14ac:dyDescent="0.25">
      <c r="BK233626" s="2311"/>
    </row>
    <row r="233650" spans="63:63" x14ac:dyDescent="0.25">
      <c r="BK233650" s="2315"/>
    </row>
    <row r="233651" spans="63:63" x14ac:dyDescent="0.25">
      <c r="BK233651" s="2311"/>
    </row>
    <row r="233675" spans="63:63" x14ac:dyDescent="0.25">
      <c r="BK233675" s="2315"/>
    </row>
    <row r="233676" spans="63:63" x14ac:dyDescent="0.25">
      <c r="BK233676" s="2311"/>
    </row>
    <row r="233700" spans="63:63" x14ac:dyDescent="0.25">
      <c r="BK233700" s="2315"/>
    </row>
    <row r="233701" spans="63:63" x14ac:dyDescent="0.25">
      <c r="BK233701" s="2311"/>
    </row>
    <row r="233725" spans="63:63" x14ac:dyDescent="0.25">
      <c r="BK233725" s="2315"/>
    </row>
    <row r="233726" spans="63:63" x14ac:dyDescent="0.25">
      <c r="BK233726" s="2311"/>
    </row>
    <row r="233750" spans="63:63" x14ac:dyDescent="0.25">
      <c r="BK233750" s="2315"/>
    </row>
    <row r="233751" spans="63:63" x14ac:dyDescent="0.25">
      <c r="BK233751" s="2311"/>
    </row>
    <row r="233775" spans="63:63" x14ac:dyDescent="0.25">
      <c r="BK233775" s="2315"/>
    </row>
    <row r="233776" spans="63:63" x14ac:dyDescent="0.25">
      <c r="BK233776" s="2311"/>
    </row>
    <row r="233800" spans="63:63" x14ac:dyDescent="0.25">
      <c r="BK233800" s="2315"/>
    </row>
    <row r="233801" spans="63:63" x14ac:dyDescent="0.25">
      <c r="BK233801" s="2311"/>
    </row>
    <row r="233825" spans="63:63" x14ac:dyDescent="0.25">
      <c r="BK233825" s="2315"/>
    </row>
    <row r="233826" spans="63:63" x14ac:dyDescent="0.25">
      <c r="BK233826" s="2311"/>
    </row>
    <row r="233850" spans="63:63" x14ac:dyDescent="0.25">
      <c r="BK233850" s="2315"/>
    </row>
    <row r="233851" spans="63:63" x14ac:dyDescent="0.25">
      <c r="BK233851" s="2311"/>
    </row>
    <row r="233875" spans="63:63" x14ac:dyDescent="0.25">
      <c r="BK233875" s="2315"/>
    </row>
    <row r="233876" spans="63:63" x14ac:dyDescent="0.25">
      <c r="BK233876" s="2311"/>
    </row>
    <row r="233900" spans="63:63" x14ac:dyDescent="0.25">
      <c r="BK233900" s="2315"/>
    </row>
    <row r="233901" spans="63:63" x14ac:dyDescent="0.25">
      <c r="BK233901" s="2311"/>
    </row>
    <row r="233925" spans="63:63" x14ac:dyDescent="0.25">
      <c r="BK233925" s="2315"/>
    </row>
    <row r="233926" spans="63:63" x14ac:dyDescent="0.25">
      <c r="BK233926" s="2311"/>
    </row>
    <row r="233950" spans="63:63" x14ac:dyDescent="0.25">
      <c r="BK233950" s="2315"/>
    </row>
    <row r="233951" spans="63:63" x14ac:dyDescent="0.25">
      <c r="BK233951" s="2311"/>
    </row>
    <row r="233975" spans="63:63" x14ac:dyDescent="0.25">
      <c r="BK233975" s="2315"/>
    </row>
    <row r="233976" spans="63:63" x14ac:dyDescent="0.25">
      <c r="BK233976" s="2311"/>
    </row>
    <row r="234000" spans="63:63" x14ac:dyDescent="0.25">
      <c r="BK234000" s="2315"/>
    </row>
    <row r="234001" spans="63:63" x14ac:dyDescent="0.25">
      <c r="BK234001" s="2311"/>
    </row>
    <row r="234025" spans="63:63" x14ac:dyDescent="0.25">
      <c r="BK234025" s="2315"/>
    </row>
    <row r="234026" spans="63:63" x14ac:dyDescent="0.25">
      <c r="BK234026" s="2311"/>
    </row>
    <row r="234050" spans="63:63" x14ac:dyDescent="0.25">
      <c r="BK234050" s="2315"/>
    </row>
    <row r="234051" spans="63:63" x14ac:dyDescent="0.25">
      <c r="BK234051" s="2311"/>
    </row>
    <row r="234075" spans="63:63" x14ac:dyDescent="0.25">
      <c r="BK234075" s="2315"/>
    </row>
    <row r="234076" spans="63:63" x14ac:dyDescent="0.25">
      <c r="BK234076" s="2311"/>
    </row>
    <row r="234100" spans="63:63" x14ac:dyDescent="0.25">
      <c r="BK234100" s="2315"/>
    </row>
    <row r="234101" spans="63:63" x14ac:dyDescent="0.25">
      <c r="BK234101" s="2311"/>
    </row>
    <row r="234125" spans="63:63" x14ac:dyDescent="0.25">
      <c r="BK234125" s="2315"/>
    </row>
    <row r="234126" spans="63:63" x14ac:dyDescent="0.25">
      <c r="BK234126" s="2311"/>
    </row>
    <row r="234150" spans="63:63" x14ac:dyDescent="0.25">
      <c r="BK234150" s="2315"/>
    </row>
    <row r="234151" spans="63:63" x14ac:dyDescent="0.25">
      <c r="BK234151" s="2311"/>
    </row>
    <row r="234175" spans="63:63" x14ac:dyDescent="0.25">
      <c r="BK234175" s="2315"/>
    </row>
    <row r="234176" spans="63:63" x14ac:dyDescent="0.25">
      <c r="BK234176" s="2311"/>
    </row>
    <row r="234200" spans="63:63" x14ac:dyDescent="0.25">
      <c r="BK234200" s="2315"/>
    </row>
    <row r="234201" spans="63:63" x14ac:dyDescent="0.25">
      <c r="BK234201" s="2311"/>
    </row>
    <row r="234225" spans="63:63" x14ac:dyDescent="0.25">
      <c r="BK234225" s="2315"/>
    </row>
    <row r="234226" spans="63:63" x14ac:dyDescent="0.25">
      <c r="BK234226" s="2311"/>
    </row>
    <row r="234250" spans="63:63" x14ac:dyDescent="0.25">
      <c r="BK234250" s="2315"/>
    </row>
    <row r="234251" spans="63:63" x14ac:dyDescent="0.25">
      <c r="BK234251" s="2311"/>
    </row>
    <row r="234275" spans="63:63" x14ac:dyDescent="0.25">
      <c r="BK234275" s="2315"/>
    </row>
    <row r="234276" spans="63:63" x14ac:dyDescent="0.25">
      <c r="BK234276" s="2311"/>
    </row>
    <row r="234300" spans="63:63" x14ac:dyDescent="0.25">
      <c r="BK234300" s="2315"/>
    </row>
    <row r="234301" spans="63:63" x14ac:dyDescent="0.25">
      <c r="BK234301" s="2311"/>
    </row>
    <row r="234325" spans="63:63" x14ac:dyDescent="0.25">
      <c r="BK234325" s="2315"/>
    </row>
    <row r="234326" spans="63:63" x14ac:dyDescent="0.25">
      <c r="BK234326" s="2311"/>
    </row>
    <row r="234350" spans="63:63" x14ac:dyDescent="0.25">
      <c r="BK234350" s="2315"/>
    </row>
    <row r="234351" spans="63:63" x14ac:dyDescent="0.25">
      <c r="BK234351" s="2311"/>
    </row>
    <row r="234375" spans="63:63" x14ac:dyDescent="0.25">
      <c r="BK234375" s="2315"/>
    </row>
    <row r="234376" spans="63:63" x14ac:dyDescent="0.25">
      <c r="BK234376" s="2311"/>
    </row>
    <row r="234400" spans="63:63" x14ac:dyDescent="0.25">
      <c r="BK234400" s="2315"/>
    </row>
    <row r="234401" spans="63:63" x14ac:dyDescent="0.25">
      <c r="BK234401" s="2311"/>
    </row>
    <row r="234425" spans="63:63" x14ac:dyDescent="0.25">
      <c r="BK234425" s="2315"/>
    </row>
    <row r="234426" spans="63:63" x14ac:dyDescent="0.25">
      <c r="BK234426" s="2311"/>
    </row>
    <row r="234450" spans="63:63" x14ac:dyDescent="0.25">
      <c r="BK234450" s="2315"/>
    </row>
    <row r="234451" spans="63:63" x14ac:dyDescent="0.25">
      <c r="BK234451" s="2311"/>
    </row>
    <row r="234475" spans="63:63" x14ac:dyDescent="0.25">
      <c r="BK234475" s="2315"/>
    </row>
    <row r="234476" spans="63:63" x14ac:dyDescent="0.25">
      <c r="BK234476" s="2311"/>
    </row>
    <row r="234500" spans="63:63" x14ac:dyDescent="0.25">
      <c r="BK234500" s="2315"/>
    </row>
    <row r="234501" spans="63:63" x14ac:dyDescent="0.25">
      <c r="BK234501" s="2311"/>
    </row>
    <row r="234525" spans="63:63" x14ac:dyDescent="0.25">
      <c r="BK234525" s="2315"/>
    </row>
    <row r="234526" spans="63:63" x14ac:dyDescent="0.25">
      <c r="BK234526" s="2311"/>
    </row>
    <row r="234550" spans="63:63" x14ac:dyDescent="0.25">
      <c r="BK234550" s="2315"/>
    </row>
    <row r="234551" spans="63:63" x14ac:dyDescent="0.25">
      <c r="BK234551" s="2311"/>
    </row>
    <row r="234575" spans="63:63" x14ac:dyDescent="0.25">
      <c r="BK234575" s="2315"/>
    </row>
    <row r="234576" spans="63:63" x14ac:dyDescent="0.25">
      <c r="BK234576" s="2311"/>
    </row>
    <row r="234600" spans="63:63" x14ac:dyDescent="0.25">
      <c r="BK234600" s="2315"/>
    </row>
    <row r="234601" spans="63:63" x14ac:dyDescent="0.25">
      <c r="BK234601" s="2311"/>
    </row>
    <row r="234625" spans="63:63" x14ac:dyDescent="0.25">
      <c r="BK234625" s="2315"/>
    </row>
    <row r="234626" spans="63:63" x14ac:dyDescent="0.25">
      <c r="BK234626" s="2311"/>
    </row>
    <row r="234650" spans="63:63" x14ac:dyDescent="0.25">
      <c r="BK234650" s="2315"/>
    </row>
    <row r="234651" spans="63:63" x14ac:dyDescent="0.25">
      <c r="BK234651" s="2311"/>
    </row>
    <row r="234675" spans="63:63" x14ac:dyDescent="0.25">
      <c r="BK234675" s="2315"/>
    </row>
    <row r="234676" spans="63:63" x14ac:dyDescent="0.25">
      <c r="BK234676" s="2311"/>
    </row>
    <row r="234700" spans="63:63" x14ac:dyDescent="0.25">
      <c r="BK234700" s="2315"/>
    </row>
    <row r="234701" spans="63:63" x14ac:dyDescent="0.25">
      <c r="BK234701" s="2311"/>
    </row>
    <row r="234725" spans="63:63" x14ac:dyDescent="0.25">
      <c r="BK234725" s="2315"/>
    </row>
    <row r="234726" spans="63:63" x14ac:dyDescent="0.25">
      <c r="BK234726" s="2311"/>
    </row>
    <row r="234750" spans="63:63" x14ac:dyDescent="0.25">
      <c r="BK234750" s="2315"/>
    </row>
    <row r="234751" spans="63:63" x14ac:dyDescent="0.25">
      <c r="BK234751" s="2311"/>
    </row>
    <row r="234775" spans="63:63" x14ac:dyDescent="0.25">
      <c r="BK234775" s="2315"/>
    </row>
    <row r="234776" spans="63:63" x14ac:dyDescent="0.25">
      <c r="BK234776" s="2311"/>
    </row>
    <row r="234800" spans="63:63" x14ac:dyDescent="0.25">
      <c r="BK234800" s="2315"/>
    </row>
    <row r="234801" spans="63:63" x14ac:dyDescent="0.25">
      <c r="BK234801" s="2311"/>
    </row>
    <row r="234825" spans="63:63" x14ac:dyDescent="0.25">
      <c r="BK234825" s="2315"/>
    </row>
    <row r="234826" spans="63:63" x14ac:dyDescent="0.25">
      <c r="BK234826" s="2311"/>
    </row>
    <row r="234850" spans="63:63" x14ac:dyDescent="0.25">
      <c r="BK234850" s="2315"/>
    </row>
    <row r="234851" spans="63:63" x14ac:dyDescent="0.25">
      <c r="BK234851" s="2311"/>
    </row>
    <row r="234875" spans="63:63" x14ac:dyDescent="0.25">
      <c r="BK234875" s="2315"/>
    </row>
    <row r="234876" spans="63:63" x14ac:dyDescent="0.25">
      <c r="BK234876" s="2311"/>
    </row>
    <row r="234900" spans="63:63" x14ac:dyDescent="0.25">
      <c r="BK234900" s="2315"/>
    </row>
    <row r="234901" spans="63:63" x14ac:dyDescent="0.25">
      <c r="BK234901" s="2311"/>
    </row>
    <row r="234925" spans="63:63" x14ac:dyDescent="0.25">
      <c r="BK234925" s="2315"/>
    </row>
    <row r="234926" spans="63:63" x14ac:dyDescent="0.25">
      <c r="BK234926" s="2311"/>
    </row>
    <row r="234950" spans="63:63" x14ac:dyDescent="0.25">
      <c r="BK234950" s="2315"/>
    </row>
    <row r="234951" spans="63:63" x14ac:dyDescent="0.25">
      <c r="BK234951" s="2311"/>
    </row>
    <row r="234975" spans="63:63" x14ac:dyDescent="0.25">
      <c r="BK234975" s="2315"/>
    </row>
    <row r="234976" spans="63:63" x14ac:dyDescent="0.25">
      <c r="BK234976" s="2311"/>
    </row>
    <row r="235000" spans="63:63" x14ac:dyDescent="0.25">
      <c r="BK235000" s="2315"/>
    </row>
    <row r="235001" spans="63:63" x14ac:dyDescent="0.25">
      <c r="BK235001" s="2311"/>
    </row>
    <row r="235025" spans="63:63" x14ac:dyDescent="0.25">
      <c r="BK235025" s="2315"/>
    </row>
    <row r="235026" spans="63:63" x14ac:dyDescent="0.25">
      <c r="BK235026" s="2311"/>
    </row>
    <row r="235050" spans="63:63" x14ac:dyDescent="0.25">
      <c r="BK235050" s="2315"/>
    </row>
    <row r="235051" spans="63:63" x14ac:dyDescent="0.25">
      <c r="BK235051" s="2311"/>
    </row>
    <row r="235075" spans="63:63" x14ac:dyDescent="0.25">
      <c r="BK235075" s="2315"/>
    </row>
    <row r="235076" spans="63:63" x14ac:dyDescent="0.25">
      <c r="BK235076" s="2311"/>
    </row>
    <row r="235100" spans="63:63" x14ac:dyDescent="0.25">
      <c r="BK235100" s="2315"/>
    </row>
    <row r="235101" spans="63:63" x14ac:dyDescent="0.25">
      <c r="BK235101" s="2311"/>
    </row>
    <row r="235125" spans="63:63" x14ac:dyDescent="0.25">
      <c r="BK235125" s="2315"/>
    </row>
    <row r="235126" spans="63:63" x14ac:dyDescent="0.25">
      <c r="BK235126" s="2311"/>
    </row>
    <row r="235150" spans="63:63" x14ac:dyDescent="0.25">
      <c r="BK235150" s="2315"/>
    </row>
    <row r="235151" spans="63:63" x14ac:dyDescent="0.25">
      <c r="BK235151" s="2311"/>
    </row>
    <row r="235175" spans="63:63" x14ac:dyDescent="0.25">
      <c r="BK235175" s="2315"/>
    </row>
    <row r="235176" spans="63:63" x14ac:dyDescent="0.25">
      <c r="BK235176" s="2311"/>
    </row>
    <row r="235200" spans="63:63" x14ac:dyDescent="0.25">
      <c r="BK235200" s="2315"/>
    </row>
    <row r="235201" spans="63:63" x14ac:dyDescent="0.25">
      <c r="BK235201" s="2311"/>
    </row>
    <row r="235225" spans="63:63" x14ac:dyDescent="0.25">
      <c r="BK235225" s="2315"/>
    </row>
    <row r="235226" spans="63:63" x14ac:dyDescent="0.25">
      <c r="BK235226" s="2311"/>
    </row>
    <row r="235250" spans="63:63" x14ac:dyDescent="0.25">
      <c r="BK235250" s="2315"/>
    </row>
    <row r="235251" spans="63:63" x14ac:dyDescent="0.25">
      <c r="BK235251" s="2311"/>
    </row>
    <row r="235275" spans="63:63" x14ac:dyDescent="0.25">
      <c r="BK235275" s="2315"/>
    </row>
    <row r="235276" spans="63:63" x14ac:dyDescent="0.25">
      <c r="BK235276" s="2311"/>
    </row>
    <row r="235300" spans="63:63" x14ac:dyDescent="0.25">
      <c r="BK235300" s="2315"/>
    </row>
    <row r="235301" spans="63:63" x14ac:dyDescent="0.25">
      <c r="BK235301" s="2311"/>
    </row>
    <row r="235325" spans="63:63" x14ac:dyDescent="0.25">
      <c r="BK235325" s="2315"/>
    </row>
    <row r="235326" spans="63:63" x14ac:dyDescent="0.25">
      <c r="BK235326" s="2311"/>
    </row>
    <row r="235350" spans="63:63" x14ac:dyDescent="0.25">
      <c r="BK235350" s="2315"/>
    </row>
    <row r="235351" spans="63:63" x14ac:dyDescent="0.25">
      <c r="BK235351" s="2311"/>
    </row>
    <row r="235375" spans="63:63" x14ac:dyDescent="0.25">
      <c r="BK235375" s="2315"/>
    </row>
    <row r="235376" spans="63:63" x14ac:dyDescent="0.25">
      <c r="BK235376" s="2311"/>
    </row>
    <row r="235400" spans="63:63" x14ac:dyDescent="0.25">
      <c r="BK235400" s="2315"/>
    </row>
    <row r="235401" spans="63:63" x14ac:dyDescent="0.25">
      <c r="BK235401" s="2311"/>
    </row>
    <row r="235425" spans="63:63" x14ac:dyDescent="0.25">
      <c r="BK235425" s="2315"/>
    </row>
    <row r="235426" spans="63:63" x14ac:dyDescent="0.25">
      <c r="BK235426" s="2311"/>
    </row>
    <row r="235450" spans="63:63" x14ac:dyDescent="0.25">
      <c r="BK235450" s="2315"/>
    </row>
    <row r="235451" spans="63:63" x14ac:dyDescent="0.25">
      <c r="BK235451" s="2311"/>
    </row>
    <row r="235475" spans="63:63" x14ac:dyDescent="0.25">
      <c r="BK235475" s="2315"/>
    </row>
    <row r="235476" spans="63:63" x14ac:dyDescent="0.25">
      <c r="BK235476" s="2311"/>
    </row>
    <row r="235500" spans="63:63" x14ac:dyDescent="0.25">
      <c r="BK235500" s="2315"/>
    </row>
    <row r="235501" spans="63:63" x14ac:dyDescent="0.25">
      <c r="BK235501" s="2311"/>
    </row>
    <row r="235525" spans="63:63" x14ac:dyDescent="0.25">
      <c r="BK235525" s="2315"/>
    </row>
    <row r="235526" spans="63:63" x14ac:dyDescent="0.25">
      <c r="BK235526" s="2311"/>
    </row>
    <row r="235550" spans="63:63" x14ac:dyDescent="0.25">
      <c r="BK235550" s="2315"/>
    </row>
    <row r="235551" spans="63:63" x14ac:dyDescent="0.25">
      <c r="BK235551" s="2311"/>
    </row>
    <row r="235575" spans="63:63" x14ac:dyDescent="0.25">
      <c r="BK235575" s="2315"/>
    </row>
    <row r="235576" spans="63:63" x14ac:dyDescent="0.25">
      <c r="BK235576" s="2311"/>
    </row>
    <row r="235600" spans="63:63" x14ac:dyDescent="0.25">
      <c r="BK235600" s="2315"/>
    </row>
    <row r="235601" spans="63:63" x14ac:dyDescent="0.25">
      <c r="BK235601" s="2311"/>
    </row>
    <row r="235625" spans="63:63" x14ac:dyDescent="0.25">
      <c r="BK235625" s="2315"/>
    </row>
    <row r="235626" spans="63:63" x14ac:dyDescent="0.25">
      <c r="BK235626" s="2311"/>
    </row>
    <row r="235650" spans="63:63" x14ac:dyDescent="0.25">
      <c r="BK235650" s="2315"/>
    </row>
    <row r="235651" spans="63:63" x14ac:dyDescent="0.25">
      <c r="BK235651" s="2311"/>
    </row>
    <row r="235675" spans="63:63" x14ac:dyDescent="0.25">
      <c r="BK235675" s="2315"/>
    </row>
    <row r="235676" spans="63:63" x14ac:dyDescent="0.25">
      <c r="BK235676" s="2311"/>
    </row>
    <row r="235700" spans="63:63" x14ac:dyDescent="0.25">
      <c r="BK235700" s="2315"/>
    </row>
    <row r="235701" spans="63:63" x14ac:dyDescent="0.25">
      <c r="BK235701" s="2311"/>
    </row>
    <row r="235725" spans="63:63" x14ac:dyDescent="0.25">
      <c r="BK235725" s="2315"/>
    </row>
    <row r="235726" spans="63:63" x14ac:dyDescent="0.25">
      <c r="BK235726" s="2311"/>
    </row>
    <row r="235750" spans="63:63" x14ac:dyDescent="0.25">
      <c r="BK235750" s="2315"/>
    </row>
    <row r="235751" spans="63:63" x14ac:dyDescent="0.25">
      <c r="BK235751" s="2311"/>
    </row>
    <row r="235775" spans="63:63" x14ac:dyDescent="0.25">
      <c r="BK235775" s="2315"/>
    </row>
    <row r="235776" spans="63:63" x14ac:dyDescent="0.25">
      <c r="BK235776" s="2311"/>
    </row>
    <row r="235800" spans="63:63" x14ac:dyDescent="0.25">
      <c r="BK235800" s="2315"/>
    </row>
    <row r="235801" spans="63:63" x14ac:dyDescent="0.25">
      <c r="BK235801" s="2311"/>
    </row>
    <row r="235825" spans="63:63" x14ac:dyDescent="0.25">
      <c r="BK235825" s="2315"/>
    </row>
    <row r="235826" spans="63:63" x14ac:dyDescent="0.25">
      <c r="BK235826" s="2311"/>
    </row>
    <row r="235850" spans="63:63" x14ac:dyDescent="0.25">
      <c r="BK235850" s="2315"/>
    </row>
    <row r="235851" spans="63:63" x14ac:dyDescent="0.25">
      <c r="BK235851" s="2311"/>
    </row>
    <row r="235875" spans="63:63" x14ac:dyDescent="0.25">
      <c r="BK235875" s="2315"/>
    </row>
    <row r="235876" spans="63:63" x14ac:dyDescent="0.25">
      <c r="BK235876" s="2311"/>
    </row>
    <row r="235900" spans="63:63" x14ac:dyDescent="0.25">
      <c r="BK235900" s="2315"/>
    </row>
    <row r="235901" spans="63:63" x14ac:dyDescent="0.25">
      <c r="BK235901" s="2311"/>
    </row>
    <row r="235925" spans="63:63" x14ac:dyDescent="0.25">
      <c r="BK235925" s="2315"/>
    </row>
    <row r="235926" spans="63:63" x14ac:dyDescent="0.25">
      <c r="BK235926" s="2311"/>
    </row>
    <row r="235950" spans="63:63" x14ac:dyDescent="0.25">
      <c r="BK235950" s="2315"/>
    </row>
    <row r="235951" spans="63:63" x14ac:dyDescent="0.25">
      <c r="BK235951" s="2311"/>
    </row>
    <row r="235975" spans="63:63" x14ac:dyDescent="0.25">
      <c r="BK235975" s="2315"/>
    </row>
    <row r="235976" spans="63:63" x14ac:dyDescent="0.25">
      <c r="BK235976" s="2311"/>
    </row>
    <row r="236000" spans="63:63" x14ac:dyDescent="0.25">
      <c r="BK236000" s="2315"/>
    </row>
    <row r="236001" spans="63:63" x14ac:dyDescent="0.25">
      <c r="BK236001" s="2311"/>
    </row>
    <row r="236025" spans="63:63" x14ac:dyDescent="0.25">
      <c r="BK236025" s="2315"/>
    </row>
    <row r="236026" spans="63:63" x14ac:dyDescent="0.25">
      <c r="BK236026" s="2311"/>
    </row>
    <row r="236050" spans="63:63" x14ac:dyDescent="0.25">
      <c r="BK236050" s="2315"/>
    </row>
    <row r="236051" spans="63:63" x14ac:dyDescent="0.25">
      <c r="BK236051" s="2311"/>
    </row>
    <row r="236075" spans="63:63" x14ac:dyDescent="0.25">
      <c r="BK236075" s="2315"/>
    </row>
    <row r="236076" spans="63:63" x14ac:dyDescent="0.25">
      <c r="BK236076" s="2311"/>
    </row>
    <row r="236100" spans="63:63" x14ac:dyDescent="0.25">
      <c r="BK236100" s="2315"/>
    </row>
    <row r="236101" spans="63:63" x14ac:dyDescent="0.25">
      <c r="BK236101" s="2311"/>
    </row>
    <row r="236125" spans="63:63" x14ac:dyDescent="0.25">
      <c r="BK236125" s="2315"/>
    </row>
    <row r="236126" spans="63:63" x14ac:dyDescent="0.25">
      <c r="BK236126" s="2311"/>
    </row>
    <row r="236150" spans="63:63" x14ac:dyDescent="0.25">
      <c r="BK236150" s="2315"/>
    </row>
    <row r="236151" spans="63:63" x14ac:dyDescent="0.25">
      <c r="BK236151" s="2311"/>
    </row>
    <row r="236175" spans="63:63" x14ac:dyDescent="0.25">
      <c r="BK236175" s="2315"/>
    </row>
    <row r="236176" spans="63:63" x14ac:dyDescent="0.25">
      <c r="BK236176" s="2311"/>
    </row>
    <row r="236200" spans="63:63" x14ac:dyDescent="0.25">
      <c r="BK236200" s="2315"/>
    </row>
    <row r="236201" spans="63:63" x14ac:dyDescent="0.25">
      <c r="BK236201" s="2311"/>
    </row>
    <row r="236225" spans="63:63" x14ac:dyDescent="0.25">
      <c r="BK236225" s="2315"/>
    </row>
    <row r="236226" spans="63:63" x14ac:dyDescent="0.25">
      <c r="BK236226" s="2311"/>
    </row>
    <row r="236250" spans="63:63" x14ac:dyDescent="0.25">
      <c r="BK236250" s="2315"/>
    </row>
    <row r="236251" spans="63:63" x14ac:dyDescent="0.25">
      <c r="BK236251" s="2311"/>
    </row>
    <row r="236275" spans="63:63" x14ac:dyDescent="0.25">
      <c r="BK236275" s="2315"/>
    </row>
    <row r="236276" spans="63:63" x14ac:dyDescent="0.25">
      <c r="BK236276" s="2311"/>
    </row>
    <row r="236300" spans="63:63" x14ac:dyDescent="0.25">
      <c r="BK236300" s="2315"/>
    </row>
    <row r="236301" spans="63:63" x14ac:dyDescent="0.25">
      <c r="BK236301" s="2311"/>
    </row>
    <row r="236325" spans="63:63" x14ac:dyDescent="0.25">
      <c r="BK236325" s="2315"/>
    </row>
    <row r="236326" spans="63:63" x14ac:dyDescent="0.25">
      <c r="BK236326" s="2311"/>
    </row>
    <row r="236350" spans="63:63" x14ac:dyDescent="0.25">
      <c r="BK236350" s="2315"/>
    </row>
    <row r="236351" spans="63:63" x14ac:dyDescent="0.25">
      <c r="BK236351" s="2311"/>
    </row>
    <row r="236375" spans="63:63" x14ac:dyDescent="0.25">
      <c r="BK236375" s="2315"/>
    </row>
    <row r="236376" spans="63:63" x14ac:dyDescent="0.25">
      <c r="BK236376" s="2311"/>
    </row>
    <row r="236400" spans="63:63" x14ac:dyDescent="0.25">
      <c r="BK236400" s="2315"/>
    </row>
    <row r="236401" spans="63:63" x14ac:dyDescent="0.25">
      <c r="BK236401" s="2311"/>
    </row>
    <row r="236425" spans="63:63" x14ac:dyDescent="0.25">
      <c r="BK236425" s="2315"/>
    </row>
    <row r="236426" spans="63:63" x14ac:dyDescent="0.25">
      <c r="BK236426" s="2311"/>
    </row>
    <row r="236450" spans="63:63" x14ac:dyDescent="0.25">
      <c r="BK236450" s="2315"/>
    </row>
    <row r="236451" spans="63:63" x14ac:dyDescent="0.25">
      <c r="BK236451" s="2311"/>
    </row>
    <row r="236475" spans="63:63" x14ac:dyDescent="0.25">
      <c r="BK236475" s="2315"/>
    </row>
    <row r="236476" spans="63:63" x14ac:dyDescent="0.25">
      <c r="BK236476" s="2311"/>
    </row>
    <row r="236500" spans="63:63" x14ac:dyDescent="0.25">
      <c r="BK236500" s="2315"/>
    </row>
    <row r="236501" spans="63:63" x14ac:dyDescent="0.25">
      <c r="BK236501" s="2311"/>
    </row>
    <row r="236525" spans="63:63" x14ac:dyDescent="0.25">
      <c r="BK236525" s="2315"/>
    </row>
    <row r="236526" spans="63:63" x14ac:dyDescent="0.25">
      <c r="BK236526" s="2311"/>
    </row>
    <row r="236550" spans="63:63" x14ac:dyDescent="0.25">
      <c r="BK236550" s="2315"/>
    </row>
    <row r="236551" spans="63:63" x14ac:dyDescent="0.25">
      <c r="BK236551" s="2311"/>
    </row>
    <row r="236575" spans="63:63" x14ac:dyDescent="0.25">
      <c r="BK236575" s="2315"/>
    </row>
    <row r="236576" spans="63:63" x14ac:dyDescent="0.25">
      <c r="BK236576" s="2311"/>
    </row>
    <row r="236600" spans="63:63" x14ac:dyDescent="0.25">
      <c r="BK236600" s="2315"/>
    </row>
    <row r="236601" spans="63:63" x14ac:dyDescent="0.25">
      <c r="BK236601" s="2311"/>
    </row>
    <row r="236625" spans="63:63" x14ac:dyDescent="0.25">
      <c r="BK236625" s="2315"/>
    </row>
    <row r="236626" spans="63:63" x14ac:dyDescent="0.25">
      <c r="BK236626" s="2311"/>
    </row>
    <row r="236650" spans="63:63" x14ac:dyDescent="0.25">
      <c r="BK236650" s="2315"/>
    </row>
    <row r="236651" spans="63:63" x14ac:dyDescent="0.25">
      <c r="BK236651" s="2311"/>
    </row>
    <row r="236675" spans="63:63" x14ac:dyDescent="0.25">
      <c r="BK236675" s="2315"/>
    </row>
    <row r="236676" spans="63:63" x14ac:dyDescent="0.25">
      <c r="BK236676" s="2311"/>
    </row>
    <row r="236700" spans="63:63" x14ac:dyDescent="0.25">
      <c r="BK236700" s="2315"/>
    </row>
    <row r="236701" spans="63:63" x14ac:dyDescent="0.25">
      <c r="BK236701" s="2311"/>
    </row>
    <row r="236725" spans="63:63" x14ac:dyDescent="0.25">
      <c r="BK236725" s="2315"/>
    </row>
    <row r="236726" spans="63:63" x14ac:dyDescent="0.25">
      <c r="BK236726" s="2311"/>
    </row>
    <row r="236750" spans="63:63" x14ac:dyDescent="0.25">
      <c r="BK236750" s="2315"/>
    </row>
    <row r="236751" spans="63:63" x14ac:dyDescent="0.25">
      <c r="BK236751" s="2311"/>
    </row>
    <row r="236775" spans="63:63" x14ac:dyDescent="0.25">
      <c r="BK236775" s="2315"/>
    </row>
    <row r="236776" spans="63:63" x14ac:dyDescent="0.25">
      <c r="BK236776" s="2311"/>
    </row>
    <row r="236800" spans="63:63" x14ac:dyDescent="0.25">
      <c r="BK236800" s="2315"/>
    </row>
    <row r="236801" spans="63:63" x14ac:dyDescent="0.25">
      <c r="BK236801" s="2311"/>
    </row>
    <row r="236825" spans="63:63" x14ac:dyDescent="0.25">
      <c r="BK236825" s="2315"/>
    </row>
    <row r="236826" spans="63:63" x14ac:dyDescent="0.25">
      <c r="BK236826" s="2311"/>
    </row>
    <row r="236850" spans="63:63" x14ac:dyDescent="0.25">
      <c r="BK236850" s="2315"/>
    </row>
    <row r="236851" spans="63:63" x14ac:dyDescent="0.25">
      <c r="BK236851" s="2311"/>
    </row>
    <row r="236875" spans="63:63" x14ac:dyDescent="0.25">
      <c r="BK236875" s="2315"/>
    </row>
    <row r="236876" spans="63:63" x14ac:dyDescent="0.25">
      <c r="BK236876" s="2311"/>
    </row>
    <row r="236900" spans="63:63" x14ac:dyDescent="0.25">
      <c r="BK236900" s="2315"/>
    </row>
    <row r="236901" spans="63:63" x14ac:dyDescent="0.25">
      <c r="BK236901" s="2311"/>
    </row>
    <row r="236925" spans="63:63" x14ac:dyDescent="0.25">
      <c r="BK236925" s="2315"/>
    </row>
    <row r="236926" spans="63:63" x14ac:dyDescent="0.25">
      <c r="BK236926" s="2311"/>
    </row>
    <row r="236950" spans="63:63" x14ac:dyDescent="0.25">
      <c r="BK236950" s="2315"/>
    </row>
    <row r="236951" spans="63:63" x14ac:dyDescent="0.25">
      <c r="BK236951" s="2311"/>
    </row>
    <row r="236975" spans="63:63" x14ac:dyDescent="0.25">
      <c r="BK236975" s="2315"/>
    </row>
    <row r="236976" spans="63:63" x14ac:dyDescent="0.25">
      <c r="BK236976" s="2311"/>
    </row>
    <row r="237000" spans="63:63" x14ac:dyDescent="0.25">
      <c r="BK237000" s="2315"/>
    </row>
    <row r="237001" spans="63:63" x14ac:dyDescent="0.25">
      <c r="BK237001" s="2311"/>
    </row>
    <row r="237025" spans="63:63" x14ac:dyDescent="0.25">
      <c r="BK237025" s="2315"/>
    </row>
    <row r="237026" spans="63:63" x14ac:dyDescent="0.25">
      <c r="BK237026" s="2311"/>
    </row>
    <row r="237050" spans="63:63" x14ac:dyDescent="0.25">
      <c r="BK237050" s="2315"/>
    </row>
    <row r="237051" spans="63:63" x14ac:dyDescent="0.25">
      <c r="BK237051" s="2311"/>
    </row>
    <row r="237075" spans="63:63" x14ac:dyDescent="0.25">
      <c r="BK237075" s="2315"/>
    </row>
    <row r="237076" spans="63:63" x14ac:dyDescent="0.25">
      <c r="BK237076" s="2311"/>
    </row>
    <row r="237100" spans="63:63" x14ac:dyDescent="0.25">
      <c r="BK237100" s="2315"/>
    </row>
    <row r="237101" spans="63:63" x14ac:dyDescent="0.25">
      <c r="BK237101" s="2311"/>
    </row>
    <row r="237125" spans="63:63" x14ac:dyDescent="0.25">
      <c r="BK237125" s="2315"/>
    </row>
    <row r="237126" spans="63:63" x14ac:dyDescent="0.25">
      <c r="BK237126" s="2311"/>
    </row>
    <row r="237150" spans="63:63" x14ac:dyDescent="0.25">
      <c r="BK237150" s="2315"/>
    </row>
    <row r="237151" spans="63:63" x14ac:dyDescent="0.25">
      <c r="BK237151" s="2311"/>
    </row>
    <row r="237175" spans="63:63" x14ac:dyDescent="0.25">
      <c r="BK237175" s="2315"/>
    </row>
    <row r="237176" spans="63:63" x14ac:dyDescent="0.25">
      <c r="BK237176" s="2311"/>
    </row>
    <row r="237200" spans="63:63" x14ac:dyDescent="0.25">
      <c r="BK237200" s="2315"/>
    </row>
    <row r="237201" spans="63:63" x14ac:dyDescent="0.25">
      <c r="BK237201" s="2311"/>
    </row>
    <row r="237225" spans="63:63" x14ac:dyDescent="0.25">
      <c r="BK237225" s="2315"/>
    </row>
    <row r="237226" spans="63:63" x14ac:dyDescent="0.25">
      <c r="BK237226" s="2311"/>
    </row>
    <row r="237250" spans="63:63" x14ac:dyDescent="0.25">
      <c r="BK237250" s="2315"/>
    </row>
    <row r="237251" spans="63:63" x14ac:dyDescent="0.25">
      <c r="BK237251" s="2311"/>
    </row>
    <row r="237275" spans="63:63" x14ac:dyDescent="0.25">
      <c r="BK237275" s="2315"/>
    </row>
    <row r="237276" spans="63:63" x14ac:dyDescent="0.25">
      <c r="BK237276" s="2311"/>
    </row>
    <row r="237300" spans="63:63" x14ac:dyDescent="0.25">
      <c r="BK237300" s="2315"/>
    </row>
    <row r="237301" spans="63:63" x14ac:dyDescent="0.25">
      <c r="BK237301" s="2311"/>
    </row>
    <row r="237325" spans="63:63" x14ac:dyDescent="0.25">
      <c r="BK237325" s="2315"/>
    </row>
    <row r="237326" spans="63:63" x14ac:dyDescent="0.25">
      <c r="BK237326" s="2311"/>
    </row>
    <row r="237350" spans="63:63" x14ac:dyDescent="0.25">
      <c r="BK237350" s="2315"/>
    </row>
    <row r="237351" spans="63:63" x14ac:dyDescent="0.25">
      <c r="BK237351" s="2311"/>
    </row>
    <row r="237375" spans="63:63" x14ac:dyDescent="0.25">
      <c r="BK237375" s="2315"/>
    </row>
    <row r="237376" spans="63:63" x14ac:dyDescent="0.25">
      <c r="BK237376" s="2311"/>
    </row>
    <row r="237400" spans="63:63" x14ac:dyDescent="0.25">
      <c r="BK237400" s="2315"/>
    </row>
    <row r="237401" spans="63:63" x14ac:dyDescent="0.25">
      <c r="BK237401" s="2311"/>
    </row>
    <row r="237425" spans="63:63" x14ac:dyDescent="0.25">
      <c r="BK237425" s="2315"/>
    </row>
    <row r="237426" spans="63:63" x14ac:dyDescent="0.25">
      <c r="BK237426" s="2311"/>
    </row>
    <row r="237450" spans="63:63" x14ac:dyDescent="0.25">
      <c r="BK237450" s="2315"/>
    </row>
    <row r="237451" spans="63:63" x14ac:dyDescent="0.25">
      <c r="BK237451" s="2311"/>
    </row>
    <row r="237475" spans="63:63" x14ac:dyDescent="0.25">
      <c r="BK237475" s="2315"/>
    </row>
    <row r="237476" spans="63:63" x14ac:dyDescent="0.25">
      <c r="BK237476" s="2311"/>
    </row>
    <row r="237500" spans="63:63" x14ac:dyDescent="0.25">
      <c r="BK237500" s="2315"/>
    </row>
    <row r="237501" spans="63:63" x14ac:dyDescent="0.25">
      <c r="BK237501" s="2311"/>
    </row>
    <row r="237525" spans="63:63" x14ac:dyDescent="0.25">
      <c r="BK237525" s="2315"/>
    </row>
    <row r="237526" spans="63:63" x14ac:dyDescent="0.25">
      <c r="BK237526" s="2311"/>
    </row>
    <row r="237550" spans="63:63" x14ac:dyDescent="0.25">
      <c r="BK237550" s="2315"/>
    </row>
    <row r="237551" spans="63:63" x14ac:dyDescent="0.25">
      <c r="BK237551" s="2311"/>
    </row>
    <row r="237575" spans="63:63" x14ac:dyDescent="0.25">
      <c r="BK237575" s="2315"/>
    </row>
    <row r="237576" spans="63:63" x14ac:dyDescent="0.25">
      <c r="BK237576" s="2311"/>
    </row>
    <row r="237600" spans="63:63" x14ac:dyDescent="0.25">
      <c r="BK237600" s="2315"/>
    </row>
    <row r="237601" spans="63:63" x14ac:dyDescent="0.25">
      <c r="BK237601" s="2311"/>
    </row>
    <row r="237625" spans="63:63" x14ac:dyDescent="0.25">
      <c r="BK237625" s="2315"/>
    </row>
    <row r="237626" spans="63:63" x14ac:dyDescent="0.25">
      <c r="BK237626" s="2311"/>
    </row>
    <row r="237650" spans="63:63" x14ac:dyDescent="0.25">
      <c r="BK237650" s="2315"/>
    </row>
    <row r="237651" spans="63:63" x14ac:dyDescent="0.25">
      <c r="BK237651" s="2311"/>
    </row>
    <row r="237675" spans="63:63" x14ac:dyDescent="0.25">
      <c r="BK237675" s="2315"/>
    </row>
    <row r="237676" spans="63:63" x14ac:dyDescent="0.25">
      <c r="BK237676" s="2311"/>
    </row>
    <row r="237700" spans="63:63" x14ac:dyDescent="0.25">
      <c r="BK237700" s="2315"/>
    </row>
    <row r="237701" spans="63:63" x14ac:dyDescent="0.25">
      <c r="BK237701" s="2311"/>
    </row>
    <row r="237725" spans="63:63" x14ac:dyDescent="0.25">
      <c r="BK237725" s="2315"/>
    </row>
    <row r="237726" spans="63:63" x14ac:dyDescent="0.25">
      <c r="BK237726" s="2311"/>
    </row>
    <row r="237750" spans="63:63" x14ac:dyDescent="0.25">
      <c r="BK237750" s="2315"/>
    </row>
    <row r="237751" spans="63:63" x14ac:dyDescent="0.25">
      <c r="BK237751" s="2311"/>
    </row>
    <row r="237775" spans="63:63" x14ac:dyDescent="0.25">
      <c r="BK237775" s="2315"/>
    </row>
    <row r="237776" spans="63:63" x14ac:dyDescent="0.25">
      <c r="BK237776" s="2311"/>
    </row>
    <row r="237800" spans="63:63" x14ac:dyDescent="0.25">
      <c r="BK237800" s="2315"/>
    </row>
    <row r="237801" spans="63:63" x14ac:dyDescent="0.25">
      <c r="BK237801" s="2311"/>
    </row>
    <row r="237825" spans="63:63" x14ac:dyDescent="0.25">
      <c r="BK237825" s="2315"/>
    </row>
    <row r="237826" spans="63:63" x14ac:dyDescent="0.25">
      <c r="BK237826" s="2311"/>
    </row>
    <row r="237850" spans="63:63" x14ac:dyDescent="0.25">
      <c r="BK237850" s="2315"/>
    </row>
    <row r="237851" spans="63:63" x14ac:dyDescent="0.25">
      <c r="BK237851" s="2311"/>
    </row>
    <row r="237875" spans="63:63" x14ac:dyDescent="0.25">
      <c r="BK237875" s="2315"/>
    </row>
    <row r="237876" spans="63:63" x14ac:dyDescent="0.25">
      <c r="BK237876" s="2311"/>
    </row>
    <row r="237900" spans="63:63" x14ac:dyDescent="0.25">
      <c r="BK237900" s="2315"/>
    </row>
    <row r="237901" spans="63:63" x14ac:dyDescent="0.25">
      <c r="BK237901" s="2311"/>
    </row>
    <row r="237925" spans="63:63" x14ac:dyDescent="0.25">
      <c r="BK237925" s="2315"/>
    </row>
    <row r="237926" spans="63:63" x14ac:dyDescent="0.25">
      <c r="BK237926" s="2311"/>
    </row>
    <row r="237950" spans="63:63" x14ac:dyDescent="0.25">
      <c r="BK237950" s="2315"/>
    </row>
    <row r="237951" spans="63:63" x14ac:dyDescent="0.25">
      <c r="BK237951" s="2311"/>
    </row>
    <row r="237975" spans="63:63" x14ac:dyDescent="0.25">
      <c r="BK237975" s="2315"/>
    </row>
    <row r="237976" spans="63:63" x14ac:dyDescent="0.25">
      <c r="BK237976" s="2311"/>
    </row>
    <row r="238000" spans="63:63" x14ac:dyDescent="0.25">
      <c r="BK238000" s="2315"/>
    </row>
    <row r="238001" spans="63:63" x14ac:dyDescent="0.25">
      <c r="BK238001" s="2311"/>
    </row>
    <row r="238025" spans="63:63" x14ac:dyDescent="0.25">
      <c r="BK238025" s="2315"/>
    </row>
    <row r="238026" spans="63:63" x14ac:dyDescent="0.25">
      <c r="BK238026" s="2311"/>
    </row>
    <row r="238050" spans="63:63" x14ac:dyDescent="0.25">
      <c r="BK238050" s="2315"/>
    </row>
    <row r="238051" spans="63:63" x14ac:dyDescent="0.25">
      <c r="BK238051" s="2311"/>
    </row>
    <row r="238075" spans="63:63" x14ac:dyDescent="0.25">
      <c r="BK238075" s="2315"/>
    </row>
    <row r="238076" spans="63:63" x14ac:dyDescent="0.25">
      <c r="BK238076" s="2311"/>
    </row>
    <row r="238100" spans="63:63" x14ac:dyDescent="0.25">
      <c r="BK238100" s="2315"/>
    </row>
    <row r="238101" spans="63:63" x14ac:dyDescent="0.25">
      <c r="BK238101" s="2311"/>
    </row>
    <row r="238125" spans="63:63" x14ac:dyDescent="0.25">
      <c r="BK238125" s="2315"/>
    </row>
    <row r="238126" spans="63:63" x14ac:dyDescent="0.25">
      <c r="BK238126" s="2311"/>
    </row>
    <row r="238150" spans="63:63" x14ac:dyDescent="0.25">
      <c r="BK238150" s="2315"/>
    </row>
    <row r="238151" spans="63:63" x14ac:dyDescent="0.25">
      <c r="BK238151" s="2311"/>
    </row>
    <row r="238175" spans="63:63" x14ac:dyDescent="0.25">
      <c r="BK238175" s="2315"/>
    </row>
    <row r="238176" spans="63:63" x14ac:dyDescent="0.25">
      <c r="BK238176" s="2311"/>
    </row>
    <row r="238200" spans="63:63" x14ac:dyDescent="0.25">
      <c r="BK238200" s="2315"/>
    </row>
    <row r="238201" spans="63:63" x14ac:dyDescent="0.25">
      <c r="BK238201" s="2311"/>
    </row>
    <row r="238225" spans="63:63" x14ac:dyDescent="0.25">
      <c r="BK238225" s="2315"/>
    </row>
    <row r="238226" spans="63:63" x14ac:dyDescent="0.25">
      <c r="BK238226" s="2311"/>
    </row>
    <row r="238250" spans="63:63" x14ac:dyDescent="0.25">
      <c r="BK238250" s="2315"/>
    </row>
    <row r="238251" spans="63:63" x14ac:dyDescent="0.25">
      <c r="BK238251" s="2311"/>
    </row>
    <row r="238275" spans="63:63" x14ac:dyDescent="0.25">
      <c r="BK238275" s="2315"/>
    </row>
    <row r="238276" spans="63:63" x14ac:dyDescent="0.25">
      <c r="BK238276" s="2311"/>
    </row>
    <row r="238300" spans="63:63" x14ac:dyDescent="0.25">
      <c r="BK238300" s="2315"/>
    </row>
    <row r="238301" spans="63:63" x14ac:dyDescent="0.25">
      <c r="BK238301" s="2311"/>
    </row>
    <row r="238325" spans="63:63" x14ac:dyDescent="0.25">
      <c r="BK238325" s="2315"/>
    </row>
    <row r="238326" spans="63:63" x14ac:dyDescent="0.25">
      <c r="BK238326" s="2311"/>
    </row>
    <row r="238350" spans="63:63" x14ac:dyDescent="0.25">
      <c r="BK238350" s="2315"/>
    </row>
    <row r="238351" spans="63:63" x14ac:dyDescent="0.25">
      <c r="BK238351" s="2311"/>
    </row>
    <row r="238375" spans="63:63" x14ac:dyDescent="0.25">
      <c r="BK238375" s="2315"/>
    </row>
    <row r="238376" spans="63:63" x14ac:dyDescent="0.25">
      <c r="BK238376" s="2311"/>
    </row>
    <row r="238400" spans="63:63" x14ac:dyDescent="0.25">
      <c r="BK238400" s="2315"/>
    </row>
    <row r="238401" spans="63:63" x14ac:dyDescent="0.25">
      <c r="BK238401" s="2311"/>
    </row>
    <row r="238425" spans="63:63" x14ac:dyDescent="0.25">
      <c r="BK238425" s="2315"/>
    </row>
    <row r="238426" spans="63:63" x14ac:dyDescent="0.25">
      <c r="BK238426" s="2311"/>
    </row>
    <row r="238450" spans="63:63" x14ac:dyDescent="0.25">
      <c r="BK238450" s="2315"/>
    </row>
    <row r="238451" spans="63:63" x14ac:dyDescent="0.25">
      <c r="BK238451" s="2311"/>
    </row>
    <row r="238475" spans="63:63" x14ac:dyDescent="0.25">
      <c r="BK238475" s="2315"/>
    </row>
    <row r="238476" spans="63:63" x14ac:dyDescent="0.25">
      <c r="BK238476" s="2311"/>
    </row>
    <row r="238500" spans="63:63" x14ac:dyDescent="0.25">
      <c r="BK238500" s="2315"/>
    </row>
    <row r="238501" spans="63:63" x14ac:dyDescent="0.25">
      <c r="BK238501" s="2311"/>
    </row>
    <row r="238525" spans="63:63" x14ac:dyDescent="0.25">
      <c r="BK238525" s="2315"/>
    </row>
    <row r="238526" spans="63:63" x14ac:dyDescent="0.25">
      <c r="BK238526" s="2311"/>
    </row>
    <row r="238550" spans="63:63" x14ac:dyDescent="0.25">
      <c r="BK238550" s="2315"/>
    </row>
    <row r="238551" spans="63:63" x14ac:dyDescent="0.25">
      <c r="BK238551" s="2311"/>
    </row>
    <row r="238575" spans="63:63" x14ac:dyDescent="0.25">
      <c r="BK238575" s="2315"/>
    </row>
    <row r="238576" spans="63:63" x14ac:dyDescent="0.25">
      <c r="BK238576" s="2311"/>
    </row>
    <row r="238600" spans="63:63" x14ac:dyDescent="0.25">
      <c r="BK238600" s="2315"/>
    </row>
    <row r="238601" spans="63:63" x14ac:dyDescent="0.25">
      <c r="BK238601" s="2311"/>
    </row>
    <row r="238625" spans="63:63" x14ac:dyDescent="0.25">
      <c r="BK238625" s="2315"/>
    </row>
    <row r="238626" spans="63:63" x14ac:dyDescent="0.25">
      <c r="BK238626" s="2311"/>
    </row>
    <row r="238650" spans="63:63" x14ac:dyDescent="0.25">
      <c r="BK238650" s="2315"/>
    </row>
    <row r="238651" spans="63:63" x14ac:dyDescent="0.25">
      <c r="BK238651" s="2311"/>
    </row>
    <row r="238675" spans="63:63" x14ac:dyDescent="0.25">
      <c r="BK238675" s="2315"/>
    </row>
    <row r="238676" spans="63:63" x14ac:dyDescent="0.25">
      <c r="BK238676" s="2311"/>
    </row>
    <row r="238700" spans="63:63" x14ac:dyDescent="0.25">
      <c r="BK238700" s="2315"/>
    </row>
    <row r="238701" spans="63:63" x14ac:dyDescent="0.25">
      <c r="BK238701" s="2311"/>
    </row>
    <row r="238725" spans="63:63" x14ac:dyDescent="0.25">
      <c r="BK238725" s="2315"/>
    </row>
    <row r="238726" spans="63:63" x14ac:dyDescent="0.25">
      <c r="BK238726" s="2311"/>
    </row>
    <row r="238750" spans="63:63" x14ac:dyDescent="0.25">
      <c r="BK238750" s="2315"/>
    </row>
    <row r="238751" spans="63:63" x14ac:dyDescent="0.25">
      <c r="BK238751" s="2311"/>
    </row>
    <row r="238775" spans="63:63" x14ac:dyDescent="0.25">
      <c r="BK238775" s="2315"/>
    </row>
    <row r="238776" spans="63:63" x14ac:dyDescent="0.25">
      <c r="BK238776" s="2311"/>
    </row>
    <row r="238800" spans="63:63" x14ac:dyDescent="0.25">
      <c r="BK238800" s="2315"/>
    </row>
    <row r="238801" spans="63:63" x14ac:dyDescent="0.25">
      <c r="BK238801" s="2311"/>
    </row>
    <row r="238825" spans="63:63" x14ac:dyDescent="0.25">
      <c r="BK238825" s="2315"/>
    </row>
    <row r="238826" spans="63:63" x14ac:dyDescent="0.25">
      <c r="BK238826" s="2311"/>
    </row>
    <row r="238850" spans="63:63" x14ac:dyDescent="0.25">
      <c r="BK238850" s="2315"/>
    </row>
    <row r="238851" spans="63:63" x14ac:dyDescent="0.25">
      <c r="BK238851" s="2311"/>
    </row>
    <row r="238875" spans="63:63" x14ac:dyDescent="0.25">
      <c r="BK238875" s="2315"/>
    </row>
    <row r="238876" spans="63:63" x14ac:dyDescent="0.25">
      <c r="BK238876" s="2311"/>
    </row>
    <row r="238900" spans="63:63" x14ac:dyDescent="0.25">
      <c r="BK238900" s="2315"/>
    </row>
    <row r="238901" spans="63:63" x14ac:dyDescent="0.25">
      <c r="BK238901" s="2311"/>
    </row>
    <row r="238925" spans="63:63" x14ac:dyDescent="0.25">
      <c r="BK238925" s="2315"/>
    </row>
    <row r="238926" spans="63:63" x14ac:dyDescent="0.25">
      <c r="BK238926" s="2311"/>
    </row>
    <row r="238950" spans="63:63" x14ac:dyDescent="0.25">
      <c r="BK238950" s="2315"/>
    </row>
    <row r="238951" spans="63:63" x14ac:dyDescent="0.25">
      <c r="BK238951" s="2311"/>
    </row>
    <row r="238975" spans="63:63" x14ac:dyDescent="0.25">
      <c r="BK238975" s="2315"/>
    </row>
    <row r="238976" spans="63:63" x14ac:dyDescent="0.25">
      <c r="BK238976" s="2311"/>
    </row>
    <row r="239000" spans="63:63" x14ac:dyDescent="0.25">
      <c r="BK239000" s="2315"/>
    </row>
    <row r="239001" spans="63:63" x14ac:dyDescent="0.25">
      <c r="BK239001" s="2311"/>
    </row>
    <row r="239025" spans="63:63" x14ac:dyDescent="0.25">
      <c r="BK239025" s="2315"/>
    </row>
    <row r="239026" spans="63:63" x14ac:dyDescent="0.25">
      <c r="BK239026" s="2311"/>
    </row>
    <row r="239050" spans="63:63" x14ac:dyDescent="0.25">
      <c r="BK239050" s="2315"/>
    </row>
    <row r="239051" spans="63:63" x14ac:dyDescent="0.25">
      <c r="BK239051" s="2311"/>
    </row>
    <row r="239075" spans="63:63" x14ac:dyDescent="0.25">
      <c r="BK239075" s="2315"/>
    </row>
    <row r="239076" spans="63:63" x14ac:dyDescent="0.25">
      <c r="BK239076" s="2311"/>
    </row>
    <row r="239100" spans="63:63" x14ac:dyDescent="0.25">
      <c r="BK239100" s="2315"/>
    </row>
    <row r="239101" spans="63:63" x14ac:dyDescent="0.25">
      <c r="BK239101" s="2311"/>
    </row>
    <row r="239125" spans="63:63" x14ac:dyDescent="0.25">
      <c r="BK239125" s="2315"/>
    </row>
    <row r="239126" spans="63:63" x14ac:dyDescent="0.25">
      <c r="BK239126" s="2311"/>
    </row>
    <row r="239150" spans="63:63" x14ac:dyDescent="0.25">
      <c r="BK239150" s="2315"/>
    </row>
    <row r="239151" spans="63:63" x14ac:dyDescent="0.25">
      <c r="BK239151" s="2311"/>
    </row>
    <row r="239175" spans="63:63" x14ac:dyDescent="0.25">
      <c r="BK239175" s="2315"/>
    </row>
    <row r="239176" spans="63:63" x14ac:dyDescent="0.25">
      <c r="BK239176" s="2311"/>
    </row>
    <row r="239200" spans="63:63" x14ac:dyDescent="0.25">
      <c r="BK239200" s="2315"/>
    </row>
    <row r="239201" spans="63:63" x14ac:dyDescent="0.25">
      <c r="BK239201" s="2311"/>
    </row>
    <row r="239225" spans="63:63" x14ac:dyDescent="0.25">
      <c r="BK239225" s="2315"/>
    </row>
    <row r="239226" spans="63:63" x14ac:dyDescent="0.25">
      <c r="BK239226" s="2311"/>
    </row>
    <row r="239250" spans="63:63" x14ac:dyDescent="0.25">
      <c r="BK239250" s="2315"/>
    </row>
    <row r="239251" spans="63:63" x14ac:dyDescent="0.25">
      <c r="BK239251" s="2311"/>
    </row>
    <row r="239275" spans="63:63" x14ac:dyDescent="0.25">
      <c r="BK239275" s="2315"/>
    </row>
    <row r="239276" spans="63:63" x14ac:dyDescent="0.25">
      <c r="BK239276" s="2311"/>
    </row>
    <row r="239300" spans="63:63" x14ac:dyDescent="0.25">
      <c r="BK239300" s="2315"/>
    </row>
    <row r="239301" spans="63:63" x14ac:dyDescent="0.25">
      <c r="BK239301" s="2311"/>
    </row>
    <row r="239325" spans="63:63" x14ac:dyDescent="0.25">
      <c r="BK239325" s="2315"/>
    </row>
    <row r="239326" spans="63:63" x14ac:dyDescent="0.25">
      <c r="BK239326" s="2311"/>
    </row>
    <row r="239350" spans="63:63" x14ac:dyDescent="0.25">
      <c r="BK239350" s="2315"/>
    </row>
    <row r="239351" spans="63:63" x14ac:dyDescent="0.25">
      <c r="BK239351" s="2311"/>
    </row>
    <row r="239375" spans="63:63" x14ac:dyDescent="0.25">
      <c r="BK239375" s="2315"/>
    </row>
    <row r="239376" spans="63:63" x14ac:dyDescent="0.25">
      <c r="BK239376" s="2311"/>
    </row>
    <row r="239400" spans="63:63" x14ac:dyDescent="0.25">
      <c r="BK239400" s="2315"/>
    </row>
    <row r="239401" spans="63:63" x14ac:dyDescent="0.25">
      <c r="BK239401" s="2311"/>
    </row>
    <row r="239425" spans="63:63" x14ac:dyDescent="0.25">
      <c r="BK239425" s="2315"/>
    </row>
    <row r="239426" spans="63:63" x14ac:dyDescent="0.25">
      <c r="BK239426" s="2311"/>
    </row>
    <row r="239450" spans="63:63" x14ac:dyDescent="0.25">
      <c r="BK239450" s="2315"/>
    </row>
    <row r="239451" spans="63:63" x14ac:dyDescent="0.25">
      <c r="BK239451" s="2311"/>
    </row>
    <row r="239475" spans="63:63" x14ac:dyDescent="0.25">
      <c r="BK239475" s="2315"/>
    </row>
    <row r="239476" spans="63:63" x14ac:dyDescent="0.25">
      <c r="BK239476" s="2311"/>
    </row>
    <row r="239500" spans="63:63" x14ac:dyDescent="0.25">
      <c r="BK239500" s="2315"/>
    </row>
    <row r="239501" spans="63:63" x14ac:dyDescent="0.25">
      <c r="BK239501" s="2311"/>
    </row>
    <row r="239525" spans="63:63" x14ac:dyDescent="0.25">
      <c r="BK239525" s="2315"/>
    </row>
    <row r="239526" spans="63:63" x14ac:dyDescent="0.25">
      <c r="BK239526" s="2311"/>
    </row>
    <row r="239550" spans="63:63" x14ac:dyDescent="0.25">
      <c r="BK239550" s="2315"/>
    </row>
    <row r="239551" spans="63:63" x14ac:dyDescent="0.25">
      <c r="BK239551" s="2311"/>
    </row>
    <row r="239575" spans="63:63" x14ac:dyDescent="0.25">
      <c r="BK239575" s="2315"/>
    </row>
    <row r="239576" spans="63:63" x14ac:dyDescent="0.25">
      <c r="BK239576" s="2311"/>
    </row>
    <row r="239600" spans="63:63" x14ac:dyDescent="0.25">
      <c r="BK239600" s="2315"/>
    </row>
    <row r="239601" spans="63:63" x14ac:dyDescent="0.25">
      <c r="BK239601" s="2311"/>
    </row>
    <row r="239625" spans="63:63" x14ac:dyDescent="0.25">
      <c r="BK239625" s="2315"/>
    </row>
    <row r="239626" spans="63:63" x14ac:dyDescent="0.25">
      <c r="BK239626" s="2311"/>
    </row>
    <row r="239650" spans="63:63" x14ac:dyDescent="0.25">
      <c r="BK239650" s="2315"/>
    </row>
    <row r="239651" spans="63:63" x14ac:dyDescent="0.25">
      <c r="BK239651" s="2311"/>
    </row>
    <row r="239675" spans="63:63" x14ac:dyDescent="0.25">
      <c r="BK239675" s="2315"/>
    </row>
    <row r="239676" spans="63:63" x14ac:dyDescent="0.25">
      <c r="BK239676" s="2311"/>
    </row>
    <row r="239700" spans="63:63" x14ac:dyDescent="0.25">
      <c r="BK239700" s="2315"/>
    </row>
    <row r="239701" spans="63:63" x14ac:dyDescent="0.25">
      <c r="BK239701" s="2311"/>
    </row>
    <row r="239725" spans="63:63" x14ac:dyDescent="0.25">
      <c r="BK239725" s="2315"/>
    </row>
    <row r="239726" spans="63:63" x14ac:dyDescent="0.25">
      <c r="BK239726" s="2311"/>
    </row>
    <row r="239750" spans="63:63" x14ac:dyDescent="0.25">
      <c r="BK239750" s="2315"/>
    </row>
    <row r="239751" spans="63:63" x14ac:dyDescent="0.25">
      <c r="BK239751" s="2311"/>
    </row>
    <row r="239775" spans="63:63" x14ac:dyDescent="0.25">
      <c r="BK239775" s="2315"/>
    </row>
    <row r="239776" spans="63:63" x14ac:dyDescent="0.25">
      <c r="BK239776" s="2311"/>
    </row>
    <row r="239800" spans="63:63" x14ac:dyDescent="0.25">
      <c r="BK239800" s="2315"/>
    </row>
    <row r="239801" spans="63:63" x14ac:dyDescent="0.25">
      <c r="BK239801" s="2311"/>
    </row>
    <row r="239825" spans="63:63" x14ac:dyDescent="0.25">
      <c r="BK239825" s="2315"/>
    </row>
    <row r="239826" spans="63:63" x14ac:dyDescent="0.25">
      <c r="BK239826" s="2311"/>
    </row>
    <row r="239850" spans="63:63" x14ac:dyDescent="0.25">
      <c r="BK239850" s="2315"/>
    </row>
    <row r="239851" spans="63:63" x14ac:dyDescent="0.25">
      <c r="BK239851" s="2311"/>
    </row>
    <row r="239875" spans="63:63" x14ac:dyDescent="0.25">
      <c r="BK239875" s="2315"/>
    </row>
    <row r="239876" spans="63:63" x14ac:dyDescent="0.25">
      <c r="BK239876" s="2311"/>
    </row>
    <row r="239900" spans="63:63" x14ac:dyDescent="0.25">
      <c r="BK239900" s="2315"/>
    </row>
    <row r="239901" spans="63:63" x14ac:dyDescent="0.25">
      <c r="BK239901" s="2311"/>
    </row>
    <row r="239925" spans="63:63" x14ac:dyDescent="0.25">
      <c r="BK239925" s="2315"/>
    </row>
    <row r="239926" spans="63:63" x14ac:dyDescent="0.25">
      <c r="BK239926" s="2311"/>
    </row>
    <row r="239950" spans="63:63" x14ac:dyDescent="0.25">
      <c r="BK239950" s="2315"/>
    </row>
    <row r="239951" spans="63:63" x14ac:dyDescent="0.25">
      <c r="BK239951" s="2311"/>
    </row>
    <row r="239975" spans="63:63" x14ac:dyDescent="0.25">
      <c r="BK239975" s="2315"/>
    </row>
    <row r="239976" spans="63:63" x14ac:dyDescent="0.25">
      <c r="BK239976" s="2311"/>
    </row>
    <row r="240000" spans="63:63" x14ac:dyDescent="0.25">
      <c r="BK240000" s="2315"/>
    </row>
    <row r="240001" spans="63:63" x14ac:dyDescent="0.25">
      <c r="BK240001" s="2311"/>
    </row>
    <row r="240025" spans="63:63" x14ac:dyDescent="0.25">
      <c r="BK240025" s="2315"/>
    </row>
    <row r="240026" spans="63:63" x14ac:dyDescent="0.25">
      <c r="BK240026" s="2311"/>
    </row>
    <row r="240050" spans="63:63" x14ac:dyDescent="0.25">
      <c r="BK240050" s="2315"/>
    </row>
    <row r="240051" spans="63:63" x14ac:dyDescent="0.25">
      <c r="BK240051" s="2311"/>
    </row>
    <row r="240075" spans="63:63" x14ac:dyDescent="0.25">
      <c r="BK240075" s="2315"/>
    </row>
    <row r="240076" spans="63:63" x14ac:dyDescent="0.25">
      <c r="BK240076" s="2311"/>
    </row>
    <row r="240100" spans="63:63" x14ac:dyDescent="0.25">
      <c r="BK240100" s="2315"/>
    </row>
    <row r="240101" spans="63:63" x14ac:dyDescent="0.25">
      <c r="BK240101" s="2311"/>
    </row>
    <row r="240125" spans="63:63" x14ac:dyDescent="0.25">
      <c r="BK240125" s="2315"/>
    </row>
    <row r="240126" spans="63:63" x14ac:dyDescent="0.25">
      <c r="BK240126" s="2311"/>
    </row>
    <row r="240150" spans="63:63" x14ac:dyDescent="0.25">
      <c r="BK240150" s="2315"/>
    </row>
    <row r="240151" spans="63:63" x14ac:dyDescent="0.25">
      <c r="BK240151" s="2311"/>
    </row>
    <row r="240175" spans="63:63" x14ac:dyDescent="0.25">
      <c r="BK240175" s="2315"/>
    </row>
    <row r="240176" spans="63:63" x14ac:dyDescent="0.25">
      <c r="BK240176" s="2311"/>
    </row>
    <row r="240200" spans="63:63" x14ac:dyDescent="0.25">
      <c r="BK240200" s="2315"/>
    </row>
    <row r="240201" spans="63:63" x14ac:dyDescent="0.25">
      <c r="BK240201" s="2311"/>
    </row>
    <row r="240225" spans="63:63" x14ac:dyDescent="0.25">
      <c r="BK240225" s="2315"/>
    </row>
    <row r="240226" spans="63:63" x14ac:dyDescent="0.25">
      <c r="BK240226" s="2311"/>
    </row>
    <row r="240250" spans="63:63" x14ac:dyDescent="0.25">
      <c r="BK240250" s="2315"/>
    </row>
    <row r="240251" spans="63:63" x14ac:dyDescent="0.25">
      <c r="BK240251" s="2311"/>
    </row>
    <row r="240275" spans="63:63" x14ac:dyDescent="0.25">
      <c r="BK240275" s="2315"/>
    </row>
    <row r="240276" spans="63:63" x14ac:dyDescent="0.25">
      <c r="BK240276" s="2311"/>
    </row>
    <row r="240300" spans="63:63" x14ac:dyDescent="0.25">
      <c r="BK240300" s="2315"/>
    </row>
    <row r="240301" spans="63:63" x14ac:dyDescent="0.25">
      <c r="BK240301" s="2311"/>
    </row>
    <row r="240325" spans="63:63" x14ac:dyDescent="0.25">
      <c r="BK240325" s="2315"/>
    </row>
    <row r="240326" spans="63:63" x14ac:dyDescent="0.25">
      <c r="BK240326" s="2311"/>
    </row>
    <row r="240350" spans="63:63" x14ac:dyDescent="0.25">
      <c r="BK240350" s="2315"/>
    </row>
    <row r="240351" spans="63:63" x14ac:dyDescent="0.25">
      <c r="BK240351" s="2311"/>
    </row>
    <row r="240375" spans="63:63" x14ac:dyDescent="0.25">
      <c r="BK240375" s="2315"/>
    </row>
    <row r="240376" spans="63:63" x14ac:dyDescent="0.25">
      <c r="BK240376" s="2311"/>
    </row>
    <row r="240400" spans="63:63" x14ac:dyDescent="0.25">
      <c r="BK240400" s="2315"/>
    </row>
    <row r="240401" spans="63:63" x14ac:dyDescent="0.25">
      <c r="BK240401" s="2311"/>
    </row>
    <row r="240425" spans="63:63" x14ac:dyDescent="0.25">
      <c r="BK240425" s="2315"/>
    </row>
    <row r="240426" spans="63:63" x14ac:dyDescent="0.25">
      <c r="BK240426" s="2311"/>
    </row>
    <row r="240450" spans="63:63" x14ac:dyDescent="0.25">
      <c r="BK240450" s="2315"/>
    </row>
    <row r="240451" spans="63:63" x14ac:dyDescent="0.25">
      <c r="BK240451" s="2311"/>
    </row>
    <row r="240475" spans="63:63" x14ac:dyDescent="0.25">
      <c r="BK240475" s="2315"/>
    </row>
    <row r="240476" spans="63:63" x14ac:dyDescent="0.25">
      <c r="BK240476" s="2311"/>
    </row>
    <row r="240500" spans="63:63" x14ac:dyDescent="0.25">
      <c r="BK240500" s="2315"/>
    </row>
    <row r="240501" spans="63:63" x14ac:dyDescent="0.25">
      <c r="BK240501" s="2311"/>
    </row>
    <row r="240525" spans="63:63" x14ac:dyDescent="0.25">
      <c r="BK240525" s="2315"/>
    </row>
    <row r="240526" spans="63:63" x14ac:dyDescent="0.25">
      <c r="BK240526" s="2311"/>
    </row>
    <row r="240550" spans="63:63" x14ac:dyDescent="0.25">
      <c r="BK240550" s="2315"/>
    </row>
    <row r="240551" spans="63:63" x14ac:dyDescent="0.25">
      <c r="BK240551" s="2311"/>
    </row>
    <row r="240575" spans="63:63" x14ac:dyDescent="0.25">
      <c r="BK240575" s="2315"/>
    </row>
    <row r="240576" spans="63:63" x14ac:dyDescent="0.25">
      <c r="BK240576" s="2311"/>
    </row>
    <row r="240600" spans="63:63" x14ac:dyDescent="0.25">
      <c r="BK240600" s="2315"/>
    </row>
    <row r="240601" spans="63:63" x14ac:dyDescent="0.25">
      <c r="BK240601" s="2311"/>
    </row>
    <row r="240625" spans="63:63" x14ac:dyDescent="0.25">
      <c r="BK240625" s="2315"/>
    </row>
    <row r="240626" spans="63:63" x14ac:dyDescent="0.25">
      <c r="BK240626" s="2311"/>
    </row>
    <row r="240650" spans="63:63" x14ac:dyDescent="0.25">
      <c r="BK240650" s="2315"/>
    </row>
    <row r="240651" spans="63:63" x14ac:dyDescent="0.25">
      <c r="BK240651" s="2311"/>
    </row>
    <row r="240675" spans="63:63" x14ac:dyDescent="0.25">
      <c r="BK240675" s="2315"/>
    </row>
    <row r="240676" spans="63:63" x14ac:dyDescent="0.25">
      <c r="BK240676" s="2311"/>
    </row>
    <row r="240700" spans="63:63" x14ac:dyDescent="0.25">
      <c r="BK240700" s="2315"/>
    </row>
    <row r="240701" spans="63:63" x14ac:dyDescent="0.25">
      <c r="BK240701" s="2311"/>
    </row>
    <row r="240725" spans="63:63" x14ac:dyDescent="0.25">
      <c r="BK240725" s="2315"/>
    </row>
    <row r="240726" spans="63:63" x14ac:dyDescent="0.25">
      <c r="BK240726" s="2311"/>
    </row>
    <row r="240750" spans="63:63" x14ac:dyDescent="0.25">
      <c r="BK240750" s="2315"/>
    </row>
    <row r="240751" spans="63:63" x14ac:dyDescent="0.25">
      <c r="BK240751" s="2311"/>
    </row>
    <row r="240775" spans="63:63" x14ac:dyDescent="0.25">
      <c r="BK240775" s="2315"/>
    </row>
    <row r="240776" spans="63:63" x14ac:dyDescent="0.25">
      <c r="BK240776" s="2311"/>
    </row>
    <row r="240800" spans="63:63" x14ac:dyDescent="0.25">
      <c r="BK240800" s="2315"/>
    </row>
    <row r="240801" spans="63:63" x14ac:dyDescent="0.25">
      <c r="BK240801" s="2311"/>
    </row>
    <row r="240825" spans="63:63" x14ac:dyDescent="0.25">
      <c r="BK240825" s="2315"/>
    </row>
    <row r="240826" spans="63:63" x14ac:dyDescent="0.25">
      <c r="BK240826" s="2311"/>
    </row>
    <row r="240850" spans="63:63" x14ac:dyDescent="0.25">
      <c r="BK240850" s="2315"/>
    </row>
    <row r="240851" spans="63:63" x14ac:dyDescent="0.25">
      <c r="BK240851" s="2311"/>
    </row>
    <row r="240875" spans="63:63" x14ac:dyDescent="0.25">
      <c r="BK240875" s="2315"/>
    </row>
    <row r="240876" spans="63:63" x14ac:dyDescent="0.25">
      <c r="BK240876" s="2311"/>
    </row>
    <row r="240900" spans="63:63" x14ac:dyDescent="0.25">
      <c r="BK240900" s="2315"/>
    </row>
    <row r="240901" spans="63:63" x14ac:dyDescent="0.25">
      <c r="BK240901" s="2311"/>
    </row>
    <row r="240925" spans="63:63" x14ac:dyDescent="0.25">
      <c r="BK240925" s="2315"/>
    </row>
    <row r="240926" spans="63:63" x14ac:dyDescent="0.25">
      <c r="BK240926" s="2311"/>
    </row>
    <row r="240950" spans="63:63" x14ac:dyDescent="0.25">
      <c r="BK240950" s="2315"/>
    </row>
    <row r="240951" spans="63:63" x14ac:dyDescent="0.25">
      <c r="BK240951" s="2311"/>
    </row>
    <row r="240975" spans="63:63" x14ac:dyDescent="0.25">
      <c r="BK240975" s="2315"/>
    </row>
    <row r="240976" spans="63:63" x14ac:dyDescent="0.25">
      <c r="BK240976" s="2311"/>
    </row>
    <row r="241000" spans="63:63" x14ac:dyDescent="0.25">
      <c r="BK241000" s="2315"/>
    </row>
    <row r="241001" spans="63:63" x14ac:dyDescent="0.25">
      <c r="BK241001" s="2311"/>
    </row>
    <row r="241025" spans="63:63" x14ac:dyDescent="0.25">
      <c r="BK241025" s="2315"/>
    </row>
    <row r="241026" spans="63:63" x14ac:dyDescent="0.25">
      <c r="BK241026" s="2311"/>
    </row>
    <row r="241050" spans="63:63" x14ac:dyDescent="0.25">
      <c r="BK241050" s="2315"/>
    </row>
    <row r="241051" spans="63:63" x14ac:dyDescent="0.25">
      <c r="BK241051" s="2311"/>
    </row>
    <row r="241075" spans="63:63" x14ac:dyDescent="0.25">
      <c r="BK241075" s="2315"/>
    </row>
    <row r="241076" spans="63:63" x14ac:dyDescent="0.25">
      <c r="BK241076" s="2311"/>
    </row>
    <row r="241100" spans="63:63" x14ac:dyDescent="0.25">
      <c r="BK241100" s="2315"/>
    </row>
    <row r="241101" spans="63:63" x14ac:dyDescent="0.25">
      <c r="BK241101" s="2311"/>
    </row>
    <row r="241125" spans="63:63" x14ac:dyDescent="0.25">
      <c r="BK241125" s="2315"/>
    </row>
    <row r="241126" spans="63:63" x14ac:dyDescent="0.25">
      <c r="BK241126" s="2311"/>
    </row>
    <row r="241150" spans="63:63" x14ac:dyDescent="0.25">
      <c r="BK241150" s="2315"/>
    </row>
    <row r="241151" spans="63:63" x14ac:dyDescent="0.25">
      <c r="BK241151" s="2311"/>
    </row>
    <row r="241175" spans="63:63" x14ac:dyDescent="0.25">
      <c r="BK241175" s="2315"/>
    </row>
    <row r="241176" spans="63:63" x14ac:dyDescent="0.25">
      <c r="BK241176" s="2311"/>
    </row>
    <row r="241200" spans="63:63" x14ac:dyDescent="0.25">
      <c r="BK241200" s="2315"/>
    </row>
    <row r="241201" spans="63:63" x14ac:dyDescent="0.25">
      <c r="BK241201" s="2311"/>
    </row>
    <row r="241225" spans="63:63" x14ac:dyDescent="0.25">
      <c r="BK241225" s="2315"/>
    </row>
    <row r="241226" spans="63:63" x14ac:dyDescent="0.25">
      <c r="BK241226" s="2311"/>
    </row>
    <row r="241250" spans="63:63" x14ac:dyDescent="0.25">
      <c r="BK241250" s="2315"/>
    </row>
    <row r="241251" spans="63:63" x14ac:dyDescent="0.25">
      <c r="BK241251" s="2311"/>
    </row>
    <row r="241275" spans="63:63" x14ac:dyDescent="0.25">
      <c r="BK241275" s="2315"/>
    </row>
    <row r="241276" spans="63:63" x14ac:dyDescent="0.25">
      <c r="BK241276" s="2311"/>
    </row>
    <row r="241300" spans="63:63" x14ac:dyDescent="0.25">
      <c r="BK241300" s="2315"/>
    </row>
    <row r="241301" spans="63:63" x14ac:dyDescent="0.25">
      <c r="BK241301" s="2311"/>
    </row>
    <row r="241325" spans="63:63" x14ac:dyDescent="0.25">
      <c r="BK241325" s="2315"/>
    </row>
    <row r="241326" spans="63:63" x14ac:dyDescent="0.25">
      <c r="BK241326" s="2311"/>
    </row>
    <row r="241350" spans="63:63" x14ac:dyDescent="0.25">
      <c r="BK241350" s="2315"/>
    </row>
    <row r="241351" spans="63:63" x14ac:dyDescent="0.25">
      <c r="BK241351" s="2311"/>
    </row>
    <row r="241375" spans="63:63" x14ac:dyDescent="0.25">
      <c r="BK241375" s="2315"/>
    </row>
    <row r="241376" spans="63:63" x14ac:dyDescent="0.25">
      <c r="BK241376" s="2311"/>
    </row>
    <row r="241400" spans="63:63" x14ac:dyDescent="0.25">
      <c r="BK241400" s="2315"/>
    </row>
    <row r="241401" spans="63:63" x14ac:dyDescent="0.25">
      <c r="BK241401" s="2311"/>
    </row>
    <row r="241425" spans="63:63" x14ac:dyDescent="0.25">
      <c r="BK241425" s="2315"/>
    </row>
    <row r="241426" spans="63:63" x14ac:dyDescent="0.25">
      <c r="BK241426" s="2311"/>
    </row>
    <row r="241450" spans="63:63" x14ac:dyDescent="0.25">
      <c r="BK241450" s="2315"/>
    </row>
    <row r="241451" spans="63:63" x14ac:dyDescent="0.25">
      <c r="BK241451" s="2311"/>
    </row>
    <row r="241475" spans="63:63" x14ac:dyDescent="0.25">
      <c r="BK241475" s="2315"/>
    </row>
    <row r="241476" spans="63:63" x14ac:dyDescent="0.25">
      <c r="BK241476" s="2311"/>
    </row>
    <row r="241500" spans="63:63" x14ac:dyDescent="0.25">
      <c r="BK241500" s="2315"/>
    </row>
    <row r="241501" spans="63:63" x14ac:dyDescent="0.25">
      <c r="BK241501" s="2311"/>
    </row>
    <row r="241525" spans="63:63" x14ac:dyDescent="0.25">
      <c r="BK241525" s="2315"/>
    </row>
    <row r="241526" spans="63:63" x14ac:dyDescent="0.25">
      <c r="BK241526" s="2311"/>
    </row>
    <row r="241550" spans="63:63" x14ac:dyDescent="0.25">
      <c r="BK241550" s="2315"/>
    </row>
    <row r="241551" spans="63:63" x14ac:dyDescent="0.25">
      <c r="BK241551" s="2311"/>
    </row>
    <row r="241575" spans="63:63" x14ac:dyDescent="0.25">
      <c r="BK241575" s="2315"/>
    </row>
    <row r="241576" spans="63:63" x14ac:dyDescent="0.25">
      <c r="BK241576" s="2311"/>
    </row>
    <row r="241600" spans="63:63" x14ac:dyDescent="0.25">
      <c r="BK241600" s="2315"/>
    </row>
    <row r="241601" spans="63:63" x14ac:dyDescent="0.25">
      <c r="BK241601" s="2311"/>
    </row>
    <row r="241625" spans="63:63" x14ac:dyDescent="0.25">
      <c r="BK241625" s="2315"/>
    </row>
    <row r="241626" spans="63:63" x14ac:dyDescent="0.25">
      <c r="BK241626" s="2311"/>
    </row>
    <row r="241650" spans="63:63" x14ac:dyDescent="0.25">
      <c r="BK241650" s="2315"/>
    </row>
    <row r="241651" spans="63:63" x14ac:dyDescent="0.25">
      <c r="BK241651" s="2311"/>
    </row>
    <row r="241675" spans="63:63" x14ac:dyDescent="0.25">
      <c r="BK241675" s="2315"/>
    </row>
    <row r="241676" spans="63:63" x14ac:dyDescent="0.25">
      <c r="BK241676" s="2311"/>
    </row>
    <row r="241700" spans="63:63" x14ac:dyDescent="0.25">
      <c r="BK241700" s="2315"/>
    </row>
    <row r="241701" spans="63:63" x14ac:dyDescent="0.25">
      <c r="BK241701" s="2311"/>
    </row>
    <row r="241725" spans="63:63" x14ac:dyDescent="0.25">
      <c r="BK241725" s="2315"/>
    </row>
    <row r="241726" spans="63:63" x14ac:dyDescent="0.25">
      <c r="BK241726" s="2311"/>
    </row>
    <row r="241750" spans="63:63" x14ac:dyDescent="0.25">
      <c r="BK241750" s="2315"/>
    </row>
    <row r="241751" spans="63:63" x14ac:dyDescent="0.25">
      <c r="BK241751" s="2311"/>
    </row>
    <row r="241775" spans="63:63" x14ac:dyDescent="0.25">
      <c r="BK241775" s="2315"/>
    </row>
    <row r="241776" spans="63:63" x14ac:dyDescent="0.25">
      <c r="BK241776" s="2311"/>
    </row>
    <row r="241800" spans="63:63" x14ac:dyDescent="0.25">
      <c r="BK241800" s="2315"/>
    </row>
    <row r="241801" spans="63:63" x14ac:dyDescent="0.25">
      <c r="BK241801" s="2311"/>
    </row>
    <row r="241825" spans="63:63" x14ac:dyDescent="0.25">
      <c r="BK241825" s="2315"/>
    </row>
    <row r="241826" spans="63:63" x14ac:dyDescent="0.25">
      <c r="BK241826" s="2311"/>
    </row>
    <row r="241850" spans="63:63" x14ac:dyDescent="0.25">
      <c r="BK241850" s="2315"/>
    </row>
    <row r="241851" spans="63:63" x14ac:dyDescent="0.25">
      <c r="BK241851" s="2311"/>
    </row>
    <row r="241875" spans="63:63" x14ac:dyDescent="0.25">
      <c r="BK241875" s="2315"/>
    </row>
    <row r="241876" spans="63:63" x14ac:dyDescent="0.25">
      <c r="BK241876" s="2311"/>
    </row>
    <row r="241900" spans="63:63" x14ac:dyDescent="0.25">
      <c r="BK241900" s="2315"/>
    </row>
    <row r="241901" spans="63:63" x14ac:dyDescent="0.25">
      <c r="BK241901" s="2311"/>
    </row>
    <row r="241925" spans="63:63" x14ac:dyDescent="0.25">
      <c r="BK241925" s="2315"/>
    </row>
    <row r="241926" spans="63:63" x14ac:dyDescent="0.25">
      <c r="BK241926" s="2311"/>
    </row>
    <row r="241950" spans="63:63" x14ac:dyDescent="0.25">
      <c r="BK241950" s="2315"/>
    </row>
    <row r="241951" spans="63:63" x14ac:dyDescent="0.25">
      <c r="BK241951" s="2311"/>
    </row>
    <row r="241975" spans="63:63" x14ac:dyDescent="0.25">
      <c r="BK241975" s="2315"/>
    </row>
    <row r="241976" spans="63:63" x14ac:dyDescent="0.25">
      <c r="BK241976" s="2311"/>
    </row>
    <row r="242000" spans="63:63" x14ac:dyDescent="0.25">
      <c r="BK242000" s="2315"/>
    </row>
    <row r="242001" spans="63:63" x14ac:dyDescent="0.25">
      <c r="BK242001" s="2311"/>
    </row>
    <row r="242025" spans="63:63" x14ac:dyDescent="0.25">
      <c r="BK242025" s="2315"/>
    </row>
    <row r="242026" spans="63:63" x14ac:dyDescent="0.25">
      <c r="BK242026" s="2311"/>
    </row>
    <row r="242050" spans="63:63" x14ac:dyDescent="0.25">
      <c r="BK242050" s="2315"/>
    </row>
    <row r="242051" spans="63:63" x14ac:dyDescent="0.25">
      <c r="BK242051" s="2311"/>
    </row>
    <row r="242075" spans="63:63" x14ac:dyDescent="0.25">
      <c r="BK242075" s="2315"/>
    </row>
    <row r="242076" spans="63:63" x14ac:dyDescent="0.25">
      <c r="BK242076" s="2311"/>
    </row>
    <row r="242100" spans="63:63" x14ac:dyDescent="0.25">
      <c r="BK242100" s="2315"/>
    </row>
    <row r="242101" spans="63:63" x14ac:dyDescent="0.25">
      <c r="BK242101" s="2311"/>
    </row>
    <row r="242125" spans="63:63" x14ac:dyDescent="0.25">
      <c r="BK242125" s="2315"/>
    </row>
    <row r="242126" spans="63:63" x14ac:dyDescent="0.25">
      <c r="BK242126" s="2311"/>
    </row>
    <row r="242150" spans="63:63" x14ac:dyDescent="0.25">
      <c r="BK242150" s="2315"/>
    </row>
    <row r="242151" spans="63:63" x14ac:dyDescent="0.25">
      <c r="BK242151" s="2311"/>
    </row>
    <row r="242175" spans="63:63" x14ac:dyDescent="0.25">
      <c r="BK242175" s="2315"/>
    </row>
    <row r="242176" spans="63:63" x14ac:dyDescent="0.25">
      <c r="BK242176" s="2311"/>
    </row>
    <row r="242200" spans="63:63" x14ac:dyDescent="0.25">
      <c r="BK242200" s="2315"/>
    </row>
    <row r="242201" spans="63:63" x14ac:dyDescent="0.25">
      <c r="BK242201" s="2311"/>
    </row>
    <row r="242225" spans="63:63" x14ac:dyDescent="0.25">
      <c r="BK242225" s="2315"/>
    </row>
    <row r="242226" spans="63:63" x14ac:dyDescent="0.25">
      <c r="BK242226" s="2311"/>
    </row>
    <row r="242250" spans="63:63" x14ac:dyDescent="0.25">
      <c r="BK242250" s="2315"/>
    </row>
    <row r="242251" spans="63:63" x14ac:dyDescent="0.25">
      <c r="BK242251" s="2311"/>
    </row>
    <row r="242275" spans="63:63" x14ac:dyDescent="0.25">
      <c r="BK242275" s="2315"/>
    </row>
    <row r="242276" spans="63:63" x14ac:dyDescent="0.25">
      <c r="BK242276" s="2311"/>
    </row>
    <row r="242300" spans="63:63" x14ac:dyDescent="0.25">
      <c r="BK242300" s="2315"/>
    </row>
    <row r="242301" spans="63:63" x14ac:dyDescent="0.25">
      <c r="BK242301" s="2311"/>
    </row>
    <row r="242325" spans="63:63" x14ac:dyDescent="0.25">
      <c r="BK242325" s="2315"/>
    </row>
    <row r="242326" spans="63:63" x14ac:dyDescent="0.25">
      <c r="BK242326" s="2311"/>
    </row>
    <row r="242350" spans="63:63" x14ac:dyDescent="0.25">
      <c r="BK242350" s="2315"/>
    </row>
    <row r="242351" spans="63:63" x14ac:dyDescent="0.25">
      <c r="BK242351" s="2311"/>
    </row>
    <row r="242375" spans="63:63" x14ac:dyDescent="0.25">
      <c r="BK242375" s="2315"/>
    </row>
    <row r="242376" spans="63:63" x14ac:dyDescent="0.25">
      <c r="BK242376" s="2311"/>
    </row>
    <row r="242400" spans="63:63" x14ac:dyDescent="0.25">
      <c r="BK242400" s="2315"/>
    </row>
    <row r="242401" spans="63:63" x14ac:dyDescent="0.25">
      <c r="BK242401" s="2311"/>
    </row>
    <row r="242425" spans="63:63" x14ac:dyDescent="0.25">
      <c r="BK242425" s="2315"/>
    </row>
    <row r="242426" spans="63:63" x14ac:dyDescent="0.25">
      <c r="BK242426" s="2311"/>
    </row>
    <row r="242450" spans="63:63" x14ac:dyDescent="0.25">
      <c r="BK242450" s="2315"/>
    </row>
    <row r="242451" spans="63:63" x14ac:dyDescent="0.25">
      <c r="BK242451" s="2311"/>
    </row>
    <row r="242475" spans="63:63" x14ac:dyDescent="0.25">
      <c r="BK242475" s="2315"/>
    </row>
    <row r="242476" spans="63:63" x14ac:dyDescent="0.25">
      <c r="BK242476" s="2311"/>
    </row>
    <row r="242500" spans="63:63" x14ac:dyDescent="0.25">
      <c r="BK242500" s="2315"/>
    </row>
    <row r="242501" spans="63:63" x14ac:dyDescent="0.25">
      <c r="BK242501" s="2311"/>
    </row>
    <row r="242525" spans="63:63" x14ac:dyDescent="0.25">
      <c r="BK242525" s="2315"/>
    </row>
    <row r="242526" spans="63:63" x14ac:dyDescent="0.25">
      <c r="BK242526" s="2311"/>
    </row>
    <row r="242550" spans="63:63" x14ac:dyDescent="0.25">
      <c r="BK242550" s="2315"/>
    </row>
    <row r="242551" spans="63:63" x14ac:dyDescent="0.25">
      <c r="BK242551" s="2311"/>
    </row>
    <row r="242575" spans="63:63" x14ac:dyDescent="0.25">
      <c r="BK242575" s="2315"/>
    </row>
    <row r="242576" spans="63:63" x14ac:dyDescent="0.25">
      <c r="BK242576" s="2311"/>
    </row>
    <row r="242600" spans="63:63" x14ac:dyDescent="0.25">
      <c r="BK242600" s="2315"/>
    </row>
    <row r="242601" spans="63:63" x14ac:dyDescent="0.25">
      <c r="BK242601" s="2311"/>
    </row>
    <row r="242625" spans="63:63" x14ac:dyDescent="0.25">
      <c r="BK242625" s="2315"/>
    </row>
    <row r="242626" spans="63:63" x14ac:dyDescent="0.25">
      <c r="BK242626" s="2311"/>
    </row>
    <row r="242650" spans="63:63" x14ac:dyDescent="0.25">
      <c r="BK242650" s="2315"/>
    </row>
    <row r="242651" spans="63:63" x14ac:dyDescent="0.25">
      <c r="BK242651" s="2311"/>
    </row>
    <row r="242675" spans="63:63" x14ac:dyDescent="0.25">
      <c r="BK242675" s="2315"/>
    </row>
    <row r="242676" spans="63:63" x14ac:dyDescent="0.25">
      <c r="BK242676" s="2311"/>
    </row>
    <row r="242700" spans="63:63" x14ac:dyDescent="0.25">
      <c r="BK242700" s="2315"/>
    </row>
    <row r="242701" spans="63:63" x14ac:dyDescent="0.25">
      <c r="BK242701" s="2311"/>
    </row>
    <row r="242725" spans="63:63" x14ac:dyDescent="0.25">
      <c r="BK242725" s="2315"/>
    </row>
    <row r="242726" spans="63:63" x14ac:dyDescent="0.25">
      <c r="BK242726" s="2311"/>
    </row>
    <row r="242750" spans="63:63" x14ac:dyDescent="0.25">
      <c r="BK242750" s="2315"/>
    </row>
    <row r="242751" spans="63:63" x14ac:dyDescent="0.25">
      <c r="BK242751" s="2311"/>
    </row>
    <row r="242775" spans="63:63" x14ac:dyDescent="0.25">
      <c r="BK242775" s="2315"/>
    </row>
    <row r="242776" spans="63:63" x14ac:dyDescent="0.25">
      <c r="BK242776" s="2311"/>
    </row>
    <row r="242800" spans="63:63" x14ac:dyDescent="0.25">
      <c r="BK242800" s="2315"/>
    </row>
    <row r="242801" spans="63:63" x14ac:dyDescent="0.25">
      <c r="BK242801" s="2311"/>
    </row>
    <row r="242825" spans="63:63" x14ac:dyDescent="0.25">
      <c r="BK242825" s="2315"/>
    </row>
    <row r="242826" spans="63:63" x14ac:dyDescent="0.25">
      <c r="BK242826" s="2311"/>
    </row>
    <row r="242850" spans="63:63" x14ac:dyDescent="0.25">
      <c r="BK242850" s="2315"/>
    </row>
    <row r="242851" spans="63:63" x14ac:dyDescent="0.25">
      <c r="BK242851" s="2311"/>
    </row>
    <row r="242875" spans="63:63" x14ac:dyDescent="0.25">
      <c r="BK242875" s="2315"/>
    </row>
    <row r="242876" spans="63:63" x14ac:dyDescent="0.25">
      <c r="BK242876" s="2311"/>
    </row>
    <row r="242900" spans="63:63" x14ac:dyDescent="0.25">
      <c r="BK242900" s="2315"/>
    </row>
    <row r="242901" spans="63:63" x14ac:dyDescent="0.25">
      <c r="BK242901" s="2311"/>
    </row>
    <row r="242925" spans="63:63" x14ac:dyDescent="0.25">
      <c r="BK242925" s="2315"/>
    </row>
    <row r="242926" spans="63:63" x14ac:dyDescent="0.25">
      <c r="BK242926" s="2311"/>
    </row>
    <row r="242950" spans="63:63" x14ac:dyDescent="0.25">
      <c r="BK242950" s="2315"/>
    </row>
    <row r="242951" spans="63:63" x14ac:dyDescent="0.25">
      <c r="BK242951" s="2311"/>
    </row>
    <row r="242975" spans="63:63" x14ac:dyDescent="0.25">
      <c r="BK242975" s="2315"/>
    </row>
    <row r="242976" spans="63:63" x14ac:dyDescent="0.25">
      <c r="BK242976" s="2311"/>
    </row>
    <row r="243000" spans="63:63" x14ac:dyDescent="0.25">
      <c r="BK243000" s="2315"/>
    </row>
    <row r="243001" spans="63:63" x14ac:dyDescent="0.25">
      <c r="BK243001" s="2311"/>
    </row>
    <row r="243025" spans="63:63" x14ac:dyDescent="0.25">
      <c r="BK243025" s="2315"/>
    </row>
    <row r="243026" spans="63:63" x14ac:dyDescent="0.25">
      <c r="BK243026" s="2311"/>
    </row>
    <row r="243050" spans="63:63" x14ac:dyDescent="0.25">
      <c r="BK243050" s="2315"/>
    </row>
    <row r="243051" spans="63:63" x14ac:dyDescent="0.25">
      <c r="BK243051" s="2311"/>
    </row>
    <row r="243075" spans="63:63" x14ac:dyDescent="0.25">
      <c r="BK243075" s="2315"/>
    </row>
    <row r="243076" spans="63:63" x14ac:dyDescent="0.25">
      <c r="BK243076" s="2311"/>
    </row>
    <row r="243100" spans="63:63" x14ac:dyDescent="0.25">
      <c r="BK243100" s="2315"/>
    </row>
    <row r="243101" spans="63:63" x14ac:dyDescent="0.25">
      <c r="BK243101" s="2311"/>
    </row>
    <row r="243125" spans="63:63" x14ac:dyDescent="0.25">
      <c r="BK243125" s="2315"/>
    </row>
    <row r="243126" spans="63:63" x14ac:dyDescent="0.25">
      <c r="BK243126" s="2311"/>
    </row>
    <row r="243150" spans="63:63" x14ac:dyDescent="0.25">
      <c r="BK243150" s="2315"/>
    </row>
    <row r="243151" spans="63:63" x14ac:dyDescent="0.25">
      <c r="BK243151" s="2311"/>
    </row>
    <row r="243175" spans="63:63" x14ac:dyDescent="0.25">
      <c r="BK243175" s="2315"/>
    </row>
    <row r="243176" spans="63:63" x14ac:dyDescent="0.25">
      <c r="BK243176" s="2311"/>
    </row>
    <row r="243200" spans="63:63" x14ac:dyDescent="0.25">
      <c r="BK243200" s="2315"/>
    </row>
    <row r="243201" spans="63:63" x14ac:dyDescent="0.25">
      <c r="BK243201" s="2311"/>
    </row>
    <row r="243225" spans="63:63" x14ac:dyDescent="0.25">
      <c r="BK243225" s="2315"/>
    </row>
    <row r="243226" spans="63:63" x14ac:dyDescent="0.25">
      <c r="BK243226" s="2311"/>
    </row>
    <row r="243250" spans="63:63" x14ac:dyDescent="0.25">
      <c r="BK243250" s="2315"/>
    </row>
    <row r="243251" spans="63:63" x14ac:dyDescent="0.25">
      <c r="BK243251" s="2311"/>
    </row>
    <row r="243275" spans="63:63" x14ac:dyDescent="0.25">
      <c r="BK243275" s="2315"/>
    </row>
    <row r="243276" spans="63:63" x14ac:dyDescent="0.25">
      <c r="BK243276" s="2311"/>
    </row>
    <row r="243300" spans="63:63" x14ac:dyDescent="0.25">
      <c r="BK243300" s="2315"/>
    </row>
    <row r="243301" spans="63:63" x14ac:dyDescent="0.25">
      <c r="BK243301" s="2311"/>
    </row>
    <row r="243325" spans="63:63" x14ac:dyDescent="0.25">
      <c r="BK243325" s="2315"/>
    </row>
    <row r="243326" spans="63:63" x14ac:dyDescent="0.25">
      <c r="BK243326" s="2311"/>
    </row>
    <row r="243350" spans="63:63" x14ac:dyDescent="0.25">
      <c r="BK243350" s="2315"/>
    </row>
    <row r="243351" spans="63:63" x14ac:dyDescent="0.25">
      <c r="BK243351" s="2311"/>
    </row>
    <row r="243375" spans="63:63" x14ac:dyDescent="0.25">
      <c r="BK243375" s="2315"/>
    </row>
    <row r="243376" spans="63:63" x14ac:dyDescent="0.25">
      <c r="BK243376" s="2311"/>
    </row>
    <row r="243400" spans="63:63" x14ac:dyDescent="0.25">
      <c r="BK243400" s="2315"/>
    </row>
    <row r="243401" spans="63:63" x14ac:dyDescent="0.25">
      <c r="BK243401" s="2311"/>
    </row>
    <row r="243425" spans="63:63" x14ac:dyDescent="0.25">
      <c r="BK243425" s="2315"/>
    </row>
    <row r="243426" spans="63:63" x14ac:dyDescent="0.25">
      <c r="BK243426" s="2311"/>
    </row>
    <row r="243450" spans="63:63" x14ac:dyDescent="0.25">
      <c r="BK243450" s="2315"/>
    </row>
    <row r="243451" spans="63:63" x14ac:dyDescent="0.25">
      <c r="BK243451" s="2311"/>
    </row>
    <row r="243475" spans="63:63" x14ac:dyDescent="0.25">
      <c r="BK243475" s="2315"/>
    </row>
    <row r="243476" spans="63:63" x14ac:dyDescent="0.25">
      <c r="BK243476" s="2311"/>
    </row>
    <row r="243500" spans="63:63" x14ac:dyDescent="0.25">
      <c r="BK243500" s="2315"/>
    </row>
    <row r="243501" spans="63:63" x14ac:dyDescent="0.25">
      <c r="BK243501" s="2311"/>
    </row>
    <row r="243525" spans="63:63" x14ac:dyDescent="0.25">
      <c r="BK243525" s="2315"/>
    </row>
    <row r="243526" spans="63:63" x14ac:dyDescent="0.25">
      <c r="BK243526" s="2311"/>
    </row>
    <row r="243550" spans="63:63" x14ac:dyDescent="0.25">
      <c r="BK243550" s="2315"/>
    </row>
    <row r="243551" spans="63:63" x14ac:dyDescent="0.25">
      <c r="BK243551" s="2311"/>
    </row>
    <row r="243575" spans="63:63" x14ac:dyDescent="0.25">
      <c r="BK243575" s="2315"/>
    </row>
    <row r="243576" spans="63:63" x14ac:dyDescent="0.25">
      <c r="BK243576" s="2311"/>
    </row>
    <row r="243600" spans="63:63" x14ac:dyDescent="0.25">
      <c r="BK243600" s="2315"/>
    </row>
    <row r="243601" spans="63:63" x14ac:dyDescent="0.25">
      <c r="BK243601" s="2311"/>
    </row>
    <row r="243625" spans="63:63" x14ac:dyDescent="0.25">
      <c r="BK243625" s="2315"/>
    </row>
    <row r="243626" spans="63:63" x14ac:dyDescent="0.25">
      <c r="BK243626" s="2311"/>
    </row>
    <row r="243650" spans="63:63" x14ac:dyDescent="0.25">
      <c r="BK243650" s="2315"/>
    </row>
    <row r="243651" spans="63:63" x14ac:dyDescent="0.25">
      <c r="BK243651" s="2311"/>
    </row>
    <row r="243675" spans="63:63" x14ac:dyDescent="0.25">
      <c r="BK243675" s="2315"/>
    </row>
    <row r="243676" spans="63:63" x14ac:dyDescent="0.25">
      <c r="BK243676" s="2311"/>
    </row>
    <row r="243700" spans="63:63" x14ac:dyDescent="0.25">
      <c r="BK243700" s="2315"/>
    </row>
    <row r="243701" spans="63:63" x14ac:dyDescent="0.25">
      <c r="BK243701" s="2311"/>
    </row>
    <row r="243725" spans="63:63" x14ac:dyDescent="0.25">
      <c r="BK243725" s="2315"/>
    </row>
    <row r="243726" spans="63:63" x14ac:dyDescent="0.25">
      <c r="BK243726" s="2311"/>
    </row>
    <row r="243750" spans="63:63" x14ac:dyDescent="0.25">
      <c r="BK243750" s="2315"/>
    </row>
    <row r="243751" spans="63:63" x14ac:dyDescent="0.25">
      <c r="BK243751" s="2311"/>
    </row>
    <row r="243775" spans="63:63" x14ac:dyDescent="0.25">
      <c r="BK243775" s="2315"/>
    </row>
    <row r="243776" spans="63:63" x14ac:dyDescent="0.25">
      <c r="BK243776" s="2311"/>
    </row>
    <row r="243800" spans="63:63" x14ac:dyDescent="0.25">
      <c r="BK243800" s="2315"/>
    </row>
    <row r="243801" spans="63:63" x14ac:dyDescent="0.25">
      <c r="BK243801" s="2311"/>
    </row>
    <row r="243825" spans="63:63" x14ac:dyDescent="0.25">
      <c r="BK243825" s="2315"/>
    </row>
    <row r="243826" spans="63:63" x14ac:dyDescent="0.25">
      <c r="BK243826" s="2311"/>
    </row>
    <row r="243850" spans="63:63" x14ac:dyDescent="0.25">
      <c r="BK243850" s="2315"/>
    </row>
    <row r="243851" spans="63:63" x14ac:dyDescent="0.25">
      <c r="BK243851" s="2311"/>
    </row>
    <row r="243875" spans="63:63" x14ac:dyDescent="0.25">
      <c r="BK243875" s="2315"/>
    </row>
    <row r="243876" spans="63:63" x14ac:dyDescent="0.25">
      <c r="BK243876" s="2311"/>
    </row>
    <row r="243900" spans="63:63" x14ac:dyDescent="0.25">
      <c r="BK243900" s="2315"/>
    </row>
    <row r="243901" spans="63:63" x14ac:dyDescent="0.25">
      <c r="BK243901" s="2311"/>
    </row>
    <row r="243925" spans="63:63" x14ac:dyDescent="0.25">
      <c r="BK243925" s="2315"/>
    </row>
    <row r="243926" spans="63:63" x14ac:dyDescent="0.25">
      <c r="BK243926" s="2311"/>
    </row>
    <row r="243950" spans="63:63" x14ac:dyDescent="0.25">
      <c r="BK243950" s="2315"/>
    </row>
    <row r="243951" spans="63:63" x14ac:dyDescent="0.25">
      <c r="BK243951" s="2311"/>
    </row>
    <row r="243975" spans="63:63" x14ac:dyDescent="0.25">
      <c r="BK243975" s="2315"/>
    </row>
    <row r="243976" spans="63:63" x14ac:dyDescent="0.25">
      <c r="BK243976" s="2311"/>
    </row>
    <row r="244000" spans="63:63" x14ac:dyDescent="0.25">
      <c r="BK244000" s="2315"/>
    </row>
    <row r="244001" spans="63:63" x14ac:dyDescent="0.25">
      <c r="BK244001" s="2311"/>
    </row>
    <row r="244025" spans="63:63" x14ac:dyDescent="0.25">
      <c r="BK244025" s="2315"/>
    </row>
    <row r="244026" spans="63:63" x14ac:dyDescent="0.25">
      <c r="BK244026" s="2311"/>
    </row>
    <row r="244050" spans="63:63" x14ac:dyDescent="0.25">
      <c r="BK244050" s="2315"/>
    </row>
    <row r="244051" spans="63:63" x14ac:dyDescent="0.25">
      <c r="BK244051" s="2311"/>
    </row>
    <row r="244075" spans="63:63" x14ac:dyDescent="0.25">
      <c r="BK244075" s="2315"/>
    </row>
    <row r="244076" spans="63:63" x14ac:dyDescent="0.25">
      <c r="BK244076" s="2311"/>
    </row>
    <row r="244100" spans="63:63" x14ac:dyDescent="0.25">
      <c r="BK244100" s="2315"/>
    </row>
    <row r="244101" spans="63:63" x14ac:dyDescent="0.25">
      <c r="BK244101" s="2311"/>
    </row>
    <row r="244125" spans="63:63" x14ac:dyDescent="0.25">
      <c r="BK244125" s="2315"/>
    </row>
    <row r="244126" spans="63:63" x14ac:dyDescent="0.25">
      <c r="BK244126" s="2311"/>
    </row>
    <row r="244150" spans="63:63" x14ac:dyDescent="0.25">
      <c r="BK244150" s="2315"/>
    </row>
    <row r="244151" spans="63:63" x14ac:dyDescent="0.25">
      <c r="BK244151" s="2311"/>
    </row>
    <row r="244175" spans="63:63" x14ac:dyDescent="0.25">
      <c r="BK244175" s="2315"/>
    </row>
    <row r="244176" spans="63:63" x14ac:dyDescent="0.25">
      <c r="BK244176" s="2311"/>
    </row>
    <row r="244200" spans="63:63" x14ac:dyDescent="0.25">
      <c r="BK244200" s="2315"/>
    </row>
    <row r="244201" spans="63:63" x14ac:dyDescent="0.25">
      <c r="BK244201" s="2311"/>
    </row>
    <row r="244225" spans="63:63" x14ac:dyDescent="0.25">
      <c r="BK244225" s="2315"/>
    </row>
    <row r="244226" spans="63:63" x14ac:dyDescent="0.25">
      <c r="BK244226" s="2311"/>
    </row>
    <row r="244250" spans="63:63" x14ac:dyDescent="0.25">
      <c r="BK244250" s="2315"/>
    </row>
    <row r="244251" spans="63:63" x14ac:dyDescent="0.25">
      <c r="BK244251" s="2311"/>
    </row>
    <row r="244275" spans="63:63" x14ac:dyDescent="0.25">
      <c r="BK244275" s="2315"/>
    </row>
    <row r="244276" spans="63:63" x14ac:dyDescent="0.25">
      <c r="BK244276" s="2311"/>
    </row>
    <row r="244300" spans="63:63" x14ac:dyDescent="0.25">
      <c r="BK244300" s="2315"/>
    </row>
    <row r="244301" spans="63:63" x14ac:dyDescent="0.25">
      <c r="BK244301" s="2311"/>
    </row>
    <row r="244325" spans="63:63" x14ac:dyDescent="0.25">
      <c r="BK244325" s="2315"/>
    </row>
    <row r="244326" spans="63:63" x14ac:dyDescent="0.25">
      <c r="BK244326" s="2311"/>
    </row>
    <row r="244350" spans="63:63" x14ac:dyDescent="0.25">
      <c r="BK244350" s="2315"/>
    </row>
    <row r="244351" spans="63:63" x14ac:dyDescent="0.25">
      <c r="BK244351" s="2311"/>
    </row>
    <row r="244375" spans="63:63" x14ac:dyDescent="0.25">
      <c r="BK244375" s="2315"/>
    </row>
    <row r="244376" spans="63:63" x14ac:dyDescent="0.25">
      <c r="BK244376" s="2311"/>
    </row>
    <row r="244400" spans="63:63" x14ac:dyDescent="0.25">
      <c r="BK244400" s="2315"/>
    </row>
    <row r="244401" spans="63:63" x14ac:dyDescent="0.25">
      <c r="BK244401" s="2311"/>
    </row>
    <row r="244425" spans="63:63" x14ac:dyDescent="0.25">
      <c r="BK244425" s="2315"/>
    </row>
    <row r="244426" spans="63:63" x14ac:dyDescent="0.25">
      <c r="BK244426" s="2311"/>
    </row>
    <row r="244450" spans="63:63" x14ac:dyDescent="0.25">
      <c r="BK244450" s="2315"/>
    </row>
    <row r="244451" spans="63:63" x14ac:dyDescent="0.25">
      <c r="BK244451" s="2311"/>
    </row>
    <row r="244475" spans="63:63" x14ac:dyDescent="0.25">
      <c r="BK244475" s="2315"/>
    </row>
    <row r="244476" spans="63:63" x14ac:dyDescent="0.25">
      <c r="BK244476" s="2311"/>
    </row>
    <row r="244500" spans="63:63" x14ac:dyDescent="0.25">
      <c r="BK244500" s="2315"/>
    </row>
    <row r="244501" spans="63:63" x14ac:dyDescent="0.25">
      <c r="BK244501" s="2311"/>
    </row>
    <row r="244525" spans="63:63" x14ac:dyDescent="0.25">
      <c r="BK244525" s="2315"/>
    </row>
    <row r="244526" spans="63:63" x14ac:dyDescent="0.25">
      <c r="BK244526" s="2311"/>
    </row>
    <row r="244550" spans="63:63" x14ac:dyDescent="0.25">
      <c r="BK244550" s="2315"/>
    </row>
    <row r="244551" spans="63:63" x14ac:dyDescent="0.25">
      <c r="BK244551" s="2311"/>
    </row>
    <row r="244575" spans="63:63" x14ac:dyDescent="0.25">
      <c r="BK244575" s="2315"/>
    </row>
    <row r="244576" spans="63:63" x14ac:dyDescent="0.25">
      <c r="BK244576" s="2311"/>
    </row>
    <row r="244600" spans="63:63" x14ac:dyDescent="0.25">
      <c r="BK244600" s="2315"/>
    </row>
    <row r="244601" spans="63:63" x14ac:dyDescent="0.25">
      <c r="BK244601" s="2311"/>
    </row>
    <row r="244625" spans="63:63" x14ac:dyDescent="0.25">
      <c r="BK244625" s="2315"/>
    </row>
    <row r="244626" spans="63:63" x14ac:dyDescent="0.25">
      <c r="BK244626" s="2311"/>
    </row>
    <row r="244650" spans="63:63" x14ac:dyDescent="0.25">
      <c r="BK244650" s="2315"/>
    </row>
    <row r="244651" spans="63:63" x14ac:dyDescent="0.25">
      <c r="BK244651" s="2311"/>
    </row>
    <row r="244675" spans="63:63" x14ac:dyDescent="0.25">
      <c r="BK244675" s="2315"/>
    </row>
    <row r="244676" spans="63:63" x14ac:dyDescent="0.25">
      <c r="BK244676" s="2311"/>
    </row>
    <row r="244700" spans="63:63" x14ac:dyDescent="0.25">
      <c r="BK244700" s="2315"/>
    </row>
    <row r="244701" spans="63:63" x14ac:dyDescent="0.25">
      <c r="BK244701" s="2311"/>
    </row>
    <row r="244725" spans="63:63" x14ac:dyDescent="0.25">
      <c r="BK244725" s="2315"/>
    </row>
    <row r="244726" spans="63:63" x14ac:dyDescent="0.25">
      <c r="BK244726" s="2311"/>
    </row>
    <row r="244750" spans="63:63" x14ac:dyDescent="0.25">
      <c r="BK244750" s="2315"/>
    </row>
    <row r="244751" spans="63:63" x14ac:dyDescent="0.25">
      <c r="BK244751" s="2311"/>
    </row>
    <row r="244775" spans="63:63" x14ac:dyDescent="0.25">
      <c r="BK244775" s="2315"/>
    </row>
    <row r="244776" spans="63:63" x14ac:dyDescent="0.25">
      <c r="BK244776" s="2311"/>
    </row>
    <row r="244800" spans="63:63" x14ac:dyDescent="0.25">
      <c r="BK244800" s="2315"/>
    </row>
    <row r="244801" spans="63:63" x14ac:dyDescent="0.25">
      <c r="BK244801" s="2311"/>
    </row>
    <row r="244825" spans="63:63" x14ac:dyDescent="0.25">
      <c r="BK244825" s="2315"/>
    </row>
    <row r="244826" spans="63:63" x14ac:dyDescent="0.25">
      <c r="BK244826" s="2311"/>
    </row>
    <row r="244850" spans="63:63" x14ac:dyDescent="0.25">
      <c r="BK244850" s="2315"/>
    </row>
    <row r="244851" spans="63:63" x14ac:dyDescent="0.25">
      <c r="BK244851" s="2311"/>
    </row>
    <row r="244875" spans="63:63" x14ac:dyDescent="0.25">
      <c r="BK244875" s="2315"/>
    </row>
    <row r="244876" spans="63:63" x14ac:dyDescent="0.25">
      <c r="BK244876" s="2311"/>
    </row>
    <row r="244900" spans="63:63" x14ac:dyDescent="0.25">
      <c r="BK244900" s="2315"/>
    </row>
    <row r="244901" spans="63:63" x14ac:dyDescent="0.25">
      <c r="BK244901" s="2311"/>
    </row>
    <row r="244925" spans="63:63" x14ac:dyDescent="0.25">
      <c r="BK244925" s="2315"/>
    </row>
    <row r="244926" spans="63:63" x14ac:dyDescent="0.25">
      <c r="BK244926" s="2311"/>
    </row>
    <row r="244950" spans="63:63" x14ac:dyDescent="0.25">
      <c r="BK244950" s="2315"/>
    </row>
    <row r="244951" spans="63:63" x14ac:dyDescent="0.25">
      <c r="BK244951" s="2311"/>
    </row>
    <row r="244975" spans="63:63" x14ac:dyDescent="0.25">
      <c r="BK244975" s="2315"/>
    </row>
    <row r="244976" spans="63:63" x14ac:dyDescent="0.25">
      <c r="BK244976" s="2311"/>
    </row>
    <row r="245000" spans="63:63" x14ac:dyDescent="0.25">
      <c r="BK245000" s="2315"/>
    </row>
    <row r="245001" spans="63:63" x14ac:dyDescent="0.25">
      <c r="BK245001" s="2311"/>
    </row>
    <row r="245025" spans="63:63" x14ac:dyDescent="0.25">
      <c r="BK245025" s="2315"/>
    </row>
    <row r="245026" spans="63:63" x14ac:dyDescent="0.25">
      <c r="BK245026" s="2311"/>
    </row>
    <row r="245050" spans="63:63" x14ac:dyDescent="0.25">
      <c r="BK245050" s="2315"/>
    </row>
    <row r="245051" spans="63:63" x14ac:dyDescent="0.25">
      <c r="BK245051" s="2311"/>
    </row>
    <row r="245075" spans="63:63" x14ac:dyDescent="0.25">
      <c r="BK245075" s="2315"/>
    </row>
    <row r="245076" spans="63:63" x14ac:dyDescent="0.25">
      <c r="BK245076" s="2311"/>
    </row>
    <row r="245100" spans="63:63" x14ac:dyDescent="0.25">
      <c r="BK245100" s="2315"/>
    </row>
    <row r="245101" spans="63:63" x14ac:dyDescent="0.25">
      <c r="BK245101" s="2311"/>
    </row>
    <row r="245125" spans="63:63" x14ac:dyDescent="0.25">
      <c r="BK245125" s="2315"/>
    </row>
    <row r="245126" spans="63:63" x14ac:dyDescent="0.25">
      <c r="BK245126" s="2311"/>
    </row>
    <row r="245150" spans="63:63" x14ac:dyDescent="0.25">
      <c r="BK245150" s="2315"/>
    </row>
    <row r="245151" spans="63:63" x14ac:dyDescent="0.25">
      <c r="BK245151" s="2311"/>
    </row>
    <row r="245175" spans="63:63" x14ac:dyDescent="0.25">
      <c r="BK245175" s="2315"/>
    </row>
    <row r="245176" spans="63:63" x14ac:dyDescent="0.25">
      <c r="BK245176" s="2311"/>
    </row>
    <row r="245200" spans="63:63" x14ac:dyDescent="0.25">
      <c r="BK245200" s="2315"/>
    </row>
    <row r="245201" spans="63:63" x14ac:dyDescent="0.25">
      <c r="BK245201" s="2311"/>
    </row>
    <row r="245225" spans="63:63" x14ac:dyDescent="0.25">
      <c r="BK245225" s="2315"/>
    </row>
    <row r="245226" spans="63:63" x14ac:dyDescent="0.25">
      <c r="BK245226" s="2311"/>
    </row>
    <row r="245250" spans="63:63" x14ac:dyDescent="0.25">
      <c r="BK245250" s="2315"/>
    </row>
    <row r="245251" spans="63:63" x14ac:dyDescent="0.25">
      <c r="BK245251" s="2311"/>
    </row>
    <row r="245275" spans="63:63" x14ac:dyDescent="0.25">
      <c r="BK245275" s="2315"/>
    </row>
    <row r="245276" spans="63:63" x14ac:dyDescent="0.25">
      <c r="BK245276" s="2311"/>
    </row>
    <row r="245300" spans="63:63" x14ac:dyDescent="0.25">
      <c r="BK245300" s="2315"/>
    </row>
    <row r="245301" spans="63:63" x14ac:dyDescent="0.25">
      <c r="BK245301" s="2311"/>
    </row>
    <row r="245325" spans="63:63" x14ac:dyDescent="0.25">
      <c r="BK245325" s="2315"/>
    </row>
    <row r="245326" spans="63:63" x14ac:dyDescent="0.25">
      <c r="BK245326" s="2311"/>
    </row>
    <row r="245350" spans="63:63" x14ac:dyDescent="0.25">
      <c r="BK245350" s="2315"/>
    </row>
    <row r="245351" spans="63:63" x14ac:dyDescent="0.25">
      <c r="BK245351" s="2311"/>
    </row>
    <row r="245375" spans="63:63" x14ac:dyDescent="0.25">
      <c r="BK245375" s="2315"/>
    </row>
    <row r="245376" spans="63:63" x14ac:dyDescent="0.25">
      <c r="BK245376" s="2311"/>
    </row>
    <row r="245400" spans="63:63" x14ac:dyDescent="0.25">
      <c r="BK245400" s="2315"/>
    </row>
    <row r="245401" spans="63:63" x14ac:dyDescent="0.25">
      <c r="BK245401" s="2311"/>
    </row>
    <row r="245425" spans="63:63" x14ac:dyDescent="0.25">
      <c r="BK245425" s="2315"/>
    </row>
    <row r="245426" spans="63:63" x14ac:dyDescent="0.25">
      <c r="BK245426" s="2311"/>
    </row>
    <row r="245450" spans="63:63" x14ac:dyDescent="0.25">
      <c r="BK245450" s="2315"/>
    </row>
    <row r="245451" spans="63:63" x14ac:dyDescent="0.25">
      <c r="BK245451" s="2311"/>
    </row>
    <row r="245475" spans="63:63" x14ac:dyDescent="0.25">
      <c r="BK245475" s="2315"/>
    </row>
    <row r="245476" spans="63:63" x14ac:dyDescent="0.25">
      <c r="BK245476" s="2311"/>
    </row>
    <row r="245500" spans="63:63" x14ac:dyDescent="0.25">
      <c r="BK245500" s="2315"/>
    </row>
    <row r="245501" spans="63:63" x14ac:dyDescent="0.25">
      <c r="BK245501" s="2311"/>
    </row>
    <row r="245525" spans="63:63" x14ac:dyDescent="0.25">
      <c r="BK245525" s="2315"/>
    </row>
    <row r="245526" spans="63:63" x14ac:dyDescent="0.25">
      <c r="BK245526" s="2311"/>
    </row>
    <row r="245550" spans="63:63" x14ac:dyDescent="0.25">
      <c r="BK245550" s="2315"/>
    </row>
    <row r="245551" spans="63:63" x14ac:dyDescent="0.25">
      <c r="BK245551" s="2311"/>
    </row>
    <row r="245575" spans="63:63" x14ac:dyDescent="0.25">
      <c r="BK245575" s="2315"/>
    </row>
    <row r="245576" spans="63:63" x14ac:dyDescent="0.25">
      <c r="BK245576" s="2311"/>
    </row>
    <row r="245600" spans="63:63" x14ac:dyDescent="0.25">
      <c r="BK245600" s="2315"/>
    </row>
    <row r="245601" spans="63:63" x14ac:dyDescent="0.25">
      <c r="BK245601" s="2311"/>
    </row>
    <row r="245625" spans="63:63" x14ac:dyDescent="0.25">
      <c r="BK245625" s="2315"/>
    </row>
    <row r="245626" spans="63:63" x14ac:dyDescent="0.25">
      <c r="BK245626" s="2311"/>
    </row>
    <row r="245650" spans="63:63" x14ac:dyDescent="0.25">
      <c r="BK245650" s="2315"/>
    </row>
    <row r="245651" spans="63:63" x14ac:dyDescent="0.25">
      <c r="BK245651" s="2311"/>
    </row>
    <row r="245675" spans="63:63" x14ac:dyDescent="0.25">
      <c r="BK245675" s="2315"/>
    </row>
    <row r="245676" spans="63:63" x14ac:dyDescent="0.25">
      <c r="BK245676" s="2311"/>
    </row>
    <row r="245700" spans="63:63" x14ac:dyDescent="0.25">
      <c r="BK245700" s="2315"/>
    </row>
    <row r="245701" spans="63:63" x14ac:dyDescent="0.25">
      <c r="BK245701" s="2311"/>
    </row>
    <row r="245725" spans="63:63" x14ac:dyDescent="0.25">
      <c r="BK245725" s="2315"/>
    </row>
    <row r="245726" spans="63:63" x14ac:dyDescent="0.25">
      <c r="BK245726" s="2311"/>
    </row>
    <row r="245750" spans="63:63" x14ac:dyDescent="0.25">
      <c r="BK245750" s="2315"/>
    </row>
    <row r="245751" spans="63:63" x14ac:dyDescent="0.25">
      <c r="BK245751" s="2311"/>
    </row>
    <row r="245775" spans="63:63" x14ac:dyDescent="0.25">
      <c r="BK245775" s="2315"/>
    </row>
    <row r="245776" spans="63:63" x14ac:dyDescent="0.25">
      <c r="BK245776" s="2311"/>
    </row>
    <row r="245800" spans="63:63" x14ac:dyDescent="0.25">
      <c r="BK245800" s="2315"/>
    </row>
    <row r="245801" spans="63:63" x14ac:dyDescent="0.25">
      <c r="BK245801" s="2311"/>
    </row>
    <row r="245825" spans="63:63" x14ac:dyDescent="0.25">
      <c r="BK245825" s="2315"/>
    </row>
    <row r="245826" spans="63:63" x14ac:dyDescent="0.25">
      <c r="BK245826" s="2311"/>
    </row>
    <row r="245850" spans="63:63" x14ac:dyDescent="0.25">
      <c r="BK245850" s="2315"/>
    </row>
    <row r="245851" spans="63:63" x14ac:dyDescent="0.25">
      <c r="BK245851" s="2311"/>
    </row>
    <row r="245875" spans="63:63" x14ac:dyDescent="0.25">
      <c r="BK245875" s="2315"/>
    </row>
    <row r="245876" spans="63:63" x14ac:dyDescent="0.25">
      <c r="BK245876" s="2311"/>
    </row>
    <row r="245900" spans="63:63" x14ac:dyDescent="0.25">
      <c r="BK245900" s="2315"/>
    </row>
    <row r="245901" spans="63:63" x14ac:dyDescent="0.25">
      <c r="BK245901" s="2311"/>
    </row>
    <row r="245925" spans="63:63" x14ac:dyDescent="0.25">
      <c r="BK245925" s="2315"/>
    </row>
    <row r="245926" spans="63:63" x14ac:dyDescent="0.25">
      <c r="BK245926" s="2311"/>
    </row>
    <row r="245950" spans="63:63" x14ac:dyDescent="0.25">
      <c r="BK245950" s="2315"/>
    </row>
    <row r="245951" spans="63:63" x14ac:dyDescent="0.25">
      <c r="BK245951" s="2311"/>
    </row>
    <row r="245975" spans="63:63" x14ac:dyDescent="0.25">
      <c r="BK245975" s="2315"/>
    </row>
    <row r="245976" spans="63:63" x14ac:dyDescent="0.25">
      <c r="BK245976" s="2311"/>
    </row>
    <row r="246000" spans="63:63" x14ac:dyDescent="0.25">
      <c r="BK246000" s="2315"/>
    </row>
    <row r="246001" spans="63:63" x14ac:dyDescent="0.25">
      <c r="BK246001" s="2311"/>
    </row>
    <row r="246025" spans="63:63" x14ac:dyDescent="0.25">
      <c r="BK246025" s="2315"/>
    </row>
    <row r="246026" spans="63:63" x14ac:dyDescent="0.25">
      <c r="BK246026" s="2311"/>
    </row>
    <row r="246050" spans="63:63" x14ac:dyDescent="0.25">
      <c r="BK246050" s="2315"/>
    </row>
    <row r="246051" spans="63:63" x14ac:dyDescent="0.25">
      <c r="BK246051" s="2311"/>
    </row>
    <row r="246075" spans="63:63" x14ac:dyDescent="0.25">
      <c r="BK246075" s="2315"/>
    </row>
    <row r="246076" spans="63:63" x14ac:dyDescent="0.25">
      <c r="BK246076" s="2311"/>
    </row>
    <row r="246100" spans="63:63" x14ac:dyDescent="0.25">
      <c r="BK246100" s="2315"/>
    </row>
    <row r="246101" spans="63:63" x14ac:dyDescent="0.25">
      <c r="BK246101" s="2311"/>
    </row>
    <row r="246125" spans="63:63" x14ac:dyDescent="0.25">
      <c r="BK246125" s="2315"/>
    </row>
    <row r="246126" spans="63:63" x14ac:dyDescent="0.25">
      <c r="BK246126" s="2311"/>
    </row>
    <row r="246150" spans="63:63" x14ac:dyDescent="0.25">
      <c r="BK246150" s="2315"/>
    </row>
    <row r="246151" spans="63:63" x14ac:dyDescent="0.25">
      <c r="BK246151" s="2311"/>
    </row>
    <row r="246175" spans="63:63" x14ac:dyDescent="0.25">
      <c r="BK246175" s="2315"/>
    </row>
    <row r="246176" spans="63:63" x14ac:dyDescent="0.25">
      <c r="BK246176" s="2311"/>
    </row>
    <row r="246200" spans="63:63" x14ac:dyDescent="0.25">
      <c r="BK246200" s="2315"/>
    </row>
    <row r="246201" spans="63:63" x14ac:dyDescent="0.25">
      <c r="BK246201" s="2311"/>
    </row>
    <row r="246225" spans="63:63" x14ac:dyDescent="0.25">
      <c r="BK246225" s="2315"/>
    </row>
    <row r="246226" spans="63:63" x14ac:dyDescent="0.25">
      <c r="BK246226" s="2311"/>
    </row>
    <row r="246250" spans="63:63" x14ac:dyDescent="0.25">
      <c r="BK246250" s="2315"/>
    </row>
    <row r="246251" spans="63:63" x14ac:dyDescent="0.25">
      <c r="BK246251" s="2311"/>
    </row>
    <row r="246275" spans="63:63" x14ac:dyDescent="0.25">
      <c r="BK246275" s="2315"/>
    </row>
    <row r="246276" spans="63:63" x14ac:dyDescent="0.25">
      <c r="BK246276" s="2311"/>
    </row>
    <row r="246300" spans="63:63" x14ac:dyDescent="0.25">
      <c r="BK246300" s="2315"/>
    </row>
    <row r="246301" spans="63:63" x14ac:dyDescent="0.25">
      <c r="BK246301" s="2311"/>
    </row>
    <row r="246325" spans="63:63" x14ac:dyDescent="0.25">
      <c r="BK246325" s="2315"/>
    </row>
    <row r="246326" spans="63:63" x14ac:dyDescent="0.25">
      <c r="BK246326" s="2311"/>
    </row>
    <row r="246350" spans="63:63" x14ac:dyDescent="0.25">
      <c r="BK246350" s="2315"/>
    </row>
    <row r="246351" spans="63:63" x14ac:dyDescent="0.25">
      <c r="BK246351" s="2311"/>
    </row>
    <row r="246375" spans="63:63" x14ac:dyDescent="0.25">
      <c r="BK246375" s="2315"/>
    </row>
    <row r="246376" spans="63:63" x14ac:dyDescent="0.25">
      <c r="BK246376" s="2311"/>
    </row>
    <row r="246400" spans="63:63" x14ac:dyDescent="0.25">
      <c r="BK246400" s="2315"/>
    </row>
    <row r="246401" spans="63:63" x14ac:dyDescent="0.25">
      <c r="BK246401" s="2311"/>
    </row>
    <row r="246425" spans="63:63" x14ac:dyDescent="0.25">
      <c r="BK246425" s="2315"/>
    </row>
    <row r="246426" spans="63:63" x14ac:dyDescent="0.25">
      <c r="BK246426" s="2311"/>
    </row>
    <row r="246450" spans="63:63" x14ac:dyDescent="0.25">
      <c r="BK246450" s="2315"/>
    </row>
    <row r="246451" spans="63:63" x14ac:dyDescent="0.25">
      <c r="BK246451" s="2311"/>
    </row>
    <row r="246475" spans="63:63" x14ac:dyDescent="0.25">
      <c r="BK246475" s="2315"/>
    </row>
    <row r="246476" spans="63:63" x14ac:dyDescent="0.25">
      <c r="BK246476" s="2311"/>
    </row>
    <row r="246500" spans="63:63" x14ac:dyDescent="0.25">
      <c r="BK246500" s="2315"/>
    </row>
    <row r="246501" spans="63:63" x14ac:dyDescent="0.25">
      <c r="BK246501" s="2311"/>
    </row>
    <row r="246525" spans="63:63" x14ac:dyDescent="0.25">
      <c r="BK246525" s="2315"/>
    </row>
    <row r="246526" spans="63:63" x14ac:dyDescent="0.25">
      <c r="BK246526" s="2311"/>
    </row>
    <row r="246550" spans="63:63" x14ac:dyDescent="0.25">
      <c r="BK246550" s="2315"/>
    </row>
    <row r="246551" spans="63:63" x14ac:dyDescent="0.25">
      <c r="BK246551" s="2311"/>
    </row>
    <row r="246575" spans="63:63" x14ac:dyDescent="0.25">
      <c r="BK246575" s="2315"/>
    </row>
    <row r="246576" spans="63:63" x14ac:dyDescent="0.25">
      <c r="BK246576" s="2311"/>
    </row>
    <row r="246600" spans="63:63" x14ac:dyDescent="0.25">
      <c r="BK246600" s="2315"/>
    </row>
    <row r="246601" spans="63:63" x14ac:dyDescent="0.25">
      <c r="BK246601" s="2311"/>
    </row>
    <row r="246625" spans="63:63" x14ac:dyDescent="0.25">
      <c r="BK246625" s="2315"/>
    </row>
    <row r="246626" spans="63:63" x14ac:dyDescent="0.25">
      <c r="BK246626" s="2311"/>
    </row>
    <row r="246650" spans="63:63" x14ac:dyDescent="0.25">
      <c r="BK246650" s="2315"/>
    </row>
    <row r="246651" spans="63:63" x14ac:dyDescent="0.25">
      <c r="BK246651" s="2311"/>
    </row>
    <row r="246675" spans="63:63" x14ac:dyDescent="0.25">
      <c r="BK246675" s="2315"/>
    </row>
    <row r="246676" spans="63:63" x14ac:dyDescent="0.25">
      <c r="BK246676" s="2311"/>
    </row>
    <row r="246700" spans="63:63" x14ac:dyDescent="0.25">
      <c r="BK246700" s="2315"/>
    </row>
    <row r="246701" spans="63:63" x14ac:dyDescent="0.25">
      <c r="BK246701" s="2311"/>
    </row>
    <row r="246725" spans="63:63" x14ac:dyDescent="0.25">
      <c r="BK246725" s="2315"/>
    </row>
    <row r="246726" spans="63:63" x14ac:dyDescent="0.25">
      <c r="BK246726" s="2311"/>
    </row>
    <row r="246750" spans="63:63" x14ac:dyDescent="0.25">
      <c r="BK246750" s="2315"/>
    </row>
    <row r="246751" spans="63:63" x14ac:dyDescent="0.25">
      <c r="BK246751" s="2311"/>
    </row>
    <row r="246775" spans="63:63" x14ac:dyDescent="0.25">
      <c r="BK246775" s="2315"/>
    </row>
    <row r="246776" spans="63:63" x14ac:dyDescent="0.25">
      <c r="BK246776" s="2311"/>
    </row>
    <row r="246800" spans="63:63" x14ac:dyDescent="0.25">
      <c r="BK246800" s="2315"/>
    </row>
    <row r="246801" spans="63:63" x14ac:dyDescent="0.25">
      <c r="BK246801" s="2311"/>
    </row>
    <row r="246825" spans="63:63" x14ac:dyDescent="0.25">
      <c r="BK246825" s="2315"/>
    </row>
    <row r="246826" spans="63:63" x14ac:dyDescent="0.25">
      <c r="BK246826" s="2311"/>
    </row>
    <row r="246850" spans="63:63" x14ac:dyDescent="0.25">
      <c r="BK246850" s="2315"/>
    </row>
    <row r="246851" spans="63:63" x14ac:dyDescent="0.25">
      <c r="BK246851" s="2311"/>
    </row>
    <row r="246875" spans="63:63" x14ac:dyDescent="0.25">
      <c r="BK246875" s="2315"/>
    </row>
    <row r="246876" spans="63:63" x14ac:dyDescent="0.25">
      <c r="BK246876" s="2311"/>
    </row>
    <row r="246900" spans="63:63" x14ac:dyDescent="0.25">
      <c r="BK246900" s="2315"/>
    </row>
    <row r="246901" spans="63:63" x14ac:dyDescent="0.25">
      <c r="BK246901" s="2311"/>
    </row>
    <row r="246925" spans="63:63" x14ac:dyDescent="0.25">
      <c r="BK246925" s="2315"/>
    </row>
    <row r="246926" spans="63:63" x14ac:dyDescent="0.25">
      <c r="BK246926" s="2311"/>
    </row>
    <row r="246950" spans="63:63" x14ac:dyDescent="0.25">
      <c r="BK246950" s="2315"/>
    </row>
    <row r="246951" spans="63:63" x14ac:dyDescent="0.25">
      <c r="BK246951" s="2311"/>
    </row>
    <row r="246975" spans="63:63" x14ac:dyDescent="0.25">
      <c r="BK246975" s="2315"/>
    </row>
    <row r="246976" spans="63:63" x14ac:dyDescent="0.25">
      <c r="BK246976" s="2311"/>
    </row>
    <row r="247000" spans="63:63" x14ac:dyDescent="0.25">
      <c r="BK247000" s="2315"/>
    </row>
    <row r="247001" spans="63:63" x14ac:dyDescent="0.25">
      <c r="BK247001" s="2311"/>
    </row>
    <row r="247025" spans="63:63" x14ac:dyDescent="0.25">
      <c r="BK247025" s="2315"/>
    </row>
    <row r="247026" spans="63:63" x14ac:dyDescent="0.25">
      <c r="BK247026" s="2311"/>
    </row>
    <row r="247050" spans="63:63" x14ac:dyDescent="0.25">
      <c r="BK247050" s="2315"/>
    </row>
    <row r="247051" spans="63:63" x14ac:dyDescent="0.25">
      <c r="BK247051" s="2311"/>
    </row>
    <row r="247075" spans="63:63" x14ac:dyDescent="0.25">
      <c r="BK247075" s="2315"/>
    </row>
    <row r="247076" spans="63:63" x14ac:dyDescent="0.25">
      <c r="BK247076" s="2311"/>
    </row>
    <row r="247100" spans="63:63" x14ac:dyDescent="0.25">
      <c r="BK247100" s="2315"/>
    </row>
    <row r="247101" spans="63:63" x14ac:dyDescent="0.25">
      <c r="BK247101" s="2311"/>
    </row>
    <row r="247125" spans="63:63" x14ac:dyDescent="0.25">
      <c r="BK247125" s="2315"/>
    </row>
    <row r="247126" spans="63:63" x14ac:dyDescent="0.25">
      <c r="BK247126" s="2311"/>
    </row>
    <row r="247150" spans="63:63" x14ac:dyDescent="0.25">
      <c r="BK247150" s="2315"/>
    </row>
    <row r="247151" spans="63:63" x14ac:dyDescent="0.25">
      <c r="BK247151" s="2311"/>
    </row>
    <row r="247175" spans="63:63" x14ac:dyDescent="0.25">
      <c r="BK247175" s="2315"/>
    </row>
    <row r="247176" spans="63:63" x14ac:dyDescent="0.25">
      <c r="BK247176" s="2311"/>
    </row>
    <row r="247200" spans="63:63" x14ac:dyDescent="0.25">
      <c r="BK247200" s="2315"/>
    </row>
    <row r="247201" spans="63:63" x14ac:dyDescent="0.25">
      <c r="BK247201" s="2311"/>
    </row>
    <row r="247225" spans="63:63" x14ac:dyDescent="0.25">
      <c r="BK247225" s="2315"/>
    </row>
    <row r="247226" spans="63:63" x14ac:dyDescent="0.25">
      <c r="BK247226" s="2311"/>
    </row>
    <row r="247250" spans="63:63" x14ac:dyDescent="0.25">
      <c r="BK247250" s="2315"/>
    </row>
    <row r="247251" spans="63:63" x14ac:dyDescent="0.25">
      <c r="BK247251" s="2311"/>
    </row>
    <row r="247275" spans="63:63" x14ac:dyDescent="0.25">
      <c r="BK247275" s="2315"/>
    </row>
    <row r="247276" spans="63:63" x14ac:dyDescent="0.25">
      <c r="BK247276" s="2311"/>
    </row>
    <row r="247300" spans="63:63" x14ac:dyDescent="0.25">
      <c r="BK247300" s="2315"/>
    </row>
    <row r="247301" spans="63:63" x14ac:dyDescent="0.25">
      <c r="BK247301" s="2311"/>
    </row>
    <row r="247325" spans="63:63" x14ac:dyDescent="0.25">
      <c r="BK247325" s="2315"/>
    </row>
    <row r="247326" spans="63:63" x14ac:dyDescent="0.25">
      <c r="BK247326" s="2311"/>
    </row>
    <row r="247350" spans="63:63" x14ac:dyDescent="0.25">
      <c r="BK247350" s="2315"/>
    </row>
    <row r="247351" spans="63:63" x14ac:dyDescent="0.25">
      <c r="BK247351" s="2311"/>
    </row>
    <row r="247375" spans="63:63" x14ac:dyDescent="0.25">
      <c r="BK247375" s="2315"/>
    </row>
    <row r="247376" spans="63:63" x14ac:dyDescent="0.25">
      <c r="BK247376" s="2311"/>
    </row>
    <row r="247400" spans="63:63" x14ac:dyDescent="0.25">
      <c r="BK247400" s="2315"/>
    </row>
    <row r="247401" spans="63:63" x14ac:dyDescent="0.25">
      <c r="BK247401" s="2311"/>
    </row>
    <row r="247425" spans="63:63" x14ac:dyDescent="0.25">
      <c r="BK247425" s="2315"/>
    </row>
    <row r="247426" spans="63:63" x14ac:dyDescent="0.25">
      <c r="BK247426" s="2311"/>
    </row>
    <row r="247450" spans="63:63" x14ac:dyDescent="0.25">
      <c r="BK247450" s="2315"/>
    </row>
    <row r="247451" spans="63:63" x14ac:dyDescent="0.25">
      <c r="BK247451" s="2311"/>
    </row>
    <row r="247475" spans="63:63" x14ac:dyDescent="0.25">
      <c r="BK247475" s="2315"/>
    </row>
    <row r="247476" spans="63:63" x14ac:dyDescent="0.25">
      <c r="BK247476" s="2311"/>
    </row>
    <row r="247500" spans="63:63" x14ac:dyDescent="0.25">
      <c r="BK247500" s="2315"/>
    </row>
    <row r="247501" spans="63:63" x14ac:dyDescent="0.25">
      <c r="BK247501" s="2311"/>
    </row>
    <row r="247525" spans="63:63" x14ac:dyDescent="0.25">
      <c r="BK247525" s="2315"/>
    </row>
    <row r="247526" spans="63:63" x14ac:dyDescent="0.25">
      <c r="BK247526" s="2311"/>
    </row>
    <row r="247550" spans="63:63" x14ac:dyDescent="0.25">
      <c r="BK247550" s="2315"/>
    </row>
    <row r="247551" spans="63:63" x14ac:dyDescent="0.25">
      <c r="BK247551" s="2311"/>
    </row>
    <row r="247575" spans="63:63" x14ac:dyDescent="0.25">
      <c r="BK247575" s="2315"/>
    </row>
    <row r="247576" spans="63:63" x14ac:dyDescent="0.25">
      <c r="BK247576" s="2311"/>
    </row>
    <row r="247600" spans="63:63" x14ac:dyDescent="0.25">
      <c r="BK247600" s="2315"/>
    </row>
    <row r="247601" spans="63:63" x14ac:dyDescent="0.25">
      <c r="BK247601" s="2311"/>
    </row>
    <row r="247625" spans="63:63" x14ac:dyDescent="0.25">
      <c r="BK247625" s="2315"/>
    </row>
    <row r="247626" spans="63:63" x14ac:dyDescent="0.25">
      <c r="BK247626" s="2311"/>
    </row>
    <row r="247650" spans="63:63" x14ac:dyDescent="0.25">
      <c r="BK247650" s="2315"/>
    </row>
    <row r="247651" spans="63:63" x14ac:dyDescent="0.25">
      <c r="BK247651" s="2311"/>
    </row>
    <row r="247675" spans="63:63" x14ac:dyDescent="0.25">
      <c r="BK247675" s="2315"/>
    </row>
    <row r="247676" spans="63:63" x14ac:dyDescent="0.25">
      <c r="BK247676" s="2311"/>
    </row>
    <row r="247700" spans="63:63" x14ac:dyDescent="0.25">
      <c r="BK247700" s="2315"/>
    </row>
    <row r="247701" spans="63:63" x14ac:dyDescent="0.25">
      <c r="BK247701" s="2311"/>
    </row>
    <row r="247725" spans="63:63" x14ac:dyDescent="0.25">
      <c r="BK247725" s="2315"/>
    </row>
    <row r="247726" spans="63:63" x14ac:dyDescent="0.25">
      <c r="BK247726" s="2311"/>
    </row>
    <row r="247750" spans="63:63" x14ac:dyDescent="0.25">
      <c r="BK247750" s="2315"/>
    </row>
    <row r="247751" spans="63:63" x14ac:dyDescent="0.25">
      <c r="BK247751" s="2311"/>
    </row>
    <row r="247775" spans="63:63" x14ac:dyDescent="0.25">
      <c r="BK247775" s="2315"/>
    </row>
    <row r="247776" spans="63:63" x14ac:dyDescent="0.25">
      <c r="BK247776" s="2311"/>
    </row>
    <row r="247800" spans="63:63" x14ac:dyDescent="0.25">
      <c r="BK247800" s="2315"/>
    </row>
    <row r="247801" spans="63:63" x14ac:dyDescent="0.25">
      <c r="BK247801" s="2311"/>
    </row>
    <row r="247825" spans="63:63" x14ac:dyDescent="0.25">
      <c r="BK247825" s="2315"/>
    </row>
    <row r="247826" spans="63:63" x14ac:dyDescent="0.25">
      <c r="BK247826" s="2311"/>
    </row>
    <row r="247850" spans="63:63" x14ac:dyDescent="0.25">
      <c r="BK247850" s="2315"/>
    </row>
    <row r="247851" spans="63:63" x14ac:dyDescent="0.25">
      <c r="BK247851" s="2311"/>
    </row>
    <row r="247875" spans="63:63" x14ac:dyDescent="0.25">
      <c r="BK247875" s="2315"/>
    </row>
    <row r="247876" spans="63:63" x14ac:dyDescent="0.25">
      <c r="BK247876" s="2311"/>
    </row>
    <row r="247900" spans="63:63" x14ac:dyDescent="0.25">
      <c r="BK247900" s="2315"/>
    </row>
    <row r="247901" spans="63:63" x14ac:dyDescent="0.25">
      <c r="BK247901" s="2311"/>
    </row>
    <row r="247925" spans="63:63" x14ac:dyDescent="0.25">
      <c r="BK247925" s="2315"/>
    </row>
    <row r="247926" spans="63:63" x14ac:dyDescent="0.25">
      <c r="BK247926" s="2311"/>
    </row>
    <row r="247950" spans="63:63" x14ac:dyDescent="0.25">
      <c r="BK247950" s="2315"/>
    </row>
    <row r="247951" spans="63:63" x14ac:dyDescent="0.25">
      <c r="BK247951" s="2311"/>
    </row>
    <row r="247975" spans="63:63" x14ac:dyDescent="0.25">
      <c r="BK247975" s="2315"/>
    </row>
    <row r="247976" spans="63:63" x14ac:dyDescent="0.25">
      <c r="BK247976" s="2311"/>
    </row>
    <row r="248000" spans="63:63" x14ac:dyDescent="0.25">
      <c r="BK248000" s="2315"/>
    </row>
    <row r="248001" spans="63:63" x14ac:dyDescent="0.25">
      <c r="BK248001" s="2311"/>
    </row>
    <row r="248025" spans="63:63" x14ac:dyDescent="0.25">
      <c r="BK248025" s="2315"/>
    </row>
    <row r="248026" spans="63:63" x14ac:dyDescent="0.25">
      <c r="BK248026" s="2311"/>
    </row>
    <row r="248050" spans="63:63" x14ac:dyDescent="0.25">
      <c r="BK248050" s="2315"/>
    </row>
    <row r="248051" spans="63:63" x14ac:dyDescent="0.25">
      <c r="BK248051" s="2311"/>
    </row>
    <row r="248075" spans="63:63" x14ac:dyDescent="0.25">
      <c r="BK248075" s="2315"/>
    </row>
    <row r="248076" spans="63:63" x14ac:dyDescent="0.25">
      <c r="BK248076" s="2311"/>
    </row>
    <row r="248100" spans="63:63" x14ac:dyDescent="0.25">
      <c r="BK248100" s="2315"/>
    </row>
    <row r="248101" spans="63:63" x14ac:dyDescent="0.25">
      <c r="BK248101" s="2311"/>
    </row>
    <row r="248125" spans="63:63" x14ac:dyDescent="0.25">
      <c r="BK248125" s="2315"/>
    </row>
    <row r="248126" spans="63:63" x14ac:dyDescent="0.25">
      <c r="BK248126" s="2311"/>
    </row>
    <row r="248150" spans="63:63" x14ac:dyDescent="0.25">
      <c r="BK248150" s="2315"/>
    </row>
    <row r="248151" spans="63:63" x14ac:dyDescent="0.25">
      <c r="BK248151" s="2311"/>
    </row>
    <row r="248175" spans="63:63" x14ac:dyDescent="0.25">
      <c r="BK248175" s="2315"/>
    </row>
    <row r="248176" spans="63:63" x14ac:dyDescent="0.25">
      <c r="BK248176" s="2311"/>
    </row>
    <row r="248200" spans="63:63" x14ac:dyDescent="0.25">
      <c r="BK248200" s="2315"/>
    </row>
    <row r="248201" spans="63:63" x14ac:dyDescent="0.25">
      <c r="BK248201" s="2311"/>
    </row>
    <row r="248225" spans="63:63" x14ac:dyDescent="0.25">
      <c r="BK248225" s="2315"/>
    </row>
    <row r="248226" spans="63:63" x14ac:dyDescent="0.25">
      <c r="BK248226" s="2311"/>
    </row>
    <row r="248250" spans="63:63" x14ac:dyDescent="0.25">
      <c r="BK248250" s="2315"/>
    </row>
    <row r="248251" spans="63:63" x14ac:dyDescent="0.25">
      <c r="BK248251" s="2311"/>
    </row>
    <row r="248275" spans="63:63" x14ac:dyDescent="0.25">
      <c r="BK248275" s="2315"/>
    </row>
    <row r="248276" spans="63:63" x14ac:dyDescent="0.25">
      <c r="BK248276" s="2311"/>
    </row>
    <row r="248300" spans="63:63" x14ac:dyDescent="0.25">
      <c r="BK248300" s="2315"/>
    </row>
    <row r="248301" spans="63:63" x14ac:dyDescent="0.25">
      <c r="BK248301" s="2311"/>
    </row>
    <row r="248325" spans="63:63" x14ac:dyDescent="0.25">
      <c r="BK248325" s="2315"/>
    </row>
    <row r="248326" spans="63:63" x14ac:dyDescent="0.25">
      <c r="BK248326" s="2311"/>
    </row>
    <row r="248350" spans="63:63" x14ac:dyDescent="0.25">
      <c r="BK248350" s="2315"/>
    </row>
    <row r="248351" spans="63:63" x14ac:dyDescent="0.25">
      <c r="BK248351" s="2311"/>
    </row>
    <row r="248375" spans="63:63" x14ac:dyDescent="0.25">
      <c r="BK248375" s="2315"/>
    </row>
    <row r="248376" spans="63:63" x14ac:dyDescent="0.25">
      <c r="BK248376" s="2311"/>
    </row>
    <row r="248400" spans="63:63" x14ac:dyDescent="0.25">
      <c r="BK248400" s="2315"/>
    </row>
    <row r="248401" spans="63:63" x14ac:dyDescent="0.25">
      <c r="BK248401" s="2311"/>
    </row>
    <row r="248425" spans="63:63" x14ac:dyDescent="0.25">
      <c r="BK248425" s="2315"/>
    </row>
    <row r="248426" spans="63:63" x14ac:dyDescent="0.25">
      <c r="BK248426" s="2311"/>
    </row>
    <row r="248450" spans="63:63" x14ac:dyDescent="0.25">
      <c r="BK248450" s="2315"/>
    </row>
    <row r="248451" spans="63:63" x14ac:dyDescent="0.25">
      <c r="BK248451" s="2311"/>
    </row>
    <row r="248475" spans="63:63" x14ac:dyDescent="0.25">
      <c r="BK248475" s="2315"/>
    </row>
    <row r="248476" spans="63:63" x14ac:dyDescent="0.25">
      <c r="BK248476" s="2311"/>
    </row>
    <row r="248500" spans="63:63" x14ac:dyDescent="0.25">
      <c r="BK248500" s="2315"/>
    </row>
    <row r="248501" spans="63:63" x14ac:dyDescent="0.25">
      <c r="BK248501" s="2311"/>
    </row>
    <row r="248525" spans="63:63" x14ac:dyDescent="0.25">
      <c r="BK248525" s="2315"/>
    </row>
    <row r="248526" spans="63:63" x14ac:dyDescent="0.25">
      <c r="BK248526" s="2311"/>
    </row>
    <row r="248550" spans="63:63" x14ac:dyDescent="0.25">
      <c r="BK248550" s="2315"/>
    </row>
    <row r="248551" spans="63:63" x14ac:dyDescent="0.25">
      <c r="BK248551" s="2311"/>
    </row>
    <row r="248575" spans="63:63" x14ac:dyDescent="0.25">
      <c r="BK248575" s="2315"/>
    </row>
    <row r="248576" spans="63:63" x14ac:dyDescent="0.25">
      <c r="BK248576" s="2311"/>
    </row>
    <row r="248600" spans="63:63" x14ac:dyDescent="0.25">
      <c r="BK248600" s="2315"/>
    </row>
    <row r="248601" spans="63:63" x14ac:dyDescent="0.25">
      <c r="BK248601" s="2311"/>
    </row>
    <row r="248625" spans="63:63" x14ac:dyDescent="0.25">
      <c r="BK248625" s="2315"/>
    </row>
    <row r="248626" spans="63:63" x14ac:dyDescent="0.25">
      <c r="BK248626" s="2311"/>
    </row>
    <row r="248650" spans="63:63" x14ac:dyDescent="0.25">
      <c r="BK248650" s="2315"/>
    </row>
    <row r="248651" spans="63:63" x14ac:dyDescent="0.25">
      <c r="BK248651" s="2311"/>
    </row>
    <row r="248675" spans="63:63" x14ac:dyDescent="0.25">
      <c r="BK248675" s="2315"/>
    </row>
    <row r="248676" spans="63:63" x14ac:dyDescent="0.25">
      <c r="BK248676" s="2311"/>
    </row>
    <row r="248700" spans="63:63" x14ac:dyDescent="0.25">
      <c r="BK248700" s="2315"/>
    </row>
    <row r="248701" spans="63:63" x14ac:dyDescent="0.25">
      <c r="BK248701" s="2311"/>
    </row>
    <row r="248725" spans="63:63" x14ac:dyDescent="0.25">
      <c r="BK248725" s="2315"/>
    </row>
    <row r="248726" spans="63:63" x14ac:dyDescent="0.25">
      <c r="BK248726" s="2311"/>
    </row>
    <row r="248750" spans="63:63" x14ac:dyDescent="0.25">
      <c r="BK248750" s="2315"/>
    </row>
    <row r="248751" spans="63:63" x14ac:dyDescent="0.25">
      <c r="BK248751" s="2311"/>
    </row>
    <row r="248775" spans="63:63" x14ac:dyDescent="0.25">
      <c r="BK248775" s="2315"/>
    </row>
    <row r="248776" spans="63:63" x14ac:dyDescent="0.25">
      <c r="BK248776" s="2311"/>
    </row>
    <row r="248800" spans="63:63" x14ac:dyDescent="0.25">
      <c r="BK248800" s="2315"/>
    </row>
    <row r="248801" spans="63:63" x14ac:dyDescent="0.25">
      <c r="BK248801" s="2311"/>
    </row>
    <row r="248825" spans="63:63" x14ac:dyDescent="0.25">
      <c r="BK248825" s="2315"/>
    </row>
    <row r="248826" spans="63:63" x14ac:dyDescent="0.25">
      <c r="BK248826" s="2311"/>
    </row>
    <row r="248850" spans="63:63" x14ac:dyDescent="0.25">
      <c r="BK248850" s="2315"/>
    </row>
    <row r="248851" spans="63:63" x14ac:dyDescent="0.25">
      <c r="BK248851" s="2311"/>
    </row>
    <row r="248875" spans="63:63" x14ac:dyDescent="0.25">
      <c r="BK248875" s="2315"/>
    </row>
    <row r="248876" spans="63:63" x14ac:dyDescent="0.25">
      <c r="BK248876" s="2311"/>
    </row>
    <row r="248900" spans="63:63" x14ac:dyDescent="0.25">
      <c r="BK248900" s="2315"/>
    </row>
    <row r="248901" spans="63:63" x14ac:dyDescent="0.25">
      <c r="BK248901" s="2311"/>
    </row>
    <row r="248925" spans="63:63" x14ac:dyDescent="0.25">
      <c r="BK248925" s="2315"/>
    </row>
    <row r="248926" spans="63:63" x14ac:dyDescent="0.25">
      <c r="BK248926" s="2311"/>
    </row>
    <row r="248950" spans="63:63" x14ac:dyDescent="0.25">
      <c r="BK248950" s="2315"/>
    </row>
    <row r="248951" spans="63:63" x14ac:dyDescent="0.25">
      <c r="BK248951" s="2311"/>
    </row>
    <row r="248975" spans="63:63" x14ac:dyDescent="0.25">
      <c r="BK248975" s="2315"/>
    </row>
    <row r="248976" spans="63:63" x14ac:dyDescent="0.25">
      <c r="BK248976" s="2311"/>
    </row>
    <row r="249000" spans="63:63" x14ac:dyDescent="0.25">
      <c r="BK249000" s="2315"/>
    </row>
    <row r="249001" spans="63:63" x14ac:dyDescent="0.25">
      <c r="BK249001" s="2311"/>
    </row>
    <row r="249025" spans="63:63" x14ac:dyDescent="0.25">
      <c r="BK249025" s="2315"/>
    </row>
    <row r="249026" spans="63:63" x14ac:dyDescent="0.25">
      <c r="BK249026" s="2311"/>
    </row>
    <row r="249050" spans="63:63" x14ac:dyDescent="0.25">
      <c r="BK249050" s="2315"/>
    </row>
    <row r="249051" spans="63:63" x14ac:dyDescent="0.25">
      <c r="BK249051" s="2311"/>
    </row>
    <row r="249075" spans="63:63" x14ac:dyDescent="0.25">
      <c r="BK249075" s="2315"/>
    </row>
    <row r="249076" spans="63:63" x14ac:dyDescent="0.25">
      <c r="BK249076" s="2311"/>
    </row>
    <row r="249100" spans="63:63" x14ac:dyDescent="0.25">
      <c r="BK249100" s="2315"/>
    </row>
    <row r="249101" spans="63:63" x14ac:dyDescent="0.25">
      <c r="BK249101" s="2311"/>
    </row>
    <row r="249125" spans="63:63" x14ac:dyDescent="0.25">
      <c r="BK249125" s="2315"/>
    </row>
    <row r="249126" spans="63:63" x14ac:dyDescent="0.25">
      <c r="BK249126" s="2311"/>
    </row>
    <row r="249150" spans="63:63" x14ac:dyDescent="0.25">
      <c r="BK249150" s="2315"/>
    </row>
    <row r="249151" spans="63:63" x14ac:dyDescent="0.25">
      <c r="BK249151" s="2311"/>
    </row>
    <row r="249175" spans="63:63" x14ac:dyDescent="0.25">
      <c r="BK249175" s="2315"/>
    </row>
    <row r="249176" spans="63:63" x14ac:dyDescent="0.25">
      <c r="BK249176" s="2311"/>
    </row>
    <row r="249200" spans="63:63" x14ac:dyDescent="0.25">
      <c r="BK249200" s="2315"/>
    </row>
    <row r="249201" spans="63:63" x14ac:dyDescent="0.25">
      <c r="BK249201" s="2311"/>
    </row>
    <row r="249225" spans="63:63" x14ac:dyDescent="0.25">
      <c r="BK249225" s="2315"/>
    </row>
    <row r="249226" spans="63:63" x14ac:dyDescent="0.25">
      <c r="BK249226" s="2311"/>
    </row>
    <row r="249250" spans="63:63" x14ac:dyDescent="0.25">
      <c r="BK249250" s="2315"/>
    </row>
    <row r="249251" spans="63:63" x14ac:dyDescent="0.25">
      <c r="BK249251" s="2311"/>
    </row>
    <row r="249275" spans="63:63" x14ac:dyDescent="0.25">
      <c r="BK249275" s="2315"/>
    </row>
    <row r="249276" spans="63:63" x14ac:dyDescent="0.25">
      <c r="BK249276" s="2311"/>
    </row>
    <row r="249300" spans="63:63" x14ac:dyDescent="0.25">
      <c r="BK249300" s="2315"/>
    </row>
    <row r="249301" spans="63:63" x14ac:dyDescent="0.25">
      <c r="BK249301" s="2311"/>
    </row>
    <row r="249325" spans="63:63" x14ac:dyDescent="0.25">
      <c r="BK249325" s="2315"/>
    </row>
    <row r="249326" spans="63:63" x14ac:dyDescent="0.25">
      <c r="BK249326" s="2311"/>
    </row>
    <row r="249350" spans="63:63" x14ac:dyDescent="0.25">
      <c r="BK249350" s="2315"/>
    </row>
    <row r="249351" spans="63:63" x14ac:dyDescent="0.25">
      <c r="BK249351" s="2311"/>
    </row>
    <row r="249375" spans="63:63" x14ac:dyDescent="0.25">
      <c r="BK249375" s="2315"/>
    </row>
    <row r="249376" spans="63:63" x14ac:dyDescent="0.25">
      <c r="BK249376" s="2311"/>
    </row>
    <row r="249400" spans="63:63" x14ac:dyDescent="0.25">
      <c r="BK249400" s="2315"/>
    </row>
    <row r="249401" spans="63:63" x14ac:dyDescent="0.25">
      <c r="BK249401" s="2311"/>
    </row>
    <row r="249425" spans="63:63" x14ac:dyDescent="0.25">
      <c r="BK249425" s="2315"/>
    </row>
    <row r="249426" spans="63:63" x14ac:dyDescent="0.25">
      <c r="BK249426" s="2311"/>
    </row>
    <row r="249450" spans="63:63" x14ac:dyDescent="0.25">
      <c r="BK249450" s="2315"/>
    </row>
    <row r="249451" spans="63:63" x14ac:dyDescent="0.25">
      <c r="BK249451" s="2311"/>
    </row>
    <row r="249475" spans="63:63" x14ac:dyDescent="0.25">
      <c r="BK249475" s="2315"/>
    </row>
    <row r="249476" spans="63:63" x14ac:dyDescent="0.25">
      <c r="BK249476" s="2311"/>
    </row>
    <row r="249500" spans="63:63" x14ac:dyDescent="0.25">
      <c r="BK249500" s="2315"/>
    </row>
    <row r="249501" spans="63:63" x14ac:dyDescent="0.25">
      <c r="BK249501" s="2311"/>
    </row>
    <row r="249525" spans="63:63" x14ac:dyDescent="0.25">
      <c r="BK249525" s="2315"/>
    </row>
    <row r="249526" spans="63:63" x14ac:dyDescent="0.25">
      <c r="BK249526" s="2311"/>
    </row>
    <row r="249550" spans="63:63" x14ac:dyDescent="0.25">
      <c r="BK249550" s="2315"/>
    </row>
    <row r="249551" spans="63:63" x14ac:dyDescent="0.25">
      <c r="BK249551" s="2311"/>
    </row>
    <row r="249575" spans="63:63" x14ac:dyDescent="0.25">
      <c r="BK249575" s="2315"/>
    </row>
    <row r="249576" spans="63:63" x14ac:dyDescent="0.25">
      <c r="BK249576" s="2311"/>
    </row>
    <row r="249600" spans="63:63" x14ac:dyDescent="0.25">
      <c r="BK249600" s="2315"/>
    </row>
    <row r="249601" spans="63:63" x14ac:dyDescent="0.25">
      <c r="BK249601" s="2311"/>
    </row>
    <row r="249625" spans="63:63" x14ac:dyDescent="0.25">
      <c r="BK249625" s="2315"/>
    </row>
    <row r="249626" spans="63:63" x14ac:dyDescent="0.25">
      <c r="BK249626" s="2311"/>
    </row>
    <row r="249650" spans="63:63" x14ac:dyDescent="0.25">
      <c r="BK249650" s="2315"/>
    </row>
    <row r="249651" spans="63:63" x14ac:dyDescent="0.25">
      <c r="BK249651" s="2311"/>
    </row>
    <row r="249675" spans="63:63" x14ac:dyDescent="0.25">
      <c r="BK249675" s="2315"/>
    </row>
    <row r="249676" spans="63:63" x14ac:dyDescent="0.25">
      <c r="BK249676" s="2311"/>
    </row>
    <row r="249700" spans="63:63" x14ac:dyDescent="0.25">
      <c r="BK249700" s="2315"/>
    </row>
    <row r="249701" spans="63:63" x14ac:dyDescent="0.25">
      <c r="BK249701" s="2311"/>
    </row>
    <row r="249725" spans="63:63" x14ac:dyDescent="0.25">
      <c r="BK249725" s="2315"/>
    </row>
    <row r="249726" spans="63:63" x14ac:dyDescent="0.25">
      <c r="BK249726" s="2311"/>
    </row>
    <row r="249750" spans="63:63" x14ac:dyDescent="0.25">
      <c r="BK249750" s="2315"/>
    </row>
    <row r="249751" spans="63:63" x14ac:dyDescent="0.25">
      <c r="BK249751" s="2311"/>
    </row>
    <row r="249775" spans="63:63" x14ac:dyDescent="0.25">
      <c r="BK249775" s="2315"/>
    </row>
    <row r="249776" spans="63:63" x14ac:dyDescent="0.25">
      <c r="BK249776" s="2311"/>
    </row>
    <row r="249800" spans="63:63" x14ac:dyDescent="0.25">
      <c r="BK249800" s="2315"/>
    </row>
    <row r="249801" spans="63:63" x14ac:dyDescent="0.25">
      <c r="BK249801" s="2311"/>
    </row>
    <row r="249825" spans="63:63" x14ac:dyDescent="0.25">
      <c r="BK249825" s="2315"/>
    </row>
    <row r="249826" spans="63:63" x14ac:dyDescent="0.25">
      <c r="BK249826" s="2311"/>
    </row>
    <row r="249850" spans="63:63" x14ac:dyDescent="0.25">
      <c r="BK249850" s="2315"/>
    </row>
    <row r="249851" spans="63:63" x14ac:dyDescent="0.25">
      <c r="BK249851" s="2311"/>
    </row>
    <row r="249875" spans="63:63" x14ac:dyDescent="0.25">
      <c r="BK249875" s="2315"/>
    </row>
    <row r="249876" spans="63:63" x14ac:dyDescent="0.25">
      <c r="BK249876" s="2311"/>
    </row>
    <row r="249900" spans="63:63" x14ac:dyDescent="0.25">
      <c r="BK249900" s="2315"/>
    </row>
    <row r="249901" spans="63:63" x14ac:dyDescent="0.25">
      <c r="BK249901" s="2311"/>
    </row>
    <row r="249925" spans="63:63" x14ac:dyDescent="0.25">
      <c r="BK249925" s="2315"/>
    </row>
    <row r="249926" spans="63:63" x14ac:dyDescent="0.25">
      <c r="BK249926" s="2311"/>
    </row>
    <row r="249950" spans="63:63" x14ac:dyDescent="0.25">
      <c r="BK249950" s="2315"/>
    </row>
    <row r="249951" spans="63:63" x14ac:dyDescent="0.25">
      <c r="BK249951" s="2311"/>
    </row>
    <row r="249975" spans="63:63" x14ac:dyDescent="0.25">
      <c r="BK249975" s="2315"/>
    </row>
    <row r="249976" spans="63:63" x14ac:dyDescent="0.25">
      <c r="BK249976" s="2311"/>
    </row>
    <row r="250000" spans="63:63" x14ac:dyDescent="0.25">
      <c r="BK250000" s="2315"/>
    </row>
    <row r="250001" spans="63:63" x14ac:dyDescent="0.25">
      <c r="BK250001" s="2311"/>
    </row>
    <row r="250025" spans="63:63" x14ac:dyDescent="0.25">
      <c r="BK250025" s="2315"/>
    </row>
    <row r="250026" spans="63:63" x14ac:dyDescent="0.25">
      <c r="BK250026" s="2311"/>
    </row>
    <row r="250050" spans="63:63" x14ac:dyDescent="0.25">
      <c r="BK250050" s="2315"/>
    </row>
    <row r="250051" spans="63:63" x14ac:dyDescent="0.25">
      <c r="BK250051" s="2311"/>
    </row>
    <row r="250075" spans="63:63" x14ac:dyDescent="0.25">
      <c r="BK250075" s="2315"/>
    </row>
    <row r="250076" spans="63:63" x14ac:dyDescent="0.25">
      <c r="BK250076" s="2311"/>
    </row>
    <row r="250100" spans="63:63" x14ac:dyDescent="0.25">
      <c r="BK250100" s="2315"/>
    </row>
    <row r="250101" spans="63:63" x14ac:dyDescent="0.25">
      <c r="BK250101" s="2311"/>
    </row>
    <row r="250125" spans="63:63" x14ac:dyDescent="0.25">
      <c r="BK250125" s="2315"/>
    </row>
    <row r="250126" spans="63:63" x14ac:dyDescent="0.25">
      <c r="BK250126" s="2311"/>
    </row>
    <row r="250150" spans="63:63" x14ac:dyDescent="0.25">
      <c r="BK250150" s="2315"/>
    </row>
    <row r="250151" spans="63:63" x14ac:dyDescent="0.25">
      <c r="BK250151" s="2311"/>
    </row>
    <row r="250175" spans="63:63" x14ac:dyDescent="0.25">
      <c r="BK250175" s="2315"/>
    </row>
    <row r="250176" spans="63:63" x14ac:dyDescent="0.25">
      <c r="BK250176" s="2311"/>
    </row>
    <row r="250200" spans="63:63" x14ac:dyDescent="0.25">
      <c r="BK250200" s="2315"/>
    </row>
    <row r="250201" spans="63:63" x14ac:dyDescent="0.25">
      <c r="BK250201" s="2311"/>
    </row>
    <row r="250225" spans="63:63" x14ac:dyDescent="0.25">
      <c r="BK250225" s="2315"/>
    </row>
    <row r="250226" spans="63:63" x14ac:dyDescent="0.25">
      <c r="BK250226" s="2311"/>
    </row>
    <row r="250250" spans="63:63" x14ac:dyDescent="0.25">
      <c r="BK250250" s="2315"/>
    </row>
    <row r="250251" spans="63:63" x14ac:dyDescent="0.25">
      <c r="BK250251" s="2311"/>
    </row>
    <row r="250275" spans="63:63" x14ac:dyDescent="0.25">
      <c r="BK250275" s="2315"/>
    </row>
    <row r="250276" spans="63:63" x14ac:dyDescent="0.25">
      <c r="BK250276" s="2311"/>
    </row>
    <row r="250300" spans="63:63" x14ac:dyDescent="0.25">
      <c r="BK250300" s="2315"/>
    </row>
    <row r="250301" spans="63:63" x14ac:dyDescent="0.25">
      <c r="BK250301" s="2311"/>
    </row>
    <row r="250325" spans="63:63" x14ac:dyDescent="0.25">
      <c r="BK250325" s="2315"/>
    </row>
    <row r="250326" spans="63:63" x14ac:dyDescent="0.25">
      <c r="BK250326" s="2311"/>
    </row>
    <row r="250350" spans="63:63" x14ac:dyDescent="0.25">
      <c r="BK250350" s="2315"/>
    </row>
    <row r="250351" spans="63:63" x14ac:dyDescent="0.25">
      <c r="BK250351" s="2311"/>
    </row>
    <row r="250375" spans="63:63" x14ac:dyDescent="0.25">
      <c r="BK250375" s="2315"/>
    </row>
    <row r="250376" spans="63:63" x14ac:dyDescent="0.25">
      <c r="BK250376" s="2311"/>
    </row>
    <row r="250400" spans="63:63" x14ac:dyDescent="0.25">
      <c r="BK250400" s="2315"/>
    </row>
    <row r="250401" spans="63:63" x14ac:dyDescent="0.25">
      <c r="BK250401" s="2311"/>
    </row>
    <row r="250425" spans="63:63" x14ac:dyDescent="0.25">
      <c r="BK250425" s="2315"/>
    </row>
    <row r="250426" spans="63:63" x14ac:dyDescent="0.25">
      <c r="BK250426" s="2311"/>
    </row>
    <row r="250450" spans="63:63" x14ac:dyDescent="0.25">
      <c r="BK250450" s="2315"/>
    </row>
    <row r="250451" spans="63:63" x14ac:dyDescent="0.25">
      <c r="BK250451" s="2311"/>
    </row>
    <row r="250475" spans="63:63" x14ac:dyDescent="0.25">
      <c r="BK250475" s="2315"/>
    </row>
    <row r="250476" spans="63:63" x14ac:dyDescent="0.25">
      <c r="BK250476" s="2311"/>
    </row>
    <row r="250500" spans="63:63" x14ac:dyDescent="0.25">
      <c r="BK250500" s="2315"/>
    </row>
    <row r="250501" spans="63:63" x14ac:dyDescent="0.25">
      <c r="BK250501" s="2311"/>
    </row>
    <row r="250525" spans="63:63" x14ac:dyDescent="0.25">
      <c r="BK250525" s="2315"/>
    </row>
    <row r="250526" spans="63:63" x14ac:dyDescent="0.25">
      <c r="BK250526" s="2311"/>
    </row>
    <row r="250550" spans="63:63" x14ac:dyDescent="0.25">
      <c r="BK250550" s="2315"/>
    </row>
    <row r="250551" spans="63:63" x14ac:dyDescent="0.25">
      <c r="BK250551" s="2311"/>
    </row>
    <row r="250575" spans="63:63" x14ac:dyDescent="0.25">
      <c r="BK250575" s="2315"/>
    </row>
    <row r="250576" spans="63:63" x14ac:dyDescent="0.25">
      <c r="BK250576" s="2311"/>
    </row>
    <row r="250600" spans="63:63" x14ac:dyDescent="0.25">
      <c r="BK250600" s="2315"/>
    </row>
    <row r="250601" spans="63:63" x14ac:dyDescent="0.25">
      <c r="BK250601" s="2311"/>
    </row>
    <row r="250625" spans="63:63" x14ac:dyDescent="0.25">
      <c r="BK250625" s="2315"/>
    </row>
    <row r="250626" spans="63:63" x14ac:dyDescent="0.25">
      <c r="BK250626" s="2311"/>
    </row>
    <row r="250650" spans="63:63" x14ac:dyDescent="0.25">
      <c r="BK250650" s="2315"/>
    </row>
    <row r="250651" spans="63:63" x14ac:dyDescent="0.25">
      <c r="BK250651" s="2311"/>
    </row>
    <row r="250675" spans="63:63" x14ac:dyDescent="0.25">
      <c r="BK250675" s="2315"/>
    </row>
    <row r="250676" spans="63:63" x14ac:dyDescent="0.25">
      <c r="BK250676" s="2311"/>
    </row>
    <row r="250700" spans="63:63" x14ac:dyDescent="0.25">
      <c r="BK250700" s="2315"/>
    </row>
    <row r="250701" spans="63:63" x14ac:dyDescent="0.25">
      <c r="BK250701" s="2311"/>
    </row>
    <row r="250725" spans="63:63" x14ac:dyDescent="0.25">
      <c r="BK250725" s="2315"/>
    </row>
    <row r="250726" spans="63:63" x14ac:dyDescent="0.25">
      <c r="BK250726" s="2311"/>
    </row>
    <row r="250750" spans="63:63" x14ac:dyDescent="0.25">
      <c r="BK250750" s="2315"/>
    </row>
    <row r="250751" spans="63:63" x14ac:dyDescent="0.25">
      <c r="BK250751" s="2311"/>
    </row>
    <row r="250775" spans="63:63" x14ac:dyDescent="0.25">
      <c r="BK250775" s="2315"/>
    </row>
    <row r="250776" spans="63:63" x14ac:dyDescent="0.25">
      <c r="BK250776" s="2311"/>
    </row>
    <row r="250800" spans="63:63" x14ac:dyDescent="0.25">
      <c r="BK250800" s="2315"/>
    </row>
    <row r="250801" spans="63:63" x14ac:dyDescent="0.25">
      <c r="BK250801" s="2311"/>
    </row>
    <row r="250825" spans="63:63" x14ac:dyDescent="0.25">
      <c r="BK250825" s="2315"/>
    </row>
    <row r="250826" spans="63:63" x14ac:dyDescent="0.25">
      <c r="BK250826" s="2311"/>
    </row>
    <row r="250850" spans="63:63" x14ac:dyDescent="0.25">
      <c r="BK250850" s="2315"/>
    </row>
    <row r="250851" spans="63:63" x14ac:dyDescent="0.25">
      <c r="BK250851" s="2311"/>
    </row>
    <row r="250875" spans="63:63" x14ac:dyDescent="0.25">
      <c r="BK250875" s="2315"/>
    </row>
    <row r="250876" spans="63:63" x14ac:dyDescent="0.25">
      <c r="BK250876" s="2311"/>
    </row>
    <row r="250900" spans="63:63" x14ac:dyDescent="0.25">
      <c r="BK250900" s="2315"/>
    </row>
    <row r="250901" spans="63:63" x14ac:dyDescent="0.25">
      <c r="BK250901" s="2311"/>
    </row>
    <row r="250925" spans="63:63" x14ac:dyDescent="0.25">
      <c r="BK250925" s="2315"/>
    </row>
    <row r="250926" spans="63:63" x14ac:dyDescent="0.25">
      <c r="BK250926" s="2311"/>
    </row>
    <row r="250950" spans="63:63" x14ac:dyDescent="0.25">
      <c r="BK250950" s="2315"/>
    </row>
    <row r="250951" spans="63:63" x14ac:dyDescent="0.25">
      <c r="BK250951" s="2311"/>
    </row>
    <row r="250975" spans="63:63" x14ac:dyDescent="0.25">
      <c r="BK250975" s="2315"/>
    </row>
    <row r="250976" spans="63:63" x14ac:dyDescent="0.25">
      <c r="BK250976" s="2311"/>
    </row>
    <row r="251000" spans="63:63" x14ac:dyDescent="0.25">
      <c r="BK251000" s="2315"/>
    </row>
    <row r="251001" spans="63:63" x14ac:dyDescent="0.25">
      <c r="BK251001" s="2311"/>
    </row>
    <row r="251025" spans="63:63" x14ac:dyDescent="0.25">
      <c r="BK251025" s="2315"/>
    </row>
    <row r="251026" spans="63:63" x14ac:dyDescent="0.25">
      <c r="BK251026" s="2311"/>
    </row>
    <row r="251050" spans="63:63" x14ac:dyDescent="0.25">
      <c r="BK251050" s="2315"/>
    </row>
    <row r="251051" spans="63:63" x14ac:dyDescent="0.25">
      <c r="BK251051" s="2311"/>
    </row>
    <row r="251075" spans="63:63" x14ac:dyDescent="0.25">
      <c r="BK251075" s="2315"/>
    </row>
    <row r="251076" spans="63:63" x14ac:dyDescent="0.25">
      <c r="BK251076" s="2311"/>
    </row>
    <row r="251100" spans="63:63" x14ac:dyDescent="0.25">
      <c r="BK251100" s="2315"/>
    </row>
    <row r="251101" spans="63:63" x14ac:dyDescent="0.25">
      <c r="BK251101" s="2311"/>
    </row>
    <row r="251125" spans="63:63" x14ac:dyDescent="0.25">
      <c r="BK251125" s="2315"/>
    </row>
    <row r="251126" spans="63:63" x14ac:dyDescent="0.25">
      <c r="BK251126" s="2311"/>
    </row>
    <row r="251150" spans="63:63" x14ac:dyDescent="0.25">
      <c r="BK251150" s="2315"/>
    </row>
    <row r="251151" spans="63:63" x14ac:dyDescent="0.25">
      <c r="BK251151" s="2311"/>
    </row>
    <row r="251175" spans="63:63" x14ac:dyDescent="0.25">
      <c r="BK251175" s="2315"/>
    </row>
    <row r="251176" spans="63:63" x14ac:dyDescent="0.25">
      <c r="BK251176" s="2311"/>
    </row>
    <row r="251200" spans="63:63" x14ac:dyDescent="0.25">
      <c r="BK251200" s="2315"/>
    </row>
    <row r="251201" spans="63:63" x14ac:dyDescent="0.25">
      <c r="BK251201" s="2311"/>
    </row>
    <row r="251225" spans="63:63" x14ac:dyDescent="0.25">
      <c r="BK251225" s="2315"/>
    </row>
    <row r="251226" spans="63:63" x14ac:dyDescent="0.25">
      <c r="BK251226" s="2311"/>
    </row>
    <row r="251250" spans="63:63" x14ac:dyDescent="0.25">
      <c r="BK251250" s="2315"/>
    </row>
    <row r="251251" spans="63:63" x14ac:dyDescent="0.25">
      <c r="BK251251" s="2311"/>
    </row>
    <row r="251275" spans="63:63" x14ac:dyDescent="0.25">
      <c r="BK251275" s="2315"/>
    </row>
    <row r="251276" spans="63:63" x14ac:dyDescent="0.25">
      <c r="BK251276" s="2311"/>
    </row>
    <row r="251300" spans="63:63" x14ac:dyDescent="0.25">
      <c r="BK251300" s="2315"/>
    </row>
    <row r="251301" spans="63:63" x14ac:dyDescent="0.25">
      <c r="BK251301" s="2311"/>
    </row>
    <row r="251325" spans="63:63" x14ac:dyDescent="0.25">
      <c r="BK251325" s="2315"/>
    </row>
    <row r="251326" spans="63:63" x14ac:dyDescent="0.25">
      <c r="BK251326" s="2311"/>
    </row>
    <row r="251350" spans="63:63" x14ac:dyDescent="0.25">
      <c r="BK251350" s="2315"/>
    </row>
    <row r="251351" spans="63:63" x14ac:dyDescent="0.25">
      <c r="BK251351" s="2311"/>
    </row>
    <row r="251375" spans="63:63" x14ac:dyDescent="0.25">
      <c r="BK251375" s="2315"/>
    </row>
    <row r="251376" spans="63:63" x14ac:dyDescent="0.25">
      <c r="BK251376" s="2311"/>
    </row>
    <row r="251400" spans="63:63" x14ac:dyDescent="0.25">
      <c r="BK251400" s="2315"/>
    </row>
    <row r="251401" spans="63:63" x14ac:dyDescent="0.25">
      <c r="BK251401" s="2311"/>
    </row>
    <row r="251425" spans="63:63" x14ac:dyDescent="0.25">
      <c r="BK251425" s="2315"/>
    </row>
    <row r="251426" spans="63:63" x14ac:dyDescent="0.25">
      <c r="BK251426" s="2311"/>
    </row>
    <row r="251450" spans="63:63" x14ac:dyDescent="0.25">
      <c r="BK251450" s="2315"/>
    </row>
    <row r="251451" spans="63:63" x14ac:dyDescent="0.25">
      <c r="BK251451" s="2311"/>
    </row>
    <row r="251475" spans="63:63" x14ac:dyDescent="0.25">
      <c r="BK251475" s="2315"/>
    </row>
    <row r="251476" spans="63:63" x14ac:dyDescent="0.25">
      <c r="BK251476" s="2311"/>
    </row>
    <row r="251500" spans="63:63" x14ac:dyDescent="0.25">
      <c r="BK251500" s="2315"/>
    </row>
    <row r="251501" spans="63:63" x14ac:dyDescent="0.25">
      <c r="BK251501" s="2311"/>
    </row>
    <row r="251525" spans="63:63" x14ac:dyDescent="0.25">
      <c r="BK251525" s="2315"/>
    </row>
    <row r="251526" spans="63:63" x14ac:dyDescent="0.25">
      <c r="BK251526" s="2311"/>
    </row>
    <row r="251550" spans="63:63" x14ac:dyDescent="0.25">
      <c r="BK251550" s="2315"/>
    </row>
    <row r="251551" spans="63:63" x14ac:dyDescent="0.25">
      <c r="BK251551" s="2311"/>
    </row>
    <row r="251575" spans="63:63" x14ac:dyDescent="0.25">
      <c r="BK251575" s="2315"/>
    </row>
    <row r="251576" spans="63:63" x14ac:dyDescent="0.25">
      <c r="BK251576" s="2311"/>
    </row>
    <row r="251600" spans="63:63" x14ac:dyDescent="0.25">
      <c r="BK251600" s="2315"/>
    </row>
    <row r="251601" spans="63:63" x14ac:dyDescent="0.25">
      <c r="BK251601" s="2311"/>
    </row>
    <row r="251625" spans="63:63" x14ac:dyDescent="0.25">
      <c r="BK251625" s="2315"/>
    </row>
    <row r="251626" spans="63:63" x14ac:dyDescent="0.25">
      <c r="BK251626" s="2311"/>
    </row>
    <row r="251650" spans="63:63" x14ac:dyDescent="0.25">
      <c r="BK251650" s="2315"/>
    </row>
    <row r="251651" spans="63:63" x14ac:dyDescent="0.25">
      <c r="BK251651" s="2311"/>
    </row>
    <row r="251675" spans="63:63" x14ac:dyDescent="0.25">
      <c r="BK251675" s="2315"/>
    </row>
    <row r="251676" spans="63:63" x14ac:dyDescent="0.25">
      <c r="BK251676" s="2311"/>
    </row>
    <row r="251700" spans="63:63" x14ac:dyDescent="0.25">
      <c r="BK251700" s="2315"/>
    </row>
    <row r="251701" spans="63:63" x14ac:dyDescent="0.25">
      <c r="BK251701" s="2311"/>
    </row>
    <row r="251725" spans="63:63" x14ac:dyDescent="0.25">
      <c r="BK251725" s="2315"/>
    </row>
    <row r="251726" spans="63:63" x14ac:dyDescent="0.25">
      <c r="BK251726" s="2311"/>
    </row>
    <row r="251750" spans="63:63" x14ac:dyDescent="0.25">
      <c r="BK251750" s="2315"/>
    </row>
    <row r="251751" spans="63:63" x14ac:dyDescent="0.25">
      <c r="BK251751" s="2311"/>
    </row>
    <row r="251775" spans="63:63" x14ac:dyDescent="0.25">
      <c r="BK251775" s="2315"/>
    </row>
    <row r="251776" spans="63:63" x14ac:dyDescent="0.25">
      <c r="BK251776" s="2311"/>
    </row>
    <row r="251800" spans="63:63" x14ac:dyDescent="0.25">
      <c r="BK251800" s="2315"/>
    </row>
    <row r="251801" spans="63:63" x14ac:dyDescent="0.25">
      <c r="BK251801" s="2311"/>
    </row>
    <row r="251825" spans="63:63" x14ac:dyDescent="0.25">
      <c r="BK251825" s="2315"/>
    </row>
    <row r="251826" spans="63:63" x14ac:dyDescent="0.25">
      <c r="BK251826" s="2311"/>
    </row>
    <row r="251850" spans="63:63" x14ac:dyDescent="0.25">
      <c r="BK251850" s="2315"/>
    </row>
    <row r="251851" spans="63:63" x14ac:dyDescent="0.25">
      <c r="BK251851" s="2311"/>
    </row>
    <row r="251875" spans="63:63" x14ac:dyDescent="0.25">
      <c r="BK251875" s="2315"/>
    </row>
    <row r="251876" spans="63:63" x14ac:dyDescent="0.25">
      <c r="BK251876" s="2311"/>
    </row>
    <row r="251900" spans="63:63" x14ac:dyDescent="0.25">
      <c r="BK251900" s="2315"/>
    </row>
    <row r="251901" spans="63:63" x14ac:dyDescent="0.25">
      <c r="BK251901" s="2311"/>
    </row>
    <row r="251925" spans="63:63" x14ac:dyDescent="0.25">
      <c r="BK251925" s="2315"/>
    </row>
    <row r="251926" spans="63:63" x14ac:dyDescent="0.25">
      <c r="BK251926" s="2311"/>
    </row>
    <row r="251950" spans="63:63" x14ac:dyDescent="0.25">
      <c r="BK251950" s="2315"/>
    </row>
    <row r="251951" spans="63:63" x14ac:dyDescent="0.25">
      <c r="BK251951" s="2311"/>
    </row>
    <row r="251975" spans="63:63" x14ac:dyDescent="0.25">
      <c r="BK251975" s="2315"/>
    </row>
    <row r="251976" spans="63:63" x14ac:dyDescent="0.25">
      <c r="BK251976" s="2311"/>
    </row>
    <row r="252000" spans="63:63" x14ac:dyDescent="0.25">
      <c r="BK252000" s="2315"/>
    </row>
    <row r="252001" spans="63:63" x14ac:dyDescent="0.25">
      <c r="BK252001" s="2311"/>
    </row>
    <row r="252025" spans="63:63" x14ac:dyDescent="0.25">
      <c r="BK252025" s="2315"/>
    </row>
    <row r="252026" spans="63:63" x14ac:dyDescent="0.25">
      <c r="BK252026" s="2311"/>
    </row>
    <row r="252050" spans="63:63" x14ac:dyDescent="0.25">
      <c r="BK252050" s="2315"/>
    </row>
    <row r="252051" spans="63:63" x14ac:dyDescent="0.25">
      <c r="BK252051" s="2311"/>
    </row>
    <row r="252075" spans="63:63" x14ac:dyDescent="0.25">
      <c r="BK252075" s="2315"/>
    </row>
    <row r="252076" spans="63:63" x14ac:dyDescent="0.25">
      <c r="BK252076" s="2311"/>
    </row>
    <row r="252100" spans="63:63" x14ac:dyDescent="0.25">
      <c r="BK252100" s="2315"/>
    </row>
    <row r="252101" spans="63:63" x14ac:dyDescent="0.25">
      <c r="BK252101" s="2311"/>
    </row>
    <row r="252125" spans="63:63" x14ac:dyDescent="0.25">
      <c r="BK252125" s="2315"/>
    </row>
    <row r="252126" spans="63:63" x14ac:dyDescent="0.25">
      <c r="BK252126" s="2311"/>
    </row>
    <row r="252150" spans="63:63" x14ac:dyDescent="0.25">
      <c r="BK252150" s="2315"/>
    </row>
    <row r="252151" spans="63:63" x14ac:dyDescent="0.25">
      <c r="BK252151" s="2311"/>
    </row>
    <row r="252175" spans="63:63" x14ac:dyDescent="0.25">
      <c r="BK252175" s="2315"/>
    </row>
    <row r="252176" spans="63:63" x14ac:dyDescent="0.25">
      <c r="BK252176" s="2311"/>
    </row>
    <row r="252200" spans="63:63" x14ac:dyDescent="0.25">
      <c r="BK252200" s="2315"/>
    </row>
    <row r="252201" spans="63:63" x14ac:dyDescent="0.25">
      <c r="BK252201" s="2311"/>
    </row>
    <row r="252225" spans="63:63" x14ac:dyDescent="0.25">
      <c r="BK252225" s="2315"/>
    </row>
    <row r="252226" spans="63:63" x14ac:dyDescent="0.25">
      <c r="BK252226" s="2311"/>
    </row>
    <row r="252250" spans="63:63" x14ac:dyDescent="0.25">
      <c r="BK252250" s="2315"/>
    </row>
    <row r="252251" spans="63:63" x14ac:dyDescent="0.25">
      <c r="BK252251" s="2311"/>
    </row>
    <row r="252275" spans="63:63" x14ac:dyDescent="0.25">
      <c r="BK252275" s="2315"/>
    </row>
    <row r="252276" spans="63:63" x14ac:dyDescent="0.25">
      <c r="BK252276" s="2311"/>
    </row>
    <row r="252300" spans="63:63" x14ac:dyDescent="0.25">
      <c r="BK252300" s="2315"/>
    </row>
    <row r="252301" spans="63:63" x14ac:dyDescent="0.25">
      <c r="BK252301" s="2311"/>
    </row>
    <row r="252325" spans="63:63" x14ac:dyDescent="0.25">
      <c r="BK252325" s="2315"/>
    </row>
    <row r="252326" spans="63:63" x14ac:dyDescent="0.25">
      <c r="BK252326" s="2311"/>
    </row>
    <row r="252350" spans="63:63" x14ac:dyDescent="0.25">
      <c r="BK252350" s="2315"/>
    </row>
    <row r="252351" spans="63:63" x14ac:dyDescent="0.25">
      <c r="BK252351" s="2311"/>
    </row>
    <row r="252375" spans="63:63" x14ac:dyDescent="0.25">
      <c r="BK252375" s="2315"/>
    </row>
    <row r="252376" spans="63:63" x14ac:dyDescent="0.25">
      <c r="BK252376" s="2311"/>
    </row>
    <row r="252400" spans="63:63" x14ac:dyDescent="0.25">
      <c r="BK252400" s="2315"/>
    </row>
    <row r="252401" spans="63:63" x14ac:dyDescent="0.25">
      <c r="BK252401" s="2311"/>
    </row>
    <row r="252425" spans="63:63" x14ac:dyDescent="0.25">
      <c r="BK252425" s="2315"/>
    </row>
    <row r="252426" spans="63:63" x14ac:dyDescent="0.25">
      <c r="BK252426" s="2311"/>
    </row>
    <row r="252450" spans="63:63" x14ac:dyDescent="0.25">
      <c r="BK252450" s="2315"/>
    </row>
    <row r="252451" spans="63:63" x14ac:dyDescent="0.25">
      <c r="BK252451" s="2311"/>
    </row>
    <row r="252475" spans="63:63" x14ac:dyDescent="0.25">
      <c r="BK252475" s="2315"/>
    </row>
    <row r="252476" spans="63:63" x14ac:dyDescent="0.25">
      <c r="BK252476" s="2311"/>
    </row>
    <row r="252500" spans="63:63" x14ac:dyDescent="0.25">
      <c r="BK252500" s="2315"/>
    </row>
    <row r="252501" spans="63:63" x14ac:dyDescent="0.25">
      <c r="BK252501" s="2311"/>
    </row>
    <row r="252525" spans="63:63" x14ac:dyDescent="0.25">
      <c r="BK252525" s="2315"/>
    </row>
    <row r="252526" spans="63:63" x14ac:dyDescent="0.25">
      <c r="BK252526" s="2311"/>
    </row>
    <row r="252550" spans="63:63" x14ac:dyDescent="0.25">
      <c r="BK252550" s="2315"/>
    </row>
    <row r="252551" spans="63:63" x14ac:dyDescent="0.25">
      <c r="BK252551" s="2311"/>
    </row>
    <row r="252575" spans="63:63" x14ac:dyDescent="0.25">
      <c r="BK252575" s="2315"/>
    </row>
    <row r="252576" spans="63:63" x14ac:dyDescent="0.25">
      <c r="BK252576" s="2311"/>
    </row>
    <row r="252600" spans="63:63" x14ac:dyDescent="0.25">
      <c r="BK252600" s="2315"/>
    </row>
    <row r="252601" spans="63:63" x14ac:dyDescent="0.25">
      <c r="BK252601" s="2311"/>
    </row>
    <row r="252625" spans="63:63" x14ac:dyDescent="0.25">
      <c r="BK252625" s="2315"/>
    </row>
    <row r="252626" spans="63:63" x14ac:dyDescent="0.25">
      <c r="BK252626" s="2311"/>
    </row>
    <row r="252650" spans="63:63" x14ac:dyDescent="0.25">
      <c r="BK252650" s="2315"/>
    </row>
    <row r="252651" spans="63:63" x14ac:dyDescent="0.25">
      <c r="BK252651" s="2311"/>
    </row>
    <row r="252675" spans="63:63" x14ac:dyDescent="0.25">
      <c r="BK252675" s="2315"/>
    </row>
    <row r="252676" spans="63:63" x14ac:dyDescent="0.25">
      <c r="BK252676" s="2311"/>
    </row>
    <row r="252700" spans="63:63" x14ac:dyDescent="0.25">
      <c r="BK252700" s="2315"/>
    </row>
    <row r="252701" spans="63:63" x14ac:dyDescent="0.25">
      <c r="BK252701" s="2311"/>
    </row>
    <row r="252725" spans="63:63" x14ac:dyDescent="0.25">
      <c r="BK252725" s="2315"/>
    </row>
    <row r="252726" spans="63:63" x14ac:dyDescent="0.25">
      <c r="BK252726" s="2311"/>
    </row>
    <row r="252750" spans="63:63" x14ac:dyDescent="0.25">
      <c r="BK252750" s="2315"/>
    </row>
    <row r="252751" spans="63:63" x14ac:dyDescent="0.25">
      <c r="BK252751" s="2311"/>
    </row>
    <row r="252775" spans="63:63" x14ac:dyDescent="0.25">
      <c r="BK252775" s="2315"/>
    </row>
    <row r="252776" spans="63:63" x14ac:dyDescent="0.25">
      <c r="BK252776" s="2311"/>
    </row>
    <row r="252800" spans="63:63" x14ac:dyDescent="0.25">
      <c r="BK252800" s="2315"/>
    </row>
    <row r="252801" spans="63:63" x14ac:dyDescent="0.25">
      <c r="BK252801" s="2311"/>
    </row>
    <row r="252825" spans="63:63" x14ac:dyDescent="0.25">
      <c r="BK252825" s="2315"/>
    </row>
    <row r="252826" spans="63:63" x14ac:dyDescent="0.25">
      <c r="BK252826" s="2311"/>
    </row>
    <row r="252850" spans="63:63" x14ac:dyDescent="0.25">
      <c r="BK252850" s="2315"/>
    </row>
    <row r="252851" spans="63:63" x14ac:dyDescent="0.25">
      <c r="BK252851" s="2311"/>
    </row>
    <row r="252875" spans="63:63" x14ac:dyDescent="0.25">
      <c r="BK252875" s="2315"/>
    </row>
    <row r="252876" spans="63:63" x14ac:dyDescent="0.25">
      <c r="BK252876" s="2311"/>
    </row>
    <row r="252900" spans="63:63" x14ac:dyDescent="0.25">
      <c r="BK252900" s="2315"/>
    </row>
    <row r="252901" spans="63:63" x14ac:dyDescent="0.25">
      <c r="BK252901" s="2311"/>
    </row>
    <row r="252925" spans="63:63" x14ac:dyDescent="0.25">
      <c r="BK252925" s="2315"/>
    </row>
    <row r="252926" spans="63:63" x14ac:dyDescent="0.25">
      <c r="BK252926" s="2311"/>
    </row>
    <row r="252950" spans="63:63" x14ac:dyDescent="0.25">
      <c r="BK252950" s="2315"/>
    </row>
    <row r="252951" spans="63:63" x14ac:dyDescent="0.25">
      <c r="BK252951" s="2311"/>
    </row>
    <row r="252975" spans="63:63" x14ac:dyDescent="0.25">
      <c r="BK252975" s="2315"/>
    </row>
    <row r="252976" spans="63:63" x14ac:dyDescent="0.25">
      <c r="BK252976" s="2311"/>
    </row>
    <row r="253000" spans="63:63" x14ac:dyDescent="0.25">
      <c r="BK253000" s="2315"/>
    </row>
    <row r="253001" spans="63:63" x14ac:dyDescent="0.25">
      <c r="BK253001" s="2311"/>
    </row>
    <row r="253025" spans="63:63" x14ac:dyDescent="0.25">
      <c r="BK253025" s="2315"/>
    </row>
    <row r="253026" spans="63:63" x14ac:dyDescent="0.25">
      <c r="BK253026" s="2311"/>
    </row>
    <row r="253050" spans="63:63" x14ac:dyDescent="0.25">
      <c r="BK253050" s="2315"/>
    </row>
    <row r="253051" spans="63:63" x14ac:dyDescent="0.25">
      <c r="BK253051" s="2311"/>
    </row>
    <row r="253075" spans="63:63" x14ac:dyDescent="0.25">
      <c r="BK253075" s="2315"/>
    </row>
    <row r="253076" spans="63:63" x14ac:dyDescent="0.25">
      <c r="BK253076" s="2311"/>
    </row>
    <row r="253100" spans="63:63" x14ac:dyDescent="0.25">
      <c r="BK253100" s="2315"/>
    </row>
    <row r="253101" spans="63:63" x14ac:dyDescent="0.25">
      <c r="BK253101" s="2311"/>
    </row>
    <row r="253125" spans="63:63" x14ac:dyDescent="0.25">
      <c r="BK253125" s="2315"/>
    </row>
    <row r="253126" spans="63:63" x14ac:dyDescent="0.25">
      <c r="BK253126" s="2311"/>
    </row>
    <row r="253150" spans="63:63" x14ac:dyDescent="0.25">
      <c r="BK253150" s="2315"/>
    </row>
    <row r="253151" spans="63:63" x14ac:dyDescent="0.25">
      <c r="BK253151" s="2311"/>
    </row>
    <row r="253175" spans="63:63" x14ac:dyDescent="0.25">
      <c r="BK253175" s="2315"/>
    </row>
    <row r="253176" spans="63:63" x14ac:dyDescent="0.25">
      <c r="BK253176" s="2311"/>
    </row>
    <row r="253200" spans="63:63" x14ac:dyDescent="0.25">
      <c r="BK253200" s="2315"/>
    </row>
    <row r="253201" spans="63:63" x14ac:dyDescent="0.25">
      <c r="BK253201" s="2311"/>
    </row>
    <row r="253225" spans="63:63" x14ac:dyDescent="0.25">
      <c r="BK253225" s="2315"/>
    </row>
    <row r="253226" spans="63:63" x14ac:dyDescent="0.25">
      <c r="BK253226" s="2311"/>
    </row>
    <row r="253250" spans="63:63" x14ac:dyDescent="0.25">
      <c r="BK253250" s="2315"/>
    </row>
    <row r="253251" spans="63:63" x14ac:dyDescent="0.25">
      <c r="BK253251" s="2311"/>
    </row>
    <row r="253275" spans="63:63" x14ac:dyDescent="0.25">
      <c r="BK253275" s="2315"/>
    </row>
    <row r="253276" spans="63:63" x14ac:dyDescent="0.25">
      <c r="BK253276" s="2311"/>
    </row>
    <row r="253300" spans="63:63" x14ac:dyDescent="0.25">
      <c r="BK253300" s="2315"/>
    </row>
    <row r="253301" spans="63:63" x14ac:dyDescent="0.25">
      <c r="BK253301" s="2311"/>
    </row>
    <row r="253325" spans="63:63" x14ac:dyDescent="0.25">
      <c r="BK253325" s="2315"/>
    </row>
    <row r="253326" spans="63:63" x14ac:dyDescent="0.25">
      <c r="BK253326" s="2311"/>
    </row>
    <row r="253350" spans="63:63" x14ac:dyDescent="0.25">
      <c r="BK253350" s="2315"/>
    </row>
    <row r="253351" spans="63:63" x14ac:dyDescent="0.25">
      <c r="BK253351" s="2311"/>
    </row>
    <row r="253375" spans="63:63" x14ac:dyDescent="0.25">
      <c r="BK253375" s="2315"/>
    </row>
    <row r="253376" spans="63:63" x14ac:dyDescent="0.25">
      <c r="BK253376" s="2311"/>
    </row>
    <row r="253400" spans="63:63" x14ac:dyDescent="0.25">
      <c r="BK253400" s="2315"/>
    </row>
    <row r="253401" spans="63:63" x14ac:dyDescent="0.25">
      <c r="BK253401" s="2311"/>
    </row>
    <row r="253425" spans="63:63" x14ac:dyDescent="0.25">
      <c r="BK253425" s="2315"/>
    </row>
    <row r="253426" spans="63:63" x14ac:dyDescent="0.25">
      <c r="BK253426" s="2311"/>
    </row>
    <row r="253450" spans="63:63" x14ac:dyDescent="0.25">
      <c r="BK253450" s="2315"/>
    </row>
    <row r="253451" spans="63:63" x14ac:dyDescent="0.25">
      <c r="BK253451" s="2311"/>
    </row>
    <row r="253475" spans="63:63" x14ac:dyDescent="0.25">
      <c r="BK253475" s="2315"/>
    </row>
    <row r="253476" spans="63:63" x14ac:dyDescent="0.25">
      <c r="BK253476" s="2311"/>
    </row>
    <row r="253500" spans="63:63" x14ac:dyDescent="0.25">
      <c r="BK253500" s="2315"/>
    </row>
    <row r="253501" spans="63:63" x14ac:dyDescent="0.25">
      <c r="BK253501" s="2311"/>
    </row>
    <row r="253525" spans="63:63" x14ac:dyDescent="0.25">
      <c r="BK253525" s="2315"/>
    </row>
    <row r="253526" spans="63:63" x14ac:dyDescent="0.25">
      <c r="BK253526" s="2311"/>
    </row>
    <row r="253550" spans="63:63" x14ac:dyDescent="0.25">
      <c r="BK253550" s="2315"/>
    </row>
    <row r="253551" spans="63:63" x14ac:dyDescent="0.25">
      <c r="BK253551" s="2311"/>
    </row>
    <row r="253575" spans="63:63" x14ac:dyDescent="0.25">
      <c r="BK253575" s="2315"/>
    </row>
    <row r="253576" spans="63:63" x14ac:dyDescent="0.25">
      <c r="BK253576" s="2311"/>
    </row>
    <row r="253600" spans="63:63" x14ac:dyDescent="0.25">
      <c r="BK253600" s="2315"/>
    </row>
    <row r="253601" spans="63:63" x14ac:dyDescent="0.25">
      <c r="BK253601" s="2311"/>
    </row>
    <row r="253625" spans="63:63" x14ac:dyDescent="0.25">
      <c r="BK253625" s="2315"/>
    </row>
    <row r="253626" spans="63:63" x14ac:dyDescent="0.25">
      <c r="BK253626" s="2311"/>
    </row>
    <row r="253650" spans="63:63" x14ac:dyDescent="0.25">
      <c r="BK253650" s="2315"/>
    </row>
    <row r="253651" spans="63:63" x14ac:dyDescent="0.25">
      <c r="BK253651" s="2311"/>
    </row>
    <row r="253675" spans="63:63" x14ac:dyDescent="0.25">
      <c r="BK253675" s="2315"/>
    </row>
    <row r="253676" spans="63:63" x14ac:dyDescent="0.25">
      <c r="BK253676" s="2311"/>
    </row>
    <row r="253700" spans="63:63" x14ac:dyDescent="0.25">
      <c r="BK253700" s="2315"/>
    </row>
    <row r="253701" spans="63:63" x14ac:dyDescent="0.25">
      <c r="BK253701" s="2311"/>
    </row>
    <row r="253725" spans="63:63" x14ac:dyDescent="0.25">
      <c r="BK253725" s="2315"/>
    </row>
    <row r="253726" spans="63:63" x14ac:dyDescent="0.25">
      <c r="BK253726" s="2311"/>
    </row>
    <row r="253750" spans="63:63" x14ac:dyDescent="0.25">
      <c r="BK253750" s="2315"/>
    </row>
    <row r="253751" spans="63:63" x14ac:dyDescent="0.25">
      <c r="BK253751" s="2311"/>
    </row>
    <row r="253775" spans="63:63" x14ac:dyDescent="0.25">
      <c r="BK253775" s="2315"/>
    </row>
    <row r="253776" spans="63:63" x14ac:dyDescent="0.25">
      <c r="BK253776" s="2311"/>
    </row>
    <row r="253800" spans="63:63" x14ac:dyDescent="0.25">
      <c r="BK253800" s="2315"/>
    </row>
    <row r="253801" spans="63:63" x14ac:dyDescent="0.25">
      <c r="BK253801" s="2311"/>
    </row>
    <row r="253825" spans="63:63" x14ac:dyDescent="0.25">
      <c r="BK253825" s="2315"/>
    </row>
    <row r="253826" spans="63:63" x14ac:dyDescent="0.25">
      <c r="BK253826" s="2311"/>
    </row>
    <row r="253850" spans="63:63" x14ac:dyDescent="0.25">
      <c r="BK253850" s="2315"/>
    </row>
    <row r="253851" spans="63:63" x14ac:dyDescent="0.25">
      <c r="BK253851" s="2311"/>
    </row>
    <row r="253875" spans="63:63" x14ac:dyDescent="0.25">
      <c r="BK253875" s="2315"/>
    </row>
    <row r="253876" spans="63:63" x14ac:dyDescent="0.25">
      <c r="BK253876" s="2311"/>
    </row>
    <row r="253900" spans="63:63" x14ac:dyDescent="0.25">
      <c r="BK253900" s="2315"/>
    </row>
    <row r="253901" spans="63:63" x14ac:dyDescent="0.25">
      <c r="BK253901" s="2311"/>
    </row>
    <row r="253925" spans="63:63" x14ac:dyDescent="0.25">
      <c r="BK253925" s="2315"/>
    </row>
    <row r="253926" spans="63:63" x14ac:dyDescent="0.25">
      <c r="BK253926" s="2311"/>
    </row>
    <row r="253950" spans="63:63" x14ac:dyDescent="0.25">
      <c r="BK253950" s="2315"/>
    </row>
    <row r="253951" spans="63:63" x14ac:dyDescent="0.25">
      <c r="BK253951" s="2311"/>
    </row>
    <row r="253975" spans="63:63" x14ac:dyDescent="0.25">
      <c r="BK253975" s="2315"/>
    </row>
    <row r="253976" spans="63:63" x14ac:dyDescent="0.25">
      <c r="BK253976" s="2311"/>
    </row>
    <row r="254000" spans="63:63" x14ac:dyDescent="0.25">
      <c r="BK254000" s="2315"/>
    </row>
    <row r="254001" spans="63:63" x14ac:dyDescent="0.25">
      <c r="BK254001" s="2311"/>
    </row>
    <row r="254025" spans="63:63" x14ac:dyDescent="0.25">
      <c r="BK254025" s="2315"/>
    </row>
    <row r="254026" spans="63:63" x14ac:dyDescent="0.25">
      <c r="BK254026" s="2311"/>
    </row>
    <row r="254050" spans="63:63" x14ac:dyDescent="0.25">
      <c r="BK254050" s="2315"/>
    </row>
    <row r="254051" spans="63:63" x14ac:dyDescent="0.25">
      <c r="BK254051" s="2311"/>
    </row>
    <row r="254075" spans="63:63" x14ac:dyDescent="0.25">
      <c r="BK254075" s="2315"/>
    </row>
    <row r="254076" spans="63:63" x14ac:dyDescent="0.25">
      <c r="BK254076" s="2311"/>
    </row>
    <row r="254100" spans="63:63" x14ac:dyDescent="0.25">
      <c r="BK254100" s="2315"/>
    </row>
    <row r="254101" spans="63:63" x14ac:dyDescent="0.25">
      <c r="BK254101" s="2311"/>
    </row>
    <row r="254125" spans="63:63" x14ac:dyDescent="0.25">
      <c r="BK254125" s="2315"/>
    </row>
    <row r="254126" spans="63:63" x14ac:dyDescent="0.25">
      <c r="BK254126" s="2311"/>
    </row>
    <row r="254150" spans="63:63" x14ac:dyDescent="0.25">
      <c r="BK254150" s="2315"/>
    </row>
    <row r="254151" spans="63:63" x14ac:dyDescent="0.25">
      <c r="BK254151" s="2311"/>
    </row>
    <row r="254175" spans="63:63" x14ac:dyDescent="0.25">
      <c r="BK254175" s="2315"/>
    </row>
    <row r="254176" spans="63:63" x14ac:dyDescent="0.25">
      <c r="BK254176" s="2311"/>
    </row>
    <row r="254200" spans="63:63" x14ac:dyDescent="0.25">
      <c r="BK254200" s="2315"/>
    </row>
    <row r="254201" spans="63:63" x14ac:dyDescent="0.25">
      <c r="BK254201" s="2311"/>
    </row>
    <row r="254225" spans="63:63" x14ac:dyDescent="0.25">
      <c r="BK254225" s="2315"/>
    </row>
    <row r="254226" spans="63:63" x14ac:dyDescent="0.25">
      <c r="BK254226" s="2311"/>
    </row>
    <row r="254250" spans="63:63" x14ac:dyDescent="0.25">
      <c r="BK254250" s="2315"/>
    </row>
    <row r="254251" spans="63:63" x14ac:dyDescent="0.25">
      <c r="BK254251" s="2311"/>
    </row>
    <row r="254275" spans="63:63" x14ac:dyDescent="0.25">
      <c r="BK254275" s="2315"/>
    </row>
    <row r="254276" spans="63:63" x14ac:dyDescent="0.25">
      <c r="BK254276" s="2311"/>
    </row>
    <row r="254300" spans="63:63" x14ac:dyDescent="0.25">
      <c r="BK254300" s="2315"/>
    </row>
    <row r="254301" spans="63:63" x14ac:dyDescent="0.25">
      <c r="BK254301" s="2311"/>
    </row>
    <row r="254325" spans="63:63" x14ac:dyDescent="0.25">
      <c r="BK254325" s="2315"/>
    </row>
    <row r="254326" spans="63:63" x14ac:dyDescent="0.25">
      <c r="BK254326" s="2311"/>
    </row>
    <row r="254350" spans="63:63" x14ac:dyDescent="0.25">
      <c r="BK254350" s="2315"/>
    </row>
    <row r="254351" spans="63:63" x14ac:dyDescent="0.25">
      <c r="BK254351" s="2311"/>
    </row>
    <row r="254375" spans="63:63" x14ac:dyDescent="0.25">
      <c r="BK254375" s="2315"/>
    </row>
    <row r="254376" spans="63:63" x14ac:dyDescent="0.25">
      <c r="BK254376" s="2311"/>
    </row>
    <row r="254400" spans="63:63" x14ac:dyDescent="0.25">
      <c r="BK254400" s="2315"/>
    </row>
    <row r="254401" spans="63:63" x14ac:dyDescent="0.25">
      <c r="BK254401" s="2311"/>
    </row>
    <row r="254425" spans="63:63" x14ac:dyDescent="0.25">
      <c r="BK254425" s="2315"/>
    </row>
    <row r="254426" spans="63:63" x14ac:dyDescent="0.25">
      <c r="BK254426" s="2311"/>
    </row>
    <row r="254450" spans="63:63" x14ac:dyDescent="0.25">
      <c r="BK254450" s="2315"/>
    </row>
    <row r="254451" spans="63:63" x14ac:dyDescent="0.25">
      <c r="BK254451" s="2311"/>
    </row>
    <row r="254475" spans="63:63" x14ac:dyDescent="0.25">
      <c r="BK254475" s="2315"/>
    </row>
    <row r="254476" spans="63:63" x14ac:dyDescent="0.25">
      <c r="BK254476" s="2311"/>
    </row>
    <row r="254500" spans="63:63" x14ac:dyDescent="0.25">
      <c r="BK254500" s="2315"/>
    </row>
    <row r="254501" spans="63:63" x14ac:dyDescent="0.25">
      <c r="BK254501" s="2311"/>
    </row>
    <row r="254525" spans="63:63" x14ac:dyDescent="0.25">
      <c r="BK254525" s="2315"/>
    </row>
    <row r="254526" spans="63:63" x14ac:dyDescent="0.25">
      <c r="BK254526" s="2311"/>
    </row>
    <row r="254550" spans="63:63" x14ac:dyDescent="0.25">
      <c r="BK254550" s="2315"/>
    </row>
    <row r="254551" spans="63:63" x14ac:dyDescent="0.25">
      <c r="BK254551" s="2311"/>
    </row>
    <row r="254575" spans="63:63" x14ac:dyDescent="0.25">
      <c r="BK254575" s="2315"/>
    </row>
    <row r="254576" spans="63:63" x14ac:dyDescent="0.25">
      <c r="BK254576" s="2311"/>
    </row>
    <row r="254600" spans="63:63" x14ac:dyDescent="0.25">
      <c r="BK254600" s="2315"/>
    </row>
    <row r="254601" spans="63:63" x14ac:dyDescent="0.25">
      <c r="BK254601" s="2311"/>
    </row>
    <row r="254625" spans="63:63" x14ac:dyDescent="0.25">
      <c r="BK254625" s="2315"/>
    </row>
    <row r="254626" spans="63:63" x14ac:dyDescent="0.25">
      <c r="BK254626" s="2311"/>
    </row>
    <row r="254650" spans="63:63" x14ac:dyDescent="0.25">
      <c r="BK254650" s="2315"/>
    </row>
    <row r="254651" spans="63:63" x14ac:dyDescent="0.25">
      <c r="BK254651" s="2311"/>
    </row>
    <row r="254675" spans="63:63" x14ac:dyDescent="0.25">
      <c r="BK254675" s="2315"/>
    </row>
    <row r="254676" spans="63:63" x14ac:dyDescent="0.25">
      <c r="BK254676" s="2311"/>
    </row>
    <row r="254700" spans="63:63" x14ac:dyDescent="0.25">
      <c r="BK254700" s="2315"/>
    </row>
    <row r="254701" spans="63:63" x14ac:dyDescent="0.25">
      <c r="BK254701" s="2311"/>
    </row>
    <row r="254725" spans="63:63" x14ac:dyDescent="0.25">
      <c r="BK254725" s="2315"/>
    </row>
    <row r="254726" spans="63:63" x14ac:dyDescent="0.25">
      <c r="BK254726" s="2311"/>
    </row>
    <row r="254750" spans="63:63" x14ac:dyDescent="0.25">
      <c r="BK254750" s="2315"/>
    </row>
    <row r="254751" spans="63:63" x14ac:dyDescent="0.25">
      <c r="BK254751" s="2311"/>
    </row>
    <row r="254775" spans="63:63" x14ac:dyDescent="0.25">
      <c r="BK254775" s="2315"/>
    </row>
    <row r="254776" spans="63:63" x14ac:dyDescent="0.25">
      <c r="BK254776" s="2311"/>
    </row>
    <row r="254800" spans="63:63" x14ac:dyDescent="0.25">
      <c r="BK254800" s="2315"/>
    </row>
    <row r="254801" spans="63:63" x14ac:dyDescent="0.25">
      <c r="BK254801" s="2311"/>
    </row>
    <row r="254825" spans="63:63" x14ac:dyDescent="0.25">
      <c r="BK254825" s="2315"/>
    </row>
    <row r="254826" spans="63:63" x14ac:dyDescent="0.25">
      <c r="BK254826" s="2311"/>
    </row>
    <row r="254850" spans="63:63" x14ac:dyDescent="0.25">
      <c r="BK254850" s="2315"/>
    </row>
    <row r="254851" spans="63:63" x14ac:dyDescent="0.25">
      <c r="BK254851" s="2311"/>
    </row>
    <row r="254875" spans="63:63" x14ac:dyDescent="0.25">
      <c r="BK254875" s="2315"/>
    </row>
    <row r="254876" spans="63:63" x14ac:dyDescent="0.25">
      <c r="BK254876" s="2311"/>
    </row>
    <row r="254900" spans="63:63" x14ac:dyDescent="0.25">
      <c r="BK254900" s="2315"/>
    </row>
    <row r="254901" spans="63:63" x14ac:dyDescent="0.25">
      <c r="BK254901" s="2311"/>
    </row>
    <row r="254925" spans="63:63" x14ac:dyDescent="0.25">
      <c r="BK254925" s="2315"/>
    </row>
    <row r="254926" spans="63:63" x14ac:dyDescent="0.25">
      <c r="BK254926" s="2311"/>
    </row>
    <row r="254950" spans="63:63" x14ac:dyDescent="0.25">
      <c r="BK254950" s="2315"/>
    </row>
    <row r="254951" spans="63:63" x14ac:dyDescent="0.25">
      <c r="BK254951" s="2311"/>
    </row>
    <row r="254975" spans="63:63" x14ac:dyDescent="0.25">
      <c r="BK254975" s="2315"/>
    </row>
    <row r="254976" spans="63:63" x14ac:dyDescent="0.25">
      <c r="BK254976" s="2311"/>
    </row>
    <row r="255000" spans="63:63" x14ac:dyDescent="0.25">
      <c r="BK255000" s="2315"/>
    </row>
    <row r="255001" spans="63:63" x14ac:dyDescent="0.25">
      <c r="BK255001" s="2311"/>
    </row>
    <row r="255025" spans="63:63" x14ac:dyDescent="0.25">
      <c r="BK255025" s="2315"/>
    </row>
    <row r="255026" spans="63:63" x14ac:dyDescent="0.25">
      <c r="BK255026" s="2311"/>
    </row>
    <row r="255050" spans="63:63" x14ac:dyDescent="0.25">
      <c r="BK255050" s="2315"/>
    </row>
    <row r="255051" spans="63:63" x14ac:dyDescent="0.25">
      <c r="BK255051" s="2311"/>
    </row>
    <row r="255075" spans="63:63" x14ac:dyDescent="0.25">
      <c r="BK255075" s="2315"/>
    </row>
    <row r="255076" spans="63:63" x14ac:dyDescent="0.25">
      <c r="BK255076" s="2311"/>
    </row>
    <row r="255100" spans="63:63" x14ac:dyDescent="0.25">
      <c r="BK255100" s="2315"/>
    </row>
    <row r="255101" spans="63:63" x14ac:dyDescent="0.25">
      <c r="BK255101" s="2311"/>
    </row>
    <row r="255125" spans="63:63" x14ac:dyDescent="0.25">
      <c r="BK255125" s="2315"/>
    </row>
    <row r="255126" spans="63:63" x14ac:dyDescent="0.25">
      <c r="BK255126" s="2311"/>
    </row>
    <row r="255150" spans="63:63" x14ac:dyDescent="0.25">
      <c r="BK255150" s="2315"/>
    </row>
    <row r="255151" spans="63:63" x14ac:dyDescent="0.25">
      <c r="BK255151" s="2311"/>
    </row>
    <row r="255175" spans="63:63" x14ac:dyDescent="0.25">
      <c r="BK255175" s="2315"/>
    </row>
    <row r="255176" spans="63:63" x14ac:dyDescent="0.25">
      <c r="BK255176" s="2311"/>
    </row>
    <row r="255200" spans="63:63" x14ac:dyDescent="0.25">
      <c r="BK255200" s="2315"/>
    </row>
    <row r="255201" spans="63:63" x14ac:dyDescent="0.25">
      <c r="BK255201" s="2311"/>
    </row>
    <row r="255225" spans="63:63" x14ac:dyDescent="0.25">
      <c r="BK255225" s="2315"/>
    </row>
    <row r="255226" spans="63:63" x14ac:dyDescent="0.25">
      <c r="BK255226" s="2311"/>
    </row>
    <row r="255250" spans="63:63" x14ac:dyDescent="0.25">
      <c r="BK255250" s="2315"/>
    </row>
    <row r="255251" spans="63:63" x14ac:dyDescent="0.25">
      <c r="BK255251" s="2311"/>
    </row>
    <row r="255275" spans="63:63" x14ac:dyDescent="0.25">
      <c r="BK255275" s="2315"/>
    </row>
    <row r="255276" spans="63:63" x14ac:dyDescent="0.25">
      <c r="BK255276" s="2311"/>
    </row>
    <row r="255300" spans="63:63" x14ac:dyDescent="0.25">
      <c r="BK255300" s="2315"/>
    </row>
    <row r="255301" spans="63:63" x14ac:dyDescent="0.25">
      <c r="BK255301" s="2311"/>
    </row>
    <row r="255325" spans="63:63" x14ac:dyDescent="0.25">
      <c r="BK255325" s="2315"/>
    </row>
    <row r="255326" spans="63:63" x14ac:dyDescent="0.25">
      <c r="BK255326" s="2311"/>
    </row>
    <row r="255350" spans="63:63" x14ac:dyDescent="0.25">
      <c r="BK255350" s="2315"/>
    </row>
    <row r="255351" spans="63:63" x14ac:dyDescent="0.25">
      <c r="BK255351" s="2311"/>
    </row>
    <row r="255375" spans="63:63" x14ac:dyDescent="0.25">
      <c r="BK255375" s="2315"/>
    </row>
    <row r="255376" spans="63:63" x14ac:dyDescent="0.25">
      <c r="BK255376" s="2311"/>
    </row>
    <row r="255400" spans="63:63" x14ac:dyDescent="0.25">
      <c r="BK255400" s="2315"/>
    </row>
    <row r="255401" spans="63:63" x14ac:dyDescent="0.25">
      <c r="BK255401" s="2311"/>
    </row>
    <row r="255425" spans="63:63" x14ac:dyDescent="0.25">
      <c r="BK255425" s="2315"/>
    </row>
    <row r="255426" spans="63:63" x14ac:dyDescent="0.25">
      <c r="BK255426" s="2311"/>
    </row>
    <row r="255450" spans="63:63" x14ac:dyDescent="0.25">
      <c r="BK255450" s="2315"/>
    </row>
    <row r="255451" spans="63:63" x14ac:dyDescent="0.25">
      <c r="BK255451" s="2311"/>
    </row>
    <row r="255475" spans="63:63" x14ac:dyDescent="0.25">
      <c r="BK255475" s="2315"/>
    </row>
    <row r="255476" spans="63:63" x14ac:dyDescent="0.25">
      <c r="BK255476" s="2311"/>
    </row>
    <row r="255500" spans="63:63" x14ac:dyDescent="0.25">
      <c r="BK255500" s="2315"/>
    </row>
    <row r="255501" spans="63:63" x14ac:dyDescent="0.25">
      <c r="BK255501" s="2311"/>
    </row>
    <row r="255525" spans="63:63" x14ac:dyDescent="0.25">
      <c r="BK255525" s="2315"/>
    </row>
    <row r="255526" spans="63:63" x14ac:dyDescent="0.25">
      <c r="BK255526" s="2311"/>
    </row>
    <row r="255550" spans="63:63" x14ac:dyDescent="0.25">
      <c r="BK255550" s="2315"/>
    </row>
    <row r="255551" spans="63:63" x14ac:dyDescent="0.25">
      <c r="BK255551" s="2311"/>
    </row>
    <row r="255575" spans="63:63" x14ac:dyDescent="0.25">
      <c r="BK255575" s="2315"/>
    </row>
    <row r="255576" spans="63:63" x14ac:dyDescent="0.25">
      <c r="BK255576" s="2311"/>
    </row>
    <row r="255600" spans="63:63" x14ac:dyDescent="0.25">
      <c r="BK255600" s="2315"/>
    </row>
    <row r="255601" spans="63:63" x14ac:dyDescent="0.25">
      <c r="BK255601" s="2311"/>
    </row>
    <row r="255625" spans="63:63" x14ac:dyDescent="0.25">
      <c r="BK255625" s="2315"/>
    </row>
    <row r="255626" spans="63:63" x14ac:dyDescent="0.25">
      <c r="BK255626" s="2311"/>
    </row>
    <row r="255650" spans="63:63" x14ac:dyDescent="0.25">
      <c r="BK255650" s="2315"/>
    </row>
    <row r="255651" spans="63:63" x14ac:dyDescent="0.25">
      <c r="BK255651" s="2311"/>
    </row>
    <row r="255675" spans="63:63" x14ac:dyDescent="0.25">
      <c r="BK255675" s="2315"/>
    </row>
    <row r="255676" spans="63:63" x14ac:dyDescent="0.25">
      <c r="BK255676" s="2311"/>
    </row>
    <row r="255700" spans="63:63" x14ac:dyDescent="0.25">
      <c r="BK255700" s="2315"/>
    </row>
    <row r="255701" spans="63:63" x14ac:dyDescent="0.25">
      <c r="BK255701" s="2311"/>
    </row>
    <row r="255725" spans="63:63" x14ac:dyDescent="0.25">
      <c r="BK255725" s="2315"/>
    </row>
    <row r="255726" spans="63:63" x14ac:dyDescent="0.25">
      <c r="BK255726" s="2311"/>
    </row>
    <row r="255750" spans="63:63" x14ac:dyDescent="0.25">
      <c r="BK255750" s="2315"/>
    </row>
    <row r="255751" spans="63:63" x14ac:dyDescent="0.25">
      <c r="BK255751" s="2311"/>
    </row>
    <row r="255775" spans="63:63" x14ac:dyDescent="0.25">
      <c r="BK255775" s="2315"/>
    </row>
    <row r="255776" spans="63:63" x14ac:dyDescent="0.25">
      <c r="BK255776" s="2311"/>
    </row>
    <row r="255800" spans="63:63" x14ac:dyDescent="0.25">
      <c r="BK255800" s="2315"/>
    </row>
    <row r="255801" spans="63:63" x14ac:dyDescent="0.25">
      <c r="BK255801" s="2311"/>
    </row>
    <row r="255825" spans="63:63" x14ac:dyDescent="0.25">
      <c r="BK255825" s="2315"/>
    </row>
    <row r="255826" spans="63:63" x14ac:dyDescent="0.25">
      <c r="BK255826" s="2311"/>
    </row>
    <row r="255850" spans="63:63" x14ac:dyDescent="0.25">
      <c r="BK255850" s="2315"/>
    </row>
    <row r="255851" spans="63:63" x14ac:dyDescent="0.25">
      <c r="BK255851" s="2311"/>
    </row>
    <row r="255875" spans="63:63" x14ac:dyDescent="0.25">
      <c r="BK255875" s="2315"/>
    </row>
    <row r="255876" spans="63:63" x14ac:dyDescent="0.25">
      <c r="BK255876" s="2311"/>
    </row>
    <row r="255900" spans="63:63" x14ac:dyDescent="0.25">
      <c r="BK255900" s="2315"/>
    </row>
    <row r="255901" spans="63:63" x14ac:dyDescent="0.25">
      <c r="BK255901" s="2311"/>
    </row>
    <row r="255925" spans="63:63" x14ac:dyDescent="0.25">
      <c r="BK255925" s="2315"/>
    </row>
    <row r="255926" spans="63:63" x14ac:dyDescent="0.25">
      <c r="BK255926" s="2311"/>
    </row>
    <row r="255950" spans="63:63" x14ac:dyDescent="0.25">
      <c r="BK255950" s="2315"/>
    </row>
    <row r="255951" spans="63:63" x14ac:dyDescent="0.25">
      <c r="BK255951" s="2311"/>
    </row>
    <row r="255975" spans="63:63" x14ac:dyDescent="0.25">
      <c r="BK255975" s="2315"/>
    </row>
    <row r="255976" spans="63:63" x14ac:dyDescent="0.25">
      <c r="BK255976" s="2311"/>
    </row>
    <row r="256000" spans="63:63" x14ac:dyDescent="0.25">
      <c r="BK256000" s="2315"/>
    </row>
    <row r="256001" spans="63:63" x14ac:dyDescent="0.25">
      <c r="BK256001" s="2311"/>
    </row>
    <row r="256025" spans="63:63" x14ac:dyDescent="0.25">
      <c r="BK256025" s="2315"/>
    </row>
    <row r="256026" spans="63:63" x14ac:dyDescent="0.25">
      <c r="BK256026" s="2311"/>
    </row>
    <row r="256050" spans="63:63" x14ac:dyDescent="0.25">
      <c r="BK256050" s="2315"/>
    </row>
    <row r="256051" spans="63:63" x14ac:dyDescent="0.25">
      <c r="BK256051" s="2311"/>
    </row>
    <row r="256075" spans="63:63" x14ac:dyDescent="0.25">
      <c r="BK256075" s="2315"/>
    </row>
    <row r="256076" spans="63:63" x14ac:dyDescent="0.25">
      <c r="BK256076" s="2311"/>
    </row>
    <row r="256100" spans="63:63" x14ac:dyDescent="0.25">
      <c r="BK256100" s="2315"/>
    </row>
    <row r="256101" spans="63:63" x14ac:dyDescent="0.25">
      <c r="BK256101" s="2311"/>
    </row>
    <row r="256125" spans="63:63" x14ac:dyDescent="0.25">
      <c r="BK256125" s="2315"/>
    </row>
    <row r="256126" spans="63:63" x14ac:dyDescent="0.25">
      <c r="BK256126" s="2311"/>
    </row>
    <row r="256150" spans="63:63" x14ac:dyDescent="0.25">
      <c r="BK256150" s="2315"/>
    </row>
    <row r="256151" spans="63:63" x14ac:dyDescent="0.25">
      <c r="BK256151" s="2311"/>
    </row>
    <row r="256175" spans="63:63" x14ac:dyDescent="0.25">
      <c r="BK256175" s="2315"/>
    </row>
    <row r="256176" spans="63:63" x14ac:dyDescent="0.25">
      <c r="BK256176" s="2311"/>
    </row>
    <row r="256200" spans="63:63" x14ac:dyDescent="0.25">
      <c r="BK256200" s="2315"/>
    </row>
    <row r="256201" spans="63:63" x14ac:dyDescent="0.25">
      <c r="BK256201" s="2311"/>
    </row>
    <row r="256225" spans="63:63" x14ac:dyDescent="0.25">
      <c r="BK256225" s="2315"/>
    </row>
    <row r="256226" spans="63:63" x14ac:dyDescent="0.25">
      <c r="BK256226" s="2311"/>
    </row>
    <row r="256250" spans="63:63" x14ac:dyDescent="0.25">
      <c r="BK256250" s="2315"/>
    </row>
    <row r="256251" spans="63:63" x14ac:dyDescent="0.25">
      <c r="BK256251" s="2311"/>
    </row>
    <row r="256275" spans="63:63" x14ac:dyDescent="0.25">
      <c r="BK256275" s="2315"/>
    </row>
    <row r="256276" spans="63:63" x14ac:dyDescent="0.25">
      <c r="BK256276" s="2311"/>
    </row>
    <row r="256300" spans="63:63" x14ac:dyDescent="0.25">
      <c r="BK256300" s="2315"/>
    </row>
    <row r="256301" spans="63:63" x14ac:dyDescent="0.25">
      <c r="BK256301" s="2311"/>
    </row>
    <row r="256325" spans="63:63" x14ac:dyDescent="0.25">
      <c r="BK256325" s="2315"/>
    </row>
    <row r="256326" spans="63:63" x14ac:dyDescent="0.25">
      <c r="BK256326" s="2311"/>
    </row>
    <row r="256350" spans="63:63" x14ac:dyDescent="0.25">
      <c r="BK256350" s="2315"/>
    </row>
    <row r="256351" spans="63:63" x14ac:dyDescent="0.25">
      <c r="BK256351" s="2311"/>
    </row>
    <row r="256375" spans="63:63" x14ac:dyDescent="0.25">
      <c r="BK256375" s="2315"/>
    </row>
    <row r="256376" spans="63:63" x14ac:dyDescent="0.25">
      <c r="BK256376" s="2311"/>
    </row>
    <row r="256400" spans="63:63" x14ac:dyDescent="0.25">
      <c r="BK256400" s="2315"/>
    </row>
    <row r="256401" spans="63:63" x14ac:dyDescent="0.25">
      <c r="BK256401" s="2311"/>
    </row>
    <row r="256425" spans="63:63" x14ac:dyDescent="0.25">
      <c r="BK256425" s="2315"/>
    </row>
    <row r="256426" spans="63:63" x14ac:dyDescent="0.25">
      <c r="BK256426" s="2311"/>
    </row>
    <row r="256450" spans="63:63" x14ac:dyDescent="0.25">
      <c r="BK256450" s="2315"/>
    </row>
    <row r="256451" spans="63:63" x14ac:dyDescent="0.25">
      <c r="BK256451" s="2311"/>
    </row>
    <row r="256475" spans="63:63" x14ac:dyDescent="0.25">
      <c r="BK256475" s="2315"/>
    </row>
    <row r="256476" spans="63:63" x14ac:dyDescent="0.25">
      <c r="BK256476" s="2311"/>
    </row>
    <row r="256500" spans="63:63" x14ac:dyDescent="0.25">
      <c r="BK256500" s="2315"/>
    </row>
    <row r="256501" spans="63:63" x14ac:dyDescent="0.25">
      <c r="BK256501" s="2311"/>
    </row>
    <row r="256525" spans="63:63" x14ac:dyDescent="0.25">
      <c r="BK256525" s="2315"/>
    </row>
    <row r="256526" spans="63:63" x14ac:dyDescent="0.25">
      <c r="BK256526" s="2311"/>
    </row>
    <row r="256550" spans="63:63" x14ac:dyDescent="0.25">
      <c r="BK256550" s="2315"/>
    </row>
    <row r="256551" spans="63:63" x14ac:dyDescent="0.25">
      <c r="BK256551" s="2311"/>
    </row>
    <row r="256575" spans="63:63" x14ac:dyDescent="0.25">
      <c r="BK256575" s="2315"/>
    </row>
    <row r="256576" spans="63:63" x14ac:dyDescent="0.25">
      <c r="BK256576" s="2311"/>
    </row>
    <row r="256600" spans="63:63" x14ac:dyDescent="0.25">
      <c r="BK256600" s="2315"/>
    </row>
    <row r="256601" spans="63:63" x14ac:dyDescent="0.25">
      <c r="BK256601" s="2311"/>
    </row>
    <row r="256625" spans="63:63" x14ac:dyDescent="0.25">
      <c r="BK256625" s="2315"/>
    </row>
    <row r="256626" spans="63:63" x14ac:dyDescent="0.25">
      <c r="BK256626" s="2311"/>
    </row>
    <row r="256650" spans="63:63" x14ac:dyDescent="0.25">
      <c r="BK256650" s="2315"/>
    </row>
    <row r="256651" spans="63:63" x14ac:dyDescent="0.25">
      <c r="BK256651" s="2311"/>
    </row>
    <row r="256675" spans="63:63" x14ac:dyDescent="0.25">
      <c r="BK256675" s="2315"/>
    </row>
    <row r="256676" spans="63:63" x14ac:dyDescent="0.25">
      <c r="BK256676" s="2311"/>
    </row>
    <row r="256700" spans="63:63" x14ac:dyDescent="0.25">
      <c r="BK256700" s="2315"/>
    </row>
    <row r="256701" spans="63:63" x14ac:dyDescent="0.25">
      <c r="BK256701" s="2311"/>
    </row>
    <row r="256725" spans="63:63" x14ac:dyDescent="0.25">
      <c r="BK256725" s="2315"/>
    </row>
    <row r="256726" spans="63:63" x14ac:dyDescent="0.25">
      <c r="BK256726" s="2311"/>
    </row>
    <row r="256750" spans="63:63" x14ac:dyDescent="0.25">
      <c r="BK256750" s="2315"/>
    </row>
    <row r="256751" spans="63:63" x14ac:dyDescent="0.25">
      <c r="BK256751" s="2311"/>
    </row>
    <row r="256775" spans="63:63" x14ac:dyDescent="0.25">
      <c r="BK256775" s="2315"/>
    </row>
    <row r="256776" spans="63:63" x14ac:dyDescent="0.25">
      <c r="BK256776" s="2311"/>
    </row>
    <row r="256800" spans="63:63" x14ac:dyDescent="0.25">
      <c r="BK256800" s="2315"/>
    </row>
    <row r="256801" spans="63:63" x14ac:dyDescent="0.25">
      <c r="BK256801" s="2311"/>
    </row>
    <row r="256825" spans="63:63" x14ac:dyDescent="0.25">
      <c r="BK256825" s="2315"/>
    </row>
    <row r="256826" spans="63:63" x14ac:dyDescent="0.25">
      <c r="BK256826" s="2311"/>
    </row>
    <row r="256850" spans="63:63" x14ac:dyDescent="0.25">
      <c r="BK256850" s="2315"/>
    </row>
    <row r="256851" spans="63:63" x14ac:dyDescent="0.25">
      <c r="BK256851" s="2311"/>
    </row>
    <row r="256875" spans="63:63" x14ac:dyDescent="0.25">
      <c r="BK256875" s="2315"/>
    </row>
    <row r="256876" spans="63:63" x14ac:dyDescent="0.25">
      <c r="BK256876" s="2311"/>
    </row>
    <row r="256900" spans="63:63" x14ac:dyDescent="0.25">
      <c r="BK256900" s="2315"/>
    </row>
    <row r="256901" spans="63:63" x14ac:dyDescent="0.25">
      <c r="BK256901" s="2311"/>
    </row>
    <row r="256925" spans="63:63" x14ac:dyDescent="0.25">
      <c r="BK256925" s="2315"/>
    </row>
    <row r="256926" spans="63:63" x14ac:dyDescent="0.25">
      <c r="BK256926" s="2311"/>
    </row>
    <row r="256950" spans="63:63" x14ac:dyDescent="0.25">
      <c r="BK256950" s="2315"/>
    </row>
    <row r="256951" spans="63:63" x14ac:dyDescent="0.25">
      <c r="BK256951" s="2311"/>
    </row>
    <row r="256975" spans="63:63" x14ac:dyDescent="0.25">
      <c r="BK256975" s="2315"/>
    </row>
    <row r="256976" spans="63:63" x14ac:dyDescent="0.25">
      <c r="BK256976" s="2311"/>
    </row>
    <row r="257000" spans="63:63" x14ac:dyDescent="0.25">
      <c r="BK257000" s="2315"/>
    </row>
    <row r="257001" spans="63:63" x14ac:dyDescent="0.25">
      <c r="BK257001" s="2311"/>
    </row>
    <row r="257025" spans="63:63" x14ac:dyDescent="0.25">
      <c r="BK257025" s="2315"/>
    </row>
    <row r="257026" spans="63:63" x14ac:dyDescent="0.25">
      <c r="BK257026" s="2311"/>
    </row>
    <row r="257050" spans="63:63" x14ac:dyDescent="0.25">
      <c r="BK257050" s="2315"/>
    </row>
    <row r="257051" spans="63:63" x14ac:dyDescent="0.25">
      <c r="BK257051" s="2311"/>
    </row>
    <row r="257075" spans="63:63" x14ac:dyDescent="0.25">
      <c r="BK257075" s="2315"/>
    </row>
    <row r="257076" spans="63:63" x14ac:dyDescent="0.25">
      <c r="BK257076" s="2311"/>
    </row>
    <row r="257100" spans="63:63" x14ac:dyDescent="0.25">
      <c r="BK257100" s="2315"/>
    </row>
    <row r="257101" spans="63:63" x14ac:dyDescent="0.25">
      <c r="BK257101" s="2311"/>
    </row>
    <row r="257125" spans="63:63" x14ac:dyDescent="0.25">
      <c r="BK257125" s="2315"/>
    </row>
    <row r="257126" spans="63:63" x14ac:dyDescent="0.25">
      <c r="BK257126" s="2311"/>
    </row>
    <row r="257150" spans="63:63" x14ac:dyDescent="0.25">
      <c r="BK257150" s="2315"/>
    </row>
    <row r="257151" spans="63:63" x14ac:dyDescent="0.25">
      <c r="BK257151" s="2311"/>
    </row>
    <row r="257175" spans="63:63" x14ac:dyDescent="0.25">
      <c r="BK257175" s="2315"/>
    </row>
    <row r="257176" spans="63:63" x14ac:dyDescent="0.25">
      <c r="BK257176" s="2311"/>
    </row>
    <row r="257200" spans="63:63" x14ac:dyDescent="0.25">
      <c r="BK257200" s="2315"/>
    </row>
    <row r="257201" spans="63:63" x14ac:dyDescent="0.25">
      <c r="BK257201" s="2311"/>
    </row>
    <row r="257225" spans="63:63" x14ac:dyDescent="0.25">
      <c r="BK257225" s="2315"/>
    </row>
    <row r="257226" spans="63:63" x14ac:dyDescent="0.25">
      <c r="BK257226" s="2311"/>
    </row>
    <row r="257250" spans="63:63" x14ac:dyDescent="0.25">
      <c r="BK257250" s="2315"/>
    </row>
    <row r="257251" spans="63:63" x14ac:dyDescent="0.25">
      <c r="BK257251" s="2311"/>
    </row>
    <row r="257275" spans="63:63" x14ac:dyDescent="0.25">
      <c r="BK257275" s="2315"/>
    </row>
    <row r="257276" spans="63:63" x14ac:dyDescent="0.25">
      <c r="BK257276" s="2311"/>
    </row>
    <row r="257300" spans="63:63" x14ac:dyDescent="0.25">
      <c r="BK257300" s="2315"/>
    </row>
    <row r="257301" spans="63:63" x14ac:dyDescent="0.25">
      <c r="BK257301" s="2311"/>
    </row>
    <row r="257325" spans="63:63" x14ac:dyDescent="0.25">
      <c r="BK257325" s="2315"/>
    </row>
    <row r="257326" spans="63:63" x14ac:dyDescent="0.25">
      <c r="BK257326" s="2311"/>
    </row>
    <row r="257350" spans="63:63" x14ac:dyDescent="0.25">
      <c r="BK257350" s="2315"/>
    </row>
    <row r="257351" spans="63:63" x14ac:dyDescent="0.25">
      <c r="BK257351" s="2311"/>
    </row>
    <row r="257375" spans="63:63" x14ac:dyDescent="0.25">
      <c r="BK257375" s="2315"/>
    </row>
    <row r="257376" spans="63:63" x14ac:dyDescent="0.25">
      <c r="BK257376" s="2311"/>
    </row>
    <row r="257400" spans="63:63" x14ac:dyDescent="0.25">
      <c r="BK257400" s="2315"/>
    </row>
    <row r="257401" spans="63:63" x14ac:dyDescent="0.25">
      <c r="BK257401" s="2311"/>
    </row>
    <row r="257425" spans="63:63" x14ac:dyDescent="0.25">
      <c r="BK257425" s="2315"/>
    </row>
    <row r="257426" spans="63:63" x14ac:dyDescent="0.25">
      <c r="BK257426" s="2311"/>
    </row>
    <row r="257450" spans="63:63" x14ac:dyDescent="0.25">
      <c r="BK257450" s="2315"/>
    </row>
    <row r="257451" spans="63:63" x14ac:dyDescent="0.25">
      <c r="BK257451" s="2311"/>
    </row>
    <row r="257475" spans="63:63" x14ac:dyDescent="0.25">
      <c r="BK257475" s="2315"/>
    </row>
    <row r="257476" spans="63:63" x14ac:dyDescent="0.25">
      <c r="BK257476" s="2311"/>
    </row>
    <row r="257500" spans="63:63" x14ac:dyDescent="0.25">
      <c r="BK257500" s="2315"/>
    </row>
    <row r="257501" spans="63:63" x14ac:dyDescent="0.25">
      <c r="BK257501" s="2311"/>
    </row>
    <row r="257525" spans="63:63" x14ac:dyDescent="0.25">
      <c r="BK257525" s="2315"/>
    </row>
    <row r="257526" spans="63:63" x14ac:dyDescent="0.25">
      <c r="BK257526" s="2311"/>
    </row>
    <row r="257550" spans="63:63" x14ac:dyDescent="0.25">
      <c r="BK257550" s="2315"/>
    </row>
    <row r="257551" spans="63:63" x14ac:dyDescent="0.25">
      <c r="BK257551" s="2311"/>
    </row>
    <row r="257575" spans="63:63" x14ac:dyDescent="0.25">
      <c r="BK257575" s="2315"/>
    </row>
    <row r="257576" spans="63:63" x14ac:dyDescent="0.25">
      <c r="BK257576" s="2311"/>
    </row>
    <row r="257600" spans="63:63" x14ac:dyDescent="0.25">
      <c r="BK257600" s="2315"/>
    </row>
    <row r="257601" spans="63:63" x14ac:dyDescent="0.25">
      <c r="BK257601" s="2311"/>
    </row>
    <row r="257625" spans="63:63" x14ac:dyDescent="0.25">
      <c r="BK257625" s="2315"/>
    </row>
    <row r="257626" spans="63:63" x14ac:dyDescent="0.25">
      <c r="BK257626" s="2311"/>
    </row>
    <row r="257650" spans="63:63" x14ac:dyDescent="0.25">
      <c r="BK257650" s="2315"/>
    </row>
    <row r="257651" spans="63:63" x14ac:dyDescent="0.25">
      <c r="BK257651" s="2311"/>
    </row>
    <row r="257675" spans="63:63" x14ac:dyDescent="0.25">
      <c r="BK257675" s="2315"/>
    </row>
    <row r="257676" spans="63:63" x14ac:dyDescent="0.25">
      <c r="BK257676" s="2311"/>
    </row>
    <row r="257700" spans="63:63" x14ac:dyDescent="0.25">
      <c r="BK257700" s="2315"/>
    </row>
    <row r="257701" spans="63:63" x14ac:dyDescent="0.25">
      <c r="BK257701" s="2311"/>
    </row>
    <row r="257725" spans="63:63" x14ac:dyDescent="0.25">
      <c r="BK257725" s="2315"/>
    </row>
    <row r="257726" spans="63:63" x14ac:dyDescent="0.25">
      <c r="BK257726" s="2311"/>
    </row>
    <row r="257750" spans="63:63" x14ac:dyDescent="0.25">
      <c r="BK257750" s="2315"/>
    </row>
    <row r="257751" spans="63:63" x14ac:dyDescent="0.25">
      <c r="BK257751" s="2311"/>
    </row>
    <row r="257775" spans="63:63" x14ac:dyDescent="0.25">
      <c r="BK257775" s="2315"/>
    </row>
    <row r="257776" spans="63:63" x14ac:dyDescent="0.25">
      <c r="BK257776" s="2311"/>
    </row>
    <row r="257800" spans="63:63" x14ac:dyDescent="0.25">
      <c r="BK257800" s="2315"/>
    </row>
    <row r="257801" spans="63:63" x14ac:dyDescent="0.25">
      <c r="BK257801" s="2311"/>
    </row>
    <row r="257825" spans="63:63" x14ac:dyDescent="0.25">
      <c r="BK257825" s="2315"/>
    </row>
    <row r="257826" spans="63:63" x14ac:dyDescent="0.25">
      <c r="BK257826" s="2311"/>
    </row>
    <row r="257850" spans="63:63" x14ac:dyDescent="0.25">
      <c r="BK257850" s="2315"/>
    </row>
    <row r="257851" spans="63:63" x14ac:dyDescent="0.25">
      <c r="BK257851" s="2311"/>
    </row>
    <row r="257875" spans="63:63" x14ac:dyDescent="0.25">
      <c r="BK257875" s="2315"/>
    </row>
    <row r="257876" spans="63:63" x14ac:dyDescent="0.25">
      <c r="BK257876" s="2311"/>
    </row>
    <row r="257900" spans="63:63" x14ac:dyDescent="0.25">
      <c r="BK257900" s="2315"/>
    </row>
    <row r="257901" spans="63:63" x14ac:dyDescent="0.25">
      <c r="BK257901" s="2311"/>
    </row>
    <row r="257925" spans="63:63" x14ac:dyDescent="0.25">
      <c r="BK257925" s="2315"/>
    </row>
    <row r="257926" spans="63:63" x14ac:dyDescent="0.25">
      <c r="BK257926" s="2311"/>
    </row>
    <row r="257950" spans="63:63" x14ac:dyDescent="0.25">
      <c r="BK257950" s="2315"/>
    </row>
    <row r="257951" spans="63:63" x14ac:dyDescent="0.25">
      <c r="BK257951" s="2311"/>
    </row>
    <row r="257975" spans="63:63" x14ac:dyDescent="0.25">
      <c r="BK257975" s="2315"/>
    </row>
    <row r="257976" spans="63:63" x14ac:dyDescent="0.25">
      <c r="BK257976" s="2311"/>
    </row>
    <row r="258000" spans="63:63" x14ac:dyDescent="0.25">
      <c r="BK258000" s="2315"/>
    </row>
    <row r="258001" spans="63:63" x14ac:dyDescent="0.25">
      <c r="BK258001" s="2311"/>
    </row>
    <row r="258025" spans="63:63" x14ac:dyDescent="0.25">
      <c r="BK258025" s="2315"/>
    </row>
    <row r="258026" spans="63:63" x14ac:dyDescent="0.25">
      <c r="BK258026" s="2311"/>
    </row>
    <row r="258050" spans="63:63" x14ac:dyDescent="0.25">
      <c r="BK258050" s="2315"/>
    </row>
    <row r="258051" spans="63:63" x14ac:dyDescent="0.25">
      <c r="BK258051" s="2311"/>
    </row>
    <row r="258075" spans="63:63" x14ac:dyDescent="0.25">
      <c r="BK258075" s="2315"/>
    </row>
    <row r="258076" spans="63:63" x14ac:dyDescent="0.25">
      <c r="BK258076" s="2311"/>
    </row>
    <row r="258100" spans="63:63" x14ac:dyDescent="0.25">
      <c r="BK258100" s="2315"/>
    </row>
    <row r="258101" spans="63:63" x14ac:dyDescent="0.25">
      <c r="BK258101" s="2311"/>
    </row>
    <row r="258125" spans="63:63" x14ac:dyDescent="0.25">
      <c r="BK258125" s="2315"/>
    </row>
    <row r="258126" spans="63:63" x14ac:dyDescent="0.25">
      <c r="BK258126" s="2311"/>
    </row>
    <row r="258150" spans="63:63" x14ac:dyDescent="0.25">
      <c r="BK258150" s="2315"/>
    </row>
    <row r="258151" spans="63:63" x14ac:dyDescent="0.25">
      <c r="BK258151" s="2311"/>
    </row>
    <row r="258175" spans="63:63" x14ac:dyDescent="0.25">
      <c r="BK258175" s="2315"/>
    </row>
    <row r="258176" spans="63:63" x14ac:dyDescent="0.25">
      <c r="BK258176" s="2311"/>
    </row>
    <row r="258200" spans="63:63" x14ac:dyDescent="0.25">
      <c r="BK258200" s="2315"/>
    </row>
    <row r="258201" spans="63:63" x14ac:dyDescent="0.25">
      <c r="BK258201" s="2311"/>
    </row>
    <row r="258225" spans="63:63" x14ac:dyDescent="0.25">
      <c r="BK258225" s="2315"/>
    </row>
    <row r="258226" spans="63:63" x14ac:dyDescent="0.25">
      <c r="BK258226" s="2311"/>
    </row>
    <row r="258250" spans="63:63" x14ac:dyDescent="0.25">
      <c r="BK258250" s="2315"/>
    </row>
    <row r="258251" spans="63:63" x14ac:dyDescent="0.25">
      <c r="BK258251" s="2311"/>
    </row>
    <row r="258275" spans="63:63" x14ac:dyDescent="0.25">
      <c r="BK258275" s="2315"/>
    </row>
    <row r="258276" spans="63:63" x14ac:dyDescent="0.25">
      <c r="BK258276" s="2311"/>
    </row>
    <row r="258300" spans="63:63" x14ac:dyDescent="0.25">
      <c r="BK258300" s="2315"/>
    </row>
    <row r="258301" spans="63:63" x14ac:dyDescent="0.25">
      <c r="BK258301" s="2311"/>
    </row>
    <row r="258325" spans="63:63" x14ac:dyDescent="0.25">
      <c r="BK258325" s="2315"/>
    </row>
    <row r="258326" spans="63:63" x14ac:dyDescent="0.25">
      <c r="BK258326" s="2311"/>
    </row>
    <row r="258350" spans="63:63" x14ac:dyDescent="0.25">
      <c r="BK258350" s="2315"/>
    </row>
    <row r="258351" spans="63:63" x14ac:dyDescent="0.25">
      <c r="BK258351" s="2311"/>
    </row>
    <row r="258375" spans="63:63" x14ac:dyDescent="0.25">
      <c r="BK258375" s="2315"/>
    </row>
    <row r="258376" spans="63:63" x14ac:dyDescent="0.25">
      <c r="BK258376" s="2311"/>
    </row>
    <row r="258400" spans="63:63" x14ac:dyDescent="0.25">
      <c r="BK258400" s="2315"/>
    </row>
    <row r="258401" spans="63:63" x14ac:dyDescent="0.25">
      <c r="BK258401" s="2311"/>
    </row>
    <row r="258425" spans="63:63" x14ac:dyDescent="0.25">
      <c r="BK258425" s="2315"/>
    </row>
    <row r="258426" spans="63:63" x14ac:dyDescent="0.25">
      <c r="BK258426" s="2311"/>
    </row>
    <row r="258450" spans="63:63" x14ac:dyDescent="0.25">
      <c r="BK258450" s="2315"/>
    </row>
    <row r="258451" spans="63:63" x14ac:dyDescent="0.25">
      <c r="BK258451" s="2311"/>
    </row>
    <row r="258475" spans="63:63" x14ac:dyDescent="0.25">
      <c r="BK258475" s="2315"/>
    </row>
    <row r="258476" spans="63:63" x14ac:dyDescent="0.25">
      <c r="BK258476" s="2311"/>
    </row>
    <row r="258500" spans="63:63" x14ac:dyDescent="0.25">
      <c r="BK258500" s="2315"/>
    </row>
    <row r="258501" spans="63:63" x14ac:dyDescent="0.25">
      <c r="BK258501" s="2311"/>
    </row>
    <row r="258525" spans="63:63" x14ac:dyDescent="0.25">
      <c r="BK258525" s="2315"/>
    </row>
    <row r="258526" spans="63:63" x14ac:dyDescent="0.25">
      <c r="BK258526" s="2311"/>
    </row>
    <row r="258550" spans="63:63" x14ac:dyDescent="0.25">
      <c r="BK258550" s="2315"/>
    </row>
    <row r="258551" spans="63:63" x14ac:dyDescent="0.25">
      <c r="BK258551" s="2311"/>
    </row>
    <row r="258575" spans="63:63" x14ac:dyDescent="0.25">
      <c r="BK258575" s="2315"/>
    </row>
    <row r="258576" spans="63:63" x14ac:dyDescent="0.25">
      <c r="BK258576" s="2311"/>
    </row>
    <row r="258600" spans="63:63" x14ac:dyDescent="0.25">
      <c r="BK258600" s="2315"/>
    </row>
    <row r="258601" spans="63:63" x14ac:dyDescent="0.25">
      <c r="BK258601" s="2311"/>
    </row>
    <row r="258625" spans="63:63" x14ac:dyDescent="0.25">
      <c r="BK258625" s="2315"/>
    </row>
    <row r="258626" spans="63:63" x14ac:dyDescent="0.25">
      <c r="BK258626" s="2311"/>
    </row>
    <row r="258650" spans="63:63" x14ac:dyDescent="0.25">
      <c r="BK258650" s="2315"/>
    </row>
    <row r="258651" spans="63:63" x14ac:dyDescent="0.25">
      <c r="BK258651" s="2311"/>
    </row>
    <row r="258675" spans="63:63" x14ac:dyDescent="0.25">
      <c r="BK258675" s="2315"/>
    </row>
    <row r="258676" spans="63:63" x14ac:dyDescent="0.25">
      <c r="BK258676" s="2311"/>
    </row>
    <row r="258700" spans="63:63" x14ac:dyDescent="0.25">
      <c r="BK258700" s="2315"/>
    </row>
    <row r="258701" spans="63:63" x14ac:dyDescent="0.25">
      <c r="BK258701" s="2311"/>
    </row>
    <row r="258725" spans="63:63" x14ac:dyDescent="0.25">
      <c r="BK258725" s="2315"/>
    </row>
    <row r="258726" spans="63:63" x14ac:dyDescent="0.25">
      <c r="BK258726" s="2311"/>
    </row>
    <row r="258750" spans="63:63" x14ac:dyDescent="0.25">
      <c r="BK258750" s="2315"/>
    </row>
    <row r="258751" spans="63:63" x14ac:dyDescent="0.25">
      <c r="BK258751" s="2311"/>
    </row>
    <row r="258775" spans="63:63" x14ac:dyDescent="0.25">
      <c r="BK258775" s="2315"/>
    </row>
    <row r="258776" spans="63:63" x14ac:dyDescent="0.25">
      <c r="BK258776" s="2311"/>
    </row>
    <row r="258800" spans="63:63" x14ac:dyDescent="0.25">
      <c r="BK258800" s="2315"/>
    </row>
    <row r="258801" spans="63:63" x14ac:dyDescent="0.25">
      <c r="BK258801" s="2311"/>
    </row>
    <row r="258825" spans="63:63" x14ac:dyDescent="0.25">
      <c r="BK258825" s="2315"/>
    </row>
    <row r="258826" spans="63:63" x14ac:dyDescent="0.25">
      <c r="BK258826" s="2311"/>
    </row>
    <row r="258850" spans="63:63" x14ac:dyDescent="0.25">
      <c r="BK258850" s="2315"/>
    </row>
    <row r="258851" spans="63:63" x14ac:dyDescent="0.25">
      <c r="BK258851" s="2311"/>
    </row>
    <row r="258875" spans="63:63" x14ac:dyDescent="0.25">
      <c r="BK258875" s="2315"/>
    </row>
    <row r="258876" spans="63:63" x14ac:dyDescent="0.25">
      <c r="BK258876" s="2311"/>
    </row>
    <row r="258900" spans="63:63" x14ac:dyDescent="0.25">
      <c r="BK258900" s="2315"/>
    </row>
    <row r="258901" spans="63:63" x14ac:dyDescent="0.25">
      <c r="BK258901" s="2311"/>
    </row>
    <row r="258925" spans="63:63" x14ac:dyDescent="0.25">
      <c r="BK258925" s="2315"/>
    </row>
    <row r="258926" spans="63:63" x14ac:dyDescent="0.25">
      <c r="BK258926" s="2311"/>
    </row>
    <row r="258950" spans="63:63" x14ac:dyDescent="0.25">
      <c r="BK258950" s="2315"/>
    </row>
    <row r="258951" spans="63:63" x14ac:dyDescent="0.25">
      <c r="BK258951" s="2311"/>
    </row>
    <row r="258975" spans="63:63" x14ac:dyDescent="0.25">
      <c r="BK258975" s="2315"/>
    </row>
    <row r="258976" spans="63:63" x14ac:dyDescent="0.25">
      <c r="BK258976" s="2311"/>
    </row>
    <row r="259000" spans="63:63" x14ac:dyDescent="0.25">
      <c r="BK259000" s="2315"/>
    </row>
    <row r="259001" spans="63:63" x14ac:dyDescent="0.25">
      <c r="BK259001" s="2311"/>
    </row>
    <row r="259025" spans="63:63" x14ac:dyDescent="0.25">
      <c r="BK259025" s="2315"/>
    </row>
    <row r="259026" spans="63:63" x14ac:dyDescent="0.25">
      <c r="BK259026" s="2311"/>
    </row>
    <row r="259050" spans="63:63" x14ac:dyDescent="0.25">
      <c r="BK259050" s="2315"/>
    </row>
    <row r="259051" spans="63:63" x14ac:dyDescent="0.25">
      <c r="BK259051" s="2311"/>
    </row>
    <row r="259075" spans="63:63" x14ac:dyDescent="0.25">
      <c r="BK259075" s="2315"/>
    </row>
    <row r="259076" spans="63:63" x14ac:dyDescent="0.25">
      <c r="BK259076" s="2311"/>
    </row>
    <row r="259100" spans="63:63" x14ac:dyDescent="0.25">
      <c r="BK259100" s="2315"/>
    </row>
    <row r="259101" spans="63:63" x14ac:dyDescent="0.25">
      <c r="BK259101" s="2311"/>
    </row>
    <row r="259125" spans="63:63" x14ac:dyDescent="0.25">
      <c r="BK259125" s="2315"/>
    </row>
    <row r="259126" spans="63:63" x14ac:dyDescent="0.25">
      <c r="BK259126" s="2311"/>
    </row>
    <row r="259150" spans="63:63" x14ac:dyDescent="0.25">
      <c r="BK259150" s="2315"/>
    </row>
    <row r="259151" spans="63:63" x14ac:dyDescent="0.25">
      <c r="BK259151" s="2311"/>
    </row>
    <row r="259175" spans="63:63" x14ac:dyDescent="0.25">
      <c r="BK259175" s="2315"/>
    </row>
    <row r="259176" spans="63:63" x14ac:dyDescent="0.25">
      <c r="BK259176" s="2311"/>
    </row>
    <row r="259200" spans="63:63" x14ac:dyDescent="0.25">
      <c r="BK259200" s="2315"/>
    </row>
    <row r="259201" spans="63:63" x14ac:dyDescent="0.25">
      <c r="BK259201" s="2311"/>
    </row>
    <row r="259225" spans="63:63" x14ac:dyDescent="0.25">
      <c r="BK259225" s="2315"/>
    </row>
    <row r="259226" spans="63:63" x14ac:dyDescent="0.25">
      <c r="BK259226" s="2311"/>
    </row>
    <row r="259250" spans="63:63" x14ac:dyDescent="0.25">
      <c r="BK259250" s="2315"/>
    </row>
    <row r="259251" spans="63:63" x14ac:dyDescent="0.25">
      <c r="BK259251" s="2311"/>
    </row>
    <row r="259275" spans="63:63" x14ac:dyDescent="0.25">
      <c r="BK259275" s="2315"/>
    </row>
    <row r="259276" spans="63:63" x14ac:dyDescent="0.25">
      <c r="BK259276" s="2311"/>
    </row>
    <row r="259300" spans="63:63" x14ac:dyDescent="0.25">
      <c r="BK259300" s="2315"/>
    </row>
    <row r="259301" spans="63:63" x14ac:dyDescent="0.25">
      <c r="BK259301" s="2311"/>
    </row>
    <row r="259325" spans="63:63" x14ac:dyDescent="0.25">
      <c r="BK259325" s="2315"/>
    </row>
    <row r="259326" spans="63:63" x14ac:dyDescent="0.25">
      <c r="BK259326" s="2311"/>
    </row>
    <row r="259350" spans="63:63" x14ac:dyDescent="0.25">
      <c r="BK259350" s="2315"/>
    </row>
    <row r="259351" spans="63:63" x14ac:dyDescent="0.25">
      <c r="BK259351" s="2311"/>
    </row>
    <row r="259375" spans="63:63" x14ac:dyDescent="0.25">
      <c r="BK259375" s="2315"/>
    </row>
    <row r="259376" spans="63:63" x14ac:dyDescent="0.25">
      <c r="BK259376" s="2311"/>
    </row>
    <row r="259400" spans="63:63" x14ac:dyDescent="0.25">
      <c r="BK259400" s="2315"/>
    </row>
    <row r="259401" spans="63:63" x14ac:dyDescent="0.25">
      <c r="BK259401" s="2311"/>
    </row>
    <row r="259425" spans="63:63" x14ac:dyDescent="0.25">
      <c r="BK259425" s="2315"/>
    </row>
    <row r="259426" spans="63:63" x14ac:dyDescent="0.25">
      <c r="BK259426" s="2311"/>
    </row>
    <row r="259450" spans="63:63" x14ac:dyDescent="0.25">
      <c r="BK259450" s="2315"/>
    </row>
    <row r="259451" spans="63:63" x14ac:dyDescent="0.25">
      <c r="BK259451" s="2311"/>
    </row>
    <row r="259475" spans="63:63" x14ac:dyDescent="0.25">
      <c r="BK259475" s="2315"/>
    </row>
    <row r="259476" spans="63:63" x14ac:dyDescent="0.25">
      <c r="BK259476" s="2311"/>
    </row>
    <row r="259500" spans="63:63" x14ac:dyDescent="0.25">
      <c r="BK259500" s="2315"/>
    </row>
    <row r="259501" spans="63:63" x14ac:dyDescent="0.25">
      <c r="BK259501" s="2311"/>
    </row>
    <row r="259525" spans="63:63" x14ac:dyDescent="0.25">
      <c r="BK259525" s="2315"/>
    </row>
    <row r="259526" spans="63:63" x14ac:dyDescent="0.25">
      <c r="BK259526" s="2311"/>
    </row>
    <row r="259550" spans="63:63" x14ac:dyDescent="0.25">
      <c r="BK259550" s="2315"/>
    </row>
    <row r="259551" spans="63:63" x14ac:dyDescent="0.25">
      <c r="BK259551" s="2311"/>
    </row>
    <row r="259575" spans="63:63" x14ac:dyDescent="0.25">
      <c r="BK259575" s="2315"/>
    </row>
    <row r="259576" spans="63:63" x14ac:dyDescent="0.25">
      <c r="BK259576" s="2311"/>
    </row>
    <row r="259600" spans="63:63" x14ac:dyDescent="0.25">
      <c r="BK259600" s="2315"/>
    </row>
    <row r="259601" spans="63:63" x14ac:dyDescent="0.25">
      <c r="BK259601" s="2311"/>
    </row>
    <row r="259625" spans="63:63" x14ac:dyDescent="0.25">
      <c r="BK259625" s="2315"/>
    </row>
    <row r="259626" spans="63:63" x14ac:dyDescent="0.25">
      <c r="BK259626" s="2311"/>
    </row>
    <row r="259650" spans="63:63" x14ac:dyDescent="0.25">
      <c r="BK259650" s="2315"/>
    </row>
    <row r="259651" spans="63:63" x14ac:dyDescent="0.25">
      <c r="BK259651" s="2311"/>
    </row>
    <row r="259675" spans="63:63" x14ac:dyDescent="0.25">
      <c r="BK259675" s="2315"/>
    </row>
    <row r="259676" spans="63:63" x14ac:dyDescent="0.25">
      <c r="BK259676" s="2311"/>
    </row>
    <row r="259700" spans="63:63" x14ac:dyDescent="0.25">
      <c r="BK259700" s="2315"/>
    </row>
    <row r="259701" spans="63:63" x14ac:dyDescent="0.25">
      <c r="BK259701" s="2311"/>
    </row>
    <row r="259725" spans="63:63" x14ac:dyDescent="0.25">
      <c r="BK259725" s="2315"/>
    </row>
    <row r="259726" spans="63:63" x14ac:dyDescent="0.25">
      <c r="BK259726" s="2311"/>
    </row>
    <row r="259750" spans="63:63" x14ac:dyDescent="0.25">
      <c r="BK259750" s="2315"/>
    </row>
    <row r="259751" spans="63:63" x14ac:dyDescent="0.25">
      <c r="BK259751" s="2311"/>
    </row>
    <row r="259775" spans="63:63" x14ac:dyDescent="0.25">
      <c r="BK259775" s="2315"/>
    </row>
    <row r="259776" spans="63:63" x14ac:dyDescent="0.25">
      <c r="BK259776" s="2311"/>
    </row>
    <row r="259800" spans="63:63" x14ac:dyDescent="0.25">
      <c r="BK259800" s="2315"/>
    </row>
    <row r="259801" spans="63:63" x14ac:dyDescent="0.25">
      <c r="BK259801" s="2311"/>
    </row>
    <row r="259825" spans="63:63" x14ac:dyDescent="0.25">
      <c r="BK259825" s="2315"/>
    </row>
    <row r="259826" spans="63:63" x14ac:dyDescent="0.25">
      <c r="BK259826" s="2311"/>
    </row>
    <row r="259850" spans="63:63" x14ac:dyDescent="0.25">
      <c r="BK259850" s="2315"/>
    </row>
    <row r="259851" spans="63:63" x14ac:dyDescent="0.25">
      <c r="BK259851" s="2311"/>
    </row>
    <row r="259875" spans="63:63" x14ac:dyDescent="0.25">
      <c r="BK259875" s="2315"/>
    </row>
    <row r="259876" spans="63:63" x14ac:dyDescent="0.25">
      <c r="BK259876" s="2311"/>
    </row>
    <row r="259900" spans="63:63" x14ac:dyDescent="0.25">
      <c r="BK259900" s="2315"/>
    </row>
    <row r="259901" spans="63:63" x14ac:dyDescent="0.25">
      <c r="BK259901" s="2311"/>
    </row>
    <row r="259925" spans="63:63" x14ac:dyDescent="0.25">
      <c r="BK259925" s="2315"/>
    </row>
    <row r="259926" spans="63:63" x14ac:dyDescent="0.25">
      <c r="BK259926" s="2311"/>
    </row>
    <row r="259950" spans="63:63" x14ac:dyDescent="0.25">
      <c r="BK259950" s="2315"/>
    </row>
    <row r="259951" spans="63:63" x14ac:dyDescent="0.25">
      <c r="BK259951" s="2311"/>
    </row>
    <row r="259975" spans="63:63" x14ac:dyDescent="0.25">
      <c r="BK259975" s="2315"/>
    </row>
    <row r="259976" spans="63:63" x14ac:dyDescent="0.25">
      <c r="BK259976" s="2311"/>
    </row>
    <row r="260000" spans="63:63" x14ac:dyDescent="0.25">
      <c r="BK260000" s="2315"/>
    </row>
    <row r="260001" spans="63:63" x14ac:dyDescent="0.25">
      <c r="BK260001" s="2311"/>
    </row>
    <row r="260025" spans="63:63" x14ac:dyDescent="0.25">
      <c r="BK260025" s="2315"/>
    </row>
    <row r="260026" spans="63:63" x14ac:dyDescent="0.25">
      <c r="BK260026" s="2311"/>
    </row>
    <row r="260050" spans="63:63" x14ac:dyDescent="0.25">
      <c r="BK260050" s="2315"/>
    </row>
    <row r="260051" spans="63:63" x14ac:dyDescent="0.25">
      <c r="BK260051" s="2311"/>
    </row>
    <row r="260075" spans="63:63" x14ac:dyDescent="0.25">
      <c r="BK260075" s="2315"/>
    </row>
    <row r="260076" spans="63:63" x14ac:dyDescent="0.25">
      <c r="BK260076" s="2311"/>
    </row>
    <row r="260100" spans="63:63" x14ac:dyDescent="0.25">
      <c r="BK260100" s="2315"/>
    </row>
    <row r="260101" spans="63:63" x14ac:dyDescent="0.25">
      <c r="BK260101" s="2311"/>
    </row>
    <row r="260125" spans="63:63" x14ac:dyDescent="0.25">
      <c r="BK260125" s="2315"/>
    </row>
    <row r="260126" spans="63:63" x14ac:dyDescent="0.25">
      <c r="BK260126" s="2311"/>
    </row>
    <row r="260150" spans="63:63" x14ac:dyDescent="0.25">
      <c r="BK260150" s="2315"/>
    </row>
    <row r="260151" spans="63:63" x14ac:dyDescent="0.25">
      <c r="BK260151" s="2311"/>
    </row>
    <row r="260175" spans="63:63" x14ac:dyDescent="0.25">
      <c r="BK260175" s="2315"/>
    </row>
    <row r="260176" spans="63:63" x14ac:dyDescent="0.25">
      <c r="BK260176" s="2311"/>
    </row>
    <row r="260200" spans="63:63" x14ac:dyDescent="0.25">
      <c r="BK260200" s="2315"/>
    </row>
    <row r="260201" spans="63:63" x14ac:dyDescent="0.25">
      <c r="BK260201" s="2311"/>
    </row>
    <row r="260225" spans="63:63" x14ac:dyDescent="0.25">
      <c r="BK260225" s="2315"/>
    </row>
    <row r="260226" spans="63:63" x14ac:dyDescent="0.25">
      <c r="BK260226" s="2311"/>
    </row>
    <row r="260250" spans="63:63" x14ac:dyDescent="0.25">
      <c r="BK260250" s="2315"/>
    </row>
    <row r="260251" spans="63:63" x14ac:dyDescent="0.25">
      <c r="BK260251" s="2311"/>
    </row>
    <row r="260275" spans="63:63" x14ac:dyDescent="0.25">
      <c r="BK260275" s="2315"/>
    </row>
    <row r="260276" spans="63:63" x14ac:dyDescent="0.25">
      <c r="BK260276" s="2311"/>
    </row>
    <row r="260300" spans="63:63" x14ac:dyDescent="0.25">
      <c r="BK260300" s="2315"/>
    </row>
    <row r="260301" spans="63:63" x14ac:dyDescent="0.25">
      <c r="BK260301" s="2311"/>
    </row>
    <row r="260325" spans="63:63" x14ac:dyDescent="0.25">
      <c r="BK260325" s="2315"/>
    </row>
    <row r="260326" spans="63:63" x14ac:dyDescent="0.25">
      <c r="BK260326" s="2311"/>
    </row>
    <row r="260350" spans="63:63" x14ac:dyDescent="0.25">
      <c r="BK260350" s="2315"/>
    </row>
    <row r="260351" spans="63:63" x14ac:dyDescent="0.25">
      <c r="BK260351" s="2311"/>
    </row>
    <row r="260375" spans="63:63" x14ac:dyDescent="0.25">
      <c r="BK260375" s="2315"/>
    </row>
    <row r="260376" spans="63:63" x14ac:dyDescent="0.25">
      <c r="BK260376" s="2311"/>
    </row>
    <row r="260400" spans="63:63" x14ac:dyDescent="0.25">
      <c r="BK260400" s="2315"/>
    </row>
    <row r="260401" spans="63:63" x14ac:dyDescent="0.25">
      <c r="BK260401" s="2311"/>
    </row>
    <row r="260425" spans="63:63" x14ac:dyDescent="0.25">
      <c r="BK260425" s="2315"/>
    </row>
    <row r="260426" spans="63:63" x14ac:dyDescent="0.25">
      <c r="BK260426" s="2311"/>
    </row>
    <row r="260450" spans="63:63" x14ac:dyDescent="0.25">
      <c r="BK260450" s="2315"/>
    </row>
    <row r="260451" spans="63:63" x14ac:dyDescent="0.25">
      <c r="BK260451" s="2311"/>
    </row>
    <row r="260475" spans="63:63" x14ac:dyDescent="0.25">
      <c r="BK260475" s="2315"/>
    </row>
    <row r="260476" spans="63:63" x14ac:dyDescent="0.25">
      <c r="BK260476" s="2311"/>
    </row>
    <row r="260500" spans="63:63" x14ac:dyDescent="0.25">
      <c r="BK260500" s="2315"/>
    </row>
    <row r="260501" spans="63:63" x14ac:dyDescent="0.25">
      <c r="BK260501" s="2311"/>
    </row>
    <row r="260525" spans="63:63" x14ac:dyDescent="0.25">
      <c r="BK260525" s="2315"/>
    </row>
    <row r="260526" spans="63:63" x14ac:dyDescent="0.25">
      <c r="BK260526" s="2311"/>
    </row>
    <row r="260550" spans="63:63" x14ac:dyDescent="0.25">
      <c r="BK260550" s="2315"/>
    </row>
    <row r="260551" spans="63:63" x14ac:dyDescent="0.25">
      <c r="BK260551" s="2311"/>
    </row>
    <row r="260575" spans="63:63" x14ac:dyDescent="0.25">
      <c r="BK260575" s="2315"/>
    </row>
    <row r="260576" spans="63:63" x14ac:dyDescent="0.25">
      <c r="BK260576" s="2311"/>
    </row>
    <row r="260600" spans="63:63" x14ac:dyDescent="0.25">
      <c r="BK260600" s="2315"/>
    </row>
    <row r="260601" spans="63:63" x14ac:dyDescent="0.25">
      <c r="BK260601" s="2311"/>
    </row>
    <row r="260625" spans="63:63" x14ac:dyDescent="0.25">
      <c r="BK260625" s="2315"/>
    </row>
    <row r="260626" spans="63:63" x14ac:dyDescent="0.25">
      <c r="BK260626" s="2311"/>
    </row>
    <row r="260650" spans="63:63" x14ac:dyDescent="0.25">
      <c r="BK260650" s="2315"/>
    </row>
    <row r="260651" spans="63:63" x14ac:dyDescent="0.25">
      <c r="BK260651" s="2311"/>
    </row>
    <row r="260675" spans="63:63" x14ac:dyDescent="0.25">
      <c r="BK260675" s="2315"/>
    </row>
    <row r="260676" spans="63:63" x14ac:dyDescent="0.25">
      <c r="BK260676" s="2311"/>
    </row>
    <row r="260700" spans="63:63" x14ac:dyDescent="0.25">
      <c r="BK260700" s="2315"/>
    </row>
    <row r="260701" spans="63:63" x14ac:dyDescent="0.25">
      <c r="BK260701" s="2311"/>
    </row>
    <row r="260725" spans="63:63" x14ac:dyDescent="0.25">
      <c r="BK260725" s="2315"/>
    </row>
    <row r="260726" spans="63:63" x14ac:dyDescent="0.25">
      <c r="BK260726" s="2311"/>
    </row>
    <row r="260750" spans="63:63" x14ac:dyDescent="0.25">
      <c r="BK260750" s="2315"/>
    </row>
    <row r="260751" spans="63:63" x14ac:dyDescent="0.25">
      <c r="BK260751" s="2311"/>
    </row>
    <row r="260775" spans="63:63" x14ac:dyDescent="0.25">
      <c r="BK260775" s="2315"/>
    </row>
    <row r="260776" spans="63:63" x14ac:dyDescent="0.25">
      <c r="BK260776" s="2311"/>
    </row>
    <row r="260800" spans="63:63" x14ac:dyDescent="0.25">
      <c r="BK260800" s="2315"/>
    </row>
    <row r="260801" spans="63:63" x14ac:dyDescent="0.25">
      <c r="BK260801" s="2311"/>
    </row>
    <row r="260825" spans="63:63" x14ac:dyDescent="0.25">
      <c r="BK260825" s="2315"/>
    </row>
    <row r="260826" spans="63:63" x14ac:dyDescent="0.25">
      <c r="BK260826" s="2311"/>
    </row>
    <row r="260850" spans="63:63" x14ac:dyDescent="0.25">
      <c r="BK260850" s="2315"/>
    </row>
    <row r="260851" spans="63:63" x14ac:dyDescent="0.25">
      <c r="BK260851" s="2311"/>
    </row>
    <row r="260875" spans="63:63" x14ac:dyDescent="0.25">
      <c r="BK260875" s="2315"/>
    </row>
    <row r="260876" spans="63:63" x14ac:dyDescent="0.25">
      <c r="BK260876" s="2311"/>
    </row>
    <row r="260900" spans="63:63" x14ac:dyDescent="0.25">
      <c r="BK260900" s="2315"/>
    </row>
    <row r="260901" spans="63:63" x14ac:dyDescent="0.25">
      <c r="BK260901" s="2311"/>
    </row>
    <row r="260925" spans="63:63" x14ac:dyDescent="0.25">
      <c r="BK260925" s="2315"/>
    </row>
    <row r="260926" spans="63:63" x14ac:dyDescent="0.25">
      <c r="BK260926" s="2311"/>
    </row>
    <row r="260950" spans="63:63" x14ac:dyDescent="0.25">
      <c r="BK260950" s="2315"/>
    </row>
    <row r="260951" spans="63:63" x14ac:dyDescent="0.25">
      <c r="BK260951" s="2311"/>
    </row>
    <row r="260975" spans="63:63" x14ac:dyDescent="0.25">
      <c r="BK260975" s="2315"/>
    </row>
    <row r="260976" spans="63:63" x14ac:dyDescent="0.25">
      <c r="BK260976" s="2311"/>
    </row>
    <row r="261000" spans="63:63" x14ac:dyDescent="0.25">
      <c r="BK261000" s="2315"/>
    </row>
    <row r="261001" spans="63:63" x14ac:dyDescent="0.25">
      <c r="BK261001" s="2311"/>
    </row>
    <row r="261025" spans="63:63" x14ac:dyDescent="0.25">
      <c r="BK261025" s="2315"/>
    </row>
    <row r="261026" spans="63:63" x14ac:dyDescent="0.25">
      <c r="BK261026" s="2311"/>
    </row>
    <row r="261050" spans="63:63" x14ac:dyDescent="0.25">
      <c r="BK261050" s="2315"/>
    </row>
    <row r="261051" spans="63:63" x14ac:dyDescent="0.25">
      <c r="BK261051" s="2311"/>
    </row>
    <row r="261075" spans="63:63" x14ac:dyDescent="0.25">
      <c r="BK261075" s="2315"/>
    </row>
    <row r="261076" spans="63:63" x14ac:dyDescent="0.25">
      <c r="BK261076" s="2311"/>
    </row>
    <row r="261100" spans="63:63" x14ac:dyDescent="0.25">
      <c r="BK261100" s="2315"/>
    </row>
    <row r="261101" spans="63:63" x14ac:dyDescent="0.25">
      <c r="BK261101" s="2311"/>
    </row>
    <row r="261125" spans="63:63" x14ac:dyDescent="0.25">
      <c r="BK261125" s="2315"/>
    </row>
    <row r="261126" spans="63:63" x14ac:dyDescent="0.25">
      <c r="BK261126" s="2311"/>
    </row>
    <row r="261150" spans="63:63" x14ac:dyDescent="0.25">
      <c r="BK261150" s="2315"/>
    </row>
    <row r="261151" spans="63:63" x14ac:dyDescent="0.25">
      <c r="BK261151" s="2311"/>
    </row>
    <row r="261175" spans="63:63" x14ac:dyDescent="0.25">
      <c r="BK261175" s="2315"/>
    </row>
    <row r="261176" spans="63:63" x14ac:dyDescent="0.25">
      <c r="BK261176" s="2311"/>
    </row>
    <row r="261200" spans="63:63" x14ac:dyDescent="0.25">
      <c r="BK261200" s="2315"/>
    </row>
    <row r="261201" spans="63:63" x14ac:dyDescent="0.25">
      <c r="BK261201" s="2311"/>
    </row>
    <row r="261225" spans="63:63" x14ac:dyDescent="0.25">
      <c r="BK261225" s="2315"/>
    </row>
    <row r="261226" spans="63:63" x14ac:dyDescent="0.25">
      <c r="BK261226" s="2311"/>
    </row>
    <row r="261250" spans="63:63" x14ac:dyDescent="0.25">
      <c r="BK261250" s="2315"/>
    </row>
    <row r="261251" spans="63:63" x14ac:dyDescent="0.25">
      <c r="BK261251" s="2311"/>
    </row>
    <row r="261275" spans="63:63" x14ac:dyDescent="0.25">
      <c r="BK261275" s="2315"/>
    </row>
    <row r="261276" spans="63:63" x14ac:dyDescent="0.25">
      <c r="BK261276" s="2311"/>
    </row>
    <row r="261300" spans="63:63" x14ac:dyDescent="0.25">
      <c r="BK261300" s="2315"/>
    </row>
    <row r="261301" spans="63:63" x14ac:dyDescent="0.25">
      <c r="BK261301" s="2311"/>
    </row>
    <row r="261325" spans="63:63" x14ac:dyDescent="0.25">
      <c r="BK261325" s="2315"/>
    </row>
    <row r="261326" spans="63:63" x14ac:dyDescent="0.25">
      <c r="BK261326" s="2311"/>
    </row>
    <row r="261350" spans="63:63" x14ac:dyDescent="0.25">
      <c r="BK261350" s="2315"/>
    </row>
    <row r="261351" spans="63:63" x14ac:dyDescent="0.25">
      <c r="BK261351" s="2311"/>
    </row>
    <row r="261375" spans="63:63" x14ac:dyDescent="0.25">
      <c r="BK261375" s="2315"/>
    </row>
    <row r="261376" spans="63:63" x14ac:dyDescent="0.25">
      <c r="BK261376" s="2311"/>
    </row>
    <row r="261400" spans="63:63" x14ac:dyDescent="0.25">
      <c r="BK261400" s="2315"/>
    </row>
    <row r="261401" spans="63:63" x14ac:dyDescent="0.25">
      <c r="BK261401" s="2311"/>
    </row>
    <row r="261425" spans="63:63" x14ac:dyDescent="0.25">
      <c r="BK261425" s="2315"/>
    </row>
    <row r="261426" spans="63:63" x14ac:dyDescent="0.25">
      <c r="BK261426" s="2311"/>
    </row>
    <row r="261450" spans="63:63" x14ac:dyDescent="0.25">
      <c r="BK261450" s="2315"/>
    </row>
    <row r="261451" spans="63:63" x14ac:dyDescent="0.25">
      <c r="BK261451" s="2311"/>
    </row>
    <row r="261475" spans="63:63" x14ac:dyDescent="0.25">
      <c r="BK261475" s="2315"/>
    </row>
    <row r="261476" spans="63:63" x14ac:dyDescent="0.25">
      <c r="BK261476" s="2311"/>
    </row>
    <row r="261500" spans="63:63" x14ac:dyDescent="0.25">
      <c r="BK261500" s="2315"/>
    </row>
    <row r="261501" spans="63:63" x14ac:dyDescent="0.25">
      <c r="BK261501" s="2311"/>
    </row>
    <row r="261525" spans="63:63" x14ac:dyDescent="0.25">
      <c r="BK261525" s="2315"/>
    </row>
    <row r="261526" spans="63:63" x14ac:dyDescent="0.25">
      <c r="BK261526" s="2311"/>
    </row>
    <row r="261550" spans="63:63" x14ac:dyDescent="0.25">
      <c r="BK261550" s="2315"/>
    </row>
    <row r="261551" spans="63:63" x14ac:dyDescent="0.25">
      <c r="BK261551" s="2311"/>
    </row>
    <row r="261575" spans="63:63" x14ac:dyDescent="0.25">
      <c r="BK261575" s="2315"/>
    </row>
    <row r="261576" spans="63:63" x14ac:dyDescent="0.25">
      <c r="BK261576" s="2311"/>
    </row>
    <row r="261600" spans="63:63" x14ac:dyDescent="0.25">
      <c r="BK261600" s="2315"/>
    </row>
    <row r="261601" spans="63:63" x14ac:dyDescent="0.25">
      <c r="BK261601" s="2311"/>
    </row>
    <row r="261625" spans="63:63" x14ac:dyDescent="0.25">
      <c r="BK261625" s="2315"/>
    </row>
    <row r="261626" spans="63:63" x14ac:dyDescent="0.25">
      <c r="BK261626" s="2311"/>
    </row>
    <row r="261650" spans="63:63" x14ac:dyDescent="0.25">
      <c r="BK261650" s="2315"/>
    </row>
    <row r="261651" spans="63:63" x14ac:dyDescent="0.25">
      <c r="BK261651" s="2311"/>
    </row>
    <row r="261675" spans="63:63" x14ac:dyDescent="0.25">
      <c r="BK261675" s="2315"/>
    </row>
    <row r="261676" spans="63:63" x14ac:dyDescent="0.25">
      <c r="BK261676" s="2311"/>
    </row>
    <row r="261700" spans="63:63" x14ac:dyDescent="0.25">
      <c r="BK261700" s="2315"/>
    </row>
    <row r="261701" spans="63:63" x14ac:dyDescent="0.25">
      <c r="BK261701" s="2311"/>
    </row>
    <row r="261725" spans="63:63" x14ac:dyDescent="0.25">
      <c r="BK261725" s="2315"/>
    </row>
    <row r="261726" spans="63:63" x14ac:dyDescent="0.25">
      <c r="BK261726" s="2311"/>
    </row>
    <row r="261750" spans="63:63" x14ac:dyDescent="0.25">
      <c r="BK261750" s="2315"/>
    </row>
    <row r="261751" spans="63:63" x14ac:dyDescent="0.25">
      <c r="BK261751" s="2311"/>
    </row>
    <row r="261775" spans="63:63" x14ac:dyDescent="0.25">
      <c r="BK261775" s="2315"/>
    </row>
    <row r="261776" spans="63:63" x14ac:dyDescent="0.25">
      <c r="BK261776" s="2311"/>
    </row>
    <row r="261800" spans="63:63" x14ac:dyDescent="0.25">
      <c r="BK261800" s="2315"/>
    </row>
    <row r="261801" spans="63:63" x14ac:dyDescent="0.25">
      <c r="BK261801" s="2311"/>
    </row>
    <row r="261825" spans="63:63" x14ac:dyDescent="0.25">
      <c r="BK261825" s="2315"/>
    </row>
    <row r="261826" spans="63:63" x14ac:dyDescent="0.25">
      <c r="BK261826" s="2311"/>
    </row>
    <row r="261850" spans="63:63" x14ac:dyDescent="0.25">
      <c r="BK261850" s="2315"/>
    </row>
    <row r="261851" spans="63:63" x14ac:dyDescent="0.25">
      <c r="BK261851" s="2311"/>
    </row>
    <row r="261875" spans="63:63" x14ac:dyDescent="0.25">
      <c r="BK261875" s="2315"/>
    </row>
    <row r="261876" spans="63:63" x14ac:dyDescent="0.25">
      <c r="BK261876" s="2311"/>
    </row>
    <row r="261900" spans="63:63" x14ac:dyDescent="0.25">
      <c r="BK261900" s="2315"/>
    </row>
    <row r="261901" spans="63:63" x14ac:dyDescent="0.25">
      <c r="BK261901" s="2311"/>
    </row>
    <row r="261925" spans="63:63" x14ac:dyDescent="0.25">
      <c r="BK261925" s="2315"/>
    </row>
    <row r="261926" spans="63:63" x14ac:dyDescent="0.25">
      <c r="BK261926" s="2311"/>
    </row>
    <row r="261950" spans="63:63" x14ac:dyDescent="0.25">
      <c r="BK261950" s="2315"/>
    </row>
    <row r="261951" spans="63:63" x14ac:dyDescent="0.25">
      <c r="BK261951" s="2311"/>
    </row>
    <row r="261975" spans="63:63" x14ac:dyDescent="0.25">
      <c r="BK261975" s="2315"/>
    </row>
    <row r="261976" spans="63:63" x14ac:dyDescent="0.25">
      <c r="BK261976" s="2311"/>
    </row>
    <row r="262000" spans="63:63" x14ac:dyDescent="0.25">
      <c r="BK262000" s="2315"/>
    </row>
    <row r="262001" spans="63:63" x14ac:dyDescent="0.25">
      <c r="BK262001" s="2311"/>
    </row>
    <row r="262025" spans="63:63" x14ac:dyDescent="0.25">
      <c r="BK262025" s="2315"/>
    </row>
    <row r="262026" spans="63:63" x14ac:dyDescent="0.25">
      <c r="BK262026" s="2311"/>
    </row>
    <row r="262050" spans="63:63" x14ac:dyDescent="0.25">
      <c r="BK262050" s="2315"/>
    </row>
    <row r="262051" spans="63:63" x14ac:dyDescent="0.25">
      <c r="BK262051" s="2311"/>
    </row>
    <row r="262075" spans="63:63" x14ac:dyDescent="0.25">
      <c r="BK262075" s="2315"/>
    </row>
    <row r="262076" spans="63:63" x14ac:dyDescent="0.25">
      <c r="BK262076" s="2311"/>
    </row>
    <row r="262100" spans="63:63" x14ac:dyDescent="0.25">
      <c r="BK262100" s="2315"/>
    </row>
    <row r="262101" spans="63:63" x14ac:dyDescent="0.25">
      <c r="BK262101" s="2311"/>
    </row>
    <row r="262125" spans="63:63" x14ac:dyDescent="0.25">
      <c r="BK262125" s="2315"/>
    </row>
    <row r="262126" spans="63:63" x14ac:dyDescent="0.25">
      <c r="BK262126" s="2311"/>
    </row>
    <row r="262150" spans="63:63" x14ac:dyDescent="0.25">
      <c r="BK262150" s="2315"/>
    </row>
    <row r="262151" spans="63:63" x14ac:dyDescent="0.25">
      <c r="BK262151" s="2311"/>
    </row>
    <row r="262175" spans="63:63" x14ac:dyDescent="0.25">
      <c r="BK262175" s="2315"/>
    </row>
    <row r="262176" spans="63:63" x14ac:dyDescent="0.25">
      <c r="BK262176" s="2311"/>
    </row>
    <row r="262200" spans="63:63" x14ac:dyDescent="0.25">
      <c r="BK262200" s="2315"/>
    </row>
    <row r="262201" spans="63:63" x14ac:dyDescent="0.25">
      <c r="BK262201" s="2311"/>
    </row>
    <row r="262225" spans="63:63" x14ac:dyDescent="0.25">
      <c r="BK262225" s="2315"/>
    </row>
    <row r="262226" spans="63:63" x14ac:dyDescent="0.25">
      <c r="BK262226" s="2311"/>
    </row>
    <row r="262250" spans="63:63" x14ac:dyDescent="0.25">
      <c r="BK262250" s="2315"/>
    </row>
    <row r="262251" spans="63:63" x14ac:dyDescent="0.25">
      <c r="BK262251" s="2311"/>
    </row>
    <row r="262275" spans="63:63" x14ac:dyDescent="0.25">
      <c r="BK262275" s="2315"/>
    </row>
    <row r="262276" spans="63:63" x14ac:dyDescent="0.25">
      <c r="BK262276" s="2311"/>
    </row>
    <row r="262300" spans="63:63" x14ac:dyDescent="0.25">
      <c r="BK262300" s="2315"/>
    </row>
    <row r="262301" spans="63:63" x14ac:dyDescent="0.25">
      <c r="BK262301" s="2311"/>
    </row>
    <row r="262325" spans="63:63" x14ac:dyDescent="0.25">
      <c r="BK262325" s="2315"/>
    </row>
    <row r="262326" spans="63:63" x14ac:dyDescent="0.25">
      <c r="BK262326" s="2311"/>
    </row>
    <row r="262350" spans="63:63" x14ac:dyDescent="0.25">
      <c r="BK262350" s="2315"/>
    </row>
    <row r="262351" spans="63:63" x14ac:dyDescent="0.25">
      <c r="BK262351" s="2311"/>
    </row>
    <row r="262375" spans="63:63" x14ac:dyDescent="0.25">
      <c r="BK262375" s="2315"/>
    </row>
    <row r="262376" spans="63:63" x14ac:dyDescent="0.25">
      <c r="BK262376" s="2311"/>
    </row>
    <row r="262400" spans="63:63" x14ac:dyDescent="0.25">
      <c r="BK262400" s="2315"/>
    </row>
    <row r="262401" spans="63:63" x14ac:dyDescent="0.25">
      <c r="BK262401" s="2311"/>
    </row>
    <row r="262425" spans="63:63" x14ac:dyDescent="0.25">
      <c r="BK262425" s="2315"/>
    </row>
    <row r="262426" spans="63:63" x14ac:dyDescent="0.25">
      <c r="BK262426" s="2311"/>
    </row>
    <row r="262450" spans="63:63" x14ac:dyDescent="0.25">
      <c r="BK262450" s="2315"/>
    </row>
    <row r="262451" spans="63:63" x14ac:dyDescent="0.25">
      <c r="BK262451" s="2311"/>
    </row>
    <row r="262475" spans="63:63" x14ac:dyDescent="0.25">
      <c r="BK262475" s="2315"/>
    </row>
    <row r="262476" spans="63:63" x14ac:dyDescent="0.25">
      <c r="BK262476" s="2311"/>
    </row>
    <row r="262500" spans="63:63" x14ac:dyDescent="0.25">
      <c r="BK262500" s="2315"/>
    </row>
    <row r="262501" spans="63:63" x14ac:dyDescent="0.25">
      <c r="BK262501" s="2311"/>
    </row>
    <row r="262525" spans="63:63" x14ac:dyDescent="0.25">
      <c r="BK262525" s="2315"/>
    </row>
    <row r="262526" spans="63:63" x14ac:dyDescent="0.25">
      <c r="BK262526" s="2311"/>
    </row>
    <row r="262550" spans="63:63" x14ac:dyDescent="0.25">
      <c r="BK262550" s="2315"/>
    </row>
    <row r="262551" spans="63:63" x14ac:dyDescent="0.25">
      <c r="BK262551" s="2311"/>
    </row>
    <row r="262575" spans="63:63" x14ac:dyDescent="0.25">
      <c r="BK262575" s="2315"/>
    </row>
    <row r="262576" spans="63:63" x14ac:dyDescent="0.25">
      <c r="BK262576" s="2311"/>
    </row>
    <row r="262600" spans="63:63" x14ac:dyDescent="0.25">
      <c r="BK262600" s="2315"/>
    </row>
    <row r="262601" spans="63:63" x14ac:dyDescent="0.25">
      <c r="BK262601" s="2311"/>
    </row>
    <row r="262625" spans="63:63" x14ac:dyDescent="0.25">
      <c r="BK262625" s="2315"/>
    </row>
    <row r="262626" spans="63:63" x14ac:dyDescent="0.25">
      <c r="BK262626" s="2311"/>
    </row>
    <row r="262650" spans="63:63" x14ac:dyDescent="0.25">
      <c r="BK262650" s="2315"/>
    </row>
    <row r="262651" spans="63:63" x14ac:dyDescent="0.25">
      <c r="BK262651" s="2311"/>
    </row>
    <row r="262675" spans="63:63" x14ac:dyDescent="0.25">
      <c r="BK262675" s="2315"/>
    </row>
    <row r="262676" spans="63:63" x14ac:dyDescent="0.25">
      <c r="BK262676" s="2311"/>
    </row>
    <row r="262700" spans="63:63" x14ac:dyDescent="0.25">
      <c r="BK262700" s="2315"/>
    </row>
    <row r="262701" spans="63:63" x14ac:dyDescent="0.25">
      <c r="BK262701" s="2311"/>
    </row>
    <row r="262725" spans="63:63" x14ac:dyDescent="0.25">
      <c r="BK262725" s="2315"/>
    </row>
    <row r="262726" spans="63:63" x14ac:dyDescent="0.25">
      <c r="BK262726" s="2311"/>
    </row>
    <row r="262750" spans="63:63" x14ac:dyDescent="0.25">
      <c r="BK262750" s="2315"/>
    </row>
    <row r="262751" spans="63:63" x14ac:dyDescent="0.25">
      <c r="BK262751" s="2311"/>
    </row>
    <row r="262775" spans="63:63" x14ac:dyDescent="0.25">
      <c r="BK262775" s="2315"/>
    </row>
    <row r="262776" spans="63:63" x14ac:dyDescent="0.25">
      <c r="BK262776" s="2311"/>
    </row>
    <row r="262800" spans="63:63" x14ac:dyDescent="0.25">
      <c r="BK262800" s="2315"/>
    </row>
    <row r="262801" spans="63:63" x14ac:dyDescent="0.25">
      <c r="BK262801" s="2311"/>
    </row>
    <row r="262825" spans="63:63" x14ac:dyDescent="0.25">
      <c r="BK262825" s="2315"/>
    </row>
    <row r="262826" spans="63:63" x14ac:dyDescent="0.25">
      <c r="BK262826" s="2311"/>
    </row>
    <row r="262850" spans="63:63" x14ac:dyDescent="0.25">
      <c r="BK262850" s="2315"/>
    </row>
    <row r="262851" spans="63:63" x14ac:dyDescent="0.25">
      <c r="BK262851" s="2311"/>
    </row>
    <row r="262875" spans="63:63" x14ac:dyDescent="0.25">
      <c r="BK262875" s="2315"/>
    </row>
    <row r="262876" spans="63:63" x14ac:dyDescent="0.25">
      <c r="BK262876" s="2311"/>
    </row>
    <row r="262900" spans="63:63" x14ac:dyDescent="0.25">
      <c r="BK262900" s="2315"/>
    </row>
    <row r="262901" spans="63:63" x14ac:dyDescent="0.25">
      <c r="BK262901" s="2311"/>
    </row>
    <row r="262925" spans="63:63" x14ac:dyDescent="0.25">
      <c r="BK262925" s="2315"/>
    </row>
    <row r="262926" spans="63:63" x14ac:dyDescent="0.25">
      <c r="BK262926" s="2311"/>
    </row>
    <row r="262950" spans="63:63" x14ac:dyDescent="0.25">
      <c r="BK262950" s="2315"/>
    </row>
    <row r="262951" spans="63:63" x14ac:dyDescent="0.25">
      <c r="BK262951" s="2311"/>
    </row>
    <row r="262975" spans="63:63" x14ac:dyDescent="0.25">
      <c r="BK262975" s="2315"/>
    </row>
    <row r="262976" spans="63:63" x14ac:dyDescent="0.25">
      <c r="BK262976" s="2311"/>
    </row>
    <row r="263000" spans="63:63" x14ac:dyDescent="0.25">
      <c r="BK263000" s="2315"/>
    </row>
    <row r="263001" spans="63:63" x14ac:dyDescent="0.25">
      <c r="BK263001" s="2311"/>
    </row>
    <row r="263025" spans="63:63" x14ac:dyDescent="0.25">
      <c r="BK263025" s="2315"/>
    </row>
    <row r="263026" spans="63:63" x14ac:dyDescent="0.25">
      <c r="BK263026" s="2311"/>
    </row>
    <row r="263050" spans="63:63" x14ac:dyDescent="0.25">
      <c r="BK263050" s="2315"/>
    </row>
    <row r="263051" spans="63:63" x14ac:dyDescent="0.25">
      <c r="BK263051" s="2311"/>
    </row>
    <row r="263075" spans="63:63" x14ac:dyDescent="0.25">
      <c r="BK263075" s="2315"/>
    </row>
    <row r="263076" spans="63:63" x14ac:dyDescent="0.25">
      <c r="BK263076" s="2311"/>
    </row>
    <row r="263100" spans="63:63" x14ac:dyDescent="0.25">
      <c r="BK263100" s="2315"/>
    </row>
    <row r="263101" spans="63:63" x14ac:dyDescent="0.25">
      <c r="BK263101" s="2311"/>
    </row>
    <row r="263125" spans="63:63" x14ac:dyDescent="0.25">
      <c r="BK263125" s="2315"/>
    </row>
    <row r="263126" spans="63:63" x14ac:dyDescent="0.25">
      <c r="BK263126" s="2311"/>
    </row>
    <row r="263150" spans="63:63" x14ac:dyDescent="0.25">
      <c r="BK263150" s="2315"/>
    </row>
    <row r="263151" spans="63:63" x14ac:dyDescent="0.25">
      <c r="BK263151" s="2311"/>
    </row>
    <row r="263175" spans="63:63" x14ac:dyDescent="0.25">
      <c r="BK263175" s="2315"/>
    </row>
    <row r="263176" spans="63:63" x14ac:dyDescent="0.25">
      <c r="BK263176" s="2311"/>
    </row>
    <row r="263200" spans="63:63" x14ac:dyDescent="0.25">
      <c r="BK263200" s="2315"/>
    </row>
    <row r="263201" spans="63:63" x14ac:dyDescent="0.25">
      <c r="BK263201" s="2311"/>
    </row>
    <row r="263225" spans="63:63" x14ac:dyDescent="0.25">
      <c r="BK263225" s="2315"/>
    </row>
    <row r="263226" spans="63:63" x14ac:dyDescent="0.25">
      <c r="BK263226" s="2311"/>
    </row>
    <row r="263250" spans="63:63" x14ac:dyDescent="0.25">
      <c r="BK263250" s="2315"/>
    </row>
    <row r="263251" spans="63:63" x14ac:dyDescent="0.25">
      <c r="BK263251" s="2311"/>
    </row>
    <row r="263275" spans="63:63" x14ac:dyDescent="0.25">
      <c r="BK263275" s="2315"/>
    </row>
    <row r="263276" spans="63:63" x14ac:dyDescent="0.25">
      <c r="BK263276" s="2311"/>
    </row>
    <row r="263300" spans="63:63" x14ac:dyDescent="0.25">
      <c r="BK263300" s="2315"/>
    </row>
    <row r="263301" spans="63:63" x14ac:dyDescent="0.25">
      <c r="BK263301" s="2311"/>
    </row>
    <row r="263325" spans="63:63" x14ac:dyDescent="0.25">
      <c r="BK263325" s="2315"/>
    </row>
    <row r="263326" spans="63:63" x14ac:dyDescent="0.25">
      <c r="BK263326" s="2311"/>
    </row>
    <row r="263350" spans="63:63" x14ac:dyDescent="0.25">
      <c r="BK263350" s="2315"/>
    </row>
    <row r="263351" spans="63:63" x14ac:dyDescent="0.25">
      <c r="BK263351" s="2311"/>
    </row>
    <row r="263375" spans="63:63" x14ac:dyDescent="0.25">
      <c r="BK263375" s="2315"/>
    </row>
    <row r="263376" spans="63:63" x14ac:dyDescent="0.25">
      <c r="BK263376" s="2311"/>
    </row>
    <row r="263400" spans="63:63" x14ac:dyDescent="0.25">
      <c r="BK263400" s="2315"/>
    </row>
    <row r="263401" spans="63:63" x14ac:dyDescent="0.25">
      <c r="BK263401" s="2311"/>
    </row>
    <row r="263425" spans="63:63" x14ac:dyDescent="0.25">
      <c r="BK263425" s="2315"/>
    </row>
    <row r="263426" spans="63:63" x14ac:dyDescent="0.25">
      <c r="BK263426" s="2311"/>
    </row>
    <row r="263450" spans="63:63" x14ac:dyDescent="0.25">
      <c r="BK263450" s="2315"/>
    </row>
    <row r="263451" spans="63:63" x14ac:dyDescent="0.25">
      <c r="BK263451" s="2311"/>
    </row>
    <row r="263475" spans="63:63" x14ac:dyDescent="0.25">
      <c r="BK263475" s="2315"/>
    </row>
    <row r="263476" spans="63:63" x14ac:dyDescent="0.25">
      <c r="BK263476" s="2311"/>
    </row>
    <row r="263500" spans="63:63" x14ac:dyDescent="0.25">
      <c r="BK263500" s="2315"/>
    </row>
    <row r="263501" spans="63:63" x14ac:dyDescent="0.25">
      <c r="BK263501" s="2311"/>
    </row>
    <row r="263525" spans="63:63" x14ac:dyDescent="0.25">
      <c r="BK263525" s="2315"/>
    </row>
    <row r="263526" spans="63:63" x14ac:dyDescent="0.25">
      <c r="BK263526" s="2311"/>
    </row>
    <row r="263550" spans="63:63" x14ac:dyDescent="0.25">
      <c r="BK263550" s="2315"/>
    </row>
    <row r="263551" spans="63:63" x14ac:dyDescent="0.25">
      <c r="BK263551" s="2311"/>
    </row>
    <row r="263575" spans="63:63" x14ac:dyDescent="0.25">
      <c r="BK263575" s="2315"/>
    </row>
    <row r="263576" spans="63:63" x14ac:dyDescent="0.25">
      <c r="BK263576" s="2311"/>
    </row>
    <row r="263600" spans="63:63" x14ac:dyDescent="0.25">
      <c r="BK263600" s="2315"/>
    </row>
    <row r="263601" spans="63:63" x14ac:dyDescent="0.25">
      <c r="BK263601" s="2311"/>
    </row>
    <row r="263625" spans="63:63" x14ac:dyDescent="0.25">
      <c r="BK263625" s="2315"/>
    </row>
    <row r="263626" spans="63:63" x14ac:dyDescent="0.25">
      <c r="BK263626" s="2311"/>
    </row>
    <row r="263650" spans="63:63" x14ac:dyDescent="0.25">
      <c r="BK263650" s="2315"/>
    </row>
    <row r="263651" spans="63:63" x14ac:dyDescent="0.25">
      <c r="BK263651" s="2311"/>
    </row>
    <row r="263675" spans="63:63" x14ac:dyDescent="0.25">
      <c r="BK263675" s="2315"/>
    </row>
    <row r="263676" spans="63:63" x14ac:dyDescent="0.25">
      <c r="BK263676" s="2311"/>
    </row>
    <row r="263700" spans="63:63" x14ac:dyDescent="0.25">
      <c r="BK263700" s="2315"/>
    </row>
    <row r="263701" spans="63:63" x14ac:dyDescent="0.25">
      <c r="BK263701" s="2311"/>
    </row>
    <row r="263725" spans="63:63" x14ac:dyDescent="0.25">
      <c r="BK263725" s="2315"/>
    </row>
    <row r="263726" spans="63:63" x14ac:dyDescent="0.25">
      <c r="BK263726" s="2311"/>
    </row>
    <row r="263750" spans="63:63" x14ac:dyDescent="0.25">
      <c r="BK263750" s="2315"/>
    </row>
    <row r="263751" spans="63:63" x14ac:dyDescent="0.25">
      <c r="BK263751" s="2311"/>
    </row>
    <row r="263775" spans="63:63" x14ac:dyDescent="0.25">
      <c r="BK263775" s="2315"/>
    </row>
    <row r="263776" spans="63:63" x14ac:dyDescent="0.25">
      <c r="BK263776" s="2311"/>
    </row>
    <row r="263800" spans="63:63" x14ac:dyDescent="0.25">
      <c r="BK263800" s="2315"/>
    </row>
    <row r="263801" spans="63:63" x14ac:dyDescent="0.25">
      <c r="BK263801" s="2311"/>
    </row>
    <row r="263825" spans="63:63" x14ac:dyDescent="0.25">
      <c r="BK263825" s="2315"/>
    </row>
    <row r="263826" spans="63:63" x14ac:dyDescent="0.25">
      <c r="BK263826" s="2311"/>
    </row>
    <row r="263850" spans="63:63" x14ac:dyDescent="0.25">
      <c r="BK263850" s="2315"/>
    </row>
    <row r="263851" spans="63:63" x14ac:dyDescent="0.25">
      <c r="BK263851" s="2311"/>
    </row>
    <row r="263875" spans="63:63" x14ac:dyDescent="0.25">
      <c r="BK263875" s="2315"/>
    </row>
    <row r="263876" spans="63:63" x14ac:dyDescent="0.25">
      <c r="BK263876" s="2311"/>
    </row>
    <row r="263900" spans="63:63" x14ac:dyDescent="0.25">
      <c r="BK263900" s="2315"/>
    </row>
    <row r="263901" spans="63:63" x14ac:dyDescent="0.25">
      <c r="BK263901" s="2311"/>
    </row>
    <row r="263925" spans="63:63" x14ac:dyDescent="0.25">
      <c r="BK263925" s="2315"/>
    </row>
    <row r="263926" spans="63:63" x14ac:dyDescent="0.25">
      <c r="BK263926" s="2311"/>
    </row>
    <row r="263950" spans="63:63" x14ac:dyDescent="0.25">
      <c r="BK263950" s="2315"/>
    </row>
    <row r="263951" spans="63:63" x14ac:dyDescent="0.25">
      <c r="BK263951" s="2311"/>
    </row>
    <row r="263975" spans="63:63" x14ac:dyDescent="0.25">
      <c r="BK263975" s="2315"/>
    </row>
    <row r="263976" spans="63:63" x14ac:dyDescent="0.25">
      <c r="BK263976" s="2311"/>
    </row>
    <row r="264000" spans="63:63" x14ac:dyDescent="0.25">
      <c r="BK264000" s="2315"/>
    </row>
    <row r="264001" spans="63:63" x14ac:dyDescent="0.25">
      <c r="BK264001" s="2311"/>
    </row>
    <row r="264025" spans="63:63" x14ac:dyDescent="0.25">
      <c r="BK264025" s="2315"/>
    </row>
    <row r="264026" spans="63:63" x14ac:dyDescent="0.25">
      <c r="BK264026" s="2311"/>
    </row>
    <row r="264050" spans="63:63" x14ac:dyDescent="0.25">
      <c r="BK264050" s="2315"/>
    </row>
    <row r="264051" spans="63:63" x14ac:dyDescent="0.25">
      <c r="BK264051" s="2311"/>
    </row>
    <row r="264075" spans="63:63" x14ac:dyDescent="0.25">
      <c r="BK264075" s="2315"/>
    </row>
    <row r="264076" spans="63:63" x14ac:dyDescent="0.25">
      <c r="BK264076" s="2311"/>
    </row>
    <row r="264100" spans="63:63" x14ac:dyDescent="0.25">
      <c r="BK264100" s="2315"/>
    </row>
    <row r="264101" spans="63:63" x14ac:dyDescent="0.25">
      <c r="BK264101" s="2311"/>
    </row>
    <row r="264125" spans="63:63" x14ac:dyDescent="0.25">
      <c r="BK264125" s="2315"/>
    </row>
    <row r="264126" spans="63:63" x14ac:dyDescent="0.25">
      <c r="BK264126" s="2311"/>
    </row>
    <row r="264150" spans="63:63" x14ac:dyDescent="0.25">
      <c r="BK264150" s="2315"/>
    </row>
    <row r="264151" spans="63:63" x14ac:dyDescent="0.25">
      <c r="BK264151" s="2311"/>
    </row>
    <row r="264175" spans="63:63" x14ac:dyDescent="0.25">
      <c r="BK264175" s="2315"/>
    </row>
    <row r="264176" spans="63:63" x14ac:dyDescent="0.25">
      <c r="BK264176" s="2311"/>
    </row>
    <row r="264200" spans="63:63" x14ac:dyDescent="0.25">
      <c r="BK264200" s="2315"/>
    </row>
    <row r="264201" spans="63:63" x14ac:dyDescent="0.25">
      <c r="BK264201" s="2311"/>
    </row>
    <row r="264225" spans="63:63" x14ac:dyDescent="0.25">
      <c r="BK264225" s="2315"/>
    </row>
    <row r="264226" spans="63:63" x14ac:dyDescent="0.25">
      <c r="BK264226" s="2311"/>
    </row>
    <row r="264250" spans="63:63" x14ac:dyDescent="0.25">
      <c r="BK264250" s="2315"/>
    </row>
    <row r="264251" spans="63:63" x14ac:dyDescent="0.25">
      <c r="BK264251" s="2311"/>
    </row>
    <row r="264275" spans="63:63" x14ac:dyDescent="0.25">
      <c r="BK264275" s="2315"/>
    </row>
    <row r="264276" spans="63:63" x14ac:dyDescent="0.25">
      <c r="BK264276" s="2311"/>
    </row>
    <row r="264300" spans="63:63" x14ac:dyDescent="0.25">
      <c r="BK264300" s="2315"/>
    </row>
    <row r="264301" spans="63:63" x14ac:dyDescent="0.25">
      <c r="BK264301" s="2311"/>
    </row>
    <row r="264325" spans="63:63" x14ac:dyDescent="0.25">
      <c r="BK264325" s="2315"/>
    </row>
    <row r="264326" spans="63:63" x14ac:dyDescent="0.25">
      <c r="BK264326" s="2311"/>
    </row>
    <row r="264350" spans="63:63" x14ac:dyDescent="0.25">
      <c r="BK264350" s="2315"/>
    </row>
    <row r="264351" spans="63:63" x14ac:dyDescent="0.25">
      <c r="BK264351" s="2311"/>
    </row>
    <row r="264375" spans="63:63" x14ac:dyDescent="0.25">
      <c r="BK264375" s="2315"/>
    </row>
    <row r="264376" spans="63:63" x14ac:dyDescent="0.25">
      <c r="BK264376" s="2311"/>
    </row>
    <row r="264400" spans="63:63" x14ac:dyDescent="0.25">
      <c r="BK264400" s="2315"/>
    </row>
    <row r="264401" spans="63:63" x14ac:dyDescent="0.25">
      <c r="BK264401" s="2311"/>
    </row>
    <row r="264425" spans="63:63" x14ac:dyDescent="0.25">
      <c r="BK264425" s="2315"/>
    </row>
    <row r="264426" spans="63:63" x14ac:dyDescent="0.25">
      <c r="BK264426" s="2311"/>
    </row>
    <row r="264450" spans="63:63" x14ac:dyDescent="0.25">
      <c r="BK264450" s="2315"/>
    </row>
    <row r="264451" spans="63:63" x14ac:dyDescent="0.25">
      <c r="BK264451" s="2311"/>
    </row>
    <row r="264475" spans="63:63" x14ac:dyDescent="0.25">
      <c r="BK264475" s="2315"/>
    </row>
    <row r="264476" spans="63:63" x14ac:dyDescent="0.25">
      <c r="BK264476" s="2311"/>
    </row>
    <row r="264500" spans="63:63" x14ac:dyDescent="0.25">
      <c r="BK264500" s="2315"/>
    </row>
    <row r="264501" spans="63:63" x14ac:dyDescent="0.25">
      <c r="BK264501" s="2311"/>
    </row>
    <row r="264525" spans="63:63" x14ac:dyDescent="0.25">
      <c r="BK264525" s="2315"/>
    </row>
    <row r="264526" spans="63:63" x14ac:dyDescent="0.25">
      <c r="BK264526" s="2311"/>
    </row>
    <row r="264550" spans="63:63" x14ac:dyDescent="0.25">
      <c r="BK264550" s="2315"/>
    </row>
    <row r="264551" spans="63:63" x14ac:dyDescent="0.25">
      <c r="BK264551" s="2311"/>
    </row>
    <row r="264575" spans="63:63" x14ac:dyDescent="0.25">
      <c r="BK264575" s="2315"/>
    </row>
    <row r="264576" spans="63:63" x14ac:dyDescent="0.25">
      <c r="BK264576" s="2311"/>
    </row>
    <row r="264600" spans="63:63" x14ac:dyDescent="0.25">
      <c r="BK264600" s="2315"/>
    </row>
    <row r="264601" spans="63:63" x14ac:dyDescent="0.25">
      <c r="BK264601" s="2311"/>
    </row>
    <row r="264625" spans="63:63" x14ac:dyDescent="0.25">
      <c r="BK264625" s="2315"/>
    </row>
    <row r="264626" spans="63:63" x14ac:dyDescent="0.25">
      <c r="BK264626" s="2311"/>
    </row>
    <row r="264650" spans="63:63" x14ac:dyDescent="0.25">
      <c r="BK264650" s="2315"/>
    </row>
    <row r="264651" spans="63:63" x14ac:dyDescent="0.25">
      <c r="BK264651" s="2311"/>
    </row>
    <row r="264675" spans="63:63" x14ac:dyDescent="0.25">
      <c r="BK264675" s="2315"/>
    </row>
    <row r="264676" spans="63:63" x14ac:dyDescent="0.25">
      <c r="BK264676" s="2311"/>
    </row>
    <row r="264700" spans="63:63" x14ac:dyDescent="0.25">
      <c r="BK264700" s="2315"/>
    </row>
    <row r="264701" spans="63:63" x14ac:dyDescent="0.25">
      <c r="BK264701" s="2311"/>
    </row>
    <row r="264725" spans="63:63" x14ac:dyDescent="0.25">
      <c r="BK264725" s="2315"/>
    </row>
    <row r="264726" spans="63:63" x14ac:dyDescent="0.25">
      <c r="BK264726" s="2311"/>
    </row>
    <row r="264750" spans="63:63" x14ac:dyDescent="0.25">
      <c r="BK264750" s="2315"/>
    </row>
    <row r="264751" spans="63:63" x14ac:dyDescent="0.25">
      <c r="BK264751" s="2311"/>
    </row>
    <row r="264775" spans="63:63" x14ac:dyDescent="0.25">
      <c r="BK264775" s="2315"/>
    </row>
    <row r="264776" spans="63:63" x14ac:dyDescent="0.25">
      <c r="BK264776" s="2311"/>
    </row>
    <row r="264800" spans="63:63" x14ac:dyDescent="0.25">
      <c r="BK264800" s="2315"/>
    </row>
    <row r="264801" spans="63:63" x14ac:dyDescent="0.25">
      <c r="BK264801" s="2311"/>
    </row>
    <row r="264825" spans="63:63" x14ac:dyDescent="0.25">
      <c r="BK264825" s="2315"/>
    </row>
    <row r="264826" spans="63:63" x14ac:dyDescent="0.25">
      <c r="BK264826" s="2311"/>
    </row>
    <row r="264850" spans="63:63" x14ac:dyDescent="0.25">
      <c r="BK264850" s="2315"/>
    </row>
    <row r="264851" spans="63:63" x14ac:dyDescent="0.25">
      <c r="BK264851" s="2311"/>
    </row>
    <row r="264875" spans="63:63" x14ac:dyDescent="0.25">
      <c r="BK264875" s="2315"/>
    </row>
    <row r="264876" spans="63:63" x14ac:dyDescent="0.25">
      <c r="BK264876" s="2311"/>
    </row>
    <row r="264900" spans="63:63" x14ac:dyDescent="0.25">
      <c r="BK264900" s="2315"/>
    </row>
    <row r="264901" spans="63:63" x14ac:dyDescent="0.25">
      <c r="BK264901" s="2311"/>
    </row>
    <row r="264925" spans="63:63" x14ac:dyDescent="0.25">
      <c r="BK264925" s="2315"/>
    </row>
    <row r="264926" spans="63:63" x14ac:dyDescent="0.25">
      <c r="BK264926" s="2311"/>
    </row>
    <row r="264950" spans="63:63" x14ac:dyDescent="0.25">
      <c r="BK264950" s="2315"/>
    </row>
    <row r="264951" spans="63:63" x14ac:dyDescent="0.25">
      <c r="BK264951" s="2311"/>
    </row>
    <row r="264975" spans="63:63" x14ac:dyDescent="0.25">
      <c r="BK264975" s="2315"/>
    </row>
    <row r="264976" spans="63:63" x14ac:dyDescent="0.25">
      <c r="BK264976" s="2311"/>
    </row>
    <row r="265000" spans="63:63" x14ac:dyDescent="0.25">
      <c r="BK265000" s="2315"/>
    </row>
    <row r="265001" spans="63:63" x14ac:dyDescent="0.25">
      <c r="BK265001" s="2311"/>
    </row>
    <row r="265025" spans="63:63" x14ac:dyDescent="0.25">
      <c r="BK265025" s="2315"/>
    </row>
    <row r="265026" spans="63:63" x14ac:dyDescent="0.25">
      <c r="BK265026" s="2311"/>
    </row>
    <row r="265050" spans="63:63" x14ac:dyDescent="0.25">
      <c r="BK265050" s="2315"/>
    </row>
    <row r="265051" spans="63:63" x14ac:dyDescent="0.25">
      <c r="BK265051" s="2311"/>
    </row>
    <row r="265075" spans="63:63" x14ac:dyDescent="0.25">
      <c r="BK265075" s="2315"/>
    </row>
    <row r="265076" spans="63:63" x14ac:dyDescent="0.25">
      <c r="BK265076" s="2311"/>
    </row>
    <row r="265100" spans="63:63" x14ac:dyDescent="0.25">
      <c r="BK265100" s="2315"/>
    </row>
    <row r="265101" spans="63:63" x14ac:dyDescent="0.25">
      <c r="BK265101" s="2311"/>
    </row>
    <row r="265125" spans="63:63" x14ac:dyDescent="0.25">
      <c r="BK265125" s="2315"/>
    </row>
    <row r="265126" spans="63:63" x14ac:dyDescent="0.25">
      <c r="BK265126" s="2311"/>
    </row>
    <row r="265150" spans="63:63" x14ac:dyDescent="0.25">
      <c r="BK265150" s="2315"/>
    </row>
    <row r="265151" spans="63:63" x14ac:dyDescent="0.25">
      <c r="BK265151" s="2311"/>
    </row>
    <row r="265175" spans="63:63" x14ac:dyDescent="0.25">
      <c r="BK265175" s="2315"/>
    </row>
    <row r="265176" spans="63:63" x14ac:dyDescent="0.25">
      <c r="BK265176" s="2311"/>
    </row>
    <row r="265200" spans="63:63" x14ac:dyDescent="0.25">
      <c r="BK265200" s="2315"/>
    </row>
    <row r="265201" spans="63:63" x14ac:dyDescent="0.25">
      <c r="BK265201" s="2311"/>
    </row>
    <row r="265225" spans="63:63" x14ac:dyDescent="0.25">
      <c r="BK265225" s="2315"/>
    </row>
    <row r="265226" spans="63:63" x14ac:dyDescent="0.25">
      <c r="BK265226" s="2311"/>
    </row>
    <row r="265250" spans="63:63" x14ac:dyDescent="0.25">
      <c r="BK265250" s="2315"/>
    </row>
    <row r="265251" spans="63:63" x14ac:dyDescent="0.25">
      <c r="BK265251" s="2311"/>
    </row>
    <row r="265275" spans="63:63" x14ac:dyDescent="0.25">
      <c r="BK265275" s="2315"/>
    </row>
    <row r="265276" spans="63:63" x14ac:dyDescent="0.25">
      <c r="BK265276" s="2311"/>
    </row>
    <row r="265300" spans="63:63" x14ac:dyDescent="0.25">
      <c r="BK265300" s="2315"/>
    </row>
    <row r="265301" spans="63:63" x14ac:dyDescent="0.25">
      <c r="BK265301" s="2311"/>
    </row>
    <row r="265325" spans="63:63" x14ac:dyDescent="0.25">
      <c r="BK265325" s="2315"/>
    </row>
    <row r="265326" spans="63:63" x14ac:dyDescent="0.25">
      <c r="BK265326" s="2311"/>
    </row>
    <row r="265350" spans="63:63" x14ac:dyDescent="0.25">
      <c r="BK265350" s="2315"/>
    </row>
    <row r="265351" spans="63:63" x14ac:dyDescent="0.25">
      <c r="BK265351" s="2311"/>
    </row>
    <row r="265375" spans="63:63" x14ac:dyDescent="0.25">
      <c r="BK265375" s="2315"/>
    </row>
    <row r="265376" spans="63:63" x14ac:dyDescent="0.25">
      <c r="BK265376" s="2311"/>
    </row>
    <row r="265400" spans="63:63" x14ac:dyDescent="0.25">
      <c r="BK265400" s="2315"/>
    </row>
    <row r="265401" spans="63:63" x14ac:dyDescent="0.25">
      <c r="BK265401" s="2311"/>
    </row>
    <row r="265425" spans="63:63" x14ac:dyDescent="0.25">
      <c r="BK265425" s="2315"/>
    </row>
    <row r="265426" spans="63:63" x14ac:dyDescent="0.25">
      <c r="BK265426" s="2311"/>
    </row>
    <row r="265450" spans="63:63" x14ac:dyDescent="0.25">
      <c r="BK265450" s="2315"/>
    </row>
    <row r="265451" spans="63:63" x14ac:dyDescent="0.25">
      <c r="BK265451" s="2311"/>
    </row>
    <row r="265475" spans="63:63" x14ac:dyDescent="0.25">
      <c r="BK265475" s="2315"/>
    </row>
    <row r="265476" spans="63:63" x14ac:dyDescent="0.25">
      <c r="BK265476" s="2311"/>
    </row>
    <row r="265500" spans="63:63" x14ac:dyDescent="0.25">
      <c r="BK265500" s="2315"/>
    </row>
    <row r="265501" spans="63:63" x14ac:dyDescent="0.25">
      <c r="BK265501" s="2311"/>
    </row>
    <row r="265525" spans="63:63" x14ac:dyDescent="0.25">
      <c r="BK265525" s="2315"/>
    </row>
    <row r="265526" spans="63:63" x14ac:dyDescent="0.25">
      <c r="BK265526" s="2311"/>
    </row>
    <row r="265550" spans="63:63" x14ac:dyDescent="0.25">
      <c r="BK265550" s="2315"/>
    </row>
    <row r="265551" spans="63:63" x14ac:dyDescent="0.25">
      <c r="BK265551" s="2311"/>
    </row>
    <row r="265575" spans="63:63" x14ac:dyDescent="0.25">
      <c r="BK265575" s="2315"/>
    </row>
    <row r="265576" spans="63:63" x14ac:dyDescent="0.25">
      <c r="BK265576" s="2311"/>
    </row>
    <row r="265600" spans="63:63" x14ac:dyDescent="0.25">
      <c r="BK265600" s="2315"/>
    </row>
    <row r="265601" spans="63:63" x14ac:dyDescent="0.25">
      <c r="BK265601" s="2311"/>
    </row>
    <row r="265625" spans="63:63" x14ac:dyDescent="0.25">
      <c r="BK265625" s="2315"/>
    </row>
    <row r="265626" spans="63:63" x14ac:dyDescent="0.25">
      <c r="BK265626" s="2311"/>
    </row>
    <row r="265650" spans="63:63" x14ac:dyDescent="0.25">
      <c r="BK265650" s="2315"/>
    </row>
    <row r="265651" spans="63:63" x14ac:dyDescent="0.25">
      <c r="BK265651" s="2311"/>
    </row>
    <row r="265675" spans="63:63" x14ac:dyDescent="0.25">
      <c r="BK265675" s="2315"/>
    </row>
    <row r="265676" spans="63:63" x14ac:dyDescent="0.25">
      <c r="BK265676" s="2311"/>
    </row>
    <row r="265700" spans="63:63" x14ac:dyDescent="0.25">
      <c r="BK265700" s="2315"/>
    </row>
    <row r="265701" spans="63:63" x14ac:dyDescent="0.25">
      <c r="BK265701" s="2311"/>
    </row>
    <row r="265725" spans="63:63" x14ac:dyDescent="0.25">
      <c r="BK265725" s="2315"/>
    </row>
    <row r="265726" spans="63:63" x14ac:dyDescent="0.25">
      <c r="BK265726" s="2311"/>
    </row>
    <row r="265750" spans="63:63" x14ac:dyDescent="0.25">
      <c r="BK265750" s="2315"/>
    </row>
    <row r="265751" spans="63:63" x14ac:dyDescent="0.25">
      <c r="BK265751" s="2311"/>
    </row>
    <row r="265775" spans="63:63" x14ac:dyDescent="0.25">
      <c r="BK265775" s="2315"/>
    </row>
    <row r="265776" spans="63:63" x14ac:dyDescent="0.25">
      <c r="BK265776" s="2311"/>
    </row>
    <row r="265800" spans="63:63" x14ac:dyDescent="0.25">
      <c r="BK265800" s="2315"/>
    </row>
    <row r="265801" spans="63:63" x14ac:dyDescent="0.25">
      <c r="BK265801" s="2311"/>
    </row>
    <row r="265825" spans="63:63" x14ac:dyDescent="0.25">
      <c r="BK265825" s="2315"/>
    </row>
    <row r="265826" spans="63:63" x14ac:dyDescent="0.25">
      <c r="BK265826" s="2311"/>
    </row>
    <row r="265850" spans="63:63" x14ac:dyDescent="0.25">
      <c r="BK265850" s="2315"/>
    </row>
    <row r="265851" spans="63:63" x14ac:dyDescent="0.25">
      <c r="BK265851" s="2311"/>
    </row>
    <row r="265875" spans="63:63" x14ac:dyDescent="0.25">
      <c r="BK265875" s="2315"/>
    </row>
    <row r="265876" spans="63:63" x14ac:dyDescent="0.25">
      <c r="BK265876" s="2311"/>
    </row>
    <row r="265900" spans="63:63" x14ac:dyDescent="0.25">
      <c r="BK265900" s="2315"/>
    </row>
    <row r="265901" spans="63:63" x14ac:dyDescent="0.25">
      <c r="BK265901" s="2311"/>
    </row>
    <row r="265925" spans="63:63" x14ac:dyDescent="0.25">
      <c r="BK265925" s="2315"/>
    </row>
    <row r="265926" spans="63:63" x14ac:dyDescent="0.25">
      <c r="BK265926" s="2311"/>
    </row>
    <row r="265950" spans="63:63" x14ac:dyDescent="0.25">
      <c r="BK265950" s="2315"/>
    </row>
    <row r="265951" spans="63:63" x14ac:dyDescent="0.25">
      <c r="BK265951" s="2311"/>
    </row>
    <row r="265975" spans="63:63" x14ac:dyDescent="0.25">
      <c r="BK265975" s="2315"/>
    </row>
    <row r="265976" spans="63:63" x14ac:dyDescent="0.25">
      <c r="BK265976" s="2311"/>
    </row>
    <row r="266000" spans="63:63" x14ac:dyDescent="0.25">
      <c r="BK266000" s="2315"/>
    </row>
    <row r="266001" spans="63:63" x14ac:dyDescent="0.25">
      <c r="BK266001" s="2311"/>
    </row>
    <row r="266025" spans="63:63" x14ac:dyDescent="0.25">
      <c r="BK266025" s="2315"/>
    </row>
    <row r="266026" spans="63:63" x14ac:dyDescent="0.25">
      <c r="BK266026" s="2311"/>
    </row>
    <row r="266050" spans="63:63" x14ac:dyDescent="0.25">
      <c r="BK266050" s="2315"/>
    </row>
    <row r="266051" spans="63:63" x14ac:dyDescent="0.25">
      <c r="BK266051" s="2311"/>
    </row>
    <row r="266075" spans="63:63" x14ac:dyDescent="0.25">
      <c r="BK266075" s="2315"/>
    </row>
    <row r="266076" spans="63:63" x14ac:dyDescent="0.25">
      <c r="BK266076" s="2311"/>
    </row>
    <row r="266100" spans="63:63" x14ac:dyDescent="0.25">
      <c r="BK266100" s="2315"/>
    </row>
    <row r="266101" spans="63:63" x14ac:dyDescent="0.25">
      <c r="BK266101" s="2311"/>
    </row>
    <row r="266125" spans="63:63" x14ac:dyDescent="0.25">
      <c r="BK266125" s="2315"/>
    </row>
    <row r="266126" spans="63:63" x14ac:dyDescent="0.25">
      <c r="BK266126" s="2311"/>
    </row>
    <row r="266150" spans="63:63" x14ac:dyDescent="0.25">
      <c r="BK266150" s="2315"/>
    </row>
    <row r="266151" spans="63:63" x14ac:dyDescent="0.25">
      <c r="BK266151" s="2311"/>
    </row>
    <row r="266175" spans="63:63" x14ac:dyDescent="0.25">
      <c r="BK266175" s="2315"/>
    </row>
    <row r="266176" spans="63:63" x14ac:dyDescent="0.25">
      <c r="BK266176" s="2311"/>
    </row>
    <row r="266200" spans="63:63" x14ac:dyDescent="0.25">
      <c r="BK266200" s="2315"/>
    </row>
    <row r="266201" spans="63:63" x14ac:dyDescent="0.25">
      <c r="BK266201" s="2311"/>
    </row>
    <row r="266225" spans="63:63" x14ac:dyDescent="0.25">
      <c r="BK266225" s="2315"/>
    </row>
    <row r="266226" spans="63:63" x14ac:dyDescent="0.25">
      <c r="BK266226" s="2311"/>
    </row>
    <row r="266250" spans="63:63" x14ac:dyDescent="0.25">
      <c r="BK266250" s="2315"/>
    </row>
    <row r="266251" spans="63:63" x14ac:dyDescent="0.25">
      <c r="BK266251" s="2311"/>
    </row>
    <row r="266275" spans="63:63" x14ac:dyDescent="0.25">
      <c r="BK266275" s="2315"/>
    </row>
    <row r="266276" spans="63:63" x14ac:dyDescent="0.25">
      <c r="BK266276" s="2311"/>
    </row>
    <row r="266300" spans="63:63" x14ac:dyDescent="0.25">
      <c r="BK266300" s="2315"/>
    </row>
    <row r="266301" spans="63:63" x14ac:dyDescent="0.25">
      <c r="BK266301" s="2311"/>
    </row>
    <row r="266325" spans="63:63" x14ac:dyDescent="0.25">
      <c r="BK266325" s="2315"/>
    </row>
    <row r="266326" spans="63:63" x14ac:dyDescent="0.25">
      <c r="BK266326" s="2311"/>
    </row>
    <row r="266350" spans="63:63" x14ac:dyDescent="0.25">
      <c r="BK266350" s="2315"/>
    </row>
    <row r="266351" spans="63:63" x14ac:dyDescent="0.25">
      <c r="BK266351" s="2311"/>
    </row>
    <row r="266375" spans="63:63" x14ac:dyDescent="0.25">
      <c r="BK266375" s="2315"/>
    </row>
    <row r="266376" spans="63:63" x14ac:dyDescent="0.25">
      <c r="BK266376" s="2311"/>
    </row>
    <row r="266400" spans="63:63" x14ac:dyDescent="0.25">
      <c r="BK266400" s="2315"/>
    </row>
    <row r="266401" spans="63:63" x14ac:dyDescent="0.25">
      <c r="BK266401" s="2311"/>
    </row>
    <row r="266425" spans="63:63" x14ac:dyDescent="0.25">
      <c r="BK266425" s="2315"/>
    </row>
    <row r="266426" spans="63:63" x14ac:dyDescent="0.25">
      <c r="BK266426" s="2311"/>
    </row>
    <row r="266450" spans="63:63" x14ac:dyDescent="0.25">
      <c r="BK266450" s="2315"/>
    </row>
    <row r="266451" spans="63:63" x14ac:dyDescent="0.25">
      <c r="BK266451" s="2311"/>
    </row>
    <row r="266475" spans="63:63" x14ac:dyDescent="0.25">
      <c r="BK266475" s="2315"/>
    </row>
    <row r="266476" spans="63:63" x14ac:dyDescent="0.25">
      <c r="BK266476" s="2311"/>
    </row>
    <row r="266500" spans="63:63" x14ac:dyDescent="0.25">
      <c r="BK266500" s="2315"/>
    </row>
    <row r="266501" spans="63:63" x14ac:dyDescent="0.25">
      <c r="BK266501" s="2311"/>
    </row>
    <row r="266525" spans="63:63" x14ac:dyDescent="0.25">
      <c r="BK266525" s="2315"/>
    </row>
    <row r="266526" spans="63:63" x14ac:dyDescent="0.25">
      <c r="BK266526" s="2311"/>
    </row>
    <row r="266550" spans="63:63" x14ac:dyDescent="0.25">
      <c r="BK266550" s="2315"/>
    </row>
    <row r="266551" spans="63:63" x14ac:dyDescent="0.25">
      <c r="BK266551" s="2311"/>
    </row>
    <row r="266575" spans="63:63" x14ac:dyDescent="0.25">
      <c r="BK266575" s="2315"/>
    </row>
    <row r="266576" spans="63:63" x14ac:dyDescent="0.25">
      <c r="BK266576" s="2311"/>
    </row>
    <row r="266600" spans="63:63" x14ac:dyDescent="0.25">
      <c r="BK266600" s="2315"/>
    </row>
    <row r="266601" spans="63:63" x14ac:dyDescent="0.25">
      <c r="BK266601" s="2311"/>
    </row>
    <row r="266625" spans="63:63" x14ac:dyDescent="0.25">
      <c r="BK266625" s="2315"/>
    </row>
    <row r="266626" spans="63:63" x14ac:dyDescent="0.25">
      <c r="BK266626" s="2311"/>
    </row>
    <row r="266650" spans="63:63" x14ac:dyDescent="0.25">
      <c r="BK266650" s="2315"/>
    </row>
    <row r="266651" spans="63:63" x14ac:dyDescent="0.25">
      <c r="BK266651" s="2311"/>
    </row>
    <row r="266675" spans="63:63" x14ac:dyDescent="0.25">
      <c r="BK266675" s="2315"/>
    </row>
    <row r="266676" spans="63:63" x14ac:dyDescent="0.25">
      <c r="BK266676" s="2311"/>
    </row>
    <row r="266700" spans="63:63" x14ac:dyDescent="0.25">
      <c r="BK266700" s="2315"/>
    </row>
    <row r="266701" spans="63:63" x14ac:dyDescent="0.25">
      <c r="BK266701" s="2311"/>
    </row>
    <row r="266725" spans="63:63" x14ac:dyDescent="0.25">
      <c r="BK266725" s="2315"/>
    </row>
    <row r="266726" spans="63:63" x14ac:dyDescent="0.25">
      <c r="BK266726" s="2311"/>
    </row>
    <row r="266750" spans="63:63" x14ac:dyDescent="0.25">
      <c r="BK266750" s="2315"/>
    </row>
    <row r="266751" spans="63:63" x14ac:dyDescent="0.25">
      <c r="BK266751" s="2311"/>
    </row>
    <row r="266775" spans="63:63" x14ac:dyDescent="0.25">
      <c r="BK266775" s="2315"/>
    </row>
    <row r="266776" spans="63:63" x14ac:dyDescent="0.25">
      <c r="BK266776" s="2311"/>
    </row>
    <row r="266800" spans="63:63" x14ac:dyDescent="0.25">
      <c r="BK266800" s="2315"/>
    </row>
    <row r="266801" spans="63:63" x14ac:dyDescent="0.25">
      <c r="BK266801" s="2311"/>
    </row>
    <row r="266825" spans="63:63" x14ac:dyDescent="0.25">
      <c r="BK266825" s="2315"/>
    </row>
    <row r="266826" spans="63:63" x14ac:dyDescent="0.25">
      <c r="BK266826" s="2311"/>
    </row>
    <row r="266850" spans="63:63" x14ac:dyDescent="0.25">
      <c r="BK266850" s="2315"/>
    </row>
    <row r="266851" spans="63:63" x14ac:dyDescent="0.25">
      <c r="BK266851" s="2311"/>
    </row>
    <row r="266875" spans="63:63" x14ac:dyDescent="0.25">
      <c r="BK266875" s="2315"/>
    </row>
    <row r="266876" spans="63:63" x14ac:dyDescent="0.25">
      <c r="BK266876" s="2311"/>
    </row>
    <row r="266900" spans="63:63" x14ac:dyDescent="0.25">
      <c r="BK266900" s="2315"/>
    </row>
    <row r="266901" spans="63:63" x14ac:dyDescent="0.25">
      <c r="BK266901" s="2311"/>
    </row>
    <row r="266925" spans="63:63" x14ac:dyDescent="0.25">
      <c r="BK266925" s="2315"/>
    </row>
    <row r="266926" spans="63:63" x14ac:dyDescent="0.25">
      <c r="BK266926" s="2311"/>
    </row>
    <row r="266950" spans="63:63" x14ac:dyDescent="0.25">
      <c r="BK266950" s="2315"/>
    </row>
    <row r="266951" spans="63:63" x14ac:dyDescent="0.25">
      <c r="BK266951" s="2311"/>
    </row>
    <row r="266975" spans="63:63" x14ac:dyDescent="0.25">
      <c r="BK266975" s="2315"/>
    </row>
    <row r="266976" spans="63:63" x14ac:dyDescent="0.25">
      <c r="BK266976" s="2311"/>
    </row>
    <row r="267000" spans="63:63" x14ac:dyDescent="0.25">
      <c r="BK267000" s="2315"/>
    </row>
    <row r="267001" spans="63:63" x14ac:dyDescent="0.25">
      <c r="BK267001" s="2311"/>
    </row>
    <row r="267025" spans="63:63" x14ac:dyDescent="0.25">
      <c r="BK267025" s="2315"/>
    </row>
    <row r="267026" spans="63:63" x14ac:dyDescent="0.25">
      <c r="BK267026" s="2311"/>
    </row>
    <row r="267050" spans="63:63" x14ac:dyDescent="0.25">
      <c r="BK267050" s="2315"/>
    </row>
    <row r="267051" spans="63:63" x14ac:dyDescent="0.25">
      <c r="BK267051" s="2311"/>
    </row>
    <row r="267075" spans="63:63" x14ac:dyDescent="0.25">
      <c r="BK267075" s="2315"/>
    </row>
    <row r="267076" spans="63:63" x14ac:dyDescent="0.25">
      <c r="BK267076" s="2311"/>
    </row>
    <row r="267100" spans="63:63" x14ac:dyDescent="0.25">
      <c r="BK267100" s="2315"/>
    </row>
    <row r="267101" spans="63:63" x14ac:dyDescent="0.25">
      <c r="BK267101" s="2311"/>
    </row>
    <row r="267125" spans="63:63" x14ac:dyDescent="0.25">
      <c r="BK267125" s="2315"/>
    </row>
    <row r="267126" spans="63:63" x14ac:dyDescent="0.25">
      <c r="BK267126" s="2311"/>
    </row>
    <row r="267150" spans="63:63" x14ac:dyDescent="0.25">
      <c r="BK267150" s="2315"/>
    </row>
    <row r="267151" spans="63:63" x14ac:dyDescent="0.25">
      <c r="BK267151" s="2311"/>
    </row>
    <row r="267175" spans="63:63" x14ac:dyDescent="0.25">
      <c r="BK267175" s="2315"/>
    </row>
    <row r="267176" spans="63:63" x14ac:dyDescent="0.25">
      <c r="BK267176" s="2311"/>
    </row>
    <row r="267200" spans="63:63" x14ac:dyDescent="0.25">
      <c r="BK267200" s="2315"/>
    </row>
    <row r="267201" spans="63:63" x14ac:dyDescent="0.25">
      <c r="BK267201" s="2311"/>
    </row>
    <row r="267225" spans="63:63" x14ac:dyDescent="0.25">
      <c r="BK267225" s="2315"/>
    </row>
    <row r="267226" spans="63:63" x14ac:dyDescent="0.25">
      <c r="BK267226" s="2311"/>
    </row>
    <row r="267250" spans="63:63" x14ac:dyDescent="0.25">
      <c r="BK267250" s="2315"/>
    </row>
    <row r="267251" spans="63:63" x14ac:dyDescent="0.25">
      <c r="BK267251" s="2311"/>
    </row>
    <row r="267275" spans="63:63" x14ac:dyDescent="0.25">
      <c r="BK267275" s="2315"/>
    </row>
    <row r="267276" spans="63:63" x14ac:dyDescent="0.25">
      <c r="BK267276" s="2311"/>
    </row>
    <row r="267300" spans="63:63" x14ac:dyDescent="0.25">
      <c r="BK267300" s="2315"/>
    </row>
    <row r="267301" spans="63:63" x14ac:dyDescent="0.25">
      <c r="BK267301" s="2311"/>
    </row>
    <row r="267325" spans="63:63" x14ac:dyDescent="0.25">
      <c r="BK267325" s="2315"/>
    </row>
    <row r="267326" spans="63:63" x14ac:dyDescent="0.25">
      <c r="BK267326" s="2311"/>
    </row>
    <row r="267350" spans="63:63" x14ac:dyDescent="0.25">
      <c r="BK267350" s="2315"/>
    </row>
    <row r="267351" spans="63:63" x14ac:dyDescent="0.25">
      <c r="BK267351" s="2311"/>
    </row>
    <row r="267375" spans="63:63" x14ac:dyDescent="0.25">
      <c r="BK267375" s="2315"/>
    </row>
    <row r="267376" spans="63:63" x14ac:dyDescent="0.25">
      <c r="BK267376" s="2311"/>
    </row>
    <row r="267400" spans="63:63" x14ac:dyDescent="0.25">
      <c r="BK267400" s="2315"/>
    </row>
    <row r="267401" spans="63:63" x14ac:dyDescent="0.25">
      <c r="BK267401" s="2311"/>
    </row>
    <row r="267425" spans="63:63" x14ac:dyDescent="0.25">
      <c r="BK267425" s="2315"/>
    </row>
    <row r="267426" spans="63:63" x14ac:dyDescent="0.25">
      <c r="BK267426" s="2311"/>
    </row>
    <row r="267450" spans="63:63" x14ac:dyDescent="0.25">
      <c r="BK267450" s="2315"/>
    </row>
    <row r="267451" spans="63:63" x14ac:dyDescent="0.25">
      <c r="BK267451" s="2311"/>
    </row>
    <row r="267475" spans="63:63" x14ac:dyDescent="0.25">
      <c r="BK267475" s="2315"/>
    </row>
    <row r="267476" spans="63:63" x14ac:dyDescent="0.25">
      <c r="BK267476" s="2311"/>
    </row>
    <row r="267500" spans="63:63" x14ac:dyDescent="0.25">
      <c r="BK267500" s="2315"/>
    </row>
    <row r="267501" spans="63:63" x14ac:dyDescent="0.25">
      <c r="BK267501" s="2311"/>
    </row>
    <row r="267525" spans="63:63" x14ac:dyDescent="0.25">
      <c r="BK267525" s="2315"/>
    </row>
    <row r="267526" spans="63:63" x14ac:dyDescent="0.25">
      <c r="BK267526" s="2311"/>
    </row>
    <row r="267550" spans="63:63" x14ac:dyDescent="0.25">
      <c r="BK267550" s="2315"/>
    </row>
    <row r="267551" spans="63:63" x14ac:dyDescent="0.25">
      <c r="BK267551" s="2311"/>
    </row>
    <row r="267575" spans="63:63" x14ac:dyDescent="0.25">
      <c r="BK267575" s="2315"/>
    </row>
    <row r="267576" spans="63:63" x14ac:dyDescent="0.25">
      <c r="BK267576" s="2311"/>
    </row>
    <row r="267600" spans="63:63" x14ac:dyDescent="0.25">
      <c r="BK267600" s="2315"/>
    </row>
    <row r="267601" spans="63:63" x14ac:dyDescent="0.25">
      <c r="BK267601" s="2311"/>
    </row>
    <row r="267625" spans="63:63" x14ac:dyDescent="0.25">
      <c r="BK267625" s="2315"/>
    </row>
    <row r="267626" spans="63:63" x14ac:dyDescent="0.25">
      <c r="BK267626" s="2311"/>
    </row>
    <row r="267650" spans="63:63" x14ac:dyDescent="0.25">
      <c r="BK267650" s="2315"/>
    </row>
    <row r="267651" spans="63:63" x14ac:dyDescent="0.25">
      <c r="BK267651" s="2311"/>
    </row>
    <row r="267675" spans="63:63" x14ac:dyDescent="0.25">
      <c r="BK267675" s="2315"/>
    </row>
    <row r="267676" spans="63:63" x14ac:dyDescent="0.25">
      <c r="BK267676" s="2311"/>
    </row>
    <row r="267700" spans="63:63" x14ac:dyDescent="0.25">
      <c r="BK267700" s="2315"/>
    </row>
    <row r="267701" spans="63:63" x14ac:dyDescent="0.25">
      <c r="BK267701" s="2311"/>
    </row>
    <row r="267725" spans="63:63" x14ac:dyDescent="0.25">
      <c r="BK267725" s="2315"/>
    </row>
    <row r="267726" spans="63:63" x14ac:dyDescent="0.25">
      <c r="BK267726" s="2311"/>
    </row>
    <row r="267750" spans="63:63" x14ac:dyDescent="0.25">
      <c r="BK267750" s="2315"/>
    </row>
    <row r="267751" spans="63:63" x14ac:dyDescent="0.25">
      <c r="BK267751" s="2311"/>
    </row>
    <row r="267775" spans="63:63" x14ac:dyDescent="0.25">
      <c r="BK267775" s="2315"/>
    </row>
    <row r="267776" spans="63:63" x14ac:dyDescent="0.25">
      <c r="BK267776" s="2311"/>
    </row>
    <row r="267800" spans="63:63" x14ac:dyDescent="0.25">
      <c r="BK267800" s="2315"/>
    </row>
    <row r="267801" spans="63:63" x14ac:dyDescent="0.25">
      <c r="BK267801" s="2311"/>
    </row>
    <row r="267825" spans="63:63" x14ac:dyDescent="0.25">
      <c r="BK267825" s="2315"/>
    </row>
    <row r="267826" spans="63:63" x14ac:dyDescent="0.25">
      <c r="BK267826" s="2311"/>
    </row>
    <row r="267850" spans="63:63" x14ac:dyDescent="0.25">
      <c r="BK267850" s="2315"/>
    </row>
    <row r="267851" spans="63:63" x14ac:dyDescent="0.25">
      <c r="BK267851" s="2311"/>
    </row>
    <row r="267875" spans="63:63" x14ac:dyDescent="0.25">
      <c r="BK267875" s="2315"/>
    </row>
    <row r="267876" spans="63:63" x14ac:dyDescent="0.25">
      <c r="BK267876" s="2311"/>
    </row>
    <row r="267900" spans="63:63" x14ac:dyDescent="0.25">
      <c r="BK267900" s="2315"/>
    </row>
    <row r="267901" spans="63:63" x14ac:dyDescent="0.25">
      <c r="BK267901" s="2311"/>
    </row>
    <row r="267925" spans="63:63" x14ac:dyDescent="0.25">
      <c r="BK267925" s="2315"/>
    </row>
    <row r="267926" spans="63:63" x14ac:dyDescent="0.25">
      <c r="BK267926" s="2311"/>
    </row>
    <row r="267950" spans="63:63" x14ac:dyDescent="0.25">
      <c r="BK267950" s="2315"/>
    </row>
    <row r="267951" spans="63:63" x14ac:dyDescent="0.25">
      <c r="BK267951" s="2311"/>
    </row>
    <row r="267975" spans="63:63" x14ac:dyDescent="0.25">
      <c r="BK267975" s="2315"/>
    </row>
    <row r="267976" spans="63:63" x14ac:dyDescent="0.25">
      <c r="BK267976" s="2311"/>
    </row>
    <row r="268000" spans="63:63" x14ac:dyDescent="0.25">
      <c r="BK268000" s="2315"/>
    </row>
    <row r="268001" spans="63:63" x14ac:dyDescent="0.25">
      <c r="BK268001" s="2311"/>
    </row>
    <row r="268025" spans="63:63" x14ac:dyDescent="0.25">
      <c r="BK268025" s="2315"/>
    </row>
    <row r="268026" spans="63:63" x14ac:dyDescent="0.25">
      <c r="BK268026" s="2311"/>
    </row>
    <row r="268050" spans="63:63" x14ac:dyDescent="0.25">
      <c r="BK268050" s="2315"/>
    </row>
    <row r="268051" spans="63:63" x14ac:dyDescent="0.25">
      <c r="BK268051" s="2311"/>
    </row>
    <row r="268075" spans="63:63" x14ac:dyDescent="0.25">
      <c r="BK268075" s="2315"/>
    </row>
    <row r="268076" spans="63:63" x14ac:dyDescent="0.25">
      <c r="BK268076" s="2311"/>
    </row>
    <row r="268100" spans="63:63" x14ac:dyDescent="0.25">
      <c r="BK268100" s="2315"/>
    </row>
    <row r="268101" spans="63:63" x14ac:dyDescent="0.25">
      <c r="BK268101" s="2311"/>
    </row>
    <row r="268125" spans="63:63" x14ac:dyDescent="0.25">
      <c r="BK268125" s="2315"/>
    </row>
    <row r="268126" spans="63:63" x14ac:dyDescent="0.25">
      <c r="BK268126" s="2311"/>
    </row>
    <row r="268150" spans="63:63" x14ac:dyDescent="0.25">
      <c r="BK268150" s="2315"/>
    </row>
    <row r="268151" spans="63:63" x14ac:dyDescent="0.25">
      <c r="BK268151" s="2311"/>
    </row>
    <row r="268175" spans="63:63" x14ac:dyDescent="0.25">
      <c r="BK268175" s="2315"/>
    </row>
    <row r="268176" spans="63:63" x14ac:dyDescent="0.25">
      <c r="BK268176" s="2311"/>
    </row>
    <row r="268200" spans="63:63" x14ac:dyDescent="0.25">
      <c r="BK268200" s="2315"/>
    </row>
    <row r="268201" spans="63:63" x14ac:dyDescent="0.25">
      <c r="BK268201" s="2311"/>
    </row>
    <row r="268225" spans="63:63" x14ac:dyDescent="0.25">
      <c r="BK268225" s="2315"/>
    </row>
    <row r="268226" spans="63:63" x14ac:dyDescent="0.25">
      <c r="BK268226" s="2311"/>
    </row>
    <row r="268250" spans="63:63" x14ac:dyDescent="0.25">
      <c r="BK268250" s="2315"/>
    </row>
    <row r="268251" spans="63:63" x14ac:dyDescent="0.25">
      <c r="BK268251" s="2311"/>
    </row>
    <row r="268275" spans="63:63" x14ac:dyDescent="0.25">
      <c r="BK268275" s="2315"/>
    </row>
    <row r="268276" spans="63:63" x14ac:dyDescent="0.25">
      <c r="BK268276" s="2311"/>
    </row>
    <row r="268300" spans="63:63" x14ac:dyDescent="0.25">
      <c r="BK268300" s="2315"/>
    </row>
    <row r="268301" spans="63:63" x14ac:dyDescent="0.25">
      <c r="BK268301" s="2311"/>
    </row>
    <row r="268325" spans="63:63" x14ac:dyDescent="0.25">
      <c r="BK268325" s="2315"/>
    </row>
    <row r="268326" spans="63:63" x14ac:dyDescent="0.25">
      <c r="BK268326" s="2311"/>
    </row>
    <row r="268350" spans="63:63" x14ac:dyDescent="0.25">
      <c r="BK268350" s="2315"/>
    </row>
    <row r="268351" spans="63:63" x14ac:dyDescent="0.25">
      <c r="BK268351" s="2311"/>
    </row>
    <row r="268375" spans="63:63" x14ac:dyDescent="0.25">
      <c r="BK268375" s="2315"/>
    </row>
    <row r="268376" spans="63:63" x14ac:dyDescent="0.25">
      <c r="BK268376" s="2311"/>
    </row>
    <row r="268400" spans="63:63" x14ac:dyDescent="0.25">
      <c r="BK268400" s="2315"/>
    </row>
    <row r="268401" spans="63:63" x14ac:dyDescent="0.25">
      <c r="BK268401" s="2311"/>
    </row>
    <row r="268425" spans="63:63" x14ac:dyDescent="0.25">
      <c r="BK268425" s="2315"/>
    </row>
    <row r="268426" spans="63:63" x14ac:dyDescent="0.25">
      <c r="BK268426" s="2311"/>
    </row>
    <row r="268450" spans="63:63" x14ac:dyDescent="0.25">
      <c r="BK268450" s="2315"/>
    </row>
    <row r="268451" spans="63:63" x14ac:dyDescent="0.25">
      <c r="BK268451" s="2311"/>
    </row>
    <row r="268475" spans="63:63" x14ac:dyDescent="0.25">
      <c r="BK268475" s="2315"/>
    </row>
    <row r="268476" spans="63:63" x14ac:dyDescent="0.25">
      <c r="BK268476" s="2311"/>
    </row>
    <row r="268500" spans="63:63" x14ac:dyDescent="0.25">
      <c r="BK268500" s="2315"/>
    </row>
    <row r="268501" spans="63:63" x14ac:dyDescent="0.25">
      <c r="BK268501" s="2311"/>
    </row>
    <row r="268525" spans="63:63" x14ac:dyDescent="0.25">
      <c r="BK268525" s="2315"/>
    </row>
    <row r="268526" spans="63:63" x14ac:dyDescent="0.25">
      <c r="BK268526" s="2311"/>
    </row>
    <row r="268550" spans="63:63" x14ac:dyDescent="0.25">
      <c r="BK268550" s="2315"/>
    </row>
    <row r="268551" spans="63:63" x14ac:dyDescent="0.25">
      <c r="BK268551" s="2311"/>
    </row>
    <row r="268575" spans="63:63" x14ac:dyDescent="0.25">
      <c r="BK268575" s="2315"/>
    </row>
    <row r="268576" spans="63:63" x14ac:dyDescent="0.25">
      <c r="BK268576" s="2311"/>
    </row>
    <row r="268600" spans="63:63" x14ac:dyDescent="0.25">
      <c r="BK268600" s="2315"/>
    </row>
    <row r="268601" spans="63:63" x14ac:dyDescent="0.25">
      <c r="BK268601" s="2311"/>
    </row>
    <row r="268625" spans="63:63" x14ac:dyDescent="0.25">
      <c r="BK268625" s="2315"/>
    </row>
    <row r="268626" spans="63:63" x14ac:dyDescent="0.25">
      <c r="BK268626" s="2311"/>
    </row>
    <row r="268650" spans="63:63" x14ac:dyDescent="0.25">
      <c r="BK268650" s="2315"/>
    </row>
    <row r="268651" spans="63:63" x14ac:dyDescent="0.25">
      <c r="BK268651" s="2311"/>
    </row>
    <row r="268675" spans="63:63" x14ac:dyDescent="0.25">
      <c r="BK268675" s="2315"/>
    </row>
    <row r="268676" spans="63:63" x14ac:dyDescent="0.25">
      <c r="BK268676" s="2311"/>
    </row>
    <row r="268700" spans="63:63" x14ac:dyDescent="0.25">
      <c r="BK268700" s="2315"/>
    </row>
    <row r="268701" spans="63:63" x14ac:dyDescent="0.25">
      <c r="BK268701" s="2311"/>
    </row>
    <row r="268725" spans="63:63" x14ac:dyDescent="0.25">
      <c r="BK268725" s="2315"/>
    </row>
    <row r="268726" spans="63:63" x14ac:dyDescent="0.25">
      <c r="BK268726" s="2311"/>
    </row>
    <row r="268750" spans="63:63" x14ac:dyDescent="0.25">
      <c r="BK268750" s="2315"/>
    </row>
    <row r="268751" spans="63:63" x14ac:dyDescent="0.25">
      <c r="BK268751" s="2311"/>
    </row>
    <row r="268775" spans="63:63" x14ac:dyDescent="0.25">
      <c r="BK268775" s="2315"/>
    </row>
    <row r="268776" spans="63:63" x14ac:dyDescent="0.25">
      <c r="BK268776" s="2311"/>
    </row>
    <row r="268800" spans="63:63" x14ac:dyDescent="0.25">
      <c r="BK268800" s="2315"/>
    </row>
    <row r="268801" spans="63:63" x14ac:dyDescent="0.25">
      <c r="BK268801" s="2311"/>
    </row>
    <row r="268825" spans="63:63" x14ac:dyDescent="0.25">
      <c r="BK268825" s="2315"/>
    </row>
    <row r="268826" spans="63:63" x14ac:dyDescent="0.25">
      <c r="BK268826" s="2311"/>
    </row>
    <row r="268850" spans="63:63" x14ac:dyDescent="0.25">
      <c r="BK268850" s="2315"/>
    </row>
    <row r="268851" spans="63:63" x14ac:dyDescent="0.25">
      <c r="BK268851" s="2311"/>
    </row>
    <row r="268875" spans="63:63" x14ac:dyDescent="0.25">
      <c r="BK268875" s="2315"/>
    </row>
    <row r="268876" spans="63:63" x14ac:dyDescent="0.25">
      <c r="BK268876" s="2311"/>
    </row>
    <row r="268900" spans="63:63" x14ac:dyDescent="0.25">
      <c r="BK268900" s="2315"/>
    </row>
    <row r="268901" spans="63:63" x14ac:dyDescent="0.25">
      <c r="BK268901" s="2311"/>
    </row>
    <row r="268925" spans="63:63" x14ac:dyDescent="0.25">
      <c r="BK268925" s="2315"/>
    </row>
    <row r="268926" spans="63:63" x14ac:dyDescent="0.25">
      <c r="BK268926" s="2311"/>
    </row>
    <row r="268950" spans="63:63" x14ac:dyDescent="0.25">
      <c r="BK268950" s="2315"/>
    </row>
    <row r="268951" spans="63:63" x14ac:dyDescent="0.25">
      <c r="BK268951" s="2311"/>
    </row>
    <row r="268975" spans="63:63" x14ac:dyDescent="0.25">
      <c r="BK268975" s="2315"/>
    </row>
    <row r="268976" spans="63:63" x14ac:dyDescent="0.25">
      <c r="BK268976" s="2311"/>
    </row>
    <row r="269000" spans="63:63" x14ac:dyDescent="0.25">
      <c r="BK269000" s="2315"/>
    </row>
    <row r="269001" spans="63:63" x14ac:dyDescent="0.25">
      <c r="BK269001" s="2311"/>
    </row>
    <row r="269025" spans="63:63" x14ac:dyDescent="0.25">
      <c r="BK269025" s="2315"/>
    </row>
    <row r="269026" spans="63:63" x14ac:dyDescent="0.25">
      <c r="BK269026" s="2311"/>
    </row>
    <row r="269050" spans="63:63" x14ac:dyDescent="0.25">
      <c r="BK269050" s="2315"/>
    </row>
    <row r="269051" spans="63:63" x14ac:dyDescent="0.25">
      <c r="BK269051" s="2311"/>
    </row>
    <row r="269075" spans="63:63" x14ac:dyDescent="0.25">
      <c r="BK269075" s="2315"/>
    </row>
    <row r="269076" spans="63:63" x14ac:dyDescent="0.25">
      <c r="BK269076" s="2311"/>
    </row>
    <row r="269100" spans="63:63" x14ac:dyDescent="0.25">
      <c r="BK269100" s="2315"/>
    </row>
    <row r="269101" spans="63:63" x14ac:dyDescent="0.25">
      <c r="BK269101" s="2311"/>
    </row>
    <row r="269125" spans="63:63" x14ac:dyDescent="0.25">
      <c r="BK269125" s="2315"/>
    </row>
    <row r="269126" spans="63:63" x14ac:dyDescent="0.25">
      <c r="BK269126" s="2311"/>
    </row>
    <row r="269150" spans="63:63" x14ac:dyDescent="0.25">
      <c r="BK269150" s="2315"/>
    </row>
    <row r="269151" spans="63:63" x14ac:dyDescent="0.25">
      <c r="BK269151" s="2311"/>
    </row>
    <row r="269175" spans="63:63" x14ac:dyDescent="0.25">
      <c r="BK269175" s="2315"/>
    </row>
    <row r="269176" spans="63:63" x14ac:dyDescent="0.25">
      <c r="BK269176" s="2311"/>
    </row>
    <row r="269200" spans="63:63" x14ac:dyDescent="0.25">
      <c r="BK269200" s="2315"/>
    </row>
    <row r="269201" spans="63:63" x14ac:dyDescent="0.25">
      <c r="BK269201" s="2311"/>
    </row>
    <row r="269225" spans="63:63" x14ac:dyDescent="0.25">
      <c r="BK269225" s="2315"/>
    </row>
    <row r="269226" spans="63:63" x14ac:dyDescent="0.25">
      <c r="BK269226" s="2311"/>
    </row>
    <row r="269250" spans="63:63" x14ac:dyDescent="0.25">
      <c r="BK269250" s="2315"/>
    </row>
    <row r="269251" spans="63:63" x14ac:dyDescent="0.25">
      <c r="BK269251" s="2311"/>
    </row>
    <row r="269275" spans="63:63" x14ac:dyDescent="0.25">
      <c r="BK269275" s="2315"/>
    </row>
    <row r="269276" spans="63:63" x14ac:dyDescent="0.25">
      <c r="BK269276" s="2311"/>
    </row>
    <row r="269300" spans="63:63" x14ac:dyDescent="0.25">
      <c r="BK269300" s="2315"/>
    </row>
    <row r="269301" spans="63:63" x14ac:dyDescent="0.25">
      <c r="BK269301" s="2311"/>
    </row>
    <row r="269325" spans="63:63" x14ac:dyDescent="0.25">
      <c r="BK269325" s="2315"/>
    </row>
    <row r="269326" spans="63:63" x14ac:dyDescent="0.25">
      <c r="BK269326" s="2311"/>
    </row>
    <row r="269350" spans="63:63" x14ac:dyDescent="0.25">
      <c r="BK269350" s="2315"/>
    </row>
    <row r="269351" spans="63:63" x14ac:dyDescent="0.25">
      <c r="BK269351" s="2311"/>
    </row>
    <row r="269375" spans="63:63" x14ac:dyDescent="0.25">
      <c r="BK269375" s="2315"/>
    </row>
    <row r="269376" spans="63:63" x14ac:dyDescent="0.25">
      <c r="BK269376" s="2311"/>
    </row>
    <row r="269400" spans="63:63" x14ac:dyDescent="0.25">
      <c r="BK269400" s="2315"/>
    </row>
    <row r="269401" spans="63:63" x14ac:dyDescent="0.25">
      <c r="BK269401" s="2311"/>
    </row>
    <row r="269425" spans="63:63" x14ac:dyDescent="0.25">
      <c r="BK269425" s="2315"/>
    </row>
    <row r="269426" spans="63:63" x14ac:dyDescent="0.25">
      <c r="BK269426" s="2311"/>
    </row>
    <row r="269450" spans="63:63" x14ac:dyDescent="0.25">
      <c r="BK269450" s="2315"/>
    </row>
    <row r="269451" spans="63:63" x14ac:dyDescent="0.25">
      <c r="BK269451" s="2311"/>
    </row>
    <row r="269475" spans="63:63" x14ac:dyDescent="0.25">
      <c r="BK269475" s="2315"/>
    </row>
    <row r="269476" spans="63:63" x14ac:dyDescent="0.25">
      <c r="BK269476" s="2311"/>
    </row>
    <row r="269500" spans="63:63" x14ac:dyDescent="0.25">
      <c r="BK269500" s="2315"/>
    </row>
    <row r="269501" spans="63:63" x14ac:dyDescent="0.25">
      <c r="BK269501" s="2311"/>
    </row>
    <row r="269525" spans="63:63" x14ac:dyDescent="0.25">
      <c r="BK269525" s="2315"/>
    </row>
    <row r="269526" spans="63:63" x14ac:dyDescent="0.25">
      <c r="BK269526" s="2311"/>
    </row>
    <row r="269550" spans="63:63" x14ac:dyDescent="0.25">
      <c r="BK269550" s="2315"/>
    </row>
    <row r="269551" spans="63:63" x14ac:dyDescent="0.25">
      <c r="BK269551" s="2311"/>
    </row>
    <row r="269575" spans="63:63" x14ac:dyDescent="0.25">
      <c r="BK269575" s="2315"/>
    </row>
    <row r="269576" spans="63:63" x14ac:dyDescent="0.25">
      <c r="BK269576" s="2311"/>
    </row>
    <row r="269600" spans="63:63" x14ac:dyDescent="0.25">
      <c r="BK269600" s="2315"/>
    </row>
    <row r="269601" spans="63:63" x14ac:dyDescent="0.25">
      <c r="BK269601" s="2311"/>
    </row>
    <row r="269625" spans="63:63" x14ac:dyDescent="0.25">
      <c r="BK269625" s="2315"/>
    </row>
    <row r="269626" spans="63:63" x14ac:dyDescent="0.25">
      <c r="BK269626" s="2311"/>
    </row>
    <row r="269650" spans="63:63" x14ac:dyDescent="0.25">
      <c r="BK269650" s="2315"/>
    </row>
    <row r="269651" spans="63:63" x14ac:dyDescent="0.25">
      <c r="BK269651" s="2311"/>
    </row>
    <row r="269675" spans="63:63" x14ac:dyDescent="0.25">
      <c r="BK269675" s="2315"/>
    </row>
    <row r="269676" spans="63:63" x14ac:dyDescent="0.25">
      <c r="BK269676" s="2311"/>
    </row>
    <row r="269700" spans="63:63" x14ac:dyDescent="0.25">
      <c r="BK269700" s="2315"/>
    </row>
    <row r="269701" spans="63:63" x14ac:dyDescent="0.25">
      <c r="BK269701" s="2311"/>
    </row>
    <row r="269725" spans="63:63" x14ac:dyDescent="0.25">
      <c r="BK269725" s="2315"/>
    </row>
    <row r="269726" spans="63:63" x14ac:dyDescent="0.25">
      <c r="BK269726" s="2311"/>
    </row>
    <row r="269750" spans="63:63" x14ac:dyDescent="0.25">
      <c r="BK269750" s="2315"/>
    </row>
    <row r="269751" spans="63:63" x14ac:dyDescent="0.25">
      <c r="BK269751" s="2311"/>
    </row>
    <row r="269775" spans="63:63" x14ac:dyDescent="0.25">
      <c r="BK269775" s="2315"/>
    </row>
    <row r="269776" spans="63:63" x14ac:dyDescent="0.25">
      <c r="BK269776" s="2311"/>
    </row>
    <row r="269800" spans="63:63" x14ac:dyDescent="0.25">
      <c r="BK269800" s="2315"/>
    </row>
    <row r="269801" spans="63:63" x14ac:dyDescent="0.25">
      <c r="BK269801" s="2311"/>
    </row>
    <row r="269825" spans="63:63" x14ac:dyDescent="0.25">
      <c r="BK269825" s="2315"/>
    </row>
    <row r="269826" spans="63:63" x14ac:dyDescent="0.25">
      <c r="BK269826" s="2311"/>
    </row>
    <row r="269850" spans="63:63" x14ac:dyDescent="0.25">
      <c r="BK269850" s="2315"/>
    </row>
    <row r="269851" spans="63:63" x14ac:dyDescent="0.25">
      <c r="BK269851" s="2311"/>
    </row>
    <row r="269875" spans="63:63" x14ac:dyDescent="0.25">
      <c r="BK269875" s="2315"/>
    </row>
    <row r="269876" spans="63:63" x14ac:dyDescent="0.25">
      <c r="BK269876" s="2311"/>
    </row>
    <row r="269900" spans="63:63" x14ac:dyDescent="0.25">
      <c r="BK269900" s="2315"/>
    </row>
    <row r="269901" spans="63:63" x14ac:dyDescent="0.25">
      <c r="BK269901" s="2311"/>
    </row>
    <row r="269925" spans="63:63" x14ac:dyDescent="0.25">
      <c r="BK269925" s="2315"/>
    </row>
    <row r="269926" spans="63:63" x14ac:dyDescent="0.25">
      <c r="BK269926" s="2311"/>
    </row>
    <row r="269950" spans="63:63" x14ac:dyDescent="0.25">
      <c r="BK269950" s="2315"/>
    </row>
    <row r="269951" spans="63:63" x14ac:dyDescent="0.25">
      <c r="BK269951" s="2311"/>
    </row>
    <row r="269975" spans="63:63" x14ac:dyDescent="0.25">
      <c r="BK269975" s="2315"/>
    </row>
    <row r="269976" spans="63:63" x14ac:dyDescent="0.25">
      <c r="BK269976" s="2311"/>
    </row>
    <row r="270000" spans="63:63" x14ac:dyDescent="0.25">
      <c r="BK270000" s="2315"/>
    </row>
    <row r="270001" spans="63:63" x14ac:dyDescent="0.25">
      <c r="BK270001" s="2311"/>
    </row>
    <row r="270025" spans="63:63" x14ac:dyDescent="0.25">
      <c r="BK270025" s="2315"/>
    </row>
    <row r="270026" spans="63:63" x14ac:dyDescent="0.25">
      <c r="BK270026" s="2311"/>
    </row>
    <row r="270050" spans="63:63" x14ac:dyDescent="0.25">
      <c r="BK270050" s="2315"/>
    </row>
    <row r="270051" spans="63:63" x14ac:dyDescent="0.25">
      <c r="BK270051" s="2311"/>
    </row>
    <row r="270075" spans="63:63" x14ac:dyDescent="0.25">
      <c r="BK270075" s="2315"/>
    </row>
    <row r="270076" spans="63:63" x14ac:dyDescent="0.25">
      <c r="BK270076" s="2311"/>
    </row>
    <row r="270100" spans="63:63" x14ac:dyDescent="0.25">
      <c r="BK270100" s="2315"/>
    </row>
    <row r="270101" spans="63:63" x14ac:dyDescent="0.25">
      <c r="BK270101" s="2311"/>
    </row>
    <row r="270125" spans="63:63" x14ac:dyDescent="0.25">
      <c r="BK270125" s="2315"/>
    </row>
    <row r="270126" spans="63:63" x14ac:dyDescent="0.25">
      <c r="BK270126" s="2311"/>
    </row>
    <row r="270150" spans="63:63" x14ac:dyDescent="0.25">
      <c r="BK270150" s="2315"/>
    </row>
    <row r="270151" spans="63:63" x14ac:dyDescent="0.25">
      <c r="BK270151" s="2311"/>
    </row>
    <row r="270175" spans="63:63" x14ac:dyDescent="0.25">
      <c r="BK270175" s="2315"/>
    </row>
    <row r="270176" spans="63:63" x14ac:dyDescent="0.25">
      <c r="BK270176" s="2311"/>
    </row>
    <row r="270200" spans="63:63" x14ac:dyDescent="0.25">
      <c r="BK270200" s="2315"/>
    </row>
    <row r="270201" spans="63:63" x14ac:dyDescent="0.25">
      <c r="BK270201" s="2311"/>
    </row>
    <row r="270225" spans="63:63" x14ac:dyDescent="0.25">
      <c r="BK270225" s="2315"/>
    </row>
    <row r="270226" spans="63:63" x14ac:dyDescent="0.25">
      <c r="BK270226" s="2311"/>
    </row>
    <row r="270250" spans="63:63" x14ac:dyDescent="0.25">
      <c r="BK270250" s="2315"/>
    </row>
    <row r="270251" spans="63:63" x14ac:dyDescent="0.25">
      <c r="BK270251" s="2311"/>
    </row>
    <row r="270275" spans="63:63" x14ac:dyDescent="0.25">
      <c r="BK270275" s="2315"/>
    </row>
    <row r="270276" spans="63:63" x14ac:dyDescent="0.25">
      <c r="BK270276" s="2311"/>
    </row>
    <row r="270300" spans="63:63" x14ac:dyDescent="0.25">
      <c r="BK270300" s="2315"/>
    </row>
    <row r="270301" spans="63:63" x14ac:dyDescent="0.25">
      <c r="BK270301" s="2311"/>
    </row>
    <row r="270325" spans="63:63" x14ac:dyDescent="0.25">
      <c r="BK270325" s="2315"/>
    </row>
    <row r="270326" spans="63:63" x14ac:dyDescent="0.25">
      <c r="BK270326" s="2311"/>
    </row>
    <row r="270350" spans="63:63" x14ac:dyDescent="0.25">
      <c r="BK270350" s="2315"/>
    </row>
    <row r="270351" spans="63:63" x14ac:dyDescent="0.25">
      <c r="BK270351" s="2311"/>
    </row>
    <row r="270375" spans="63:63" x14ac:dyDescent="0.25">
      <c r="BK270375" s="2315"/>
    </row>
    <row r="270376" spans="63:63" x14ac:dyDescent="0.25">
      <c r="BK270376" s="2311"/>
    </row>
    <row r="270400" spans="63:63" x14ac:dyDescent="0.25">
      <c r="BK270400" s="2315"/>
    </row>
    <row r="270401" spans="63:63" x14ac:dyDescent="0.25">
      <c r="BK270401" s="2311"/>
    </row>
    <row r="270425" spans="63:63" x14ac:dyDescent="0.25">
      <c r="BK270425" s="2315"/>
    </row>
    <row r="270426" spans="63:63" x14ac:dyDescent="0.25">
      <c r="BK270426" s="2311"/>
    </row>
    <row r="270450" spans="63:63" x14ac:dyDescent="0.25">
      <c r="BK270450" s="2315"/>
    </row>
    <row r="270451" spans="63:63" x14ac:dyDescent="0.25">
      <c r="BK270451" s="2311"/>
    </row>
    <row r="270475" spans="63:63" x14ac:dyDescent="0.25">
      <c r="BK270475" s="2315"/>
    </row>
    <row r="270476" spans="63:63" x14ac:dyDescent="0.25">
      <c r="BK270476" s="2311"/>
    </row>
    <row r="270500" spans="63:63" x14ac:dyDescent="0.25">
      <c r="BK270500" s="2315"/>
    </row>
    <row r="270501" spans="63:63" x14ac:dyDescent="0.25">
      <c r="BK270501" s="2311"/>
    </row>
    <row r="270525" spans="63:63" x14ac:dyDescent="0.25">
      <c r="BK270525" s="2315"/>
    </row>
    <row r="270526" spans="63:63" x14ac:dyDescent="0.25">
      <c r="BK270526" s="2311"/>
    </row>
    <row r="270550" spans="63:63" x14ac:dyDescent="0.25">
      <c r="BK270550" s="2315"/>
    </row>
    <row r="270551" spans="63:63" x14ac:dyDescent="0.25">
      <c r="BK270551" s="2311"/>
    </row>
    <row r="270575" spans="63:63" x14ac:dyDescent="0.25">
      <c r="BK270575" s="2315"/>
    </row>
    <row r="270576" spans="63:63" x14ac:dyDescent="0.25">
      <c r="BK270576" s="2311"/>
    </row>
    <row r="270600" spans="63:63" x14ac:dyDescent="0.25">
      <c r="BK270600" s="2315"/>
    </row>
    <row r="270601" spans="63:63" x14ac:dyDescent="0.25">
      <c r="BK270601" s="2311"/>
    </row>
    <row r="270625" spans="63:63" x14ac:dyDescent="0.25">
      <c r="BK270625" s="2315"/>
    </row>
    <row r="270626" spans="63:63" x14ac:dyDescent="0.25">
      <c r="BK270626" s="2311"/>
    </row>
    <row r="270650" spans="63:63" x14ac:dyDescent="0.25">
      <c r="BK270650" s="2315"/>
    </row>
    <row r="270651" spans="63:63" x14ac:dyDescent="0.25">
      <c r="BK270651" s="2311"/>
    </row>
    <row r="270675" spans="63:63" x14ac:dyDescent="0.25">
      <c r="BK270675" s="2315"/>
    </row>
    <row r="270676" spans="63:63" x14ac:dyDescent="0.25">
      <c r="BK270676" s="2311"/>
    </row>
    <row r="270700" spans="63:63" x14ac:dyDescent="0.25">
      <c r="BK270700" s="2315"/>
    </row>
    <row r="270701" spans="63:63" x14ac:dyDescent="0.25">
      <c r="BK270701" s="2311"/>
    </row>
    <row r="270725" spans="63:63" x14ac:dyDescent="0.25">
      <c r="BK270725" s="2315"/>
    </row>
    <row r="270726" spans="63:63" x14ac:dyDescent="0.25">
      <c r="BK270726" s="2311"/>
    </row>
    <row r="270750" spans="63:63" x14ac:dyDescent="0.25">
      <c r="BK270750" s="2315"/>
    </row>
    <row r="270751" spans="63:63" x14ac:dyDescent="0.25">
      <c r="BK270751" s="2311"/>
    </row>
    <row r="270775" spans="63:63" x14ac:dyDescent="0.25">
      <c r="BK270775" s="2315"/>
    </row>
    <row r="270776" spans="63:63" x14ac:dyDescent="0.25">
      <c r="BK270776" s="2311"/>
    </row>
    <row r="270800" spans="63:63" x14ac:dyDescent="0.25">
      <c r="BK270800" s="2315"/>
    </row>
    <row r="270801" spans="63:63" x14ac:dyDescent="0.25">
      <c r="BK270801" s="2311"/>
    </row>
    <row r="270825" spans="63:63" x14ac:dyDescent="0.25">
      <c r="BK270825" s="2315"/>
    </row>
    <row r="270826" spans="63:63" x14ac:dyDescent="0.25">
      <c r="BK270826" s="2311"/>
    </row>
    <row r="270850" spans="63:63" x14ac:dyDescent="0.25">
      <c r="BK270850" s="2315"/>
    </row>
    <row r="270851" spans="63:63" x14ac:dyDescent="0.25">
      <c r="BK270851" s="2311"/>
    </row>
    <row r="270875" spans="63:63" x14ac:dyDescent="0.25">
      <c r="BK270875" s="2315"/>
    </row>
    <row r="270876" spans="63:63" x14ac:dyDescent="0.25">
      <c r="BK270876" s="2311"/>
    </row>
    <row r="270900" spans="63:63" x14ac:dyDescent="0.25">
      <c r="BK270900" s="2315"/>
    </row>
    <row r="270901" spans="63:63" x14ac:dyDescent="0.25">
      <c r="BK270901" s="2311"/>
    </row>
    <row r="270925" spans="63:63" x14ac:dyDescent="0.25">
      <c r="BK270925" s="2315"/>
    </row>
    <row r="270926" spans="63:63" x14ac:dyDescent="0.25">
      <c r="BK270926" s="2311"/>
    </row>
    <row r="270950" spans="63:63" x14ac:dyDescent="0.25">
      <c r="BK270950" s="2315"/>
    </row>
    <row r="270951" spans="63:63" x14ac:dyDescent="0.25">
      <c r="BK270951" s="2311"/>
    </row>
    <row r="270975" spans="63:63" x14ac:dyDescent="0.25">
      <c r="BK270975" s="2315"/>
    </row>
    <row r="270976" spans="63:63" x14ac:dyDescent="0.25">
      <c r="BK270976" s="2311"/>
    </row>
    <row r="271000" spans="63:63" x14ac:dyDescent="0.25">
      <c r="BK271000" s="2315"/>
    </row>
    <row r="271001" spans="63:63" x14ac:dyDescent="0.25">
      <c r="BK271001" s="2311"/>
    </row>
    <row r="271025" spans="63:63" x14ac:dyDescent="0.25">
      <c r="BK271025" s="2315"/>
    </row>
    <row r="271026" spans="63:63" x14ac:dyDescent="0.25">
      <c r="BK271026" s="2311"/>
    </row>
    <row r="271050" spans="63:63" x14ac:dyDescent="0.25">
      <c r="BK271050" s="2315"/>
    </row>
    <row r="271051" spans="63:63" x14ac:dyDescent="0.25">
      <c r="BK271051" s="2311"/>
    </row>
    <row r="271075" spans="63:63" x14ac:dyDescent="0.25">
      <c r="BK271075" s="2315"/>
    </row>
    <row r="271076" spans="63:63" x14ac:dyDescent="0.25">
      <c r="BK271076" s="2311"/>
    </row>
    <row r="271100" spans="63:63" x14ac:dyDescent="0.25">
      <c r="BK271100" s="2315"/>
    </row>
    <row r="271101" spans="63:63" x14ac:dyDescent="0.25">
      <c r="BK271101" s="2311"/>
    </row>
    <row r="271125" spans="63:63" x14ac:dyDescent="0.25">
      <c r="BK271125" s="2315"/>
    </row>
    <row r="271126" spans="63:63" x14ac:dyDescent="0.25">
      <c r="BK271126" s="2311"/>
    </row>
    <row r="271150" spans="63:63" x14ac:dyDescent="0.25">
      <c r="BK271150" s="2315"/>
    </row>
    <row r="271151" spans="63:63" x14ac:dyDescent="0.25">
      <c r="BK271151" s="2311"/>
    </row>
    <row r="271175" spans="63:63" x14ac:dyDescent="0.25">
      <c r="BK271175" s="2315"/>
    </row>
    <row r="271176" spans="63:63" x14ac:dyDescent="0.25">
      <c r="BK271176" s="2311"/>
    </row>
    <row r="271200" spans="63:63" x14ac:dyDescent="0.25">
      <c r="BK271200" s="2315"/>
    </row>
    <row r="271201" spans="63:63" x14ac:dyDescent="0.25">
      <c r="BK271201" s="2311"/>
    </row>
    <row r="271225" spans="63:63" x14ac:dyDescent="0.25">
      <c r="BK271225" s="2315"/>
    </row>
    <row r="271226" spans="63:63" x14ac:dyDescent="0.25">
      <c r="BK271226" s="2311"/>
    </row>
    <row r="271250" spans="63:63" x14ac:dyDescent="0.25">
      <c r="BK271250" s="2315"/>
    </row>
    <row r="271251" spans="63:63" x14ac:dyDescent="0.25">
      <c r="BK271251" s="2311"/>
    </row>
    <row r="271275" spans="63:63" x14ac:dyDescent="0.25">
      <c r="BK271275" s="2315"/>
    </row>
    <row r="271276" spans="63:63" x14ac:dyDescent="0.25">
      <c r="BK271276" s="2311"/>
    </row>
    <row r="271300" spans="63:63" x14ac:dyDescent="0.25">
      <c r="BK271300" s="2315"/>
    </row>
    <row r="271301" spans="63:63" x14ac:dyDescent="0.25">
      <c r="BK271301" s="2311"/>
    </row>
    <row r="271325" spans="63:63" x14ac:dyDescent="0.25">
      <c r="BK271325" s="2315"/>
    </row>
    <row r="271326" spans="63:63" x14ac:dyDescent="0.25">
      <c r="BK271326" s="2311"/>
    </row>
    <row r="271350" spans="63:63" x14ac:dyDescent="0.25">
      <c r="BK271350" s="2315"/>
    </row>
    <row r="271351" spans="63:63" x14ac:dyDescent="0.25">
      <c r="BK271351" s="2311"/>
    </row>
    <row r="271375" spans="63:63" x14ac:dyDescent="0.25">
      <c r="BK271375" s="2315"/>
    </row>
    <row r="271376" spans="63:63" x14ac:dyDescent="0.25">
      <c r="BK271376" s="2311"/>
    </row>
    <row r="271400" spans="63:63" x14ac:dyDescent="0.25">
      <c r="BK271400" s="2315"/>
    </row>
    <row r="271401" spans="63:63" x14ac:dyDescent="0.25">
      <c r="BK271401" s="2311"/>
    </row>
    <row r="271425" spans="63:63" x14ac:dyDescent="0.25">
      <c r="BK271425" s="2315"/>
    </row>
    <row r="271426" spans="63:63" x14ac:dyDescent="0.25">
      <c r="BK271426" s="2311"/>
    </row>
    <row r="271450" spans="63:63" x14ac:dyDescent="0.25">
      <c r="BK271450" s="2315"/>
    </row>
    <row r="271451" spans="63:63" x14ac:dyDescent="0.25">
      <c r="BK271451" s="2311"/>
    </row>
    <row r="271475" spans="63:63" x14ac:dyDescent="0.25">
      <c r="BK271475" s="2315"/>
    </row>
    <row r="271476" spans="63:63" x14ac:dyDescent="0.25">
      <c r="BK271476" s="2311"/>
    </row>
    <row r="271500" spans="63:63" x14ac:dyDescent="0.25">
      <c r="BK271500" s="2315"/>
    </row>
    <row r="271501" spans="63:63" x14ac:dyDescent="0.25">
      <c r="BK271501" s="2311"/>
    </row>
    <row r="271525" spans="63:63" x14ac:dyDescent="0.25">
      <c r="BK271525" s="2315"/>
    </row>
    <row r="271526" spans="63:63" x14ac:dyDescent="0.25">
      <c r="BK271526" s="2311"/>
    </row>
    <row r="271550" spans="63:63" x14ac:dyDescent="0.25">
      <c r="BK271550" s="2315"/>
    </row>
    <row r="271551" spans="63:63" x14ac:dyDescent="0.25">
      <c r="BK271551" s="2311"/>
    </row>
    <row r="271575" spans="63:63" x14ac:dyDescent="0.25">
      <c r="BK271575" s="2315"/>
    </row>
    <row r="271576" spans="63:63" x14ac:dyDescent="0.25">
      <c r="BK271576" s="2311"/>
    </row>
    <row r="271600" spans="63:63" x14ac:dyDescent="0.25">
      <c r="BK271600" s="2315"/>
    </row>
    <row r="271601" spans="63:63" x14ac:dyDescent="0.25">
      <c r="BK271601" s="2311"/>
    </row>
    <row r="271625" spans="63:63" x14ac:dyDescent="0.25">
      <c r="BK271625" s="2315"/>
    </row>
    <row r="271626" spans="63:63" x14ac:dyDescent="0.25">
      <c r="BK271626" s="2311"/>
    </row>
    <row r="271650" spans="63:63" x14ac:dyDescent="0.25">
      <c r="BK271650" s="2315"/>
    </row>
    <row r="271651" spans="63:63" x14ac:dyDescent="0.25">
      <c r="BK271651" s="2311"/>
    </row>
    <row r="271675" spans="63:63" x14ac:dyDescent="0.25">
      <c r="BK271675" s="2315"/>
    </row>
    <row r="271676" spans="63:63" x14ac:dyDescent="0.25">
      <c r="BK271676" s="2311"/>
    </row>
    <row r="271700" spans="63:63" x14ac:dyDescent="0.25">
      <c r="BK271700" s="2315"/>
    </row>
    <row r="271701" spans="63:63" x14ac:dyDescent="0.25">
      <c r="BK271701" s="2311"/>
    </row>
    <row r="271725" spans="63:63" x14ac:dyDescent="0.25">
      <c r="BK271725" s="2315"/>
    </row>
    <row r="271726" spans="63:63" x14ac:dyDescent="0.25">
      <c r="BK271726" s="2311"/>
    </row>
    <row r="271750" spans="63:63" x14ac:dyDescent="0.25">
      <c r="BK271750" s="2315"/>
    </row>
    <row r="271751" spans="63:63" x14ac:dyDescent="0.25">
      <c r="BK271751" s="2311"/>
    </row>
    <row r="271775" spans="63:63" x14ac:dyDescent="0.25">
      <c r="BK271775" s="2315"/>
    </row>
    <row r="271776" spans="63:63" x14ac:dyDescent="0.25">
      <c r="BK271776" s="2311"/>
    </row>
    <row r="271800" spans="63:63" x14ac:dyDescent="0.25">
      <c r="BK271800" s="2315"/>
    </row>
    <row r="271801" spans="63:63" x14ac:dyDescent="0.25">
      <c r="BK271801" s="2311"/>
    </row>
    <row r="271825" spans="63:63" x14ac:dyDescent="0.25">
      <c r="BK271825" s="2315"/>
    </row>
    <row r="271826" spans="63:63" x14ac:dyDescent="0.25">
      <c r="BK271826" s="2311"/>
    </row>
    <row r="271850" spans="63:63" x14ac:dyDescent="0.25">
      <c r="BK271850" s="2315"/>
    </row>
    <row r="271851" spans="63:63" x14ac:dyDescent="0.25">
      <c r="BK271851" s="2311"/>
    </row>
    <row r="271875" spans="63:63" x14ac:dyDescent="0.25">
      <c r="BK271875" s="2315"/>
    </row>
    <row r="271876" spans="63:63" x14ac:dyDescent="0.25">
      <c r="BK271876" s="2311"/>
    </row>
    <row r="271900" spans="63:63" x14ac:dyDescent="0.25">
      <c r="BK271900" s="2315"/>
    </row>
    <row r="271901" spans="63:63" x14ac:dyDescent="0.25">
      <c r="BK271901" s="2311"/>
    </row>
    <row r="271925" spans="63:63" x14ac:dyDescent="0.25">
      <c r="BK271925" s="2315"/>
    </row>
    <row r="271926" spans="63:63" x14ac:dyDescent="0.25">
      <c r="BK271926" s="2311"/>
    </row>
    <row r="271950" spans="63:63" x14ac:dyDescent="0.25">
      <c r="BK271950" s="2315"/>
    </row>
    <row r="271951" spans="63:63" x14ac:dyDescent="0.25">
      <c r="BK271951" s="2311"/>
    </row>
    <row r="271975" spans="63:63" x14ac:dyDescent="0.25">
      <c r="BK271975" s="2315"/>
    </row>
    <row r="271976" spans="63:63" x14ac:dyDescent="0.25">
      <c r="BK271976" s="2311"/>
    </row>
    <row r="272000" spans="63:63" x14ac:dyDescent="0.25">
      <c r="BK272000" s="2315"/>
    </row>
    <row r="272001" spans="63:63" x14ac:dyDescent="0.25">
      <c r="BK272001" s="2311"/>
    </row>
    <row r="272025" spans="63:63" x14ac:dyDescent="0.25">
      <c r="BK272025" s="2315"/>
    </row>
    <row r="272026" spans="63:63" x14ac:dyDescent="0.25">
      <c r="BK272026" s="2311"/>
    </row>
    <row r="272050" spans="63:63" x14ac:dyDescent="0.25">
      <c r="BK272050" s="2315"/>
    </row>
    <row r="272051" spans="63:63" x14ac:dyDescent="0.25">
      <c r="BK272051" s="2311"/>
    </row>
    <row r="272075" spans="63:63" x14ac:dyDescent="0.25">
      <c r="BK272075" s="2315"/>
    </row>
    <row r="272076" spans="63:63" x14ac:dyDescent="0.25">
      <c r="BK272076" s="2311"/>
    </row>
    <row r="272100" spans="63:63" x14ac:dyDescent="0.25">
      <c r="BK272100" s="2315"/>
    </row>
    <row r="272101" spans="63:63" x14ac:dyDescent="0.25">
      <c r="BK272101" s="2311"/>
    </row>
    <row r="272125" spans="63:63" x14ac:dyDescent="0.25">
      <c r="BK272125" s="2315"/>
    </row>
    <row r="272126" spans="63:63" x14ac:dyDescent="0.25">
      <c r="BK272126" s="2311"/>
    </row>
    <row r="272150" spans="63:63" x14ac:dyDescent="0.25">
      <c r="BK272150" s="2315"/>
    </row>
    <row r="272151" spans="63:63" x14ac:dyDescent="0.25">
      <c r="BK272151" s="2311"/>
    </row>
    <row r="272175" spans="63:63" x14ac:dyDescent="0.25">
      <c r="BK272175" s="2315"/>
    </row>
    <row r="272176" spans="63:63" x14ac:dyDescent="0.25">
      <c r="BK272176" s="2311"/>
    </row>
    <row r="272200" spans="63:63" x14ac:dyDescent="0.25">
      <c r="BK272200" s="2315"/>
    </row>
    <row r="272201" spans="63:63" x14ac:dyDescent="0.25">
      <c r="BK272201" s="2311"/>
    </row>
    <row r="272225" spans="63:63" x14ac:dyDescent="0.25">
      <c r="BK272225" s="2315"/>
    </row>
    <row r="272226" spans="63:63" x14ac:dyDescent="0.25">
      <c r="BK272226" s="2311"/>
    </row>
    <row r="272250" spans="63:63" x14ac:dyDescent="0.25">
      <c r="BK272250" s="2315"/>
    </row>
    <row r="272251" spans="63:63" x14ac:dyDescent="0.25">
      <c r="BK272251" s="2311"/>
    </row>
    <row r="272275" spans="63:63" x14ac:dyDescent="0.25">
      <c r="BK272275" s="2315"/>
    </row>
    <row r="272276" spans="63:63" x14ac:dyDescent="0.25">
      <c r="BK272276" s="2311"/>
    </row>
    <row r="272300" spans="63:63" x14ac:dyDescent="0.25">
      <c r="BK272300" s="2315"/>
    </row>
    <row r="272301" spans="63:63" x14ac:dyDescent="0.25">
      <c r="BK272301" s="2311"/>
    </row>
    <row r="272325" spans="63:63" x14ac:dyDescent="0.25">
      <c r="BK272325" s="2315"/>
    </row>
    <row r="272326" spans="63:63" x14ac:dyDescent="0.25">
      <c r="BK272326" s="2311"/>
    </row>
    <row r="272350" spans="63:63" x14ac:dyDescent="0.25">
      <c r="BK272350" s="2315"/>
    </row>
    <row r="272351" spans="63:63" x14ac:dyDescent="0.25">
      <c r="BK272351" s="2311"/>
    </row>
    <row r="272375" spans="63:63" x14ac:dyDescent="0.25">
      <c r="BK272375" s="2315"/>
    </row>
    <row r="272376" spans="63:63" x14ac:dyDescent="0.25">
      <c r="BK272376" s="2311"/>
    </row>
    <row r="272400" spans="63:63" x14ac:dyDescent="0.25">
      <c r="BK272400" s="2315"/>
    </row>
    <row r="272401" spans="63:63" x14ac:dyDescent="0.25">
      <c r="BK272401" s="2311"/>
    </row>
    <row r="272425" spans="63:63" x14ac:dyDescent="0.25">
      <c r="BK272425" s="2315"/>
    </row>
    <row r="272426" spans="63:63" x14ac:dyDescent="0.25">
      <c r="BK272426" s="2311"/>
    </row>
    <row r="272450" spans="63:63" x14ac:dyDescent="0.25">
      <c r="BK272450" s="2315"/>
    </row>
    <row r="272451" spans="63:63" x14ac:dyDescent="0.25">
      <c r="BK272451" s="2311"/>
    </row>
    <row r="272475" spans="63:63" x14ac:dyDescent="0.25">
      <c r="BK272475" s="2315"/>
    </row>
    <row r="272476" spans="63:63" x14ac:dyDescent="0.25">
      <c r="BK272476" s="2311"/>
    </row>
    <row r="272500" spans="63:63" x14ac:dyDescent="0.25">
      <c r="BK272500" s="2315"/>
    </row>
    <row r="272501" spans="63:63" x14ac:dyDescent="0.25">
      <c r="BK272501" s="2311"/>
    </row>
    <row r="272525" spans="63:63" x14ac:dyDescent="0.25">
      <c r="BK272525" s="2315"/>
    </row>
    <row r="272526" spans="63:63" x14ac:dyDescent="0.25">
      <c r="BK272526" s="2311"/>
    </row>
    <row r="272550" spans="63:63" x14ac:dyDescent="0.25">
      <c r="BK272550" s="2315"/>
    </row>
    <row r="272551" spans="63:63" x14ac:dyDescent="0.25">
      <c r="BK272551" s="2311"/>
    </row>
    <row r="272575" spans="63:63" x14ac:dyDescent="0.25">
      <c r="BK272575" s="2315"/>
    </row>
    <row r="272576" spans="63:63" x14ac:dyDescent="0.25">
      <c r="BK272576" s="2311"/>
    </row>
    <row r="272600" spans="63:63" x14ac:dyDescent="0.25">
      <c r="BK272600" s="2315"/>
    </row>
    <row r="272601" spans="63:63" x14ac:dyDescent="0.25">
      <c r="BK272601" s="2311"/>
    </row>
    <row r="272625" spans="63:63" x14ac:dyDescent="0.25">
      <c r="BK272625" s="2315"/>
    </row>
    <row r="272626" spans="63:63" x14ac:dyDescent="0.25">
      <c r="BK272626" s="2311"/>
    </row>
    <row r="272650" spans="63:63" x14ac:dyDescent="0.25">
      <c r="BK272650" s="2315"/>
    </row>
    <row r="272651" spans="63:63" x14ac:dyDescent="0.25">
      <c r="BK272651" s="2311"/>
    </row>
    <row r="272675" spans="63:63" x14ac:dyDescent="0.25">
      <c r="BK272675" s="2315"/>
    </row>
    <row r="272676" spans="63:63" x14ac:dyDescent="0.25">
      <c r="BK272676" s="2311"/>
    </row>
    <row r="272700" spans="63:63" x14ac:dyDescent="0.25">
      <c r="BK272700" s="2315"/>
    </row>
    <row r="272701" spans="63:63" x14ac:dyDescent="0.25">
      <c r="BK272701" s="2311"/>
    </row>
    <row r="272725" spans="63:63" x14ac:dyDescent="0.25">
      <c r="BK272725" s="2315"/>
    </row>
    <row r="272726" spans="63:63" x14ac:dyDescent="0.25">
      <c r="BK272726" s="2311"/>
    </row>
    <row r="272750" spans="63:63" x14ac:dyDescent="0.25">
      <c r="BK272750" s="2315"/>
    </row>
    <row r="272751" spans="63:63" x14ac:dyDescent="0.25">
      <c r="BK272751" s="2311"/>
    </row>
    <row r="272775" spans="63:63" x14ac:dyDescent="0.25">
      <c r="BK272775" s="2315"/>
    </row>
    <row r="272776" spans="63:63" x14ac:dyDescent="0.25">
      <c r="BK272776" s="2311"/>
    </row>
    <row r="272800" spans="63:63" x14ac:dyDescent="0.25">
      <c r="BK272800" s="2315"/>
    </row>
    <row r="272801" spans="63:63" x14ac:dyDescent="0.25">
      <c r="BK272801" s="2311"/>
    </row>
    <row r="272825" spans="63:63" x14ac:dyDescent="0.25">
      <c r="BK272825" s="2315"/>
    </row>
    <row r="272826" spans="63:63" x14ac:dyDescent="0.25">
      <c r="BK272826" s="2311"/>
    </row>
    <row r="272850" spans="63:63" x14ac:dyDescent="0.25">
      <c r="BK272850" s="2315"/>
    </row>
    <row r="272851" spans="63:63" x14ac:dyDescent="0.25">
      <c r="BK272851" s="2311"/>
    </row>
    <row r="272875" spans="63:63" x14ac:dyDescent="0.25">
      <c r="BK272875" s="2315"/>
    </row>
    <row r="272876" spans="63:63" x14ac:dyDescent="0.25">
      <c r="BK272876" s="2311"/>
    </row>
    <row r="272900" spans="63:63" x14ac:dyDescent="0.25">
      <c r="BK272900" s="2315"/>
    </row>
    <row r="272901" spans="63:63" x14ac:dyDescent="0.25">
      <c r="BK272901" s="2311"/>
    </row>
    <row r="272925" spans="63:63" x14ac:dyDescent="0.25">
      <c r="BK272925" s="2315"/>
    </row>
    <row r="272926" spans="63:63" x14ac:dyDescent="0.25">
      <c r="BK272926" s="2311"/>
    </row>
    <row r="272950" spans="63:63" x14ac:dyDescent="0.25">
      <c r="BK272950" s="2315"/>
    </row>
    <row r="272951" spans="63:63" x14ac:dyDescent="0.25">
      <c r="BK272951" s="2311"/>
    </row>
    <row r="272975" spans="63:63" x14ac:dyDescent="0.25">
      <c r="BK272975" s="2315"/>
    </row>
    <row r="272976" spans="63:63" x14ac:dyDescent="0.25">
      <c r="BK272976" s="2311"/>
    </row>
    <row r="273000" spans="63:63" x14ac:dyDescent="0.25">
      <c r="BK273000" s="2315"/>
    </row>
    <row r="273001" spans="63:63" x14ac:dyDescent="0.25">
      <c r="BK273001" s="2311"/>
    </row>
    <row r="273025" spans="63:63" x14ac:dyDescent="0.25">
      <c r="BK273025" s="2315"/>
    </row>
    <row r="273026" spans="63:63" x14ac:dyDescent="0.25">
      <c r="BK273026" s="2311"/>
    </row>
    <row r="273050" spans="63:63" x14ac:dyDescent="0.25">
      <c r="BK273050" s="2315"/>
    </row>
    <row r="273051" spans="63:63" x14ac:dyDescent="0.25">
      <c r="BK273051" s="2311"/>
    </row>
    <row r="273075" spans="63:63" x14ac:dyDescent="0.25">
      <c r="BK273075" s="2315"/>
    </row>
    <row r="273076" spans="63:63" x14ac:dyDescent="0.25">
      <c r="BK273076" s="2311"/>
    </row>
    <row r="273100" spans="63:63" x14ac:dyDescent="0.25">
      <c r="BK273100" s="2315"/>
    </row>
    <row r="273101" spans="63:63" x14ac:dyDescent="0.25">
      <c r="BK273101" s="2311"/>
    </row>
    <row r="273125" spans="63:63" x14ac:dyDescent="0.25">
      <c r="BK273125" s="2315"/>
    </row>
    <row r="273126" spans="63:63" x14ac:dyDescent="0.25">
      <c r="BK273126" s="2311"/>
    </row>
    <row r="273150" spans="63:63" x14ac:dyDescent="0.25">
      <c r="BK273150" s="2315"/>
    </row>
    <row r="273151" spans="63:63" x14ac:dyDescent="0.25">
      <c r="BK273151" s="2311"/>
    </row>
    <row r="273175" spans="63:63" x14ac:dyDescent="0.25">
      <c r="BK273175" s="2315"/>
    </row>
    <row r="273176" spans="63:63" x14ac:dyDescent="0.25">
      <c r="BK273176" s="2311"/>
    </row>
    <row r="273200" spans="63:63" x14ac:dyDescent="0.25">
      <c r="BK273200" s="2315"/>
    </row>
    <row r="273201" spans="63:63" x14ac:dyDescent="0.25">
      <c r="BK273201" s="2311"/>
    </row>
    <row r="273225" spans="63:63" x14ac:dyDescent="0.25">
      <c r="BK273225" s="2315"/>
    </row>
    <row r="273226" spans="63:63" x14ac:dyDescent="0.25">
      <c r="BK273226" s="2311"/>
    </row>
    <row r="273250" spans="63:63" x14ac:dyDescent="0.25">
      <c r="BK273250" s="2315"/>
    </row>
    <row r="273251" spans="63:63" x14ac:dyDescent="0.25">
      <c r="BK273251" s="2311"/>
    </row>
    <row r="273275" spans="63:63" x14ac:dyDescent="0.25">
      <c r="BK273275" s="2315"/>
    </row>
    <row r="273276" spans="63:63" x14ac:dyDescent="0.25">
      <c r="BK273276" s="2311"/>
    </row>
    <row r="273300" spans="63:63" x14ac:dyDescent="0.25">
      <c r="BK273300" s="2315"/>
    </row>
    <row r="273301" spans="63:63" x14ac:dyDescent="0.25">
      <c r="BK273301" s="2311"/>
    </row>
    <row r="273325" spans="63:63" x14ac:dyDescent="0.25">
      <c r="BK273325" s="2315"/>
    </row>
    <row r="273326" spans="63:63" x14ac:dyDescent="0.25">
      <c r="BK273326" s="2311"/>
    </row>
    <row r="273350" spans="63:63" x14ac:dyDescent="0.25">
      <c r="BK273350" s="2315"/>
    </row>
    <row r="273351" spans="63:63" x14ac:dyDescent="0.25">
      <c r="BK273351" s="2311"/>
    </row>
    <row r="273375" spans="63:63" x14ac:dyDescent="0.25">
      <c r="BK273375" s="2315"/>
    </row>
    <row r="273376" spans="63:63" x14ac:dyDescent="0.25">
      <c r="BK273376" s="2311"/>
    </row>
    <row r="273400" spans="63:63" x14ac:dyDescent="0.25">
      <c r="BK273400" s="2315"/>
    </row>
    <row r="273401" spans="63:63" x14ac:dyDescent="0.25">
      <c r="BK273401" s="2311"/>
    </row>
    <row r="273425" spans="63:63" x14ac:dyDescent="0.25">
      <c r="BK273425" s="2315"/>
    </row>
    <row r="273426" spans="63:63" x14ac:dyDescent="0.25">
      <c r="BK273426" s="2311"/>
    </row>
    <row r="273450" spans="63:63" x14ac:dyDescent="0.25">
      <c r="BK273450" s="2315"/>
    </row>
    <row r="273451" spans="63:63" x14ac:dyDescent="0.25">
      <c r="BK273451" s="2311"/>
    </row>
    <row r="273475" spans="63:63" x14ac:dyDescent="0.25">
      <c r="BK273475" s="2315"/>
    </row>
    <row r="273476" spans="63:63" x14ac:dyDescent="0.25">
      <c r="BK273476" s="2311"/>
    </row>
    <row r="273500" spans="63:63" x14ac:dyDescent="0.25">
      <c r="BK273500" s="2315"/>
    </row>
    <row r="273501" spans="63:63" x14ac:dyDescent="0.25">
      <c r="BK273501" s="2311"/>
    </row>
    <row r="273525" spans="63:63" x14ac:dyDescent="0.25">
      <c r="BK273525" s="2315"/>
    </row>
    <row r="273526" spans="63:63" x14ac:dyDescent="0.25">
      <c r="BK273526" s="2311"/>
    </row>
    <row r="273550" spans="63:63" x14ac:dyDescent="0.25">
      <c r="BK273550" s="2315"/>
    </row>
    <row r="273551" spans="63:63" x14ac:dyDescent="0.25">
      <c r="BK273551" s="2311"/>
    </row>
    <row r="273575" spans="63:63" x14ac:dyDescent="0.25">
      <c r="BK273575" s="2315"/>
    </row>
    <row r="273576" spans="63:63" x14ac:dyDescent="0.25">
      <c r="BK273576" s="2311"/>
    </row>
    <row r="273600" spans="63:63" x14ac:dyDescent="0.25">
      <c r="BK273600" s="2315"/>
    </row>
    <row r="273601" spans="63:63" x14ac:dyDescent="0.25">
      <c r="BK273601" s="2311"/>
    </row>
    <row r="273625" spans="63:63" x14ac:dyDescent="0.25">
      <c r="BK273625" s="2315"/>
    </row>
    <row r="273626" spans="63:63" x14ac:dyDescent="0.25">
      <c r="BK273626" s="2311"/>
    </row>
    <row r="273650" spans="63:63" x14ac:dyDescent="0.25">
      <c r="BK273650" s="2315"/>
    </row>
    <row r="273651" spans="63:63" x14ac:dyDescent="0.25">
      <c r="BK273651" s="2311"/>
    </row>
    <row r="273675" spans="63:63" x14ac:dyDescent="0.25">
      <c r="BK273675" s="2315"/>
    </row>
    <row r="273676" spans="63:63" x14ac:dyDescent="0.25">
      <c r="BK273676" s="2311"/>
    </row>
    <row r="273700" spans="63:63" x14ac:dyDescent="0.25">
      <c r="BK273700" s="2315"/>
    </row>
    <row r="273701" spans="63:63" x14ac:dyDescent="0.25">
      <c r="BK273701" s="2311"/>
    </row>
    <row r="273725" spans="63:63" x14ac:dyDescent="0.25">
      <c r="BK273725" s="2315"/>
    </row>
    <row r="273726" spans="63:63" x14ac:dyDescent="0.25">
      <c r="BK273726" s="2311"/>
    </row>
    <row r="273750" spans="63:63" x14ac:dyDescent="0.25">
      <c r="BK273750" s="2315"/>
    </row>
    <row r="273751" spans="63:63" x14ac:dyDescent="0.25">
      <c r="BK273751" s="2311"/>
    </row>
    <row r="273775" spans="63:63" x14ac:dyDescent="0.25">
      <c r="BK273775" s="2315"/>
    </row>
    <row r="273776" spans="63:63" x14ac:dyDescent="0.25">
      <c r="BK273776" s="2311"/>
    </row>
    <row r="273800" spans="63:63" x14ac:dyDescent="0.25">
      <c r="BK273800" s="2315"/>
    </row>
    <row r="273801" spans="63:63" x14ac:dyDescent="0.25">
      <c r="BK273801" s="2311"/>
    </row>
    <row r="273825" spans="63:63" x14ac:dyDescent="0.25">
      <c r="BK273825" s="2315"/>
    </row>
    <row r="273826" spans="63:63" x14ac:dyDescent="0.25">
      <c r="BK273826" s="2311"/>
    </row>
    <row r="273850" spans="63:63" x14ac:dyDescent="0.25">
      <c r="BK273850" s="2315"/>
    </row>
    <row r="273851" spans="63:63" x14ac:dyDescent="0.25">
      <c r="BK273851" s="2311"/>
    </row>
    <row r="273875" spans="63:63" x14ac:dyDescent="0.25">
      <c r="BK273875" s="2315"/>
    </row>
    <row r="273876" spans="63:63" x14ac:dyDescent="0.25">
      <c r="BK273876" s="2311"/>
    </row>
    <row r="273900" spans="63:63" x14ac:dyDescent="0.25">
      <c r="BK273900" s="2315"/>
    </row>
    <row r="273901" spans="63:63" x14ac:dyDescent="0.25">
      <c r="BK273901" s="2311"/>
    </row>
    <row r="273925" spans="63:63" x14ac:dyDescent="0.25">
      <c r="BK273925" s="2315"/>
    </row>
    <row r="273926" spans="63:63" x14ac:dyDescent="0.25">
      <c r="BK273926" s="2311"/>
    </row>
    <row r="273950" spans="63:63" x14ac:dyDescent="0.25">
      <c r="BK273950" s="2315"/>
    </row>
    <row r="273951" spans="63:63" x14ac:dyDescent="0.25">
      <c r="BK273951" s="2311"/>
    </row>
    <row r="273975" spans="63:63" x14ac:dyDescent="0.25">
      <c r="BK273975" s="2315"/>
    </row>
    <row r="273976" spans="63:63" x14ac:dyDescent="0.25">
      <c r="BK273976" s="2311"/>
    </row>
    <row r="274000" spans="63:63" x14ac:dyDescent="0.25">
      <c r="BK274000" s="2315"/>
    </row>
    <row r="274001" spans="63:63" x14ac:dyDescent="0.25">
      <c r="BK274001" s="2311"/>
    </row>
    <row r="274025" spans="63:63" x14ac:dyDescent="0.25">
      <c r="BK274025" s="2315"/>
    </row>
    <row r="274026" spans="63:63" x14ac:dyDescent="0.25">
      <c r="BK274026" s="2311"/>
    </row>
    <row r="274050" spans="63:63" x14ac:dyDescent="0.25">
      <c r="BK274050" s="2315"/>
    </row>
    <row r="274051" spans="63:63" x14ac:dyDescent="0.25">
      <c r="BK274051" s="2311"/>
    </row>
    <row r="274075" spans="63:63" x14ac:dyDescent="0.25">
      <c r="BK274075" s="2315"/>
    </row>
    <row r="274076" spans="63:63" x14ac:dyDescent="0.25">
      <c r="BK274076" s="2311"/>
    </row>
    <row r="274100" spans="63:63" x14ac:dyDescent="0.25">
      <c r="BK274100" s="2315"/>
    </row>
    <row r="274101" spans="63:63" x14ac:dyDescent="0.25">
      <c r="BK274101" s="2311"/>
    </row>
    <row r="274125" spans="63:63" x14ac:dyDescent="0.25">
      <c r="BK274125" s="2315"/>
    </row>
    <row r="274126" spans="63:63" x14ac:dyDescent="0.25">
      <c r="BK274126" s="2311"/>
    </row>
    <row r="274150" spans="63:63" x14ac:dyDescent="0.25">
      <c r="BK274150" s="2315"/>
    </row>
    <row r="274151" spans="63:63" x14ac:dyDescent="0.25">
      <c r="BK274151" s="2311"/>
    </row>
    <row r="274175" spans="63:63" x14ac:dyDescent="0.25">
      <c r="BK274175" s="2315"/>
    </row>
    <row r="274176" spans="63:63" x14ac:dyDescent="0.25">
      <c r="BK274176" s="2311"/>
    </row>
    <row r="274200" spans="63:63" x14ac:dyDescent="0.25">
      <c r="BK274200" s="2315"/>
    </row>
    <row r="274201" spans="63:63" x14ac:dyDescent="0.25">
      <c r="BK274201" s="2311"/>
    </row>
    <row r="274225" spans="63:63" x14ac:dyDescent="0.25">
      <c r="BK274225" s="2315"/>
    </row>
    <row r="274226" spans="63:63" x14ac:dyDescent="0.25">
      <c r="BK274226" s="2311"/>
    </row>
    <row r="274250" spans="63:63" x14ac:dyDescent="0.25">
      <c r="BK274250" s="2315"/>
    </row>
    <row r="274251" spans="63:63" x14ac:dyDescent="0.25">
      <c r="BK274251" s="2311"/>
    </row>
    <row r="274275" spans="63:63" x14ac:dyDescent="0.25">
      <c r="BK274275" s="2315"/>
    </row>
    <row r="274276" spans="63:63" x14ac:dyDescent="0.25">
      <c r="BK274276" s="2311"/>
    </row>
    <row r="274300" spans="63:63" x14ac:dyDescent="0.25">
      <c r="BK274300" s="2315"/>
    </row>
    <row r="274301" spans="63:63" x14ac:dyDescent="0.25">
      <c r="BK274301" s="2311"/>
    </row>
    <row r="274325" spans="63:63" x14ac:dyDescent="0.25">
      <c r="BK274325" s="2315"/>
    </row>
    <row r="274326" spans="63:63" x14ac:dyDescent="0.25">
      <c r="BK274326" s="2311"/>
    </row>
    <row r="274350" spans="63:63" x14ac:dyDescent="0.25">
      <c r="BK274350" s="2315"/>
    </row>
    <row r="274351" spans="63:63" x14ac:dyDescent="0.25">
      <c r="BK274351" s="2311"/>
    </row>
    <row r="274375" spans="63:63" x14ac:dyDescent="0.25">
      <c r="BK274375" s="2315"/>
    </row>
    <row r="274376" spans="63:63" x14ac:dyDescent="0.25">
      <c r="BK274376" s="2311"/>
    </row>
    <row r="274400" spans="63:63" x14ac:dyDescent="0.25">
      <c r="BK274400" s="2315"/>
    </row>
    <row r="274401" spans="63:63" x14ac:dyDescent="0.25">
      <c r="BK274401" s="2311"/>
    </row>
    <row r="274425" spans="63:63" x14ac:dyDescent="0.25">
      <c r="BK274425" s="2315"/>
    </row>
    <row r="274426" spans="63:63" x14ac:dyDescent="0.25">
      <c r="BK274426" s="2311"/>
    </row>
    <row r="274450" spans="63:63" x14ac:dyDescent="0.25">
      <c r="BK274450" s="2315"/>
    </row>
    <row r="274451" spans="63:63" x14ac:dyDescent="0.25">
      <c r="BK274451" s="2311"/>
    </row>
    <row r="274475" spans="63:63" x14ac:dyDescent="0.25">
      <c r="BK274475" s="2315"/>
    </row>
    <row r="274476" spans="63:63" x14ac:dyDescent="0.25">
      <c r="BK274476" s="2311"/>
    </row>
    <row r="274500" spans="63:63" x14ac:dyDescent="0.25">
      <c r="BK274500" s="2315"/>
    </row>
    <row r="274501" spans="63:63" x14ac:dyDescent="0.25">
      <c r="BK274501" s="2311"/>
    </row>
    <row r="274525" spans="63:63" x14ac:dyDescent="0.25">
      <c r="BK274525" s="2315"/>
    </row>
    <row r="274526" spans="63:63" x14ac:dyDescent="0.25">
      <c r="BK274526" s="2311"/>
    </row>
    <row r="274550" spans="63:63" x14ac:dyDescent="0.25">
      <c r="BK274550" s="2315"/>
    </row>
    <row r="274551" spans="63:63" x14ac:dyDescent="0.25">
      <c r="BK274551" s="2311"/>
    </row>
    <row r="274575" spans="63:63" x14ac:dyDescent="0.25">
      <c r="BK274575" s="2315"/>
    </row>
    <row r="274576" spans="63:63" x14ac:dyDescent="0.25">
      <c r="BK274576" s="2311"/>
    </row>
    <row r="274600" spans="63:63" x14ac:dyDescent="0.25">
      <c r="BK274600" s="2315"/>
    </row>
    <row r="274601" spans="63:63" x14ac:dyDescent="0.25">
      <c r="BK274601" s="2311"/>
    </row>
    <row r="274625" spans="63:63" x14ac:dyDescent="0.25">
      <c r="BK274625" s="2315"/>
    </row>
    <row r="274626" spans="63:63" x14ac:dyDescent="0.25">
      <c r="BK274626" s="2311"/>
    </row>
    <row r="274650" spans="63:63" x14ac:dyDescent="0.25">
      <c r="BK274650" s="2315"/>
    </row>
    <row r="274651" spans="63:63" x14ac:dyDescent="0.25">
      <c r="BK274651" s="2311"/>
    </row>
    <row r="274675" spans="63:63" x14ac:dyDescent="0.25">
      <c r="BK274675" s="2315"/>
    </row>
    <row r="274676" spans="63:63" x14ac:dyDescent="0.25">
      <c r="BK274676" s="2311"/>
    </row>
    <row r="274700" spans="63:63" x14ac:dyDescent="0.25">
      <c r="BK274700" s="2315"/>
    </row>
    <row r="274701" spans="63:63" x14ac:dyDescent="0.25">
      <c r="BK274701" s="2311"/>
    </row>
    <row r="274725" spans="63:63" x14ac:dyDescent="0.25">
      <c r="BK274725" s="2315"/>
    </row>
    <row r="274726" spans="63:63" x14ac:dyDescent="0.25">
      <c r="BK274726" s="2311"/>
    </row>
    <row r="274750" spans="63:63" x14ac:dyDescent="0.25">
      <c r="BK274750" s="2315"/>
    </row>
    <row r="274751" spans="63:63" x14ac:dyDescent="0.25">
      <c r="BK274751" s="2311"/>
    </row>
    <row r="274775" spans="63:63" x14ac:dyDescent="0.25">
      <c r="BK274775" s="2315"/>
    </row>
    <row r="274776" spans="63:63" x14ac:dyDescent="0.25">
      <c r="BK274776" s="2311"/>
    </row>
    <row r="274800" spans="63:63" x14ac:dyDescent="0.25">
      <c r="BK274800" s="2315"/>
    </row>
    <row r="274801" spans="63:63" x14ac:dyDescent="0.25">
      <c r="BK274801" s="2311"/>
    </row>
    <row r="274825" spans="63:63" x14ac:dyDescent="0.25">
      <c r="BK274825" s="2315"/>
    </row>
    <row r="274826" spans="63:63" x14ac:dyDescent="0.25">
      <c r="BK274826" s="2311"/>
    </row>
    <row r="274850" spans="63:63" x14ac:dyDescent="0.25">
      <c r="BK274850" s="2315"/>
    </row>
    <row r="274851" spans="63:63" x14ac:dyDescent="0.25">
      <c r="BK274851" s="2311"/>
    </row>
    <row r="274875" spans="63:63" x14ac:dyDescent="0.25">
      <c r="BK274875" s="2315"/>
    </row>
    <row r="274876" spans="63:63" x14ac:dyDescent="0.25">
      <c r="BK274876" s="2311"/>
    </row>
    <row r="274900" spans="63:63" x14ac:dyDescent="0.25">
      <c r="BK274900" s="2315"/>
    </row>
    <row r="274901" spans="63:63" x14ac:dyDescent="0.25">
      <c r="BK274901" s="2311"/>
    </row>
    <row r="274925" spans="63:63" x14ac:dyDescent="0.25">
      <c r="BK274925" s="2315"/>
    </row>
    <row r="274926" spans="63:63" x14ac:dyDescent="0.25">
      <c r="BK274926" s="2311"/>
    </row>
    <row r="274950" spans="63:63" x14ac:dyDescent="0.25">
      <c r="BK274950" s="2315"/>
    </row>
    <row r="274951" spans="63:63" x14ac:dyDescent="0.25">
      <c r="BK274951" s="2311"/>
    </row>
    <row r="274975" spans="63:63" x14ac:dyDescent="0.25">
      <c r="BK274975" s="2315"/>
    </row>
    <row r="274976" spans="63:63" x14ac:dyDescent="0.25">
      <c r="BK274976" s="2311"/>
    </row>
    <row r="275000" spans="63:63" x14ac:dyDescent="0.25">
      <c r="BK275000" s="2315"/>
    </row>
    <row r="275001" spans="63:63" x14ac:dyDescent="0.25">
      <c r="BK275001" s="2311"/>
    </row>
    <row r="275025" spans="63:63" x14ac:dyDescent="0.25">
      <c r="BK275025" s="2315"/>
    </row>
    <row r="275026" spans="63:63" x14ac:dyDescent="0.25">
      <c r="BK275026" s="2311"/>
    </row>
    <row r="275050" spans="63:63" x14ac:dyDescent="0.25">
      <c r="BK275050" s="2315"/>
    </row>
    <row r="275051" spans="63:63" x14ac:dyDescent="0.25">
      <c r="BK275051" s="2311"/>
    </row>
    <row r="275075" spans="63:63" x14ac:dyDescent="0.25">
      <c r="BK275075" s="2315"/>
    </row>
    <row r="275076" spans="63:63" x14ac:dyDescent="0.25">
      <c r="BK275076" s="2311"/>
    </row>
    <row r="275100" spans="63:63" x14ac:dyDescent="0.25">
      <c r="BK275100" s="2315"/>
    </row>
    <row r="275101" spans="63:63" x14ac:dyDescent="0.25">
      <c r="BK275101" s="2311"/>
    </row>
    <row r="275125" spans="63:63" x14ac:dyDescent="0.25">
      <c r="BK275125" s="2315"/>
    </row>
    <row r="275126" spans="63:63" x14ac:dyDescent="0.25">
      <c r="BK275126" s="2311"/>
    </row>
    <row r="275150" spans="63:63" x14ac:dyDescent="0.25">
      <c r="BK275150" s="2315"/>
    </row>
    <row r="275151" spans="63:63" x14ac:dyDescent="0.25">
      <c r="BK275151" s="2311"/>
    </row>
    <row r="275175" spans="63:63" x14ac:dyDescent="0.25">
      <c r="BK275175" s="2315"/>
    </row>
    <row r="275176" spans="63:63" x14ac:dyDescent="0.25">
      <c r="BK275176" s="2311"/>
    </row>
    <row r="275200" spans="63:63" x14ac:dyDescent="0.25">
      <c r="BK275200" s="2315"/>
    </row>
    <row r="275201" spans="63:63" x14ac:dyDescent="0.25">
      <c r="BK275201" s="2311"/>
    </row>
    <row r="275225" spans="63:63" x14ac:dyDescent="0.25">
      <c r="BK275225" s="2315"/>
    </row>
    <row r="275226" spans="63:63" x14ac:dyDescent="0.25">
      <c r="BK275226" s="2311"/>
    </row>
    <row r="275250" spans="63:63" x14ac:dyDescent="0.25">
      <c r="BK275250" s="2315"/>
    </row>
    <row r="275251" spans="63:63" x14ac:dyDescent="0.25">
      <c r="BK275251" s="2311"/>
    </row>
    <row r="275275" spans="63:63" x14ac:dyDescent="0.25">
      <c r="BK275275" s="2315"/>
    </row>
    <row r="275276" spans="63:63" x14ac:dyDescent="0.25">
      <c r="BK275276" s="2311"/>
    </row>
    <row r="275300" spans="63:63" x14ac:dyDescent="0.25">
      <c r="BK275300" s="2315"/>
    </row>
    <row r="275301" spans="63:63" x14ac:dyDescent="0.25">
      <c r="BK275301" s="2311"/>
    </row>
    <row r="275325" spans="63:63" x14ac:dyDescent="0.25">
      <c r="BK275325" s="2315"/>
    </row>
    <row r="275326" spans="63:63" x14ac:dyDescent="0.25">
      <c r="BK275326" s="2311"/>
    </row>
    <row r="275350" spans="63:63" x14ac:dyDescent="0.25">
      <c r="BK275350" s="2315"/>
    </row>
    <row r="275351" spans="63:63" x14ac:dyDescent="0.25">
      <c r="BK275351" s="2311"/>
    </row>
    <row r="275375" spans="63:63" x14ac:dyDescent="0.25">
      <c r="BK275375" s="2315"/>
    </row>
    <row r="275376" spans="63:63" x14ac:dyDescent="0.25">
      <c r="BK275376" s="2311"/>
    </row>
    <row r="275400" spans="63:63" x14ac:dyDescent="0.25">
      <c r="BK275400" s="2315"/>
    </row>
    <row r="275401" spans="63:63" x14ac:dyDescent="0.25">
      <c r="BK275401" s="2311"/>
    </row>
    <row r="275425" spans="63:63" x14ac:dyDescent="0.25">
      <c r="BK275425" s="2315"/>
    </row>
    <row r="275426" spans="63:63" x14ac:dyDescent="0.25">
      <c r="BK275426" s="2311"/>
    </row>
    <row r="275450" spans="63:63" x14ac:dyDescent="0.25">
      <c r="BK275450" s="2315"/>
    </row>
    <row r="275451" spans="63:63" x14ac:dyDescent="0.25">
      <c r="BK275451" s="2311"/>
    </row>
    <row r="275475" spans="63:63" x14ac:dyDescent="0.25">
      <c r="BK275475" s="2315"/>
    </row>
    <row r="275476" spans="63:63" x14ac:dyDescent="0.25">
      <c r="BK275476" s="2311"/>
    </row>
    <row r="275500" spans="63:63" x14ac:dyDescent="0.25">
      <c r="BK275500" s="2315"/>
    </row>
    <row r="275501" spans="63:63" x14ac:dyDescent="0.25">
      <c r="BK275501" s="2311"/>
    </row>
    <row r="275525" spans="63:63" x14ac:dyDescent="0.25">
      <c r="BK275525" s="2315"/>
    </row>
    <row r="275526" spans="63:63" x14ac:dyDescent="0.25">
      <c r="BK275526" s="2311"/>
    </row>
    <row r="275550" spans="63:63" x14ac:dyDescent="0.25">
      <c r="BK275550" s="2315"/>
    </row>
    <row r="275551" spans="63:63" x14ac:dyDescent="0.25">
      <c r="BK275551" s="2311"/>
    </row>
    <row r="275575" spans="63:63" x14ac:dyDescent="0.25">
      <c r="BK275575" s="2315"/>
    </row>
    <row r="275576" spans="63:63" x14ac:dyDescent="0.25">
      <c r="BK275576" s="2311"/>
    </row>
    <row r="275600" spans="63:63" x14ac:dyDescent="0.25">
      <c r="BK275600" s="2315"/>
    </row>
    <row r="275601" spans="63:63" x14ac:dyDescent="0.25">
      <c r="BK275601" s="2311"/>
    </row>
    <row r="275625" spans="63:63" x14ac:dyDescent="0.25">
      <c r="BK275625" s="2315"/>
    </row>
    <row r="275626" spans="63:63" x14ac:dyDescent="0.25">
      <c r="BK275626" s="2311"/>
    </row>
    <row r="275650" spans="63:63" x14ac:dyDescent="0.25">
      <c r="BK275650" s="2315"/>
    </row>
    <row r="275651" spans="63:63" x14ac:dyDescent="0.25">
      <c r="BK275651" s="2311"/>
    </row>
    <row r="275675" spans="63:63" x14ac:dyDescent="0.25">
      <c r="BK275675" s="2315"/>
    </row>
    <row r="275676" spans="63:63" x14ac:dyDescent="0.25">
      <c r="BK275676" s="2311"/>
    </row>
    <row r="275700" spans="63:63" x14ac:dyDescent="0.25">
      <c r="BK275700" s="2315"/>
    </row>
    <row r="275701" spans="63:63" x14ac:dyDescent="0.25">
      <c r="BK275701" s="2311"/>
    </row>
    <row r="275725" spans="63:63" x14ac:dyDescent="0.25">
      <c r="BK275725" s="2315"/>
    </row>
    <row r="275726" spans="63:63" x14ac:dyDescent="0.25">
      <c r="BK275726" s="2311"/>
    </row>
    <row r="275750" spans="63:63" x14ac:dyDescent="0.25">
      <c r="BK275750" s="2315"/>
    </row>
    <row r="275751" spans="63:63" x14ac:dyDescent="0.25">
      <c r="BK275751" s="2311"/>
    </row>
    <row r="275775" spans="63:63" x14ac:dyDescent="0.25">
      <c r="BK275775" s="2315"/>
    </row>
    <row r="275776" spans="63:63" x14ac:dyDescent="0.25">
      <c r="BK275776" s="2311"/>
    </row>
    <row r="275800" spans="63:63" x14ac:dyDescent="0.25">
      <c r="BK275800" s="2315"/>
    </row>
    <row r="275801" spans="63:63" x14ac:dyDescent="0.25">
      <c r="BK275801" s="2311"/>
    </row>
    <row r="275825" spans="63:63" x14ac:dyDescent="0.25">
      <c r="BK275825" s="2315"/>
    </row>
    <row r="275826" spans="63:63" x14ac:dyDescent="0.25">
      <c r="BK275826" s="2311"/>
    </row>
    <row r="275850" spans="63:63" x14ac:dyDescent="0.25">
      <c r="BK275850" s="2315"/>
    </row>
    <row r="275851" spans="63:63" x14ac:dyDescent="0.25">
      <c r="BK275851" s="2311"/>
    </row>
    <row r="275875" spans="63:63" x14ac:dyDescent="0.25">
      <c r="BK275875" s="2315"/>
    </row>
    <row r="275876" spans="63:63" x14ac:dyDescent="0.25">
      <c r="BK275876" s="2311"/>
    </row>
    <row r="275900" spans="63:63" x14ac:dyDescent="0.25">
      <c r="BK275900" s="2315"/>
    </row>
    <row r="275901" spans="63:63" x14ac:dyDescent="0.25">
      <c r="BK275901" s="2311"/>
    </row>
    <row r="275925" spans="63:63" x14ac:dyDescent="0.25">
      <c r="BK275925" s="2315"/>
    </row>
    <row r="275926" spans="63:63" x14ac:dyDescent="0.25">
      <c r="BK275926" s="2311"/>
    </row>
    <row r="275950" spans="63:63" x14ac:dyDescent="0.25">
      <c r="BK275950" s="2315"/>
    </row>
    <row r="275951" spans="63:63" x14ac:dyDescent="0.25">
      <c r="BK275951" s="2311"/>
    </row>
    <row r="275975" spans="63:63" x14ac:dyDescent="0.25">
      <c r="BK275975" s="2315"/>
    </row>
    <row r="275976" spans="63:63" x14ac:dyDescent="0.25">
      <c r="BK275976" s="2311"/>
    </row>
    <row r="276000" spans="63:63" x14ac:dyDescent="0.25">
      <c r="BK276000" s="2315"/>
    </row>
    <row r="276001" spans="63:63" x14ac:dyDescent="0.25">
      <c r="BK276001" s="2311"/>
    </row>
    <row r="276025" spans="63:63" x14ac:dyDescent="0.25">
      <c r="BK276025" s="2315"/>
    </row>
    <row r="276026" spans="63:63" x14ac:dyDescent="0.25">
      <c r="BK276026" s="2311"/>
    </row>
    <row r="276050" spans="63:63" x14ac:dyDescent="0.25">
      <c r="BK276050" s="2315"/>
    </row>
    <row r="276051" spans="63:63" x14ac:dyDescent="0.25">
      <c r="BK276051" s="2311"/>
    </row>
    <row r="276075" spans="63:63" x14ac:dyDescent="0.25">
      <c r="BK276075" s="2315"/>
    </row>
    <row r="276076" spans="63:63" x14ac:dyDescent="0.25">
      <c r="BK276076" s="2311"/>
    </row>
    <row r="276100" spans="63:63" x14ac:dyDescent="0.25">
      <c r="BK276100" s="2315"/>
    </row>
    <row r="276101" spans="63:63" x14ac:dyDescent="0.25">
      <c r="BK276101" s="2311"/>
    </row>
    <row r="276125" spans="63:63" x14ac:dyDescent="0.25">
      <c r="BK276125" s="2315"/>
    </row>
    <row r="276126" spans="63:63" x14ac:dyDescent="0.25">
      <c r="BK276126" s="2311"/>
    </row>
    <row r="276150" spans="63:63" x14ac:dyDescent="0.25">
      <c r="BK276150" s="2315"/>
    </row>
    <row r="276151" spans="63:63" x14ac:dyDescent="0.25">
      <c r="BK276151" s="2311"/>
    </row>
    <row r="276175" spans="63:63" x14ac:dyDescent="0.25">
      <c r="BK276175" s="2315"/>
    </row>
    <row r="276176" spans="63:63" x14ac:dyDescent="0.25">
      <c r="BK276176" s="2311"/>
    </row>
    <row r="276200" spans="63:63" x14ac:dyDescent="0.25">
      <c r="BK276200" s="2315"/>
    </row>
    <row r="276201" spans="63:63" x14ac:dyDescent="0.25">
      <c r="BK276201" s="2311"/>
    </row>
    <row r="276225" spans="63:63" x14ac:dyDescent="0.25">
      <c r="BK276225" s="2315"/>
    </row>
    <row r="276226" spans="63:63" x14ac:dyDescent="0.25">
      <c r="BK276226" s="2311"/>
    </row>
    <row r="276250" spans="63:63" x14ac:dyDescent="0.25">
      <c r="BK276250" s="2315"/>
    </row>
    <row r="276251" spans="63:63" x14ac:dyDescent="0.25">
      <c r="BK276251" s="2311"/>
    </row>
    <row r="276275" spans="63:63" x14ac:dyDescent="0.25">
      <c r="BK276275" s="2315"/>
    </row>
    <row r="276276" spans="63:63" x14ac:dyDescent="0.25">
      <c r="BK276276" s="2311"/>
    </row>
    <row r="276300" spans="63:63" x14ac:dyDescent="0.25">
      <c r="BK276300" s="2315"/>
    </row>
    <row r="276301" spans="63:63" x14ac:dyDescent="0.25">
      <c r="BK276301" s="2311"/>
    </row>
    <row r="276325" spans="63:63" x14ac:dyDescent="0.25">
      <c r="BK276325" s="2315"/>
    </row>
    <row r="276326" spans="63:63" x14ac:dyDescent="0.25">
      <c r="BK276326" s="2311"/>
    </row>
    <row r="276350" spans="63:63" x14ac:dyDescent="0.25">
      <c r="BK276350" s="2315"/>
    </row>
    <row r="276351" spans="63:63" x14ac:dyDescent="0.25">
      <c r="BK276351" s="2311"/>
    </row>
    <row r="276375" spans="63:63" x14ac:dyDescent="0.25">
      <c r="BK276375" s="2315"/>
    </row>
    <row r="276376" spans="63:63" x14ac:dyDescent="0.25">
      <c r="BK276376" s="2311"/>
    </row>
    <row r="276400" spans="63:63" x14ac:dyDescent="0.25">
      <c r="BK276400" s="2315"/>
    </row>
    <row r="276401" spans="63:63" x14ac:dyDescent="0.25">
      <c r="BK276401" s="2311"/>
    </row>
    <row r="276425" spans="63:63" x14ac:dyDescent="0.25">
      <c r="BK276425" s="2315"/>
    </row>
    <row r="276426" spans="63:63" x14ac:dyDescent="0.25">
      <c r="BK276426" s="2311"/>
    </row>
    <row r="276450" spans="63:63" x14ac:dyDescent="0.25">
      <c r="BK276450" s="2315"/>
    </row>
    <row r="276451" spans="63:63" x14ac:dyDescent="0.25">
      <c r="BK276451" s="2311"/>
    </row>
    <row r="276475" spans="63:63" x14ac:dyDescent="0.25">
      <c r="BK276475" s="2315"/>
    </row>
    <row r="276476" spans="63:63" x14ac:dyDescent="0.25">
      <c r="BK276476" s="2311"/>
    </row>
    <row r="276500" spans="63:63" x14ac:dyDescent="0.25">
      <c r="BK276500" s="2315"/>
    </row>
    <row r="276501" spans="63:63" x14ac:dyDescent="0.25">
      <c r="BK276501" s="2311"/>
    </row>
    <row r="276525" spans="63:63" x14ac:dyDescent="0.25">
      <c r="BK276525" s="2315"/>
    </row>
    <row r="276526" spans="63:63" x14ac:dyDescent="0.25">
      <c r="BK276526" s="2311"/>
    </row>
    <row r="276550" spans="63:63" x14ac:dyDescent="0.25">
      <c r="BK276550" s="2315"/>
    </row>
    <row r="276551" spans="63:63" x14ac:dyDescent="0.25">
      <c r="BK276551" s="2311"/>
    </row>
    <row r="276575" spans="63:63" x14ac:dyDescent="0.25">
      <c r="BK276575" s="2315"/>
    </row>
    <row r="276576" spans="63:63" x14ac:dyDescent="0.25">
      <c r="BK276576" s="2311"/>
    </row>
    <row r="276600" spans="63:63" x14ac:dyDescent="0.25">
      <c r="BK276600" s="2315"/>
    </row>
    <row r="276601" spans="63:63" x14ac:dyDescent="0.25">
      <c r="BK276601" s="2311"/>
    </row>
    <row r="276625" spans="63:63" x14ac:dyDescent="0.25">
      <c r="BK276625" s="2315"/>
    </row>
    <row r="276626" spans="63:63" x14ac:dyDescent="0.25">
      <c r="BK276626" s="2311"/>
    </row>
    <row r="276650" spans="63:63" x14ac:dyDescent="0.25">
      <c r="BK276650" s="2315"/>
    </row>
    <row r="276651" spans="63:63" x14ac:dyDescent="0.25">
      <c r="BK276651" s="2311"/>
    </row>
    <row r="276675" spans="63:63" x14ac:dyDescent="0.25">
      <c r="BK276675" s="2315"/>
    </row>
    <row r="276676" spans="63:63" x14ac:dyDescent="0.25">
      <c r="BK276676" s="2311"/>
    </row>
    <row r="276700" spans="63:63" x14ac:dyDescent="0.25">
      <c r="BK276700" s="2315"/>
    </row>
    <row r="276701" spans="63:63" x14ac:dyDescent="0.25">
      <c r="BK276701" s="2311"/>
    </row>
    <row r="276725" spans="63:63" x14ac:dyDescent="0.25">
      <c r="BK276725" s="2315"/>
    </row>
    <row r="276726" spans="63:63" x14ac:dyDescent="0.25">
      <c r="BK276726" s="2311"/>
    </row>
    <row r="276750" spans="63:63" x14ac:dyDescent="0.25">
      <c r="BK276750" s="2315"/>
    </row>
    <row r="276751" spans="63:63" x14ac:dyDescent="0.25">
      <c r="BK276751" s="2311"/>
    </row>
    <row r="276775" spans="63:63" x14ac:dyDescent="0.25">
      <c r="BK276775" s="2315"/>
    </row>
    <row r="276776" spans="63:63" x14ac:dyDescent="0.25">
      <c r="BK276776" s="2311"/>
    </row>
    <row r="276800" spans="63:63" x14ac:dyDescent="0.25">
      <c r="BK276800" s="2315"/>
    </row>
    <row r="276801" spans="63:63" x14ac:dyDescent="0.25">
      <c r="BK276801" s="2311"/>
    </row>
    <row r="276825" spans="63:63" x14ac:dyDescent="0.25">
      <c r="BK276825" s="2315"/>
    </row>
    <row r="276826" spans="63:63" x14ac:dyDescent="0.25">
      <c r="BK276826" s="2311"/>
    </row>
    <row r="276850" spans="63:63" x14ac:dyDescent="0.25">
      <c r="BK276850" s="2315"/>
    </row>
    <row r="276851" spans="63:63" x14ac:dyDescent="0.25">
      <c r="BK276851" s="2311"/>
    </row>
    <row r="276875" spans="63:63" x14ac:dyDescent="0.25">
      <c r="BK276875" s="2315"/>
    </row>
    <row r="276876" spans="63:63" x14ac:dyDescent="0.25">
      <c r="BK276876" s="2311"/>
    </row>
    <row r="276900" spans="63:63" x14ac:dyDescent="0.25">
      <c r="BK276900" s="2315"/>
    </row>
    <row r="276901" spans="63:63" x14ac:dyDescent="0.25">
      <c r="BK276901" s="2311"/>
    </row>
    <row r="276925" spans="63:63" x14ac:dyDescent="0.25">
      <c r="BK276925" s="2315"/>
    </row>
    <row r="276926" spans="63:63" x14ac:dyDescent="0.25">
      <c r="BK276926" s="2311"/>
    </row>
    <row r="276950" spans="63:63" x14ac:dyDescent="0.25">
      <c r="BK276950" s="2315"/>
    </row>
    <row r="276951" spans="63:63" x14ac:dyDescent="0.25">
      <c r="BK276951" s="2311"/>
    </row>
    <row r="276975" spans="63:63" x14ac:dyDescent="0.25">
      <c r="BK276975" s="2315"/>
    </row>
    <row r="276976" spans="63:63" x14ac:dyDescent="0.25">
      <c r="BK276976" s="2311"/>
    </row>
    <row r="277000" spans="63:63" x14ac:dyDescent="0.25">
      <c r="BK277000" s="2315"/>
    </row>
    <row r="277001" spans="63:63" x14ac:dyDescent="0.25">
      <c r="BK277001" s="2311"/>
    </row>
    <row r="277025" spans="63:63" x14ac:dyDescent="0.25">
      <c r="BK277025" s="2315"/>
    </row>
    <row r="277026" spans="63:63" x14ac:dyDescent="0.25">
      <c r="BK277026" s="2311"/>
    </row>
    <row r="277050" spans="63:63" x14ac:dyDescent="0.25">
      <c r="BK277050" s="2315"/>
    </row>
    <row r="277051" spans="63:63" x14ac:dyDescent="0.25">
      <c r="BK277051" s="2311"/>
    </row>
    <row r="277075" spans="63:63" x14ac:dyDescent="0.25">
      <c r="BK277075" s="2315"/>
    </row>
    <row r="277076" spans="63:63" x14ac:dyDescent="0.25">
      <c r="BK277076" s="2311"/>
    </row>
    <row r="277100" spans="63:63" x14ac:dyDescent="0.25">
      <c r="BK277100" s="2315"/>
    </row>
    <row r="277101" spans="63:63" x14ac:dyDescent="0.25">
      <c r="BK277101" s="2311"/>
    </row>
    <row r="277125" spans="63:63" x14ac:dyDescent="0.25">
      <c r="BK277125" s="2315"/>
    </row>
    <row r="277126" spans="63:63" x14ac:dyDescent="0.25">
      <c r="BK277126" s="2311"/>
    </row>
    <row r="277150" spans="63:63" x14ac:dyDescent="0.25">
      <c r="BK277150" s="2315"/>
    </row>
    <row r="277151" spans="63:63" x14ac:dyDescent="0.25">
      <c r="BK277151" s="2311"/>
    </row>
    <row r="277175" spans="63:63" x14ac:dyDescent="0.25">
      <c r="BK277175" s="2315"/>
    </row>
    <row r="277176" spans="63:63" x14ac:dyDescent="0.25">
      <c r="BK277176" s="2311"/>
    </row>
    <row r="277200" spans="63:63" x14ac:dyDescent="0.25">
      <c r="BK277200" s="2315"/>
    </row>
    <row r="277201" spans="63:63" x14ac:dyDescent="0.25">
      <c r="BK277201" s="2311"/>
    </row>
    <row r="277225" spans="63:63" x14ac:dyDescent="0.25">
      <c r="BK277225" s="2315"/>
    </row>
    <row r="277226" spans="63:63" x14ac:dyDescent="0.25">
      <c r="BK277226" s="2311"/>
    </row>
    <row r="277250" spans="63:63" x14ac:dyDescent="0.25">
      <c r="BK277250" s="2315"/>
    </row>
    <row r="277251" spans="63:63" x14ac:dyDescent="0.25">
      <c r="BK277251" s="2311"/>
    </row>
    <row r="277275" spans="63:63" x14ac:dyDescent="0.25">
      <c r="BK277275" s="2315"/>
    </row>
    <row r="277276" spans="63:63" x14ac:dyDescent="0.25">
      <c r="BK277276" s="2311"/>
    </row>
    <row r="277300" spans="63:63" x14ac:dyDescent="0.25">
      <c r="BK277300" s="2315"/>
    </row>
    <row r="277301" spans="63:63" x14ac:dyDescent="0.25">
      <c r="BK277301" s="2311"/>
    </row>
    <row r="277325" spans="63:63" x14ac:dyDescent="0.25">
      <c r="BK277325" s="2315"/>
    </row>
    <row r="277326" spans="63:63" x14ac:dyDescent="0.25">
      <c r="BK277326" s="2311"/>
    </row>
    <row r="277350" spans="63:63" x14ac:dyDescent="0.25">
      <c r="BK277350" s="2315"/>
    </row>
    <row r="277351" spans="63:63" x14ac:dyDescent="0.25">
      <c r="BK277351" s="2311"/>
    </row>
    <row r="277375" spans="63:63" x14ac:dyDescent="0.25">
      <c r="BK277375" s="2315"/>
    </row>
    <row r="277376" spans="63:63" x14ac:dyDescent="0.25">
      <c r="BK277376" s="2311"/>
    </row>
    <row r="277400" spans="63:63" x14ac:dyDescent="0.25">
      <c r="BK277400" s="2315"/>
    </row>
    <row r="277401" spans="63:63" x14ac:dyDescent="0.25">
      <c r="BK277401" s="2311"/>
    </row>
    <row r="277425" spans="63:63" x14ac:dyDescent="0.25">
      <c r="BK277425" s="2315"/>
    </row>
    <row r="277426" spans="63:63" x14ac:dyDescent="0.25">
      <c r="BK277426" s="2311"/>
    </row>
    <row r="277450" spans="63:63" x14ac:dyDescent="0.25">
      <c r="BK277450" s="2315"/>
    </row>
    <row r="277451" spans="63:63" x14ac:dyDescent="0.25">
      <c r="BK277451" s="2311"/>
    </row>
    <row r="277475" spans="63:63" x14ac:dyDescent="0.25">
      <c r="BK277475" s="2315"/>
    </row>
    <row r="277476" spans="63:63" x14ac:dyDescent="0.25">
      <c r="BK277476" s="2311"/>
    </row>
    <row r="277500" spans="63:63" x14ac:dyDescent="0.25">
      <c r="BK277500" s="2315"/>
    </row>
    <row r="277501" spans="63:63" x14ac:dyDescent="0.25">
      <c r="BK277501" s="2311"/>
    </row>
    <row r="277525" spans="63:63" x14ac:dyDescent="0.25">
      <c r="BK277525" s="2315"/>
    </row>
    <row r="277526" spans="63:63" x14ac:dyDescent="0.25">
      <c r="BK277526" s="2311"/>
    </row>
    <row r="277550" spans="63:63" x14ac:dyDescent="0.25">
      <c r="BK277550" s="2315"/>
    </row>
    <row r="277551" spans="63:63" x14ac:dyDescent="0.25">
      <c r="BK277551" s="2311"/>
    </row>
    <row r="277575" spans="63:63" x14ac:dyDescent="0.25">
      <c r="BK277575" s="2315"/>
    </row>
    <row r="277576" spans="63:63" x14ac:dyDescent="0.25">
      <c r="BK277576" s="2311"/>
    </row>
    <row r="277600" spans="63:63" x14ac:dyDescent="0.25">
      <c r="BK277600" s="2315"/>
    </row>
    <row r="277601" spans="63:63" x14ac:dyDescent="0.25">
      <c r="BK277601" s="2311"/>
    </row>
    <row r="277625" spans="63:63" x14ac:dyDescent="0.25">
      <c r="BK277625" s="2315"/>
    </row>
    <row r="277626" spans="63:63" x14ac:dyDescent="0.25">
      <c r="BK277626" s="2311"/>
    </row>
    <row r="277650" spans="63:63" x14ac:dyDescent="0.25">
      <c r="BK277650" s="2315"/>
    </row>
    <row r="277651" spans="63:63" x14ac:dyDescent="0.25">
      <c r="BK277651" s="2311"/>
    </row>
    <row r="277675" spans="63:63" x14ac:dyDescent="0.25">
      <c r="BK277675" s="2315"/>
    </row>
    <row r="277676" spans="63:63" x14ac:dyDescent="0.25">
      <c r="BK277676" s="2311"/>
    </row>
    <row r="277700" spans="63:63" x14ac:dyDescent="0.25">
      <c r="BK277700" s="2315"/>
    </row>
    <row r="277701" spans="63:63" x14ac:dyDescent="0.25">
      <c r="BK277701" s="2311"/>
    </row>
    <row r="277725" spans="63:63" x14ac:dyDescent="0.25">
      <c r="BK277725" s="2315"/>
    </row>
    <row r="277726" spans="63:63" x14ac:dyDescent="0.25">
      <c r="BK277726" s="2311"/>
    </row>
    <row r="277750" spans="63:63" x14ac:dyDescent="0.25">
      <c r="BK277750" s="2315"/>
    </row>
    <row r="277751" spans="63:63" x14ac:dyDescent="0.25">
      <c r="BK277751" s="2311"/>
    </row>
    <row r="277775" spans="63:63" x14ac:dyDescent="0.25">
      <c r="BK277775" s="2315"/>
    </row>
    <row r="277776" spans="63:63" x14ac:dyDescent="0.25">
      <c r="BK277776" s="2311"/>
    </row>
    <row r="277800" spans="63:63" x14ac:dyDescent="0.25">
      <c r="BK277800" s="2315"/>
    </row>
    <row r="277801" spans="63:63" x14ac:dyDescent="0.25">
      <c r="BK277801" s="2311"/>
    </row>
    <row r="277825" spans="63:63" x14ac:dyDescent="0.25">
      <c r="BK277825" s="2315"/>
    </row>
    <row r="277826" spans="63:63" x14ac:dyDescent="0.25">
      <c r="BK277826" s="2311"/>
    </row>
    <row r="277850" spans="63:63" x14ac:dyDescent="0.25">
      <c r="BK277850" s="2315"/>
    </row>
    <row r="277851" spans="63:63" x14ac:dyDescent="0.25">
      <c r="BK277851" s="2311"/>
    </row>
    <row r="277875" spans="63:63" x14ac:dyDescent="0.25">
      <c r="BK277875" s="2315"/>
    </row>
    <row r="277876" spans="63:63" x14ac:dyDescent="0.25">
      <c r="BK277876" s="2311"/>
    </row>
    <row r="277900" spans="63:63" x14ac:dyDescent="0.25">
      <c r="BK277900" s="2315"/>
    </row>
    <row r="277901" spans="63:63" x14ac:dyDescent="0.25">
      <c r="BK277901" s="2311"/>
    </row>
    <row r="277925" spans="63:63" x14ac:dyDescent="0.25">
      <c r="BK277925" s="2315"/>
    </row>
    <row r="277926" spans="63:63" x14ac:dyDescent="0.25">
      <c r="BK277926" s="2311"/>
    </row>
    <row r="277950" spans="63:63" x14ac:dyDescent="0.25">
      <c r="BK277950" s="2315"/>
    </row>
    <row r="277951" spans="63:63" x14ac:dyDescent="0.25">
      <c r="BK277951" s="2311"/>
    </row>
    <row r="277975" spans="63:63" x14ac:dyDescent="0.25">
      <c r="BK277975" s="2315"/>
    </row>
    <row r="277976" spans="63:63" x14ac:dyDescent="0.25">
      <c r="BK277976" s="2311"/>
    </row>
    <row r="278000" spans="63:63" x14ac:dyDescent="0.25">
      <c r="BK278000" s="2315"/>
    </row>
    <row r="278001" spans="63:63" x14ac:dyDescent="0.25">
      <c r="BK278001" s="2311"/>
    </row>
    <row r="278025" spans="63:63" x14ac:dyDescent="0.25">
      <c r="BK278025" s="2315"/>
    </row>
    <row r="278026" spans="63:63" x14ac:dyDescent="0.25">
      <c r="BK278026" s="2311"/>
    </row>
    <row r="278050" spans="63:63" x14ac:dyDescent="0.25">
      <c r="BK278050" s="2315"/>
    </row>
    <row r="278051" spans="63:63" x14ac:dyDescent="0.25">
      <c r="BK278051" s="2311"/>
    </row>
    <row r="278075" spans="63:63" x14ac:dyDescent="0.25">
      <c r="BK278075" s="2315"/>
    </row>
    <row r="278076" spans="63:63" x14ac:dyDescent="0.25">
      <c r="BK278076" s="2311"/>
    </row>
    <row r="278100" spans="63:63" x14ac:dyDescent="0.25">
      <c r="BK278100" s="2315"/>
    </row>
    <row r="278101" spans="63:63" x14ac:dyDescent="0.25">
      <c r="BK278101" s="2311"/>
    </row>
    <row r="278125" spans="63:63" x14ac:dyDescent="0.25">
      <c r="BK278125" s="2315"/>
    </row>
    <row r="278126" spans="63:63" x14ac:dyDescent="0.25">
      <c r="BK278126" s="2311"/>
    </row>
    <row r="278150" spans="63:63" x14ac:dyDescent="0.25">
      <c r="BK278150" s="2315"/>
    </row>
    <row r="278151" spans="63:63" x14ac:dyDescent="0.25">
      <c r="BK278151" s="2311"/>
    </row>
    <row r="278175" spans="63:63" x14ac:dyDescent="0.25">
      <c r="BK278175" s="2315"/>
    </row>
    <row r="278176" spans="63:63" x14ac:dyDescent="0.25">
      <c r="BK278176" s="2311"/>
    </row>
    <row r="278200" spans="63:63" x14ac:dyDescent="0.25">
      <c r="BK278200" s="2315"/>
    </row>
    <row r="278201" spans="63:63" x14ac:dyDescent="0.25">
      <c r="BK278201" s="2311"/>
    </row>
    <row r="278225" spans="63:63" x14ac:dyDescent="0.25">
      <c r="BK278225" s="2315"/>
    </row>
    <row r="278226" spans="63:63" x14ac:dyDescent="0.25">
      <c r="BK278226" s="2311"/>
    </row>
    <row r="278250" spans="63:63" x14ac:dyDescent="0.25">
      <c r="BK278250" s="2315"/>
    </row>
    <row r="278251" spans="63:63" x14ac:dyDescent="0.25">
      <c r="BK278251" s="2311"/>
    </row>
    <row r="278275" spans="63:63" x14ac:dyDescent="0.25">
      <c r="BK278275" s="2315"/>
    </row>
    <row r="278276" spans="63:63" x14ac:dyDescent="0.25">
      <c r="BK278276" s="2311"/>
    </row>
    <row r="278300" spans="63:63" x14ac:dyDescent="0.25">
      <c r="BK278300" s="2315"/>
    </row>
    <row r="278301" spans="63:63" x14ac:dyDescent="0.25">
      <c r="BK278301" s="2311"/>
    </row>
    <row r="278325" spans="63:63" x14ac:dyDescent="0.25">
      <c r="BK278325" s="2315"/>
    </row>
    <row r="278326" spans="63:63" x14ac:dyDescent="0.25">
      <c r="BK278326" s="2311"/>
    </row>
    <row r="278350" spans="63:63" x14ac:dyDescent="0.25">
      <c r="BK278350" s="2315"/>
    </row>
    <row r="278351" spans="63:63" x14ac:dyDescent="0.25">
      <c r="BK278351" s="2311"/>
    </row>
    <row r="278375" spans="63:63" x14ac:dyDescent="0.25">
      <c r="BK278375" s="2315"/>
    </row>
    <row r="278376" spans="63:63" x14ac:dyDescent="0.25">
      <c r="BK278376" s="2311"/>
    </row>
    <row r="278400" spans="63:63" x14ac:dyDescent="0.25">
      <c r="BK278400" s="2315"/>
    </row>
    <row r="278401" spans="63:63" x14ac:dyDescent="0.25">
      <c r="BK278401" s="2311"/>
    </row>
    <row r="278425" spans="63:63" x14ac:dyDescent="0.25">
      <c r="BK278425" s="2315"/>
    </row>
    <row r="278426" spans="63:63" x14ac:dyDescent="0.25">
      <c r="BK278426" s="2311"/>
    </row>
    <row r="278450" spans="63:63" x14ac:dyDescent="0.25">
      <c r="BK278450" s="2315"/>
    </row>
    <row r="278451" spans="63:63" x14ac:dyDescent="0.25">
      <c r="BK278451" s="2311"/>
    </row>
    <row r="278475" spans="63:63" x14ac:dyDescent="0.25">
      <c r="BK278475" s="2315"/>
    </row>
    <row r="278476" spans="63:63" x14ac:dyDescent="0.25">
      <c r="BK278476" s="2311"/>
    </row>
    <row r="278500" spans="63:63" x14ac:dyDescent="0.25">
      <c r="BK278500" s="2315"/>
    </row>
    <row r="278501" spans="63:63" x14ac:dyDescent="0.25">
      <c r="BK278501" s="2311"/>
    </row>
    <row r="278525" spans="63:63" x14ac:dyDescent="0.25">
      <c r="BK278525" s="2315"/>
    </row>
    <row r="278526" spans="63:63" x14ac:dyDescent="0.25">
      <c r="BK278526" s="2311"/>
    </row>
    <row r="278550" spans="63:63" x14ac:dyDescent="0.25">
      <c r="BK278550" s="2315"/>
    </row>
    <row r="278551" spans="63:63" x14ac:dyDescent="0.25">
      <c r="BK278551" s="2311"/>
    </row>
    <row r="278575" spans="63:63" x14ac:dyDescent="0.25">
      <c r="BK278575" s="2315"/>
    </row>
    <row r="278576" spans="63:63" x14ac:dyDescent="0.25">
      <c r="BK278576" s="2311"/>
    </row>
    <row r="278600" spans="63:63" x14ac:dyDescent="0.25">
      <c r="BK278600" s="2315"/>
    </row>
    <row r="278601" spans="63:63" x14ac:dyDescent="0.25">
      <c r="BK278601" s="2311"/>
    </row>
    <row r="278625" spans="63:63" x14ac:dyDescent="0.25">
      <c r="BK278625" s="2315"/>
    </row>
    <row r="278626" spans="63:63" x14ac:dyDescent="0.25">
      <c r="BK278626" s="2311"/>
    </row>
    <row r="278650" spans="63:63" x14ac:dyDescent="0.25">
      <c r="BK278650" s="2315"/>
    </row>
    <row r="278651" spans="63:63" x14ac:dyDescent="0.25">
      <c r="BK278651" s="2311"/>
    </row>
    <row r="278675" spans="63:63" x14ac:dyDescent="0.25">
      <c r="BK278675" s="2315"/>
    </row>
    <row r="278676" spans="63:63" x14ac:dyDescent="0.25">
      <c r="BK278676" s="2311"/>
    </row>
    <row r="278700" spans="63:63" x14ac:dyDescent="0.25">
      <c r="BK278700" s="2315"/>
    </row>
    <row r="278701" spans="63:63" x14ac:dyDescent="0.25">
      <c r="BK278701" s="2311"/>
    </row>
    <row r="278725" spans="63:63" x14ac:dyDescent="0.25">
      <c r="BK278725" s="2315"/>
    </row>
    <row r="278726" spans="63:63" x14ac:dyDescent="0.25">
      <c r="BK278726" s="2311"/>
    </row>
    <row r="278750" spans="63:63" x14ac:dyDescent="0.25">
      <c r="BK278750" s="2315"/>
    </row>
    <row r="278751" spans="63:63" x14ac:dyDescent="0.25">
      <c r="BK278751" s="2311"/>
    </row>
    <row r="278775" spans="63:63" x14ac:dyDescent="0.25">
      <c r="BK278775" s="2315"/>
    </row>
    <row r="278776" spans="63:63" x14ac:dyDescent="0.25">
      <c r="BK278776" s="2311"/>
    </row>
    <row r="278800" spans="63:63" x14ac:dyDescent="0.25">
      <c r="BK278800" s="2315"/>
    </row>
    <row r="278801" spans="63:63" x14ac:dyDescent="0.25">
      <c r="BK278801" s="2311"/>
    </row>
    <row r="278825" spans="63:63" x14ac:dyDescent="0.25">
      <c r="BK278825" s="2315"/>
    </row>
    <row r="278826" spans="63:63" x14ac:dyDescent="0.25">
      <c r="BK278826" s="2311"/>
    </row>
    <row r="278850" spans="63:63" x14ac:dyDescent="0.25">
      <c r="BK278850" s="2315"/>
    </row>
    <row r="278851" spans="63:63" x14ac:dyDescent="0.25">
      <c r="BK278851" s="2311"/>
    </row>
    <row r="278875" spans="63:63" x14ac:dyDescent="0.25">
      <c r="BK278875" s="2315"/>
    </row>
    <row r="278876" spans="63:63" x14ac:dyDescent="0.25">
      <c r="BK278876" s="2311"/>
    </row>
    <row r="278900" spans="63:63" x14ac:dyDescent="0.25">
      <c r="BK278900" s="2315"/>
    </row>
    <row r="278901" spans="63:63" x14ac:dyDescent="0.25">
      <c r="BK278901" s="2311"/>
    </row>
    <row r="278925" spans="63:63" x14ac:dyDescent="0.25">
      <c r="BK278925" s="2315"/>
    </row>
    <row r="278926" spans="63:63" x14ac:dyDescent="0.25">
      <c r="BK278926" s="2311"/>
    </row>
    <row r="278950" spans="63:63" x14ac:dyDescent="0.25">
      <c r="BK278950" s="2315"/>
    </row>
    <row r="278951" spans="63:63" x14ac:dyDescent="0.25">
      <c r="BK278951" s="2311"/>
    </row>
    <row r="278975" spans="63:63" x14ac:dyDescent="0.25">
      <c r="BK278975" s="2315"/>
    </row>
    <row r="278976" spans="63:63" x14ac:dyDescent="0.25">
      <c r="BK278976" s="2311"/>
    </row>
    <row r="279000" spans="63:63" x14ac:dyDescent="0.25">
      <c r="BK279000" s="2315"/>
    </row>
    <row r="279001" spans="63:63" x14ac:dyDescent="0.25">
      <c r="BK279001" s="2311"/>
    </row>
    <row r="279025" spans="63:63" x14ac:dyDescent="0.25">
      <c r="BK279025" s="2315"/>
    </row>
    <row r="279026" spans="63:63" x14ac:dyDescent="0.25">
      <c r="BK279026" s="2311"/>
    </row>
    <row r="279050" spans="63:63" x14ac:dyDescent="0.25">
      <c r="BK279050" s="2315"/>
    </row>
    <row r="279051" spans="63:63" x14ac:dyDescent="0.25">
      <c r="BK279051" s="2311"/>
    </row>
    <row r="279075" spans="63:63" x14ac:dyDescent="0.25">
      <c r="BK279075" s="2315"/>
    </row>
    <row r="279076" spans="63:63" x14ac:dyDescent="0.25">
      <c r="BK279076" s="2311"/>
    </row>
    <row r="279100" spans="63:63" x14ac:dyDescent="0.25">
      <c r="BK279100" s="2315"/>
    </row>
    <row r="279101" spans="63:63" x14ac:dyDescent="0.25">
      <c r="BK279101" s="2311"/>
    </row>
    <row r="279125" spans="63:63" x14ac:dyDescent="0.25">
      <c r="BK279125" s="2315"/>
    </row>
    <row r="279126" spans="63:63" x14ac:dyDescent="0.25">
      <c r="BK279126" s="2311"/>
    </row>
    <row r="279150" spans="63:63" x14ac:dyDescent="0.25">
      <c r="BK279150" s="2315"/>
    </row>
    <row r="279151" spans="63:63" x14ac:dyDescent="0.25">
      <c r="BK279151" s="2311"/>
    </row>
    <row r="279175" spans="63:63" x14ac:dyDescent="0.25">
      <c r="BK279175" s="2315"/>
    </row>
    <row r="279176" spans="63:63" x14ac:dyDescent="0.25">
      <c r="BK279176" s="2311"/>
    </row>
    <row r="279200" spans="63:63" x14ac:dyDescent="0.25">
      <c r="BK279200" s="2315"/>
    </row>
    <row r="279201" spans="63:63" x14ac:dyDescent="0.25">
      <c r="BK279201" s="2311"/>
    </row>
    <row r="279225" spans="63:63" x14ac:dyDescent="0.25">
      <c r="BK279225" s="2315"/>
    </row>
    <row r="279226" spans="63:63" x14ac:dyDescent="0.25">
      <c r="BK279226" s="2311"/>
    </row>
    <row r="279250" spans="63:63" x14ac:dyDescent="0.25">
      <c r="BK279250" s="2315"/>
    </row>
    <row r="279251" spans="63:63" x14ac:dyDescent="0.25">
      <c r="BK279251" s="2311"/>
    </row>
    <row r="279275" spans="63:63" x14ac:dyDescent="0.25">
      <c r="BK279275" s="2315"/>
    </row>
    <row r="279276" spans="63:63" x14ac:dyDescent="0.25">
      <c r="BK279276" s="2311"/>
    </row>
    <row r="279300" spans="63:63" x14ac:dyDescent="0.25">
      <c r="BK279300" s="2315"/>
    </row>
    <row r="279301" spans="63:63" x14ac:dyDescent="0.25">
      <c r="BK279301" s="2311"/>
    </row>
    <row r="279325" spans="63:63" x14ac:dyDescent="0.25">
      <c r="BK279325" s="2315"/>
    </row>
    <row r="279326" spans="63:63" x14ac:dyDescent="0.25">
      <c r="BK279326" s="2311"/>
    </row>
    <row r="279350" spans="63:63" x14ac:dyDescent="0.25">
      <c r="BK279350" s="2315"/>
    </row>
    <row r="279351" spans="63:63" x14ac:dyDescent="0.25">
      <c r="BK279351" s="2311"/>
    </row>
    <row r="279375" spans="63:63" x14ac:dyDescent="0.25">
      <c r="BK279375" s="2315"/>
    </row>
    <row r="279376" spans="63:63" x14ac:dyDescent="0.25">
      <c r="BK279376" s="2311"/>
    </row>
    <row r="279400" spans="63:63" x14ac:dyDescent="0.25">
      <c r="BK279400" s="2315"/>
    </row>
    <row r="279401" spans="63:63" x14ac:dyDescent="0.25">
      <c r="BK279401" s="2311"/>
    </row>
    <row r="279425" spans="63:63" x14ac:dyDescent="0.25">
      <c r="BK279425" s="2315"/>
    </row>
    <row r="279426" spans="63:63" x14ac:dyDescent="0.25">
      <c r="BK279426" s="2311"/>
    </row>
    <row r="279450" spans="63:63" x14ac:dyDescent="0.25">
      <c r="BK279450" s="2315"/>
    </row>
    <row r="279451" spans="63:63" x14ac:dyDescent="0.25">
      <c r="BK279451" s="2311"/>
    </row>
    <row r="279475" spans="63:63" x14ac:dyDescent="0.25">
      <c r="BK279475" s="2315"/>
    </row>
    <row r="279476" spans="63:63" x14ac:dyDescent="0.25">
      <c r="BK279476" s="2311"/>
    </row>
    <row r="279500" spans="63:63" x14ac:dyDescent="0.25">
      <c r="BK279500" s="2315"/>
    </row>
    <row r="279501" spans="63:63" x14ac:dyDescent="0.25">
      <c r="BK279501" s="2311"/>
    </row>
    <row r="279525" spans="63:63" x14ac:dyDescent="0.25">
      <c r="BK279525" s="2315"/>
    </row>
    <row r="279526" spans="63:63" x14ac:dyDescent="0.25">
      <c r="BK279526" s="2311"/>
    </row>
    <row r="279550" spans="63:63" x14ac:dyDescent="0.25">
      <c r="BK279550" s="2315"/>
    </row>
    <row r="279551" spans="63:63" x14ac:dyDescent="0.25">
      <c r="BK279551" s="2311"/>
    </row>
    <row r="279575" spans="63:63" x14ac:dyDescent="0.25">
      <c r="BK279575" s="2315"/>
    </row>
    <row r="279576" spans="63:63" x14ac:dyDescent="0.25">
      <c r="BK279576" s="2311"/>
    </row>
    <row r="279600" spans="63:63" x14ac:dyDescent="0.25">
      <c r="BK279600" s="2315"/>
    </row>
    <row r="279601" spans="63:63" x14ac:dyDescent="0.25">
      <c r="BK279601" s="2311"/>
    </row>
    <row r="279625" spans="63:63" x14ac:dyDescent="0.25">
      <c r="BK279625" s="2315"/>
    </row>
    <row r="279626" spans="63:63" x14ac:dyDescent="0.25">
      <c r="BK279626" s="2311"/>
    </row>
    <row r="279650" spans="63:63" x14ac:dyDescent="0.25">
      <c r="BK279650" s="2315"/>
    </row>
    <row r="279651" spans="63:63" x14ac:dyDescent="0.25">
      <c r="BK279651" s="2311"/>
    </row>
    <row r="279675" spans="63:63" x14ac:dyDescent="0.25">
      <c r="BK279675" s="2315"/>
    </row>
    <row r="279676" spans="63:63" x14ac:dyDescent="0.25">
      <c r="BK279676" s="2311"/>
    </row>
    <row r="279700" spans="63:63" x14ac:dyDescent="0.25">
      <c r="BK279700" s="2315"/>
    </row>
    <row r="279701" spans="63:63" x14ac:dyDescent="0.25">
      <c r="BK279701" s="2311"/>
    </row>
    <row r="279725" spans="63:63" x14ac:dyDescent="0.25">
      <c r="BK279725" s="2315"/>
    </row>
    <row r="279726" spans="63:63" x14ac:dyDescent="0.25">
      <c r="BK279726" s="2311"/>
    </row>
    <row r="279750" spans="63:63" x14ac:dyDescent="0.25">
      <c r="BK279750" s="2315"/>
    </row>
    <row r="279751" spans="63:63" x14ac:dyDescent="0.25">
      <c r="BK279751" s="2311"/>
    </row>
    <row r="279775" spans="63:63" x14ac:dyDescent="0.25">
      <c r="BK279775" s="2315"/>
    </row>
    <row r="279776" spans="63:63" x14ac:dyDescent="0.25">
      <c r="BK279776" s="2311"/>
    </row>
    <row r="279800" spans="63:63" x14ac:dyDescent="0.25">
      <c r="BK279800" s="2315"/>
    </row>
    <row r="279801" spans="63:63" x14ac:dyDescent="0.25">
      <c r="BK279801" s="2311"/>
    </row>
    <row r="279825" spans="63:63" x14ac:dyDescent="0.25">
      <c r="BK279825" s="2315"/>
    </row>
    <row r="279826" spans="63:63" x14ac:dyDescent="0.25">
      <c r="BK279826" s="2311"/>
    </row>
    <row r="279850" spans="63:63" x14ac:dyDescent="0.25">
      <c r="BK279850" s="2315"/>
    </row>
    <row r="279851" spans="63:63" x14ac:dyDescent="0.25">
      <c r="BK279851" s="2311"/>
    </row>
    <row r="279875" spans="63:63" x14ac:dyDescent="0.25">
      <c r="BK279875" s="2315"/>
    </row>
    <row r="279876" spans="63:63" x14ac:dyDescent="0.25">
      <c r="BK279876" s="2311"/>
    </row>
    <row r="279900" spans="63:63" x14ac:dyDescent="0.25">
      <c r="BK279900" s="2315"/>
    </row>
    <row r="279901" spans="63:63" x14ac:dyDescent="0.25">
      <c r="BK279901" s="2311"/>
    </row>
    <row r="279925" spans="63:63" x14ac:dyDescent="0.25">
      <c r="BK279925" s="2315"/>
    </row>
    <row r="279926" spans="63:63" x14ac:dyDescent="0.25">
      <c r="BK279926" s="2311"/>
    </row>
    <row r="279950" spans="63:63" x14ac:dyDescent="0.25">
      <c r="BK279950" s="2315"/>
    </row>
    <row r="279951" spans="63:63" x14ac:dyDescent="0.25">
      <c r="BK279951" s="2311"/>
    </row>
    <row r="279975" spans="63:63" x14ac:dyDescent="0.25">
      <c r="BK279975" s="2315"/>
    </row>
    <row r="279976" spans="63:63" x14ac:dyDescent="0.25">
      <c r="BK279976" s="2311"/>
    </row>
    <row r="280000" spans="63:63" x14ac:dyDescent="0.25">
      <c r="BK280000" s="2315"/>
    </row>
    <row r="280001" spans="63:63" x14ac:dyDescent="0.25">
      <c r="BK280001" s="2311"/>
    </row>
    <row r="280025" spans="63:63" x14ac:dyDescent="0.25">
      <c r="BK280025" s="2315"/>
    </row>
    <row r="280026" spans="63:63" x14ac:dyDescent="0.25">
      <c r="BK280026" s="2311"/>
    </row>
    <row r="280050" spans="63:63" x14ac:dyDescent="0.25">
      <c r="BK280050" s="2315"/>
    </row>
    <row r="280051" spans="63:63" x14ac:dyDescent="0.25">
      <c r="BK280051" s="2311"/>
    </row>
    <row r="280075" spans="63:63" x14ac:dyDescent="0.25">
      <c r="BK280075" s="2315"/>
    </row>
    <row r="280076" spans="63:63" x14ac:dyDescent="0.25">
      <c r="BK280076" s="2311"/>
    </row>
    <row r="280100" spans="63:63" x14ac:dyDescent="0.25">
      <c r="BK280100" s="2315"/>
    </row>
    <row r="280101" spans="63:63" x14ac:dyDescent="0.25">
      <c r="BK280101" s="2311"/>
    </row>
    <row r="280125" spans="63:63" x14ac:dyDescent="0.25">
      <c r="BK280125" s="2315"/>
    </row>
    <row r="280126" spans="63:63" x14ac:dyDescent="0.25">
      <c r="BK280126" s="2311"/>
    </row>
    <row r="280150" spans="63:63" x14ac:dyDescent="0.25">
      <c r="BK280150" s="2315"/>
    </row>
    <row r="280151" spans="63:63" x14ac:dyDescent="0.25">
      <c r="BK280151" s="2311"/>
    </row>
    <row r="280175" spans="63:63" x14ac:dyDescent="0.25">
      <c r="BK280175" s="2315"/>
    </row>
    <row r="280176" spans="63:63" x14ac:dyDescent="0.25">
      <c r="BK280176" s="2311"/>
    </row>
    <row r="280200" spans="63:63" x14ac:dyDescent="0.25">
      <c r="BK280200" s="2315"/>
    </row>
    <row r="280201" spans="63:63" x14ac:dyDescent="0.25">
      <c r="BK280201" s="2311"/>
    </row>
    <row r="280225" spans="63:63" x14ac:dyDescent="0.25">
      <c r="BK280225" s="2315"/>
    </row>
    <row r="280226" spans="63:63" x14ac:dyDescent="0.25">
      <c r="BK280226" s="2311"/>
    </row>
    <row r="280250" spans="63:63" x14ac:dyDescent="0.25">
      <c r="BK280250" s="2315"/>
    </row>
    <row r="280251" spans="63:63" x14ac:dyDescent="0.25">
      <c r="BK280251" s="2311"/>
    </row>
    <row r="280275" spans="63:63" x14ac:dyDescent="0.25">
      <c r="BK280275" s="2315"/>
    </row>
    <row r="280276" spans="63:63" x14ac:dyDescent="0.25">
      <c r="BK280276" s="2311"/>
    </row>
    <row r="280300" spans="63:63" x14ac:dyDescent="0.25">
      <c r="BK280300" s="2315"/>
    </row>
    <row r="280301" spans="63:63" x14ac:dyDescent="0.25">
      <c r="BK280301" s="2311"/>
    </row>
    <row r="280325" spans="63:63" x14ac:dyDescent="0.25">
      <c r="BK280325" s="2315"/>
    </row>
    <row r="280326" spans="63:63" x14ac:dyDescent="0.25">
      <c r="BK280326" s="2311"/>
    </row>
    <row r="280350" spans="63:63" x14ac:dyDescent="0.25">
      <c r="BK280350" s="2315"/>
    </row>
    <row r="280351" spans="63:63" x14ac:dyDescent="0.25">
      <c r="BK280351" s="2311"/>
    </row>
    <row r="280375" spans="63:63" x14ac:dyDescent="0.25">
      <c r="BK280375" s="2315"/>
    </row>
    <row r="280376" spans="63:63" x14ac:dyDescent="0.25">
      <c r="BK280376" s="2311"/>
    </row>
    <row r="280400" spans="63:63" x14ac:dyDescent="0.25">
      <c r="BK280400" s="2315"/>
    </row>
    <row r="280401" spans="63:63" x14ac:dyDescent="0.25">
      <c r="BK280401" s="2311"/>
    </row>
    <row r="280425" spans="63:63" x14ac:dyDescent="0.25">
      <c r="BK280425" s="2315"/>
    </row>
    <row r="280426" spans="63:63" x14ac:dyDescent="0.25">
      <c r="BK280426" s="2311"/>
    </row>
    <row r="280450" spans="63:63" x14ac:dyDescent="0.25">
      <c r="BK280450" s="2315"/>
    </row>
    <row r="280451" spans="63:63" x14ac:dyDescent="0.25">
      <c r="BK280451" s="2311"/>
    </row>
    <row r="280475" spans="63:63" x14ac:dyDescent="0.25">
      <c r="BK280475" s="2315"/>
    </row>
    <row r="280476" spans="63:63" x14ac:dyDescent="0.25">
      <c r="BK280476" s="2311"/>
    </row>
    <row r="280500" spans="63:63" x14ac:dyDescent="0.25">
      <c r="BK280500" s="2315"/>
    </row>
    <row r="280501" spans="63:63" x14ac:dyDescent="0.25">
      <c r="BK280501" s="2311"/>
    </row>
    <row r="280525" spans="63:63" x14ac:dyDescent="0.25">
      <c r="BK280525" s="2315"/>
    </row>
    <row r="280526" spans="63:63" x14ac:dyDescent="0.25">
      <c r="BK280526" s="2311"/>
    </row>
    <row r="280550" spans="63:63" x14ac:dyDescent="0.25">
      <c r="BK280550" s="2315"/>
    </row>
    <row r="280551" spans="63:63" x14ac:dyDescent="0.25">
      <c r="BK280551" s="2311"/>
    </row>
    <row r="280575" spans="63:63" x14ac:dyDescent="0.25">
      <c r="BK280575" s="2315"/>
    </row>
    <row r="280576" spans="63:63" x14ac:dyDescent="0.25">
      <c r="BK280576" s="2311"/>
    </row>
    <row r="280600" spans="63:63" x14ac:dyDescent="0.25">
      <c r="BK280600" s="2315"/>
    </row>
    <row r="280601" spans="63:63" x14ac:dyDescent="0.25">
      <c r="BK280601" s="2311"/>
    </row>
    <row r="280625" spans="63:63" x14ac:dyDescent="0.25">
      <c r="BK280625" s="2315"/>
    </row>
    <row r="280626" spans="63:63" x14ac:dyDescent="0.25">
      <c r="BK280626" s="2311"/>
    </row>
    <row r="280650" spans="63:63" x14ac:dyDescent="0.25">
      <c r="BK280650" s="2315"/>
    </row>
    <row r="280651" spans="63:63" x14ac:dyDescent="0.25">
      <c r="BK280651" s="2311"/>
    </row>
    <row r="280675" spans="63:63" x14ac:dyDescent="0.25">
      <c r="BK280675" s="2315"/>
    </row>
    <row r="280676" spans="63:63" x14ac:dyDescent="0.25">
      <c r="BK280676" s="2311"/>
    </row>
    <row r="280700" spans="63:63" x14ac:dyDescent="0.25">
      <c r="BK280700" s="2315"/>
    </row>
    <row r="280701" spans="63:63" x14ac:dyDescent="0.25">
      <c r="BK280701" s="2311"/>
    </row>
    <row r="280725" spans="63:63" x14ac:dyDescent="0.25">
      <c r="BK280725" s="2315"/>
    </row>
    <row r="280726" spans="63:63" x14ac:dyDescent="0.25">
      <c r="BK280726" s="2311"/>
    </row>
    <row r="280750" spans="63:63" x14ac:dyDescent="0.25">
      <c r="BK280750" s="2315"/>
    </row>
    <row r="280751" spans="63:63" x14ac:dyDescent="0.25">
      <c r="BK280751" s="2311"/>
    </row>
    <row r="280775" spans="63:63" x14ac:dyDescent="0.25">
      <c r="BK280775" s="2315"/>
    </row>
    <row r="280776" spans="63:63" x14ac:dyDescent="0.25">
      <c r="BK280776" s="2311"/>
    </row>
    <row r="280800" spans="63:63" x14ac:dyDescent="0.25">
      <c r="BK280800" s="2315"/>
    </row>
    <row r="280801" spans="63:63" x14ac:dyDescent="0.25">
      <c r="BK280801" s="2311"/>
    </row>
    <row r="280825" spans="63:63" x14ac:dyDescent="0.25">
      <c r="BK280825" s="2315"/>
    </row>
    <row r="280826" spans="63:63" x14ac:dyDescent="0.25">
      <c r="BK280826" s="2311"/>
    </row>
    <row r="280850" spans="63:63" x14ac:dyDescent="0.25">
      <c r="BK280850" s="2315"/>
    </row>
    <row r="280851" spans="63:63" x14ac:dyDescent="0.25">
      <c r="BK280851" s="2311"/>
    </row>
    <row r="280875" spans="63:63" x14ac:dyDescent="0.25">
      <c r="BK280875" s="2315"/>
    </row>
    <row r="280876" spans="63:63" x14ac:dyDescent="0.25">
      <c r="BK280876" s="2311"/>
    </row>
    <row r="280900" spans="63:63" x14ac:dyDescent="0.25">
      <c r="BK280900" s="2315"/>
    </row>
    <row r="280901" spans="63:63" x14ac:dyDescent="0.25">
      <c r="BK280901" s="2311"/>
    </row>
    <row r="280925" spans="63:63" x14ac:dyDescent="0.25">
      <c r="BK280925" s="2315"/>
    </row>
    <row r="280926" spans="63:63" x14ac:dyDescent="0.25">
      <c r="BK280926" s="2311"/>
    </row>
    <row r="280950" spans="63:63" x14ac:dyDescent="0.25">
      <c r="BK280950" s="2315"/>
    </row>
    <row r="280951" spans="63:63" x14ac:dyDescent="0.25">
      <c r="BK280951" s="2311"/>
    </row>
    <row r="280975" spans="63:63" x14ac:dyDescent="0.25">
      <c r="BK280975" s="2315"/>
    </row>
    <row r="280976" spans="63:63" x14ac:dyDescent="0.25">
      <c r="BK280976" s="2311"/>
    </row>
    <row r="281000" spans="63:63" x14ac:dyDescent="0.25">
      <c r="BK281000" s="2315"/>
    </row>
    <row r="281001" spans="63:63" x14ac:dyDescent="0.25">
      <c r="BK281001" s="2311"/>
    </row>
    <row r="281025" spans="63:63" x14ac:dyDescent="0.25">
      <c r="BK281025" s="2315"/>
    </row>
    <row r="281026" spans="63:63" x14ac:dyDescent="0.25">
      <c r="BK281026" s="2311"/>
    </row>
    <row r="281050" spans="63:63" x14ac:dyDescent="0.25">
      <c r="BK281050" s="2315"/>
    </row>
    <row r="281051" spans="63:63" x14ac:dyDescent="0.25">
      <c r="BK281051" s="2311"/>
    </row>
    <row r="281075" spans="63:63" x14ac:dyDescent="0.25">
      <c r="BK281075" s="2315"/>
    </row>
    <row r="281076" spans="63:63" x14ac:dyDescent="0.25">
      <c r="BK281076" s="2311"/>
    </row>
    <row r="281100" spans="63:63" x14ac:dyDescent="0.25">
      <c r="BK281100" s="2315"/>
    </row>
    <row r="281101" spans="63:63" x14ac:dyDescent="0.25">
      <c r="BK281101" s="2311"/>
    </row>
    <row r="281125" spans="63:63" x14ac:dyDescent="0.25">
      <c r="BK281125" s="2315"/>
    </row>
    <row r="281126" spans="63:63" x14ac:dyDescent="0.25">
      <c r="BK281126" s="2311"/>
    </row>
    <row r="281150" spans="63:63" x14ac:dyDescent="0.25">
      <c r="BK281150" s="2315"/>
    </row>
    <row r="281151" spans="63:63" x14ac:dyDescent="0.25">
      <c r="BK281151" s="2311"/>
    </row>
    <row r="281175" spans="63:63" x14ac:dyDescent="0.25">
      <c r="BK281175" s="2315"/>
    </row>
    <row r="281176" spans="63:63" x14ac:dyDescent="0.25">
      <c r="BK281176" s="2311"/>
    </row>
    <row r="281200" spans="63:63" x14ac:dyDescent="0.25">
      <c r="BK281200" s="2315"/>
    </row>
    <row r="281201" spans="63:63" x14ac:dyDescent="0.25">
      <c r="BK281201" s="2311"/>
    </row>
    <row r="281225" spans="63:63" x14ac:dyDescent="0.25">
      <c r="BK281225" s="2315"/>
    </row>
    <row r="281226" spans="63:63" x14ac:dyDescent="0.25">
      <c r="BK281226" s="2311"/>
    </row>
    <row r="281250" spans="63:63" x14ac:dyDescent="0.25">
      <c r="BK281250" s="2315"/>
    </row>
    <row r="281251" spans="63:63" x14ac:dyDescent="0.25">
      <c r="BK281251" s="2311"/>
    </row>
    <row r="281275" spans="63:63" x14ac:dyDescent="0.25">
      <c r="BK281275" s="2315"/>
    </row>
    <row r="281276" spans="63:63" x14ac:dyDescent="0.25">
      <c r="BK281276" s="2311"/>
    </row>
    <row r="281300" spans="63:63" x14ac:dyDescent="0.25">
      <c r="BK281300" s="2315"/>
    </row>
    <row r="281301" spans="63:63" x14ac:dyDescent="0.25">
      <c r="BK281301" s="2311"/>
    </row>
    <row r="281325" spans="63:63" x14ac:dyDescent="0.25">
      <c r="BK281325" s="2315"/>
    </row>
    <row r="281326" spans="63:63" x14ac:dyDescent="0.25">
      <c r="BK281326" s="2311"/>
    </row>
    <row r="281350" spans="63:63" x14ac:dyDescent="0.25">
      <c r="BK281350" s="2315"/>
    </row>
    <row r="281351" spans="63:63" x14ac:dyDescent="0.25">
      <c r="BK281351" s="2311"/>
    </row>
    <row r="281375" spans="63:63" x14ac:dyDescent="0.25">
      <c r="BK281375" s="2315"/>
    </row>
    <row r="281376" spans="63:63" x14ac:dyDescent="0.25">
      <c r="BK281376" s="2311"/>
    </row>
    <row r="281400" spans="63:63" x14ac:dyDescent="0.25">
      <c r="BK281400" s="2315"/>
    </row>
    <row r="281401" spans="63:63" x14ac:dyDescent="0.25">
      <c r="BK281401" s="2311"/>
    </row>
    <row r="281425" spans="63:63" x14ac:dyDescent="0.25">
      <c r="BK281425" s="2315"/>
    </row>
    <row r="281426" spans="63:63" x14ac:dyDescent="0.25">
      <c r="BK281426" s="2311"/>
    </row>
    <row r="281450" spans="63:63" x14ac:dyDescent="0.25">
      <c r="BK281450" s="2315"/>
    </row>
    <row r="281451" spans="63:63" x14ac:dyDescent="0.25">
      <c r="BK281451" s="2311"/>
    </row>
    <row r="281475" spans="63:63" x14ac:dyDescent="0.25">
      <c r="BK281475" s="2315"/>
    </row>
    <row r="281476" spans="63:63" x14ac:dyDescent="0.25">
      <c r="BK281476" s="2311"/>
    </row>
    <row r="281500" spans="63:63" x14ac:dyDescent="0.25">
      <c r="BK281500" s="2315"/>
    </row>
    <row r="281501" spans="63:63" x14ac:dyDescent="0.25">
      <c r="BK281501" s="2311"/>
    </row>
    <row r="281525" spans="63:63" x14ac:dyDescent="0.25">
      <c r="BK281525" s="2315"/>
    </row>
    <row r="281526" spans="63:63" x14ac:dyDescent="0.25">
      <c r="BK281526" s="2311"/>
    </row>
    <row r="281550" spans="63:63" x14ac:dyDescent="0.25">
      <c r="BK281550" s="2315"/>
    </row>
    <row r="281551" spans="63:63" x14ac:dyDescent="0.25">
      <c r="BK281551" s="2311"/>
    </row>
    <row r="281575" spans="63:63" x14ac:dyDescent="0.25">
      <c r="BK281575" s="2315"/>
    </row>
    <row r="281576" spans="63:63" x14ac:dyDescent="0.25">
      <c r="BK281576" s="2311"/>
    </row>
    <row r="281600" spans="63:63" x14ac:dyDescent="0.25">
      <c r="BK281600" s="2315"/>
    </row>
    <row r="281601" spans="63:63" x14ac:dyDescent="0.25">
      <c r="BK281601" s="2311"/>
    </row>
    <row r="281625" spans="63:63" x14ac:dyDescent="0.25">
      <c r="BK281625" s="2315"/>
    </row>
    <row r="281626" spans="63:63" x14ac:dyDescent="0.25">
      <c r="BK281626" s="2311"/>
    </row>
    <row r="281650" spans="63:63" x14ac:dyDescent="0.25">
      <c r="BK281650" s="2315"/>
    </row>
    <row r="281651" spans="63:63" x14ac:dyDescent="0.25">
      <c r="BK281651" s="2311"/>
    </row>
    <row r="281675" spans="63:63" x14ac:dyDescent="0.25">
      <c r="BK281675" s="2315"/>
    </row>
    <row r="281676" spans="63:63" x14ac:dyDescent="0.25">
      <c r="BK281676" s="2311"/>
    </row>
    <row r="281700" spans="63:63" x14ac:dyDescent="0.25">
      <c r="BK281700" s="2315"/>
    </row>
    <row r="281701" spans="63:63" x14ac:dyDescent="0.25">
      <c r="BK281701" s="2311"/>
    </row>
    <row r="281725" spans="63:63" x14ac:dyDescent="0.25">
      <c r="BK281725" s="2315"/>
    </row>
    <row r="281726" spans="63:63" x14ac:dyDescent="0.25">
      <c r="BK281726" s="2311"/>
    </row>
    <row r="281750" spans="63:63" x14ac:dyDescent="0.25">
      <c r="BK281750" s="2315"/>
    </row>
    <row r="281751" spans="63:63" x14ac:dyDescent="0.25">
      <c r="BK281751" s="2311"/>
    </row>
    <row r="281775" spans="63:63" x14ac:dyDescent="0.25">
      <c r="BK281775" s="2315"/>
    </row>
    <row r="281776" spans="63:63" x14ac:dyDescent="0.25">
      <c r="BK281776" s="2311"/>
    </row>
    <row r="281800" spans="63:63" x14ac:dyDescent="0.25">
      <c r="BK281800" s="2315"/>
    </row>
    <row r="281801" spans="63:63" x14ac:dyDescent="0.25">
      <c r="BK281801" s="2311"/>
    </row>
    <row r="281825" spans="63:63" x14ac:dyDescent="0.25">
      <c r="BK281825" s="2315"/>
    </row>
    <row r="281826" spans="63:63" x14ac:dyDescent="0.25">
      <c r="BK281826" s="2311"/>
    </row>
    <row r="281850" spans="63:63" x14ac:dyDescent="0.25">
      <c r="BK281850" s="2315"/>
    </row>
    <row r="281851" spans="63:63" x14ac:dyDescent="0.25">
      <c r="BK281851" s="2311"/>
    </row>
    <row r="281875" spans="63:63" x14ac:dyDescent="0.25">
      <c r="BK281875" s="2315"/>
    </row>
    <row r="281876" spans="63:63" x14ac:dyDescent="0.25">
      <c r="BK281876" s="2311"/>
    </row>
    <row r="281900" spans="63:63" x14ac:dyDescent="0.25">
      <c r="BK281900" s="2315"/>
    </row>
    <row r="281901" spans="63:63" x14ac:dyDescent="0.25">
      <c r="BK281901" s="2311"/>
    </row>
    <row r="281925" spans="63:63" x14ac:dyDescent="0.25">
      <c r="BK281925" s="2315"/>
    </row>
    <row r="281926" spans="63:63" x14ac:dyDescent="0.25">
      <c r="BK281926" s="2311"/>
    </row>
    <row r="281950" spans="63:63" x14ac:dyDescent="0.25">
      <c r="BK281950" s="2315"/>
    </row>
    <row r="281951" spans="63:63" x14ac:dyDescent="0.25">
      <c r="BK281951" s="2311"/>
    </row>
    <row r="281975" spans="63:63" x14ac:dyDescent="0.25">
      <c r="BK281975" s="2315"/>
    </row>
    <row r="281976" spans="63:63" x14ac:dyDescent="0.25">
      <c r="BK281976" s="2311"/>
    </row>
    <row r="282000" spans="63:63" x14ac:dyDescent="0.25">
      <c r="BK282000" s="2315"/>
    </row>
    <row r="282001" spans="63:63" x14ac:dyDescent="0.25">
      <c r="BK282001" s="2311"/>
    </row>
    <row r="282025" spans="63:63" x14ac:dyDescent="0.25">
      <c r="BK282025" s="2315"/>
    </row>
    <row r="282026" spans="63:63" x14ac:dyDescent="0.25">
      <c r="BK282026" s="2311"/>
    </row>
    <row r="282050" spans="63:63" x14ac:dyDescent="0.25">
      <c r="BK282050" s="2315"/>
    </row>
    <row r="282051" spans="63:63" x14ac:dyDescent="0.25">
      <c r="BK282051" s="2311"/>
    </row>
    <row r="282075" spans="63:63" x14ac:dyDescent="0.25">
      <c r="BK282075" s="2315"/>
    </row>
    <row r="282076" spans="63:63" x14ac:dyDescent="0.25">
      <c r="BK282076" s="2311"/>
    </row>
    <row r="282100" spans="63:63" x14ac:dyDescent="0.25">
      <c r="BK282100" s="2315"/>
    </row>
    <row r="282101" spans="63:63" x14ac:dyDescent="0.25">
      <c r="BK282101" s="2311"/>
    </row>
    <row r="282125" spans="63:63" x14ac:dyDescent="0.25">
      <c r="BK282125" s="2315"/>
    </row>
    <row r="282126" spans="63:63" x14ac:dyDescent="0.25">
      <c r="BK282126" s="2311"/>
    </row>
    <row r="282150" spans="63:63" x14ac:dyDescent="0.25">
      <c r="BK282150" s="2315"/>
    </row>
    <row r="282151" spans="63:63" x14ac:dyDescent="0.25">
      <c r="BK282151" s="2311"/>
    </row>
    <row r="282175" spans="63:63" x14ac:dyDescent="0.25">
      <c r="BK282175" s="2315"/>
    </row>
    <row r="282176" spans="63:63" x14ac:dyDescent="0.25">
      <c r="BK282176" s="2311"/>
    </row>
    <row r="282200" spans="63:63" x14ac:dyDescent="0.25">
      <c r="BK282200" s="2315"/>
    </row>
    <row r="282201" spans="63:63" x14ac:dyDescent="0.25">
      <c r="BK282201" s="2311"/>
    </row>
    <row r="282225" spans="63:63" x14ac:dyDescent="0.25">
      <c r="BK282225" s="2315"/>
    </row>
    <row r="282226" spans="63:63" x14ac:dyDescent="0.25">
      <c r="BK282226" s="2311"/>
    </row>
    <row r="282250" spans="63:63" x14ac:dyDescent="0.25">
      <c r="BK282250" s="2315"/>
    </row>
    <row r="282251" spans="63:63" x14ac:dyDescent="0.25">
      <c r="BK282251" s="2311"/>
    </row>
    <row r="282275" spans="63:63" x14ac:dyDescent="0.25">
      <c r="BK282275" s="2315"/>
    </row>
    <row r="282276" spans="63:63" x14ac:dyDescent="0.25">
      <c r="BK282276" s="2311"/>
    </row>
    <row r="282300" spans="63:63" x14ac:dyDescent="0.25">
      <c r="BK282300" s="2315"/>
    </row>
    <row r="282301" spans="63:63" x14ac:dyDescent="0.25">
      <c r="BK282301" s="2311"/>
    </row>
    <row r="282325" spans="63:63" x14ac:dyDescent="0.25">
      <c r="BK282325" s="2315"/>
    </row>
    <row r="282326" spans="63:63" x14ac:dyDescent="0.25">
      <c r="BK282326" s="2311"/>
    </row>
    <row r="282350" spans="63:63" x14ac:dyDescent="0.25">
      <c r="BK282350" s="2315"/>
    </row>
    <row r="282351" spans="63:63" x14ac:dyDescent="0.25">
      <c r="BK282351" s="2311"/>
    </row>
    <row r="282375" spans="63:63" x14ac:dyDescent="0.25">
      <c r="BK282375" s="2315"/>
    </row>
    <row r="282376" spans="63:63" x14ac:dyDescent="0.25">
      <c r="BK282376" s="2311"/>
    </row>
    <row r="282400" spans="63:63" x14ac:dyDescent="0.25">
      <c r="BK282400" s="2315"/>
    </row>
    <row r="282401" spans="63:63" x14ac:dyDescent="0.25">
      <c r="BK282401" s="2311"/>
    </row>
    <row r="282425" spans="63:63" x14ac:dyDescent="0.25">
      <c r="BK282425" s="2315"/>
    </row>
    <row r="282426" spans="63:63" x14ac:dyDescent="0.25">
      <c r="BK282426" s="2311"/>
    </row>
    <row r="282450" spans="63:63" x14ac:dyDescent="0.25">
      <c r="BK282450" s="2315"/>
    </row>
    <row r="282451" spans="63:63" x14ac:dyDescent="0.25">
      <c r="BK282451" s="2311"/>
    </row>
    <row r="282475" spans="63:63" x14ac:dyDescent="0.25">
      <c r="BK282475" s="2315"/>
    </row>
    <row r="282476" spans="63:63" x14ac:dyDescent="0.25">
      <c r="BK282476" s="2311"/>
    </row>
    <row r="282500" spans="63:63" x14ac:dyDescent="0.25">
      <c r="BK282500" s="2315"/>
    </row>
    <row r="282501" spans="63:63" x14ac:dyDescent="0.25">
      <c r="BK282501" s="2311"/>
    </row>
    <row r="282525" spans="63:63" x14ac:dyDescent="0.25">
      <c r="BK282525" s="2315"/>
    </row>
    <row r="282526" spans="63:63" x14ac:dyDescent="0.25">
      <c r="BK282526" s="2311"/>
    </row>
    <row r="282550" spans="63:63" x14ac:dyDescent="0.25">
      <c r="BK282550" s="2315"/>
    </row>
    <row r="282551" spans="63:63" x14ac:dyDescent="0.25">
      <c r="BK282551" s="2311"/>
    </row>
    <row r="282575" spans="63:63" x14ac:dyDescent="0.25">
      <c r="BK282575" s="2315"/>
    </row>
    <row r="282576" spans="63:63" x14ac:dyDescent="0.25">
      <c r="BK282576" s="2311"/>
    </row>
    <row r="282600" spans="63:63" x14ac:dyDescent="0.25">
      <c r="BK282600" s="2315"/>
    </row>
    <row r="282601" spans="63:63" x14ac:dyDescent="0.25">
      <c r="BK282601" s="2311"/>
    </row>
    <row r="282625" spans="63:63" x14ac:dyDescent="0.25">
      <c r="BK282625" s="2315"/>
    </row>
    <row r="282626" spans="63:63" x14ac:dyDescent="0.25">
      <c r="BK282626" s="2311"/>
    </row>
    <row r="282650" spans="63:63" x14ac:dyDescent="0.25">
      <c r="BK282650" s="2315"/>
    </row>
    <row r="282651" spans="63:63" x14ac:dyDescent="0.25">
      <c r="BK282651" s="2311"/>
    </row>
    <row r="282675" spans="63:63" x14ac:dyDescent="0.25">
      <c r="BK282675" s="2315"/>
    </row>
    <row r="282676" spans="63:63" x14ac:dyDescent="0.25">
      <c r="BK282676" s="2311"/>
    </row>
    <row r="282700" spans="63:63" x14ac:dyDescent="0.25">
      <c r="BK282700" s="2315"/>
    </row>
    <row r="282701" spans="63:63" x14ac:dyDescent="0.25">
      <c r="BK282701" s="2311"/>
    </row>
    <row r="282725" spans="63:63" x14ac:dyDescent="0.25">
      <c r="BK282725" s="2315"/>
    </row>
    <row r="282726" spans="63:63" x14ac:dyDescent="0.25">
      <c r="BK282726" s="2311"/>
    </row>
    <row r="282750" spans="63:63" x14ac:dyDescent="0.25">
      <c r="BK282750" s="2315"/>
    </row>
    <row r="282751" spans="63:63" x14ac:dyDescent="0.25">
      <c r="BK282751" s="2311"/>
    </row>
    <row r="282775" spans="63:63" x14ac:dyDescent="0.25">
      <c r="BK282775" s="2315"/>
    </row>
    <row r="282776" spans="63:63" x14ac:dyDescent="0.25">
      <c r="BK282776" s="2311"/>
    </row>
    <row r="282800" spans="63:63" x14ac:dyDescent="0.25">
      <c r="BK282800" s="2315"/>
    </row>
    <row r="282801" spans="63:63" x14ac:dyDescent="0.25">
      <c r="BK282801" s="2311"/>
    </row>
    <row r="282825" spans="63:63" x14ac:dyDescent="0.25">
      <c r="BK282825" s="2315"/>
    </row>
    <row r="282826" spans="63:63" x14ac:dyDescent="0.25">
      <c r="BK282826" s="2311"/>
    </row>
    <row r="282850" spans="63:63" x14ac:dyDescent="0.25">
      <c r="BK282850" s="2315"/>
    </row>
    <row r="282851" spans="63:63" x14ac:dyDescent="0.25">
      <c r="BK282851" s="2311"/>
    </row>
    <row r="282875" spans="63:63" x14ac:dyDescent="0.25">
      <c r="BK282875" s="2315"/>
    </row>
    <row r="282876" spans="63:63" x14ac:dyDescent="0.25">
      <c r="BK282876" s="2311"/>
    </row>
    <row r="282900" spans="63:63" x14ac:dyDescent="0.25">
      <c r="BK282900" s="2315"/>
    </row>
    <row r="282901" spans="63:63" x14ac:dyDescent="0.25">
      <c r="BK282901" s="2311"/>
    </row>
    <row r="282925" spans="63:63" x14ac:dyDescent="0.25">
      <c r="BK282925" s="2315"/>
    </row>
    <row r="282926" spans="63:63" x14ac:dyDescent="0.25">
      <c r="BK282926" s="2311"/>
    </row>
    <row r="282950" spans="63:63" x14ac:dyDescent="0.25">
      <c r="BK282950" s="2315"/>
    </row>
    <row r="282951" spans="63:63" x14ac:dyDescent="0.25">
      <c r="BK282951" s="2311"/>
    </row>
    <row r="282975" spans="63:63" x14ac:dyDescent="0.25">
      <c r="BK282975" s="2315"/>
    </row>
    <row r="282976" spans="63:63" x14ac:dyDescent="0.25">
      <c r="BK282976" s="2311"/>
    </row>
    <row r="283000" spans="63:63" x14ac:dyDescent="0.25">
      <c r="BK283000" s="2315"/>
    </row>
    <row r="283001" spans="63:63" x14ac:dyDescent="0.25">
      <c r="BK283001" s="2311"/>
    </row>
    <row r="283025" spans="63:63" x14ac:dyDescent="0.25">
      <c r="BK283025" s="2315"/>
    </row>
    <row r="283026" spans="63:63" x14ac:dyDescent="0.25">
      <c r="BK283026" s="2311"/>
    </row>
    <row r="283050" spans="63:63" x14ac:dyDescent="0.25">
      <c r="BK283050" s="2315"/>
    </row>
    <row r="283051" spans="63:63" x14ac:dyDescent="0.25">
      <c r="BK283051" s="2311"/>
    </row>
    <row r="283075" spans="63:63" x14ac:dyDescent="0.25">
      <c r="BK283075" s="2315"/>
    </row>
    <row r="283076" spans="63:63" x14ac:dyDescent="0.25">
      <c r="BK283076" s="2311"/>
    </row>
    <row r="283100" spans="63:63" x14ac:dyDescent="0.25">
      <c r="BK283100" s="2315"/>
    </row>
    <row r="283101" spans="63:63" x14ac:dyDescent="0.25">
      <c r="BK283101" s="2311"/>
    </row>
    <row r="283125" spans="63:63" x14ac:dyDescent="0.25">
      <c r="BK283125" s="2315"/>
    </row>
    <row r="283126" spans="63:63" x14ac:dyDescent="0.25">
      <c r="BK283126" s="2311"/>
    </row>
    <row r="283150" spans="63:63" x14ac:dyDescent="0.25">
      <c r="BK283150" s="2315"/>
    </row>
    <row r="283151" spans="63:63" x14ac:dyDescent="0.25">
      <c r="BK283151" s="2311"/>
    </row>
    <row r="283175" spans="63:63" x14ac:dyDescent="0.25">
      <c r="BK283175" s="2315"/>
    </row>
    <row r="283176" spans="63:63" x14ac:dyDescent="0.25">
      <c r="BK283176" s="2311"/>
    </row>
    <row r="283200" spans="63:63" x14ac:dyDescent="0.25">
      <c r="BK283200" s="2315"/>
    </row>
    <row r="283201" spans="63:63" x14ac:dyDescent="0.25">
      <c r="BK283201" s="2311"/>
    </row>
    <row r="283225" spans="63:63" x14ac:dyDescent="0.25">
      <c r="BK283225" s="2315"/>
    </row>
    <row r="283226" spans="63:63" x14ac:dyDescent="0.25">
      <c r="BK283226" s="2311"/>
    </row>
    <row r="283250" spans="63:63" x14ac:dyDescent="0.25">
      <c r="BK283250" s="2315"/>
    </row>
    <row r="283251" spans="63:63" x14ac:dyDescent="0.25">
      <c r="BK283251" s="2311"/>
    </row>
    <row r="283275" spans="63:63" x14ac:dyDescent="0.25">
      <c r="BK283275" s="2315"/>
    </row>
    <row r="283276" spans="63:63" x14ac:dyDescent="0.25">
      <c r="BK283276" s="2311"/>
    </row>
    <row r="283300" spans="63:63" x14ac:dyDescent="0.25">
      <c r="BK283300" s="2315"/>
    </row>
    <row r="283301" spans="63:63" x14ac:dyDescent="0.25">
      <c r="BK283301" s="2311"/>
    </row>
    <row r="283325" spans="63:63" x14ac:dyDescent="0.25">
      <c r="BK283325" s="2315"/>
    </row>
    <row r="283326" spans="63:63" x14ac:dyDescent="0.25">
      <c r="BK283326" s="2311"/>
    </row>
    <row r="283350" spans="63:63" x14ac:dyDescent="0.25">
      <c r="BK283350" s="2315"/>
    </row>
    <row r="283351" spans="63:63" x14ac:dyDescent="0.25">
      <c r="BK283351" s="2311"/>
    </row>
    <row r="283375" spans="63:63" x14ac:dyDescent="0.25">
      <c r="BK283375" s="2315"/>
    </row>
    <row r="283376" spans="63:63" x14ac:dyDescent="0.25">
      <c r="BK283376" s="2311"/>
    </row>
    <row r="283400" spans="63:63" x14ac:dyDescent="0.25">
      <c r="BK283400" s="2315"/>
    </row>
    <row r="283401" spans="63:63" x14ac:dyDescent="0.25">
      <c r="BK283401" s="2311"/>
    </row>
    <row r="283425" spans="63:63" x14ac:dyDescent="0.25">
      <c r="BK283425" s="2315"/>
    </row>
    <row r="283426" spans="63:63" x14ac:dyDescent="0.25">
      <c r="BK283426" s="2311"/>
    </row>
    <row r="283450" spans="63:63" x14ac:dyDescent="0.25">
      <c r="BK283450" s="2315"/>
    </row>
    <row r="283451" spans="63:63" x14ac:dyDescent="0.25">
      <c r="BK283451" s="2311"/>
    </row>
    <row r="283475" spans="63:63" x14ac:dyDescent="0.25">
      <c r="BK283475" s="2315"/>
    </row>
    <row r="283476" spans="63:63" x14ac:dyDescent="0.25">
      <c r="BK283476" s="2311"/>
    </row>
    <row r="283500" spans="63:63" x14ac:dyDescent="0.25">
      <c r="BK283500" s="2315"/>
    </row>
    <row r="283501" spans="63:63" x14ac:dyDescent="0.25">
      <c r="BK283501" s="2311"/>
    </row>
    <row r="283525" spans="63:63" x14ac:dyDescent="0.25">
      <c r="BK283525" s="2315"/>
    </row>
    <row r="283526" spans="63:63" x14ac:dyDescent="0.25">
      <c r="BK283526" s="2311"/>
    </row>
    <row r="283550" spans="63:63" x14ac:dyDescent="0.25">
      <c r="BK283550" s="2315"/>
    </row>
    <row r="283551" spans="63:63" x14ac:dyDescent="0.25">
      <c r="BK283551" s="2311"/>
    </row>
    <row r="283575" spans="63:63" x14ac:dyDescent="0.25">
      <c r="BK283575" s="2315"/>
    </row>
    <row r="283576" spans="63:63" x14ac:dyDescent="0.25">
      <c r="BK283576" s="2311"/>
    </row>
    <row r="283600" spans="63:63" x14ac:dyDescent="0.25">
      <c r="BK283600" s="2315"/>
    </row>
    <row r="283601" spans="63:63" x14ac:dyDescent="0.25">
      <c r="BK283601" s="2311"/>
    </row>
    <row r="283625" spans="63:63" x14ac:dyDescent="0.25">
      <c r="BK283625" s="2315"/>
    </row>
    <row r="283626" spans="63:63" x14ac:dyDescent="0.25">
      <c r="BK283626" s="2311"/>
    </row>
    <row r="283650" spans="63:63" x14ac:dyDescent="0.25">
      <c r="BK283650" s="2315"/>
    </row>
    <row r="283651" spans="63:63" x14ac:dyDescent="0.25">
      <c r="BK283651" s="2311"/>
    </row>
    <row r="283675" spans="63:63" x14ac:dyDescent="0.25">
      <c r="BK283675" s="2315"/>
    </row>
    <row r="283676" spans="63:63" x14ac:dyDescent="0.25">
      <c r="BK283676" s="2311"/>
    </row>
    <row r="283700" spans="63:63" x14ac:dyDescent="0.25">
      <c r="BK283700" s="2315"/>
    </row>
    <row r="283701" spans="63:63" x14ac:dyDescent="0.25">
      <c r="BK283701" s="2311"/>
    </row>
    <row r="283725" spans="63:63" x14ac:dyDescent="0.25">
      <c r="BK283725" s="2315"/>
    </row>
    <row r="283726" spans="63:63" x14ac:dyDescent="0.25">
      <c r="BK283726" s="2311"/>
    </row>
    <row r="283750" spans="63:63" x14ac:dyDescent="0.25">
      <c r="BK283750" s="2315"/>
    </row>
    <row r="283751" spans="63:63" x14ac:dyDescent="0.25">
      <c r="BK283751" s="2311"/>
    </row>
    <row r="283775" spans="63:63" x14ac:dyDescent="0.25">
      <c r="BK283775" s="2315"/>
    </row>
    <row r="283776" spans="63:63" x14ac:dyDescent="0.25">
      <c r="BK283776" s="2311"/>
    </row>
    <row r="283800" spans="63:63" x14ac:dyDescent="0.25">
      <c r="BK283800" s="2315"/>
    </row>
    <row r="283801" spans="63:63" x14ac:dyDescent="0.25">
      <c r="BK283801" s="2311"/>
    </row>
    <row r="283825" spans="63:63" x14ac:dyDescent="0.25">
      <c r="BK283825" s="2315"/>
    </row>
    <row r="283826" spans="63:63" x14ac:dyDescent="0.25">
      <c r="BK283826" s="2311"/>
    </row>
    <row r="283850" spans="63:63" x14ac:dyDescent="0.25">
      <c r="BK283850" s="2315"/>
    </row>
    <row r="283851" spans="63:63" x14ac:dyDescent="0.25">
      <c r="BK283851" s="2311"/>
    </row>
    <row r="283875" spans="63:63" x14ac:dyDescent="0.25">
      <c r="BK283875" s="2315"/>
    </row>
    <row r="283876" spans="63:63" x14ac:dyDescent="0.25">
      <c r="BK283876" s="2311"/>
    </row>
    <row r="283900" spans="63:63" x14ac:dyDescent="0.25">
      <c r="BK283900" s="2315"/>
    </row>
    <row r="283901" spans="63:63" x14ac:dyDescent="0.25">
      <c r="BK283901" s="2311"/>
    </row>
    <row r="283925" spans="63:63" x14ac:dyDescent="0.25">
      <c r="BK283925" s="2315"/>
    </row>
    <row r="283926" spans="63:63" x14ac:dyDescent="0.25">
      <c r="BK283926" s="2311"/>
    </row>
    <row r="283950" spans="63:63" x14ac:dyDescent="0.25">
      <c r="BK283950" s="2315"/>
    </row>
    <row r="283951" spans="63:63" x14ac:dyDescent="0.25">
      <c r="BK283951" s="2311"/>
    </row>
    <row r="283975" spans="63:63" x14ac:dyDescent="0.25">
      <c r="BK283975" s="2315"/>
    </row>
    <row r="283976" spans="63:63" x14ac:dyDescent="0.25">
      <c r="BK283976" s="2311"/>
    </row>
    <row r="284000" spans="63:63" x14ac:dyDescent="0.25">
      <c r="BK284000" s="2315"/>
    </row>
    <row r="284001" spans="63:63" x14ac:dyDescent="0.25">
      <c r="BK284001" s="2311"/>
    </row>
    <row r="284025" spans="63:63" x14ac:dyDescent="0.25">
      <c r="BK284025" s="2315"/>
    </row>
    <row r="284026" spans="63:63" x14ac:dyDescent="0.25">
      <c r="BK284026" s="2311"/>
    </row>
    <row r="284050" spans="63:63" x14ac:dyDescent="0.25">
      <c r="BK284050" s="2315"/>
    </row>
    <row r="284051" spans="63:63" x14ac:dyDescent="0.25">
      <c r="BK284051" s="2311"/>
    </row>
    <row r="284075" spans="63:63" x14ac:dyDescent="0.25">
      <c r="BK284075" s="2315"/>
    </row>
    <row r="284076" spans="63:63" x14ac:dyDescent="0.25">
      <c r="BK284076" s="2311"/>
    </row>
    <row r="284100" spans="63:63" x14ac:dyDescent="0.25">
      <c r="BK284100" s="2315"/>
    </row>
    <row r="284101" spans="63:63" x14ac:dyDescent="0.25">
      <c r="BK284101" s="2311"/>
    </row>
    <row r="284125" spans="63:63" x14ac:dyDescent="0.25">
      <c r="BK284125" s="2315"/>
    </row>
    <row r="284126" spans="63:63" x14ac:dyDescent="0.25">
      <c r="BK284126" s="2311"/>
    </row>
    <row r="284150" spans="63:63" x14ac:dyDescent="0.25">
      <c r="BK284150" s="2315"/>
    </row>
    <row r="284151" spans="63:63" x14ac:dyDescent="0.25">
      <c r="BK284151" s="2311"/>
    </row>
    <row r="284175" spans="63:63" x14ac:dyDescent="0.25">
      <c r="BK284175" s="2315"/>
    </row>
    <row r="284176" spans="63:63" x14ac:dyDescent="0.25">
      <c r="BK284176" s="2311"/>
    </row>
    <row r="284200" spans="63:63" x14ac:dyDescent="0.25">
      <c r="BK284200" s="2315"/>
    </row>
    <row r="284201" spans="63:63" x14ac:dyDescent="0.25">
      <c r="BK284201" s="2311"/>
    </row>
    <row r="284225" spans="63:63" x14ac:dyDescent="0.25">
      <c r="BK284225" s="2315"/>
    </row>
    <row r="284226" spans="63:63" x14ac:dyDescent="0.25">
      <c r="BK284226" s="2311"/>
    </row>
    <row r="284250" spans="63:63" x14ac:dyDescent="0.25">
      <c r="BK284250" s="2315"/>
    </row>
    <row r="284251" spans="63:63" x14ac:dyDescent="0.25">
      <c r="BK284251" s="2311"/>
    </row>
    <row r="284275" spans="63:63" x14ac:dyDescent="0.25">
      <c r="BK284275" s="2315"/>
    </row>
    <row r="284276" spans="63:63" x14ac:dyDescent="0.25">
      <c r="BK284276" s="2311"/>
    </row>
    <row r="284300" spans="63:63" x14ac:dyDescent="0.25">
      <c r="BK284300" s="2315"/>
    </row>
    <row r="284301" spans="63:63" x14ac:dyDescent="0.25">
      <c r="BK284301" s="2311"/>
    </row>
    <row r="284325" spans="63:63" x14ac:dyDescent="0.25">
      <c r="BK284325" s="2315"/>
    </row>
    <row r="284326" spans="63:63" x14ac:dyDescent="0.25">
      <c r="BK284326" s="2311"/>
    </row>
    <row r="284350" spans="63:63" x14ac:dyDescent="0.25">
      <c r="BK284350" s="2315"/>
    </row>
    <row r="284351" spans="63:63" x14ac:dyDescent="0.25">
      <c r="BK284351" s="2311"/>
    </row>
    <row r="284375" spans="63:63" x14ac:dyDescent="0.25">
      <c r="BK284375" s="2315"/>
    </row>
    <row r="284376" spans="63:63" x14ac:dyDescent="0.25">
      <c r="BK284376" s="2311"/>
    </row>
    <row r="284400" spans="63:63" x14ac:dyDescent="0.25">
      <c r="BK284400" s="2315"/>
    </row>
    <row r="284401" spans="63:63" x14ac:dyDescent="0.25">
      <c r="BK284401" s="2311"/>
    </row>
    <row r="284425" spans="63:63" x14ac:dyDescent="0.25">
      <c r="BK284425" s="2315"/>
    </row>
    <row r="284426" spans="63:63" x14ac:dyDescent="0.25">
      <c r="BK284426" s="2311"/>
    </row>
    <row r="284450" spans="63:63" x14ac:dyDescent="0.25">
      <c r="BK284450" s="2315"/>
    </row>
    <row r="284451" spans="63:63" x14ac:dyDescent="0.25">
      <c r="BK284451" s="2311"/>
    </row>
    <row r="284475" spans="63:63" x14ac:dyDescent="0.25">
      <c r="BK284475" s="2315"/>
    </row>
    <row r="284476" spans="63:63" x14ac:dyDescent="0.25">
      <c r="BK284476" s="2311"/>
    </row>
    <row r="284500" spans="63:63" x14ac:dyDescent="0.25">
      <c r="BK284500" s="2315"/>
    </row>
    <row r="284501" spans="63:63" x14ac:dyDescent="0.25">
      <c r="BK284501" s="2311"/>
    </row>
    <row r="284525" spans="63:63" x14ac:dyDescent="0.25">
      <c r="BK284525" s="2315"/>
    </row>
    <row r="284526" spans="63:63" x14ac:dyDescent="0.25">
      <c r="BK284526" s="2311"/>
    </row>
    <row r="284550" spans="63:63" x14ac:dyDescent="0.25">
      <c r="BK284550" s="2315"/>
    </row>
    <row r="284551" spans="63:63" x14ac:dyDescent="0.25">
      <c r="BK284551" s="2311"/>
    </row>
    <row r="284575" spans="63:63" x14ac:dyDescent="0.25">
      <c r="BK284575" s="2315"/>
    </row>
    <row r="284576" spans="63:63" x14ac:dyDescent="0.25">
      <c r="BK284576" s="2311"/>
    </row>
    <row r="284600" spans="63:63" x14ac:dyDescent="0.25">
      <c r="BK284600" s="2315"/>
    </row>
    <row r="284601" spans="63:63" x14ac:dyDescent="0.25">
      <c r="BK284601" s="2311"/>
    </row>
    <row r="284625" spans="63:63" x14ac:dyDescent="0.25">
      <c r="BK284625" s="2315"/>
    </row>
    <row r="284626" spans="63:63" x14ac:dyDescent="0.25">
      <c r="BK284626" s="2311"/>
    </row>
    <row r="284650" spans="63:63" x14ac:dyDescent="0.25">
      <c r="BK284650" s="2315"/>
    </row>
    <row r="284651" spans="63:63" x14ac:dyDescent="0.25">
      <c r="BK284651" s="2311"/>
    </row>
    <row r="284675" spans="63:63" x14ac:dyDescent="0.25">
      <c r="BK284675" s="2315"/>
    </row>
    <row r="284676" spans="63:63" x14ac:dyDescent="0.25">
      <c r="BK284676" s="2311"/>
    </row>
    <row r="284700" spans="63:63" x14ac:dyDescent="0.25">
      <c r="BK284700" s="2315"/>
    </row>
    <row r="284701" spans="63:63" x14ac:dyDescent="0.25">
      <c r="BK284701" s="2311"/>
    </row>
    <row r="284725" spans="63:63" x14ac:dyDescent="0.25">
      <c r="BK284725" s="2315"/>
    </row>
    <row r="284726" spans="63:63" x14ac:dyDescent="0.25">
      <c r="BK284726" s="2311"/>
    </row>
    <row r="284750" spans="63:63" x14ac:dyDescent="0.25">
      <c r="BK284750" s="2315"/>
    </row>
    <row r="284751" spans="63:63" x14ac:dyDescent="0.25">
      <c r="BK284751" s="2311"/>
    </row>
    <row r="284775" spans="63:63" x14ac:dyDescent="0.25">
      <c r="BK284775" s="2315"/>
    </row>
    <row r="284776" spans="63:63" x14ac:dyDescent="0.25">
      <c r="BK284776" s="2311"/>
    </row>
    <row r="284800" spans="63:63" x14ac:dyDescent="0.25">
      <c r="BK284800" s="2315"/>
    </row>
    <row r="284801" spans="63:63" x14ac:dyDescent="0.25">
      <c r="BK284801" s="2311"/>
    </row>
    <row r="284825" spans="63:63" x14ac:dyDescent="0.25">
      <c r="BK284825" s="2315"/>
    </row>
    <row r="284826" spans="63:63" x14ac:dyDescent="0.25">
      <c r="BK284826" s="2311"/>
    </row>
    <row r="284850" spans="63:63" x14ac:dyDescent="0.25">
      <c r="BK284850" s="2315"/>
    </row>
    <row r="284851" spans="63:63" x14ac:dyDescent="0.25">
      <c r="BK284851" s="2311"/>
    </row>
    <row r="284875" spans="63:63" x14ac:dyDescent="0.25">
      <c r="BK284875" s="2315"/>
    </row>
    <row r="284876" spans="63:63" x14ac:dyDescent="0.25">
      <c r="BK284876" s="2311"/>
    </row>
    <row r="284900" spans="63:63" x14ac:dyDescent="0.25">
      <c r="BK284900" s="2315"/>
    </row>
    <row r="284901" spans="63:63" x14ac:dyDescent="0.25">
      <c r="BK284901" s="2311"/>
    </row>
    <row r="284925" spans="63:63" x14ac:dyDescent="0.25">
      <c r="BK284925" s="2315"/>
    </row>
    <row r="284926" spans="63:63" x14ac:dyDescent="0.25">
      <c r="BK284926" s="2311"/>
    </row>
    <row r="284950" spans="63:63" x14ac:dyDescent="0.25">
      <c r="BK284950" s="2315"/>
    </row>
    <row r="284951" spans="63:63" x14ac:dyDescent="0.25">
      <c r="BK284951" s="2311"/>
    </row>
    <row r="284975" spans="63:63" x14ac:dyDescent="0.25">
      <c r="BK284975" s="2315"/>
    </row>
    <row r="284976" spans="63:63" x14ac:dyDescent="0.25">
      <c r="BK284976" s="2311"/>
    </row>
    <row r="285000" spans="63:63" x14ac:dyDescent="0.25">
      <c r="BK285000" s="2315"/>
    </row>
    <row r="285001" spans="63:63" x14ac:dyDescent="0.25">
      <c r="BK285001" s="2311"/>
    </row>
    <row r="285025" spans="63:63" x14ac:dyDescent="0.25">
      <c r="BK285025" s="2315"/>
    </row>
    <row r="285026" spans="63:63" x14ac:dyDescent="0.25">
      <c r="BK285026" s="2311"/>
    </row>
    <row r="285050" spans="63:63" x14ac:dyDescent="0.25">
      <c r="BK285050" s="2315"/>
    </row>
    <row r="285051" spans="63:63" x14ac:dyDescent="0.25">
      <c r="BK285051" s="2311"/>
    </row>
    <row r="285075" spans="63:63" x14ac:dyDescent="0.25">
      <c r="BK285075" s="2315"/>
    </row>
    <row r="285076" spans="63:63" x14ac:dyDescent="0.25">
      <c r="BK285076" s="2311"/>
    </row>
    <row r="285100" spans="63:63" x14ac:dyDescent="0.25">
      <c r="BK285100" s="2315"/>
    </row>
    <row r="285101" spans="63:63" x14ac:dyDescent="0.25">
      <c r="BK285101" s="2311"/>
    </row>
    <row r="285125" spans="63:63" x14ac:dyDescent="0.25">
      <c r="BK285125" s="2315"/>
    </row>
    <row r="285126" spans="63:63" x14ac:dyDescent="0.25">
      <c r="BK285126" s="2311"/>
    </row>
    <row r="285150" spans="63:63" x14ac:dyDescent="0.25">
      <c r="BK285150" s="2315"/>
    </row>
    <row r="285151" spans="63:63" x14ac:dyDescent="0.25">
      <c r="BK285151" s="2311"/>
    </row>
    <row r="285175" spans="63:63" x14ac:dyDescent="0.25">
      <c r="BK285175" s="2315"/>
    </row>
    <row r="285176" spans="63:63" x14ac:dyDescent="0.25">
      <c r="BK285176" s="2311"/>
    </row>
    <row r="285200" spans="63:63" x14ac:dyDescent="0.25">
      <c r="BK285200" s="2315"/>
    </row>
    <row r="285201" spans="63:63" x14ac:dyDescent="0.25">
      <c r="BK285201" s="2311"/>
    </row>
    <row r="285225" spans="63:63" x14ac:dyDescent="0.25">
      <c r="BK285225" s="2315"/>
    </row>
    <row r="285226" spans="63:63" x14ac:dyDescent="0.25">
      <c r="BK285226" s="2311"/>
    </row>
    <row r="285250" spans="63:63" x14ac:dyDescent="0.25">
      <c r="BK285250" s="2315"/>
    </row>
    <row r="285251" spans="63:63" x14ac:dyDescent="0.25">
      <c r="BK285251" s="2311"/>
    </row>
    <row r="285275" spans="63:63" x14ac:dyDescent="0.25">
      <c r="BK285275" s="2315"/>
    </row>
    <row r="285276" spans="63:63" x14ac:dyDescent="0.25">
      <c r="BK285276" s="2311"/>
    </row>
    <row r="285300" spans="63:63" x14ac:dyDescent="0.25">
      <c r="BK285300" s="2315"/>
    </row>
    <row r="285301" spans="63:63" x14ac:dyDescent="0.25">
      <c r="BK285301" s="2311"/>
    </row>
    <row r="285325" spans="63:63" x14ac:dyDescent="0.25">
      <c r="BK285325" s="2315"/>
    </row>
    <row r="285326" spans="63:63" x14ac:dyDescent="0.25">
      <c r="BK285326" s="2311"/>
    </row>
    <row r="285350" spans="63:63" x14ac:dyDescent="0.25">
      <c r="BK285350" s="2315"/>
    </row>
    <row r="285351" spans="63:63" x14ac:dyDescent="0.25">
      <c r="BK285351" s="2311"/>
    </row>
    <row r="285375" spans="63:63" x14ac:dyDescent="0.25">
      <c r="BK285375" s="2315"/>
    </row>
    <row r="285376" spans="63:63" x14ac:dyDescent="0.25">
      <c r="BK285376" s="2311"/>
    </row>
    <row r="285400" spans="63:63" x14ac:dyDescent="0.25">
      <c r="BK285400" s="2315"/>
    </row>
    <row r="285401" spans="63:63" x14ac:dyDescent="0.25">
      <c r="BK285401" s="2311"/>
    </row>
    <row r="285425" spans="63:63" x14ac:dyDescent="0.25">
      <c r="BK285425" s="2315"/>
    </row>
    <row r="285426" spans="63:63" x14ac:dyDescent="0.25">
      <c r="BK285426" s="2311"/>
    </row>
    <row r="285450" spans="63:63" x14ac:dyDescent="0.25">
      <c r="BK285450" s="2315"/>
    </row>
    <row r="285451" spans="63:63" x14ac:dyDescent="0.25">
      <c r="BK285451" s="2311"/>
    </row>
    <row r="285475" spans="63:63" x14ac:dyDescent="0.25">
      <c r="BK285475" s="2315"/>
    </row>
    <row r="285476" spans="63:63" x14ac:dyDescent="0.25">
      <c r="BK285476" s="2311"/>
    </row>
    <row r="285500" spans="63:63" x14ac:dyDescent="0.25">
      <c r="BK285500" s="2315"/>
    </row>
    <row r="285501" spans="63:63" x14ac:dyDescent="0.25">
      <c r="BK285501" s="2311"/>
    </row>
    <row r="285525" spans="63:63" x14ac:dyDescent="0.25">
      <c r="BK285525" s="2315"/>
    </row>
    <row r="285526" spans="63:63" x14ac:dyDescent="0.25">
      <c r="BK285526" s="2311"/>
    </row>
    <row r="285550" spans="63:63" x14ac:dyDescent="0.25">
      <c r="BK285550" s="2315"/>
    </row>
    <row r="285551" spans="63:63" x14ac:dyDescent="0.25">
      <c r="BK285551" s="2311"/>
    </row>
    <row r="285575" spans="63:63" x14ac:dyDescent="0.25">
      <c r="BK285575" s="2315"/>
    </row>
    <row r="285576" spans="63:63" x14ac:dyDescent="0.25">
      <c r="BK285576" s="2311"/>
    </row>
    <row r="285600" spans="63:63" x14ac:dyDescent="0.25">
      <c r="BK285600" s="2315"/>
    </row>
    <row r="285601" spans="63:63" x14ac:dyDescent="0.25">
      <c r="BK285601" s="2311"/>
    </row>
    <row r="285625" spans="63:63" x14ac:dyDescent="0.25">
      <c r="BK285625" s="2315"/>
    </row>
    <row r="285626" spans="63:63" x14ac:dyDescent="0.25">
      <c r="BK285626" s="2311"/>
    </row>
    <row r="285650" spans="63:63" x14ac:dyDescent="0.25">
      <c r="BK285650" s="2315"/>
    </row>
    <row r="285651" spans="63:63" x14ac:dyDescent="0.25">
      <c r="BK285651" s="2311"/>
    </row>
    <row r="285675" spans="63:63" x14ac:dyDescent="0.25">
      <c r="BK285675" s="2315"/>
    </row>
    <row r="285676" spans="63:63" x14ac:dyDescent="0.25">
      <c r="BK285676" s="2311"/>
    </row>
    <row r="285700" spans="63:63" x14ac:dyDescent="0.25">
      <c r="BK285700" s="2315"/>
    </row>
    <row r="285701" spans="63:63" x14ac:dyDescent="0.25">
      <c r="BK285701" s="2311"/>
    </row>
    <row r="285725" spans="63:63" x14ac:dyDescent="0.25">
      <c r="BK285725" s="2315"/>
    </row>
    <row r="285726" spans="63:63" x14ac:dyDescent="0.25">
      <c r="BK285726" s="2311"/>
    </row>
    <row r="285750" spans="63:63" x14ac:dyDescent="0.25">
      <c r="BK285750" s="2315"/>
    </row>
    <row r="285751" spans="63:63" x14ac:dyDescent="0.25">
      <c r="BK285751" s="2311"/>
    </row>
    <row r="285775" spans="63:63" x14ac:dyDescent="0.25">
      <c r="BK285775" s="2315"/>
    </row>
    <row r="285776" spans="63:63" x14ac:dyDescent="0.25">
      <c r="BK285776" s="2311"/>
    </row>
    <row r="285800" spans="63:63" x14ac:dyDescent="0.25">
      <c r="BK285800" s="2315"/>
    </row>
    <row r="285801" spans="63:63" x14ac:dyDescent="0.25">
      <c r="BK285801" s="2311"/>
    </row>
    <row r="285825" spans="63:63" x14ac:dyDescent="0.25">
      <c r="BK285825" s="2315"/>
    </row>
    <row r="285826" spans="63:63" x14ac:dyDescent="0.25">
      <c r="BK285826" s="2311"/>
    </row>
    <row r="285850" spans="63:63" x14ac:dyDescent="0.25">
      <c r="BK285850" s="2315"/>
    </row>
    <row r="285851" spans="63:63" x14ac:dyDescent="0.25">
      <c r="BK285851" s="2311"/>
    </row>
    <row r="285875" spans="63:63" x14ac:dyDescent="0.25">
      <c r="BK285875" s="2315"/>
    </row>
    <row r="285876" spans="63:63" x14ac:dyDescent="0.25">
      <c r="BK285876" s="2311"/>
    </row>
    <row r="285900" spans="63:63" x14ac:dyDescent="0.25">
      <c r="BK285900" s="2315"/>
    </row>
    <row r="285901" spans="63:63" x14ac:dyDescent="0.25">
      <c r="BK285901" s="2311"/>
    </row>
    <row r="285925" spans="63:63" x14ac:dyDescent="0.25">
      <c r="BK285925" s="2315"/>
    </row>
    <row r="285926" spans="63:63" x14ac:dyDescent="0.25">
      <c r="BK285926" s="2311"/>
    </row>
    <row r="285950" spans="63:63" x14ac:dyDescent="0.25">
      <c r="BK285950" s="2315"/>
    </row>
    <row r="285951" spans="63:63" x14ac:dyDescent="0.25">
      <c r="BK285951" s="2311"/>
    </row>
    <row r="285975" spans="63:63" x14ac:dyDescent="0.25">
      <c r="BK285975" s="2315"/>
    </row>
    <row r="285976" spans="63:63" x14ac:dyDescent="0.25">
      <c r="BK285976" s="2311"/>
    </row>
    <row r="286000" spans="63:63" x14ac:dyDescent="0.25">
      <c r="BK286000" s="2315"/>
    </row>
    <row r="286001" spans="63:63" x14ac:dyDescent="0.25">
      <c r="BK286001" s="2311"/>
    </row>
    <row r="286025" spans="63:63" x14ac:dyDescent="0.25">
      <c r="BK286025" s="2315"/>
    </row>
    <row r="286026" spans="63:63" x14ac:dyDescent="0.25">
      <c r="BK286026" s="2311"/>
    </row>
    <row r="286050" spans="63:63" x14ac:dyDescent="0.25">
      <c r="BK286050" s="2315"/>
    </row>
    <row r="286051" spans="63:63" x14ac:dyDescent="0.25">
      <c r="BK286051" s="2311"/>
    </row>
    <row r="286075" spans="63:63" x14ac:dyDescent="0.25">
      <c r="BK286075" s="2315"/>
    </row>
    <row r="286076" spans="63:63" x14ac:dyDescent="0.25">
      <c r="BK286076" s="2311"/>
    </row>
    <row r="286100" spans="63:63" x14ac:dyDescent="0.25">
      <c r="BK286100" s="2315"/>
    </row>
    <row r="286101" spans="63:63" x14ac:dyDescent="0.25">
      <c r="BK286101" s="2311"/>
    </row>
    <row r="286125" spans="63:63" x14ac:dyDescent="0.25">
      <c r="BK286125" s="2315"/>
    </row>
    <row r="286126" spans="63:63" x14ac:dyDescent="0.25">
      <c r="BK286126" s="2311"/>
    </row>
    <row r="286150" spans="63:63" x14ac:dyDescent="0.25">
      <c r="BK286150" s="2315"/>
    </row>
    <row r="286151" spans="63:63" x14ac:dyDescent="0.25">
      <c r="BK286151" s="2311"/>
    </row>
    <row r="286175" spans="63:63" x14ac:dyDescent="0.25">
      <c r="BK286175" s="2315"/>
    </row>
    <row r="286176" spans="63:63" x14ac:dyDescent="0.25">
      <c r="BK286176" s="2311"/>
    </row>
    <row r="286200" spans="63:63" x14ac:dyDescent="0.25">
      <c r="BK286200" s="2315"/>
    </row>
    <row r="286201" spans="63:63" x14ac:dyDescent="0.25">
      <c r="BK286201" s="2311"/>
    </row>
    <row r="286225" spans="63:63" x14ac:dyDescent="0.25">
      <c r="BK286225" s="2315"/>
    </row>
    <row r="286226" spans="63:63" x14ac:dyDescent="0.25">
      <c r="BK286226" s="2311"/>
    </row>
    <row r="286250" spans="63:63" x14ac:dyDescent="0.25">
      <c r="BK286250" s="2315"/>
    </row>
    <row r="286251" spans="63:63" x14ac:dyDescent="0.25">
      <c r="BK286251" s="2311"/>
    </row>
    <row r="286275" spans="63:63" x14ac:dyDescent="0.25">
      <c r="BK286275" s="2315"/>
    </row>
    <row r="286276" spans="63:63" x14ac:dyDescent="0.25">
      <c r="BK286276" s="2311"/>
    </row>
    <row r="286300" spans="63:63" x14ac:dyDescent="0.25">
      <c r="BK286300" s="2315"/>
    </row>
    <row r="286301" spans="63:63" x14ac:dyDescent="0.25">
      <c r="BK286301" s="2311"/>
    </row>
    <row r="286325" spans="63:63" x14ac:dyDescent="0.25">
      <c r="BK286325" s="2315"/>
    </row>
    <row r="286326" spans="63:63" x14ac:dyDescent="0.25">
      <c r="BK286326" s="2311"/>
    </row>
    <row r="286350" spans="63:63" x14ac:dyDescent="0.25">
      <c r="BK286350" s="2315"/>
    </row>
    <row r="286351" spans="63:63" x14ac:dyDescent="0.25">
      <c r="BK286351" s="2311"/>
    </row>
    <row r="286375" spans="63:63" x14ac:dyDescent="0.25">
      <c r="BK286375" s="2315"/>
    </row>
    <row r="286376" spans="63:63" x14ac:dyDescent="0.25">
      <c r="BK286376" s="2311"/>
    </row>
    <row r="286400" spans="63:63" x14ac:dyDescent="0.25">
      <c r="BK286400" s="2315"/>
    </row>
    <row r="286401" spans="63:63" x14ac:dyDescent="0.25">
      <c r="BK286401" s="2311"/>
    </row>
    <row r="286425" spans="63:63" x14ac:dyDescent="0.25">
      <c r="BK286425" s="2315"/>
    </row>
    <row r="286426" spans="63:63" x14ac:dyDescent="0.25">
      <c r="BK286426" s="2311"/>
    </row>
    <row r="286450" spans="63:63" x14ac:dyDescent="0.25">
      <c r="BK286450" s="2315"/>
    </row>
    <row r="286451" spans="63:63" x14ac:dyDescent="0.25">
      <c r="BK286451" s="2311"/>
    </row>
    <row r="286475" spans="63:63" x14ac:dyDescent="0.25">
      <c r="BK286475" s="2315"/>
    </row>
    <row r="286476" spans="63:63" x14ac:dyDescent="0.25">
      <c r="BK286476" s="2311"/>
    </row>
    <row r="286500" spans="63:63" x14ac:dyDescent="0.25">
      <c r="BK286500" s="2315"/>
    </row>
    <row r="286501" spans="63:63" x14ac:dyDescent="0.25">
      <c r="BK286501" s="2311"/>
    </row>
    <row r="286525" spans="63:63" x14ac:dyDescent="0.25">
      <c r="BK286525" s="2315"/>
    </row>
    <row r="286526" spans="63:63" x14ac:dyDescent="0.25">
      <c r="BK286526" s="2311"/>
    </row>
    <row r="286550" spans="63:63" x14ac:dyDescent="0.25">
      <c r="BK286550" s="2315"/>
    </row>
    <row r="286551" spans="63:63" x14ac:dyDescent="0.25">
      <c r="BK286551" s="2311"/>
    </row>
    <row r="286575" spans="63:63" x14ac:dyDescent="0.25">
      <c r="BK286575" s="2315"/>
    </row>
    <row r="286576" spans="63:63" x14ac:dyDescent="0.25">
      <c r="BK286576" s="2311"/>
    </row>
    <row r="286600" spans="63:63" x14ac:dyDescent="0.25">
      <c r="BK286600" s="2315"/>
    </row>
    <row r="286601" spans="63:63" x14ac:dyDescent="0.25">
      <c r="BK286601" s="2311"/>
    </row>
    <row r="286625" spans="63:63" x14ac:dyDescent="0.25">
      <c r="BK286625" s="2315"/>
    </row>
    <row r="286626" spans="63:63" x14ac:dyDescent="0.25">
      <c r="BK286626" s="2311"/>
    </row>
    <row r="286650" spans="63:63" x14ac:dyDescent="0.25">
      <c r="BK286650" s="2315"/>
    </row>
    <row r="286651" spans="63:63" x14ac:dyDescent="0.25">
      <c r="BK286651" s="2311"/>
    </row>
    <row r="286675" spans="63:63" x14ac:dyDescent="0.25">
      <c r="BK286675" s="2315"/>
    </row>
    <row r="286676" spans="63:63" x14ac:dyDescent="0.25">
      <c r="BK286676" s="2311"/>
    </row>
    <row r="286700" spans="63:63" x14ac:dyDescent="0.25">
      <c r="BK286700" s="2315"/>
    </row>
    <row r="286701" spans="63:63" x14ac:dyDescent="0.25">
      <c r="BK286701" s="2311"/>
    </row>
    <row r="286725" spans="63:63" x14ac:dyDescent="0.25">
      <c r="BK286725" s="2315"/>
    </row>
    <row r="286726" spans="63:63" x14ac:dyDescent="0.25">
      <c r="BK286726" s="2311"/>
    </row>
    <row r="286750" spans="63:63" x14ac:dyDescent="0.25">
      <c r="BK286750" s="2315"/>
    </row>
    <row r="286751" spans="63:63" x14ac:dyDescent="0.25">
      <c r="BK286751" s="2311"/>
    </row>
    <row r="286775" spans="63:63" x14ac:dyDescent="0.25">
      <c r="BK286775" s="2315"/>
    </row>
    <row r="286776" spans="63:63" x14ac:dyDescent="0.25">
      <c r="BK286776" s="2311"/>
    </row>
    <row r="286800" spans="63:63" x14ac:dyDescent="0.25">
      <c r="BK286800" s="2315"/>
    </row>
    <row r="286801" spans="63:63" x14ac:dyDescent="0.25">
      <c r="BK286801" s="2311"/>
    </row>
    <row r="286825" spans="63:63" x14ac:dyDescent="0.25">
      <c r="BK286825" s="2315"/>
    </row>
    <row r="286826" spans="63:63" x14ac:dyDescent="0.25">
      <c r="BK286826" s="2311"/>
    </row>
    <row r="286850" spans="63:63" x14ac:dyDescent="0.25">
      <c r="BK286850" s="2315"/>
    </row>
    <row r="286851" spans="63:63" x14ac:dyDescent="0.25">
      <c r="BK286851" s="2311"/>
    </row>
    <row r="286875" spans="63:63" x14ac:dyDescent="0.25">
      <c r="BK286875" s="2315"/>
    </row>
    <row r="286876" spans="63:63" x14ac:dyDescent="0.25">
      <c r="BK286876" s="2311"/>
    </row>
    <row r="286900" spans="63:63" x14ac:dyDescent="0.25">
      <c r="BK286900" s="2315"/>
    </row>
    <row r="286901" spans="63:63" x14ac:dyDescent="0.25">
      <c r="BK286901" s="2311"/>
    </row>
    <row r="286925" spans="63:63" x14ac:dyDescent="0.25">
      <c r="BK286925" s="2315"/>
    </row>
    <row r="286926" spans="63:63" x14ac:dyDescent="0.25">
      <c r="BK286926" s="2311"/>
    </row>
    <row r="286950" spans="63:63" x14ac:dyDescent="0.25">
      <c r="BK286950" s="2315"/>
    </row>
    <row r="286951" spans="63:63" x14ac:dyDescent="0.25">
      <c r="BK286951" s="2311"/>
    </row>
    <row r="286975" spans="63:63" x14ac:dyDescent="0.25">
      <c r="BK286975" s="2315"/>
    </row>
    <row r="286976" spans="63:63" x14ac:dyDescent="0.25">
      <c r="BK286976" s="2311"/>
    </row>
    <row r="287000" spans="63:63" x14ac:dyDescent="0.25">
      <c r="BK287000" s="2315"/>
    </row>
    <row r="287001" spans="63:63" x14ac:dyDescent="0.25">
      <c r="BK287001" s="2311"/>
    </row>
    <row r="287025" spans="63:63" x14ac:dyDescent="0.25">
      <c r="BK287025" s="2315"/>
    </row>
    <row r="287026" spans="63:63" x14ac:dyDescent="0.25">
      <c r="BK287026" s="2311"/>
    </row>
    <row r="287050" spans="63:63" x14ac:dyDescent="0.25">
      <c r="BK287050" s="2315"/>
    </row>
    <row r="287051" spans="63:63" x14ac:dyDescent="0.25">
      <c r="BK287051" s="2311"/>
    </row>
    <row r="287075" spans="63:63" x14ac:dyDescent="0.25">
      <c r="BK287075" s="2315"/>
    </row>
    <row r="287076" spans="63:63" x14ac:dyDescent="0.25">
      <c r="BK287076" s="2311"/>
    </row>
    <row r="287100" spans="63:63" x14ac:dyDescent="0.25">
      <c r="BK287100" s="2315"/>
    </row>
    <row r="287101" spans="63:63" x14ac:dyDescent="0.25">
      <c r="BK287101" s="2311"/>
    </row>
    <row r="287125" spans="63:63" x14ac:dyDescent="0.25">
      <c r="BK287125" s="2315"/>
    </row>
    <row r="287126" spans="63:63" x14ac:dyDescent="0.25">
      <c r="BK287126" s="2311"/>
    </row>
    <row r="287150" spans="63:63" x14ac:dyDescent="0.25">
      <c r="BK287150" s="2315"/>
    </row>
    <row r="287151" spans="63:63" x14ac:dyDescent="0.25">
      <c r="BK287151" s="2311"/>
    </row>
    <row r="287175" spans="63:63" x14ac:dyDescent="0.25">
      <c r="BK287175" s="2315"/>
    </row>
    <row r="287176" spans="63:63" x14ac:dyDescent="0.25">
      <c r="BK287176" s="2311"/>
    </row>
    <row r="287200" spans="63:63" x14ac:dyDescent="0.25">
      <c r="BK287200" s="2315"/>
    </row>
    <row r="287201" spans="63:63" x14ac:dyDescent="0.25">
      <c r="BK287201" s="2311"/>
    </row>
    <row r="287225" spans="63:63" x14ac:dyDescent="0.25">
      <c r="BK287225" s="2315"/>
    </row>
    <row r="287226" spans="63:63" x14ac:dyDescent="0.25">
      <c r="BK287226" s="2311"/>
    </row>
    <row r="287250" spans="63:63" x14ac:dyDescent="0.25">
      <c r="BK287250" s="2315"/>
    </row>
    <row r="287251" spans="63:63" x14ac:dyDescent="0.25">
      <c r="BK287251" s="2311"/>
    </row>
    <row r="287275" spans="63:63" x14ac:dyDescent="0.25">
      <c r="BK287275" s="2315"/>
    </row>
    <row r="287276" spans="63:63" x14ac:dyDescent="0.25">
      <c r="BK287276" s="2311"/>
    </row>
    <row r="287300" spans="63:63" x14ac:dyDescent="0.25">
      <c r="BK287300" s="2315"/>
    </row>
    <row r="287301" spans="63:63" x14ac:dyDescent="0.25">
      <c r="BK287301" s="2311"/>
    </row>
    <row r="287325" spans="63:63" x14ac:dyDescent="0.25">
      <c r="BK287325" s="2315"/>
    </row>
    <row r="287326" spans="63:63" x14ac:dyDescent="0.25">
      <c r="BK287326" s="2311"/>
    </row>
    <row r="287350" spans="63:63" x14ac:dyDescent="0.25">
      <c r="BK287350" s="2315"/>
    </row>
    <row r="287351" spans="63:63" x14ac:dyDescent="0.25">
      <c r="BK287351" s="2311"/>
    </row>
    <row r="287375" spans="63:63" x14ac:dyDescent="0.25">
      <c r="BK287375" s="2315"/>
    </row>
    <row r="287376" spans="63:63" x14ac:dyDescent="0.25">
      <c r="BK287376" s="2311"/>
    </row>
    <row r="287400" spans="63:63" x14ac:dyDescent="0.25">
      <c r="BK287400" s="2315"/>
    </row>
    <row r="287401" spans="63:63" x14ac:dyDescent="0.25">
      <c r="BK287401" s="2311"/>
    </row>
    <row r="287425" spans="63:63" x14ac:dyDescent="0.25">
      <c r="BK287425" s="2315"/>
    </row>
    <row r="287426" spans="63:63" x14ac:dyDescent="0.25">
      <c r="BK287426" s="2311"/>
    </row>
    <row r="287450" spans="63:63" x14ac:dyDescent="0.25">
      <c r="BK287450" s="2315"/>
    </row>
    <row r="287451" spans="63:63" x14ac:dyDescent="0.25">
      <c r="BK287451" s="2311"/>
    </row>
    <row r="287475" spans="63:63" x14ac:dyDescent="0.25">
      <c r="BK287475" s="2315"/>
    </row>
    <row r="287476" spans="63:63" x14ac:dyDescent="0.25">
      <c r="BK287476" s="2311"/>
    </row>
    <row r="287500" spans="63:63" x14ac:dyDescent="0.25">
      <c r="BK287500" s="2315"/>
    </row>
    <row r="287501" spans="63:63" x14ac:dyDescent="0.25">
      <c r="BK287501" s="2311"/>
    </row>
    <row r="287525" spans="63:63" x14ac:dyDescent="0.25">
      <c r="BK287525" s="2315"/>
    </row>
    <row r="287526" spans="63:63" x14ac:dyDescent="0.25">
      <c r="BK287526" s="2311"/>
    </row>
    <row r="287550" spans="63:63" x14ac:dyDescent="0.25">
      <c r="BK287550" s="2315"/>
    </row>
    <row r="287551" spans="63:63" x14ac:dyDescent="0.25">
      <c r="BK287551" s="2311"/>
    </row>
    <row r="287575" spans="63:63" x14ac:dyDescent="0.25">
      <c r="BK287575" s="2315"/>
    </row>
    <row r="287576" spans="63:63" x14ac:dyDescent="0.25">
      <c r="BK287576" s="2311"/>
    </row>
    <row r="287600" spans="63:63" x14ac:dyDescent="0.25">
      <c r="BK287600" s="2315"/>
    </row>
    <row r="287601" spans="63:63" x14ac:dyDescent="0.25">
      <c r="BK287601" s="2311"/>
    </row>
    <row r="287625" spans="63:63" x14ac:dyDescent="0.25">
      <c r="BK287625" s="2315"/>
    </row>
    <row r="287626" spans="63:63" x14ac:dyDescent="0.25">
      <c r="BK287626" s="2311"/>
    </row>
    <row r="287650" spans="63:63" x14ac:dyDescent="0.25">
      <c r="BK287650" s="2315"/>
    </row>
    <row r="287651" spans="63:63" x14ac:dyDescent="0.25">
      <c r="BK287651" s="2311"/>
    </row>
    <row r="287675" spans="63:63" x14ac:dyDescent="0.25">
      <c r="BK287675" s="2315"/>
    </row>
    <row r="287676" spans="63:63" x14ac:dyDescent="0.25">
      <c r="BK287676" s="2311"/>
    </row>
    <row r="287700" spans="63:63" x14ac:dyDescent="0.25">
      <c r="BK287700" s="2315"/>
    </row>
    <row r="287701" spans="63:63" x14ac:dyDescent="0.25">
      <c r="BK287701" s="2311"/>
    </row>
    <row r="287725" spans="63:63" x14ac:dyDescent="0.25">
      <c r="BK287725" s="2315"/>
    </row>
    <row r="287726" spans="63:63" x14ac:dyDescent="0.25">
      <c r="BK287726" s="2311"/>
    </row>
    <row r="287750" spans="63:63" x14ac:dyDescent="0.25">
      <c r="BK287750" s="2315"/>
    </row>
    <row r="287751" spans="63:63" x14ac:dyDescent="0.25">
      <c r="BK287751" s="2311"/>
    </row>
    <row r="287775" spans="63:63" x14ac:dyDescent="0.25">
      <c r="BK287775" s="2315"/>
    </row>
    <row r="287776" spans="63:63" x14ac:dyDescent="0.25">
      <c r="BK287776" s="2311"/>
    </row>
    <row r="287800" spans="63:63" x14ac:dyDescent="0.25">
      <c r="BK287800" s="2315"/>
    </row>
    <row r="287801" spans="63:63" x14ac:dyDescent="0.25">
      <c r="BK287801" s="2311"/>
    </row>
    <row r="287825" spans="63:63" x14ac:dyDescent="0.25">
      <c r="BK287825" s="2315"/>
    </row>
    <row r="287826" spans="63:63" x14ac:dyDescent="0.25">
      <c r="BK287826" s="2311"/>
    </row>
    <row r="287850" spans="63:63" x14ac:dyDescent="0.25">
      <c r="BK287850" s="2315"/>
    </row>
    <row r="287851" spans="63:63" x14ac:dyDescent="0.25">
      <c r="BK287851" s="2311"/>
    </row>
    <row r="287875" spans="63:63" x14ac:dyDescent="0.25">
      <c r="BK287875" s="2315"/>
    </row>
    <row r="287876" spans="63:63" x14ac:dyDescent="0.25">
      <c r="BK287876" s="2311"/>
    </row>
    <row r="287900" spans="63:63" x14ac:dyDescent="0.25">
      <c r="BK287900" s="2315"/>
    </row>
    <row r="287901" spans="63:63" x14ac:dyDescent="0.25">
      <c r="BK287901" s="2311"/>
    </row>
    <row r="287925" spans="63:63" x14ac:dyDescent="0.25">
      <c r="BK287925" s="2315"/>
    </row>
    <row r="287926" spans="63:63" x14ac:dyDescent="0.25">
      <c r="BK287926" s="2311"/>
    </row>
    <row r="287950" spans="63:63" x14ac:dyDescent="0.25">
      <c r="BK287950" s="2315"/>
    </row>
    <row r="287951" spans="63:63" x14ac:dyDescent="0.25">
      <c r="BK287951" s="2311"/>
    </row>
    <row r="287975" spans="63:63" x14ac:dyDescent="0.25">
      <c r="BK287975" s="2315"/>
    </row>
    <row r="287976" spans="63:63" x14ac:dyDescent="0.25">
      <c r="BK287976" s="2311"/>
    </row>
    <row r="288000" spans="63:63" x14ac:dyDescent="0.25">
      <c r="BK288000" s="2315"/>
    </row>
    <row r="288001" spans="63:63" x14ac:dyDescent="0.25">
      <c r="BK288001" s="2311"/>
    </row>
    <row r="288025" spans="63:63" x14ac:dyDescent="0.25">
      <c r="BK288025" s="2315"/>
    </row>
    <row r="288026" spans="63:63" x14ac:dyDescent="0.25">
      <c r="BK288026" s="2311"/>
    </row>
    <row r="288050" spans="63:63" x14ac:dyDescent="0.25">
      <c r="BK288050" s="2315"/>
    </row>
    <row r="288051" spans="63:63" x14ac:dyDescent="0.25">
      <c r="BK288051" s="2311"/>
    </row>
    <row r="288075" spans="63:63" x14ac:dyDescent="0.25">
      <c r="BK288075" s="2315"/>
    </row>
    <row r="288076" spans="63:63" x14ac:dyDescent="0.25">
      <c r="BK288076" s="2311"/>
    </row>
    <row r="288100" spans="63:63" x14ac:dyDescent="0.25">
      <c r="BK288100" s="2315"/>
    </row>
    <row r="288101" spans="63:63" x14ac:dyDescent="0.25">
      <c r="BK288101" s="2311"/>
    </row>
    <row r="288125" spans="63:63" x14ac:dyDescent="0.25">
      <c r="BK288125" s="2315"/>
    </row>
    <row r="288126" spans="63:63" x14ac:dyDescent="0.25">
      <c r="BK288126" s="2311"/>
    </row>
    <row r="288150" spans="63:63" x14ac:dyDescent="0.25">
      <c r="BK288150" s="2315"/>
    </row>
    <row r="288151" spans="63:63" x14ac:dyDescent="0.25">
      <c r="BK288151" s="2311"/>
    </row>
    <row r="288175" spans="63:63" x14ac:dyDescent="0.25">
      <c r="BK288175" s="2315"/>
    </row>
    <row r="288176" spans="63:63" x14ac:dyDescent="0.25">
      <c r="BK288176" s="2311"/>
    </row>
    <row r="288200" spans="63:63" x14ac:dyDescent="0.25">
      <c r="BK288200" s="2315"/>
    </row>
    <row r="288201" spans="63:63" x14ac:dyDescent="0.25">
      <c r="BK288201" s="2311"/>
    </row>
    <row r="288225" spans="63:63" x14ac:dyDescent="0.25">
      <c r="BK288225" s="2315"/>
    </row>
    <row r="288226" spans="63:63" x14ac:dyDescent="0.25">
      <c r="BK288226" s="2311"/>
    </row>
    <row r="288250" spans="63:63" x14ac:dyDescent="0.25">
      <c r="BK288250" s="2315"/>
    </row>
    <row r="288251" spans="63:63" x14ac:dyDescent="0.25">
      <c r="BK288251" s="2311"/>
    </row>
    <row r="288275" spans="63:63" x14ac:dyDescent="0.25">
      <c r="BK288275" s="2315"/>
    </row>
    <row r="288276" spans="63:63" x14ac:dyDescent="0.25">
      <c r="BK288276" s="2311"/>
    </row>
    <row r="288300" spans="63:63" x14ac:dyDescent="0.25">
      <c r="BK288300" s="2315"/>
    </row>
    <row r="288301" spans="63:63" x14ac:dyDescent="0.25">
      <c r="BK288301" s="2311"/>
    </row>
    <row r="288325" spans="63:63" x14ac:dyDescent="0.25">
      <c r="BK288325" s="2315"/>
    </row>
    <row r="288326" spans="63:63" x14ac:dyDescent="0.25">
      <c r="BK288326" s="2311"/>
    </row>
    <row r="288350" spans="63:63" x14ac:dyDescent="0.25">
      <c r="BK288350" s="2315"/>
    </row>
    <row r="288351" spans="63:63" x14ac:dyDescent="0.25">
      <c r="BK288351" s="2311"/>
    </row>
    <row r="288375" spans="63:63" x14ac:dyDescent="0.25">
      <c r="BK288375" s="2315"/>
    </row>
    <row r="288376" spans="63:63" x14ac:dyDescent="0.25">
      <c r="BK288376" s="2311"/>
    </row>
    <row r="288400" spans="63:63" x14ac:dyDescent="0.25">
      <c r="BK288400" s="2315"/>
    </row>
    <row r="288401" spans="63:63" x14ac:dyDescent="0.25">
      <c r="BK288401" s="2311"/>
    </row>
    <row r="288425" spans="63:63" x14ac:dyDescent="0.25">
      <c r="BK288425" s="2315"/>
    </row>
    <row r="288426" spans="63:63" x14ac:dyDescent="0.25">
      <c r="BK288426" s="2311"/>
    </row>
    <row r="288450" spans="63:63" x14ac:dyDescent="0.25">
      <c r="BK288450" s="2315"/>
    </row>
    <row r="288451" spans="63:63" x14ac:dyDescent="0.25">
      <c r="BK288451" s="2311"/>
    </row>
    <row r="288475" spans="63:63" x14ac:dyDescent="0.25">
      <c r="BK288475" s="2315"/>
    </row>
    <row r="288476" spans="63:63" x14ac:dyDescent="0.25">
      <c r="BK288476" s="2311"/>
    </row>
    <row r="288500" spans="63:63" x14ac:dyDescent="0.25">
      <c r="BK288500" s="2315"/>
    </row>
    <row r="288501" spans="63:63" x14ac:dyDescent="0.25">
      <c r="BK288501" s="2311"/>
    </row>
    <row r="288525" spans="63:63" x14ac:dyDescent="0.25">
      <c r="BK288525" s="2315"/>
    </row>
    <row r="288526" spans="63:63" x14ac:dyDescent="0.25">
      <c r="BK288526" s="2311"/>
    </row>
    <row r="288550" spans="63:63" x14ac:dyDescent="0.25">
      <c r="BK288550" s="2315"/>
    </row>
    <row r="288551" spans="63:63" x14ac:dyDescent="0.25">
      <c r="BK288551" s="2311"/>
    </row>
    <row r="288575" spans="63:63" x14ac:dyDescent="0.25">
      <c r="BK288575" s="2315"/>
    </row>
    <row r="288576" spans="63:63" x14ac:dyDescent="0.25">
      <c r="BK288576" s="2311"/>
    </row>
    <row r="288600" spans="63:63" x14ac:dyDescent="0.25">
      <c r="BK288600" s="2315"/>
    </row>
    <row r="288601" spans="63:63" x14ac:dyDescent="0.25">
      <c r="BK288601" s="2311"/>
    </row>
    <row r="288625" spans="63:63" x14ac:dyDescent="0.25">
      <c r="BK288625" s="2315"/>
    </row>
    <row r="288626" spans="63:63" x14ac:dyDescent="0.25">
      <c r="BK288626" s="2311"/>
    </row>
    <row r="288650" spans="63:63" x14ac:dyDescent="0.25">
      <c r="BK288650" s="2315"/>
    </row>
    <row r="288651" spans="63:63" x14ac:dyDescent="0.25">
      <c r="BK288651" s="2311"/>
    </row>
    <row r="288675" spans="63:63" x14ac:dyDescent="0.25">
      <c r="BK288675" s="2315"/>
    </row>
    <row r="288676" spans="63:63" x14ac:dyDescent="0.25">
      <c r="BK288676" s="2311"/>
    </row>
    <row r="288700" spans="63:63" x14ac:dyDescent="0.25">
      <c r="BK288700" s="2315"/>
    </row>
    <row r="288701" spans="63:63" x14ac:dyDescent="0.25">
      <c r="BK288701" s="2311"/>
    </row>
    <row r="288725" spans="63:63" x14ac:dyDescent="0.25">
      <c r="BK288725" s="2315"/>
    </row>
    <row r="288726" spans="63:63" x14ac:dyDescent="0.25">
      <c r="BK288726" s="2311"/>
    </row>
    <row r="288750" spans="63:63" x14ac:dyDescent="0.25">
      <c r="BK288750" s="2315"/>
    </row>
    <row r="288751" spans="63:63" x14ac:dyDescent="0.25">
      <c r="BK288751" s="2311"/>
    </row>
    <row r="288775" spans="63:63" x14ac:dyDescent="0.25">
      <c r="BK288775" s="2315"/>
    </row>
    <row r="288776" spans="63:63" x14ac:dyDescent="0.25">
      <c r="BK288776" s="2311"/>
    </row>
    <row r="288800" spans="63:63" x14ac:dyDescent="0.25">
      <c r="BK288800" s="2315"/>
    </row>
    <row r="288801" spans="63:63" x14ac:dyDescent="0.25">
      <c r="BK288801" s="2311"/>
    </row>
    <row r="288825" spans="63:63" x14ac:dyDescent="0.25">
      <c r="BK288825" s="2315"/>
    </row>
    <row r="288826" spans="63:63" x14ac:dyDescent="0.25">
      <c r="BK288826" s="2311"/>
    </row>
    <row r="288850" spans="63:63" x14ac:dyDescent="0.25">
      <c r="BK288850" s="2315"/>
    </row>
    <row r="288851" spans="63:63" x14ac:dyDescent="0.25">
      <c r="BK288851" s="2311"/>
    </row>
    <row r="288875" spans="63:63" x14ac:dyDescent="0.25">
      <c r="BK288875" s="2315"/>
    </row>
    <row r="288876" spans="63:63" x14ac:dyDescent="0.25">
      <c r="BK288876" s="2311"/>
    </row>
    <row r="288900" spans="63:63" x14ac:dyDescent="0.25">
      <c r="BK288900" s="2315"/>
    </row>
    <row r="288901" spans="63:63" x14ac:dyDescent="0.25">
      <c r="BK288901" s="2311"/>
    </row>
    <row r="288925" spans="63:63" x14ac:dyDescent="0.25">
      <c r="BK288925" s="2315"/>
    </row>
    <row r="288926" spans="63:63" x14ac:dyDescent="0.25">
      <c r="BK288926" s="2311"/>
    </row>
    <row r="288950" spans="63:63" x14ac:dyDescent="0.25">
      <c r="BK288950" s="2315"/>
    </row>
    <row r="288951" spans="63:63" x14ac:dyDescent="0.25">
      <c r="BK288951" s="2311"/>
    </row>
    <row r="288975" spans="63:63" x14ac:dyDescent="0.25">
      <c r="BK288975" s="2315"/>
    </row>
    <row r="288976" spans="63:63" x14ac:dyDescent="0.25">
      <c r="BK288976" s="2311"/>
    </row>
    <row r="289000" spans="63:63" x14ac:dyDescent="0.25">
      <c r="BK289000" s="2315"/>
    </row>
    <row r="289001" spans="63:63" x14ac:dyDescent="0.25">
      <c r="BK289001" s="2311"/>
    </row>
    <row r="289025" spans="63:63" x14ac:dyDescent="0.25">
      <c r="BK289025" s="2315"/>
    </row>
    <row r="289026" spans="63:63" x14ac:dyDescent="0.25">
      <c r="BK289026" s="2311"/>
    </row>
    <row r="289050" spans="63:63" x14ac:dyDescent="0.25">
      <c r="BK289050" s="2315"/>
    </row>
    <row r="289051" spans="63:63" x14ac:dyDescent="0.25">
      <c r="BK289051" s="2311"/>
    </row>
    <row r="289075" spans="63:63" x14ac:dyDescent="0.25">
      <c r="BK289075" s="2315"/>
    </row>
    <row r="289076" spans="63:63" x14ac:dyDescent="0.25">
      <c r="BK289076" s="2311"/>
    </row>
    <row r="289100" spans="63:63" x14ac:dyDescent="0.25">
      <c r="BK289100" s="2315"/>
    </row>
    <row r="289101" spans="63:63" x14ac:dyDescent="0.25">
      <c r="BK289101" s="2311"/>
    </row>
    <row r="289125" spans="63:63" x14ac:dyDescent="0.25">
      <c r="BK289125" s="2315"/>
    </row>
    <row r="289126" spans="63:63" x14ac:dyDescent="0.25">
      <c r="BK289126" s="2311"/>
    </row>
    <row r="289150" spans="63:63" x14ac:dyDescent="0.25">
      <c r="BK289150" s="2315"/>
    </row>
    <row r="289151" spans="63:63" x14ac:dyDescent="0.25">
      <c r="BK289151" s="2311"/>
    </row>
    <row r="289175" spans="63:63" x14ac:dyDescent="0.25">
      <c r="BK289175" s="2315"/>
    </row>
    <row r="289176" spans="63:63" x14ac:dyDescent="0.25">
      <c r="BK289176" s="2311"/>
    </row>
    <row r="289200" spans="63:63" x14ac:dyDescent="0.25">
      <c r="BK289200" s="2315"/>
    </row>
    <row r="289201" spans="63:63" x14ac:dyDescent="0.25">
      <c r="BK289201" s="2311"/>
    </row>
    <row r="289225" spans="63:63" x14ac:dyDescent="0.25">
      <c r="BK289225" s="2315"/>
    </row>
    <row r="289226" spans="63:63" x14ac:dyDescent="0.25">
      <c r="BK289226" s="2311"/>
    </row>
    <row r="289250" spans="63:63" x14ac:dyDescent="0.25">
      <c r="BK289250" s="2315"/>
    </row>
    <row r="289251" spans="63:63" x14ac:dyDescent="0.25">
      <c r="BK289251" s="2311"/>
    </row>
    <row r="289275" spans="63:63" x14ac:dyDescent="0.25">
      <c r="BK289275" s="2315"/>
    </row>
    <row r="289276" spans="63:63" x14ac:dyDescent="0.25">
      <c r="BK289276" s="2311"/>
    </row>
    <row r="289300" spans="63:63" x14ac:dyDescent="0.25">
      <c r="BK289300" s="2315"/>
    </row>
    <row r="289301" spans="63:63" x14ac:dyDescent="0.25">
      <c r="BK289301" s="2311"/>
    </row>
    <row r="289325" spans="63:63" x14ac:dyDescent="0.25">
      <c r="BK289325" s="2315"/>
    </row>
    <row r="289326" spans="63:63" x14ac:dyDescent="0.25">
      <c r="BK289326" s="2311"/>
    </row>
    <row r="289350" spans="63:63" x14ac:dyDescent="0.25">
      <c r="BK289350" s="2315"/>
    </row>
    <row r="289351" spans="63:63" x14ac:dyDescent="0.25">
      <c r="BK289351" s="2311"/>
    </row>
    <row r="289375" spans="63:63" x14ac:dyDescent="0.25">
      <c r="BK289375" s="2315"/>
    </row>
    <row r="289376" spans="63:63" x14ac:dyDescent="0.25">
      <c r="BK289376" s="2311"/>
    </row>
    <row r="289400" spans="63:63" x14ac:dyDescent="0.25">
      <c r="BK289400" s="2315"/>
    </row>
    <row r="289401" spans="63:63" x14ac:dyDescent="0.25">
      <c r="BK289401" s="2311"/>
    </row>
    <row r="289425" spans="63:63" x14ac:dyDescent="0.25">
      <c r="BK289425" s="2315"/>
    </row>
    <row r="289426" spans="63:63" x14ac:dyDescent="0.25">
      <c r="BK289426" s="2311"/>
    </row>
    <row r="289450" spans="63:63" x14ac:dyDescent="0.25">
      <c r="BK289450" s="2315"/>
    </row>
    <row r="289451" spans="63:63" x14ac:dyDescent="0.25">
      <c r="BK289451" s="2311"/>
    </row>
    <row r="289475" spans="63:63" x14ac:dyDescent="0.25">
      <c r="BK289475" s="2315"/>
    </row>
    <row r="289476" spans="63:63" x14ac:dyDescent="0.25">
      <c r="BK289476" s="2311"/>
    </row>
    <row r="289500" spans="63:63" x14ac:dyDescent="0.25">
      <c r="BK289500" s="2315"/>
    </row>
    <row r="289501" spans="63:63" x14ac:dyDescent="0.25">
      <c r="BK289501" s="2311"/>
    </row>
    <row r="289525" spans="63:63" x14ac:dyDescent="0.25">
      <c r="BK289525" s="2315"/>
    </row>
    <row r="289526" spans="63:63" x14ac:dyDescent="0.25">
      <c r="BK289526" s="2311"/>
    </row>
    <row r="289550" spans="63:63" x14ac:dyDescent="0.25">
      <c r="BK289550" s="2315"/>
    </row>
    <row r="289551" spans="63:63" x14ac:dyDescent="0.25">
      <c r="BK289551" s="2311"/>
    </row>
    <row r="289575" spans="63:63" x14ac:dyDescent="0.25">
      <c r="BK289575" s="2315"/>
    </row>
    <row r="289576" spans="63:63" x14ac:dyDescent="0.25">
      <c r="BK289576" s="2311"/>
    </row>
    <row r="289600" spans="63:63" x14ac:dyDescent="0.25">
      <c r="BK289600" s="2315"/>
    </row>
    <row r="289601" spans="63:63" x14ac:dyDescent="0.25">
      <c r="BK289601" s="2311"/>
    </row>
    <row r="289625" spans="63:63" x14ac:dyDescent="0.25">
      <c r="BK289625" s="2315"/>
    </row>
    <row r="289626" spans="63:63" x14ac:dyDescent="0.25">
      <c r="BK289626" s="2311"/>
    </row>
    <row r="289650" spans="63:63" x14ac:dyDescent="0.25">
      <c r="BK289650" s="2315"/>
    </row>
    <row r="289651" spans="63:63" x14ac:dyDescent="0.25">
      <c r="BK289651" s="2311"/>
    </row>
    <row r="289675" spans="63:63" x14ac:dyDescent="0.25">
      <c r="BK289675" s="2315"/>
    </row>
    <row r="289676" spans="63:63" x14ac:dyDescent="0.25">
      <c r="BK289676" s="2311"/>
    </row>
    <row r="289700" spans="63:63" x14ac:dyDescent="0.25">
      <c r="BK289700" s="2315"/>
    </row>
    <row r="289701" spans="63:63" x14ac:dyDescent="0.25">
      <c r="BK289701" s="2311"/>
    </row>
    <row r="289725" spans="63:63" x14ac:dyDescent="0.25">
      <c r="BK289725" s="2315"/>
    </row>
    <row r="289726" spans="63:63" x14ac:dyDescent="0.25">
      <c r="BK289726" s="2311"/>
    </row>
    <row r="289750" spans="63:63" x14ac:dyDescent="0.25">
      <c r="BK289750" s="2315"/>
    </row>
    <row r="289751" spans="63:63" x14ac:dyDescent="0.25">
      <c r="BK289751" s="2311"/>
    </row>
    <row r="289775" spans="63:63" x14ac:dyDescent="0.25">
      <c r="BK289775" s="2315"/>
    </row>
    <row r="289776" spans="63:63" x14ac:dyDescent="0.25">
      <c r="BK289776" s="2311"/>
    </row>
    <row r="289800" spans="63:63" x14ac:dyDescent="0.25">
      <c r="BK289800" s="2315"/>
    </row>
    <row r="289801" spans="63:63" x14ac:dyDescent="0.25">
      <c r="BK289801" s="2311"/>
    </row>
    <row r="289825" spans="63:63" x14ac:dyDescent="0.25">
      <c r="BK289825" s="2315"/>
    </row>
    <row r="289826" spans="63:63" x14ac:dyDescent="0.25">
      <c r="BK289826" s="2311"/>
    </row>
    <row r="289850" spans="63:63" x14ac:dyDescent="0.25">
      <c r="BK289850" s="2315"/>
    </row>
    <row r="289851" spans="63:63" x14ac:dyDescent="0.25">
      <c r="BK289851" s="2311"/>
    </row>
    <row r="289875" spans="63:63" x14ac:dyDescent="0.25">
      <c r="BK289875" s="2315"/>
    </row>
    <row r="289876" spans="63:63" x14ac:dyDescent="0.25">
      <c r="BK289876" s="2311"/>
    </row>
    <row r="289900" spans="63:63" x14ac:dyDescent="0.25">
      <c r="BK289900" s="2315"/>
    </row>
    <row r="289901" spans="63:63" x14ac:dyDescent="0.25">
      <c r="BK289901" s="2311"/>
    </row>
    <row r="289925" spans="63:63" x14ac:dyDescent="0.25">
      <c r="BK289925" s="2315"/>
    </row>
    <row r="289926" spans="63:63" x14ac:dyDescent="0.25">
      <c r="BK289926" s="2311"/>
    </row>
    <row r="289950" spans="63:63" x14ac:dyDescent="0.25">
      <c r="BK289950" s="2315"/>
    </row>
    <row r="289951" spans="63:63" x14ac:dyDescent="0.25">
      <c r="BK289951" s="2311"/>
    </row>
    <row r="289975" spans="63:63" x14ac:dyDescent="0.25">
      <c r="BK289975" s="2315"/>
    </row>
    <row r="289976" spans="63:63" x14ac:dyDescent="0.25">
      <c r="BK289976" s="2311"/>
    </row>
    <row r="290000" spans="63:63" x14ac:dyDescent="0.25">
      <c r="BK290000" s="2315"/>
    </row>
    <row r="290001" spans="63:63" x14ac:dyDescent="0.25">
      <c r="BK290001" s="2311"/>
    </row>
    <row r="290025" spans="63:63" x14ac:dyDescent="0.25">
      <c r="BK290025" s="2315"/>
    </row>
    <row r="290026" spans="63:63" x14ac:dyDescent="0.25">
      <c r="BK290026" s="2311"/>
    </row>
    <row r="290050" spans="63:63" x14ac:dyDescent="0.25">
      <c r="BK290050" s="2315"/>
    </row>
    <row r="290051" spans="63:63" x14ac:dyDescent="0.25">
      <c r="BK290051" s="2311"/>
    </row>
    <row r="290075" spans="63:63" x14ac:dyDescent="0.25">
      <c r="BK290075" s="2315"/>
    </row>
    <row r="290076" spans="63:63" x14ac:dyDescent="0.25">
      <c r="BK290076" s="2311"/>
    </row>
    <row r="290100" spans="63:63" x14ac:dyDescent="0.25">
      <c r="BK290100" s="2315"/>
    </row>
    <row r="290101" spans="63:63" x14ac:dyDescent="0.25">
      <c r="BK290101" s="2311"/>
    </row>
    <row r="290125" spans="63:63" x14ac:dyDescent="0.25">
      <c r="BK290125" s="2315"/>
    </row>
    <row r="290126" spans="63:63" x14ac:dyDescent="0.25">
      <c r="BK290126" s="2311"/>
    </row>
    <row r="290150" spans="63:63" x14ac:dyDescent="0.25">
      <c r="BK290150" s="2315"/>
    </row>
    <row r="290151" spans="63:63" x14ac:dyDescent="0.25">
      <c r="BK290151" s="2311"/>
    </row>
    <row r="290175" spans="63:63" x14ac:dyDescent="0.25">
      <c r="BK290175" s="2315"/>
    </row>
    <row r="290176" spans="63:63" x14ac:dyDescent="0.25">
      <c r="BK290176" s="2311"/>
    </row>
    <row r="290200" spans="63:63" x14ac:dyDescent="0.25">
      <c r="BK290200" s="2315"/>
    </row>
    <row r="290201" spans="63:63" x14ac:dyDescent="0.25">
      <c r="BK290201" s="2311"/>
    </row>
    <row r="290225" spans="63:63" x14ac:dyDescent="0.25">
      <c r="BK290225" s="2315"/>
    </row>
    <row r="290226" spans="63:63" x14ac:dyDescent="0.25">
      <c r="BK290226" s="2311"/>
    </row>
    <row r="290250" spans="63:63" x14ac:dyDescent="0.25">
      <c r="BK290250" s="2315"/>
    </row>
    <row r="290251" spans="63:63" x14ac:dyDescent="0.25">
      <c r="BK290251" s="2311"/>
    </row>
    <row r="290275" spans="63:63" x14ac:dyDescent="0.25">
      <c r="BK290275" s="2315"/>
    </row>
    <row r="290276" spans="63:63" x14ac:dyDescent="0.25">
      <c r="BK290276" s="2311"/>
    </row>
    <row r="290300" spans="63:63" x14ac:dyDescent="0.25">
      <c r="BK290300" s="2315"/>
    </row>
    <row r="290301" spans="63:63" x14ac:dyDescent="0.25">
      <c r="BK290301" s="2311"/>
    </row>
    <row r="290325" spans="63:63" x14ac:dyDescent="0.25">
      <c r="BK290325" s="2315"/>
    </row>
    <row r="290326" spans="63:63" x14ac:dyDescent="0.25">
      <c r="BK290326" s="2311"/>
    </row>
    <row r="290350" spans="63:63" x14ac:dyDescent="0.25">
      <c r="BK290350" s="2315"/>
    </row>
    <row r="290351" spans="63:63" x14ac:dyDescent="0.25">
      <c r="BK290351" s="2311"/>
    </row>
    <row r="290375" spans="63:63" x14ac:dyDescent="0.25">
      <c r="BK290375" s="2315"/>
    </row>
    <row r="290376" spans="63:63" x14ac:dyDescent="0.25">
      <c r="BK290376" s="2311"/>
    </row>
    <row r="290400" spans="63:63" x14ac:dyDescent="0.25">
      <c r="BK290400" s="2315"/>
    </row>
    <row r="290401" spans="63:63" x14ac:dyDescent="0.25">
      <c r="BK290401" s="2311"/>
    </row>
    <row r="290425" spans="63:63" x14ac:dyDescent="0.25">
      <c r="BK290425" s="2315"/>
    </row>
    <row r="290426" spans="63:63" x14ac:dyDescent="0.25">
      <c r="BK290426" s="2311"/>
    </row>
    <row r="290450" spans="63:63" x14ac:dyDescent="0.25">
      <c r="BK290450" s="2315"/>
    </row>
    <row r="290451" spans="63:63" x14ac:dyDescent="0.25">
      <c r="BK290451" s="2311"/>
    </row>
    <row r="290475" spans="63:63" x14ac:dyDescent="0.25">
      <c r="BK290475" s="2315"/>
    </row>
    <row r="290476" spans="63:63" x14ac:dyDescent="0.25">
      <c r="BK290476" s="2311"/>
    </row>
    <row r="290500" spans="63:63" x14ac:dyDescent="0.25">
      <c r="BK290500" s="2315"/>
    </row>
    <row r="290501" spans="63:63" x14ac:dyDescent="0.25">
      <c r="BK290501" s="2311"/>
    </row>
    <row r="290525" spans="63:63" x14ac:dyDescent="0.25">
      <c r="BK290525" s="2315"/>
    </row>
    <row r="290526" spans="63:63" x14ac:dyDescent="0.25">
      <c r="BK290526" s="2311"/>
    </row>
    <row r="290550" spans="63:63" x14ac:dyDescent="0.25">
      <c r="BK290550" s="2315"/>
    </row>
    <row r="290551" spans="63:63" x14ac:dyDescent="0.25">
      <c r="BK290551" s="2311"/>
    </row>
    <row r="290575" spans="63:63" x14ac:dyDescent="0.25">
      <c r="BK290575" s="2315"/>
    </row>
    <row r="290576" spans="63:63" x14ac:dyDescent="0.25">
      <c r="BK290576" s="2311"/>
    </row>
    <row r="290600" spans="63:63" x14ac:dyDescent="0.25">
      <c r="BK290600" s="2315"/>
    </row>
    <row r="290601" spans="63:63" x14ac:dyDescent="0.25">
      <c r="BK290601" s="2311"/>
    </row>
    <row r="290625" spans="63:63" x14ac:dyDescent="0.25">
      <c r="BK290625" s="2315"/>
    </row>
    <row r="290626" spans="63:63" x14ac:dyDescent="0.25">
      <c r="BK290626" s="2311"/>
    </row>
    <row r="290650" spans="63:63" x14ac:dyDescent="0.25">
      <c r="BK290650" s="2315"/>
    </row>
    <row r="290651" spans="63:63" x14ac:dyDescent="0.25">
      <c r="BK290651" s="2311"/>
    </row>
    <row r="290675" spans="63:63" x14ac:dyDescent="0.25">
      <c r="BK290675" s="2315"/>
    </row>
    <row r="290676" spans="63:63" x14ac:dyDescent="0.25">
      <c r="BK290676" s="2311"/>
    </row>
    <row r="290700" spans="63:63" x14ac:dyDescent="0.25">
      <c r="BK290700" s="2315"/>
    </row>
    <row r="290701" spans="63:63" x14ac:dyDescent="0.25">
      <c r="BK290701" s="2311"/>
    </row>
    <row r="290725" spans="63:63" x14ac:dyDescent="0.25">
      <c r="BK290725" s="2315"/>
    </row>
    <row r="290726" spans="63:63" x14ac:dyDescent="0.25">
      <c r="BK290726" s="2311"/>
    </row>
    <row r="290750" spans="63:63" x14ac:dyDescent="0.25">
      <c r="BK290750" s="2315"/>
    </row>
    <row r="290751" spans="63:63" x14ac:dyDescent="0.25">
      <c r="BK290751" s="2311"/>
    </row>
    <row r="290775" spans="63:63" x14ac:dyDescent="0.25">
      <c r="BK290775" s="2315"/>
    </row>
    <row r="290776" spans="63:63" x14ac:dyDescent="0.25">
      <c r="BK290776" s="2311"/>
    </row>
    <row r="290800" spans="63:63" x14ac:dyDescent="0.25">
      <c r="BK290800" s="2315"/>
    </row>
    <row r="290801" spans="63:63" x14ac:dyDescent="0.25">
      <c r="BK290801" s="2311"/>
    </row>
    <row r="290825" spans="63:63" x14ac:dyDescent="0.25">
      <c r="BK290825" s="2315"/>
    </row>
    <row r="290826" spans="63:63" x14ac:dyDescent="0.25">
      <c r="BK290826" s="2311"/>
    </row>
    <row r="290850" spans="63:63" x14ac:dyDescent="0.25">
      <c r="BK290850" s="2315"/>
    </row>
    <row r="290851" spans="63:63" x14ac:dyDescent="0.25">
      <c r="BK290851" s="2311"/>
    </row>
    <row r="290875" spans="63:63" x14ac:dyDescent="0.25">
      <c r="BK290875" s="2315"/>
    </row>
    <row r="290876" spans="63:63" x14ac:dyDescent="0.25">
      <c r="BK290876" s="2311"/>
    </row>
    <row r="290900" spans="63:63" x14ac:dyDescent="0.25">
      <c r="BK290900" s="2315"/>
    </row>
    <row r="290901" spans="63:63" x14ac:dyDescent="0.25">
      <c r="BK290901" s="2311"/>
    </row>
    <row r="290925" spans="63:63" x14ac:dyDescent="0.25">
      <c r="BK290925" s="2315"/>
    </row>
    <row r="290926" spans="63:63" x14ac:dyDescent="0.25">
      <c r="BK290926" s="2311"/>
    </row>
    <row r="290950" spans="63:63" x14ac:dyDescent="0.25">
      <c r="BK290950" s="2315"/>
    </row>
    <row r="290951" spans="63:63" x14ac:dyDescent="0.25">
      <c r="BK290951" s="2311"/>
    </row>
    <row r="290975" spans="63:63" x14ac:dyDescent="0.25">
      <c r="BK290975" s="2315"/>
    </row>
    <row r="290976" spans="63:63" x14ac:dyDescent="0.25">
      <c r="BK290976" s="2311"/>
    </row>
    <row r="291000" spans="63:63" x14ac:dyDescent="0.25">
      <c r="BK291000" s="2315"/>
    </row>
    <row r="291001" spans="63:63" x14ac:dyDescent="0.25">
      <c r="BK291001" s="2311"/>
    </row>
    <row r="291025" spans="63:63" x14ac:dyDescent="0.25">
      <c r="BK291025" s="2315"/>
    </row>
    <row r="291026" spans="63:63" x14ac:dyDescent="0.25">
      <c r="BK291026" s="2311"/>
    </row>
    <row r="291050" spans="63:63" x14ac:dyDescent="0.25">
      <c r="BK291050" s="2315"/>
    </row>
    <row r="291051" spans="63:63" x14ac:dyDescent="0.25">
      <c r="BK291051" s="2311"/>
    </row>
    <row r="291075" spans="63:63" x14ac:dyDescent="0.25">
      <c r="BK291075" s="2315"/>
    </row>
    <row r="291076" spans="63:63" x14ac:dyDescent="0.25">
      <c r="BK291076" s="2311"/>
    </row>
    <row r="291100" spans="63:63" x14ac:dyDescent="0.25">
      <c r="BK291100" s="2315"/>
    </row>
    <row r="291101" spans="63:63" x14ac:dyDescent="0.25">
      <c r="BK291101" s="2311"/>
    </row>
    <row r="291125" spans="63:63" x14ac:dyDescent="0.25">
      <c r="BK291125" s="2315"/>
    </row>
    <row r="291126" spans="63:63" x14ac:dyDescent="0.25">
      <c r="BK291126" s="2311"/>
    </row>
    <row r="291150" spans="63:63" x14ac:dyDescent="0.25">
      <c r="BK291150" s="2315"/>
    </row>
    <row r="291151" spans="63:63" x14ac:dyDescent="0.25">
      <c r="BK291151" s="2311"/>
    </row>
    <row r="291175" spans="63:63" x14ac:dyDescent="0.25">
      <c r="BK291175" s="2315"/>
    </row>
    <row r="291176" spans="63:63" x14ac:dyDescent="0.25">
      <c r="BK291176" s="2311"/>
    </row>
    <row r="291200" spans="63:63" x14ac:dyDescent="0.25">
      <c r="BK291200" s="2315"/>
    </row>
    <row r="291201" spans="63:63" x14ac:dyDescent="0.25">
      <c r="BK291201" s="2311"/>
    </row>
    <row r="291225" spans="63:63" x14ac:dyDescent="0.25">
      <c r="BK291225" s="2315"/>
    </row>
    <row r="291226" spans="63:63" x14ac:dyDescent="0.25">
      <c r="BK291226" s="2311"/>
    </row>
    <row r="291250" spans="63:63" x14ac:dyDescent="0.25">
      <c r="BK291250" s="2315"/>
    </row>
    <row r="291251" spans="63:63" x14ac:dyDescent="0.25">
      <c r="BK291251" s="2311"/>
    </row>
    <row r="291275" spans="63:63" x14ac:dyDescent="0.25">
      <c r="BK291275" s="2315"/>
    </row>
    <row r="291276" spans="63:63" x14ac:dyDescent="0.25">
      <c r="BK291276" s="2311"/>
    </row>
    <row r="291300" spans="63:63" x14ac:dyDescent="0.25">
      <c r="BK291300" s="2315"/>
    </row>
    <row r="291301" spans="63:63" x14ac:dyDescent="0.25">
      <c r="BK291301" s="2311"/>
    </row>
    <row r="291325" spans="63:63" x14ac:dyDescent="0.25">
      <c r="BK291325" s="2315"/>
    </row>
    <row r="291326" spans="63:63" x14ac:dyDescent="0.25">
      <c r="BK291326" s="2311"/>
    </row>
    <row r="291350" spans="63:63" x14ac:dyDescent="0.25">
      <c r="BK291350" s="2315"/>
    </row>
    <row r="291351" spans="63:63" x14ac:dyDescent="0.25">
      <c r="BK291351" s="2311"/>
    </row>
    <row r="291375" spans="63:63" x14ac:dyDescent="0.25">
      <c r="BK291375" s="2315"/>
    </row>
    <row r="291376" spans="63:63" x14ac:dyDescent="0.25">
      <c r="BK291376" s="2311"/>
    </row>
    <row r="291400" spans="63:63" x14ac:dyDescent="0.25">
      <c r="BK291400" s="2315"/>
    </row>
    <row r="291401" spans="63:63" x14ac:dyDescent="0.25">
      <c r="BK291401" s="2311"/>
    </row>
    <row r="291425" spans="63:63" x14ac:dyDescent="0.25">
      <c r="BK291425" s="2315"/>
    </row>
    <row r="291426" spans="63:63" x14ac:dyDescent="0.25">
      <c r="BK291426" s="2311"/>
    </row>
    <row r="291450" spans="63:63" x14ac:dyDescent="0.25">
      <c r="BK291450" s="2315"/>
    </row>
    <row r="291451" spans="63:63" x14ac:dyDescent="0.25">
      <c r="BK291451" s="2311"/>
    </row>
    <row r="291475" spans="63:63" x14ac:dyDescent="0.25">
      <c r="BK291475" s="2315"/>
    </row>
    <row r="291476" spans="63:63" x14ac:dyDescent="0.25">
      <c r="BK291476" s="2311"/>
    </row>
    <row r="291500" spans="63:63" x14ac:dyDescent="0.25">
      <c r="BK291500" s="2315"/>
    </row>
    <row r="291501" spans="63:63" x14ac:dyDescent="0.25">
      <c r="BK291501" s="2311"/>
    </row>
    <row r="291525" spans="63:63" x14ac:dyDescent="0.25">
      <c r="BK291525" s="2315"/>
    </row>
    <row r="291526" spans="63:63" x14ac:dyDescent="0.25">
      <c r="BK291526" s="2311"/>
    </row>
    <row r="291550" spans="63:63" x14ac:dyDescent="0.25">
      <c r="BK291550" s="2315"/>
    </row>
    <row r="291551" spans="63:63" x14ac:dyDescent="0.25">
      <c r="BK291551" s="2311"/>
    </row>
    <row r="291575" spans="63:63" x14ac:dyDescent="0.25">
      <c r="BK291575" s="2315"/>
    </row>
    <row r="291576" spans="63:63" x14ac:dyDescent="0.25">
      <c r="BK291576" s="2311"/>
    </row>
    <row r="291600" spans="63:63" x14ac:dyDescent="0.25">
      <c r="BK291600" s="2315"/>
    </row>
    <row r="291601" spans="63:63" x14ac:dyDescent="0.25">
      <c r="BK291601" s="2311"/>
    </row>
    <row r="291625" spans="63:63" x14ac:dyDescent="0.25">
      <c r="BK291625" s="2315"/>
    </row>
    <row r="291626" spans="63:63" x14ac:dyDescent="0.25">
      <c r="BK291626" s="2311"/>
    </row>
    <row r="291650" spans="63:63" x14ac:dyDescent="0.25">
      <c r="BK291650" s="2315"/>
    </row>
    <row r="291651" spans="63:63" x14ac:dyDescent="0.25">
      <c r="BK291651" s="2311"/>
    </row>
    <row r="291675" spans="63:63" x14ac:dyDescent="0.25">
      <c r="BK291675" s="2315"/>
    </row>
    <row r="291676" spans="63:63" x14ac:dyDescent="0.25">
      <c r="BK291676" s="2311"/>
    </row>
    <row r="291700" spans="63:63" x14ac:dyDescent="0.25">
      <c r="BK291700" s="2315"/>
    </row>
    <row r="291701" spans="63:63" x14ac:dyDescent="0.25">
      <c r="BK291701" s="2311"/>
    </row>
    <row r="291725" spans="63:63" x14ac:dyDescent="0.25">
      <c r="BK291725" s="2315"/>
    </row>
    <row r="291726" spans="63:63" x14ac:dyDescent="0.25">
      <c r="BK291726" s="2311"/>
    </row>
    <row r="291750" spans="63:63" x14ac:dyDescent="0.25">
      <c r="BK291750" s="2315"/>
    </row>
    <row r="291751" spans="63:63" x14ac:dyDescent="0.25">
      <c r="BK291751" s="2311"/>
    </row>
    <row r="291775" spans="63:63" x14ac:dyDescent="0.25">
      <c r="BK291775" s="2315"/>
    </row>
    <row r="291776" spans="63:63" x14ac:dyDescent="0.25">
      <c r="BK291776" s="2311"/>
    </row>
    <row r="291800" spans="63:63" x14ac:dyDescent="0.25">
      <c r="BK291800" s="2315"/>
    </row>
    <row r="291801" spans="63:63" x14ac:dyDescent="0.25">
      <c r="BK291801" s="2311"/>
    </row>
    <row r="291825" spans="63:63" x14ac:dyDescent="0.25">
      <c r="BK291825" s="2315"/>
    </row>
    <row r="291826" spans="63:63" x14ac:dyDescent="0.25">
      <c r="BK291826" s="2311"/>
    </row>
    <row r="291850" spans="63:63" x14ac:dyDescent="0.25">
      <c r="BK291850" s="2315"/>
    </row>
    <row r="291851" spans="63:63" x14ac:dyDescent="0.25">
      <c r="BK291851" s="2311"/>
    </row>
    <row r="291875" spans="63:63" x14ac:dyDescent="0.25">
      <c r="BK291875" s="2315"/>
    </row>
    <row r="291876" spans="63:63" x14ac:dyDescent="0.25">
      <c r="BK291876" s="2311"/>
    </row>
    <row r="291900" spans="63:63" x14ac:dyDescent="0.25">
      <c r="BK291900" s="2315"/>
    </row>
    <row r="291901" spans="63:63" x14ac:dyDescent="0.25">
      <c r="BK291901" s="2311"/>
    </row>
    <row r="291925" spans="63:63" x14ac:dyDescent="0.25">
      <c r="BK291925" s="2315"/>
    </row>
    <row r="291926" spans="63:63" x14ac:dyDescent="0.25">
      <c r="BK291926" s="2311"/>
    </row>
    <row r="291950" spans="63:63" x14ac:dyDescent="0.25">
      <c r="BK291950" s="2315"/>
    </row>
    <row r="291951" spans="63:63" x14ac:dyDescent="0.25">
      <c r="BK291951" s="2311"/>
    </row>
    <row r="291975" spans="63:63" x14ac:dyDescent="0.25">
      <c r="BK291975" s="2315"/>
    </row>
    <row r="291976" spans="63:63" x14ac:dyDescent="0.25">
      <c r="BK291976" s="2311"/>
    </row>
    <row r="292000" spans="63:63" x14ac:dyDescent="0.25">
      <c r="BK292000" s="2315"/>
    </row>
    <row r="292001" spans="63:63" x14ac:dyDescent="0.25">
      <c r="BK292001" s="2311"/>
    </row>
    <row r="292025" spans="63:63" x14ac:dyDescent="0.25">
      <c r="BK292025" s="2315"/>
    </row>
    <row r="292026" spans="63:63" x14ac:dyDescent="0.25">
      <c r="BK292026" s="2311"/>
    </row>
    <row r="292050" spans="63:63" x14ac:dyDescent="0.25">
      <c r="BK292050" s="2315"/>
    </row>
    <row r="292051" spans="63:63" x14ac:dyDescent="0.25">
      <c r="BK292051" s="2311"/>
    </row>
    <row r="292075" spans="63:63" x14ac:dyDescent="0.25">
      <c r="BK292075" s="2315"/>
    </row>
    <row r="292076" spans="63:63" x14ac:dyDescent="0.25">
      <c r="BK292076" s="2311"/>
    </row>
    <row r="292100" spans="63:63" x14ac:dyDescent="0.25">
      <c r="BK292100" s="2315"/>
    </row>
    <row r="292101" spans="63:63" x14ac:dyDescent="0.25">
      <c r="BK292101" s="2311"/>
    </row>
    <row r="292125" spans="63:63" x14ac:dyDescent="0.25">
      <c r="BK292125" s="2315"/>
    </row>
    <row r="292126" spans="63:63" x14ac:dyDescent="0.25">
      <c r="BK292126" s="2311"/>
    </row>
    <row r="292150" spans="63:63" x14ac:dyDescent="0.25">
      <c r="BK292150" s="2315"/>
    </row>
    <row r="292151" spans="63:63" x14ac:dyDescent="0.25">
      <c r="BK292151" s="2311"/>
    </row>
    <row r="292175" spans="63:63" x14ac:dyDescent="0.25">
      <c r="BK292175" s="2315"/>
    </row>
    <row r="292176" spans="63:63" x14ac:dyDescent="0.25">
      <c r="BK292176" s="2311"/>
    </row>
    <row r="292200" spans="63:63" x14ac:dyDescent="0.25">
      <c r="BK292200" s="2315"/>
    </row>
    <row r="292201" spans="63:63" x14ac:dyDescent="0.25">
      <c r="BK292201" s="2311"/>
    </row>
    <row r="292225" spans="63:63" x14ac:dyDescent="0.25">
      <c r="BK292225" s="2315"/>
    </row>
    <row r="292226" spans="63:63" x14ac:dyDescent="0.25">
      <c r="BK292226" s="2311"/>
    </row>
    <row r="292250" spans="63:63" x14ac:dyDescent="0.25">
      <c r="BK292250" s="2315"/>
    </row>
    <row r="292251" spans="63:63" x14ac:dyDescent="0.25">
      <c r="BK292251" s="2311"/>
    </row>
    <row r="292275" spans="63:63" x14ac:dyDescent="0.25">
      <c r="BK292275" s="2315"/>
    </row>
    <row r="292276" spans="63:63" x14ac:dyDescent="0.25">
      <c r="BK292276" s="2311"/>
    </row>
    <row r="292300" spans="63:63" x14ac:dyDescent="0.25">
      <c r="BK292300" s="2315"/>
    </row>
    <row r="292301" spans="63:63" x14ac:dyDescent="0.25">
      <c r="BK292301" s="2311"/>
    </row>
    <row r="292325" spans="63:63" x14ac:dyDescent="0.25">
      <c r="BK292325" s="2315"/>
    </row>
    <row r="292326" spans="63:63" x14ac:dyDescent="0.25">
      <c r="BK292326" s="2311"/>
    </row>
    <row r="292350" spans="63:63" x14ac:dyDescent="0.25">
      <c r="BK292350" s="2315"/>
    </row>
    <row r="292351" spans="63:63" x14ac:dyDescent="0.25">
      <c r="BK292351" s="2311"/>
    </row>
    <row r="292375" spans="63:63" x14ac:dyDescent="0.25">
      <c r="BK292375" s="2315"/>
    </row>
    <row r="292376" spans="63:63" x14ac:dyDescent="0.25">
      <c r="BK292376" s="2311"/>
    </row>
    <row r="292400" spans="63:63" x14ac:dyDescent="0.25">
      <c r="BK292400" s="2315"/>
    </row>
    <row r="292401" spans="63:63" x14ac:dyDescent="0.25">
      <c r="BK292401" s="2311"/>
    </row>
    <row r="292425" spans="63:63" x14ac:dyDescent="0.25">
      <c r="BK292425" s="2315"/>
    </row>
    <row r="292426" spans="63:63" x14ac:dyDescent="0.25">
      <c r="BK292426" s="2311"/>
    </row>
    <row r="292450" spans="63:63" x14ac:dyDescent="0.25">
      <c r="BK292450" s="2315"/>
    </row>
    <row r="292451" spans="63:63" x14ac:dyDescent="0.25">
      <c r="BK292451" s="2311"/>
    </row>
    <row r="292475" spans="63:63" x14ac:dyDescent="0.25">
      <c r="BK292475" s="2315"/>
    </row>
    <row r="292476" spans="63:63" x14ac:dyDescent="0.25">
      <c r="BK292476" s="2311"/>
    </row>
    <row r="292500" spans="63:63" x14ac:dyDescent="0.25">
      <c r="BK292500" s="2315"/>
    </row>
    <row r="292501" spans="63:63" x14ac:dyDescent="0.25">
      <c r="BK292501" s="2311"/>
    </row>
    <row r="292525" spans="63:63" x14ac:dyDescent="0.25">
      <c r="BK292525" s="2315"/>
    </row>
    <row r="292526" spans="63:63" x14ac:dyDescent="0.25">
      <c r="BK292526" s="2311"/>
    </row>
    <row r="292550" spans="63:63" x14ac:dyDescent="0.25">
      <c r="BK292550" s="2315"/>
    </row>
    <row r="292551" spans="63:63" x14ac:dyDescent="0.25">
      <c r="BK292551" s="2311"/>
    </row>
    <row r="292575" spans="63:63" x14ac:dyDescent="0.25">
      <c r="BK292575" s="2315"/>
    </row>
    <row r="292576" spans="63:63" x14ac:dyDescent="0.25">
      <c r="BK292576" s="2311"/>
    </row>
    <row r="292600" spans="63:63" x14ac:dyDescent="0.25">
      <c r="BK292600" s="2315"/>
    </row>
    <row r="292601" spans="63:63" x14ac:dyDescent="0.25">
      <c r="BK292601" s="2311"/>
    </row>
    <row r="292625" spans="63:63" x14ac:dyDescent="0.25">
      <c r="BK292625" s="2315"/>
    </row>
    <row r="292626" spans="63:63" x14ac:dyDescent="0.25">
      <c r="BK292626" s="2311"/>
    </row>
    <row r="292650" spans="63:63" x14ac:dyDescent="0.25">
      <c r="BK292650" s="2315"/>
    </row>
    <row r="292651" spans="63:63" x14ac:dyDescent="0.25">
      <c r="BK292651" s="2311"/>
    </row>
    <row r="292675" spans="63:63" x14ac:dyDescent="0.25">
      <c r="BK292675" s="2315"/>
    </row>
    <row r="292676" spans="63:63" x14ac:dyDescent="0.25">
      <c r="BK292676" s="2311"/>
    </row>
    <row r="292700" spans="63:63" x14ac:dyDescent="0.25">
      <c r="BK292700" s="2315"/>
    </row>
    <row r="292701" spans="63:63" x14ac:dyDescent="0.25">
      <c r="BK292701" s="2311"/>
    </row>
    <row r="292725" spans="63:63" x14ac:dyDescent="0.25">
      <c r="BK292725" s="2315"/>
    </row>
    <row r="292726" spans="63:63" x14ac:dyDescent="0.25">
      <c r="BK292726" s="2311"/>
    </row>
    <row r="292750" spans="63:63" x14ac:dyDescent="0.25">
      <c r="BK292750" s="2315"/>
    </row>
    <row r="292751" spans="63:63" x14ac:dyDescent="0.25">
      <c r="BK292751" s="2311"/>
    </row>
    <row r="292775" spans="63:63" x14ac:dyDescent="0.25">
      <c r="BK292775" s="2315"/>
    </row>
    <row r="292776" spans="63:63" x14ac:dyDescent="0.25">
      <c r="BK292776" s="2311"/>
    </row>
    <row r="292800" spans="63:63" x14ac:dyDescent="0.25">
      <c r="BK292800" s="2315"/>
    </row>
    <row r="292801" spans="63:63" x14ac:dyDescent="0.25">
      <c r="BK292801" s="2311"/>
    </row>
    <row r="292825" spans="63:63" x14ac:dyDescent="0.25">
      <c r="BK292825" s="2315"/>
    </row>
    <row r="292826" spans="63:63" x14ac:dyDescent="0.25">
      <c r="BK292826" s="2311"/>
    </row>
    <row r="292850" spans="63:63" x14ac:dyDescent="0.25">
      <c r="BK292850" s="2315"/>
    </row>
    <row r="292851" spans="63:63" x14ac:dyDescent="0.25">
      <c r="BK292851" s="2311"/>
    </row>
    <row r="292875" spans="63:63" x14ac:dyDescent="0.25">
      <c r="BK292875" s="2315"/>
    </row>
    <row r="292876" spans="63:63" x14ac:dyDescent="0.25">
      <c r="BK292876" s="2311"/>
    </row>
    <row r="292900" spans="63:63" x14ac:dyDescent="0.25">
      <c r="BK292900" s="2315"/>
    </row>
    <row r="292901" spans="63:63" x14ac:dyDescent="0.25">
      <c r="BK292901" s="2311"/>
    </row>
    <row r="292925" spans="63:63" x14ac:dyDescent="0.25">
      <c r="BK292925" s="2315"/>
    </row>
    <row r="292926" spans="63:63" x14ac:dyDescent="0.25">
      <c r="BK292926" s="2311"/>
    </row>
    <row r="292950" spans="63:63" x14ac:dyDescent="0.25">
      <c r="BK292950" s="2315"/>
    </row>
    <row r="292951" spans="63:63" x14ac:dyDescent="0.25">
      <c r="BK292951" s="2311"/>
    </row>
    <row r="292975" spans="63:63" x14ac:dyDescent="0.25">
      <c r="BK292975" s="2315"/>
    </row>
    <row r="292976" spans="63:63" x14ac:dyDescent="0.25">
      <c r="BK292976" s="2311"/>
    </row>
    <row r="293000" spans="63:63" x14ac:dyDescent="0.25">
      <c r="BK293000" s="2315"/>
    </row>
    <row r="293001" spans="63:63" x14ac:dyDescent="0.25">
      <c r="BK293001" s="2311"/>
    </row>
    <row r="293025" spans="63:63" x14ac:dyDescent="0.25">
      <c r="BK293025" s="2315"/>
    </row>
    <row r="293026" spans="63:63" x14ac:dyDescent="0.25">
      <c r="BK293026" s="2311"/>
    </row>
    <row r="293050" spans="63:63" x14ac:dyDescent="0.25">
      <c r="BK293050" s="2315"/>
    </row>
    <row r="293051" spans="63:63" x14ac:dyDescent="0.25">
      <c r="BK293051" s="2311"/>
    </row>
    <row r="293075" spans="63:63" x14ac:dyDescent="0.25">
      <c r="BK293075" s="2315"/>
    </row>
    <row r="293076" spans="63:63" x14ac:dyDescent="0.25">
      <c r="BK293076" s="2311"/>
    </row>
    <row r="293100" spans="63:63" x14ac:dyDescent="0.25">
      <c r="BK293100" s="2315"/>
    </row>
    <row r="293101" spans="63:63" x14ac:dyDescent="0.25">
      <c r="BK293101" s="2311"/>
    </row>
    <row r="293125" spans="63:63" x14ac:dyDescent="0.25">
      <c r="BK293125" s="2315"/>
    </row>
    <row r="293126" spans="63:63" x14ac:dyDescent="0.25">
      <c r="BK293126" s="2311"/>
    </row>
    <row r="293150" spans="63:63" x14ac:dyDescent="0.25">
      <c r="BK293150" s="2315"/>
    </row>
    <row r="293151" spans="63:63" x14ac:dyDescent="0.25">
      <c r="BK293151" s="2311"/>
    </row>
    <row r="293175" spans="63:63" x14ac:dyDescent="0.25">
      <c r="BK293175" s="2315"/>
    </row>
    <row r="293176" spans="63:63" x14ac:dyDescent="0.25">
      <c r="BK293176" s="2311"/>
    </row>
    <row r="293200" spans="63:63" x14ac:dyDescent="0.25">
      <c r="BK293200" s="2315"/>
    </row>
    <row r="293201" spans="63:63" x14ac:dyDescent="0.25">
      <c r="BK293201" s="2311"/>
    </row>
    <row r="293225" spans="63:63" x14ac:dyDescent="0.25">
      <c r="BK293225" s="2315"/>
    </row>
    <row r="293226" spans="63:63" x14ac:dyDescent="0.25">
      <c r="BK293226" s="2311"/>
    </row>
    <row r="293250" spans="63:63" x14ac:dyDescent="0.25">
      <c r="BK293250" s="2315"/>
    </row>
    <row r="293251" spans="63:63" x14ac:dyDescent="0.25">
      <c r="BK293251" s="2311"/>
    </row>
    <row r="293275" spans="63:63" x14ac:dyDescent="0.25">
      <c r="BK293275" s="2315"/>
    </row>
    <row r="293276" spans="63:63" x14ac:dyDescent="0.25">
      <c r="BK293276" s="2311"/>
    </row>
    <row r="293300" spans="63:63" x14ac:dyDescent="0.25">
      <c r="BK293300" s="2315"/>
    </row>
    <row r="293301" spans="63:63" x14ac:dyDescent="0.25">
      <c r="BK293301" s="2311"/>
    </row>
    <row r="293325" spans="63:63" x14ac:dyDescent="0.25">
      <c r="BK293325" s="2315"/>
    </row>
    <row r="293326" spans="63:63" x14ac:dyDescent="0.25">
      <c r="BK293326" s="2311"/>
    </row>
    <row r="293350" spans="63:63" x14ac:dyDescent="0.25">
      <c r="BK293350" s="2315"/>
    </row>
    <row r="293351" spans="63:63" x14ac:dyDescent="0.25">
      <c r="BK293351" s="2311"/>
    </row>
    <row r="293375" spans="63:63" x14ac:dyDescent="0.25">
      <c r="BK293375" s="2315"/>
    </row>
    <row r="293376" spans="63:63" x14ac:dyDescent="0.25">
      <c r="BK293376" s="2311"/>
    </row>
    <row r="293400" spans="63:63" x14ac:dyDescent="0.25">
      <c r="BK293400" s="2315"/>
    </row>
    <row r="293401" spans="63:63" x14ac:dyDescent="0.25">
      <c r="BK293401" s="2311"/>
    </row>
    <row r="293425" spans="63:63" x14ac:dyDescent="0.25">
      <c r="BK293425" s="2315"/>
    </row>
    <row r="293426" spans="63:63" x14ac:dyDescent="0.25">
      <c r="BK293426" s="2311"/>
    </row>
    <row r="293450" spans="63:63" x14ac:dyDescent="0.25">
      <c r="BK293450" s="2315"/>
    </row>
    <row r="293451" spans="63:63" x14ac:dyDescent="0.25">
      <c r="BK293451" s="2311"/>
    </row>
    <row r="293475" spans="63:63" x14ac:dyDescent="0.25">
      <c r="BK293475" s="2315"/>
    </row>
    <row r="293476" spans="63:63" x14ac:dyDescent="0.25">
      <c r="BK293476" s="2311"/>
    </row>
    <row r="293500" spans="63:63" x14ac:dyDescent="0.25">
      <c r="BK293500" s="2315"/>
    </row>
    <row r="293501" spans="63:63" x14ac:dyDescent="0.25">
      <c r="BK293501" s="2311"/>
    </row>
    <row r="293525" spans="63:63" x14ac:dyDescent="0.25">
      <c r="BK293525" s="2315"/>
    </row>
    <row r="293526" spans="63:63" x14ac:dyDescent="0.25">
      <c r="BK293526" s="2311"/>
    </row>
    <row r="293550" spans="63:63" x14ac:dyDescent="0.25">
      <c r="BK293550" s="2315"/>
    </row>
    <row r="293551" spans="63:63" x14ac:dyDescent="0.25">
      <c r="BK293551" s="2311"/>
    </row>
    <row r="293575" spans="63:63" x14ac:dyDescent="0.25">
      <c r="BK293575" s="2315"/>
    </row>
    <row r="293576" spans="63:63" x14ac:dyDescent="0.25">
      <c r="BK293576" s="2311"/>
    </row>
    <row r="293600" spans="63:63" x14ac:dyDescent="0.25">
      <c r="BK293600" s="2315"/>
    </row>
    <row r="293601" spans="63:63" x14ac:dyDescent="0.25">
      <c r="BK293601" s="2311"/>
    </row>
    <row r="293625" spans="63:63" x14ac:dyDescent="0.25">
      <c r="BK293625" s="2315"/>
    </row>
    <row r="293626" spans="63:63" x14ac:dyDescent="0.25">
      <c r="BK293626" s="2311"/>
    </row>
    <row r="293650" spans="63:63" x14ac:dyDescent="0.25">
      <c r="BK293650" s="2315"/>
    </row>
    <row r="293651" spans="63:63" x14ac:dyDescent="0.25">
      <c r="BK293651" s="2311"/>
    </row>
    <row r="293675" spans="63:63" x14ac:dyDescent="0.25">
      <c r="BK293675" s="2315"/>
    </row>
    <row r="293676" spans="63:63" x14ac:dyDescent="0.25">
      <c r="BK293676" s="2311"/>
    </row>
    <row r="293700" spans="63:63" x14ac:dyDescent="0.25">
      <c r="BK293700" s="2315"/>
    </row>
    <row r="293701" spans="63:63" x14ac:dyDescent="0.25">
      <c r="BK293701" s="2311"/>
    </row>
    <row r="293725" spans="63:63" x14ac:dyDescent="0.25">
      <c r="BK293725" s="2315"/>
    </row>
    <row r="293726" spans="63:63" x14ac:dyDescent="0.25">
      <c r="BK293726" s="2311"/>
    </row>
    <row r="293750" spans="63:63" x14ac:dyDescent="0.25">
      <c r="BK293750" s="2315"/>
    </row>
    <row r="293751" spans="63:63" x14ac:dyDescent="0.25">
      <c r="BK293751" s="2311"/>
    </row>
    <row r="293775" spans="63:63" x14ac:dyDescent="0.25">
      <c r="BK293775" s="2315"/>
    </row>
    <row r="293776" spans="63:63" x14ac:dyDescent="0.25">
      <c r="BK293776" s="2311"/>
    </row>
    <row r="293800" spans="63:63" x14ac:dyDescent="0.25">
      <c r="BK293800" s="2315"/>
    </row>
    <row r="293801" spans="63:63" x14ac:dyDescent="0.25">
      <c r="BK293801" s="2311"/>
    </row>
    <row r="293825" spans="63:63" x14ac:dyDescent="0.25">
      <c r="BK293825" s="2315"/>
    </row>
    <row r="293826" spans="63:63" x14ac:dyDescent="0.25">
      <c r="BK293826" s="2311"/>
    </row>
    <row r="293850" spans="63:63" x14ac:dyDescent="0.25">
      <c r="BK293850" s="2315"/>
    </row>
    <row r="293851" spans="63:63" x14ac:dyDescent="0.25">
      <c r="BK293851" s="2311"/>
    </row>
    <row r="293875" spans="63:63" x14ac:dyDescent="0.25">
      <c r="BK293875" s="2315"/>
    </row>
    <row r="293876" spans="63:63" x14ac:dyDescent="0.25">
      <c r="BK293876" s="2311"/>
    </row>
    <row r="293900" spans="63:63" x14ac:dyDescent="0.25">
      <c r="BK293900" s="2315"/>
    </row>
    <row r="293901" spans="63:63" x14ac:dyDescent="0.25">
      <c r="BK293901" s="2311"/>
    </row>
    <row r="293925" spans="63:63" x14ac:dyDescent="0.25">
      <c r="BK293925" s="2315"/>
    </row>
    <row r="293926" spans="63:63" x14ac:dyDescent="0.25">
      <c r="BK293926" s="2311"/>
    </row>
    <row r="293950" spans="63:63" x14ac:dyDescent="0.25">
      <c r="BK293950" s="2315"/>
    </row>
    <row r="293951" spans="63:63" x14ac:dyDescent="0.25">
      <c r="BK293951" s="2311"/>
    </row>
    <row r="293975" spans="63:63" x14ac:dyDescent="0.25">
      <c r="BK293975" s="2315"/>
    </row>
    <row r="293976" spans="63:63" x14ac:dyDescent="0.25">
      <c r="BK293976" s="2311"/>
    </row>
    <row r="294000" spans="63:63" x14ac:dyDescent="0.25">
      <c r="BK294000" s="2315"/>
    </row>
    <row r="294001" spans="63:63" x14ac:dyDescent="0.25">
      <c r="BK294001" s="2311"/>
    </row>
    <row r="294025" spans="63:63" x14ac:dyDescent="0.25">
      <c r="BK294025" s="2315"/>
    </row>
    <row r="294026" spans="63:63" x14ac:dyDescent="0.25">
      <c r="BK294026" s="2311"/>
    </row>
    <row r="294050" spans="63:63" x14ac:dyDescent="0.25">
      <c r="BK294050" s="2315"/>
    </row>
    <row r="294051" spans="63:63" x14ac:dyDescent="0.25">
      <c r="BK294051" s="2311"/>
    </row>
    <row r="294075" spans="63:63" x14ac:dyDescent="0.25">
      <c r="BK294075" s="2315"/>
    </row>
    <row r="294076" spans="63:63" x14ac:dyDescent="0.25">
      <c r="BK294076" s="2311"/>
    </row>
    <row r="294100" spans="63:63" x14ac:dyDescent="0.25">
      <c r="BK294100" s="2315"/>
    </row>
    <row r="294101" spans="63:63" x14ac:dyDescent="0.25">
      <c r="BK294101" s="2311"/>
    </row>
    <row r="294125" spans="63:63" x14ac:dyDescent="0.25">
      <c r="BK294125" s="2315"/>
    </row>
    <row r="294126" spans="63:63" x14ac:dyDescent="0.25">
      <c r="BK294126" s="2311"/>
    </row>
    <row r="294150" spans="63:63" x14ac:dyDescent="0.25">
      <c r="BK294150" s="2315"/>
    </row>
    <row r="294151" spans="63:63" x14ac:dyDescent="0.25">
      <c r="BK294151" s="2311"/>
    </row>
    <row r="294175" spans="63:63" x14ac:dyDescent="0.25">
      <c r="BK294175" s="2315"/>
    </row>
    <row r="294176" spans="63:63" x14ac:dyDescent="0.25">
      <c r="BK294176" s="2311"/>
    </row>
    <row r="294200" spans="63:63" x14ac:dyDescent="0.25">
      <c r="BK294200" s="2315"/>
    </row>
    <row r="294201" spans="63:63" x14ac:dyDescent="0.25">
      <c r="BK294201" s="2311"/>
    </row>
    <row r="294225" spans="63:63" x14ac:dyDescent="0.25">
      <c r="BK294225" s="2315"/>
    </row>
    <row r="294226" spans="63:63" x14ac:dyDescent="0.25">
      <c r="BK294226" s="2311"/>
    </row>
    <row r="294250" spans="63:63" x14ac:dyDescent="0.25">
      <c r="BK294250" s="2315"/>
    </row>
    <row r="294251" spans="63:63" x14ac:dyDescent="0.25">
      <c r="BK294251" s="2311"/>
    </row>
    <row r="294275" spans="63:63" x14ac:dyDescent="0.25">
      <c r="BK294275" s="2315"/>
    </row>
    <row r="294276" spans="63:63" x14ac:dyDescent="0.25">
      <c r="BK294276" s="2311"/>
    </row>
    <row r="294300" spans="63:63" x14ac:dyDescent="0.25">
      <c r="BK294300" s="2315"/>
    </row>
    <row r="294301" spans="63:63" x14ac:dyDescent="0.25">
      <c r="BK294301" s="2311"/>
    </row>
    <row r="294325" spans="63:63" x14ac:dyDescent="0.25">
      <c r="BK294325" s="2315"/>
    </row>
    <row r="294326" spans="63:63" x14ac:dyDescent="0.25">
      <c r="BK294326" s="2311"/>
    </row>
    <row r="294350" spans="63:63" x14ac:dyDescent="0.25">
      <c r="BK294350" s="2315"/>
    </row>
    <row r="294351" spans="63:63" x14ac:dyDescent="0.25">
      <c r="BK294351" s="2311"/>
    </row>
    <row r="294375" spans="63:63" x14ac:dyDescent="0.25">
      <c r="BK294375" s="2315"/>
    </row>
    <row r="294376" spans="63:63" x14ac:dyDescent="0.25">
      <c r="BK294376" s="2311"/>
    </row>
    <row r="294400" spans="63:63" x14ac:dyDescent="0.25">
      <c r="BK294400" s="2315"/>
    </row>
    <row r="294401" spans="63:63" x14ac:dyDescent="0.25">
      <c r="BK294401" s="2311"/>
    </row>
    <row r="294425" spans="63:63" x14ac:dyDescent="0.25">
      <c r="BK294425" s="2315"/>
    </row>
    <row r="294426" spans="63:63" x14ac:dyDescent="0.25">
      <c r="BK294426" s="2311"/>
    </row>
    <row r="294450" spans="63:63" x14ac:dyDescent="0.25">
      <c r="BK294450" s="2315"/>
    </row>
    <row r="294451" spans="63:63" x14ac:dyDescent="0.25">
      <c r="BK294451" s="2311"/>
    </row>
    <row r="294475" spans="63:63" x14ac:dyDescent="0.25">
      <c r="BK294475" s="2315"/>
    </row>
    <row r="294476" spans="63:63" x14ac:dyDescent="0.25">
      <c r="BK294476" s="2311"/>
    </row>
    <row r="294500" spans="63:63" x14ac:dyDescent="0.25">
      <c r="BK294500" s="2315"/>
    </row>
    <row r="294501" spans="63:63" x14ac:dyDescent="0.25">
      <c r="BK294501" s="2311"/>
    </row>
    <row r="294525" spans="63:63" x14ac:dyDescent="0.25">
      <c r="BK294525" s="2315"/>
    </row>
    <row r="294526" spans="63:63" x14ac:dyDescent="0.25">
      <c r="BK294526" s="2311"/>
    </row>
    <row r="294550" spans="63:63" x14ac:dyDescent="0.25">
      <c r="BK294550" s="2315"/>
    </row>
    <row r="294551" spans="63:63" x14ac:dyDescent="0.25">
      <c r="BK294551" s="2311"/>
    </row>
    <row r="294575" spans="63:63" x14ac:dyDescent="0.25">
      <c r="BK294575" s="2315"/>
    </row>
    <row r="294576" spans="63:63" x14ac:dyDescent="0.25">
      <c r="BK294576" s="2311"/>
    </row>
    <row r="294600" spans="63:63" x14ac:dyDescent="0.25">
      <c r="BK294600" s="2315"/>
    </row>
    <row r="294601" spans="63:63" x14ac:dyDescent="0.25">
      <c r="BK294601" s="2311"/>
    </row>
    <row r="294625" spans="63:63" x14ac:dyDescent="0.25">
      <c r="BK294625" s="2315"/>
    </row>
    <row r="294626" spans="63:63" x14ac:dyDescent="0.25">
      <c r="BK294626" s="2311"/>
    </row>
    <row r="294650" spans="63:63" x14ac:dyDescent="0.25">
      <c r="BK294650" s="2315"/>
    </row>
    <row r="294651" spans="63:63" x14ac:dyDescent="0.25">
      <c r="BK294651" s="2311"/>
    </row>
    <row r="294675" spans="63:63" x14ac:dyDescent="0.25">
      <c r="BK294675" s="2315"/>
    </row>
    <row r="294676" spans="63:63" x14ac:dyDescent="0.25">
      <c r="BK294676" s="2311"/>
    </row>
    <row r="294700" spans="63:63" x14ac:dyDescent="0.25">
      <c r="BK294700" s="2315"/>
    </row>
    <row r="294701" spans="63:63" x14ac:dyDescent="0.25">
      <c r="BK294701" s="2311"/>
    </row>
    <row r="294725" spans="63:63" x14ac:dyDescent="0.25">
      <c r="BK294725" s="2315"/>
    </row>
    <row r="294726" spans="63:63" x14ac:dyDescent="0.25">
      <c r="BK294726" s="2311"/>
    </row>
    <row r="294750" spans="63:63" x14ac:dyDescent="0.25">
      <c r="BK294750" s="2315"/>
    </row>
    <row r="294751" spans="63:63" x14ac:dyDescent="0.25">
      <c r="BK294751" s="2311"/>
    </row>
    <row r="294775" spans="63:63" x14ac:dyDescent="0.25">
      <c r="BK294775" s="2315"/>
    </row>
    <row r="294776" spans="63:63" x14ac:dyDescent="0.25">
      <c r="BK294776" s="2311"/>
    </row>
    <row r="294800" spans="63:63" x14ac:dyDescent="0.25">
      <c r="BK294800" s="2315"/>
    </row>
    <row r="294801" spans="63:63" x14ac:dyDescent="0.25">
      <c r="BK294801" s="2311"/>
    </row>
    <row r="294825" spans="63:63" x14ac:dyDescent="0.25">
      <c r="BK294825" s="2315"/>
    </row>
    <row r="294826" spans="63:63" x14ac:dyDescent="0.25">
      <c r="BK294826" s="2311"/>
    </row>
    <row r="294850" spans="63:63" x14ac:dyDescent="0.25">
      <c r="BK294850" s="2315"/>
    </row>
    <row r="294851" spans="63:63" x14ac:dyDescent="0.25">
      <c r="BK294851" s="2311"/>
    </row>
    <row r="294875" spans="63:63" x14ac:dyDescent="0.25">
      <c r="BK294875" s="2315"/>
    </row>
    <row r="294876" spans="63:63" x14ac:dyDescent="0.25">
      <c r="BK294876" s="2311"/>
    </row>
    <row r="294900" spans="63:63" x14ac:dyDescent="0.25">
      <c r="BK294900" s="2315"/>
    </row>
    <row r="294901" spans="63:63" x14ac:dyDescent="0.25">
      <c r="BK294901" s="2311"/>
    </row>
    <row r="294925" spans="63:63" x14ac:dyDescent="0.25">
      <c r="BK294925" s="2315"/>
    </row>
    <row r="294926" spans="63:63" x14ac:dyDescent="0.25">
      <c r="BK294926" s="2311"/>
    </row>
    <row r="294950" spans="63:63" x14ac:dyDescent="0.25">
      <c r="BK294950" s="2315"/>
    </row>
    <row r="294951" spans="63:63" x14ac:dyDescent="0.25">
      <c r="BK294951" s="2311"/>
    </row>
    <row r="294975" spans="63:63" x14ac:dyDescent="0.25">
      <c r="BK294975" s="2315"/>
    </row>
    <row r="294976" spans="63:63" x14ac:dyDescent="0.25">
      <c r="BK294976" s="2311"/>
    </row>
    <row r="295000" spans="63:63" x14ac:dyDescent="0.25">
      <c r="BK295000" s="2315"/>
    </row>
    <row r="295001" spans="63:63" x14ac:dyDescent="0.25">
      <c r="BK295001" s="2311"/>
    </row>
    <row r="295025" spans="63:63" x14ac:dyDescent="0.25">
      <c r="BK295025" s="2315"/>
    </row>
    <row r="295026" spans="63:63" x14ac:dyDescent="0.25">
      <c r="BK295026" s="2311"/>
    </row>
    <row r="295050" spans="63:63" x14ac:dyDescent="0.25">
      <c r="BK295050" s="2315"/>
    </row>
    <row r="295051" spans="63:63" x14ac:dyDescent="0.25">
      <c r="BK295051" s="2311"/>
    </row>
    <row r="295075" spans="63:63" x14ac:dyDescent="0.25">
      <c r="BK295075" s="2315"/>
    </row>
    <row r="295076" spans="63:63" x14ac:dyDescent="0.25">
      <c r="BK295076" s="2311"/>
    </row>
    <row r="295100" spans="63:63" x14ac:dyDescent="0.25">
      <c r="BK295100" s="2315"/>
    </row>
    <row r="295101" spans="63:63" x14ac:dyDescent="0.25">
      <c r="BK295101" s="2311"/>
    </row>
    <row r="295125" spans="63:63" x14ac:dyDescent="0.25">
      <c r="BK295125" s="2315"/>
    </row>
    <row r="295126" spans="63:63" x14ac:dyDescent="0.25">
      <c r="BK295126" s="2311"/>
    </row>
    <row r="295150" spans="63:63" x14ac:dyDescent="0.25">
      <c r="BK295150" s="2315"/>
    </row>
    <row r="295151" spans="63:63" x14ac:dyDescent="0.25">
      <c r="BK295151" s="2311"/>
    </row>
    <row r="295175" spans="63:63" x14ac:dyDescent="0.25">
      <c r="BK295175" s="2315"/>
    </row>
    <row r="295176" spans="63:63" x14ac:dyDescent="0.25">
      <c r="BK295176" s="2311"/>
    </row>
    <row r="295200" spans="63:63" x14ac:dyDescent="0.25">
      <c r="BK295200" s="2315"/>
    </row>
    <row r="295201" spans="63:63" x14ac:dyDescent="0.25">
      <c r="BK295201" s="2311"/>
    </row>
    <row r="295225" spans="63:63" x14ac:dyDescent="0.25">
      <c r="BK295225" s="2315"/>
    </row>
    <row r="295226" spans="63:63" x14ac:dyDescent="0.25">
      <c r="BK295226" s="2311"/>
    </row>
    <row r="295250" spans="63:63" x14ac:dyDescent="0.25">
      <c r="BK295250" s="2315"/>
    </row>
    <row r="295251" spans="63:63" x14ac:dyDescent="0.25">
      <c r="BK295251" s="2311"/>
    </row>
    <row r="295275" spans="63:63" x14ac:dyDescent="0.25">
      <c r="BK295275" s="2315"/>
    </row>
    <row r="295276" spans="63:63" x14ac:dyDescent="0.25">
      <c r="BK295276" s="2311"/>
    </row>
    <row r="295300" spans="63:63" x14ac:dyDescent="0.25">
      <c r="BK295300" s="2315"/>
    </row>
    <row r="295301" spans="63:63" x14ac:dyDescent="0.25">
      <c r="BK295301" s="2311"/>
    </row>
    <row r="295325" spans="63:63" x14ac:dyDescent="0.25">
      <c r="BK295325" s="2315"/>
    </row>
    <row r="295326" spans="63:63" x14ac:dyDescent="0.25">
      <c r="BK295326" s="2311"/>
    </row>
    <row r="295350" spans="63:63" x14ac:dyDescent="0.25">
      <c r="BK295350" s="2315"/>
    </row>
    <row r="295351" spans="63:63" x14ac:dyDescent="0.25">
      <c r="BK295351" s="2311"/>
    </row>
    <row r="295375" spans="63:63" x14ac:dyDescent="0.25">
      <c r="BK295375" s="2315"/>
    </row>
    <row r="295376" spans="63:63" x14ac:dyDescent="0.25">
      <c r="BK295376" s="2311"/>
    </row>
    <row r="295400" spans="63:63" x14ac:dyDescent="0.25">
      <c r="BK295400" s="2315"/>
    </row>
    <row r="295401" spans="63:63" x14ac:dyDescent="0.25">
      <c r="BK295401" s="2311"/>
    </row>
    <row r="295425" spans="63:63" x14ac:dyDescent="0.25">
      <c r="BK295425" s="2315"/>
    </row>
    <row r="295426" spans="63:63" x14ac:dyDescent="0.25">
      <c r="BK295426" s="2311"/>
    </row>
    <row r="295450" spans="63:63" x14ac:dyDescent="0.25">
      <c r="BK295450" s="2315"/>
    </row>
    <row r="295451" spans="63:63" x14ac:dyDescent="0.25">
      <c r="BK295451" s="2311"/>
    </row>
    <row r="295475" spans="63:63" x14ac:dyDescent="0.25">
      <c r="BK295475" s="2315"/>
    </row>
    <row r="295476" spans="63:63" x14ac:dyDescent="0.25">
      <c r="BK295476" s="2311"/>
    </row>
    <row r="295500" spans="63:63" x14ac:dyDescent="0.25">
      <c r="BK295500" s="2315"/>
    </row>
    <row r="295501" spans="63:63" x14ac:dyDescent="0.25">
      <c r="BK295501" s="2311"/>
    </row>
    <row r="295525" spans="63:63" x14ac:dyDescent="0.25">
      <c r="BK295525" s="2315"/>
    </row>
    <row r="295526" spans="63:63" x14ac:dyDescent="0.25">
      <c r="BK295526" s="2311"/>
    </row>
    <row r="295550" spans="63:63" x14ac:dyDescent="0.25">
      <c r="BK295550" s="2315"/>
    </row>
    <row r="295551" spans="63:63" x14ac:dyDescent="0.25">
      <c r="BK295551" s="2311"/>
    </row>
    <row r="295575" spans="63:63" x14ac:dyDescent="0.25">
      <c r="BK295575" s="2315"/>
    </row>
    <row r="295576" spans="63:63" x14ac:dyDescent="0.25">
      <c r="BK295576" s="2311"/>
    </row>
    <row r="295600" spans="63:63" x14ac:dyDescent="0.25">
      <c r="BK295600" s="2315"/>
    </row>
    <row r="295601" spans="63:63" x14ac:dyDescent="0.25">
      <c r="BK295601" s="2311"/>
    </row>
    <row r="295625" spans="63:63" x14ac:dyDescent="0.25">
      <c r="BK295625" s="2315"/>
    </row>
    <row r="295626" spans="63:63" x14ac:dyDescent="0.25">
      <c r="BK295626" s="2311"/>
    </row>
    <row r="295650" spans="63:63" x14ac:dyDescent="0.25">
      <c r="BK295650" s="2315"/>
    </row>
    <row r="295651" spans="63:63" x14ac:dyDescent="0.25">
      <c r="BK295651" s="2311"/>
    </row>
    <row r="295675" spans="63:63" x14ac:dyDescent="0.25">
      <c r="BK295675" s="2315"/>
    </row>
    <row r="295676" spans="63:63" x14ac:dyDescent="0.25">
      <c r="BK295676" s="2311"/>
    </row>
    <row r="295700" spans="63:63" x14ac:dyDescent="0.25">
      <c r="BK295700" s="2315"/>
    </row>
    <row r="295701" spans="63:63" x14ac:dyDescent="0.25">
      <c r="BK295701" s="2311"/>
    </row>
    <row r="295725" spans="63:63" x14ac:dyDescent="0.25">
      <c r="BK295725" s="2315"/>
    </row>
    <row r="295726" spans="63:63" x14ac:dyDescent="0.25">
      <c r="BK295726" s="2311"/>
    </row>
    <row r="295750" spans="63:63" x14ac:dyDescent="0.25">
      <c r="BK295750" s="2315"/>
    </row>
    <row r="295751" spans="63:63" x14ac:dyDescent="0.25">
      <c r="BK295751" s="2311"/>
    </row>
    <row r="295775" spans="63:63" x14ac:dyDescent="0.25">
      <c r="BK295775" s="2315"/>
    </row>
    <row r="295776" spans="63:63" x14ac:dyDescent="0.25">
      <c r="BK295776" s="2311"/>
    </row>
    <row r="295800" spans="63:63" x14ac:dyDescent="0.25">
      <c r="BK295800" s="2315"/>
    </row>
    <row r="295801" spans="63:63" x14ac:dyDescent="0.25">
      <c r="BK295801" s="2311"/>
    </row>
    <row r="295825" spans="63:63" x14ac:dyDescent="0.25">
      <c r="BK295825" s="2315"/>
    </row>
    <row r="295826" spans="63:63" x14ac:dyDescent="0.25">
      <c r="BK295826" s="2311"/>
    </row>
    <row r="295850" spans="63:63" x14ac:dyDescent="0.25">
      <c r="BK295850" s="2315"/>
    </row>
    <row r="295851" spans="63:63" x14ac:dyDescent="0.25">
      <c r="BK295851" s="2311"/>
    </row>
    <row r="295875" spans="63:63" x14ac:dyDescent="0.25">
      <c r="BK295875" s="2315"/>
    </row>
    <row r="295876" spans="63:63" x14ac:dyDescent="0.25">
      <c r="BK295876" s="2311"/>
    </row>
    <row r="295900" spans="63:63" x14ac:dyDescent="0.25">
      <c r="BK295900" s="2315"/>
    </row>
    <row r="295901" spans="63:63" x14ac:dyDescent="0.25">
      <c r="BK295901" s="2311"/>
    </row>
    <row r="295925" spans="63:63" x14ac:dyDescent="0.25">
      <c r="BK295925" s="2315"/>
    </row>
    <row r="295926" spans="63:63" x14ac:dyDescent="0.25">
      <c r="BK295926" s="2311"/>
    </row>
    <row r="295950" spans="63:63" x14ac:dyDescent="0.25">
      <c r="BK295950" s="2315"/>
    </row>
    <row r="295951" spans="63:63" x14ac:dyDescent="0.25">
      <c r="BK295951" s="2311"/>
    </row>
    <row r="295975" spans="63:63" x14ac:dyDescent="0.25">
      <c r="BK295975" s="2315"/>
    </row>
    <row r="295976" spans="63:63" x14ac:dyDescent="0.25">
      <c r="BK295976" s="2311"/>
    </row>
    <row r="296000" spans="63:63" x14ac:dyDescent="0.25">
      <c r="BK296000" s="2315"/>
    </row>
    <row r="296001" spans="63:63" x14ac:dyDescent="0.25">
      <c r="BK296001" s="2311"/>
    </row>
    <row r="296025" spans="63:63" x14ac:dyDescent="0.25">
      <c r="BK296025" s="2315"/>
    </row>
    <row r="296026" spans="63:63" x14ac:dyDescent="0.25">
      <c r="BK296026" s="2311"/>
    </row>
    <row r="296050" spans="63:63" x14ac:dyDescent="0.25">
      <c r="BK296050" s="2315"/>
    </row>
    <row r="296051" spans="63:63" x14ac:dyDescent="0.25">
      <c r="BK296051" s="2311"/>
    </row>
    <row r="296075" spans="63:63" x14ac:dyDescent="0.25">
      <c r="BK296075" s="2315"/>
    </row>
    <row r="296076" spans="63:63" x14ac:dyDescent="0.25">
      <c r="BK296076" s="2311"/>
    </row>
    <row r="296100" spans="63:63" x14ac:dyDescent="0.25">
      <c r="BK296100" s="2315"/>
    </row>
    <row r="296101" spans="63:63" x14ac:dyDescent="0.25">
      <c r="BK296101" s="2311"/>
    </row>
    <row r="296125" spans="63:63" x14ac:dyDescent="0.25">
      <c r="BK296125" s="2315"/>
    </row>
    <row r="296126" spans="63:63" x14ac:dyDescent="0.25">
      <c r="BK296126" s="2311"/>
    </row>
    <row r="296150" spans="63:63" x14ac:dyDescent="0.25">
      <c r="BK296150" s="2315"/>
    </row>
    <row r="296151" spans="63:63" x14ac:dyDescent="0.25">
      <c r="BK296151" s="2311"/>
    </row>
    <row r="296175" spans="63:63" x14ac:dyDescent="0.25">
      <c r="BK296175" s="2315"/>
    </row>
    <row r="296176" spans="63:63" x14ac:dyDescent="0.25">
      <c r="BK296176" s="2311"/>
    </row>
    <row r="296200" spans="63:63" x14ac:dyDescent="0.25">
      <c r="BK296200" s="2315"/>
    </row>
    <row r="296201" spans="63:63" x14ac:dyDescent="0.25">
      <c r="BK296201" s="2311"/>
    </row>
    <row r="296225" spans="63:63" x14ac:dyDescent="0.25">
      <c r="BK296225" s="2315"/>
    </row>
    <row r="296226" spans="63:63" x14ac:dyDescent="0.25">
      <c r="BK296226" s="2311"/>
    </row>
    <row r="296250" spans="63:63" x14ac:dyDescent="0.25">
      <c r="BK296250" s="2315"/>
    </row>
    <row r="296251" spans="63:63" x14ac:dyDescent="0.25">
      <c r="BK296251" s="2311"/>
    </row>
    <row r="296275" spans="63:63" x14ac:dyDescent="0.25">
      <c r="BK296275" s="2315"/>
    </row>
    <row r="296276" spans="63:63" x14ac:dyDescent="0.25">
      <c r="BK296276" s="2311"/>
    </row>
    <row r="296300" spans="63:63" x14ac:dyDescent="0.25">
      <c r="BK296300" s="2315"/>
    </row>
    <row r="296301" spans="63:63" x14ac:dyDescent="0.25">
      <c r="BK296301" s="2311"/>
    </row>
    <row r="296325" spans="63:63" x14ac:dyDescent="0.25">
      <c r="BK296325" s="2315"/>
    </row>
    <row r="296326" spans="63:63" x14ac:dyDescent="0.25">
      <c r="BK296326" s="2311"/>
    </row>
    <row r="296350" spans="63:63" x14ac:dyDescent="0.25">
      <c r="BK296350" s="2315"/>
    </row>
    <row r="296351" spans="63:63" x14ac:dyDescent="0.25">
      <c r="BK296351" s="2311"/>
    </row>
    <row r="296375" spans="63:63" x14ac:dyDescent="0.25">
      <c r="BK296375" s="2315"/>
    </row>
    <row r="296376" spans="63:63" x14ac:dyDescent="0.25">
      <c r="BK296376" s="2311"/>
    </row>
    <row r="296400" spans="63:63" x14ac:dyDescent="0.25">
      <c r="BK296400" s="2315"/>
    </row>
    <row r="296401" spans="63:63" x14ac:dyDescent="0.25">
      <c r="BK296401" s="2311"/>
    </row>
    <row r="296425" spans="63:63" x14ac:dyDescent="0.25">
      <c r="BK296425" s="2315"/>
    </row>
    <row r="296426" spans="63:63" x14ac:dyDescent="0.25">
      <c r="BK296426" s="2311"/>
    </row>
    <row r="296450" spans="63:63" x14ac:dyDescent="0.25">
      <c r="BK296450" s="2315"/>
    </row>
    <row r="296451" spans="63:63" x14ac:dyDescent="0.25">
      <c r="BK296451" s="2311"/>
    </row>
    <row r="296475" spans="63:63" x14ac:dyDescent="0.25">
      <c r="BK296475" s="2315"/>
    </row>
    <row r="296476" spans="63:63" x14ac:dyDescent="0.25">
      <c r="BK296476" s="2311"/>
    </row>
    <row r="296500" spans="63:63" x14ac:dyDescent="0.25">
      <c r="BK296500" s="2315"/>
    </row>
    <row r="296501" spans="63:63" x14ac:dyDescent="0.25">
      <c r="BK296501" s="2311"/>
    </row>
    <row r="296525" spans="63:63" x14ac:dyDescent="0.25">
      <c r="BK296525" s="2315"/>
    </row>
    <row r="296526" spans="63:63" x14ac:dyDescent="0.25">
      <c r="BK296526" s="2311"/>
    </row>
    <row r="296550" spans="63:63" x14ac:dyDescent="0.25">
      <c r="BK296550" s="2315"/>
    </row>
    <row r="296551" spans="63:63" x14ac:dyDescent="0.25">
      <c r="BK296551" s="2311"/>
    </row>
    <row r="296575" spans="63:63" x14ac:dyDescent="0.25">
      <c r="BK296575" s="2315"/>
    </row>
    <row r="296576" spans="63:63" x14ac:dyDescent="0.25">
      <c r="BK296576" s="2311"/>
    </row>
    <row r="296600" spans="63:63" x14ac:dyDescent="0.25">
      <c r="BK296600" s="2315"/>
    </row>
    <row r="296601" spans="63:63" x14ac:dyDescent="0.25">
      <c r="BK296601" s="2311"/>
    </row>
    <row r="296625" spans="63:63" x14ac:dyDescent="0.25">
      <c r="BK296625" s="2315"/>
    </row>
    <row r="296626" spans="63:63" x14ac:dyDescent="0.25">
      <c r="BK296626" s="2311"/>
    </row>
    <row r="296650" spans="63:63" x14ac:dyDescent="0.25">
      <c r="BK296650" s="2315"/>
    </row>
    <row r="296651" spans="63:63" x14ac:dyDescent="0.25">
      <c r="BK296651" s="2311"/>
    </row>
    <row r="296675" spans="63:63" x14ac:dyDescent="0.25">
      <c r="BK296675" s="2315"/>
    </row>
    <row r="296676" spans="63:63" x14ac:dyDescent="0.25">
      <c r="BK296676" s="2311"/>
    </row>
    <row r="296700" spans="63:63" x14ac:dyDescent="0.25">
      <c r="BK296700" s="2315"/>
    </row>
    <row r="296701" spans="63:63" x14ac:dyDescent="0.25">
      <c r="BK296701" s="2311"/>
    </row>
    <row r="296725" spans="63:63" x14ac:dyDescent="0.25">
      <c r="BK296725" s="2315"/>
    </row>
    <row r="296726" spans="63:63" x14ac:dyDescent="0.25">
      <c r="BK296726" s="2311"/>
    </row>
    <row r="296750" spans="63:63" x14ac:dyDescent="0.25">
      <c r="BK296750" s="2315"/>
    </row>
    <row r="296751" spans="63:63" x14ac:dyDescent="0.25">
      <c r="BK296751" s="2311"/>
    </row>
    <row r="296775" spans="63:63" x14ac:dyDescent="0.25">
      <c r="BK296775" s="2315"/>
    </row>
    <row r="296776" spans="63:63" x14ac:dyDescent="0.25">
      <c r="BK296776" s="2311"/>
    </row>
    <row r="296800" spans="63:63" x14ac:dyDescent="0.25">
      <c r="BK296800" s="2315"/>
    </row>
    <row r="296801" spans="63:63" x14ac:dyDescent="0.25">
      <c r="BK296801" s="2311"/>
    </row>
    <row r="296825" spans="63:63" x14ac:dyDescent="0.25">
      <c r="BK296825" s="2315"/>
    </row>
    <row r="296826" spans="63:63" x14ac:dyDescent="0.25">
      <c r="BK296826" s="2311"/>
    </row>
    <row r="296850" spans="63:63" x14ac:dyDescent="0.25">
      <c r="BK296850" s="2315"/>
    </row>
    <row r="296851" spans="63:63" x14ac:dyDescent="0.25">
      <c r="BK296851" s="2311"/>
    </row>
    <row r="296875" spans="63:63" x14ac:dyDescent="0.25">
      <c r="BK296875" s="2315"/>
    </row>
    <row r="296876" spans="63:63" x14ac:dyDescent="0.25">
      <c r="BK296876" s="2311"/>
    </row>
    <row r="296900" spans="63:63" x14ac:dyDescent="0.25">
      <c r="BK296900" s="2315"/>
    </row>
    <row r="296901" spans="63:63" x14ac:dyDescent="0.25">
      <c r="BK296901" s="2311"/>
    </row>
    <row r="296925" spans="63:63" x14ac:dyDescent="0.25">
      <c r="BK296925" s="2315"/>
    </row>
    <row r="296926" spans="63:63" x14ac:dyDescent="0.25">
      <c r="BK296926" s="2311"/>
    </row>
    <row r="296950" spans="63:63" x14ac:dyDescent="0.25">
      <c r="BK296950" s="2315"/>
    </row>
    <row r="296951" spans="63:63" x14ac:dyDescent="0.25">
      <c r="BK296951" s="2311"/>
    </row>
    <row r="296975" spans="63:63" x14ac:dyDescent="0.25">
      <c r="BK296975" s="2315"/>
    </row>
    <row r="296976" spans="63:63" x14ac:dyDescent="0.25">
      <c r="BK296976" s="2311"/>
    </row>
    <row r="297000" spans="63:63" x14ac:dyDescent="0.25">
      <c r="BK297000" s="2315"/>
    </row>
    <row r="297001" spans="63:63" x14ac:dyDescent="0.25">
      <c r="BK297001" s="2311"/>
    </row>
    <row r="297025" spans="63:63" x14ac:dyDescent="0.25">
      <c r="BK297025" s="2315"/>
    </row>
    <row r="297026" spans="63:63" x14ac:dyDescent="0.25">
      <c r="BK297026" s="2311"/>
    </row>
    <row r="297050" spans="63:63" x14ac:dyDescent="0.25">
      <c r="BK297050" s="2315"/>
    </row>
    <row r="297051" spans="63:63" x14ac:dyDescent="0.25">
      <c r="BK297051" s="2311"/>
    </row>
    <row r="297075" spans="63:63" x14ac:dyDescent="0.25">
      <c r="BK297075" s="2315"/>
    </row>
    <row r="297076" spans="63:63" x14ac:dyDescent="0.25">
      <c r="BK297076" s="2311"/>
    </row>
    <row r="297100" spans="63:63" x14ac:dyDescent="0.25">
      <c r="BK297100" s="2315"/>
    </row>
    <row r="297101" spans="63:63" x14ac:dyDescent="0.25">
      <c r="BK297101" s="2311"/>
    </row>
    <row r="297125" spans="63:63" x14ac:dyDescent="0.25">
      <c r="BK297125" s="2315"/>
    </row>
    <row r="297126" spans="63:63" x14ac:dyDescent="0.25">
      <c r="BK297126" s="2311"/>
    </row>
    <row r="297150" spans="63:63" x14ac:dyDescent="0.25">
      <c r="BK297150" s="2315"/>
    </row>
    <row r="297151" spans="63:63" x14ac:dyDescent="0.25">
      <c r="BK297151" s="2311"/>
    </row>
    <row r="297175" spans="63:63" x14ac:dyDescent="0.25">
      <c r="BK297175" s="2315"/>
    </row>
    <row r="297176" spans="63:63" x14ac:dyDescent="0.25">
      <c r="BK297176" s="2311"/>
    </row>
    <row r="297200" spans="63:63" x14ac:dyDescent="0.25">
      <c r="BK297200" s="2315"/>
    </row>
    <row r="297201" spans="63:63" x14ac:dyDescent="0.25">
      <c r="BK297201" s="2311"/>
    </row>
    <row r="297225" spans="63:63" x14ac:dyDescent="0.25">
      <c r="BK297225" s="2315"/>
    </row>
    <row r="297226" spans="63:63" x14ac:dyDescent="0.25">
      <c r="BK297226" s="2311"/>
    </row>
    <row r="297250" spans="63:63" x14ac:dyDescent="0.25">
      <c r="BK297250" s="2315"/>
    </row>
    <row r="297251" spans="63:63" x14ac:dyDescent="0.25">
      <c r="BK297251" s="2311"/>
    </row>
    <row r="297275" spans="63:63" x14ac:dyDescent="0.25">
      <c r="BK297275" s="2315"/>
    </row>
    <row r="297276" spans="63:63" x14ac:dyDescent="0.25">
      <c r="BK297276" s="2311"/>
    </row>
    <row r="297300" spans="63:63" x14ac:dyDescent="0.25">
      <c r="BK297300" s="2315"/>
    </row>
    <row r="297301" spans="63:63" x14ac:dyDescent="0.25">
      <c r="BK297301" s="2311"/>
    </row>
    <row r="297325" spans="63:63" x14ac:dyDescent="0.25">
      <c r="BK297325" s="2315"/>
    </row>
    <row r="297326" spans="63:63" x14ac:dyDescent="0.25">
      <c r="BK297326" s="2311"/>
    </row>
    <row r="297350" spans="63:63" x14ac:dyDescent="0.25">
      <c r="BK297350" s="2315"/>
    </row>
    <row r="297351" spans="63:63" x14ac:dyDescent="0.25">
      <c r="BK297351" s="2311"/>
    </row>
    <row r="297375" spans="63:63" x14ac:dyDescent="0.25">
      <c r="BK297375" s="2315"/>
    </row>
    <row r="297376" spans="63:63" x14ac:dyDescent="0.25">
      <c r="BK297376" s="2311"/>
    </row>
    <row r="297400" spans="63:63" x14ac:dyDescent="0.25">
      <c r="BK297400" s="2315"/>
    </row>
    <row r="297401" spans="63:63" x14ac:dyDescent="0.25">
      <c r="BK297401" s="2311"/>
    </row>
    <row r="297425" spans="63:63" x14ac:dyDescent="0.25">
      <c r="BK297425" s="2315"/>
    </row>
    <row r="297426" spans="63:63" x14ac:dyDescent="0.25">
      <c r="BK297426" s="2311"/>
    </row>
    <row r="297450" spans="63:63" x14ac:dyDescent="0.25">
      <c r="BK297450" s="2315"/>
    </row>
    <row r="297451" spans="63:63" x14ac:dyDescent="0.25">
      <c r="BK297451" s="2311"/>
    </row>
    <row r="297475" spans="63:63" x14ac:dyDescent="0.25">
      <c r="BK297475" s="2315"/>
    </row>
    <row r="297476" spans="63:63" x14ac:dyDescent="0.25">
      <c r="BK297476" s="2311"/>
    </row>
    <row r="297500" spans="63:63" x14ac:dyDescent="0.25">
      <c r="BK297500" s="2315"/>
    </row>
    <row r="297501" spans="63:63" x14ac:dyDescent="0.25">
      <c r="BK297501" s="2311"/>
    </row>
    <row r="297525" spans="63:63" x14ac:dyDescent="0.25">
      <c r="BK297525" s="2315"/>
    </row>
    <row r="297526" spans="63:63" x14ac:dyDescent="0.25">
      <c r="BK297526" s="2311"/>
    </row>
    <row r="297550" spans="63:63" x14ac:dyDescent="0.25">
      <c r="BK297550" s="2315"/>
    </row>
    <row r="297551" spans="63:63" x14ac:dyDescent="0.25">
      <c r="BK297551" s="2311"/>
    </row>
    <row r="297575" spans="63:63" x14ac:dyDescent="0.25">
      <c r="BK297575" s="2315"/>
    </row>
    <row r="297576" spans="63:63" x14ac:dyDescent="0.25">
      <c r="BK297576" s="2311"/>
    </row>
    <row r="297600" spans="63:63" x14ac:dyDescent="0.25">
      <c r="BK297600" s="2315"/>
    </row>
    <row r="297601" spans="63:63" x14ac:dyDescent="0.25">
      <c r="BK297601" s="2311"/>
    </row>
    <row r="297625" spans="63:63" x14ac:dyDescent="0.25">
      <c r="BK297625" s="2315"/>
    </row>
    <row r="297626" spans="63:63" x14ac:dyDescent="0.25">
      <c r="BK297626" s="2311"/>
    </row>
    <row r="297650" spans="63:63" x14ac:dyDescent="0.25">
      <c r="BK297650" s="2315"/>
    </row>
    <row r="297651" spans="63:63" x14ac:dyDescent="0.25">
      <c r="BK297651" s="2311"/>
    </row>
    <row r="297675" spans="63:63" x14ac:dyDescent="0.25">
      <c r="BK297675" s="2315"/>
    </row>
    <row r="297676" spans="63:63" x14ac:dyDescent="0.25">
      <c r="BK297676" s="2311"/>
    </row>
    <row r="297700" spans="63:63" x14ac:dyDescent="0.25">
      <c r="BK297700" s="2315"/>
    </row>
    <row r="297701" spans="63:63" x14ac:dyDescent="0.25">
      <c r="BK297701" s="2311"/>
    </row>
    <row r="297725" spans="63:63" x14ac:dyDescent="0.25">
      <c r="BK297725" s="2315"/>
    </row>
    <row r="297726" spans="63:63" x14ac:dyDescent="0.25">
      <c r="BK297726" s="2311"/>
    </row>
    <row r="297750" spans="63:63" x14ac:dyDescent="0.25">
      <c r="BK297750" s="2315"/>
    </row>
    <row r="297751" spans="63:63" x14ac:dyDescent="0.25">
      <c r="BK297751" s="2311"/>
    </row>
    <row r="297775" spans="63:63" x14ac:dyDescent="0.25">
      <c r="BK297775" s="2315"/>
    </row>
    <row r="297776" spans="63:63" x14ac:dyDescent="0.25">
      <c r="BK297776" s="2311"/>
    </row>
    <row r="297800" spans="63:63" x14ac:dyDescent="0.25">
      <c r="BK297800" s="2315"/>
    </row>
    <row r="297801" spans="63:63" x14ac:dyDescent="0.25">
      <c r="BK297801" s="2311"/>
    </row>
    <row r="297825" spans="63:63" x14ac:dyDescent="0.25">
      <c r="BK297825" s="2315"/>
    </row>
    <row r="297826" spans="63:63" x14ac:dyDescent="0.25">
      <c r="BK297826" s="2311"/>
    </row>
    <row r="297850" spans="63:63" x14ac:dyDescent="0.25">
      <c r="BK297850" s="2315"/>
    </row>
    <row r="297851" spans="63:63" x14ac:dyDescent="0.25">
      <c r="BK297851" s="2311"/>
    </row>
    <row r="297875" spans="63:63" x14ac:dyDescent="0.25">
      <c r="BK297875" s="2315"/>
    </row>
    <row r="297876" spans="63:63" x14ac:dyDescent="0.25">
      <c r="BK297876" s="2311"/>
    </row>
    <row r="297900" spans="63:63" x14ac:dyDescent="0.25">
      <c r="BK297900" s="2315"/>
    </row>
    <row r="297901" spans="63:63" x14ac:dyDescent="0.25">
      <c r="BK297901" s="2311"/>
    </row>
    <row r="297925" spans="63:63" x14ac:dyDescent="0.25">
      <c r="BK297925" s="2315"/>
    </row>
    <row r="297926" spans="63:63" x14ac:dyDescent="0.25">
      <c r="BK297926" s="2311"/>
    </row>
    <row r="297950" spans="63:63" x14ac:dyDescent="0.25">
      <c r="BK297950" s="2315"/>
    </row>
    <row r="297951" spans="63:63" x14ac:dyDescent="0.25">
      <c r="BK297951" s="2311"/>
    </row>
    <row r="297975" spans="63:63" x14ac:dyDescent="0.25">
      <c r="BK297975" s="2315"/>
    </row>
    <row r="297976" spans="63:63" x14ac:dyDescent="0.25">
      <c r="BK297976" s="2311"/>
    </row>
    <row r="298000" spans="63:63" x14ac:dyDescent="0.25">
      <c r="BK298000" s="2315"/>
    </row>
    <row r="298001" spans="63:63" x14ac:dyDescent="0.25">
      <c r="BK298001" s="2311"/>
    </row>
    <row r="298025" spans="63:63" x14ac:dyDescent="0.25">
      <c r="BK298025" s="2315"/>
    </row>
    <row r="298026" spans="63:63" x14ac:dyDescent="0.25">
      <c r="BK298026" s="2311"/>
    </row>
    <row r="298050" spans="63:63" x14ac:dyDescent="0.25">
      <c r="BK298050" s="2315"/>
    </row>
    <row r="298051" spans="63:63" x14ac:dyDescent="0.25">
      <c r="BK298051" s="2311"/>
    </row>
    <row r="298075" spans="63:63" x14ac:dyDescent="0.25">
      <c r="BK298075" s="2315"/>
    </row>
    <row r="298076" spans="63:63" x14ac:dyDescent="0.25">
      <c r="BK298076" s="2311"/>
    </row>
    <row r="298100" spans="63:63" x14ac:dyDescent="0.25">
      <c r="BK298100" s="2315"/>
    </row>
    <row r="298101" spans="63:63" x14ac:dyDescent="0.25">
      <c r="BK298101" s="2311"/>
    </row>
    <row r="298125" spans="63:63" x14ac:dyDescent="0.25">
      <c r="BK298125" s="2315"/>
    </row>
    <row r="298126" spans="63:63" x14ac:dyDescent="0.25">
      <c r="BK298126" s="2311"/>
    </row>
    <row r="298150" spans="63:63" x14ac:dyDescent="0.25">
      <c r="BK298150" s="2315"/>
    </row>
    <row r="298151" spans="63:63" x14ac:dyDescent="0.25">
      <c r="BK298151" s="2311"/>
    </row>
    <row r="298175" spans="63:63" x14ac:dyDescent="0.25">
      <c r="BK298175" s="2315"/>
    </row>
    <row r="298176" spans="63:63" x14ac:dyDescent="0.25">
      <c r="BK298176" s="2311"/>
    </row>
    <row r="298200" spans="63:63" x14ac:dyDescent="0.25">
      <c r="BK298200" s="2315"/>
    </row>
    <row r="298201" spans="63:63" x14ac:dyDescent="0.25">
      <c r="BK298201" s="2311"/>
    </row>
    <row r="298225" spans="63:63" x14ac:dyDescent="0.25">
      <c r="BK298225" s="2315"/>
    </row>
    <row r="298226" spans="63:63" x14ac:dyDescent="0.25">
      <c r="BK298226" s="2311"/>
    </row>
    <row r="298250" spans="63:63" x14ac:dyDescent="0.25">
      <c r="BK298250" s="2315"/>
    </row>
    <row r="298251" spans="63:63" x14ac:dyDescent="0.25">
      <c r="BK298251" s="2311"/>
    </row>
    <row r="298275" spans="63:63" x14ac:dyDescent="0.25">
      <c r="BK298275" s="2315"/>
    </row>
    <row r="298276" spans="63:63" x14ac:dyDescent="0.25">
      <c r="BK298276" s="2311"/>
    </row>
    <row r="298300" spans="63:63" x14ac:dyDescent="0.25">
      <c r="BK298300" s="2315"/>
    </row>
    <row r="298301" spans="63:63" x14ac:dyDescent="0.25">
      <c r="BK298301" s="2311"/>
    </row>
    <row r="298325" spans="63:63" x14ac:dyDescent="0.25">
      <c r="BK298325" s="2315"/>
    </row>
    <row r="298326" spans="63:63" x14ac:dyDescent="0.25">
      <c r="BK298326" s="2311"/>
    </row>
    <row r="298350" spans="63:63" x14ac:dyDescent="0.25">
      <c r="BK298350" s="2315"/>
    </row>
    <row r="298351" spans="63:63" x14ac:dyDescent="0.25">
      <c r="BK298351" s="2311"/>
    </row>
    <row r="298375" spans="63:63" x14ac:dyDescent="0.25">
      <c r="BK298375" s="2315"/>
    </row>
    <row r="298376" spans="63:63" x14ac:dyDescent="0.25">
      <c r="BK298376" s="2311"/>
    </row>
    <row r="298400" spans="63:63" x14ac:dyDescent="0.25">
      <c r="BK298400" s="2315"/>
    </row>
    <row r="298401" spans="63:63" x14ac:dyDescent="0.25">
      <c r="BK298401" s="2311"/>
    </row>
    <row r="298425" spans="63:63" x14ac:dyDescent="0.25">
      <c r="BK298425" s="2315"/>
    </row>
    <row r="298426" spans="63:63" x14ac:dyDescent="0.25">
      <c r="BK298426" s="2311"/>
    </row>
    <row r="298450" spans="63:63" x14ac:dyDescent="0.25">
      <c r="BK298450" s="2315"/>
    </row>
    <row r="298451" spans="63:63" x14ac:dyDescent="0.25">
      <c r="BK298451" s="2311"/>
    </row>
    <row r="298475" spans="63:63" x14ac:dyDescent="0.25">
      <c r="BK298475" s="2315"/>
    </row>
    <row r="298476" spans="63:63" x14ac:dyDescent="0.25">
      <c r="BK298476" s="2311"/>
    </row>
    <row r="298500" spans="63:63" x14ac:dyDescent="0.25">
      <c r="BK298500" s="2315"/>
    </row>
    <row r="298501" spans="63:63" x14ac:dyDescent="0.25">
      <c r="BK298501" s="2311"/>
    </row>
    <row r="298525" spans="63:63" x14ac:dyDescent="0.25">
      <c r="BK298525" s="2315"/>
    </row>
    <row r="298526" spans="63:63" x14ac:dyDescent="0.25">
      <c r="BK298526" s="2311"/>
    </row>
    <row r="298550" spans="63:63" x14ac:dyDescent="0.25">
      <c r="BK298550" s="2315"/>
    </row>
    <row r="298551" spans="63:63" x14ac:dyDescent="0.25">
      <c r="BK298551" s="2311"/>
    </row>
    <row r="298575" spans="63:63" x14ac:dyDescent="0.25">
      <c r="BK298575" s="2315"/>
    </row>
    <row r="298576" spans="63:63" x14ac:dyDescent="0.25">
      <c r="BK298576" s="2311"/>
    </row>
    <row r="298600" spans="63:63" x14ac:dyDescent="0.25">
      <c r="BK298600" s="2315"/>
    </row>
    <row r="298601" spans="63:63" x14ac:dyDescent="0.25">
      <c r="BK298601" s="2311"/>
    </row>
    <row r="298625" spans="63:63" x14ac:dyDescent="0.25">
      <c r="BK298625" s="2315"/>
    </row>
    <row r="298626" spans="63:63" x14ac:dyDescent="0.25">
      <c r="BK298626" s="2311"/>
    </row>
    <row r="298650" spans="63:63" x14ac:dyDescent="0.25">
      <c r="BK298650" s="2315"/>
    </row>
    <row r="298651" spans="63:63" x14ac:dyDescent="0.25">
      <c r="BK298651" s="2311"/>
    </row>
    <row r="298675" spans="63:63" x14ac:dyDescent="0.25">
      <c r="BK298675" s="2315"/>
    </row>
    <row r="298676" spans="63:63" x14ac:dyDescent="0.25">
      <c r="BK298676" s="2311"/>
    </row>
    <row r="298700" spans="63:63" x14ac:dyDescent="0.25">
      <c r="BK298700" s="2315"/>
    </row>
    <row r="298701" spans="63:63" x14ac:dyDescent="0.25">
      <c r="BK298701" s="2311"/>
    </row>
    <row r="298725" spans="63:63" x14ac:dyDescent="0.25">
      <c r="BK298725" s="2315"/>
    </row>
    <row r="298726" spans="63:63" x14ac:dyDescent="0.25">
      <c r="BK298726" s="2311"/>
    </row>
    <row r="298750" spans="63:63" x14ac:dyDescent="0.25">
      <c r="BK298750" s="2315"/>
    </row>
    <row r="298751" spans="63:63" x14ac:dyDescent="0.25">
      <c r="BK298751" s="2311"/>
    </row>
    <row r="298775" spans="63:63" x14ac:dyDescent="0.25">
      <c r="BK298775" s="2315"/>
    </row>
    <row r="298776" spans="63:63" x14ac:dyDescent="0.25">
      <c r="BK298776" s="2311"/>
    </row>
    <row r="298800" spans="63:63" x14ac:dyDescent="0.25">
      <c r="BK298800" s="2315"/>
    </row>
    <row r="298801" spans="63:63" x14ac:dyDescent="0.25">
      <c r="BK298801" s="2311"/>
    </row>
    <row r="298825" spans="63:63" x14ac:dyDescent="0.25">
      <c r="BK298825" s="2315"/>
    </row>
    <row r="298826" spans="63:63" x14ac:dyDescent="0.25">
      <c r="BK298826" s="2311"/>
    </row>
    <row r="298850" spans="63:63" x14ac:dyDescent="0.25">
      <c r="BK298850" s="2315"/>
    </row>
    <row r="298851" spans="63:63" x14ac:dyDescent="0.25">
      <c r="BK298851" s="2311"/>
    </row>
    <row r="298875" spans="63:63" x14ac:dyDescent="0.25">
      <c r="BK298875" s="2315"/>
    </row>
    <row r="298876" spans="63:63" x14ac:dyDescent="0.25">
      <c r="BK298876" s="2311"/>
    </row>
    <row r="298900" spans="63:63" x14ac:dyDescent="0.25">
      <c r="BK298900" s="2315"/>
    </row>
    <row r="298901" spans="63:63" x14ac:dyDescent="0.25">
      <c r="BK298901" s="2311"/>
    </row>
    <row r="298925" spans="63:63" x14ac:dyDescent="0.25">
      <c r="BK298925" s="2315"/>
    </row>
    <row r="298926" spans="63:63" x14ac:dyDescent="0.25">
      <c r="BK298926" s="2311"/>
    </row>
    <row r="298950" spans="63:63" x14ac:dyDescent="0.25">
      <c r="BK298950" s="2315"/>
    </row>
    <row r="298951" spans="63:63" x14ac:dyDescent="0.25">
      <c r="BK298951" s="2311"/>
    </row>
    <row r="298975" spans="63:63" x14ac:dyDescent="0.25">
      <c r="BK298975" s="2315"/>
    </row>
    <row r="298976" spans="63:63" x14ac:dyDescent="0.25">
      <c r="BK298976" s="2311"/>
    </row>
    <row r="299000" spans="63:63" x14ac:dyDescent="0.25">
      <c r="BK299000" s="2315"/>
    </row>
    <row r="299001" spans="63:63" x14ac:dyDescent="0.25">
      <c r="BK299001" s="2311"/>
    </row>
    <row r="299025" spans="63:63" x14ac:dyDescent="0.25">
      <c r="BK299025" s="2315"/>
    </row>
    <row r="299026" spans="63:63" x14ac:dyDescent="0.25">
      <c r="BK299026" s="2311"/>
    </row>
    <row r="299050" spans="63:63" x14ac:dyDescent="0.25">
      <c r="BK299050" s="2315"/>
    </row>
    <row r="299051" spans="63:63" x14ac:dyDescent="0.25">
      <c r="BK299051" s="2311"/>
    </row>
    <row r="299075" spans="63:63" x14ac:dyDescent="0.25">
      <c r="BK299075" s="2315"/>
    </row>
    <row r="299076" spans="63:63" x14ac:dyDescent="0.25">
      <c r="BK299076" s="2311"/>
    </row>
    <row r="299100" spans="63:63" x14ac:dyDescent="0.25">
      <c r="BK299100" s="2315"/>
    </row>
    <row r="299101" spans="63:63" x14ac:dyDescent="0.25">
      <c r="BK299101" s="2311"/>
    </row>
    <row r="299125" spans="63:63" x14ac:dyDescent="0.25">
      <c r="BK299125" s="2315"/>
    </row>
    <row r="299126" spans="63:63" x14ac:dyDescent="0.25">
      <c r="BK299126" s="2311"/>
    </row>
    <row r="299150" spans="63:63" x14ac:dyDescent="0.25">
      <c r="BK299150" s="2315"/>
    </row>
    <row r="299151" spans="63:63" x14ac:dyDescent="0.25">
      <c r="BK299151" s="2311"/>
    </row>
    <row r="299175" spans="63:63" x14ac:dyDescent="0.25">
      <c r="BK299175" s="2315"/>
    </row>
    <row r="299176" spans="63:63" x14ac:dyDescent="0.25">
      <c r="BK299176" s="2311"/>
    </row>
    <row r="299200" spans="63:63" x14ac:dyDescent="0.25">
      <c r="BK299200" s="2315"/>
    </row>
    <row r="299201" spans="63:63" x14ac:dyDescent="0.25">
      <c r="BK299201" s="2311"/>
    </row>
    <row r="299225" spans="63:63" x14ac:dyDescent="0.25">
      <c r="BK299225" s="2315"/>
    </row>
    <row r="299226" spans="63:63" x14ac:dyDescent="0.25">
      <c r="BK299226" s="2311"/>
    </row>
    <row r="299250" spans="63:63" x14ac:dyDescent="0.25">
      <c r="BK299250" s="2315"/>
    </row>
    <row r="299251" spans="63:63" x14ac:dyDescent="0.25">
      <c r="BK299251" s="2311"/>
    </row>
    <row r="299275" spans="63:63" x14ac:dyDescent="0.25">
      <c r="BK299275" s="2315"/>
    </row>
    <row r="299276" spans="63:63" x14ac:dyDescent="0.25">
      <c r="BK299276" s="2311"/>
    </row>
    <row r="299300" spans="63:63" x14ac:dyDescent="0.25">
      <c r="BK299300" s="2315"/>
    </row>
    <row r="299301" spans="63:63" x14ac:dyDescent="0.25">
      <c r="BK299301" s="2311"/>
    </row>
    <row r="299325" spans="63:63" x14ac:dyDescent="0.25">
      <c r="BK299325" s="2315"/>
    </row>
    <row r="299326" spans="63:63" x14ac:dyDescent="0.25">
      <c r="BK299326" s="2311"/>
    </row>
    <row r="299350" spans="63:63" x14ac:dyDescent="0.25">
      <c r="BK299350" s="2315"/>
    </row>
    <row r="299351" spans="63:63" x14ac:dyDescent="0.25">
      <c r="BK299351" s="2311"/>
    </row>
    <row r="299375" spans="63:63" x14ac:dyDescent="0.25">
      <c r="BK299375" s="2315"/>
    </row>
    <row r="299376" spans="63:63" x14ac:dyDescent="0.25">
      <c r="BK299376" s="2311"/>
    </row>
    <row r="299400" spans="63:63" x14ac:dyDescent="0.25">
      <c r="BK299400" s="2315"/>
    </row>
    <row r="299401" spans="63:63" x14ac:dyDescent="0.25">
      <c r="BK299401" s="2311"/>
    </row>
    <row r="299425" spans="63:63" x14ac:dyDescent="0.25">
      <c r="BK299425" s="2315"/>
    </row>
    <row r="299426" spans="63:63" x14ac:dyDescent="0.25">
      <c r="BK299426" s="2311"/>
    </row>
    <row r="299450" spans="63:63" x14ac:dyDescent="0.25">
      <c r="BK299450" s="2315"/>
    </row>
    <row r="299451" spans="63:63" x14ac:dyDescent="0.25">
      <c r="BK299451" s="2311"/>
    </row>
    <row r="299475" spans="63:63" x14ac:dyDescent="0.25">
      <c r="BK299475" s="2315"/>
    </row>
    <row r="299476" spans="63:63" x14ac:dyDescent="0.25">
      <c r="BK299476" s="2311"/>
    </row>
    <row r="299500" spans="63:63" x14ac:dyDescent="0.25">
      <c r="BK299500" s="2315"/>
    </row>
    <row r="299501" spans="63:63" x14ac:dyDescent="0.25">
      <c r="BK299501" s="2311"/>
    </row>
    <row r="299525" spans="63:63" x14ac:dyDescent="0.25">
      <c r="BK299525" s="2315"/>
    </row>
    <row r="299526" spans="63:63" x14ac:dyDescent="0.25">
      <c r="BK299526" s="2311"/>
    </row>
    <row r="299550" spans="63:63" x14ac:dyDescent="0.25">
      <c r="BK299550" s="2315"/>
    </row>
    <row r="299551" spans="63:63" x14ac:dyDescent="0.25">
      <c r="BK299551" s="2311"/>
    </row>
    <row r="299575" spans="63:63" x14ac:dyDescent="0.25">
      <c r="BK299575" s="2315"/>
    </row>
    <row r="299576" spans="63:63" x14ac:dyDescent="0.25">
      <c r="BK299576" s="2311"/>
    </row>
    <row r="299600" spans="63:63" x14ac:dyDescent="0.25">
      <c r="BK299600" s="2315"/>
    </row>
    <row r="299601" spans="63:63" x14ac:dyDescent="0.25">
      <c r="BK299601" s="2311"/>
    </row>
    <row r="299625" spans="63:63" x14ac:dyDescent="0.25">
      <c r="BK299625" s="2315"/>
    </row>
    <row r="299626" spans="63:63" x14ac:dyDescent="0.25">
      <c r="BK299626" s="2311"/>
    </row>
    <row r="299650" spans="63:63" x14ac:dyDescent="0.25">
      <c r="BK299650" s="2315"/>
    </row>
    <row r="299651" spans="63:63" x14ac:dyDescent="0.25">
      <c r="BK299651" s="2311"/>
    </row>
    <row r="299675" spans="63:63" x14ac:dyDescent="0.25">
      <c r="BK299675" s="2315"/>
    </row>
    <row r="299676" spans="63:63" x14ac:dyDescent="0.25">
      <c r="BK299676" s="2311"/>
    </row>
    <row r="299700" spans="63:63" x14ac:dyDescent="0.25">
      <c r="BK299700" s="2315"/>
    </row>
    <row r="299701" spans="63:63" x14ac:dyDescent="0.25">
      <c r="BK299701" s="2311"/>
    </row>
    <row r="299725" spans="63:63" x14ac:dyDescent="0.25">
      <c r="BK299725" s="2315"/>
    </row>
    <row r="299726" spans="63:63" x14ac:dyDescent="0.25">
      <c r="BK299726" s="2311"/>
    </row>
    <row r="299750" spans="63:63" x14ac:dyDescent="0.25">
      <c r="BK299750" s="2315"/>
    </row>
    <row r="299751" spans="63:63" x14ac:dyDescent="0.25">
      <c r="BK299751" s="2311"/>
    </row>
    <row r="299775" spans="63:63" x14ac:dyDescent="0.25">
      <c r="BK299775" s="2315"/>
    </row>
    <row r="299776" spans="63:63" x14ac:dyDescent="0.25">
      <c r="BK299776" s="2311"/>
    </row>
    <row r="299800" spans="63:63" x14ac:dyDescent="0.25">
      <c r="BK299800" s="2315"/>
    </row>
    <row r="299801" spans="63:63" x14ac:dyDescent="0.25">
      <c r="BK299801" s="2311"/>
    </row>
    <row r="299825" spans="63:63" x14ac:dyDescent="0.25">
      <c r="BK299825" s="2315"/>
    </row>
    <row r="299826" spans="63:63" x14ac:dyDescent="0.25">
      <c r="BK299826" s="2311"/>
    </row>
    <row r="299850" spans="63:63" x14ac:dyDescent="0.25">
      <c r="BK299850" s="2315"/>
    </row>
    <row r="299851" spans="63:63" x14ac:dyDescent="0.25">
      <c r="BK299851" s="2311"/>
    </row>
    <row r="299875" spans="63:63" x14ac:dyDescent="0.25">
      <c r="BK299875" s="2315"/>
    </row>
    <row r="299876" spans="63:63" x14ac:dyDescent="0.25">
      <c r="BK299876" s="2311"/>
    </row>
    <row r="299900" spans="63:63" x14ac:dyDescent="0.25">
      <c r="BK299900" s="2315"/>
    </row>
    <row r="299901" spans="63:63" x14ac:dyDescent="0.25">
      <c r="BK299901" s="2311"/>
    </row>
    <row r="299925" spans="63:63" x14ac:dyDescent="0.25">
      <c r="BK299925" s="2315"/>
    </row>
    <row r="299926" spans="63:63" x14ac:dyDescent="0.25">
      <c r="BK299926" s="2311"/>
    </row>
    <row r="299950" spans="63:63" x14ac:dyDescent="0.25">
      <c r="BK299950" s="2315"/>
    </row>
    <row r="299951" spans="63:63" x14ac:dyDescent="0.25">
      <c r="BK299951" s="2311"/>
    </row>
    <row r="299975" spans="63:63" x14ac:dyDescent="0.25">
      <c r="BK299975" s="2315"/>
    </row>
    <row r="299976" spans="63:63" x14ac:dyDescent="0.25">
      <c r="BK299976" s="2311"/>
    </row>
    <row r="300000" spans="63:63" x14ac:dyDescent="0.25">
      <c r="BK300000" s="2315"/>
    </row>
    <row r="300001" spans="63:63" x14ac:dyDescent="0.25">
      <c r="BK300001" s="2311"/>
    </row>
    <row r="300025" spans="63:63" x14ac:dyDescent="0.25">
      <c r="BK300025" s="2315"/>
    </row>
    <row r="300026" spans="63:63" x14ac:dyDescent="0.25">
      <c r="BK300026" s="2311"/>
    </row>
    <row r="300050" spans="63:63" x14ac:dyDescent="0.25">
      <c r="BK300050" s="2315"/>
    </row>
    <row r="300051" spans="63:63" x14ac:dyDescent="0.25">
      <c r="BK300051" s="2311"/>
    </row>
    <row r="300075" spans="63:63" x14ac:dyDescent="0.25">
      <c r="BK300075" s="2315"/>
    </row>
    <row r="300076" spans="63:63" x14ac:dyDescent="0.25">
      <c r="BK300076" s="2311"/>
    </row>
    <row r="300100" spans="63:63" x14ac:dyDescent="0.25">
      <c r="BK300100" s="2315"/>
    </row>
    <row r="300101" spans="63:63" x14ac:dyDescent="0.25">
      <c r="BK300101" s="2311"/>
    </row>
    <row r="300125" spans="63:63" x14ac:dyDescent="0.25">
      <c r="BK300125" s="2315"/>
    </row>
    <row r="300126" spans="63:63" x14ac:dyDescent="0.25">
      <c r="BK300126" s="2311"/>
    </row>
    <row r="300150" spans="63:63" x14ac:dyDescent="0.25">
      <c r="BK300150" s="2315"/>
    </row>
    <row r="300151" spans="63:63" x14ac:dyDescent="0.25">
      <c r="BK300151" s="2311"/>
    </row>
    <row r="300175" spans="63:63" x14ac:dyDescent="0.25">
      <c r="BK300175" s="2315"/>
    </row>
    <row r="300176" spans="63:63" x14ac:dyDescent="0.25">
      <c r="BK300176" s="2311"/>
    </row>
    <row r="300200" spans="63:63" x14ac:dyDescent="0.25">
      <c r="BK300200" s="2315"/>
    </row>
    <row r="300201" spans="63:63" x14ac:dyDescent="0.25">
      <c r="BK300201" s="2311"/>
    </row>
    <row r="300225" spans="63:63" x14ac:dyDescent="0.25">
      <c r="BK300225" s="2315"/>
    </row>
    <row r="300226" spans="63:63" x14ac:dyDescent="0.25">
      <c r="BK300226" s="2311"/>
    </row>
    <row r="300250" spans="63:63" x14ac:dyDescent="0.25">
      <c r="BK300250" s="2315"/>
    </row>
    <row r="300251" spans="63:63" x14ac:dyDescent="0.25">
      <c r="BK300251" s="2311"/>
    </row>
    <row r="300275" spans="63:63" x14ac:dyDescent="0.25">
      <c r="BK300275" s="2315"/>
    </row>
    <row r="300276" spans="63:63" x14ac:dyDescent="0.25">
      <c r="BK300276" s="2311"/>
    </row>
    <row r="300300" spans="63:63" x14ac:dyDescent="0.25">
      <c r="BK300300" s="2315"/>
    </row>
    <row r="300301" spans="63:63" x14ac:dyDescent="0.25">
      <c r="BK300301" s="2311"/>
    </row>
    <row r="300325" spans="63:63" x14ac:dyDescent="0.25">
      <c r="BK300325" s="2315"/>
    </row>
    <row r="300326" spans="63:63" x14ac:dyDescent="0.25">
      <c r="BK300326" s="2311"/>
    </row>
    <row r="300350" spans="63:63" x14ac:dyDescent="0.25">
      <c r="BK300350" s="2315"/>
    </row>
    <row r="300351" spans="63:63" x14ac:dyDescent="0.25">
      <c r="BK300351" s="2311"/>
    </row>
    <row r="300375" spans="63:63" x14ac:dyDescent="0.25">
      <c r="BK300375" s="2315"/>
    </row>
    <row r="300376" spans="63:63" x14ac:dyDescent="0.25">
      <c r="BK300376" s="2311"/>
    </row>
    <row r="300400" spans="63:63" x14ac:dyDescent="0.25">
      <c r="BK300400" s="2315"/>
    </row>
    <row r="300401" spans="63:63" x14ac:dyDescent="0.25">
      <c r="BK300401" s="2311"/>
    </row>
    <row r="300425" spans="63:63" x14ac:dyDescent="0.25">
      <c r="BK300425" s="2315"/>
    </row>
    <row r="300426" spans="63:63" x14ac:dyDescent="0.25">
      <c r="BK300426" s="2311"/>
    </row>
    <row r="300450" spans="63:63" x14ac:dyDescent="0.25">
      <c r="BK300450" s="2315"/>
    </row>
    <row r="300451" spans="63:63" x14ac:dyDescent="0.25">
      <c r="BK300451" s="2311"/>
    </row>
    <row r="300475" spans="63:63" x14ac:dyDescent="0.25">
      <c r="BK300475" s="2315"/>
    </row>
    <row r="300476" spans="63:63" x14ac:dyDescent="0.25">
      <c r="BK300476" s="2311"/>
    </row>
    <row r="300500" spans="63:63" x14ac:dyDescent="0.25">
      <c r="BK300500" s="2315"/>
    </row>
    <row r="300501" spans="63:63" x14ac:dyDescent="0.25">
      <c r="BK300501" s="2311"/>
    </row>
    <row r="300525" spans="63:63" x14ac:dyDescent="0.25">
      <c r="BK300525" s="2315"/>
    </row>
    <row r="300526" spans="63:63" x14ac:dyDescent="0.25">
      <c r="BK300526" s="2311"/>
    </row>
    <row r="300550" spans="63:63" x14ac:dyDescent="0.25">
      <c r="BK300550" s="2315"/>
    </row>
    <row r="300551" spans="63:63" x14ac:dyDescent="0.25">
      <c r="BK300551" s="2311"/>
    </row>
    <row r="300575" spans="63:63" x14ac:dyDescent="0.25">
      <c r="BK300575" s="2315"/>
    </row>
    <row r="300576" spans="63:63" x14ac:dyDescent="0.25">
      <c r="BK300576" s="2311"/>
    </row>
    <row r="300600" spans="63:63" x14ac:dyDescent="0.25">
      <c r="BK300600" s="2315"/>
    </row>
    <row r="300601" spans="63:63" x14ac:dyDescent="0.25">
      <c r="BK300601" s="2311"/>
    </row>
    <row r="300625" spans="63:63" x14ac:dyDescent="0.25">
      <c r="BK300625" s="2315"/>
    </row>
    <row r="300626" spans="63:63" x14ac:dyDescent="0.25">
      <c r="BK300626" s="2311"/>
    </row>
    <row r="300650" spans="63:63" x14ac:dyDescent="0.25">
      <c r="BK300650" s="2315"/>
    </row>
    <row r="300651" spans="63:63" x14ac:dyDescent="0.25">
      <c r="BK300651" s="2311"/>
    </row>
    <row r="300675" spans="63:63" x14ac:dyDescent="0.25">
      <c r="BK300675" s="2315"/>
    </row>
    <row r="300676" spans="63:63" x14ac:dyDescent="0.25">
      <c r="BK300676" s="2311"/>
    </row>
    <row r="300700" spans="63:63" x14ac:dyDescent="0.25">
      <c r="BK300700" s="2315"/>
    </row>
    <row r="300701" spans="63:63" x14ac:dyDescent="0.25">
      <c r="BK300701" s="2311"/>
    </row>
    <row r="300725" spans="63:63" x14ac:dyDescent="0.25">
      <c r="BK300725" s="2315"/>
    </row>
    <row r="300726" spans="63:63" x14ac:dyDescent="0.25">
      <c r="BK300726" s="2311"/>
    </row>
    <row r="300750" spans="63:63" x14ac:dyDescent="0.25">
      <c r="BK300750" s="2315"/>
    </row>
    <row r="300751" spans="63:63" x14ac:dyDescent="0.25">
      <c r="BK300751" s="2311"/>
    </row>
    <row r="300775" spans="63:63" x14ac:dyDescent="0.25">
      <c r="BK300775" s="2315"/>
    </row>
    <row r="300776" spans="63:63" x14ac:dyDescent="0.25">
      <c r="BK300776" s="2311"/>
    </row>
    <row r="300800" spans="63:63" x14ac:dyDescent="0.25">
      <c r="BK300800" s="2315"/>
    </row>
    <row r="300801" spans="63:63" x14ac:dyDescent="0.25">
      <c r="BK300801" s="2311"/>
    </row>
    <row r="300825" spans="63:63" x14ac:dyDescent="0.25">
      <c r="BK300825" s="2315"/>
    </row>
    <row r="300826" spans="63:63" x14ac:dyDescent="0.25">
      <c r="BK300826" s="2311"/>
    </row>
    <row r="300850" spans="63:63" x14ac:dyDescent="0.25">
      <c r="BK300850" s="2315"/>
    </row>
    <row r="300851" spans="63:63" x14ac:dyDescent="0.25">
      <c r="BK300851" s="2311"/>
    </row>
    <row r="300875" spans="63:63" x14ac:dyDescent="0.25">
      <c r="BK300875" s="2315"/>
    </row>
    <row r="300876" spans="63:63" x14ac:dyDescent="0.25">
      <c r="BK300876" s="2311"/>
    </row>
    <row r="300900" spans="63:63" x14ac:dyDescent="0.25">
      <c r="BK300900" s="2315"/>
    </row>
    <row r="300901" spans="63:63" x14ac:dyDescent="0.25">
      <c r="BK300901" s="2311"/>
    </row>
    <row r="300925" spans="63:63" x14ac:dyDescent="0.25">
      <c r="BK300925" s="2315"/>
    </row>
    <row r="300926" spans="63:63" x14ac:dyDescent="0.25">
      <c r="BK300926" s="2311"/>
    </row>
    <row r="300950" spans="63:63" x14ac:dyDescent="0.25">
      <c r="BK300950" s="2315"/>
    </row>
    <row r="300951" spans="63:63" x14ac:dyDescent="0.25">
      <c r="BK300951" s="2311"/>
    </row>
    <row r="300975" spans="63:63" x14ac:dyDescent="0.25">
      <c r="BK300975" s="2315"/>
    </row>
    <row r="300976" spans="63:63" x14ac:dyDescent="0.25">
      <c r="BK300976" s="2311"/>
    </row>
    <row r="301000" spans="63:63" x14ac:dyDescent="0.25">
      <c r="BK301000" s="2315"/>
    </row>
    <row r="301001" spans="63:63" x14ac:dyDescent="0.25">
      <c r="BK301001" s="2311"/>
    </row>
    <row r="301025" spans="63:63" x14ac:dyDescent="0.25">
      <c r="BK301025" s="2315"/>
    </row>
    <row r="301026" spans="63:63" x14ac:dyDescent="0.25">
      <c r="BK301026" s="2311"/>
    </row>
    <row r="301050" spans="63:63" x14ac:dyDescent="0.25">
      <c r="BK301050" s="2315"/>
    </row>
    <row r="301051" spans="63:63" x14ac:dyDescent="0.25">
      <c r="BK301051" s="2311"/>
    </row>
    <row r="301075" spans="63:63" x14ac:dyDescent="0.25">
      <c r="BK301075" s="2315"/>
    </row>
    <row r="301076" spans="63:63" x14ac:dyDescent="0.25">
      <c r="BK301076" s="2311"/>
    </row>
    <row r="301100" spans="63:63" x14ac:dyDescent="0.25">
      <c r="BK301100" s="2315"/>
    </row>
    <row r="301101" spans="63:63" x14ac:dyDescent="0.25">
      <c r="BK301101" s="2311"/>
    </row>
    <row r="301125" spans="63:63" x14ac:dyDescent="0.25">
      <c r="BK301125" s="2315"/>
    </row>
    <row r="301126" spans="63:63" x14ac:dyDescent="0.25">
      <c r="BK301126" s="2311"/>
    </row>
    <row r="301150" spans="63:63" x14ac:dyDescent="0.25">
      <c r="BK301150" s="2315"/>
    </row>
    <row r="301151" spans="63:63" x14ac:dyDescent="0.25">
      <c r="BK301151" s="2311"/>
    </row>
    <row r="301175" spans="63:63" x14ac:dyDescent="0.25">
      <c r="BK301175" s="2315"/>
    </row>
    <row r="301176" spans="63:63" x14ac:dyDescent="0.25">
      <c r="BK301176" s="2311"/>
    </row>
    <row r="301200" spans="63:63" x14ac:dyDescent="0.25">
      <c r="BK301200" s="2315"/>
    </row>
    <row r="301201" spans="63:63" x14ac:dyDescent="0.25">
      <c r="BK301201" s="2311"/>
    </row>
    <row r="301225" spans="63:63" x14ac:dyDescent="0.25">
      <c r="BK301225" s="2315"/>
    </row>
    <row r="301226" spans="63:63" x14ac:dyDescent="0.25">
      <c r="BK301226" s="2311"/>
    </row>
    <row r="301250" spans="63:63" x14ac:dyDescent="0.25">
      <c r="BK301250" s="2315"/>
    </row>
    <row r="301251" spans="63:63" x14ac:dyDescent="0.25">
      <c r="BK301251" s="2311"/>
    </row>
    <row r="301275" spans="63:63" x14ac:dyDescent="0.25">
      <c r="BK301275" s="2315"/>
    </row>
    <row r="301276" spans="63:63" x14ac:dyDescent="0.25">
      <c r="BK301276" s="2311"/>
    </row>
    <row r="301300" spans="63:63" x14ac:dyDescent="0.25">
      <c r="BK301300" s="2315"/>
    </row>
    <row r="301301" spans="63:63" x14ac:dyDescent="0.25">
      <c r="BK301301" s="2311"/>
    </row>
    <row r="301325" spans="63:63" x14ac:dyDescent="0.25">
      <c r="BK301325" s="2315"/>
    </row>
    <row r="301326" spans="63:63" x14ac:dyDescent="0.25">
      <c r="BK301326" s="2311"/>
    </row>
    <row r="301350" spans="63:63" x14ac:dyDescent="0.25">
      <c r="BK301350" s="2315"/>
    </row>
    <row r="301351" spans="63:63" x14ac:dyDescent="0.25">
      <c r="BK301351" s="2311"/>
    </row>
    <row r="301375" spans="63:63" x14ac:dyDescent="0.25">
      <c r="BK301375" s="2315"/>
    </row>
    <row r="301376" spans="63:63" x14ac:dyDescent="0.25">
      <c r="BK301376" s="2311"/>
    </row>
    <row r="301400" spans="63:63" x14ac:dyDescent="0.25">
      <c r="BK301400" s="2315"/>
    </row>
    <row r="301401" spans="63:63" x14ac:dyDescent="0.25">
      <c r="BK301401" s="2311"/>
    </row>
    <row r="301425" spans="63:63" x14ac:dyDescent="0.25">
      <c r="BK301425" s="2315"/>
    </row>
    <row r="301426" spans="63:63" x14ac:dyDescent="0.25">
      <c r="BK301426" s="2311"/>
    </row>
    <row r="301450" spans="63:63" x14ac:dyDescent="0.25">
      <c r="BK301450" s="2315"/>
    </row>
    <row r="301451" spans="63:63" x14ac:dyDescent="0.25">
      <c r="BK301451" s="2311"/>
    </row>
    <row r="301475" spans="63:63" x14ac:dyDescent="0.25">
      <c r="BK301475" s="2315"/>
    </row>
    <row r="301476" spans="63:63" x14ac:dyDescent="0.25">
      <c r="BK301476" s="2311"/>
    </row>
    <row r="301500" spans="63:63" x14ac:dyDescent="0.25">
      <c r="BK301500" s="2315"/>
    </row>
    <row r="301501" spans="63:63" x14ac:dyDescent="0.25">
      <c r="BK301501" s="2311"/>
    </row>
    <row r="301525" spans="63:63" x14ac:dyDescent="0.25">
      <c r="BK301525" s="2315"/>
    </row>
    <row r="301526" spans="63:63" x14ac:dyDescent="0.25">
      <c r="BK301526" s="2311"/>
    </row>
    <row r="301550" spans="63:63" x14ac:dyDescent="0.25">
      <c r="BK301550" s="2315"/>
    </row>
    <row r="301551" spans="63:63" x14ac:dyDescent="0.25">
      <c r="BK301551" s="2311"/>
    </row>
    <row r="301575" spans="63:63" x14ac:dyDescent="0.25">
      <c r="BK301575" s="2315"/>
    </row>
    <row r="301576" spans="63:63" x14ac:dyDescent="0.25">
      <c r="BK301576" s="2311"/>
    </row>
    <row r="301600" spans="63:63" x14ac:dyDescent="0.25">
      <c r="BK301600" s="2315"/>
    </row>
    <row r="301601" spans="63:63" x14ac:dyDescent="0.25">
      <c r="BK301601" s="2311"/>
    </row>
    <row r="301625" spans="63:63" x14ac:dyDescent="0.25">
      <c r="BK301625" s="2315"/>
    </row>
    <row r="301626" spans="63:63" x14ac:dyDescent="0.25">
      <c r="BK301626" s="2311"/>
    </row>
    <row r="301650" spans="63:63" x14ac:dyDescent="0.25">
      <c r="BK301650" s="2315"/>
    </row>
    <row r="301651" spans="63:63" x14ac:dyDescent="0.25">
      <c r="BK301651" s="2311"/>
    </row>
    <row r="301675" spans="63:63" x14ac:dyDescent="0.25">
      <c r="BK301675" s="2315"/>
    </row>
    <row r="301676" spans="63:63" x14ac:dyDescent="0.25">
      <c r="BK301676" s="2311"/>
    </row>
    <row r="301700" spans="63:63" x14ac:dyDescent="0.25">
      <c r="BK301700" s="2315"/>
    </row>
    <row r="301701" spans="63:63" x14ac:dyDescent="0.25">
      <c r="BK301701" s="2311"/>
    </row>
    <row r="301725" spans="63:63" x14ac:dyDescent="0.25">
      <c r="BK301725" s="2315"/>
    </row>
    <row r="301726" spans="63:63" x14ac:dyDescent="0.25">
      <c r="BK301726" s="2311"/>
    </row>
    <row r="301750" spans="63:63" x14ac:dyDescent="0.25">
      <c r="BK301750" s="2315"/>
    </row>
    <row r="301751" spans="63:63" x14ac:dyDescent="0.25">
      <c r="BK301751" s="2311"/>
    </row>
    <row r="301775" spans="63:63" x14ac:dyDescent="0.25">
      <c r="BK301775" s="2315"/>
    </row>
    <row r="301776" spans="63:63" x14ac:dyDescent="0.25">
      <c r="BK301776" s="2311"/>
    </row>
    <row r="301800" spans="63:63" x14ac:dyDescent="0.25">
      <c r="BK301800" s="2315"/>
    </row>
    <row r="301801" spans="63:63" x14ac:dyDescent="0.25">
      <c r="BK301801" s="2311"/>
    </row>
    <row r="301825" spans="63:63" x14ac:dyDescent="0.25">
      <c r="BK301825" s="2315"/>
    </row>
    <row r="301826" spans="63:63" x14ac:dyDescent="0.25">
      <c r="BK301826" s="2311"/>
    </row>
    <row r="301850" spans="63:63" x14ac:dyDescent="0.25">
      <c r="BK301850" s="2315"/>
    </row>
    <row r="301851" spans="63:63" x14ac:dyDescent="0.25">
      <c r="BK301851" s="2311"/>
    </row>
    <row r="301875" spans="63:63" x14ac:dyDescent="0.25">
      <c r="BK301875" s="2315"/>
    </row>
    <row r="301876" spans="63:63" x14ac:dyDescent="0.25">
      <c r="BK301876" s="2311"/>
    </row>
    <row r="301900" spans="63:63" x14ac:dyDescent="0.25">
      <c r="BK301900" s="2315"/>
    </row>
    <row r="301901" spans="63:63" x14ac:dyDescent="0.25">
      <c r="BK301901" s="2311"/>
    </row>
    <row r="301925" spans="63:63" x14ac:dyDescent="0.25">
      <c r="BK301925" s="2315"/>
    </row>
    <row r="301926" spans="63:63" x14ac:dyDescent="0.25">
      <c r="BK301926" s="2311"/>
    </row>
    <row r="301950" spans="63:63" x14ac:dyDescent="0.25">
      <c r="BK301950" s="2315"/>
    </row>
    <row r="301951" spans="63:63" x14ac:dyDescent="0.25">
      <c r="BK301951" s="2311"/>
    </row>
    <row r="301975" spans="63:63" x14ac:dyDescent="0.25">
      <c r="BK301975" s="2315"/>
    </row>
    <row r="301976" spans="63:63" x14ac:dyDescent="0.25">
      <c r="BK301976" s="2311"/>
    </row>
    <row r="302000" spans="63:63" x14ac:dyDescent="0.25">
      <c r="BK302000" s="2315"/>
    </row>
    <row r="302001" spans="63:63" x14ac:dyDescent="0.25">
      <c r="BK302001" s="2311"/>
    </row>
    <row r="302025" spans="63:63" x14ac:dyDescent="0.25">
      <c r="BK302025" s="2315"/>
    </row>
    <row r="302026" spans="63:63" x14ac:dyDescent="0.25">
      <c r="BK302026" s="2311"/>
    </row>
    <row r="302050" spans="63:63" x14ac:dyDescent="0.25">
      <c r="BK302050" s="2315"/>
    </row>
    <row r="302051" spans="63:63" x14ac:dyDescent="0.25">
      <c r="BK302051" s="2311"/>
    </row>
    <row r="302075" spans="63:63" x14ac:dyDescent="0.25">
      <c r="BK302075" s="2315"/>
    </row>
    <row r="302076" spans="63:63" x14ac:dyDescent="0.25">
      <c r="BK302076" s="2311"/>
    </row>
    <row r="302100" spans="63:63" x14ac:dyDescent="0.25">
      <c r="BK302100" s="2315"/>
    </row>
    <row r="302101" spans="63:63" x14ac:dyDescent="0.25">
      <c r="BK302101" s="2311"/>
    </row>
    <row r="302125" spans="63:63" x14ac:dyDescent="0.25">
      <c r="BK302125" s="2315"/>
    </row>
    <row r="302126" spans="63:63" x14ac:dyDescent="0.25">
      <c r="BK302126" s="2311"/>
    </row>
    <row r="302150" spans="63:63" x14ac:dyDescent="0.25">
      <c r="BK302150" s="2315"/>
    </row>
    <row r="302151" spans="63:63" x14ac:dyDescent="0.25">
      <c r="BK302151" s="2311"/>
    </row>
    <row r="302175" spans="63:63" x14ac:dyDescent="0.25">
      <c r="BK302175" s="2315"/>
    </row>
    <row r="302176" spans="63:63" x14ac:dyDescent="0.25">
      <c r="BK302176" s="2311"/>
    </row>
    <row r="302200" spans="63:63" x14ac:dyDescent="0.25">
      <c r="BK302200" s="2315"/>
    </row>
    <row r="302201" spans="63:63" x14ac:dyDescent="0.25">
      <c r="BK302201" s="2311"/>
    </row>
    <row r="302225" spans="63:63" x14ac:dyDescent="0.25">
      <c r="BK302225" s="2315"/>
    </row>
    <row r="302226" spans="63:63" x14ac:dyDescent="0.25">
      <c r="BK302226" s="2311"/>
    </row>
    <row r="302250" spans="63:63" x14ac:dyDescent="0.25">
      <c r="BK302250" s="2315"/>
    </row>
    <row r="302251" spans="63:63" x14ac:dyDescent="0.25">
      <c r="BK302251" s="2311"/>
    </row>
    <row r="302275" spans="63:63" x14ac:dyDescent="0.25">
      <c r="BK302275" s="2315"/>
    </row>
    <row r="302276" spans="63:63" x14ac:dyDescent="0.25">
      <c r="BK302276" s="2311"/>
    </row>
    <row r="302300" spans="63:63" x14ac:dyDescent="0.25">
      <c r="BK302300" s="2315"/>
    </row>
    <row r="302301" spans="63:63" x14ac:dyDescent="0.25">
      <c r="BK302301" s="2311"/>
    </row>
    <row r="302325" spans="63:63" x14ac:dyDescent="0.25">
      <c r="BK302325" s="2315"/>
    </row>
    <row r="302326" spans="63:63" x14ac:dyDescent="0.25">
      <c r="BK302326" s="2311"/>
    </row>
    <row r="302350" spans="63:63" x14ac:dyDescent="0.25">
      <c r="BK302350" s="2315"/>
    </row>
    <row r="302351" spans="63:63" x14ac:dyDescent="0.25">
      <c r="BK302351" s="2311"/>
    </row>
    <row r="302375" spans="63:63" x14ac:dyDescent="0.25">
      <c r="BK302375" s="2315"/>
    </row>
    <row r="302376" spans="63:63" x14ac:dyDescent="0.25">
      <c r="BK302376" s="2311"/>
    </row>
    <row r="302400" spans="63:63" x14ac:dyDescent="0.25">
      <c r="BK302400" s="2315"/>
    </row>
    <row r="302401" spans="63:63" x14ac:dyDescent="0.25">
      <c r="BK302401" s="2311"/>
    </row>
    <row r="302425" spans="63:63" x14ac:dyDescent="0.25">
      <c r="BK302425" s="2315"/>
    </row>
    <row r="302426" spans="63:63" x14ac:dyDescent="0.25">
      <c r="BK302426" s="2311"/>
    </row>
    <row r="302450" spans="63:63" x14ac:dyDescent="0.25">
      <c r="BK302450" s="2315"/>
    </row>
    <row r="302451" spans="63:63" x14ac:dyDescent="0.25">
      <c r="BK302451" s="2311"/>
    </row>
    <row r="302475" spans="63:63" x14ac:dyDescent="0.25">
      <c r="BK302475" s="2315"/>
    </row>
    <row r="302476" spans="63:63" x14ac:dyDescent="0.25">
      <c r="BK302476" s="2311"/>
    </row>
    <row r="302500" spans="63:63" x14ac:dyDescent="0.25">
      <c r="BK302500" s="2315"/>
    </row>
    <row r="302501" spans="63:63" x14ac:dyDescent="0.25">
      <c r="BK302501" s="2311"/>
    </row>
    <row r="302525" spans="63:63" x14ac:dyDescent="0.25">
      <c r="BK302525" s="2315"/>
    </row>
    <row r="302526" spans="63:63" x14ac:dyDescent="0.25">
      <c r="BK302526" s="2311"/>
    </row>
    <row r="302550" spans="63:63" x14ac:dyDescent="0.25">
      <c r="BK302550" s="2315"/>
    </row>
    <row r="302551" spans="63:63" x14ac:dyDescent="0.25">
      <c r="BK302551" s="2311"/>
    </row>
    <row r="302575" spans="63:63" x14ac:dyDescent="0.25">
      <c r="BK302575" s="2315"/>
    </row>
    <row r="302576" spans="63:63" x14ac:dyDescent="0.25">
      <c r="BK302576" s="2311"/>
    </row>
    <row r="302600" spans="63:63" x14ac:dyDescent="0.25">
      <c r="BK302600" s="2315"/>
    </row>
    <row r="302601" spans="63:63" x14ac:dyDescent="0.25">
      <c r="BK302601" s="2311"/>
    </row>
    <row r="302625" spans="63:63" x14ac:dyDescent="0.25">
      <c r="BK302625" s="2315"/>
    </row>
    <row r="302626" spans="63:63" x14ac:dyDescent="0.25">
      <c r="BK302626" s="2311"/>
    </row>
    <row r="302650" spans="63:63" x14ac:dyDescent="0.25">
      <c r="BK302650" s="2315"/>
    </row>
    <row r="302651" spans="63:63" x14ac:dyDescent="0.25">
      <c r="BK302651" s="2311"/>
    </row>
    <row r="302675" spans="63:63" x14ac:dyDescent="0.25">
      <c r="BK302675" s="2315"/>
    </row>
    <row r="302676" spans="63:63" x14ac:dyDescent="0.25">
      <c r="BK302676" s="2311"/>
    </row>
    <row r="302700" spans="63:63" x14ac:dyDescent="0.25">
      <c r="BK302700" s="2315"/>
    </row>
    <row r="302701" spans="63:63" x14ac:dyDescent="0.25">
      <c r="BK302701" s="2311"/>
    </row>
    <row r="302725" spans="63:63" x14ac:dyDescent="0.25">
      <c r="BK302725" s="2315"/>
    </row>
    <row r="302726" spans="63:63" x14ac:dyDescent="0.25">
      <c r="BK302726" s="2311"/>
    </row>
    <row r="302750" spans="63:63" x14ac:dyDescent="0.25">
      <c r="BK302750" s="2315"/>
    </row>
    <row r="302751" spans="63:63" x14ac:dyDescent="0.25">
      <c r="BK302751" s="2311"/>
    </row>
    <row r="302775" spans="63:63" x14ac:dyDescent="0.25">
      <c r="BK302775" s="2315"/>
    </row>
    <row r="302776" spans="63:63" x14ac:dyDescent="0.25">
      <c r="BK302776" s="2311"/>
    </row>
    <row r="302800" spans="63:63" x14ac:dyDescent="0.25">
      <c r="BK302800" s="2315"/>
    </row>
    <row r="302801" spans="63:63" x14ac:dyDescent="0.25">
      <c r="BK302801" s="2311"/>
    </row>
    <row r="302825" spans="63:63" x14ac:dyDescent="0.25">
      <c r="BK302825" s="2315"/>
    </row>
    <row r="302826" spans="63:63" x14ac:dyDescent="0.25">
      <c r="BK302826" s="2311"/>
    </row>
    <row r="302850" spans="63:63" x14ac:dyDescent="0.25">
      <c r="BK302850" s="2315"/>
    </row>
    <row r="302851" spans="63:63" x14ac:dyDescent="0.25">
      <c r="BK302851" s="2311"/>
    </row>
    <row r="302875" spans="63:63" x14ac:dyDescent="0.25">
      <c r="BK302875" s="2315"/>
    </row>
    <row r="302876" spans="63:63" x14ac:dyDescent="0.25">
      <c r="BK302876" s="2311"/>
    </row>
    <row r="302900" spans="63:63" x14ac:dyDescent="0.25">
      <c r="BK302900" s="2315"/>
    </row>
    <row r="302901" spans="63:63" x14ac:dyDescent="0.25">
      <c r="BK302901" s="2311"/>
    </row>
    <row r="302925" spans="63:63" x14ac:dyDescent="0.25">
      <c r="BK302925" s="2315"/>
    </row>
    <row r="302926" spans="63:63" x14ac:dyDescent="0.25">
      <c r="BK302926" s="2311"/>
    </row>
    <row r="302950" spans="63:63" x14ac:dyDescent="0.25">
      <c r="BK302950" s="2315"/>
    </row>
    <row r="302951" spans="63:63" x14ac:dyDescent="0.25">
      <c r="BK302951" s="2311"/>
    </row>
    <row r="302975" spans="63:63" x14ac:dyDescent="0.25">
      <c r="BK302975" s="2315"/>
    </row>
    <row r="302976" spans="63:63" x14ac:dyDescent="0.25">
      <c r="BK302976" s="2311"/>
    </row>
    <row r="303000" spans="63:63" x14ac:dyDescent="0.25">
      <c r="BK303000" s="2315"/>
    </row>
    <row r="303001" spans="63:63" x14ac:dyDescent="0.25">
      <c r="BK303001" s="2311"/>
    </row>
    <row r="303025" spans="63:63" x14ac:dyDescent="0.25">
      <c r="BK303025" s="2315"/>
    </row>
    <row r="303026" spans="63:63" x14ac:dyDescent="0.25">
      <c r="BK303026" s="2311"/>
    </row>
    <row r="303050" spans="63:63" x14ac:dyDescent="0.25">
      <c r="BK303050" s="2315"/>
    </row>
    <row r="303051" spans="63:63" x14ac:dyDescent="0.25">
      <c r="BK303051" s="2311"/>
    </row>
    <row r="303075" spans="63:63" x14ac:dyDescent="0.25">
      <c r="BK303075" s="2315"/>
    </row>
    <row r="303076" spans="63:63" x14ac:dyDescent="0.25">
      <c r="BK303076" s="2311"/>
    </row>
    <row r="303100" spans="63:63" x14ac:dyDescent="0.25">
      <c r="BK303100" s="2315"/>
    </row>
    <row r="303101" spans="63:63" x14ac:dyDescent="0.25">
      <c r="BK303101" s="2311"/>
    </row>
    <row r="303125" spans="63:63" x14ac:dyDescent="0.25">
      <c r="BK303125" s="2315"/>
    </row>
    <row r="303126" spans="63:63" x14ac:dyDescent="0.25">
      <c r="BK303126" s="2311"/>
    </row>
    <row r="303150" spans="63:63" x14ac:dyDescent="0.25">
      <c r="BK303150" s="2315"/>
    </row>
    <row r="303151" spans="63:63" x14ac:dyDescent="0.25">
      <c r="BK303151" s="2311"/>
    </row>
    <row r="303175" spans="63:63" x14ac:dyDescent="0.25">
      <c r="BK303175" s="2315"/>
    </row>
    <row r="303176" spans="63:63" x14ac:dyDescent="0.25">
      <c r="BK303176" s="2311"/>
    </row>
    <row r="303200" spans="63:63" x14ac:dyDescent="0.25">
      <c r="BK303200" s="2315"/>
    </row>
    <row r="303201" spans="63:63" x14ac:dyDescent="0.25">
      <c r="BK303201" s="2311"/>
    </row>
    <row r="303225" spans="63:63" x14ac:dyDescent="0.25">
      <c r="BK303225" s="2315"/>
    </row>
    <row r="303226" spans="63:63" x14ac:dyDescent="0.25">
      <c r="BK303226" s="2311"/>
    </row>
    <row r="303250" spans="63:63" x14ac:dyDescent="0.25">
      <c r="BK303250" s="2315"/>
    </row>
    <row r="303251" spans="63:63" x14ac:dyDescent="0.25">
      <c r="BK303251" s="2311"/>
    </row>
    <row r="303275" spans="63:63" x14ac:dyDescent="0.25">
      <c r="BK303275" s="2315"/>
    </row>
    <row r="303276" spans="63:63" x14ac:dyDescent="0.25">
      <c r="BK303276" s="2311"/>
    </row>
    <row r="303300" spans="63:63" x14ac:dyDescent="0.25">
      <c r="BK303300" s="2315"/>
    </row>
    <row r="303301" spans="63:63" x14ac:dyDescent="0.25">
      <c r="BK303301" s="2311"/>
    </row>
    <row r="303325" spans="63:63" x14ac:dyDescent="0.25">
      <c r="BK303325" s="2315"/>
    </row>
    <row r="303326" spans="63:63" x14ac:dyDescent="0.25">
      <c r="BK303326" s="2311"/>
    </row>
    <row r="303350" spans="63:63" x14ac:dyDescent="0.25">
      <c r="BK303350" s="2315"/>
    </row>
    <row r="303351" spans="63:63" x14ac:dyDescent="0.25">
      <c r="BK303351" s="2311"/>
    </row>
    <row r="303375" spans="63:63" x14ac:dyDescent="0.25">
      <c r="BK303375" s="2315"/>
    </row>
    <row r="303376" spans="63:63" x14ac:dyDescent="0.25">
      <c r="BK303376" s="2311"/>
    </row>
    <row r="303400" spans="63:63" x14ac:dyDescent="0.25">
      <c r="BK303400" s="2315"/>
    </row>
    <row r="303401" spans="63:63" x14ac:dyDescent="0.25">
      <c r="BK303401" s="2311"/>
    </row>
    <row r="303425" spans="63:63" x14ac:dyDescent="0.25">
      <c r="BK303425" s="2315"/>
    </row>
    <row r="303426" spans="63:63" x14ac:dyDescent="0.25">
      <c r="BK303426" s="2311"/>
    </row>
    <row r="303450" spans="63:63" x14ac:dyDescent="0.25">
      <c r="BK303450" s="2315"/>
    </row>
    <row r="303451" spans="63:63" x14ac:dyDescent="0.25">
      <c r="BK303451" s="2311"/>
    </row>
    <row r="303475" spans="63:63" x14ac:dyDescent="0.25">
      <c r="BK303475" s="2315"/>
    </row>
    <row r="303476" spans="63:63" x14ac:dyDescent="0.25">
      <c r="BK303476" s="2311"/>
    </row>
    <row r="303500" spans="63:63" x14ac:dyDescent="0.25">
      <c r="BK303500" s="2315"/>
    </row>
    <row r="303501" spans="63:63" x14ac:dyDescent="0.25">
      <c r="BK303501" s="2311"/>
    </row>
    <row r="303525" spans="63:63" x14ac:dyDescent="0.25">
      <c r="BK303525" s="2315"/>
    </row>
    <row r="303526" spans="63:63" x14ac:dyDescent="0.25">
      <c r="BK303526" s="2311"/>
    </row>
    <row r="303550" spans="63:63" x14ac:dyDescent="0.25">
      <c r="BK303550" s="2315"/>
    </row>
    <row r="303551" spans="63:63" x14ac:dyDescent="0.25">
      <c r="BK303551" s="2311"/>
    </row>
    <row r="303575" spans="63:63" x14ac:dyDescent="0.25">
      <c r="BK303575" s="2315"/>
    </row>
    <row r="303576" spans="63:63" x14ac:dyDescent="0.25">
      <c r="BK303576" s="2311"/>
    </row>
    <row r="303600" spans="63:63" x14ac:dyDescent="0.25">
      <c r="BK303600" s="2315"/>
    </row>
    <row r="303601" spans="63:63" x14ac:dyDescent="0.25">
      <c r="BK303601" s="2311"/>
    </row>
    <row r="303625" spans="63:63" x14ac:dyDescent="0.25">
      <c r="BK303625" s="2315"/>
    </row>
    <row r="303626" spans="63:63" x14ac:dyDescent="0.25">
      <c r="BK303626" s="2311"/>
    </row>
    <row r="303650" spans="63:63" x14ac:dyDescent="0.25">
      <c r="BK303650" s="2315"/>
    </row>
    <row r="303651" spans="63:63" x14ac:dyDescent="0.25">
      <c r="BK303651" s="2311"/>
    </row>
    <row r="303675" spans="63:63" x14ac:dyDescent="0.25">
      <c r="BK303675" s="2315"/>
    </row>
    <row r="303676" spans="63:63" x14ac:dyDescent="0.25">
      <c r="BK303676" s="2311"/>
    </row>
    <row r="303700" spans="63:63" x14ac:dyDescent="0.25">
      <c r="BK303700" s="2315"/>
    </row>
    <row r="303701" spans="63:63" x14ac:dyDescent="0.25">
      <c r="BK303701" s="2311"/>
    </row>
    <row r="303725" spans="63:63" x14ac:dyDescent="0.25">
      <c r="BK303725" s="2315"/>
    </row>
    <row r="303726" spans="63:63" x14ac:dyDescent="0.25">
      <c r="BK303726" s="2311"/>
    </row>
    <row r="303750" spans="63:63" x14ac:dyDescent="0.25">
      <c r="BK303750" s="2315"/>
    </row>
    <row r="303751" spans="63:63" x14ac:dyDescent="0.25">
      <c r="BK303751" s="2311"/>
    </row>
    <row r="303775" spans="63:63" x14ac:dyDescent="0.25">
      <c r="BK303775" s="2315"/>
    </row>
    <row r="303776" spans="63:63" x14ac:dyDescent="0.25">
      <c r="BK303776" s="2311"/>
    </row>
    <row r="303800" spans="63:63" x14ac:dyDescent="0.25">
      <c r="BK303800" s="2315"/>
    </row>
    <row r="303801" spans="63:63" x14ac:dyDescent="0.25">
      <c r="BK303801" s="2311"/>
    </row>
    <row r="303825" spans="63:63" x14ac:dyDescent="0.25">
      <c r="BK303825" s="2315"/>
    </row>
    <row r="303826" spans="63:63" x14ac:dyDescent="0.25">
      <c r="BK303826" s="2311"/>
    </row>
    <row r="303850" spans="63:63" x14ac:dyDescent="0.25">
      <c r="BK303850" s="2315"/>
    </row>
    <row r="303851" spans="63:63" x14ac:dyDescent="0.25">
      <c r="BK303851" s="2311"/>
    </row>
    <row r="303875" spans="63:63" x14ac:dyDescent="0.25">
      <c r="BK303875" s="2315"/>
    </row>
    <row r="303876" spans="63:63" x14ac:dyDescent="0.25">
      <c r="BK303876" s="2311"/>
    </row>
    <row r="303900" spans="63:63" x14ac:dyDescent="0.25">
      <c r="BK303900" s="2315"/>
    </row>
    <row r="303901" spans="63:63" x14ac:dyDescent="0.25">
      <c r="BK303901" s="2311"/>
    </row>
    <row r="303925" spans="63:63" x14ac:dyDescent="0.25">
      <c r="BK303925" s="2315"/>
    </row>
    <row r="303926" spans="63:63" x14ac:dyDescent="0.25">
      <c r="BK303926" s="2311"/>
    </row>
    <row r="303950" spans="63:63" x14ac:dyDescent="0.25">
      <c r="BK303950" s="2315"/>
    </row>
    <row r="303951" spans="63:63" x14ac:dyDescent="0.25">
      <c r="BK303951" s="2311"/>
    </row>
    <row r="303975" spans="63:63" x14ac:dyDescent="0.25">
      <c r="BK303975" s="2315"/>
    </row>
    <row r="303976" spans="63:63" x14ac:dyDescent="0.25">
      <c r="BK303976" s="2311"/>
    </row>
    <row r="304000" spans="63:63" x14ac:dyDescent="0.25">
      <c r="BK304000" s="2315"/>
    </row>
    <row r="304001" spans="63:63" x14ac:dyDescent="0.25">
      <c r="BK304001" s="2311"/>
    </row>
    <row r="304025" spans="63:63" x14ac:dyDescent="0.25">
      <c r="BK304025" s="2315"/>
    </row>
    <row r="304026" spans="63:63" x14ac:dyDescent="0.25">
      <c r="BK304026" s="2311"/>
    </row>
    <row r="304050" spans="63:63" x14ac:dyDescent="0.25">
      <c r="BK304050" s="2315"/>
    </row>
    <row r="304051" spans="63:63" x14ac:dyDescent="0.25">
      <c r="BK304051" s="2311"/>
    </row>
    <row r="304075" spans="63:63" x14ac:dyDescent="0.25">
      <c r="BK304075" s="2315"/>
    </row>
    <row r="304076" spans="63:63" x14ac:dyDescent="0.25">
      <c r="BK304076" s="2311"/>
    </row>
    <row r="304100" spans="63:63" x14ac:dyDescent="0.25">
      <c r="BK304100" s="2315"/>
    </row>
    <row r="304101" spans="63:63" x14ac:dyDescent="0.25">
      <c r="BK304101" s="2311"/>
    </row>
    <row r="304125" spans="63:63" x14ac:dyDescent="0.25">
      <c r="BK304125" s="2315"/>
    </row>
    <row r="304126" spans="63:63" x14ac:dyDescent="0.25">
      <c r="BK304126" s="2311"/>
    </row>
    <row r="304150" spans="63:63" x14ac:dyDescent="0.25">
      <c r="BK304150" s="2315"/>
    </row>
    <row r="304151" spans="63:63" x14ac:dyDescent="0.25">
      <c r="BK304151" s="2311"/>
    </row>
    <row r="304175" spans="63:63" x14ac:dyDescent="0.25">
      <c r="BK304175" s="2315"/>
    </row>
    <row r="304176" spans="63:63" x14ac:dyDescent="0.25">
      <c r="BK304176" s="2311"/>
    </row>
    <row r="304200" spans="63:63" x14ac:dyDescent="0.25">
      <c r="BK304200" s="2315"/>
    </row>
    <row r="304201" spans="63:63" x14ac:dyDescent="0.25">
      <c r="BK304201" s="2311"/>
    </row>
    <row r="304225" spans="63:63" x14ac:dyDescent="0.25">
      <c r="BK304225" s="2315"/>
    </row>
    <row r="304226" spans="63:63" x14ac:dyDescent="0.25">
      <c r="BK304226" s="2311"/>
    </row>
    <row r="304250" spans="63:63" x14ac:dyDescent="0.25">
      <c r="BK304250" s="2315"/>
    </row>
    <row r="304251" spans="63:63" x14ac:dyDescent="0.25">
      <c r="BK304251" s="2311"/>
    </row>
    <row r="304275" spans="63:63" x14ac:dyDescent="0.25">
      <c r="BK304275" s="2315"/>
    </row>
    <row r="304276" spans="63:63" x14ac:dyDescent="0.25">
      <c r="BK304276" s="2311"/>
    </row>
    <row r="304300" spans="63:63" x14ac:dyDescent="0.25">
      <c r="BK304300" s="2315"/>
    </row>
    <row r="304301" spans="63:63" x14ac:dyDescent="0.25">
      <c r="BK304301" s="2311"/>
    </row>
    <row r="304325" spans="63:63" x14ac:dyDescent="0.25">
      <c r="BK304325" s="2315"/>
    </row>
    <row r="304326" spans="63:63" x14ac:dyDescent="0.25">
      <c r="BK304326" s="2311"/>
    </row>
    <row r="304350" spans="63:63" x14ac:dyDescent="0.25">
      <c r="BK304350" s="2315"/>
    </row>
    <row r="304351" spans="63:63" x14ac:dyDescent="0.25">
      <c r="BK304351" s="2311"/>
    </row>
    <row r="304375" spans="63:63" x14ac:dyDescent="0.25">
      <c r="BK304375" s="2315"/>
    </row>
    <row r="304376" spans="63:63" x14ac:dyDescent="0.25">
      <c r="BK304376" s="2311"/>
    </row>
    <row r="304400" spans="63:63" x14ac:dyDescent="0.25">
      <c r="BK304400" s="2315"/>
    </row>
    <row r="304401" spans="63:63" x14ac:dyDescent="0.25">
      <c r="BK304401" s="2311"/>
    </row>
    <row r="304425" spans="63:63" x14ac:dyDescent="0.25">
      <c r="BK304425" s="2315"/>
    </row>
    <row r="304426" spans="63:63" x14ac:dyDescent="0.25">
      <c r="BK304426" s="2311"/>
    </row>
    <row r="304450" spans="63:63" x14ac:dyDescent="0.25">
      <c r="BK304450" s="2315"/>
    </row>
    <row r="304451" spans="63:63" x14ac:dyDescent="0.25">
      <c r="BK304451" s="2311"/>
    </row>
    <row r="304475" spans="63:63" x14ac:dyDescent="0.25">
      <c r="BK304475" s="2315"/>
    </row>
    <row r="304476" spans="63:63" x14ac:dyDescent="0.25">
      <c r="BK304476" s="2311"/>
    </row>
    <row r="304500" spans="63:63" x14ac:dyDescent="0.25">
      <c r="BK304500" s="2315"/>
    </row>
    <row r="304501" spans="63:63" x14ac:dyDescent="0.25">
      <c r="BK304501" s="2311"/>
    </row>
    <row r="304525" spans="63:63" x14ac:dyDescent="0.25">
      <c r="BK304525" s="2315"/>
    </row>
    <row r="304526" spans="63:63" x14ac:dyDescent="0.25">
      <c r="BK304526" s="2311"/>
    </row>
    <row r="304550" spans="63:63" x14ac:dyDescent="0.25">
      <c r="BK304550" s="2315"/>
    </row>
    <row r="304551" spans="63:63" x14ac:dyDescent="0.25">
      <c r="BK304551" s="2311"/>
    </row>
    <row r="304575" spans="63:63" x14ac:dyDescent="0.25">
      <c r="BK304575" s="2315"/>
    </row>
    <row r="304576" spans="63:63" x14ac:dyDescent="0.25">
      <c r="BK304576" s="2311"/>
    </row>
    <row r="304600" spans="63:63" x14ac:dyDescent="0.25">
      <c r="BK304600" s="2315"/>
    </row>
    <row r="304601" spans="63:63" x14ac:dyDescent="0.25">
      <c r="BK304601" s="2311"/>
    </row>
    <row r="304625" spans="63:63" x14ac:dyDescent="0.25">
      <c r="BK304625" s="2315"/>
    </row>
    <row r="304626" spans="63:63" x14ac:dyDescent="0.25">
      <c r="BK304626" s="2311"/>
    </row>
    <row r="304650" spans="63:63" x14ac:dyDescent="0.25">
      <c r="BK304650" s="2315"/>
    </row>
    <row r="304651" spans="63:63" x14ac:dyDescent="0.25">
      <c r="BK304651" s="2311"/>
    </row>
    <row r="304675" spans="63:63" x14ac:dyDescent="0.25">
      <c r="BK304675" s="2315"/>
    </row>
    <row r="304676" spans="63:63" x14ac:dyDescent="0.25">
      <c r="BK304676" s="2311"/>
    </row>
    <row r="304700" spans="63:63" x14ac:dyDescent="0.25">
      <c r="BK304700" s="2315"/>
    </row>
    <row r="304701" spans="63:63" x14ac:dyDescent="0.25">
      <c r="BK304701" s="2311"/>
    </row>
    <row r="304725" spans="63:63" x14ac:dyDescent="0.25">
      <c r="BK304725" s="2315"/>
    </row>
    <row r="304726" spans="63:63" x14ac:dyDescent="0.25">
      <c r="BK304726" s="2311"/>
    </row>
    <row r="304750" spans="63:63" x14ac:dyDescent="0.25">
      <c r="BK304750" s="2315"/>
    </row>
    <row r="304751" spans="63:63" x14ac:dyDescent="0.25">
      <c r="BK304751" s="2311"/>
    </row>
    <row r="304775" spans="63:63" x14ac:dyDescent="0.25">
      <c r="BK304775" s="2315"/>
    </row>
    <row r="304776" spans="63:63" x14ac:dyDescent="0.25">
      <c r="BK304776" s="2311"/>
    </row>
    <row r="304800" spans="63:63" x14ac:dyDescent="0.25">
      <c r="BK304800" s="2315"/>
    </row>
    <row r="304801" spans="63:63" x14ac:dyDescent="0.25">
      <c r="BK304801" s="2311"/>
    </row>
    <row r="304825" spans="63:63" x14ac:dyDescent="0.25">
      <c r="BK304825" s="2315"/>
    </row>
    <row r="304826" spans="63:63" x14ac:dyDescent="0.25">
      <c r="BK304826" s="2311"/>
    </row>
    <row r="304850" spans="63:63" x14ac:dyDescent="0.25">
      <c r="BK304850" s="2315"/>
    </row>
    <row r="304851" spans="63:63" x14ac:dyDescent="0.25">
      <c r="BK304851" s="2311"/>
    </row>
    <row r="304875" spans="63:63" x14ac:dyDescent="0.25">
      <c r="BK304875" s="2315"/>
    </row>
    <row r="304876" spans="63:63" x14ac:dyDescent="0.25">
      <c r="BK304876" s="2311"/>
    </row>
    <row r="304900" spans="63:63" x14ac:dyDescent="0.25">
      <c r="BK304900" s="2315"/>
    </row>
    <row r="304901" spans="63:63" x14ac:dyDescent="0.25">
      <c r="BK304901" s="2311"/>
    </row>
    <row r="304925" spans="63:63" x14ac:dyDescent="0.25">
      <c r="BK304925" s="2315"/>
    </row>
    <row r="304926" spans="63:63" x14ac:dyDescent="0.25">
      <c r="BK304926" s="2311"/>
    </row>
    <row r="304950" spans="63:63" x14ac:dyDescent="0.25">
      <c r="BK304950" s="2315"/>
    </row>
    <row r="304951" spans="63:63" x14ac:dyDescent="0.25">
      <c r="BK304951" s="2311"/>
    </row>
    <row r="304975" spans="63:63" x14ac:dyDescent="0.25">
      <c r="BK304975" s="2315"/>
    </row>
    <row r="304976" spans="63:63" x14ac:dyDescent="0.25">
      <c r="BK304976" s="2311"/>
    </row>
    <row r="305000" spans="63:63" x14ac:dyDescent="0.25">
      <c r="BK305000" s="2315"/>
    </row>
    <row r="305001" spans="63:63" x14ac:dyDescent="0.25">
      <c r="BK305001" s="2311"/>
    </row>
    <row r="305025" spans="63:63" x14ac:dyDescent="0.25">
      <c r="BK305025" s="2315"/>
    </row>
    <row r="305026" spans="63:63" x14ac:dyDescent="0.25">
      <c r="BK305026" s="2311"/>
    </row>
    <row r="305050" spans="63:63" x14ac:dyDescent="0.25">
      <c r="BK305050" s="2315"/>
    </row>
    <row r="305051" spans="63:63" x14ac:dyDescent="0.25">
      <c r="BK305051" s="2311"/>
    </row>
    <row r="305075" spans="63:63" x14ac:dyDescent="0.25">
      <c r="BK305075" s="2315"/>
    </row>
    <row r="305076" spans="63:63" x14ac:dyDescent="0.25">
      <c r="BK305076" s="2311"/>
    </row>
    <row r="305100" spans="63:63" x14ac:dyDescent="0.25">
      <c r="BK305100" s="2315"/>
    </row>
    <row r="305101" spans="63:63" x14ac:dyDescent="0.25">
      <c r="BK305101" s="2311"/>
    </row>
    <row r="305125" spans="63:63" x14ac:dyDescent="0.25">
      <c r="BK305125" s="2315"/>
    </row>
    <row r="305126" spans="63:63" x14ac:dyDescent="0.25">
      <c r="BK305126" s="2311"/>
    </row>
    <row r="305150" spans="63:63" x14ac:dyDescent="0.25">
      <c r="BK305150" s="2315"/>
    </row>
    <row r="305151" spans="63:63" x14ac:dyDescent="0.25">
      <c r="BK305151" s="2311"/>
    </row>
    <row r="305175" spans="63:63" x14ac:dyDescent="0.25">
      <c r="BK305175" s="2315"/>
    </row>
    <row r="305176" spans="63:63" x14ac:dyDescent="0.25">
      <c r="BK305176" s="2311"/>
    </row>
    <row r="305200" spans="63:63" x14ac:dyDescent="0.25">
      <c r="BK305200" s="2315"/>
    </row>
    <row r="305201" spans="63:63" x14ac:dyDescent="0.25">
      <c r="BK305201" s="2311"/>
    </row>
    <row r="305225" spans="63:63" x14ac:dyDescent="0.25">
      <c r="BK305225" s="2315"/>
    </row>
    <row r="305226" spans="63:63" x14ac:dyDescent="0.25">
      <c r="BK305226" s="2311"/>
    </row>
    <row r="305250" spans="63:63" x14ac:dyDescent="0.25">
      <c r="BK305250" s="2315"/>
    </row>
    <row r="305251" spans="63:63" x14ac:dyDescent="0.25">
      <c r="BK305251" s="2311"/>
    </row>
    <row r="305275" spans="63:63" x14ac:dyDescent="0.25">
      <c r="BK305275" s="2315"/>
    </row>
    <row r="305276" spans="63:63" x14ac:dyDescent="0.25">
      <c r="BK305276" s="2311"/>
    </row>
    <row r="305300" spans="63:63" x14ac:dyDescent="0.25">
      <c r="BK305300" s="2315"/>
    </row>
    <row r="305301" spans="63:63" x14ac:dyDescent="0.25">
      <c r="BK305301" s="2311"/>
    </row>
    <row r="305325" spans="63:63" x14ac:dyDescent="0.25">
      <c r="BK305325" s="2315"/>
    </row>
    <row r="305326" spans="63:63" x14ac:dyDescent="0.25">
      <c r="BK305326" s="2311"/>
    </row>
    <row r="305350" spans="63:63" x14ac:dyDescent="0.25">
      <c r="BK305350" s="2315"/>
    </row>
    <row r="305351" spans="63:63" x14ac:dyDescent="0.25">
      <c r="BK305351" s="2311"/>
    </row>
    <row r="305375" spans="63:63" x14ac:dyDescent="0.25">
      <c r="BK305375" s="2315"/>
    </row>
    <row r="305376" spans="63:63" x14ac:dyDescent="0.25">
      <c r="BK305376" s="2311"/>
    </row>
    <row r="305400" spans="63:63" x14ac:dyDescent="0.25">
      <c r="BK305400" s="2315"/>
    </row>
    <row r="305401" spans="63:63" x14ac:dyDescent="0.25">
      <c r="BK305401" s="2311"/>
    </row>
    <row r="305425" spans="63:63" x14ac:dyDescent="0.25">
      <c r="BK305425" s="2315"/>
    </row>
    <row r="305426" spans="63:63" x14ac:dyDescent="0.25">
      <c r="BK305426" s="2311"/>
    </row>
    <row r="305450" spans="63:63" x14ac:dyDescent="0.25">
      <c r="BK305450" s="2315"/>
    </row>
    <row r="305451" spans="63:63" x14ac:dyDescent="0.25">
      <c r="BK305451" s="2311"/>
    </row>
    <row r="305475" spans="63:63" x14ac:dyDescent="0.25">
      <c r="BK305475" s="2315"/>
    </row>
    <row r="305476" spans="63:63" x14ac:dyDescent="0.25">
      <c r="BK305476" s="2311"/>
    </row>
    <row r="305500" spans="63:63" x14ac:dyDescent="0.25">
      <c r="BK305500" s="2315"/>
    </row>
    <row r="305501" spans="63:63" x14ac:dyDescent="0.25">
      <c r="BK305501" s="2311"/>
    </row>
    <row r="305525" spans="63:63" x14ac:dyDescent="0.25">
      <c r="BK305525" s="2315"/>
    </row>
    <row r="305526" spans="63:63" x14ac:dyDescent="0.25">
      <c r="BK305526" s="2311"/>
    </row>
    <row r="305550" spans="63:63" x14ac:dyDescent="0.25">
      <c r="BK305550" s="2315"/>
    </row>
    <row r="305551" spans="63:63" x14ac:dyDescent="0.25">
      <c r="BK305551" s="2311"/>
    </row>
    <row r="305575" spans="63:63" x14ac:dyDescent="0.25">
      <c r="BK305575" s="2315"/>
    </row>
    <row r="305576" spans="63:63" x14ac:dyDescent="0.25">
      <c r="BK305576" s="2311"/>
    </row>
    <row r="305600" spans="63:63" x14ac:dyDescent="0.25">
      <c r="BK305600" s="2315"/>
    </row>
    <row r="305601" spans="63:63" x14ac:dyDescent="0.25">
      <c r="BK305601" s="2311"/>
    </row>
    <row r="305625" spans="63:63" x14ac:dyDescent="0.25">
      <c r="BK305625" s="2315"/>
    </row>
    <row r="305626" spans="63:63" x14ac:dyDescent="0.25">
      <c r="BK305626" s="2311"/>
    </row>
    <row r="305650" spans="63:63" x14ac:dyDescent="0.25">
      <c r="BK305650" s="2315"/>
    </row>
    <row r="305651" spans="63:63" x14ac:dyDescent="0.25">
      <c r="BK305651" s="2311"/>
    </row>
    <row r="305675" spans="63:63" x14ac:dyDescent="0.25">
      <c r="BK305675" s="2315"/>
    </row>
    <row r="305676" spans="63:63" x14ac:dyDescent="0.25">
      <c r="BK305676" s="2311"/>
    </row>
    <row r="305700" spans="63:63" x14ac:dyDescent="0.25">
      <c r="BK305700" s="2315"/>
    </row>
    <row r="305701" spans="63:63" x14ac:dyDescent="0.25">
      <c r="BK305701" s="2311"/>
    </row>
    <row r="305725" spans="63:63" x14ac:dyDescent="0.25">
      <c r="BK305725" s="2315"/>
    </row>
    <row r="305726" spans="63:63" x14ac:dyDescent="0.25">
      <c r="BK305726" s="2311"/>
    </row>
    <row r="305750" spans="63:63" x14ac:dyDescent="0.25">
      <c r="BK305750" s="2315"/>
    </row>
    <row r="305751" spans="63:63" x14ac:dyDescent="0.25">
      <c r="BK305751" s="2311"/>
    </row>
    <row r="305775" spans="63:63" x14ac:dyDescent="0.25">
      <c r="BK305775" s="2315"/>
    </row>
    <row r="305776" spans="63:63" x14ac:dyDescent="0.25">
      <c r="BK305776" s="2311"/>
    </row>
    <row r="305800" spans="63:63" x14ac:dyDescent="0.25">
      <c r="BK305800" s="2315"/>
    </row>
    <row r="305801" spans="63:63" x14ac:dyDescent="0.25">
      <c r="BK305801" s="2311"/>
    </row>
    <row r="305825" spans="63:63" x14ac:dyDescent="0.25">
      <c r="BK305825" s="2315"/>
    </row>
    <row r="305826" spans="63:63" x14ac:dyDescent="0.25">
      <c r="BK305826" s="2311"/>
    </row>
    <row r="305850" spans="63:63" x14ac:dyDescent="0.25">
      <c r="BK305850" s="2315"/>
    </row>
    <row r="305851" spans="63:63" x14ac:dyDescent="0.25">
      <c r="BK305851" s="2311"/>
    </row>
    <row r="305875" spans="63:63" x14ac:dyDescent="0.25">
      <c r="BK305875" s="2315"/>
    </row>
    <row r="305876" spans="63:63" x14ac:dyDescent="0.25">
      <c r="BK305876" s="2311"/>
    </row>
    <row r="305900" spans="63:63" x14ac:dyDescent="0.25">
      <c r="BK305900" s="2315"/>
    </row>
    <row r="305901" spans="63:63" x14ac:dyDescent="0.25">
      <c r="BK305901" s="2311"/>
    </row>
    <row r="305925" spans="63:63" x14ac:dyDescent="0.25">
      <c r="BK305925" s="2315"/>
    </row>
    <row r="305926" spans="63:63" x14ac:dyDescent="0.25">
      <c r="BK305926" s="2311"/>
    </row>
    <row r="305950" spans="63:63" x14ac:dyDescent="0.25">
      <c r="BK305950" s="2315"/>
    </row>
    <row r="305951" spans="63:63" x14ac:dyDescent="0.25">
      <c r="BK305951" s="2311"/>
    </row>
    <row r="305975" spans="63:63" x14ac:dyDescent="0.25">
      <c r="BK305975" s="2315"/>
    </row>
    <row r="305976" spans="63:63" x14ac:dyDescent="0.25">
      <c r="BK305976" s="2311"/>
    </row>
    <row r="306000" spans="63:63" x14ac:dyDescent="0.25">
      <c r="BK306000" s="2315"/>
    </row>
    <row r="306001" spans="63:63" x14ac:dyDescent="0.25">
      <c r="BK306001" s="2311"/>
    </row>
    <row r="306025" spans="63:63" x14ac:dyDescent="0.25">
      <c r="BK306025" s="2315"/>
    </row>
    <row r="306026" spans="63:63" x14ac:dyDescent="0.25">
      <c r="BK306026" s="2311"/>
    </row>
    <row r="306050" spans="63:63" x14ac:dyDescent="0.25">
      <c r="BK306050" s="2315"/>
    </row>
    <row r="306051" spans="63:63" x14ac:dyDescent="0.25">
      <c r="BK306051" s="2311"/>
    </row>
    <row r="306075" spans="63:63" x14ac:dyDescent="0.25">
      <c r="BK306075" s="2315"/>
    </row>
    <row r="306076" spans="63:63" x14ac:dyDescent="0.25">
      <c r="BK306076" s="2311"/>
    </row>
    <row r="306100" spans="63:63" x14ac:dyDescent="0.25">
      <c r="BK306100" s="2315"/>
    </row>
    <row r="306101" spans="63:63" x14ac:dyDescent="0.25">
      <c r="BK306101" s="2311"/>
    </row>
    <row r="306125" spans="63:63" x14ac:dyDescent="0.25">
      <c r="BK306125" s="2315"/>
    </row>
    <row r="306126" spans="63:63" x14ac:dyDescent="0.25">
      <c r="BK306126" s="2311"/>
    </row>
    <row r="306150" spans="63:63" x14ac:dyDescent="0.25">
      <c r="BK306150" s="2315"/>
    </row>
    <row r="306151" spans="63:63" x14ac:dyDescent="0.25">
      <c r="BK306151" s="2311"/>
    </row>
    <row r="306175" spans="63:63" x14ac:dyDescent="0.25">
      <c r="BK306175" s="2315"/>
    </row>
    <row r="306176" spans="63:63" x14ac:dyDescent="0.25">
      <c r="BK306176" s="2311"/>
    </row>
    <row r="306200" spans="63:63" x14ac:dyDescent="0.25">
      <c r="BK306200" s="2315"/>
    </row>
    <row r="306201" spans="63:63" x14ac:dyDescent="0.25">
      <c r="BK306201" s="2311"/>
    </row>
    <row r="306225" spans="63:63" x14ac:dyDescent="0.25">
      <c r="BK306225" s="2315"/>
    </row>
    <row r="306226" spans="63:63" x14ac:dyDescent="0.25">
      <c r="BK306226" s="2311"/>
    </row>
    <row r="306250" spans="63:63" x14ac:dyDescent="0.25">
      <c r="BK306250" s="2315"/>
    </row>
    <row r="306251" spans="63:63" x14ac:dyDescent="0.25">
      <c r="BK306251" s="2311"/>
    </row>
    <row r="306275" spans="63:63" x14ac:dyDescent="0.25">
      <c r="BK306275" s="2315"/>
    </row>
    <row r="306276" spans="63:63" x14ac:dyDescent="0.25">
      <c r="BK306276" s="2311"/>
    </row>
    <row r="306300" spans="63:63" x14ac:dyDescent="0.25">
      <c r="BK306300" s="2315"/>
    </row>
    <row r="306301" spans="63:63" x14ac:dyDescent="0.25">
      <c r="BK306301" s="2311"/>
    </row>
    <row r="306325" spans="63:63" x14ac:dyDescent="0.25">
      <c r="BK306325" s="2315"/>
    </row>
    <row r="306326" spans="63:63" x14ac:dyDescent="0.25">
      <c r="BK306326" s="2311"/>
    </row>
    <row r="306350" spans="63:63" x14ac:dyDescent="0.25">
      <c r="BK306350" s="2315"/>
    </row>
    <row r="306351" spans="63:63" x14ac:dyDescent="0.25">
      <c r="BK306351" s="2311"/>
    </row>
    <row r="306375" spans="63:63" x14ac:dyDescent="0.25">
      <c r="BK306375" s="2315"/>
    </row>
    <row r="306376" spans="63:63" x14ac:dyDescent="0.25">
      <c r="BK306376" s="2311"/>
    </row>
    <row r="306400" spans="63:63" x14ac:dyDescent="0.25">
      <c r="BK306400" s="2315"/>
    </row>
    <row r="306401" spans="63:63" x14ac:dyDescent="0.25">
      <c r="BK306401" s="2311"/>
    </row>
    <row r="306425" spans="63:63" x14ac:dyDescent="0.25">
      <c r="BK306425" s="2315"/>
    </row>
    <row r="306426" spans="63:63" x14ac:dyDescent="0.25">
      <c r="BK306426" s="2311"/>
    </row>
    <row r="306450" spans="63:63" x14ac:dyDescent="0.25">
      <c r="BK306450" s="2315"/>
    </row>
    <row r="306451" spans="63:63" x14ac:dyDescent="0.25">
      <c r="BK306451" s="2311"/>
    </row>
    <row r="306475" spans="63:63" x14ac:dyDescent="0.25">
      <c r="BK306475" s="2315"/>
    </row>
    <row r="306476" spans="63:63" x14ac:dyDescent="0.25">
      <c r="BK306476" s="2311"/>
    </row>
    <row r="306500" spans="63:63" x14ac:dyDescent="0.25">
      <c r="BK306500" s="2315"/>
    </row>
    <row r="306501" spans="63:63" x14ac:dyDescent="0.25">
      <c r="BK306501" s="2311"/>
    </row>
    <row r="306525" spans="63:63" x14ac:dyDescent="0.25">
      <c r="BK306525" s="2315"/>
    </row>
    <row r="306526" spans="63:63" x14ac:dyDescent="0.25">
      <c r="BK306526" s="2311"/>
    </row>
    <row r="306550" spans="63:63" x14ac:dyDescent="0.25">
      <c r="BK306550" s="2315"/>
    </row>
    <row r="306551" spans="63:63" x14ac:dyDescent="0.25">
      <c r="BK306551" s="2311"/>
    </row>
    <row r="306575" spans="63:63" x14ac:dyDescent="0.25">
      <c r="BK306575" s="2315"/>
    </row>
    <row r="306576" spans="63:63" x14ac:dyDescent="0.25">
      <c r="BK306576" s="2311"/>
    </row>
    <row r="306600" spans="63:63" x14ac:dyDescent="0.25">
      <c r="BK306600" s="2315"/>
    </row>
    <row r="306601" spans="63:63" x14ac:dyDescent="0.25">
      <c r="BK306601" s="2311"/>
    </row>
    <row r="306625" spans="63:63" x14ac:dyDescent="0.25">
      <c r="BK306625" s="2315"/>
    </row>
    <row r="306626" spans="63:63" x14ac:dyDescent="0.25">
      <c r="BK306626" s="2311"/>
    </row>
    <row r="306650" spans="63:63" x14ac:dyDescent="0.25">
      <c r="BK306650" s="2315"/>
    </row>
    <row r="306651" spans="63:63" x14ac:dyDescent="0.25">
      <c r="BK306651" s="2311"/>
    </row>
    <row r="306675" spans="63:63" x14ac:dyDescent="0.25">
      <c r="BK306675" s="2315"/>
    </row>
    <row r="306676" spans="63:63" x14ac:dyDescent="0.25">
      <c r="BK306676" s="2311"/>
    </row>
    <row r="306700" spans="63:63" x14ac:dyDescent="0.25">
      <c r="BK306700" s="2315"/>
    </row>
    <row r="306701" spans="63:63" x14ac:dyDescent="0.25">
      <c r="BK306701" s="2311"/>
    </row>
    <row r="306725" spans="63:63" x14ac:dyDescent="0.25">
      <c r="BK306725" s="2315"/>
    </row>
    <row r="306726" spans="63:63" x14ac:dyDescent="0.25">
      <c r="BK306726" s="2311"/>
    </row>
    <row r="306750" spans="63:63" x14ac:dyDescent="0.25">
      <c r="BK306750" s="2315"/>
    </row>
    <row r="306751" spans="63:63" x14ac:dyDescent="0.25">
      <c r="BK306751" s="2311"/>
    </row>
    <row r="306775" spans="63:63" x14ac:dyDescent="0.25">
      <c r="BK306775" s="2315"/>
    </row>
    <row r="306776" spans="63:63" x14ac:dyDescent="0.25">
      <c r="BK306776" s="2311"/>
    </row>
    <row r="306800" spans="63:63" x14ac:dyDescent="0.25">
      <c r="BK306800" s="2315"/>
    </row>
    <row r="306801" spans="63:63" x14ac:dyDescent="0.25">
      <c r="BK306801" s="2311"/>
    </row>
    <row r="306825" spans="63:63" x14ac:dyDescent="0.25">
      <c r="BK306825" s="2315"/>
    </row>
    <row r="306826" spans="63:63" x14ac:dyDescent="0.25">
      <c r="BK306826" s="2311"/>
    </row>
    <row r="306850" spans="63:63" x14ac:dyDescent="0.25">
      <c r="BK306850" s="2315"/>
    </row>
    <row r="306851" spans="63:63" x14ac:dyDescent="0.25">
      <c r="BK306851" s="2311"/>
    </row>
    <row r="306875" spans="63:63" x14ac:dyDescent="0.25">
      <c r="BK306875" s="2315"/>
    </row>
    <row r="306876" spans="63:63" x14ac:dyDescent="0.25">
      <c r="BK306876" s="2311"/>
    </row>
    <row r="306900" spans="63:63" x14ac:dyDescent="0.25">
      <c r="BK306900" s="2315"/>
    </row>
    <row r="306901" spans="63:63" x14ac:dyDescent="0.25">
      <c r="BK306901" s="2311"/>
    </row>
    <row r="306925" spans="63:63" x14ac:dyDescent="0.25">
      <c r="BK306925" s="2315"/>
    </row>
    <row r="306926" spans="63:63" x14ac:dyDescent="0.25">
      <c r="BK306926" s="2311"/>
    </row>
    <row r="306950" spans="63:63" x14ac:dyDescent="0.25">
      <c r="BK306950" s="2315"/>
    </row>
    <row r="306951" spans="63:63" x14ac:dyDescent="0.25">
      <c r="BK306951" s="2311"/>
    </row>
    <row r="306975" spans="63:63" x14ac:dyDescent="0.25">
      <c r="BK306975" s="2315"/>
    </row>
    <row r="306976" spans="63:63" x14ac:dyDescent="0.25">
      <c r="BK306976" s="2311"/>
    </row>
    <row r="307000" spans="63:63" x14ac:dyDescent="0.25">
      <c r="BK307000" s="2315"/>
    </row>
    <row r="307001" spans="63:63" x14ac:dyDescent="0.25">
      <c r="BK307001" s="2311"/>
    </row>
    <row r="307025" spans="63:63" x14ac:dyDescent="0.25">
      <c r="BK307025" s="2315"/>
    </row>
    <row r="307026" spans="63:63" x14ac:dyDescent="0.25">
      <c r="BK307026" s="2311"/>
    </row>
    <row r="307050" spans="63:63" x14ac:dyDescent="0.25">
      <c r="BK307050" s="2315"/>
    </row>
    <row r="307051" spans="63:63" x14ac:dyDescent="0.25">
      <c r="BK307051" s="2311"/>
    </row>
    <row r="307075" spans="63:63" x14ac:dyDescent="0.25">
      <c r="BK307075" s="2315"/>
    </row>
    <row r="307076" spans="63:63" x14ac:dyDescent="0.25">
      <c r="BK307076" s="2311"/>
    </row>
    <row r="307100" spans="63:63" x14ac:dyDescent="0.25">
      <c r="BK307100" s="2315"/>
    </row>
    <row r="307101" spans="63:63" x14ac:dyDescent="0.25">
      <c r="BK307101" s="2311"/>
    </row>
    <row r="307125" spans="63:63" x14ac:dyDescent="0.25">
      <c r="BK307125" s="2315"/>
    </row>
    <row r="307126" spans="63:63" x14ac:dyDescent="0.25">
      <c r="BK307126" s="2311"/>
    </row>
    <row r="307150" spans="63:63" x14ac:dyDescent="0.25">
      <c r="BK307150" s="2315"/>
    </row>
    <row r="307151" spans="63:63" x14ac:dyDescent="0.25">
      <c r="BK307151" s="2311"/>
    </row>
    <row r="307175" spans="63:63" x14ac:dyDescent="0.25">
      <c r="BK307175" s="2315"/>
    </row>
    <row r="307176" spans="63:63" x14ac:dyDescent="0.25">
      <c r="BK307176" s="2311"/>
    </row>
    <row r="307200" spans="63:63" x14ac:dyDescent="0.25">
      <c r="BK307200" s="2315"/>
    </row>
    <row r="307201" spans="63:63" x14ac:dyDescent="0.25">
      <c r="BK307201" s="2311"/>
    </row>
    <row r="307225" spans="63:63" x14ac:dyDescent="0.25">
      <c r="BK307225" s="2315"/>
    </row>
    <row r="307226" spans="63:63" x14ac:dyDescent="0.25">
      <c r="BK307226" s="2311"/>
    </row>
    <row r="307250" spans="63:63" x14ac:dyDescent="0.25">
      <c r="BK307250" s="2315"/>
    </row>
    <row r="307251" spans="63:63" x14ac:dyDescent="0.25">
      <c r="BK307251" s="2311"/>
    </row>
    <row r="307275" spans="63:63" x14ac:dyDescent="0.25">
      <c r="BK307275" s="2315"/>
    </row>
    <row r="307276" spans="63:63" x14ac:dyDescent="0.25">
      <c r="BK307276" s="2311"/>
    </row>
    <row r="307300" spans="63:63" x14ac:dyDescent="0.25">
      <c r="BK307300" s="2315"/>
    </row>
    <row r="307301" spans="63:63" x14ac:dyDescent="0.25">
      <c r="BK307301" s="2311"/>
    </row>
    <row r="307325" spans="63:63" x14ac:dyDescent="0.25">
      <c r="BK307325" s="2315"/>
    </row>
    <row r="307326" spans="63:63" x14ac:dyDescent="0.25">
      <c r="BK307326" s="2311"/>
    </row>
    <row r="307350" spans="63:63" x14ac:dyDescent="0.25">
      <c r="BK307350" s="2315"/>
    </row>
    <row r="307351" spans="63:63" x14ac:dyDescent="0.25">
      <c r="BK307351" s="2311"/>
    </row>
    <row r="307375" spans="63:63" x14ac:dyDescent="0.25">
      <c r="BK307375" s="2315"/>
    </row>
    <row r="307376" spans="63:63" x14ac:dyDescent="0.25">
      <c r="BK307376" s="2311"/>
    </row>
    <row r="307400" spans="63:63" x14ac:dyDescent="0.25">
      <c r="BK307400" s="2315"/>
    </row>
    <row r="307401" spans="63:63" x14ac:dyDescent="0.25">
      <c r="BK307401" s="2311"/>
    </row>
    <row r="307425" spans="63:63" x14ac:dyDescent="0.25">
      <c r="BK307425" s="2315"/>
    </row>
    <row r="307426" spans="63:63" x14ac:dyDescent="0.25">
      <c r="BK307426" s="2311"/>
    </row>
    <row r="307450" spans="63:63" x14ac:dyDescent="0.25">
      <c r="BK307450" s="2315"/>
    </row>
    <row r="307451" spans="63:63" x14ac:dyDescent="0.25">
      <c r="BK307451" s="2311"/>
    </row>
    <row r="307475" spans="63:63" x14ac:dyDescent="0.25">
      <c r="BK307475" s="2315"/>
    </row>
    <row r="307476" spans="63:63" x14ac:dyDescent="0.25">
      <c r="BK307476" s="2311"/>
    </row>
    <row r="307500" spans="63:63" x14ac:dyDescent="0.25">
      <c r="BK307500" s="2315"/>
    </row>
    <row r="307501" spans="63:63" x14ac:dyDescent="0.25">
      <c r="BK307501" s="2311"/>
    </row>
    <row r="307525" spans="63:63" x14ac:dyDescent="0.25">
      <c r="BK307525" s="2315"/>
    </row>
    <row r="307526" spans="63:63" x14ac:dyDescent="0.25">
      <c r="BK307526" s="2311"/>
    </row>
    <row r="307550" spans="63:63" x14ac:dyDescent="0.25">
      <c r="BK307550" s="2315"/>
    </row>
    <row r="307551" spans="63:63" x14ac:dyDescent="0.25">
      <c r="BK307551" s="2311"/>
    </row>
    <row r="307575" spans="63:63" x14ac:dyDescent="0.25">
      <c r="BK307575" s="2315"/>
    </row>
    <row r="307576" spans="63:63" x14ac:dyDescent="0.25">
      <c r="BK307576" s="2311"/>
    </row>
    <row r="307600" spans="63:63" x14ac:dyDescent="0.25">
      <c r="BK307600" s="2315"/>
    </row>
    <row r="307601" spans="63:63" x14ac:dyDescent="0.25">
      <c r="BK307601" s="2311"/>
    </row>
    <row r="307625" spans="63:63" x14ac:dyDescent="0.25">
      <c r="BK307625" s="2315"/>
    </row>
    <row r="307626" spans="63:63" x14ac:dyDescent="0.25">
      <c r="BK307626" s="2311"/>
    </row>
    <row r="307650" spans="63:63" x14ac:dyDescent="0.25">
      <c r="BK307650" s="2315"/>
    </row>
    <row r="307651" spans="63:63" x14ac:dyDescent="0.25">
      <c r="BK307651" s="2311"/>
    </row>
    <row r="307675" spans="63:63" x14ac:dyDescent="0.25">
      <c r="BK307675" s="2315"/>
    </row>
    <row r="307676" spans="63:63" x14ac:dyDescent="0.25">
      <c r="BK307676" s="2311"/>
    </row>
    <row r="307700" spans="63:63" x14ac:dyDescent="0.25">
      <c r="BK307700" s="2315"/>
    </row>
    <row r="307701" spans="63:63" x14ac:dyDescent="0.25">
      <c r="BK307701" s="2311"/>
    </row>
    <row r="307725" spans="63:63" x14ac:dyDescent="0.25">
      <c r="BK307725" s="2315"/>
    </row>
    <row r="307726" spans="63:63" x14ac:dyDescent="0.25">
      <c r="BK307726" s="2311"/>
    </row>
    <row r="307750" spans="63:63" x14ac:dyDescent="0.25">
      <c r="BK307750" s="2315"/>
    </row>
    <row r="307751" spans="63:63" x14ac:dyDescent="0.25">
      <c r="BK307751" s="2311"/>
    </row>
    <row r="307775" spans="63:63" x14ac:dyDescent="0.25">
      <c r="BK307775" s="2315"/>
    </row>
    <row r="307776" spans="63:63" x14ac:dyDescent="0.25">
      <c r="BK307776" s="2311"/>
    </row>
    <row r="307800" spans="63:63" x14ac:dyDescent="0.25">
      <c r="BK307800" s="2315"/>
    </row>
    <row r="307801" spans="63:63" x14ac:dyDescent="0.25">
      <c r="BK307801" s="2311"/>
    </row>
    <row r="307825" spans="63:63" x14ac:dyDescent="0.25">
      <c r="BK307825" s="2315"/>
    </row>
    <row r="307826" spans="63:63" x14ac:dyDescent="0.25">
      <c r="BK307826" s="2311"/>
    </row>
    <row r="307850" spans="63:63" x14ac:dyDescent="0.25">
      <c r="BK307850" s="2315"/>
    </row>
    <row r="307851" spans="63:63" x14ac:dyDescent="0.25">
      <c r="BK307851" s="2311"/>
    </row>
    <row r="307875" spans="63:63" x14ac:dyDescent="0.25">
      <c r="BK307875" s="2315"/>
    </row>
    <row r="307876" spans="63:63" x14ac:dyDescent="0.25">
      <c r="BK307876" s="2311"/>
    </row>
    <row r="307900" spans="63:63" x14ac:dyDescent="0.25">
      <c r="BK307900" s="2315"/>
    </row>
    <row r="307901" spans="63:63" x14ac:dyDescent="0.25">
      <c r="BK307901" s="2311"/>
    </row>
    <row r="307925" spans="63:63" x14ac:dyDescent="0.25">
      <c r="BK307925" s="2315"/>
    </row>
    <row r="307926" spans="63:63" x14ac:dyDescent="0.25">
      <c r="BK307926" s="2311"/>
    </row>
    <row r="307950" spans="63:63" x14ac:dyDescent="0.25">
      <c r="BK307950" s="2315"/>
    </row>
    <row r="307951" spans="63:63" x14ac:dyDescent="0.25">
      <c r="BK307951" s="2311"/>
    </row>
    <row r="307975" spans="63:63" x14ac:dyDescent="0.25">
      <c r="BK307975" s="2315"/>
    </row>
    <row r="307976" spans="63:63" x14ac:dyDescent="0.25">
      <c r="BK307976" s="2311"/>
    </row>
    <row r="308000" spans="63:63" x14ac:dyDescent="0.25">
      <c r="BK308000" s="2315"/>
    </row>
    <row r="308001" spans="63:63" x14ac:dyDescent="0.25">
      <c r="BK308001" s="2311"/>
    </row>
    <row r="308025" spans="63:63" x14ac:dyDescent="0.25">
      <c r="BK308025" s="2315"/>
    </row>
    <row r="308026" spans="63:63" x14ac:dyDescent="0.25">
      <c r="BK308026" s="2311"/>
    </row>
    <row r="308050" spans="63:63" x14ac:dyDescent="0.25">
      <c r="BK308050" s="2315"/>
    </row>
    <row r="308051" spans="63:63" x14ac:dyDescent="0.25">
      <c r="BK308051" s="2311"/>
    </row>
    <row r="308075" spans="63:63" x14ac:dyDescent="0.25">
      <c r="BK308075" s="2315"/>
    </row>
    <row r="308076" spans="63:63" x14ac:dyDescent="0.25">
      <c r="BK308076" s="2311"/>
    </row>
    <row r="308100" spans="63:63" x14ac:dyDescent="0.25">
      <c r="BK308100" s="2315"/>
    </row>
    <row r="308101" spans="63:63" x14ac:dyDescent="0.25">
      <c r="BK308101" s="2311"/>
    </row>
    <row r="308125" spans="63:63" x14ac:dyDescent="0.25">
      <c r="BK308125" s="2315"/>
    </row>
    <row r="308126" spans="63:63" x14ac:dyDescent="0.25">
      <c r="BK308126" s="2311"/>
    </row>
    <row r="308150" spans="63:63" x14ac:dyDescent="0.25">
      <c r="BK308150" s="2315"/>
    </row>
    <row r="308151" spans="63:63" x14ac:dyDescent="0.25">
      <c r="BK308151" s="2311"/>
    </row>
    <row r="308175" spans="63:63" x14ac:dyDescent="0.25">
      <c r="BK308175" s="2315"/>
    </row>
    <row r="308176" spans="63:63" x14ac:dyDescent="0.25">
      <c r="BK308176" s="2311"/>
    </row>
    <row r="308200" spans="63:63" x14ac:dyDescent="0.25">
      <c r="BK308200" s="2315"/>
    </row>
    <row r="308201" spans="63:63" x14ac:dyDescent="0.25">
      <c r="BK308201" s="2311"/>
    </row>
    <row r="308225" spans="63:63" x14ac:dyDescent="0.25">
      <c r="BK308225" s="2315"/>
    </row>
    <row r="308226" spans="63:63" x14ac:dyDescent="0.25">
      <c r="BK308226" s="2311"/>
    </row>
    <row r="308250" spans="63:63" x14ac:dyDescent="0.25">
      <c r="BK308250" s="2315"/>
    </row>
    <row r="308251" spans="63:63" x14ac:dyDescent="0.25">
      <c r="BK308251" s="2311"/>
    </row>
    <row r="308275" spans="63:63" x14ac:dyDescent="0.25">
      <c r="BK308275" s="2315"/>
    </row>
    <row r="308276" spans="63:63" x14ac:dyDescent="0.25">
      <c r="BK308276" s="2311"/>
    </row>
    <row r="308300" spans="63:63" x14ac:dyDescent="0.25">
      <c r="BK308300" s="2315"/>
    </row>
    <row r="308301" spans="63:63" x14ac:dyDescent="0.25">
      <c r="BK308301" s="2311"/>
    </row>
    <row r="308325" spans="63:63" x14ac:dyDescent="0.25">
      <c r="BK308325" s="2315"/>
    </row>
    <row r="308326" spans="63:63" x14ac:dyDescent="0.25">
      <c r="BK308326" s="2311"/>
    </row>
    <row r="308350" spans="63:63" x14ac:dyDescent="0.25">
      <c r="BK308350" s="2315"/>
    </row>
    <row r="308351" spans="63:63" x14ac:dyDescent="0.25">
      <c r="BK308351" s="2311"/>
    </row>
    <row r="308375" spans="63:63" x14ac:dyDescent="0.25">
      <c r="BK308375" s="2315"/>
    </row>
    <row r="308376" spans="63:63" x14ac:dyDescent="0.25">
      <c r="BK308376" s="2311"/>
    </row>
    <row r="308400" spans="63:63" x14ac:dyDescent="0.25">
      <c r="BK308400" s="2315"/>
    </row>
    <row r="308401" spans="63:63" x14ac:dyDescent="0.25">
      <c r="BK308401" s="2311"/>
    </row>
    <row r="308425" spans="63:63" x14ac:dyDescent="0.25">
      <c r="BK308425" s="2315"/>
    </row>
    <row r="308426" spans="63:63" x14ac:dyDescent="0.25">
      <c r="BK308426" s="2311"/>
    </row>
    <row r="308450" spans="63:63" x14ac:dyDescent="0.25">
      <c r="BK308450" s="2315"/>
    </row>
    <row r="308451" spans="63:63" x14ac:dyDescent="0.25">
      <c r="BK308451" s="2311"/>
    </row>
    <row r="308475" spans="63:63" x14ac:dyDescent="0.25">
      <c r="BK308475" s="2315"/>
    </row>
    <row r="308476" spans="63:63" x14ac:dyDescent="0.25">
      <c r="BK308476" s="2311"/>
    </row>
    <row r="308500" spans="63:63" x14ac:dyDescent="0.25">
      <c r="BK308500" s="2315"/>
    </row>
    <row r="308501" spans="63:63" x14ac:dyDescent="0.25">
      <c r="BK308501" s="2311"/>
    </row>
    <row r="308525" spans="63:63" x14ac:dyDescent="0.25">
      <c r="BK308525" s="2315"/>
    </row>
    <row r="308526" spans="63:63" x14ac:dyDescent="0.25">
      <c r="BK308526" s="2311"/>
    </row>
    <row r="308550" spans="63:63" x14ac:dyDescent="0.25">
      <c r="BK308550" s="2315"/>
    </row>
    <row r="308551" spans="63:63" x14ac:dyDescent="0.25">
      <c r="BK308551" s="2311"/>
    </row>
    <row r="308575" spans="63:63" x14ac:dyDescent="0.25">
      <c r="BK308575" s="2315"/>
    </row>
    <row r="308576" spans="63:63" x14ac:dyDescent="0.25">
      <c r="BK308576" s="2311"/>
    </row>
    <row r="308600" spans="63:63" x14ac:dyDescent="0.25">
      <c r="BK308600" s="2315"/>
    </row>
    <row r="308601" spans="63:63" x14ac:dyDescent="0.25">
      <c r="BK308601" s="2311"/>
    </row>
    <row r="308625" spans="63:63" x14ac:dyDescent="0.25">
      <c r="BK308625" s="2315"/>
    </row>
    <row r="308626" spans="63:63" x14ac:dyDescent="0.25">
      <c r="BK308626" s="2311"/>
    </row>
    <row r="308650" spans="63:63" x14ac:dyDescent="0.25">
      <c r="BK308650" s="2315"/>
    </row>
    <row r="308651" spans="63:63" x14ac:dyDescent="0.25">
      <c r="BK308651" s="2311"/>
    </row>
    <row r="308675" spans="63:63" x14ac:dyDescent="0.25">
      <c r="BK308675" s="2315"/>
    </row>
    <row r="308676" spans="63:63" x14ac:dyDescent="0.25">
      <c r="BK308676" s="2311"/>
    </row>
    <row r="308700" spans="63:63" x14ac:dyDescent="0.25">
      <c r="BK308700" s="2315"/>
    </row>
    <row r="308701" spans="63:63" x14ac:dyDescent="0.25">
      <c r="BK308701" s="2311"/>
    </row>
    <row r="308725" spans="63:63" x14ac:dyDescent="0.25">
      <c r="BK308725" s="2315"/>
    </row>
    <row r="308726" spans="63:63" x14ac:dyDescent="0.25">
      <c r="BK308726" s="2311"/>
    </row>
    <row r="308750" spans="63:63" x14ac:dyDescent="0.25">
      <c r="BK308750" s="2315"/>
    </row>
    <row r="308751" spans="63:63" x14ac:dyDescent="0.25">
      <c r="BK308751" s="2311"/>
    </row>
    <row r="308775" spans="63:63" x14ac:dyDescent="0.25">
      <c r="BK308775" s="2315"/>
    </row>
    <row r="308776" spans="63:63" x14ac:dyDescent="0.25">
      <c r="BK308776" s="2311"/>
    </row>
    <row r="308800" spans="63:63" x14ac:dyDescent="0.25">
      <c r="BK308800" s="2315"/>
    </row>
    <row r="308801" spans="63:63" x14ac:dyDescent="0.25">
      <c r="BK308801" s="2311"/>
    </row>
    <row r="308825" spans="63:63" x14ac:dyDescent="0.25">
      <c r="BK308825" s="2315"/>
    </row>
    <row r="308826" spans="63:63" x14ac:dyDescent="0.25">
      <c r="BK308826" s="2311"/>
    </row>
    <row r="308850" spans="63:63" x14ac:dyDescent="0.25">
      <c r="BK308850" s="2315"/>
    </row>
    <row r="308851" spans="63:63" x14ac:dyDescent="0.25">
      <c r="BK308851" s="2311"/>
    </row>
    <row r="308875" spans="63:63" x14ac:dyDescent="0.25">
      <c r="BK308875" s="2315"/>
    </row>
    <row r="308876" spans="63:63" x14ac:dyDescent="0.25">
      <c r="BK308876" s="2311"/>
    </row>
    <row r="308900" spans="63:63" x14ac:dyDescent="0.25">
      <c r="BK308900" s="2315"/>
    </row>
    <row r="308901" spans="63:63" x14ac:dyDescent="0.25">
      <c r="BK308901" s="2311"/>
    </row>
    <row r="308925" spans="63:63" x14ac:dyDescent="0.25">
      <c r="BK308925" s="2315"/>
    </row>
    <row r="308926" spans="63:63" x14ac:dyDescent="0.25">
      <c r="BK308926" s="2311"/>
    </row>
    <row r="308950" spans="63:63" x14ac:dyDescent="0.25">
      <c r="BK308950" s="2315"/>
    </row>
    <row r="308951" spans="63:63" x14ac:dyDescent="0.25">
      <c r="BK308951" s="2311"/>
    </row>
    <row r="308975" spans="63:63" x14ac:dyDescent="0.25">
      <c r="BK308975" s="2315"/>
    </row>
    <row r="308976" spans="63:63" x14ac:dyDescent="0.25">
      <c r="BK308976" s="2311"/>
    </row>
    <row r="309000" spans="63:63" x14ac:dyDescent="0.25">
      <c r="BK309000" s="2315"/>
    </row>
    <row r="309001" spans="63:63" x14ac:dyDescent="0.25">
      <c r="BK309001" s="2311"/>
    </row>
    <row r="309025" spans="63:63" x14ac:dyDescent="0.25">
      <c r="BK309025" s="2315"/>
    </row>
    <row r="309026" spans="63:63" x14ac:dyDescent="0.25">
      <c r="BK309026" s="2311"/>
    </row>
    <row r="309050" spans="63:63" x14ac:dyDescent="0.25">
      <c r="BK309050" s="2315"/>
    </row>
    <row r="309051" spans="63:63" x14ac:dyDescent="0.25">
      <c r="BK309051" s="2311"/>
    </row>
    <row r="309075" spans="63:63" x14ac:dyDescent="0.25">
      <c r="BK309075" s="2315"/>
    </row>
    <row r="309076" spans="63:63" x14ac:dyDescent="0.25">
      <c r="BK309076" s="2311"/>
    </row>
    <row r="309100" spans="63:63" x14ac:dyDescent="0.25">
      <c r="BK309100" s="2315"/>
    </row>
    <row r="309101" spans="63:63" x14ac:dyDescent="0.25">
      <c r="BK309101" s="2311"/>
    </row>
    <row r="309125" spans="63:63" x14ac:dyDescent="0.25">
      <c r="BK309125" s="2315"/>
    </row>
    <row r="309126" spans="63:63" x14ac:dyDescent="0.25">
      <c r="BK309126" s="2311"/>
    </row>
    <row r="309150" spans="63:63" x14ac:dyDescent="0.25">
      <c r="BK309150" s="2315"/>
    </row>
    <row r="309151" spans="63:63" x14ac:dyDescent="0.25">
      <c r="BK309151" s="2311"/>
    </row>
    <row r="309175" spans="63:63" x14ac:dyDescent="0.25">
      <c r="BK309175" s="2315"/>
    </row>
    <row r="309176" spans="63:63" x14ac:dyDescent="0.25">
      <c r="BK309176" s="2311"/>
    </row>
    <row r="309200" spans="63:63" x14ac:dyDescent="0.25">
      <c r="BK309200" s="2315"/>
    </row>
    <row r="309201" spans="63:63" x14ac:dyDescent="0.25">
      <c r="BK309201" s="2311"/>
    </row>
    <row r="309225" spans="63:63" x14ac:dyDescent="0.25">
      <c r="BK309225" s="2315"/>
    </row>
    <row r="309226" spans="63:63" x14ac:dyDescent="0.25">
      <c r="BK309226" s="2311"/>
    </row>
    <row r="309250" spans="63:63" x14ac:dyDescent="0.25">
      <c r="BK309250" s="2315"/>
    </row>
    <row r="309251" spans="63:63" x14ac:dyDescent="0.25">
      <c r="BK309251" s="2311"/>
    </row>
    <row r="309275" spans="63:63" x14ac:dyDescent="0.25">
      <c r="BK309275" s="2315"/>
    </row>
    <row r="309276" spans="63:63" x14ac:dyDescent="0.25">
      <c r="BK309276" s="2311"/>
    </row>
    <row r="309300" spans="63:63" x14ac:dyDescent="0.25">
      <c r="BK309300" s="2315"/>
    </row>
    <row r="309301" spans="63:63" x14ac:dyDescent="0.25">
      <c r="BK309301" s="2311"/>
    </row>
    <row r="309325" spans="63:63" x14ac:dyDescent="0.25">
      <c r="BK309325" s="2315"/>
    </row>
    <row r="309326" spans="63:63" x14ac:dyDescent="0.25">
      <c r="BK309326" s="2311"/>
    </row>
    <row r="309350" spans="63:63" x14ac:dyDescent="0.25">
      <c r="BK309350" s="2315"/>
    </row>
    <row r="309351" spans="63:63" x14ac:dyDescent="0.25">
      <c r="BK309351" s="2311"/>
    </row>
    <row r="309375" spans="63:63" x14ac:dyDescent="0.25">
      <c r="BK309375" s="2315"/>
    </row>
    <row r="309376" spans="63:63" x14ac:dyDescent="0.25">
      <c r="BK309376" s="2311"/>
    </row>
    <row r="309400" spans="63:63" x14ac:dyDescent="0.25">
      <c r="BK309400" s="2315"/>
    </row>
    <row r="309401" spans="63:63" x14ac:dyDescent="0.25">
      <c r="BK309401" s="2311"/>
    </row>
    <row r="309425" spans="63:63" x14ac:dyDescent="0.25">
      <c r="BK309425" s="2315"/>
    </row>
    <row r="309426" spans="63:63" x14ac:dyDescent="0.25">
      <c r="BK309426" s="2311"/>
    </row>
    <row r="309450" spans="63:63" x14ac:dyDescent="0.25">
      <c r="BK309450" s="2315"/>
    </row>
    <row r="309451" spans="63:63" x14ac:dyDescent="0.25">
      <c r="BK309451" s="2311"/>
    </row>
    <row r="309475" spans="63:63" x14ac:dyDescent="0.25">
      <c r="BK309475" s="2315"/>
    </row>
    <row r="309476" spans="63:63" x14ac:dyDescent="0.25">
      <c r="BK309476" s="2311"/>
    </row>
    <row r="309500" spans="63:63" x14ac:dyDescent="0.25">
      <c r="BK309500" s="2315"/>
    </row>
    <row r="309501" spans="63:63" x14ac:dyDescent="0.25">
      <c r="BK309501" s="2311"/>
    </row>
    <row r="309525" spans="63:63" x14ac:dyDescent="0.25">
      <c r="BK309525" s="2315"/>
    </row>
    <row r="309526" spans="63:63" x14ac:dyDescent="0.25">
      <c r="BK309526" s="2311"/>
    </row>
    <row r="309550" spans="63:63" x14ac:dyDescent="0.25">
      <c r="BK309550" s="2315"/>
    </row>
    <row r="309551" spans="63:63" x14ac:dyDescent="0.25">
      <c r="BK309551" s="2311"/>
    </row>
    <row r="309575" spans="63:63" x14ac:dyDescent="0.25">
      <c r="BK309575" s="2315"/>
    </row>
    <row r="309576" spans="63:63" x14ac:dyDescent="0.25">
      <c r="BK309576" s="2311"/>
    </row>
    <row r="309600" spans="63:63" x14ac:dyDescent="0.25">
      <c r="BK309600" s="2315"/>
    </row>
    <row r="309601" spans="63:63" x14ac:dyDescent="0.25">
      <c r="BK309601" s="2311"/>
    </row>
    <row r="309625" spans="63:63" x14ac:dyDescent="0.25">
      <c r="BK309625" s="2315"/>
    </row>
    <row r="309626" spans="63:63" x14ac:dyDescent="0.25">
      <c r="BK309626" s="2311"/>
    </row>
    <row r="309650" spans="63:63" x14ac:dyDescent="0.25">
      <c r="BK309650" s="2315"/>
    </row>
    <row r="309651" spans="63:63" x14ac:dyDescent="0.25">
      <c r="BK309651" s="2311"/>
    </row>
    <row r="309675" spans="63:63" x14ac:dyDescent="0.25">
      <c r="BK309675" s="2315"/>
    </row>
    <row r="309676" spans="63:63" x14ac:dyDescent="0.25">
      <c r="BK309676" s="2311"/>
    </row>
    <row r="309700" spans="63:63" x14ac:dyDescent="0.25">
      <c r="BK309700" s="2315"/>
    </row>
    <row r="309701" spans="63:63" x14ac:dyDescent="0.25">
      <c r="BK309701" s="2311"/>
    </row>
    <row r="309725" spans="63:63" x14ac:dyDescent="0.25">
      <c r="BK309725" s="2315"/>
    </row>
    <row r="309726" spans="63:63" x14ac:dyDescent="0.25">
      <c r="BK309726" s="2311"/>
    </row>
    <row r="309750" spans="63:63" x14ac:dyDescent="0.25">
      <c r="BK309750" s="2315"/>
    </row>
    <row r="309751" spans="63:63" x14ac:dyDescent="0.25">
      <c r="BK309751" s="2311"/>
    </row>
    <row r="309775" spans="63:63" x14ac:dyDescent="0.25">
      <c r="BK309775" s="2315"/>
    </row>
    <row r="309776" spans="63:63" x14ac:dyDescent="0.25">
      <c r="BK309776" s="2311"/>
    </row>
    <row r="309800" spans="63:63" x14ac:dyDescent="0.25">
      <c r="BK309800" s="2315"/>
    </row>
    <row r="309801" spans="63:63" x14ac:dyDescent="0.25">
      <c r="BK309801" s="2311"/>
    </row>
    <row r="309825" spans="63:63" x14ac:dyDescent="0.25">
      <c r="BK309825" s="2315"/>
    </row>
    <row r="309826" spans="63:63" x14ac:dyDescent="0.25">
      <c r="BK309826" s="2311"/>
    </row>
    <row r="309850" spans="63:63" x14ac:dyDescent="0.25">
      <c r="BK309850" s="2315"/>
    </row>
    <row r="309851" spans="63:63" x14ac:dyDescent="0.25">
      <c r="BK309851" s="2311"/>
    </row>
    <row r="309875" spans="63:63" x14ac:dyDescent="0.25">
      <c r="BK309875" s="2315"/>
    </row>
    <row r="309876" spans="63:63" x14ac:dyDescent="0.25">
      <c r="BK309876" s="2311"/>
    </row>
    <row r="309900" spans="63:63" x14ac:dyDescent="0.25">
      <c r="BK309900" s="2315"/>
    </row>
    <row r="309901" spans="63:63" x14ac:dyDescent="0.25">
      <c r="BK309901" s="2311"/>
    </row>
    <row r="309925" spans="63:63" x14ac:dyDescent="0.25">
      <c r="BK309925" s="2315"/>
    </row>
    <row r="309926" spans="63:63" x14ac:dyDescent="0.25">
      <c r="BK309926" s="2311"/>
    </row>
    <row r="309950" spans="63:63" x14ac:dyDescent="0.25">
      <c r="BK309950" s="2315"/>
    </row>
    <row r="309951" spans="63:63" x14ac:dyDescent="0.25">
      <c r="BK309951" s="2311"/>
    </row>
    <row r="309975" spans="63:63" x14ac:dyDescent="0.25">
      <c r="BK309975" s="2315"/>
    </row>
    <row r="309976" spans="63:63" x14ac:dyDescent="0.25">
      <c r="BK309976" s="2311"/>
    </row>
    <row r="310000" spans="63:63" x14ac:dyDescent="0.25">
      <c r="BK310000" s="2315"/>
    </row>
    <row r="310001" spans="63:63" x14ac:dyDescent="0.25">
      <c r="BK310001" s="2311"/>
    </row>
    <row r="310025" spans="63:63" x14ac:dyDescent="0.25">
      <c r="BK310025" s="2315"/>
    </row>
    <row r="310026" spans="63:63" x14ac:dyDescent="0.25">
      <c r="BK310026" s="2311"/>
    </row>
    <row r="310050" spans="63:63" x14ac:dyDescent="0.25">
      <c r="BK310050" s="2315"/>
    </row>
    <row r="310051" spans="63:63" x14ac:dyDescent="0.25">
      <c r="BK310051" s="2311"/>
    </row>
    <row r="310075" spans="63:63" x14ac:dyDescent="0.25">
      <c r="BK310075" s="2315"/>
    </row>
    <row r="310076" spans="63:63" x14ac:dyDescent="0.25">
      <c r="BK310076" s="2311"/>
    </row>
    <row r="310100" spans="63:63" x14ac:dyDescent="0.25">
      <c r="BK310100" s="2315"/>
    </row>
    <row r="310101" spans="63:63" x14ac:dyDescent="0.25">
      <c r="BK310101" s="2311"/>
    </row>
    <row r="310125" spans="63:63" x14ac:dyDescent="0.25">
      <c r="BK310125" s="2315"/>
    </row>
    <row r="310126" spans="63:63" x14ac:dyDescent="0.25">
      <c r="BK310126" s="2311"/>
    </row>
    <row r="310150" spans="63:63" x14ac:dyDescent="0.25">
      <c r="BK310150" s="2315"/>
    </row>
    <row r="310151" spans="63:63" x14ac:dyDescent="0.25">
      <c r="BK310151" s="2311"/>
    </row>
    <row r="310175" spans="63:63" x14ac:dyDescent="0.25">
      <c r="BK310175" s="2315"/>
    </row>
    <row r="310176" spans="63:63" x14ac:dyDescent="0.25">
      <c r="BK310176" s="2311"/>
    </row>
    <row r="310200" spans="63:63" x14ac:dyDescent="0.25">
      <c r="BK310200" s="2315"/>
    </row>
    <row r="310201" spans="63:63" x14ac:dyDescent="0.25">
      <c r="BK310201" s="2311"/>
    </row>
    <row r="310225" spans="63:63" x14ac:dyDescent="0.25">
      <c r="BK310225" s="2315"/>
    </row>
    <row r="310226" spans="63:63" x14ac:dyDescent="0.25">
      <c r="BK310226" s="2311"/>
    </row>
    <row r="310250" spans="63:63" x14ac:dyDescent="0.25">
      <c r="BK310250" s="2315"/>
    </row>
    <row r="310251" spans="63:63" x14ac:dyDescent="0.25">
      <c r="BK310251" s="2311"/>
    </row>
    <row r="310275" spans="63:63" x14ac:dyDescent="0.25">
      <c r="BK310275" s="2315"/>
    </row>
    <row r="310276" spans="63:63" x14ac:dyDescent="0.25">
      <c r="BK310276" s="2311"/>
    </row>
    <row r="310300" spans="63:63" x14ac:dyDescent="0.25">
      <c r="BK310300" s="2315"/>
    </row>
    <row r="310301" spans="63:63" x14ac:dyDescent="0.25">
      <c r="BK310301" s="2311"/>
    </row>
    <row r="310325" spans="63:63" x14ac:dyDescent="0.25">
      <c r="BK310325" s="2315"/>
    </row>
    <row r="310326" spans="63:63" x14ac:dyDescent="0.25">
      <c r="BK310326" s="2311"/>
    </row>
    <row r="310350" spans="63:63" x14ac:dyDescent="0.25">
      <c r="BK310350" s="2315"/>
    </row>
    <row r="310351" spans="63:63" x14ac:dyDescent="0.25">
      <c r="BK310351" s="2311"/>
    </row>
    <row r="310375" spans="63:63" x14ac:dyDescent="0.25">
      <c r="BK310375" s="2315"/>
    </row>
    <row r="310376" spans="63:63" x14ac:dyDescent="0.25">
      <c r="BK310376" s="2311"/>
    </row>
    <row r="310400" spans="63:63" x14ac:dyDescent="0.25">
      <c r="BK310400" s="2315"/>
    </row>
    <row r="310401" spans="63:63" x14ac:dyDescent="0.25">
      <c r="BK310401" s="2311"/>
    </row>
    <row r="310425" spans="63:63" x14ac:dyDescent="0.25">
      <c r="BK310425" s="2315"/>
    </row>
    <row r="310426" spans="63:63" x14ac:dyDescent="0.25">
      <c r="BK310426" s="2311"/>
    </row>
    <row r="310450" spans="63:63" x14ac:dyDescent="0.25">
      <c r="BK310450" s="2315"/>
    </row>
    <row r="310451" spans="63:63" x14ac:dyDescent="0.25">
      <c r="BK310451" s="2311"/>
    </row>
    <row r="310475" spans="63:63" x14ac:dyDescent="0.25">
      <c r="BK310475" s="2315"/>
    </row>
    <row r="310476" spans="63:63" x14ac:dyDescent="0.25">
      <c r="BK310476" s="2311"/>
    </row>
    <row r="310500" spans="63:63" x14ac:dyDescent="0.25">
      <c r="BK310500" s="2315"/>
    </row>
    <row r="310501" spans="63:63" x14ac:dyDescent="0.25">
      <c r="BK310501" s="2311"/>
    </row>
    <row r="310525" spans="63:63" x14ac:dyDescent="0.25">
      <c r="BK310525" s="2315"/>
    </row>
    <row r="310526" spans="63:63" x14ac:dyDescent="0.25">
      <c r="BK310526" s="2311"/>
    </row>
    <row r="310550" spans="63:63" x14ac:dyDescent="0.25">
      <c r="BK310550" s="2315"/>
    </row>
    <row r="310551" spans="63:63" x14ac:dyDescent="0.25">
      <c r="BK310551" s="2311"/>
    </row>
    <row r="310575" spans="63:63" x14ac:dyDescent="0.25">
      <c r="BK310575" s="2315"/>
    </row>
    <row r="310576" spans="63:63" x14ac:dyDescent="0.25">
      <c r="BK310576" s="2311"/>
    </row>
    <row r="310600" spans="63:63" x14ac:dyDescent="0.25">
      <c r="BK310600" s="2315"/>
    </row>
    <row r="310601" spans="63:63" x14ac:dyDescent="0.25">
      <c r="BK310601" s="2311"/>
    </row>
    <row r="310625" spans="63:63" x14ac:dyDescent="0.25">
      <c r="BK310625" s="2315"/>
    </row>
    <row r="310626" spans="63:63" x14ac:dyDescent="0.25">
      <c r="BK310626" s="2311"/>
    </row>
    <row r="310650" spans="63:63" x14ac:dyDescent="0.25">
      <c r="BK310650" s="2315"/>
    </row>
    <row r="310651" spans="63:63" x14ac:dyDescent="0.25">
      <c r="BK310651" s="2311"/>
    </row>
    <row r="310675" spans="63:63" x14ac:dyDescent="0.25">
      <c r="BK310675" s="2315"/>
    </row>
    <row r="310676" spans="63:63" x14ac:dyDescent="0.25">
      <c r="BK310676" s="2311"/>
    </row>
    <row r="310700" spans="63:63" x14ac:dyDescent="0.25">
      <c r="BK310700" s="2315"/>
    </row>
    <row r="310701" spans="63:63" x14ac:dyDescent="0.25">
      <c r="BK310701" s="2311"/>
    </row>
    <row r="310725" spans="63:63" x14ac:dyDescent="0.25">
      <c r="BK310725" s="2315"/>
    </row>
    <row r="310726" spans="63:63" x14ac:dyDescent="0.25">
      <c r="BK310726" s="2311"/>
    </row>
    <row r="310750" spans="63:63" x14ac:dyDescent="0.25">
      <c r="BK310750" s="2315"/>
    </row>
    <row r="310751" spans="63:63" x14ac:dyDescent="0.25">
      <c r="BK310751" s="2311"/>
    </row>
    <row r="310775" spans="63:63" x14ac:dyDescent="0.25">
      <c r="BK310775" s="2315"/>
    </row>
    <row r="310776" spans="63:63" x14ac:dyDescent="0.25">
      <c r="BK310776" s="2311"/>
    </row>
    <row r="310800" spans="63:63" x14ac:dyDescent="0.25">
      <c r="BK310800" s="2315"/>
    </row>
    <row r="310801" spans="63:63" x14ac:dyDescent="0.25">
      <c r="BK310801" s="2311"/>
    </row>
    <row r="310825" spans="63:63" x14ac:dyDescent="0.25">
      <c r="BK310825" s="2315"/>
    </row>
    <row r="310826" spans="63:63" x14ac:dyDescent="0.25">
      <c r="BK310826" s="2311"/>
    </row>
    <row r="310850" spans="63:63" x14ac:dyDescent="0.25">
      <c r="BK310850" s="2315"/>
    </row>
    <row r="310851" spans="63:63" x14ac:dyDescent="0.25">
      <c r="BK310851" s="2311"/>
    </row>
    <row r="310875" spans="63:63" x14ac:dyDescent="0.25">
      <c r="BK310875" s="2315"/>
    </row>
    <row r="310876" spans="63:63" x14ac:dyDescent="0.25">
      <c r="BK310876" s="2311"/>
    </row>
    <row r="310900" spans="63:63" x14ac:dyDescent="0.25">
      <c r="BK310900" s="2315"/>
    </row>
    <row r="310901" spans="63:63" x14ac:dyDescent="0.25">
      <c r="BK310901" s="2311"/>
    </row>
    <row r="310925" spans="63:63" x14ac:dyDescent="0.25">
      <c r="BK310925" s="2315"/>
    </row>
    <row r="310926" spans="63:63" x14ac:dyDescent="0.25">
      <c r="BK310926" s="2311"/>
    </row>
    <row r="310950" spans="63:63" x14ac:dyDescent="0.25">
      <c r="BK310950" s="2315"/>
    </row>
    <row r="310951" spans="63:63" x14ac:dyDescent="0.25">
      <c r="BK310951" s="2311"/>
    </row>
    <row r="310975" spans="63:63" x14ac:dyDescent="0.25">
      <c r="BK310975" s="2315"/>
    </row>
    <row r="310976" spans="63:63" x14ac:dyDescent="0.25">
      <c r="BK310976" s="2311"/>
    </row>
    <row r="311000" spans="63:63" x14ac:dyDescent="0.25">
      <c r="BK311000" s="2315"/>
    </row>
    <row r="311001" spans="63:63" x14ac:dyDescent="0.25">
      <c r="BK311001" s="2311"/>
    </row>
    <row r="311025" spans="63:63" x14ac:dyDescent="0.25">
      <c r="BK311025" s="2315"/>
    </row>
    <row r="311026" spans="63:63" x14ac:dyDescent="0.25">
      <c r="BK311026" s="2311"/>
    </row>
    <row r="311050" spans="63:63" x14ac:dyDescent="0.25">
      <c r="BK311050" s="2315"/>
    </row>
    <row r="311051" spans="63:63" x14ac:dyDescent="0.25">
      <c r="BK311051" s="2311"/>
    </row>
    <row r="311075" spans="63:63" x14ac:dyDescent="0.25">
      <c r="BK311075" s="2315"/>
    </row>
    <row r="311076" spans="63:63" x14ac:dyDescent="0.25">
      <c r="BK311076" s="2311"/>
    </row>
    <row r="311100" spans="63:63" x14ac:dyDescent="0.25">
      <c r="BK311100" s="2315"/>
    </row>
    <row r="311101" spans="63:63" x14ac:dyDescent="0.25">
      <c r="BK311101" s="2311"/>
    </row>
    <row r="311125" spans="63:63" x14ac:dyDescent="0.25">
      <c r="BK311125" s="2315"/>
    </row>
    <row r="311126" spans="63:63" x14ac:dyDescent="0.25">
      <c r="BK311126" s="2311"/>
    </row>
    <row r="311150" spans="63:63" x14ac:dyDescent="0.25">
      <c r="BK311150" s="2315"/>
    </row>
    <row r="311151" spans="63:63" x14ac:dyDescent="0.25">
      <c r="BK311151" s="2311"/>
    </row>
    <row r="311175" spans="63:63" x14ac:dyDescent="0.25">
      <c r="BK311175" s="2315"/>
    </row>
    <row r="311176" spans="63:63" x14ac:dyDescent="0.25">
      <c r="BK311176" s="2311"/>
    </row>
    <row r="311200" spans="63:63" x14ac:dyDescent="0.25">
      <c r="BK311200" s="2315"/>
    </row>
    <row r="311201" spans="63:63" x14ac:dyDescent="0.25">
      <c r="BK311201" s="2311"/>
    </row>
    <row r="311225" spans="63:63" x14ac:dyDescent="0.25">
      <c r="BK311225" s="2315"/>
    </row>
    <row r="311226" spans="63:63" x14ac:dyDescent="0.25">
      <c r="BK311226" s="2311"/>
    </row>
    <row r="311250" spans="63:63" x14ac:dyDescent="0.25">
      <c r="BK311250" s="2315"/>
    </row>
    <row r="311251" spans="63:63" x14ac:dyDescent="0.25">
      <c r="BK311251" s="2311"/>
    </row>
    <row r="311275" spans="63:63" x14ac:dyDescent="0.25">
      <c r="BK311275" s="2315"/>
    </row>
    <row r="311276" spans="63:63" x14ac:dyDescent="0.25">
      <c r="BK311276" s="2311"/>
    </row>
    <row r="311300" spans="63:63" x14ac:dyDescent="0.25">
      <c r="BK311300" s="2315"/>
    </row>
    <row r="311301" spans="63:63" x14ac:dyDescent="0.25">
      <c r="BK311301" s="2311"/>
    </row>
    <row r="311325" spans="63:63" x14ac:dyDescent="0.25">
      <c r="BK311325" s="2315"/>
    </row>
    <row r="311326" spans="63:63" x14ac:dyDescent="0.25">
      <c r="BK311326" s="2311"/>
    </row>
    <row r="311350" spans="63:63" x14ac:dyDescent="0.25">
      <c r="BK311350" s="2315"/>
    </row>
    <row r="311351" spans="63:63" x14ac:dyDescent="0.25">
      <c r="BK311351" s="2311"/>
    </row>
    <row r="311375" spans="63:63" x14ac:dyDescent="0.25">
      <c r="BK311375" s="2315"/>
    </row>
    <row r="311376" spans="63:63" x14ac:dyDescent="0.25">
      <c r="BK311376" s="2311"/>
    </row>
    <row r="311400" spans="63:63" x14ac:dyDescent="0.25">
      <c r="BK311400" s="2315"/>
    </row>
    <row r="311401" spans="63:63" x14ac:dyDescent="0.25">
      <c r="BK311401" s="2311"/>
    </row>
    <row r="311425" spans="63:63" x14ac:dyDescent="0.25">
      <c r="BK311425" s="2315"/>
    </row>
    <row r="311426" spans="63:63" x14ac:dyDescent="0.25">
      <c r="BK311426" s="2311"/>
    </row>
    <row r="311450" spans="63:63" x14ac:dyDescent="0.25">
      <c r="BK311450" s="2315"/>
    </row>
    <row r="311451" spans="63:63" x14ac:dyDescent="0.25">
      <c r="BK311451" s="2311"/>
    </row>
    <row r="311475" spans="63:63" x14ac:dyDescent="0.25">
      <c r="BK311475" s="2315"/>
    </row>
    <row r="311476" spans="63:63" x14ac:dyDescent="0.25">
      <c r="BK311476" s="2311"/>
    </row>
    <row r="311500" spans="63:63" x14ac:dyDescent="0.25">
      <c r="BK311500" s="2315"/>
    </row>
    <row r="311501" spans="63:63" x14ac:dyDescent="0.25">
      <c r="BK311501" s="2311"/>
    </row>
    <row r="311525" spans="63:63" x14ac:dyDescent="0.25">
      <c r="BK311525" s="2315"/>
    </row>
    <row r="311526" spans="63:63" x14ac:dyDescent="0.25">
      <c r="BK311526" s="2311"/>
    </row>
    <row r="311550" spans="63:63" x14ac:dyDescent="0.25">
      <c r="BK311550" s="2315"/>
    </row>
    <row r="311551" spans="63:63" x14ac:dyDescent="0.25">
      <c r="BK311551" s="2311"/>
    </row>
    <row r="311575" spans="63:63" x14ac:dyDescent="0.25">
      <c r="BK311575" s="2315"/>
    </row>
    <row r="311576" spans="63:63" x14ac:dyDescent="0.25">
      <c r="BK311576" s="2311"/>
    </row>
    <row r="311600" spans="63:63" x14ac:dyDescent="0.25">
      <c r="BK311600" s="2315"/>
    </row>
    <row r="311601" spans="63:63" x14ac:dyDescent="0.25">
      <c r="BK311601" s="2311"/>
    </row>
    <row r="311625" spans="63:63" x14ac:dyDescent="0.25">
      <c r="BK311625" s="2315"/>
    </row>
    <row r="311626" spans="63:63" x14ac:dyDescent="0.25">
      <c r="BK311626" s="2311"/>
    </row>
    <row r="311650" spans="63:63" x14ac:dyDescent="0.25">
      <c r="BK311650" s="2315"/>
    </row>
    <row r="311651" spans="63:63" x14ac:dyDescent="0.25">
      <c r="BK311651" s="2311"/>
    </row>
    <row r="311675" spans="63:63" x14ac:dyDescent="0.25">
      <c r="BK311675" s="2315"/>
    </row>
    <row r="311676" spans="63:63" x14ac:dyDescent="0.25">
      <c r="BK311676" s="2311"/>
    </row>
    <row r="311700" spans="63:63" x14ac:dyDescent="0.25">
      <c r="BK311700" s="2315"/>
    </row>
    <row r="311701" spans="63:63" x14ac:dyDescent="0.25">
      <c r="BK311701" s="2311"/>
    </row>
    <row r="311725" spans="63:63" x14ac:dyDescent="0.25">
      <c r="BK311725" s="2315"/>
    </row>
    <row r="311726" spans="63:63" x14ac:dyDescent="0.25">
      <c r="BK311726" s="2311"/>
    </row>
    <row r="311750" spans="63:63" x14ac:dyDescent="0.25">
      <c r="BK311750" s="2315"/>
    </row>
    <row r="311751" spans="63:63" x14ac:dyDescent="0.25">
      <c r="BK311751" s="2311"/>
    </row>
    <row r="311775" spans="63:63" x14ac:dyDescent="0.25">
      <c r="BK311775" s="2315"/>
    </row>
    <row r="311776" spans="63:63" x14ac:dyDescent="0.25">
      <c r="BK311776" s="2311"/>
    </row>
    <row r="311800" spans="63:63" x14ac:dyDescent="0.25">
      <c r="BK311800" s="2315"/>
    </row>
    <row r="311801" spans="63:63" x14ac:dyDescent="0.25">
      <c r="BK311801" s="2311"/>
    </row>
    <row r="311825" spans="63:63" x14ac:dyDescent="0.25">
      <c r="BK311825" s="2315"/>
    </row>
    <row r="311826" spans="63:63" x14ac:dyDescent="0.25">
      <c r="BK311826" s="2311"/>
    </row>
    <row r="311850" spans="63:63" x14ac:dyDescent="0.25">
      <c r="BK311850" s="2315"/>
    </row>
    <row r="311851" spans="63:63" x14ac:dyDescent="0.25">
      <c r="BK311851" s="2311"/>
    </row>
    <row r="311875" spans="63:63" x14ac:dyDescent="0.25">
      <c r="BK311875" s="2315"/>
    </row>
    <row r="311876" spans="63:63" x14ac:dyDescent="0.25">
      <c r="BK311876" s="2311"/>
    </row>
    <row r="311900" spans="63:63" x14ac:dyDescent="0.25">
      <c r="BK311900" s="2315"/>
    </row>
    <row r="311901" spans="63:63" x14ac:dyDescent="0.25">
      <c r="BK311901" s="2311"/>
    </row>
    <row r="311925" spans="63:63" x14ac:dyDescent="0.25">
      <c r="BK311925" s="2315"/>
    </row>
    <row r="311926" spans="63:63" x14ac:dyDescent="0.25">
      <c r="BK311926" s="2311"/>
    </row>
    <row r="311950" spans="63:63" x14ac:dyDescent="0.25">
      <c r="BK311950" s="2315"/>
    </row>
    <row r="311951" spans="63:63" x14ac:dyDescent="0.25">
      <c r="BK311951" s="2311"/>
    </row>
    <row r="311975" spans="63:63" x14ac:dyDescent="0.25">
      <c r="BK311975" s="2315"/>
    </row>
    <row r="311976" spans="63:63" x14ac:dyDescent="0.25">
      <c r="BK311976" s="2311"/>
    </row>
    <row r="312000" spans="63:63" x14ac:dyDescent="0.25">
      <c r="BK312000" s="2315"/>
    </row>
    <row r="312001" spans="63:63" x14ac:dyDescent="0.25">
      <c r="BK312001" s="2311"/>
    </row>
    <row r="312025" spans="63:63" x14ac:dyDescent="0.25">
      <c r="BK312025" s="2315"/>
    </row>
    <row r="312026" spans="63:63" x14ac:dyDescent="0.25">
      <c r="BK312026" s="2311"/>
    </row>
    <row r="312050" spans="63:63" x14ac:dyDescent="0.25">
      <c r="BK312050" s="2315"/>
    </row>
    <row r="312051" spans="63:63" x14ac:dyDescent="0.25">
      <c r="BK312051" s="2311"/>
    </row>
    <row r="312075" spans="63:63" x14ac:dyDescent="0.25">
      <c r="BK312075" s="2315"/>
    </row>
    <row r="312076" spans="63:63" x14ac:dyDescent="0.25">
      <c r="BK312076" s="2311"/>
    </row>
    <row r="312100" spans="63:63" x14ac:dyDescent="0.25">
      <c r="BK312100" s="2315"/>
    </row>
    <row r="312101" spans="63:63" x14ac:dyDescent="0.25">
      <c r="BK312101" s="2311"/>
    </row>
    <row r="312125" spans="63:63" x14ac:dyDescent="0.25">
      <c r="BK312125" s="2315"/>
    </row>
    <row r="312126" spans="63:63" x14ac:dyDescent="0.25">
      <c r="BK312126" s="2311"/>
    </row>
    <row r="312150" spans="63:63" x14ac:dyDescent="0.25">
      <c r="BK312150" s="2315"/>
    </row>
    <row r="312151" spans="63:63" x14ac:dyDescent="0.25">
      <c r="BK312151" s="2311"/>
    </row>
    <row r="312175" spans="63:63" x14ac:dyDescent="0.25">
      <c r="BK312175" s="2315"/>
    </row>
    <row r="312176" spans="63:63" x14ac:dyDescent="0.25">
      <c r="BK312176" s="2311"/>
    </row>
    <row r="312200" spans="63:63" x14ac:dyDescent="0.25">
      <c r="BK312200" s="2315"/>
    </row>
    <row r="312201" spans="63:63" x14ac:dyDescent="0.25">
      <c r="BK312201" s="2311"/>
    </row>
    <row r="312225" spans="63:63" x14ac:dyDescent="0.25">
      <c r="BK312225" s="2315"/>
    </row>
    <row r="312226" spans="63:63" x14ac:dyDescent="0.25">
      <c r="BK312226" s="2311"/>
    </row>
    <row r="312250" spans="63:63" x14ac:dyDescent="0.25">
      <c r="BK312250" s="2315"/>
    </row>
    <row r="312251" spans="63:63" x14ac:dyDescent="0.25">
      <c r="BK312251" s="2311"/>
    </row>
    <row r="312275" spans="63:63" x14ac:dyDescent="0.25">
      <c r="BK312275" s="2315"/>
    </row>
    <row r="312276" spans="63:63" x14ac:dyDescent="0.25">
      <c r="BK312276" s="2311"/>
    </row>
    <row r="312300" spans="63:63" x14ac:dyDescent="0.25">
      <c r="BK312300" s="2315"/>
    </row>
    <row r="312301" spans="63:63" x14ac:dyDescent="0.25">
      <c r="BK312301" s="2311"/>
    </row>
    <row r="312325" spans="63:63" x14ac:dyDescent="0.25">
      <c r="BK312325" s="2315"/>
    </row>
    <row r="312326" spans="63:63" x14ac:dyDescent="0.25">
      <c r="BK312326" s="2311"/>
    </row>
    <row r="312350" spans="63:63" x14ac:dyDescent="0.25">
      <c r="BK312350" s="2315"/>
    </row>
    <row r="312351" spans="63:63" x14ac:dyDescent="0.25">
      <c r="BK312351" s="2311"/>
    </row>
    <row r="312375" spans="63:63" x14ac:dyDescent="0.25">
      <c r="BK312375" s="2315"/>
    </row>
    <row r="312376" spans="63:63" x14ac:dyDescent="0.25">
      <c r="BK312376" s="2311"/>
    </row>
    <row r="312400" spans="63:63" x14ac:dyDescent="0.25">
      <c r="BK312400" s="2315"/>
    </row>
    <row r="312401" spans="63:63" x14ac:dyDescent="0.25">
      <c r="BK312401" s="2311"/>
    </row>
    <row r="312425" spans="63:63" x14ac:dyDescent="0.25">
      <c r="BK312425" s="2315"/>
    </row>
    <row r="312426" spans="63:63" x14ac:dyDescent="0.25">
      <c r="BK312426" s="2311"/>
    </row>
    <row r="312450" spans="63:63" x14ac:dyDescent="0.25">
      <c r="BK312450" s="2315"/>
    </row>
    <row r="312451" spans="63:63" x14ac:dyDescent="0.25">
      <c r="BK312451" s="2311"/>
    </row>
    <row r="312475" spans="63:63" x14ac:dyDescent="0.25">
      <c r="BK312475" s="2315"/>
    </row>
    <row r="312476" spans="63:63" x14ac:dyDescent="0.25">
      <c r="BK312476" s="2311"/>
    </row>
    <row r="312500" spans="63:63" x14ac:dyDescent="0.25">
      <c r="BK312500" s="2315"/>
    </row>
    <row r="312501" spans="63:63" x14ac:dyDescent="0.25">
      <c r="BK312501" s="2311"/>
    </row>
    <row r="312525" spans="63:63" x14ac:dyDescent="0.25">
      <c r="BK312525" s="2315"/>
    </row>
    <row r="312526" spans="63:63" x14ac:dyDescent="0.25">
      <c r="BK312526" s="2311"/>
    </row>
    <row r="312550" spans="63:63" x14ac:dyDescent="0.25">
      <c r="BK312550" s="2315"/>
    </row>
    <row r="312551" spans="63:63" x14ac:dyDescent="0.25">
      <c r="BK312551" s="2311"/>
    </row>
    <row r="312575" spans="63:63" x14ac:dyDescent="0.25">
      <c r="BK312575" s="2315"/>
    </row>
    <row r="312576" spans="63:63" x14ac:dyDescent="0.25">
      <c r="BK312576" s="2311"/>
    </row>
    <row r="312600" spans="63:63" x14ac:dyDescent="0.25">
      <c r="BK312600" s="2315"/>
    </row>
    <row r="312601" spans="63:63" x14ac:dyDescent="0.25">
      <c r="BK312601" s="2311"/>
    </row>
    <row r="312625" spans="63:63" x14ac:dyDescent="0.25">
      <c r="BK312625" s="2315"/>
    </row>
    <row r="312626" spans="63:63" x14ac:dyDescent="0.25">
      <c r="BK312626" s="2311"/>
    </row>
    <row r="312650" spans="63:63" x14ac:dyDescent="0.25">
      <c r="BK312650" s="2315"/>
    </row>
    <row r="312651" spans="63:63" x14ac:dyDescent="0.25">
      <c r="BK312651" s="2311"/>
    </row>
    <row r="312675" spans="63:63" x14ac:dyDescent="0.25">
      <c r="BK312675" s="2315"/>
    </row>
    <row r="312676" spans="63:63" x14ac:dyDescent="0.25">
      <c r="BK312676" s="2311"/>
    </row>
    <row r="312700" spans="63:63" x14ac:dyDescent="0.25">
      <c r="BK312700" s="2315"/>
    </row>
    <row r="312701" spans="63:63" x14ac:dyDescent="0.25">
      <c r="BK312701" s="2311"/>
    </row>
    <row r="312725" spans="63:63" x14ac:dyDescent="0.25">
      <c r="BK312725" s="2315"/>
    </row>
    <row r="312726" spans="63:63" x14ac:dyDescent="0.25">
      <c r="BK312726" s="2311"/>
    </row>
    <row r="312750" spans="63:63" x14ac:dyDescent="0.25">
      <c r="BK312750" s="2315"/>
    </row>
    <row r="312751" spans="63:63" x14ac:dyDescent="0.25">
      <c r="BK312751" s="2311"/>
    </row>
    <row r="312775" spans="63:63" x14ac:dyDescent="0.25">
      <c r="BK312775" s="2315"/>
    </row>
    <row r="312776" spans="63:63" x14ac:dyDescent="0.25">
      <c r="BK312776" s="2311"/>
    </row>
    <row r="312800" spans="63:63" x14ac:dyDescent="0.25">
      <c r="BK312800" s="2315"/>
    </row>
    <row r="312801" spans="63:63" x14ac:dyDescent="0.25">
      <c r="BK312801" s="2311"/>
    </row>
    <row r="312825" spans="63:63" x14ac:dyDescent="0.25">
      <c r="BK312825" s="2315"/>
    </row>
    <row r="312826" spans="63:63" x14ac:dyDescent="0.25">
      <c r="BK312826" s="2311"/>
    </row>
    <row r="312850" spans="63:63" x14ac:dyDescent="0.25">
      <c r="BK312850" s="2315"/>
    </row>
    <row r="312851" spans="63:63" x14ac:dyDescent="0.25">
      <c r="BK312851" s="2311"/>
    </row>
    <row r="312875" spans="63:63" x14ac:dyDescent="0.25">
      <c r="BK312875" s="2315"/>
    </row>
    <row r="312876" spans="63:63" x14ac:dyDescent="0.25">
      <c r="BK312876" s="2311"/>
    </row>
    <row r="312900" spans="63:63" x14ac:dyDescent="0.25">
      <c r="BK312900" s="2315"/>
    </row>
    <row r="312901" spans="63:63" x14ac:dyDescent="0.25">
      <c r="BK312901" s="2311"/>
    </row>
    <row r="312925" spans="63:63" x14ac:dyDescent="0.25">
      <c r="BK312925" s="2315"/>
    </row>
    <row r="312926" spans="63:63" x14ac:dyDescent="0.25">
      <c r="BK312926" s="2311"/>
    </row>
    <row r="312950" spans="63:63" x14ac:dyDescent="0.25">
      <c r="BK312950" s="2315"/>
    </row>
    <row r="312951" spans="63:63" x14ac:dyDescent="0.25">
      <c r="BK312951" s="2311"/>
    </row>
    <row r="312975" spans="63:63" x14ac:dyDescent="0.25">
      <c r="BK312975" s="2315"/>
    </row>
    <row r="312976" spans="63:63" x14ac:dyDescent="0.25">
      <c r="BK312976" s="2311"/>
    </row>
    <row r="313000" spans="63:63" x14ac:dyDescent="0.25">
      <c r="BK313000" s="2315"/>
    </row>
    <row r="313001" spans="63:63" x14ac:dyDescent="0.25">
      <c r="BK313001" s="2311"/>
    </row>
    <row r="313025" spans="63:63" x14ac:dyDescent="0.25">
      <c r="BK313025" s="2315"/>
    </row>
    <row r="313026" spans="63:63" x14ac:dyDescent="0.25">
      <c r="BK313026" s="2311"/>
    </row>
    <row r="313050" spans="63:63" x14ac:dyDescent="0.25">
      <c r="BK313050" s="2315"/>
    </row>
    <row r="313051" spans="63:63" x14ac:dyDescent="0.25">
      <c r="BK313051" s="2311"/>
    </row>
    <row r="313075" spans="63:63" x14ac:dyDescent="0.25">
      <c r="BK313075" s="2315"/>
    </row>
    <row r="313076" spans="63:63" x14ac:dyDescent="0.25">
      <c r="BK313076" s="2311"/>
    </row>
    <row r="313100" spans="63:63" x14ac:dyDescent="0.25">
      <c r="BK313100" s="2315"/>
    </row>
    <row r="313101" spans="63:63" x14ac:dyDescent="0.25">
      <c r="BK313101" s="2311"/>
    </row>
    <row r="313125" spans="63:63" x14ac:dyDescent="0.25">
      <c r="BK313125" s="2315"/>
    </row>
    <row r="313126" spans="63:63" x14ac:dyDescent="0.25">
      <c r="BK313126" s="2311"/>
    </row>
    <row r="313150" spans="63:63" x14ac:dyDescent="0.25">
      <c r="BK313150" s="2315"/>
    </row>
    <row r="313151" spans="63:63" x14ac:dyDescent="0.25">
      <c r="BK313151" s="2311"/>
    </row>
    <row r="313175" spans="63:63" x14ac:dyDescent="0.25">
      <c r="BK313175" s="2315"/>
    </row>
    <row r="313176" spans="63:63" x14ac:dyDescent="0.25">
      <c r="BK313176" s="2311"/>
    </row>
    <row r="313200" spans="63:63" x14ac:dyDescent="0.25">
      <c r="BK313200" s="2315"/>
    </row>
    <row r="313201" spans="63:63" x14ac:dyDescent="0.25">
      <c r="BK313201" s="2311"/>
    </row>
    <row r="313225" spans="63:63" x14ac:dyDescent="0.25">
      <c r="BK313225" s="2315"/>
    </row>
    <row r="313226" spans="63:63" x14ac:dyDescent="0.25">
      <c r="BK313226" s="2311"/>
    </row>
    <row r="313250" spans="63:63" x14ac:dyDescent="0.25">
      <c r="BK313250" s="2315"/>
    </row>
    <row r="313251" spans="63:63" x14ac:dyDescent="0.25">
      <c r="BK313251" s="2311"/>
    </row>
    <row r="313275" spans="63:63" x14ac:dyDescent="0.25">
      <c r="BK313275" s="2315"/>
    </row>
    <row r="313276" spans="63:63" x14ac:dyDescent="0.25">
      <c r="BK313276" s="2311"/>
    </row>
    <row r="313300" spans="63:63" x14ac:dyDescent="0.25">
      <c r="BK313300" s="2315"/>
    </row>
    <row r="313301" spans="63:63" x14ac:dyDescent="0.25">
      <c r="BK313301" s="2311"/>
    </row>
    <row r="313325" spans="63:63" x14ac:dyDescent="0.25">
      <c r="BK313325" s="2315"/>
    </row>
    <row r="313326" spans="63:63" x14ac:dyDescent="0.25">
      <c r="BK313326" s="2311"/>
    </row>
    <row r="313350" spans="63:63" x14ac:dyDescent="0.25">
      <c r="BK313350" s="2315"/>
    </row>
    <row r="313351" spans="63:63" x14ac:dyDescent="0.25">
      <c r="BK313351" s="2311"/>
    </row>
    <row r="313375" spans="63:63" x14ac:dyDescent="0.25">
      <c r="BK313375" s="2315"/>
    </row>
    <row r="313376" spans="63:63" x14ac:dyDescent="0.25">
      <c r="BK313376" s="2311"/>
    </row>
    <row r="313400" spans="63:63" x14ac:dyDescent="0.25">
      <c r="BK313400" s="2315"/>
    </row>
    <row r="313401" spans="63:63" x14ac:dyDescent="0.25">
      <c r="BK313401" s="2311"/>
    </row>
    <row r="313425" spans="63:63" x14ac:dyDescent="0.25">
      <c r="BK313425" s="2315"/>
    </row>
    <row r="313426" spans="63:63" x14ac:dyDescent="0.25">
      <c r="BK313426" s="2311"/>
    </row>
    <row r="313450" spans="63:63" x14ac:dyDescent="0.25">
      <c r="BK313450" s="2315"/>
    </row>
    <row r="313451" spans="63:63" x14ac:dyDescent="0.25">
      <c r="BK313451" s="2311"/>
    </row>
    <row r="313475" spans="63:63" x14ac:dyDescent="0.25">
      <c r="BK313475" s="2315"/>
    </row>
    <row r="313476" spans="63:63" x14ac:dyDescent="0.25">
      <c r="BK313476" s="2311"/>
    </row>
    <row r="313500" spans="63:63" x14ac:dyDescent="0.25">
      <c r="BK313500" s="2315"/>
    </row>
    <row r="313501" spans="63:63" x14ac:dyDescent="0.25">
      <c r="BK313501" s="2311"/>
    </row>
    <row r="313525" spans="63:63" x14ac:dyDescent="0.25">
      <c r="BK313525" s="2315"/>
    </row>
    <row r="313526" spans="63:63" x14ac:dyDescent="0.25">
      <c r="BK313526" s="2311"/>
    </row>
    <row r="313550" spans="63:63" x14ac:dyDescent="0.25">
      <c r="BK313550" s="2315"/>
    </row>
    <row r="313551" spans="63:63" x14ac:dyDescent="0.25">
      <c r="BK313551" s="2311"/>
    </row>
    <row r="313575" spans="63:63" x14ac:dyDescent="0.25">
      <c r="BK313575" s="2315"/>
    </row>
    <row r="313576" spans="63:63" x14ac:dyDescent="0.25">
      <c r="BK313576" s="2311"/>
    </row>
    <row r="313600" spans="63:63" x14ac:dyDescent="0.25">
      <c r="BK313600" s="2315"/>
    </row>
    <row r="313601" spans="63:63" x14ac:dyDescent="0.25">
      <c r="BK313601" s="2311"/>
    </row>
    <row r="313625" spans="63:63" x14ac:dyDescent="0.25">
      <c r="BK313625" s="2315"/>
    </row>
    <row r="313626" spans="63:63" x14ac:dyDescent="0.25">
      <c r="BK313626" s="2311"/>
    </row>
    <row r="313650" spans="63:63" x14ac:dyDescent="0.25">
      <c r="BK313650" s="2315"/>
    </row>
    <row r="313651" spans="63:63" x14ac:dyDescent="0.25">
      <c r="BK313651" s="2311"/>
    </row>
    <row r="313675" spans="63:63" x14ac:dyDescent="0.25">
      <c r="BK313675" s="2315"/>
    </row>
    <row r="313676" spans="63:63" x14ac:dyDescent="0.25">
      <c r="BK313676" s="2311"/>
    </row>
    <row r="313700" spans="63:63" x14ac:dyDescent="0.25">
      <c r="BK313700" s="2315"/>
    </row>
    <row r="313701" spans="63:63" x14ac:dyDescent="0.25">
      <c r="BK313701" s="2311"/>
    </row>
    <row r="313725" spans="63:63" x14ac:dyDescent="0.25">
      <c r="BK313725" s="2315"/>
    </row>
    <row r="313726" spans="63:63" x14ac:dyDescent="0.25">
      <c r="BK313726" s="2311"/>
    </row>
    <row r="313750" spans="63:63" x14ac:dyDescent="0.25">
      <c r="BK313750" s="2315"/>
    </row>
    <row r="313751" spans="63:63" x14ac:dyDescent="0.25">
      <c r="BK313751" s="2311"/>
    </row>
    <row r="313775" spans="63:63" x14ac:dyDescent="0.25">
      <c r="BK313775" s="2315"/>
    </row>
    <row r="313776" spans="63:63" x14ac:dyDescent="0.25">
      <c r="BK313776" s="2311"/>
    </row>
    <row r="313800" spans="63:63" x14ac:dyDescent="0.25">
      <c r="BK313800" s="2315"/>
    </row>
    <row r="313801" spans="63:63" x14ac:dyDescent="0.25">
      <c r="BK313801" s="2311"/>
    </row>
    <row r="313825" spans="63:63" x14ac:dyDescent="0.25">
      <c r="BK313825" s="2315"/>
    </row>
    <row r="313826" spans="63:63" x14ac:dyDescent="0.25">
      <c r="BK313826" s="2311"/>
    </row>
    <row r="313850" spans="63:63" x14ac:dyDescent="0.25">
      <c r="BK313850" s="2315"/>
    </row>
    <row r="313851" spans="63:63" x14ac:dyDescent="0.25">
      <c r="BK313851" s="2311"/>
    </row>
    <row r="313875" spans="63:63" x14ac:dyDescent="0.25">
      <c r="BK313875" s="2315"/>
    </row>
    <row r="313876" spans="63:63" x14ac:dyDescent="0.25">
      <c r="BK313876" s="2311"/>
    </row>
    <row r="313900" spans="63:63" x14ac:dyDescent="0.25">
      <c r="BK313900" s="2315"/>
    </row>
    <row r="313901" spans="63:63" x14ac:dyDescent="0.25">
      <c r="BK313901" s="2311"/>
    </row>
    <row r="313925" spans="63:63" x14ac:dyDescent="0.25">
      <c r="BK313925" s="2315"/>
    </row>
    <row r="313926" spans="63:63" x14ac:dyDescent="0.25">
      <c r="BK313926" s="2311"/>
    </row>
    <row r="313950" spans="63:63" x14ac:dyDescent="0.25">
      <c r="BK313950" s="2315"/>
    </row>
    <row r="313951" spans="63:63" x14ac:dyDescent="0.25">
      <c r="BK313951" s="2311"/>
    </row>
    <row r="313975" spans="63:63" x14ac:dyDescent="0.25">
      <c r="BK313975" s="2315"/>
    </row>
    <row r="313976" spans="63:63" x14ac:dyDescent="0.25">
      <c r="BK313976" s="2311"/>
    </row>
    <row r="314000" spans="63:63" x14ac:dyDescent="0.25">
      <c r="BK314000" s="2315"/>
    </row>
    <row r="314001" spans="63:63" x14ac:dyDescent="0.25">
      <c r="BK314001" s="2311"/>
    </row>
    <row r="314025" spans="63:63" x14ac:dyDescent="0.25">
      <c r="BK314025" s="2315"/>
    </row>
    <row r="314026" spans="63:63" x14ac:dyDescent="0.25">
      <c r="BK314026" s="2311"/>
    </row>
    <row r="314050" spans="63:63" x14ac:dyDescent="0.25">
      <c r="BK314050" s="2315"/>
    </row>
    <row r="314051" spans="63:63" x14ac:dyDescent="0.25">
      <c r="BK314051" s="2311"/>
    </row>
    <row r="314075" spans="63:63" x14ac:dyDescent="0.25">
      <c r="BK314075" s="2315"/>
    </row>
    <row r="314076" spans="63:63" x14ac:dyDescent="0.25">
      <c r="BK314076" s="2311"/>
    </row>
    <row r="314100" spans="63:63" x14ac:dyDescent="0.25">
      <c r="BK314100" s="2315"/>
    </row>
    <row r="314101" spans="63:63" x14ac:dyDescent="0.25">
      <c r="BK314101" s="2311"/>
    </row>
    <row r="314125" spans="63:63" x14ac:dyDescent="0.25">
      <c r="BK314125" s="2315"/>
    </row>
    <row r="314126" spans="63:63" x14ac:dyDescent="0.25">
      <c r="BK314126" s="2311"/>
    </row>
    <row r="314150" spans="63:63" x14ac:dyDescent="0.25">
      <c r="BK314150" s="2315"/>
    </row>
    <row r="314151" spans="63:63" x14ac:dyDescent="0.25">
      <c r="BK314151" s="2311"/>
    </row>
    <row r="314175" spans="63:63" x14ac:dyDescent="0.25">
      <c r="BK314175" s="2315"/>
    </row>
    <row r="314176" spans="63:63" x14ac:dyDescent="0.25">
      <c r="BK314176" s="2311"/>
    </row>
    <row r="314200" spans="63:63" x14ac:dyDescent="0.25">
      <c r="BK314200" s="2315"/>
    </row>
    <row r="314201" spans="63:63" x14ac:dyDescent="0.25">
      <c r="BK314201" s="2311"/>
    </row>
    <row r="314225" spans="63:63" x14ac:dyDescent="0.25">
      <c r="BK314225" s="2315"/>
    </row>
    <row r="314226" spans="63:63" x14ac:dyDescent="0.25">
      <c r="BK314226" s="2311"/>
    </row>
    <row r="314250" spans="63:63" x14ac:dyDescent="0.25">
      <c r="BK314250" s="2315"/>
    </row>
    <row r="314251" spans="63:63" x14ac:dyDescent="0.25">
      <c r="BK314251" s="2311"/>
    </row>
    <row r="314275" spans="63:63" x14ac:dyDescent="0.25">
      <c r="BK314275" s="2315"/>
    </row>
    <row r="314276" spans="63:63" x14ac:dyDescent="0.25">
      <c r="BK314276" s="2311"/>
    </row>
    <row r="314300" spans="63:63" x14ac:dyDescent="0.25">
      <c r="BK314300" s="2315"/>
    </row>
    <row r="314301" spans="63:63" x14ac:dyDescent="0.25">
      <c r="BK314301" s="2311"/>
    </row>
    <row r="314325" spans="63:63" x14ac:dyDescent="0.25">
      <c r="BK314325" s="2315"/>
    </row>
    <row r="314326" spans="63:63" x14ac:dyDescent="0.25">
      <c r="BK314326" s="2311"/>
    </row>
    <row r="314350" spans="63:63" x14ac:dyDescent="0.25">
      <c r="BK314350" s="2315"/>
    </row>
    <row r="314351" spans="63:63" x14ac:dyDescent="0.25">
      <c r="BK314351" s="2311"/>
    </row>
    <row r="314375" spans="63:63" x14ac:dyDescent="0.25">
      <c r="BK314375" s="2315"/>
    </row>
    <row r="314376" spans="63:63" x14ac:dyDescent="0.25">
      <c r="BK314376" s="2311"/>
    </row>
    <row r="314400" spans="63:63" x14ac:dyDescent="0.25">
      <c r="BK314400" s="2315"/>
    </row>
    <row r="314401" spans="63:63" x14ac:dyDescent="0.25">
      <c r="BK314401" s="2311"/>
    </row>
    <row r="314425" spans="63:63" x14ac:dyDescent="0.25">
      <c r="BK314425" s="2315"/>
    </row>
    <row r="314426" spans="63:63" x14ac:dyDescent="0.25">
      <c r="BK314426" s="2311"/>
    </row>
    <row r="314450" spans="63:63" x14ac:dyDescent="0.25">
      <c r="BK314450" s="2315"/>
    </row>
    <row r="314451" spans="63:63" x14ac:dyDescent="0.25">
      <c r="BK314451" s="2311"/>
    </row>
    <row r="314475" spans="63:63" x14ac:dyDescent="0.25">
      <c r="BK314475" s="2315"/>
    </row>
    <row r="314476" spans="63:63" x14ac:dyDescent="0.25">
      <c r="BK314476" s="2311"/>
    </row>
    <row r="314500" spans="63:63" x14ac:dyDescent="0.25">
      <c r="BK314500" s="2315"/>
    </row>
    <row r="314501" spans="63:63" x14ac:dyDescent="0.25">
      <c r="BK314501" s="2311"/>
    </row>
    <row r="314525" spans="63:63" x14ac:dyDescent="0.25">
      <c r="BK314525" s="2315"/>
    </row>
    <row r="314526" spans="63:63" x14ac:dyDescent="0.25">
      <c r="BK314526" s="2311"/>
    </row>
    <row r="314550" spans="63:63" x14ac:dyDescent="0.25">
      <c r="BK314550" s="2315"/>
    </row>
    <row r="314551" spans="63:63" x14ac:dyDescent="0.25">
      <c r="BK314551" s="2311"/>
    </row>
    <row r="314575" spans="63:63" x14ac:dyDescent="0.25">
      <c r="BK314575" s="2315"/>
    </row>
    <row r="314576" spans="63:63" x14ac:dyDescent="0.25">
      <c r="BK314576" s="2311"/>
    </row>
    <row r="314600" spans="63:63" x14ac:dyDescent="0.25">
      <c r="BK314600" s="2315"/>
    </row>
    <row r="314601" spans="63:63" x14ac:dyDescent="0.25">
      <c r="BK314601" s="2311"/>
    </row>
    <row r="314625" spans="63:63" x14ac:dyDescent="0.25">
      <c r="BK314625" s="2315"/>
    </row>
    <row r="314626" spans="63:63" x14ac:dyDescent="0.25">
      <c r="BK314626" s="2311"/>
    </row>
    <row r="314650" spans="63:63" x14ac:dyDescent="0.25">
      <c r="BK314650" s="2315"/>
    </row>
    <row r="314651" spans="63:63" x14ac:dyDescent="0.25">
      <c r="BK314651" s="2311"/>
    </row>
    <row r="314675" spans="63:63" x14ac:dyDescent="0.25">
      <c r="BK314675" s="2315"/>
    </row>
    <row r="314676" spans="63:63" x14ac:dyDescent="0.25">
      <c r="BK314676" s="2311"/>
    </row>
    <row r="314700" spans="63:63" x14ac:dyDescent="0.25">
      <c r="BK314700" s="2315"/>
    </row>
    <row r="314701" spans="63:63" x14ac:dyDescent="0.25">
      <c r="BK314701" s="2311"/>
    </row>
    <row r="314725" spans="63:63" x14ac:dyDescent="0.25">
      <c r="BK314725" s="2315"/>
    </row>
    <row r="314726" spans="63:63" x14ac:dyDescent="0.25">
      <c r="BK314726" s="2311"/>
    </row>
    <row r="314750" spans="63:63" x14ac:dyDescent="0.25">
      <c r="BK314750" s="2315"/>
    </row>
    <row r="314751" spans="63:63" x14ac:dyDescent="0.25">
      <c r="BK314751" s="2311"/>
    </row>
    <row r="314775" spans="63:63" x14ac:dyDescent="0.25">
      <c r="BK314775" s="2315"/>
    </row>
    <row r="314776" spans="63:63" x14ac:dyDescent="0.25">
      <c r="BK314776" s="2311"/>
    </row>
    <row r="314800" spans="63:63" x14ac:dyDescent="0.25">
      <c r="BK314800" s="2315"/>
    </row>
    <row r="314801" spans="63:63" x14ac:dyDescent="0.25">
      <c r="BK314801" s="2311"/>
    </row>
    <row r="314825" spans="63:63" x14ac:dyDescent="0.25">
      <c r="BK314825" s="2315"/>
    </row>
    <row r="314826" spans="63:63" x14ac:dyDescent="0.25">
      <c r="BK314826" s="2311"/>
    </row>
    <row r="314850" spans="63:63" x14ac:dyDescent="0.25">
      <c r="BK314850" s="2315"/>
    </row>
    <row r="314851" spans="63:63" x14ac:dyDescent="0.25">
      <c r="BK314851" s="2311"/>
    </row>
    <row r="314875" spans="63:63" x14ac:dyDescent="0.25">
      <c r="BK314875" s="2315"/>
    </row>
    <row r="314876" spans="63:63" x14ac:dyDescent="0.25">
      <c r="BK314876" s="2311"/>
    </row>
    <row r="314900" spans="63:63" x14ac:dyDescent="0.25">
      <c r="BK314900" s="2315"/>
    </row>
    <row r="314901" spans="63:63" x14ac:dyDescent="0.25">
      <c r="BK314901" s="2311"/>
    </row>
    <row r="314925" spans="63:63" x14ac:dyDescent="0.25">
      <c r="BK314925" s="2315"/>
    </row>
    <row r="314926" spans="63:63" x14ac:dyDescent="0.25">
      <c r="BK314926" s="2311"/>
    </row>
    <row r="314950" spans="63:63" x14ac:dyDescent="0.25">
      <c r="BK314950" s="2315"/>
    </row>
    <row r="314951" spans="63:63" x14ac:dyDescent="0.25">
      <c r="BK314951" s="2311"/>
    </row>
    <row r="314975" spans="63:63" x14ac:dyDescent="0.25">
      <c r="BK314975" s="2315"/>
    </row>
    <row r="314976" spans="63:63" x14ac:dyDescent="0.25">
      <c r="BK314976" s="2311"/>
    </row>
    <row r="315000" spans="63:63" x14ac:dyDescent="0.25">
      <c r="BK315000" s="2315"/>
    </row>
    <row r="315001" spans="63:63" x14ac:dyDescent="0.25">
      <c r="BK315001" s="2311"/>
    </row>
    <row r="315025" spans="63:63" x14ac:dyDescent="0.25">
      <c r="BK315025" s="2315"/>
    </row>
    <row r="315026" spans="63:63" x14ac:dyDescent="0.25">
      <c r="BK315026" s="2311"/>
    </row>
    <row r="315050" spans="63:63" x14ac:dyDescent="0.25">
      <c r="BK315050" s="2315"/>
    </row>
    <row r="315051" spans="63:63" x14ac:dyDescent="0.25">
      <c r="BK315051" s="2311"/>
    </row>
    <row r="315075" spans="63:63" x14ac:dyDescent="0.25">
      <c r="BK315075" s="2315"/>
    </row>
    <row r="315076" spans="63:63" x14ac:dyDescent="0.25">
      <c r="BK315076" s="2311"/>
    </row>
    <row r="315100" spans="63:63" x14ac:dyDescent="0.25">
      <c r="BK315100" s="2315"/>
    </row>
    <row r="315101" spans="63:63" x14ac:dyDescent="0.25">
      <c r="BK315101" s="2311"/>
    </row>
    <row r="315125" spans="63:63" x14ac:dyDescent="0.25">
      <c r="BK315125" s="2315"/>
    </row>
    <row r="315126" spans="63:63" x14ac:dyDescent="0.25">
      <c r="BK315126" s="2311"/>
    </row>
    <row r="315150" spans="63:63" x14ac:dyDescent="0.25">
      <c r="BK315150" s="2315"/>
    </row>
    <row r="315151" spans="63:63" x14ac:dyDescent="0.25">
      <c r="BK315151" s="2311"/>
    </row>
    <row r="315175" spans="63:63" x14ac:dyDescent="0.25">
      <c r="BK315175" s="2315"/>
    </row>
    <row r="315176" spans="63:63" x14ac:dyDescent="0.25">
      <c r="BK315176" s="2311"/>
    </row>
    <row r="315200" spans="63:63" x14ac:dyDescent="0.25">
      <c r="BK315200" s="2315"/>
    </row>
    <row r="315201" spans="63:63" x14ac:dyDescent="0.25">
      <c r="BK315201" s="2311"/>
    </row>
    <row r="315225" spans="63:63" x14ac:dyDescent="0.25">
      <c r="BK315225" s="2315"/>
    </row>
    <row r="315226" spans="63:63" x14ac:dyDescent="0.25">
      <c r="BK315226" s="2311"/>
    </row>
    <row r="315250" spans="63:63" x14ac:dyDescent="0.25">
      <c r="BK315250" s="2315"/>
    </row>
    <row r="315251" spans="63:63" x14ac:dyDescent="0.25">
      <c r="BK315251" s="2311"/>
    </row>
    <row r="315275" spans="63:63" x14ac:dyDescent="0.25">
      <c r="BK315275" s="2315"/>
    </row>
    <row r="315276" spans="63:63" x14ac:dyDescent="0.25">
      <c r="BK315276" s="2311"/>
    </row>
    <row r="315300" spans="63:63" x14ac:dyDescent="0.25">
      <c r="BK315300" s="2315"/>
    </row>
    <row r="315301" spans="63:63" x14ac:dyDescent="0.25">
      <c r="BK315301" s="2311"/>
    </row>
    <row r="315325" spans="63:63" x14ac:dyDescent="0.25">
      <c r="BK315325" s="2315"/>
    </row>
    <row r="315326" spans="63:63" x14ac:dyDescent="0.25">
      <c r="BK315326" s="2311"/>
    </row>
    <row r="315350" spans="63:63" x14ac:dyDescent="0.25">
      <c r="BK315350" s="2315"/>
    </row>
    <row r="315351" spans="63:63" x14ac:dyDescent="0.25">
      <c r="BK315351" s="2311"/>
    </row>
    <row r="315375" spans="63:63" x14ac:dyDescent="0.25">
      <c r="BK315375" s="2315"/>
    </row>
    <row r="315376" spans="63:63" x14ac:dyDescent="0.25">
      <c r="BK315376" s="2311"/>
    </row>
    <row r="315400" spans="63:63" x14ac:dyDescent="0.25">
      <c r="BK315400" s="2315"/>
    </row>
    <row r="315401" spans="63:63" x14ac:dyDescent="0.25">
      <c r="BK315401" s="2311"/>
    </row>
    <row r="315425" spans="63:63" x14ac:dyDescent="0.25">
      <c r="BK315425" s="2315"/>
    </row>
    <row r="315426" spans="63:63" x14ac:dyDescent="0.25">
      <c r="BK315426" s="2311"/>
    </row>
    <row r="315450" spans="63:63" x14ac:dyDescent="0.25">
      <c r="BK315450" s="2315"/>
    </row>
    <row r="315451" spans="63:63" x14ac:dyDescent="0.25">
      <c r="BK315451" s="2311"/>
    </row>
    <row r="315475" spans="63:63" x14ac:dyDescent="0.25">
      <c r="BK315475" s="2315"/>
    </row>
    <row r="315476" spans="63:63" x14ac:dyDescent="0.25">
      <c r="BK315476" s="2311"/>
    </row>
    <row r="315500" spans="63:63" x14ac:dyDescent="0.25">
      <c r="BK315500" s="2315"/>
    </row>
    <row r="315501" spans="63:63" x14ac:dyDescent="0.25">
      <c r="BK315501" s="2311"/>
    </row>
    <row r="315525" spans="63:63" x14ac:dyDescent="0.25">
      <c r="BK315525" s="2315"/>
    </row>
    <row r="315526" spans="63:63" x14ac:dyDescent="0.25">
      <c r="BK315526" s="2311"/>
    </row>
    <row r="315550" spans="63:63" x14ac:dyDescent="0.25">
      <c r="BK315550" s="2315"/>
    </row>
    <row r="315551" spans="63:63" x14ac:dyDescent="0.25">
      <c r="BK315551" s="2311"/>
    </row>
    <row r="315575" spans="63:63" x14ac:dyDescent="0.25">
      <c r="BK315575" s="2315"/>
    </row>
    <row r="315576" spans="63:63" x14ac:dyDescent="0.25">
      <c r="BK315576" s="2311"/>
    </row>
    <row r="315600" spans="63:63" x14ac:dyDescent="0.25">
      <c r="BK315600" s="2315"/>
    </row>
    <row r="315601" spans="63:63" x14ac:dyDescent="0.25">
      <c r="BK315601" s="2311"/>
    </row>
    <row r="315625" spans="63:63" x14ac:dyDescent="0.25">
      <c r="BK315625" s="2315"/>
    </row>
    <row r="315626" spans="63:63" x14ac:dyDescent="0.25">
      <c r="BK315626" s="2311"/>
    </row>
    <row r="315650" spans="63:63" x14ac:dyDescent="0.25">
      <c r="BK315650" s="2315"/>
    </row>
    <row r="315651" spans="63:63" x14ac:dyDescent="0.25">
      <c r="BK315651" s="2311"/>
    </row>
    <row r="315675" spans="63:63" x14ac:dyDescent="0.25">
      <c r="BK315675" s="2315"/>
    </row>
    <row r="315676" spans="63:63" x14ac:dyDescent="0.25">
      <c r="BK315676" s="2311"/>
    </row>
    <row r="315700" spans="63:63" x14ac:dyDescent="0.25">
      <c r="BK315700" s="2315"/>
    </row>
    <row r="315701" spans="63:63" x14ac:dyDescent="0.25">
      <c r="BK315701" s="2311"/>
    </row>
    <row r="315725" spans="63:63" x14ac:dyDescent="0.25">
      <c r="BK315725" s="2315"/>
    </row>
    <row r="315726" spans="63:63" x14ac:dyDescent="0.25">
      <c r="BK315726" s="2311"/>
    </row>
    <row r="315750" spans="63:63" x14ac:dyDescent="0.25">
      <c r="BK315750" s="2315"/>
    </row>
    <row r="315751" spans="63:63" x14ac:dyDescent="0.25">
      <c r="BK315751" s="2311"/>
    </row>
    <row r="315775" spans="63:63" x14ac:dyDescent="0.25">
      <c r="BK315775" s="2315"/>
    </row>
    <row r="315776" spans="63:63" x14ac:dyDescent="0.25">
      <c r="BK315776" s="2311"/>
    </row>
    <row r="315800" spans="63:63" x14ac:dyDescent="0.25">
      <c r="BK315800" s="2315"/>
    </row>
    <row r="315801" spans="63:63" x14ac:dyDescent="0.25">
      <c r="BK315801" s="2311"/>
    </row>
    <row r="315825" spans="63:63" x14ac:dyDescent="0.25">
      <c r="BK315825" s="2315"/>
    </row>
    <row r="315826" spans="63:63" x14ac:dyDescent="0.25">
      <c r="BK315826" s="2311"/>
    </row>
    <row r="315850" spans="63:63" x14ac:dyDescent="0.25">
      <c r="BK315850" s="2315"/>
    </row>
    <row r="315851" spans="63:63" x14ac:dyDescent="0.25">
      <c r="BK315851" s="2311"/>
    </row>
    <row r="315875" spans="63:63" x14ac:dyDescent="0.25">
      <c r="BK315875" s="2315"/>
    </row>
    <row r="315876" spans="63:63" x14ac:dyDescent="0.25">
      <c r="BK315876" s="2311"/>
    </row>
    <row r="315900" spans="63:63" x14ac:dyDescent="0.25">
      <c r="BK315900" s="2315"/>
    </row>
    <row r="315901" spans="63:63" x14ac:dyDescent="0.25">
      <c r="BK315901" s="2311"/>
    </row>
    <row r="315925" spans="63:63" x14ac:dyDescent="0.25">
      <c r="BK315925" s="2315"/>
    </row>
    <row r="315926" spans="63:63" x14ac:dyDescent="0.25">
      <c r="BK315926" s="2311"/>
    </row>
    <row r="315950" spans="63:63" x14ac:dyDescent="0.25">
      <c r="BK315950" s="2315"/>
    </row>
    <row r="315951" spans="63:63" x14ac:dyDescent="0.25">
      <c r="BK315951" s="2311"/>
    </row>
    <row r="315975" spans="63:63" x14ac:dyDescent="0.25">
      <c r="BK315975" s="2315"/>
    </row>
    <row r="315976" spans="63:63" x14ac:dyDescent="0.25">
      <c r="BK315976" s="2311"/>
    </row>
    <row r="316000" spans="63:63" x14ac:dyDescent="0.25">
      <c r="BK316000" s="2315"/>
    </row>
    <row r="316001" spans="63:63" x14ac:dyDescent="0.25">
      <c r="BK316001" s="2311"/>
    </row>
    <row r="316025" spans="63:63" x14ac:dyDescent="0.25">
      <c r="BK316025" s="2315"/>
    </row>
    <row r="316026" spans="63:63" x14ac:dyDescent="0.25">
      <c r="BK316026" s="2311"/>
    </row>
    <row r="316050" spans="63:63" x14ac:dyDescent="0.25">
      <c r="BK316050" s="2315"/>
    </row>
    <row r="316051" spans="63:63" x14ac:dyDescent="0.25">
      <c r="BK316051" s="2311"/>
    </row>
    <row r="316075" spans="63:63" x14ac:dyDescent="0.25">
      <c r="BK316075" s="2315"/>
    </row>
    <row r="316076" spans="63:63" x14ac:dyDescent="0.25">
      <c r="BK316076" s="2311"/>
    </row>
    <row r="316100" spans="63:63" x14ac:dyDescent="0.25">
      <c r="BK316100" s="2315"/>
    </row>
    <row r="316101" spans="63:63" x14ac:dyDescent="0.25">
      <c r="BK316101" s="2311"/>
    </row>
    <row r="316125" spans="63:63" x14ac:dyDescent="0.25">
      <c r="BK316125" s="2315"/>
    </row>
    <row r="316126" spans="63:63" x14ac:dyDescent="0.25">
      <c r="BK316126" s="2311"/>
    </row>
    <row r="316150" spans="63:63" x14ac:dyDescent="0.25">
      <c r="BK316150" s="2315"/>
    </row>
    <row r="316151" spans="63:63" x14ac:dyDescent="0.25">
      <c r="BK316151" s="2311"/>
    </row>
    <row r="316175" spans="63:63" x14ac:dyDescent="0.25">
      <c r="BK316175" s="2315"/>
    </row>
    <row r="316176" spans="63:63" x14ac:dyDescent="0.25">
      <c r="BK316176" s="2311"/>
    </row>
    <row r="316200" spans="63:63" x14ac:dyDescent="0.25">
      <c r="BK316200" s="2315"/>
    </row>
    <row r="316201" spans="63:63" x14ac:dyDescent="0.25">
      <c r="BK316201" s="2311"/>
    </row>
    <row r="316225" spans="63:63" x14ac:dyDescent="0.25">
      <c r="BK316225" s="2315"/>
    </row>
    <row r="316226" spans="63:63" x14ac:dyDescent="0.25">
      <c r="BK316226" s="2311"/>
    </row>
    <row r="316250" spans="63:63" x14ac:dyDescent="0.25">
      <c r="BK316250" s="2315"/>
    </row>
    <row r="316251" spans="63:63" x14ac:dyDescent="0.25">
      <c r="BK316251" s="2311"/>
    </row>
    <row r="316275" spans="63:63" x14ac:dyDescent="0.25">
      <c r="BK316275" s="2315"/>
    </row>
    <row r="316276" spans="63:63" x14ac:dyDescent="0.25">
      <c r="BK316276" s="2311"/>
    </row>
    <row r="316300" spans="63:63" x14ac:dyDescent="0.25">
      <c r="BK316300" s="2315"/>
    </row>
    <row r="316301" spans="63:63" x14ac:dyDescent="0.25">
      <c r="BK316301" s="2311"/>
    </row>
    <row r="316325" spans="63:63" x14ac:dyDescent="0.25">
      <c r="BK316325" s="2315"/>
    </row>
    <row r="316326" spans="63:63" x14ac:dyDescent="0.25">
      <c r="BK316326" s="2311"/>
    </row>
    <row r="316350" spans="63:63" x14ac:dyDescent="0.25">
      <c r="BK316350" s="2315"/>
    </row>
    <row r="316351" spans="63:63" x14ac:dyDescent="0.25">
      <c r="BK316351" s="2311"/>
    </row>
    <row r="316375" spans="63:63" x14ac:dyDescent="0.25">
      <c r="BK316375" s="2315"/>
    </row>
    <row r="316376" spans="63:63" x14ac:dyDescent="0.25">
      <c r="BK316376" s="2311"/>
    </row>
    <row r="316400" spans="63:63" x14ac:dyDescent="0.25">
      <c r="BK316400" s="2315"/>
    </row>
    <row r="316401" spans="63:63" x14ac:dyDescent="0.25">
      <c r="BK316401" s="2311"/>
    </row>
    <row r="316425" spans="63:63" x14ac:dyDescent="0.25">
      <c r="BK316425" s="2315"/>
    </row>
    <row r="316426" spans="63:63" x14ac:dyDescent="0.25">
      <c r="BK316426" s="2311"/>
    </row>
    <row r="316450" spans="63:63" x14ac:dyDescent="0.25">
      <c r="BK316450" s="2315"/>
    </row>
    <row r="316451" spans="63:63" x14ac:dyDescent="0.25">
      <c r="BK316451" s="2311"/>
    </row>
    <row r="316475" spans="63:63" x14ac:dyDescent="0.25">
      <c r="BK316475" s="2315"/>
    </row>
    <row r="316476" spans="63:63" x14ac:dyDescent="0.25">
      <c r="BK316476" s="2311"/>
    </row>
    <row r="316500" spans="63:63" x14ac:dyDescent="0.25">
      <c r="BK316500" s="2315"/>
    </row>
    <row r="316501" spans="63:63" x14ac:dyDescent="0.25">
      <c r="BK316501" s="2311"/>
    </row>
    <row r="316525" spans="63:63" x14ac:dyDescent="0.25">
      <c r="BK316525" s="2315"/>
    </row>
    <row r="316526" spans="63:63" x14ac:dyDescent="0.25">
      <c r="BK316526" s="2311"/>
    </row>
    <row r="316550" spans="63:63" x14ac:dyDescent="0.25">
      <c r="BK316550" s="2315"/>
    </row>
    <row r="316551" spans="63:63" x14ac:dyDescent="0.25">
      <c r="BK316551" s="2311"/>
    </row>
    <row r="316575" spans="63:63" x14ac:dyDescent="0.25">
      <c r="BK316575" s="2315"/>
    </row>
    <row r="316576" spans="63:63" x14ac:dyDescent="0.25">
      <c r="BK316576" s="2311"/>
    </row>
    <row r="316600" spans="63:63" x14ac:dyDescent="0.25">
      <c r="BK316600" s="2315"/>
    </row>
    <row r="316601" spans="63:63" x14ac:dyDescent="0.25">
      <c r="BK316601" s="2311"/>
    </row>
    <row r="316625" spans="63:63" x14ac:dyDescent="0.25">
      <c r="BK316625" s="2315"/>
    </row>
    <row r="316626" spans="63:63" x14ac:dyDescent="0.25">
      <c r="BK316626" s="2311"/>
    </row>
    <row r="316650" spans="63:63" x14ac:dyDescent="0.25">
      <c r="BK316650" s="2315"/>
    </row>
    <row r="316651" spans="63:63" x14ac:dyDescent="0.25">
      <c r="BK316651" s="2311"/>
    </row>
    <row r="316675" spans="63:63" x14ac:dyDescent="0.25">
      <c r="BK316675" s="2315"/>
    </row>
    <row r="316676" spans="63:63" x14ac:dyDescent="0.25">
      <c r="BK316676" s="2311"/>
    </row>
    <row r="316700" spans="63:63" x14ac:dyDescent="0.25">
      <c r="BK316700" s="2315"/>
    </row>
    <row r="316701" spans="63:63" x14ac:dyDescent="0.25">
      <c r="BK316701" s="2311"/>
    </row>
    <row r="316725" spans="63:63" x14ac:dyDescent="0.25">
      <c r="BK316725" s="2315"/>
    </row>
    <row r="316726" spans="63:63" x14ac:dyDescent="0.25">
      <c r="BK316726" s="2311"/>
    </row>
    <row r="316750" spans="63:63" x14ac:dyDescent="0.25">
      <c r="BK316750" s="2315"/>
    </row>
    <row r="316751" spans="63:63" x14ac:dyDescent="0.25">
      <c r="BK316751" s="2311"/>
    </row>
    <row r="316775" spans="63:63" x14ac:dyDescent="0.25">
      <c r="BK316775" s="2315"/>
    </row>
    <row r="316776" spans="63:63" x14ac:dyDescent="0.25">
      <c r="BK316776" s="2311"/>
    </row>
    <row r="316800" spans="63:63" x14ac:dyDescent="0.25">
      <c r="BK316800" s="2315"/>
    </row>
    <row r="316801" spans="63:63" x14ac:dyDescent="0.25">
      <c r="BK316801" s="2311"/>
    </row>
    <row r="316825" spans="63:63" x14ac:dyDescent="0.25">
      <c r="BK316825" s="2315"/>
    </row>
    <row r="316826" spans="63:63" x14ac:dyDescent="0.25">
      <c r="BK316826" s="2311"/>
    </row>
    <row r="316850" spans="63:63" x14ac:dyDescent="0.25">
      <c r="BK316850" s="2315"/>
    </row>
    <row r="316851" spans="63:63" x14ac:dyDescent="0.25">
      <c r="BK316851" s="2311"/>
    </row>
    <row r="316875" spans="63:63" x14ac:dyDescent="0.25">
      <c r="BK316875" s="2315"/>
    </row>
    <row r="316876" spans="63:63" x14ac:dyDescent="0.25">
      <c r="BK316876" s="2311"/>
    </row>
    <row r="316900" spans="63:63" x14ac:dyDescent="0.25">
      <c r="BK316900" s="2315"/>
    </row>
    <row r="316901" spans="63:63" x14ac:dyDescent="0.25">
      <c r="BK316901" s="2311"/>
    </row>
    <row r="316925" spans="63:63" x14ac:dyDescent="0.25">
      <c r="BK316925" s="2315"/>
    </row>
    <row r="316926" spans="63:63" x14ac:dyDescent="0.25">
      <c r="BK316926" s="2311"/>
    </row>
    <row r="316950" spans="63:63" x14ac:dyDescent="0.25">
      <c r="BK316950" s="2315"/>
    </row>
    <row r="316951" spans="63:63" x14ac:dyDescent="0.25">
      <c r="BK316951" s="2311"/>
    </row>
    <row r="316975" spans="63:63" x14ac:dyDescent="0.25">
      <c r="BK316975" s="2315"/>
    </row>
    <row r="316976" spans="63:63" x14ac:dyDescent="0.25">
      <c r="BK316976" s="2311"/>
    </row>
    <row r="317000" spans="63:63" x14ac:dyDescent="0.25">
      <c r="BK317000" s="2315"/>
    </row>
    <row r="317001" spans="63:63" x14ac:dyDescent="0.25">
      <c r="BK317001" s="2311"/>
    </row>
    <row r="317025" spans="63:63" x14ac:dyDescent="0.25">
      <c r="BK317025" s="2315"/>
    </row>
    <row r="317026" spans="63:63" x14ac:dyDescent="0.25">
      <c r="BK317026" s="2311"/>
    </row>
    <row r="317050" spans="63:63" x14ac:dyDescent="0.25">
      <c r="BK317050" s="2315"/>
    </row>
    <row r="317051" spans="63:63" x14ac:dyDescent="0.25">
      <c r="BK317051" s="2311"/>
    </row>
    <row r="317075" spans="63:63" x14ac:dyDescent="0.25">
      <c r="BK317075" s="2315"/>
    </row>
    <row r="317076" spans="63:63" x14ac:dyDescent="0.25">
      <c r="BK317076" s="2311"/>
    </row>
    <row r="317100" spans="63:63" x14ac:dyDescent="0.25">
      <c r="BK317100" s="2315"/>
    </row>
    <row r="317101" spans="63:63" x14ac:dyDescent="0.25">
      <c r="BK317101" s="2311"/>
    </row>
    <row r="317125" spans="63:63" x14ac:dyDescent="0.25">
      <c r="BK317125" s="2315"/>
    </row>
    <row r="317126" spans="63:63" x14ac:dyDescent="0.25">
      <c r="BK317126" s="2311"/>
    </row>
    <row r="317150" spans="63:63" x14ac:dyDescent="0.25">
      <c r="BK317150" s="2315"/>
    </row>
    <row r="317151" spans="63:63" x14ac:dyDescent="0.25">
      <c r="BK317151" s="2311"/>
    </row>
    <row r="317175" spans="63:63" x14ac:dyDescent="0.25">
      <c r="BK317175" s="2315"/>
    </row>
    <row r="317176" spans="63:63" x14ac:dyDescent="0.25">
      <c r="BK317176" s="2311"/>
    </row>
    <row r="317200" spans="63:63" x14ac:dyDescent="0.25">
      <c r="BK317200" s="2315"/>
    </row>
    <row r="317201" spans="63:63" x14ac:dyDescent="0.25">
      <c r="BK317201" s="2311"/>
    </row>
    <row r="317225" spans="63:63" x14ac:dyDescent="0.25">
      <c r="BK317225" s="2315"/>
    </row>
    <row r="317226" spans="63:63" x14ac:dyDescent="0.25">
      <c r="BK317226" s="2311"/>
    </row>
    <row r="317250" spans="63:63" x14ac:dyDescent="0.25">
      <c r="BK317250" s="2315"/>
    </row>
    <row r="317251" spans="63:63" x14ac:dyDescent="0.25">
      <c r="BK317251" s="2311"/>
    </row>
    <row r="317275" spans="63:63" x14ac:dyDescent="0.25">
      <c r="BK317275" s="2315"/>
    </row>
    <row r="317276" spans="63:63" x14ac:dyDescent="0.25">
      <c r="BK317276" s="2311"/>
    </row>
    <row r="317300" spans="63:63" x14ac:dyDescent="0.25">
      <c r="BK317300" s="2315"/>
    </row>
    <row r="317301" spans="63:63" x14ac:dyDescent="0.25">
      <c r="BK317301" s="2311"/>
    </row>
    <row r="317325" spans="63:63" x14ac:dyDescent="0.25">
      <c r="BK317325" s="2315"/>
    </row>
    <row r="317326" spans="63:63" x14ac:dyDescent="0.25">
      <c r="BK317326" s="2311"/>
    </row>
    <row r="317350" spans="63:63" x14ac:dyDescent="0.25">
      <c r="BK317350" s="2315"/>
    </row>
    <row r="317351" spans="63:63" x14ac:dyDescent="0.25">
      <c r="BK317351" s="2311"/>
    </row>
    <row r="317375" spans="63:63" x14ac:dyDescent="0.25">
      <c r="BK317375" s="2315"/>
    </row>
    <row r="317376" spans="63:63" x14ac:dyDescent="0.25">
      <c r="BK317376" s="2311"/>
    </row>
    <row r="317400" spans="63:63" x14ac:dyDescent="0.25">
      <c r="BK317400" s="2315"/>
    </row>
    <row r="317401" spans="63:63" x14ac:dyDescent="0.25">
      <c r="BK317401" s="2311"/>
    </row>
    <row r="317425" spans="63:63" x14ac:dyDescent="0.25">
      <c r="BK317425" s="2315"/>
    </row>
    <row r="317426" spans="63:63" x14ac:dyDescent="0.25">
      <c r="BK317426" s="2311"/>
    </row>
    <row r="317450" spans="63:63" x14ac:dyDescent="0.25">
      <c r="BK317450" s="2315"/>
    </row>
    <row r="317451" spans="63:63" x14ac:dyDescent="0.25">
      <c r="BK317451" s="2311"/>
    </row>
    <row r="317475" spans="63:63" x14ac:dyDescent="0.25">
      <c r="BK317475" s="2315"/>
    </row>
    <row r="317476" spans="63:63" x14ac:dyDescent="0.25">
      <c r="BK317476" s="2311"/>
    </row>
    <row r="317500" spans="63:63" x14ac:dyDescent="0.25">
      <c r="BK317500" s="2315"/>
    </row>
    <row r="317501" spans="63:63" x14ac:dyDescent="0.25">
      <c r="BK317501" s="2311"/>
    </row>
    <row r="317525" spans="63:63" x14ac:dyDescent="0.25">
      <c r="BK317525" s="2315"/>
    </row>
    <row r="317526" spans="63:63" x14ac:dyDescent="0.25">
      <c r="BK317526" s="2311"/>
    </row>
    <row r="317550" spans="63:63" x14ac:dyDescent="0.25">
      <c r="BK317550" s="2315"/>
    </row>
    <row r="317551" spans="63:63" x14ac:dyDescent="0.25">
      <c r="BK317551" s="2311"/>
    </row>
    <row r="317575" spans="63:63" x14ac:dyDescent="0.25">
      <c r="BK317575" s="2315"/>
    </row>
    <row r="317576" spans="63:63" x14ac:dyDescent="0.25">
      <c r="BK317576" s="2311"/>
    </row>
    <row r="317600" spans="63:63" x14ac:dyDescent="0.25">
      <c r="BK317600" s="2315"/>
    </row>
    <row r="317601" spans="63:63" x14ac:dyDescent="0.25">
      <c r="BK317601" s="2311"/>
    </row>
    <row r="317625" spans="63:63" x14ac:dyDescent="0.25">
      <c r="BK317625" s="2315"/>
    </row>
    <row r="317626" spans="63:63" x14ac:dyDescent="0.25">
      <c r="BK317626" s="2311"/>
    </row>
    <row r="317650" spans="63:63" x14ac:dyDescent="0.25">
      <c r="BK317650" s="2315"/>
    </row>
    <row r="317651" spans="63:63" x14ac:dyDescent="0.25">
      <c r="BK317651" s="2311"/>
    </row>
    <row r="317675" spans="63:63" x14ac:dyDescent="0.25">
      <c r="BK317675" s="2315"/>
    </row>
    <row r="317676" spans="63:63" x14ac:dyDescent="0.25">
      <c r="BK317676" s="2311"/>
    </row>
    <row r="317700" spans="63:63" x14ac:dyDescent="0.25">
      <c r="BK317700" s="2315"/>
    </row>
    <row r="317701" spans="63:63" x14ac:dyDescent="0.25">
      <c r="BK317701" s="2311"/>
    </row>
    <row r="317725" spans="63:63" x14ac:dyDescent="0.25">
      <c r="BK317725" s="2315"/>
    </row>
    <row r="317726" spans="63:63" x14ac:dyDescent="0.25">
      <c r="BK317726" s="2311"/>
    </row>
    <row r="317750" spans="63:63" x14ac:dyDescent="0.25">
      <c r="BK317750" s="2315"/>
    </row>
    <row r="317751" spans="63:63" x14ac:dyDescent="0.25">
      <c r="BK317751" s="2311"/>
    </row>
    <row r="317775" spans="63:63" x14ac:dyDescent="0.25">
      <c r="BK317775" s="2315"/>
    </row>
    <row r="317776" spans="63:63" x14ac:dyDescent="0.25">
      <c r="BK317776" s="2311"/>
    </row>
    <row r="317800" spans="63:63" x14ac:dyDescent="0.25">
      <c r="BK317800" s="2315"/>
    </row>
    <row r="317801" spans="63:63" x14ac:dyDescent="0.25">
      <c r="BK317801" s="2311"/>
    </row>
    <row r="317825" spans="63:63" x14ac:dyDescent="0.25">
      <c r="BK317825" s="2315"/>
    </row>
    <row r="317826" spans="63:63" x14ac:dyDescent="0.25">
      <c r="BK317826" s="2311"/>
    </row>
    <row r="317850" spans="63:63" x14ac:dyDescent="0.25">
      <c r="BK317850" s="2315"/>
    </row>
    <row r="317851" spans="63:63" x14ac:dyDescent="0.25">
      <c r="BK317851" s="2311"/>
    </row>
    <row r="317875" spans="63:63" x14ac:dyDescent="0.25">
      <c r="BK317875" s="2315"/>
    </row>
    <row r="317876" spans="63:63" x14ac:dyDescent="0.25">
      <c r="BK317876" s="2311"/>
    </row>
    <row r="317900" spans="63:63" x14ac:dyDescent="0.25">
      <c r="BK317900" s="2315"/>
    </row>
    <row r="317901" spans="63:63" x14ac:dyDescent="0.25">
      <c r="BK317901" s="2311"/>
    </row>
    <row r="317925" spans="63:63" x14ac:dyDescent="0.25">
      <c r="BK317925" s="2315"/>
    </row>
    <row r="317926" spans="63:63" x14ac:dyDescent="0.25">
      <c r="BK317926" s="2311"/>
    </row>
    <row r="317950" spans="63:63" x14ac:dyDescent="0.25">
      <c r="BK317950" s="2315"/>
    </row>
    <row r="317951" spans="63:63" x14ac:dyDescent="0.25">
      <c r="BK317951" s="2311"/>
    </row>
    <row r="317975" spans="63:63" x14ac:dyDescent="0.25">
      <c r="BK317975" s="2315"/>
    </row>
    <row r="317976" spans="63:63" x14ac:dyDescent="0.25">
      <c r="BK317976" s="2311"/>
    </row>
    <row r="318000" spans="63:63" x14ac:dyDescent="0.25">
      <c r="BK318000" s="2315"/>
    </row>
    <row r="318001" spans="63:63" x14ac:dyDescent="0.25">
      <c r="BK318001" s="2311"/>
    </row>
    <row r="318025" spans="63:63" x14ac:dyDescent="0.25">
      <c r="BK318025" s="2315"/>
    </row>
    <row r="318026" spans="63:63" x14ac:dyDescent="0.25">
      <c r="BK318026" s="2311"/>
    </row>
    <row r="318050" spans="63:63" x14ac:dyDescent="0.25">
      <c r="BK318050" s="2315"/>
    </row>
    <row r="318051" spans="63:63" x14ac:dyDescent="0.25">
      <c r="BK318051" s="2311"/>
    </row>
    <row r="318075" spans="63:63" x14ac:dyDescent="0.25">
      <c r="BK318075" s="2315"/>
    </row>
    <row r="318076" spans="63:63" x14ac:dyDescent="0.25">
      <c r="BK318076" s="2311"/>
    </row>
    <row r="318100" spans="63:63" x14ac:dyDescent="0.25">
      <c r="BK318100" s="2315"/>
    </row>
    <row r="318101" spans="63:63" x14ac:dyDescent="0.25">
      <c r="BK318101" s="2311"/>
    </row>
    <row r="318125" spans="63:63" x14ac:dyDescent="0.25">
      <c r="BK318125" s="2315"/>
    </row>
    <row r="318126" spans="63:63" x14ac:dyDescent="0.25">
      <c r="BK318126" s="2311"/>
    </row>
    <row r="318150" spans="63:63" x14ac:dyDescent="0.25">
      <c r="BK318150" s="2315"/>
    </row>
    <row r="318151" spans="63:63" x14ac:dyDescent="0.25">
      <c r="BK318151" s="2311"/>
    </row>
    <row r="318175" spans="63:63" x14ac:dyDescent="0.25">
      <c r="BK318175" s="2315"/>
    </row>
    <row r="318176" spans="63:63" x14ac:dyDescent="0.25">
      <c r="BK318176" s="2311"/>
    </row>
    <row r="318200" spans="63:63" x14ac:dyDescent="0.25">
      <c r="BK318200" s="2315"/>
    </row>
    <row r="318201" spans="63:63" x14ac:dyDescent="0.25">
      <c r="BK318201" s="2311"/>
    </row>
    <row r="318225" spans="63:63" x14ac:dyDescent="0.25">
      <c r="BK318225" s="2315"/>
    </row>
    <row r="318226" spans="63:63" x14ac:dyDescent="0.25">
      <c r="BK318226" s="2311"/>
    </row>
    <row r="318250" spans="63:63" x14ac:dyDescent="0.25">
      <c r="BK318250" s="2315"/>
    </row>
    <row r="318251" spans="63:63" x14ac:dyDescent="0.25">
      <c r="BK318251" s="2311"/>
    </row>
    <row r="318275" spans="63:63" x14ac:dyDescent="0.25">
      <c r="BK318275" s="2315"/>
    </row>
    <row r="318276" spans="63:63" x14ac:dyDescent="0.25">
      <c r="BK318276" s="2311"/>
    </row>
    <row r="318300" spans="63:63" x14ac:dyDescent="0.25">
      <c r="BK318300" s="2315"/>
    </row>
    <row r="318301" spans="63:63" x14ac:dyDescent="0.25">
      <c r="BK318301" s="2311"/>
    </row>
    <row r="318325" spans="63:63" x14ac:dyDescent="0.25">
      <c r="BK318325" s="2315"/>
    </row>
    <row r="318326" spans="63:63" x14ac:dyDescent="0.25">
      <c r="BK318326" s="2311"/>
    </row>
    <row r="318350" spans="63:63" x14ac:dyDescent="0.25">
      <c r="BK318350" s="2315"/>
    </row>
    <row r="318351" spans="63:63" x14ac:dyDescent="0.25">
      <c r="BK318351" s="2311"/>
    </row>
    <row r="318375" spans="63:63" x14ac:dyDescent="0.25">
      <c r="BK318375" s="2315"/>
    </row>
    <row r="318376" spans="63:63" x14ac:dyDescent="0.25">
      <c r="BK318376" s="2311"/>
    </row>
    <row r="318400" spans="63:63" x14ac:dyDescent="0.25">
      <c r="BK318400" s="2315"/>
    </row>
    <row r="318401" spans="63:63" x14ac:dyDescent="0.25">
      <c r="BK318401" s="2311"/>
    </row>
    <row r="318425" spans="63:63" x14ac:dyDescent="0.25">
      <c r="BK318425" s="2315"/>
    </row>
    <row r="318426" spans="63:63" x14ac:dyDescent="0.25">
      <c r="BK318426" s="2311"/>
    </row>
    <row r="318450" spans="63:63" x14ac:dyDescent="0.25">
      <c r="BK318450" s="2315"/>
    </row>
    <row r="318451" spans="63:63" x14ac:dyDescent="0.25">
      <c r="BK318451" s="2311"/>
    </row>
    <row r="318475" spans="63:63" x14ac:dyDescent="0.25">
      <c r="BK318475" s="2315"/>
    </row>
    <row r="318476" spans="63:63" x14ac:dyDescent="0.25">
      <c r="BK318476" s="2311"/>
    </row>
    <row r="318500" spans="63:63" x14ac:dyDescent="0.25">
      <c r="BK318500" s="2315"/>
    </row>
    <row r="318501" spans="63:63" x14ac:dyDescent="0.25">
      <c r="BK318501" s="2311"/>
    </row>
    <row r="318525" spans="63:63" x14ac:dyDescent="0.25">
      <c r="BK318525" s="2315"/>
    </row>
    <row r="318526" spans="63:63" x14ac:dyDescent="0.25">
      <c r="BK318526" s="2311"/>
    </row>
    <row r="318550" spans="63:63" x14ac:dyDescent="0.25">
      <c r="BK318550" s="2315"/>
    </row>
    <row r="318551" spans="63:63" x14ac:dyDescent="0.25">
      <c r="BK318551" s="2311"/>
    </row>
    <row r="318575" spans="63:63" x14ac:dyDescent="0.25">
      <c r="BK318575" s="2315"/>
    </row>
    <row r="318576" spans="63:63" x14ac:dyDescent="0.25">
      <c r="BK318576" s="2311"/>
    </row>
    <row r="318600" spans="63:63" x14ac:dyDescent="0.25">
      <c r="BK318600" s="2315"/>
    </row>
    <row r="318601" spans="63:63" x14ac:dyDescent="0.25">
      <c r="BK318601" s="2311"/>
    </row>
    <row r="318625" spans="63:63" x14ac:dyDescent="0.25">
      <c r="BK318625" s="2315"/>
    </row>
    <row r="318626" spans="63:63" x14ac:dyDescent="0.25">
      <c r="BK318626" s="2311"/>
    </row>
    <row r="318650" spans="63:63" x14ac:dyDescent="0.25">
      <c r="BK318650" s="2315"/>
    </row>
    <row r="318651" spans="63:63" x14ac:dyDescent="0.25">
      <c r="BK318651" s="2311"/>
    </row>
    <row r="318675" spans="63:63" x14ac:dyDescent="0.25">
      <c r="BK318675" s="2315"/>
    </row>
    <row r="318676" spans="63:63" x14ac:dyDescent="0.25">
      <c r="BK318676" s="2311"/>
    </row>
    <row r="318700" spans="63:63" x14ac:dyDescent="0.25">
      <c r="BK318700" s="2315"/>
    </row>
    <row r="318701" spans="63:63" x14ac:dyDescent="0.25">
      <c r="BK318701" s="2311"/>
    </row>
    <row r="318725" spans="63:63" x14ac:dyDescent="0.25">
      <c r="BK318725" s="2315"/>
    </row>
    <row r="318726" spans="63:63" x14ac:dyDescent="0.25">
      <c r="BK318726" s="2311"/>
    </row>
    <row r="318750" spans="63:63" x14ac:dyDescent="0.25">
      <c r="BK318750" s="2315"/>
    </row>
    <row r="318751" spans="63:63" x14ac:dyDescent="0.25">
      <c r="BK318751" s="2311"/>
    </row>
    <row r="318775" spans="63:63" x14ac:dyDescent="0.25">
      <c r="BK318775" s="2315"/>
    </row>
    <row r="318776" spans="63:63" x14ac:dyDescent="0.25">
      <c r="BK318776" s="2311"/>
    </row>
    <row r="318800" spans="63:63" x14ac:dyDescent="0.25">
      <c r="BK318800" s="2315"/>
    </row>
    <row r="318801" spans="63:63" x14ac:dyDescent="0.25">
      <c r="BK318801" s="2311"/>
    </row>
    <row r="318825" spans="63:63" x14ac:dyDescent="0.25">
      <c r="BK318825" s="2315"/>
    </row>
    <row r="318826" spans="63:63" x14ac:dyDescent="0.25">
      <c r="BK318826" s="2311"/>
    </row>
    <row r="318850" spans="63:63" x14ac:dyDescent="0.25">
      <c r="BK318850" s="2315"/>
    </row>
    <row r="318851" spans="63:63" x14ac:dyDescent="0.25">
      <c r="BK318851" s="2311"/>
    </row>
    <row r="318875" spans="63:63" x14ac:dyDescent="0.25">
      <c r="BK318875" s="2315"/>
    </row>
    <row r="318876" spans="63:63" x14ac:dyDescent="0.25">
      <c r="BK318876" s="2311"/>
    </row>
    <row r="318900" spans="63:63" x14ac:dyDescent="0.25">
      <c r="BK318900" s="2315"/>
    </row>
    <row r="318901" spans="63:63" x14ac:dyDescent="0.25">
      <c r="BK318901" s="2311"/>
    </row>
    <row r="318925" spans="63:63" x14ac:dyDescent="0.25">
      <c r="BK318925" s="2315"/>
    </row>
    <row r="318926" spans="63:63" x14ac:dyDescent="0.25">
      <c r="BK318926" s="2311"/>
    </row>
    <row r="318950" spans="63:63" x14ac:dyDescent="0.25">
      <c r="BK318950" s="2315"/>
    </row>
    <row r="318951" spans="63:63" x14ac:dyDescent="0.25">
      <c r="BK318951" s="2311"/>
    </row>
    <row r="318975" spans="63:63" x14ac:dyDescent="0.25">
      <c r="BK318975" s="2315"/>
    </row>
    <row r="318976" spans="63:63" x14ac:dyDescent="0.25">
      <c r="BK318976" s="2311"/>
    </row>
    <row r="319000" spans="63:63" x14ac:dyDescent="0.25">
      <c r="BK319000" s="2315"/>
    </row>
    <row r="319001" spans="63:63" x14ac:dyDescent="0.25">
      <c r="BK319001" s="2311"/>
    </row>
    <row r="319025" spans="63:63" x14ac:dyDescent="0.25">
      <c r="BK319025" s="2315"/>
    </row>
    <row r="319026" spans="63:63" x14ac:dyDescent="0.25">
      <c r="BK319026" s="2311"/>
    </row>
    <row r="319050" spans="63:63" x14ac:dyDescent="0.25">
      <c r="BK319050" s="2315"/>
    </row>
    <row r="319051" spans="63:63" x14ac:dyDescent="0.25">
      <c r="BK319051" s="2311"/>
    </row>
    <row r="319075" spans="63:63" x14ac:dyDescent="0.25">
      <c r="BK319075" s="2315"/>
    </row>
    <row r="319076" spans="63:63" x14ac:dyDescent="0.25">
      <c r="BK319076" s="2311"/>
    </row>
    <row r="319100" spans="63:63" x14ac:dyDescent="0.25">
      <c r="BK319100" s="2315"/>
    </row>
    <row r="319101" spans="63:63" x14ac:dyDescent="0.25">
      <c r="BK319101" s="2311"/>
    </row>
    <row r="319125" spans="63:63" x14ac:dyDescent="0.25">
      <c r="BK319125" s="2315"/>
    </row>
    <row r="319126" spans="63:63" x14ac:dyDescent="0.25">
      <c r="BK319126" s="2311"/>
    </row>
    <row r="319150" spans="63:63" x14ac:dyDescent="0.25">
      <c r="BK319150" s="2315"/>
    </row>
    <row r="319151" spans="63:63" x14ac:dyDescent="0.25">
      <c r="BK319151" s="2311"/>
    </row>
    <row r="319175" spans="63:63" x14ac:dyDescent="0.25">
      <c r="BK319175" s="2315"/>
    </row>
    <row r="319176" spans="63:63" x14ac:dyDescent="0.25">
      <c r="BK319176" s="2311"/>
    </row>
    <row r="319200" spans="63:63" x14ac:dyDescent="0.25">
      <c r="BK319200" s="2315"/>
    </row>
    <row r="319201" spans="63:63" x14ac:dyDescent="0.25">
      <c r="BK319201" s="2311"/>
    </row>
    <row r="319225" spans="63:63" x14ac:dyDescent="0.25">
      <c r="BK319225" s="2315"/>
    </row>
    <row r="319226" spans="63:63" x14ac:dyDescent="0.25">
      <c r="BK319226" s="2311"/>
    </row>
    <row r="319250" spans="63:63" x14ac:dyDescent="0.25">
      <c r="BK319250" s="2315"/>
    </row>
    <row r="319251" spans="63:63" x14ac:dyDescent="0.25">
      <c r="BK319251" s="2311"/>
    </row>
    <row r="319275" spans="63:63" x14ac:dyDescent="0.25">
      <c r="BK319275" s="2315"/>
    </row>
    <row r="319276" spans="63:63" x14ac:dyDescent="0.25">
      <c r="BK319276" s="2311"/>
    </row>
    <row r="319300" spans="63:63" x14ac:dyDescent="0.25">
      <c r="BK319300" s="2315"/>
    </row>
    <row r="319301" spans="63:63" x14ac:dyDescent="0.25">
      <c r="BK319301" s="2311"/>
    </row>
    <row r="319325" spans="63:63" x14ac:dyDescent="0.25">
      <c r="BK319325" s="2315"/>
    </row>
    <row r="319326" spans="63:63" x14ac:dyDescent="0.25">
      <c r="BK319326" s="2311"/>
    </row>
    <row r="319350" spans="63:63" x14ac:dyDescent="0.25">
      <c r="BK319350" s="2315"/>
    </row>
    <row r="319351" spans="63:63" x14ac:dyDescent="0.25">
      <c r="BK319351" s="2311"/>
    </row>
    <row r="319375" spans="63:63" x14ac:dyDescent="0.25">
      <c r="BK319375" s="2315"/>
    </row>
    <row r="319376" spans="63:63" x14ac:dyDescent="0.25">
      <c r="BK319376" s="2311"/>
    </row>
    <row r="319400" spans="63:63" x14ac:dyDescent="0.25">
      <c r="BK319400" s="2315"/>
    </row>
    <row r="319401" spans="63:63" x14ac:dyDescent="0.25">
      <c r="BK319401" s="2311"/>
    </row>
    <row r="319425" spans="63:63" x14ac:dyDescent="0.25">
      <c r="BK319425" s="2315"/>
    </row>
    <row r="319426" spans="63:63" x14ac:dyDescent="0.25">
      <c r="BK319426" s="2311"/>
    </row>
    <row r="319450" spans="63:63" x14ac:dyDescent="0.25">
      <c r="BK319450" s="2315"/>
    </row>
    <row r="319451" spans="63:63" x14ac:dyDescent="0.25">
      <c r="BK319451" s="2311"/>
    </row>
    <row r="319475" spans="63:63" x14ac:dyDescent="0.25">
      <c r="BK319475" s="2315"/>
    </row>
    <row r="319476" spans="63:63" x14ac:dyDescent="0.25">
      <c r="BK319476" s="2311"/>
    </row>
    <row r="319500" spans="63:63" x14ac:dyDescent="0.25">
      <c r="BK319500" s="2315"/>
    </row>
    <row r="319501" spans="63:63" x14ac:dyDescent="0.25">
      <c r="BK319501" s="2311"/>
    </row>
    <row r="319525" spans="63:63" x14ac:dyDescent="0.25">
      <c r="BK319525" s="2315"/>
    </row>
    <row r="319526" spans="63:63" x14ac:dyDescent="0.25">
      <c r="BK319526" s="2311"/>
    </row>
    <row r="319550" spans="63:63" x14ac:dyDescent="0.25">
      <c r="BK319550" s="2315"/>
    </row>
    <row r="319551" spans="63:63" x14ac:dyDescent="0.25">
      <c r="BK319551" s="2311"/>
    </row>
    <row r="319575" spans="63:63" x14ac:dyDescent="0.25">
      <c r="BK319575" s="2315"/>
    </row>
    <row r="319576" spans="63:63" x14ac:dyDescent="0.25">
      <c r="BK319576" s="2311"/>
    </row>
    <row r="319600" spans="63:63" x14ac:dyDescent="0.25">
      <c r="BK319600" s="2315"/>
    </row>
    <row r="319601" spans="63:63" x14ac:dyDescent="0.25">
      <c r="BK319601" s="2311"/>
    </row>
    <row r="319625" spans="63:63" x14ac:dyDescent="0.25">
      <c r="BK319625" s="2315"/>
    </row>
    <row r="319626" spans="63:63" x14ac:dyDescent="0.25">
      <c r="BK319626" s="2311"/>
    </row>
    <row r="319650" spans="63:63" x14ac:dyDescent="0.25">
      <c r="BK319650" s="2315"/>
    </row>
    <row r="319651" spans="63:63" x14ac:dyDescent="0.25">
      <c r="BK319651" s="2311"/>
    </row>
    <row r="319675" spans="63:63" x14ac:dyDescent="0.25">
      <c r="BK319675" s="2315"/>
    </row>
    <row r="319676" spans="63:63" x14ac:dyDescent="0.25">
      <c r="BK319676" s="2311"/>
    </row>
    <row r="319700" spans="63:63" x14ac:dyDescent="0.25">
      <c r="BK319700" s="2315"/>
    </row>
    <row r="319701" spans="63:63" x14ac:dyDescent="0.25">
      <c r="BK319701" s="2311"/>
    </row>
    <row r="319725" spans="63:63" x14ac:dyDescent="0.25">
      <c r="BK319725" s="2315"/>
    </row>
    <row r="319726" spans="63:63" x14ac:dyDescent="0.25">
      <c r="BK319726" s="2311"/>
    </row>
    <row r="319750" spans="63:63" x14ac:dyDescent="0.25">
      <c r="BK319750" s="2315"/>
    </row>
    <row r="319751" spans="63:63" x14ac:dyDescent="0.25">
      <c r="BK319751" s="2311"/>
    </row>
    <row r="319775" spans="63:63" x14ac:dyDescent="0.25">
      <c r="BK319775" s="2315"/>
    </row>
    <row r="319776" spans="63:63" x14ac:dyDescent="0.25">
      <c r="BK319776" s="2311"/>
    </row>
    <row r="319800" spans="63:63" x14ac:dyDescent="0.25">
      <c r="BK319800" s="2315"/>
    </row>
    <row r="319801" spans="63:63" x14ac:dyDescent="0.25">
      <c r="BK319801" s="2311"/>
    </row>
    <row r="319825" spans="63:63" x14ac:dyDescent="0.25">
      <c r="BK319825" s="2315"/>
    </row>
    <row r="319826" spans="63:63" x14ac:dyDescent="0.25">
      <c r="BK319826" s="2311"/>
    </row>
    <row r="319850" spans="63:63" x14ac:dyDescent="0.25">
      <c r="BK319850" s="2315"/>
    </row>
    <row r="319851" spans="63:63" x14ac:dyDescent="0.25">
      <c r="BK319851" s="2311"/>
    </row>
    <row r="319875" spans="63:63" x14ac:dyDescent="0.25">
      <c r="BK319875" s="2315"/>
    </row>
    <row r="319876" spans="63:63" x14ac:dyDescent="0.25">
      <c r="BK319876" s="2311"/>
    </row>
    <row r="319900" spans="63:63" x14ac:dyDescent="0.25">
      <c r="BK319900" s="2315"/>
    </row>
    <row r="319901" spans="63:63" x14ac:dyDescent="0.25">
      <c r="BK319901" s="2311"/>
    </row>
    <row r="319925" spans="63:63" x14ac:dyDescent="0.25">
      <c r="BK319925" s="2315"/>
    </row>
    <row r="319926" spans="63:63" x14ac:dyDescent="0.25">
      <c r="BK319926" s="2311"/>
    </row>
    <row r="319950" spans="63:63" x14ac:dyDescent="0.25">
      <c r="BK319950" s="2315"/>
    </row>
    <row r="319951" spans="63:63" x14ac:dyDescent="0.25">
      <c r="BK319951" s="2311"/>
    </row>
    <row r="319975" spans="63:63" x14ac:dyDescent="0.25">
      <c r="BK319975" s="2315"/>
    </row>
    <row r="319976" spans="63:63" x14ac:dyDescent="0.25">
      <c r="BK319976" s="2311"/>
    </row>
    <row r="320000" spans="63:63" x14ac:dyDescent="0.25">
      <c r="BK320000" s="2315"/>
    </row>
    <row r="320001" spans="63:63" x14ac:dyDescent="0.25">
      <c r="BK320001" s="2311"/>
    </row>
    <row r="320025" spans="63:63" x14ac:dyDescent="0.25">
      <c r="BK320025" s="2315"/>
    </row>
    <row r="320026" spans="63:63" x14ac:dyDescent="0.25">
      <c r="BK320026" s="2311"/>
    </row>
    <row r="320050" spans="63:63" x14ac:dyDescent="0.25">
      <c r="BK320050" s="2315"/>
    </row>
    <row r="320051" spans="63:63" x14ac:dyDescent="0.25">
      <c r="BK320051" s="2311"/>
    </row>
    <row r="320075" spans="63:63" x14ac:dyDescent="0.25">
      <c r="BK320075" s="2315"/>
    </row>
    <row r="320076" spans="63:63" x14ac:dyDescent="0.25">
      <c r="BK320076" s="2311"/>
    </row>
    <row r="320100" spans="63:63" x14ac:dyDescent="0.25">
      <c r="BK320100" s="2315"/>
    </row>
    <row r="320101" spans="63:63" x14ac:dyDescent="0.25">
      <c r="BK320101" s="2311"/>
    </row>
    <row r="320125" spans="63:63" x14ac:dyDescent="0.25">
      <c r="BK320125" s="2315"/>
    </row>
    <row r="320126" spans="63:63" x14ac:dyDescent="0.25">
      <c r="BK320126" s="2311"/>
    </row>
    <row r="320150" spans="63:63" x14ac:dyDescent="0.25">
      <c r="BK320150" s="2315"/>
    </row>
    <row r="320151" spans="63:63" x14ac:dyDescent="0.25">
      <c r="BK320151" s="2311"/>
    </row>
    <row r="320175" spans="63:63" x14ac:dyDescent="0.25">
      <c r="BK320175" s="2315"/>
    </row>
    <row r="320176" spans="63:63" x14ac:dyDescent="0.25">
      <c r="BK320176" s="2311"/>
    </row>
    <row r="320200" spans="63:63" x14ac:dyDescent="0.25">
      <c r="BK320200" s="2315"/>
    </row>
    <row r="320201" spans="63:63" x14ac:dyDescent="0.25">
      <c r="BK320201" s="2311"/>
    </row>
    <row r="320225" spans="63:63" x14ac:dyDescent="0.25">
      <c r="BK320225" s="2315"/>
    </row>
    <row r="320226" spans="63:63" x14ac:dyDescent="0.25">
      <c r="BK320226" s="2311"/>
    </row>
    <row r="320250" spans="63:63" x14ac:dyDescent="0.25">
      <c r="BK320250" s="2315"/>
    </row>
    <row r="320251" spans="63:63" x14ac:dyDescent="0.25">
      <c r="BK320251" s="2311"/>
    </row>
    <row r="320275" spans="63:63" x14ac:dyDescent="0.25">
      <c r="BK320275" s="2315"/>
    </row>
    <row r="320276" spans="63:63" x14ac:dyDescent="0.25">
      <c r="BK320276" s="2311"/>
    </row>
    <row r="320300" spans="63:63" x14ac:dyDescent="0.25">
      <c r="BK320300" s="2315"/>
    </row>
    <row r="320301" spans="63:63" x14ac:dyDescent="0.25">
      <c r="BK320301" s="2311"/>
    </row>
    <row r="320325" spans="63:63" x14ac:dyDescent="0.25">
      <c r="BK320325" s="2315"/>
    </row>
    <row r="320326" spans="63:63" x14ac:dyDescent="0.25">
      <c r="BK320326" s="2311"/>
    </row>
    <row r="320350" spans="63:63" x14ac:dyDescent="0.25">
      <c r="BK320350" s="2315"/>
    </row>
    <row r="320351" spans="63:63" x14ac:dyDescent="0.25">
      <c r="BK320351" s="2311"/>
    </row>
    <row r="320375" spans="63:63" x14ac:dyDescent="0.25">
      <c r="BK320375" s="2315"/>
    </row>
    <row r="320376" spans="63:63" x14ac:dyDescent="0.25">
      <c r="BK320376" s="2311"/>
    </row>
    <row r="320400" spans="63:63" x14ac:dyDescent="0.25">
      <c r="BK320400" s="2315"/>
    </row>
    <row r="320401" spans="63:63" x14ac:dyDescent="0.25">
      <c r="BK320401" s="2311"/>
    </row>
    <row r="320425" spans="63:63" x14ac:dyDescent="0.25">
      <c r="BK320425" s="2315"/>
    </row>
    <row r="320426" spans="63:63" x14ac:dyDescent="0.25">
      <c r="BK320426" s="2311"/>
    </row>
    <row r="320450" spans="63:63" x14ac:dyDescent="0.25">
      <c r="BK320450" s="2315"/>
    </row>
    <row r="320451" spans="63:63" x14ac:dyDescent="0.25">
      <c r="BK320451" s="2311"/>
    </row>
    <row r="320475" spans="63:63" x14ac:dyDescent="0.25">
      <c r="BK320475" s="2315"/>
    </row>
    <row r="320476" spans="63:63" x14ac:dyDescent="0.25">
      <c r="BK320476" s="2311"/>
    </row>
    <row r="320500" spans="63:63" x14ac:dyDescent="0.25">
      <c r="BK320500" s="2315"/>
    </row>
    <row r="320501" spans="63:63" x14ac:dyDescent="0.25">
      <c r="BK320501" s="2311"/>
    </row>
    <row r="320525" spans="63:63" x14ac:dyDescent="0.25">
      <c r="BK320525" s="2315"/>
    </row>
    <row r="320526" spans="63:63" x14ac:dyDescent="0.25">
      <c r="BK320526" s="2311"/>
    </row>
    <row r="320550" spans="63:63" x14ac:dyDescent="0.25">
      <c r="BK320550" s="2315"/>
    </row>
    <row r="320551" spans="63:63" x14ac:dyDescent="0.25">
      <c r="BK320551" s="2311"/>
    </row>
    <row r="320575" spans="63:63" x14ac:dyDescent="0.25">
      <c r="BK320575" s="2315"/>
    </row>
    <row r="320576" spans="63:63" x14ac:dyDescent="0.25">
      <c r="BK320576" s="2311"/>
    </row>
    <row r="320600" spans="63:63" x14ac:dyDescent="0.25">
      <c r="BK320600" s="2315"/>
    </row>
    <row r="320601" spans="63:63" x14ac:dyDescent="0.25">
      <c r="BK320601" s="2311"/>
    </row>
    <row r="320625" spans="63:63" x14ac:dyDescent="0.25">
      <c r="BK320625" s="2315"/>
    </row>
    <row r="320626" spans="63:63" x14ac:dyDescent="0.25">
      <c r="BK320626" s="2311"/>
    </row>
    <row r="320650" spans="63:63" x14ac:dyDescent="0.25">
      <c r="BK320650" s="2315"/>
    </row>
    <row r="320651" spans="63:63" x14ac:dyDescent="0.25">
      <c r="BK320651" s="2311"/>
    </row>
    <row r="320675" spans="63:63" x14ac:dyDescent="0.25">
      <c r="BK320675" s="2315"/>
    </row>
    <row r="320676" spans="63:63" x14ac:dyDescent="0.25">
      <c r="BK320676" s="2311"/>
    </row>
    <row r="320700" spans="63:63" x14ac:dyDescent="0.25">
      <c r="BK320700" s="2315"/>
    </row>
    <row r="320701" spans="63:63" x14ac:dyDescent="0.25">
      <c r="BK320701" s="2311"/>
    </row>
    <row r="320725" spans="63:63" x14ac:dyDescent="0.25">
      <c r="BK320725" s="2315"/>
    </row>
    <row r="320726" spans="63:63" x14ac:dyDescent="0.25">
      <c r="BK320726" s="2311"/>
    </row>
    <row r="320750" spans="63:63" x14ac:dyDescent="0.25">
      <c r="BK320750" s="2315"/>
    </row>
    <row r="320751" spans="63:63" x14ac:dyDescent="0.25">
      <c r="BK320751" s="2311"/>
    </row>
    <row r="320775" spans="63:63" x14ac:dyDescent="0.25">
      <c r="BK320775" s="2315"/>
    </row>
    <row r="320776" spans="63:63" x14ac:dyDescent="0.25">
      <c r="BK320776" s="2311"/>
    </row>
    <row r="320800" spans="63:63" x14ac:dyDescent="0.25">
      <c r="BK320800" s="2315"/>
    </row>
    <row r="320801" spans="63:63" x14ac:dyDescent="0.25">
      <c r="BK320801" s="2311"/>
    </row>
    <row r="320825" spans="63:63" x14ac:dyDescent="0.25">
      <c r="BK320825" s="2315"/>
    </row>
    <row r="320826" spans="63:63" x14ac:dyDescent="0.25">
      <c r="BK320826" s="2311"/>
    </row>
    <row r="320850" spans="63:63" x14ac:dyDescent="0.25">
      <c r="BK320850" s="2315"/>
    </row>
    <row r="320851" spans="63:63" x14ac:dyDescent="0.25">
      <c r="BK320851" s="2311"/>
    </row>
    <row r="320875" spans="63:63" x14ac:dyDescent="0.25">
      <c r="BK320875" s="2315"/>
    </row>
    <row r="320876" spans="63:63" x14ac:dyDescent="0.25">
      <c r="BK320876" s="2311"/>
    </row>
    <row r="320900" spans="63:63" x14ac:dyDescent="0.25">
      <c r="BK320900" s="2315"/>
    </row>
    <row r="320901" spans="63:63" x14ac:dyDescent="0.25">
      <c r="BK320901" s="2311"/>
    </row>
    <row r="320925" spans="63:63" x14ac:dyDescent="0.25">
      <c r="BK320925" s="2315"/>
    </row>
    <row r="320926" spans="63:63" x14ac:dyDescent="0.25">
      <c r="BK320926" s="2311"/>
    </row>
    <row r="320950" spans="63:63" x14ac:dyDescent="0.25">
      <c r="BK320950" s="2315"/>
    </row>
    <row r="320951" spans="63:63" x14ac:dyDescent="0.25">
      <c r="BK320951" s="2311"/>
    </row>
    <row r="320975" spans="63:63" x14ac:dyDescent="0.25">
      <c r="BK320975" s="2315"/>
    </row>
    <row r="320976" spans="63:63" x14ac:dyDescent="0.25">
      <c r="BK320976" s="2311"/>
    </row>
    <row r="321000" spans="63:63" x14ac:dyDescent="0.25">
      <c r="BK321000" s="2315"/>
    </row>
    <row r="321001" spans="63:63" x14ac:dyDescent="0.25">
      <c r="BK321001" s="2311"/>
    </row>
    <row r="321025" spans="63:63" x14ac:dyDescent="0.25">
      <c r="BK321025" s="2315"/>
    </row>
    <row r="321026" spans="63:63" x14ac:dyDescent="0.25">
      <c r="BK321026" s="2311"/>
    </row>
    <row r="321050" spans="63:63" x14ac:dyDescent="0.25">
      <c r="BK321050" s="2315"/>
    </row>
    <row r="321051" spans="63:63" x14ac:dyDescent="0.25">
      <c r="BK321051" s="2311"/>
    </row>
    <row r="321075" spans="63:63" x14ac:dyDescent="0.25">
      <c r="BK321075" s="2315"/>
    </row>
    <row r="321076" spans="63:63" x14ac:dyDescent="0.25">
      <c r="BK321076" s="2311"/>
    </row>
    <row r="321100" spans="63:63" x14ac:dyDescent="0.25">
      <c r="BK321100" s="2315"/>
    </row>
    <row r="321101" spans="63:63" x14ac:dyDescent="0.25">
      <c r="BK321101" s="2311"/>
    </row>
    <row r="321125" spans="63:63" x14ac:dyDescent="0.25">
      <c r="BK321125" s="2315"/>
    </row>
    <row r="321126" spans="63:63" x14ac:dyDescent="0.25">
      <c r="BK321126" s="2311"/>
    </row>
    <row r="321150" spans="63:63" x14ac:dyDescent="0.25">
      <c r="BK321150" s="2315"/>
    </row>
    <row r="321151" spans="63:63" x14ac:dyDescent="0.25">
      <c r="BK321151" s="2311"/>
    </row>
    <row r="321175" spans="63:63" x14ac:dyDescent="0.25">
      <c r="BK321175" s="2315"/>
    </row>
    <row r="321176" spans="63:63" x14ac:dyDescent="0.25">
      <c r="BK321176" s="2311"/>
    </row>
    <row r="321200" spans="63:63" x14ac:dyDescent="0.25">
      <c r="BK321200" s="2315"/>
    </row>
    <row r="321201" spans="63:63" x14ac:dyDescent="0.25">
      <c r="BK321201" s="2311"/>
    </row>
    <row r="321225" spans="63:63" x14ac:dyDescent="0.25">
      <c r="BK321225" s="2315"/>
    </row>
    <row r="321226" spans="63:63" x14ac:dyDescent="0.25">
      <c r="BK321226" s="2311"/>
    </row>
    <row r="321250" spans="63:63" x14ac:dyDescent="0.25">
      <c r="BK321250" s="2315"/>
    </row>
    <row r="321251" spans="63:63" x14ac:dyDescent="0.25">
      <c r="BK321251" s="2311"/>
    </row>
    <row r="321275" spans="63:63" x14ac:dyDescent="0.25">
      <c r="BK321275" s="2315"/>
    </row>
    <row r="321276" spans="63:63" x14ac:dyDescent="0.25">
      <c r="BK321276" s="2311"/>
    </row>
    <row r="321300" spans="63:63" x14ac:dyDescent="0.25">
      <c r="BK321300" s="2315"/>
    </row>
    <row r="321301" spans="63:63" x14ac:dyDescent="0.25">
      <c r="BK321301" s="2311"/>
    </row>
    <row r="321325" spans="63:63" x14ac:dyDescent="0.25">
      <c r="BK321325" s="2315"/>
    </row>
    <row r="321326" spans="63:63" x14ac:dyDescent="0.25">
      <c r="BK321326" s="2311"/>
    </row>
    <row r="321350" spans="63:63" x14ac:dyDescent="0.25">
      <c r="BK321350" s="2315"/>
    </row>
    <row r="321351" spans="63:63" x14ac:dyDescent="0.25">
      <c r="BK321351" s="2311"/>
    </row>
    <row r="321375" spans="63:63" x14ac:dyDescent="0.25">
      <c r="BK321375" s="2315"/>
    </row>
    <row r="321376" spans="63:63" x14ac:dyDescent="0.25">
      <c r="BK321376" s="2311"/>
    </row>
    <row r="321400" spans="63:63" x14ac:dyDescent="0.25">
      <c r="BK321400" s="2315"/>
    </row>
    <row r="321401" spans="63:63" x14ac:dyDescent="0.25">
      <c r="BK321401" s="2311"/>
    </row>
    <row r="321425" spans="63:63" x14ac:dyDescent="0.25">
      <c r="BK321425" s="2315"/>
    </row>
    <row r="321426" spans="63:63" x14ac:dyDescent="0.25">
      <c r="BK321426" s="2311"/>
    </row>
    <row r="321450" spans="63:63" x14ac:dyDescent="0.25">
      <c r="BK321450" s="2315"/>
    </row>
    <row r="321451" spans="63:63" x14ac:dyDescent="0.25">
      <c r="BK321451" s="2311"/>
    </row>
    <row r="321475" spans="63:63" x14ac:dyDescent="0.25">
      <c r="BK321475" s="2315"/>
    </row>
    <row r="321476" spans="63:63" x14ac:dyDescent="0.25">
      <c r="BK321476" s="2311"/>
    </row>
    <row r="321500" spans="63:63" x14ac:dyDescent="0.25">
      <c r="BK321500" s="2315"/>
    </row>
    <row r="321501" spans="63:63" x14ac:dyDescent="0.25">
      <c r="BK321501" s="2311"/>
    </row>
    <row r="321525" spans="63:63" x14ac:dyDescent="0.25">
      <c r="BK321525" s="2315"/>
    </row>
    <row r="321526" spans="63:63" x14ac:dyDescent="0.25">
      <c r="BK321526" s="2311"/>
    </row>
    <row r="321550" spans="63:63" x14ac:dyDescent="0.25">
      <c r="BK321550" s="2315"/>
    </row>
    <row r="321551" spans="63:63" x14ac:dyDescent="0.25">
      <c r="BK321551" s="2311"/>
    </row>
    <row r="321575" spans="63:63" x14ac:dyDescent="0.25">
      <c r="BK321575" s="2315"/>
    </row>
    <row r="321576" spans="63:63" x14ac:dyDescent="0.25">
      <c r="BK321576" s="2311"/>
    </row>
    <row r="321600" spans="63:63" x14ac:dyDescent="0.25">
      <c r="BK321600" s="2315"/>
    </row>
    <row r="321601" spans="63:63" x14ac:dyDescent="0.25">
      <c r="BK321601" s="2311"/>
    </row>
    <row r="321625" spans="63:63" x14ac:dyDescent="0.25">
      <c r="BK321625" s="2315"/>
    </row>
    <row r="321626" spans="63:63" x14ac:dyDescent="0.25">
      <c r="BK321626" s="2311"/>
    </row>
    <row r="321650" spans="63:63" x14ac:dyDescent="0.25">
      <c r="BK321650" s="2315"/>
    </row>
    <row r="321651" spans="63:63" x14ac:dyDescent="0.25">
      <c r="BK321651" s="2311"/>
    </row>
    <row r="321675" spans="63:63" x14ac:dyDescent="0.25">
      <c r="BK321675" s="2315"/>
    </row>
    <row r="321676" spans="63:63" x14ac:dyDescent="0.25">
      <c r="BK321676" s="2311"/>
    </row>
    <row r="321700" spans="63:63" x14ac:dyDescent="0.25">
      <c r="BK321700" s="2315"/>
    </row>
    <row r="321701" spans="63:63" x14ac:dyDescent="0.25">
      <c r="BK321701" s="2311"/>
    </row>
    <row r="321725" spans="63:63" x14ac:dyDescent="0.25">
      <c r="BK321725" s="2315"/>
    </row>
    <row r="321726" spans="63:63" x14ac:dyDescent="0.25">
      <c r="BK321726" s="2311"/>
    </row>
    <row r="321750" spans="63:63" x14ac:dyDescent="0.25">
      <c r="BK321750" s="2315"/>
    </row>
    <row r="321751" spans="63:63" x14ac:dyDescent="0.25">
      <c r="BK321751" s="2311"/>
    </row>
    <row r="321775" spans="63:63" x14ac:dyDescent="0.25">
      <c r="BK321775" s="2315"/>
    </row>
    <row r="321776" spans="63:63" x14ac:dyDescent="0.25">
      <c r="BK321776" s="2311"/>
    </row>
    <row r="321800" spans="63:63" x14ac:dyDescent="0.25">
      <c r="BK321800" s="2315"/>
    </row>
    <row r="321801" spans="63:63" x14ac:dyDescent="0.25">
      <c r="BK321801" s="2311"/>
    </row>
    <row r="321825" spans="63:63" x14ac:dyDescent="0.25">
      <c r="BK321825" s="2315"/>
    </row>
    <row r="321826" spans="63:63" x14ac:dyDescent="0.25">
      <c r="BK321826" s="2311"/>
    </row>
    <row r="321850" spans="63:63" x14ac:dyDescent="0.25">
      <c r="BK321850" s="2315"/>
    </row>
    <row r="321851" spans="63:63" x14ac:dyDescent="0.25">
      <c r="BK321851" s="2311"/>
    </row>
    <row r="321875" spans="63:63" x14ac:dyDescent="0.25">
      <c r="BK321875" s="2315"/>
    </row>
    <row r="321876" spans="63:63" x14ac:dyDescent="0.25">
      <c r="BK321876" s="2311"/>
    </row>
    <row r="321900" spans="63:63" x14ac:dyDescent="0.25">
      <c r="BK321900" s="2315"/>
    </row>
    <row r="321901" spans="63:63" x14ac:dyDescent="0.25">
      <c r="BK321901" s="2311"/>
    </row>
    <row r="321925" spans="63:63" x14ac:dyDescent="0.25">
      <c r="BK321925" s="2315"/>
    </row>
    <row r="321926" spans="63:63" x14ac:dyDescent="0.25">
      <c r="BK321926" s="2311"/>
    </row>
    <row r="321950" spans="63:63" x14ac:dyDescent="0.25">
      <c r="BK321950" s="2315"/>
    </row>
    <row r="321951" spans="63:63" x14ac:dyDescent="0.25">
      <c r="BK321951" s="2311"/>
    </row>
    <row r="321975" spans="63:63" x14ac:dyDescent="0.25">
      <c r="BK321975" s="2315"/>
    </row>
    <row r="321976" spans="63:63" x14ac:dyDescent="0.25">
      <c r="BK321976" s="2311"/>
    </row>
    <row r="322000" spans="63:63" x14ac:dyDescent="0.25">
      <c r="BK322000" s="2315"/>
    </row>
    <row r="322001" spans="63:63" x14ac:dyDescent="0.25">
      <c r="BK322001" s="2311"/>
    </row>
    <row r="322025" spans="63:63" x14ac:dyDescent="0.25">
      <c r="BK322025" s="2315"/>
    </row>
    <row r="322026" spans="63:63" x14ac:dyDescent="0.25">
      <c r="BK322026" s="2311"/>
    </row>
    <row r="322050" spans="63:63" x14ac:dyDescent="0.25">
      <c r="BK322050" s="2315"/>
    </row>
    <row r="322051" spans="63:63" x14ac:dyDescent="0.25">
      <c r="BK322051" s="2311"/>
    </row>
    <row r="322075" spans="63:63" x14ac:dyDescent="0.25">
      <c r="BK322075" s="2315"/>
    </row>
    <row r="322076" spans="63:63" x14ac:dyDescent="0.25">
      <c r="BK322076" s="2311"/>
    </row>
    <row r="322100" spans="63:63" x14ac:dyDescent="0.25">
      <c r="BK322100" s="2315"/>
    </row>
    <row r="322101" spans="63:63" x14ac:dyDescent="0.25">
      <c r="BK322101" s="2311"/>
    </row>
    <row r="322125" spans="63:63" x14ac:dyDescent="0.25">
      <c r="BK322125" s="2315"/>
    </row>
    <row r="322126" spans="63:63" x14ac:dyDescent="0.25">
      <c r="BK322126" s="2311"/>
    </row>
    <row r="322150" spans="63:63" x14ac:dyDescent="0.25">
      <c r="BK322150" s="2315"/>
    </row>
    <row r="322151" spans="63:63" x14ac:dyDescent="0.25">
      <c r="BK322151" s="2311"/>
    </row>
    <row r="322175" spans="63:63" x14ac:dyDescent="0.25">
      <c r="BK322175" s="2315"/>
    </row>
    <row r="322176" spans="63:63" x14ac:dyDescent="0.25">
      <c r="BK322176" s="2311"/>
    </row>
    <row r="322200" spans="63:63" x14ac:dyDescent="0.25">
      <c r="BK322200" s="2315"/>
    </row>
    <row r="322201" spans="63:63" x14ac:dyDescent="0.25">
      <c r="BK322201" s="2311"/>
    </row>
    <row r="322225" spans="63:63" x14ac:dyDescent="0.25">
      <c r="BK322225" s="2315"/>
    </row>
    <row r="322226" spans="63:63" x14ac:dyDescent="0.25">
      <c r="BK322226" s="2311"/>
    </row>
    <row r="322250" spans="63:63" x14ac:dyDescent="0.25">
      <c r="BK322250" s="2315"/>
    </row>
    <row r="322251" spans="63:63" x14ac:dyDescent="0.25">
      <c r="BK322251" s="2311"/>
    </row>
    <row r="322275" spans="63:63" x14ac:dyDescent="0.25">
      <c r="BK322275" s="2315"/>
    </row>
    <row r="322276" spans="63:63" x14ac:dyDescent="0.25">
      <c r="BK322276" s="2311"/>
    </row>
    <row r="322300" spans="63:63" x14ac:dyDescent="0.25">
      <c r="BK322300" s="2315"/>
    </row>
    <row r="322301" spans="63:63" x14ac:dyDescent="0.25">
      <c r="BK322301" s="2311"/>
    </row>
    <row r="322325" spans="63:63" x14ac:dyDescent="0.25">
      <c r="BK322325" s="2315"/>
    </row>
    <row r="322326" spans="63:63" x14ac:dyDescent="0.25">
      <c r="BK322326" s="2311"/>
    </row>
    <row r="322350" spans="63:63" x14ac:dyDescent="0.25">
      <c r="BK322350" s="2315"/>
    </row>
    <row r="322351" spans="63:63" x14ac:dyDescent="0.25">
      <c r="BK322351" s="2311"/>
    </row>
    <row r="322375" spans="63:63" x14ac:dyDescent="0.25">
      <c r="BK322375" s="2315"/>
    </row>
    <row r="322376" spans="63:63" x14ac:dyDescent="0.25">
      <c r="BK322376" s="2311"/>
    </row>
    <row r="322400" spans="63:63" x14ac:dyDescent="0.25">
      <c r="BK322400" s="2315"/>
    </row>
    <row r="322401" spans="63:63" x14ac:dyDescent="0.25">
      <c r="BK322401" s="2311"/>
    </row>
    <row r="322425" spans="63:63" x14ac:dyDescent="0.25">
      <c r="BK322425" s="2315"/>
    </row>
    <row r="322426" spans="63:63" x14ac:dyDescent="0.25">
      <c r="BK322426" s="2311"/>
    </row>
    <row r="322450" spans="63:63" x14ac:dyDescent="0.25">
      <c r="BK322450" s="2315"/>
    </row>
    <row r="322451" spans="63:63" x14ac:dyDescent="0.25">
      <c r="BK322451" s="2311"/>
    </row>
    <row r="322475" spans="63:63" x14ac:dyDescent="0.25">
      <c r="BK322475" s="2315"/>
    </row>
    <row r="322476" spans="63:63" x14ac:dyDescent="0.25">
      <c r="BK322476" s="2311"/>
    </row>
    <row r="322500" spans="63:63" x14ac:dyDescent="0.25">
      <c r="BK322500" s="2315"/>
    </row>
    <row r="322501" spans="63:63" x14ac:dyDescent="0.25">
      <c r="BK322501" s="2311"/>
    </row>
    <row r="322525" spans="63:63" x14ac:dyDescent="0.25">
      <c r="BK322525" s="2315"/>
    </row>
    <row r="322526" spans="63:63" x14ac:dyDescent="0.25">
      <c r="BK322526" s="2311"/>
    </row>
    <row r="322550" spans="63:63" x14ac:dyDescent="0.25">
      <c r="BK322550" s="2315"/>
    </row>
    <row r="322551" spans="63:63" x14ac:dyDescent="0.25">
      <c r="BK322551" s="2311"/>
    </row>
    <row r="322575" spans="63:63" x14ac:dyDescent="0.25">
      <c r="BK322575" s="2315"/>
    </row>
    <row r="322576" spans="63:63" x14ac:dyDescent="0.25">
      <c r="BK322576" s="2311"/>
    </row>
    <row r="322600" spans="63:63" x14ac:dyDescent="0.25">
      <c r="BK322600" s="2315"/>
    </row>
    <row r="322601" spans="63:63" x14ac:dyDescent="0.25">
      <c r="BK322601" s="2311"/>
    </row>
    <row r="322625" spans="63:63" x14ac:dyDescent="0.25">
      <c r="BK322625" s="2315"/>
    </row>
    <row r="322626" spans="63:63" x14ac:dyDescent="0.25">
      <c r="BK322626" s="2311"/>
    </row>
    <row r="322650" spans="63:63" x14ac:dyDescent="0.25">
      <c r="BK322650" s="2315"/>
    </row>
    <row r="322651" spans="63:63" x14ac:dyDescent="0.25">
      <c r="BK322651" s="2311"/>
    </row>
    <row r="322675" spans="63:63" x14ac:dyDescent="0.25">
      <c r="BK322675" s="2315"/>
    </row>
    <row r="322676" spans="63:63" x14ac:dyDescent="0.25">
      <c r="BK322676" s="2311"/>
    </row>
    <row r="322700" spans="63:63" x14ac:dyDescent="0.25">
      <c r="BK322700" s="2315"/>
    </row>
    <row r="322701" spans="63:63" x14ac:dyDescent="0.25">
      <c r="BK322701" s="2311"/>
    </row>
    <row r="322725" spans="63:63" x14ac:dyDescent="0.25">
      <c r="BK322725" s="2315"/>
    </row>
    <row r="322726" spans="63:63" x14ac:dyDescent="0.25">
      <c r="BK322726" s="2311"/>
    </row>
    <row r="322750" spans="63:63" x14ac:dyDescent="0.25">
      <c r="BK322750" s="2315"/>
    </row>
    <row r="322751" spans="63:63" x14ac:dyDescent="0.25">
      <c r="BK322751" s="2311"/>
    </row>
    <row r="322775" spans="63:63" x14ac:dyDescent="0.25">
      <c r="BK322775" s="2315"/>
    </row>
    <row r="322776" spans="63:63" x14ac:dyDescent="0.25">
      <c r="BK322776" s="2311"/>
    </row>
    <row r="322800" spans="63:63" x14ac:dyDescent="0.25">
      <c r="BK322800" s="2315"/>
    </row>
    <row r="322801" spans="63:63" x14ac:dyDescent="0.25">
      <c r="BK322801" s="2311"/>
    </row>
    <row r="322825" spans="63:63" x14ac:dyDescent="0.25">
      <c r="BK322825" s="2315"/>
    </row>
    <row r="322826" spans="63:63" x14ac:dyDescent="0.25">
      <c r="BK322826" s="2311"/>
    </row>
    <row r="322850" spans="63:63" x14ac:dyDescent="0.25">
      <c r="BK322850" s="2315"/>
    </row>
    <row r="322851" spans="63:63" x14ac:dyDescent="0.25">
      <c r="BK322851" s="2311"/>
    </row>
    <row r="322875" spans="63:63" x14ac:dyDescent="0.25">
      <c r="BK322875" s="2315"/>
    </row>
    <row r="322876" spans="63:63" x14ac:dyDescent="0.25">
      <c r="BK322876" s="2311"/>
    </row>
    <row r="322900" spans="63:63" x14ac:dyDescent="0.25">
      <c r="BK322900" s="2315"/>
    </row>
    <row r="322901" spans="63:63" x14ac:dyDescent="0.25">
      <c r="BK322901" s="2311"/>
    </row>
    <row r="322925" spans="63:63" x14ac:dyDescent="0.25">
      <c r="BK322925" s="2315"/>
    </row>
    <row r="322926" spans="63:63" x14ac:dyDescent="0.25">
      <c r="BK322926" s="2311"/>
    </row>
    <row r="322950" spans="63:63" x14ac:dyDescent="0.25">
      <c r="BK322950" s="2315"/>
    </row>
    <row r="322951" spans="63:63" x14ac:dyDescent="0.25">
      <c r="BK322951" s="2311"/>
    </row>
    <row r="322975" spans="63:63" x14ac:dyDescent="0.25">
      <c r="BK322975" s="2315"/>
    </row>
    <row r="322976" spans="63:63" x14ac:dyDescent="0.25">
      <c r="BK322976" s="2311"/>
    </row>
    <row r="323000" spans="63:63" x14ac:dyDescent="0.25">
      <c r="BK323000" s="2315"/>
    </row>
    <row r="323001" spans="63:63" x14ac:dyDescent="0.25">
      <c r="BK323001" s="2311"/>
    </row>
    <row r="323025" spans="63:63" x14ac:dyDescent="0.25">
      <c r="BK323025" s="2315"/>
    </row>
    <row r="323026" spans="63:63" x14ac:dyDescent="0.25">
      <c r="BK323026" s="2311"/>
    </row>
    <row r="323050" spans="63:63" x14ac:dyDescent="0.25">
      <c r="BK323050" s="2315"/>
    </row>
    <row r="323051" spans="63:63" x14ac:dyDescent="0.25">
      <c r="BK323051" s="2311"/>
    </row>
    <row r="323075" spans="63:63" x14ac:dyDescent="0.25">
      <c r="BK323075" s="2315"/>
    </row>
    <row r="323076" spans="63:63" x14ac:dyDescent="0.25">
      <c r="BK323076" s="2311"/>
    </row>
    <row r="323100" spans="63:63" x14ac:dyDescent="0.25">
      <c r="BK323100" s="2315"/>
    </row>
    <row r="323101" spans="63:63" x14ac:dyDescent="0.25">
      <c r="BK323101" s="2311"/>
    </row>
    <row r="323125" spans="63:63" x14ac:dyDescent="0.25">
      <c r="BK323125" s="2315"/>
    </row>
    <row r="323126" spans="63:63" x14ac:dyDescent="0.25">
      <c r="BK323126" s="2311"/>
    </row>
    <row r="323150" spans="63:63" x14ac:dyDescent="0.25">
      <c r="BK323150" s="2315"/>
    </row>
    <row r="323151" spans="63:63" x14ac:dyDescent="0.25">
      <c r="BK323151" s="2311"/>
    </row>
    <row r="323175" spans="63:63" x14ac:dyDescent="0.25">
      <c r="BK323175" s="2315"/>
    </row>
    <row r="323176" spans="63:63" x14ac:dyDescent="0.25">
      <c r="BK323176" s="2311"/>
    </row>
    <row r="323200" spans="63:63" x14ac:dyDescent="0.25">
      <c r="BK323200" s="2315"/>
    </row>
    <row r="323201" spans="63:63" x14ac:dyDescent="0.25">
      <c r="BK323201" s="2311"/>
    </row>
    <row r="323225" spans="63:63" x14ac:dyDescent="0.25">
      <c r="BK323225" s="2315"/>
    </row>
    <row r="323226" spans="63:63" x14ac:dyDescent="0.25">
      <c r="BK323226" s="2311"/>
    </row>
    <row r="323250" spans="63:63" x14ac:dyDescent="0.25">
      <c r="BK323250" s="2315"/>
    </row>
    <row r="323251" spans="63:63" x14ac:dyDescent="0.25">
      <c r="BK323251" s="2311"/>
    </row>
    <row r="323275" spans="63:63" x14ac:dyDescent="0.25">
      <c r="BK323275" s="2315"/>
    </row>
    <row r="323276" spans="63:63" x14ac:dyDescent="0.25">
      <c r="BK323276" s="2311"/>
    </row>
    <row r="323300" spans="63:63" x14ac:dyDescent="0.25">
      <c r="BK323300" s="2315"/>
    </row>
    <row r="323301" spans="63:63" x14ac:dyDescent="0.25">
      <c r="BK323301" s="2311"/>
    </row>
    <row r="323325" spans="63:63" x14ac:dyDescent="0.25">
      <c r="BK323325" s="2315"/>
    </row>
    <row r="323326" spans="63:63" x14ac:dyDescent="0.25">
      <c r="BK323326" s="2311"/>
    </row>
    <row r="323350" spans="63:63" x14ac:dyDescent="0.25">
      <c r="BK323350" s="2315"/>
    </row>
    <row r="323351" spans="63:63" x14ac:dyDescent="0.25">
      <c r="BK323351" s="2311"/>
    </row>
    <row r="323375" spans="63:63" x14ac:dyDescent="0.25">
      <c r="BK323375" s="2315"/>
    </row>
    <row r="323376" spans="63:63" x14ac:dyDescent="0.25">
      <c r="BK323376" s="2311"/>
    </row>
    <row r="323400" spans="63:63" x14ac:dyDescent="0.25">
      <c r="BK323400" s="2315"/>
    </row>
    <row r="323401" spans="63:63" x14ac:dyDescent="0.25">
      <c r="BK323401" s="2311"/>
    </row>
    <row r="323425" spans="63:63" x14ac:dyDescent="0.25">
      <c r="BK323425" s="2315"/>
    </row>
    <row r="323426" spans="63:63" x14ac:dyDescent="0.25">
      <c r="BK323426" s="2311"/>
    </row>
    <row r="323450" spans="63:63" x14ac:dyDescent="0.25">
      <c r="BK323450" s="2315"/>
    </row>
    <row r="323451" spans="63:63" x14ac:dyDescent="0.25">
      <c r="BK323451" s="2311"/>
    </row>
    <row r="323475" spans="63:63" x14ac:dyDescent="0.25">
      <c r="BK323475" s="2315"/>
    </row>
    <row r="323476" spans="63:63" x14ac:dyDescent="0.25">
      <c r="BK323476" s="2311"/>
    </row>
    <row r="323500" spans="63:63" x14ac:dyDescent="0.25">
      <c r="BK323500" s="2315"/>
    </row>
    <row r="323501" spans="63:63" x14ac:dyDescent="0.25">
      <c r="BK323501" s="2311"/>
    </row>
    <row r="323525" spans="63:63" x14ac:dyDescent="0.25">
      <c r="BK323525" s="2315"/>
    </row>
    <row r="323526" spans="63:63" x14ac:dyDescent="0.25">
      <c r="BK323526" s="2311"/>
    </row>
    <row r="323550" spans="63:63" x14ac:dyDescent="0.25">
      <c r="BK323550" s="2315"/>
    </row>
    <row r="323551" spans="63:63" x14ac:dyDescent="0.25">
      <c r="BK323551" s="2311"/>
    </row>
    <row r="323575" spans="63:63" x14ac:dyDescent="0.25">
      <c r="BK323575" s="2315"/>
    </row>
    <row r="323576" spans="63:63" x14ac:dyDescent="0.25">
      <c r="BK323576" s="2311"/>
    </row>
    <row r="323600" spans="63:63" x14ac:dyDescent="0.25">
      <c r="BK323600" s="2315"/>
    </row>
    <row r="323601" spans="63:63" x14ac:dyDescent="0.25">
      <c r="BK323601" s="2311"/>
    </row>
    <row r="323625" spans="63:63" x14ac:dyDescent="0.25">
      <c r="BK323625" s="2315"/>
    </row>
    <row r="323626" spans="63:63" x14ac:dyDescent="0.25">
      <c r="BK323626" s="2311"/>
    </row>
    <row r="323650" spans="63:63" x14ac:dyDescent="0.25">
      <c r="BK323650" s="2315"/>
    </row>
    <row r="323651" spans="63:63" x14ac:dyDescent="0.25">
      <c r="BK323651" s="2311"/>
    </row>
    <row r="323675" spans="63:63" x14ac:dyDescent="0.25">
      <c r="BK323675" s="2315"/>
    </row>
    <row r="323676" spans="63:63" x14ac:dyDescent="0.25">
      <c r="BK323676" s="2311"/>
    </row>
    <row r="323700" spans="63:63" x14ac:dyDescent="0.25">
      <c r="BK323700" s="2315"/>
    </row>
    <row r="323701" spans="63:63" x14ac:dyDescent="0.25">
      <c r="BK323701" s="2311"/>
    </row>
    <row r="323725" spans="63:63" x14ac:dyDescent="0.25">
      <c r="BK323725" s="2315"/>
    </row>
    <row r="323726" spans="63:63" x14ac:dyDescent="0.25">
      <c r="BK323726" s="2311"/>
    </row>
    <row r="323750" spans="63:63" x14ac:dyDescent="0.25">
      <c r="BK323750" s="2315"/>
    </row>
    <row r="323751" spans="63:63" x14ac:dyDescent="0.25">
      <c r="BK323751" s="2311"/>
    </row>
    <row r="323775" spans="63:63" x14ac:dyDescent="0.25">
      <c r="BK323775" s="2315"/>
    </row>
    <row r="323776" spans="63:63" x14ac:dyDescent="0.25">
      <c r="BK323776" s="2311"/>
    </row>
    <row r="323800" spans="63:63" x14ac:dyDescent="0.25">
      <c r="BK323800" s="2315"/>
    </row>
    <row r="323801" spans="63:63" x14ac:dyDescent="0.25">
      <c r="BK323801" s="2311"/>
    </row>
    <row r="323825" spans="63:63" x14ac:dyDescent="0.25">
      <c r="BK323825" s="2315"/>
    </row>
    <row r="323826" spans="63:63" x14ac:dyDescent="0.25">
      <c r="BK323826" s="2311"/>
    </row>
    <row r="323850" spans="63:63" x14ac:dyDescent="0.25">
      <c r="BK323850" s="2315"/>
    </row>
    <row r="323851" spans="63:63" x14ac:dyDescent="0.25">
      <c r="BK323851" s="2311"/>
    </row>
    <row r="323875" spans="63:63" x14ac:dyDescent="0.25">
      <c r="BK323875" s="2315"/>
    </row>
    <row r="323876" spans="63:63" x14ac:dyDescent="0.25">
      <c r="BK323876" s="2311"/>
    </row>
    <row r="323900" spans="63:63" x14ac:dyDescent="0.25">
      <c r="BK323900" s="2315"/>
    </row>
    <row r="323901" spans="63:63" x14ac:dyDescent="0.25">
      <c r="BK323901" s="2311"/>
    </row>
    <row r="323925" spans="63:63" x14ac:dyDescent="0.25">
      <c r="BK323925" s="2315"/>
    </row>
    <row r="323926" spans="63:63" x14ac:dyDescent="0.25">
      <c r="BK323926" s="2311"/>
    </row>
    <row r="323950" spans="63:63" x14ac:dyDescent="0.25">
      <c r="BK323950" s="2315"/>
    </row>
    <row r="323951" spans="63:63" x14ac:dyDescent="0.25">
      <c r="BK323951" s="2311"/>
    </row>
    <row r="323975" spans="63:63" x14ac:dyDescent="0.25">
      <c r="BK323975" s="2315"/>
    </row>
    <row r="323976" spans="63:63" x14ac:dyDescent="0.25">
      <c r="BK323976" s="2311"/>
    </row>
    <row r="324000" spans="63:63" x14ac:dyDescent="0.25">
      <c r="BK324000" s="2315"/>
    </row>
    <row r="324001" spans="63:63" x14ac:dyDescent="0.25">
      <c r="BK324001" s="2311"/>
    </row>
    <row r="324025" spans="63:63" x14ac:dyDescent="0.25">
      <c r="BK324025" s="2315"/>
    </row>
    <row r="324026" spans="63:63" x14ac:dyDescent="0.25">
      <c r="BK324026" s="2311"/>
    </row>
    <row r="324050" spans="63:63" x14ac:dyDescent="0.25">
      <c r="BK324050" s="2315"/>
    </row>
    <row r="324051" spans="63:63" x14ac:dyDescent="0.25">
      <c r="BK324051" s="2311"/>
    </row>
    <row r="324075" spans="63:63" x14ac:dyDescent="0.25">
      <c r="BK324075" s="2315"/>
    </row>
    <row r="324076" spans="63:63" x14ac:dyDescent="0.25">
      <c r="BK324076" s="2311"/>
    </row>
    <row r="324100" spans="63:63" x14ac:dyDescent="0.25">
      <c r="BK324100" s="2315"/>
    </row>
    <row r="324101" spans="63:63" x14ac:dyDescent="0.25">
      <c r="BK324101" s="2311"/>
    </row>
    <row r="324125" spans="63:63" x14ac:dyDescent="0.25">
      <c r="BK324125" s="2315"/>
    </row>
    <row r="324126" spans="63:63" x14ac:dyDescent="0.25">
      <c r="BK324126" s="2311"/>
    </row>
    <row r="324150" spans="63:63" x14ac:dyDescent="0.25">
      <c r="BK324150" s="2315"/>
    </row>
    <row r="324151" spans="63:63" x14ac:dyDescent="0.25">
      <c r="BK324151" s="2311"/>
    </row>
    <row r="324175" spans="63:63" x14ac:dyDescent="0.25">
      <c r="BK324175" s="2315"/>
    </row>
    <row r="324176" spans="63:63" x14ac:dyDescent="0.25">
      <c r="BK324176" s="2311"/>
    </row>
    <row r="324200" spans="63:63" x14ac:dyDescent="0.25">
      <c r="BK324200" s="2315"/>
    </row>
    <row r="324201" spans="63:63" x14ac:dyDescent="0.25">
      <c r="BK324201" s="2311"/>
    </row>
    <row r="324225" spans="63:63" x14ac:dyDescent="0.25">
      <c r="BK324225" s="2315"/>
    </row>
    <row r="324226" spans="63:63" x14ac:dyDescent="0.25">
      <c r="BK324226" s="2311"/>
    </row>
    <row r="324250" spans="63:63" x14ac:dyDescent="0.25">
      <c r="BK324250" s="2315"/>
    </row>
    <row r="324251" spans="63:63" x14ac:dyDescent="0.25">
      <c r="BK324251" s="2311"/>
    </row>
    <row r="324275" spans="63:63" x14ac:dyDescent="0.25">
      <c r="BK324275" s="2315"/>
    </row>
    <row r="324276" spans="63:63" x14ac:dyDescent="0.25">
      <c r="BK324276" s="2311"/>
    </row>
    <row r="324300" spans="63:63" x14ac:dyDescent="0.25">
      <c r="BK324300" s="2315"/>
    </row>
    <row r="324301" spans="63:63" x14ac:dyDescent="0.25">
      <c r="BK324301" s="2311"/>
    </row>
    <row r="324325" spans="63:63" x14ac:dyDescent="0.25">
      <c r="BK324325" s="2315"/>
    </row>
    <row r="324326" spans="63:63" x14ac:dyDescent="0.25">
      <c r="BK324326" s="2311"/>
    </row>
    <row r="324350" spans="63:63" x14ac:dyDescent="0.25">
      <c r="BK324350" s="2315"/>
    </row>
    <row r="324351" spans="63:63" x14ac:dyDescent="0.25">
      <c r="BK324351" s="2311"/>
    </row>
    <row r="324375" spans="63:63" x14ac:dyDescent="0.25">
      <c r="BK324375" s="2315"/>
    </row>
    <row r="324376" spans="63:63" x14ac:dyDescent="0.25">
      <c r="BK324376" s="2311"/>
    </row>
    <row r="324400" spans="63:63" x14ac:dyDescent="0.25">
      <c r="BK324400" s="2315"/>
    </row>
    <row r="324401" spans="63:63" x14ac:dyDescent="0.25">
      <c r="BK324401" s="2311"/>
    </row>
    <row r="324425" spans="63:63" x14ac:dyDescent="0.25">
      <c r="BK324425" s="2315"/>
    </row>
    <row r="324426" spans="63:63" x14ac:dyDescent="0.25">
      <c r="BK324426" s="2311"/>
    </row>
    <row r="324450" spans="63:63" x14ac:dyDescent="0.25">
      <c r="BK324450" s="2315"/>
    </row>
    <row r="324451" spans="63:63" x14ac:dyDescent="0.25">
      <c r="BK324451" s="2311"/>
    </row>
    <row r="324475" spans="63:63" x14ac:dyDescent="0.25">
      <c r="BK324475" s="2315"/>
    </row>
    <row r="324476" spans="63:63" x14ac:dyDescent="0.25">
      <c r="BK324476" s="2311"/>
    </row>
    <row r="324500" spans="63:63" x14ac:dyDescent="0.25">
      <c r="BK324500" s="2315"/>
    </row>
    <row r="324501" spans="63:63" x14ac:dyDescent="0.25">
      <c r="BK324501" s="2311"/>
    </row>
    <row r="324525" spans="63:63" x14ac:dyDescent="0.25">
      <c r="BK324525" s="2315"/>
    </row>
    <row r="324526" spans="63:63" x14ac:dyDescent="0.25">
      <c r="BK324526" s="2311"/>
    </row>
    <row r="324550" spans="63:63" x14ac:dyDescent="0.25">
      <c r="BK324550" s="2315"/>
    </row>
    <row r="324551" spans="63:63" x14ac:dyDescent="0.25">
      <c r="BK324551" s="2311"/>
    </row>
    <row r="324575" spans="63:63" x14ac:dyDescent="0.25">
      <c r="BK324575" s="2315"/>
    </row>
    <row r="324576" spans="63:63" x14ac:dyDescent="0.25">
      <c r="BK324576" s="2311"/>
    </row>
    <row r="324600" spans="63:63" x14ac:dyDescent="0.25">
      <c r="BK324600" s="2315"/>
    </row>
    <row r="324601" spans="63:63" x14ac:dyDescent="0.25">
      <c r="BK324601" s="2311"/>
    </row>
    <row r="324625" spans="63:63" x14ac:dyDescent="0.25">
      <c r="BK324625" s="2315"/>
    </row>
    <row r="324626" spans="63:63" x14ac:dyDescent="0.25">
      <c r="BK324626" s="2311"/>
    </row>
    <row r="324650" spans="63:63" x14ac:dyDescent="0.25">
      <c r="BK324650" s="2315"/>
    </row>
    <row r="324651" spans="63:63" x14ac:dyDescent="0.25">
      <c r="BK324651" s="2311"/>
    </row>
    <row r="324675" spans="63:63" x14ac:dyDescent="0.25">
      <c r="BK324675" s="2315"/>
    </row>
    <row r="324676" spans="63:63" x14ac:dyDescent="0.25">
      <c r="BK324676" s="2311"/>
    </row>
    <row r="324700" spans="63:63" x14ac:dyDescent="0.25">
      <c r="BK324700" s="2315"/>
    </row>
    <row r="324701" spans="63:63" x14ac:dyDescent="0.25">
      <c r="BK324701" s="2311"/>
    </row>
    <row r="324725" spans="63:63" x14ac:dyDescent="0.25">
      <c r="BK324725" s="2315"/>
    </row>
    <row r="324726" spans="63:63" x14ac:dyDescent="0.25">
      <c r="BK324726" s="2311"/>
    </row>
    <row r="324750" spans="63:63" x14ac:dyDescent="0.25">
      <c r="BK324750" s="2315"/>
    </row>
    <row r="324751" spans="63:63" x14ac:dyDescent="0.25">
      <c r="BK324751" s="2311"/>
    </row>
    <row r="324775" spans="63:63" x14ac:dyDescent="0.25">
      <c r="BK324775" s="2315"/>
    </row>
    <row r="324776" spans="63:63" x14ac:dyDescent="0.25">
      <c r="BK324776" s="2311"/>
    </row>
    <row r="324800" spans="63:63" x14ac:dyDescent="0.25">
      <c r="BK324800" s="2315"/>
    </row>
    <row r="324801" spans="63:63" x14ac:dyDescent="0.25">
      <c r="BK324801" s="2311"/>
    </row>
    <row r="324825" spans="63:63" x14ac:dyDescent="0.25">
      <c r="BK324825" s="2315"/>
    </row>
    <row r="324826" spans="63:63" x14ac:dyDescent="0.25">
      <c r="BK324826" s="2311"/>
    </row>
    <row r="324850" spans="63:63" x14ac:dyDescent="0.25">
      <c r="BK324850" s="2315"/>
    </row>
    <row r="324851" spans="63:63" x14ac:dyDescent="0.25">
      <c r="BK324851" s="2311"/>
    </row>
    <row r="324875" spans="63:63" x14ac:dyDescent="0.25">
      <c r="BK324875" s="2315"/>
    </row>
    <row r="324876" spans="63:63" x14ac:dyDescent="0.25">
      <c r="BK324876" s="2311"/>
    </row>
    <row r="324900" spans="63:63" x14ac:dyDescent="0.25">
      <c r="BK324900" s="2315"/>
    </row>
    <row r="324901" spans="63:63" x14ac:dyDescent="0.25">
      <c r="BK324901" s="2311"/>
    </row>
    <row r="324925" spans="63:63" x14ac:dyDescent="0.25">
      <c r="BK324925" s="2315"/>
    </row>
    <row r="324926" spans="63:63" x14ac:dyDescent="0.25">
      <c r="BK324926" s="2311"/>
    </row>
    <row r="324950" spans="63:63" x14ac:dyDescent="0.25">
      <c r="BK324950" s="2315"/>
    </row>
    <row r="324951" spans="63:63" x14ac:dyDescent="0.25">
      <c r="BK324951" s="2311"/>
    </row>
    <row r="324975" spans="63:63" x14ac:dyDescent="0.25">
      <c r="BK324975" s="2315"/>
    </row>
    <row r="324976" spans="63:63" x14ac:dyDescent="0.25">
      <c r="BK324976" s="2311"/>
    </row>
    <row r="325000" spans="63:63" x14ac:dyDescent="0.25">
      <c r="BK325000" s="2315"/>
    </row>
    <row r="325001" spans="63:63" x14ac:dyDescent="0.25">
      <c r="BK325001" s="2311"/>
    </row>
    <row r="325025" spans="63:63" x14ac:dyDescent="0.25">
      <c r="BK325025" s="2315"/>
    </row>
    <row r="325026" spans="63:63" x14ac:dyDescent="0.25">
      <c r="BK325026" s="2311"/>
    </row>
    <row r="325050" spans="63:63" x14ac:dyDescent="0.25">
      <c r="BK325050" s="2315"/>
    </row>
    <row r="325051" spans="63:63" x14ac:dyDescent="0.25">
      <c r="BK325051" s="2311"/>
    </row>
    <row r="325075" spans="63:63" x14ac:dyDescent="0.25">
      <c r="BK325075" s="2315"/>
    </row>
    <row r="325076" spans="63:63" x14ac:dyDescent="0.25">
      <c r="BK325076" s="2311"/>
    </row>
    <row r="325100" spans="63:63" x14ac:dyDescent="0.25">
      <c r="BK325100" s="2315"/>
    </row>
    <row r="325101" spans="63:63" x14ac:dyDescent="0.25">
      <c r="BK325101" s="2311"/>
    </row>
    <row r="325125" spans="63:63" x14ac:dyDescent="0.25">
      <c r="BK325125" s="2315"/>
    </row>
    <row r="325126" spans="63:63" x14ac:dyDescent="0.25">
      <c r="BK325126" s="2311"/>
    </row>
    <row r="325150" spans="63:63" x14ac:dyDescent="0.25">
      <c r="BK325150" s="2315"/>
    </row>
    <row r="325151" spans="63:63" x14ac:dyDescent="0.25">
      <c r="BK325151" s="2311"/>
    </row>
    <row r="325175" spans="63:63" x14ac:dyDescent="0.25">
      <c r="BK325175" s="2315"/>
    </row>
    <row r="325176" spans="63:63" x14ac:dyDescent="0.25">
      <c r="BK325176" s="2311"/>
    </row>
    <row r="325200" spans="63:63" x14ac:dyDescent="0.25">
      <c r="BK325200" s="2315"/>
    </row>
    <row r="325201" spans="63:63" x14ac:dyDescent="0.25">
      <c r="BK325201" s="2311"/>
    </row>
    <row r="325225" spans="63:63" x14ac:dyDescent="0.25">
      <c r="BK325225" s="2315"/>
    </row>
    <row r="325226" spans="63:63" x14ac:dyDescent="0.25">
      <c r="BK325226" s="2311"/>
    </row>
    <row r="325250" spans="63:63" x14ac:dyDescent="0.25">
      <c r="BK325250" s="2315"/>
    </row>
    <row r="325251" spans="63:63" x14ac:dyDescent="0.25">
      <c r="BK325251" s="2311"/>
    </row>
    <row r="325275" spans="63:63" x14ac:dyDescent="0.25">
      <c r="BK325275" s="2315"/>
    </row>
    <row r="325276" spans="63:63" x14ac:dyDescent="0.25">
      <c r="BK325276" s="2311"/>
    </row>
    <row r="325300" spans="63:63" x14ac:dyDescent="0.25">
      <c r="BK325300" s="2315"/>
    </row>
    <row r="325301" spans="63:63" x14ac:dyDescent="0.25">
      <c r="BK325301" s="2311"/>
    </row>
    <row r="325325" spans="63:63" x14ac:dyDescent="0.25">
      <c r="BK325325" s="2315"/>
    </row>
    <row r="325326" spans="63:63" x14ac:dyDescent="0.25">
      <c r="BK325326" s="2311"/>
    </row>
    <row r="325350" spans="63:63" x14ac:dyDescent="0.25">
      <c r="BK325350" s="2315"/>
    </row>
    <row r="325351" spans="63:63" x14ac:dyDescent="0.25">
      <c r="BK325351" s="2311"/>
    </row>
    <row r="325375" spans="63:63" x14ac:dyDescent="0.25">
      <c r="BK325375" s="2315"/>
    </row>
    <row r="325376" spans="63:63" x14ac:dyDescent="0.25">
      <c r="BK325376" s="2311"/>
    </row>
    <row r="325400" spans="63:63" x14ac:dyDescent="0.25">
      <c r="BK325400" s="2315"/>
    </row>
    <row r="325401" spans="63:63" x14ac:dyDescent="0.25">
      <c r="BK325401" s="2311"/>
    </row>
    <row r="325425" spans="63:63" x14ac:dyDescent="0.25">
      <c r="BK325425" s="2315"/>
    </row>
    <row r="325426" spans="63:63" x14ac:dyDescent="0.25">
      <c r="BK325426" s="2311"/>
    </row>
    <row r="325450" spans="63:63" x14ac:dyDescent="0.25">
      <c r="BK325450" s="2315"/>
    </row>
    <row r="325451" spans="63:63" x14ac:dyDescent="0.25">
      <c r="BK325451" s="2311"/>
    </row>
    <row r="325475" spans="63:63" x14ac:dyDescent="0.25">
      <c r="BK325475" s="2315"/>
    </row>
    <row r="325476" spans="63:63" x14ac:dyDescent="0.25">
      <c r="BK325476" s="2311"/>
    </row>
    <row r="325500" spans="63:63" x14ac:dyDescent="0.25">
      <c r="BK325500" s="2315"/>
    </row>
    <row r="325501" spans="63:63" x14ac:dyDescent="0.25">
      <c r="BK325501" s="2311"/>
    </row>
    <row r="325525" spans="63:63" x14ac:dyDescent="0.25">
      <c r="BK325525" s="2315"/>
    </row>
    <row r="325526" spans="63:63" x14ac:dyDescent="0.25">
      <c r="BK325526" s="2311"/>
    </row>
    <row r="325550" spans="63:63" x14ac:dyDescent="0.25">
      <c r="BK325550" s="2315"/>
    </row>
    <row r="325551" spans="63:63" x14ac:dyDescent="0.25">
      <c r="BK325551" s="2311"/>
    </row>
    <row r="325575" spans="63:63" x14ac:dyDescent="0.25">
      <c r="BK325575" s="2315"/>
    </row>
    <row r="325576" spans="63:63" x14ac:dyDescent="0.25">
      <c r="BK325576" s="2311"/>
    </row>
    <row r="325600" spans="63:63" x14ac:dyDescent="0.25">
      <c r="BK325600" s="2315"/>
    </row>
    <row r="325601" spans="63:63" x14ac:dyDescent="0.25">
      <c r="BK325601" s="2311"/>
    </row>
    <row r="325625" spans="63:63" x14ac:dyDescent="0.25">
      <c r="BK325625" s="2315"/>
    </row>
    <row r="325626" spans="63:63" x14ac:dyDescent="0.25">
      <c r="BK325626" s="2311"/>
    </row>
    <row r="325650" spans="63:63" x14ac:dyDescent="0.25">
      <c r="BK325650" s="2315"/>
    </row>
    <row r="325651" spans="63:63" x14ac:dyDescent="0.25">
      <c r="BK325651" s="2311"/>
    </row>
    <row r="325675" spans="63:63" x14ac:dyDescent="0.25">
      <c r="BK325675" s="2315"/>
    </row>
    <row r="325676" spans="63:63" x14ac:dyDescent="0.25">
      <c r="BK325676" s="2311"/>
    </row>
    <row r="325700" spans="63:63" x14ac:dyDescent="0.25">
      <c r="BK325700" s="2315"/>
    </row>
    <row r="325701" spans="63:63" x14ac:dyDescent="0.25">
      <c r="BK325701" s="2311"/>
    </row>
    <row r="325725" spans="63:63" x14ac:dyDescent="0.25">
      <c r="BK325725" s="2315"/>
    </row>
    <row r="325726" spans="63:63" x14ac:dyDescent="0.25">
      <c r="BK325726" s="2311"/>
    </row>
    <row r="325750" spans="63:63" x14ac:dyDescent="0.25">
      <c r="BK325750" s="2315"/>
    </row>
    <row r="325751" spans="63:63" x14ac:dyDescent="0.25">
      <c r="BK325751" s="2311"/>
    </row>
    <row r="325775" spans="63:63" x14ac:dyDescent="0.25">
      <c r="BK325775" s="2315"/>
    </row>
    <row r="325776" spans="63:63" x14ac:dyDescent="0.25">
      <c r="BK325776" s="2311"/>
    </row>
    <row r="325800" spans="63:63" x14ac:dyDescent="0.25">
      <c r="BK325800" s="2315"/>
    </row>
    <row r="325801" spans="63:63" x14ac:dyDescent="0.25">
      <c r="BK325801" s="2311"/>
    </row>
    <row r="325825" spans="63:63" x14ac:dyDescent="0.25">
      <c r="BK325825" s="2315"/>
    </row>
    <row r="325826" spans="63:63" x14ac:dyDescent="0.25">
      <c r="BK325826" s="2311"/>
    </row>
    <row r="325850" spans="63:63" x14ac:dyDescent="0.25">
      <c r="BK325850" s="2315"/>
    </row>
    <row r="325851" spans="63:63" x14ac:dyDescent="0.25">
      <c r="BK325851" s="2311"/>
    </row>
    <row r="325875" spans="63:63" x14ac:dyDescent="0.25">
      <c r="BK325875" s="2315"/>
    </row>
    <row r="325876" spans="63:63" x14ac:dyDescent="0.25">
      <c r="BK325876" s="2311"/>
    </row>
    <row r="325900" spans="63:63" x14ac:dyDescent="0.25">
      <c r="BK325900" s="2315"/>
    </row>
    <row r="325901" spans="63:63" x14ac:dyDescent="0.25">
      <c r="BK325901" s="2311"/>
    </row>
    <row r="325925" spans="63:63" x14ac:dyDescent="0.25">
      <c r="BK325925" s="2315"/>
    </row>
    <row r="325926" spans="63:63" x14ac:dyDescent="0.25">
      <c r="BK325926" s="2311"/>
    </row>
    <row r="325950" spans="63:63" x14ac:dyDescent="0.25">
      <c r="BK325950" s="2315"/>
    </row>
    <row r="325951" spans="63:63" x14ac:dyDescent="0.25">
      <c r="BK325951" s="2311"/>
    </row>
    <row r="325975" spans="63:63" x14ac:dyDescent="0.25">
      <c r="BK325975" s="2315"/>
    </row>
    <row r="325976" spans="63:63" x14ac:dyDescent="0.25">
      <c r="BK325976" s="2311"/>
    </row>
    <row r="326000" spans="63:63" x14ac:dyDescent="0.25">
      <c r="BK326000" s="2315"/>
    </row>
    <row r="326001" spans="63:63" x14ac:dyDescent="0.25">
      <c r="BK326001" s="2311"/>
    </row>
    <row r="326025" spans="63:63" x14ac:dyDescent="0.25">
      <c r="BK326025" s="2315"/>
    </row>
    <row r="326026" spans="63:63" x14ac:dyDescent="0.25">
      <c r="BK326026" s="2311"/>
    </row>
    <row r="326050" spans="63:63" x14ac:dyDescent="0.25">
      <c r="BK326050" s="2315"/>
    </row>
    <row r="326051" spans="63:63" x14ac:dyDescent="0.25">
      <c r="BK326051" s="2311"/>
    </row>
    <row r="326075" spans="63:63" x14ac:dyDescent="0.25">
      <c r="BK326075" s="2315"/>
    </row>
    <row r="326076" spans="63:63" x14ac:dyDescent="0.25">
      <c r="BK326076" s="2311"/>
    </row>
    <row r="326100" spans="63:63" x14ac:dyDescent="0.25">
      <c r="BK326100" s="2315"/>
    </row>
    <row r="326101" spans="63:63" x14ac:dyDescent="0.25">
      <c r="BK326101" s="2311"/>
    </row>
    <row r="326125" spans="63:63" x14ac:dyDescent="0.25">
      <c r="BK326125" s="2315"/>
    </row>
    <row r="326126" spans="63:63" x14ac:dyDescent="0.25">
      <c r="BK326126" s="2311"/>
    </row>
    <row r="326150" spans="63:63" x14ac:dyDescent="0.25">
      <c r="BK326150" s="2315"/>
    </row>
    <row r="326151" spans="63:63" x14ac:dyDescent="0.25">
      <c r="BK326151" s="2311"/>
    </row>
    <row r="326175" spans="63:63" x14ac:dyDescent="0.25">
      <c r="BK326175" s="2315"/>
    </row>
    <row r="326176" spans="63:63" x14ac:dyDescent="0.25">
      <c r="BK326176" s="2311"/>
    </row>
    <row r="326200" spans="63:63" x14ac:dyDescent="0.25">
      <c r="BK326200" s="2315"/>
    </row>
    <row r="326201" spans="63:63" x14ac:dyDescent="0.25">
      <c r="BK326201" s="2311"/>
    </row>
    <row r="326225" spans="63:63" x14ac:dyDescent="0.25">
      <c r="BK326225" s="2315"/>
    </row>
    <row r="326226" spans="63:63" x14ac:dyDescent="0.25">
      <c r="BK326226" s="2311"/>
    </row>
    <row r="326250" spans="63:63" x14ac:dyDescent="0.25">
      <c r="BK326250" s="2315"/>
    </row>
    <row r="326251" spans="63:63" x14ac:dyDescent="0.25">
      <c r="BK326251" s="2311"/>
    </row>
    <row r="326275" spans="63:63" x14ac:dyDescent="0.25">
      <c r="BK326275" s="2315"/>
    </row>
    <row r="326276" spans="63:63" x14ac:dyDescent="0.25">
      <c r="BK326276" s="2311"/>
    </row>
    <row r="326300" spans="63:63" x14ac:dyDescent="0.25">
      <c r="BK326300" s="2315"/>
    </row>
    <row r="326301" spans="63:63" x14ac:dyDescent="0.25">
      <c r="BK326301" s="2311"/>
    </row>
    <row r="326325" spans="63:63" x14ac:dyDescent="0.25">
      <c r="BK326325" s="2315"/>
    </row>
    <row r="326326" spans="63:63" x14ac:dyDescent="0.25">
      <c r="BK326326" s="2311"/>
    </row>
    <row r="326350" spans="63:63" x14ac:dyDescent="0.25">
      <c r="BK326350" s="2315"/>
    </row>
    <row r="326351" spans="63:63" x14ac:dyDescent="0.25">
      <c r="BK326351" s="2311"/>
    </row>
    <row r="326375" spans="63:63" x14ac:dyDescent="0.25">
      <c r="BK326375" s="2315"/>
    </row>
    <row r="326376" spans="63:63" x14ac:dyDescent="0.25">
      <c r="BK326376" s="2311"/>
    </row>
    <row r="326400" spans="63:63" x14ac:dyDescent="0.25">
      <c r="BK326400" s="2315"/>
    </row>
    <row r="326401" spans="63:63" x14ac:dyDescent="0.25">
      <c r="BK326401" s="2311"/>
    </row>
    <row r="326425" spans="63:63" x14ac:dyDescent="0.25">
      <c r="BK326425" s="2315"/>
    </row>
    <row r="326426" spans="63:63" x14ac:dyDescent="0.25">
      <c r="BK326426" s="2311"/>
    </row>
    <row r="326450" spans="63:63" x14ac:dyDescent="0.25">
      <c r="BK326450" s="2315"/>
    </row>
    <row r="326451" spans="63:63" x14ac:dyDescent="0.25">
      <c r="BK326451" s="2311"/>
    </row>
    <row r="326475" spans="63:63" x14ac:dyDescent="0.25">
      <c r="BK326475" s="2315"/>
    </row>
    <row r="326476" spans="63:63" x14ac:dyDescent="0.25">
      <c r="BK326476" s="2311"/>
    </row>
    <row r="326500" spans="63:63" x14ac:dyDescent="0.25">
      <c r="BK326500" s="2315"/>
    </row>
    <row r="326501" spans="63:63" x14ac:dyDescent="0.25">
      <c r="BK326501" s="2311"/>
    </row>
    <row r="326525" spans="63:63" x14ac:dyDescent="0.25">
      <c r="BK326525" s="2315"/>
    </row>
    <row r="326526" spans="63:63" x14ac:dyDescent="0.25">
      <c r="BK326526" s="2311"/>
    </row>
    <row r="326550" spans="63:63" x14ac:dyDescent="0.25">
      <c r="BK326550" s="2315"/>
    </row>
    <row r="326551" spans="63:63" x14ac:dyDescent="0.25">
      <c r="BK326551" s="2311"/>
    </row>
    <row r="326575" spans="63:63" x14ac:dyDescent="0.25">
      <c r="BK326575" s="2315"/>
    </row>
    <row r="326576" spans="63:63" x14ac:dyDescent="0.25">
      <c r="BK326576" s="2311"/>
    </row>
    <row r="326600" spans="63:63" x14ac:dyDescent="0.25">
      <c r="BK326600" s="2315"/>
    </row>
    <row r="326601" spans="63:63" x14ac:dyDescent="0.25">
      <c r="BK326601" s="2311"/>
    </row>
    <row r="326625" spans="63:63" x14ac:dyDescent="0.25">
      <c r="BK326625" s="2315"/>
    </row>
    <row r="326626" spans="63:63" x14ac:dyDescent="0.25">
      <c r="BK326626" s="2311"/>
    </row>
    <row r="326650" spans="63:63" x14ac:dyDescent="0.25">
      <c r="BK326650" s="2315"/>
    </row>
    <row r="326651" spans="63:63" x14ac:dyDescent="0.25">
      <c r="BK326651" s="2311"/>
    </row>
    <row r="326675" spans="63:63" x14ac:dyDescent="0.25">
      <c r="BK326675" s="2315"/>
    </row>
    <row r="326676" spans="63:63" x14ac:dyDescent="0.25">
      <c r="BK326676" s="2311"/>
    </row>
    <row r="326700" spans="63:63" x14ac:dyDescent="0.25">
      <c r="BK326700" s="2315"/>
    </row>
    <row r="326701" spans="63:63" x14ac:dyDescent="0.25">
      <c r="BK326701" s="2311"/>
    </row>
    <row r="326725" spans="63:63" x14ac:dyDescent="0.25">
      <c r="BK326725" s="2315"/>
    </row>
    <row r="326726" spans="63:63" x14ac:dyDescent="0.25">
      <c r="BK326726" s="2311"/>
    </row>
    <row r="326750" spans="63:63" x14ac:dyDescent="0.25">
      <c r="BK326750" s="2315"/>
    </row>
    <row r="326751" spans="63:63" x14ac:dyDescent="0.25">
      <c r="BK326751" s="2311"/>
    </row>
    <row r="326775" spans="63:63" x14ac:dyDescent="0.25">
      <c r="BK326775" s="2315"/>
    </row>
    <row r="326776" spans="63:63" x14ac:dyDescent="0.25">
      <c r="BK326776" s="2311"/>
    </row>
    <row r="326800" spans="63:63" x14ac:dyDescent="0.25">
      <c r="BK326800" s="2315"/>
    </row>
    <row r="326801" spans="63:63" x14ac:dyDescent="0.25">
      <c r="BK326801" s="2311"/>
    </row>
    <row r="326825" spans="63:63" x14ac:dyDescent="0.25">
      <c r="BK326825" s="2315"/>
    </row>
    <row r="326826" spans="63:63" x14ac:dyDescent="0.25">
      <c r="BK326826" s="2311"/>
    </row>
    <row r="326850" spans="63:63" x14ac:dyDescent="0.25">
      <c r="BK326850" s="2315"/>
    </row>
    <row r="326851" spans="63:63" x14ac:dyDescent="0.25">
      <c r="BK326851" s="2311"/>
    </row>
    <row r="326875" spans="63:63" x14ac:dyDescent="0.25">
      <c r="BK326875" s="2315"/>
    </row>
    <row r="326876" spans="63:63" x14ac:dyDescent="0.25">
      <c r="BK326876" s="2311"/>
    </row>
    <row r="326900" spans="63:63" x14ac:dyDescent="0.25">
      <c r="BK326900" s="2315"/>
    </row>
    <row r="326901" spans="63:63" x14ac:dyDescent="0.25">
      <c r="BK326901" s="2311"/>
    </row>
    <row r="326925" spans="63:63" x14ac:dyDescent="0.25">
      <c r="BK326925" s="2315"/>
    </row>
    <row r="326926" spans="63:63" x14ac:dyDescent="0.25">
      <c r="BK326926" s="2311"/>
    </row>
    <row r="326950" spans="63:63" x14ac:dyDescent="0.25">
      <c r="BK326950" s="2315"/>
    </row>
    <row r="326951" spans="63:63" x14ac:dyDescent="0.25">
      <c r="BK326951" s="2311"/>
    </row>
    <row r="326975" spans="63:63" x14ac:dyDescent="0.25">
      <c r="BK326975" s="2315"/>
    </row>
    <row r="326976" spans="63:63" x14ac:dyDescent="0.25">
      <c r="BK326976" s="2311"/>
    </row>
    <row r="327000" spans="63:63" x14ac:dyDescent="0.25">
      <c r="BK327000" s="2315"/>
    </row>
    <row r="327001" spans="63:63" x14ac:dyDescent="0.25">
      <c r="BK327001" s="2311"/>
    </row>
    <row r="327025" spans="63:63" x14ac:dyDescent="0.25">
      <c r="BK327025" s="2315"/>
    </row>
    <row r="327026" spans="63:63" x14ac:dyDescent="0.25">
      <c r="BK327026" s="2311"/>
    </row>
    <row r="327050" spans="63:63" x14ac:dyDescent="0.25">
      <c r="BK327050" s="2315"/>
    </row>
    <row r="327051" spans="63:63" x14ac:dyDescent="0.25">
      <c r="BK327051" s="2311"/>
    </row>
    <row r="327075" spans="63:63" x14ac:dyDescent="0.25">
      <c r="BK327075" s="2315"/>
    </row>
    <row r="327076" spans="63:63" x14ac:dyDescent="0.25">
      <c r="BK327076" s="2311"/>
    </row>
    <row r="327100" spans="63:63" x14ac:dyDescent="0.25">
      <c r="BK327100" s="2315"/>
    </row>
    <row r="327101" spans="63:63" x14ac:dyDescent="0.25">
      <c r="BK327101" s="2311"/>
    </row>
    <row r="327125" spans="63:63" x14ac:dyDescent="0.25">
      <c r="BK327125" s="2315"/>
    </row>
    <row r="327126" spans="63:63" x14ac:dyDescent="0.25">
      <c r="BK327126" s="2311"/>
    </row>
    <row r="327150" spans="63:63" x14ac:dyDescent="0.25">
      <c r="BK327150" s="2315"/>
    </row>
    <row r="327151" spans="63:63" x14ac:dyDescent="0.25">
      <c r="BK327151" s="2311"/>
    </row>
    <row r="327175" spans="63:63" x14ac:dyDescent="0.25">
      <c r="BK327175" s="2315"/>
    </row>
    <row r="327176" spans="63:63" x14ac:dyDescent="0.25">
      <c r="BK327176" s="2311"/>
    </row>
    <row r="327200" spans="63:63" x14ac:dyDescent="0.25">
      <c r="BK327200" s="2315"/>
    </row>
    <row r="327201" spans="63:63" x14ac:dyDescent="0.25">
      <c r="BK327201" s="2311"/>
    </row>
    <row r="327225" spans="63:63" x14ac:dyDescent="0.25">
      <c r="BK327225" s="2315"/>
    </row>
    <row r="327226" spans="63:63" x14ac:dyDescent="0.25">
      <c r="BK327226" s="2311"/>
    </row>
    <row r="327250" spans="63:63" x14ac:dyDescent="0.25">
      <c r="BK327250" s="2315"/>
    </row>
    <row r="327251" spans="63:63" x14ac:dyDescent="0.25">
      <c r="BK327251" s="2311"/>
    </row>
    <row r="327275" spans="63:63" x14ac:dyDescent="0.25">
      <c r="BK327275" s="2315"/>
    </row>
    <row r="327276" spans="63:63" x14ac:dyDescent="0.25">
      <c r="BK327276" s="2311"/>
    </row>
    <row r="327300" spans="63:63" x14ac:dyDescent="0.25">
      <c r="BK327300" s="2315"/>
    </row>
    <row r="327301" spans="63:63" x14ac:dyDescent="0.25">
      <c r="BK327301" s="2311"/>
    </row>
    <row r="327325" spans="63:63" x14ac:dyDescent="0.25">
      <c r="BK327325" s="2315"/>
    </row>
    <row r="327326" spans="63:63" x14ac:dyDescent="0.25">
      <c r="BK327326" s="2311"/>
    </row>
    <row r="327350" spans="63:63" x14ac:dyDescent="0.25">
      <c r="BK327350" s="2315"/>
    </row>
    <row r="327351" spans="63:63" x14ac:dyDescent="0.25">
      <c r="BK327351" s="2311"/>
    </row>
    <row r="327375" spans="63:63" x14ac:dyDescent="0.25">
      <c r="BK327375" s="2315"/>
    </row>
    <row r="327376" spans="63:63" x14ac:dyDescent="0.25">
      <c r="BK327376" s="2311"/>
    </row>
    <row r="327400" spans="63:63" x14ac:dyDescent="0.25">
      <c r="BK327400" s="2315"/>
    </row>
    <row r="327401" spans="63:63" x14ac:dyDescent="0.25">
      <c r="BK327401" s="2311"/>
    </row>
    <row r="327425" spans="63:63" x14ac:dyDescent="0.25">
      <c r="BK327425" s="2315"/>
    </row>
    <row r="327426" spans="63:63" x14ac:dyDescent="0.25">
      <c r="BK327426" s="2311"/>
    </row>
    <row r="327450" spans="63:63" x14ac:dyDescent="0.25">
      <c r="BK327450" s="2315"/>
    </row>
    <row r="327451" spans="63:63" x14ac:dyDescent="0.25">
      <c r="BK327451" s="2311"/>
    </row>
    <row r="327475" spans="63:63" x14ac:dyDescent="0.25">
      <c r="BK327475" s="2315"/>
    </row>
    <row r="327476" spans="63:63" x14ac:dyDescent="0.25">
      <c r="BK327476" s="2311"/>
    </row>
    <row r="327500" spans="63:63" x14ac:dyDescent="0.25">
      <c r="BK327500" s="2315"/>
    </row>
    <row r="327501" spans="63:63" x14ac:dyDescent="0.25">
      <c r="BK327501" s="2311"/>
    </row>
    <row r="327525" spans="63:63" x14ac:dyDescent="0.25">
      <c r="BK327525" s="2315"/>
    </row>
    <row r="327526" spans="63:63" x14ac:dyDescent="0.25">
      <c r="BK327526" s="2311"/>
    </row>
    <row r="327550" spans="63:63" x14ac:dyDescent="0.25">
      <c r="BK327550" s="2315"/>
    </row>
    <row r="327551" spans="63:63" x14ac:dyDescent="0.25">
      <c r="BK327551" s="2311"/>
    </row>
    <row r="327575" spans="63:63" x14ac:dyDescent="0.25">
      <c r="BK327575" s="2315"/>
    </row>
    <row r="327576" spans="63:63" x14ac:dyDescent="0.25">
      <c r="BK327576" s="2311"/>
    </row>
    <row r="327600" spans="63:63" x14ac:dyDescent="0.25">
      <c r="BK327600" s="2315"/>
    </row>
    <row r="327601" spans="63:63" x14ac:dyDescent="0.25">
      <c r="BK327601" s="2311"/>
    </row>
    <row r="327625" spans="63:63" x14ac:dyDescent="0.25">
      <c r="BK327625" s="2315"/>
    </row>
    <row r="327626" spans="63:63" x14ac:dyDescent="0.25">
      <c r="BK327626" s="2311"/>
    </row>
    <row r="327650" spans="63:63" x14ac:dyDescent="0.25">
      <c r="BK327650" s="2315"/>
    </row>
    <row r="327651" spans="63:63" x14ac:dyDescent="0.25">
      <c r="BK327651" s="2311"/>
    </row>
    <row r="327675" spans="63:63" x14ac:dyDescent="0.25">
      <c r="BK327675" s="2315"/>
    </row>
    <row r="327676" spans="63:63" x14ac:dyDescent="0.25">
      <c r="BK327676" s="2311"/>
    </row>
    <row r="327700" spans="63:63" x14ac:dyDescent="0.25">
      <c r="BK327700" s="2315"/>
    </row>
    <row r="327701" spans="63:63" x14ac:dyDescent="0.25">
      <c r="BK327701" s="2311"/>
    </row>
    <row r="327725" spans="63:63" x14ac:dyDescent="0.25">
      <c r="BK327725" s="2315"/>
    </row>
    <row r="327726" spans="63:63" x14ac:dyDescent="0.25">
      <c r="BK327726" s="2311"/>
    </row>
    <row r="327750" spans="63:63" x14ac:dyDescent="0.25">
      <c r="BK327750" s="2315"/>
    </row>
    <row r="327751" spans="63:63" x14ac:dyDescent="0.25">
      <c r="BK327751" s="2311"/>
    </row>
    <row r="327775" spans="63:63" x14ac:dyDescent="0.25">
      <c r="BK327775" s="2315"/>
    </row>
    <row r="327776" spans="63:63" x14ac:dyDescent="0.25">
      <c r="BK327776" s="2311"/>
    </row>
    <row r="327800" spans="63:63" x14ac:dyDescent="0.25">
      <c r="BK327800" s="2315"/>
    </row>
    <row r="327801" spans="63:63" x14ac:dyDescent="0.25">
      <c r="BK327801" s="2311"/>
    </row>
    <row r="327825" spans="63:63" x14ac:dyDescent="0.25">
      <c r="BK327825" s="2315"/>
    </row>
    <row r="327826" spans="63:63" x14ac:dyDescent="0.25">
      <c r="BK327826" s="2311"/>
    </row>
    <row r="327850" spans="63:63" x14ac:dyDescent="0.25">
      <c r="BK327850" s="2315"/>
    </row>
    <row r="327851" spans="63:63" x14ac:dyDescent="0.25">
      <c r="BK327851" s="2311"/>
    </row>
    <row r="327875" spans="63:63" x14ac:dyDescent="0.25">
      <c r="BK327875" s="2315"/>
    </row>
    <row r="327876" spans="63:63" x14ac:dyDescent="0.25">
      <c r="BK327876" s="2311"/>
    </row>
    <row r="327900" spans="63:63" x14ac:dyDescent="0.25">
      <c r="BK327900" s="2315"/>
    </row>
    <row r="327901" spans="63:63" x14ac:dyDescent="0.25">
      <c r="BK327901" s="2311"/>
    </row>
    <row r="327925" spans="63:63" x14ac:dyDescent="0.25">
      <c r="BK327925" s="2315"/>
    </row>
    <row r="327926" spans="63:63" x14ac:dyDescent="0.25">
      <c r="BK327926" s="2311"/>
    </row>
    <row r="327950" spans="63:63" x14ac:dyDescent="0.25">
      <c r="BK327950" s="2315"/>
    </row>
    <row r="327951" spans="63:63" x14ac:dyDescent="0.25">
      <c r="BK327951" s="2311"/>
    </row>
    <row r="327975" spans="63:63" x14ac:dyDescent="0.25">
      <c r="BK327975" s="2315"/>
    </row>
    <row r="327976" spans="63:63" x14ac:dyDescent="0.25">
      <c r="BK327976" s="2311"/>
    </row>
    <row r="328000" spans="63:63" x14ac:dyDescent="0.25">
      <c r="BK328000" s="2315"/>
    </row>
    <row r="328001" spans="63:63" x14ac:dyDescent="0.25">
      <c r="BK328001" s="2311"/>
    </row>
    <row r="328025" spans="63:63" x14ac:dyDescent="0.25">
      <c r="BK328025" s="2315"/>
    </row>
    <row r="328026" spans="63:63" x14ac:dyDescent="0.25">
      <c r="BK328026" s="2311"/>
    </row>
    <row r="328050" spans="63:63" x14ac:dyDescent="0.25">
      <c r="BK328050" s="2315"/>
    </row>
    <row r="328051" spans="63:63" x14ac:dyDescent="0.25">
      <c r="BK328051" s="2311"/>
    </row>
    <row r="328075" spans="63:63" x14ac:dyDescent="0.25">
      <c r="BK328075" s="2315"/>
    </row>
    <row r="328076" spans="63:63" x14ac:dyDescent="0.25">
      <c r="BK328076" s="2311"/>
    </row>
    <row r="328100" spans="63:63" x14ac:dyDescent="0.25">
      <c r="BK328100" s="2315"/>
    </row>
    <row r="328101" spans="63:63" x14ac:dyDescent="0.25">
      <c r="BK328101" s="2311"/>
    </row>
    <row r="328125" spans="63:63" x14ac:dyDescent="0.25">
      <c r="BK328125" s="2315"/>
    </row>
    <row r="328126" spans="63:63" x14ac:dyDescent="0.25">
      <c r="BK328126" s="2311"/>
    </row>
    <row r="328150" spans="63:63" x14ac:dyDescent="0.25">
      <c r="BK328150" s="2315"/>
    </row>
    <row r="328151" spans="63:63" x14ac:dyDescent="0.25">
      <c r="BK328151" s="2311"/>
    </row>
    <row r="328175" spans="63:63" x14ac:dyDescent="0.25">
      <c r="BK328175" s="2315"/>
    </row>
    <row r="328176" spans="63:63" x14ac:dyDescent="0.25">
      <c r="BK328176" s="2311"/>
    </row>
    <row r="328200" spans="63:63" x14ac:dyDescent="0.25">
      <c r="BK328200" s="2315"/>
    </row>
    <row r="328201" spans="63:63" x14ac:dyDescent="0.25">
      <c r="BK328201" s="2311"/>
    </row>
    <row r="328225" spans="63:63" x14ac:dyDescent="0.25">
      <c r="BK328225" s="2315"/>
    </row>
    <row r="328226" spans="63:63" x14ac:dyDescent="0.25">
      <c r="BK328226" s="2311"/>
    </row>
    <row r="328250" spans="63:63" x14ac:dyDescent="0.25">
      <c r="BK328250" s="2315"/>
    </row>
    <row r="328251" spans="63:63" x14ac:dyDescent="0.25">
      <c r="BK328251" s="2311"/>
    </row>
    <row r="328275" spans="63:63" x14ac:dyDescent="0.25">
      <c r="BK328275" s="2315"/>
    </row>
    <row r="328276" spans="63:63" x14ac:dyDescent="0.25">
      <c r="BK328276" s="2311"/>
    </row>
    <row r="328300" spans="63:63" x14ac:dyDescent="0.25">
      <c r="BK328300" s="2315"/>
    </row>
    <row r="328301" spans="63:63" x14ac:dyDescent="0.25">
      <c r="BK328301" s="2311"/>
    </row>
    <row r="328325" spans="63:63" x14ac:dyDescent="0.25">
      <c r="BK328325" s="2315"/>
    </row>
    <row r="328326" spans="63:63" x14ac:dyDescent="0.25">
      <c r="BK328326" s="2311"/>
    </row>
    <row r="328350" spans="63:63" x14ac:dyDescent="0.25">
      <c r="BK328350" s="2315"/>
    </row>
    <row r="328351" spans="63:63" x14ac:dyDescent="0.25">
      <c r="BK328351" s="2311"/>
    </row>
    <row r="328375" spans="63:63" x14ac:dyDescent="0.25">
      <c r="BK328375" s="2315"/>
    </row>
    <row r="328376" spans="63:63" x14ac:dyDescent="0.25">
      <c r="BK328376" s="2311"/>
    </row>
    <row r="328400" spans="63:63" x14ac:dyDescent="0.25">
      <c r="BK328400" s="2315"/>
    </row>
    <row r="328401" spans="63:63" x14ac:dyDescent="0.25">
      <c r="BK328401" s="2311"/>
    </row>
    <row r="328425" spans="63:63" x14ac:dyDescent="0.25">
      <c r="BK328425" s="2315"/>
    </row>
    <row r="328426" spans="63:63" x14ac:dyDescent="0.25">
      <c r="BK328426" s="2311"/>
    </row>
    <row r="328450" spans="63:63" x14ac:dyDescent="0.25">
      <c r="BK328450" s="2315"/>
    </row>
    <row r="328451" spans="63:63" x14ac:dyDescent="0.25">
      <c r="BK328451" s="2311"/>
    </row>
    <row r="328475" spans="63:63" x14ac:dyDescent="0.25">
      <c r="BK328475" s="2315"/>
    </row>
    <row r="328476" spans="63:63" x14ac:dyDescent="0.25">
      <c r="BK328476" s="2311"/>
    </row>
    <row r="328500" spans="63:63" x14ac:dyDescent="0.25">
      <c r="BK328500" s="2315"/>
    </row>
    <row r="328501" spans="63:63" x14ac:dyDescent="0.25">
      <c r="BK328501" s="2311"/>
    </row>
    <row r="328525" spans="63:63" x14ac:dyDescent="0.25">
      <c r="BK328525" s="2315"/>
    </row>
    <row r="328526" spans="63:63" x14ac:dyDescent="0.25">
      <c r="BK328526" s="2311"/>
    </row>
    <row r="328550" spans="63:63" x14ac:dyDescent="0.25">
      <c r="BK328550" s="2315"/>
    </row>
    <row r="328551" spans="63:63" x14ac:dyDescent="0.25">
      <c r="BK328551" s="2311"/>
    </row>
    <row r="328575" spans="63:63" x14ac:dyDescent="0.25">
      <c r="BK328575" s="2315"/>
    </row>
    <row r="328576" spans="63:63" x14ac:dyDescent="0.25">
      <c r="BK328576" s="2311"/>
    </row>
    <row r="328600" spans="63:63" x14ac:dyDescent="0.25">
      <c r="BK328600" s="2315"/>
    </row>
    <row r="328601" spans="63:63" x14ac:dyDescent="0.25">
      <c r="BK328601" s="2311"/>
    </row>
    <row r="328625" spans="63:63" x14ac:dyDescent="0.25">
      <c r="BK328625" s="2315"/>
    </row>
    <row r="328626" spans="63:63" x14ac:dyDescent="0.25">
      <c r="BK328626" s="2311"/>
    </row>
    <row r="328650" spans="63:63" x14ac:dyDescent="0.25">
      <c r="BK328650" s="2315"/>
    </row>
    <row r="328651" spans="63:63" x14ac:dyDescent="0.25">
      <c r="BK328651" s="2311"/>
    </row>
    <row r="328675" spans="63:63" x14ac:dyDescent="0.25">
      <c r="BK328675" s="2315"/>
    </row>
    <row r="328676" spans="63:63" x14ac:dyDescent="0.25">
      <c r="BK328676" s="2311"/>
    </row>
    <row r="328700" spans="63:63" x14ac:dyDescent="0.25">
      <c r="BK328700" s="2315"/>
    </row>
    <row r="328701" spans="63:63" x14ac:dyDescent="0.25">
      <c r="BK328701" s="2311"/>
    </row>
    <row r="328725" spans="63:63" x14ac:dyDescent="0.25">
      <c r="BK328725" s="2315"/>
    </row>
    <row r="328726" spans="63:63" x14ac:dyDescent="0.25">
      <c r="BK328726" s="2311"/>
    </row>
    <row r="328750" spans="63:63" x14ac:dyDescent="0.25">
      <c r="BK328750" s="2315"/>
    </row>
    <row r="328751" spans="63:63" x14ac:dyDescent="0.25">
      <c r="BK328751" s="2311"/>
    </row>
    <row r="328775" spans="63:63" x14ac:dyDescent="0.25">
      <c r="BK328775" s="2315"/>
    </row>
    <row r="328776" spans="63:63" x14ac:dyDescent="0.25">
      <c r="BK328776" s="2311"/>
    </row>
    <row r="328800" spans="63:63" x14ac:dyDescent="0.25">
      <c r="BK328800" s="2315"/>
    </row>
    <row r="328801" spans="63:63" x14ac:dyDescent="0.25">
      <c r="BK328801" s="2311"/>
    </row>
    <row r="328825" spans="63:63" x14ac:dyDescent="0.25">
      <c r="BK328825" s="2315"/>
    </row>
    <row r="328826" spans="63:63" x14ac:dyDescent="0.25">
      <c r="BK328826" s="2311"/>
    </row>
    <row r="328850" spans="63:63" x14ac:dyDescent="0.25">
      <c r="BK328850" s="2315"/>
    </row>
    <row r="328851" spans="63:63" x14ac:dyDescent="0.25">
      <c r="BK328851" s="2311"/>
    </row>
    <row r="328875" spans="63:63" x14ac:dyDescent="0.25">
      <c r="BK328875" s="2315"/>
    </row>
    <row r="328876" spans="63:63" x14ac:dyDescent="0.25">
      <c r="BK328876" s="2311"/>
    </row>
    <row r="328900" spans="63:63" x14ac:dyDescent="0.25">
      <c r="BK328900" s="2315"/>
    </row>
    <row r="328901" spans="63:63" x14ac:dyDescent="0.25">
      <c r="BK328901" s="2311"/>
    </row>
    <row r="328925" spans="63:63" x14ac:dyDescent="0.25">
      <c r="BK328925" s="2315"/>
    </row>
    <row r="328926" spans="63:63" x14ac:dyDescent="0.25">
      <c r="BK328926" s="2311"/>
    </row>
    <row r="328950" spans="63:63" x14ac:dyDescent="0.25">
      <c r="BK328950" s="2315"/>
    </row>
    <row r="328951" spans="63:63" x14ac:dyDescent="0.25">
      <c r="BK328951" s="2311"/>
    </row>
    <row r="328975" spans="63:63" x14ac:dyDescent="0.25">
      <c r="BK328975" s="2315"/>
    </row>
    <row r="328976" spans="63:63" x14ac:dyDescent="0.25">
      <c r="BK328976" s="2311"/>
    </row>
    <row r="329000" spans="63:63" x14ac:dyDescent="0.25">
      <c r="BK329000" s="2315"/>
    </row>
    <row r="329001" spans="63:63" x14ac:dyDescent="0.25">
      <c r="BK329001" s="2311"/>
    </row>
    <row r="329025" spans="63:63" x14ac:dyDescent="0.25">
      <c r="BK329025" s="2315"/>
    </row>
    <row r="329026" spans="63:63" x14ac:dyDescent="0.25">
      <c r="BK329026" s="2311"/>
    </row>
    <row r="329050" spans="63:63" x14ac:dyDescent="0.25">
      <c r="BK329050" s="2315"/>
    </row>
    <row r="329051" spans="63:63" x14ac:dyDescent="0.25">
      <c r="BK329051" s="2311"/>
    </row>
    <row r="329075" spans="63:63" x14ac:dyDescent="0.25">
      <c r="BK329075" s="2315"/>
    </row>
    <row r="329076" spans="63:63" x14ac:dyDescent="0.25">
      <c r="BK329076" s="2311"/>
    </row>
    <row r="329100" spans="63:63" x14ac:dyDescent="0.25">
      <c r="BK329100" s="2315"/>
    </row>
    <row r="329101" spans="63:63" x14ac:dyDescent="0.25">
      <c r="BK329101" s="2311"/>
    </row>
    <row r="329125" spans="63:63" x14ac:dyDescent="0.25">
      <c r="BK329125" s="2315"/>
    </row>
    <row r="329126" spans="63:63" x14ac:dyDescent="0.25">
      <c r="BK329126" s="2311"/>
    </row>
    <row r="329150" spans="63:63" x14ac:dyDescent="0.25">
      <c r="BK329150" s="2315"/>
    </row>
    <row r="329151" spans="63:63" x14ac:dyDescent="0.25">
      <c r="BK329151" s="2311"/>
    </row>
    <row r="329175" spans="63:63" x14ac:dyDescent="0.25">
      <c r="BK329175" s="2315"/>
    </row>
    <row r="329176" spans="63:63" x14ac:dyDescent="0.25">
      <c r="BK329176" s="2311"/>
    </row>
    <row r="329200" spans="63:63" x14ac:dyDescent="0.25">
      <c r="BK329200" s="2315"/>
    </row>
    <row r="329201" spans="63:63" x14ac:dyDescent="0.25">
      <c r="BK329201" s="2311"/>
    </row>
    <row r="329225" spans="63:63" x14ac:dyDescent="0.25">
      <c r="BK329225" s="2315"/>
    </row>
    <row r="329226" spans="63:63" x14ac:dyDescent="0.25">
      <c r="BK329226" s="2311"/>
    </row>
    <row r="329250" spans="63:63" x14ac:dyDescent="0.25">
      <c r="BK329250" s="2315"/>
    </row>
    <row r="329251" spans="63:63" x14ac:dyDescent="0.25">
      <c r="BK329251" s="2311"/>
    </row>
    <row r="329275" spans="63:63" x14ac:dyDescent="0.25">
      <c r="BK329275" s="2315"/>
    </row>
    <row r="329276" spans="63:63" x14ac:dyDescent="0.25">
      <c r="BK329276" s="2311"/>
    </row>
    <row r="329300" spans="63:63" x14ac:dyDescent="0.25">
      <c r="BK329300" s="2315"/>
    </row>
    <row r="329301" spans="63:63" x14ac:dyDescent="0.25">
      <c r="BK329301" s="2311"/>
    </row>
    <row r="329325" spans="63:63" x14ac:dyDescent="0.25">
      <c r="BK329325" s="2315"/>
    </row>
    <row r="329326" spans="63:63" x14ac:dyDescent="0.25">
      <c r="BK329326" s="2311"/>
    </row>
    <row r="329350" spans="63:63" x14ac:dyDescent="0.25">
      <c r="BK329350" s="2315"/>
    </row>
    <row r="329351" spans="63:63" x14ac:dyDescent="0.25">
      <c r="BK329351" s="2311"/>
    </row>
    <row r="329375" spans="63:63" x14ac:dyDescent="0.25">
      <c r="BK329375" s="2315"/>
    </row>
    <row r="329376" spans="63:63" x14ac:dyDescent="0.25">
      <c r="BK329376" s="2311"/>
    </row>
    <row r="329400" spans="63:63" x14ac:dyDescent="0.25">
      <c r="BK329400" s="2315"/>
    </row>
    <row r="329401" spans="63:63" x14ac:dyDescent="0.25">
      <c r="BK329401" s="2311"/>
    </row>
    <row r="329425" spans="63:63" x14ac:dyDescent="0.25">
      <c r="BK329425" s="2315"/>
    </row>
    <row r="329426" spans="63:63" x14ac:dyDescent="0.25">
      <c r="BK329426" s="2311"/>
    </row>
    <row r="329450" spans="63:63" x14ac:dyDescent="0.25">
      <c r="BK329450" s="2315"/>
    </row>
    <row r="329451" spans="63:63" x14ac:dyDescent="0.25">
      <c r="BK329451" s="2311"/>
    </row>
    <row r="329475" spans="63:63" x14ac:dyDescent="0.25">
      <c r="BK329475" s="2315"/>
    </row>
    <row r="329476" spans="63:63" x14ac:dyDescent="0.25">
      <c r="BK329476" s="2311"/>
    </row>
    <row r="329500" spans="63:63" x14ac:dyDescent="0.25">
      <c r="BK329500" s="2315"/>
    </row>
    <row r="329501" spans="63:63" x14ac:dyDescent="0.25">
      <c r="BK329501" s="2311"/>
    </row>
    <row r="329525" spans="63:63" x14ac:dyDescent="0.25">
      <c r="BK329525" s="2315"/>
    </row>
    <row r="329526" spans="63:63" x14ac:dyDescent="0.25">
      <c r="BK329526" s="2311"/>
    </row>
    <row r="329550" spans="63:63" x14ac:dyDescent="0.25">
      <c r="BK329550" s="2315"/>
    </row>
    <row r="329551" spans="63:63" x14ac:dyDescent="0.25">
      <c r="BK329551" s="2311"/>
    </row>
    <row r="329575" spans="63:63" x14ac:dyDescent="0.25">
      <c r="BK329575" s="2315"/>
    </row>
    <row r="329576" spans="63:63" x14ac:dyDescent="0.25">
      <c r="BK329576" s="2311"/>
    </row>
    <row r="329600" spans="63:63" x14ac:dyDescent="0.25">
      <c r="BK329600" s="2315"/>
    </row>
    <row r="329601" spans="63:63" x14ac:dyDescent="0.25">
      <c r="BK329601" s="2311"/>
    </row>
    <row r="329625" spans="63:63" x14ac:dyDescent="0.25">
      <c r="BK329625" s="2315"/>
    </row>
    <row r="329626" spans="63:63" x14ac:dyDescent="0.25">
      <c r="BK329626" s="2311"/>
    </row>
    <row r="329650" spans="63:63" x14ac:dyDescent="0.25">
      <c r="BK329650" s="2315"/>
    </row>
    <row r="329651" spans="63:63" x14ac:dyDescent="0.25">
      <c r="BK329651" s="2311"/>
    </row>
    <row r="329675" spans="63:63" x14ac:dyDescent="0.25">
      <c r="BK329675" s="2315"/>
    </row>
    <row r="329676" spans="63:63" x14ac:dyDescent="0.25">
      <c r="BK329676" s="2311"/>
    </row>
    <row r="329700" spans="63:63" x14ac:dyDescent="0.25">
      <c r="BK329700" s="2315"/>
    </row>
    <row r="329701" spans="63:63" x14ac:dyDescent="0.25">
      <c r="BK329701" s="2311"/>
    </row>
    <row r="329725" spans="63:63" x14ac:dyDescent="0.25">
      <c r="BK329725" s="2315"/>
    </row>
    <row r="329726" spans="63:63" x14ac:dyDescent="0.25">
      <c r="BK329726" s="2311"/>
    </row>
    <row r="329750" spans="63:63" x14ac:dyDescent="0.25">
      <c r="BK329750" s="2315"/>
    </row>
    <row r="329751" spans="63:63" x14ac:dyDescent="0.25">
      <c r="BK329751" s="2311"/>
    </row>
    <row r="329775" spans="63:63" x14ac:dyDescent="0.25">
      <c r="BK329775" s="2315"/>
    </row>
    <row r="329776" spans="63:63" x14ac:dyDescent="0.25">
      <c r="BK329776" s="2311"/>
    </row>
    <row r="329800" spans="63:63" x14ac:dyDescent="0.25">
      <c r="BK329800" s="2315"/>
    </row>
    <row r="329801" spans="63:63" x14ac:dyDescent="0.25">
      <c r="BK329801" s="2311"/>
    </row>
    <row r="329825" spans="63:63" x14ac:dyDescent="0.25">
      <c r="BK329825" s="2315"/>
    </row>
    <row r="329826" spans="63:63" x14ac:dyDescent="0.25">
      <c r="BK329826" s="2311"/>
    </row>
    <row r="329850" spans="63:63" x14ac:dyDescent="0.25">
      <c r="BK329850" s="2315"/>
    </row>
    <row r="329851" spans="63:63" x14ac:dyDescent="0.25">
      <c r="BK329851" s="2311"/>
    </row>
    <row r="329875" spans="63:63" x14ac:dyDescent="0.25">
      <c r="BK329875" s="2315"/>
    </row>
    <row r="329876" spans="63:63" x14ac:dyDescent="0.25">
      <c r="BK329876" s="2311"/>
    </row>
    <row r="329900" spans="63:63" x14ac:dyDescent="0.25">
      <c r="BK329900" s="2315"/>
    </row>
    <row r="329901" spans="63:63" x14ac:dyDescent="0.25">
      <c r="BK329901" s="2311"/>
    </row>
    <row r="329925" spans="63:63" x14ac:dyDescent="0.25">
      <c r="BK329925" s="2315"/>
    </row>
    <row r="329926" spans="63:63" x14ac:dyDescent="0.25">
      <c r="BK329926" s="2311"/>
    </row>
    <row r="329950" spans="63:63" x14ac:dyDescent="0.25">
      <c r="BK329950" s="2315"/>
    </row>
    <row r="329951" spans="63:63" x14ac:dyDescent="0.25">
      <c r="BK329951" s="2311"/>
    </row>
    <row r="329975" spans="63:63" x14ac:dyDescent="0.25">
      <c r="BK329975" s="2315"/>
    </row>
    <row r="329976" spans="63:63" x14ac:dyDescent="0.25">
      <c r="BK329976" s="2311"/>
    </row>
    <row r="330000" spans="63:63" x14ac:dyDescent="0.25">
      <c r="BK330000" s="2315"/>
    </row>
    <row r="330001" spans="63:63" x14ac:dyDescent="0.25">
      <c r="BK330001" s="2311"/>
    </row>
    <row r="330025" spans="63:63" x14ac:dyDescent="0.25">
      <c r="BK330025" s="2315"/>
    </row>
    <row r="330026" spans="63:63" x14ac:dyDescent="0.25">
      <c r="BK330026" s="2311"/>
    </row>
    <row r="330050" spans="63:63" x14ac:dyDescent="0.25">
      <c r="BK330050" s="2315"/>
    </row>
    <row r="330051" spans="63:63" x14ac:dyDescent="0.25">
      <c r="BK330051" s="2311"/>
    </row>
    <row r="330075" spans="63:63" x14ac:dyDescent="0.25">
      <c r="BK330075" s="2315"/>
    </row>
    <row r="330076" spans="63:63" x14ac:dyDescent="0.25">
      <c r="BK330076" s="2311"/>
    </row>
    <row r="330100" spans="63:63" x14ac:dyDescent="0.25">
      <c r="BK330100" s="2315"/>
    </row>
    <row r="330101" spans="63:63" x14ac:dyDescent="0.25">
      <c r="BK330101" s="2311"/>
    </row>
    <row r="330125" spans="63:63" x14ac:dyDescent="0.25">
      <c r="BK330125" s="2315"/>
    </row>
    <row r="330126" spans="63:63" x14ac:dyDescent="0.25">
      <c r="BK330126" s="2311"/>
    </row>
    <row r="330150" spans="63:63" x14ac:dyDescent="0.25">
      <c r="BK330150" s="2315"/>
    </row>
    <row r="330151" spans="63:63" x14ac:dyDescent="0.25">
      <c r="BK330151" s="2311"/>
    </row>
    <row r="330175" spans="63:63" x14ac:dyDescent="0.25">
      <c r="BK330175" s="2315"/>
    </row>
    <row r="330176" spans="63:63" x14ac:dyDescent="0.25">
      <c r="BK330176" s="2311"/>
    </row>
    <row r="330200" spans="63:63" x14ac:dyDescent="0.25">
      <c r="BK330200" s="2315"/>
    </row>
    <row r="330201" spans="63:63" x14ac:dyDescent="0.25">
      <c r="BK330201" s="2311"/>
    </row>
    <row r="330225" spans="63:63" x14ac:dyDescent="0.25">
      <c r="BK330225" s="2315"/>
    </row>
    <row r="330226" spans="63:63" x14ac:dyDescent="0.25">
      <c r="BK330226" s="2311"/>
    </row>
    <row r="330250" spans="63:63" x14ac:dyDescent="0.25">
      <c r="BK330250" s="2315"/>
    </row>
    <row r="330251" spans="63:63" x14ac:dyDescent="0.25">
      <c r="BK330251" s="2311"/>
    </row>
    <row r="330275" spans="63:63" x14ac:dyDescent="0.25">
      <c r="BK330275" s="2315"/>
    </row>
    <row r="330276" spans="63:63" x14ac:dyDescent="0.25">
      <c r="BK330276" s="2311"/>
    </row>
    <row r="330300" spans="63:63" x14ac:dyDescent="0.25">
      <c r="BK330300" s="2315"/>
    </row>
    <row r="330301" spans="63:63" x14ac:dyDescent="0.25">
      <c r="BK330301" s="2311"/>
    </row>
    <row r="330325" spans="63:63" x14ac:dyDescent="0.25">
      <c r="BK330325" s="2315"/>
    </row>
    <row r="330326" spans="63:63" x14ac:dyDescent="0.25">
      <c r="BK330326" s="2311"/>
    </row>
    <row r="330350" spans="63:63" x14ac:dyDescent="0.25">
      <c r="BK330350" s="2315"/>
    </row>
    <row r="330351" spans="63:63" x14ac:dyDescent="0.25">
      <c r="BK330351" s="2311"/>
    </row>
    <row r="330375" spans="63:63" x14ac:dyDescent="0.25">
      <c r="BK330375" s="2315"/>
    </row>
    <row r="330376" spans="63:63" x14ac:dyDescent="0.25">
      <c r="BK330376" s="2311"/>
    </row>
    <row r="330400" spans="63:63" x14ac:dyDescent="0.25">
      <c r="BK330400" s="2315"/>
    </row>
    <row r="330401" spans="63:63" x14ac:dyDescent="0.25">
      <c r="BK330401" s="2311"/>
    </row>
    <row r="330425" spans="63:63" x14ac:dyDescent="0.25">
      <c r="BK330425" s="2315"/>
    </row>
    <row r="330426" spans="63:63" x14ac:dyDescent="0.25">
      <c r="BK330426" s="2311"/>
    </row>
    <row r="330450" spans="63:63" x14ac:dyDescent="0.25">
      <c r="BK330450" s="2315"/>
    </row>
    <row r="330451" spans="63:63" x14ac:dyDescent="0.25">
      <c r="BK330451" s="2311"/>
    </row>
    <row r="330475" spans="63:63" x14ac:dyDescent="0.25">
      <c r="BK330475" s="2315"/>
    </row>
    <row r="330476" spans="63:63" x14ac:dyDescent="0.25">
      <c r="BK330476" s="2311"/>
    </row>
    <row r="330500" spans="63:63" x14ac:dyDescent="0.25">
      <c r="BK330500" s="2315"/>
    </row>
    <row r="330501" spans="63:63" x14ac:dyDescent="0.25">
      <c r="BK330501" s="2311"/>
    </row>
    <row r="330525" spans="63:63" x14ac:dyDescent="0.25">
      <c r="BK330525" s="2315"/>
    </row>
    <row r="330526" spans="63:63" x14ac:dyDescent="0.25">
      <c r="BK330526" s="2311"/>
    </row>
    <row r="330550" spans="63:63" x14ac:dyDescent="0.25">
      <c r="BK330550" s="2315"/>
    </row>
    <row r="330551" spans="63:63" x14ac:dyDescent="0.25">
      <c r="BK330551" s="2311"/>
    </row>
    <row r="330575" spans="63:63" x14ac:dyDescent="0.25">
      <c r="BK330575" s="2315"/>
    </row>
    <row r="330576" spans="63:63" x14ac:dyDescent="0.25">
      <c r="BK330576" s="2311"/>
    </row>
    <row r="330600" spans="63:63" x14ac:dyDescent="0.25">
      <c r="BK330600" s="2315"/>
    </row>
    <row r="330601" spans="63:63" x14ac:dyDescent="0.25">
      <c r="BK330601" s="2311"/>
    </row>
    <row r="330625" spans="63:63" x14ac:dyDescent="0.25">
      <c r="BK330625" s="2315"/>
    </row>
    <row r="330626" spans="63:63" x14ac:dyDescent="0.25">
      <c r="BK330626" s="2311"/>
    </row>
    <row r="330650" spans="63:63" x14ac:dyDescent="0.25">
      <c r="BK330650" s="2315"/>
    </row>
    <row r="330651" spans="63:63" x14ac:dyDescent="0.25">
      <c r="BK330651" s="2311"/>
    </row>
    <row r="330675" spans="63:63" x14ac:dyDescent="0.25">
      <c r="BK330675" s="2315"/>
    </row>
    <row r="330676" spans="63:63" x14ac:dyDescent="0.25">
      <c r="BK330676" s="2311"/>
    </row>
    <row r="330700" spans="63:63" x14ac:dyDescent="0.25">
      <c r="BK330700" s="2315"/>
    </row>
    <row r="330701" spans="63:63" x14ac:dyDescent="0.25">
      <c r="BK330701" s="2311"/>
    </row>
    <row r="330725" spans="63:63" x14ac:dyDescent="0.25">
      <c r="BK330725" s="2315"/>
    </row>
    <row r="330726" spans="63:63" x14ac:dyDescent="0.25">
      <c r="BK330726" s="2311"/>
    </row>
    <row r="330750" spans="63:63" x14ac:dyDescent="0.25">
      <c r="BK330750" s="2315"/>
    </row>
    <row r="330751" spans="63:63" x14ac:dyDescent="0.25">
      <c r="BK330751" s="2311"/>
    </row>
    <row r="330775" spans="63:63" x14ac:dyDescent="0.25">
      <c r="BK330775" s="2315"/>
    </row>
    <row r="330776" spans="63:63" x14ac:dyDescent="0.25">
      <c r="BK330776" s="2311"/>
    </row>
    <row r="330800" spans="63:63" x14ac:dyDescent="0.25">
      <c r="BK330800" s="2315"/>
    </row>
    <row r="330801" spans="63:63" x14ac:dyDescent="0.25">
      <c r="BK330801" s="2311"/>
    </row>
    <row r="330825" spans="63:63" x14ac:dyDescent="0.25">
      <c r="BK330825" s="2315"/>
    </row>
    <row r="330826" spans="63:63" x14ac:dyDescent="0.25">
      <c r="BK330826" s="2311"/>
    </row>
    <row r="330850" spans="63:63" x14ac:dyDescent="0.25">
      <c r="BK330850" s="2315"/>
    </row>
    <row r="330851" spans="63:63" x14ac:dyDescent="0.25">
      <c r="BK330851" s="2311"/>
    </row>
    <row r="330875" spans="63:63" x14ac:dyDescent="0.25">
      <c r="BK330875" s="2315"/>
    </row>
    <row r="330876" spans="63:63" x14ac:dyDescent="0.25">
      <c r="BK330876" s="2311"/>
    </row>
    <row r="330900" spans="63:63" x14ac:dyDescent="0.25">
      <c r="BK330900" s="2315"/>
    </row>
    <row r="330901" spans="63:63" x14ac:dyDescent="0.25">
      <c r="BK330901" s="2311"/>
    </row>
    <row r="330925" spans="63:63" x14ac:dyDescent="0.25">
      <c r="BK330925" s="2315"/>
    </row>
    <row r="330926" spans="63:63" x14ac:dyDescent="0.25">
      <c r="BK330926" s="2311"/>
    </row>
    <row r="330950" spans="63:63" x14ac:dyDescent="0.25">
      <c r="BK330950" s="2315"/>
    </row>
    <row r="330951" spans="63:63" x14ac:dyDescent="0.25">
      <c r="BK330951" s="2311"/>
    </row>
    <row r="330975" spans="63:63" x14ac:dyDescent="0.25">
      <c r="BK330975" s="2315"/>
    </row>
    <row r="330976" spans="63:63" x14ac:dyDescent="0.25">
      <c r="BK330976" s="2311"/>
    </row>
    <row r="331000" spans="63:63" x14ac:dyDescent="0.25">
      <c r="BK331000" s="2315"/>
    </row>
    <row r="331001" spans="63:63" x14ac:dyDescent="0.25">
      <c r="BK331001" s="2311"/>
    </row>
    <row r="331025" spans="63:63" x14ac:dyDescent="0.25">
      <c r="BK331025" s="2315"/>
    </row>
    <row r="331026" spans="63:63" x14ac:dyDescent="0.25">
      <c r="BK331026" s="2311"/>
    </row>
    <row r="331050" spans="63:63" x14ac:dyDescent="0.25">
      <c r="BK331050" s="2315"/>
    </row>
    <row r="331051" spans="63:63" x14ac:dyDescent="0.25">
      <c r="BK331051" s="2311"/>
    </row>
    <row r="331075" spans="63:63" x14ac:dyDescent="0.25">
      <c r="BK331075" s="2315"/>
    </row>
    <row r="331076" spans="63:63" x14ac:dyDescent="0.25">
      <c r="BK331076" s="2311"/>
    </row>
    <row r="331100" spans="63:63" x14ac:dyDescent="0.25">
      <c r="BK331100" s="2315"/>
    </row>
    <row r="331101" spans="63:63" x14ac:dyDescent="0.25">
      <c r="BK331101" s="2311"/>
    </row>
    <row r="331125" spans="63:63" x14ac:dyDescent="0.25">
      <c r="BK331125" s="2315"/>
    </row>
    <row r="331126" spans="63:63" x14ac:dyDescent="0.25">
      <c r="BK331126" s="2311"/>
    </row>
    <row r="331150" spans="63:63" x14ac:dyDescent="0.25">
      <c r="BK331150" s="2315"/>
    </row>
    <row r="331151" spans="63:63" x14ac:dyDescent="0.25">
      <c r="BK331151" s="2311"/>
    </row>
    <row r="331175" spans="63:63" x14ac:dyDescent="0.25">
      <c r="BK331175" s="2315"/>
    </row>
    <row r="331176" spans="63:63" x14ac:dyDescent="0.25">
      <c r="BK331176" s="2311"/>
    </row>
    <row r="331200" spans="63:63" x14ac:dyDescent="0.25">
      <c r="BK331200" s="2315"/>
    </row>
    <row r="331201" spans="63:63" x14ac:dyDescent="0.25">
      <c r="BK331201" s="2311"/>
    </row>
    <row r="331225" spans="63:63" x14ac:dyDescent="0.25">
      <c r="BK331225" s="2315"/>
    </row>
    <row r="331226" spans="63:63" x14ac:dyDescent="0.25">
      <c r="BK331226" s="2311"/>
    </row>
    <row r="331250" spans="63:63" x14ac:dyDescent="0.25">
      <c r="BK331250" s="2315"/>
    </row>
    <row r="331251" spans="63:63" x14ac:dyDescent="0.25">
      <c r="BK331251" s="2311"/>
    </row>
    <row r="331275" spans="63:63" x14ac:dyDescent="0.25">
      <c r="BK331275" s="2315"/>
    </row>
    <row r="331276" spans="63:63" x14ac:dyDescent="0.25">
      <c r="BK331276" s="2311"/>
    </row>
    <row r="331300" spans="63:63" x14ac:dyDescent="0.25">
      <c r="BK331300" s="2315"/>
    </row>
    <row r="331301" spans="63:63" x14ac:dyDescent="0.25">
      <c r="BK331301" s="2311"/>
    </row>
    <row r="331325" spans="63:63" x14ac:dyDescent="0.25">
      <c r="BK331325" s="2315"/>
    </row>
    <row r="331326" spans="63:63" x14ac:dyDescent="0.25">
      <c r="BK331326" s="2311"/>
    </row>
    <row r="331350" spans="63:63" x14ac:dyDescent="0.25">
      <c r="BK331350" s="2315"/>
    </row>
    <row r="331351" spans="63:63" x14ac:dyDescent="0.25">
      <c r="BK331351" s="2311"/>
    </row>
    <row r="331375" spans="63:63" x14ac:dyDescent="0.25">
      <c r="BK331375" s="2315"/>
    </row>
    <row r="331376" spans="63:63" x14ac:dyDescent="0.25">
      <c r="BK331376" s="2311"/>
    </row>
    <row r="331400" spans="63:63" x14ac:dyDescent="0.25">
      <c r="BK331400" s="2315"/>
    </row>
    <row r="331401" spans="63:63" x14ac:dyDescent="0.25">
      <c r="BK331401" s="2311"/>
    </row>
    <row r="331425" spans="63:63" x14ac:dyDescent="0.25">
      <c r="BK331425" s="2315"/>
    </row>
    <row r="331426" spans="63:63" x14ac:dyDescent="0.25">
      <c r="BK331426" s="2311"/>
    </row>
    <row r="331450" spans="63:63" x14ac:dyDescent="0.25">
      <c r="BK331450" s="2315"/>
    </row>
    <row r="331451" spans="63:63" x14ac:dyDescent="0.25">
      <c r="BK331451" s="2311"/>
    </row>
    <row r="331475" spans="63:63" x14ac:dyDescent="0.25">
      <c r="BK331475" s="2315"/>
    </row>
    <row r="331476" spans="63:63" x14ac:dyDescent="0.25">
      <c r="BK331476" s="2311"/>
    </row>
    <row r="331500" spans="63:63" x14ac:dyDescent="0.25">
      <c r="BK331500" s="2315"/>
    </row>
    <row r="331501" spans="63:63" x14ac:dyDescent="0.25">
      <c r="BK331501" s="2311"/>
    </row>
    <row r="331525" spans="63:63" x14ac:dyDescent="0.25">
      <c r="BK331525" s="2315"/>
    </row>
    <row r="331526" spans="63:63" x14ac:dyDescent="0.25">
      <c r="BK331526" s="2311"/>
    </row>
    <row r="331550" spans="63:63" x14ac:dyDescent="0.25">
      <c r="BK331550" s="2315"/>
    </row>
    <row r="331551" spans="63:63" x14ac:dyDescent="0.25">
      <c r="BK331551" s="2311"/>
    </row>
    <row r="331575" spans="63:63" x14ac:dyDescent="0.25">
      <c r="BK331575" s="2315"/>
    </row>
    <row r="331576" spans="63:63" x14ac:dyDescent="0.25">
      <c r="BK331576" s="2311"/>
    </row>
    <row r="331600" spans="63:63" x14ac:dyDescent="0.25">
      <c r="BK331600" s="2315"/>
    </row>
    <row r="331601" spans="63:63" x14ac:dyDescent="0.25">
      <c r="BK331601" s="2311"/>
    </row>
    <row r="331625" spans="63:63" x14ac:dyDescent="0.25">
      <c r="BK331625" s="2315"/>
    </row>
    <row r="331626" spans="63:63" x14ac:dyDescent="0.25">
      <c r="BK331626" s="2311"/>
    </row>
    <row r="331650" spans="63:63" x14ac:dyDescent="0.25">
      <c r="BK331650" s="2315"/>
    </row>
    <row r="331651" spans="63:63" x14ac:dyDescent="0.25">
      <c r="BK331651" s="2311"/>
    </row>
    <row r="331675" spans="63:63" x14ac:dyDescent="0.25">
      <c r="BK331675" s="2315"/>
    </row>
    <row r="331676" spans="63:63" x14ac:dyDescent="0.25">
      <c r="BK331676" s="2311"/>
    </row>
    <row r="331700" spans="63:63" x14ac:dyDescent="0.25">
      <c r="BK331700" s="2315"/>
    </row>
    <row r="331701" spans="63:63" x14ac:dyDescent="0.25">
      <c r="BK331701" s="2311"/>
    </row>
    <row r="331725" spans="63:63" x14ac:dyDescent="0.25">
      <c r="BK331725" s="2315"/>
    </row>
    <row r="331726" spans="63:63" x14ac:dyDescent="0.25">
      <c r="BK331726" s="2311"/>
    </row>
    <row r="331750" spans="63:63" x14ac:dyDescent="0.25">
      <c r="BK331750" s="2315"/>
    </row>
    <row r="331751" spans="63:63" x14ac:dyDescent="0.25">
      <c r="BK331751" s="2311"/>
    </row>
    <row r="331775" spans="63:63" x14ac:dyDescent="0.25">
      <c r="BK331775" s="2315"/>
    </row>
    <row r="331776" spans="63:63" x14ac:dyDescent="0.25">
      <c r="BK331776" s="2311"/>
    </row>
    <row r="331800" spans="63:63" x14ac:dyDescent="0.25">
      <c r="BK331800" s="2315"/>
    </row>
    <row r="331801" spans="63:63" x14ac:dyDescent="0.25">
      <c r="BK331801" s="2311"/>
    </row>
    <row r="331825" spans="63:63" x14ac:dyDescent="0.25">
      <c r="BK331825" s="2315"/>
    </row>
    <row r="331826" spans="63:63" x14ac:dyDescent="0.25">
      <c r="BK331826" s="2311"/>
    </row>
    <row r="331850" spans="63:63" x14ac:dyDescent="0.25">
      <c r="BK331850" s="2315"/>
    </row>
    <row r="331851" spans="63:63" x14ac:dyDescent="0.25">
      <c r="BK331851" s="2311"/>
    </row>
    <row r="331875" spans="63:63" x14ac:dyDescent="0.25">
      <c r="BK331875" s="2315"/>
    </row>
    <row r="331876" spans="63:63" x14ac:dyDescent="0.25">
      <c r="BK331876" s="2311"/>
    </row>
    <row r="331900" spans="63:63" x14ac:dyDescent="0.25">
      <c r="BK331900" s="2315"/>
    </row>
    <row r="331901" spans="63:63" x14ac:dyDescent="0.25">
      <c r="BK331901" s="2311"/>
    </row>
    <row r="331925" spans="63:63" x14ac:dyDescent="0.25">
      <c r="BK331925" s="2315"/>
    </row>
    <row r="331926" spans="63:63" x14ac:dyDescent="0.25">
      <c r="BK331926" s="2311"/>
    </row>
    <row r="331950" spans="63:63" x14ac:dyDescent="0.25">
      <c r="BK331950" s="2315"/>
    </row>
    <row r="331951" spans="63:63" x14ac:dyDescent="0.25">
      <c r="BK331951" s="2311"/>
    </row>
    <row r="331975" spans="63:63" x14ac:dyDescent="0.25">
      <c r="BK331975" s="2315"/>
    </row>
    <row r="331976" spans="63:63" x14ac:dyDescent="0.25">
      <c r="BK331976" s="2311"/>
    </row>
    <row r="332000" spans="63:63" x14ac:dyDescent="0.25">
      <c r="BK332000" s="2315"/>
    </row>
    <row r="332001" spans="63:63" x14ac:dyDescent="0.25">
      <c r="BK332001" s="2311"/>
    </row>
    <row r="332025" spans="63:63" x14ac:dyDescent="0.25">
      <c r="BK332025" s="2315"/>
    </row>
    <row r="332026" spans="63:63" x14ac:dyDescent="0.25">
      <c r="BK332026" s="2311"/>
    </row>
    <row r="332050" spans="63:63" x14ac:dyDescent="0.25">
      <c r="BK332050" s="2315"/>
    </row>
    <row r="332051" spans="63:63" x14ac:dyDescent="0.25">
      <c r="BK332051" s="2311"/>
    </row>
    <row r="332075" spans="63:63" x14ac:dyDescent="0.25">
      <c r="BK332075" s="2315"/>
    </row>
    <row r="332076" spans="63:63" x14ac:dyDescent="0.25">
      <c r="BK332076" s="2311"/>
    </row>
    <row r="332100" spans="63:63" x14ac:dyDescent="0.25">
      <c r="BK332100" s="2315"/>
    </row>
    <row r="332101" spans="63:63" x14ac:dyDescent="0.25">
      <c r="BK332101" s="2311"/>
    </row>
    <row r="332125" spans="63:63" x14ac:dyDescent="0.25">
      <c r="BK332125" s="2315"/>
    </row>
    <row r="332126" spans="63:63" x14ac:dyDescent="0.25">
      <c r="BK332126" s="2311"/>
    </row>
    <row r="332150" spans="63:63" x14ac:dyDescent="0.25">
      <c r="BK332150" s="2315"/>
    </row>
    <row r="332151" spans="63:63" x14ac:dyDescent="0.25">
      <c r="BK332151" s="2311"/>
    </row>
    <row r="332175" spans="63:63" x14ac:dyDescent="0.25">
      <c r="BK332175" s="2315"/>
    </row>
    <row r="332176" spans="63:63" x14ac:dyDescent="0.25">
      <c r="BK332176" s="2311"/>
    </row>
    <row r="332200" spans="63:63" x14ac:dyDescent="0.25">
      <c r="BK332200" s="2315"/>
    </row>
    <row r="332201" spans="63:63" x14ac:dyDescent="0.25">
      <c r="BK332201" s="2311"/>
    </row>
    <row r="332225" spans="63:63" x14ac:dyDescent="0.25">
      <c r="BK332225" s="2315"/>
    </row>
    <row r="332226" spans="63:63" x14ac:dyDescent="0.25">
      <c r="BK332226" s="2311"/>
    </row>
    <row r="332250" spans="63:63" x14ac:dyDescent="0.25">
      <c r="BK332250" s="2315"/>
    </row>
    <row r="332251" spans="63:63" x14ac:dyDescent="0.25">
      <c r="BK332251" s="2311"/>
    </row>
    <row r="332275" spans="63:63" x14ac:dyDescent="0.25">
      <c r="BK332275" s="2315"/>
    </row>
    <row r="332276" spans="63:63" x14ac:dyDescent="0.25">
      <c r="BK332276" s="2311"/>
    </row>
    <row r="332300" spans="63:63" x14ac:dyDescent="0.25">
      <c r="BK332300" s="2315"/>
    </row>
    <row r="332301" spans="63:63" x14ac:dyDescent="0.25">
      <c r="BK332301" s="2311"/>
    </row>
    <row r="332325" spans="63:63" x14ac:dyDescent="0.25">
      <c r="BK332325" s="2315"/>
    </row>
    <row r="332326" spans="63:63" x14ac:dyDescent="0.25">
      <c r="BK332326" s="2311"/>
    </row>
    <row r="332350" spans="63:63" x14ac:dyDescent="0.25">
      <c r="BK332350" s="2315"/>
    </row>
    <row r="332351" spans="63:63" x14ac:dyDescent="0.25">
      <c r="BK332351" s="2311"/>
    </row>
    <row r="332375" spans="63:63" x14ac:dyDescent="0.25">
      <c r="BK332375" s="2315"/>
    </row>
    <row r="332376" spans="63:63" x14ac:dyDescent="0.25">
      <c r="BK332376" s="2311"/>
    </row>
    <row r="332400" spans="63:63" x14ac:dyDescent="0.25">
      <c r="BK332400" s="2315"/>
    </row>
    <row r="332401" spans="63:63" x14ac:dyDescent="0.25">
      <c r="BK332401" s="2311"/>
    </row>
    <row r="332425" spans="63:63" x14ac:dyDescent="0.25">
      <c r="BK332425" s="2315"/>
    </row>
    <row r="332426" spans="63:63" x14ac:dyDescent="0.25">
      <c r="BK332426" s="2311"/>
    </row>
    <row r="332450" spans="63:63" x14ac:dyDescent="0.25">
      <c r="BK332450" s="2315"/>
    </row>
    <row r="332451" spans="63:63" x14ac:dyDescent="0.25">
      <c r="BK332451" s="2311"/>
    </row>
    <row r="332475" spans="63:63" x14ac:dyDescent="0.25">
      <c r="BK332475" s="2315"/>
    </row>
    <row r="332476" spans="63:63" x14ac:dyDescent="0.25">
      <c r="BK332476" s="2311"/>
    </row>
    <row r="332500" spans="63:63" x14ac:dyDescent="0.25">
      <c r="BK332500" s="2315"/>
    </row>
    <row r="332501" spans="63:63" x14ac:dyDescent="0.25">
      <c r="BK332501" s="2311"/>
    </row>
    <row r="332525" spans="63:63" x14ac:dyDescent="0.25">
      <c r="BK332525" s="2315"/>
    </row>
    <row r="332526" spans="63:63" x14ac:dyDescent="0.25">
      <c r="BK332526" s="2311"/>
    </row>
    <row r="332550" spans="63:63" x14ac:dyDescent="0.25">
      <c r="BK332550" s="2315"/>
    </row>
    <row r="332551" spans="63:63" x14ac:dyDescent="0.25">
      <c r="BK332551" s="2311"/>
    </row>
    <row r="332575" spans="63:63" x14ac:dyDescent="0.25">
      <c r="BK332575" s="2315"/>
    </row>
    <row r="332576" spans="63:63" x14ac:dyDescent="0.25">
      <c r="BK332576" s="2311"/>
    </row>
    <row r="332600" spans="63:63" x14ac:dyDescent="0.25">
      <c r="BK332600" s="2315"/>
    </row>
    <row r="332601" spans="63:63" x14ac:dyDescent="0.25">
      <c r="BK332601" s="2311"/>
    </row>
    <row r="332625" spans="63:63" x14ac:dyDescent="0.25">
      <c r="BK332625" s="2315"/>
    </row>
    <row r="332626" spans="63:63" x14ac:dyDescent="0.25">
      <c r="BK332626" s="2311"/>
    </row>
    <row r="332650" spans="63:63" x14ac:dyDescent="0.25">
      <c r="BK332650" s="2315"/>
    </row>
    <row r="332651" spans="63:63" x14ac:dyDescent="0.25">
      <c r="BK332651" s="2311"/>
    </row>
    <row r="332675" spans="63:63" x14ac:dyDescent="0.25">
      <c r="BK332675" s="2315"/>
    </row>
    <row r="332676" spans="63:63" x14ac:dyDescent="0.25">
      <c r="BK332676" s="2311"/>
    </row>
    <row r="332700" spans="63:63" x14ac:dyDescent="0.25">
      <c r="BK332700" s="2315"/>
    </row>
    <row r="332701" spans="63:63" x14ac:dyDescent="0.25">
      <c r="BK332701" s="2311"/>
    </row>
    <row r="332725" spans="63:63" x14ac:dyDescent="0.25">
      <c r="BK332725" s="2315"/>
    </row>
    <row r="332726" spans="63:63" x14ac:dyDescent="0.25">
      <c r="BK332726" s="2311"/>
    </row>
    <row r="332750" spans="63:63" x14ac:dyDescent="0.25">
      <c r="BK332750" s="2315"/>
    </row>
    <row r="332751" spans="63:63" x14ac:dyDescent="0.25">
      <c r="BK332751" s="2311"/>
    </row>
    <row r="332775" spans="63:63" x14ac:dyDescent="0.25">
      <c r="BK332775" s="2315"/>
    </row>
    <row r="332776" spans="63:63" x14ac:dyDescent="0.25">
      <c r="BK332776" s="2311"/>
    </row>
    <row r="332800" spans="63:63" x14ac:dyDescent="0.25">
      <c r="BK332800" s="2315"/>
    </row>
    <row r="332801" spans="63:63" x14ac:dyDescent="0.25">
      <c r="BK332801" s="2311"/>
    </row>
    <row r="332825" spans="63:63" x14ac:dyDescent="0.25">
      <c r="BK332825" s="2315"/>
    </row>
    <row r="332826" spans="63:63" x14ac:dyDescent="0.25">
      <c r="BK332826" s="2311"/>
    </row>
    <row r="332850" spans="63:63" x14ac:dyDescent="0.25">
      <c r="BK332850" s="2315"/>
    </row>
    <row r="332851" spans="63:63" x14ac:dyDescent="0.25">
      <c r="BK332851" s="2311"/>
    </row>
    <row r="332875" spans="63:63" x14ac:dyDescent="0.25">
      <c r="BK332875" s="2315"/>
    </row>
    <row r="332876" spans="63:63" x14ac:dyDescent="0.25">
      <c r="BK332876" s="2311"/>
    </row>
    <row r="332900" spans="63:63" x14ac:dyDescent="0.25">
      <c r="BK332900" s="2315"/>
    </row>
    <row r="332901" spans="63:63" x14ac:dyDescent="0.25">
      <c r="BK332901" s="2311"/>
    </row>
    <row r="332925" spans="63:63" x14ac:dyDescent="0.25">
      <c r="BK332925" s="2315"/>
    </row>
    <row r="332926" spans="63:63" x14ac:dyDescent="0.25">
      <c r="BK332926" s="2311"/>
    </row>
    <row r="332950" spans="63:63" x14ac:dyDescent="0.25">
      <c r="BK332950" s="2315"/>
    </row>
    <row r="332951" spans="63:63" x14ac:dyDescent="0.25">
      <c r="BK332951" s="2311"/>
    </row>
    <row r="332975" spans="63:63" x14ac:dyDescent="0.25">
      <c r="BK332975" s="2315"/>
    </row>
    <row r="332976" spans="63:63" x14ac:dyDescent="0.25">
      <c r="BK332976" s="2311"/>
    </row>
    <row r="333000" spans="63:63" x14ac:dyDescent="0.25">
      <c r="BK333000" s="2315"/>
    </row>
    <row r="333001" spans="63:63" x14ac:dyDescent="0.25">
      <c r="BK333001" s="2311"/>
    </row>
    <row r="333025" spans="63:63" x14ac:dyDescent="0.25">
      <c r="BK333025" s="2315"/>
    </row>
    <row r="333026" spans="63:63" x14ac:dyDescent="0.25">
      <c r="BK333026" s="2311"/>
    </row>
    <row r="333050" spans="63:63" x14ac:dyDescent="0.25">
      <c r="BK333050" s="2315"/>
    </row>
    <row r="333051" spans="63:63" x14ac:dyDescent="0.25">
      <c r="BK333051" s="2311"/>
    </row>
    <row r="333075" spans="63:63" x14ac:dyDescent="0.25">
      <c r="BK333075" s="2315"/>
    </row>
    <row r="333076" spans="63:63" x14ac:dyDescent="0.25">
      <c r="BK333076" s="2311"/>
    </row>
    <row r="333100" spans="63:63" x14ac:dyDescent="0.25">
      <c r="BK333100" s="2315"/>
    </row>
    <row r="333101" spans="63:63" x14ac:dyDescent="0.25">
      <c r="BK333101" s="2311"/>
    </row>
    <row r="333125" spans="63:63" x14ac:dyDescent="0.25">
      <c r="BK333125" s="2315"/>
    </row>
    <row r="333126" spans="63:63" x14ac:dyDescent="0.25">
      <c r="BK333126" s="2311"/>
    </row>
    <row r="333150" spans="63:63" x14ac:dyDescent="0.25">
      <c r="BK333150" s="2315"/>
    </row>
    <row r="333151" spans="63:63" x14ac:dyDescent="0.25">
      <c r="BK333151" s="2311"/>
    </row>
    <row r="333175" spans="63:63" x14ac:dyDescent="0.25">
      <c r="BK333175" s="2315"/>
    </row>
    <row r="333176" spans="63:63" x14ac:dyDescent="0.25">
      <c r="BK333176" s="2311"/>
    </row>
    <row r="333200" spans="63:63" x14ac:dyDescent="0.25">
      <c r="BK333200" s="2315"/>
    </row>
    <row r="333201" spans="63:63" x14ac:dyDescent="0.25">
      <c r="BK333201" s="2311"/>
    </row>
    <row r="333225" spans="63:63" x14ac:dyDescent="0.25">
      <c r="BK333225" s="2315"/>
    </row>
    <row r="333226" spans="63:63" x14ac:dyDescent="0.25">
      <c r="BK333226" s="2311"/>
    </row>
    <row r="333250" spans="63:63" x14ac:dyDescent="0.25">
      <c r="BK333250" s="2315"/>
    </row>
    <row r="333251" spans="63:63" x14ac:dyDescent="0.25">
      <c r="BK333251" s="2311"/>
    </row>
    <row r="333275" spans="63:63" x14ac:dyDescent="0.25">
      <c r="BK333275" s="2315"/>
    </row>
    <row r="333276" spans="63:63" x14ac:dyDescent="0.25">
      <c r="BK333276" s="2311"/>
    </row>
    <row r="333300" spans="63:63" x14ac:dyDescent="0.25">
      <c r="BK333300" s="2315"/>
    </row>
    <row r="333301" spans="63:63" x14ac:dyDescent="0.25">
      <c r="BK333301" s="2311"/>
    </row>
    <row r="333325" spans="63:63" x14ac:dyDescent="0.25">
      <c r="BK333325" s="2315"/>
    </row>
    <row r="333326" spans="63:63" x14ac:dyDescent="0.25">
      <c r="BK333326" s="2311"/>
    </row>
    <row r="333350" spans="63:63" x14ac:dyDescent="0.25">
      <c r="BK333350" s="2315"/>
    </row>
    <row r="333351" spans="63:63" x14ac:dyDescent="0.25">
      <c r="BK333351" s="2311"/>
    </row>
    <row r="333375" spans="63:63" x14ac:dyDescent="0.25">
      <c r="BK333375" s="2315"/>
    </row>
    <row r="333376" spans="63:63" x14ac:dyDescent="0.25">
      <c r="BK333376" s="2311"/>
    </row>
    <row r="333400" spans="63:63" x14ac:dyDescent="0.25">
      <c r="BK333400" s="2315"/>
    </row>
    <row r="333401" spans="63:63" x14ac:dyDescent="0.25">
      <c r="BK333401" s="2311"/>
    </row>
    <row r="333425" spans="63:63" x14ac:dyDescent="0.25">
      <c r="BK333425" s="2315"/>
    </row>
    <row r="333426" spans="63:63" x14ac:dyDescent="0.25">
      <c r="BK333426" s="2311"/>
    </row>
    <row r="333450" spans="63:63" x14ac:dyDescent="0.25">
      <c r="BK333450" s="2315"/>
    </row>
    <row r="333451" spans="63:63" x14ac:dyDescent="0.25">
      <c r="BK333451" s="2311"/>
    </row>
    <row r="333475" spans="63:63" x14ac:dyDescent="0.25">
      <c r="BK333475" s="2315"/>
    </row>
    <row r="333476" spans="63:63" x14ac:dyDescent="0.25">
      <c r="BK333476" s="2311"/>
    </row>
    <row r="333500" spans="63:63" x14ac:dyDescent="0.25">
      <c r="BK333500" s="2315"/>
    </row>
    <row r="333501" spans="63:63" x14ac:dyDescent="0.25">
      <c r="BK333501" s="2311"/>
    </row>
    <row r="333525" spans="63:63" x14ac:dyDescent="0.25">
      <c r="BK333525" s="2315"/>
    </row>
    <row r="333526" spans="63:63" x14ac:dyDescent="0.25">
      <c r="BK333526" s="2311"/>
    </row>
    <row r="333550" spans="63:63" x14ac:dyDescent="0.25">
      <c r="BK333550" s="2315"/>
    </row>
    <row r="333551" spans="63:63" x14ac:dyDescent="0.25">
      <c r="BK333551" s="2311"/>
    </row>
    <row r="333575" spans="63:63" x14ac:dyDescent="0.25">
      <c r="BK333575" s="2315"/>
    </row>
    <row r="333576" spans="63:63" x14ac:dyDescent="0.25">
      <c r="BK333576" s="2311"/>
    </row>
    <row r="333600" spans="63:63" x14ac:dyDescent="0.25">
      <c r="BK333600" s="2315"/>
    </row>
    <row r="333601" spans="63:63" x14ac:dyDescent="0.25">
      <c r="BK333601" s="2311"/>
    </row>
    <row r="333625" spans="63:63" x14ac:dyDescent="0.25">
      <c r="BK333625" s="2315"/>
    </row>
    <row r="333626" spans="63:63" x14ac:dyDescent="0.25">
      <c r="BK333626" s="2311"/>
    </row>
    <row r="333650" spans="63:63" x14ac:dyDescent="0.25">
      <c r="BK333650" s="2315"/>
    </row>
    <row r="333651" spans="63:63" x14ac:dyDescent="0.25">
      <c r="BK333651" s="2311"/>
    </row>
    <row r="333675" spans="63:63" x14ac:dyDescent="0.25">
      <c r="BK333675" s="2315"/>
    </row>
    <row r="333676" spans="63:63" x14ac:dyDescent="0.25">
      <c r="BK333676" s="2311"/>
    </row>
    <row r="333700" spans="63:63" x14ac:dyDescent="0.25">
      <c r="BK333700" s="2315"/>
    </row>
    <row r="333701" spans="63:63" x14ac:dyDescent="0.25">
      <c r="BK333701" s="2311"/>
    </row>
    <row r="333725" spans="63:63" x14ac:dyDescent="0.25">
      <c r="BK333725" s="2315"/>
    </row>
    <row r="333726" spans="63:63" x14ac:dyDescent="0.25">
      <c r="BK333726" s="2311"/>
    </row>
    <row r="333750" spans="63:63" x14ac:dyDescent="0.25">
      <c r="BK333750" s="2315"/>
    </row>
    <row r="333751" spans="63:63" x14ac:dyDescent="0.25">
      <c r="BK333751" s="2311"/>
    </row>
    <row r="333775" spans="63:63" x14ac:dyDescent="0.25">
      <c r="BK333775" s="2315"/>
    </row>
    <row r="333776" spans="63:63" x14ac:dyDescent="0.25">
      <c r="BK333776" s="2311"/>
    </row>
    <row r="333800" spans="63:63" x14ac:dyDescent="0.25">
      <c r="BK333800" s="2315"/>
    </row>
    <row r="333801" spans="63:63" x14ac:dyDescent="0.25">
      <c r="BK333801" s="2311"/>
    </row>
    <row r="333825" spans="63:63" x14ac:dyDescent="0.25">
      <c r="BK333825" s="2315"/>
    </row>
    <row r="333826" spans="63:63" x14ac:dyDescent="0.25">
      <c r="BK333826" s="2311"/>
    </row>
    <row r="333850" spans="63:63" x14ac:dyDescent="0.25">
      <c r="BK333850" s="2315"/>
    </row>
    <row r="333851" spans="63:63" x14ac:dyDescent="0.25">
      <c r="BK333851" s="2311"/>
    </row>
    <row r="333875" spans="63:63" x14ac:dyDescent="0.25">
      <c r="BK333875" s="2315"/>
    </row>
    <row r="333876" spans="63:63" x14ac:dyDescent="0.25">
      <c r="BK333876" s="2311"/>
    </row>
    <row r="333900" spans="63:63" x14ac:dyDescent="0.25">
      <c r="BK333900" s="2315"/>
    </row>
    <row r="333901" spans="63:63" x14ac:dyDescent="0.25">
      <c r="BK333901" s="2311"/>
    </row>
    <row r="333925" spans="63:63" x14ac:dyDescent="0.25">
      <c r="BK333925" s="2315"/>
    </row>
    <row r="333926" spans="63:63" x14ac:dyDescent="0.25">
      <c r="BK333926" s="2311"/>
    </row>
    <row r="333950" spans="63:63" x14ac:dyDescent="0.25">
      <c r="BK333950" s="2315"/>
    </row>
    <row r="333951" spans="63:63" x14ac:dyDescent="0.25">
      <c r="BK333951" s="2311"/>
    </row>
    <row r="333975" spans="63:63" x14ac:dyDescent="0.25">
      <c r="BK333975" s="2315"/>
    </row>
    <row r="333976" spans="63:63" x14ac:dyDescent="0.25">
      <c r="BK333976" s="2311"/>
    </row>
    <row r="334000" spans="63:63" x14ac:dyDescent="0.25">
      <c r="BK334000" s="2315"/>
    </row>
    <row r="334001" spans="63:63" x14ac:dyDescent="0.25">
      <c r="BK334001" s="2311"/>
    </row>
    <row r="334025" spans="63:63" x14ac:dyDescent="0.25">
      <c r="BK334025" s="2315"/>
    </row>
    <row r="334026" spans="63:63" x14ac:dyDescent="0.25">
      <c r="BK334026" s="2311"/>
    </row>
    <row r="334050" spans="63:63" x14ac:dyDescent="0.25">
      <c r="BK334050" s="2315"/>
    </row>
    <row r="334051" spans="63:63" x14ac:dyDescent="0.25">
      <c r="BK334051" s="2311"/>
    </row>
    <row r="334075" spans="63:63" x14ac:dyDescent="0.25">
      <c r="BK334075" s="2315"/>
    </row>
    <row r="334076" spans="63:63" x14ac:dyDescent="0.25">
      <c r="BK334076" s="2311"/>
    </row>
    <row r="334100" spans="63:63" x14ac:dyDescent="0.25">
      <c r="BK334100" s="2315"/>
    </row>
    <row r="334101" spans="63:63" x14ac:dyDescent="0.25">
      <c r="BK334101" s="2311"/>
    </row>
    <row r="334125" spans="63:63" x14ac:dyDescent="0.25">
      <c r="BK334125" s="2315"/>
    </row>
    <row r="334126" spans="63:63" x14ac:dyDescent="0.25">
      <c r="BK334126" s="2311"/>
    </row>
    <row r="334150" spans="63:63" x14ac:dyDescent="0.25">
      <c r="BK334150" s="2315"/>
    </row>
    <row r="334151" spans="63:63" x14ac:dyDescent="0.25">
      <c r="BK334151" s="2311"/>
    </row>
    <row r="334175" spans="63:63" x14ac:dyDescent="0.25">
      <c r="BK334175" s="2315"/>
    </row>
    <row r="334176" spans="63:63" x14ac:dyDescent="0.25">
      <c r="BK334176" s="2311"/>
    </row>
    <row r="334200" spans="63:63" x14ac:dyDescent="0.25">
      <c r="BK334200" s="2315"/>
    </row>
    <row r="334201" spans="63:63" x14ac:dyDescent="0.25">
      <c r="BK334201" s="2311"/>
    </row>
    <row r="334225" spans="63:63" x14ac:dyDescent="0.25">
      <c r="BK334225" s="2315"/>
    </row>
    <row r="334226" spans="63:63" x14ac:dyDescent="0.25">
      <c r="BK334226" s="2311"/>
    </row>
    <row r="334250" spans="63:63" x14ac:dyDescent="0.25">
      <c r="BK334250" s="2315"/>
    </row>
    <row r="334251" spans="63:63" x14ac:dyDescent="0.25">
      <c r="BK334251" s="2311"/>
    </row>
    <row r="334275" spans="63:63" x14ac:dyDescent="0.25">
      <c r="BK334275" s="2315"/>
    </row>
    <row r="334276" spans="63:63" x14ac:dyDescent="0.25">
      <c r="BK334276" s="2311"/>
    </row>
    <row r="334300" spans="63:63" x14ac:dyDescent="0.25">
      <c r="BK334300" s="2315"/>
    </row>
    <row r="334301" spans="63:63" x14ac:dyDescent="0.25">
      <c r="BK334301" s="2311"/>
    </row>
    <row r="334325" spans="63:63" x14ac:dyDescent="0.25">
      <c r="BK334325" s="2315"/>
    </row>
    <row r="334326" spans="63:63" x14ac:dyDescent="0.25">
      <c r="BK334326" s="2311"/>
    </row>
    <row r="334350" spans="63:63" x14ac:dyDescent="0.25">
      <c r="BK334350" s="2315"/>
    </row>
    <row r="334351" spans="63:63" x14ac:dyDescent="0.25">
      <c r="BK334351" s="2311"/>
    </row>
    <row r="334375" spans="63:63" x14ac:dyDescent="0.25">
      <c r="BK334375" s="2315"/>
    </row>
    <row r="334376" spans="63:63" x14ac:dyDescent="0.25">
      <c r="BK334376" s="2311"/>
    </row>
    <row r="334400" spans="63:63" x14ac:dyDescent="0.25">
      <c r="BK334400" s="2315"/>
    </row>
    <row r="334401" spans="63:63" x14ac:dyDescent="0.25">
      <c r="BK334401" s="2311"/>
    </row>
    <row r="334425" spans="63:63" x14ac:dyDescent="0.25">
      <c r="BK334425" s="2315"/>
    </row>
    <row r="334426" spans="63:63" x14ac:dyDescent="0.25">
      <c r="BK334426" s="2311"/>
    </row>
    <row r="334450" spans="63:63" x14ac:dyDescent="0.25">
      <c r="BK334450" s="2315"/>
    </row>
    <row r="334451" spans="63:63" x14ac:dyDescent="0.25">
      <c r="BK334451" s="2311"/>
    </row>
    <row r="334475" spans="63:63" x14ac:dyDescent="0.25">
      <c r="BK334475" s="2315"/>
    </row>
    <row r="334476" spans="63:63" x14ac:dyDescent="0.25">
      <c r="BK334476" s="2311"/>
    </row>
    <row r="334500" spans="63:63" x14ac:dyDescent="0.25">
      <c r="BK334500" s="2315"/>
    </row>
    <row r="334501" spans="63:63" x14ac:dyDescent="0.25">
      <c r="BK334501" s="2311"/>
    </row>
    <row r="334525" spans="63:63" x14ac:dyDescent="0.25">
      <c r="BK334525" s="2315"/>
    </row>
    <row r="334526" spans="63:63" x14ac:dyDescent="0.25">
      <c r="BK334526" s="2311"/>
    </row>
    <row r="334550" spans="63:63" x14ac:dyDescent="0.25">
      <c r="BK334550" s="2315"/>
    </row>
    <row r="334551" spans="63:63" x14ac:dyDescent="0.25">
      <c r="BK334551" s="2311"/>
    </row>
    <row r="334575" spans="63:63" x14ac:dyDescent="0.25">
      <c r="BK334575" s="2315"/>
    </row>
    <row r="334576" spans="63:63" x14ac:dyDescent="0.25">
      <c r="BK334576" s="2311"/>
    </row>
    <row r="334600" spans="63:63" x14ac:dyDescent="0.25">
      <c r="BK334600" s="2315"/>
    </row>
    <row r="334601" spans="63:63" x14ac:dyDescent="0.25">
      <c r="BK334601" s="2311"/>
    </row>
    <row r="334625" spans="63:63" x14ac:dyDescent="0.25">
      <c r="BK334625" s="2315"/>
    </row>
    <row r="334626" spans="63:63" x14ac:dyDescent="0.25">
      <c r="BK334626" s="2311"/>
    </row>
    <row r="334650" spans="63:63" x14ac:dyDescent="0.25">
      <c r="BK334650" s="2315"/>
    </row>
    <row r="334651" spans="63:63" x14ac:dyDescent="0.25">
      <c r="BK334651" s="2311"/>
    </row>
    <row r="334675" spans="63:63" x14ac:dyDescent="0.25">
      <c r="BK334675" s="2315"/>
    </row>
    <row r="334676" spans="63:63" x14ac:dyDescent="0.25">
      <c r="BK334676" s="2311"/>
    </row>
    <row r="334700" spans="63:63" x14ac:dyDescent="0.25">
      <c r="BK334700" s="2315"/>
    </row>
    <row r="334701" spans="63:63" x14ac:dyDescent="0.25">
      <c r="BK334701" s="2311"/>
    </row>
    <row r="334725" spans="63:63" x14ac:dyDescent="0.25">
      <c r="BK334725" s="2315"/>
    </row>
    <row r="334726" spans="63:63" x14ac:dyDescent="0.25">
      <c r="BK334726" s="2311"/>
    </row>
    <row r="334750" spans="63:63" x14ac:dyDescent="0.25">
      <c r="BK334750" s="2315"/>
    </row>
    <row r="334751" spans="63:63" x14ac:dyDescent="0.25">
      <c r="BK334751" s="2311"/>
    </row>
    <row r="334775" spans="63:63" x14ac:dyDescent="0.25">
      <c r="BK334775" s="2315"/>
    </row>
    <row r="334776" spans="63:63" x14ac:dyDescent="0.25">
      <c r="BK334776" s="2311"/>
    </row>
    <row r="334800" spans="63:63" x14ac:dyDescent="0.25">
      <c r="BK334800" s="2315"/>
    </row>
    <row r="334801" spans="63:63" x14ac:dyDescent="0.25">
      <c r="BK334801" s="2311"/>
    </row>
    <row r="334825" spans="63:63" x14ac:dyDescent="0.25">
      <c r="BK334825" s="2315"/>
    </row>
    <row r="334826" spans="63:63" x14ac:dyDescent="0.25">
      <c r="BK334826" s="2311"/>
    </row>
    <row r="334850" spans="63:63" x14ac:dyDescent="0.25">
      <c r="BK334850" s="2315"/>
    </row>
    <row r="334851" spans="63:63" x14ac:dyDescent="0.25">
      <c r="BK334851" s="2311"/>
    </row>
    <row r="334875" spans="63:63" x14ac:dyDescent="0.25">
      <c r="BK334875" s="2315"/>
    </row>
    <row r="334876" spans="63:63" x14ac:dyDescent="0.25">
      <c r="BK334876" s="2311"/>
    </row>
    <row r="334900" spans="63:63" x14ac:dyDescent="0.25">
      <c r="BK334900" s="2315"/>
    </row>
    <row r="334901" spans="63:63" x14ac:dyDescent="0.25">
      <c r="BK334901" s="2311"/>
    </row>
    <row r="334925" spans="63:63" x14ac:dyDescent="0.25">
      <c r="BK334925" s="2315"/>
    </row>
    <row r="334926" spans="63:63" x14ac:dyDescent="0.25">
      <c r="BK334926" s="2311"/>
    </row>
    <row r="334950" spans="63:63" x14ac:dyDescent="0.25">
      <c r="BK334950" s="2315"/>
    </row>
    <row r="334951" spans="63:63" x14ac:dyDescent="0.25">
      <c r="BK334951" s="2311"/>
    </row>
    <row r="334975" spans="63:63" x14ac:dyDescent="0.25">
      <c r="BK334975" s="2315"/>
    </row>
    <row r="334976" spans="63:63" x14ac:dyDescent="0.25">
      <c r="BK334976" s="2311"/>
    </row>
    <row r="335000" spans="63:63" x14ac:dyDescent="0.25">
      <c r="BK335000" s="2315"/>
    </row>
    <row r="335001" spans="63:63" x14ac:dyDescent="0.25">
      <c r="BK335001" s="2311"/>
    </row>
    <row r="335025" spans="63:63" x14ac:dyDescent="0.25">
      <c r="BK335025" s="2315"/>
    </row>
    <row r="335026" spans="63:63" x14ac:dyDescent="0.25">
      <c r="BK335026" s="2311"/>
    </row>
    <row r="335050" spans="63:63" x14ac:dyDescent="0.25">
      <c r="BK335050" s="2315"/>
    </row>
    <row r="335051" spans="63:63" x14ac:dyDescent="0.25">
      <c r="BK335051" s="2311"/>
    </row>
    <row r="335075" spans="63:63" x14ac:dyDescent="0.25">
      <c r="BK335075" s="2315"/>
    </row>
    <row r="335076" spans="63:63" x14ac:dyDescent="0.25">
      <c r="BK335076" s="2311"/>
    </row>
    <row r="335100" spans="63:63" x14ac:dyDescent="0.25">
      <c r="BK335100" s="2315"/>
    </row>
    <row r="335101" spans="63:63" x14ac:dyDescent="0.25">
      <c r="BK335101" s="2311"/>
    </row>
    <row r="335125" spans="63:63" x14ac:dyDescent="0.25">
      <c r="BK335125" s="2315"/>
    </row>
    <row r="335126" spans="63:63" x14ac:dyDescent="0.25">
      <c r="BK335126" s="2311"/>
    </row>
    <row r="335150" spans="63:63" x14ac:dyDescent="0.25">
      <c r="BK335150" s="2315"/>
    </row>
    <row r="335151" spans="63:63" x14ac:dyDescent="0.25">
      <c r="BK335151" s="2311"/>
    </row>
    <row r="335175" spans="63:63" x14ac:dyDescent="0.25">
      <c r="BK335175" s="2315"/>
    </row>
    <row r="335176" spans="63:63" x14ac:dyDescent="0.25">
      <c r="BK335176" s="2311"/>
    </row>
    <row r="335200" spans="63:63" x14ac:dyDescent="0.25">
      <c r="BK335200" s="2315"/>
    </row>
    <row r="335201" spans="63:63" x14ac:dyDescent="0.25">
      <c r="BK335201" s="2311"/>
    </row>
    <row r="335225" spans="63:63" x14ac:dyDescent="0.25">
      <c r="BK335225" s="2315"/>
    </row>
    <row r="335226" spans="63:63" x14ac:dyDescent="0.25">
      <c r="BK335226" s="2311"/>
    </row>
    <row r="335250" spans="63:63" x14ac:dyDescent="0.25">
      <c r="BK335250" s="2315"/>
    </row>
    <row r="335251" spans="63:63" x14ac:dyDescent="0.25">
      <c r="BK335251" s="2311"/>
    </row>
    <row r="335275" spans="63:63" x14ac:dyDescent="0.25">
      <c r="BK335275" s="2315"/>
    </row>
    <row r="335276" spans="63:63" x14ac:dyDescent="0.25">
      <c r="BK335276" s="2311"/>
    </row>
    <row r="335300" spans="63:63" x14ac:dyDescent="0.25">
      <c r="BK335300" s="2315"/>
    </row>
    <row r="335301" spans="63:63" x14ac:dyDescent="0.25">
      <c r="BK335301" s="2311"/>
    </row>
    <row r="335325" spans="63:63" x14ac:dyDescent="0.25">
      <c r="BK335325" s="2315"/>
    </row>
    <row r="335326" spans="63:63" x14ac:dyDescent="0.25">
      <c r="BK335326" s="2311"/>
    </row>
    <row r="335350" spans="63:63" x14ac:dyDescent="0.25">
      <c r="BK335350" s="2315"/>
    </row>
    <row r="335351" spans="63:63" x14ac:dyDescent="0.25">
      <c r="BK335351" s="2311"/>
    </row>
    <row r="335375" spans="63:63" x14ac:dyDescent="0.25">
      <c r="BK335375" s="2315"/>
    </row>
    <row r="335376" spans="63:63" x14ac:dyDescent="0.25">
      <c r="BK335376" s="2311"/>
    </row>
    <row r="335400" spans="63:63" x14ac:dyDescent="0.25">
      <c r="BK335400" s="2315"/>
    </row>
    <row r="335401" spans="63:63" x14ac:dyDescent="0.25">
      <c r="BK335401" s="2311"/>
    </row>
    <row r="335425" spans="63:63" x14ac:dyDescent="0.25">
      <c r="BK335425" s="2315"/>
    </row>
    <row r="335426" spans="63:63" x14ac:dyDescent="0.25">
      <c r="BK335426" s="2311"/>
    </row>
    <row r="335450" spans="63:63" x14ac:dyDescent="0.25">
      <c r="BK335450" s="2315"/>
    </row>
    <row r="335451" spans="63:63" x14ac:dyDescent="0.25">
      <c r="BK335451" s="2311"/>
    </row>
    <row r="335475" spans="63:63" x14ac:dyDescent="0.25">
      <c r="BK335475" s="2315"/>
    </row>
    <row r="335476" spans="63:63" x14ac:dyDescent="0.25">
      <c r="BK335476" s="2311"/>
    </row>
    <row r="335500" spans="63:63" x14ac:dyDescent="0.25">
      <c r="BK335500" s="2315"/>
    </row>
    <row r="335501" spans="63:63" x14ac:dyDescent="0.25">
      <c r="BK335501" s="2311"/>
    </row>
    <row r="335525" spans="63:63" x14ac:dyDescent="0.25">
      <c r="BK335525" s="2315"/>
    </row>
    <row r="335526" spans="63:63" x14ac:dyDescent="0.25">
      <c r="BK335526" s="2311"/>
    </row>
    <row r="335550" spans="63:63" x14ac:dyDescent="0.25">
      <c r="BK335550" s="2315"/>
    </row>
    <row r="335551" spans="63:63" x14ac:dyDescent="0.25">
      <c r="BK335551" s="2311"/>
    </row>
    <row r="335575" spans="63:63" x14ac:dyDescent="0.25">
      <c r="BK335575" s="2315"/>
    </row>
    <row r="335576" spans="63:63" x14ac:dyDescent="0.25">
      <c r="BK335576" s="2311"/>
    </row>
    <row r="335600" spans="63:63" x14ac:dyDescent="0.25">
      <c r="BK335600" s="2315"/>
    </row>
    <row r="335601" spans="63:63" x14ac:dyDescent="0.25">
      <c r="BK335601" s="2311"/>
    </row>
    <row r="335625" spans="63:63" x14ac:dyDescent="0.25">
      <c r="BK335625" s="2315"/>
    </row>
    <row r="335626" spans="63:63" x14ac:dyDescent="0.25">
      <c r="BK335626" s="2311"/>
    </row>
    <row r="335650" spans="63:63" x14ac:dyDescent="0.25">
      <c r="BK335650" s="2315"/>
    </row>
    <row r="335651" spans="63:63" x14ac:dyDescent="0.25">
      <c r="BK335651" s="2311"/>
    </row>
    <row r="335675" spans="63:63" x14ac:dyDescent="0.25">
      <c r="BK335675" s="2315"/>
    </row>
    <row r="335676" spans="63:63" x14ac:dyDescent="0.25">
      <c r="BK335676" s="2311"/>
    </row>
    <row r="335700" spans="63:63" x14ac:dyDescent="0.25">
      <c r="BK335700" s="2315"/>
    </row>
    <row r="335701" spans="63:63" x14ac:dyDescent="0.25">
      <c r="BK335701" s="2311"/>
    </row>
    <row r="335725" spans="63:63" x14ac:dyDescent="0.25">
      <c r="BK335725" s="2315"/>
    </row>
    <row r="335726" spans="63:63" x14ac:dyDescent="0.25">
      <c r="BK335726" s="2311"/>
    </row>
    <row r="335750" spans="63:63" x14ac:dyDescent="0.25">
      <c r="BK335750" s="2315"/>
    </row>
    <row r="335751" spans="63:63" x14ac:dyDescent="0.25">
      <c r="BK335751" s="2311"/>
    </row>
    <row r="335775" spans="63:63" x14ac:dyDescent="0.25">
      <c r="BK335775" s="2315"/>
    </row>
    <row r="335776" spans="63:63" x14ac:dyDescent="0.25">
      <c r="BK335776" s="2311"/>
    </row>
    <row r="335800" spans="63:63" x14ac:dyDescent="0.25">
      <c r="BK335800" s="2315"/>
    </row>
    <row r="335801" spans="63:63" x14ac:dyDescent="0.25">
      <c r="BK335801" s="2311"/>
    </row>
    <row r="335825" spans="63:63" x14ac:dyDescent="0.25">
      <c r="BK335825" s="2315"/>
    </row>
    <row r="335826" spans="63:63" x14ac:dyDescent="0.25">
      <c r="BK335826" s="2311"/>
    </row>
    <row r="335850" spans="63:63" x14ac:dyDescent="0.25">
      <c r="BK335850" s="2315"/>
    </row>
    <row r="335851" spans="63:63" x14ac:dyDescent="0.25">
      <c r="BK335851" s="2311"/>
    </row>
    <row r="335875" spans="63:63" x14ac:dyDescent="0.25">
      <c r="BK335875" s="2315"/>
    </row>
    <row r="335876" spans="63:63" x14ac:dyDescent="0.25">
      <c r="BK335876" s="2311"/>
    </row>
    <row r="335900" spans="63:63" x14ac:dyDescent="0.25">
      <c r="BK335900" s="2315"/>
    </row>
    <row r="335901" spans="63:63" x14ac:dyDescent="0.25">
      <c r="BK335901" s="2311"/>
    </row>
    <row r="335925" spans="63:63" x14ac:dyDescent="0.25">
      <c r="BK335925" s="2315"/>
    </row>
    <row r="335926" spans="63:63" x14ac:dyDescent="0.25">
      <c r="BK335926" s="2311"/>
    </row>
    <row r="335950" spans="63:63" x14ac:dyDescent="0.25">
      <c r="BK335950" s="2315"/>
    </row>
    <row r="335951" spans="63:63" x14ac:dyDescent="0.25">
      <c r="BK335951" s="2311"/>
    </row>
    <row r="335975" spans="63:63" x14ac:dyDescent="0.25">
      <c r="BK335975" s="2315"/>
    </row>
    <row r="335976" spans="63:63" x14ac:dyDescent="0.25">
      <c r="BK335976" s="2311"/>
    </row>
    <row r="336000" spans="63:63" x14ac:dyDescent="0.25">
      <c r="BK336000" s="2315"/>
    </row>
    <row r="336001" spans="63:63" x14ac:dyDescent="0.25">
      <c r="BK336001" s="2311"/>
    </row>
    <row r="336025" spans="63:63" x14ac:dyDescent="0.25">
      <c r="BK336025" s="2315"/>
    </row>
    <row r="336026" spans="63:63" x14ac:dyDescent="0.25">
      <c r="BK336026" s="2311"/>
    </row>
    <row r="336050" spans="63:63" x14ac:dyDescent="0.25">
      <c r="BK336050" s="2315"/>
    </row>
    <row r="336051" spans="63:63" x14ac:dyDescent="0.25">
      <c r="BK336051" s="2311"/>
    </row>
    <row r="336075" spans="63:63" x14ac:dyDescent="0.25">
      <c r="BK336075" s="2315"/>
    </row>
    <row r="336076" spans="63:63" x14ac:dyDescent="0.25">
      <c r="BK336076" s="2311"/>
    </row>
    <row r="336100" spans="63:63" x14ac:dyDescent="0.25">
      <c r="BK336100" s="2315"/>
    </row>
    <row r="336101" spans="63:63" x14ac:dyDescent="0.25">
      <c r="BK336101" s="2311"/>
    </row>
    <row r="336125" spans="63:63" x14ac:dyDescent="0.25">
      <c r="BK336125" s="2315"/>
    </row>
    <row r="336126" spans="63:63" x14ac:dyDescent="0.25">
      <c r="BK336126" s="2311"/>
    </row>
    <row r="336150" spans="63:63" x14ac:dyDescent="0.25">
      <c r="BK336150" s="2315"/>
    </row>
    <row r="336151" spans="63:63" x14ac:dyDescent="0.25">
      <c r="BK336151" s="2311"/>
    </row>
    <row r="336175" spans="63:63" x14ac:dyDescent="0.25">
      <c r="BK336175" s="2315"/>
    </row>
    <row r="336176" spans="63:63" x14ac:dyDescent="0.25">
      <c r="BK336176" s="2311"/>
    </row>
    <row r="336200" spans="63:63" x14ac:dyDescent="0.25">
      <c r="BK336200" s="2315"/>
    </row>
    <row r="336201" spans="63:63" x14ac:dyDescent="0.25">
      <c r="BK336201" s="2311"/>
    </row>
    <row r="336225" spans="63:63" x14ac:dyDescent="0.25">
      <c r="BK336225" s="2315"/>
    </row>
    <row r="336226" spans="63:63" x14ac:dyDescent="0.25">
      <c r="BK336226" s="2311"/>
    </row>
    <row r="336250" spans="63:63" x14ac:dyDescent="0.25">
      <c r="BK336250" s="2315"/>
    </row>
    <row r="336251" spans="63:63" x14ac:dyDescent="0.25">
      <c r="BK336251" s="2311"/>
    </row>
    <row r="336275" spans="63:63" x14ac:dyDescent="0.25">
      <c r="BK336275" s="2315"/>
    </row>
    <row r="336276" spans="63:63" x14ac:dyDescent="0.25">
      <c r="BK336276" s="2311"/>
    </row>
    <row r="336300" spans="63:63" x14ac:dyDescent="0.25">
      <c r="BK336300" s="2315"/>
    </row>
    <row r="336301" spans="63:63" x14ac:dyDescent="0.25">
      <c r="BK336301" s="2311"/>
    </row>
    <row r="336325" spans="63:63" x14ac:dyDescent="0.25">
      <c r="BK336325" s="2315"/>
    </row>
    <row r="336326" spans="63:63" x14ac:dyDescent="0.25">
      <c r="BK336326" s="2311"/>
    </row>
    <row r="336350" spans="63:63" x14ac:dyDescent="0.25">
      <c r="BK336350" s="2315"/>
    </row>
    <row r="336351" spans="63:63" x14ac:dyDescent="0.25">
      <c r="BK336351" s="2311"/>
    </row>
    <row r="336375" spans="63:63" x14ac:dyDescent="0.25">
      <c r="BK336375" s="2315"/>
    </row>
    <row r="336376" spans="63:63" x14ac:dyDescent="0.25">
      <c r="BK336376" s="2311"/>
    </row>
    <row r="336400" spans="63:63" x14ac:dyDescent="0.25">
      <c r="BK336400" s="2315"/>
    </row>
    <row r="336401" spans="63:63" x14ac:dyDescent="0.25">
      <c r="BK336401" s="2311"/>
    </row>
    <row r="336425" spans="63:63" x14ac:dyDescent="0.25">
      <c r="BK336425" s="2315"/>
    </row>
    <row r="336426" spans="63:63" x14ac:dyDescent="0.25">
      <c r="BK336426" s="2311"/>
    </row>
    <row r="336450" spans="63:63" x14ac:dyDescent="0.25">
      <c r="BK336450" s="2315"/>
    </row>
    <row r="336451" spans="63:63" x14ac:dyDescent="0.25">
      <c r="BK336451" s="2311"/>
    </row>
    <row r="336475" spans="63:63" x14ac:dyDescent="0.25">
      <c r="BK336475" s="2315"/>
    </row>
    <row r="336476" spans="63:63" x14ac:dyDescent="0.25">
      <c r="BK336476" s="2311"/>
    </row>
    <row r="336500" spans="63:63" x14ac:dyDescent="0.25">
      <c r="BK336500" s="2315"/>
    </row>
    <row r="336501" spans="63:63" x14ac:dyDescent="0.25">
      <c r="BK336501" s="2311"/>
    </row>
    <row r="336525" spans="63:63" x14ac:dyDescent="0.25">
      <c r="BK336525" s="2315"/>
    </row>
    <row r="336526" spans="63:63" x14ac:dyDescent="0.25">
      <c r="BK336526" s="2311"/>
    </row>
    <row r="336550" spans="63:63" x14ac:dyDescent="0.25">
      <c r="BK336550" s="2315"/>
    </row>
    <row r="336551" spans="63:63" x14ac:dyDescent="0.25">
      <c r="BK336551" s="2311"/>
    </row>
    <row r="336575" spans="63:63" x14ac:dyDescent="0.25">
      <c r="BK336575" s="2315"/>
    </row>
    <row r="336576" spans="63:63" x14ac:dyDescent="0.25">
      <c r="BK336576" s="2311"/>
    </row>
    <row r="336600" spans="63:63" x14ac:dyDescent="0.25">
      <c r="BK336600" s="2315"/>
    </row>
    <row r="336601" spans="63:63" x14ac:dyDescent="0.25">
      <c r="BK336601" s="2311"/>
    </row>
    <row r="336625" spans="63:63" x14ac:dyDescent="0.25">
      <c r="BK336625" s="2315"/>
    </row>
    <row r="336626" spans="63:63" x14ac:dyDescent="0.25">
      <c r="BK336626" s="2311"/>
    </row>
    <row r="336650" spans="63:63" x14ac:dyDescent="0.25">
      <c r="BK336650" s="2315"/>
    </row>
    <row r="336651" spans="63:63" x14ac:dyDescent="0.25">
      <c r="BK336651" s="2311"/>
    </row>
    <row r="336675" spans="63:63" x14ac:dyDescent="0.25">
      <c r="BK336675" s="2315"/>
    </row>
    <row r="336676" spans="63:63" x14ac:dyDescent="0.25">
      <c r="BK336676" s="2311"/>
    </row>
    <row r="336700" spans="63:63" x14ac:dyDescent="0.25">
      <c r="BK336700" s="2315"/>
    </row>
    <row r="336701" spans="63:63" x14ac:dyDescent="0.25">
      <c r="BK336701" s="2311"/>
    </row>
    <row r="336725" spans="63:63" x14ac:dyDescent="0.25">
      <c r="BK336725" s="2315"/>
    </row>
    <row r="336726" spans="63:63" x14ac:dyDescent="0.25">
      <c r="BK336726" s="2311"/>
    </row>
    <row r="336750" spans="63:63" x14ac:dyDescent="0.25">
      <c r="BK336750" s="2315"/>
    </row>
    <row r="336751" spans="63:63" x14ac:dyDescent="0.25">
      <c r="BK336751" s="2311"/>
    </row>
    <row r="336775" spans="63:63" x14ac:dyDescent="0.25">
      <c r="BK336775" s="2315"/>
    </row>
    <row r="336776" spans="63:63" x14ac:dyDescent="0.25">
      <c r="BK336776" s="2311"/>
    </row>
    <row r="336800" spans="63:63" x14ac:dyDescent="0.25">
      <c r="BK336800" s="2315"/>
    </row>
    <row r="336801" spans="63:63" x14ac:dyDescent="0.25">
      <c r="BK336801" s="2311"/>
    </row>
    <row r="336825" spans="63:63" x14ac:dyDescent="0.25">
      <c r="BK336825" s="2315"/>
    </row>
    <row r="336826" spans="63:63" x14ac:dyDescent="0.25">
      <c r="BK336826" s="2311"/>
    </row>
    <row r="336850" spans="63:63" x14ac:dyDescent="0.25">
      <c r="BK336850" s="2315"/>
    </row>
    <row r="336851" spans="63:63" x14ac:dyDescent="0.25">
      <c r="BK336851" s="2311"/>
    </row>
    <row r="336875" spans="63:63" x14ac:dyDescent="0.25">
      <c r="BK336875" s="2315"/>
    </row>
    <row r="336876" spans="63:63" x14ac:dyDescent="0.25">
      <c r="BK336876" s="2311"/>
    </row>
    <row r="336900" spans="63:63" x14ac:dyDescent="0.25">
      <c r="BK336900" s="2315"/>
    </row>
    <row r="336901" spans="63:63" x14ac:dyDescent="0.25">
      <c r="BK336901" s="2311"/>
    </row>
    <row r="336925" spans="63:63" x14ac:dyDescent="0.25">
      <c r="BK336925" s="2315"/>
    </row>
    <row r="336926" spans="63:63" x14ac:dyDescent="0.25">
      <c r="BK336926" s="2311"/>
    </row>
    <row r="336950" spans="63:63" x14ac:dyDescent="0.25">
      <c r="BK336950" s="2315"/>
    </row>
    <row r="336951" spans="63:63" x14ac:dyDescent="0.25">
      <c r="BK336951" s="2311"/>
    </row>
    <row r="336975" spans="63:63" x14ac:dyDescent="0.25">
      <c r="BK336975" s="2315"/>
    </row>
    <row r="336976" spans="63:63" x14ac:dyDescent="0.25">
      <c r="BK336976" s="2311"/>
    </row>
    <row r="337000" spans="63:63" x14ac:dyDescent="0.25">
      <c r="BK337000" s="2315"/>
    </row>
    <row r="337001" spans="63:63" x14ac:dyDescent="0.25">
      <c r="BK337001" s="2311"/>
    </row>
    <row r="337025" spans="63:63" x14ac:dyDescent="0.25">
      <c r="BK337025" s="2315"/>
    </row>
    <row r="337026" spans="63:63" x14ac:dyDescent="0.25">
      <c r="BK337026" s="2311"/>
    </row>
    <row r="337050" spans="63:63" x14ac:dyDescent="0.25">
      <c r="BK337050" s="2315"/>
    </row>
    <row r="337051" spans="63:63" x14ac:dyDescent="0.25">
      <c r="BK337051" s="2311"/>
    </row>
    <row r="337075" spans="63:63" x14ac:dyDescent="0.25">
      <c r="BK337075" s="2315"/>
    </row>
    <row r="337076" spans="63:63" x14ac:dyDescent="0.25">
      <c r="BK337076" s="2311"/>
    </row>
    <row r="337100" spans="63:63" x14ac:dyDescent="0.25">
      <c r="BK337100" s="2315"/>
    </row>
    <row r="337101" spans="63:63" x14ac:dyDescent="0.25">
      <c r="BK337101" s="2311"/>
    </row>
    <row r="337125" spans="63:63" x14ac:dyDescent="0.25">
      <c r="BK337125" s="2315"/>
    </row>
    <row r="337126" spans="63:63" x14ac:dyDescent="0.25">
      <c r="BK337126" s="2311"/>
    </row>
    <row r="337150" spans="63:63" x14ac:dyDescent="0.25">
      <c r="BK337150" s="2315"/>
    </row>
    <row r="337151" spans="63:63" x14ac:dyDescent="0.25">
      <c r="BK337151" s="2311"/>
    </row>
    <row r="337175" spans="63:63" x14ac:dyDescent="0.25">
      <c r="BK337175" s="2315"/>
    </row>
    <row r="337176" spans="63:63" x14ac:dyDescent="0.25">
      <c r="BK337176" s="2311"/>
    </row>
    <row r="337200" spans="63:63" x14ac:dyDescent="0.25">
      <c r="BK337200" s="2315"/>
    </row>
    <row r="337201" spans="63:63" x14ac:dyDescent="0.25">
      <c r="BK337201" s="2311"/>
    </row>
    <row r="337225" spans="63:63" x14ac:dyDescent="0.25">
      <c r="BK337225" s="2315"/>
    </row>
    <row r="337226" spans="63:63" x14ac:dyDescent="0.25">
      <c r="BK337226" s="2311"/>
    </row>
    <row r="337250" spans="63:63" x14ac:dyDescent="0.25">
      <c r="BK337250" s="2315"/>
    </row>
    <row r="337251" spans="63:63" x14ac:dyDescent="0.25">
      <c r="BK337251" s="2311"/>
    </row>
    <row r="337275" spans="63:63" x14ac:dyDescent="0.25">
      <c r="BK337275" s="2315"/>
    </row>
    <row r="337276" spans="63:63" x14ac:dyDescent="0.25">
      <c r="BK337276" s="2311"/>
    </row>
    <row r="337300" spans="63:63" x14ac:dyDescent="0.25">
      <c r="BK337300" s="2315"/>
    </row>
    <row r="337301" spans="63:63" x14ac:dyDescent="0.25">
      <c r="BK337301" s="2311"/>
    </row>
    <row r="337325" spans="63:63" x14ac:dyDescent="0.25">
      <c r="BK337325" s="2315"/>
    </row>
    <row r="337326" spans="63:63" x14ac:dyDescent="0.25">
      <c r="BK337326" s="2311"/>
    </row>
    <row r="337350" spans="63:63" x14ac:dyDescent="0.25">
      <c r="BK337350" s="2315"/>
    </row>
    <row r="337351" spans="63:63" x14ac:dyDescent="0.25">
      <c r="BK337351" s="2311"/>
    </row>
    <row r="337375" spans="63:63" x14ac:dyDescent="0.25">
      <c r="BK337375" s="2315"/>
    </row>
    <row r="337376" spans="63:63" x14ac:dyDescent="0.25">
      <c r="BK337376" s="2311"/>
    </row>
    <row r="337400" spans="63:63" x14ac:dyDescent="0.25">
      <c r="BK337400" s="2315"/>
    </row>
    <row r="337401" spans="63:63" x14ac:dyDescent="0.25">
      <c r="BK337401" s="2311"/>
    </row>
    <row r="337425" spans="63:63" x14ac:dyDescent="0.25">
      <c r="BK337425" s="2315"/>
    </row>
    <row r="337426" spans="63:63" x14ac:dyDescent="0.25">
      <c r="BK337426" s="2311"/>
    </row>
    <row r="337450" spans="63:63" x14ac:dyDescent="0.25">
      <c r="BK337450" s="2315"/>
    </row>
    <row r="337451" spans="63:63" x14ac:dyDescent="0.25">
      <c r="BK337451" s="2311"/>
    </row>
    <row r="337475" spans="63:63" x14ac:dyDescent="0.25">
      <c r="BK337475" s="2315"/>
    </row>
    <row r="337476" spans="63:63" x14ac:dyDescent="0.25">
      <c r="BK337476" s="2311"/>
    </row>
    <row r="337500" spans="63:63" x14ac:dyDescent="0.25">
      <c r="BK337500" s="2315"/>
    </row>
    <row r="337501" spans="63:63" x14ac:dyDescent="0.25">
      <c r="BK337501" s="2311"/>
    </row>
    <row r="337525" spans="63:63" x14ac:dyDescent="0.25">
      <c r="BK337525" s="2315"/>
    </row>
    <row r="337526" spans="63:63" x14ac:dyDescent="0.25">
      <c r="BK337526" s="2311"/>
    </row>
    <row r="337550" spans="63:63" x14ac:dyDescent="0.25">
      <c r="BK337550" s="2315"/>
    </row>
    <row r="337551" spans="63:63" x14ac:dyDescent="0.25">
      <c r="BK337551" s="2311"/>
    </row>
    <row r="337575" spans="63:63" x14ac:dyDescent="0.25">
      <c r="BK337575" s="2315"/>
    </row>
    <row r="337576" spans="63:63" x14ac:dyDescent="0.25">
      <c r="BK337576" s="2311"/>
    </row>
    <row r="337600" spans="63:63" x14ac:dyDescent="0.25">
      <c r="BK337600" s="2315"/>
    </row>
    <row r="337601" spans="63:63" x14ac:dyDescent="0.25">
      <c r="BK337601" s="2311"/>
    </row>
    <row r="337625" spans="63:63" x14ac:dyDescent="0.25">
      <c r="BK337625" s="2315"/>
    </row>
    <row r="337626" spans="63:63" x14ac:dyDescent="0.25">
      <c r="BK337626" s="2311"/>
    </row>
    <row r="337650" spans="63:63" x14ac:dyDescent="0.25">
      <c r="BK337650" s="2315"/>
    </row>
    <row r="337651" spans="63:63" x14ac:dyDescent="0.25">
      <c r="BK337651" s="2311"/>
    </row>
    <row r="337675" spans="63:63" x14ac:dyDescent="0.25">
      <c r="BK337675" s="2315"/>
    </row>
    <row r="337676" spans="63:63" x14ac:dyDescent="0.25">
      <c r="BK337676" s="2311"/>
    </row>
    <row r="337700" spans="63:63" x14ac:dyDescent="0.25">
      <c r="BK337700" s="2315"/>
    </row>
    <row r="337701" spans="63:63" x14ac:dyDescent="0.25">
      <c r="BK337701" s="2311"/>
    </row>
    <row r="337725" spans="63:63" x14ac:dyDescent="0.25">
      <c r="BK337725" s="2315"/>
    </row>
    <row r="337726" spans="63:63" x14ac:dyDescent="0.25">
      <c r="BK337726" s="2311"/>
    </row>
    <row r="337750" spans="63:63" x14ac:dyDescent="0.25">
      <c r="BK337750" s="2315"/>
    </row>
    <row r="337751" spans="63:63" x14ac:dyDescent="0.25">
      <c r="BK337751" s="2311"/>
    </row>
    <row r="337775" spans="63:63" x14ac:dyDescent="0.25">
      <c r="BK337775" s="2315"/>
    </row>
    <row r="337776" spans="63:63" x14ac:dyDescent="0.25">
      <c r="BK337776" s="2311"/>
    </row>
    <row r="337800" spans="63:63" x14ac:dyDescent="0.25">
      <c r="BK337800" s="2315"/>
    </row>
    <row r="337801" spans="63:63" x14ac:dyDescent="0.25">
      <c r="BK337801" s="2311"/>
    </row>
    <row r="337825" spans="63:63" x14ac:dyDescent="0.25">
      <c r="BK337825" s="2315"/>
    </row>
    <row r="337826" spans="63:63" x14ac:dyDescent="0.25">
      <c r="BK337826" s="2311"/>
    </row>
    <row r="337850" spans="63:63" x14ac:dyDescent="0.25">
      <c r="BK337850" s="2315"/>
    </row>
    <row r="337851" spans="63:63" x14ac:dyDescent="0.25">
      <c r="BK337851" s="2311"/>
    </row>
    <row r="337875" spans="63:63" x14ac:dyDescent="0.25">
      <c r="BK337875" s="2315"/>
    </row>
    <row r="337876" spans="63:63" x14ac:dyDescent="0.25">
      <c r="BK337876" s="2311"/>
    </row>
    <row r="337900" spans="63:63" x14ac:dyDescent="0.25">
      <c r="BK337900" s="2315"/>
    </row>
    <row r="337901" spans="63:63" x14ac:dyDescent="0.25">
      <c r="BK337901" s="2311"/>
    </row>
    <row r="337925" spans="63:63" x14ac:dyDescent="0.25">
      <c r="BK337925" s="2315"/>
    </row>
    <row r="337926" spans="63:63" x14ac:dyDescent="0.25">
      <c r="BK337926" s="2311"/>
    </row>
    <row r="337950" spans="63:63" x14ac:dyDescent="0.25">
      <c r="BK337950" s="2315"/>
    </row>
    <row r="337951" spans="63:63" x14ac:dyDescent="0.25">
      <c r="BK337951" s="2311"/>
    </row>
    <row r="337975" spans="63:63" x14ac:dyDescent="0.25">
      <c r="BK337975" s="2315"/>
    </row>
    <row r="337976" spans="63:63" x14ac:dyDescent="0.25">
      <c r="BK337976" s="2311"/>
    </row>
    <row r="338000" spans="63:63" x14ac:dyDescent="0.25">
      <c r="BK338000" s="2315"/>
    </row>
    <row r="338001" spans="63:63" x14ac:dyDescent="0.25">
      <c r="BK338001" s="2311"/>
    </row>
    <row r="338025" spans="63:63" x14ac:dyDescent="0.25">
      <c r="BK338025" s="2315"/>
    </row>
    <row r="338026" spans="63:63" x14ac:dyDescent="0.25">
      <c r="BK338026" s="2311"/>
    </row>
    <row r="338050" spans="63:63" x14ac:dyDescent="0.25">
      <c r="BK338050" s="2315"/>
    </row>
    <row r="338051" spans="63:63" x14ac:dyDescent="0.25">
      <c r="BK338051" s="2311"/>
    </row>
    <row r="338075" spans="63:63" x14ac:dyDescent="0.25">
      <c r="BK338075" s="2315"/>
    </row>
    <row r="338076" spans="63:63" x14ac:dyDescent="0.25">
      <c r="BK338076" s="2311"/>
    </row>
    <row r="338100" spans="63:63" x14ac:dyDescent="0.25">
      <c r="BK338100" s="2315"/>
    </row>
    <row r="338101" spans="63:63" x14ac:dyDescent="0.25">
      <c r="BK338101" s="2311"/>
    </row>
    <row r="338125" spans="63:63" x14ac:dyDescent="0.25">
      <c r="BK338125" s="2315"/>
    </row>
    <row r="338126" spans="63:63" x14ac:dyDescent="0.25">
      <c r="BK338126" s="2311"/>
    </row>
    <row r="338150" spans="63:63" x14ac:dyDescent="0.25">
      <c r="BK338150" s="2315"/>
    </row>
    <row r="338151" spans="63:63" x14ac:dyDescent="0.25">
      <c r="BK338151" s="2311"/>
    </row>
    <row r="338175" spans="63:63" x14ac:dyDescent="0.25">
      <c r="BK338175" s="2315"/>
    </row>
    <row r="338176" spans="63:63" x14ac:dyDescent="0.25">
      <c r="BK338176" s="2311"/>
    </row>
    <row r="338200" spans="63:63" x14ac:dyDescent="0.25">
      <c r="BK338200" s="2315"/>
    </row>
    <row r="338201" spans="63:63" x14ac:dyDescent="0.25">
      <c r="BK338201" s="2311"/>
    </row>
    <row r="338225" spans="63:63" x14ac:dyDescent="0.25">
      <c r="BK338225" s="2315"/>
    </row>
    <row r="338226" spans="63:63" x14ac:dyDescent="0.25">
      <c r="BK338226" s="2311"/>
    </row>
    <row r="338250" spans="63:63" x14ac:dyDescent="0.25">
      <c r="BK338250" s="2315"/>
    </row>
    <row r="338251" spans="63:63" x14ac:dyDescent="0.25">
      <c r="BK338251" s="2311"/>
    </row>
    <row r="338275" spans="63:63" x14ac:dyDescent="0.25">
      <c r="BK338275" s="2315"/>
    </row>
    <row r="338276" spans="63:63" x14ac:dyDescent="0.25">
      <c r="BK338276" s="2311"/>
    </row>
    <row r="338300" spans="63:63" x14ac:dyDescent="0.25">
      <c r="BK338300" s="2315"/>
    </row>
    <row r="338301" spans="63:63" x14ac:dyDescent="0.25">
      <c r="BK338301" s="2311"/>
    </row>
    <row r="338325" spans="63:63" x14ac:dyDescent="0.25">
      <c r="BK338325" s="2315"/>
    </row>
    <row r="338326" spans="63:63" x14ac:dyDescent="0.25">
      <c r="BK338326" s="2311"/>
    </row>
    <row r="338350" spans="63:63" x14ac:dyDescent="0.25">
      <c r="BK338350" s="2315"/>
    </row>
    <row r="338351" spans="63:63" x14ac:dyDescent="0.25">
      <c r="BK338351" s="2311"/>
    </row>
    <row r="338375" spans="63:63" x14ac:dyDescent="0.25">
      <c r="BK338375" s="2315"/>
    </row>
    <row r="338376" spans="63:63" x14ac:dyDescent="0.25">
      <c r="BK338376" s="2311"/>
    </row>
    <row r="338400" spans="63:63" x14ac:dyDescent="0.25">
      <c r="BK338400" s="2315"/>
    </row>
    <row r="338401" spans="63:63" x14ac:dyDescent="0.25">
      <c r="BK338401" s="2311"/>
    </row>
    <row r="338425" spans="63:63" x14ac:dyDescent="0.25">
      <c r="BK338425" s="2315"/>
    </row>
    <row r="338426" spans="63:63" x14ac:dyDescent="0.25">
      <c r="BK338426" s="2311"/>
    </row>
    <row r="338450" spans="63:63" x14ac:dyDescent="0.25">
      <c r="BK338450" s="2315"/>
    </row>
    <row r="338451" spans="63:63" x14ac:dyDescent="0.25">
      <c r="BK338451" s="2311"/>
    </row>
    <row r="338475" spans="63:63" x14ac:dyDescent="0.25">
      <c r="BK338475" s="2315"/>
    </row>
    <row r="338476" spans="63:63" x14ac:dyDescent="0.25">
      <c r="BK338476" s="2311"/>
    </row>
    <row r="338500" spans="63:63" x14ac:dyDescent="0.25">
      <c r="BK338500" s="2315"/>
    </row>
    <row r="338501" spans="63:63" x14ac:dyDescent="0.25">
      <c r="BK338501" s="2311"/>
    </row>
    <row r="338525" spans="63:63" x14ac:dyDescent="0.25">
      <c r="BK338525" s="2315"/>
    </row>
    <row r="338526" spans="63:63" x14ac:dyDescent="0.25">
      <c r="BK338526" s="2311"/>
    </row>
    <row r="338550" spans="63:63" x14ac:dyDescent="0.25">
      <c r="BK338550" s="2315"/>
    </row>
    <row r="338551" spans="63:63" x14ac:dyDescent="0.25">
      <c r="BK338551" s="2311"/>
    </row>
    <row r="338575" spans="63:63" x14ac:dyDescent="0.25">
      <c r="BK338575" s="2315"/>
    </row>
    <row r="338576" spans="63:63" x14ac:dyDescent="0.25">
      <c r="BK338576" s="2311"/>
    </row>
    <row r="338600" spans="63:63" x14ac:dyDescent="0.25">
      <c r="BK338600" s="2315"/>
    </row>
    <row r="338601" spans="63:63" x14ac:dyDescent="0.25">
      <c r="BK338601" s="2311"/>
    </row>
    <row r="338625" spans="63:63" x14ac:dyDescent="0.25">
      <c r="BK338625" s="2315"/>
    </row>
    <row r="338626" spans="63:63" x14ac:dyDescent="0.25">
      <c r="BK338626" s="2311"/>
    </row>
    <row r="338650" spans="63:63" x14ac:dyDescent="0.25">
      <c r="BK338650" s="2315"/>
    </row>
    <row r="338651" spans="63:63" x14ac:dyDescent="0.25">
      <c r="BK338651" s="2311"/>
    </row>
    <row r="338675" spans="63:63" x14ac:dyDescent="0.25">
      <c r="BK338675" s="2315"/>
    </row>
    <row r="338676" spans="63:63" x14ac:dyDescent="0.25">
      <c r="BK338676" s="2311"/>
    </row>
    <row r="338700" spans="63:63" x14ac:dyDescent="0.25">
      <c r="BK338700" s="2315"/>
    </row>
    <row r="338701" spans="63:63" x14ac:dyDescent="0.25">
      <c r="BK338701" s="2311"/>
    </row>
    <row r="338725" spans="63:63" x14ac:dyDescent="0.25">
      <c r="BK338725" s="2315"/>
    </row>
    <row r="338726" spans="63:63" x14ac:dyDescent="0.25">
      <c r="BK338726" s="2311"/>
    </row>
    <row r="338750" spans="63:63" x14ac:dyDescent="0.25">
      <c r="BK338750" s="2315"/>
    </row>
    <row r="338751" spans="63:63" x14ac:dyDescent="0.25">
      <c r="BK338751" s="2311"/>
    </row>
    <row r="338775" spans="63:63" x14ac:dyDescent="0.25">
      <c r="BK338775" s="2315"/>
    </row>
    <row r="338776" spans="63:63" x14ac:dyDescent="0.25">
      <c r="BK338776" s="2311"/>
    </row>
    <row r="338800" spans="63:63" x14ac:dyDescent="0.25">
      <c r="BK338800" s="2315"/>
    </row>
    <row r="338801" spans="63:63" x14ac:dyDescent="0.25">
      <c r="BK338801" s="2311"/>
    </row>
    <row r="338825" spans="63:63" x14ac:dyDescent="0.25">
      <c r="BK338825" s="2315"/>
    </row>
    <row r="338826" spans="63:63" x14ac:dyDescent="0.25">
      <c r="BK338826" s="2311"/>
    </row>
    <row r="338850" spans="63:63" x14ac:dyDescent="0.25">
      <c r="BK338850" s="2315"/>
    </row>
    <row r="338851" spans="63:63" x14ac:dyDescent="0.25">
      <c r="BK338851" s="2311"/>
    </row>
    <row r="338875" spans="63:63" x14ac:dyDescent="0.25">
      <c r="BK338875" s="2315"/>
    </row>
    <row r="338876" spans="63:63" x14ac:dyDescent="0.25">
      <c r="BK338876" s="2311"/>
    </row>
    <row r="338900" spans="63:63" x14ac:dyDescent="0.25">
      <c r="BK338900" s="2315"/>
    </row>
    <row r="338901" spans="63:63" x14ac:dyDescent="0.25">
      <c r="BK338901" s="2311"/>
    </row>
    <row r="338925" spans="63:63" x14ac:dyDescent="0.25">
      <c r="BK338925" s="2315"/>
    </row>
    <row r="338926" spans="63:63" x14ac:dyDescent="0.25">
      <c r="BK338926" s="2311"/>
    </row>
    <row r="338950" spans="63:63" x14ac:dyDescent="0.25">
      <c r="BK338950" s="2315"/>
    </row>
    <row r="338951" spans="63:63" x14ac:dyDescent="0.25">
      <c r="BK338951" s="2311"/>
    </row>
    <row r="338975" spans="63:63" x14ac:dyDescent="0.25">
      <c r="BK338975" s="2315"/>
    </row>
    <row r="338976" spans="63:63" x14ac:dyDescent="0.25">
      <c r="BK338976" s="2311"/>
    </row>
    <row r="339000" spans="63:63" x14ac:dyDescent="0.25">
      <c r="BK339000" s="2315"/>
    </row>
    <row r="339001" spans="63:63" x14ac:dyDescent="0.25">
      <c r="BK339001" s="2311"/>
    </row>
    <row r="339025" spans="63:63" x14ac:dyDescent="0.25">
      <c r="BK339025" s="2315"/>
    </row>
    <row r="339026" spans="63:63" x14ac:dyDescent="0.25">
      <c r="BK339026" s="2311"/>
    </row>
    <row r="339050" spans="63:63" x14ac:dyDescent="0.25">
      <c r="BK339050" s="2315"/>
    </row>
    <row r="339051" spans="63:63" x14ac:dyDescent="0.25">
      <c r="BK339051" s="2311"/>
    </row>
    <row r="339075" spans="63:63" x14ac:dyDescent="0.25">
      <c r="BK339075" s="2315"/>
    </row>
    <row r="339076" spans="63:63" x14ac:dyDescent="0.25">
      <c r="BK339076" s="2311"/>
    </row>
    <row r="339100" spans="63:63" x14ac:dyDescent="0.25">
      <c r="BK339100" s="2315"/>
    </row>
    <row r="339101" spans="63:63" x14ac:dyDescent="0.25">
      <c r="BK339101" s="2311"/>
    </row>
    <row r="339125" spans="63:63" x14ac:dyDescent="0.25">
      <c r="BK339125" s="2315"/>
    </row>
    <row r="339126" spans="63:63" x14ac:dyDescent="0.25">
      <c r="BK339126" s="2311"/>
    </row>
    <row r="339150" spans="63:63" x14ac:dyDescent="0.25">
      <c r="BK339150" s="2315"/>
    </row>
    <row r="339151" spans="63:63" x14ac:dyDescent="0.25">
      <c r="BK339151" s="2311"/>
    </row>
    <row r="339175" spans="63:63" x14ac:dyDescent="0.25">
      <c r="BK339175" s="2315"/>
    </row>
    <row r="339176" spans="63:63" x14ac:dyDescent="0.25">
      <c r="BK339176" s="2311"/>
    </row>
    <row r="339200" spans="63:63" x14ac:dyDescent="0.25">
      <c r="BK339200" s="2315"/>
    </row>
    <row r="339201" spans="63:63" x14ac:dyDescent="0.25">
      <c r="BK339201" s="2311"/>
    </row>
    <row r="339225" spans="63:63" x14ac:dyDescent="0.25">
      <c r="BK339225" s="2315"/>
    </row>
    <row r="339226" spans="63:63" x14ac:dyDescent="0.25">
      <c r="BK339226" s="2311"/>
    </row>
    <row r="339250" spans="63:63" x14ac:dyDescent="0.25">
      <c r="BK339250" s="2315"/>
    </row>
    <row r="339251" spans="63:63" x14ac:dyDescent="0.25">
      <c r="BK339251" s="2311"/>
    </row>
    <row r="339275" spans="63:63" x14ac:dyDescent="0.25">
      <c r="BK339275" s="2315"/>
    </row>
    <row r="339276" spans="63:63" x14ac:dyDescent="0.25">
      <c r="BK339276" s="2311"/>
    </row>
    <row r="339300" spans="63:63" x14ac:dyDescent="0.25">
      <c r="BK339300" s="2315"/>
    </row>
    <row r="339301" spans="63:63" x14ac:dyDescent="0.25">
      <c r="BK339301" s="2311"/>
    </row>
    <row r="339325" spans="63:63" x14ac:dyDescent="0.25">
      <c r="BK339325" s="2315"/>
    </row>
    <row r="339326" spans="63:63" x14ac:dyDescent="0.25">
      <c r="BK339326" s="2311"/>
    </row>
    <row r="339350" spans="63:63" x14ac:dyDescent="0.25">
      <c r="BK339350" s="2315"/>
    </row>
    <row r="339351" spans="63:63" x14ac:dyDescent="0.25">
      <c r="BK339351" s="2311"/>
    </row>
    <row r="339375" spans="63:63" x14ac:dyDescent="0.25">
      <c r="BK339375" s="2315"/>
    </row>
    <row r="339376" spans="63:63" x14ac:dyDescent="0.25">
      <c r="BK339376" s="2311"/>
    </row>
    <row r="339400" spans="63:63" x14ac:dyDescent="0.25">
      <c r="BK339400" s="2315"/>
    </row>
    <row r="339401" spans="63:63" x14ac:dyDescent="0.25">
      <c r="BK339401" s="2311"/>
    </row>
    <row r="339425" spans="63:63" x14ac:dyDescent="0.25">
      <c r="BK339425" s="2315"/>
    </row>
    <row r="339426" spans="63:63" x14ac:dyDescent="0.25">
      <c r="BK339426" s="2311"/>
    </row>
    <row r="339450" spans="63:63" x14ac:dyDescent="0.25">
      <c r="BK339450" s="2315"/>
    </row>
    <row r="339451" spans="63:63" x14ac:dyDescent="0.25">
      <c r="BK339451" s="2311"/>
    </row>
    <row r="339475" spans="63:63" x14ac:dyDescent="0.25">
      <c r="BK339475" s="2315"/>
    </row>
    <row r="339476" spans="63:63" x14ac:dyDescent="0.25">
      <c r="BK339476" s="2311"/>
    </row>
    <row r="339500" spans="63:63" x14ac:dyDescent="0.25">
      <c r="BK339500" s="2315"/>
    </row>
    <row r="339501" spans="63:63" x14ac:dyDescent="0.25">
      <c r="BK339501" s="2311"/>
    </row>
    <row r="339525" spans="63:63" x14ac:dyDescent="0.25">
      <c r="BK339525" s="2315"/>
    </row>
    <row r="339526" spans="63:63" x14ac:dyDescent="0.25">
      <c r="BK339526" s="2311"/>
    </row>
    <row r="339550" spans="63:63" x14ac:dyDescent="0.25">
      <c r="BK339550" s="2315"/>
    </row>
    <row r="339551" spans="63:63" x14ac:dyDescent="0.25">
      <c r="BK339551" s="2311"/>
    </row>
    <row r="339575" spans="63:63" x14ac:dyDescent="0.25">
      <c r="BK339575" s="2315"/>
    </row>
    <row r="339576" spans="63:63" x14ac:dyDescent="0.25">
      <c r="BK339576" s="2311"/>
    </row>
    <row r="339600" spans="63:63" x14ac:dyDescent="0.25">
      <c r="BK339600" s="2315"/>
    </row>
    <row r="339601" spans="63:63" x14ac:dyDescent="0.25">
      <c r="BK339601" s="2311"/>
    </row>
    <row r="339625" spans="63:63" x14ac:dyDescent="0.25">
      <c r="BK339625" s="2315"/>
    </row>
    <row r="339626" spans="63:63" x14ac:dyDescent="0.25">
      <c r="BK339626" s="2311"/>
    </row>
    <row r="339650" spans="63:63" x14ac:dyDescent="0.25">
      <c r="BK339650" s="2315"/>
    </row>
    <row r="339651" spans="63:63" x14ac:dyDescent="0.25">
      <c r="BK339651" s="2311"/>
    </row>
    <row r="339675" spans="63:63" x14ac:dyDescent="0.25">
      <c r="BK339675" s="2315"/>
    </row>
    <row r="339676" spans="63:63" x14ac:dyDescent="0.25">
      <c r="BK339676" s="2311"/>
    </row>
    <row r="339700" spans="63:63" x14ac:dyDescent="0.25">
      <c r="BK339700" s="2315"/>
    </row>
    <row r="339701" spans="63:63" x14ac:dyDescent="0.25">
      <c r="BK339701" s="2311"/>
    </row>
    <row r="339725" spans="63:63" x14ac:dyDescent="0.25">
      <c r="BK339725" s="2315"/>
    </row>
    <row r="339726" spans="63:63" x14ac:dyDescent="0.25">
      <c r="BK339726" s="2311"/>
    </row>
    <row r="339750" spans="63:63" x14ac:dyDescent="0.25">
      <c r="BK339750" s="2315"/>
    </row>
    <row r="339751" spans="63:63" x14ac:dyDescent="0.25">
      <c r="BK339751" s="2311"/>
    </row>
    <row r="339775" spans="63:63" x14ac:dyDescent="0.25">
      <c r="BK339775" s="2315"/>
    </row>
    <row r="339776" spans="63:63" x14ac:dyDescent="0.25">
      <c r="BK339776" s="2311"/>
    </row>
    <row r="339800" spans="63:63" x14ac:dyDescent="0.25">
      <c r="BK339800" s="2315"/>
    </row>
    <row r="339801" spans="63:63" x14ac:dyDescent="0.25">
      <c r="BK339801" s="2311"/>
    </row>
    <row r="339825" spans="63:63" x14ac:dyDescent="0.25">
      <c r="BK339825" s="2315"/>
    </row>
    <row r="339826" spans="63:63" x14ac:dyDescent="0.25">
      <c r="BK339826" s="2311"/>
    </row>
    <row r="339850" spans="63:63" x14ac:dyDescent="0.25">
      <c r="BK339850" s="2315"/>
    </row>
    <row r="339851" spans="63:63" x14ac:dyDescent="0.25">
      <c r="BK339851" s="2311"/>
    </row>
    <row r="339875" spans="63:63" x14ac:dyDescent="0.25">
      <c r="BK339875" s="2315"/>
    </row>
    <row r="339876" spans="63:63" x14ac:dyDescent="0.25">
      <c r="BK339876" s="2311"/>
    </row>
    <row r="339900" spans="63:63" x14ac:dyDescent="0.25">
      <c r="BK339900" s="2315"/>
    </row>
    <row r="339901" spans="63:63" x14ac:dyDescent="0.25">
      <c r="BK339901" s="2311"/>
    </row>
    <row r="339925" spans="63:63" x14ac:dyDescent="0.25">
      <c r="BK339925" s="2315"/>
    </row>
    <row r="339926" spans="63:63" x14ac:dyDescent="0.25">
      <c r="BK339926" s="2311"/>
    </row>
    <row r="339950" spans="63:63" x14ac:dyDescent="0.25">
      <c r="BK339950" s="2315"/>
    </row>
    <row r="339951" spans="63:63" x14ac:dyDescent="0.25">
      <c r="BK339951" s="2311"/>
    </row>
    <row r="339975" spans="63:63" x14ac:dyDescent="0.25">
      <c r="BK339975" s="2315"/>
    </row>
    <row r="339976" spans="63:63" x14ac:dyDescent="0.25">
      <c r="BK339976" s="2311"/>
    </row>
    <row r="340000" spans="63:63" x14ac:dyDescent="0.25">
      <c r="BK340000" s="2315"/>
    </row>
    <row r="340001" spans="63:63" x14ac:dyDescent="0.25">
      <c r="BK340001" s="2311"/>
    </row>
    <row r="340025" spans="63:63" x14ac:dyDescent="0.25">
      <c r="BK340025" s="2315"/>
    </row>
    <row r="340026" spans="63:63" x14ac:dyDescent="0.25">
      <c r="BK340026" s="2311"/>
    </row>
    <row r="340050" spans="63:63" x14ac:dyDescent="0.25">
      <c r="BK340050" s="2315"/>
    </row>
    <row r="340051" spans="63:63" x14ac:dyDescent="0.25">
      <c r="BK340051" s="2311"/>
    </row>
    <row r="340075" spans="63:63" x14ac:dyDescent="0.25">
      <c r="BK340075" s="2315"/>
    </row>
    <row r="340076" spans="63:63" x14ac:dyDescent="0.25">
      <c r="BK340076" s="2311"/>
    </row>
    <row r="340100" spans="63:63" x14ac:dyDescent="0.25">
      <c r="BK340100" s="2315"/>
    </row>
    <row r="340101" spans="63:63" x14ac:dyDescent="0.25">
      <c r="BK340101" s="2311"/>
    </row>
    <row r="340125" spans="63:63" x14ac:dyDescent="0.25">
      <c r="BK340125" s="2315"/>
    </row>
    <row r="340126" spans="63:63" x14ac:dyDescent="0.25">
      <c r="BK340126" s="2311"/>
    </row>
    <row r="340150" spans="63:63" x14ac:dyDescent="0.25">
      <c r="BK340150" s="2315"/>
    </row>
    <row r="340151" spans="63:63" x14ac:dyDescent="0.25">
      <c r="BK340151" s="2311"/>
    </row>
    <row r="340175" spans="63:63" x14ac:dyDescent="0.25">
      <c r="BK340175" s="2315"/>
    </row>
    <row r="340176" spans="63:63" x14ac:dyDescent="0.25">
      <c r="BK340176" s="2311"/>
    </row>
    <row r="340200" spans="63:63" x14ac:dyDescent="0.25">
      <c r="BK340200" s="2315"/>
    </row>
    <row r="340201" spans="63:63" x14ac:dyDescent="0.25">
      <c r="BK340201" s="2311"/>
    </row>
    <row r="340225" spans="63:63" x14ac:dyDescent="0.25">
      <c r="BK340225" s="2315"/>
    </row>
    <row r="340226" spans="63:63" x14ac:dyDescent="0.25">
      <c r="BK340226" s="2311"/>
    </row>
    <row r="340250" spans="63:63" x14ac:dyDescent="0.25">
      <c r="BK340250" s="2315"/>
    </row>
    <row r="340251" spans="63:63" x14ac:dyDescent="0.25">
      <c r="BK340251" s="2311"/>
    </row>
    <row r="340275" spans="63:63" x14ac:dyDescent="0.25">
      <c r="BK340275" s="2315"/>
    </row>
    <row r="340276" spans="63:63" x14ac:dyDescent="0.25">
      <c r="BK340276" s="2311"/>
    </row>
    <row r="340300" spans="63:63" x14ac:dyDescent="0.25">
      <c r="BK340300" s="2315"/>
    </row>
    <row r="340301" spans="63:63" x14ac:dyDescent="0.25">
      <c r="BK340301" s="2311"/>
    </row>
    <row r="340325" spans="63:63" x14ac:dyDescent="0.25">
      <c r="BK340325" s="2315"/>
    </row>
    <row r="340326" spans="63:63" x14ac:dyDescent="0.25">
      <c r="BK340326" s="2311"/>
    </row>
    <row r="340350" spans="63:63" x14ac:dyDescent="0.25">
      <c r="BK340350" s="2315"/>
    </row>
    <row r="340351" spans="63:63" x14ac:dyDescent="0.25">
      <c r="BK340351" s="2311"/>
    </row>
    <row r="340375" spans="63:63" x14ac:dyDescent="0.25">
      <c r="BK340375" s="2315"/>
    </row>
    <row r="340376" spans="63:63" x14ac:dyDescent="0.25">
      <c r="BK340376" s="2311"/>
    </row>
    <row r="340400" spans="63:63" x14ac:dyDescent="0.25">
      <c r="BK340400" s="2315"/>
    </row>
    <row r="340401" spans="63:63" x14ac:dyDescent="0.25">
      <c r="BK340401" s="2311"/>
    </row>
    <row r="340425" spans="63:63" x14ac:dyDescent="0.25">
      <c r="BK340425" s="2315"/>
    </row>
    <row r="340426" spans="63:63" x14ac:dyDescent="0.25">
      <c r="BK340426" s="2311"/>
    </row>
    <row r="340450" spans="63:63" x14ac:dyDescent="0.25">
      <c r="BK340450" s="2315"/>
    </row>
    <row r="340451" spans="63:63" x14ac:dyDescent="0.25">
      <c r="BK340451" s="2311"/>
    </row>
    <row r="340475" spans="63:63" x14ac:dyDescent="0.25">
      <c r="BK340475" s="2315"/>
    </row>
    <row r="340476" spans="63:63" x14ac:dyDescent="0.25">
      <c r="BK340476" s="2311"/>
    </row>
    <row r="340500" spans="63:63" x14ac:dyDescent="0.25">
      <c r="BK340500" s="2315"/>
    </row>
    <row r="340501" spans="63:63" x14ac:dyDescent="0.25">
      <c r="BK340501" s="2311"/>
    </row>
    <row r="340525" spans="63:63" x14ac:dyDescent="0.25">
      <c r="BK340525" s="2315"/>
    </row>
    <row r="340526" spans="63:63" x14ac:dyDescent="0.25">
      <c r="BK340526" s="2311"/>
    </row>
    <row r="340550" spans="63:63" x14ac:dyDescent="0.25">
      <c r="BK340550" s="2315"/>
    </row>
    <row r="340551" spans="63:63" x14ac:dyDescent="0.25">
      <c r="BK340551" s="2311"/>
    </row>
    <row r="340575" spans="63:63" x14ac:dyDescent="0.25">
      <c r="BK340575" s="2315"/>
    </row>
    <row r="340576" spans="63:63" x14ac:dyDescent="0.25">
      <c r="BK340576" s="2311"/>
    </row>
    <row r="340600" spans="63:63" x14ac:dyDescent="0.25">
      <c r="BK340600" s="2315"/>
    </row>
    <row r="340601" spans="63:63" x14ac:dyDescent="0.25">
      <c r="BK340601" s="2311"/>
    </row>
    <row r="340625" spans="63:63" x14ac:dyDescent="0.25">
      <c r="BK340625" s="2315"/>
    </row>
    <row r="340626" spans="63:63" x14ac:dyDescent="0.25">
      <c r="BK340626" s="2311"/>
    </row>
    <row r="340650" spans="63:63" x14ac:dyDescent="0.25">
      <c r="BK340650" s="2315"/>
    </row>
    <row r="340651" spans="63:63" x14ac:dyDescent="0.25">
      <c r="BK340651" s="2311"/>
    </row>
    <row r="340675" spans="63:63" x14ac:dyDescent="0.25">
      <c r="BK340675" s="2315"/>
    </row>
    <row r="340676" spans="63:63" x14ac:dyDescent="0.25">
      <c r="BK340676" s="2311"/>
    </row>
    <row r="340700" spans="63:63" x14ac:dyDescent="0.25">
      <c r="BK340700" s="2315"/>
    </row>
    <row r="340701" spans="63:63" x14ac:dyDescent="0.25">
      <c r="BK340701" s="2311"/>
    </row>
    <row r="340725" spans="63:63" x14ac:dyDescent="0.25">
      <c r="BK340725" s="2315"/>
    </row>
    <row r="340726" spans="63:63" x14ac:dyDescent="0.25">
      <c r="BK340726" s="2311"/>
    </row>
    <row r="340750" spans="63:63" x14ac:dyDescent="0.25">
      <c r="BK340750" s="2315"/>
    </row>
    <row r="340751" spans="63:63" x14ac:dyDescent="0.25">
      <c r="BK340751" s="2311"/>
    </row>
    <row r="340775" spans="63:63" x14ac:dyDescent="0.25">
      <c r="BK340775" s="2315"/>
    </row>
    <row r="340776" spans="63:63" x14ac:dyDescent="0.25">
      <c r="BK340776" s="2311"/>
    </row>
    <row r="340800" spans="63:63" x14ac:dyDescent="0.25">
      <c r="BK340800" s="2315"/>
    </row>
    <row r="340801" spans="63:63" x14ac:dyDescent="0.25">
      <c r="BK340801" s="2311"/>
    </row>
    <row r="340825" spans="63:63" x14ac:dyDescent="0.25">
      <c r="BK340825" s="2315"/>
    </row>
    <row r="340826" spans="63:63" x14ac:dyDescent="0.25">
      <c r="BK340826" s="2311"/>
    </row>
    <row r="340850" spans="63:63" x14ac:dyDescent="0.25">
      <c r="BK340850" s="2315"/>
    </row>
    <row r="340851" spans="63:63" x14ac:dyDescent="0.25">
      <c r="BK340851" s="2311"/>
    </row>
    <row r="340875" spans="63:63" x14ac:dyDescent="0.25">
      <c r="BK340875" s="2315"/>
    </row>
    <row r="340876" spans="63:63" x14ac:dyDescent="0.25">
      <c r="BK340876" s="2311"/>
    </row>
    <row r="340900" spans="63:63" x14ac:dyDescent="0.25">
      <c r="BK340900" s="2315"/>
    </row>
    <row r="340901" spans="63:63" x14ac:dyDescent="0.25">
      <c r="BK340901" s="2311"/>
    </row>
    <row r="340925" spans="63:63" x14ac:dyDescent="0.25">
      <c r="BK340925" s="2315"/>
    </row>
    <row r="340926" spans="63:63" x14ac:dyDescent="0.25">
      <c r="BK340926" s="2311"/>
    </row>
    <row r="340950" spans="63:63" x14ac:dyDescent="0.25">
      <c r="BK340950" s="2315"/>
    </row>
    <row r="340951" spans="63:63" x14ac:dyDescent="0.25">
      <c r="BK340951" s="2311"/>
    </row>
    <row r="340975" spans="63:63" x14ac:dyDescent="0.25">
      <c r="BK340975" s="2315"/>
    </row>
    <row r="340976" spans="63:63" x14ac:dyDescent="0.25">
      <c r="BK340976" s="2311"/>
    </row>
    <row r="341000" spans="63:63" x14ac:dyDescent="0.25">
      <c r="BK341000" s="2315"/>
    </row>
    <row r="341001" spans="63:63" x14ac:dyDescent="0.25">
      <c r="BK341001" s="2311"/>
    </row>
    <row r="341025" spans="63:63" x14ac:dyDescent="0.25">
      <c r="BK341025" s="2315"/>
    </row>
    <row r="341026" spans="63:63" x14ac:dyDescent="0.25">
      <c r="BK341026" s="2311"/>
    </row>
    <row r="341050" spans="63:63" x14ac:dyDescent="0.25">
      <c r="BK341050" s="2315"/>
    </row>
    <row r="341051" spans="63:63" x14ac:dyDescent="0.25">
      <c r="BK341051" s="2311"/>
    </row>
    <row r="341075" spans="63:63" x14ac:dyDescent="0.25">
      <c r="BK341075" s="2315"/>
    </row>
    <row r="341076" spans="63:63" x14ac:dyDescent="0.25">
      <c r="BK341076" s="2311"/>
    </row>
    <row r="341100" spans="63:63" x14ac:dyDescent="0.25">
      <c r="BK341100" s="2315"/>
    </row>
    <row r="341101" spans="63:63" x14ac:dyDescent="0.25">
      <c r="BK341101" s="2311"/>
    </row>
    <row r="341125" spans="63:63" x14ac:dyDescent="0.25">
      <c r="BK341125" s="2315"/>
    </row>
    <row r="341126" spans="63:63" x14ac:dyDescent="0.25">
      <c r="BK341126" s="2311"/>
    </row>
    <row r="341150" spans="63:63" x14ac:dyDescent="0.25">
      <c r="BK341150" s="2315"/>
    </row>
    <row r="341151" spans="63:63" x14ac:dyDescent="0.25">
      <c r="BK341151" s="2311"/>
    </row>
    <row r="341175" spans="63:63" x14ac:dyDescent="0.25">
      <c r="BK341175" s="2315"/>
    </row>
    <row r="341176" spans="63:63" x14ac:dyDescent="0.25">
      <c r="BK341176" s="2311"/>
    </row>
    <row r="341200" spans="63:63" x14ac:dyDescent="0.25">
      <c r="BK341200" s="2315"/>
    </row>
    <row r="341201" spans="63:63" x14ac:dyDescent="0.25">
      <c r="BK341201" s="2311"/>
    </row>
    <row r="341225" spans="63:63" x14ac:dyDescent="0.25">
      <c r="BK341225" s="2315"/>
    </row>
    <row r="341226" spans="63:63" x14ac:dyDescent="0.25">
      <c r="BK341226" s="2311"/>
    </row>
    <row r="341250" spans="63:63" x14ac:dyDescent="0.25">
      <c r="BK341250" s="2315"/>
    </row>
    <row r="341251" spans="63:63" x14ac:dyDescent="0.25">
      <c r="BK341251" s="2311"/>
    </row>
    <row r="341275" spans="63:63" x14ac:dyDescent="0.25">
      <c r="BK341275" s="2315"/>
    </row>
    <row r="341276" spans="63:63" x14ac:dyDescent="0.25">
      <c r="BK341276" s="2311"/>
    </row>
    <row r="341300" spans="63:63" x14ac:dyDescent="0.25">
      <c r="BK341300" s="2315"/>
    </row>
    <row r="341301" spans="63:63" x14ac:dyDescent="0.25">
      <c r="BK341301" s="2311"/>
    </row>
    <row r="341325" spans="63:63" x14ac:dyDescent="0.25">
      <c r="BK341325" s="2315"/>
    </row>
    <row r="341326" spans="63:63" x14ac:dyDescent="0.25">
      <c r="BK341326" s="2311"/>
    </row>
    <row r="341350" spans="63:63" x14ac:dyDescent="0.25">
      <c r="BK341350" s="2315"/>
    </row>
    <row r="341351" spans="63:63" x14ac:dyDescent="0.25">
      <c r="BK341351" s="2311"/>
    </row>
    <row r="341375" spans="63:63" x14ac:dyDescent="0.25">
      <c r="BK341375" s="2315"/>
    </row>
    <row r="341376" spans="63:63" x14ac:dyDescent="0.25">
      <c r="BK341376" s="2311"/>
    </row>
    <row r="341400" spans="63:63" x14ac:dyDescent="0.25">
      <c r="BK341400" s="2315"/>
    </row>
    <row r="341401" spans="63:63" x14ac:dyDescent="0.25">
      <c r="BK341401" s="2311"/>
    </row>
    <row r="341425" spans="63:63" x14ac:dyDescent="0.25">
      <c r="BK341425" s="2315"/>
    </row>
    <row r="341426" spans="63:63" x14ac:dyDescent="0.25">
      <c r="BK341426" s="2311"/>
    </row>
    <row r="341450" spans="63:63" x14ac:dyDescent="0.25">
      <c r="BK341450" s="2315"/>
    </row>
    <row r="341451" spans="63:63" x14ac:dyDescent="0.25">
      <c r="BK341451" s="2311"/>
    </row>
    <row r="341475" spans="63:63" x14ac:dyDescent="0.25">
      <c r="BK341475" s="2315"/>
    </row>
    <row r="341476" spans="63:63" x14ac:dyDescent="0.25">
      <c r="BK341476" s="2311"/>
    </row>
    <row r="341500" spans="63:63" x14ac:dyDescent="0.25">
      <c r="BK341500" s="2315"/>
    </row>
    <row r="341501" spans="63:63" x14ac:dyDescent="0.25">
      <c r="BK341501" s="2311"/>
    </row>
    <row r="341525" spans="63:63" x14ac:dyDescent="0.25">
      <c r="BK341525" s="2315"/>
    </row>
    <row r="341526" spans="63:63" x14ac:dyDescent="0.25">
      <c r="BK341526" s="2311"/>
    </row>
    <row r="341550" spans="63:63" x14ac:dyDescent="0.25">
      <c r="BK341550" s="2315"/>
    </row>
    <row r="341551" spans="63:63" x14ac:dyDescent="0.25">
      <c r="BK341551" s="2311"/>
    </row>
    <row r="341575" spans="63:63" x14ac:dyDescent="0.25">
      <c r="BK341575" s="2315"/>
    </row>
    <row r="341576" spans="63:63" x14ac:dyDescent="0.25">
      <c r="BK341576" s="2311"/>
    </row>
    <row r="341600" spans="63:63" x14ac:dyDescent="0.25">
      <c r="BK341600" s="2315"/>
    </row>
    <row r="341601" spans="63:63" x14ac:dyDescent="0.25">
      <c r="BK341601" s="2311"/>
    </row>
    <row r="341625" spans="63:63" x14ac:dyDescent="0.25">
      <c r="BK341625" s="2315"/>
    </row>
    <row r="341626" spans="63:63" x14ac:dyDescent="0.25">
      <c r="BK341626" s="2311"/>
    </row>
    <row r="341650" spans="63:63" x14ac:dyDescent="0.25">
      <c r="BK341650" s="2315"/>
    </row>
    <row r="341651" spans="63:63" x14ac:dyDescent="0.25">
      <c r="BK341651" s="2311"/>
    </row>
    <row r="341675" spans="63:63" x14ac:dyDescent="0.25">
      <c r="BK341675" s="2315"/>
    </row>
    <row r="341676" spans="63:63" x14ac:dyDescent="0.25">
      <c r="BK341676" s="2311"/>
    </row>
    <row r="341700" spans="63:63" x14ac:dyDescent="0.25">
      <c r="BK341700" s="2315"/>
    </row>
    <row r="341701" spans="63:63" x14ac:dyDescent="0.25">
      <c r="BK341701" s="2311"/>
    </row>
    <row r="341725" spans="63:63" x14ac:dyDescent="0.25">
      <c r="BK341725" s="2315"/>
    </row>
    <row r="341726" spans="63:63" x14ac:dyDescent="0.25">
      <c r="BK341726" s="2311"/>
    </row>
    <row r="341750" spans="63:63" x14ac:dyDescent="0.25">
      <c r="BK341750" s="2315"/>
    </row>
    <row r="341751" spans="63:63" x14ac:dyDescent="0.25">
      <c r="BK341751" s="2311"/>
    </row>
    <row r="341775" spans="63:63" x14ac:dyDescent="0.25">
      <c r="BK341775" s="2315"/>
    </row>
    <row r="341776" spans="63:63" x14ac:dyDescent="0.25">
      <c r="BK341776" s="2311"/>
    </row>
    <row r="341800" spans="63:63" x14ac:dyDescent="0.25">
      <c r="BK341800" s="2315"/>
    </row>
    <row r="341801" spans="63:63" x14ac:dyDescent="0.25">
      <c r="BK341801" s="2311"/>
    </row>
    <row r="341825" spans="63:63" x14ac:dyDescent="0.25">
      <c r="BK341825" s="2315"/>
    </row>
    <row r="341826" spans="63:63" x14ac:dyDescent="0.25">
      <c r="BK341826" s="2311"/>
    </row>
    <row r="341850" spans="63:63" x14ac:dyDescent="0.25">
      <c r="BK341850" s="2315"/>
    </row>
    <row r="341851" spans="63:63" x14ac:dyDescent="0.25">
      <c r="BK341851" s="2311"/>
    </row>
    <row r="341875" spans="63:63" x14ac:dyDescent="0.25">
      <c r="BK341875" s="2315"/>
    </row>
    <row r="341876" spans="63:63" x14ac:dyDescent="0.25">
      <c r="BK341876" s="2311"/>
    </row>
    <row r="341900" spans="63:63" x14ac:dyDescent="0.25">
      <c r="BK341900" s="2315"/>
    </row>
    <row r="341901" spans="63:63" x14ac:dyDescent="0.25">
      <c r="BK341901" s="2311"/>
    </row>
    <row r="341925" spans="63:63" x14ac:dyDescent="0.25">
      <c r="BK341925" s="2315"/>
    </row>
    <row r="341926" spans="63:63" x14ac:dyDescent="0.25">
      <c r="BK341926" s="2311"/>
    </row>
    <row r="341950" spans="63:63" x14ac:dyDescent="0.25">
      <c r="BK341950" s="2315"/>
    </row>
    <row r="341951" spans="63:63" x14ac:dyDescent="0.25">
      <c r="BK341951" s="2311"/>
    </row>
    <row r="341975" spans="63:63" x14ac:dyDescent="0.25">
      <c r="BK341975" s="2315"/>
    </row>
    <row r="341976" spans="63:63" x14ac:dyDescent="0.25">
      <c r="BK341976" s="2311"/>
    </row>
    <row r="342000" spans="63:63" x14ac:dyDescent="0.25">
      <c r="BK342000" s="2315"/>
    </row>
    <row r="342001" spans="63:63" x14ac:dyDescent="0.25">
      <c r="BK342001" s="2311"/>
    </row>
    <row r="342025" spans="63:63" x14ac:dyDescent="0.25">
      <c r="BK342025" s="2315"/>
    </row>
    <row r="342026" spans="63:63" x14ac:dyDescent="0.25">
      <c r="BK342026" s="2311"/>
    </row>
    <row r="342050" spans="63:63" x14ac:dyDescent="0.25">
      <c r="BK342050" s="2315"/>
    </row>
    <row r="342051" spans="63:63" x14ac:dyDescent="0.25">
      <c r="BK342051" s="2311"/>
    </row>
    <row r="342075" spans="63:63" x14ac:dyDescent="0.25">
      <c r="BK342075" s="2315"/>
    </row>
    <row r="342076" spans="63:63" x14ac:dyDescent="0.25">
      <c r="BK342076" s="2311"/>
    </row>
    <row r="342100" spans="63:63" x14ac:dyDescent="0.25">
      <c r="BK342100" s="2315"/>
    </row>
    <row r="342101" spans="63:63" x14ac:dyDescent="0.25">
      <c r="BK342101" s="2311"/>
    </row>
    <row r="342125" spans="63:63" x14ac:dyDescent="0.25">
      <c r="BK342125" s="2315"/>
    </row>
    <row r="342126" spans="63:63" x14ac:dyDescent="0.25">
      <c r="BK342126" s="2311"/>
    </row>
    <row r="342150" spans="63:63" x14ac:dyDescent="0.25">
      <c r="BK342150" s="2315"/>
    </row>
    <row r="342151" spans="63:63" x14ac:dyDescent="0.25">
      <c r="BK342151" s="2311"/>
    </row>
    <row r="342175" spans="63:63" x14ac:dyDescent="0.25">
      <c r="BK342175" s="2315"/>
    </row>
    <row r="342176" spans="63:63" x14ac:dyDescent="0.25">
      <c r="BK342176" s="2311"/>
    </row>
    <row r="342200" spans="63:63" x14ac:dyDescent="0.25">
      <c r="BK342200" s="2315"/>
    </row>
    <row r="342201" spans="63:63" x14ac:dyDescent="0.25">
      <c r="BK342201" s="2311"/>
    </row>
    <row r="342225" spans="63:63" x14ac:dyDescent="0.25">
      <c r="BK342225" s="2315"/>
    </row>
    <row r="342226" spans="63:63" x14ac:dyDescent="0.25">
      <c r="BK342226" s="2311"/>
    </row>
    <row r="342250" spans="63:63" x14ac:dyDescent="0.25">
      <c r="BK342250" s="2315"/>
    </row>
    <row r="342251" spans="63:63" x14ac:dyDescent="0.25">
      <c r="BK342251" s="2311"/>
    </row>
    <row r="342275" spans="63:63" x14ac:dyDescent="0.25">
      <c r="BK342275" s="2315"/>
    </row>
    <row r="342276" spans="63:63" x14ac:dyDescent="0.25">
      <c r="BK342276" s="2311"/>
    </row>
    <row r="342300" spans="63:63" x14ac:dyDescent="0.25">
      <c r="BK342300" s="2315"/>
    </row>
    <row r="342301" spans="63:63" x14ac:dyDescent="0.25">
      <c r="BK342301" s="2311"/>
    </row>
    <row r="342325" spans="63:63" x14ac:dyDescent="0.25">
      <c r="BK342325" s="2315"/>
    </row>
    <row r="342326" spans="63:63" x14ac:dyDescent="0.25">
      <c r="BK342326" s="2311"/>
    </row>
    <row r="342350" spans="63:63" x14ac:dyDescent="0.25">
      <c r="BK342350" s="2315"/>
    </row>
    <row r="342351" spans="63:63" x14ac:dyDescent="0.25">
      <c r="BK342351" s="2311"/>
    </row>
    <row r="342375" spans="63:63" x14ac:dyDescent="0.25">
      <c r="BK342375" s="2315"/>
    </row>
    <row r="342376" spans="63:63" x14ac:dyDescent="0.25">
      <c r="BK342376" s="2311"/>
    </row>
    <row r="342400" spans="63:63" x14ac:dyDescent="0.25">
      <c r="BK342400" s="2315"/>
    </row>
    <row r="342401" spans="63:63" x14ac:dyDescent="0.25">
      <c r="BK342401" s="2311"/>
    </row>
    <row r="342425" spans="63:63" x14ac:dyDescent="0.25">
      <c r="BK342425" s="2315"/>
    </row>
    <row r="342426" spans="63:63" x14ac:dyDescent="0.25">
      <c r="BK342426" s="2311"/>
    </row>
    <row r="342450" spans="63:63" x14ac:dyDescent="0.25">
      <c r="BK342450" s="2315"/>
    </row>
    <row r="342451" spans="63:63" x14ac:dyDescent="0.25">
      <c r="BK342451" s="2311"/>
    </row>
    <row r="342475" spans="63:63" x14ac:dyDescent="0.25">
      <c r="BK342475" s="2315"/>
    </row>
    <row r="342476" spans="63:63" x14ac:dyDescent="0.25">
      <c r="BK342476" s="2311"/>
    </row>
    <row r="342500" spans="63:63" x14ac:dyDescent="0.25">
      <c r="BK342500" s="2315"/>
    </row>
    <row r="342501" spans="63:63" x14ac:dyDescent="0.25">
      <c r="BK342501" s="2311"/>
    </row>
    <row r="342525" spans="63:63" x14ac:dyDescent="0.25">
      <c r="BK342525" s="2315"/>
    </row>
    <row r="342526" spans="63:63" x14ac:dyDescent="0.25">
      <c r="BK342526" s="2311"/>
    </row>
    <row r="342550" spans="63:63" x14ac:dyDescent="0.25">
      <c r="BK342550" s="2315"/>
    </row>
    <row r="342551" spans="63:63" x14ac:dyDescent="0.25">
      <c r="BK342551" s="2311"/>
    </row>
    <row r="342575" spans="63:63" x14ac:dyDescent="0.25">
      <c r="BK342575" s="2315"/>
    </row>
    <row r="342576" spans="63:63" x14ac:dyDescent="0.25">
      <c r="BK342576" s="2311"/>
    </row>
    <row r="342600" spans="63:63" x14ac:dyDescent="0.25">
      <c r="BK342600" s="2315"/>
    </row>
    <row r="342601" spans="63:63" x14ac:dyDescent="0.25">
      <c r="BK342601" s="2311"/>
    </row>
    <row r="342625" spans="63:63" x14ac:dyDescent="0.25">
      <c r="BK342625" s="2315"/>
    </row>
    <row r="342626" spans="63:63" x14ac:dyDescent="0.25">
      <c r="BK342626" s="2311"/>
    </row>
    <row r="342650" spans="63:63" x14ac:dyDescent="0.25">
      <c r="BK342650" s="2315"/>
    </row>
    <row r="342651" spans="63:63" x14ac:dyDescent="0.25">
      <c r="BK342651" s="2311"/>
    </row>
    <row r="342675" spans="63:63" x14ac:dyDescent="0.25">
      <c r="BK342675" s="2315"/>
    </row>
    <row r="342676" spans="63:63" x14ac:dyDescent="0.25">
      <c r="BK342676" s="2311"/>
    </row>
    <row r="342700" spans="63:63" x14ac:dyDescent="0.25">
      <c r="BK342700" s="2315"/>
    </row>
    <row r="342701" spans="63:63" x14ac:dyDescent="0.25">
      <c r="BK342701" s="2311"/>
    </row>
    <row r="342725" spans="63:63" x14ac:dyDescent="0.25">
      <c r="BK342725" s="2315"/>
    </row>
    <row r="342726" spans="63:63" x14ac:dyDescent="0.25">
      <c r="BK342726" s="2311"/>
    </row>
    <row r="342750" spans="63:63" x14ac:dyDescent="0.25">
      <c r="BK342750" s="2315"/>
    </row>
    <row r="342751" spans="63:63" x14ac:dyDescent="0.25">
      <c r="BK342751" s="2311"/>
    </row>
    <row r="342775" spans="63:63" x14ac:dyDescent="0.25">
      <c r="BK342775" s="2315"/>
    </row>
    <row r="342776" spans="63:63" x14ac:dyDescent="0.25">
      <c r="BK342776" s="2311"/>
    </row>
    <row r="342800" spans="63:63" x14ac:dyDescent="0.25">
      <c r="BK342800" s="2315"/>
    </row>
    <row r="342801" spans="63:63" x14ac:dyDescent="0.25">
      <c r="BK342801" s="2311"/>
    </row>
    <row r="342825" spans="63:63" x14ac:dyDescent="0.25">
      <c r="BK342825" s="2315"/>
    </row>
    <row r="342826" spans="63:63" x14ac:dyDescent="0.25">
      <c r="BK342826" s="2311"/>
    </row>
    <row r="342850" spans="63:63" x14ac:dyDescent="0.25">
      <c r="BK342850" s="2315"/>
    </row>
    <row r="342851" spans="63:63" x14ac:dyDescent="0.25">
      <c r="BK342851" s="2311"/>
    </row>
    <row r="342875" spans="63:63" x14ac:dyDescent="0.25">
      <c r="BK342875" s="2315"/>
    </row>
    <row r="342876" spans="63:63" x14ac:dyDescent="0.25">
      <c r="BK342876" s="2311"/>
    </row>
    <row r="342900" spans="63:63" x14ac:dyDescent="0.25">
      <c r="BK342900" s="2315"/>
    </row>
    <row r="342901" spans="63:63" x14ac:dyDescent="0.25">
      <c r="BK342901" s="2311"/>
    </row>
    <row r="342925" spans="63:63" x14ac:dyDescent="0.25">
      <c r="BK342925" s="2315"/>
    </row>
    <row r="342926" spans="63:63" x14ac:dyDescent="0.25">
      <c r="BK342926" s="2311"/>
    </row>
    <row r="342950" spans="63:63" x14ac:dyDescent="0.25">
      <c r="BK342950" s="2315"/>
    </row>
    <row r="342951" spans="63:63" x14ac:dyDescent="0.25">
      <c r="BK342951" s="2311"/>
    </row>
    <row r="342975" spans="63:63" x14ac:dyDescent="0.25">
      <c r="BK342975" s="2315"/>
    </row>
    <row r="342976" spans="63:63" x14ac:dyDescent="0.25">
      <c r="BK342976" s="2311"/>
    </row>
    <row r="343000" spans="63:63" x14ac:dyDescent="0.25">
      <c r="BK343000" s="2315"/>
    </row>
    <row r="343001" spans="63:63" x14ac:dyDescent="0.25">
      <c r="BK343001" s="2311"/>
    </row>
    <row r="343025" spans="63:63" x14ac:dyDescent="0.25">
      <c r="BK343025" s="2315"/>
    </row>
    <row r="343026" spans="63:63" x14ac:dyDescent="0.25">
      <c r="BK343026" s="2311"/>
    </row>
    <row r="343050" spans="63:63" x14ac:dyDescent="0.25">
      <c r="BK343050" s="2315"/>
    </row>
    <row r="343051" spans="63:63" x14ac:dyDescent="0.25">
      <c r="BK343051" s="2311"/>
    </row>
    <row r="343075" spans="63:63" x14ac:dyDescent="0.25">
      <c r="BK343075" s="2315"/>
    </row>
    <row r="343076" spans="63:63" x14ac:dyDescent="0.25">
      <c r="BK343076" s="2311"/>
    </row>
    <row r="343100" spans="63:63" x14ac:dyDescent="0.25">
      <c r="BK343100" s="2315"/>
    </row>
    <row r="343101" spans="63:63" x14ac:dyDescent="0.25">
      <c r="BK343101" s="2311"/>
    </row>
    <row r="343125" spans="63:63" x14ac:dyDescent="0.25">
      <c r="BK343125" s="2315"/>
    </row>
    <row r="343126" spans="63:63" x14ac:dyDescent="0.25">
      <c r="BK343126" s="2311"/>
    </row>
    <row r="343150" spans="63:63" x14ac:dyDescent="0.25">
      <c r="BK343150" s="2315"/>
    </row>
    <row r="343151" spans="63:63" x14ac:dyDescent="0.25">
      <c r="BK343151" s="2311"/>
    </row>
    <row r="343175" spans="63:63" x14ac:dyDescent="0.25">
      <c r="BK343175" s="2315"/>
    </row>
    <row r="343176" spans="63:63" x14ac:dyDescent="0.25">
      <c r="BK343176" s="2311"/>
    </row>
    <row r="343200" spans="63:63" x14ac:dyDescent="0.25">
      <c r="BK343200" s="2315"/>
    </row>
    <row r="343201" spans="63:63" x14ac:dyDescent="0.25">
      <c r="BK343201" s="2311"/>
    </row>
    <row r="343225" spans="63:63" x14ac:dyDescent="0.25">
      <c r="BK343225" s="2315"/>
    </row>
    <row r="343226" spans="63:63" x14ac:dyDescent="0.25">
      <c r="BK343226" s="2311"/>
    </row>
    <row r="343250" spans="63:63" x14ac:dyDescent="0.25">
      <c r="BK343250" s="2315"/>
    </row>
    <row r="343251" spans="63:63" x14ac:dyDescent="0.25">
      <c r="BK343251" s="2311"/>
    </row>
    <row r="343275" spans="63:63" x14ac:dyDescent="0.25">
      <c r="BK343275" s="2315"/>
    </row>
    <row r="343276" spans="63:63" x14ac:dyDescent="0.25">
      <c r="BK343276" s="2311"/>
    </row>
    <row r="343300" spans="63:63" x14ac:dyDescent="0.25">
      <c r="BK343300" s="2315"/>
    </row>
    <row r="343301" spans="63:63" x14ac:dyDescent="0.25">
      <c r="BK343301" s="2311"/>
    </row>
    <row r="343325" spans="63:63" x14ac:dyDescent="0.25">
      <c r="BK343325" s="2315"/>
    </row>
    <row r="343326" spans="63:63" x14ac:dyDescent="0.25">
      <c r="BK343326" s="2311"/>
    </row>
    <row r="343350" spans="63:63" x14ac:dyDescent="0.25">
      <c r="BK343350" s="2315"/>
    </row>
    <row r="343351" spans="63:63" x14ac:dyDescent="0.25">
      <c r="BK343351" s="2311"/>
    </row>
    <row r="343375" spans="63:63" x14ac:dyDescent="0.25">
      <c r="BK343375" s="2315"/>
    </row>
    <row r="343376" spans="63:63" x14ac:dyDescent="0.25">
      <c r="BK343376" s="2311"/>
    </row>
    <row r="343400" spans="63:63" x14ac:dyDescent="0.25">
      <c r="BK343400" s="2315"/>
    </row>
    <row r="343401" spans="63:63" x14ac:dyDescent="0.25">
      <c r="BK343401" s="2311"/>
    </row>
    <row r="343425" spans="63:63" x14ac:dyDescent="0.25">
      <c r="BK343425" s="2315"/>
    </row>
    <row r="343426" spans="63:63" x14ac:dyDescent="0.25">
      <c r="BK343426" s="2311"/>
    </row>
    <row r="343450" spans="63:63" x14ac:dyDescent="0.25">
      <c r="BK343450" s="2315"/>
    </row>
    <row r="343451" spans="63:63" x14ac:dyDescent="0.25">
      <c r="BK343451" s="2311"/>
    </row>
    <row r="343475" spans="63:63" x14ac:dyDescent="0.25">
      <c r="BK343475" s="2315"/>
    </row>
    <row r="343476" spans="63:63" x14ac:dyDescent="0.25">
      <c r="BK343476" s="2311"/>
    </row>
    <row r="343500" spans="63:63" x14ac:dyDescent="0.25">
      <c r="BK343500" s="2315"/>
    </row>
    <row r="343501" spans="63:63" x14ac:dyDescent="0.25">
      <c r="BK343501" s="2311"/>
    </row>
    <row r="343525" spans="63:63" x14ac:dyDescent="0.25">
      <c r="BK343525" s="2315"/>
    </row>
    <row r="343526" spans="63:63" x14ac:dyDescent="0.25">
      <c r="BK343526" s="2311"/>
    </row>
    <row r="343550" spans="63:63" x14ac:dyDescent="0.25">
      <c r="BK343550" s="2315"/>
    </row>
    <row r="343551" spans="63:63" x14ac:dyDescent="0.25">
      <c r="BK343551" s="2311"/>
    </row>
    <row r="343575" spans="63:63" x14ac:dyDescent="0.25">
      <c r="BK343575" s="2315"/>
    </row>
    <row r="343576" spans="63:63" x14ac:dyDescent="0.25">
      <c r="BK343576" s="2311"/>
    </row>
    <row r="343600" spans="63:63" x14ac:dyDescent="0.25">
      <c r="BK343600" s="2315"/>
    </row>
    <row r="343601" spans="63:63" x14ac:dyDescent="0.25">
      <c r="BK343601" s="2311"/>
    </row>
    <row r="343625" spans="63:63" x14ac:dyDescent="0.25">
      <c r="BK343625" s="2315"/>
    </row>
    <row r="343626" spans="63:63" x14ac:dyDescent="0.25">
      <c r="BK343626" s="2311"/>
    </row>
    <row r="343650" spans="63:63" x14ac:dyDescent="0.25">
      <c r="BK343650" s="2315"/>
    </row>
    <row r="343651" spans="63:63" x14ac:dyDescent="0.25">
      <c r="BK343651" s="2311"/>
    </row>
    <row r="343675" spans="63:63" x14ac:dyDescent="0.25">
      <c r="BK343675" s="2315"/>
    </row>
    <row r="343676" spans="63:63" x14ac:dyDescent="0.25">
      <c r="BK343676" s="2311"/>
    </row>
    <row r="343700" spans="63:63" x14ac:dyDescent="0.25">
      <c r="BK343700" s="2315"/>
    </row>
    <row r="343701" spans="63:63" x14ac:dyDescent="0.25">
      <c r="BK343701" s="2311"/>
    </row>
    <row r="343725" spans="63:63" x14ac:dyDescent="0.25">
      <c r="BK343725" s="2315"/>
    </row>
    <row r="343726" spans="63:63" x14ac:dyDescent="0.25">
      <c r="BK343726" s="2311"/>
    </row>
    <row r="343750" spans="63:63" x14ac:dyDescent="0.25">
      <c r="BK343750" s="2315"/>
    </row>
    <row r="343751" spans="63:63" x14ac:dyDescent="0.25">
      <c r="BK343751" s="2311"/>
    </row>
    <row r="343775" spans="63:63" x14ac:dyDescent="0.25">
      <c r="BK343775" s="2315"/>
    </row>
    <row r="343776" spans="63:63" x14ac:dyDescent="0.25">
      <c r="BK343776" s="2311"/>
    </row>
    <row r="343800" spans="63:63" x14ac:dyDescent="0.25">
      <c r="BK343800" s="2315"/>
    </row>
    <row r="343801" spans="63:63" x14ac:dyDescent="0.25">
      <c r="BK343801" s="2311"/>
    </row>
    <row r="343825" spans="63:63" x14ac:dyDescent="0.25">
      <c r="BK343825" s="2315"/>
    </row>
    <row r="343826" spans="63:63" x14ac:dyDescent="0.25">
      <c r="BK343826" s="2311"/>
    </row>
    <row r="343850" spans="63:63" x14ac:dyDescent="0.25">
      <c r="BK343850" s="2315"/>
    </row>
    <row r="343851" spans="63:63" x14ac:dyDescent="0.25">
      <c r="BK343851" s="2311"/>
    </row>
    <row r="343875" spans="63:63" x14ac:dyDescent="0.25">
      <c r="BK343875" s="2315"/>
    </row>
    <row r="343876" spans="63:63" x14ac:dyDescent="0.25">
      <c r="BK343876" s="2311"/>
    </row>
    <row r="343900" spans="63:63" x14ac:dyDescent="0.25">
      <c r="BK343900" s="2315"/>
    </row>
    <row r="343901" spans="63:63" x14ac:dyDescent="0.25">
      <c r="BK343901" s="2311"/>
    </row>
    <row r="343925" spans="63:63" x14ac:dyDescent="0.25">
      <c r="BK343925" s="2315"/>
    </row>
    <row r="343926" spans="63:63" x14ac:dyDescent="0.25">
      <c r="BK343926" s="2311"/>
    </row>
    <row r="343950" spans="63:63" x14ac:dyDescent="0.25">
      <c r="BK343950" s="2315"/>
    </row>
    <row r="343951" spans="63:63" x14ac:dyDescent="0.25">
      <c r="BK343951" s="2311"/>
    </row>
    <row r="343975" spans="63:63" x14ac:dyDescent="0.25">
      <c r="BK343975" s="2315"/>
    </row>
    <row r="343976" spans="63:63" x14ac:dyDescent="0.25">
      <c r="BK343976" s="2311"/>
    </row>
    <row r="344000" spans="63:63" x14ac:dyDescent="0.25">
      <c r="BK344000" s="2315"/>
    </row>
    <row r="344001" spans="63:63" x14ac:dyDescent="0.25">
      <c r="BK344001" s="2311"/>
    </row>
    <row r="344025" spans="63:63" x14ac:dyDescent="0.25">
      <c r="BK344025" s="2315"/>
    </row>
    <row r="344026" spans="63:63" x14ac:dyDescent="0.25">
      <c r="BK344026" s="2311"/>
    </row>
    <row r="344050" spans="63:63" x14ac:dyDescent="0.25">
      <c r="BK344050" s="2315"/>
    </row>
    <row r="344051" spans="63:63" x14ac:dyDescent="0.25">
      <c r="BK344051" s="2311"/>
    </row>
    <row r="344075" spans="63:63" x14ac:dyDescent="0.25">
      <c r="BK344075" s="2315"/>
    </row>
    <row r="344076" spans="63:63" x14ac:dyDescent="0.25">
      <c r="BK344076" s="2311"/>
    </row>
    <row r="344100" spans="63:63" x14ac:dyDescent="0.25">
      <c r="BK344100" s="2315"/>
    </row>
    <row r="344101" spans="63:63" x14ac:dyDescent="0.25">
      <c r="BK344101" s="2311"/>
    </row>
    <row r="344125" spans="63:63" x14ac:dyDescent="0.25">
      <c r="BK344125" s="2315"/>
    </row>
    <row r="344126" spans="63:63" x14ac:dyDescent="0.25">
      <c r="BK344126" s="2311"/>
    </row>
    <row r="344150" spans="63:63" x14ac:dyDescent="0.25">
      <c r="BK344150" s="2315"/>
    </row>
    <row r="344151" spans="63:63" x14ac:dyDescent="0.25">
      <c r="BK344151" s="2311"/>
    </row>
    <row r="344175" spans="63:63" x14ac:dyDescent="0.25">
      <c r="BK344175" s="2315"/>
    </row>
    <row r="344176" spans="63:63" x14ac:dyDescent="0.25">
      <c r="BK344176" s="2311"/>
    </row>
    <row r="344200" spans="63:63" x14ac:dyDescent="0.25">
      <c r="BK344200" s="2315"/>
    </row>
    <row r="344201" spans="63:63" x14ac:dyDescent="0.25">
      <c r="BK344201" s="2311"/>
    </row>
    <row r="344225" spans="63:63" x14ac:dyDescent="0.25">
      <c r="BK344225" s="2315"/>
    </row>
    <row r="344226" spans="63:63" x14ac:dyDescent="0.25">
      <c r="BK344226" s="2311"/>
    </row>
    <row r="344250" spans="63:63" x14ac:dyDescent="0.25">
      <c r="BK344250" s="2315"/>
    </row>
    <row r="344251" spans="63:63" x14ac:dyDescent="0.25">
      <c r="BK344251" s="2311"/>
    </row>
    <row r="344275" spans="63:63" x14ac:dyDescent="0.25">
      <c r="BK344275" s="2315"/>
    </row>
    <row r="344276" spans="63:63" x14ac:dyDescent="0.25">
      <c r="BK344276" s="2311"/>
    </row>
    <row r="344300" spans="63:63" x14ac:dyDescent="0.25">
      <c r="BK344300" s="2315"/>
    </row>
    <row r="344301" spans="63:63" x14ac:dyDescent="0.25">
      <c r="BK344301" s="2311"/>
    </row>
    <row r="344325" spans="63:63" x14ac:dyDescent="0.25">
      <c r="BK344325" s="2315"/>
    </row>
    <row r="344326" spans="63:63" x14ac:dyDescent="0.25">
      <c r="BK344326" s="2311"/>
    </row>
    <row r="344350" spans="63:63" x14ac:dyDescent="0.25">
      <c r="BK344350" s="2315"/>
    </row>
    <row r="344351" spans="63:63" x14ac:dyDescent="0.25">
      <c r="BK344351" s="2311"/>
    </row>
    <row r="344375" spans="63:63" x14ac:dyDescent="0.25">
      <c r="BK344375" s="2315"/>
    </row>
    <row r="344376" spans="63:63" x14ac:dyDescent="0.25">
      <c r="BK344376" s="2311"/>
    </row>
    <row r="344400" spans="63:63" x14ac:dyDescent="0.25">
      <c r="BK344400" s="2315"/>
    </row>
    <row r="344401" spans="63:63" x14ac:dyDescent="0.25">
      <c r="BK344401" s="2311"/>
    </row>
    <row r="344425" spans="63:63" x14ac:dyDescent="0.25">
      <c r="BK344425" s="2315"/>
    </row>
    <row r="344426" spans="63:63" x14ac:dyDescent="0.25">
      <c r="BK344426" s="2311"/>
    </row>
    <row r="344450" spans="63:63" x14ac:dyDescent="0.25">
      <c r="BK344450" s="2315"/>
    </row>
    <row r="344451" spans="63:63" x14ac:dyDescent="0.25">
      <c r="BK344451" s="2311"/>
    </row>
    <row r="344475" spans="63:63" x14ac:dyDescent="0.25">
      <c r="BK344475" s="2315"/>
    </row>
    <row r="344476" spans="63:63" x14ac:dyDescent="0.25">
      <c r="BK344476" s="2311"/>
    </row>
    <row r="344500" spans="63:63" x14ac:dyDescent="0.25">
      <c r="BK344500" s="2315"/>
    </row>
    <row r="344501" spans="63:63" x14ac:dyDescent="0.25">
      <c r="BK344501" s="2311"/>
    </row>
    <row r="344525" spans="63:63" x14ac:dyDescent="0.25">
      <c r="BK344525" s="2315"/>
    </row>
    <row r="344526" spans="63:63" x14ac:dyDescent="0.25">
      <c r="BK344526" s="2311"/>
    </row>
    <row r="344550" spans="63:63" x14ac:dyDescent="0.25">
      <c r="BK344550" s="2315"/>
    </row>
    <row r="344551" spans="63:63" x14ac:dyDescent="0.25">
      <c r="BK344551" s="2311"/>
    </row>
    <row r="344575" spans="63:63" x14ac:dyDescent="0.25">
      <c r="BK344575" s="2315"/>
    </row>
    <row r="344576" spans="63:63" x14ac:dyDescent="0.25">
      <c r="BK344576" s="2311"/>
    </row>
    <row r="344600" spans="63:63" x14ac:dyDescent="0.25">
      <c r="BK344600" s="2315"/>
    </row>
    <row r="344601" spans="63:63" x14ac:dyDescent="0.25">
      <c r="BK344601" s="2311"/>
    </row>
    <row r="344625" spans="63:63" x14ac:dyDescent="0.25">
      <c r="BK344625" s="2315"/>
    </row>
    <row r="344626" spans="63:63" x14ac:dyDescent="0.25">
      <c r="BK344626" s="2311"/>
    </row>
    <row r="344650" spans="63:63" x14ac:dyDescent="0.25">
      <c r="BK344650" s="2315"/>
    </row>
    <row r="344651" spans="63:63" x14ac:dyDescent="0.25">
      <c r="BK344651" s="2311"/>
    </row>
    <row r="344675" spans="63:63" x14ac:dyDescent="0.25">
      <c r="BK344675" s="2315"/>
    </row>
    <row r="344676" spans="63:63" x14ac:dyDescent="0.25">
      <c r="BK344676" s="2311"/>
    </row>
    <row r="344700" spans="63:63" x14ac:dyDescent="0.25">
      <c r="BK344700" s="2315"/>
    </row>
    <row r="344701" spans="63:63" x14ac:dyDescent="0.25">
      <c r="BK344701" s="2311"/>
    </row>
    <row r="344725" spans="63:63" x14ac:dyDescent="0.25">
      <c r="BK344725" s="2315"/>
    </row>
    <row r="344726" spans="63:63" x14ac:dyDescent="0.25">
      <c r="BK344726" s="2311"/>
    </row>
    <row r="344750" spans="63:63" x14ac:dyDescent="0.25">
      <c r="BK344750" s="2315"/>
    </row>
    <row r="344751" spans="63:63" x14ac:dyDescent="0.25">
      <c r="BK344751" s="2311"/>
    </row>
    <row r="344775" spans="63:63" x14ac:dyDescent="0.25">
      <c r="BK344775" s="2315"/>
    </row>
    <row r="344776" spans="63:63" x14ac:dyDescent="0.25">
      <c r="BK344776" s="2311"/>
    </row>
    <row r="344800" spans="63:63" x14ac:dyDescent="0.25">
      <c r="BK344800" s="2315"/>
    </row>
    <row r="344801" spans="63:63" x14ac:dyDescent="0.25">
      <c r="BK344801" s="2311"/>
    </row>
    <row r="344825" spans="63:63" x14ac:dyDescent="0.25">
      <c r="BK344825" s="2315"/>
    </row>
    <row r="344826" spans="63:63" x14ac:dyDescent="0.25">
      <c r="BK344826" s="2311"/>
    </row>
    <row r="344850" spans="63:63" x14ac:dyDescent="0.25">
      <c r="BK344850" s="2315"/>
    </row>
    <row r="344851" spans="63:63" x14ac:dyDescent="0.25">
      <c r="BK344851" s="2311"/>
    </row>
    <row r="344875" spans="63:63" x14ac:dyDescent="0.25">
      <c r="BK344875" s="2315"/>
    </row>
    <row r="344876" spans="63:63" x14ac:dyDescent="0.25">
      <c r="BK344876" s="2311"/>
    </row>
    <row r="344900" spans="63:63" x14ac:dyDescent="0.25">
      <c r="BK344900" s="2315"/>
    </row>
    <row r="344901" spans="63:63" x14ac:dyDescent="0.25">
      <c r="BK344901" s="2311"/>
    </row>
    <row r="344925" spans="63:63" x14ac:dyDescent="0.25">
      <c r="BK344925" s="2315"/>
    </row>
    <row r="344926" spans="63:63" x14ac:dyDescent="0.25">
      <c r="BK344926" s="2311"/>
    </row>
    <row r="344950" spans="63:63" x14ac:dyDescent="0.25">
      <c r="BK344950" s="2315"/>
    </row>
    <row r="344951" spans="63:63" x14ac:dyDescent="0.25">
      <c r="BK344951" s="2311"/>
    </row>
    <row r="344975" spans="63:63" x14ac:dyDescent="0.25">
      <c r="BK344975" s="2315"/>
    </row>
    <row r="344976" spans="63:63" x14ac:dyDescent="0.25">
      <c r="BK344976" s="2311"/>
    </row>
    <row r="345000" spans="63:63" x14ac:dyDescent="0.25">
      <c r="BK345000" s="2315"/>
    </row>
    <row r="345001" spans="63:63" x14ac:dyDescent="0.25">
      <c r="BK345001" s="2311"/>
    </row>
    <row r="345025" spans="63:63" x14ac:dyDescent="0.25">
      <c r="BK345025" s="2315"/>
    </row>
    <row r="345026" spans="63:63" x14ac:dyDescent="0.25">
      <c r="BK345026" s="2311"/>
    </row>
    <row r="345050" spans="63:63" x14ac:dyDescent="0.25">
      <c r="BK345050" s="2315"/>
    </row>
    <row r="345051" spans="63:63" x14ac:dyDescent="0.25">
      <c r="BK345051" s="2311"/>
    </row>
    <row r="345075" spans="63:63" x14ac:dyDescent="0.25">
      <c r="BK345075" s="2315"/>
    </row>
    <row r="345076" spans="63:63" x14ac:dyDescent="0.25">
      <c r="BK345076" s="2311"/>
    </row>
    <row r="345100" spans="63:63" x14ac:dyDescent="0.25">
      <c r="BK345100" s="2315"/>
    </row>
    <row r="345101" spans="63:63" x14ac:dyDescent="0.25">
      <c r="BK345101" s="2311"/>
    </row>
    <row r="345125" spans="63:63" x14ac:dyDescent="0.25">
      <c r="BK345125" s="2315"/>
    </row>
    <row r="345126" spans="63:63" x14ac:dyDescent="0.25">
      <c r="BK345126" s="2311"/>
    </row>
    <row r="345150" spans="63:63" x14ac:dyDescent="0.25">
      <c r="BK345150" s="2315"/>
    </row>
    <row r="345151" spans="63:63" x14ac:dyDescent="0.25">
      <c r="BK345151" s="2311"/>
    </row>
    <row r="345175" spans="63:63" x14ac:dyDescent="0.25">
      <c r="BK345175" s="2315"/>
    </row>
    <row r="345176" spans="63:63" x14ac:dyDescent="0.25">
      <c r="BK345176" s="2311"/>
    </row>
    <row r="345200" spans="63:63" x14ac:dyDescent="0.25">
      <c r="BK345200" s="2315"/>
    </row>
    <row r="345201" spans="63:63" x14ac:dyDescent="0.25">
      <c r="BK345201" s="2311"/>
    </row>
    <row r="345225" spans="63:63" x14ac:dyDescent="0.25">
      <c r="BK345225" s="2315"/>
    </row>
    <row r="345226" spans="63:63" x14ac:dyDescent="0.25">
      <c r="BK345226" s="2311"/>
    </row>
    <row r="345250" spans="63:63" x14ac:dyDescent="0.25">
      <c r="BK345250" s="2315"/>
    </row>
    <row r="345251" spans="63:63" x14ac:dyDescent="0.25">
      <c r="BK345251" s="2311"/>
    </row>
    <row r="345275" spans="63:63" x14ac:dyDescent="0.25">
      <c r="BK345275" s="2315"/>
    </row>
    <row r="345276" spans="63:63" x14ac:dyDescent="0.25">
      <c r="BK345276" s="2311"/>
    </row>
    <row r="345300" spans="63:63" x14ac:dyDescent="0.25">
      <c r="BK345300" s="2315"/>
    </row>
    <row r="345301" spans="63:63" x14ac:dyDescent="0.25">
      <c r="BK345301" s="2311"/>
    </row>
    <row r="345325" spans="63:63" x14ac:dyDescent="0.25">
      <c r="BK345325" s="2315"/>
    </row>
    <row r="345326" spans="63:63" x14ac:dyDescent="0.25">
      <c r="BK345326" s="2311"/>
    </row>
    <row r="345350" spans="63:63" x14ac:dyDescent="0.25">
      <c r="BK345350" s="2315"/>
    </row>
    <row r="345351" spans="63:63" x14ac:dyDescent="0.25">
      <c r="BK345351" s="2311"/>
    </row>
    <row r="345375" spans="63:63" x14ac:dyDescent="0.25">
      <c r="BK345375" s="2315"/>
    </row>
    <row r="345376" spans="63:63" x14ac:dyDescent="0.25">
      <c r="BK345376" s="2311"/>
    </row>
    <row r="345400" spans="63:63" x14ac:dyDescent="0.25">
      <c r="BK345400" s="2315"/>
    </row>
    <row r="345401" spans="63:63" x14ac:dyDescent="0.25">
      <c r="BK345401" s="2311"/>
    </row>
    <row r="345425" spans="63:63" x14ac:dyDescent="0.25">
      <c r="BK345425" s="2315"/>
    </row>
    <row r="345426" spans="63:63" x14ac:dyDescent="0.25">
      <c r="BK345426" s="2311"/>
    </row>
    <row r="345450" spans="63:63" x14ac:dyDescent="0.25">
      <c r="BK345450" s="2315"/>
    </row>
    <row r="345451" spans="63:63" x14ac:dyDescent="0.25">
      <c r="BK345451" s="2311"/>
    </row>
    <row r="345475" spans="63:63" x14ac:dyDescent="0.25">
      <c r="BK345475" s="2315"/>
    </row>
    <row r="345476" spans="63:63" x14ac:dyDescent="0.25">
      <c r="BK345476" s="2311"/>
    </row>
    <row r="345500" spans="63:63" x14ac:dyDescent="0.25">
      <c r="BK345500" s="2315"/>
    </row>
    <row r="345501" spans="63:63" x14ac:dyDescent="0.25">
      <c r="BK345501" s="2311"/>
    </row>
    <row r="345525" spans="63:63" x14ac:dyDescent="0.25">
      <c r="BK345525" s="2315"/>
    </row>
    <row r="345526" spans="63:63" x14ac:dyDescent="0.25">
      <c r="BK345526" s="2311"/>
    </row>
    <row r="345550" spans="63:63" x14ac:dyDescent="0.25">
      <c r="BK345550" s="2315"/>
    </row>
    <row r="345551" spans="63:63" x14ac:dyDescent="0.25">
      <c r="BK345551" s="2311"/>
    </row>
    <row r="345575" spans="63:63" x14ac:dyDescent="0.25">
      <c r="BK345575" s="2315"/>
    </row>
    <row r="345576" spans="63:63" x14ac:dyDescent="0.25">
      <c r="BK345576" s="2311"/>
    </row>
    <row r="345600" spans="63:63" x14ac:dyDescent="0.25">
      <c r="BK345600" s="2315"/>
    </row>
    <row r="345601" spans="63:63" x14ac:dyDescent="0.25">
      <c r="BK345601" s="2311"/>
    </row>
    <row r="345625" spans="63:63" x14ac:dyDescent="0.25">
      <c r="BK345625" s="2315"/>
    </row>
    <row r="345626" spans="63:63" x14ac:dyDescent="0.25">
      <c r="BK345626" s="2311"/>
    </row>
    <row r="345650" spans="63:63" x14ac:dyDescent="0.25">
      <c r="BK345650" s="2315"/>
    </row>
    <row r="345651" spans="63:63" x14ac:dyDescent="0.25">
      <c r="BK345651" s="2311"/>
    </row>
    <row r="345675" spans="63:63" x14ac:dyDescent="0.25">
      <c r="BK345675" s="2315"/>
    </row>
    <row r="345676" spans="63:63" x14ac:dyDescent="0.25">
      <c r="BK345676" s="2311"/>
    </row>
    <row r="345700" spans="63:63" x14ac:dyDescent="0.25">
      <c r="BK345700" s="2315"/>
    </row>
    <row r="345701" spans="63:63" x14ac:dyDescent="0.25">
      <c r="BK345701" s="2311"/>
    </row>
    <row r="345725" spans="63:63" x14ac:dyDescent="0.25">
      <c r="BK345725" s="2315"/>
    </row>
    <row r="345726" spans="63:63" x14ac:dyDescent="0.25">
      <c r="BK345726" s="2311"/>
    </row>
    <row r="345750" spans="63:63" x14ac:dyDescent="0.25">
      <c r="BK345750" s="2315"/>
    </row>
    <row r="345751" spans="63:63" x14ac:dyDescent="0.25">
      <c r="BK345751" s="2311"/>
    </row>
    <row r="345775" spans="63:63" x14ac:dyDescent="0.25">
      <c r="BK345775" s="2315"/>
    </row>
    <row r="345776" spans="63:63" x14ac:dyDescent="0.25">
      <c r="BK345776" s="2311"/>
    </row>
    <row r="345800" spans="63:63" x14ac:dyDescent="0.25">
      <c r="BK345800" s="2315"/>
    </row>
    <row r="345801" spans="63:63" x14ac:dyDescent="0.25">
      <c r="BK345801" s="2311"/>
    </row>
    <row r="345825" spans="63:63" x14ac:dyDescent="0.25">
      <c r="BK345825" s="2315"/>
    </row>
    <row r="345826" spans="63:63" x14ac:dyDescent="0.25">
      <c r="BK345826" s="2311"/>
    </row>
    <row r="345850" spans="63:63" x14ac:dyDescent="0.25">
      <c r="BK345850" s="2315"/>
    </row>
    <row r="345851" spans="63:63" x14ac:dyDescent="0.25">
      <c r="BK345851" s="2311"/>
    </row>
    <row r="345875" spans="63:63" x14ac:dyDescent="0.25">
      <c r="BK345875" s="2315"/>
    </row>
    <row r="345876" spans="63:63" x14ac:dyDescent="0.25">
      <c r="BK345876" s="2311"/>
    </row>
    <row r="345900" spans="63:63" x14ac:dyDescent="0.25">
      <c r="BK345900" s="2315"/>
    </row>
    <row r="345901" spans="63:63" x14ac:dyDescent="0.25">
      <c r="BK345901" s="2311"/>
    </row>
    <row r="345925" spans="63:63" x14ac:dyDescent="0.25">
      <c r="BK345925" s="2315"/>
    </row>
    <row r="345926" spans="63:63" x14ac:dyDescent="0.25">
      <c r="BK345926" s="2311"/>
    </row>
    <row r="345950" spans="63:63" x14ac:dyDescent="0.25">
      <c r="BK345950" s="2315"/>
    </row>
    <row r="345951" spans="63:63" x14ac:dyDescent="0.25">
      <c r="BK345951" s="2311"/>
    </row>
    <row r="345975" spans="63:63" x14ac:dyDescent="0.25">
      <c r="BK345975" s="2315"/>
    </row>
    <row r="345976" spans="63:63" x14ac:dyDescent="0.25">
      <c r="BK345976" s="2311"/>
    </row>
    <row r="346000" spans="63:63" x14ac:dyDescent="0.25">
      <c r="BK346000" s="2315"/>
    </row>
    <row r="346001" spans="63:63" x14ac:dyDescent="0.25">
      <c r="BK346001" s="2311"/>
    </row>
    <row r="346025" spans="63:63" x14ac:dyDescent="0.25">
      <c r="BK346025" s="2315"/>
    </row>
    <row r="346026" spans="63:63" x14ac:dyDescent="0.25">
      <c r="BK346026" s="2311"/>
    </row>
    <row r="346050" spans="63:63" x14ac:dyDescent="0.25">
      <c r="BK346050" s="2315"/>
    </row>
    <row r="346051" spans="63:63" x14ac:dyDescent="0.25">
      <c r="BK346051" s="2311"/>
    </row>
    <row r="346075" spans="63:63" x14ac:dyDescent="0.25">
      <c r="BK346075" s="2315"/>
    </row>
    <row r="346076" spans="63:63" x14ac:dyDescent="0.25">
      <c r="BK346076" s="2311"/>
    </row>
    <row r="346100" spans="63:63" x14ac:dyDescent="0.25">
      <c r="BK346100" s="2315"/>
    </row>
    <row r="346101" spans="63:63" x14ac:dyDescent="0.25">
      <c r="BK346101" s="2311"/>
    </row>
    <row r="346125" spans="63:63" x14ac:dyDescent="0.25">
      <c r="BK346125" s="2315"/>
    </row>
    <row r="346126" spans="63:63" x14ac:dyDescent="0.25">
      <c r="BK346126" s="2311"/>
    </row>
    <row r="346150" spans="63:63" x14ac:dyDescent="0.25">
      <c r="BK346150" s="2315"/>
    </row>
    <row r="346151" spans="63:63" x14ac:dyDescent="0.25">
      <c r="BK346151" s="2311"/>
    </row>
    <row r="346175" spans="63:63" x14ac:dyDescent="0.25">
      <c r="BK346175" s="2315"/>
    </row>
    <row r="346176" spans="63:63" x14ac:dyDescent="0.25">
      <c r="BK346176" s="2311"/>
    </row>
    <row r="346200" spans="63:63" x14ac:dyDescent="0.25">
      <c r="BK346200" s="2315"/>
    </row>
    <row r="346201" spans="63:63" x14ac:dyDescent="0.25">
      <c r="BK346201" s="2311"/>
    </row>
    <row r="346225" spans="63:63" x14ac:dyDescent="0.25">
      <c r="BK346225" s="2315"/>
    </row>
    <row r="346226" spans="63:63" x14ac:dyDescent="0.25">
      <c r="BK346226" s="2311"/>
    </row>
    <row r="346250" spans="63:63" x14ac:dyDescent="0.25">
      <c r="BK346250" s="2315"/>
    </row>
    <row r="346251" spans="63:63" x14ac:dyDescent="0.25">
      <c r="BK346251" s="2311"/>
    </row>
    <row r="346275" spans="63:63" x14ac:dyDescent="0.25">
      <c r="BK346275" s="2315"/>
    </row>
    <row r="346276" spans="63:63" x14ac:dyDescent="0.25">
      <c r="BK346276" s="2311"/>
    </row>
    <row r="346300" spans="63:63" x14ac:dyDescent="0.25">
      <c r="BK346300" s="2315"/>
    </row>
    <row r="346301" spans="63:63" x14ac:dyDescent="0.25">
      <c r="BK346301" s="2311"/>
    </row>
    <row r="346325" spans="63:63" x14ac:dyDescent="0.25">
      <c r="BK346325" s="2315"/>
    </row>
    <row r="346326" spans="63:63" x14ac:dyDescent="0.25">
      <c r="BK346326" s="2311"/>
    </row>
    <row r="346350" spans="63:63" x14ac:dyDescent="0.25">
      <c r="BK346350" s="2315"/>
    </row>
    <row r="346351" spans="63:63" x14ac:dyDescent="0.25">
      <c r="BK346351" s="2311"/>
    </row>
    <row r="346375" spans="63:63" x14ac:dyDescent="0.25">
      <c r="BK346375" s="2315"/>
    </row>
    <row r="346376" spans="63:63" x14ac:dyDescent="0.25">
      <c r="BK346376" s="2311"/>
    </row>
    <row r="346400" spans="63:63" x14ac:dyDescent="0.25">
      <c r="BK346400" s="2315"/>
    </row>
    <row r="346401" spans="63:63" x14ac:dyDescent="0.25">
      <c r="BK346401" s="2311"/>
    </row>
    <row r="346425" spans="63:63" x14ac:dyDescent="0.25">
      <c r="BK346425" s="2315"/>
    </row>
    <row r="346426" spans="63:63" x14ac:dyDescent="0.25">
      <c r="BK346426" s="2311"/>
    </row>
    <row r="346450" spans="63:63" x14ac:dyDescent="0.25">
      <c r="BK346450" s="2315"/>
    </row>
    <row r="346451" spans="63:63" x14ac:dyDescent="0.25">
      <c r="BK346451" s="2311"/>
    </row>
    <row r="346475" spans="63:63" x14ac:dyDescent="0.25">
      <c r="BK346475" s="2315"/>
    </row>
    <row r="346476" spans="63:63" x14ac:dyDescent="0.25">
      <c r="BK346476" s="2311"/>
    </row>
    <row r="346500" spans="63:63" x14ac:dyDescent="0.25">
      <c r="BK346500" s="2315"/>
    </row>
    <row r="346501" spans="63:63" x14ac:dyDescent="0.25">
      <c r="BK346501" s="2311"/>
    </row>
    <row r="346525" spans="63:63" x14ac:dyDescent="0.25">
      <c r="BK346525" s="2315"/>
    </row>
    <row r="346526" spans="63:63" x14ac:dyDescent="0.25">
      <c r="BK346526" s="2311"/>
    </row>
    <row r="346550" spans="63:63" x14ac:dyDescent="0.25">
      <c r="BK346550" s="2315"/>
    </row>
    <row r="346551" spans="63:63" x14ac:dyDescent="0.25">
      <c r="BK346551" s="2311"/>
    </row>
    <row r="346575" spans="63:63" x14ac:dyDescent="0.25">
      <c r="BK346575" s="2315"/>
    </row>
    <row r="346576" spans="63:63" x14ac:dyDescent="0.25">
      <c r="BK346576" s="2311"/>
    </row>
    <row r="346600" spans="63:63" x14ac:dyDescent="0.25">
      <c r="BK346600" s="2315"/>
    </row>
    <row r="346601" spans="63:63" x14ac:dyDescent="0.25">
      <c r="BK346601" s="2311"/>
    </row>
    <row r="346625" spans="63:63" x14ac:dyDescent="0.25">
      <c r="BK346625" s="2315"/>
    </row>
    <row r="346626" spans="63:63" x14ac:dyDescent="0.25">
      <c r="BK346626" s="2311"/>
    </row>
    <row r="346650" spans="63:63" x14ac:dyDescent="0.25">
      <c r="BK346650" s="2315"/>
    </row>
    <row r="346651" spans="63:63" x14ac:dyDescent="0.25">
      <c r="BK346651" s="2311"/>
    </row>
    <row r="346675" spans="63:63" x14ac:dyDescent="0.25">
      <c r="BK346675" s="2315"/>
    </row>
    <row r="346676" spans="63:63" x14ac:dyDescent="0.25">
      <c r="BK346676" s="2311"/>
    </row>
    <row r="346700" spans="63:63" x14ac:dyDescent="0.25">
      <c r="BK346700" s="2315"/>
    </row>
    <row r="346701" spans="63:63" x14ac:dyDescent="0.25">
      <c r="BK346701" s="2311"/>
    </row>
    <row r="346725" spans="63:63" x14ac:dyDescent="0.25">
      <c r="BK346725" s="2315"/>
    </row>
    <row r="346726" spans="63:63" x14ac:dyDescent="0.25">
      <c r="BK346726" s="2311"/>
    </row>
    <row r="346750" spans="63:63" x14ac:dyDescent="0.25">
      <c r="BK346750" s="2315"/>
    </row>
    <row r="346751" spans="63:63" x14ac:dyDescent="0.25">
      <c r="BK346751" s="2311"/>
    </row>
    <row r="346775" spans="63:63" x14ac:dyDescent="0.25">
      <c r="BK346775" s="2315"/>
    </row>
    <row r="346776" spans="63:63" x14ac:dyDescent="0.25">
      <c r="BK346776" s="2311"/>
    </row>
    <row r="346800" spans="63:63" x14ac:dyDescent="0.25">
      <c r="BK346800" s="2315"/>
    </row>
    <row r="346801" spans="63:63" x14ac:dyDescent="0.25">
      <c r="BK346801" s="2311"/>
    </row>
    <row r="346825" spans="63:63" x14ac:dyDescent="0.25">
      <c r="BK346825" s="2315"/>
    </row>
    <row r="346826" spans="63:63" x14ac:dyDescent="0.25">
      <c r="BK346826" s="2311"/>
    </row>
    <row r="346850" spans="63:63" x14ac:dyDescent="0.25">
      <c r="BK346850" s="2315"/>
    </row>
    <row r="346851" spans="63:63" x14ac:dyDescent="0.25">
      <c r="BK346851" s="2311"/>
    </row>
    <row r="346875" spans="63:63" x14ac:dyDescent="0.25">
      <c r="BK346875" s="2315"/>
    </row>
    <row r="346876" spans="63:63" x14ac:dyDescent="0.25">
      <c r="BK346876" s="2311"/>
    </row>
    <row r="346900" spans="63:63" x14ac:dyDescent="0.25">
      <c r="BK346900" s="2315"/>
    </row>
    <row r="346901" spans="63:63" x14ac:dyDescent="0.25">
      <c r="BK346901" s="2311"/>
    </row>
    <row r="346925" spans="63:63" x14ac:dyDescent="0.25">
      <c r="BK346925" s="2315"/>
    </row>
    <row r="346926" spans="63:63" x14ac:dyDescent="0.25">
      <c r="BK346926" s="2311"/>
    </row>
    <row r="346950" spans="63:63" x14ac:dyDescent="0.25">
      <c r="BK346950" s="2315"/>
    </row>
    <row r="346951" spans="63:63" x14ac:dyDescent="0.25">
      <c r="BK346951" s="2311"/>
    </row>
    <row r="346975" spans="63:63" x14ac:dyDescent="0.25">
      <c r="BK346975" s="2315"/>
    </row>
    <row r="346976" spans="63:63" x14ac:dyDescent="0.25">
      <c r="BK346976" s="2311"/>
    </row>
    <row r="347000" spans="63:63" x14ac:dyDescent="0.25">
      <c r="BK347000" s="2315"/>
    </row>
    <row r="347001" spans="63:63" x14ac:dyDescent="0.25">
      <c r="BK347001" s="2311"/>
    </row>
    <row r="347025" spans="63:63" x14ac:dyDescent="0.25">
      <c r="BK347025" s="2315"/>
    </row>
    <row r="347026" spans="63:63" x14ac:dyDescent="0.25">
      <c r="BK347026" s="2311"/>
    </row>
    <row r="347050" spans="63:63" x14ac:dyDescent="0.25">
      <c r="BK347050" s="2315"/>
    </row>
    <row r="347051" spans="63:63" x14ac:dyDescent="0.25">
      <c r="BK347051" s="2311"/>
    </row>
    <row r="347075" spans="63:63" x14ac:dyDescent="0.25">
      <c r="BK347075" s="2315"/>
    </row>
    <row r="347076" spans="63:63" x14ac:dyDescent="0.25">
      <c r="BK347076" s="2311"/>
    </row>
    <row r="347100" spans="63:63" x14ac:dyDescent="0.25">
      <c r="BK347100" s="2315"/>
    </row>
    <row r="347101" spans="63:63" x14ac:dyDescent="0.25">
      <c r="BK347101" s="2311"/>
    </row>
    <row r="347125" spans="63:63" x14ac:dyDescent="0.25">
      <c r="BK347125" s="2315"/>
    </row>
    <row r="347126" spans="63:63" x14ac:dyDescent="0.25">
      <c r="BK347126" s="2311"/>
    </row>
    <row r="347150" spans="63:63" x14ac:dyDescent="0.25">
      <c r="BK347150" s="2315"/>
    </row>
    <row r="347151" spans="63:63" x14ac:dyDescent="0.25">
      <c r="BK347151" s="2311"/>
    </row>
    <row r="347175" spans="63:63" x14ac:dyDescent="0.25">
      <c r="BK347175" s="2315"/>
    </row>
    <row r="347176" spans="63:63" x14ac:dyDescent="0.25">
      <c r="BK347176" s="2311"/>
    </row>
    <row r="347200" spans="63:63" x14ac:dyDescent="0.25">
      <c r="BK347200" s="2315"/>
    </row>
    <row r="347201" spans="63:63" x14ac:dyDescent="0.25">
      <c r="BK347201" s="2311"/>
    </row>
    <row r="347225" spans="63:63" x14ac:dyDescent="0.25">
      <c r="BK347225" s="2315"/>
    </row>
    <row r="347226" spans="63:63" x14ac:dyDescent="0.25">
      <c r="BK347226" s="2311"/>
    </row>
    <row r="347250" spans="63:63" x14ac:dyDescent="0.25">
      <c r="BK347250" s="2315"/>
    </row>
    <row r="347251" spans="63:63" x14ac:dyDescent="0.25">
      <c r="BK347251" s="2311"/>
    </row>
    <row r="347275" spans="63:63" x14ac:dyDescent="0.25">
      <c r="BK347275" s="2315"/>
    </row>
    <row r="347276" spans="63:63" x14ac:dyDescent="0.25">
      <c r="BK347276" s="2311"/>
    </row>
    <row r="347300" spans="63:63" x14ac:dyDescent="0.25">
      <c r="BK347300" s="2315"/>
    </row>
    <row r="347301" spans="63:63" x14ac:dyDescent="0.25">
      <c r="BK347301" s="2311"/>
    </row>
    <row r="347325" spans="63:63" x14ac:dyDescent="0.25">
      <c r="BK347325" s="2315"/>
    </row>
    <row r="347326" spans="63:63" x14ac:dyDescent="0.25">
      <c r="BK347326" s="2311"/>
    </row>
    <row r="347350" spans="63:63" x14ac:dyDescent="0.25">
      <c r="BK347350" s="2315"/>
    </row>
    <row r="347351" spans="63:63" x14ac:dyDescent="0.25">
      <c r="BK347351" s="2311"/>
    </row>
    <row r="347375" spans="63:63" x14ac:dyDescent="0.25">
      <c r="BK347375" s="2315"/>
    </row>
    <row r="347376" spans="63:63" x14ac:dyDescent="0.25">
      <c r="BK347376" s="2311"/>
    </row>
    <row r="347400" spans="63:63" x14ac:dyDescent="0.25">
      <c r="BK347400" s="2315"/>
    </row>
    <row r="347401" spans="63:63" x14ac:dyDescent="0.25">
      <c r="BK347401" s="2311"/>
    </row>
    <row r="347425" spans="63:63" x14ac:dyDescent="0.25">
      <c r="BK347425" s="2315"/>
    </row>
    <row r="347426" spans="63:63" x14ac:dyDescent="0.25">
      <c r="BK347426" s="2311"/>
    </row>
    <row r="347450" spans="63:63" x14ac:dyDescent="0.25">
      <c r="BK347450" s="2315"/>
    </row>
    <row r="347451" spans="63:63" x14ac:dyDescent="0.25">
      <c r="BK347451" s="2311"/>
    </row>
    <row r="347475" spans="63:63" x14ac:dyDescent="0.25">
      <c r="BK347475" s="2315"/>
    </row>
    <row r="347476" spans="63:63" x14ac:dyDescent="0.25">
      <c r="BK347476" s="2311"/>
    </row>
    <row r="347500" spans="63:63" x14ac:dyDescent="0.25">
      <c r="BK347500" s="2315"/>
    </row>
    <row r="347501" spans="63:63" x14ac:dyDescent="0.25">
      <c r="BK347501" s="2311"/>
    </row>
    <row r="347525" spans="63:63" x14ac:dyDescent="0.25">
      <c r="BK347525" s="2315"/>
    </row>
    <row r="347526" spans="63:63" x14ac:dyDescent="0.25">
      <c r="BK347526" s="2311"/>
    </row>
    <row r="347550" spans="63:63" x14ac:dyDescent="0.25">
      <c r="BK347550" s="2315"/>
    </row>
    <row r="347551" spans="63:63" x14ac:dyDescent="0.25">
      <c r="BK347551" s="2311"/>
    </row>
    <row r="347575" spans="63:63" x14ac:dyDescent="0.25">
      <c r="BK347575" s="2315"/>
    </row>
    <row r="347576" spans="63:63" x14ac:dyDescent="0.25">
      <c r="BK347576" s="2311"/>
    </row>
    <row r="347600" spans="63:63" x14ac:dyDescent="0.25">
      <c r="BK347600" s="2315"/>
    </row>
    <row r="347601" spans="63:63" x14ac:dyDescent="0.25">
      <c r="BK347601" s="2311"/>
    </row>
    <row r="347625" spans="63:63" x14ac:dyDescent="0.25">
      <c r="BK347625" s="2315"/>
    </row>
    <row r="347626" spans="63:63" x14ac:dyDescent="0.25">
      <c r="BK347626" s="2311"/>
    </row>
    <row r="347650" spans="63:63" x14ac:dyDescent="0.25">
      <c r="BK347650" s="2315"/>
    </row>
    <row r="347651" spans="63:63" x14ac:dyDescent="0.25">
      <c r="BK347651" s="2311"/>
    </row>
    <row r="347675" spans="63:63" x14ac:dyDescent="0.25">
      <c r="BK347675" s="2315"/>
    </row>
    <row r="347676" spans="63:63" x14ac:dyDescent="0.25">
      <c r="BK347676" s="2311"/>
    </row>
    <row r="347700" spans="63:63" x14ac:dyDescent="0.25">
      <c r="BK347700" s="2315"/>
    </row>
    <row r="347701" spans="63:63" x14ac:dyDescent="0.25">
      <c r="BK347701" s="2311"/>
    </row>
    <row r="347725" spans="63:63" x14ac:dyDescent="0.25">
      <c r="BK347725" s="2315"/>
    </row>
    <row r="347726" spans="63:63" x14ac:dyDescent="0.25">
      <c r="BK347726" s="2311"/>
    </row>
    <row r="347750" spans="63:63" x14ac:dyDescent="0.25">
      <c r="BK347750" s="2315"/>
    </row>
    <row r="347751" spans="63:63" x14ac:dyDescent="0.25">
      <c r="BK347751" s="2311"/>
    </row>
    <row r="347775" spans="63:63" x14ac:dyDescent="0.25">
      <c r="BK347775" s="2315"/>
    </row>
    <row r="347776" spans="63:63" x14ac:dyDescent="0.25">
      <c r="BK347776" s="2311"/>
    </row>
    <row r="347800" spans="63:63" x14ac:dyDescent="0.25">
      <c r="BK347800" s="2315"/>
    </row>
    <row r="347801" spans="63:63" x14ac:dyDescent="0.25">
      <c r="BK347801" s="2311"/>
    </row>
    <row r="347825" spans="63:63" x14ac:dyDescent="0.25">
      <c r="BK347825" s="2315"/>
    </row>
    <row r="347826" spans="63:63" x14ac:dyDescent="0.25">
      <c r="BK347826" s="2311"/>
    </row>
    <row r="347850" spans="63:63" x14ac:dyDescent="0.25">
      <c r="BK347850" s="2315"/>
    </row>
    <row r="347851" spans="63:63" x14ac:dyDescent="0.25">
      <c r="BK347851" s="2311"/>
    </row>
    <row r="347875" spans="63:63" x14ac:dyDescent="0.25">
      <c r="BK347875" s="2315"/>
    </row>
    <row r="347876" spans="63:63" x14ac:dyDescent="0.25">
      <c r="BK347876" s="2311"/>
    </row>
    <row r="347900" spans="63:63" x14ac:dyDescent="0.25">
      <c r="BK347900" s="2315"/>
    </row>
    <row r="347901" spans="63:63" x14ac:dyDescent="0.25">
      <c r="BK347901" s="2311"/>
    </row>
    <row r="347925" spans="63:63" x14ac:dyDescent="0.25">
      <c r="BK347925" s="2315"/>
    </row>
    <row r="347926" spans="63:63" x14ac:dyDescent="0.25">
      <c r="BK347926" s="2311"/>
    </row>
    <row r="347950" spans="63:63" x14ac:dyDescent="0.25">
      <c r="BK347950" s="2315"/>
    </row>
    <row r="347951" spans="63:63" x14ac:dyDescent="0.25">
      <c r="BK347951" s="2311"/>
    </row>
    <row r="347975" spans="63:63" x14ac:dyDescent="0.25">
      <c r="BK347975" s="2315"/>
    </row>
    <row r="347976" spans="63:63" x14ac:dyDescent="0.25">
      <c r="BK347976" s="2311"/>
    </row>
    <row r="348000" spans="63:63" x14ac:dyDescent="0.25">
      <c r="BK348000" s="2315"/>
    </row>
    <row r="348001" spans="63:63" x14ac:dyDescent="0.25">
      <c r="BK348001" s="2311"/>
    </row>
    <row r="348025" spans="63:63" x14ac:dyDescent="0.25">
      <c r="BK348025" s="2315"/>
    </row>
    <row r="348026" spans="63:63" x14ac:dyDescent="0.25">
      <c r="BK348026" s="2311"/>
    </row>
    <row r="348050" spans="63:63" x14ac:dyDescent="0.25">
      <c r="BK348050" s="2315"/>
    </row>
    <row r="348051" spans="63:63" x14ac:dyDescent="0.25">
      <c r="BK348051" s="2311"/>
    </row>
    <row r="348075" spans="63:63" x14ac:dyDescent="0.25">
      <c r="BK348075" s="2315"/>
    </row>
    <row r="348076" spans="63:63" x14ac:dyDescent="0.25">
      <c r="BK348076" s="2311"/>
    </row>
    <row r="348100" spans="63:63" x14ac:dyDescent="0.25">
      <c r="BK348100" s="2315"/>
    </row>
    <row r="348101" spans="63:63" x14ac:dyDescent="0.25">
      <c r="BK348101" s="2311"/>
    </row>
    <row r="348125" spans="63:63" x14ac:dyDescent="0.25">
      <c r="BK348125" s="2315"/>
    </row>
    <row r="348126" spans="63:63" x14ac:dyDescent="0.25">
      <c r="BK348126" s="2311"/>
    </row>
    <row r="348150" spans="63:63" x14ac:dyDescent="0.25">
      <c r="BK348150" s="2315"/>
    </row>
    <row r="348151" spans="63:63" x14ac:dyDescent="0.25">
      <c r="BK348151" s="2311"/>
    </row>
    <row r="348175" spans="63:63" x14ac:dyDescent="0.25">
      <c r="BK348175" s="2315"/>
    </row>
    <row r="348176" spans="63:63" x14ac:dyDescent="0.25">
      <c r="BK348176" s="2311"/>
    </row>
    <row r="348200" spans="63:63" x14ac:dyDescent="0.25">
      <c r="BK348200" s="2315"/>
    </row>
    <row r="348201" spans="63:63" x14ac:dyDescent="0.25">
      <c r="BK348201" s="2311"/>
    </row>
    <row r="348225" spans="63:63" x14ac:dyDescent="0.25">
      <c r="BK348225" s="2315"/>
    </row>
    <row r="348226" spans="63:63" x14ac:dyDescent="0.25">
      <c r="BK348226" s="2311"/>
    </row>
    <row r="348250" spans="63:63" x14ac:dyDescent="0.25">
      <c r="BK348250" s="2315"/>
    </row>
    <row r="348251" spans="63:63" x14ac:dyDescent="0.25">
      <c r="BK348251" s="2311"/>
    </row>
    <row r="348275" spans="63:63" x14ac:dyDescent="0.25">
      <c r="BK348275" s="2315"/>
    </row>
    <row r="348276" spans="63:63" x14ac:dyDescent="0.25">
      <c r="BK348276" s="2311"/>
    </row>
    <row r="348300" spans="63:63" x14ac:dyDescent="0.25">
      <c r="BK348300" s="2315"/>
    </row>
    <row r="348301" spans="63:63" x14ac:dyDescent="0.25">
      <c r="BK348301" s="2311"/>
    </row>
    <row r="348325" spans="63:63" x14ac:dyDescent="0.25">
      <c r="BK348325" s="2315"/>
    </row>
    <row r="348326" spans="63:63" x14ac:dyDescent="0.25">
      <c r="BK348326" s="2311"/>
    </row>
    <row r="348350" spans="63:63" x14ac:dyDescent="0.25">
      <c r="BK348350" s="2315"/>
    </row>
    <row r="348351" spans="63:63" x14ac:dyDescent="0.25">
      <c r="BK348351" s="2311"/>
    </row>
    <row r="348375" spans="63:63" x14ac:dyDescent="0.25">
      <c r="BK348375" s="2315"/>
    </row>
    <row r="348376" spans="63:63" x14ac:dyDescent="0.25">
      <c r="BK348376" s="2311"/>
    </row>
    <row r="348400" spans="63:63" x14ac:dyDescent="0.25">
      <c r="BK348400" s="2315"/>
    </row>
    <row r="348401" spans="63:63" x14ac:dyDescent="0.25">
      <c r="BK348401" s="2311"/>
    </row>
    <row r="348425" spans="63:63" x14ac:dyDescent="0.25">
      <c r="BK348425" s="2315"/>
    </row>
    <row r="348426" spans="63:63" x14ac:dyDescent="0.25">
      <c r="BK348426" s="2311"/>
    </row>
    <row r="348450" spans="63:63" x14ac:dyDescent="0.25">
      <c r="BK348450" s="2315"/>
    </row>
    <row r="348451" spans="63:63" x14ac:dyDescent="0.25">
      <c r="BK348451" s="2311"/>
    </row>
    <row r="348475" spans="63:63" x14ac:dyDescent="0.25">
      <c r="BK348475" s="2315"/>
    </row>
    <row r="348476" spans="63:63" x14ac:dyDescent="0.25">
      <c r="BK348476" s="2311"/>
    </row>
    <row r="348500" spans="63:63" x14ac:dyDescent="0.25">
      <c r="BK348500" s="2315"/>
    </row>
    <row r="348501" spans="63:63" x14ac:dyDescent="0.25">
      <c r="BK348501" s="2311"/>
    </row>
    <row r="348525" spans="63:63" x14ac:dyDescent="0.25">
      <c r="BK348525" s="2315"/>
    </row>
    <row r="348526" spans="63:63" x14ac:dyDescent="0.25">
      <c r="BK348526" s="2311"/>
    </row>
    <row r="348550" spans="63:63" x14ac:dyDescent="0.25">
      <c r="BK348550" s="2315"/>
    </row>
    <row r="348551" spans="63:63" x14ac:dyDescent="0.25">
      <c r="BK348551" s="2311"/>
    </row>
    <row r="348575" spans="63:63" x14ac:dyDescent="0.25">
      <c r="BK348575" s="2315"/>
    </row>
    <row r="348576" spans="63:63" x14ac:dyDescent="0.25">
      <c r="BK348576" s="2311"/>
    </row>
    <row r="348600" spans="63:63" x14ac:dyDescent="0.25">
      <c r="BK348600" s="2315"/>
    </row>
    <row r="348601" spans="63:63" x14ac:dyDescent="0.25">
      <c r="BK348601" s="2311"/>
    </row>
    <row r="348625" spans="63:63" x14ac:dyDescent="0.25">
      <c r="BK348625" s="2315"/>
    </row>
    <row r="348626" spans="63:63" x14ac:dyDescent="0.25">
      <c r="BK348626" s="2311"/>
    </row>
    <row r="348650" spans="63:63" x14ac:dyDescent="0.25">
      <c r="BK348650" s="2315"/>
    </row>
    <row r="348651" spans="63:63" x14ac:dyDescent="0.25">
      <c r="BK348651" s="2311"/>
    </row>
    <row r="348675" spans="63:63" x14ac:dyDescent="0.25">
      <c r="BK348675" s="2315"/>
    </row>
    <row r="348676" spans="63:63" x14ac:dyDescent="0.25">
      <c r="BK348676" s="2311"/>
    </row>
    <row r="348700" spans="63:63" x14ac:dyDescent="0.25">
      <c r="BK348700" s="2315"/>
    </row>
    <row r="348701" spans="63:63" x14ac:dyDescent="0.25">
      <c r="BK348701" s="2311"/>
    </row>
    <row r="348725" spans="63:63" x14ac:dyDescent="0.25">
      <c r="BK348725" s="2315"/>
    </row>
    <row r="348726" spans="63:63" x14ac:dyDescent="0.25">
      <c r="BK348726" s="2311"/>
    </row>
    <row r="348750" spans="63:63" x14ac:dyDescent="0.25">
      <c r="BK348750" s="2315"/>
    </row>
    <row r="348751" spans="63:63" x14ac:dyDescent="0.25">
      <c r="BK348751" s="2311"/>
    </row>
    <row r="348775" spans="63:63" x14ac:dyDescent="0.25">
      <c r="BK348775" s="2315"/>
    </row>
    <row r="348776" spans="63:63" x14ac:dyDescent="0.25">
      <c r="BK348776" s="2311"/>
    </row>
    <row r="348800" spans="63:63" x14ac:dyDescent="0.25">
      <c r="BK348800" s="2315"/>
    </row>
    <row r="348801" spans="63:63" x14ac:dyDescent="0.25">
      <c r="BK348801" s="2311"/>
    </row>
    <row r="348825" spans="63:63" x14ac:dyDescent="0.25">
      <c r="BK348825" s="2315"/>
    </row>
    <row r="348826" spans="63:63" x14ac:dyDescent="0.25">
      <c r="BK348826" s="2311"/>
    </row>
    <row r="348850" spans="63:63" x14ac:dyDescent="0.25">
      <c r="BK348850" s="2315"/>
    </row>
    <row r="348851" spans="63:63" x14ac:dyDescent="0.25">
      <c r="BK348851" s="2311"/>
    </row>
    <row r="348875" spans="63:63" x14ac:dyDescent="0.25">
      <c r="BK348875" s="2315"/>
    </row>
    <row r="348876" spans="63:63" x14ac:dyDescent="0.25">
      <c r="BK348876" s="2311"/>
    </row>
    <row r="348900" spans="63:63" x14ac:dyDescent="0.25">
      <c r="BK348900" s="2315"/>
    </row>
    <row r="348901" spans="63:63" x14ac:dyDescent="0.25">
      <c r="BK348901" s="2311"/>
    </row>
    <row r="348925" spans="63:63" x14ac:dyDescent="0.25">
      <c r="BK348925" s="2315"/>
    </row>
    <row r="348926" spans="63:63" x14ac:dyDescent="0.25">
      <c r="BK348926" s="2311"/>
    </row>
    <row r="348950" spans="63:63" x14ac:dyDescent="0.25">
      <c r="BK348950" s="2315"/>
    </row>
    <row r="348951" spans="63:63" x14ac:dyDescent="0.25">
      <c r="BK348951" s="2311"/>
    </row>
    <row r="348975" spans="63:63" x14ac:dyDescent="0.25">
      <c r="BK348975" s="2315"/>
    </row>
    <row r="348976" spans="63:63" x14ac:dyDescent="0.25">
      <c r="BK348976" s="2311"/>
    </row>
    <row r="349000" spans="63:63" x14ac:dyDescent="0.25">
      <c r="BK349000" s="2315"/>
    </row>
    <row r="349001" spans="63:63" x14ac:dyDescent="0.25">
      <c r="BK349001" s="2311"/>
    </row>
    <row r="349025" spans="63:63" x14ac:dyDescent="0.25">
      <c r="BK349025" s="2315"/>
    </row>
    <row r="349026" spans="63:63" x14ac:dyDescent="0.25">
      <c r="BK349026" s="2311"/>
    </row>
    <row r="349050" spans="63:63" x14ac:dyDescent="0.25">
      <c r="BK349050" s="2315"/>
    </row>
    <row r="349051" spans="63:63" x14ac:dyDescent="0.25">
      <c r="BK349051" s="2311"/>
    </row>
    <row r="349075" spans="63:63" x14ac:dyDescent="0.25">
      <c r="BK349075" s="2315"/>
    </row>
    <row r="349076" spans="63:63" x14ac:dyDescent="0.25">
      <c r="BK349076" s="2311"/>
    </row>
    <row r="349100" spans="63:63" x14ac:dyDescent="0.25">
      <c r="BK349100" s="2315"/>
    </row>
    <row r="349101" spans="63:63" x14ac:dyDescent="0.25">
      <c r="BK349101" s="2311"/>
    </row>
    <row r="349125" spans="63:63" x14ac:dyDescent="0.25">
      <c r="BK349125" s="2315"/>
    </row>
    <row r="349126" spans="63:63" x14ac:dyDescent="0.25">
      <c r="BK349126" s="2311"/>
    </row>
    <row r="349150" spans="63:63" x14ac:dyDescent="0.25">
      <c r="BK349150" s="2315"/>
    </row>
    <row r="349151" spans="63:63" x14ac:dyDescent="0.25">
      <c r="BK349151" s="2311"/>
    </row>
    <row r="349175" spans="63:63" x14ac:dyDescent="0.25">
      <c r="BK349175" s="2315"/>
    </row>
    <row r="349176" spans="63:63" x14ac:dyDescent="0.25">
      <c r="BK349176" s="2311"/>
    </row>
    <row r="349200" spans="63:63" x14ac:dyDescent="0.25">
      <c r="BK349200" s="2315"/>
    </row>
    <row r="349201" spans="63:63" x14ac:dyDescent="0.25">
      <c r="BK349201" s="2311"/>
    </row>
    <row r="349225" spans="63:63" x14ac:dyDescent="0.25">
      <c r="BK349225" s="2315"/>
    </row>
    <row r="349226" spans="63:63" x14ac:dyDescent="0.25">
      <c r="BK349226" s="2311"/>
    </row>
    <row r="349250" spans="63:63" x14ac:dyDescent="0.25">
      <c r="BK349250" s="2315"/>
    </row>
    <row r="349251" spans="63:63" x14ac:dyDescent="0.25">
      <c r="BK349251" s="2311"/>
    </row>
    <row r="349275" spans="63:63" x14ac:dyDescent="0.25">
      <c r="BK349275" s="2315"/>
    </row>
    <row r="349276" spans="63:63" x14ac:dyDescent="0.25">
      <c r="BK349276" s="2311"/>
    </row>
    <row r="349300" spans="63:63" x14ac:dyDescent="0.25">
      <c r="BK349300" s="2315"/>
    </row>
    <row r="349301" spans="63:63" x14ac:dyDescent="0.25">
      <c r="BK349301" s="2311"/>
    </row>
    <row r="349325" spans="63:63" x14ac:dyDescent="0.25">
      <c r="BK349325" s="2315"/>
    </row>
    <row r="349326" spans="63:63" x14ac:dyDescent="0.25">
      <c r="BK349326" s="2311"/>
    </row>
    <row r="349350" spans="63:63" x14ac:dyDescent="0.25">
      <c r="BK349350" s="2315"/>
    </row>
    <row r="349351" spans="63:63" x14ac:dyDescent="0.25">
      <c r="BK349351" s="2311"/>
    </row>
    <row r="349375" spans="63:63" x14ac:dyDescent="0.25">
      <c r="BK349375" s="2315"/>
    </row>
    <row r="349376" spans="63:63" x14ac:dyDescent="0.25">
      <c r="BK349376" s="2311"/>
    </row>
    <row r="349400" spans="63:63" x14ac:dyDescent="0.25">
      <c r="BK349400" s="2315"/>
    </row>
    <row r="349401" spans="63:63" x14ac:dyDescent="0.25">
      <c r="BK349401" s="2311"/>
    </row>
    <row r="349425" spans="63:63" x14ac:dyDescent="0.25">
      <c r="BK349425" s="2315"/>
    </row>
    <row r="349426" spans="63:63" x14ac:dyDescent="0.25">
      <c r="BK349426" s="2311"/>
    </row>
    <row r="349450" spans="63:63" x14ac:dyDescent="0.25">
      <c r="BK349450" s="2315"/>
    </row>
    <row r="349451" spans="63:63" x14ac:dyDescent="0.25">
      <c r="BK349451" s="2311"/>
    </row>
    <row r="349475" spans="63:63" x14ac:dyDescent="0.25">
      <c r="BK349475" s="2315"/>
    </row>
    <row r="349476" spans="63:63" x14ac:dyDescent="0.25">
      <c r="BK349476" s="2311"/>
    </row>
    <row r="349500" spans="63:63" x14ac:dyDescent="0.25">
      <c r="BK349500" s="2315"/>
    </row>
    <row r="349501" spans="63:63" x14ac:dyDescent="0.25">
      <c r="BK349501" s="2311"/>
    </row>
    <row r="349525" spans="63:63" x14ac:dyDescent="0.25">
      <c r="BK349525" s="2315"/>
    </row>
    <row r="349526" spans="63:63" x14ac:dyDescent="0.25">
      <c r="BK349526" s="2311"/>
    </row>
    <row r="349550" spans="63:63" x14ac:dyDescent="0.25">
      <c r="BK349550" s="2315"/>
    </row>
    <row r="349551" spans="63:63" x14ac:dyDescent="0.25">
      <c r="BK349551" s="2311"/>
    </row>
    <row r="349575" spans="63:63" x14ac:dyDescent="0.25">
      <c r="BK349575" s="2315"/>
    </row>
    <row r="349576" spans="63:63" x14ac:dyDescent="0.25">
      <c r="BK349576" s="2311"/>
    </row>
    <row r="349600" spans="63:63" x14ac:dyDescent="0.25">
      <c r="BK349600" s="2315"/>
    </row>
    <row r="349601" spans="63:63" x14ac:dyDescent="0.25">
      <c r="BK349601" s="2311"/>
    </row>
    <row r="349625" spans="63:63" x14ac:dyDescent="0.25">
      <c r="BK349625" s="2315"/>
    </row>
    <row r="349626" spans="63:63" x14ac:dyDescent="0.25">
      <c r="BK349626" s="2311"/>
    </row>
    <row r="349650" spans="63:63" x14ac:dyDescent="0.25">
      <c r="BK349650" s="2315"/>
    </row>
    <row r="349651" spans="63:63" x14ac:dyDescent="0.25">
      <c r="BK349651" s="2311"/>
    </row>
    <row r="349675" spans="63:63" x14ac:dyDescent="0.25">
      <c r="BK349675" s="2315"/>
    </row>
    <row r="349676" spans="63:63" x14ac:dyDescent="0.25">
      <c r="BK349676" s="2311"/>
    </row>
    <row r="349700" spans="63:63" x14ac:dyDescent="0.25">
      <c r="BK349700" s="2315"/>
    </row>
    <row r="349701" spans="63:63" x14ac:dyDescent="0.25">
      <c r="BK349701" s="2311"/>
    </row>
    <row r="349725" spans="63:63" x14ac:dyDescent="0.25">
      <c r="BK349725" s="2315"/>
    </row>
    <row r="349726" spans="63:63" x14ac:dyDescent="0.25">
      <c r="BK349726" s="2311"/>
    </row>
    <row r="349750" spans="63:63" x14ac:dyDescent="0.25">
      <c r="BK349750" s="2315"/>
    </row>
    <row r="349751" spans="63:63" x14ac:dyDescent="0.25">
      <c r="BK349751" s="2311"/>
    </row>
    <row r="349775" spans="63:63" x14ac:dyDescent="0.25">
      <c r="BK349775" s="2315"/>
    </row>
    <row r="349776" spans="63:63" x14ac:dyDescent="0.25">
      <c r="BK349776" s="2311"/>
    </row>
    <row r="349800" spans="63:63" x14ac:dyDescent="0.25">
      <c r="BK349800" s="2315"/>
    </row>
    <row r="349801" spans="63:63" x14ac:dyDescent="0.25">
      <c r="BK349801" s="2311"/>
    </row>
    <row r="349825" spans="63:63" x14ac:dyDescent="0.25">
      <c r="BK349825" s="2315"/>
    </row>
    <row r="349826" spans="63:63" x14ac:dyDescent="0.25">
      <c r="BK349826" s="2311"/>
    </row>
    <row r="349850" spans="63:63" x14ac:dyDescent="0.25">
      <c r="BK349850" s="2315"/>
    </row>
    <row r="349851" spans="63:63" x14ac:dyDescent="0.25">
      <c r="BK349851" s="2311"/>
    </row>
    <row r="349875" spans="63:63" x14ac:dyDescent="0.25">
      <c r="BK349875" s="2315"/>
    </row>
    <row r="349876" spans="63:63" x14ac:dyDescent="0.25">
      <c r="BK349876" s="2311"/>
    </row>
    <row r="349900" spans="63:63" x14ac:dyDescent="0.25">
      <c r="BK349900" s="2315"/>
    </row>
    <row r="349901" spans="63:63" x14ac:dyDescent="0.25">
      <c r="BK349901" s="2311"/>
    </row>
    <row r="349925" spans="63:63" x14ac:dyDescent="0.25">
      <c r="BK349925" s="2315"/>
    </row>
    <row r="349926" spans="63:63" x14ac:dyDescent="0.25">
      <c r="BK349926" s="2311"/>
    </row>
    <row r="349950" spans="63:63" x14ac:dyDescent="0.25">
      <c r="BK349950" s="2315"/>
    </row>
    <row r="349951" spans="63:63" x14ac:dyDescent="0.25">
      <c r="BK349951" s="2311"/>
    </row>
    <row r="349975" spans="63:63" x14ac:dyDescent="0.25">
      <c r="BK349975" s="2315"/>
    </row>
    <row r="349976" spans="63:63" x14ac:dyDescent="0.25">
      <c r="BK349976" s="2311"/>
    </row>
    <row r="350000" spans="63:63" x14ac:dyDescent="0.25">
      <c r="BK350000" s="2315"/>
    </row>
    <row r="350001" spans="63:63" x14ac:dyDescent="0.25">
      <c r="BK350001" s="2311"/>
    </row>
    <row r="350025" spans="63:63" x14ac:dyDescent="0.25">
      <c r="BK350025" s="2315"/>
    </row>
    <row r="350026" spans="63:63" x14ac:dyDescent="0.25">
      <c r="BK350026" s="2311"/>
    </row>
    <row r="350050" spans="63:63" x14ac:dyDescent="0.25">
      <c r="BK350050" s="2315"/>
    </row>
    <row r="350051" spans="63:63" x14ac:dyDescent="0.25">
      <c r="BK350051" s="2311"/>
    </row>
    <row r="350075" spans="63:63" x14ac:dyDescent="0.25">
      <c r="BK350075" s="2315"/>
    </row>
    <row r="350076" spans="63:63" x14ac:dyDescent="0.25">
      <c r="BK350076" s="2311"/>
    </row>
    <row r="350100" spans="63:63" x14ac:dyDescent="0.25">
      <c r="BK350100" s="2315"/>
    </row>
    <row r="350101" spans="63:63" x14ac:dyDescent="0.25">
      <c r="BK350101" s="2311"/>
    </row>
    <row r="350125" spans="63:63" x14ac:dyDescent="0.25">
      <c r="BK350125" s="2315"/>
    </row>
    <row r="350126" spans="63:63" x14ac:dyDescent="0.25">
      <c r="BK350126" s="2311"/>
    </row>
    <row r="350150" spans="63:63" x14ac:dyDescent="0.25">
      <c r="BK350150" s="2315"/>
    </row>
    <row r="350151" spans="63:63" x14ac:dyDescent="0.25">
      <c r="BK350151" s="2311"/>
    </row>
    <row r="350175" spans="63:63" x14ac:dyDescent="0.25">
      <c r="BK350175" s="2315"/>
    </row>
    <row r="350176" spans="63:63" x14ac:dyDescent="0.25">
      <c r="BK350176" s="2311"/>
    </row>
    <row r="350200" spans="63:63" x14ac:dyDescent="0.25">
      <c r="BK350200" s="2315"/>
    </row>
    <row r="350201" spans="63:63" x14ac:dyDescent="0.25">
      <c r="BK350201" s="2311"/>
    </row>
    <row r="350225" spans="63:63" x14ac:dyDescent="0.25">
      <c r="BK350225" s="2315"/>
    </row>
    <row r="350226" spans="63:63" x14ac:dyDescent="0.25">
      <c r="BK350226" s="2311"/>
    </row>
    <row r="350250" spans="63:63" x14ac:dyDescent="0.25">
      <c r="BK350250" s="2315"/>
    </row>
    <row r="350251" spans="63:63" x14ac:dyDescent="0.25">
      <c r="BK350251" s="2311"/>
    </row>
    <row r="350275" spans="63:63" x14ac:dyDescent="0.25">
      <c r="BK350275" s="2315"/>
    </row>
    <row r="350276" spans="63:63" x14ac:dyDescent="0.25">
      <c r="BK350276" s="2311"/>
    </row>
    <row r="350300" spans="63:63" x14ac:dyDescent="0.25">
      <c r="BK350300" s="2315"/>
    </row>
    <row r="350301" spans="63:63" x14ac:dyDescent="0.25">
      <c r="BK350301" s="2311"/>
    </row>
    <row r="350325" spans="63:63" x14ac:dyDescent="0.25">
      <c r="BK350325" s="2315"/>
    </row>
    <row r="350326" spans="63:63" x14ac:dyDescent="0.25">
      <c r="BK350326" s="2311"/>
    </row>
    <row r="350350" spans="63:63" x14ac:dyDescent="0.25">
      <c r="BK350350" s="2315"/>
    </row>
    <row r="350351" spans="63:63" x14ac:dyDescent="0.25">
      <c r="BK350351" s="2311"/>
    </row>
    <row r="350375" spans="63:63" x14ac:dyDescent="0.25">
      <c r="BK350375" s="2315"/>
    </row>
    <row r="350376" spans="63:63" x14ac:dyDescent="0.25">
      <c r="BK350376" s="2311"/>
    </row>
    <row r="350400" spans="63:63" x14ac:dyDescent="0.25">
      <c r="BK350400" s="2315"/>
    </row>
    <row r="350401" spans="63:63" x14ac:dyDescent="0.25">
      <c r="BK350401" s="2311"/>
    </row>
    <row r="350425" spans="63:63" x14ac:dyDescent="0.25">
      <c r="BK350425" s="2315"/>
    </row>
    <row r="350426" spans="63:63" x14ac:dyDescent="0.25">
      <c r="BK350426" s="2311"/>
    </row>
    <row r="350450" spans="63:63" x14ac:dyDescent="0.25">
      <c r="BK350450" s="2315"/>
    </row>
    <row r="350451" spans="63:63" x14ac:dyDescent="0.25">
      <c r="BK350451" s="2311"/>
    </row>
    <row r="350475" spans="63:63" x14ac:dyDescent="0.25">
      <c r="BK350475" s="2315"/>
    </row>
    <row r="350476" spans="63:63" x14ac:dyDescent="0.25">
      <c r="BK350476" s="2311"/>
    </row>
    <row r="350500" spans="63:63" x14ac:dyDescent="0.25">
      <c r="BK350500" s="2315"/>
    </row>
    <row r="350501" spans="63:63" x14ac:dyDescent="0.25">
      <c r="BK350501" s="2311"/>
    </row>
    <row r="350525" spans="63:63" x14ac:dyDescent="0.25">
      <c r="BK350525" s="2315"/>
    </row>
    <row r="350526" spans="63:63" x14ac:dyDescent="0.25">
      <c r="BK350526" s="2311"/>
    </row>
    <row r="350550" spans="63:63" x14ac:dyDescent="0.25">
      <c r="BK350550" s="2315"/>
    </row>
    <row r="350551" spans="63:63" x14ac:dyDescent="0.25">
      <c r="BK350551" s="2311"/>
    </row>
    <row r="350575" spans="63:63" x14ac:dyDescent="0.25">
      <c r="BK350575" s="2315"/>
    </row>
    <row r="350576" spans="63:63" x14ac:dyDescent="0.25">
      <c r="BK350576" s="2311"/>
    </row>
    <row r="350600" spans="63:63" x14ac:dyDescent="0.25">
      <c r="BK350600" s="2315"/>
    </row>
    <row r="350601" spans="63:63" x14ac:dyDescent="0.25">
      <c r="BK350601" s="2311"/>
    </row>
    <row r="350625" spans="63:63" x14ac:dyDescent="0.25">
      <c r="BK350625" s="2315"/>
    </row>
    <row r="350626" spans="63:63" x14ac:dyDescent="0.25">
      <c r="BK350626" s="2311"/>
    </row>
    <row r="350650" spans="63:63" x14ac:dyDescent="0.25">
      <c r="BK350650" s="2315"/>
    </row>
    <row r="350651" spans="63:63" x14ac:dyDescent="0.25">
      <c r="BK350651" s="2311"/>
    </row>
    <row r="350675" spans="63:63" x14ac:dyDescent="0.25">
      <c r="BK350675" s="2315"/>
    </row>
    <row r="350676" spans="63:63" x14ac:dyDescent="0.25">
      <c r="BK350676" s="2311"/>
    </row>
    <row r="350700" spans="63:63" x14ac:dyDescent="0.25">
      <c r="BK350700" s="2315"/>
    </row>
    <row r="350701" spans="63:63" x14ac:dyDescent="0.25">
      <c r="BK350701" s="2311"/>
    </row>
    <row r="350725" spans="63:63" x14ac:dyDescent="0.25">
      <c r="BK350725" s="2315"/>
    </row>
    <row r="350726" spans="63:63" x14ac:dyDescent="0.25">
      <c r="BK350726" s="2311"/>
    </row>
    <row r="350750" spans="63:63" x14ac:dyDescent="0.25">
      <c r="BK350750" s="2315"/>
    </row>
    <row r="350751" spans="63:63" x14ac:dyDescent="0.25">
      <c r="BK350751" s="2311"/>
    </row>
    <row r="350775" spans="63:63" x14ac:dyDescent="0.25">
      <c r="BK350775" s="2315"/>
    </row>
    <row r="350776" spans="63:63" x14ac:dyDescent="0.25">
      <c r="BK350776" s="2311"/>
    </row>
    <row r="350800" spans="63:63" x14ac:dyDescent="0.25">
      <c r="BK350800" s="2315"/>
    </row>
    <row r="350801" spans="63:63" x14ac:dyDescent="0.25">
      <c r="BK350801" s="2311"/>
    </row>
    <row r="350825" spans="63:63" x14ac:dyDescent="0.25">
      <c r="BK350825" s="2315"/>
    </row>
    <row r="350826" spans="63:63" x14ac:dyDescent="0.25">
      <c r="BK350826" s="2311"/>
    </row>
    <row r="350850" spans="63:63" x14ac:dyDescent="0.25">
      <c r="BK350850" s="2315"/>
    </row>
    <row r="350851" spans="63:63" x14ac:dyDescent="0.25">
      <c r="BK350851" s="2311"/>
    </row>
    <row r="350875" spans="63:63" x14ac:dyDescent="0.25">
      <c r="BK350875" s="2315"/>
    </row>
    <row r="350876" spans="63:63" x14ac:dyDescent="0.25">
      <c r="BK350876" s="2311"/>
    </row>
    <row r="350900" spans="63:63" x14ac:dyDescent="0.25">
      <c r="BK350900" s="2315"/>
    </row>
    <row r="350901" spans="63:63" x14ac:dyDescent="0.25">
      <c r="BK350901" s="2311"/>
    </row>
    <row r="350925" spans="63:63" x14ac:dyDescent="0.25">
      <c r="BK350925" s="2315"/>
    </row>
    <row r="350926" spans="63:63" x14ac:dyDescent="0.25">
      <c r="BK350926" s="2311"/>
    </row>
    <row r="350950" spans="63:63" x14ac:dyDescent="0.25">
      <c r="BK350950" s="2315"/>
    </row>
    <row r="350951" spans="63:63" x14ac:dyDescent="0.25">
      <c r="BK350951" s="2311"/>
    </row>
    <row r="350975" spans="63:63" x14ac:dyDescent="0.25">
      <c r="BK350975" s="2315"/>
    </row>
    <row r="350976" spans="63:63" x14ac:dyDescent="0.25">
      <c r="BK350976" s="2311"/>
    </row>
    <row r="351000" spans="63:63" x14ac:dyDescent="0.25">
      <c r="BK351000" s="2315"/>
    </row>
    <row r="351001" spans="63:63" x14ac:dyDescent="0.25">
      <c r="BK351001" s="2311"/>
    </row>
    <row r="351025" spans="63:63" x14ac:dyDescent="0.25">
      <c r="BK351025" s="2315"/>
    </row>
    <row r="351026" spans="63:63" x14ac:dyDescent="0.25">
      <c r="BK351026" s="2311"/>
    </row>
    <row r="351050" spans="63:63" x14ac:dyDescent="0.25">
      <c r="BK351050" s="2315"/>
    </row>
    <row r="351051" spans="63:63" x14ac:dyDescent="0.25">
      <c r="BK351051" s="2311"/>
    </row>
    <row r="351075" spans="63:63" x14ac:dyDescent="0.25">
      <c r="BK351075" s="2315"/>
    </row>
    <row r="351076" spans="63:63" x14ac:dyDescent="0.25">
      <c r="BK351076" s="2311"/>
    </row>
    <row r="351100" spans="63:63" x14ac:dyDescent="0.25">
      <c r="BK351100" s="2315"/>
    </row>
    <row r="351101" spans="63:63" x14ac:dyDescent="0.25">
      <c r="BK351101" s="2311"/>
    </row>
    <row r="351125" spans="63:63" x14ac:dyDescent="0.25">
      <c r="BK351125" s="2315"/>
    </row>
    <row r="351126" spans="63:63" x14ac:dyDescent="0.25">
      <c r="BK351126" s="2311"/>
    </row>
    <row r="351150" spans="63:63" x14ac:dyDescent="0.25">
      <c r="BK351150" s="2315"/>
    </row>
    <row r="351151" spans="63:63" x14ac:dyDescent="0.25">
      <c r="BK351151" s="2311"/>
    </row>
    <row r="351175" spans="63:63" x14ac:dyDescent="0.25">
      <c r="BK351175" s="2315"/>
    </row>
    <row r="351176" spans="63:63" x14ac:dyDescent="0.25">
      <c r="BK351176" s="2311"/>
    </row>
    <row r="351200" spans="63:63" x14ac:dyDescent="0.25">
      <c r="BK351200" s="2315"/>
    </row>
    <row r="351201" spans="63:63" x14ac:dyDescent="0.25">
      <c r="BK351201" s="2311"/>
    </row>
    <row r="351225" spans="63:63" x14ac:dyDescent="0.25">
      <c r="BK351225" s="2315"/>
    </row>
    <row r="351226" spans="63:63" x14ac:dyDescent="0.25">
      <c r="BK351226" s="2311"/>
    </row>
    <row r="351250" spans="63:63" x14ac:dyDescent="0.25">
      <c r="BK351250" s="2315"/>
    </row>
    <row r="351251" spans="63:63" x14ac:dyDescent="0.25">
      <c r="BK351251" s="2311"/>
    </row>
    <row r="351275" spans="63:63" x14ac:dyDescent="0.25">
      <c r="BK351275" s="2315"/>
    </row>
    <row r="351276" spans="63:63" x14ac:dyDescent="0.25">
      <c r="BK351276" s="2311"/>
    </row>
    <row r="351300" spans="63:63" x14ac:dyDescent="0.25">
      <c r="BK351300" s="2315"/>
    </row>
    <row r="351301" spans="63:63" x14ac:dyDescent="0.25">
      <c r="BK351301" s="2311"/>
    </row>
    <row r="351325" spans="63:63" x14ac:dyDescent="0.25">
      <c r="BK351325" s="2315"/>
    </row>
    <row r="351326" spans="63:63" x14ac:dyDescent="0.25">
      <c r="BK351326" s="2311"/>
    </row>
    <row r="351350" spans="63:63" x14ac:dyDescent="0.25">
      <c r="BK351350" s="2315"/>
    </row>
    <row r="351351" spans="63:63" x14ac:dyDescent="0.25">
      <c r="BK351351" s="2311"/>
    </row>
    <row r="351375" spans="63:63" x14ac:dyDescent="0.25">
      <c r="BK351375" s="2315"/>
    </row>
    <row r="351376" spans="63:63" x14ac:dyDescent="0.25">
      <c r="BK351376" s="2311"/>
    </row>
    <row r="351400" spans="63:63" x14ac:dyDescent="0.25">
      <c r="BK351400" s="2315"/>
    </row>
    <row r="351401" spans="63:63" x14ac:dyDescent="0.25">
      <c r="BK351401" s="2311"/>
    </row>
    <row r="351425" spans="63:63" x14ac:dyDescent="0.25">
      <c r="BK351425" s="2315"/>
    </row>
    <row r="351426" spans="63:63" x14ac:dyDescent="0.25">
      <c r="BK351426" s="2311"/>
    </row>
    <row r="351450" spans="63:63" x14ac:dyDescent="0.25">
      <c r="BK351450" s="2315"/>
    </row>
    <row r="351451" spans="63:63" x14ac:dyDescent="0.25">
      <c r="BK351451" s="2311"/>
    </row>
    <row r="351475" spans="63:63" x14ac:dyDescent="0.25">
      <c r="BK351475" s="2315"/>
    </row>
    <row r="351476" spans="63:63" x14ac:dyDescent="0.25">
      <c r="BK351476" s="2311"/>
    </row>
    <row r="351500" spans="63:63" x14ac:dyDescent="0.25">
      <c r="BK351500" s="2315"/>
    </row>
    <row r="351501" spans="63:63" x14ac:dyDescent="0.25">
      <c r="BK351501" s="2311"/>
    </row>
    <row r="351525" spans="63:63" x14ac:dyDescent="0.25">
      <c r="BK351525" s="2315"/>
    </row>
    <row r="351526" spans="63:63" x14ac:dyDescent="0.25">
      <c r="BK351526" s="2311"/>
    </row>
    <row r="351550" spans="63:63" x14ac:dyDescent="0.25">
      <c r="BK351550" s="2315"/>
    </row>
    <row r="351551" spans="63:63" x14ac:dyDescent="0.25">
      <c r="BK351551" s="2311"/>
    </row>
    <row r="351575" spans="63:63" x14ac:dyDescent="0.25">
      <c r="BK351575" s="2315"/>
    </row>
    <row r="351576" spans="63:63" x14ac:dyDescent="0.25">
      <c r="BK351576" s="2311"/>
    </row>
    <row r="351600" spans="63:63" x14ac:dyDescent="0.25">
      <c r="BK351600" s="2315"/>
    </row>
    <row r="351601" spans="63:63" x14ac:dyDescent="0.25">
      <c r="BK351601" s="2311"/>
    </row>
    <row r="351625" spans="63:63" x14ac:dyDescent="0.25">
      <c r="BK351625" s="2315"/>
    </row>
    <row r="351626" spans="63:63" x14ac:dyDescent="0.25">
      <c r="BK351626" s="2311"/>
    </row>
    <row r="351650" spans="63:63" x14ac:dyDescent="0.25">
      <c r="BK351650" s="2315"/>
    </row>
    <row r="351651" spans="63:63" x14ac:dyDescent="0.25">
      <c r="BK351651" s="2311"/>
    </row>
    <row r="351675" spans="63:63" x14ac:dyDescent="0.25">
      <c r="BK351675" s="2315"/>
    </row>
    <row r="351676" spans="63:63" x14ac:dyDescent="0.25">
      <c r="BK351676" s="2311"/>
    </row>
    <row r="351700" spans="63:63" x14ac:dyDescent="0.25">
      <c r="BK351700" s="2315"/>
    </row>
    <row r="351701" spans="63:63" x14ac:dyDescent="0.25">
      <c r="BK351701" s="2311"/>
    </row>
    <row r="351725" spans="63:63" x14ac:dyDescent="0.25">
      <c r="BK351725" s="2315"/>
    </row>
    <row r="351726" spans="63:63" x14ac:dyDescent="0.25">
      <c r="BK351726" s="2311"/>
    </row>
    <row r="351750" spans="63:63" x14ac:dyDescent="0.25">
      <c r="BK351750" s="2315"/>
    </row>
    <row r="351751" spans="63:63" x14ac:dyDescent="0.25">
      <c r="BK351751" s="2311"/>
    </row>
    <row r="351775" spans="63:63" x14ac:dyDescent="0.25">
      <c r="BK351775" s="2315"/>
    </row>
    <row r="351776" spans="63:63" x14ac:dyDescent="0.25">
      <c r="BK351776" s="2311"/>
    </row>
    <row r="351800" spans="63:63" x14ac:dyDescent="0.25">
      <c r="BK351800" s="2315"/>
    </row>
    <row r="351801" spans="63:63" x14ac:dyDescent="0.25">
      <c r="BK351801" s="2311"/>
    </row>
    <row r="351825" spans="63:63" x14ac:dyDescent="0.25">
      <c r="BK351825" s="2315"/>
    </row>
    <row r="351826" spans="63:63" x14ac:dyDescent="0.25">
      <c r="BK351826" s="2311"/>
    </row>
    <row r="351850" spans="63:63" x14ac:dyDescent="0.25">
      <c r="BK351850" s="2315"/>
    </row>
    <row r="351851" spans="63:63" x14ac:dyDescent="0.25">
      <c r="BK351851" s="2311"/>
    </row>
    <row r="351875" spans="63:63" x14ac:dyDescent="0.25">
      <c r="BK351875" s="2315"/>
    </row>
    <row r="351876" spans="63:63" x14ac:dyDescent="0.25">
      <c r="BK351876" s="2311"/>
    </row>
    <row r="351900" spans="63:63" x14ac:dyDescent="0.25">
      <c r="BK351900" s="2315"/>
    </row>
    <row r="351901" spans="63:63" x14ac:dyDescent="0.25">
      <c r="BK351901" s="2311"/>
    </row>
    <row r="351925" spans="63:63" x14ac:dyDescent="0.25">
      <c r="BK351925" s="2315"/>
    </row>
    <row r="351926" spans="63:63" x14ac:dyDescent="0.25">
      <c r="BK351926" s="2311"/>
    </row>
    <row r="351950" spans="63:63" x14ac:dyDescent="0.25">
      <c r="BK351950" s="2315"/>
    </row>
    <row r="351951" spans="63:63" x14ac:dyDescent="0.25">
      <c r="BK351951" s="2311"/>
    </row>
    <row r="351975" spans="63:63" x14ac:dyDescent="0.25">
      <c r="BK351975" s="2315"/>
    </row>
    <row r="351976" spans="63:63" x14ac:dyDescent="0.25">
      <c r="BK351976" s="2311"/>
    </row>
    <row r="352000" spans="63:63" x14ac:dyDescent="0.25">
      <c r="BK352000" s="2315"/>
    </row>
    <row r="352001" spans="63:63" x14ac:dyDescent="0.25">
      <c r="BK352001" s="2311"/>
    </row>
    <row r="352025" spans="63:63" x14ac:dyDescent="0.25">
      <c r="BK352025" s="2315"/>
    </row>
    <row r="352026" spans="63:63" x14ac:dyDescent="0.25">
      <c r="BK352026" s="2311"/>
    </row>
    <row r="352050" spans="63:63" x14ac:dyDescent="0.25">
      <c r="BK352050" s="2315"/>
    </row>
    <row r="352051" spans="63:63" x14ac:dyDescent="0.25">
      <c r="BK352051" s="2311"/>
    </row>
    <row r="352075" spans="63:63" x14ac:dyDescent="0.25">
      <c r="BK352075" s="2315"/>
    </row>
    <row r="352076" spans="63:63" x14ac:dyDescent="0.25">
      <c r="BK352076" s="2311"/>
    </row>
    <row r="352100" spans="63:63" x14ac:dyDescent="0.25">
      <c r="BK352100" s="2315"/>
    </row>
    <row r="352101" spans="63:63" x14ac:dyDescent="0.25">
      <c r="BK352101" s="2311"/>
    </row>
    <row r="352125" spans="63:63" x14ac:dyDescent="0.25">
      <c r="BK352125" s="2315"/>
    </row>
    <row r="352126" spans="63:63" x14ac:dyDescent="0.25">
      <c r="BK352126" s="2311"/>
    </row>
    <row r="352150" spans="63:63" x14ac:dyDescent="0.25">
      <c r="BK352150" s="2315"/>
    </row>
    <row r="352151" spans="63:63" x14ac:dyDescent="0.25">
      <c r="BK352151" s="2311"/>
    </row>
    <row r="352175" spans="63:63" x14ac:dyDescent="0.25">
      <c r="BK352175" s="2315"/>
    </row>
    <row r="352176" spans="63:63" x14ac:dyDescent="0.25">
      <c r="BK352176" s="2311"/>
    </row>
    <row r="352200" spans="63:63" x14ac:dyDescent="0.25">
      <c r="BK352200" s="2315"/>
    </row>
    <row r="352201" spans="63:63" x14ac:dyDescent="0.25">
      <c r="BK352201" s="2311"/>
    </row>
    <row r="352225" spans="63:63" x14ac:dyDescent="0.25">
      <c r="BK352225" s="2315"/>
    </row>
    <row r="352226" spans="63:63" x14ac:dyDescent="0.25">
      <c r="BK352226" s="2311"/>
    </row>
    <row r="352250" spans="63:63" x14ac:dyDescent="0.25">
      <c r="BK352250" s="2315"/>
    </row>
    <row r="352251" spans="63:63" x14ac:dyDescent="0.25">
      <c r="BK352251" s="2311"/>
    </row>
    <row r="352275" spans="63:63" x14ac:dyDescent="0.25">
      <c r="BK352275" s="2315"/>
    </row>
    <row r="352276" spans="63:63" x14ac:dyDescent="0.25">
      <c r="BK352276" s="2311"/>
    </row>
    <row r="352300" spans="63:63" x14ac:dyDescent="0.25">
      <c r="BK352300" s="2315"/>
    </row>
    <row r="352301" spans="63:63" x14ac:dyDescent="0.25">
      <c r="BK352301" s="2311"/>
    </row>
    <row r="352325" spans="63:63" x14ac:dyDescent="0.25">
      <c r="BK352325" s="2315"/>
    </row>
    <row r="352326" spans="63:63" x14ac:dyDescent="0.25">
      <c r="BK352326" s="2311"/>
    </row>
    <row r="352350" spans="63:63" x14ac:dyDescent="0.25">
      <c r="BK352350" s="2315"/>
    </row>
    <row r="352351" spans="63:63" x14ac:dyDescent="0.25">
      <c r="BK352351" s="2311"/>
    </row>
    <row r="352375" spans="63:63" x14ac:dyDescent="0.25">
      <c r="BK352375" s="2315"/>
    </row>
    <row r="352376" spans="63:63" x14ac:dyDescent="0.25">
      <c r="BK352376" s="2311"/>
    </row>
    <row r="352400" spans="63:63" x14ac:dyDescent="0.25">
      <c r="BK352400" s="2315"/>
    </row>
    <row r="352401" spans="63:63" x14ac:dyDescent="0.25">
      <c r="BK352401" s="2311"/>
    </row>
    <row r="352425" spans="63:63" x14ac:dyDescent="0.25">
      <c r="BK352425" s="2315"/>
    </row>
    <row r="352426" spans="63:63" x14ac:dyDescent="0.25">
      <c r="BK352426" s="2311"/>
    </row>
    <row r="352450" spans="63:63" x14ac:dyDescent="0.25">
      <c r="BK352450" s="2315"/>
    </row>
    <row r="352451" spans="63:63" x14ac:dyDescent="0.25">
      <c r="BK352451" s="2311"/>
    </row>
    <row r="352475" spans="63:63" x14ac:dyDescent="0.25">
      <c r="BK352475" s="2315"/>
    </row>
    <row r="352476" spans="63:63" x14ac:dyDescent="0.25">
      <c r="BK352476" s="2311"/>
    </row>
    <row r="352500" spans="63:63" x14ac:dyDescent="0.25">
      <c r="BK352500" s="2315"/>
    </row>
    <row r="352501" spans="63:63" x14ac:dyDescent="0.25">
      <c r="BK352501" s="2311"/>
    </row>
    <row r="352525" spans="63:63" x14ac:dyDescent="0.25">
      <c r="BK352525" s="2315"/>
    </row>
    <row r="352526" spans="63:63" x14ac:dyDescent="0.25">
      <c r="BK352526" s="2311"/>
    </row>
    <row r="352550" spans="63:63" x14ac:dyDescent="0.25">
      <c r="BK352550" s="2315"/>
    </row>
    <row r="352551" spans="63:63" x14ac:dyDescent="0.25">
      <c r="BK352551" s="2311"/>
    </row>
    <row r="352575" spans="63:63" x14ac:dyDescent="0.25">
      <c r="BK352575" s="2315"/>
    </row>
    <row r="352576" spans="63:63" x14ac:dyDescent="0.25">
      <c r="BK352576" s="2311"/>
    </row>
    <row r="352600" spans="63:63" x14ac:dyDescent="0.25">
      <c r="BK352600" s="2315"/>
    </row>
    <row r="352601" spans="63:63" x14ac:dyDescent="0.25">
      <c r="BK352601" s="2311"/>
    </row>
    <row r="352625" spans="63:63" x14ac:dyDescent="0.25">
      <c r="BK352625" s="2315"/>
    </row>
    <row r="352626" spans="63:63" x14ac:dyDescent="0.25">
      <c r="BK352626" s="2311"/>
    </row>
    <row r="352650" spans="63:63" x14ac:dyDescent="0.25">
      <c r="BK352650" s="2315"/>
    </row>
    <row r="352651" spans="63:63" x14ac:dyDescent="0.25">
      <c r="BK352651" s="2311"/>
    </row>
    <row r="352675" spans="63:63" x14ac:dyDescent="0.25">
      <c r="BK352675" s="2315"/>
    </row>
    <row r="352676" spans="63:63" x14ac:dyDescent="0.25">
      <c r="BK352676" s="2311"/>
    </row>
    <row r="352700" spans="63:63" x14ac:dyDescent="0.25">
      <c r="BK352700" s="2315"/>
    </row>
    <row r="352701" spans="63:63" x14ac:dyDescent="0.25">
      <c r="BK352701" s="2311"/>
    </row>
    <row r="352725" spans="63:63" x14ac:dyDescent="0.25">
      <c r="BK352725" s="2315"/>
    </row>
    <row r="352726" spans="63:63" x14ac:dyDescent="0.25">
      <c r="BK352726" s="2311"/>
    </row>
    <row r="352750" spans="63:63" x14ac:dyDescent="0.25">
      <c r="BK352750" s="2315"/>
    </row>
    <row r="352751" spans="63:63" x14ac:dyDescent="0.25">
      <c r="BK352751" s="2311"/>
    </row>
    <row r="352775" spans="63:63" x14ac:dyDescent="0.25">
      <c r="BK352775" s="2315"/>
    </row>
    <row r="352776" spans="63:63" x14ac:dyDescent="0.25">
      <c r="BK352776" s="2311"/>
    </row>
    <row r="352800" spans="63:63" x14ac:dyDescent="0.25">
      <c r="BK352800" s="2315"/>
    </row>
    <row r="352801" spans="63:63" x14ac:dyDescent="0.25">
      <c r="BK352801" s="2311"/>
    </row>
    <row r="352825" spans="63:63" x14ac:dyDescent="0.25">
      <c r="BK352825" s="2315"/>
    </row>
    <row r="352826" spans="63:63" x14ac:dyDescent="0.25">
      <c r="BK352826" s="2311"/>
    </row>
    <row r="352850" spans="63:63" x14ac:dyDescent="0.25">
      <c r="BK352850" s="2315"/>
    </row>
    <row r="352851" spans="63:63" x14ac:dyDescent="0.25">
      <c r="BK352851" s="2311"/>
    </row>
    <row r="352875" spans="63:63" x14ac:dyDescent="0.25">
      <c r="BK352875" s="2315"/>
    </row>
    <row r="352876" spans="63:63" x14ac:dyDescent="0.25">
      <c r="BK352876" s="2311"/>
    </row>
    <row r="352900" spans="63:63" x14ac:dyDescent="0.25">
      <c r="BK352900" s="2315"/>
    </row>
    <row r="352901" spans="63:63" x14ac:dyDescent="0.25">
      <c r="BK352901" s="2311"/>
    </row>
    <row r="352925" spans="63:63" x14ac:dyDescent="0.25">
      <c r="BK352925" s="2315"/>
    </row>
    <row r="352926" spans="63:63" x14ac:dyDescent="0.25">
      <c r="BK352926" s="2311"/>
    </row>
    <row r="352950" spans="63:63" x14ac:dyDescent="0.25">
      <c r="BK352950" s="2315"/>
    </row>
    <row r="352951" spans="63:63" x14ac:dyDescent="0.25">
      <c r="BK352951" s="2311"/>
    </row>
    <row r="352975" spans="63:63" x14ac:dyDescent="0.25">
      <c r="BK352975" s="2315"/>
    </row>
    <row r="352976" spans="63:63" x14ac:dyDescent="0.25">
      <c r="BK352976" s="2311"/>
    </row>
    <row r="353000" spans="63:63" x14ac:dyDescent="0.25">
      <c r="BK353000" s="2315"/>
    </row>
    <row r="353001" spans="63:63" x14ac:dyDescent="0.25">
      <c r="BK353001" s="2311"/>
    </row>
    <row r="353025" spans="63:63" x14ac:dyDescent="0.25">
      <c r="BK353025" s="2315"/>
    </row>
    <row r="353026" spans="63:63" x14ac:dyDescent="0.25">
      <c r="BK353026" s="2311"/>
    </row>
    <row r="353050" spans="63:63" x14ac:dyDescent="0.25">
      <c r="BK353050" s="2315"/>
    </row>
    <row r="353051" spans="63:63" x14ac:dyDescent="0.25">
      <c r="BK353051" s="2311"/>
    </row>
    <row r="353075" spans="63:63" x14ac:dyDescent="0.25">
      <c r="BK353075" s="2315"/>
    </row>
    <row r="353076" spans="63:63" x14ac:dyDescent="0.25">
      <c r="BK353076" s="2311"/>
    </row>
    <row r="353100" spans="63:63" x14ac:dyDescent="0.25">
      <c r="BK353100" s="2315"/>
    </row>
    <row r="353101" spans="63:63" x14ac:dyDescent="0.25">
      <c r="BK353101" s="2311"/>
    </row>
    <row r="353125" spans="63:63" x14ac:dyDescent="0.25">
      <c r="BK353125" s="2315"/>
    </row>
    <row r="353126" spans="63:63" x14ac:dyDescent="0.25">
      <c r="BK353126" s="2311"/>
    </row>
    <row r="353150" spans="63:63" x14ac:dyDescent="0.25">
      <c r="BK353150" s="2315"/>
    </row>
    <row r="353151" spans="63:63" x14ac:dyDescent="0.25">
      <c r="BK353151" s="2311"/>
    </row>
    <row r="353175" spans="63:63" x14ac:dyDescent="0.25">
      <c r="BK353175" s="2315"/>
    </row>
    <row r="353176" spans="63:63" x14ac:dyDescent="0.25">
      <c r="BK353176" s="2311"/>
    </row>
    <row r="353200" spans="63:63" x14ac:dyDescent="0.25">
      <c r="BK353200" s="2315"/>
    </row>
    <row r="353201" spans="63:63" x14ac:dyDescent="0.25">
      <c r="BK353201" s="2311"/>
    </row>
    <row r="353225" spans="63:63" x14ac:dyDescent="0.25">
      <c r="BK353225" s="2315"/>
    </row>
    <row r="353226" spans="63:63" x14ac:dyDescent="0.25">
      <c r="BK353226" s="2311"/>
    </row>
    <row r="353250" spans="63:63" x14ac:dyDescent="0.25">
      <c r="BK353250" s="2315"/>
    </row>
    <row r="353251" spans="63:63" x14ac:dyDescent="0.25">
      <c r="BK353251" s="2311"/>
    </row>
    <row r="353275" spans="63:63" x14ac:dyDescent="0.25">
      <c r="BK353275" s="2315"/>
    </row>
    <row r="353276" spans="63:63" x14ac:dyDescent="0.25">
      <c r="BK353276" s="2311"/>
    </row>
    <row r="353300" spans="63:63" x14ac:dyDescent="0.25">
      <c r="BK353300" s="2315"/>
    </row>
    <row r="353301" spans="63:63" x14ac:dyDescent="0.25">
      <c r="BK353301" s="2311"/>
    </row>
    <row r="353325" spans="63:63" x14ac:dyDescent="0.25">
      <c r="BK353325" s="2315"/>
    </row>
    <row r="353326" spans="63:63" x14ac:dyDescent="0.25">
      <c r="BK353326" s="2311"/>
    </row>
    <row r="353350" spans="63:63" x14ac:dyDescent="0.25">
      <c r="BK353350" s="2315"/>
    </row>
    <row r="353351" spans="63:63" x14ac:dyDescent="0.25">
      <c r="BK353351" s="2311"/>
    </row>
    <row r="353375" spans="63:63" x14ac:dyDescent="0.25">
      <c r="BK353375" s="2315"/>
    </row>
    <row r="353376" spans="63:63" x14ac:dyDescent="0.25">
      <c r="BK353376" s="2311"/>
    </row>
    <row r="353400" spans="63:63" x14ac:dyDescent="0.25">
      <c r="BK353400" s="2315"/>
    </row>
    <row r="353401" spans="63:63" x14ac:dyDescent="0.25">
      <c r="BK353401" s="2311"/>
    </row>
    <row r="353425" spans="63:63" x14ac:dyDescent="0.25">
      <c r="BK353425" s="2315"/>
    </row>
    <row r="353426" spans="63:63" x14ac:dyDescent="0.25">
      <c r="BK353426" s="2311"/>
    </row>
    <row r="353450" spans="63:63" x14ac:dyDescent="0.25">
      <c r="BK353450" s="2315"/>
    </row>
    <row r="353451" spans="63:63" x14ac:dyDescent="0.25">
      <c r="BK353451" s="2311"/>
    </row>
    <row r="353475" spans="63:63" x14ac:dyDescent="0.25">
      <c r="BK353475" s="2315"/>
    </row>
    <row r="353476" spans="63:63" x14ac:dyDescent="0.25">
      <c r="BK353476" s="2311"/>
    </row>
    <row r="353500" spans="63:63" x14ac:dyDescent="0.25">
      <c r="BK353500" s="2315"/>
    </row>
    <row r="353501" spans="63:63" x14ac:dyDescent="0.25">
      <c r="BK353501" s="2311"/>
    </row>
    <row r="353525" spans="63:63" x14ac:dyDescent="0.25">
      <c r="BK353525" s="2315"/>
    </row>
    <row r="353526" spans="63:63" x14ac:dyDescent="0.25">
      <c r="BK353526" s="2311"/>
    </row>
    <row r="353550" spans="63:63" x14ac:dyDescent="0.25">
      <c r="BK353550" s="2315"/>
    </row>
    <row r="353551" spans="63:63" x14ac:dyDescent="0.25">
      <c r="BK353551" s="2311"/>
    </row>
    <row r="353575" spans="63:63" x14ac:dyDescent="0.25">
      <c r="BK353575" s="2315"/>
    </row>
    <row r="353576" spans="63:63" x14ac:dyDescent="0.25">
      <c r="BK353576" s="2311"/>
    </row>
    <row r="353600" spans="63:63" x14ac:dyDescent="0.25">
      <c r="BK353600" s="2315"/>
    </row>
    <row r="353601" spans="63:63" x14ac:dyDescent="0.25">
      <c r="BK353601" s="2311"/>
    </row>
    <row r="353625" spans="63:63" x14ac:dyDescent="0.25">
      <c r="BK353625" s="2315"/>
    </row>
    <row r="353626" spans="63:63" x14ac:dyDescent="0.25">
      <c r="BK353626" s="2311"/>
    </row>
    <row r="353650" spans="63:63" x14ac:dyDescent="0.25">
      <c r="BK353650" s="2315"/>
    </row>
    <row r="353651" spans="63:63" x14ac:dyDescent="0.25">
      <c r="BK353651" s="2311"/>
    </row>
    <row r="353675" spans="63:63" x14ac:dyDescent="0.25">
      <c r="BK353675" s="2315"/>
    </row>
    <row r="353676" spans="63:63" x14ac:dyDescent="0.25">
      <c r="BK353676" s="2311"/>
    </row>
    <row r="353700" spans="63:63" x14ac:dyDescent="0.25">
      <c r="BK353700" s="2315"/>
    </row>
    <row r="353701" spans="63:63" x14ac:dyDescent="0.25">
      <c r="BK353701" s="2311"/>
    </row>
    <row r="353725" spans="63:63" x14ac:dyDescent="0.25">
      <c r="BK353725" s="2315"/>
    </row>
    <row r="353726" spans="63:63" x14ac:dyDescent="0.25">
      <c r="BK353726" s="2311"/>
    </row>
    <row r="353750" spans="63:63" x14ac:dyDescent="0.25">
      <c r="BK353750" s="2315"/>
    </row>
    <row r="353751" spans="63:63" x14ac:dyDescent="0.25">
      <c r="BK353751" s="2311"/>
    </row>
    <row r="353775" spans="63:63" x14ac:dyDescent="0.25">
      <c r="BK353775" s="2315"/>
    </row>
    <row r="353776" spans="63:63" x14ac:dyDescent="0.25">
      <c r="BK353776" s="2311"/>
    </row>
    <row r="353800" spans="63:63" x14ac:dyDescent="0.25">
      <c r="BK353800" s="2315"/>
    </row>
    <row r="353801" spans="63:63" x14ac:dyDescent="0.25">
      <c r="BK353801" s="2311"/>
    </row>
    <row r="353825" spans="63:63" x14ac:dyDescent="0.25">
      <c r="BK353825" s="2315"/>
    </row>
    <row r="353826" spans="63:63" x14ac:dyDescent="0.25">
      <c r="BK353826" s="2311"/>
    </row>
    <row r="353850" spans="63:63" x14ac:dyDescent="0.25">
      <c r="BK353850" s="2315"/>
    </row>
    <row r="353851" spans="63:63" x14ac:dyDescent="0.25">
      <c r="BK353851" s="2311"/>
    </row>
    <row r="353875" spans="63:63" x14ac:dyDescent="0.25">
      <c r="BK353875" s="2315"/>
    </row>
    <row r="353876" spans="63:63" x14ac:dyDescent="0.25">
      <c r="BK353876" s="2311"/>
    </row>
    <row r="353900" spans="63:63" x14ac:dyDescent="0.25">
      <c r="BK353900" s="2315"/>
    </row>
    <row r="353901" spans="63:63" x14ac:dyDescent="0.25">
      <c r="BK353901" s="2311"/>
    </row>
    <row r="353925" spans="63:63" x14ac:dyDescent="0.25">
      <c r="BK353925" s="2315"/>
    </row>
    <row r="353926" spans="63:63" x14ac:dyDescent="0.25">
      <c r="BK353926" s="2311"/>
    </row>
    <row r="353950" spans="63:63" x14ac:dyDescent="0.25">
      <c r="BK353950" s="2315"/>
    </row>
    <row r="353951" spans="63:63" x14ac:dyDescent="0.25">
      <c r="BK353951" s="2311"/>
    </row>
    <row r="353975" spans="63:63" x14ac:dyDescent="0.25">
      <c r="BK353975" s="2315"/>
    </row>
    <row r="353976" spans="63:63" x14ac:dyDescent="0.25">
      <c r="BK353976" s="2311"/>
    </row>
    <row r="354000" spans="63:63" x14ac:dyDescent="0.25">
      <c r="BK354000" s="2315"/>
    </row>
    <row r="354001" spans="63:63" x14ac:dyDescent="0.25">
      <c r="BK354001" s="2311"/>
    </row>
    <row r="354025" spans="63:63" x14ac:dyDescent="0.25">
      <c r="BK354025" s="2315"/>
    </row>
    <row r="354026" spans="63:63" x14ac:dyDescent="0.25">
      <c r="BK354026" s="2311"/>
    </row>
    <row r="354050" spans="63:63" x14ac:dyDescent="0.25">
      <c r="BK354050" s="2315"/>
    </row>
    <row r="354051" spans="63:63" x14ac:dyDescent="0.25">
      <c r="BK354051" s="2311"/>
    </row>
    <row r="354075" spans="63:63" x14ac:dyDescent="0.25">
      <c r="BK354075" s="2315"/>
    </row>
    <row r="354076" spans="63:63" x14ac:dyDescent="0.25">
      <c r="BK354076" s="2311"/>
    </row>
    <row r="354100" spans="63:63" x14ac:dyDescent="0.25">
      <c r="BK354100" s="2315"/>
    </row>
    <row r="354101" spans="63:63" x14ac:dyDescent="0.25">
      <c r="BK354101" s="2311"/>
    </row>
    <row r="354125" spans="63:63" x14ac:dyDescent="0.25">
      <c r="BK354125" s="2315"/>
    </row>
    <row r="354126" spans="63:63" x14ac:dyDescent="0.25">
      <c r="BK354126" s="2311"/>
    </row>
    <row r="354150" spans="63:63" x14ac:dyDescent="0.25">
      <c r="BK354150" s="2315"/>
    </row>
    <row r="354151" spans="63:63" x14ac:dyDescent="0.25">
      <c r="BK354151" s="2311"/>
    </row>
    <row r="354175" spans="63:63" x14ac:dyDescent="0.25">
      <c r="BK354175" s="2315"/>
    </row>
    <row r="354176" spans="63:63" x14ac:dyDescent="0.25">
      <c r="BK354176" s="2311"/>
    </row>
    <row r="354200" spans="63:63" x14ac:dyDescent="0.25">
      <c r="BK354200" s="2315"/>
    </row>
    <row r="354201" spans="63:63" x14ac:dyDescent="0.25">
      <c r="BK354201" s="2311"/>
    </row>
    <row r="354225" spans="63:63" x14ac:dyDescent="0.25">
      <c r="BK354225" s="2315"/>
    </row>
    <row r="354226" spans="63:63" x14ac:dyDescent="0.25">
      <c r="BK354226" s="2311"/>
    </row>
    <row r="354250" spans="63:63" x14ac:dyDescent="0.25">
      <c r="BK354250" s="2315"/>
    </row>
    <row r="354251" spans="63:63" x14ac:dyDescent="0.25">
      <c r="BK354251" s="2311"/>
    </row>
    <row r="354275" spans="63:63" x14ac:dyDescent="0.25">
      <c r="BK354275" s="2315"/>
    </row>
    <row r="354276" spans="63:63" x14ac:dyDescent="0.25">
      <c r="BK354276" s="2311"/>
    </row>
    <row r="354300" spans="63:63" x14ac:dyDescent="0.25">
      <c r="BK354300" s="2315"/>
    </row>
    <row r="354301" spans="63:63" x14ac:dyDescent="0.25">
      <c r="BK354301" s="2311"/>
    </row>
    <row r="354325" spans="63:63" x14ac:dyDescent="0.25">
      <c r="BK354325" s="2315"/>
    </row>
    <row r="354326" spans="63:63" x14ac:dyDescent="0.25">
      <c r="BK354326" s="2311"/>
    </row>
    <row r="354350" spans="63:63" x14ac:dyDescent="0.25">
      <c r="BK354350" s="2315"/>
    </row>
    <row r="354351" spans="63:63" x14ac:dyDescent="0.25">
      <c r="BK354351" s="2311"/>
    </row>
    <row r="354375" spans="63:63" x14ac:dyDescent="0.25">
      <c r="BK354375" s="2315"/>
    </row>
    <row r="354376" spans="63:63" x14ac:dyDescent="0.25">
      <c r="BK354376" s="2311"/>
    </row>
    <row r="354400" spans="63:63" x14ac:dyDescent="0.25">
      <c r="BK354400" s="2315"/>
    </row>
    <row r="354401" spans="63:63" x14ac:dyDescent="0.25">
      <c r="BK354401" s="2311"/>
    </row>
    <row r="354425" spans="63:63" x14ac:dyDescent="0.25">
      <c r="BK354425" s="2315"/>
    </row>
    <row r="354426" spans="63:63" x14ac:dyDescent="0.25">
      <c r="BK354426" s="2311"/>
    </row>
    <row r="354450" spans="63:63" x14ac:dyDescent="0.25">
      <c r="BK354450" s="2315"/>
    </row>
    <row r="354451" spans="63:63" x14ac:dyDescent="0.25">
      <c r="BK354451" s="2311"/>
    </row>
    <row r="354475" spans="63:63" x14ac:dyDescent="0.25">
      <c r="BK354475" s="2315"/>
    </row>
    <row r="354476" spans="63:63" x14ac:dyDescent="0.25">
      <c r="BK354476" s="2311"/>
    </row>
    <row r="354500" spans="63:63" x14ac:dyDescent="0.25">
      <c r="BK354500" s="2315"/>
    </row>
    <row r="354501" spans="63:63" x14ac:dyDescent="0.25">
      <c r="BK354501" s="2311"/>
    </row>
    <row r="354525" spans="63:63" x14ac:dyDescent="0.25">
      <c r="BK354525" s="2315"/>
    </row>
    <row r="354526" spans="63:63" x14ac:dyDescent="0.25">
      <c r="BK354526" s="2311"/>
    </row>
    <row r="354550" spans="63:63" x14ac:dyDescent="0.25">
      <c r="BK354550" s="2315"/>
    </row>
    <row r="354551" spans="63:63" x14ac:dyDescent="0.25">
      <c r="BK354551" s="2311"/>
    </row>
    <row r="354575" spans="63:63" x14ac:dyDescent="0.25">
      <c r="BK354575" s="2315"/>
    </row>
    <row r="354576" spans="63:63" x14ac:dyDescent="0.25">
      <c r="BK354576" s="2311"/>
    </row>
    <row r="354600" spans="63:63" x14ac:dyDescent="0.25">
      <c r="BK354600" s="2315"/>
    </row>
    <row r="354601" spans="63:63" x14ac:dyDescent="0.25">
      <c r="BK354601" s="2311"/>
    </row>
    <row r="354625" spans="63:63" x14ac:dyDescent="0.25">
      <c r="BK354625" s="2315"/>
    </row>
    <row r="354626" spans="63:63" x14ac:dyDescent="0.25">
      <c r="BK354626" s="2311"/>
    </row>
    <row r="354650" spans="63:63" x14ac:dyDescent="0.25">
      <c r="BK354650" s="2315"/>
    </row>
    <row r="354651" spans="63:63" x14ac:dyDescent="0.25">
      <c r="BK354651" s="2311"/>
    </row>
    <row r="354675" spans="63:63" x14ac:dyDescent="0.25">
      <c r="BK354675" s="2315"/>
    </row>
    <row r="354676" spans="63:63" x14ac:dyDescent="0.25">
      <c r="BK354676" s="2311"/>
    </row>
    <row r="354700" spans="63:63" x14ac:dyDescent="0.25">
      <c r="BK354700" s="2315"/>
    </row>
    <row r="354701" spans="63:63" x14ac:dyDescent="0.25">
      <c r="BK354701" s="2311"/>
    </row>
    <row r="354725" spans="63:63" x14ac:dyDescent="0.25">
      <c r="BK354725" s="2315"/>
    </row>
    <row r="354726" spans="63:63" x14ac:dyDescent="0.25">
      <c r="BK354726" s="2311"/>
    </row>
    <row r="354750" spans="63:63" x14ac:dyDescent="0.25">
      <c r="BK354750" s="2315"/>
    </row>
    <row r="354751" spans="63:63" x14ac:dyDescent="0.25">
      <c r="BK354751" s="2311"/>
    </row>
    <row r="354775" spans="63:63" x14ac:dyDescent="0.25">
      <c r="BK354775" s="2315"/>
    </row>
    <row r="354776" spans="63:63" x14ac:dyDescent="0.25">
      <c r="BK354776" s="2311"/>
    </row>
    <row r="354800" spans="63:63" x14ac:dyDescent="0.25">
      <c r="BK354800" s="2315"/>
    </row>
    <row r="354801" spans="63:63" x14ac:dyDescent="0.25">
      <c r="BK354801" s="2311"/>
    </row>
    <row r="354825" spans="63:63" x14ac:dyDescent="0.25">
      <c r="BK354825" s="2315"/>
    </row>
    <row r="354826" spans="63:63" x14ac:dyDescent="0.25">
      <c r="BK354826" s="2311"/>
    </row>
    <row r="354850" spans="63:63" x14ac:dyDescent="0.25">
      <c r="BK354850" s="2315"/>
    </row>
    <row r="354851" spans="63:63" x14ac:dyDescent="0.25">
      <c r="BK354851" s="2311"/>
    </row>
    <row r="354875" spans="63:63" x14ac:dyDescent="0.25">
      <c r="BK354875" s="2315"/>
    </row>
    <row r="354876" spans="63:63" x14ac:dyDescent="0.25">
      <c r="BK354876" s="2311"/>
    </row>
    <row r="354900" spans="63:63" x14ac:dyDescent="0.25">
      <c r="BK354900" s="2315"/>
    </row>
    <row r="354901" spans="63:63" x14ac:dyDescent="0.25">
      <c r="BK354901" s="2311"/>
    </row>
    <row r="354925" spans="63:63" x14ac:dyDescent="0.25">
      <c r="BK354925" s="2315"/>
    </row>
    <row r="354926" spans="63:63" x14ac:dyDescent="0.25">
      <c r="BK354926" s="2311"/>
    </row>
    <row r="354950" spans="63:63" x14ac:dyDescent="0.25">
      <c r="BK354950" s="2315"/>
    </row>
    <row r="354951" spans="63:63" x14ac:dyDescent="0.25">
      <c r="BK354951" s="2311"/>
    </row>
    <row r="354975" spans="63:63" x14ac:dyDescent="0.25">
      <c r="BK354975" s="2315"/>
    </row>
    <row r="354976" spans="63:63" x14ac:dyDescent="0.25">
      <c r="BK354976" s="2311"/>
    </row>
    <row r="355000" spans="63:63" x14ac:dyDescent="0.25">
      <c r="BK355000" s="2315"/>
    </row>
    <row r="355001" spans="63:63" x14ac:dyDescent="0.25">
      <c r="BK355001" s="2311"/>
    </row>
    <row r="355025" spans="63:63" x14ac:dyDescent="0.25">
      <c r="BK355025" s="2315"/>
    </row>
    <row r="355026" spans="63:63" x14ac:dyDescent="0.25">
      <c r="BK355026" s="2311"/>
    </row>
    <row r="355050" spans="63:63" x14ac:dyDescent="0.25">
      <c r="BK355050" s="2315"/>
    </row>
    <row r="355051" spans="63:63" x14ac:dyDescent="0.25">
      <c r="BK355051" s="2311"/>
    </row>
    <row r="355075" spans="63:63" x14ac:dyDescent="0.25">
      <c r="BK355075" s="2315"/>
    </row>
    <row r="355076" spans="63:63" x14ac:dyDescent="0.25">
      <c r="BK355076" s="2311"/>
    </row>
    <row r="355100" spans="63:63" x14ac:dyDescent="0.25">
      <c r="BK355100" s="2315"/>
    </row>
    <row r="355101" spans="63:63" x14ac:dyDescent="0.25">
      <c r="BK355101" s="2311"/>
    </row>
    <row r="355125" spans="63:63" x14ac:dyDescent="0.25">
      <c r="BK355125" s="2315"/>
    </row>
    <row r="355126" spans="63:63" x14ac:dyDescent="0.25">
      <c r="BK355126" s="2311"/>
    </row>
    <row r="355150" spans="63:63" x14ac:dyDescent="0.25">
      <c r="BK355150" s="2315"/>
    </row>
    <row r="355151" spans="63:63" x14ac:dyDescent="0.25">
      <c r="BK355151" s="2311"/>
    </row>
    <row r="355175" spans="63:63" x14ac:dyDescent="0.25">
      <c r="BK355175" s="2315"/>
    </row>
    <row r="355176" spans="63:63" x14ac:dyDescent="0.25">
      <c r="BK355176" s="2311"/>
    </row>
    <row r="355200" spans="63:63" x14ac:dyDescent="0.25">
      <c r="BK355200" s="2315"/>
    </row>
    <row r="355201" spans="63:63" x14ac:dyDescent="0.25">
      <c r="BK355201" s="2311"/>
    </row>
    <row r="355225" spans="63:63" x14ac:dyDescent="0.25">
      <c r="BK355225" s="2315"/>
    </row>
    <row r="355226" spans="63:63" x14ac:dyDescent="0.25">
      <c r="BK355226" s="2311"/>
    </row>
    <row r="355250" spans="63:63" x14ac:dyDescent="0.25">
      <c r="BK355250" s="2315"/>
    </row>
    <row r="355251" spans="63:63" x14ac:dyDescent="0.25">
      <c r="BK355251" s="2311"/>
    </row>
    <row r="355275" spans="63:63" x14ac:dyDescent="0.25">
      <c r="BK355275" s="2315"/>
    </row>
    <row r="355276" spans="63:63" x14ac:dyDescent="0.25">
      <c r="BK355276" s="2311"/>
    </row>
    <row r="355300" spans="63:63" x14ac:dyDescent="0.25">
      <c r="BK355300" s="2315"/>
    </row>
    <row r="355301" spans="63:63" x14ac:dyDescent="0.25">
      <c r="BK355301" s="2311"/>
    </row>
    <row r="355325" spans="63:63" x14ac:dyDescent="0.25">
      <c r="BK355325" s="2315"/>
    </row>
    <row r="355326" spans="63:63" x14ac:dyDescent="0.25">
      <c r="BK355326" s="2311"/>
    </row>
    <row r="355350" spans="63:63" x14ac:dyDescent="0.25">
      <c r="BK355350" s="2315"/>
    </row>
    <row r="355351" spans="63:63" x14ac:dyDescent="0.25">
      <c r="BK355351" s="2311"/>
    </row>
    <row r="355375" spans="63:63" x14ac:dyDescent="0.25">
      <c r="BK355375" s="2315"/>
    </row>
    <row r="355376" spans="63:63" x14ac:dyDescent="0.25">
      <c r="BK355376" s="2311"/>
    </row>
    <row r="355400" spans="63:63" x14ac:dyDescent="0.25">
      <c r="BK355400" s="2315"/>
    </row>
    <row r="355401" spans="63:63" x14ac:dyDescent="0.25">
      <c r="BK355401" s="2311"/>
    </row>
    <row r="355425" spans="63:63" x14ac:dyDescent="0.25">
      <c r="BK355425" s="2315"/>
    </row>
    <row r="355426" spans="63:63" x14ac:dyDescent="0.25">
      <c r="BK355426" s="2311"/>
    </row>
    <row r="355450" spans="63:63" x14ac:dyDescent="0.25">
      <c r="BK355450" s="2315"/>
    </row>
    <row r="355451" spans="63:63" x14ac:dyDescent="0.25">
      <c r="BK355451" s="2311"/>
    </row>
    <row r="355475" spans="63:63" x14ac:dyDescent="0.25">
      <c r="BK355475" s="2315"/>
    </row>
    <row r="355476" spans="63:63" x14ac:dyDescent="0.25">
      <c r="BK355476" s="2311"/>
    </row>
    <row r="355500" spans="63:63" x14ac:dyDescent="0.25">
      <c r="BK355500" s="2315"/>
    </row>
    <row r="355501" spans="63:63" x14ac:dyDescent="0.25">
      <c r="BK355501" s="2311"/>
    </row>
    <row r="355525" spans="63:63" x14ac:dyDescent="0.25">
      <c r="BK355525" s="2315"/>
    </row>
    <row r="355526" spans="63:63" x14ac:dyDescent="0.25">
      <c r="BK355526" s="2311"/>
    </row>
    <row r="355550" spans="63:63" x14ac:dyDescent="0.25">
      <c r="BK355550" s="2315"/>
    </row>
    <row r="355551" spans="63:63" x14ac:dyDescent="0.25">
      <c r="BK355551" s="2311"/>
    </row>
    <row r="355575" spans="63:63" x14ac:dyDescent="0.25">
      <c r="BK355575" s="2315"/>
    </row>
    <row r="355576" spans="63:63" x14ac:dyDescent="0.25">
      <c r="BK355576" s="2311"/>
    </row>
    <row r="355600" spans="63:63" x14ac:dyDescent="0.25">
      <c r="BK355600" s="2315"/>
    </row>
    <row r="355601" spans="63:63" x14ac:dyDescent="0.25">
      <c r="BK355601" s="2311"/>
    </row>
    <row r="355625" spans="63:63" x14ac:dyDescent="0.25">
      <c r="BK355625" s="2315"/>
    </row>
    <row r="355626" spans="63:63" x14ac:dyDescent="0.25">
      <c r="BK355626" s="2311"/>
    </row>
    <row r="355650" spans="63:63" x14ac:dyDescent="0.25">
      <c r="BK355650" s="2315"/>
    </row>
    <row r="355651" spans="63:63" x14ac:dyDescent="0.25">
      <c r="BK355651" s="2311"/>
    </row>
    <row r="355675" spans="63:63" x14ac:dyDescent="0.25">
      <c r="BK355675" s="2315"/>
    </row>
    <row r="355676" spans="63:63" x14ac:dyDescent="0.25">
      <c r="BK355676" s="2311"/>
    </row>
    <row r="355700" spans="63:63" x14ac:dyDescent="0.25">
      <c r="BK355700" s="2315"/>
    </row>
    <row r="355701" spans="63:63" x14ac:dyDescent="0.25">
      <c r="BK355701" s="2311"/>
    </row>
    <row r="355725" spans="63:63" x14ac:dyDescent="0.25">
      <c r="BK355725" s="2315"/>
    </row>
    <row r="355726" spans="63:63" x14ac:dyDescent="0.25">
      <c r="BK355726" s="2311"/>
    </row>
    <row r="355750" spans="63:63" x14ac:dyDescent="0.25">
      <c r="BK355750" s="2315"/>
    </row>
    <row r="355751" spans="63:63" x14ac:dyDescent="0.25">
      <c r="BK355751" s="2311"/>
    </row>
    <row r="355775" spans="63:63" x14ac:dyDescent="0.25">
      <c r="BK355775" s="2315"/>
    </row>
    <row r="355776" spans="63:63" x14ac:dyDescent="0.25">
      <c r="BK355776" s="2311"/>
    </row>
    <row r="355800" spans="63:63" x14ac:dyDescent="0.25">
      <c r="BK355800" s="2315"/>
    </row>
    <row r="355801" spans="63:63" x14ac:dyDescent="0.25">
      <c r="BK355801" s="2311"/>
    </row>
    <row r="355825" spans="63:63" x14ac:dyDescent="0.25">
      <c r="BK355825" s="2315"/>
    </row>
    <row r="355826" spans="63:63" x14ac:dyDescent="0.25">
      <c r="BK355826" s="2311"/>
    </row>
    <row r="355850" spans="63:63" x14ac:dyDescent="0.25">
      <c r="BK355850" s="2315"/>
    </row>
    <row r="355851" spans="63:63" x14ac:dyDescent="0.25">
      <c r="BK355851" s="2311"/>
    </row>
    <row r="355875" spans="63:63" x14ac:dyDescent="0.25">
      <c r="BK355875" s="2315"/>
    </row>
    <row r="355876" spans="63:63" x14ac:dyDescent="0.25">
      <c r="BK355876" s="2311"/>
    </row>
    <row r="355900" spans="63:63" x14ac:dyDescent="0.25">
      <c r="BK355900" s="2315"/>
    </row>
    <row r="355901" spans="63:63" x14ac:dyDescent="0.25">
      <c r="BK355901" s="2311"/>
    </row>
    <row r="355925" spans="63:63" x14ac:dyDescent="0.25">
      <c r="BK355925" s="2315"/>
    </row>
    <row r="355926" spans="63:63" x14ac:dyDescent="0.25">
      <c r="BK355926" s="2311"/>
    </row>
    <row r="355950" spans="63:63" x14ac:dyDescent="0.25">
      <c r="BK355950" s="2315"/>
    </row>
    <row r="355951" spans="63:63" x14ac:dyDescent="0.25">
      <c r="BK355951" s="2311"/>
    </row>
    <row r="355975" spans="63:63" x14ac:dyDescent="0.25">
      <c r="BK355975" s="2315"/>
    </row>
    <row r="355976" spans="63:63" x14ac:dyDescent="0.25">
      <c r="BK355976" s="2311"/>
    </row>
    <row r="356000" spans="63:63" x14ac:dyDescent="0.25">
      <c r="BK356000" s="2315"/>
    </row>
    <row r="356001" spans="63:63" x14ac:dyDescent="0.25">
      <c r="BK356001" s="2311"/>
    </row>
    <row r="356025" spans="63:63" x14ac:dyDescent="0.25">
      <c r="BK356025" s="2315"/>
    </row>
    <row r="356026" spans="63:63" x14ac:dyDescent="0.25">
      <c r="BK356026" s="2311"/>
    </row>
    <row r="356050" spans="63:63" x14ac:dyDescent="0.25">
      <c r="BK356050" s="2315"/>
    </row>
    <row r="356051" spans="63:63" x14ac:dyDescent="0.25">
      <c r="BK356051" s="2311"/>
    </row>
    <row r="356075" spans="63:63" x14ac:dyDescent="0.25">
      <c r="BK356075" s="2315"/>
    </row>
    <row r="356076" spans="63:63" x14ac:dyDescent="0.25">
      <c r="BK356076" s="2311"/>
    </row>
    <row r="356100" spans="63:63" x14ac:dyDescent="0.25">
      <c r="BK356100" s="2315"/>
    </row>
    <row r="356101" spans="63:63" x14ac:dyDescent="0.25">
      <c r="BK356101" s="2311"/>
    </row>
    <row r="356125" spans="63:63" x14ac:dyDescent="0.25">
      <c r="BK356125" s="2315"/>
    </row>
    <row r="356126" spans="63:63" x14ac:dyDescent="0.25">
      <c r="BK356126" s="2311"/>
    </row>
    <row r="356150" spans="63:63" x14ac:dyDescent="0.25">
      <c r="BK356150" s="2315"/>
    </row>
    <row r="356151" spans="63:63" x14ac:dyDescent="0.25">
      <c r="BK356151" s="2311"/>
    </row>
    <row r="356175" spans="63:63" x14ac:dyDescent="0.25">
      <c r="BK356175" s="2315"/>
    </row>
    <row r="356176" spans="63:63" x14ac:dyDescent="0.25">
      <c r="BK356176" s="2311"/>
    </row>
    <row r="356200" spans="63:63" x14ac:dyDescent="0.25">
      <c r="BK356200" s="2315"/>
    </row>
    <row r="356201" spans="63:63" x14ac:dyDescent="0.25">
      <c r="BK356201" s="2311"/>
    </row>
    <row r="356225" spans="63:63" x14ac:dyDescent="0.25">
      <c r="BK356225" s="2315"/>
    </row>
    <row r="356226" spans="63:63" x14ac:dyDescent="0.25">
      <c r="BK356226" s="2311"/>
    </row>
    <row r="356250" spans="63:63" x14ac:dyDescent="0.25">
      <c r="BK356250" s="2315"/>
    </row>
    <row r="356251" spans="63:63" x14ac:dyDescent="0.25">
      <c r="BK356251" s="2311"/>
    </row>
    <row r="356275" spans="63:63" x14ac:dyDescent="0.25">
      <c r="BK356275" s="2315"/>
    </row>
    <row r="356276" spans="63:63" x14ac:dyDescent="0.25">
      <c r="BK356276" s="2311"/>
    </row>
    <row r="356300" spans="63:63" x14ac:dyDescent="0.25">
      <c r="BK356300" s="2315"/>
    </row>
    <row r="356301" spans="63:63" x14ac:dyDescent="0.25">
      <c r="BK356301" s="2311"/>
    </row>
    <row r="356325" spans="63:63" x14ac:dyDescent="0.25">
      <c r="BK356325" s="2315"/>
    </row>
    <row r="356326" spans="63:63" x14ac:dyDescent="0.25">
      <c r="BK356326" s="2311"/>
    </row>
    <row r="356350" spans="63:63" x14ac:dyDescent="0.25">
      <c r="BK356350" s="2315"/>
    </row>
    <row r="356351" spans="63:63" x14ac:dyDescent="0.25">
      <c r="BK356351" s="2311"/>
    </row>
    <row r="356375" spans="63:63" x14ac:dyDescent="0.25">
      <c r="BK356375" s="2315"/>
    </row>
    <row r="356376" spans="63:63" x14ac:dyDescent="0.25">
      <c r="BK356376" s="2311"/>
    </row>
    <row r="356400" spans="63:63" x14ac:dyDescent="0.25">
      <c r="BK356400" s="2315"/>
    </row>
    <row r="356401" spans="63:63" x14ac:dyDescent="0.25">
      <c r="BK356401" s="2311"/>
    </row>
    <row r="356425" spans="63:63" x14ac:dyDescent="0.25">
      <c r="BK356425" s="2315"/>
    </row>
    <row r="356426" spans="63:63" x14ac:dyDescent="0.25">
      <c r="BK356426" s="2311"/>
    </row>
    <row r="356450" spans="63:63" x14ac:dyDescent="0.25">
      <c r="BK356450" s="2315"/>
    </row>
    <row r="356451" spans="63:63" x14ac:dyDescent="0.25">
      <c r="BK356451" s="2311"/>
    </row>
    <row r="356475" spans="63:63" x14ac:dyDescent="0.25">
      <c r="BK356475" s="2315"/>
    </row>
    <row r="356476" spans="63:63" x14ac:dyDescent="0.25">
      <c r="BK356476" s="2311"/>
    </row>
    <row r="356500" spans="63:63" x14ac:dyDescent="0.25">
      <c r="BK356500" s="2315"/>
    </row>
    <row r="356501" spans="63:63" x14ac:dyDescent="0.25">
      <c r="BK356501" s="2311"/>
    </row>
    <row r="356525" spans="63:63" x14ac:dyDescent="0.25">
      <c r="BK356525" s="2315"/>
    </row>
    <row r="356526" spans="63:63" x14ac:dyDescent="0.25">
      <c r="BK356526" s="2311"/>
    </row>
    <row r="356550" spans="63:63" x14ac:dyDescent="0.25">
      <c r="BK356550" s="2315"/>
    </row>
    <row r="356551" spans="63:63" x14ac:dyDescent="0.25">
      <c r="BK356551" s="2311"/>
    </row>
    <row r="356575" spans="63:63" x14ac:dyDescent="0.25">
      <c r="BK356575" s="2315"/>
    </row>
    <row r="356576" spans="63:63" x14ac:dyDescent="0.25">
      <c r="BK356576" s="2311"/>
    </row>
    <row r="356600" spans="63:63" x14ac:dyDescent="0.25">
      <c r="BK356600" s="2315"/>
    </row>
    <row r="356601" spans="63:63" x14ac:dyDescent="0.25">
      <c r="BK356601" s="2311"/>
    </row>
    <row r="356625" spans="63:63" x14ac:dyDescent="0.25">
      <c r="BK356625" s="2315"/>
    </row>
    <row r="356626" spans="63:63" x14ac:dyDescent="0.25">
      <c r="BK356626" s="2311"/>
    </row>
    <row r="356650" spans="63:63" x14ac:dyDescent="0.25">
      <c r="BK356650" s="2315"/>
    </row>
    <row r="356651" spans="63:63" x14ac:dyDescent="0.25">
      <c r="BK356651" s="2311"/>
    </row>
    <row r="356675" spans="63:63" x14ac:dyDescent="0.25">
      <c r="BK356675" s="2315"/>
    </row>
    <row r="356676" spans="63:63" x14ac:dyDescent="0.25">
      <c r="BK356676" s="2311"/>
    </row>
    <row r="356700" spans="63:63" x14ac:dyDescent="0.25">
      <c r="BK356700" s="2315"/>
    </row>
    <row r="356701" spans="63:63" x14ac:dyDescent="0.25">
      <c r="BK356701" s="2311"/>
    </row>
    <row r="356725" spans="63:63" x14ac:dyDescent="0.25">
      <c r="BK356725" s="2315"/>
    </row>
    <row r="356726" spans="63:63" x14ac:dyDescent="0.25">
      <c r="BK356726" s="2311"/>
    </row>
    <row r="356750" spans="63:63" x14ac:dyDescent="0.25">
      <c r="BK356750" s="2315"/>
    </row>
    <row r="356751" spans="63:63" x14ac:dyDescent="0.25">
      <c r="BK356751" s="2311"/>
    </row>
    <row r="356775" spans="63:63" x14ac:dyDescent="0.25">
      <c r="BK356775" s="2315"/>
    </row>
    <row r="356776" spans="63:63" x14ac:dyDescent="0.25">
      <c r="BK356776" s="2311"/>
    </row>
    <row r="356800" spans="63:63" x14ac:dyDescent="0.25">
      <c r="BK356800" s="2315"/>
    </row>
    <row r="356801" spans="63:63" x14ac:dyDescent="0.25">
      <c r="BK356801" s="2311"/>
    </row>
    <row r="356825" spans="63:63" x14ac:dyDescent="0.25">
      <c r="BK356825" s="2315"/>
    </row>
    <row r="356826" spans="63:63" x14ac:dyDescent="0.25">
      <c r="BK356826" s="2311"/>
    </row>
    <row r="356850" spans="63:63" x14ac:dyDescent="0.25">
      <c r="BK356850" s="2315"/>
    </row>
    <row r="356851" spans="63:63" x14ac:dyDescent="0.25">
      <c r="BK356851" s="2311"/>
    </row>
    <row r="356875" spans="63:63" x14ac:dyDescent="0.25">
      <c r="BK356875" s="2315"/>
    </row>
    <row r="356876" spans="63:63" x14ac:dyDescent="0.25">
      <c r="BK356876" s="2311"/>
    </row>
    <row r="356900" spans="63:63" x14ac:dyDescent="0.25">
      <c r="BK356900" s="2315"/>
    </row>
    <row r="356901" spans="63:63" x14ac:dyDescent="0.25">
      <c r="BK356901" s="2311"/>
    </row>
    <row r="356925" spans="63:63" x14ac:dyDescent="0.25">
      <c r="BK356925" s="2315"/>
    </row>
    <row r="356926" spans="63:63" x14ac:dyDescent="0.25">
      <c r="BK356926" s="2311"/>
    </row>
    <row r="356950" spans="63:63" x14ac:dyDescent="0.25">
      <c r="BK356950" s="2315"/>
    </row>
    <row r="356951" spans="63:63" x14ac:dyDescent="0.25">
      <c r="BK356951" s="2311"/>
    </row>
    <row r="356975" spans="63:63" x14ac:dyDescent="0.25">
      <c r="BK356975" s="2315"/>
    </row>
    <row r="356976" spans="63:63" x14ac:dyDescent="0.25">
      <c r="BK356976" s="2311"/>
    </row>
    <row r="357000" spans="63:63" x14ac:dyDescent="0.25">
      <c r="BK357000" s="2315"/>
    </row>
    <row r="357001" spans="63:63" x14ac:dyDescent="0.25">
      <c r="BK357001" s="2311"/>
    </row>
    <row r="357025" spans="63:63" x14ac:dyDescent="0.25">
      <c r="BK357025" s="2315"/>
    </row>
    <row r="357026" spans="63:63" x14ac:dyDescent="0.25">
      <c r="BK357026" s="2311"/>
    </row>
    <row r="357050" spans="63:63" x14ac:dyDescent="0.25">
      <c r="BK357050" s="2315"/>
    </row>
    <row r="357051" spans="63:63" x14ac:dyDescent="0.25">
      <c r="BK357051" s="2311"/>
    </row>
    <row r="357075" spans="63:63" x14ac:dyDescent="0.25">
      <c r="BK357075" s="2315"/>
    </row>
    <row r="357076" spans="63:63" x14ac:dyDescent="0.25">
      <c r="BK357076" s="2311"/>
    </row>
    <row r="357100" spans="63:63" x14ac:dyDescent="0.25">
      <c r="BK357100" s="2315"/>
    </row>
    <row r="357101" spans="63:63" x14ac:dyDescent="0.25">
      <c r="BK357101" s="2311"/>
    </row>
    <row r="357125" spans="63:63" x14ac:dyDescent="0.25">
      <c r="BK357125" s="2315"/>
    </row>
    <row r="357126" spans="63:63" x14ac:dyDescent="0.25">
      <c r="BK357126" s="2311"/>
    </row>
    <row r="357150" spans="63:63" x14ac:dyDescent="0.25">
      <c r="BK357150" s="2315"/>
    </row>
    <row r="357151" spans="63:63" x14ac:dyDescent="0.25">
      <c r="BK357151" s="2311"/>
    </row>
    <row r="357175" spans="63:63" x14ac:dyDescent="0.25">
      <c r="BK357175" s="2315"/>
    </row>
    <row r="357176" spans="63:63" x14ac:dyDescent="0.25">
      <c r="BK357176" s="2311"/>
    </row>
    <row r="357200" spans="63:63" x14ac:dyDescent="0.25">
      <c r="BK357200" s="2315"/>
    </row>
    <row r="357201" spans="63:63" x14ac:dyDescent="0.25">
      <c r="BK357201" s="2311"/>
    </row>
    <row r="357225" spans="63:63" x14ac:dyDescent="0.25">
      <c r="BK357225" s="2315"/>
    </row>
    <row r="357226" spans="63:63" x14ac:dyDescent="0.25">
      <c r="BK357226" s="2311"/>
    </row>
    <row r="357250" spans="63:63" x14ac:dyDescent="0.25">
      <c r="BK357250" s="2315"/>
    </row>
    <row r="357251" spans="63:63" x14ac:dyDescent="0.25">
      <c r="BK357251" s="2311"/>
    </row>
    <row r="357275" spans="63:63" x14ac:dyDescent="0.25">
      <c r="BK357275" s="2315"/>
    </row>
    <row r="357276" spans="63:63" x14ac:dyDescent="0.25">
      <c r="BK357276" s="2311"/>
    </row>
    <row r="357300" spans="63:63" x14ac:dyDescent="0.25">
      <c r="BK357300" s="2315"/>
    </row>
    <row r="357301" spans="63:63" x14ac:dyDescent="0.25">
      <c r="BK357301" s="2311"/>
    </row>
    <row r="357325" spans="63:63" x14ac:dyDescent="0.25">
      <c r="BK357325" s="2315"/>
    </row>
    <row r="357326" spans="63:63" x14ac:dyDescent="0.25">
      <c r="BK357326" s="2311"/>
    </row>
    <row r="357350" spans="63:63" x14ac:dyDescent="0.25">
      <c r="BK357350" s="2315"/>
    </row>
    <row r="357351" spans="63:63" x14ac:dyDescent="0.25">
      <c r="BK357351" s="2311"/>
    </row>
    <row r="357375" spans="63:63" x14ac:dyDescent="0.25">
      <c r="BK357375" s="2315"/>
    </row>
    <row r="357376" spans="63:63" x14ac:dyDescent="0.25">
      <c r="BK357376" s="2311"/>
    </row>
    <row r="357400" spans="63:63" x14ac:dyDescent="0.25">
      <c r="BK357400" s="2315"/>
    </row>
    <row r="357401" spans="63:63" x14ac:dyDescent="0.25">
      <c r="BK357401" s="2311"/>
    </row>
    <row r="357425" spans="63:63" x14ac:dyDescent="0.25">
      <c r="BK357425" s="2315"/>
    </row>
    <row r="357426" spans="63:63" x14ac:dyDescent="0.25">
      <c r="BK357426" s="2311"/>
    </row>
    <row r="357450" spans="63:63" x14ac:dyDescent="0.25">
      <c r="BK357450" s="2315"/>
    </row>
    <row r="357451" spans="63:63" x14ac:dyDescent="0.25">
      <c r="BK357451" s="2311"/>
    </row>
    <row r="357475" spans="63:63" x14ac:dyDescent="0.25">
      <c r="BK357475" s="2315"/>
    </row>
    <row r="357476" spans="63:63" x14ac:dyDescent="0.25">
      <c r="BK357476" s="2311"/>
    </row>
    <row r="357500" spans="63:63" x14ac:dyDescent="0.25">
      <c r="BK357500" s="2315"/>
    </row>
    <row r="357501" spans="63:63" x14ac:dyDescent="0.25">
      <c r="BK357501" s="2311"/>
    </row>
    <row r="357525" spans="63:63" x14ac:dyDescent="0.25">
      <c r="BK357525" s="2315"/>
    </row>
    <row r="357526" spans="63:63" x14ac:dyDescent="0.25">
      <c r="BK357526" s="2311"/>
    </row>
    <row r="357550" spans="63:63" x14ac:dyDescent="0.25">
      <c r="BK357550" s="2315"/>
    </row>
    <row r="357551" spans="63:63" x14ac:dyDescent="0.25">
      <c r="BK357551" s="2311"/>
    </row>
    <row r="357575" spans="63:63" x14ac:dyDescent="0.25">
      <c r="BK357575" s="2315"/>
    </row>
    <row r="357576" spans="63:63" x14ac:dyDescent="0.25">
      <c r="BK357576" s="2311"/>
    </row>
    <row r="357600" spans="63:63" x14ac:dyDescent="0.25">
      <c r="BK357600" s="2315"/>
    </row>
    <row r="357601" spans="63:63" x14ac:dyDescent="0.25">
      <c r="BK357601" s="2311"/>
    </row>
    <row r="357625" spans="63:63" x14ac:dyDescent="0.25">
      <c r="BK357625" s="2315"/>
    </row>
    <row r="357626" spans="63:63" x14ac:dyDescent="0.25">
      <c r="BK357626" s="2311"/>
    </row>
    <row r="357650" spans="63:63" x14ac:dyDescent="0.25">
      <c r="BK357650" s="2315"/>
    </row>
    <row r="357651" spans="63:63" x14ac:dyDescent="0.25">
      <c r="BK357651" s="2311"/>
    </row>
    <row r="357675" spans="63:63" x14ac:dyDescent="0.25">
      <c r="BK357675" s="2315"/>
    </row>
    <row r="357676" spans="63:63" x14ac:dyDescent="0.25">
      <c r="BK357676" s="2311"/>
    </row>
    <row r="357700" spans="63:63" x14ac:dyDescent="0.25">
      <c r="BK357700" s="2315"/>
    </row>
    <row r="357701" spans="63:63" x14ac:dyDescent="0.25">
      <c r="BK357701" s="2311"/>
    </row>
    <row r="357725" spans="63:63" x14ac:dyDescent="0.25">
      <c r="BK357725" s="2315"/>
    </row>
    <row r="357726" spans="63:63" x14ac:dyDescent="0.25">
      <c r="BK357726" s="2311"/>
    </row>
    <row r="357750" spans="63:63" x14ac:dyDescent="0.25">
      <c r="BK357750" s="2315"/>
    </row>
    <row r="357751" spans="63:63" x14ac:dyDescent="0.25">
      <c r="BK357751" s="2311"/>
    </row>
    <row r="357775" spans="63:63" x14ac:dyDescent="0.25">
      <c r="BK357775" s="2315"/>
    </row>
    <row r="357776" spans="63:63" x14ac:dyDescent="0.25">
      <c r="BK357776" s="2311"/>
    </row>
    <row r="357800" spans="63:63" x14ac:dyDescent="0.25">
      <c r="BK357800" s="2315"/>
    </row>
    <row r="357801" spans="63:63" x14ac:dyDescent="0.25">
      <c r="BK357801" s="2311"/>
    </row>
    <row r="357825" spans="63:63" x14ac:dyDescent="0.25">
      <c r="BK357825" s="2315"/>
    </row>
    <row r="357826" spans="63:63" x14ac:dyDescent="0.25">
      <c r="BK357826" s="2311"/>
    </row>
    <row r="357850" spans="63:63" x14ac:dyDescent="0.25">
      <c r="BK357850" s="2315"/>
    </row>
    <row r="357851" spans="63:63" x14ac:dyDescent="0.25">
      <c r="BK357851" s="2311"/>
    </row>
    <row r="357875" spans="63:63" x14ac:dyDescent="0.25">
      <c r="BK357875" s="2315"/>
    </row>
    <row r="357876" spans="63:63" x14ac:dyDescent="0.25">
      <c r="BK357876" s="2311"/>
    </row>
    <row r="357900" spans="63:63" x14ac:dyDescent="0.25">
      <c r="BK357900" s="2315"/>
    </row>
    <row r="357901" spans="63:63" x14ac:dyDescent="0.25">
      <c r="BK357901" s="2311"/>
    </row>
    <row r="357925" spans="63:63" x14ac:dyDescent="0.25">
      <c r="BK357925" s="2315"/>
    </row>
    <row r="357926" spans="63:63" x14ac:dyDescent="0.25">
      <c r="BK357926" s="2311"/>
    </row>
    <row r="357950" spans="63:63" x14ac:dyDescent="0.25">
      <c r="BK357950" s="2315"/>
    </row>
    <row r="357951" spans="63:63" x14ac:dyDescent="0.25">
      <c r="BK357951" s="2311"/>
    </row>
    <row r="357975" spans="63:63" x14ac:dyDescent="0.25">
      <c r="BK357975" s="2315"/>
    </row>
    <row r="357976" spans="63:63" x14ac:dyDescent="0.25">
      <c r="BK357976" s="2311"/>
    </row>
    <row r="358000" spans="63:63" x14ac:dyDescent="0.25">
      <c r="BK358000" s="2315"/>
    </row>
    <row r="358001" spans="63:63" x14ac:dyDescent="0.25">
      <c r="BK358001" s="2311"/>
    </row>
    <row r="358025" spans="63:63" x14ac:dyDescent="0.25">
      <c r="BK358025" s="2315"/>
    </row>
    <row r="358026" spans="63:63" x14ac:dyDescent="0.25">
      <c r="BK358026" s="2311"/>
    </row>
    <row r="358050" spans="63:63" x14ac:dyDescent="0.25">
      <c r="BK358050" s="2315"/>
    </row>
    <row r="358051" spans="63:63" x14ac:dyDescent="0.25">
      <c r="BK358051" s="2311"/>
    </row>
    <row r="358075" spans="63:63" x14ac:dyDescent="0.25">
      <c r="BK358075" s="2315"/>
    </row>
    <row r="358076" spans="63:63" x14ac:dyDescent="0.25">
      <c r="BK358076" s="2311"/>
    </row>
    <row r="358100" spans="63:63" x14ac:dyDescent="0.25">
      <c r="BK358100" s="2315"/>
    </row>
    <row r="358101" spans="63:63" x14ac:dyDescent="0.25">
      <c r="BK358101" s="2311"/>
    </row>
    <row r="358125" spans="63:63" x14ac:dyDescent="0.25">
      <c r="BK358125" s="2315"/>
    </row>
    <row r="358126" spans="63:63" x14ac:dyDescent="0.25">
      <c r="BK358126" s="2311"/>
    </row>
    <row r="358150" spans="63:63" x14ac:dyDescent="0.25">
      <c r="BK358150" s="2315"/>
    </row>
    <row r="358151" spans="63:63" x14ac:dyDescent="0.25">
      <c r="BK358151" s="2311"/>
    </row>
    <row r="358175" spans="63:63" x14ac:dyDescent="0.25">
      <c r="BK358175" s="2315"/>
    </row>
    <row r="358176" spans="63:63" x14ac:dyDescent="0.25">
      <c r="BK358176" s="2311"/>
    </row>
    <row r="358200" spans="63:63" x14ac:dyDescent="0.25">
      <c r="BK358200" s="2315"/>
    </row>
    <row r="358201" spans="63:63" x14ac:dyDescent="0.25">
      <c r="BK358201" s="2311"/>
    </row>
    <row r="358225" spans="63:63" x14ac:dyDescent="0.25">
      <c r="BK358225" s="2315"/>
    </row>
    <row r="358226" spans="63:63" x14ac:dyDescent="0.25">
      <c r="BK358226" s="2311"/>
    </row>
    <row r="358250" spans="63:63" x14ac:dyDescent="0.25">
      <c r="BK358250" s="2315"/>
    </row>
    <row r="358251" spans="63:63" x14ac:dyDescent="0.25">
      <c r="BK358251" s="2311"/>
    </row>
    <row r="358275" spans="63:63" x14ac:dyDescent="0.25">
      <c r="BK358275" s="2315"/>
    </row>
    <row r="358276" spans="63:63" x14ac:dyDescent="0.25">
      <c r="BK358276" s="2311"/>
    </row>
    <row r="358300" spans="63:63" x14ac:dyDescent="0.25">
      <c r="BK358300" s="2315"/>
    </row>
    <row r="358301" spans="63:63" x14ac:dyDescent="0.25">
      <c r="BK358301" s="2311"/>
    </row>
    <row r="358325" spans="63:63" x14ac:dyDescent="0.25">
      <c r="BK358325" s="2315"/>
    </row>
    <row r="358326" spans="63:63" x14ac:dyDescent="0.25">
      <c r="BK358326" s="2311"/>
    </row>
    <row r="358350" spans="63:63" x14ac:dyDescent="0.25">
      <c r="BK358350" s="2315"/>
    </row>
    <row r="358351" spans="63:63" x14ac:dyDescent="0.25">
      <c r="BK358351" s="2311"/>
    </row>
    <row r="358375" spans="63:63" x14ac:dyDescent="0.25">
      <c r="BK358375" s="2315"/>
    </row>
    <row r="358376" spans="63:63" x14ac:dyDescent="0.25">
      <c r="BK358376" s="2311"/>
    </row>
    <row r="358400" spans="63:63" x14ac:dyDescent="0.25">
      <c r="BK358400" s="2315"/>
    </row>
    <row r="358401" spans="63:63" x14ac:dyDescent="0.25">
      <c r="BK358401" s="2311"/>
    </row>
    <row r="358425" spans="63:63" x14ac:dyDescent="0.25">
      <c r="BK358425" s="2315"/>
    </row>
    <row r="358426" spans="63:63" x14ac:dyDescent="0.25">
      <c r="BK358426" s="2311"/>
    </row>
    <row r="358450" spans="63:63" x14ac:dyDescent="0.25">
      <c r="BK358450" s="2315"/>
    </row>
    <row r="358451" spans="63:63" x14ac:dyDescent="0.25">
      <c r="BK358451" s="2311"/>
    </row>
    <row r="358475" spans="63:63" x14ac:dyDescent="0.25">
      <c r="BK358475" s="2315"/>
    </row>
    <row r="358476" spans="63:63" x14ac:dyDescent="0.25">
      <c r="BK358476" s="2311"/>
    </row>
    <row r="358500" spans="63:63" x14ac:dyDescent="0.25">
      <c r="BK358500" s="2315"/>
    </row>
    <row r="358501" spans="63:63" x14ac:dyDescent="0.25">
      <c r="BK358501" s="2311"/>
    </row>
    <row r="358525" spans="63:63" x14ac:dyDescent="0.25">
      <c r="BK358525" s="2315"/>
    </row>
    <row r="358526" spans="63:63" x14ac:dyDescent="0.25">
      <c r="BK358526" s="2311"/>
    </row>
    <row r="358550" spans="63:63" x14ac:dyDescent="0.25">
      <c r="BK358550" s="2315"/>
    </row>
    <row r="358551" spans="63:63" x14ac:dyDescent="0.25">
      <c r="BK358551" s="2311"/>
    </row>
    <row r="358575" spans="63:63" x14ac:dyDescent="0.25">
      <c r="BK358575" s="2315"/>
    </row>
    <row r="358576" spans="63:63" x14ac:dyDescent="0.25">
      <c r="BK358576" s="2311"/>
    </row>
    <row r="358600" spans="63:63" x14ac:dyDescent="0.25">
      <c r="BK358600" s="2315"/>
    </row>
    <row r="358601" spans="63:63" x14ac:dyDescent="0.25">
      <c r="BK358601" s="2311"/>
    </row>
    <row r="358625" spans="63:63" x14ac:dyDescent="0.25">
      <c r="BK358625" s="2315"/>
    </row>
    <row r="358626" spans="63:63" x14ac:dyDescent="0.25">
      <c r="BK358626" s="2311"/>
    </row>
    <row r="358650" spans="63:63" x14ac:dyDescent="0.25">
      <c r="BK358650" s="2315"/>
    </row>
    <row r="358651" spans="63:63" x14ac:dyDescent="0.25">
      <c r="BK358651" s="2311"/>
    </row>
    <row r="358675" spans="63:63" x14ac:dyDescent="0.25">
      <c r="BK358675" s="2315"/>
    </row>
    <row r="358676" spans="63:63" x14ac:dyDescent="0.25">
      <c r="BK358676" s="2311"/>
    </row>
    <row r="358700" spans="63:63" x14ac:dyDescent="0.25">
      <c r="BK358700" s="2315"/>
    </row>
    <row r="358701" spans="63:63" x14ac:dyDescent="0.25">
      <c r="BK358701" s="2311"/>
    </row>
    <row r="358725" spans="63:63" x14ac:dyDescent="0.25">
      <c r="BK358725" s="2315"/>
    </row>
    <row r="358726" spans="63:63" x14ac:dyDescent="0.25">
      <c r="BK358726" s="2311"/>
    </row>
    <row r="358750" spans="63:63" x14ac:dyDescent="0.25">
      <c r="BK358750" s="2315"/>
    </row>
    <row r="358751" spans="63:63" x14ac:dyDescent="0.25">
      <c r="BK358751" s="2311"/>
    </row>
    <row r="358775" spans="63:63" x14ac:dyDescent="0.25">
      <c r="BK358775" s="2315"/>
    </row>
    <row r="358776" spans="63:63" x14ac:dyDescent="0.25">
      <c r="BK358776" s="2311"/>
    </row>
    <row r="358800" spans="63:63" x14ac:dyDescent="0.25">
      <c r="BK358800" s="2315"/>
    </row>
    <row r="358801" spans="63:63" x14ac:dyDescent="0.25">
      <c r="BK358801" s="2311"/>
    </row>
    <row r="358825" spans="63:63" x14ac:dyDescent="0.25">
      <c r="BK358825" s="2315"/>
    </row>
    <row r="358826" spans="63:63" x14ac:dyDescent="0.25">
      <c r="BK358826" s="2311"/>
    </row>
    <row r="358850" spans="63:63" x14ac:dyDescent="0.25">
      <c r="BK358850" s="2315"/>
    </row>
    <row r="358851" spans="63:63" x14ac:dyDescent="0.25">
      <c r="BK358851" s="2311"/>
    </row>
    <row r="358875" spans="63:63" x14ac:dyDescent="0.25">
      <c r="BK358875" s="2315"/>
    </row>
    <row r="358876" spans="63:63" x14ac:dyDescent="0.25">
      <c r="BK358876" s="2311"/>
    </row>
    <row r="358900" spans="63:63" x14ac:dyDescent="0.25">
      <c r="BK358900" s="2315"/>
    </row>
    <row r="358901" spans="63:63" x14ac:dyDescent="0.25">
      <c r="BK358901" s="2311"/>
    </row>
    <row r="358925" spans="63:63" x14ac:dyDescent="0.25">
      <c r="BK358925" s="2315"/>
    </row>
    <row r="358926" spans="63:63" x14ac:dyDescent="0.25">
      <c r="BK358926" s="2311"/>
    </row>
    <row r="358950" spans="63:63" x14ac:dyDescent="0.25">
      <c r="BK358950" s="2315"/>
    </row>
    <row r="358951" spans="63:63" x14ac:dyDescent="0.25">
      <c r="BK358951" s="2311"/>
    </row>
    <row r="358975" spans="63:63" x14ac:dyDescent="0.25">
      <c r="BK358975" s="2315"/>
    </row>
    <row r="358976" spans="63:63" x14ac:dyDescent="0.25">
      <c r="BK358976" s="2311"/>
    </row>
    <row r="359000" spans="63:63" x14ac:dyDescent="0.25">
      <c r="BK359000" s="2315"/>
    </row>
    <row r="359001" spans="63:63" x14ac:dyDescent="0.25">
      <c r="BK359001" s="2311"/>
    </row>
    <row r="359025" spans="63:63" x14ac:dyDescent="0.25">
      <c r="BK359025" s="2315"/>
    </row>
    <row r="359026" spans="63:63" x14ac:dyDescent="0.25">
      <c r="BK359026" s="2311"/>
    </row>
    <row r="359050" spans="63:63" x14ac:dyDescent="0.25">
      <c r="BK359050" s="2315"/>
    </row>
    <row r="359051" spans="63:63" x14ac:dyDescent="0.25">
      <c r="BK359051" s="2311"/>
    </row>
    <row r="359075" spans="63:63" x14ac:dyDescent="0.25">
      <c r="BK359075" s="2315"/>
    </row>
    <row r="359076" spans="63:63" x14ac:dyDescent="0.25">
      <c r="BK359076" s="2311"/>
    </row>
    <row r="359100" spans="63:63" x14ac:dyDescent="0.25">
      <c r="BK359100" s="2315"/>
    </row>
    <row r="359101" spans="63:63" x14ac:dyDescent="0.25">
      <c r="BK359101" s="2311"/>
    </row>
    <row r="359125" spans="63:63" x14ac:dyDescent="0.25">
      <c r="BK359125" s="2315"/>
    </row>
    <row r="359126" spans="63:63" x14ac:dyDescent="0.25">
      <c r="BK359126" s="2311"/>
    </row>
    <row r="359150" spans="63:63" x14ac:dyDescent="0.25">
      <c r="BK359150" s="2315"/>
    </row>
    <row r="359151" spans="63:63" x14ac:dyDescent="0.25">
      <c r="BK359151" s="2311"/>
    </row>
    <row r="359175" spans="63:63" x14ac:dyDescent="0.25">
      <c r="BK359175" s="2315"/>
    </row>
    <row r="359176" spans="63:63" x14ac:dyDescent="0.25">
      <c r="BK359176" s="2311"/>
    </row>
    <row r="359200" spans="63:63" x14ac:dyDescent="0.25">
      <c r="BK359200" s="2315"/>
    </row>
    <row r="359201" spans="63:63" x14ac:dyDescent="0.25">
      <c r="BK359201" s="2311"/>
    </row>
    <row r="359225" spans="63:63" x14ac:dyDescent="0.25">
      <c r="BK359225" s="2315"/>
    </row>
    <row r="359226" spans="63:63" x14ac:dyDescent="0.25">
      <c r="BK359226" s="2311"/>
    </row>
    <row r="359250" spans="63:63" x14ac:dyDescent="0.25">
      <c r="BK359250" s="2315"/>
    </row>
    <row r="359251" spans="63:63" x14ac:dyDescent="0.25">
      <c r="BK359251" s="2311"/>
    </row>
    <row r="359275" spans="63:63" x14ac:dyDescent="0.25">
      <c r="BK359275" s="2315"/>
    </row>
    <row r="359276" spans="63:63" x14ac:dyDescent="0.25">
      <c r="BK359276" s="2311"/>
    </row>
    <row r="359300" spans="63:63" x14ac:dyDescent="0.25">
      <c r="BK359300" s="2315"/>
    </row>
    <row r="359301" spans="63:63" x14ac:dyDescent="0.25">
      <c r="BK359301" s="2311"/>
    </row>
    <row r="359325" spans="63:63" x14ac:dyDescent="0.25">
      <c r="BK359325" s="2315"/>
    </row>
    <row r="359326" spans="63:63" x14ac:dyDescent="0.25">
      <c r="BK359326" s="2311"/>
    </row>
    <row r="359350" spans="63:63" x14ac:dyDescent="0.25">
      <c r="BK359350" s="2315"/>
    </row>
    <row r="359351" spans="63:63" x14ac:dyDescent="0.25">
      <c r="BK359351" s="2311"/>
    </row>
    <row r="359375" spans="63:63" x14ac:dyDescent="0.25">
      <c r="BK359375" s="2315"/>
    </row>
    <row r="359376" spans="63:63" x14ac:dyDescent="0.25">
      <c r="BK359376" s="2311"/>
    </row>
    <row r="359400" spans="63:63" x14ac:dyDescent="0.25">
      <c r="BK359400" s="2315"/>
    </row>
    <row r="359401" spans="63:63" x14ac:dyDescent="0.25">
      <c r="BK359401" s="2311"/>
    </row>
    <row r="359425" spans="63:63" x14ac:dyDescent="0.25">
      <c r="BK359425" s="2315"/>
    </row>
    <row r="359426" spans="63:63" x14ac:dyDescent="0.25">
      <c r="BK359426" s="2311"/>
    </row>
    <row r="359450" spans="63:63" x14ac:dyDescent="0.25">
      <c r="BK359450" s="2315"/>
    </row>
    <row r="359451" spans="63:63" x14ac:dyDescent="0.25">
      <c r="BK359451" s="2311"/>
    </row>
    <row r="359475" spans="63:63" x14ac:dyDescent="0.25">
      <c r="BK359475" s="2315"/>
    </row>
    <row r="359476" spans="63:63" x14ac:dyDescent="0.25">
      <c r="BK359476" s="2311"/>
    </row>
    <row r="359500" spans="63:63" x14ac:dyDescent="0.25">
      <c r="BK359500" s="2315"/>
    </row>
    <row r="359501" spans="63:63" x14ac:dyDescent="0.25">
      <c r="BK359501" s="2311"/>
    </row>
    <row r="359525" spans="63:63" x14ac:dyDescent="0.25">
      <c r="BK359525" s="2315"/>
    </row>
    <row r="359526" spans="63:63" x14ac:dyDescent="0.25">
      <c r="BK359526" s="2311"/>
    </row>
    <row r="359550" spans="63:63" x14ac:dyDescent="0.25">
      <c r="BK359550" s="2315"/>
    </row>
    <row r="359551" spans="63:63" x14ac:dyDescent="0.25">
      <c r="BK359551" s="2311"/>
    </row>
    <row r="359575" spans="63:63" x14ac:dyDescent="0.25">
      <c r="BK359575" s="2315"/>
    </row>
    <row r="359576" spans="63:63" x14ac:dyDescent="0.25">
      <c r="BK359576" s="2311"/>
    </row>
    <row r="359600" spans="63:63" x14ac:dyDescent="0.25">
      <c r="BK359600" s="2315"/>
    </row>
    <row r="359601" spans="63:63" x14ac:dyDescent="0.25">
      <c r="BK359601" s="2311"/>
    </row>
    <row r="359625" spans="63:63" x14ac:dyDescent="0.25">
      <c r="BK359625" s="2315"/>
    </row>
    <row r="359626" spans="63:63" x14ac:dyDescent="0.25">
      <c r="BK359626" s="2311"/>
    </row>
    <row r="359650" spans="63:63" x14ac:dyDescent="0.25">
      <c r="BK359650" s="2315"/>
    </row>
    <row r="359651" spans="63:63" x14ac:dyDescent="0.25">
      <c r="BK359651" s="2311"/>
    </row>
    <row r="359675" spans="63:63" x14ac:dyDescent="0.25">
      <c r="BK359675" s="2315"/>
    </row>
    <row r="359676" spans="63:63" x14ac:dyDescent="0.25">
      <c r="BK359676" s="2311"/>
    </row>
    <row r="359700" spans="63:63" x14ac:dyDescent="0.25">
      <c r="BK359700" s="2315"/>
    </row>
    <row r="359701" spans="63:63" x14ac:dyDescent="0.25">
      <c r="BK359701" s="2311"/>
    </row>
    <row r="359725" spans="63:63" x14ac:dyDescent="0.25">
      <c r="BK359725" s="2315"/>
    </row>
    <row r="359726" spans="63:63" x14ac:dyDescent="0.25">
      <c r="BK359726" s="2311"/>
    </row>
    <row r="359750" spans="63:63" x14ac:dyDescent="0.25">
      <c r="BK359750" s="2315"/>
    </row>
    <row r="359751" spans="63:63" x14ac:dyDescent="0.25">
      <c r="BK359751" s="2311"/>
    </row>
    <row r="359775" spans="63:63" x14ac:dyDescent="0.25">
      <c r="BK359775" s="2315"/>
    </row>
    <row r="359776" spans="63:63" x14ac:dyDescent="0.25">
      <c r="BK359776" s="2311"/>
    </row>
    <row r="359800" spans="63:63" x14ac:dyDescent="0.25">
      <c r="BK359800" s="2315"/>
    </row>
    <row r="359801" spans="63:63" x14ac:dyDescent="0.25">
      <c r="BK359801" s="2311"/>
    </row>
    <row r="359825" spans="63:63" x14ac:dyDescent="0.25">
      <c r="BK359825" s="2315"/>
    </row>
    <row r="359826" spans="63:63" x14ac:dyDescent="0.25">
      <c r="BK359826" s="2311"/>
    </row>
    <row r="359850" spans="63:63" x14ac:dyDescent="0.25">
      <c r="BK359850" s="2315"/>
    </row>
    <row r="359851" spans="63:63" x14ac:dyDescent="0.25">
      <c r="BK359851" s="2311"/>
    </row>
    <row r="359875" spans="63:63" x14ac:dyDescent="0.25">
      <c r="BK359875" s="2315"/>
    </row>
    <row r="359876" spans="63:63" x14ac:dyDescent="0.25">
      <c r="BK359876" s="2311"/>
    </row>
    <row r="359900" spans="63:63" x14ac:dyDescent="0.25">
      <c r="BK359900" s="2315"/>
    </row>
    <row r="359901" spans="63:63" x14ac:dyDescent="0.25">
      <c r="BK359901" s="2311"/>
    </row>
    <row r="359925" spans="63:63" x14ac:dyDescent="0.25">
      <c r="BK359925" s="2315"/>
    </row>
    <row r="359926" spans="63:63" x14ac:dyDescent="0.25">
      <c r="BK359926" s="2311"/>
    </row>
    <row r="359950" spans="63:63" x14ac:dyDescent="0.25">
      <c r="BK359950" s="2315"/>
    </row>
    <row r="359951" spans="63:63" x14ac:dyDescent="0.25">
      <c r="BK359951" s="2311"/>
    </row>
    <row r="359975" spans="63:63" x14ac:dyDescent="0.25">
      <c r="BK359975" s="2315"/>
    </row>
    <row r="359976" spans="63:63" x14ac:dyDescent="0.25">
      <c r="BK359976" s="2311"/>
    </row>
    <row r="360000" spans="63:63" x14ac:dyDescent="0.25">
      <c r="BK360000" s="2315"/>
    </row>
    <row r="360001" spans="63:63" x14ac:dyDescent="0.25">
      <c r="BK360001" s="2311"/>
    </row>
    <row r="360025" spans="63:63" x14ac:dyDescent="0.25">
      <c r="BK360025" s="2315"/>
    </row>
    <row r="360026" spans="63:63" x14ac:dyDescent="0.25">
      <c r="BK360026" s="2311"/>
    </row>
    <row r="360050" spans="63:63" x14ac:dyDescent="0.25">
      <c r="BK360050" s="2315"/>
    </row>
    <row r="360051" spans="63:63" x14ac:dyDescent="0.25">
      <c r="BK360051" s="2311"/>
    </row>
    <row r="360075" spans="63:63" x14ac:dyDescent="0.25">
      <c r="BK360075" s="2315"/>
    </row>
    <row r="360076" spans="63:63" x14ac:dyDescent="0.25">
      <c r="BK360076" s="2311"/>
    </row>
    <row r="360100" spans="63:63" x14ac:dyDescent="0.25">
      <c r="BK360100" s="2315"/>
    </row>
    <row r="360101" spans="63:63" x14ac:dyDescent="0.25">
      <c r="BK360101" s="2311"/>
    </row>
    <row r="360125" spans="63:63" x14ac:dyDescent="0.25">
      <c r="BK360125" s="2315"/>
    </row>
    <row r="360126" spans="63:63" x14ac:dyDescent="0.25">
      <c r="BK360126" s="2311"/>
    </row>
    <row r="360150" spans="63:63" x14ac:dyDescent="0.25">
      <c r="BK360150" s="2315"/>
    </row>
    <row r="360151" spans="63:63" x14ac:dyDescent="0.25">
      <c r="BK360151" s="2311"/>
    </row>
    <row r="360175" spans="63:63" x14ac:dyDescent="0.25">
      <c r="BK360175" s="2315"/>
    </row>
    <row r="360176" spans="63:63" x14ac:dyDescent="0.25">
      <c r="BK360176" s="2311"/>
    </row>
    <row r="360200" spans="63:63" x14ac:dyDescent="0.25">
      <c r="BK360200" s="2315"/>
    </row>
    <row r="360201" spans="63:63" x14ac:dyDescent="0.25">
      <c r="BK360201" s="2311"/>
    </row>
    <row r="360225" spans="63:63" x14ac:dyDescent="0.25">
      <c r="BK360225" s="2315"/>
    </row>
    <row r="360226" spans="63:63" x14ac:dyDescent="0.25">
      <c r="BK360226" s="2311"/>
    </row>
    <row r="360250" spans="63:63" x14ac:dyDescent="0.25">
      <c r="BK360250" s="2315"/>
    </row>
    <row r="360251" spans="63:63" x14ac:dyDescent="0.25">
      <c r="BK360251" s="2311"/>
    </row>
    <row r="360275" spans="63:63" x14ac:dyDescent="0.25">
      <c r="BK360275" s="2315"/>
    </row>
    <row r="360276" spans="63:63" x14ac:dyDescent="0.25">
      <c r="BK360276" s="2311"/>
    </row>
    <row r="360300" spans="63:63" x14ac:dyDescent="0.25">
      <c r="BK360300" s="2315"/>
    </row>
    <row r="360301" spans="63:63" x14ac:dyDescent="0.25">
      <c r="BK360301" s="2311"/>
    </row>
    <row r="360325" spans="63:63" x14ac:dyDescent="0.25">
      <c r="BK360325" s="2315"/>
    </row>
    <row r="360326" spans="63:63" x14ac:dyDescent="0.25">
      <c r="BK360326" s="2311"/>
    </row>
    <row r="360350" spans="63:63" x14ac:dyDescent="0.25">
      <c r="BK360350" s="2315"/>
    </row>
    <row r="360351" spans="63:63" x14ac:dyDescent="0.25">
      <c r="BK360351" s="2311"/>
    </row>
    <row r="360375" spans="63:63" x14ac:dyDescent="0.25">
      <c r="BK360375" s="2315"/>
    </row>
    <row r="360376" spans="63:63" x14ac:dyDescent="0.25">
      <c r="BK360376" s="2311"/>
    </row>
    <row r="360400" spans="63:63" x14ac:dyDescent="0.25">
      <c r="BK360400" s="2315"/>
    </row>
    <row r="360401" spans="63:63" x14ac:dyDescent="0.25">
      <c r="BK360401" s="2311"/>
    </row>
    <row r="360425" spans="63:63" x14ac:dyDescent="0.25">
      <c r="BK360425" s="2315"/>
    </row>
    <row r="360426" spans="63:63" x14ac:dyDescent="0.25">
      <c r="BK360426" s="2311"/>
    </row>
    <row r="360450" spans="63:63" x14ac:dyDescent="0.25">
      <c r="BK360450" s="2315"/>
    </row>
    <row r="360451" spans="63:63" x14ac:dyDescent="0.25">
      <c r="BK360451" s="2311"/>
    </row>
    <row r="360475" spans="63:63" x14ac:dyDescent="0.25">
      <c r="BK360475" s="2315"/>
    </row>
    <row r="360476" spans="63:63" x14ac:dyDescent="0.25">
      <c r="BK360476" s="2311"/>
    </row>
    <row r="360500" spans="63:63" x14ac:dyDescent="0.25">
      <c r="BK360500" s="2315"/>
    </row>
    <row r="360501" spans="63:63" x14ac:dyDescent="0.25">
      <c r="BK360501" s="2311"/>
    </row>
    <row r="360525" spans="63:63" x14ac:dyDescent="0.25">
      <c r="BK360525" s="2315"/>
    </row>
    <row r="360526" spans="63:63" x14ac:dyDescent="0.25">
      <c r="BK360526" s="2311"/>
    </row>
    <row r="360550" spans="63:63" x14ac:dyDescent="0.25">
      <c r="BK360550" s="2315"/>
    </row>
    <row r="360551" spans="63:63" x14ac:dyDescent="0.25">
      <c r="BK360551" s="2311"/>
    </row>
    <row r="360575" spans="63:63" x14ac:dyDescent="0.25">
      <c r="BK360575" s="2315"/>
    </row>
    <row r="360576" spans="63:63" x14ac:dyDescent="0.25">
      <c r="BK360576" s="2311"/>
    </row>
    <row r="360600" spans="63:63" x14ac:dyDescent="0.25">
      <c r="BK360600" s="2315"/>
    </row>
    <row r="360601" spans="63:63" x14ac:dyDescent="0.25">
      <c r="BK360601" s="2311"/>
    </row>
    <row r="360625" spans="63:63" x14ac:dyDescent="0.25">
      <c r="BK360625" s="2315"/>
    </row>
    <row r="360626" spans="63:63" x14ac:dyDescent="0.25">
      <c r="BK360626" s="2311"/>
    </row>
    <row r="360650" spans="63:63" x14ac:dyDescent="0.25">
      <c r="BK360650" s="2315"/>
    </row>
    <row r="360651" spans="63:63" x14ac:dyDescent="0.25">
      <c r="BK360651" s="2311"/>
    </row>
    <row r="360675" spans="63:63" x14ac:dyDescent="0.25">
      <c r="BK360675" s="2315"/>
    </row>
    <row r="360676" spans="63:63" x14ac:dyDescent="0.25">
      <c r="BK360676" s="2311"/>
    </row>
    <row r="360700" spans="63:63" x14ac:dyDescent="0.25">
      <c r="BK360700" s="2315"/>
    </row>
    <row r="360701" spans="63:63" x14ac:dyDescent="0.25">
      <c r="BK360701" s="2311"/>
    </row>
    <row r="360725" spans="63:63" x14ac:dyDescent="0.25">
      <c r="BK360725" s="2315"/>
    </row>
    <row r="360726" spans="63:63" x14ac:dyDescent="0.25">
      <c r="BK360726" s="2311"/>
    </row>
    <row r="360750" spans="63:63" x14ac:dyDescent="0.25">
      <c r="BK360750" s="2315"/>
    </row>
    <row r="360751" spans="63:63" x14ac:dyDescent="0.25">
      <c r="BK360751" s="2311"/>
    </row>
    <row r="360775" spans="63:63" x14ac:dyDescent="0.25">
      <c r="BK360775" s="2315"/>
    </row>
    <row r="360776" spans="63:63" x14ac:dyDescent="0.25">
      <c r="BK360776" s="2311"/>
    </row>
    <row r="360800" spans="63:63" x14ac:dyDescent="0.25">
      <c r="BK360800" s="2315"/>
    </row>
    <row r="360801" spans="63:63" x14ac:dyDescent="0.25">
      <c r="BK360801" s="2311"/>
    </row>
    <row r="360825" spans="63:63" x14ac:dyDescent="0.25">
      <c r="BK360825" s="2315"/>
    </row>
    <row r="360826" spans="63:63" x14ac:dyDescent="0.25">
      <c r="BK360826" s="2311"/>
    </row>
    <row r="360850" spans="63:63" x14ac:dyDescent="0.25">
      <c r="BK360850" s="2315"/>
    </row>
    <row r="360851" spans="63:63" x14ac:dyDescent="0.25">
      <c r="BK360851" s="2311"/>
    </row>
    <row r="360875" spans="63:63" x14ac:dyDescent="0.25">
      <c r="BK360875" s="2315"/>
    </row>
    <row r="360876" spans="63:63" x14ac:dyDescent="0.25">
      <c r="BK360876" s="2311"/>
    </row>
    <row r="360900" spans="63:63" x14ac:dyDescent="0.25">
      <c r="BK360900" s="2315"/>
    </row>
    <row r="360901" spans="63:63" x14ac:dyDescent="0.25">
      <c r="BK360901" s="2311"/>
    </row>
    <row r="360925" spans="63:63" x14ac:dyDescent="0.25">
      <c r="BK360925" s="2315"/>
    </row>
    <row r="360926" spans="63:63" x14ac:dyDescent="0.25">
      <c r="BK360926" s="2311"/>
    </row>
    <row r="360950" spans="63:63" x14ac:dyDescent="0.25">
      <c r="BK360950" s="2315"/>
    </row>
    <row r="360951" spans="63:63" x14ac:dyDescent="0.25">
      <c r="BK360951" s="2311"/>
    </row>
    <row r="360975" spans="63:63" x14ac:dyDescent="0.25">
      <c r="BK360975" s="2315"/>
    </row>
    <row r="360976" spans="63:63" x14ac:dyDescent="0.25">
      <c r="BK360976" s="2311"/>
    </row>
    <row r="361000" spans="63:63" x14ac:dyDescent="0.25">
      <c r="BK361000" s="2315"/>
    </row>
    <row r="361001" spans="63:63" x14ac:dyDescent="0.25">
      <c r="BK361001" s="2311"/>
    </row>
    <row r="361025" spans="63:63" x14ac:dyDescent="0.25">
      <c r="BK361025" s="2315"/>
    </row>
    <row r="361026" spans="63:63" x14ac:dyDescent="0.25">
      <c r="BK361026" s="2311"/>
    </row>
    <row r="361050" spans="63:63" x14ac:dyDescent="0.25">
      <c r="BK361050" s="2315"/>
    </row>
    <row r="361051" spans="63:63" x14ac:dyDescent="0.25">
      <c r="BK361051" s="2311"/>
    </row>
    <row r="361075" spans="63:63" x14ac:dyDescent="0.25">
      <c r="BK361075" s="2315"/>
    </row>
    <row r="361076" spans="63:63" x14ac:dyDescent="0.25">
      <c r="BK361076" s="2311"/>
    </row>
    <row r="361100" spans="63:63" x14ac:dyDescent="0.25">
      <c r="BK361100" s="2315"/>
    </row>
    <row r="361101" spans="63:63" x14ac:dyDescent="0.25">
      <c r="BK361101" s="2311"/>
    </row>
    <row r="361125" spans="63:63" x14ac:dyDescent="0.25">
      <c r="BK361125" s="2315"/>
    </row>
    <row r="361126" spans="63:63" x14ac:dyDescent="0.25">
      <c r="BK361126" s="2311"/>
    </row>
    <row r="361150" spans="63:63" x14ac:dyDescent="0.25">
      <c r="BK361150" s="2315"/>
    </row>
    <row r="361151" spans="63:63" x14ac:dyDescent="0.25">
      <c r="BK361151" s="2311"/>
    </row>
    <row r="361175" spans="63:63" x14ac:dyDescent="0.25">
      <c r="BK361175" s="2315"/>
    </row>
    <row r="361176" spans="63:63" x14ac:dyDescent="0.25">
      <c r="BK361176" s="2311"/>
    </row>
    <row r="361200" spans="63:63" x14ac:dyDescent="0.25">
      <c r="BK361200" s="2315"/>
    </row>
    <row r="361201" spans="63:63" x14ac:dyDescent="0.25">
      <c r="BK361201" s="2311"/>
    </row>
    <row r="361225" spans="63:63" x14ac:dyDescent="0.25">
      <c r="BK361225" s="2315"/>
    </row>
    <row r="361226" spans="63:63" x14ac:dyDescent="0.25">
      <c r="BK361226" s="2311"/>
    </row>
    <row r="361250" spans="63:63" x14ac:dyDescent="0.25">
      <c r="BK361250" s="2315"/>
    </row>
    <row r="361251" spans="63:63" x14ac:dyDescent="0.25">
      <c r="BK361251" s="2311"/>
    </row>
    <row r="361275" spans="63:63" x14ac:dyDescent="0.25">
      <c r="BK361275" s="2315"/>
    </row>
    <row r="361276" spans="63:63" x14ac:dyDescent="0.25">
      <c r="BK361276" s="2311"/>
    </row>
    <row r="361300" spans="63:63" x14ac:dyDescent="0.25">
      <c r="BK361300" s="2315"/>
    </row>
    <row r="361301" spans="63:63" x14ac:dyDescent="0.25">
      <c r="BK361301" s="2311"/>
    </row>
    <row r="361325" spans="63:63" x14ac:dyDescent="0.25">
      <c r="BK361325" s="2315"/>
    </row>
    <row r="361326" spans="63:63" x14ac:dyDescent="0.25">
      <c r="BK361326" s="2311"/>
    </row>
    <row r="361350" spans="63:63" x14ac:dyDescent="0.25">
      <c r="BK361350" s="2315"/>
    </row>
    <row r="361351" spans="63:63" x14ac:dyDescent="0.25">
      <c r="BK361351" s="2311"/>
    </row>
    <row r="361375" spans="63:63" x14ac:dyDescent="0.25">
      <c r="BK361375" s="2315"/>
    </row>
    <row r="361376" spans="63:63" x14ac:dyDescent="0.25">
      <c r="BK361376" s="2311"/>
    </row>
    <row r="361400" spans="63:63" x14ac:dyDescent="0.25">
      <c r="BK361400" s="2315"/>
    </row>
    <row r="361401" spans="63:63" x14ac:dyDescent="0.25">
      <c r="BK361401" s="2311"/>
    </row>
    <row r="361425" spans="63:63" x14ac:dyDescent="0.25">
      <c r="BK361425" s="2315"/>
    </row>
    <row r="361426" spans="63:63" x14ac:dyDescent="0.25">
      <c r="BK361426" s="2311"/>
    </row>
    <row r="361450" spans="63:63" x14ac:dyDescent="0.25">
      <c r="BK361450" s="2315"/>
    </row>
    <row r="361451" spans="63:63" x14ac:dyDescent="0.25">
      <c r="BK361451" s="2311"/>
    </row>
    <row r="361475" spans="63:63" x14ac:dyDescent="0.25">
      <c r="BK361475" s="2315"/>
    </row>
    <row r="361476" spans="63:63" x14ac:dyDescent="0.25">
      <c r="BK361476" s="2311"/>
    </row>
    <row r="361500" spans="63:63" x14ac:dyDescent="0.25">
      <c r="BK361500" s="2315"/>
    </row>
    <row r="361501" spans="63:63" x14ac:dyDescent="0.25">
      <c r="BK361501" s="2311"/>
    </row>
    <row r="361525" spans="63:63" x14ac:dyDescent="0.25">
      <c r="BK361525" s="2315"/>
    </row>
    <row r="361526" spans="63:63" x14ac:dyDescent="0.25">
      <c r="BK361526" s="2311"/>
    </row>
    <row r="361550" spans="63:63" x14ac:dyDescent="0.25">
      <c r="BK361550" s="2315"/>
    </row>
    <row r="361551" spans="63:63" x14ac:dyDescent="0.25">
      <c r="BK361551" s="2311"/>
    </row>
    <row r="361575" spans="63:63" x14ac:dyDescent="0.25">
      <c r="BK361575" s="2315"/>
    </row>
    <row r="361576" spans="63:63" x14ac:dyDescent="0.25">
      <c r="BK361576" s="2311"/>
    </row>
    <row r="361600" spans="63:63" x14ac:dyDescent="0.25">
      <c r="BK361600" s="2315"/>
    </row>
    <row r="361601" spans="63:63" x14ac:dyDescent="0.25">
      <c r="BK361601" s="2311"/>
    </row>
    <row r="361625" spans="63:63" x14ac:dyDescent="0.25">
      <c r="BK361625" s="2315"/>
    </row>
    <row r="361626" spans="63:63" x14ac:dyDescent="0.25">
      <c r="BK361626" s="2311"/>
    </row>
    <row r="361650" spans="63:63" x14ac:dyDescent="0.25">
      <c r="BK361650" s="2315"/>
    </row>
    <row r="361651" spans="63:63" x14ac:dyDescent="0.25">
      <c r="BK361651" s="2311"/>
    </row>
    <row r="361675" spans="63:63" x14ac:dyDescent="0.25">
      <c r="BK361675" s="2315"/>
    </row>
    <row r="361676" spans="63:63" x14ac:dyDescent="0.25">
      <c r="BK361676" s="2311"/>
    </row>
    <row r="361700" spans="63:63" x14ac:dyDescent="0.25">
      <c r="BK361700" s="2315"/>
    </row>
    <row r="361701" spans="63:63" x14ac:dyDescent="0.25">
      <c r="BK361701" s="2311"/>
    </row>
    <row r="361725" spans="63:63" x14ac:dyDescent="0.25">
      <c r="BK361725" s="2315"/>
    </row>
    <row r="361726" spans="63:63" x14ac:dyDescent="0.25">
      <c r="BK361726" s="2311"/>
    </row>
    <row r="361750" spans="63:63" x14ac:dyDescent="0.25">
      <c r="BK361750" s="2315"/>
    </row>
    <row r="361751" spans="63:63" x14ac:dyDescent="0.25">
      <c r="BK361751" s="2311"/>
    </row>
    <row r="361775" spans="63:63" x14ac:dyDescent="0.25">
      <c r="BK361775" s="2315"/>
    </row>
    <row r="361776" spans="63:63" x14ac:dyDescent="0.25">
      <c r="BK361776" s="2311"/>
    </row>
    <row r="361800" spans="63:63" x14ac:dyDescent="0.25">
      <c r="BK361800" s="2315"/>
    </row>
    <row r="361801" spans="63:63" x14ac:dyDescent="0.25">
      <c r="BK361801" s="2311"/>
    </row>
    <row r="361825" spans="63:63" x14ac:dyDescent="0.25">
      <c r="BK361825" s="2315"/>
    </row>
    <row r="361826" spans="63:63" x14ac:dyDescent="0.25">
      <c r="BK361826" s="2311"/>
    </row>
    <row r="361850" spans="63:63" x14ac:dyDescent="0.25">
      <c r="BK361850" s="2315"/>
    </row>
    <row r="361851" spans="63:63" x14ac:dyDescent="0.25">
      <c r="BK361851" s="2311"/>
    </row>
    <row r="361875" spans="63:63" x14ac:dyDescent="0.25">
      <c r="BK361875" s="2315"/>
    </row>
    <row r="361876" spans="63:63" x14ac:dyDescent="0.25">
      <c r="BK361876" s="2311"/>
    </row>
    <row r="361900" spans="63:63" x14ac:dyDescent="0.25">
      <c r="BK361900" s="2315"/>
    </row>
    <row r="361901" spans="63:63" x14ac:dyDescent="0.25">
      <c r="BK361901" s="2311"/>
    </row>
    <row r="361925" spans="63:63" x14ac:dyDescent="0.25">
      <c r="BK361925" s="2315"/>
    </row>
    <row r="361926" spans="63:63" x14ac:dyDescent="0.25">
      <c r="BK361926" s="2311"/>
    </row>
    <row r="361950" spans="63:63" x14ac:dyDescent="0.25">
      <c r="BK361950" s="2315"/>
    </row>
    <row r="361951" spans="63:63" x14ac:dyDescent="0.25">
      <c r="BK361951" s="2311"/>
    </row>
    <row r="361975" spans="63:63" x14ac:dyDescent="0.25">
      <c r="BK361975" s="2315"/>
    </row>
    <row r="361976" spans="63:63" x14ac:dyDescent="0.25">
      <c r="BK361976" s="2311"/>
    </row>
    <row r="362000" spans="63:63" x14ac:dyDescent="0.25">
      <c r="BK362000" s="2315"/>
    </row>
    <row r="362001" spans="63:63" x14ac:dyDescent="0.25">
      <c r="BK362001" s="2311"/>
    </row>
    <row r="362025" spans="63:63" x14ac:dyDescent="0.25">
      <c r="BK362025" s="2315"/>
    </row>
    <row r="362026" spans="63:63" x14ac:dyDescent="0.25">
      <c r="BK362026" s="2311"/>
    </row>
    <row r="362050" spans="63:63" x14ac:dyDescent="0.25">
      <c r="BK362050" s="2315"/>
    </row>
    <row r="362051" spans="63:63" x14ac:dyDescent="0.25">
      <c r="BK362051" s="2311"/>
    </row>
    <row r="362075" spans="63:63" x14ac:dyDescent="0.25">
      <c r="BK362075" s="2315"/>
    </row>
    <row r="362076" spans="63:63" x14ac:dyDescent="0.25">
      <c r="BK362076" s="2311"/>
    </row>
    <row r="362100" spans="63:63" x14ac:dyDescent="0.25">
      <c r="BK362100" s="2315"/>
    </row>
    <row r="362101" spans="63:63" x14ac:dyDescent="0.25">
      <c r="BK362101" s="2311"/>
    </row>
    <row r="362125" spans="63:63" x14ac:dyDescent="0.25">
      <c r="BK362125" s="2315"/>
    </row>
    <row r="362126" spans="63:63" x14ac:dyDescent="0.25">
      <c r="BK362126" s="2311"/>
    </row>
    <row r="362150" spans="63:63" x14ac:dyDescent="0.25">
      <c r="BK362150" s="2315"/>
    </row>
    <row r="362151" spans="63:63" x14ac:dyDescent="0.25">
      <c r="BK362151" s="2311"/>
    </row>
    <row r="362175" spans="63:63" x14ac:dyDescent="0.25">
      <c r="BK362175" s="2315"/>
    </row>
    <row r="362176" spans="63:63" x14ac:dyDescent="0.25">
      <c r="BK362176" s="2311"/>
    </row>
    <row r="362200" spans="63:63" x14ac:dyDescent="0.25">
      <c r="BK362200" s="2315"/>
    </row>
    <row r="362201" spans="63:63" x14ac:dyDescent="0.25">
      <c r="BK362201" s="2311"/>
    </row>
    <row r="362225" spans="63:63" x14ac:dyDescent="0.25">
      <c r="BK362225" s="2315"/>
    </row>
    <row r="362226" spans="63:63" x14ac:dyDescent="0.25">
      <c r="BK362226" s="2311"/>
    </row>
    <row r="362250" spans="63:63" x14ac:dyDescent="0.25">
      <c r="BK362250" s="2315"/>
    </row>
    <row r="362251" spans="63:63" x14ac:dyDescent="0.25">
      <c r="BK362251" s="2311"/>
    </row>
    <row r="362275" spans="63:63" x14ac:dyDescent="0.25">
      <c r="BK362275" s="2315"/>
    </row>
    <row r="362276" spans="63:63" x14ac:dyDescent="0.25">
      <c r="BK362276" s="2311"/>
    </row>
    <row r="362300" spans="63:63" x14ac:dyDescent="0.25">
      <c r="BK362300" s="2315"/>
    </row>
    <row r="362301" spans="63:63" x14ac:dyDescent="0.25">
      <c r="BK362301" s="2311"/>
    </row>
    <row r="362325" spans="63:63" x14ac:dyDescent="0.25">
      <c r="BK362325" s="2315"/>
    </row>
    <row r="362326" spans="63:63" x14ac:dyDescent="0.25">
      <c r="BK362326" s="2311"/>
    </row>
    <row r="362350" spans="63:63" x14ac:dyDescent="0.25">
      <c r="BK362350" s="2315"/>
    </row>
    <row r="362351" spans="63:63" x14ac:dyDescent="0.25">
      <c r="BK362351" s="2311"/>
    </row>
    <row r="362375" spans="63:63" x14ac:dyDescent="0.25">
      <c r="BK362375" s="2315"/>
    </row>
    <row r="362376" spans="63:63" x14ac:dyDescent="0.25">
      <c r="BK362376" s="2311"/>
    </row>
    <row r="362400" spans="63:63" x14ac:dyDescent="0.25">
      <c r="BK362400" s="2315"/>
    </row>
    <row r="362401" spans="63:63" x14ac:dyDescent="0.25">
      <c r="BK362401" s="2311"/>
    </row>
    <row r="362425" spans="63:63" x14ac:dyDescent="0.25">
      <c r="BK362425" s="2315"/>
    </row>
    <row r="362426" spans="63:63" x14ac:dyDescent="0.25">
      <c r="BK362426" s="2311"/>
    </row>
    <row r="362450" spans="63:63" x14ac:dyDescent="0.25">
      <c r="BK362450" s="2315"/>
    </row>
    <row r="362451" spans="63:63" x14ac:dyDescent="0.25">
      <c r="BK362451" s="2311"/>
    </row>
    <row r="362475" spans="63:63" x14ac:dyDescent="0.25">
      <c r="BK362475" s="2315"/>
    </row>
    <row r="362476" spans="63:63" x14ac:dyDescent="0.25">
      <c r="BK362476" s="2311"/>
    </row>
    <row r="362500" spans="63:63" x14ac:dyDescent="0.25">
      <c r="BK362500" s="2315"/>
    </row>
    <row r="362501" spans="63:63" x14ac:dyDescent="0.25">
      <c r="BK362501" s="2311"/>
    </row>
    <row r="362525" spans="63:63" x14ac:dyDescent="0.25">
      <c r="BK362525" s="2315"/>
    </row>
    <row r="362526" spans="63:63" x14ac:dyDescent="0.25">
      <c r="BK362526" s="2311"/>
    </row>
    <row r="362550" spans="63:63" x14ac:dyDescent="0.25">
      <c r="BK362550" s="2315"/>
    </row>
    <row r="362551" spans="63:63" x14ac:dyDescent="0.25">
      <c r="BK362551" s="2311"/>
    </row>
    <row r="362575" spans="63:63" x14ac:dyDescent="0.25">
      <c r="BK362575" s="2315"/>
    </row>
    <row r="362576" spans="63:63" x14ac:dyDescent="0.25">
      <c r="BK362576" s="2311"/>
    </row>
    <row r="362600" spans="63:63" x14ac:dyDescent="0.25">
      <c r="BK362600" s="2315"/>
    </row>
    <row r="362601" spans="63:63" x14ac:dyDescent="0.25">
      <c r="BK362601" s="2311"/>
    </row>
    <row r="362625" spans="63:63" x14ac:dyDescent="0.25">
      <c r="BK362625" s="2315"/>
    </row>
    <row r="362626" spans="63:63" x14ac:dyDescent="0.25">
      <c r="BK362626" s="2311"/>
    </row>
    <row r="362650" spans="63:63" x14ac:dyDescent="0.25">
      <c r="BK362650" s="2315"/>
    </row>
    <row r="362651" spans="63:63" x14ac:dyDescent="0.25">
      <c r="BK362651" s="2311"/>
    </row>
    <row r="362675" spans="63:63" x14ac:dyDescent="0.25">
      <c r="BK362675" s="2315"/>
    </row>
    <row r="362676" spans="63:63" x14ac:dyDescent="0.25">
      <c r="BK362676" s="2311"/>
    </row>
    <row r="362700" spans="63:63" x14ac:dyDescent="0.25">
      <c r="BK362700" s="2315"/>
    </row>
    <row r="362701" spans="63:63" x14ac:dyDescent="0.25">
      <c r="BK362701" s="2311"/>
    </row>
    <row r="362725" spans="63:63" x14ac:dyDescent="0.25">
      <c r="BK362725" s="2315"/>
    </row>
    <row r="362726" spans="63:63" x14ac:dyDescent="0.25">
      <c r="BK362726" s="2311"/>
    </row>
    <row r="362750" spans="63:63" x14ac:dyDescent="0.25">
      <c r="BK362750" s="2315"/>
    </row>
    <row r="362751" spans="63:63" x14ac:dyDescent="0.25">
      <c r="BK362751" s="2311"/>
    </row>
    <row r="362775" spans="63:63" x14ac:dyDescent="0.25">
      <c r="BK362775" s="2315"/>
    </row>
    <row r="362776" spans="63:63" x14ac:dyDescent="0.25">
      <c r="BK362776" s="2311"/>
    </row>
    <row r="362800" spans="63:63" x14ac:dyDescent="0.25">
      <c r="BK362800" s="2315"/>
    </row>
    <row r="362801" spans="63:63" x14ac:dyDescent="0.25">
      <c r="BK362801" s="2311"/>
    </row>
    <row r="362825" spans="63:63" x14ac:dyDescent="0.25">
      <c r="BK362825" s="2315"/>
    </row>
    <row r="362826" spans="63:63" x14ac:dyDescent="0.25">
      <c r="BK362826" s="2311"/>
    </row>
    <row r="362850" spans="63:63" x14ac:dyDescent="0.25">
      <c r="BK362850" s="2315"/>
    </row>
    <row r="362851" spans="63:63" x14ac:dyDescent="0.25">
      <c r="BK362851" s="2311"/>
    </row>
    <row r="362875" spans="63:63" x14ac:dyDescent="0.25">
      <c r="BK362875" s="2315"/>
    </row>
    <row r="362876" spans="63:63" x14ac:dyDescent="0.25">
      <c r="BK362876" s="2311"/>
    </row>
    <row r="362900" spans="63:63" x14ac:dyDescent="0.25">
      <c r="BK362900" s="2315"/>
    </row>
    <row r="362901" spans="63:63" x14ac:dyDescent="0.25">
      <c r="BK362901" s="2311"/>
    </row>
    <row r="362925" spans="63:63" x14ac:dyDescent="0.25">
      <c r="BK362925" s="2315"/>
    </row>
    <row r="362926" spans="63:63" x14ac:dyDescent="0.25">
      <c r="BK362926" s="2311"/>
    </row>
    <row r="362950" spans="63:63" x14ac:dyDescent="0.25">
      <c r="BK362950" s="2315"/>
    </row>
    <row r="362951" spans="63:63" x14ac:dyDescent="0.25">
      <c r="BK362951" s="2311"/>
    </row>
    <row r="362975" spans="63:63" x14ac:dyDescent="0.25">
      <c r="BK362975" s="2315"/>
    </row>
    <row r="362976" spans="63:63" x14ac:dyDescent="0.25">
      <c r="BK362976" s="2311"/>
    </row>
    <row r="363000" spans="63:63" x14ac:dyDescent="0.25">
      <c r="BK363000" s="2315"/>
    </row>
    <row r="363001" spans="63:63" x14ac:dyDescent="0.25">
      <c r="BK363001" s="2311"/>
    </row>
    <row r="363025" spans="63:63" x14ac:dyDescent="0.25">
      <c r="BK363025" s="2315"/>
    </row>
    <row r="363026" spans="63:63" x14ac:dyDescent="0.25">
      <c r="BK363026" s="2311"/>
    </row>
    <row r="363050" spans="63:63" x14ac:dyDescent="0.25">
      <c r="BK363050" s="2315"/>
    </row>
    <row r="363051" spans="63:63" x14ac:dyDescent="0.25">
      <c r="BK363051" s="2311"/>
    </row>
    <row r="363075" spans="63:63" x14ac:dyDescent="0.25">
      <c r="BK363075" s="2315"/>
    </row>
    <row r="363076" spans="63:63" x14ac:dyDescent="0.25">
      <c r="BK363076" s="2311"/>
    </row>
    <row r="363100" spans="63:63" x14ac:dyDescent="0.25">
      <c r="BK363100" s="2315"/>
    </row>
    <row r="363101" spans="63:63" x14ac:dyDescent="0.25">
      <c r="BK363101" s="2311"/>
    </row>
    <row r="363125" spans="63:63" x14ac:dyDescent="0.25">
      <c r="BK363125" s="2315"/>
    </row>
    <row r="363126" spans="63:63" x14ac:dyDescent="0.25">
      <c r="BK363126" s="2311"/>
    </row>
    <row r="363150" spans="63:63" x14ac:dyDescent="0.25">
      <c r="BK363150" s="2315"/>
    </row>
    <row r="363151" spans="63:63" x14ac:dyDescent="0.25">
      <c r="BK363151" s="2311"/>
    </row>
    <row r="363175" spans="63:63" x14ac:dyDescent="0.25">
      <c r="BK363175" s="2315"/>
    </row>
    <row r="363176" spans="63:63" x14ac:dyDescent="0.25">
      <c r="BK363176" s="2311"/>
    </row>
    <row r="363200" spans="63:63" x14ac:dyDescent="0.25">
      <c r="BK363200" s="2315"/>
    </row>
    <row r="363201" spans="63:63" x14ac:dyDescent="0.25">
      <c r="BK363201" s="2311"/>
    </row>
    <row r="363225" spans="63:63" x14ac:dyDescent="0.25">
      <c r="BK363225" s="2315"/>
    </row>
    <row r="363226" spans="63:63" x14ac:dyDescent="0.25">
      <c r="BK363226" s="2311"/>
    </row>
    <row r="363250" spans="63:63" x14ac:dyDescent="0.25">
      <c r="BK363250" s="2315"/>
    </row>
    <row r="363251" spans="63:63" x14ac:dyDescent="0.25">
      <c r="BK363251" s="2311"/>
    </row>
    <row r="363275" spans="63:63" x14ac:dyDescent="0.25">
      <c r="BK363275" s="2315"/>
    </row>
    <row r="363276" spans="63:63" x14ac:dyDescent="0.25">
      <c r="BK363276" s="2311"/>
    </row>
    <row r="363300" spans="63:63" x14ac:dyDescent="0.25">
      <c r="BK363300" s="2315"/>
    </row>
    <row r="363301" spans="63:63" x14ac:dyDescent="0.25">
      <c r="BK363301" s="2311"/>
    </row>
    <row r="363325" spans="63:63" x14ac:dyDescent="0.25">
      <c r="BK363325" s="2315"/>
    </row>
    <row r="363326" spans="63:63" x14ac:dyDescent="0.25">
      <c r="BK363326" s="2311"/>
    </row>
    <row r="363350" spans="63:63" x14ac:dyDescent="0.25">
      <c r="BK363350" s="2315"/>
    </row>
    <row r="363351" spans="63:63" x14ac:dyDescent="0.25">
      <c r="BK363351" s="2311"/>
    </row>
    <row r="363375" spans="63:63" x14ac:dyDescent="0.25">
      <c r="BK363375" s="2315"/>
    </row>
    <row r="363376" spans="63:63" x14ac:dyDescent="0.25">
      <c r="BK363376" s="2311"/>
    </row>
    <row r="363400" spans="63:63" x14ac:dyDescent="0.25">
      <c r="BK363400" s="2315"/>
    </row>
    <row r="363401" spans="63:63" x14ac:dyDescent="0.25">
      <c r="BK363401" s="2311"/>
    </row>
    <row r="363425" spans="63:63" x14ac:dyDescent="0.25">
      <c r="BK363425" s="2315"/>
    </row>
    <row r="363426" spans="63:63" x14ac:dyDescent="0.25">
      <c r="BK363426" s="2311"/>
    </row>
    <row r="363450" spans="63:63" x14ac:dyDescent="0.25">
      <c r="BK363450" s="2315"/>
    </row>
    <row r="363451" spans="63:63" x14ac:dyDescent="0.25">
      <c r="BK363451" s="2311"/>
    </row>
    <row r="363475" spans="63:63" x14ac:dyDescent="0.25">
      <c r="BK363475" s="2315"/>
    </row>
    <row r="363476" spans="63:63" x14ac:dyDescent="0.25">
      <c r="BK363476" s="2311"/>
    </row>
    <row r="363500" spans="63:63" x14ac:dyDescent="0.25">
      <c r="BK363500" s="2315"/>
    </row>
    <row r="363501" spans="63:63" x14ac:dyDescent="0.25">
      <c r="BK363501" s="2311"/>
    </row>
    <row r="363525" spans="63:63" x14ac:dyDescent="0.25">
      <c r="BK363525" s="2315"/>
    </row>
    <row r="363526" spans="63:63" x14ac:dyDescent="0.25">
      <c r="BK363526" s="2311"/>
    </row>
    <row r="363550" spans="63:63" x14ac:dyDescent="0.25">
      <c r="BK363550" s="2315"/>
    </row>
    <row r="363551" spans="63:63" x14ac:dyDescent="0.25">
      <c r="BK363551" s="2311"/>
    </row>
    <row r="363575" spans="63:63" x14ac:dyDescent="0.25">
      <c r="BK363575" s="2315"/>
    </row>
    <row r="363576" spans="63:63" x14ac:dyDescent="0.25">
      <c r="BK363576" s="2311"/>
    </row>
    <row r="363600" spans="63:63" x14ac:dyDescent="0.25">
      <c r="BK363600" s="2315"/>
    </row>
    <row r="363601" spans="63:63" x14ac:dyDescent="0.25">
      <c r="BK363601" s="2311"/>
    </row>
    <row r="363625" spans="63:63" x14ac:dyDescent="0.25">
      <c r="BK363625" s="2315"/>
    </row>
    <row r="363626" spans="63:63" x14ac:dyDescent="0.25">
      <c r="BK363626" s="2311"/>
    </row>
    <row r="363650" spans="63:63" x14ac:dyDescent="0.25">
      <c r="BK363650" s="2315"/>
    </row>
    <row r="363651" spans="63:63" x14ac:dyDescent="0.25">
      <c r="BK363651" s="2311"/>
    </row>
    <row r="363675" spans="63:63" x14ac:dyDescent="0.25">
      <c r="BK363675" s="2315"/>
    </row>
    <row r="363676" spans="63:63" x14ac:dyDescent="0.25">
      <c r="BK363676" s="2311"/>
    </row>
    <row r="363700" spans="63:63" x14ac:dyDescent="0.25">
      <c r="BK363700" s="2315"/>
    </row>
    <row r="363701" spans="63:63" x14ac:dyDescent="0.25">
      <c r="BK363701" s="2311"/>
    </row>
    <row r="363725" spans="63:63" x14ac:dyDescent="0.25">
      <c r="BK363725" s="2315"/>
    </row>
    <row r="363726" spans="63:63" x14ac:dyDescent="0.25">
      <c r="BK363726" s="2311"/>
    </row>
    <row r="363750" spans="63:63" x14ac:dyDescent="0.25">
      <c r="BK363750" s="2315"/>
    </row>
    <row r="363751" spans="63:63" x14ac:dyDescent="0.25">
      <c r="BK363751" s="2311"/>
    </row>
    <row r="363775" spans="63:63" x14ac:dyDescent="0.25">
      <c r="BK363775" s="2315"/>
    </row>
    <row r="363776" spans="63:63" x14ac:dyDescent="0.25">
      <c r="BK363776" s="2311"/>
    </row>
    <row r="363800" spans="63:63" x14ac:dyDescent="0.25">
      <c r="BK363800" s="2315"/>
    </row>
    <row r="363801" spans="63:63" x14ac:dyDescent="0.25">
      <c r="BK363801" s="2311"/>
    </row>
    <row r="363825" spans="63:63" x14ac:dyDescent="0.25">
      <c r="BK363825" s="2315"/>
    </row>
    <row r="363826" spans="63:63" x14ac:dyDescent="0.25">
      <c r="BK363826" s="2311"/>
    </row>
    <row r="363850" spans="63:63" x14ac:dyDescent="0.25">
      <c r="BK363850" s="2315"/>
    </row>
    <row r="363851" spans="63:63" x14ac:dyDescent="0.25">
      <c r="BK363851" s="2311"/>
    </row>
    <row r="363875" spans="63:63" x14ac:dyDescent="0.25">
      <c r="BK363875" s="2315"/>
    </row>
    <row r="363876" spans="63:63" x14ac:dyDescent="0.25">
      <c r="BK363876" s="2311"/>
    </row>
    <row r="363900" spans="63:63" x14ac:dyDescent="0.25">
      <c r="BK363900" s="2315"/>
    </row>
    <row r="363901" spans="63:63" x14ac:dyDescent="0.25">
      <c r="BK363901" s="2311"/>
    </row>
    <row r="363925" spans="63:63" x14ac:dyDescent="0.25">
      <c r="BK363925" s="2315"/>
    </row>
    <row r="363926" spans="63:63" x14ac:dyDescent="0.25">
      <c r="BK363926" s="2311"/>
    </row>
    <row r="363950" spans="63:63" x14ac:dyDescent="0.25">
      <c r="BK363950" s="2315"/>
    </row>
    <row r="363951" spans="63:63" x14ac:dyDescent="0.25">
      <c r="BK363951" s="2311"/>
    </row>
    <row r="363975" spans="63:63" x14ac:dyDescent="0.25">
      <c r="BK363975" s="2315"/>
    </row>
    <row r="363976" spans="63:63" x14ac:dyDescent="0.25">
      <c r="BK363976" s="2311"/>
    </row>
    <row r="364000" spans="63:63" x14ac:dyDescent="0.25">
      <c r="BK364000" s="2315"/>
    </row>
    <row r="364001" spans="63:63" x14ac:dyDescent="0.25">
      <c r="BK364001" s="2311"/>
    </row>
    <row r="364025" spans="63:63" x14ac:dyDescent="0.25">
      <c r="BK364025" s="2315"/>
    </row>
    <row r="364026" spans="63:63" x14ac:dyDescent="0.25">
      <c r="BK364026" s="2311"/>
    </row>
    <row r="364050" spans="63:63" x14ac:dyDescent="0.25">
      <c r="BK364050" s="2315"/>
    </row>
    <row r="364051" spans="63:63" x14ac:dyDescent="0.25">
      <c r="BK364051" s="2311"/>
    </row>
    <row r="364075" spans="63:63" x14ac:dyDescent="0.25">
      <c r="BK364075" s="2315"/>
    </row>
    <row r="364076" spans="63:63" x14ac:dyDescent="0.25">
      <c r="BK364076" s="2311"/>
    </row>
    <row r="364100" spans="63:63" x14ac:dyDescent="0.25">
      <c r="BK364100" s="2315"/>
    </row>
    <row r="364101" spans="63:63" x14ac:dyDescent="0.25">
      <c r="BK364101" s="2311"/>
    </row>
    <row r="364125" spans="63:63" x14ac:dyDescent="0.25">
      <c r="BK364125" s="2315"/>
    </row>
    <row r="364126" spans="63:63" x14ac:dyDescent="0.25">
      <c r="BK364126" s="2311"/>
    </row>
    <row r="364150" spans="63:63" x14ac:dyDescent="0.25">
      <c r="BK364150" s="2315"/>
    </row>
    <row r="364151" spans="63:63" x14ac:dyDescent="0.25">
      <c r="BK364151" s="2311"/>
    </row>
    <row r="364175" spans="63:63" x14ac:dyDescent="0.25">
      <c r="BK364175" s="2315"/>
    </row>
    <row r="364176" spans="63:63" x14ac:dyDescent="0.25">
      <c r="BK364176" s="2311"/>
    </row>
    <row r="364200" spans="63:63" x14ac:dyDescent="0.25">
      <c r="BK364200" s="2315"/>
    </row>
    <row r="364201" spans="63:63" x14ac:dyDescent="0.25">
      <c r="BK364201" s="2311"/>
    </row>
    <row r="364225" spans="63:63" x14ac:dyDescent="0.25">
      <c r="BK364225" s="2315"/>
    </row>
    <row r="364226" spans="63:63" x14ac:dyDescent="0.25">
      <c r="BK364226" s="2311"/>
    </row>
    <row r="364250" spans="63:63" x14ac:dyDescent="0.25">
      <c r="BK364250" s="2315"/>
    </row>
    <row r="364251" spans="63:63" x14ac:dyDescent="0.25">
      <c r="BK364251" s="2311"/>
    </row>
    <row r="364275" spans="63:63" x14ac:dyDescent="0.25">
      <c r="BK364275" s="2315"/>
    </row>
    <row r="364276" spans="63:63" x14ac:dyDescent="0.25">
      <c r="BK364276" s="2311"/>
    </row>
    <row r="364300" spans="63:63" x14ac:dyDescent="0.25">
      <c r="BK364300" s="2315"/>
    </row>
    <row r="364301" spans="63:63" x14ac:dyDescent="0.25">
      <c r="BK364301" s="2311"/>
    </row>
    <row r="364325" spans="63:63" x14ac:dyDescent="0.25">
      <c r="BK364325" s="2315"/>
    </row>
    <row r="364326" spans="63:63" x14ac:dyDescent="0.25">
      <c r="BK364326" s="2311"/>
    </row>
    <row r="364350" spans="63:63" x14ac:dyDescent="0.25">
      <c r="BK364350" s="2315"/>
    </row>
    <row r="364351" spans="63:63" x14ac:dyDescent="0.25">
      <c r="BK364351" s="2311"/>
    </row>
    <row r="364375" spans="63:63" x14ac:dyDescent="0.25">
      <c r="BK364375" s="2315"/>
    </row>
    <row r="364376" spans="63:63" x14ac:dyDescent="0.25">
      <c r="BK364376" s="2311"/>
    </row>
    <row r="364400" spans="63:63" x14ac:dyDescent="0.25">
      <c r="BK364400" s="2315"/>
    </row>
    <row r="364401" spans="63:63" x14ac:dyDescent="0.25">
      <c r="BK364401" s="2311"/>
    </row>
    <row r="364425" spans="63:63" x14ac:dyDescent="0.25">
      <c r="BK364425" s="2315"/>
    </row>
    <row r="364426" spans="63:63" x14ac:dyDescent="0.25">
      <c r="BK364426" s="2311"/>
    </row>
    <row r="364450" spans="63:63" x14ac:dyDescent="0.25">
      <c r="BK364450" s="2315"/>
    </row>
    <row r="364451" spans="63:63" x14ac:dyDescent="0.25">
      <c r="BK364451" s="2311"/>
    </row>
    <row r="364475" spans="63:63" x14ac:dyDescent="0.25">
      <c r="BK364475" s="2315"/>
    </row>
    <row r="364476" spans="63:63" x14ac:dyDescent="0.25">
      <c r="BK364476" s="2311"/>
    </row>
    <row r="364500" spans="63:63" x14ac:dyDescent="0.25">
      <c r="BK364500" s="2315"/>
    </row>
    <row r="364501" spans="63:63" x14ac:dyDescent="0.25">
      <c r="BK364501" s="2311"/>
    </row>
    <row r="364525" spans="63:63" x14ac:dyDescent="0.25">
      <c r="BK364525" s="2315"/>
    </row>
    <row r="364526" spans="63:63" x14ac:dyDescent="0.25">
      <c r="BK364526" s="2311"/>
    </row>
    <row r="364550" spans="63:63" x14ac:dyDescent="0.25">
      <c r="BK364550" s="2315"/>
    </row>
    <row r="364551" spans="63:63" x14ac:dyDescent="0.25">
      <c r="BK364551" s="2311"/>
    </row>
    <row r="364575" spans="63:63" x14ac:dyDescent="0.25">
      <c r="BK364575" s="2315"/>
    </row>
    <row r="364576" spans="63:63" x14ac:dyDescent="0.25">
      <c r="BK364576" s="2311"/>
    </row>
    <row r="364600" spans="63:63" x14ac:dyDescent="0.25">
      <c r="BK364600" s="2315"/>
    </row>
    <row r="364601" spans="63:63" x14ac:dyDescent="0.25">
      <c r="BK364601" s="2311"/>
    </row>
    <row r="364625" spans="63:63" x14ac:dyDescent="0.25">
      <c r="BK364625" s="2315"/>
    </row>
    <row r="364626" spans="63:63" x14ac:dyDescent="0.25">
      <c r="BK364626" s="2311"/>
    </row>
    <row r="364650" spans="63:63" x14ac:dyDescent="0.25">
      <c r="BK364650" s="2315"/>
    </row>
    <row r="364651" spans="63:63" x14ac:dyDescent="0.25">
      <c r="BK364651" s="2311"/>
    </row>
    <row r="364675" spans="63:63" x14ac:dyDescent="0.25">
      <c r="BK364675" s="2315"/>
    </row>
    <row r="364676" spans="63:63" x14ac:dyDescent="0.25">
      <c r="BK364676" s="2311"/>
    </row>
    <row r="364700" spans="63:63" x14ac:dyDescent="0.25">
      <c r="BK364700" s="2315"/>
    </row>
    <row r="364701" spans="63:63" x14ac:dyDescent="0.25">
      <c r="BK364701" s="2311"/>
    </row>
    <row r="364725" spans="63:63" x14ac:dyDescent="0.25">
      <c r="BK364725" s="2315"/>
    </row>
    <row r="364726" spans="63:63" x14ac:dyDescent="0.25">
      <c r="BK364726" s="2311"/>
    </row>
    <row r="364750" spans="63:63" x14ac:dyDescent="0.25">
      <c r="BK364750" s="2315"/>
    </row>
    <row r="364751" spans="63:63" x14ac:dyDescent="0.25">
      <c r="BK364751" s="2311"/>
    </row>
    <row r="364775" spans="63:63" x14ac:dyDescent="0.25">
      <c r="BK364775" s="2315"/>
    </row>
    <row r="364776" spans="63:63" x14ac:dyDescent="0.25">
      <c r="BK364776" s="2311"/>
    </row>
    <row r="364800" spans="63:63" x14ac:dyDescent="0.25">
      <c r="BK364800" s="2315"/>
    </row>
    <row r="364801" spans="63:63" x14ac:dyDescent="0.25">
      <c r="BK364801" s="2311"/>
    </row>
    <row r="364825" spans="63:63" x14ac:dyDescent="0.25">
      <c r="BK364825" s="2315"/>
    </row>
    <row r="364826" spans="63:63" x14ac:dyDescent="0.25">
      <c r="BK364826" s="2311"/>
    </row>
    <row r="364850" spans="63:63" x14ac:dyDescent="0.25">
      <c r="BK364850" s="2315"/>
    </row>
    <row r="364851" spans="63:63" x14ac:dyDescent="0.25">
      <c r="BK364851" s="2311"/>
    </row>
    <row r="364875" spans="63:63" x14ac:dyDescent="0.25">
      <c r="BK364875" s="2315"/>
    </row>
    <row r="364876" spans="63:63" x14ac:dyDescent="0.25">
      <c r="BK364876" s="2311"/>
    </row>
    <row r="364900" spans="63:63" x14ac:dyDescent="0.25">
      <c r="BK364900" s="2315"/>
    </row>
    <row r="364901" spans="63:63" x14ac:dyDescent="0.25">
      <c r="BK364901" s="2311"/>
    </row>
    <row r="364925" spans="63:63" x14ac:dyDescent="0.25">
      <c r="BK364925" s="2315"/>
    </row>
    <row r="364926" spans="63:63" x14ac:dyDescent="0.25">
      <c r="BK364926" s="2311"/>
    </row>
    <row r="364950" spans="63:63" x14ac:dyDescent="0.25">
      <c r="BK364950" s="2315"/>
    </row>
    <row r="364951" spans="63:63" x14ac:dyDescent="0.25">
      <c r="BK364951" s="2311"/>
    </row>
    <row r="364975" spans="63:63" x14ac:dyDescent="0.25">
      <c r="BK364975" s="2315"/>
    </row>
    <row r="364976" spans="63:63" x14ac:dyDescent="0.25">
      <c r="BK364976" s="2311"/>
    </row>
    <row r="365000" spans="63:63" x14ac:dyDescent="0.25">
      <c r="BK365000" s="2315"/>
    </row>
    <row r="365001" spans="63:63" x14ac:dyDescent="0.25">
      <c r="BK365001" s="2311"/>
    </row>
    <row r="365025" spans="63:63" x14ac:dyDescent="0.25">
      <c r="BK365025" s="2315"/>
    </row>
    <row r="365026" spans="63:63" x14ac:dyDescent="0.25">
      <c r="BK365026" s="2311"/>
    </row>
    <row r="365050" spans="63:63" x14ac:dyDescent="0.25">
      <c r="BK365050" s="2315"/>
    </row>
    <row r="365051" spans="63:63" x14ac:dyDescent="0.25">
      <c r="BK365051" s="2311"/>
    </row>
    <row r="365075" spans="63:63" x14ac:dyDescent="0.25">
      <c r="BK365075" s="2315"/>
    </row>
    <row r="365076" spans="63:63" x14ac:dyDescent="0.25">
      <c r="BK365076" s="2311"/>
    </row>
    <row r="365100" spans="63:63" x14ac:dyDescent="0.25">
      <c r="BK365100" s="2315"/>
    </row>
    <row r="365101" spans="63:63" x14ac:dyDescent="0.25">
      <c r="BK365101" s="2311"/>
    </row>
    <row r="365125" spans="63:63" x14ac:dyDescent="0.25">
      <c r="BK365125" s="2315"/>
    </row>
    <row r="365126" spans="63:63" x14ac:dyDescent="0.25">
      <c r="BK365126" s="2311"/>
    </row>
    <row r="365150" spans="63:63" x14ac:dyDescent="0.25">
      <c r="BK365150" s="2315"/>
    </row>
    <row r="365151" spans="63:63" x14ac:dyDescent="0.25">
      <c r="BK365151" s="2311"/>
    </row>
    <row r="365175" spans="63:63" x14ac:dyDescent="0.25">
      <c r="BK365175" s="2315"/>
    </row>
    <row r="365176" spans="63:63" x14ac:dyDescent="0.25">
      <c r="BK365176" s="2311"/>
    </row>
    <row r="365200" spans="63:63" x14ac:dyDescent="0.25">
      <c r="BK365200" s="2315"/>
    </row>
    <row r="365201" spans="63:63" x14ac:dyDescent="0.25">
      <c r="BK365201" s="2311"/>
    </row>
    <row r="365225" spans="63:63" x14ac:dyDescent="0.25">
      <c r="BK365225" s="2315"/>
    </row>
    <row r="365226" spans="63:63" x14ac:dyDescent="0.25">
      <c r="BK365226" s="2311"/>
    </row>
    <row r="365250" spans="63:63" x14ac:dyDescent="0.25">
      <c r="BK365250" s="2315"/>
    </row>
    <row r="365251" spans="63:63" x14ac:dyDescent="0.25">
      <c r="BK365251" s="2311"/>
    </row>
    <row r="365275" spans="63:63" x14ac:dyDescent="0.25">
      <c r="BK365275" s="2315"/>
    </row>
    <row r="365276" spans="63:63" x14ac:dyDescent="0.25">
      <c r="BK365276" s="2311"/>
    </row>
    <row r="365300" spans="63:63" x14ac:dyDescent="0.25">
      <c r="BK365300" s="2315"/>
    </row>
    <row r="365301" spans="63:63" x14ac:dyDescent="0.25">
      <c r="BK365301" s="2311"/>
    </row>
    <row r="365325" spans="63:63" x14ac:dyDescent="0.25">
      <c r="BK365325" s="2315"/>
    </row>
    <row r="365326" spans="63:63" x14ac:dyDescent="0.25">
      <c r="BK365326" s="2311"/>
    </row>
    <row r="365350" spans="63:63" x14ac:dyDescent="0.25">
      <c r="BK365350" s="2315"/>
    </row>
    <row r="365351" spans="63:63" x14ac:dyDescent="0.25">
      <c r="BK365351" s="2311"/>
    </row>
    <row r="365375" spans="63:63" x14ac:dyDescent="0.25">
      <c r="BK365375" s="2315"/>
    </row>
    <row r="365376" spans="63:63" x14ac:dyDescent="0.25">
      <c r="BK365376" s="2311"/>
    </row>
    <row r="365400" spans="63:63" x14ac:dyDescent="0.25">
      <c r="BK365400" s="2315"/>
    </row>
    <row r="365401" spans="63:63" x14ac:dyDescent="0.25">
      <c r="BK365401" s="2311"/>
    </row>
    <row r="365425" spans="63:63" x14ac:dyDescent="0.25">
      <c r="BK365425" s="2315"/>
    </row>
    <row r="365426" spans="63:63" x14ac:dyDescent="0.25">
      <c r="BK365426" s="2311"/>
    </row>
    <row r="365450" spans="63:63" x14ac:dyDescent="0.25">
      <c r="BK365450" s="2315"/>
    </row>
    <row r="365451" spans="63:63" x14ac:dyDescent="0.25">
      <c r="BK365451" s="2311"/>
    </row>
    <row r="365475" spans="63:63" x14ac:dyDescent="0.25">
      <c r="BK365475" s="2315"/>
    </row>
    <row r="365476" spans="63:63" x14ac:dyDescent="0.25">
      <c r="BK365476" s="2311"/>
    </row>
    <row r="365500" spans="63:63" x14ac:dyDescent="0.25">
      <c r="BK365500" s="2315"/>
    </row>
    <row r="365501" spans="63:63" x14ac:dyDescent="0.25">
      <c r="BK365501" s="2311"/>
    </row>
    <row r="365525" spans="63:63" x14ac:dyDescent="0.25">
      <c r="BK365525" s="2315"/>
    </row>
    <row r="365526" spans="63:63" x14ac:dyDescent="0.25">
      <c r="BK365526" s="2311"/>
    </row>
    <row r="365550" spans="63:63" x14ac:dyDescent="0.25">
      <c r="BK365550" s="2315"/>
    </row>
    <row r="365551" spans="63:63" x14ac:dyDescent="0.25">
      <c r="BK365551" s="2311"/>
    </row>
    <row r="365575" spans="63:63" x14ac:dyDescent="0.25">
      <c r="BK365575" s="2315"/>
    </row>
    <row r="365576" spans="63:63" x14ac:dyDescent="0.25">
      <c r="BK365576" s="2311"/>
    </row>
    <row r="365600" spans="63:63" x14ac:dyDescent="0.25">
      <c r="BK365600" s="2315"/>
    </row>
    <row r="365601" spans="63:63" x14ac:dyDescent="0.25">
      <c r="BK365601" s="2311"/>
    </row>
    <row r="365625" spans="63:63" x14ac:dyDescent="0.25">
      <c r="BK365625" s="2315"/>
    </row>
    <row r="365626" spans="63:63" x14ac:dyDescent="0.25">
      <c r="BK365626" s="2311"/>
    </row>
    <row r="365650" spans="63:63" x14ac:dyDescent="0.25">
      <c r="BK365650" s="2315"/>
    </row>
    <row r="365651" spans="63:63" x14ac:dyDescent="0.25">
      <c r="BK365651" s="2311"/>
    </row>
    <row r="365675" spans="63:63" x14ac:dyDescent="0.25">
      <c r="BK365675" s="2315"/>
    </row>
    <row r="365676" spans="63:63" x14ac:dyDescent="0.25">
      <c r="BK365676" s="2311"/>
    </row>
    <row r="365700" spans="63:63" x14ac:dyDescent="0.25">
      <c r="BK365700" s="2315"/>
    </row>
    <row r="365701" spans="63:63" x14ac:dyDescent="0.25">
      <c r="BK365701" s="2311"/>
    </row>
    <row r="365725" spans="63:63" x14ac:dyDescent="0.25">
      <c r="BK365725" s="2315"/>
    </row>
    <row r="365726" spans="63:63" x14ac:dyDescent="0.25">
      <c r="BK365726" s="2311"/>
    </row>
    <row r="365750" spans="63:63" x14ac:dyDescent="0.25">
      <c r="BK365750" s="2315"/>
    </row>
    <row r="365751" spans="63:63" x14ac:dyDescent="0.25">
      <c r="BK365751" s="2311"/>
    </row>
    <row r="365775" spans="63:63" x14ac:dyDescent="0.25">
      <c r="BK365775" s="2315"/>
    </row>
    <row r="365776" spans="63:63" x14ac:dyDescent="0.25">
      <c r="BK365776" s="2311"/>
    </row>
    <row r="365800" spans="63:63" x14ac:dyDescent="0.25">
      <c r="BK365800" s="2315"/>
    </row>
    <row r="365801" spans="63:63" x14ac:dyDescent="0.25">
      <c r="BK365801" s="2311"/>
    </row>
    <row r="365825" spans="63:63" x14ac:dyDescent="0.25">
      <c r="BK365825" s="2315"/>
    </row>
    <row r="365826" spans="63:63" x14ac:dyDescent="0.25">
      <c r="BK365826" s="2311"/>
    </row>
    <row r="365850" spans="63:63" x14ac:dyDescent="0.25">
      <c r="BK365850" s="2315"/>
    </row>
    <row r="365851" spans="63:63" x14ac:dyDescent="0.25">
      <c r="BK365851" s="2311"/>
    </row>
    <row r="365875" spans="63:63" x14ac:dyDescent="0.25">
      <c r="BK365875" s="2315"/>
    </row>
    <row r="365876" spans="63:63" x14ac:dyDescent="0.25">
      <c r="BK365876" s="2311"/>
    </row>
    <row r="365900" spans="63:63" x14ac:dyDescent="0.25">
      <c r="BK365900" s="2315"/>
    </row>
    <row r="365901" spans="63:63" x14ac:dyDescent="0.25">
      <c r="BK365901" s="2311"/>
    </row>
    <row r="365925" spans="63:63" x14ac:dyDescent="0.25">
      <c r="BK365925" s="2315"/>
    </row>
    <row r="365926" spans="63:63" x14ac:dyDescent="0.25">
      <c r="BK365926" s="2311"/>
    </row>
    <row r="365950" spans="63:63" x14ac:dyDescent="0.25">
      <c r="BK365950" s="2315"/>
    </row>
    <row r="365951" spans="63:63" x14ac:dyDescent="0.25">
      <c r="BK365951" s="2311"/>
    </row>
    <row r="365975" spans="63:63" x14ac:dyDescent="0.25">
      <c r="BK365975" s="2315"/>
    </row>
    <row r="365976" spans="63:63" x14ac:dyDescent="0.25">
      <c r="BK365976" s="2311"/>
    </row>
    <row r="366000" spans="63:63" x14ac:dyDescent="0.25">
      <c r="BK366000" s="2315"/>
    </row>
    <row r="366001" spans="63:63" x14ac:dyDescent="0.25">
      <c r="BK366001" s="2311"/>
    </row>
    <row r="366025" spans="63:63" x14ac:dyDescent="0.25">
      <c r="BK366025" s="2315"/>
    </row>
    <row r="366026" spans="63:63" x14ac:dyDescent="0.25">
      <c r="BK366026" s="2311"/>
    </row>
    <row r="366050" spans="63:63" x14ac:dyDescent="0.25">
      <c r="BK366050" s="2315"/>
    </row>
    <row r="366051" spans="63:63" x14ac:dyDescent="0.25">
      <c r="BK366051" s="2311"/>
    </row>
    <row r="366075" spans="63:63" x14ac:dyDescent="0.25">
      <c r="BK366075" s="2315"/>
    </row>
    <row r="366076" spans="63:63" x14ac:dyDescent="0.25">
      <c r="BK366076" s="2311"/>
    </row>
    <row r="366100" spans="63:63" x14ac:dyDescent="0.25">
      <c r="BK366100" s="2315"/>
    </row>
    <row r="366101" spans="63:63" x14ac:dyDescent="0.25">
      <c r="BK366101" s="2311"/>
    </row>
    <row r="366125" spans="63:63" x14ac:dyDescent="0.25">
      <c r="BK366125" s="2315"/>
    </row>
    <row r="366126" spans="63:63" x14ac:dyDescent="0.25">
      <c r="BK366126" s="2311"/>
    </row>
    <row r="366150" spans="63:63" x14ac:dyDescent="0.25">
      <c r="BK366150" s="2315"/>
    </row>
    <row r="366151" spans="63:63" x14ac:dyDescent="0.25">
      <c r="BK366151" s="2311"/>
    </row>
    <row r="366175" spans="63:63" x14ac:dyDescent="0.25">
      <c r="BK366175" s="2315"/>
    </row>
    <row r="366176" spans="63:63" x14ac:dyDescent="0.25">
      <c r="BK366176" s="2311"/>
    </row>
    <row r="366200" spans="63:63" x14ac:dyDescent="0.25">
      <c r="BK366200" s="2315"/>
    </row>
    <row r="366201" spans="63:63" x14ac:dyDescent="0.25">
      <c r="BK366201" s="2311"/>
    </row>
    <row r="366225" spans="63:63" x14ac:dyDescent="0.25">
      <c r="BK366225" s="2315"/>
    </row>
    <row r="366226" spans="63:63" x14ac:dyDescent="0.25">
      <c r="BK366226" s="2311"/>
    </row>
    <row r="366250" spans="63:63" x14ac:dyDescent="0.25">
      <c r="BK366250" s="2315"/>
    </row>
    <row r="366251" spans="63:63" x14ac:dyDescent="0.25">
      <c r="BK366251" s="2311"/>
    </row>
    <row r="366275" spans="63:63" x14ac:dyDescent="0.25">
      <c r="BK366275" s="2315"/>
    </row>
    <row r="366276" spans="63:63" x14ac:dyDescent="0.25">
      <c r="BK366276" s="2311"/>
    </row>
    <row r="366300" spans="63:63" x14ac:dyDescent="0.25">
      <c r="BK366300" s="2315"/>
    </row>
    <row r="366301" spans="63:63" x14ac:dyDescent="0.25">
      <c r="BK366301" s="2311"/>
    </row>
    <row r="366325" spans="63:63" x14ac:dyDescent="0.25">
      <c r="BK366325" s="2315"/>
    </row>
    <row r="366326" spans="63:63" x14ac:dyDescent="0.25">
      <c r="BK366326" s="2311"/>
    </row>
    <row r="366350" spans="63:63" x14ac:dyDescent="0.25">
      <c r="BK366350" s="2315"/>
    </row>
    <row r="366351" spans="63:63" x14ac:dyDescent="0.25">
      <c r="BK366351" s="2311"/>
    </row>
    <row r="366375" spans="63:63" x14ac:dyDescent="0.25">
      <c r="BK366375" s="2315"/>
    </row>
    <row r="366376" spans="63:63" x14ac:dyDescent="0.25">
      <c r="BK366376" s="2311"/>
    </row>
    <row r="366400" spans="63:63" x14ac:dyDescent="0.25">
      <c r="BK366400" s="2315"/>
    </row>
    <row r="366401" spans="63:63" x14ac:dyDescent="0.25">
      <c r="BK366401" s="2311"/>
    </row>
    <row r="366425" spans="63:63" x14ac:dyDescent="0.25">
      <c r="BK366425" s="2315"/>
    </row>
    <row r="366426" spans="63:63" x14ac:dyDescent="0.25">
      <c r="BK366426" s="2311"/>
    </row>
    <row r="366450" spans="63:63" x14ac:dyDescent="0.25">
      <c r="BK366450" s="2315"/>
    </row>
    <row r="366451" spans="63:63" x14ac:dyDescent="0.25">
      <c r="BK366451" s="2311"/>
    </row>
    <row r="366475" spans="63:63" x14ac:dyDescent="0.25">
      <c r="BK366475" s="2315"/>
    </row>
    <row r="366476" spans="63:63" x14ac:dyDescent="0.25">
      <c r="BK366476" s="2311"/>
    </row>
    <row r="366500" spans="63:63" x14ac:dyDescent="0.25">
      <c r="BK366500" s="2315"/>
    </row>
    <row r="366501" spans="63:63" x14ac:dyDescent="0.25">
      <c r="BK366501" s="2311"/>
    </row>
    <row r="366525" spans="63:63" x14ac:dyDescent="0.25">
      <c r="BK366525" s="2315"/>
    </row>
    <row r="366526" spans="63:63" x14ac:dyDescent="0.25">
      <c r="BK366526" s="2311"/>
    </row>
    <row r="366550" spans="63:63" x14ac:dyDescent="0.25">
      <c r="BK366550" s="2315"/>
    </row>
    <row r="366551" spans="63:63" x14ac:dyDescent="0.25">
      <c r="BK366551" s="2311"/>
    </row>
    <row r="366575" spans="63:63" x14ac:dyDescent="0.25">
      <c r="BK366575" s="2315"/>
    </row>
    <row r="366576" spans="63:63" x14ac:dyDescent="0.25">
      <c r="BK366576" s="2311"/>
    </row>
    <row r="366600" spans="63:63" x14ac:dyDescent="0.25">
      <c r="BK366600" s="2315"/>
    </row>
    <row r="366601" spans="63:63" x14ac:dyDescent="0.25">
      <c r="BK366601" s="2311"/>
    </row>
    <row r="366625" spans="63:63" x14ac:dyDescent="0.25">
      <c r="BK366625" s="2315"/>
    </row>
    <row r="366626" spans="63:63" x14ac:dyDescent="0.25">
      <c r="BK366626" s="2311"/>
    </row>
    <row r="366650" spans="63:63" x14ac:dyDescent="0.25">
      <c r="BK366650" s="2315"/>
    </row>
    <row r="366651" spans="63:63" x14ac:dyDescent="0.25">
      <c r="BK366651" s="2311"/>
    </row>
    <row r="366675" spans="63:63" x14ac:dyDescent="0.25">
      <c r="BK366675" s="2315"/>
    </row>
    <row r="366676" spans="63:63" x14ac:dyDescent="0.25">
      <c r="BK366676" s="2311"/>
    </row>
    <row r="366700" spans="63:63" x14ac:dyDescent="0.25">
      <c r="BK366700" s="2315"/>
    </row>
    <row r="366701" spans="63:63" x14ac:dyDescent="0.25">
      <c r="BK366701" s="2311"/>
    </row>
    <row r="366725" spans="63:63" x14ac:dyDescent="0.25">
      <c r="BK366725" s="2315"/>
    </row>
    <row r="366726" spans="63:63" x14ac:dyDescent="0.25">
      <c r="BK366726" s="2311"/>
    </row>
    <row r="366750" spans="63:63" x14ac:dyDescent="0.25">
      <c r="BK366750" s="2315"/>
    </row>
    <row r="366751" spans="63:63" x14ac:dyDescent="0.25">
      <c r="BK366751" s="2311"/>
    </row>
    <row r="366775" spans="63:63" x14ac:dyDescent="0.25">
      <c r="BK366775" s="2315"/>
    </row>
    <row r="366776" spans="63:63" x14ac:dyDescent="0.25">
      <c r="BK366776" s="2311"/>
    </row>
    <row r="366800" spans="63:63" x14ac:dyDescent="0.25">
      <c r="BK366800" s="2315"/>
    </row>
    <row r="366801" spans="63:63" x14ac:dyDescent="0.25">
      <c r="BK366801" s="2311"/>
    </row>
    <row r="366825" spans="63:63" x14ac:dyDescent="0.25">
      <c r="BK366825" s="2315"/>
    </row>
    <row r="366826" spans="63:63" x14ac:dyDescent="0.25">
      <c r="BK366826" s="2311"/>
    </row>
    <row r="366850" spans="63:63" x14ac:dyDescent="0.25">
      <c r="BK366850" s="2315"/>
    </row>
    <row r="366851" spans="63:63" x14ac:dyDescent="0.25">
      <c r="BK366851" s="2311"/>
    </row>
    <row r="366875" spans="63:63" x14ac:dyDescent="0.25">
      <c r="BK366875" s="2315"/>
    </row>
    <row r="366876" spans="63:63" x14ac:dyDescent="0.25">
      <c r="BK366876" s="2311"/>
    </row>
    <row r="366900" spans="63:63" x14ac:dyDescent="0.25">
      <c r="BK366900" s="2315"/>
    </row>
    <row r="366901" spans="63:63" x14ac:dyDescent="0.25">
      <c r="BK366901" s="2311"/>
    </row>
    <row r="366925" spans="63:63" x14ac:dyDescent="0.25">
      <c r="BK366925" s="2315"/>
    </row>
    <row r="366926" spans="63:63" x14ac:dyDescent="0.25">
      <c r="BK366926" s="2311"/>
    </row>
    <row r="366950" spans="63:63" x14ac:dyDescent="0.25">
      <c r="BK366950" s="2315"/>
    </row>
    <row r="366951" spans="63:63" x14ac:dyDescent="0.25">
      <c r="BK366951" s="2311"/>
    </row>
    <row r="366975" spans="63:63" x14ac:dyDescent="0.25">
      <c r="BK366975" s="2315"/>
    </row>
    <row r="366976" spans="63:63" x14ac:dyDescent="0.25">
      <c r="BK366976" s="2311"/>
    </row>
    <row r="367000" spans="63:63" x14ac:dyDescent="0.25">
      <c r="BK367000" s="2315"/>
    </row>
    <row r="367001" spans="63:63" x14ac:dyDescent="0.25">
      <c r="BK367001" s="2311"/>
    </row>
    <row r="367025" spans="63:63" x14ac:dyDescent="0.25">
      <c r="BK367025" s="2315"/>
    </row>
    <row r="367026" spans="63:63" x14ac:dyDescent="0.25">
      <c r="BK367026" s="2311"/>
    </row>
    <row r="367050" spans="63:63" x14ac:dyDescent="0.25">
      <c r="BK367050" s="2315"/>
    </row>
    <row r="367051" spans="63:63" x14ac:dyDescent="0.25">
      <c r="BK367051" s="2311"/>
    </row>
    <row r="367075" spans="63:63" x14ac:dyDescent="0.25">
      <c r="BK367075" s="2315"/>
    </row>
    <row r="367076" spans="63:63" x14ac:dyDescent="0.25">
      <c r="BK367076" s="2311"/>
    </row>
    <row r="367100" spans="63:63" x14ac:dyDescent="0.25">
      <c r="BK367100" s="2315"/>
    </row>
    <row r="367101" spans="63:63" x14ac:dyDescent="0.25">
      <c r="BK367101" s="2311"/>
    </row>
    <row r="367125" spans="63:63" x14ac:dyDescent="0.25">
      <c r="BK367125" s="2315"/>
    </row>
    <row r="367126" spans="63:63" x14ac:dyDescent="0.25">
      <c r="BK367126" s="2311"/>
    </row>
    <row r="367150" spans="63:63" x14ac:dyDescent="0.25">
      <c r="BK367150" s="2315"/>
    </row>
    <row r="367151" spans="63:63" x14ac:dyDescent="0.25">
      <c r="BK367151" s="2311"/>
    </row>
    <row r="367175" spans="63:63" x14ac:dyDescent="0.25">
      <c r="BK367175" s="2315"/>
    </row>
    <row r="367176" spans="63:63" x14ac:dyDescent="0.25">
      <c r="BK367176" s="2311"/>
    </row>
    <row r="367200" spans="63:63" x14ac:dyDescent="0.25">
      <c r="BK367200" s="2315"/>
    </row>
    <row r="367201" spans="63:63" x14ac:dyDescent="0.25">
      <c r="BK367201" s="2311"/>
    </row>
    <row r="367225" spans="63:63" x14ac:dyDescent="0.25">
      <c r="BK367225" s="2315"/>
    </row>
    <row r="367226" spans="63:63" x14ac:dyDescent="0.25">
      <c r="BK367226" s="2311"/>
    </row>
    <row r="367250" spans="63:63" x14ac:dyDescent="0.25">
      <c r="BK367250" s="2315"/>
    </row>
    <row r="367251" spans="63:63" x14ac:dyDescent="0.25">
      <c r="BK367251" s="2311"/>
    </row>
    <row r="367275" spans="63:63" x14ac:dyDescent="0.25">
      <c r="BK367275" s="2315"/>
    </row>
    <row r="367276" spans="63:63" x14ac:dyDescent="0.25">
      <c r="BK367276" s="2311"/>
    </row>
    <row r="367300" spans="63:63" x14ac:dyDescent="0.25">
      <c r="BK367300" s="2315"/>
    </row>
    <row r="367301" spans="63:63" x14ac:dyDescent="0.25">
      <c r="BK367301" s="2311"/>
    </row>
    <row r="367325" spans="63:63" x14ac:dyDescent="0.25">
      <c r="BK367325" s="2315"/>
    </row>
    <row r="367326" spans="63:63" x14ac:dyDescent="0.25">
      <c r="BK367326" s="2311"/>
    </row>
    <row r="367350" spans="63:63" x14ac:dyDescent="0.25">
      <c r="BK367350" s="2315"/>
    </row>
    <row r="367351" spans="63:63" x14ac:dyDescent="0.25">
      <c r="BK367351" s="2311"/>
    </row>
    <row r="367375" spans="63:63" x14ac:dyDescent="0.25">
      <c r="BK367375" s="2315"/>
    </row>
    <row r="367376" spans="63:63" x14ac:dyDescent="0.25">
      <c r="BK367376" s="2311"/>
    </row>
    <row r="367400" spans="63:63" x14ac:dyDescent="0.25">
      <c r="BK367400" s="2315"/>
    </row>
    <row r="367401" spans="63:63" x14ac:dyDescent="0.25">
      <c r="BK367401" s="2311"/>
    </row>
    <row r="367425" spans="63:63" x14ac:dyDescent="0.25">
      <c r="BK367425" s="2315"/>
    </row>
    <row r="367426" spans="63:63" x14ac:dyDescent="0.25">
      <c r="BK367426" s="2311"/>
    </row>
    <row r="367450" spans="63:63" x14ac:dyDescent="0.25">
      <c r="BK367450" s="2315"/>
    </row>
    <row r="367451" spans="63:63" x14ac:dyDescent="0.25">
      <c r="BK367451" s="2311"/>
    </row>
    <row r="367475" spans="63:63" x14ac:dyDescent="0.25">
      <c r="BK367475" s="2315"/>
    </row>
    <row r="367476" spans="63:63" x14ac:dyDescent="0.25">
      <c r="BK367476" s="2311"/>
    </row>
    <row r="367500" spans="63:63" x14ac:dyDescent="0.25">
      <c r="BK367500" s="2315"/>
    </row>
    <row r="367501" spans="63:63" x14ac:dyDescent="0.25">
      <c r="BK367501" s="2311"/>
    </row>
    <row r="367525" spans="63:63" x14ac:dyDescent="0.25">
      <c r="BK367525" s="2315"/>
    </row>
    <row r="367526" spans="63:63" x14ac:dyDescent="0.25">
      <c r="BK367526" s="2311"/>
    </row>
    <row r="367550" spans="63:63" x14ac:dyDescent="0.25">
      <c r="BK367550" s="2315"/>
    </row>
    <row r="367551" spans="63:63" x14ac:dyDescent="0.25">
      <c r="BK367551" s="2311"/>
    </row>
    <row r="367575" spans="63:63" x14ac:dyDescent="0.25">
      <c r="BK367575" s="2315"/>
    </row>
    <row r="367576" spans="63:63" x14ac:dyDescent="0.25">
      <c r="BK367576" s="2311"/>
    </row>
    <row r="367600" spans="63:63" x14ac:dyDescent="0.25">
      <c r="BK367600" s="2315"/>
    </row>
    <row r="367601" spans="63:63" x14ac:dyDescent="0.25">
      <c r="BK367601" s="2311"/>
    </row>
    <row r="367625" spans="63:63" x14ac:dyDescent="0.25">
      <c r="BK367625" s="2315"/>
    </row>
    <row r="367626" spans="63:63" x14ac:dyDescent="0.25">
      <c r="BK367626" s="2311"/>
    </row>
    <row r="367650" spans="63:63" x14ac:dyDescent="0.25">
      <c r="BK367650" s="2315"/>
    </row>
    <row r="367651" spans="63:63" x14ac:dyDescent="0.25">
      <c r="BK367651" s="2311"/>
    </row>
    <row r="367675" spans="63:63" x14ac:dyDescent="0.25">
      <c r="BK367675" s="2315"/>
    </row>
    <row r="367676" spans="63:63" x14ac:dyDescent="0.25">
      <c r="BK367676" s="2311"/>
    </row>
    <row r="367700" spans="63:63" x14ac:dyDescent="0.25">
      <c r="BK367700" s="2315"/>
    </row>
    <row r="367701" spans="63:63" x14ac:dyDescent="0.25">
      <c r="BK367701" s="2311"/>
    </row>
    <row r="367725" spans="63:63" x14ac:dyDescent="0.25">
      <c r="BK367725" s="2315"/>
    </row>
    <row r="367726" spans="63:63" x14ac:dyDescent="0.25">
      <c r="BK367726" s="2311"/>
    </row>
    <row r="367750" spans="63:63" x14ac:dyDescent="0.25">
      <c r="BK367750" s="2315"/>
    </row>
    <row r="367751" spans="63:63" x14ac:dyDescent="0.25">
      <c r="BK367751" s="2311"/>
    </row>
    <row r="367775" spans="63:63" x14ac:dyDescent="0.25">
      <c r="BK367775" s="2315"/>
    </row>
    <row r="367776" spans="63:63" x14ac:dyDescent="0.25">
      <c r="BK367776" s="2311"/>
    </row>
    <row r="367800" spans="63:63" x14ac:dyDescent="0.25">
      <c r="BK367800" s="2315"/>
    </row>
    <row r="367801" spans="63:63" x14ac:dyDescent="0.25">
      <c r="BK367801" s="2311"/>
    </row>
    <row r="367825" spans="63:63" x14ac:dyDescent="0.25">
      <c r="BK367825" s="2315"/>
    </row>
    <row r="367826" spans="63:63" x14ac:dyDescent="0.25">
      <c r="BK367826" s="2311"/>
    </row>
    <row r="367850" spans="63:63" x14ac:dyDescent="0.25">
      <c r="BK367850" s="2315"/>
    </row>
    <row r="367851" spans="63:63" x14ac:dyDescent="0.25">
      <c r="BK367851" s="2311"/>
    </row>
    <row r="367875" spans="63:63" x14ac:dyDescent="0.25">
      <c r="BK367875" s="2315"/>
    </row>
    <row r="367876" spans="63:63" x14ac:dyDescent="0.25">
      <c r="BK367876" s="2311"/>
    </row>
    <row r="367900" spans="63:63" x14ac:dyDescent="0.25">
      <c r="BK367900" s="2315"/>
    </row>
    <row r="367901" spans="63:63" x14ac:dyDescent="0.25">
      <c r="BK367901" s="2311"/>
    </row>
    <row r="367925" spans="63:63" x14ac:dyDescent="0.25">
      <c r="BK367925" s="2315"/>
    </row>
    <row r="367926" spans="63:63" x14ac:dyDescent="0.25">
      <c r="BK367926" s="2311"/>
    </row>
    <row r="367950" spans="63:63" x14ac:dyDescent="0.25">
      <c r="BK367950" s="2315"/>
    </row>
    <row r="367951" spans="63:63" x14ac:dyDescent="0.25">
      <c r="BK367951" s="2311"/>
    </row>
    <row r="367975" spans="63:63" x14ac:dyDescent="0.25">
      <c r="BK367975" s="2315"/>
    </row>
    <row r="367976" spans="63:63" x14ac:dyDescent="0.25">
      <c r="BK367976" s="2311"/>
    </row>
    <row r="368000" spans="63:63" x14ac:dyDescent="0.25">
      <c r="BK368000" s="2315"/>
    </row>
    <row r="368001" spans="63:63" x14ac:dyDescent="0.25">
      <c r="BK368001" s="2311"/>
    </row>
    <row r="368025" spans="63:63" x14ac:dyDescent="0.25">
      <c r="BK368025" s="2315"/>
    </row>
    <row r="368026" spans="63:63" x14ac:dyDescent="0.25">
      <c r="BK368026" s="2311"/>
    </row>
    <row r="368050" spans="63:63" x14ac:dyDescent="0.25">
      <c r="BK368050" s="2315"/>
    </row>
    <row r="368051" spans="63:63" x14ac:dyDescent="0.25">
      <c r="BK368051" s="2311"/>
    </row>
    <row r="368075" spans="63:63" x14ac:dyDescent="0.25">
      <c r="BK368075" s="2315"/>
    </row>
    <row r="368076" spans="63:63" x14ac:dyDescent="0.25">
      <c r="BK368076" s="2311"/>
    </row>
    <row r="368100" spans="63:63" x14ac:dyDescent="0.25">
      <c r="BK368100" s="2315"/>
    </row>
    <row r="368101" spans="63:63" x14ac:dyDescent="0.25">
      <c r="BK368101" s="2311"/>
    </row>
    <row r="368125" spans="63:63" x14ac:dyDescent="0.25">
      <c r="BK368125" s="2315"/>
    </row>
    <row r="368126" spans="63:63" x14ac:dyDescent="0.25">
      <c r="BK368126" s="2311"/>
    </row>
    <row r="368150" spans="63:63" x14ac:dyDescent="0.25">
      <c r="BK368150" s="2315"/>
    </row>
    <row r="368151" spans="63:63" x14ac:dyDescent="0.25">
      <c r="BK368151" s="2311"/>
    </row>
    <row r="368175" spans="63:63" x14ac:dyDescent="0.25">
      <c r="BK368175" s="2315"/>
    </row>
    <row r="368176" spans="63:63" x14ac:dyDescent="0.25">
      <c r="BK368176" s="2311"/>
    </row>
    <row r="368200" spans="63:63" x14ac:dyDescent="0.25">
      <c r="BK368200" s="2315"/>
    </row>
    <row r="368201" spans="63:63" x14ac:dyDescent="0.25">
      <c r="BK368201" s="2311"/>
    </row>
    <row r="368225" spans="63:63" x14ac:dyDescent="0.25">
      <c r="BK368225" s="2315"/>
    </row>
    <row r="368226" spans="63:63" x14ac:dyDescent="0.25">
      <c r="BK368226" s="2311"/>
    </row>
    <row r="368250" spans="63:63" x14ac:dyDescent="0.25">
      <c r="BK368250" s="2315"/>
    </row>
    <row r="368251" spans="63:63" x14ac:dyDescent="0.25">
      <c r="BK368251" s="2311"/>
    </row>
    <row r="368275" spans="63:63" x14ac:dyDescent="0.25">
      <c r="BK368275" s="2315"/>
    </row>
    <row r="368276" spans="63:63" x14ac:dyDescent="0.25">
      <c r="BK368276" s="2311"/>
    </row>
    <row r="368300" spans="63:63" x14ac:dyDescent="0.25">
      <c r="BK368300" s="2315"/>
    </row>
    <row r="368301" spans="63:63" x14ac:dyDescent="0.25">
      <c r="BK368301" s="2311"/>
    </row>
    <row r="368325" spans="63:63" x14ac:dyDescent="0.25">
      <c r="BK368325" s="2315"/>
    </row>
    <row r="368326" spans="63:63" x14ac:dyDescent="0.25">
      <c r="BK368326" s="2311"/>
    </row>
    <row r="368350" spans="63:63" x14ac:dyDescent="0.25">
      <c r="BK368350" s="2315"/>
    </row>
    <row r="368351" spans="63:63" x14ac:dyDescent="0.25">
      <c r="BK368351" s="2311"/>
    </row>
    <row r="368375" spans="63:63" x14ac:dyDescent="0.25">
      <c r="BK368375" s="2315"/>
    </row>
    <row r="368376" spans="63:63" x14ac:dyDescent="0.25">
      <c r="BK368376" s="2311"/>
    </row>
    <row r="368400" spans="63:63" x14ac:dyDescent="0.25">
      <c r="BK368400" s="2315"/>
    </row>
    <row r="368401" spans="63:63" x14ac:dyDescent="0.25">
      <c r="BK368401" s="2311"/>
    </row>
    <row r="368425" spans="63:63" x14ac:dyDescent="0.25">
      <c r="BK368425" s="2315"/>
    </row>
    <row r="368426" spans="63:63" x14ac:dyDescent="0.25">
      <c r="BK368426" s="2311"/>
    </row>
    <row r="368450" spans="63:63" x14ac:dyDescent="0.25">
      <c r="BK368450" s="2315"/>
    </row>
    <row r="368451" spans="63:63" x14ac:dyDescent="0.25">
      <c r="BK368451" s="2311"/>
    </row>
    <row r="368475" spans="63:63" x14ac:dyDescent="0.25">
      <c r="BK368475" s="2315"/>
    </row>
    <row r="368476" spans="63:63" x14ac:dyDescent="0.25">
      <c r="BK368476" s="2311"/>
    </row>
    <row r="368500" spans="63:63" x14ac:dyDescent="0.25">
      <c r="BK368500" s="2315"/>
    </row>
    <row r="368501" spans="63:63" x14ac:dyDescent="0.25">
      <c r="BK368501" s="2311"/>
    </row>
    <row r="368525" spans="63:63" x14ac:dyDescent="0.25">
      <c r="BK368525" s="2315"/>
    </row>
    <row r="368526" spans="63:63" x14ac:dyDescent="0.25">
      <c r="BK368526" s="2311"/>
    </row>
    <row r="368550" spans="63:63" x14ac:dyDescent="0.25">
      <c r="BK368550" s="2315"/>
    </row>
    <row r="368551" spans="63:63" x14ac:dyDescent="0.25">
      <c r="BK368551" s="2311"/>
    </row>
    <row r="368575" spans="63:63" x14ac:dyDescent="0.25">
      <c r="BK368575" s="2315"/>
    </row>
    <row r="368576" spans="63:63" x14ac:dyDescent="0.25">
      <c r="BK368576" s="2311"/>
    </row>
    <row r="368600" spans="63:63" x14ac:dyDescent="0.25">
      <c r="BK368600" s="2315"/>
    </row>
    <row r="368601" spans="63:63" x14ac:dyDescent="0.25">
      <c r="BK368601" s="2311"/>
    </row>
    <row r="368625" spans="63:63" x14ac:dyDescent="0.25">
      <c r="BK368625" s="2315"/>
    </row>
    <row r="368626" spans="63:63" x14ac:dyDescent="0.25">
      <c r="BK368626" s="2311"/>
    </row>
    <row r="368650" spans="63:63" x14ac:dyDescent="0.25">
      <c r="BK368650" s="2315"/>
    </row>
    <row r="368651" spans="63:63" x14ac:dyDescent="0.25">
      <c r="BK368651" s="2311"/>
    </row>
    <row r="368675" spans="63:63" x14ac:dyDescent="0.25">
      <c r="BK368675" s="2315"/>
    </row>
    <row r="368676" spans="63:63" x14ac:dyDescent="0.25">
      <c r="BK368676" s="2311"/>
    </row>
    <row r="368700" spans="63:63" x14ac:dyDescent="0.25">
      <c r="BK368700" s="2315"/>
    </row>
    <row r="368701" spans="63:63" x14ac:dyDescent="0.25">
      <c r="BK368701" s="2311"/>
    </row>
    <row r="368725" spans="63:63" x14ac:dyDescent="0.25">
      <c r="BK368725" s="2315"/>
    </row>
    <row r="368726" spans="63:63" x14ac:dyDescent="0.25">
      <c r="BK368726" s="2311"/>
    </row>
    <row r="368750" spans="63:63" x14ac:dyDescent="0.25">
      <c r="BK368750" s="2315"/>
    </row>
    <row r="368751" spans="63:63" x14ac:dyDescent="0.25">
      <c r="BK368751" s="2311"/>
    </row>
    <row r="368775" spans="63:63" x14ac:dyDescent="0.25">
      <c r="BK368775" s="2315"/>
    </row>
    <row r="368776" spans="63:63" x14ac:dyDescent="0.25">
      <c r="BK368776" s="2311"/>
    </row>
    <row r="368800" spans="63:63" x14ac:dyDescent="0.25">
      <c r="BK368800" s="2315"/>
    </row>
    <row r="368801" spans="63:63" x14ac:dyDescent="0.25">
      <c r="BK368801" s="2311"/>
    </row>
    <row r="368825" spans="63:63" x14ac:dyDescent="0.25">
      <c r="BK368825" s="2315"/>
    </row>
    <row r="368826" spans="63:63" x14ac:dyDescent="0.25">
      <c r="BK368826" s="2311"/>
    </row>
    <row r="368850" spans="63:63" x14ac:dyDescent="0.25">
      <c r="BK368850" s="2315"/>
    </row>
    <row r="368851" spans="63:63" x14ac:dyDescent="0.25">
      <c r="BK368851" s="2311"/>
    </row>
    <row r="368875" spans="63:63" x14ac:dyDescent="0.25">
      <c r="BK368875" s="2315"/>
    </row>
    <row r="368876" spans="63:63" x14ac:dyDescent="0.25">
      <c r="BK368876" s="2311"/>
    </row>
    <row r="368900" spans="63:63" x14ac:dyDescent="0.25">
      <c r="BK368900" s="2315"/>
    </row>
    <row r="368901" spans="63:63" x14ac:dyDescent="0.25">
      <c r="BK368901" s="2311"/>
    </row>
    <row r="368925" spans="63:63" x14ac:dyDescent="0.25">
      <c r="BK368925" s="2315"/>
    </row>
    <row r="368926" spans="63:63" x14ac:dyDescent="0.25">
      <c r="BK368926" s="2311"/>
    </row>
    <row r="368950" spans="63:63" x14ac:dyDescent="0.25">
      <c r="BK368950" s="2315"/>
    </row>
    <row r="368951" spans="63:63" x14ac:dyDescent="0.25">
      <c r="BK368951" s="2311"/>
    </row>
    <row r="368975" spans="63:63" x14ac:dyDescent="0.25">
      <c r="BK368975" s="2315"/>
    </row>
    <row r="368976" spans="63:63" x14ac:dyDescent="0.25">
      <c r="BK368976" s="2311"/>
    </row>
    <row r="369000" spans="63:63" x14ac:dyDescent="0.25">
      <c r="BK369000" s="2315"/>
    </row>
    <row r="369001" spans="63:63" x14ac:dyDescent="0.25">
      <c r="BK369001" s="2311"/>
    </row>
    <row r="369025" spans="63:63" x14ac:dyDescent="0.25">
      <c r="BK369025" s="2315"/>
    </row>
    <row r="369026" spans="63:63" x14ac:dyDescent="0.25">
      <c r="BK369026" s="2311"/>
    </row>
    <row r="369050" spans="63:63" x14ac:dyDescent="0.25">
      <c r="BK369050" s="2315"/>
    </row>
    <row r="369051" spans="63:63" x14ac:dyDescent="0.25">
      <c r="BK369051" s="2311"/>
    </row>
    <row r="369075" spans="63:63" x14ac:dyDescent="0.25">
      <c r="BK369075" s="2315"/>
    </row>
    <row r="369076" spans="63:63" x14ac:dyDescent="0.25">
      <c r="BK369076" s="2311"/>
    </row>
    <row r="369100" spans="63:63" x14ac:dyDescent="0.25">
      <c r="BK369100" s="2315"/>
    </row>
    <row r="369101" spans="63:63" x14ac:dyDescent="0.25">
      <c r="BK369101" s="2311"/>
    </row>
    <row r="369125" spans="63:63" x14ac:dyDescent="0.25">
      <c r="BK369125" s="2315"/>
    </row>
    <row r="369126" spans="63:63" x14ac:dyDescent="0.25">
      <c r="BK369126" s="2311"/>
    </row>
    <row r="369150" spans="63:63" x14ac:dyDescent="0.25">
      <c r="BK369150" s="2315"/>
    </row>
    <row r="369151" spans="63:63" x14ac:dyDescent="0.25">
      <c r="BK369151" s="2311"/>
    </row>
    <row r="369175" spans="63:63" x14ac:dyDescent="0.25">
      <c r="BK369175" s="2315"/>
    </row>
    <row r="369176" spans="63:63" x14ac:dyDescent="0.25">
      <c r="BK369176" s="2311"/>
    </row>
    <row r="369200" spans="63:63" x14ac:dyDescent="0.25">
      <c r="BK369200" s="2315"/>
    </row>
    <row r="369201" spans="63:63" x14ac:dyDescent="0.25">
      <c r="BK369201" s="2311"/>
    </row>
    <row r="369225" spans="63:63" x14ac:dyDescent="0.25">
      <c r="BK369225" s="2315"/>
    </row>
    <row r="369226" spans="63:63" x14ac:dyDescent="0.25">
      <c r="BK369226" s="2311"/>
    </row>
    <row r="369250" spans="63:63" x14ac:dyDescent="0.25">
      <c r="BK369250" s="2315"/>
    </row>
    <row r="369251" spans="63:63" x14ac:dyDescent="0.25">
      <c r="BK369251" s="2311"/>
    </row>
    <row r="369275" spans="63:63" x14ac:dyDescent="0.25">
      <c r="BK369275" s="2315"/>
    </row>
    <row r="369276" spans="63:63" x14ac:dyDescent="0.25">
      <c r="BK369276" s="2311"/>
    </row>
    <row r="369300" spans="63:63" x14ac:dyDescent="0.25">
      <c r="BK369300" s="2315"/>
    </row>
    <row r="369301" spans="63:63" x14ac:dyDescent="0.25">
      <c r="BK369301" s="2311"/>
    </row>
    <row r="369325" spans="63:63" x14ac:dyDescent="0.25">
      <c r="BK369325" s="2315"/>
    </row>
    <row r="369326" spans="63:63" x14ac:dyDescent="0.25">
      <c r="BK369326" s="2311"/>
    </row>
    <row r="369350" spans="63:63" x14ac:dyDescent="0.25">
      <c r="BK369350" s="2315"/>
    </row>
    <row r="369351" spans="63:63" x14ac:dyDescent="0.25">
      <c r="BK369351" s="2311"/>
    </row>
    <row r="369375" spans="63:63" x14ac:dyDescent="0.25">
      <c r="BK369375" s="2315"/>
    </row>
    <row r="369376" spans="63:63" x14ac:dyDescent="0.25">
      <c r="BK369376" s="2311"/>
    </row>
    <row r="369400" spans="63:63" x14ac:dyDescent="0.25">
      <c r="BK369400" s="2315"/>
    </row>
    <row r="369401" spans="63:63" x14ac:dyDescent="0.25">
      <c r="BK369401" s="2311"/>
    </row>
    <row r="369425" spans="63:63" x14ac:dyDescent="0.25">
      <c r="BK369425" s="2315"/>
    </row>
    <row r="369426" spans="63:63" x14ac:dyDescent="0.25">
      <c r="BK369426" s="2311"/>
    </row>
    <row r="369450" spans="63:63" x14ac:dyDescent="0.25">
      <c r="BK369450" s="2315"/>
    </row>
    <row r="369451" spans="63:63" x14ac:dyDescent="0.25">
      <c r="BK369451" s="2311"/>
    </row>
    <row r="369475" spans="63:63" x14ac:dyDescent="0.25">
      <c r="BK369475" s="2315"/>
    </row>
    <row r="369476" spans="63:63" x14ac:dyDescent="0.25">
      <c r="BK369476" s="2311"/>
    </row>
    <row r="369500" spans="63:63" x14ac:dyDescent="0.25">
      <c r="BK369500" s="2315"/>
    </row>
    <row r="369501" spans="63:63" x14ac:dyDescent="0.25">
      <c r="BK369501" s="2311"/>
    </row>
    <row r="369525" spans="63:63" x14ac:dyDescent="0.25">
      <c r="BK369525" s="2315"/>
    </row>
    <row r="369526" spans="63:63" x14ac:dyDescent="0.25">
      <c r="BK369526" s="2311"/>
    </row>
    <row r="369550" spans="63:63" x14ac:dyDescent="0.25">
      <c r="BK369550" s="2315"/>
    </row>
    <row r="369551" spans="63:63" x14ac:dyDescent="0.25">
      <c r="BK369551" s="2311"/>
    </row>
    <row r="369575" spans="63:63" x14ac:dyDescent="0.25">
      <c r="BK369575" s="2315"/>
    </row>
    <row r="369576" spans="63:63" x14ac:dyDescent="0.25">
      <c r="BK369576" s="2311"/>
    </row>
    <row r="369600" spans="63:63" x14ac:dyDescent="0.25">
      <c r="BK369600" s="2315"/>
    </row>
    <row r="369601" spans="63:63" x14ac:dyDescent="0.25">
      <c r="BK369601" s="2311"/>
    </row>
    <row r="369625" spans="63:63" x14ac:dyDescent="0.25">
      <c r="BK369625" s="2315"/>
    </row>
    <row r="369626" spans="63:63" x14ac:dyDescent="0.25">
      <c r="BK369626" s="2311"/>
    </row>
    <row r="369650" spans="63:63" x14ac:dyDescent="0.25">
      <c r="BK369650" s="2315"/>
    </row>
    <row r="369651" spans="63:63" x14ac:dyDescent="0.25">
      <c r="BK369651" s="2311"/>
    </row>
    <row r="369675" spans="63:63" x14ac:dyDescent="0.25">
      <c r="BK369675" s="2315"/>
    </row>
    <row r="369676" spans="63:63" x14ac:dyDescent="0.25">
      <c r="BK369676" s="2311"/>
    </row>
    <row r="369700" spans="63:63" x14ac:dyDescent="0.25">
      <c r="BK369700" s="2315"/>
    </row>
    <row r="369701" spans="63:63" x14ac:dyDescent="0.25">
      <c r="BK369701" s="2311"/>
    </row>
    <row r="369725" spans="63:63" x14ac:dyDescent="0.25">
      <c r="BK369725" s="2315"/>
    </row>
    <row r="369726" spans="63:63" x14ac:dyDescent="0.25">
      <c r="BK369726" s="2311"/>
    </row>
    <row r="369750" spans="63:63" x14ac:dyDescent="0.25">
      <c r="BK369750" s="2315"/>
    </row>
    <row r="369751" spans="63:63" x14ac:dyDescent="0.25">
      <c r="BK369751" s="2311"/>
    </row>
    <row r="369775" spans="63:63" x14ac:dyDescent="0.25">
      <c r="BK369775" s="2315"/>
    </row>
    <row r="369776" spans="63:63" x14ac:dyDescent="0.25">
      <c r="BK369776" s="2311"/>
    </row>
    <row r="369800" spans="63:63" x14ac:dyDescent="0.25">
      <c r="BK369800" s="2315"/>
    </row>
    <row r="369801" spans="63:63" x14ac:dyDescent="0.25">
      <c r="BK369801" s="2311"/>
    </row>
    <row r="369825" spans="63:63" x14ac:dyDescent="0.25">
      <c r="BK369825" s="2315"/>
    </row>
    <row r="369826" spans="63:63" x14ac:dyDescent="0.25">
      <c r="BK369826" s="2311"/>
    </row>
    <row r="369850" spans="63:63" x14ac:dyDescent="0.25">
      <c r="BK369850" s="2315"/>
    </row>
    <row r="369851" spans="63:63" x14ac:dyDescent="0.25">
      <c r="BK369851" s="2311"/>
    </row>
    <row r="369875" spans="63:63" x14ac:dyDescent="0.25">
      <c r="BK369875" s="2315"/>
    </row>
    <row r="369876" spans="63:63" x14ac:dyDescent="0.25">
      <c r="BK369876" s="2311"/>
    </row>
    <row r="369900" spans="63:63" x14ac:dyDescent="0.25">
      <c r="BK369900" s="2315"/>
    </row>
    <row r="369901" spans="63:63" x14ac:dyDescent="0.25">
      <c r="BK369901" s="2311"/>
    </row>
    <row r="369925" spans="63:63" x14ac:dyDescent="0.25">
      <c r="BK369925" s="2315"/>
    </row>
    <row r="369926" spans="63:63" x14ac:dyDescent="0.25">
      <c r="BK369926" s="2311"/>
    </row>
    <row r="369950" spans="63:63" x14ac:dyDescent="0.25">
      <c r="BK369950" s="2315"/>
    </row>
    <row r="369951" spans="63:63" x14ac:dyDescent="0.25">
      <c r="BK369951" s="2311"/>
    </row>
    <row r="369975" spans="63:63" x14ac:dyDescent="0.25">
      <c r="BK369975" s="2315"/>
    </row>
    <row r="369976" spans="63:63" x14ac:dyDescent="0.25">
      <c r="BK369976" s="2311"/>
    </row>
    <row r="370000" spans="63:63" x14ac:dyDescent="0.25">
      <c r="BK370000" s="2315"/>
    </row>
    <row r="370001" spans="63:63" x14ac:dyDescent="0.25">
      <c r="BK370001" s="2311"/>
    </row>
    <row r="370025" spans="63:63" x14ac:dyDescent="0.25">
      <c r="BK370025" s="2315"/>
    </row>
    <row r="370026" spans="63:63" x14ac:dyDescent="0.25">
      <c r="BK370026" s="2311"/>
    </row>
    <row r="370050" spans="63:63" x14ac:dyDescent="0.25">
      <c r="BK370050" s="2315"/>
    </row>
    <row r="370051" spans="63:63" x14ac:dyDescent="0.25">
      <c r="BK370051" s="2311"/>
    </row>
    <row r="370075" spans="63:63" x14ac:dyDescent="0.25">
      <c r="BK370075" s="2315"/>
    </row>
    <row r="370076" spans="63:63" x14ac:dyDescent="0.25">
      <c r="BK370076" s="2311"/>
    </row>
    <row r="370100" spans="63:63" x14ac:dyDescent="0.25">
      <c r="BK370100" s="2315"/>
    </row>
    <row r="370101" spans="63:63" x14ac:dyDescent="0.25">
      <c r="BK370101" s="2311"/>
    </row>
    <row r="370125" spans="63:63" x14ac:dyDescent="0.25">
      <c r="BK370125" s="2315"/>
    </row>
    <row r="370126" spans="63:63" x14ac:dyDescent="0.25">
      <c r="BK370126" s="2311"/>
    </row>
    <row r="370150" spans="63:63" x14ac:dyDescent="0.25">
      <c r="BK370150" s="2315"/>
    </row>
    <row r="370151" spans="63:63" x14ac:dyDescent="0.25">
      <c r="BK370151" s="2311"/>
    </row>
    <row r="370175" spans="63:63" x14ac:dyDescent="0.25">
      <c r="BK370175" s="2315"/>
    </row>
    <row r="370176" spans="63:63" x14ac:dyDescent="0.25">
      <c r="BK370176" s="2311"/>
    </row>
    <row r="370200" spans="63:63" x14ac:dyDescent="0.25">
      <c r="BK370200" s="2315"/>
    </row>
    <row r="370201" spans="63:63" x14ac:dyDescent="0.25">
      <c r="BK370201" s="2311"/>
    </row>
    <row r="370225" spans="63:63" x14ac:dyDescent="0.25">
      <c r="BK370225" s="2315"/>
    </row>
    <row r="370226" spans="63:63" x14ac:dyDescent="0.25">
      <c r="BK370226" s="2311"/>
    </row>
    <row r="370250" spans="63:63" x14ac:dyDescent="0.25">
      <c r="BK370250" s="2315"/>
    </row>
    <row r="370251" spans="63:63" x14ac:dyDescent="0.25">
      <c r="BK370251" s="2311"/>
    </row>
    <row r="370275" spans="63:63" x14ac:dyDescent="0.25">
      <c r="BK370275" s="2315"/>
    </row>
    <row r="370276" spans="63:63" x14ac:dyDescent="0.25">
      <c r="BK370276" s="2311"/>
    </row>
    <row r="370300" spans="63:63" x14ac:dyDescent="0.25">
      <c r="BK370300" s="2315"/>
    </row>
    <row r="370301" spans="63:63" x14ac:dyDescent="0.25">
      <c r="BK370301" s="2311"/>
    </row>
    <row r="370325" spans="63:63" x14ac:dyDescent="0.25">
      <c r="BK370325" s="2315"/>
    </row>
    <row r="370326" spans="63:63" x14ac:dyDescent="0.25">
      <c r="BK370326" s="2311"/>
    </row>
    <row r="370350" spans="63:63" x14ac:dyDescent="0.25">
      <c r="BK370350" s="2315"/>
    </row>
    <row r="370351" spans="63:63" x14ac:dyDescent="0.25">
      <c r="BK370351" s="2311"/>
    </row>
    <row r="370375" spans="63:63" x14ac:dyDescent="0.25">
      <c r="BK370375" s="2315"/>
    </row>
    <row r="370376" spans="63:63" x14ac:dyDescent="0.25">
      <c r="BK370376" s="2311"/>
    </row>
    <row r="370400" spans="63:63" x14ac:dyDescent="0.25">
      <c r="BK370400" s="2315"/>
    </row>
    <row r="370401" spans="63:63" x14ac:dyDescent="0.25">
      <c r="BK370401" s="2311"/>
    </row>
    <row r="370425" spans="63:63" x14ac:dyDescent="0.25">
      <c r="BK370425" s="2315"/>
    </row>
    <row r="370426" spans="63:63" x14ac:dyDescent="0.25">
      <c r="BK370426" s="2311"/>
    </row>
    <row r="370450" spans="63:63" x14ac:dyDescent="0.25">
      <c r="BK370450" s="2315"/>
    </row>
    <row r="370451" spans="63:63" x14ac:dyDescent="0.25">
      <c r="BK370451" s="2311"/>
    </row>
    <row r="370475" spans="63:63" x14ac:dyDescent="0.25">
      <c r="BK370475" s="2315"/>
    </row>
    <row r="370476" spans="63:63" x14ac:dyDescent="0.25">
      <c r="BK370476" s="2311"/>
    </row>
    <row r="370500" spans="63:63" x14ac:dyDescent="0.25">
      <c r="BK370500" s="2315"/>
    </row>
    <row r="370501" spans="63:63" x14ac:dyDescent="0.25">
      <c r="BK370501" s="2311"/>
    </row>
    <row r="370525" spans="63:63" x14ac:dyDescent="0.25">
      <c r="BK370525" s="2315"/>
    </row>
    <row r="370526" spans="63:63" x14ac:dyDescent="0.25">
      <c r="BK370526" s="2311"/>
    </row>
    <row r="370550" spans="63:63" x14ac:dyDescent="0.25">
      <c r="BK370550" s="2315"/>
    </row>
    <row r="370551" spans="63:63" x14ac:dyDescent="0.25">
      <c r="BK370551" s="2311"/>
    </row>
    <row r="370575" spans="63:63" x14ac:dyDescent="0.25">
      <c r="BK370575" s="2315"/>
    </row>
    <row r="370576" spans="63:63" x14ac:dyDescent="0.25">
      <c r="BK370576" s="2311"/>
    </row>
    <row r="370600" spans="63:63" x14ac:dyDescent="0.25">
      <c r="BK370600" s="2315"/>
    </row>
    <row r="370601" spans="63:63" x14ac:dyDescent="0.25">
      <c r="BK370601" s="2311"/>
    </row>
    <row r="370625" spans="63:63" x14ac:dyDescent="0.25">
      <c r="BK370625" s="2315"/>
    </row>
    <row r="370626" spans="63:63" x14ac:dyDescent="0.25">
      <c r="BK370626" s="2311"/>
    </row>
    <row r="370650" spans="63:63" x14ac:dyDescent="0.25">
      <c r="BK370650" s="2315"/>
    </row>
    <row r="370651" spans="63:63" x14ac:dyDescent="0.25">
      <c r="BK370651" s="2311"/>
    </row>
    <row r="370675" spans="63:63" x14ac:dyDescent="0.25">
      <c r="BK370675" s="2315"/>
    </row>
    <row r="370676" spans="63:63" x14ac:dyDescent="0.25">
      <c r="BK370676" s="2311"/>
    </row>
    <row r="370700" spans="63:63" x14ac:dyDescent="0.25">
      <c r="BK370700" s="2315"/>
    </row>
    <row r="370701" spans="63:63" x14ac:dyDescent="0.25">
      <c r="BK370701" s="2311"/>
    </row>
    <row r="370725" spans="63:63" x14ac:dyDescent="0.25">
      <c r="BK370725" s="2315"/>
    </row>
    <row r="370726" spans="63:63" x14ac:dyDescent="0.25">
      <c r="BK370726" s="2311"/>
    </row>
    <row r="370750" spans="63:63" x14ac:dyDescent="0.25">
      <c r="BK370750" s="2315"/>
    </row>
    <row r="370751" spans="63:63" x14ac:dyDescent="0.25">
      <c r="BK370751" s="2311"/>
    </row>
    <row r="370775" spans="63:63" x14ac:dyDescent="0.25">
      <c r="BK370775" s="2315"/>
    </row>
    <row r="370776" spans="63:63" x14ac:dyDescent="0.25">
      <c r="BK370776" s="2311"/>
    </row>
    <row r="370800" spans="63:63" x14ac:dyDescent="0.25">
      <c r="BK370800" s="2315"/>
    </row>
    <row r="370801" spans="63:63" x14ac:dyDescent="0.25">
      <c r="BK370801" s="2311"/>
    </row>
    <row r="370825" spans="63:63" x14ac:dyDescent="0.25">
      <c r="BK370825" s="2315"/>
    </row>
    <row r="370826" spans="63:63" x14ac:dyDescent="0.25">
      <c r="BK370826" s="2311"/>
    </row>
    <row r="370850" spans="63:63" x14ac:dyDescent="0.25">
      <c r="BK370850" s="2315"/>
    </row>
    <row r="370851" spans="63:63" x14ac:dyDescent="0.25">
      <c r="BK370851" s="2311"/>
    </row>
    <row r="370875" spans="63:63" x14ac:dyDescent="0.25">
      <c r="BK370875" s="2315"/>
    </row>
    <row r="370876" spans="63:63" x14ac:dyDescent="0.25">
      <c r="BK370876" s="2311"/>
    </row>
    <row r="370900" spans="63:63" x14ac:dyDescent="0.25">
      <c r="BK370900" s="2315"/>
    </row>
    <row r="370901" spans="63:63" x14ac:dyDescent="0.25">
      <c r="BK370901" s="2311"/>
    </row>
    <row r="370925" spans="63:63" x14ac:dyDescent="0.25">
      <c r="BK370925" s="2315"/>
    </row>
    <row r="370926" spans="63:63" x14ac:dyDescent="0.25">
      <c r="BK370926" s="2311"/>
    </row>
    <row r="370950" spans="63:63" x14ac:dyDescent="0.25">
      <c r="BK370950" s="2315"/>
    </row>
    <row r="370951" spans="63:63" x14ac:dyDescent="0.25">
      <c r="BK370951" s="2311"/>
    </row>
    <row r="370975" spans="63:63" x14ac:dyDescent="0.25">
      <c r="BK370975" s="2315"/>
    </row>
    <row r="370976" spans="63:63" x14ac:dyDescent="0.25">
      <c r="BK370976" s="2311"/>
    </row>
    <row r="371000" spans="63:63" x14ac:dyDescent="0.25">
      <c r="BK371000" s="2315"/>
    </row>
    <row r="371001" spans="63:63" x14ac:dyDescent="0.25">
      <c r="BK371001" s="2311"/>
    </row>
    <row r="371025" spans="63:63" x14ac:dyDescent="0.25">
      <c r="BK371025" s="2315"/>
    </row>
    <row r="371026" spans="63:63" x14ac:dyDescent="0.25">
      <c r="BK371026" s="2311"/>
    </row>
    <row r="371050" spans="63:63" x14ac:dyDescent="0.25">
      <c r="BK371050" s="2315"/>
    </row>
    <row r="371051" spans="63:63" x14ac:dyDescent="0.25">
      <c r="BK371051" s="2311"/>
    </row>
    <row r="371075" spans="63:63" x14ac:dyDescent="0.25">
      <c r="BK371075" s="2315"/>
    </row>
    <row r="371076" spans="63:63" x14ac:dyDescent="0.25">
      <c r="BK371076" s="2311"/>
    </row>
    <row r="371100" spans="63:63" x14ac:dyDescent="0.25">
      <c r="BK371100" s="2315"/>
    </row>
    <row r="371101" spans="63:63" x14ac:dyDescent="0.25">
      <c r="BK371101" s="2311"/>
    </row>
    <row r="371125" spans="63:63" x14ac:dyDescent="0.25">
      <c r="BK371125" s="2315"/>
    </row>
    <row r="371126" spans="63:63" x14ac:dyDescent="0.25">
      <c r="BK371126" s="2311"/>
    </row>
    <row r="371150" spans="63:63" x14ac:dyDescent="0.25">
      <c r="BK371150" s="2315"/>
    </row>
    <row r="371151" spans="63:63" x14ac:dyDescent="0.25">
      <c r="BK371151" s="2311"/>
    </row>
    <row r="371175" spans="63:63" x14ac:dyDescent="0.25">
      <c r="BK371175" s="2315"/>
    </row>
    <row r="371176" spans="63:63" x14ac:dyDescent="0.25">
      <c r="BK371176" s="2311"/>
    </row>
    <row r="371200" spans="63:63" x14ac:dyDescent="0.25">
      <c r="BK371200" s="2315"/>
    </row>
    <row r="371201" spans="63:63" x14ac:dyDescent="0.25">
      <c r="BK371201" s="2311"/>
    </row>
    <row r="371225" spans="63:63" x14ac:dyDescent="0.25">
      <c r="BK371225" s="2315"/>
    </row>
    <row r="371226" spans="63:63" x14ac:dyDescent="0.25">
      <c r="BK371226" s="2311"/>
    </row>
    <row r="371250" spans="63:63" x14ac:dyDescent="0.25">
      <c r="BK371250" s="2315"/>
    </row>
    <row r="371251" spans="63:63" x14ac:dyDescent="0.25">
      <c r="BK371251" s="2311"/>
    </row>
    <row r="371275" spans="63:63" x14ac:dyDescent="0.25">
      <c r="BK371275" s="2315"/>
    </row>
    <row r="371276" spans="63:63" x14ac:dyDescent="0.25">
      <c r="BK371276" s="2311"/>
    </row>
    <row r="371300" spans="63:63" x14ac:dyDescent="0.25">
      <c r="BK371300" s="2315"/>
    </row>
    <row r="371301" spans="63:63" x14ac:dyDescent="0.25">
      <c r="BK371301" s="2311"/>
    </row>
    <row r="371325" spans="63:63" x14ac:dyDescent="0.25">
      <c r="BK371325" s="2315"/>
    </row>
    <row r="371326" spans="63:63" x14ac:dyDescent="0.25">
      <c r="BK371326" s="2311"/>
    </row>
    <row r="371350" spans="63:63" x14ac:dyDescent="0.25">
      <c r="BK371350" s="2315"/>
    </row>
    <row r="371351" spans="63:63" x14ac:dyDescent="0.25">
      <c r="BK371351" s="2311"/>
    </row>
    <row r="371375" spans="63:63" x14ac:dyDescent="0.25">
      <c r="BK371375" s="2315"/>
    </row>
    <row r="371376" spans="63:63" x14ac:dyDescent="0.25">
      <c r="BK371376" s="2311"/>
    </row>
    <row r="371400" spans="63:63" x14ac:dyDescent="0.25">
      <c r="BK371400" s="2315"/>
    </row>
    <row r="371401" spans="63:63" x14ac:dyDescent="0.25">
      <c r="BK371401" s="2311"/>
    </row>
    <row r="371425" spans="63:63" x14ac:dyDescent="0.25">
      <c r="BK371425" s="2315"/>
    </row>
    <row r="371426" spans="63:63" x14ac:dyDescent="0.25">
      <c r="BK371426" s="2311"/>
    </row>
    <row r="371450" spans="63:63" x14ac:dyDescent="0.25">
      <c r="BK371450" s="2315"/>
    </row>
    <row r="371451" spans="63:63" x14ac:dyDescent="0.25">
      <c r="BK371451" s="2311"/>
    </row>
    <row r="371475" spans="63:63" x14ac:dyDescent="0.25">
      <c r="BK371475" s="2315"/>
    </row>
    <row r="371476" spans="63:63" x14ac:dyDescent="0.25">
      <c r="BK371476" s="2311"/>
    </row>
    <row r="371500" spans="63:63" x14ac:dyDescent="0.25">
      <c r="BK371500" s="2315"/>
    </row>
    <row r="371501" spans="63:63" x14ac:dyDescent="0.25">
      <c r="BK371501" s="2311"/>
    </row>
    <row r="371525" spans="63:63" x14ac:dyDescent="0.25">
      <c r="BK371525" s="2315"/>
    </row>
    <row r="371526" spans="63:63" x14ac:dyDescent="0.25">
      <c r="BK371526" s="2311"/>
    </row>
    <row r="371550" spans="63:63" x14ac:dyDescent="0.25">
      <c r="BK371550" s="2315"/>
    </row>
    <row r="371551" spans="63:63" x14ac:dyDescent="0.25">
      <c r="BK371551" s="2311"/>
    </row>
    <row r="371575" spans="63:63" x14ac:dyDescent="0.25">
      <c r="BK371575" s="2315"/>
    </row>
    <row r="371576" spans="63:63" x14ac:dyDescent="0.25">
      <c r="BK371576" s="2311"/>
    </row>
    <row r="371600" spans="63:63" x14ac:dyDescent="0.25">
      <c r="BK371600" s="2315"/>
    </row>
    <row r="371601" spans="63:63" x14ac:dyDescent="0.25">
      <c r="BK371601" s="2311"/>
    </row>
    <row r="371625" spans="63:63" x14ac:dyDescent="0.25">
      <c r="BK371625" s="2315"/>
    </row>
    <row r="371626" spans="63:63" x14ac:dyDescent="0.25">
      <c r="BK371626" s="2311"/>
    </row>
    <row r="371650" spans="63:63" x14ac:dyDescent="0.25">
      <c r="BK371650" s="2315"/>
    </row>
    <row r="371651" spans="63:63" x14ac:dyDescent="0.25">
      <c r="BK371651" s="2311"/>
    </row>
    <row r="371675" spans="63:63" x14ac:dyDescent="0.25">
      <c r="BK371675" s="2315"/>
    </row>
    <row r="371676" spans="63:63" x14ac:dyDescent="0.25">
      <c r="BK371676" s="2311"/>
    </row>
    <row r="371700" spans="63:63" x14ac:dyDescent="0.25">
      <c r="BK371700" s="2315"/>
    </row>
    <row r="371701" spans="63:63" x14ac:dyDescent="0.25">
      <c r="BK371701" s="2311"/>
    </row>
    <row r="371725" spans="63:63" x14ac:dyDescent="0.25">
      <c r="BK371725" s="2315"/>
    </row>
    <row r="371726" spans="63:63" x14ac:dyDescent="0.25">
      <c r="BK371726" s="2311"/>
    </row>
    <row r="371750" spans="63:63" x14ac:dyDescent="0.25">
      <c r="BK371750" s="2315"/>
    </row>
    <row r="371751" spans="63:63" x14ac:dyDescent="0.25">
      <c r="BK371751" s="2311"/>
    </row>
    <row r="371775" spans="63:63" x14ac:dyDescent="0.25">
      <c r="BK371775" s="2315"/>
    </row>
    <row r="371776" spans="63:63" x14ac:dyDescent="0.25">
      <c r="BK371776" s="2311"/>
    </row>
    <row r="371800" spans="63:63" x14ac:dyDescent="0.25">
      <c r="BK371800" s="2315"/>
    </row>
    <row r="371801" spans="63:63" x14ac:dyDescent="0.25">
      <c r="BK371801" s="2311"/>
    </row>
    <row r="371825" spans="63:63" x14ac:dyDescent="0.25">
      <c r="BK371825" s="2315"/>
    </row>
    <row r="371826" spans="63:63" x14ac:dyDescent="0.25">
      <c r="BK371826" s="2311"/>
    </row>
    <row r="371850" spans="63:63" x14ac:dyDescent="0.25">
      <c r="BK371850" s="2315"/>
    </row>
    <row r="371851" spans="63:63" x14ac:dyDescent="0.25">
      <c r="BK371851" s="2311"/>
    </row>
    <row r="371875" spans="63:63" x14ac:dyDescent="0.25">
      <c r="BK371875" s="2315"/>
    </row>
    <row r="371876" spans="63:63" x14ac:dyDescent="0.25">
      <c r="BK371876" s="2311"/>
    </row>
    <row r="371900" spans="63:63" x14ac:dyDescent="0.25">
      <c r="BK371900" s="2315"/>
    </row>
    <row r="371901" spans="63:63" x14ac:dyDescent="0.25">
      <c r="BK371901" s="2311"/>
    </row>
    <row r="371925" spans="63:63" x14ac:dyDescent="0.25">
      <c r="BK371925" s="2315"/>
    </row>
    <row r="371926" spans="63:63" x14ac:dyDescent="0.25">
      <c r="BK371926" s="2311"/>
    </row>
    <row r="371950" spans="63:63" x14ac:dyDescent="0.25">
      <c r="BK371950" s="2315"/>
    </row>
    <row r="371951" spans="63:63" x14ac:dyDescent="0.25">
      <c r="BK371951" s="2311"/>
    </row>
    <row r="371975" spans="63:63" x14ac:dyDescent="0.25">
      <c r="BK371975" s="2315"/>
    </row>
    <row r="371976" spans="63:63" x14ac:dyDescent="0.25">
      <c r="BK371976" s="2311"/>
    </row>
    <row r="372000" spans="63:63" x14ac:dyDescent="0.25">
      <c r="BK372000" s="2315"/>
    </row>
    <row r="372001" spans="63:63" x14ac:dyDescent="0.25">
      <c r="BK372001" s="2311"/>
    </row>
    <row r="372025" spans="63:63" x14ac:dyDescent="0.25">
      <c r="BK372025" s="2315"/>
    </row>
    <row r="372026" spans="63:63" x14ac:dyDescent="0.25">
      <c r="BK372026" s="2311"/>
    </row>
    <row r="372050" spans="63:63" x14ac:dyDescent="0.25">
      <c r="BK372050" s="2315"/>
    </row>
    <row r="372051" spans="63:63" x14ac:dyDescent="0.25">
      <c r="BK372051" s="2311"/>
    </row>
    <row r="372075" spans="63:63" x14ac:dyDescent="0.25">
      <c r="BK372075" s="2315"/>
    </row>
    <row r="372076" spans="63:63" x14ac:dyDescent="0.25">
      <c r="BK372076" s="2311"/>
    </row>
    <row r="372100" spans="63:63" x14ac:dyDescent="0.25">
      <c r="BK372100" s="2315"/>
    </row>
    <row r="372101" spans="63:63" x14ac:dyDescent="0.25">
      <c r="BK372101" s="2311"/>
    </row>
    <row r="372125" spans="63:63" x14ac:dyDescent="0.25">
      <c r="BK372125" s="2315"/>
    </row>
    <row r="372126" spans="63:63" x14ac:dyDescent="0.25">
      <c r="BK372126" s="2311"/>
    </row>
    <row r="372150" spans="63:63" x14ac:dyDescent="0.25">
      <c r="BK372150" s="2315"/>
    </row>
    <row r="372151" spans="63:63" x14ac:dyDescent="0.25">
      <c r="BK372151" s="2311"/>
    </row>
    <row r="372175" spans="63:63" x14ac:dyDescent="0.25">
      <c r="BK372175" s="2315"/>
    </row>
    <row r="372176" spans="63:63" x14ac:dyDescent="0.25">
      <c r="BK372176" s="2311"/>
    </row>
    <row r="372200" spans="63:63" x14ac:dyDescent="0.25">
      <c r="BK372200" s="2315"/>
    </row>
    <row r="372201" spans="63:63" x14ac:dyDescent="0.25">
      <c r="BK372201" s="2311"/>
    </row>
    <row r="372225" spans="63:63" x14ac:dyDescent="0.25">
      <c r="BK372225" s="2315"/>
    </row>
    <row r="372226" spans="63:63" x14ac:dyDescent="0.25">
      <c r="BK372226" s="2311"/>
    </row>
    <row r="372250" spans="63:63" x14ac:dyDescent="0.25">
      <c r="BK372250" s="2315"/>
    </row>
    <row r="372251" spans="63:63" x14ac:dyDescent="0.25">
      <c r="BK372251" s="2311"/>
    </row>
    <row r="372275" spans="63:63" x14ac:dyDescent="0.25">
      <c r="BK372275" s="2315"/>
    </row>
    <row r="372276" spans="63:63" x14ac:dyDescent="0.25">
      <c r="BK372276" s="2311"/>
    </row>
    <row r="372300" spans="63:63" x14ac:dyDescent="0.25">
      <c r="BK372300" s="2315"/>
    </row>
    <row r="372301" spans="63:63" x14ac:dyDescent="0.25">
      <c r="BK372301" s="2311"/>
    </row>
    <row r="372325" spans="63:63" x14ac:dyDescent="0.25">
      <c r="BK372325" s="2315"/>
    </row>
    <row r="372326" spans="63:63" x14ac:dyDescent="0.25">
      <c r="BK372326" s="2311"/>
    </row>
    <row r="372350" spans="63:63" x14ac:dyDescent="0.25">
      <c r="BK372350" s="2315"/>
    </row>
    <row r="372351" spans="63:63" x14ac:dyDescent="0.25">
      <c r="BK372351" s="2311"/>
    </row>
    <row r="372375" spans="63:63" x14ac:dyDescent="0.25">
      <c r="BK372375" s="2315"/>
    </row>
    <row r="372376" spans="63:63" x14ac:dyDescent="0.25">
      <c r="BK372376" s="2311"/>
    </row>
    <row r="372400" spans="63:63" x14ac:dyDescent="0.25">
      <c r="BK372400" s="2315"/>
    </row>
    <row r="372401" spans="63:63" x14ac:dyDescent="0.25">
      <c r="BK372401" s="2311"/>
    </row>
    <row r="372425" spans="63:63" x14ac:dyDescent="0.25">
      <c r="BK372425" s="2315"/>
    </row>
    <row r="372426" spans="63:63" x14ac:dyDescent="0.25">
      <c r="BK372426" s="2311"/>
    </row>
    <row r="372450" spans="63:63" x14ac:dyDescent="0.25">
      <c r="BK372450" s="2315"/>
    </row>
    <row r="372451" spans="63:63" x14ac:dyDescent="0.25">
      <c r="BK372451" s="2311"/>
    </row>
    <row r="372475" spans="63:63" x14ac:dyDescent="0.25">
      <c r="BK372475" s="2315"/>
    </row>
    <row r="372476" spans="63:63" x14ac:dyDescent="0.25">
      <c r="BK372476" s="2311"/>
    </row>
    <row r="372500" spans="63:63" x14ac:dyDescent="0.25">
      <c r="BK372500" s="2315"/>
    </row>
    <row r="372501" spans="63:63" x14ac:dyDescent="0.25">
      <c r="BK372501" s="2311"/>
    </row>
    <row r="372525" spans="63:63" x14ac:dyDescent="0.25">
      <c r="BK372525" s="2315"/>
    </row>
    <row r="372526" spans="63:63" x14ac:dyDescent="0.25">
      <c r="BK372526" s="2311"/>
    </row>
    <row r="372550" spans="63:63" x14ac:dyDescent="0.25">
      <c r="BK372550" s="2315"/>
    </row>
    <row r="372551" spans="63:63" x14ac:dyDescent="0.25">
      <c r="BK372551" s="2311"/>
    </row>
    <row r="372575" spans="63:63" x14ac:dyDescent="0.25">
      <c r="BK372575" s="2315"/>
    </row>
    <row r="372576" spans="63:63" x14ac:dyDescent="0.25">
      <c r="BK372576" s="2311"/>
    </row>
    <row r="372600" spans="63:63" x14ac:dyDescent="0.25">
      <c r="BK372600" s="2315"/>
    </row>
    <row r="372601" spans="63:63" x14ac:dyDescent="0.25">
      <c r="BK372601" s="2311"/>
    </row>
    <row r="372625" spans="63:63" x14ac:dyDescent="0.25">
      <c r="BK372625" s="2315"/>
    </row>
    <row r="372626" spans="63:63" x14ac:dyDescent="0.25">
      <c r="BK372626" s="2311"/>
    </row>
    <row r="372650" spans="63:63" x14ac:dyDescent="0.25">
      <c r="BK372650" s="2315"/>
    </row>
    <row r="372651" spans="63:63" x14ac:dyDescent="0.25">
      <c r="BK372651" s="2311"/>
    </row>
    <row r="372675" spans="63:63" x14ac:dyDescent="0.25">
      <c r="BK372675" s="2315"/>
    </row>
    <row r="372676" spans="63:63" x14ac:dyDescent="0.25">
      <c r="BK372676" s="2311"/>
    </row>
    <row r="372700" spans="63:63" x14ac:dyDescent="0.25">
      <c r="BK372700" s="2315"/>
    </row>
    <row r="372701" spans="63:63" x14ac:dyDescent="0.25">
      <c r="BK372701" s="2311"/>
    </row>
    <row r="372725" spans="63:63" x14ac:dyDescent="0.25">
      <c r="BK372725" s="2315"/>
    </row>
    <row r="372726" spans="63:63" x14ac:dyDescent="0.25">
      <c r="BK372726" s="2311"/>
    </row>
    <row r="372750" spans="63:63" x14ac:dyDescent="0.25">
      <c r="BK372750" s="2315"/>
    </row>
    <row r="372751" spans="63:63" x14ac:dyDescent="0.25">
      <c r="BK372751" s="2311"/>
    </row>
    <row r="372775" spans="63:63" x14ac:dyDescent="0.25">
      <c r="BK372775" s="2315"/>
    </row>
    <row r="372776" spans="63:63" x14ac:dyDescent="0.25">
      <c r="BK372776" s="2311"/>
    </row>
    <row r="372800" spans="63:63" x14ac:dyDescent="0.25">
      <c r="BK372800" s="2315"/>
    </row>
    <row r="372801" spans="63:63" x14ac:dyDescent="0.25">
      <c r="BK372801" s="2311"/>
    </row>
    <row r="372825" spans="63:63" x14ac:dyDescent="0.25">
      <c r="BK372825" s="2315"/>
    </row>
    <row r="372826" spans="63:63" x14ac:dyDescent="0.25">
      <c r="BK372826" s="2311"/>
    </row>
    <row r="372850" spans="63:63" x14ac:dyDescent="0.25">
      <c r="BK372850" s="2315"/>
    </row>
    <row r="372851" spans="63:63" x14ac:dyDescent="0.25">
      <c r="BK372851" s="2311"/>
    </row>
    <row r="372875" spans="63:63" x14ac:dyDescent="0.25">
      <c r="BK372875" s="2315"/>
    </row>
    <row r="372876" spans="63:63" x14ac:dyDescent="0.25">
      <c r="BK372876" s="2311"/>
    </row>
    <row r="372900" spans="63:63" x14ac:dyDescent="0.25">
      <c r="BK372900" s="2315"/>
    </row>
    <row r="372901" spans="63:63" x14ac:dyDescent="0.25">
      <c r="BK372901" s="2311"/>
    </row>
    <row r="372925" spans="63:63" x14ac:dyDescent="0.25">
      <c r="BK372925" s="2315"/>
    </row>
    <row r="372926" spans="63:63" x14ac:dyDescent="0.25">
      <c r="BK372926" s="2311"/>
    </row>
    <row r="372950" spans="63:63" x14ac:dyDescent="0.25">
      <c r="BK372950" s="2315"/>
    </row>
    <row r="372951" spans="63:63" x14ac:dyDescent="0.25">
      <c r="BK372951" s="2311"/>
    </row>
    <row r="372975" spans="63:63" x14ac:dyDescent="0.25">
      <c r="BK372975" s="2315"/>
    </row>
    <row r="372976" spans="63:63" x14ac:dyDescent="0.25">
      <c r="BK372976" s="2311"/>
    </row>
    <row r="373000" spans="63:63" x14ac:dyDescent="0.25">
      <c r="BK373000" s="2315"/>
    </row>
    <row r="373001" spans="63:63" x14ac:dyDescent="0.25">
      <c r="BK373001" s="2311"/>
    </row>
    <row r="373025" spans="63:63" x14ac:dyDescent="0.25">
      <c r="BK373025" s="2315"/>
    </row>
    <row r="373026" spans="63:63" x14ac:dyDescent="0.25">
      <c r="BK373026" s="2311"/>
    </row>
    <row r="373050" spans="63:63" x14ac:dyDescent="0.25">
      <c r="BK373050" s="2315"/>
    </row>
    <row r="373051" spans="63:63" x14ac:dyDescent="0.25">
      <c r="BK373051" s="2311"/>
    </row>
    <row r="373075" spans="63:63" x14ac:dyDescent="0.25">
      <c r="BK373075" s="2315"/>
    </row>
    <row r="373076" spans="63:63" x14ac:dyDescent="0.25">
      <c r="BK373076" s="2311"/>
    </row>
    <row r="373100" spans="63:63" x14ac:dyDescent="0.25">
      <c r="BK373100" s="2315"/>
    </row>
    <row r="373101" spans="63:63" x14ac:dyDescent="0.25">
      <c r="BK373101" s="2311"/>
    </row>
    <row r="373125" spans="63:63" x14ac:dyDescent="0.25">
      <c r="BK373125" s="2315"/>
    </row>
    <row r="373126" spans="63:63" x14ac:dyDescent="0.25">
      <c r="BK373126" s="2311"/>
    </row>
    <row r="373150" spans="63:63" x14ac:dyDescent="0.25">
      <c r="BK373150" s="2315"/>
    </row>
    <row r="373151" spans="63:63" x14ac:dyDescent="0.25">
      <c r="BK373151" s="2311"/>
    </row>
    <row r="373175" spans="63:63" x14ac:dyDescent="0.25">
      <c r="BK373175" s="2315"/>
    </row>
    <row r="373176" spans="63:63" x14ac:dyDescent="0.25">
      <c r="BK373176" s="2311"/>
    </row>
    <row r="373200" spans="63:63" x14ac:dyDescent="0.25">
      <c r="BK373200" s="2315"/>
    </row>
    <row r="373201" spans="63:63" x14ac:dyDescent="0.25">
      <c r="BK373201" s="2311"/>
    </row>
    <row r="373225" spans="63:63" x14ac:dyDescent="0.25">
      <c r="BK373225" s="2315"/>
    </row>
    <row r="373226" spans="63:63" x14ac:dyDescent="0.25">
      <c r="BK373226" s="2311"/>
    </row>
    <row r="373250" spans="63:63" x14ac:dyDescent="0.25">
      <c r="BK373250" s="2315"/>
    </row>
    <row r="373251" spans="63:63" x14ac:dyDescent="0.25">
      <c r="BK373251" s="2311"/>
    </row>
    <row r="373275" spans="63:63" x14ac:dyDescent="0.25">
      <c r="BK373275" s="2315"/>
    </row>
    <row r="373276" spans="63:63" x14ac:dyDescent="0.25">
      <c r="BK373276" s="2311"/>
    </row>
    <row r="373300" spans="63:63" x14ac:dyDescent="0.25">
      <c r="BK373300" s="2315"/>
    </row>
    <row r="373301" spans="63:63" x14ac:dyDescent="0.25">
      <c r="BK373301" s="2311"/>
    </row>
    <row r="373325" spans="63:63" x14ac:dyDescent="0.25">
      <c r="BK373325" s="2315"/>
    </row>
    <row r="373326" spans="63:63" x14ac:dyDescent="0.25">
      <c r="BK373326" s="2311"/>
    </row>
    <row r="373350" spans="63:63" x14ac:dyDescent="0.25">
      <c r="BK373350" s="2315"/>
    </row>
    <row r="373351" spans="63:63" x14ac:dyDescent="0.25">
      <c r="BK373351" s="2311"/>
    </row>
    <row r="373375" spans="63:63" x14ac:dyDescent="0.25">
      <c r="BK373375" s="2315"/>
    </row>
    <row r="373376" spans="63:63" x14ac:dyDescent="0.25">
      <c r="BK373376" s="2311"/>
    </row>
    <row r="373400" spans="63:63" x14ac:dyDescent="0.25">
      <c r="BK373400" s="2315"/>
    </row>
    <row r="373401" spans="63:63" x14ac:dyDescent="0.25">
      <c r="BK373401" s="2311"/>
    </row>
    <row r="373425" spans="63:63" x14ac:dyDescent="0.25">
      <c r="BK373425" s="2315"/>
    </row>
    <row r="373426" spans="63:63" x14ac:dyDescent="0.25">
      <c r="BK373426" s="2311"/>
    </row>
    <row r="373450" spans="63:63" x14ac:dyDescent="0.25">
      <c r="BK373450" s="2315"/>
    </row>
    <row r="373451" spans="63:63" x14ac:dyDescent="0.25">
      <c r="BK373451" s="2311"/>
    </row>
    <row r="373475" spans="63:63" x14ac:dyDescent="0.25">
      <c r="BK373475" s="2315"/>
    </row>
    <row r="373476" spans="63:63" x14ac:dyDescent="0.25">
      <c r="BK373476" s="2311"/>
    </row>
    <row r="373500" spans="63:63" x14ac:dyDescent="0.25">
      <c r="BK373500" s="2315"/>
    </row>
    <row r="373501" spans="63:63" x14ac:dyDescent="0.25">
      <c r="BK373501" s="2311"/>
    </row>
    <row r="373525" spans="63:63" x14ac:dyDescent="0.25">
      <c r="BK373525" s="2315"/>
    </row>
    <row r="373526" spans="63:63" x14ac:dyDescent="0.25">
      <c r="BK373526" s="2311"/>
    </row>
    <row r="373550" spans="63:63" x14ac:dyDescent="0.25">
      <c r="BK373550" s="2315"/>
    </row>
    <row r="373551" spans="63:63" x14ac:dyDescent="0.25">
      <c r="BK373551" s="2311"/>
    </row>
    <row r="373575" spans="63:63" x14ac:dyDescent="0.25">
      <c r="BK373575" s="2315"/>
    </row>
    <row r="373576" spans="63:63" x14ac:dyDescent="0.25">
      <c r="BK373576" s="2311"/>
    </row>
    <row r="373600" spans="63:63" x14ac:dyDescent="0.25">
      <c r="BK373600" s="2315"/>
    </row>
    <row r="373601" spans="63:63" x14ac:dyDescent="0.25">
      <c r="BK373601" s="2311"/>
    </row>
    <row r="373625" spans="63:63" x14ac:dyDescent="0.25">
      <c r="BK373625" s="2315"/>
    </row>
    <row r="373626" spans="63:63" x14ac:dyDescent="0.25">
      <c r="BK373626" s="2311"/>
    </row>
    <row r="373650" spans="63:63" x14ac:dyDescent="0.25">
      <c r="BK373650" s="2315"/>
    </row>
    <row r="373651" spans="63:63" x14ac:dyDescent="0.25">
      <c r="BK373651" s="2311"/>
    </row>
    <row r="373675" spans="63:63" x14ac:dyDescent="0.25">
      <c r="BK373675" s="2315"/>
    </row>
    <row r="373676" spans="63:63" x14ac:dyDescent="0.25">
      <c r="BK373676" s="2311"/>
    </row>
    <row r="373700" spans="63:63" x14ac:dyDescent="0.25">
      <c r="BK373700" s="2315"/>
    </row>
    <row r="373701" spans="63:63" x14ac:dyDescent="0.25">
      <c r="BK373701" s="2311"/>
    </row>
    <row r="373725" spans="63:63" x14ac:dyDescent="0.25">
      <c r="BK373725" s="2315"/>
    </row>
    <row r="373726" spans="63:63" x14ac:dyDescent="0.25">
      <c r="BK373726" s="2311"/>
    </row>
    <row r="373750" spans="63:63" x14ac:dyDescent="0.25">
      <c r="BK373750" s="2315"/>
    </row>
    <row r="373751" spans="63:63" x14ac:dyDescent="0.25">
      <c r="BK373751" s="2311"/>
    </row>
    <row r="373775" spans="63:63" x14ac:dyDescent="0.25">
      <c r="BK373775" s="2315"/>
    </row>
    <row r="373776" spans="63:63" x14ac:dyDescent="0.25">
      <c r="BK373776" s="2311"/>
    </row>
    <row r="373800" spans="63:63" x14ac:dyDescent="0.25">
      <c r="BK373800" s="2315"/>
    </row>
    <row r="373801" spans="63:63" x14ac:dyDescent="0.25">
      <c r="BK373801" s="2311"/>
    </row>
    <row r="373825" spans="63:63" x14ac:dyDescent="0.25">
      <c r="BK373825" s="2315"/>
    </row>
    <row r="373826" spans="63:63" x14ac:dyDescent="0.25">
      <c r="BK373826" s="2311"/>
    </row>
    <row r="373850" spans="63:63" x14ac:dyDescent="0.25">
      <c r="BK373850" s="2315"/>
    </row>
    <row r="373851" spans="63:63" x14ac:dyDescent="0.25">
      <c r="BK373851" s="2311"/>
    </row>
    <row r="373875" spans="63:63" x14ac:dyDescent="0.25">
      <c r="BK373875" s="2315"/>
    </row>
    <row r="373876" spans="63:63" x14ac:dyDescent="0.25">
      <c r="BK373876" s="2311"/>
    </row>
    <row r="373900" spans="63:63" x14ac:dyDescent="0.25">
      <c r="BK373900" s="2315"/>
    </row>
    <row r="373901" spans="63:63" x14ac:dyDescent="0.25">
      <c r="BK373901" s="2311"/>
    </row>
    <row r="373925" spans="63:63" x14ac:dyDescent="0.25">
      <c r="BK373925" s="2315"/>
    </row>
    <row r="373926" spans="63:63" x14ac:dyDescent="0.25">
      <c r="BK373926" s="2311"/>
    </row>
    <row r="373950" spans="63:63" x14ac:dyDescent="0.25">
      <c r="BK373950" s="2315"/>
    </row>
    <row r="373951" spans="63:63" x14ac:dyDescent="0.25">
      <c r="BK373951" s="2311"/>
    </row>
    <row r="373975" spans="63:63" x14ac:dyDescent="0.25">
      <c r="BK373975" s="2315"/>
    </row>
    <row r="373976" spans="63:63" x14ac:dyDescent="0.25">
      <c r="BK373976" s="2311"/>
    </row>
    <row r="374000" spans="63:63" x14ac:dyDescent="0.25">
      <c r="BK374000" s="2315"/>
    </row>
    <row r="374001" spans="63:63" x14ac:dyDescent="0.25">
      <c r="BK374001" s="2311"/>
    </row>
    <row r="374025" spans="63:63" x14ac:dyDescent="0.25">
      <c r="BK374025" s="2315"/>
    </row>
    <row r="374026" spans="63:63" x14ac:dyDescent="0.25">
      <c r="BK374026" s="2311"/>
    </row>
    <row r="374050" spans="63:63" x14ac:dyDescent="0.25">
      <c r="BK374050" s="2315"/>
    </row>
    <row r="374051" spans="63:63" x14ac:dyDescent="0.25">
      <c r="BK374051" s="2311"/>
    </row>
    <row r="374075" spans="63:63" x14ac:dyDescent="0.25">
      <c r="BK374075" s="2315"/>
    </row>
    <row r="374076" spans="63:63" x14ac:dyDescent="0.25">
      <c r="BK374076" s="2311"/>
    </row>
    <row r="374100" spans="63:63" x14ac:dyDescent="0.25">
      <c r="BK374100" s="2315"/>
    </row>
    <row r="374101" spans="63:63" x14ac:dyDescent="0.25">
      <c r="BK374101" s="2311"/>
    </row>
    <row r="374125" spans="63:63" x14ac:dyDescent="0.25">
      <c r="BK374125" s="2315"/>
    </row>
    <row r="374126" spans="63:63" x14ac:dyDescent="0.25">
      <c r="BK374126" s="2311"/>
    </row>
    <row r="374150" spans="63:63" x14ac:dyDescent="0.25">
      <c r="BK374150" s="2315"/>
    </row>
    <row r="374151" spans="63:63" x14ac:dyDescent="0.25">
      <c r="BK374151" s="2311"/>
    </row>
    <row r="374175" spans="63:63" x14ac:dyDescent="0.25">
      <c r="BK374175" s="2315"/>
    </row>
    <row r="374176" spans="63:63" x14ac:dyDescent="0.25">
      <c r="BK374176" s="2311"/>
    </row>
    <row r="374200" spans="63:63" x14ac:dyDescent="0.25">
      <c r="BK374200" s="2315"/>
    </row>
    <row r="374201" spans="63:63" x14ac:dyDescent="0.25">
      <c r="BK374201" s="2311"/>
    </row>
    <row r="374225" spans="63:63" x14ac:dyDescent="0.25">
      <c r="BK374225" s="2315"/>
    </row>
    <row r="374226" spans="63:63" x14ac:dyDescent="0.25">
      <c r="BK374226" s="2311"/>
    </row>
    <row r="374250" spans="63:63" x14ac:dyDescent="0.25">
      <c r="BK374250" s="2315"/>
    </row>
    <row r="374251" spans="63:63" x14ac:dyDescent="0.25">
      <c r="BK374251" s="2311"/>
    </row>
    <row r="374275" spans="63:63" x14ac:dyDescent="0.25">
      <c r="BK374275" s="2315"/>
    </row>
    <row r="374276" spans="63:63" x14ac:dyDescent="0.25">
      <c r="BK374276" s="2311"/>
    </row>
    <row r="374300" spans="63:63" x14ac:dyDescent="0.25">
      <c r="BK374300" s="2315"/>
    </row>
    <row r="374301" spans="63:63" x14ac:dyDescent="0.25">
      <c r="BK374301" s="2311"/>
    </row>
    <row r="374325" spans="63:63" x14ac:dyDescent="0.25">
      <c r="BK374325" s="2315"/>
    </row>
    <row r="374326" spans="63:63" x14ac:dyDescent="0.25">
      <c r="BK374326" s="2311"/>
    </row>
    <row r="374350" spans="63:63" x14ac:dyDescent="0.25">
      <c r="BK374350" s="2315"/>
    </row>
    <row r="374351" spans="63:63" x14ac:dyDescent="0.25">
      <c r="BK374351" s="2311"/>
    </row>
    <row r="374375" spans="63:63" x14ac:dyDescent="0.25">
      <c r="BK374375" s="2315"/>
    </row>
    <row r="374376" spans="63:63" x14ac:dyDescent="0.25">
      <c r="BK374376" s="2311"/>
    </row>
    <row r="374400" spans="63:63" x14ac:dyDescent="0.25">
      <c r="BK374400" s="2315"/>
    </row>
    <row r="374401" spans="63:63" x14ac:dyDescent="0.25">
      <c r="BK374401" s="2311"/>
    </row>
    <row r="374425" spans="63:63" x14ac:dyDescent="0.25">
      <c r="BK374425" s="2315"/>
    </row>
    <row r="374426" spans="63:63" x14ac:dyDescent="0.25">
      <c r="BK374426" s="2311"/>
    </row>
    <row r="374450" spans="63:63" x14ac:dyDescent="0.25">
      <c r="BK374450" s="2315"/>
    </row>
    <row r="374451" spans="63:63" x14ac:dyDescent="0.25">
      <c r="BK374451" s="2311"/>
    </row>
    <row r="374475" spans="63:63" x14ac:dyDescent="0.25">
      <c r="BK374475" s="2315"/>
    </row>
    <row r="374476" spans="63:63" x14ac:dyDescent="0.25">
      <c r="BK374476" s="2311"/>
    </row>
    <row r="374500" spans="63:63" x14ac:dyDescent="0.25">
      <c r="BK374500" s="2315"/>
    </row>
    <row r="374501" spans="63:63" x14ac:dyDescent="0.25">
      <c r="BK374501" s="2311"/>
    </row>
    <row r="374525" spans="63:63" x14ac:dyDescent="0.25">
      <c r="BK374525" s="2315"/>
    </row>
    <row r="374526" spans="63:63" x14ac:dyDescent="0.25">
      <c r="BK374526" s="2311"/>
    </row>
    <row r="374550" spans="63:63" x14ac:dyDescent="0.25">
      <c r="BK374550" s="2315"/>
    </row>
    <row r="374551" spans="63:63" x14ac:dyDescent="0.25">
      <c r="BK374551" s="2311"/>
    </row>
    <row r="374575" spans="63:63" x14ac:dyDescent="0.25">
      <c r="BK374575" s="2315"/>
    </row>
    <row r="374576" spans="63:63" x14ac:dyDescent="0.25">
      <c r="BK374576" s="2311"/>
    </row>
    <row r="374600" spans="63:63" x14ac:dyDescent="0.25">
      <c r="BK374600" s="2315"/>
    </row>
    <row r="374601" spans="63:63" x14ac:dyDescent="0.25">
      <c r="BK374601" s="2311"/>
    </row>
    <row r="374625" spans="63:63" x14ac:dyDescent="0.25">
      <c r="BK374625" s="2315"/>
    </row>
    <row r="374626" spans="63:63" x14ac:dyDescent="0.25">
      <c r="BK374626" s="2311"/>
    </row>
    <row r="374650" spans="63:63" x14ac:dyDescent="0.25">
      <c r="BK374650" s="2315"/>
    </row>
    <row r="374651" spans="63:63" x14ac:dyDescent="0.25">
      <c r="BK374651" s="2311"/>
    </row>
    <row r="374675" spans="63:63" x14ac:dyDescent="0.25">
      <c r="BK374675" s="2315"/>
    </row>
    <row r="374676" spans="63:63" x14ac:dyDescent="0.25">
      <c r="BK374676" s="2311"/>
    </row>
    <row r="374700" spans="63:63" x14ac:dyDescent="0.25">
      <c r="BK374700" s="2315"/>
    </row>
    <row r="374701" spans="63:63" x14ac:dyDescent="0.25">
      <c r="BK374701" s="2311"/>
    </row>
    <row r="374725" spans="63:63" x14ac:dyDescent="0.25">
      <c r="BK374725" s="2315"/>
    </row>
    <row r="374726" spans="63:63" x14ac:dyDescent="0.25">
      <c r="BK374726" s="2311"/>
    </row>
    <row r="374750" spans="63:63" x14ac:dyDescent="0.25">
      <c r="BK374750" s="2315"/>
    </row>
    <row r="374751" spans="63:63" x14ac:dyDescent="0.25">
      <c r="BK374751" s="2311"/>
    </row>
    <row r="374775" spans="63:63" x14ac:dyDescent="0.25">
      <c r="BK374775" s="2315"/>
    </row>
    <row r="374776" spans="63:63" x14ac:dyDescent="0.25">
      <c r="BK374776" s="2311"/>
    </row>
    <row r="374800" spans="63:63" x14ac:dyDescent="0.25">
      <c r="BK374800" s="2315"/>
    </row>
    <row r="374801" spans="63:63" x14ac:dyDescent="0.25">
      <c r="BK374801" s="2311"/>
    </row>
    <row r="374825" spans="63:63" x14ac:dyDescent="0.25">
      <c r="BK374825" s="2315"/>
    </row>
    <row r="374826" spans="63:63" x14ac:dyDescent="0.25">
      <c r="BK374826" s="2311"/>
    </row>
    <row r="374850" spans="63:63" x14ac:dyDescent="0.25">
      <c r="BK374850" s="2315"/>
    </row>
    <row r="374851" spans="63:63" x14ac:dyDescent="0.25">
      <c r="BK374851" s="2311"/>
    </row>
    <row r="374875" spans="63:63" x14ac:dyDescent="0.25">
      <c r="BK374875" s="2315"/>
    </row>
    <row r="374876" spans="63:63" x14ac:dyDescent="0.25">
      <c r="BK374876" s="2311"/>
    </row>
    <row r="374900" spans="63:63" x14ac:dyDescent="0.25">
      <c r="BK374900" s="2315"/>
    </row>
    <row r="374901" spans="63:63" x14ac:dyDescent="0.25">
      <c r="BK374901" s="2311"/>
    </row>
    <row r="374925" spans="63:63" x14ac:dyDescent="0.25">
      <c r="BK374925" s="2315"/>
    </row>
    <row r="374926" spans="63:63" x14ac:dyDescent="0.25">
      <c r="BK374926" s="2311"/>
    </row>
    <row r="374950" spans="63:63" x14ac:dyDescent="0.25">
      <c r="BK374950" s="2315"/>
    </row>
    <row r="374951" spans="63:63" x14ac:dyDescent="0.25">
      <c r="BK374951" s="2311"/>
    </row>
    <row r="374975" spans="63:63" x14ac:dyDescent="0.25">
      <c r="BK374975" s="2315"/>
    </row>
    <row r="374976" spans="63:63" x14ac:dyDescent="0.25">
      <c r="BK374976" s="2311"/>
    </row>
    <row r="375000" spans="63:63" x14ac:dyDescent="0.25">
      <c r="BK375000" s="2315"/>
    </row>
    <row r="375001" spans="63:63" x14ac:dyDescent="0.25">
      <c r="BK375001" s="2311"/>
    </row>
    <row r="375025" spans="63:63" x14ac:dyDescent="0.25">
      <c r="BK375025" s="2315"/>
    </row>
    <row r="375026" spans="63:63" x14ac:dyDescent="0.25">
      <c r="BK375026" s="2311"/>
    </row>
    <row r="375050" spans="63:63" x14ac:dyDescent="0.25">
      <c r="BK375050" s="2315"/>
    </row>
    <row r="375051" spans="63:63" x14ac:dyDescent="0.25">
      <c r="BK375051" s="2311"/>
    </row>
    <row r="375075" spans="63:63" x14ac:dyDescent="0.25">
      <c r="BK375075" s="2315"/>
    </row>
    <row r="375076" spans="63:63" x14ac:dyDescent="0.25">
      <c r="BK375076" s="2311"/>
    </row>
    <row r="375100" spans="63:63" x14ac:dyDescent="0.25">
      <c r="BK375100" s="2315"/>
    </row>
    <row r="375101" spans="63:63" x14ac:dyDescent="0.25">
      <c r="BK375101" s="2311"/>
    </row>
    <row r="375125" spans="63:63" x14ac:dyDescent="0.25">
      <c r="BK375125" s="2315"/>
    </row>
    <row r="375126" spans="63:63" x14ac:dyDescent="0.25">
      <c r="BK375126" s="2311"/>
    </row>
    <row r="375150" spans="63:63" x14ac:dyDescent="0.25">
      <c r="BK375150" s="2315"/>
    </row>
    <row r="375151" spans="63:63" x14ac:dyDescent="0.25">
      <c r="BK375151" s="2311"/>
    </row>
    <row r="375175" spans="63:63" x14ac:dyDescent="0.25">
      <c r="BK375175" s="2315"/>
    </row>
    <row r="375176" spans="63:63" x14ac:dyDescent="0.25">
      <c r="BK375176" s="2311"/>
    </row>
    <row r="375200" spans="63:63" x14ac:dyDescent="0.25">
      <c r="BK375200" s="2315"/>
    </row>
    <row r="375201" spans="63:63" x14ac:dyDescent="0.25">
      <c r="BK375201" s="2311"/>
    </row>
    <row r="375225" spans="63:63" x14ac:dyDescent="0.25">
      <c r="BK375225" s="2315"/>
    </row>
    <row r="375226" spans="63:63" x14ac:dyDescent="0.25">
      <c r="BK375226" s="2311"/>
    </row>
    <row r="375250" spans="63:63" x14ac:dyDescent="0.25">
      <c r="BK375250" s="2315"/>
    </row>
    <row r="375251" spans="63:63" x14ac:dyDescent="0.25">
      <c r="BK375251" s="2311"/>
    </row>
    <row r="375275" spans="63:63" x14ac:dyDescent="0.25">
      <c r="BK375275" s="2315"/>
    </row>
    <row r="375276" spans="63:63" x14ac:dyDescent="0.25">
      <c r="BK375276" s="2311"/>
    </row>
    <row r="375300" spans="63:63" x14ac:dyDescent="0.25">
      <c r="BK375300" s="2315"/>
    </row>
    <row r="375301" spans="63:63" x14ac:dyDescent="0.25">
      <c r="BK375301" s="2311"/>
    </row>
    <row r="375325" spans="63:63" x14ac:dyDescent="0.25">
      <c r="BK375325" s="2315"/>
    </row>
    <row r="375326" spans="63:63" x14ac:dyDescent="0.25">
      <c r="BK375326" s="2311"/>
    </row>
    <row r="375350" spans="63:63" x14ac:dyDescent="0.25">
      <c r="BK375350" s="2315"/>
    </row>
    <row r="375351" spans="63:63" x14ac:dyDescent="0.25">
      <c r="BK375351" s="2311"/>
    </row>
    <row r="375375" spans="63:63" x14ac:dyDescent="0.25">
      <c r="BK375375" s="2315"/>
    </row>
    <row r="375376" spans="63:63" x14ac:dyDescent="0.25">
      <c r="BK375376" s="2311"/>
    </row>
    <row r="375400" spans="63:63" x14ac:dyDescent="0.25">
      <c r="BK375400" s="2315"/>
    </row>
    <row r="375401" spans="63:63" x14ac:dyDescent="0.25">
      <c r="BK375401" s="2311"/>
    </row>
    <row r="375425" spans="63:63" x14ac:dyDescent="0.25">
      <c r="BK375425" s="2315"/>
    </row>
    <row r="375426" spans="63:63" x14ac:dyDescent="0.25">
      <c r="BK375426" s="2311"/>
    </row>
    <row r="375450" spans="63:63" x14ac:dyDescent="0.25">
      <c r="BK375450" s="2315"/>
    </row>
    <row r="375451" spans="63:63" x14ac:dyDescent="0.25">
      <c r="BK375451" s="2311"/>
    </row>
    <row r="375475" spans="63:63" x14ac:dyDescent="0.25">
      <c r="BK375475" s="2315"/>
    </row>
    <row r="375476" spans="63:63" x14ac:dyDescent="0.25">
      <c r="BK375476" s="2311"/>
    </row>
    <row r="375500" spans="63:63" x14ac:dyDescent="0.25">
      <c r="BK375500" s="2315"/>
    </row>
    <row r="375501" spans="63:63" x14ac:dyDescent="0.25">
      <c r="BK375501" s="2311"/>
    </row>
    <row r="375525" spans="63:63" x14ac:dyDescent="0.25">
      <c r="BK375525" s="2315"/>
    </row>
    <row r="375526" spans="63:63" x14ac:dyDescent="0.25">
      <c r="BK375526" s="2311"/>
    </row>
    <row r="375550" spans="63:63" x14ac:dyDescent="0.25">
      <c r="BK375550" s="2315"/>
    </row>
    <row r="375551" spans="63:63" x14ac:dyDescent="0.25">
      <c r="BK375551" s="2311"/>
    </row>
    <row r="375575" spans="63:63" x14ac:dyDescent="0.25">
      <c r="BK375575" s="2315"/>
    </row>
    <row r="375576" spans="63:63" x14ac:dyDescent="0.25">
      <c r="BK375576" s="2311"/>
    </row>
    <row r="375600" spans="63:63" x14ac:dyDescent="0.25">
      <c r="BK375600" s="2315"/>
    </row>
    <row r="375601" spans="63:63" x14ac:dyDescent="0.25">
      <c r="BK375601" s="2311"/>
    </row>
    <row r="375625" spans="63:63" x14ac:dyDescent="0.25">
      <c r="BK375625" s="2315"/>
    </row>
    <row r="375626" spans="63:63" x14ac:dyDescent="0.25">
      <c r="BK375626" s="2311"/>
    </row>
    <row r="375650" spans="63:63" x14ac:dyDescent="0.25">
      <c r="BK375650" s="2315"/>
    </row>
    <row r="375651" spans="63:63" x14ac:dyDescent="0.25">
      <c r="BK375651" s="2311"/>
    </row>
    <row r="375675" spans="63:63" x14ac:dyDescent="0.25">
      <c r="BK375675" s="2315"/>
    </row>
    <row r="375676" spans="63:63" x14ac:dyDescent="0.25">
      <c r="BK375676" s="2311"/>
    </row>
    <row r="375700" spans="63:63" x14ac:dyDescent="0.25">
      <c r="BK375700" s="2315"/>
    </row>
    <row r="375701" spans="63:63" x14ac:dyDescent="0.25">
      <c r="BK375701" s="2311"/>
    </row>
    <row r="375725" spans="63:63" x14ac:dyDescent="0.25">
      <c r="BK375725" s="2315"/>
    </row>
    <row r="375726" spans="63:63" x14ac:dyDescent="0.25">
      <c r="BK375726" s="2311"/>
    </row>
    <row r="375750" spans="63:63" x14ac:dyDescent="0.25">
      <c r="BK375750" s="2315"/>
    </row>
    <row r="375751" spans="63:63" x14ac:dyDescent="0.25">
      <c r="BK375751" s="2311"/>
    </row>
    <row r="375775" spans="63:63" x14ac:dyDescent="0.25">
      <c r="BK375775" s="2315"/>
    </row>
    <row r="375776" spans="63:63" x14ac:dyDescent="0.25">
      <c r="BK375776" s="2311"/>
    </row>
    <row r="375800" spans="63:63" x14ac:dyDescent="0.25">
      <c r="BK375800" s="2315"/>
    </row>
    <row r="375801" spans="63:63" x14ac:dyDescent="0.25">
      <c r="BK375801" s="2311"/>
    </row>
    <row r="375825" spans="63:63" x14ac:dyDescent="0.25">
      <c r="BK375825" s="2315"/>
    </row>
    <row r="375826" spans="63:63" x14ac:dyDescent="0.25">
      <c r="BK375826" s="2311"/>
    </row>
    <row r="375850" spans="63:63" x14ac:dyDescent="0.25">
      <c r="BK375850" s="2315"/>
    </row>
    <row r="375851" spans="63:63" x14ac:dyDescent="0.25">
      <c r="BK375851" s="2311"/>
    </row>
    <row r="375875" spans="63:63" x14ac:dyDescent="0.25">
      <c r="BK375875" s="2315"/>
    </row>
    <row r="375876" spans="63:63" x14ac:dyDescent="0.25">
      <c r="BK375876" s="2311"/>
    </row>
    <row r="375900" spans="63:63" x14ac:dyDescent="0.25">
      <c r="BK375900" s="2315"/>
    </row>
    <row r="375901" spans="63:63" x14ac:dyDescent="0.25">
      <c r="BK375901" s="2311"/>
    </row>
    <row r="375925" spans="63:63" x14ac:dyDescent="0.25">
      <c r="BK375925" s="2315"/>
    </row>
    <row r="375926" spans="63:63" x14ac:dyDescent="0.25">
      <c r="BK375926" s="2311"/>
    </row>
    <row r="375950" spans="63:63" x14ac:dyDescent="0.25">
      <c r="BK375950" s="2315"/>
    </row>
    <row r="375951" spans="63:63" x14ac:dyDescent="0.25">
      <c r="BK375951" s="2311"/>
    </row>
    <row r="375975" spans="63:63" x14ac:dyDescent="0.25">
      <c r="BK375975" s="2315"/>
    </row>
    <row r="375976" spans="63:63" x14ac:dyDescent="0.25">
      <c r="BK375976" s="2311"/>
    </row>
    <row r="376000" spans="63:63" x14ac:dyDescent="0.25">
      <c r="BK376000" s="2315"/>
    </row>
    <row r="376001" spans="63:63" x14ac:dyDescent="0.25">
      <c r="BK376001" s="2311"/>
    </row>
    <row r="376025" spans="63:63" x14ac:dyDescent="0.25">
      <c r="BK376025" s="2315"/>
    </row>
    <row r="376026" spans="63:63" x14ac:dyDescent="0.25">
      <c r="BK376026" s="2311"/>
    </row>
    <row r="376050" spans="63:63" x14ac:dyDescent="0.25">
      <c r="BK376050" s="2315"/>
    </row>
    <row r="376051" spans="63:63" x14ac:dyDescent="0.25">
      <c r="BK376051" s="2311"/>
    </row>
    <row r="376075" spans="63:63" x14ac:dyDescent="0.25">
      <c r="BK376075" s="2315"/>
    </row>
    <row r="376076" spans="63:63" x14ac:dyDescent="0.25">
      <c r="BK376076" s="2311"/>
    </row>
    <row r="376100" spans="63:63" x14ac:dyDescent="0.25">
      <c r="BK376100" s="2315"/>
    </row>
    <row r="376101" spans="63:63" x14ac:dyDescent="0.25">
      <c r="BK376101" s="2311"/>
    </row>
    <row r="376125" spans="63:63" x14ac:dyDescent="0.25">
      <c r="BK376125" s="2315"/>
    </row>
    <row r="376126" spans="63:63" x14ac:dyDescent="0.25">
      <c r="BK376126" s="2311"/>
    </row>
    <row r="376150" spans="63:63" x14ac:dyDescent="0.25">
      <c r="BK376150" s="2315"/>
    </row>
    <row r="376151" spans="63:63" x14ac:dyDescent="0.25">
      <c r="BK376151" s="2311"/>
    </row>
    <row r="376175" spans="63:63" x14ac:dyDescent="0.25">
      <c r="BK376175" s="2315"/>
    </row>
    <row r="376176" spans="63:63" x14ac:dyDescent="0.25">
      <c r="BK376176" s="2311"/>
    </row>
    <row r="376200" spans="63:63" x14ac:dyDescent="0.25">
      <c r="BK376200" s="2315"/>
    </row>
    <row r="376201" spans="63:63" x14ac:dyDescent="0.25">
      <c r="BK376201" s="2311"/>
    </row>
    <row r="376225" spans="63:63" x14ac:dyDescent="0.25">
      <c r="BK376225" s="2315"/>
    </row>
    <row r="376226" spans="63:63" x14ac:dyDescent="0.25">
      <c r="BK376226" s="2311"/>
    </row>
    <row r="376250" spans="63:63" x14ac:dyDescent="0.25">
      <c r="BK376250" s="2315"/>
    </row>
    <row r="376251" spans="63:63" x14ac:dyDescent="0.25">
      <c r="BK376251" s="2311"/>
    </row>
    <row r="376275" spans="63:63" x14ac:dyDescent="0.25">
      <c r="BK376275" s="2315"/>
    </row>
    <row r="376276" spans="63:63" x14ac:dyDescent="0.25">
      <c r="BK376276" s="2311"/>
    </row>
    <row r="376300" spans="63:63" x14ac:dyDescent="0.25">
      <c r="BK376300" s="2315"/>
    </row>
    <row r="376301" spans="63:63" x14ac:dyDescent="0.25">
      <c r="BK376301" s="2311"/>
    </row>
    <row r="376325" spans="63:63" x14ac:dyDescent="0.25">
      <c r="BK376325" s="2315"/>
    </row>
    <row r="376326" spans="63:63" x14ac:dyDescent="0.25">
      <c r="BK376326" s="2311"/>
    </row>
    <row r="376350" spans="63:63" x14ac:dyDescent="0.25">
      <c r="BK376350" s="2315"/>
    </row>
    <row r="376351" spans="63:63" x14ac:dyDescent="0.25">
      <c r="BK376351" s="2311"/>
    </row>
    <row r="376375" spans="63:63" x14ac:dyDescent="0.25">
      <c r="BK376375" s="2315"/>
    </row>
    <row r="376376" spans="63:63" x14ac:dyDescent="0.25">
      <c r="BK376376" s="2311"/>
    </row>
    <row r="376400" spans="63:63" x14ac:dyDescent="0.25">
      <c r="BK376400" s="2315"/>
    </row>
    <row r="376401" spans="63:63" x14ac:dyDescent="0.25">
      <c r="BK376401" s="2311"/>
    </row>
    <row r="376425" spans="63:63" x14ac:dyDescent="0.25">
      <c r="BK376425" s="2315"/>
    </row>
    <row r="376426" spans="63:63" x14ac:dyDescent="0.25">
      <c r="BK376426" s="2311"/>
    </row>
    <row r="376450" spans="63:63" x14ac:dyDescent="0.25">
      <c r="BK376450" s="2315"/>
    </row>
    <row r="376451" spans="63:63" x14ac:dyDescent="0.25">
      <c r="BK376451" s="2311"/>
    </row>
    <row r="376475" spans="63:63" x14ac:dyDescent="0.25">
      <c r="BK376475" s="2315"/>
    </row>
    <row r="376476" spans="63:63" x14ac:dyDescent="0.25">
      <c r="BK376476" s="2311"/>
    </row>
    <row r="376500" spans="63:63" x14ac:dyDescent="0.25">
      <c r="BK376500" s="2315"/>
    </row>
    <row r="376501" spans="63:63" x14ac:dyDescent="0.25">
      <c r="BK376501" s="2311"/>
    </row>
    <row r="376525" spans="63:63" x14ac:dyDescent="0.25">
      <c r="BK376525" s="2315"/>
    </row>
    <row r="376526" spans="63:63" x14ac:dyDescent="0.25">
      <c r="BK376526" s="2311"/>
    </row>
    <row r="376550" spans="63:63" x14ac:dyDescent="0.25">
      <c r="BK376550" s="2315"/>
    </row>
    <row r="376551" spans="63:63" x14ac:dyDescent="0.25">
      <c r="BK376551" s="2311"/>
    </row>
    <row r="376575" spans="63:63" x14ac:dyDescent="0.25">
      <c r="BK376575" s="2315"/>
    </row>
    <row r="376576" spans="63:63" x14ac:dyDescent="0.25">
      <c r="BK376576" s="2311"/>
    </row>
    <row r="376600" spans="63:63" x14ac:dyDescent="0.25">
      <c r="BK376600" s="2315"/>
    </row>
    <row r="376601" spans="63:63" x14ac:dyDescent="0.25">
      <c r="BK376601" s="2311"/>
    </row>
    <row r="376625" spans="63:63" x14ac:dyDescent="0.25">
      <c r="BK376625" s="2315"/>
    </row>
    <row r="376626" spans="63:63" x14ac:dyDescent="0.25">
      <c r="BK376626" s="2311"/>
    </row>
    <row r="376650" spans="63:63" x14ac:dyDescent="0.25">
      <c r="BK376650" s="2315"/>
    </row>
    <row r="376651" spans="63:63" x14ac:dyDescent="0.25">
      <c r="BK376651" s="2311"/>
    </row>
    <row r="376675" spans="63:63" x14ac:dyDescent="0.25">
      <c r="BK376675" s="2315"/>
    </row>
    <row r="376676" spans="63:63" x14ac:dyDescent="0.25">
      <c r="BK376676" s="2311"/>
    </row>
    <row r="376700" spans="63:63" x14ac:dyDescent="0.25">
      <c r="BK376700" s="2315"/>
    </row>
    <row r="376701" spans="63:63" x14ac:dyDescent="0.25">
      <c r="BK376701" s="2311"/>
    </row>
    <row r="376725" spans="63:63" x14ac:dyDescent="0.25">
      <c r="BK376725" s="2315"/>
    </row>
    <row r="376726" spans="63:63" x14ac:dyDescent="0.25">
      <c r="BK376726" s="2311"/>
    </row>
    <row r="376750" spans="63:63" x14ac:dyDescent="0.25">
      <c r="BK376750" s="2315"/>
    </row>
    <row r="376751" spans="63:63" x14ac:dyDescent="0.25">
      <c r="BK376751" s="2311"/>
    </row>
    <row r="376775" spans="63:63" x14ac:dyDescent="0.25">
      <c r="BK376775" s="2315"/>
    </row>
    <row r="376776" spans="63:63" x14ac:dyDescent="0.25">
      <c r="BK376776" s="2311"/>
    </row>
    <row r="376800" spans="63:63" x14ac:dyDescent="0.25">
      <c r="BK376800" s="2315"/>
    </row>
    <row r="376801" spans="63:63" x14ac:dyDescent="0.25">
      <c r="BK376801" s="2311"/>
    </row>
    <row r="376825" spans="63:63" x14ac:dyDescent="0.25">
      <c r="BK376825" s="2315"/>
    </row>
    <row r="376826" spans="63:63" x14ac:dyDescent="0.25">
      <c r="BK376826" s="2311"/>
    </row>
    <row r="376850" spans="63:63" x14ac:dyDescent="0.25">
      <c r="BK376850" s="2315"/>
    </row>
    <row r="376851" spans="63:63" x14ac:dyDescent="0.25">
      <c r="BK376851" s="2311"/>
    </row>
    <row r="376875" spans="63:63" x14ac:dyDescent="0.25">
      <c r="BK376875" s="2315"/>
    </row>
    <row r="376876" spans="63:63" x14ac:dyDescent="0.25">
      <c r="BK376876" s="2311"/>
    </row>
    <row r="376900" spans="63:63" x14ac:dyDescent="0.25">
      <c r="BK376900" s="2315"/>
    </row>
    <row r="376901" spans="63:63" x14ac:dyDescent="0.25">
      <c r="BK376901" s="2311"/>
    </row>
    <row r="376925" spans="63:63" x14ac:dyDescent="0.25">
      <c r="BK376925" s="2315"/>
    </row>
    <row r="376926" spans="63:63" x14ac:dyDescent="0.25">
      <c r="BK376926" s="2311"/>
    </row>
    <row r="376950" spans="63:63" x14ac:dyDescent="0.25">
      <c r="BK376950" s="2315"/>
    </row>
    <row r="376951" spans="63:63" x14ac:dyDescent="0.25">
      <c r="BK376951" s="2311"/>
    </row>
    <row r="376975" spans="63:63" x14ac:dyDescent="0.25">
      <c r="BK376975" s="2315"/>
    </row>
    <row r="376976" spans="63:63" x14ac:dyDescent="0.25">
      <c r="BK376976" s="2311"/>
    </row>
    <row r="377000" spans="63:63" x14ac:dyDescent="0.25">
      <c r="BK377000" s="2315"/>
    </row>
    <row r="377001" spans="63:63" x14ac:dyDescent="0.25">
      <c r="BK377001" s="2311"/>
    </row>
    <row r="377025" spans="63:63" x14ac:dyDescent="0.25">
      <c r="BK377025" s="2315"/>
    </row>
    <row r="377026" spans="63:63" x14ac:dyDescent="0.25">
      <c r="BK377026" s="2311"/>
    </row>
    <row r="377050" spans="63:63" x14ac:dyDescent="0.25">
      <c r="BK377050" s="2315"/>
    </row>
    <row r="377051" spans="63:63" x14ac:dyDescent="0.25">
      <c r="BK377051" s="2311"/>
    </row>
    <row r="377075" spans="63:63" x14ac:dyDescent="0.25">
      <c r="BK377075" s="2315"/>
    </row>
    <row r="377076" spans="63:63" x14ac:dyDescent="0.25">
      <c r="BK377076" s="2311"/>
    </row>
    <row r="377100" spans="63:63" x14ac:dyDescent="0.25">
      <c r="BK377100" s="2315"/>
    </row>
    <row r="377101" spans="63:63" x14ac:dyDescent="0.25">
      <c r="BK377101" s="2311"/>
    </row>
    <row r="377125" spans="63:63" x14ac:dyDescent="0.25">
      <c r="BK377125" s="2315"/>
    </row>
    <row r="377126" spans="63:63" x14ac:dyDescent="0.25">
      <c r="BK377126" s="2311"/>
    </row>
    <row r="377150" spans="63:63" x14ac:dyDescent="0.25">
      <c r="BK377150" s="2315"/>
    </row>
    <row r="377151" spans="63:63" x14ac:dyDescent="0.25">
      <c r="BK377151" s="2311"/>
    </row>
    <row r="377175" spans="63:63" x14ac:dyDescent="0.25">
      <c r="BK377175" s="2315"/>
    </row>
    <row r="377176" spans="63:63" x14ac:dyDescent="0.25">
      <c r="BK377176" s="2311"/>
    </row>
    <row r="377200" spans="63:63" x14ac:dyDescent="0.25">
      <c r="BK377200" s="2315"/>
    </row>
    <row r="377201" spans="63:63" x14ac:dyDescent="0.25">
      <c r="BK377201" s="2311"/>
    </row>
    <row r="377225" spans="63:63" x14ac:dyDescent="0.25">
      <c r="BK377225" s="2315"/>
    </row>
    <row r="377226" spans="63:63" x14ac:dyDescent="0.25">
      <c r="BK377226" s="2311"/>
    </row>
    <row r="377250" spans="63:63" x14ac:dyDescent="0.25">
      <c r="BK377250" s="2315"/>
    </row>
    <row r="377251" spans="63:63" x14ac:dyDescent="0.25">
      <c r="BK377251" s="2311"/>
    </row>
    <row r="377275" spans="63:63" x14ac:dyDescent="0.25">
      <c r="BK377275" s="2315"/>
    </row>
    <row r="377276" spans="63:63" x14ac:dyDescent="0.25">
      <c r="BK377276" s="2311"/>
    </row>
    <row r="377300" spans="63:63" x14ac:dyDescent="0.25">
      <c r="BK377300" s="2315"/>
    </row>
    <row r="377301" spans="63:63" x14ac:dyDescent="0.25">
      <c r="BK377301" s="2311"/>
    </row>
    <row r="377325" spans="63:63" x14ac:dyDescent="0.25">
      <c r="BK377325" s="2315"/>
    </row>
    <row r="377326" spans="63:63" x14ac:dyDescent="0.25">
      <c r="BK377326" s="2311"/>
    </row>
    <row r="377350" spans="63:63" x14ac:dyDescent="0.25">
      <c r="BK377350" s="2315"/>
    </row>
    <row r="377351" spans="63:63" x14ac:dyDescent="0.25">
      <c r="BK377351" s="2311"/>
    </row>
    <row r="377375" spans="63:63" x14ac:dyDescent="0.25">
      <c r="BK377375" s="2315"/>
    </row>
    <row r="377376" spans="63:63" x14ac:dyDescent="0.25">
      <c r="BK377376" s="2311"/>
    </row>
    <row r="377400" spans="63:63" x14ac:dyDescent="0.25">
      <c r="BK377400" s="2315"/>
    </row>
    <row r="377401" spans="63:63" x14ac:dyDescent="0.25">
      <c r="BK377401" s="2311"/>
    </row>
    <row r="377425" spans="63:63" x14ac:dyDescent="0.25">
      <c r="BK377425" s="2315"/>
    </row>
    <row r="377426" spans="63:63" x14ac:dyDescent="0.25">
      <c r="BK377426" s="2311"/>
    </row>
    <row r="377450" spans="63:63" x14ac:dyDescent="0.25">
      <c r="BK377450" s="2315"/>
    </row>
    <row r="377451" spans="63:63" x14ac:dyDescent="0.25">
      <c r="BK377451" s="2311"/>
    </row>
    <row r="377475" spans="63:63" x14ac:dyDescent="0.25">
      <c r="BK377475" s="2315"/>
    </row>
    <row r="377476" spans="63:63" x14ac:dyDescent="0.25">
      <c r="BK377476" s="2311"/>
    </row>
    <row r="377500" spans="63:63" x14ac:dyDescent="0.25">
      <c r="BK377500" s="2315"/>
    </row>
    <row r="377501" spans="63:63" x14ac:dyDescent="0.25">
      <c r="BK377501" s="2311"/>
    </row>
    <row r="377525" spans="63:63" x14ac:dyDescent="0.25">
      <c r="BK377525" s="2315"/>
    </row>
    <row r="377526" spans="63:63" x14ac:dyDescent="0.25">
      <c r="BK377526" s="2311"/>
    </row>
    <row r="377550" spans="63:63" x14ac:dyDescent="0.25">
      <c r="BK377550" s="2315"/>
    </row>
    <row r="377551" spans="63:63" x14ac:dyDescent="0.25">
      <c r="BK377551" s="2311"/>
    </row>
    <row r="377575" spans="63:63" x14ac:dyDescent="0.25">
      <c r="BK377575" s="2315"/>
    </row>
    <row r="377576" spans="63:63" x14ac:dyDescent="0.25">
      <c r="BK377576" s="2311"/>
    </row>
    <row r="377600" spans="63:63" x14ac:dyDescent="0.25">
      <c r="BK377600" s="2315"/>
    </row>
    <row r="377601" spans="63:63" x14ac:dyDescent="0.25">
      <c r="BK377601" s="2311"/>
    </row>
    <row r="377625" spans="63:63" x14ac:dyDescent="0.25">
      <c r="BK377625" s="2315"/>
    </row>
    <row r="377626" spans="63:63" x14ac:dyDescent="0.25">
      <c r="BK377626" s="2311"/>
    </row>
    <row r="377650" spans="63:63" x14ac:dyDescent="0.25">
      <c r="BK377650" s="2315"/>
    </row>
    <row r="377651" spans="63:63" x14ac:dyDescent="0.25">
      <c r="BK377651" s="2311"/>
    </row>
    <row r="377675" spans="63:63" x14ac:dyDescent="0.25">
      <c r="BK377675" s="2315"/>
    </row>
    <row r="377676" spans="63:63" x14ac:dyDescent="0.25">
      <c r="BK377676" s="2311"/>
    </row>
    <row r="377700" spans="63:63" x14ac:dyDescent="0.25">
      <c r="BK377700" s="2315"/>
    </row>
    <row r="377701" spans="63:63" x14ac:dyDescent="0.25">
      <c r="BK377701" s="2311"/>
    </row>
    <row r="377725" spans="63:63" x14ac:dyDescent="0.25">
      <c r="BK377725" s="2315"/>
    </row>
    <row r="377726" spans="63:63" x14ac:dyDescent="0.25">
      <c r="BK377726" s="2311"/>
    </row>
    <row r="377750" spans="63:63" x14ac:dyDescent="0.25">
      <c r="BK377750" s="2315"/>
    </row>
    <row r="377751" spans="63:63" x14ac:dyDescent="0.25">
      <c r="BK377751" s="2311"/>
    </row>
    <row r="377775" spans="63:63" x14ac:dyDescent="0.25">
      <c r="BK377775" s="2315"/>
    </row>
    <row r="377776" spans="63:63" x14ac:dyDescent="0.25">
      <c r="BK377776" s="2311"/>
    </row>
    <row r="377800" spans="63:63" x14ac:dyDescent="0.25">
      <c r="BK377800" s="2315"/>
    </row>
    <row r="377801" spans="63:63" x14ac:dyDescent="0.25">
      <c r="BK377801" s="2311"/>
    </row>
    <row r="377825" spans="63:63" x14ac:dyDescent="0.25">
      <c r="BK377825" s="2315"/>
    </row>
    <row r="377826" spans="63:63" x14ac:dyDescent="0.25">
      <c r="BK377826" s="2311"/>
    </row>
    <row r="377850" spans="63:63" x14ac:dyDescent="0.25">
      <c r="BK377850" s="2315"/>
    </row>
    <row r="377851" spans="63:63" x14ac:dyDescent="0.25">
      <c r="BK377851" s="2311"/>
    </row>
    <row r="377875" spans="63:63" x14ac:dyDescent="0.25">
      <c r="BK377875" s="2315"/>
    </row>
    <row r="377876" spans="63:63" x14ac:dyDescent="0.25">
      <c r="BK377876" s="2311"/>
    </row>
    <row r="377900" spans="63:63" x14ac:dyDescent="0.25">
      <c r="BK377900" s="2315"/>
    </row>
    <row r="377901" spans="63:63" x14ac:dyDescent="0.25">
      <c r="BK377901" s="2311"/>
    </row>
    <row r="377925" spans="63:63" x14ac:dyDescent="0.25">
      <c r="BK377925" s="2315"/>
    </row>
    <row r="377926" spans="63:63" x14ac:dyDescent="0.25">
      <c r="BK377926" s="2311"/>
    </row>
    <row r="377950" spans="63:63" x14ac:dyDescent="0.25">
      <c r="BK377950" s="2315"/>
    </row>
    <row r="377951" spans="63:63" x14ac:dyDescent="0.25">
      <c r="BK377951" s="2311"/>
    </row>
    <row r="377975" spans="63:63" x14ac:dyDescent="0.25">
      <c r="BK377975" s="2315"/>
    </row>
    <row r="377976" spans="63:63" x14ac:dyDescent="0.25">
      <c r="BK377976" s="2311"/>
    </row>
    <row r="378000" spans="63:63" x14ac:dyDescent="0.25">
      <c r="BK378000" s="2315"/>
    </row>
    <row r="378001" spans="63:63" x14ac:dyDescent="0.25">
      <c r="BK378001" s="2311"/>
    </row>
    <row r="378025" spans="63:63" x14ac:dyDescent="0.25">
      <c r="BK378025" s="2315"/>
    </row>
    <row r="378026" spans="63:63" x14ac:dyDescent="0.25">
      <c r="BK378026" s="2311"/>
    </row>
    <row r="378050" spans="63:63" x14ac:dyDescent="0.25">
      <c r="BK378050" s="2315"/>
    </row>
    <row r="378051" spans="63:63" x14ac:dyDescent="0.25">
      <c r="BK378051" s="2311"/>
    </row>
    <row r="378075" spans="63:63" x14ac:dyDescent="0.25">
      <c r="BK378075" s="2315"/>
    </row>
    <row r="378076" spans="63:63" x14ac:dyDescent="0.25">
      <c r="BK378076" s="2311"/>
    </row>
    <row r="378100" spans="63:63" x14ac:dyDescent="0.25">
      <c r="BK378100" s="2315"/>
    </row>
    <row r="378101" spans="63:63" x14ac:dyDescent="0.25">
      <c r="BK378101" s="2311"/>
    </row>
    <row r="378125" spans="63:63" x14ac:dyDescent="0.25">
      <c r="BK378125" s="2315"/>
    </row>
    <row r="378126" spans="63:63" x14ac:dyDescent="0.25">
      <c r="BK378126" s="2311"/>
    </row>
    <row r="378150" spans="63:63" x14ac:dyDescent="0.25">
      <c r="BK378150" s="2315"/>
    </row>
    <row r="378151" spans="63:63" x14ac:dyDescent="0.25">
      <c r="BK378151" s="2311"/>
    </row>
    <row r="378175" spans="63:63" x14ac:dyDescent="0.25">
      <c r="BK378175" s="2315"/>
    </row>
    <row r="378176" spans="63:63" x14ac:dyDescent="0.25">
      <c r="BK378176" s="2311"/>
    </row>
    <row r="378200" spans="63:63" x14ac:dyDescent="0.25">
      <c r="BK378200" s="2315"/>
    </row>
    <row r="378201" spans="63:63" x14ac:dyDescent="0.25">
      <c r="BK378201" s="2311"/>
    </row>
    <row r="378225" spans="63:63" x14ac:dyDescent="0.25">
      <c r="BK378225" s="2315"/>
    </row>
    <row r="378226" spans="63:63" x14ac:dyDescent="0.25">
      <c r="BK378226" s="2311"/>
    </row>
    <row r="378250" spans="63:63" x14ac:dyDescent="0.25">
      <c r="BK378250" s="2315"/>
    </row>
    <row r="378251" spans="63:63" x14ac:dyDescent="0.25">
      <c r="BK378251" s="2311"/>
    </row>
    <row r="378275" spans="63:63" x14ac:dyDescent="0.25">
      <c r="BK378275" s="2315"/>
    </row>
    <row r="378276" spans="63:63" x14ac:dyDescent="0.25">
      <c r="BK378276" s="2311"/>
    </row>
    <row r="378300" spans="63:63" x14ac:dyDescent="0.25">
      <c r="BK378300" s="2315"/>
    </row>
    <row r="378301" spans="63:63" x14ac:dyDescent="0.25">
      <c r="BK378301" s="2311"/>
    </row>
    <row r="378325" spans="63:63" x14ac:dyDescent="0.25">
      <c r="BK378325" s="2315"/>
    </row>
    <row r="378326" spans="63:63" x14ac:dyDescent="0.25">
      <c r="BK378326" s="2311"/>
    </row>
    <row r="378350" spans="63:63" x14ac:dyDescent="0.25">
      <c r="BK378350" s="2315"/>
    </row>
    <row r="378351" spans="63:63" x14ac:dyDescent="0.25">
      <c r="BK378351" s="2311"/>
    </row>
    <row r="378375" spans="63:63" x14ac:dyDescent="0.25">
      <c r="BK378375" s="2315"/>
    </row>
    <row r="378376" spans="63:63" x14ac:dyDescent="0.25">
      <c r="BK378376" s="2311"/>
    </row>
    <row r="378400" spans="63:63" x14ac:dyDescent="0.25">
      <c r="BK378400" s="2315"/>
    </row>
    <row r="378401" spans="63:63" x14ac:dyDescent="0.25">
      <c r="BK378401" s="2311"/>
    </row>
    <row r="378425" spans="63:63" x14ac:dyDescent="0.25">
      <c r="BK378425" s="2315"/>
    </row>
    <row r="378426" spans="63:63" x14ac:dyDescent="0.25">
      <c r="BK378426" s="2311"/>
    </row>
    <row r="378450" spans="63:63" x14ac:dyDescent="0.25">
      <c r="BK378450" s="2315"/>
    </row>
    <row r="378451" spans="63:63" x14ac:dyDescent="0.25">
      <c r="BK378451" s="2311"/>
    </row>
    <row r="378475" spans="63:63" x14ac:dyDescent="0.25">
      <c r="BK378475" s="2315"/>
    </row>
    <row r="378476" spans="63:63" x14ac:dyDescent="0.25">
      <c r="BK378476" s="2311"/>
    </row>
    <row r="378500" spans="63:63" x14ac:dyDescent="0.25">
      <c r="BK378500" s="2315"/>
    </row>
    <row r="378501" spans="63:63" x14ac:dyDescent="0.25">
      <c r="BK378501" s="2311"/>
    </row>
    <row r="378525" spans="63:63" x14ac:dyDescent="0.25">
      <c r="BK378525" s="2315"/>
    </row>
    <row r="378526" spans="63:63" x14ac:dyDescent="0.25">
      <c r="BK378526" s="2311"/>
    </row>
    <row r="378550" spans="63:63" x14ac:dyDescent="0.25">
      <c r="BK378550" s="2315"/>
    </row>
    <row r="378551" spans="63:63" x14ac:dyDescent="0.25">
      <c r="BK378551" s="2311"/>
    </row>
    <row r="378575" spans="63:63" x14ac:dyDescent="0.25">
      <c r="BK378575" s="2315"/>
    </row>
    <row r="378576" spans="63:63" x14ac:dyDescent="0.25">
      <c r="BK378576" s="2311"/>
    </row>
    <row r="378600" spans="63:63" x14ac:dyDescent="0.25">
      <c r="BK378600" s="2315"/>
    </row>
    <row r="378601" spans="63:63" x14ac:dyDescent="0.25">
      <c r="BK378601" s="2311"/>
    </row>
    <row r="378625" spans="63:63" x14ac:dyDescent="0.25">
      <c r="BK378625" s="2315"/>
    </row>
    <row r="378626" spans="63:63" x14ac:dyDescent="0.25">
      <c r="BK378626" s="2311"/>
    </row>
    <row r="378650" spans="63:63" x14ac:dyDescent="0.25">
      <c r="BK378650" s="2315"/>
    </row>
    <row r="378651" spans="63:63" x14ac:dyDescent="0.25">
      <c r="BK378651" s="2311"/>
    </row>
    <row r="378675" spans="63:63" x14ac:dyDescent="0.25">
      <c r="BK378675" s="2315"/>
    </row>
    <row r="378676" spans="63:63" x14ac:dyDescent="0.25">
      <c r="BK378676" s="2311"/>
    </row>
    <row r="378700" spans="63:63" x14ac:dyDescent="0.25">
      <c r="BK378700" s="2315"/>
    </row>
    <row r="378701" spans="63:63" x14ac:dyDescent="0.25">
      <c r="BK378701" s="2311"/>
    </row>
    <row r="378725" spans="63:63" x14ac:dyDescent="0.25">
      <c r="BK378725" s="2315"/>
    </row>
    <row r="378726" spans="63:63" x14ac:dyDescent="0.25">
      <c r="BK378726" s="2311"/>
    </row>
    <row r="378750" spans="63:63" x14ac:dyDescent="0.25">
      <c r="BK378750" s="2315"/>
    </row>
    <row r="378751" spans="63:63" x14ac:dyDescent="0.25">
      <c r="BK378751" s="2311"/>
    </row>
    <row r="378775" spans="63:63" x14ac:dyDescent="0.25">
      <c r="BK378775" s="2315"/>
    </row>
    <row r="378776" spans="63:63" x14ac:dyDescent="0.25">
      <c r="BK378776" s="2311"/>
    </row>
    <row r="378800" spans="63:63" x14ac:dyDescent="0.25">
      <c r="BK378800" s="2315"/>
    </row>
    <row r="378801" spans="63:63" x14ac:dyDescent="0.25">
      <c r="BK378801" s="2311"/>
    </row>
    <row r="378825" spans="63:63" x14ac:dyDescent="0.25">
      <c r="BK378825" s="2315"/>
    </row>
    <row r="378826" spans="63:63" x14ac:dyDescent="0.25">
      <c r="BK378826" s="2311"/>
    </row>
    <row r="378850" spans="63:63" x14ac:dyDescent="0.25">
      <c r="BK378850" s="2315"/>
    </row>
    <row r="378851" spans="63:63" x14ac:dyDescent="0.25">
      <c r="BK378851" s="2311"/>
    </row>
    <row r="378875" spans="63:63" x14ac:dyDescent="0.25">
      <c r="BK378875" s="2315"/>
    </row>
    <row r="378876" spans="63:63" x14ac:dyDescent="0.25">
      <c r="BK378876" s="2311"/>
    </row>
    <row r="378900" spans="63:63" x14ac:dyDescent="0.25">
      <c r="BK378900" s="2315"/>
    </row>
    <row r="378901" spans="63:63" x14ac:dyDescent="0.25">
      <c r="BK378901" s="2311"/>
    </row>
    <row r="378925" spans="63:63" x14ac:dyDescent="0.25">
      <c r="BK378925" s="2315"/>
    </row>
    <row r="378926" spans="63:63" x14ac:dyDescent="0.25">
      <c r="BK378926" s="2311"/>
    </row>
    <row r="378950" spans="63:63" x14ac:dyDescent="0.25">
      <c r="BK378950" s="2315"/>
    </row>
    <row r="378951" spans="63:63" x14ac:dyDescent="0.25">
      <c r="BK378951" s="2311"/>
    </row>
    <row r="378975" spans="63:63" x14ac:dyDescent="0.25">
      <c r="BK378975" s="2315"/>
    </row>
    <row r="378976" spans="63:63" x14ac:dyDescent="0.25">
      <c r="BK378976" s="2311"/>
    </row>
    <row r="379000" spans="63:63" x14ac:dyDescent="0.25">
      <c r="BK379000" s="2315"/>
    </row>
    <row r="379001" spans="63:63" x14ac:dyDescent="0.25">
      <c r="BK379001" s="2311"/>
    </row>
    <row r="379025" spans="63:63" x14ac:dyDescent="0.25">
      <c r="BK379025" s="2315"/>
    </row>
    <row r="379026" spans="63:63" x14ac:dyDescent="0.25">
      <c r="BK379026" s="2311"/>
    </row>
    <row r="379050" spans="63:63" x14ac:dyDescent="0.25">
      <c r="BK379050" s="2315"/>
    </row>
    <row r="379051" spans="63:63" x14ac:dyDescent="0.25">
      <c r="BK379051" s="2311"/>
    </row>
    <row r="379075" spans="63:63" x14ac:dyDescent="0.25">
      <c r="BK379075" s="2315"/>
    </row>
    <row r="379076" spans="63:63" x14ac:dyDescent="0.25">
      <c r="BK379076" s="2311"/>
    </row>
    <row r="379100" spans="63:63" x14ac:dyDescent="0.25">
      <c r="BK379100" s="2315"/>
    </row>
    <row r="379101" spans="63:63" x14ac:dyDescent="0.25">
      <c r="BK379101" s="2311"/>
    </row>
    <row r="379125" spans="63:63" x14ac:dyDescent="0.25">
      <c r="BK379125" s="2315"/>
    </row>
    <row r="379126" spans="63:63" x14ac:dyDescent="0.25">
      <c r="BK379126" s="2311"/>
    </row>
    <row r="379150" spans="63:63" x14ac:dyDescent="0.25">
      <c r="BK379150" s="2315"/>
    </row>
    <row r="379151" spans="63:63" x14ac:dyDescent="0.25">
      <c r="BK379151" s="2311"/>
    </row>
    <row r="379175" spans="63:63" x14ac:dyDescent="0.25">
      <c r="BK379175" s="2315"/>
    </row>
    <row r="379176" spans="63:63" x14ac:dyDescent="0.25">
      <c r="BK379176" s="2311"/>
    </row>
    <row r="379200" spans="63:63" x14ac:dyDescent="0.25">
      <c r="BK379200" s="2315"/>
    </row>
    <row r="379201" spans="63:63" x14ac:dyDescent="0.25">
      <c r="BK379201" s="2311"/>
    </row>
    <row r="379225" spans="63:63" x14ac:dyDescent="0.25">
      <c r="BK379225" s="2315"/>
    </row>
    <row r="379226" spans="63:63" x14ac:dyDescent="0.25">
      <c r="BK379226" s="2311"/>
    </row>
    <row r="379250" spans="63:63" x14ac:dyDescent="0.25">
      <c r="BK379250" s="2315"/>
    </row>
    <row r="379251" spans="63:63" x14ac:dyDescent="0.25">
      <c r="BK379251" s="2311"/>
    </row>
    <row r="379275" spans="63:63" x14ac:dyDescent="0.25">
      <c r="BK379275" s="2315"/>
    </row>
    <row r="379276" spans="63:63" x14ac:dyDescent="0.25">
      <c r="BK379276" s="2311"/>
    </row>
    <row r="379300" spans="63:63" x14ac:dyDescent="0.25">
      <c r="BK379300" s="2315"/>
    </row>
    <row r="379301" spans="63:63" x14ac:dyDescent="0.25">
      <c r="BK379301" s="2311"/>
    </row>
    <row r="379325" spans="63:63" x14ac:dyDescent="0.25">
      <c r="BK379325" s="2315"/>
    </row>
    <row r="379326" spans="63:63" x14ac:dyDescent="0.25">
      <c r="BK379326" s="2311"/>
    </row>
    <row r="379350" spans="63:63" x14ac:dyDescent="0.25">
      <c r="BK379350" s="2315"/>
    </row>
    <row r="379351" spans="63:63" x14ac:dyDescent="0.25">
      <c r="BK379351" s="2311"/>
    </row>
    <row r="379375" spans="63:63" x14ac:dyDescent="0.25">
      <c r="BK379375" s="2315"/>
    </row>
    <row r="379376" spans="63:63" x14ac:dyDescent="0.25">
      <c r="BK379376" s="2311"/>
    </row>
    <row r="379400" spans="63:63" x14ac:dyDescent="0.25">
      <c r="BK379400" s="2315"/>
    </row>
    <row r="379401" spans="63:63" x14ac:dyDescent="0.25">
      <c r="BK379401" s="2311"/>
    </row>
    <row r="379425" spans="63:63" x14ac:dyDescent="0.25">
      <c r="BK379425" s="2315"/>
    </row>
    <row r="379426" spans="63:63" x14ac:dyDescent="0.25">
      <c r="BK379426" s="2311"/>
    </row>
    <row r="379450" spans="63:63" x14ac:dyDescent="0.25">
      <c r="BK379450" s="2315"/>
    </row>
    <row r="379451" spans="63:63" x14ac:dyDescent="0.25">
      <c r="BK379451" s="2311"/>
    </row>
    <row r="379475" spans="63:63" x14ac:dyDescent="0.25">
      <c r="BK379475" s="2315"/>
    </row>
    <row r="379476" spans="63:63" x14ac:dyDescent="0.25">
      <c r="BK379476" s="2311"/>
    </row>
    <row r="379500" spans="63:63" x14ac:dyDescent="0.25">
      <c r="BK379500" s="2315"/>
    </row>
    <row r="379501" spans="63:63" x14ac:dyDescent="0.25">
      <c r="BK379501" s="2311"/>
    </row>
    <row r="379525" spans="63:63" x14ac:dyDescent="0.25">
      <c r="BK379525" s="2315"/>
    </row>
    <row r="379526" spans="63:63" x14ac:dyDescent="0.25">
      <c r="BK379526" s="2311"/>
    </row>
    <row r="379550" spans="63:63" x14ac:dyDescent="0.25">
      <c r="BK379550" s="2315"/>
    </row>
    <row r="379551" spans="63:63" x14ac:dyDescent="0.25">
      <c r="BK379551" s="2311"/>
    </row>
    <row r="379575" spans="63:63" x14ac:dyDescent="0.25">
      <c r="BK379575" s="2315"/>
    </row>
    <row r="379576" spans="63:63" x14ac:dyDescent="0.25">
      <c r="BK379576" s="2311"/>
    </row>
    <row r="379600" spans="63:63" x14ac:dyDescent="0.25">
      <c r="BK379600" s="2315"/>
    </row>
    <row r="379601" spans="63:63" x14ac:dyDescent="0.25">
      <c r="BK379601" s="2311"/>
    </row>
    <row r="379625" spans="63:63" x14ac:dyDescent="0.25">
      <c r="BK379625" s="2315"/>
    </row>
    <row r="379626" spans="63:63" x14ac:dyDescent="0.25">
      <c r="BK379626" s="2311"/>
    </row>
    <row r="379650" spans="63:63" x14ac:dyDescent="0.25">
      <c r="BK379650" s="2315"/>
    </row>
    <row r="379651" spans="63:63" x14ac:dyDescent="0.25">
      <c r="BK379651" s="2311"/>
    </row>
    <row r="379675" spans="63:63" x14ac:dyDescent="0.25">
      <c r="BK379675" s="2315"/>
    </row>
    <row r="379676" spans="63:63" x14ac:dyDescent="0.25">
      <c r="BK379676" s="2311"/>
    </row>
    <row r="379700" spans="63:63" x14ac:dyDescent="0.25">
      <c r="BK379700" s="2315"/>
    </row>
    <row r="379701" spans="63:63" x14ac:dyDescent="0.25">
      <c r="BK379701" s="2311"/>
    </row>
    <row r="379725" spans="63:63" x14ac:dyDescent="0.25">
      <c r="BK379725" s="2315"/>
    </row>
    <row r="379726" spans="63:63" x14ac:dyDescent="0.25">
      <c r="BK379726" s="2311"/>
    </row>
    <row r="379750" spans="63:63" x14ac:dyDescent="0.25">
      <c r="BK379750" s="2315"/>
    </row>
    <row r="379751" spans="63:63" x14ac:dyDescent="0.25">
      <c r="BK379751" s="2311"/>
    </row>
    <row r="379775" spans="63:63" x14ac:dyDescent="0.25">
      <c r="BK379775" s="2315"/>
    </row>
    <row r="379776" spans="63:63" x14ac:dyDescent="0.25">
      <c r="BK379776" s="2311"/>
    </row>
    <row r="379800" spans="63:63" x14ac:dyDescent="0.25">
      <c r="BK379800" s="2315"/>
    </row>
    <row r="379801" spans="63:63" x14ac:dyDescent="0.25">
      <c r="BK379801" s="2311"/>
    </row>
    <row r="379825" spans="63:63" x14ac:dyDescent="0.25">
      <c r="BK379825" s="2315"/>
    </row>
    <row r="379826" spans="63:63" x14ac:dyDescent="0.25">
      <c r="BK379826" s="2311"/>
    </row>
    <row r="379850" spans="63:63" x14ac:dyDescent="0.25">
      <c r="BK379850" s="2315"/>
    </row>
    <row r="379851" spans="63:63" x14ac:dyDescent="0.25">
      <c r="BK379851" s="2311"/>
    </row>
    <row r="379875" spans="63:63" x14ac:dyDescent="0.25">
      <c r="BK379875" s="2315"/>
    </row>
    <row r="379876" spans="63:63" x14ac:dyDescent="0.25">
      <c r="BK379876" s="2311"/>
    </row>
    <row r="379900" spans="63:63" x14ac:dyDescent="0.25">
      <c r="BK379900" s="2315"/>
    </row>
    <row r="379901" spans="63:63" x14ac:dyDescent="0.25">
      <c r="BK379901" s="2311"/>
    </row>
    <row r="379925" spans="63:63" x14ac:dyDescent="0.25">
      <c r="BK379925" s="2315"/>
    </row>
    <row r="379926" spans="63:63" x14ac:dyDescent="0.25">
      <c r="BK379926" s="2311"/>
    </row>
    <row r="379950" spans="63:63" x14ac:dyDescent="0.25">
      <c r="BK379950" s="2315"/>
    </row>
    <row r="379951" spans="63:63" x14ac:dyDescent="0.25">
      <c r="BK379951" s="2311"/>
    </row>
    <row r="379975" spans="63:63" x14ac:dyDescent="0.25">
      <c r="BK379975" s="2315"/>
    </row>
    <row r="379976" spans="63:63" x14ac:dyDescent="0.25">
      <c r="BK379976" s="2311"/>
    </row>
    <row r="380000" spans="63:63" x14ac:dyDescent="0.25">
      <c r="BK380000" s="2315"/>
    </row>
    <row r="380001" spans="63:63" x14ac:dyDescent="0.25">
      <c r="BK380001" s="2311"/>
    </row>
    <row r="380025" spans="63:63" x14ac:dyDescent="0.25">
      <c r="BK380025" s="2315"/>
    </row>
    <row r="380026" spans="63:63" x14ac:dyDescent="0.25">
      <c r="BK380026" s="2311"/>
    </row>
    <row r="380050" spans="63:63" x14ac:dyDescent="0.25">
      <c r="BK380050" s="2315"/>
    </row>
    <row r="380051" spans="63:63" x14ac:dyDescent="0.25">
      <c r="BK380051" s="2311"/>
    </row>
    <row r="380075" spans="63:63" x14ac:dyDescent="0.25">
      <c r="BK380075" s="2315"/>
    </row>
    <row r="380076" spans="63:63" x14ac:dyDescent="0.25">
      <c r="BK380076" s="2311"/>
    </row>
    <row r="380100" spans="63:63" x14ac:dyDescent="0.25">
      <c r="BK380100" s="2315"/>
    </row>
    <row r="380101" spans="63:63" x14ac:dyDescent="0.25">
      <c r="BK380101" s="2311"/>
    </row>
    <row r="380125" spans="63:63" x14ac:dyDescent="0.25">
      <c r="BK380125" s="2315"/>
    </row>
    <row r="380126" spans="63:63" x14ac:dyDescent="0.25">
      <c r="BK380126" s="2311"/>
    </row>
    <row r="380150" spans="63:63" x14ac:dyDescent="0.25">
      <c r="BK380150" s="2315"/>
    </row>
    <row r="380151" spans="63:63" x14ac:dyDescent="0.25">
      <c r="BK380151" s="2311"/>
    </row>
    <row r="380175" spans="63:63" x14ac:dyDescent="0.25">
      <c r="BK380175" s="2315"/>
    </row>
    <row r="380176" spans="63:63" x14ac:dyDescent="0.25">
      <c r="BK380176" s="2311"/>
    </row>
    <row r="380200" spans="63:63" x14ac:dyDescent="0.25">
      <c r="BK380200" s="2315"/>
    </row>
    <row r="380201" spans="63:63" x14ac:dyDescent="0.25">
      <c r="BK380201" s="2311"/>
    </row>
    <row r="380225" spans="63:63" x14ac:dyDescent="0.25">
      <c r="BK380225" s="2315"/>
    </row>
    <row r="380226" spans="63:63" x14ac:dyDescent="0.25">
      <c r="BK380226" s="2311"/>
    </row>
    <row r="380250" spans="63:63" x14ac:dyDescent="0.25">
      <c r="BK380250" s="2315"/>
    </row>
    <row r="380251" spans="63:63" x14ac:dyDescent="0.25">
      <c r="BK380251" s="2311"/>
    </row>
    <row r="380275" spans="63:63" x14ac:dyDescent="0.25">
      <c r="BK380275" s="2315"/>
    </row>
    <row r="380276" spans="63:63" x14ac:dyDescent="0.25">
      <c r="BK380276" s="2311"/>
    </row>
    <row r="380300" spans="63:63" x14ac:dyDescent="0.25">
      <c r="BK380300" s="2315"/>
    </row>
    <row r="380301" spans="63:63" x14ac:dyDescent="0.25">
      <c r="BK380301" s="2311"/>
    </row>
    <row r="380325" spans="63:63" x14ac:dyDescent="0.25">
      <c r="BK380325" s="2315"/>
    </row>
    <row r="380326" spans="63:63" x14ac:dyDescent="0.25">
      <c r="BK380326" s="2311"/>
    </row>
    <row r="380350" spans="63:63" x14ac:dyDescent="0.25">
      <c r="BK380350" s="2315"/>
    </row>
    <row r="380351" spans="63:63" x14ac:dyDescent="0.25">
      <c r="BK380351" s="2311"/>
    </row>
    <row r="380375" spans="63:63" x14ac:dyDescent="0.25">
      <c r="BK380375" s="2315"/>
    </row>
    <row r="380376" spans="63:63" x14ac:dyDescent="0.25">
      <c r="BK380376" s="2311"/>
    </row>
    <row r="380400" spans="63:63" x14ac:dyDescent="0.25">
      <c r="BK380400" s="2315"/>
    </row>
    <row r="380401" spans="63:63" x14ac:dyDescent="0.25">
      <c r="BK380401" s="2311"/>
    </row>
    <row r="380425" spans="63:63" x14ac:dyDescent="0.25">
      <c r="BK380425" s="2315"/>
    </row>
    <row r="380426" spans="63:63" x14ac:dyDescent="0.25">
      <c r="BK380426" s="2311"/>
    </row>
    <row r="380450" spans="63:63" x14ac:dyDescent="0.25">
      <c r="BK380450" s="2315"/>
    </row>
    <row r="380451" spans="63:63" x14ac:dyDescent="0.25">
      <c r="BK380451" s="2311"/>
    </row>
    <row r="380475" spans="63:63" x14ac:dyDescent="0.25">
      <c r="BK380475" s="2315"/>
    </row>
    <row r="380476" spans="63:63" x14ac:dyDescent="0.25">
      <c r="BK380476" s="2311"/>
    </row>
    <row r="380500" spans="63:63" x14ac:dyDescent="0.25">
      <c r="BK380500" s="2315"/>
    </row>
    <row r="380501" spans="63:63" x14ac:dyDescent="0.25">
      <c r="BK380501" s="2311"/>
    </row>
    <row r="380525" spans="63:63" x14ac:dyDescent="0.25">
      <c r="BK380525" s="2315"/>
    </row>
    <row r="380526" spans="63:63" x14ac:dyDescent="0.25">
      <c r="BK380526" s="2311"/>
    </row>
    <row r="380550" spans="63:63" x14ac:dyDescent="0.25">
      <c r="BK380550" s="2315"/>
    </row>
    <row r="380551" spans="63:63" x14ac:dyDescent="0.25">
      <c r="BK380551" s="2311"/>
    </row>
    <row r="380575" spans="63:63" x14ac:dyDescent="0.25">
      <c r="BK380575" s="2315"/>
    </row>
    <row r="380576" spans="63:63" x14ac:dyDescent="0.25">
      <c r="BK380576" s="2311"/>
    </row>
    <row r="380600" spans="63:63" x14ac:dyDescent="0.25">
      <c r="BK380600" s="2315"/>
    </row>
    <row r="380601" spans="63:63" x14ac:dyDescent="0.25">
      <c r="BK380601" s="2311"/>
    </row>
    <row r="380625" spans="63:63" x14ac:dyDescent="0.25">
      <c r="BK380625" s="2315"/>
    </row>
    <row r="380626" spans="63:63" x14ac:dyDescent="0.25">
      <c r="BK380626" s="2311"/>
    </row>
    <row r="380650" spans="63:63" x14ac:dyDescent="0.25">
      <c r="BK380650" s="2315"/>
    </row>
    <row r="380651" spans="63:63" x14ac:dyDescent="0.25">
      <c r="BK380651" s="2311"/>
    </row>
    <row r="380675" spans="63:63" x14ac:dyDescent="0.25">
      <c r="BK380675" s="2315"/>
    </row>
    <row r="380676" spans="63:63" x14ac:dyDescent="0.25">
      <c r="BK380676" s="2311"/>
    </row>
    <row r="380700" spans="63:63" x14ac:dyDescent="0.25">
      <c r="BK380700" s="2315"/>
    </row>
    <row r="380701" spans="63:63" x14ac:dyDescent="0.25">
      <c r="BK380701" s="2311"/>
    </row>
    <row r="380725" spans="63:63" x14ac:dyDescent="0.25">
      <c r="BK380725" s="2315"/>
    </row>
    <row r="380726" spans="63:63" x14ac:dyDescent="0.25">
      <c r="BK380726" s="2311"/>
    </row>
    <row r="380750" spans="63:63" x14ac:dyDescent="0.25">
      <c r="BK380750" s="2315"/>
    </row>
    <row r="380751" spans="63:63" x14ac:dyDescent="0.25">
      <c r="BK380751" s="2311"/>
    </row>
    <row r="380775" spans="63:63" x14ac:dyDescent="0.25">
      <c r="BK380775" s="2315"/>
    </row>
    <row r="380776" spans="63:63" x14ac:dyDescent="0.25">
      <c r="BK380776" s="2311"/>
    </row>
    <row r="380800" spans="63:63" x14ac:dyDescent="0.25">
      <c r="BK380800" s="2315"/>
    </row>
    <row r="380801" spans="63:63" x14ac:dyDescent="0.25">
      <c r="BK380801" s="2311"/>
    </row>
    <row r="380825" spans="63:63" x14ac:dyDescent="0.25">
      <c r="BK380825" s="2315"/>
    </row>
    <row r="380826" spans="63:63" x14ac:dyDescent="0.25">
      <c r="BK380826" s="2311"/>
    </row>
    <row r="380850" spans="63:63" x14ac:dyDescent="0.25">
      <c r="BK380850" s="2315"/>
    </row>
    <row r="380851" spans="63:63" x14ac:dyDescent="0.25">
      <c r="BK380851" s="2311"/>
    </row>
    <row r="380875" spans="63:63" x14ac:dyDescent="0.25">
      <c r="BK380875" s="2315"/>
    </row>
    <row r="380876" spans="63:63" x14ac:dyDescent="0.25">
      <c r="BK380876" s="2311"/>
    </row>
    <row r="380900" spans="63:63" x14ac:dyDescent="0.25">
      <c r="BK380900" s="2315"/>
    </row>
    <row r="380901" spans="63:63" x14ac:dyDescent="0.25">
      <c r="BK380901" s="2311"/>
    </row>
    <row r="380925" spans="63:63" x14ac:dyDescent="0.25">
      <c r="BK380925" s="2315"/>
    </row>
    <row r="380926" spans="63:63" x14ac:dyDescent="0.25">
      <c r="BK380926" s="2311"/>
    </row>
    <row r="380950" spans="63:63" x14ac:dyDescent="0.25">
      <c r="BK380950" s="2315"/>
    </row>
    <row r="380951" spans="63:63" x14ac:dyDescent="0.25">
      <c r="BK380951" s="2311"/>
    </row>
    <row r="380975" spans="63:63" x14ac:dyDescent="0.25">
      <c r="BK380975" s="2315"/>
    </row>
    <row r="380976" spans="63:63" x14ac:dyDescent="0.25">
      <c r="BK380976" s="2311"/>
    </row>
    <row r="381000" spans="63:63" x14ac:dyDescent="0.25">
      <c r="BK381000" s="2315"/>
    </row>
    <row r="381001" spans="63:63" x14ac:dyDescent="0.25">
      <c r="BK381001" s="2311"/>
    </row>
    <row r="381025" spans="63:63" x14ac:dyDescent="0.25">
      <c r="BK381025" s="2315"/>
    </row>
    <row r="381026" spans="63:63" x14ac:dyDescent="0.25">
      <c r="BK381026" s="2311"/>
    </row>
    <row r="381050" spans="63:63" x14ac:dyDescent="0.25">
      <c r="BK381050" s="2315"/>
    </row>
    <row r="381051" spans="63:63" x14ac:dyDescent="0.25">
      <c r="BK381051" s="2311"/>
    </row>
    <row r="381075" spans="63:63" x14ac:dyDescent="0.25">
      <c r="BK381075" s="2315"/>
    </row>
    <row r="381076" spans="63:63" x14ac:dyDescent="0.25">
      <c r="BK381076" s="2311"/>
    </row>
    <row r="381100" spans="63:63" x14ac:dyDescent="0.25">
      <c r="BK381100" s="2315"/>
    </row>
    <row r="381101" spans="63:63" x14ac:dyDescent="0.25">
      <c r="BK381101" s="2311"/>
    </row>
    <row r="381125" spans="63:63" x14ac:dyDescent="0.25">
      <c r="BK381125" s="2315"/>
    </row>
    <row r="381126" spans="63:63" x14ac:dyDescent="0.25">
      <c r="BK381126" s="2311"/>
    </row>
    <row r="381150" spans="63:63" x14ac:dyDescent="0.25">
      <c r="BK381150" s="2315"/>
    </row>
    <row r="381151" spans="63:63" x14ac:dyDescent="0.25">
      <c r="BK381151" s="2311"/>
    </row>
    <row r="381175" spans="63:63" x14ac:dyDescent="0.25">
      <c r="BK381175" s="2315"/>
    </row>
    <row r="381176" spans="63:63" x14ac:dyDescent="0.25">
      <c r="BK381176" s="2311"/>
    </row>
    <row r="381200" spans="63:63" x14ac:dyDescent="0.25">
      <c r="BK381200" s="2315"/>
    </row>
    <row r="381201" spans="63:63" x14ac:dyDescent="0.25">
      <c r="BK381201" s="2311"/>
    </row>
    <row r="381225" spans="63:63" x14ac:dyDescent="0.25">
      <c r="BK381225" s="2315"/>
    </row>
    <row r="381226" spans="63:63" x14ac:dyDescent="0.25">
      <c r="BK381226" s="2311"/>
    </row>
    <row r="381250" spans="63:63" x14ac:dyDescent="0.25">
      <c r="BK381250" s="2315"/>
    </row>
    <row r="381251" spans="63:63" x14ac:dyDescent="0.25">
      <c r="BK381251" s="2311"/>
    </row>
    <row r="381275" spans="63:63" x14ac:dyDescent="0.25">
      <c r="BK381275" s="2315"/>
    </row>
    <row r="381276" spans="63:63" x14ac:dyDescent="0.25">
      <c r="BK381276" s="2311"/>
    </row>
    <row r="381300" spans="63:63" x14ac:dyDescent="0.25">
      <c r="BK381300" s="2315"/>
    </row>
    <row r="381301" spans="63:63" x14ac:dyDescent="0.25">
      <c r="BK381301" s="2311"/>
    </row>
    <row r="381325" spans="63:63" x14ac:dyDescent="0.25">
      <c r="BK381325" s="2315"/>
    </row>
    <row r="381326" spans="63:63" x14ac:dyDescent="0.25">
      <c r="BK381326" s="2311"/>
    </row>
    <row r="381350" spans="63:63" x14ac:dyDescent="0.25">
      <c r="BK381350" s="2315"/>
    </row>
    <row r="381351" spans="63:63" x14ac:dyDescent="0.25">
      <c r="BK381351" s="2311"/>
    </row>
    <row r="381375" spans="63:63" x14ac:dyDescent="0.25">
      <c r="BK381375" s="2315"/>
    </row>
    <row r="381376" spans="63:63" x14ac:dyDescent="0.25">
      <c r="BK381376" s="2311"/>
    </row>
    <row r="381400" spans="63:63" x14ac:dyDescent="0.25">
      <c r="BK381400" s="2315"/>
    </row>
    <row r="381401" spans="63:63" x14ac:dyDescent="0.25">
      <c r="BK381401" s="2311"/>
    </row>
    <row r="381425" spans="63:63" x14ac:dyDescent="0.25">
      <c r="BK381425" s="2315"/>
    </row>
    <row r="381426" spans="63:63" x14ac:dyDescent="0.25">
      <c r="BK381426" s="2311"/>
    </row>
    <row r="381450" spans="63:63" x14ac:dyDescent="0.25">
      <c r="BK381450" s="2315"/>
    </row>
    <row r="381451" spans="63:63" x14ac:dyDescent="0.25">
      <c r="BK381451" s="2311"/>
    </row>
    <row r="381475" spans="63:63" x14ac:dyDescent="0.25">
      <c r="BK381475" s="2315"/>
    </row>
    <row r="381476" spans="63:63" x14ac:dyDescent="0.25">
      <c r="BK381476" s="2311"/>
    </row>
    <row r="381500" spans="63:63" x14ac:dyDescent="0.25">
      <c r="BK381500" s="2315"/>
    </row>
    <row r="381501" spans="63:63" x14ac:dyDescent="0.25">
      <c r="BK381501" s="2311"/>
    </row>
    <row r="381525" spans="63:63" x14ac:dyDescent="0.25">
      <c r="BK381525" s="2315"/>
    </row>
    <row r="381526" spans="63:63" x14ac:dyDescent="0.25">
      <c r="BK381526" s="2311"/>
    </row>
    <row r="381550" spans="63:63" x14ac:dyDescent="0.25">
      <c r="BK381550" s="2315"/>
    </row>
    <row r="381551" spans="63:63" x14ac:dyDescent="0.25">
      <c r="BK381551" s="2311"/>
    </row>
    <row r="381575" spans="63:63" x14ac:dyDescent="0.25">
      <c r="BK381575" s="2315"/>
    </row>
    <row r="381576" spans="63:63" x14ac:dyDescent="0.25">
      <c r="BK381576" s="2311"/>
    </row>
    <row r="381600" spans="63:63" x14ac:dyDescent="0.25">
      <c r="BK381600" s="2315"/>
    </row>
    <row r="381601" spans="63:63" x14ac:dyDescent="0.25">
      <c r="BK381601" s="2311"/>
    </row>
    <row r="381625" spans="63:63" x14ac:dyDescent="0.25">
      <c r="BK381625" s="2315"/>
    </row>
    <row r="381626" spans="63:63" x14ac:dyDescent="0.25">
      <c r="BK381626" s="2311"/>
    </row>
    <row r="381650" spans="63:63" x14ac:dyDescent="0.25">
      <c r="BK381650" s="2315"/>
    </row>
    <row r="381651" spans="63:63" x14ac:dyDescent="0.25">
      <c r="BK381651" s="2311"/>
    </row>
    <row r="381675" spans="63:63" x14ac:dyDescent="0.25">
      <c r="BK381675" s="2315"/>
    </row>
    <row r="381676" spans="63:63" x14ac:dyDescent="0.25">
      <c r="BK381676" s="2311"/>
    </row>
    <row r="381700" spans="63:63" x14ac:dyDescent="0.25">
      <c r="BK381700" s="2315"/>
    </row>
    <row r="381701" spans="63:63" x14ac:dyDescent="0.25">
      <c r="BK381701" s="2311"/>
    </row>
    <row r="381725" spans="63:63" x14ac:dyDescent="0.25">
      <c r="BK381725" s="2315"/>
    </row>
    <row r="381726" spans="63:63" x14ac:dyDescent="0.25">
      <c r="BK381726" s="2311"/>
    </row>
    <row r="381750" spans="63:63" x14ac:dyDescent="0.25">
      <c r="BK381750" s="2315"/>
    </row>
    <row r="381751" spans="63:63" x14ac:dyDescent="0.25">
      <c r="BK381751" s="2311"/>
    </row>
    <row r="381775" spans="63:63" x14ac:dyDescent="0.25">
      <c r="BK381775" s="2315"/>
    </row>
    <row r="381776" spans="63:63" x14ac:dyDescent="0.25">
      <c r="BK381776" s="2311"/>
    </row>
    <row r="381800" spans="63:63" x14ac:dyDescent="0.25">
      <c r="BK381800" s="2315"/>
    </row>
    <row r="381801" spans="63:63" x14ac:dyDescent="0.25">
      <c r="BK381801" s="2311"/>
    </row>
    <row r="381825" spans="63:63" x14ac:dyDescent="0.25">
      <c r="BK381825" s="2315"/>
    </row>
    <row r="381826" spans="63:63" x14ac:dyDescent="0.25">
      <c r="BK381826" s="2311"/>
    </row>
    <row r="381850" spans="63:63" x14ac:dyDescent="0.25">
      <c r="BK381850" s="2315"/>
    </row>
    <row r="381851" spans="63:63" x14ac:dyDescent="0.25">
      <c r="BK381851" s="2311"/>
    </row>
    <row r="381875" spans="63:63" x14ac:dyDescent="0.25">
      <c r="BK381875" s="2315"/>
    </row>
    <row r="381876" spans="63:63" x14ac:dyDescent="0.25">
      <c r="BK381876" s="2311"/>
    </row>
    <row r="381900" spans="63:63" x14ac:dyDescent="0.25">
      <c r="BK381900" s="2315"/>
    </row>
    <row r="381901" spans="63:63" x14ac:dyDescent="0.25">
      <c r="BK381901" s="2311"/>
    </row>
    <row r="381925" spans="63:63" x14ac:dyDescent="0.25">
      <c r="BK381925" s="2315"/>
    </row>
    <row r="381926" spans="63:63" x14ac:dyDescent="0.25">
      <c r="BK381926" s="2311"/>
    </row>
    <row r="381950" spans="63:63" x14ac:dyDescent="0.25">
      <c r="BK381950" s="2315"/>
    </row>
    <row r="381951" spans="63:63" x14ac:dyDescent="0.25">
      <c r="BK381951" s="2311"/>
    </row>
    <row r="381975" spans="63:63" x14ac:dyDescent="0.25">
      <c r="BK381975" s="2315"/>
    </row>
    <row r="381976" spans="63:63" x14ac:dyDescent="0.25">
      <c r="BK381976" s="2311"/>
    </row>
    <row r="382000" spans="63:63" x14ac:dyDescent="0.25">
      <c r="BK382000" s="2315"/>
    </row>
    <row r="382001" spans="63:63" x14ac:dyDescent="0.25">
      <c r="BK382001" s="2311"/>
    </row>
    <row r="382025" spans="63:63" x14ac:dyDescent="0.25">
      <c r="BK382025" s="2315"/>
    </row>
    <row r="382026" spans="63:63" x14ac:dyDescent="0.25">
      <c r="BK382026" s="2311"/>
    </row>
    <row r="382050" spans="63:63" x14ac:dyDescent="0.25">
      <c r="BK382050" s="2315"/>
    </row>
    <row r="382051" spans="63:63" x14ac:dyDescent="0.25">
      <c r="BK382051" s="2311"/>
    </row>
    <row r="382075" spans="63:63" x14ac:dyDescent="0.25">
      <c r="BK382075" s="2315"/>
    </row>
    <row r="382076" spans="63:63" x14ac:dyDescent="0.25">
      <c r="BK382076" s="2311"/>
    </row>
    <row r="382100" spans="63:63" x14ac:dyDescent="0.25">
      <c r="BK382100" s="2315"/>
    </row>
    <row r="382101" spans="63:63" x14ac:dyDescent="0.25">
      <c r="BK382101" s="2311"/>
    </row>
    <row r="382125" spans="63:63" x14ac:dyDescent="0.25">
      <c r="BK382125" s="2315"/>
    </row>
    <row r="382126" spans="63:63" x14ac:dyDescent="0.25">
      <c r="BK382126" s="2311"/>
    </row>
    <row r="382150" spans="63:63" x14ac:dyDescent="0.25">
      <c r="BK382150" s="2315"/>
    </row>
    <row r="382151" spans="63:63" x14ac:dyDescent="0.25">
      <c r="BK382151" s="2311"/>
    </row>
    <row r="382175" spans="63:63" x14ac:dyDescent="0.25">
      <c r="BK382175" s="2315"/>
    </row>
    <row r="382176" spans="63:63" x14ac:dyDescent="0.25">
      <c r="BK382176" s="2311"/>
    </row>
    <row r="382200" spans="63:63" x14ac:dyDescent="0.25">
      <c r="BK382200" s="2315"/>
    </row>
    <row r="382201" spans="63:63" x14ac:dyDescent="0.25">
      <c r="BK382201" s="2311"/>
    </row>
    <row r="382225" spans="63:63" x14ac:dyDescent="0.25">
      <c r="BK382225" s="2315"/>
    </row>
    <row r="382226" spans="63:63" x14ac:dyDescent="0.25">
      <c r="BK382226" s="2311"/>
    </row>
    <row r="382250" spans="63:63" x14ac:dyDescent="0.25">
      <c r="BK382250" s="2315"/>
    </row>
    <row r="382251" spans="63:63" x14ac:dyDescent="0.25">
      <c r="BK382251" s="2311"/>
    </row>
    <row r="382275" spans="63:63" x14ac:dyDescent="0.25">
      <c r="BK382275" s="2315"/>
    </row>
    <row r="382276" spans="63:63" x14ac:dyDescent="0.25">
      <c r="BK382276" s="2311"/>
    </row>
    <row r="382300" spans="63:63" x14ac:dyDescent="0.25">
      <c r="BK382300" s="2315"/>
    </row>
    <row r="382301" spans="63:63" x14ac:dyDescent="0.25">
      <c r="BK382301" s="2311"/>
    </row>
    <row r="382325" spans="63:63" x14ac:dyDescent="0.25">
      <c r="BK382325" s="2315"/>
    </row>
    <row r="382326" spans="63:63" x14ac:dyDescent="0.25">
      <c r="BK382326" s="2311"/>
    </row>
    <row r="382350" spans="63:63" x14ac:dyDescent="0.25">
      <c r="BK382350" s="2315"/>
    </row>
    <row r="382351" spans="63:63" x14ac:dyDescent="0.25">
      <c r="BK382351" s="2311"/>
    </row>
    <row r="382375" spans="63:63" x14ac:dyDescent="0.25">
      <c r="BK382375" s="2315"/>
    </row>
    <row r="382376" spans="63:63" x14ac:dyDescent="0.25">
      <c r="BK382376" s="2311"/>
    </row>
    <row r="382400" spans="63:63" x14ac:dyDescent="0.25">
      <c r="BK382400" s="2315"/>
    </row>
    <row r="382401" spans="63:63" x14ac:dyDescent="0.25">
      <c r="BK382401" s="2311"/>
    </row>
    <row r="382425" spans="63:63" x14ac:dyDescent="0.25">
      <c r="BK382425" s="2315"/>
    </row>
    <row r="382426" spans="63:63" x14ac:dyDescent="0.25">
      <c r="BK382426" s="2311"/>
    </row>
    <row r="382450" spans="63:63" x14ac:dyDescent="0.25">
      <c r="BK382450" s="2315"/>
    </row>
    <row r="382451" spans="63:63" x14ac:dyDescent="0.25">
      <c r="BK382451" s="2311"/>
    </row>
    <row r="382475" spans="63:63" x14ac:dyDescent="0.25">
      <c r="BK382475" s="2315"/>
    </row>
    <row r="382476" spans="63:63" x14ac:dyDescent="0.25">
      <c r="BK382476" s="2311"/>
    </row>
    <row r="382500" spans="63:63" x14ac:dyDescent="0.25">
      <c r="BK382500" s="2315"/>
    </row>
    <row r="382501" spans="63:63" x14ac:dyDescent="0.25">
      <c r="BK382501" s="2311"/>
    </row>
    <row r="382525" spans="63:63" x14ac:dyDescent="0.25">
      <c r="BK382525" s="2315"/>
    </row>
    <row r="382526" spans="63:63" x14ac:dyDescent="0.25">
      <c r="BK382526" s="2311"/>
    </row>
    <row r="382550" spans="63:63" x14ac:dyDescent="0.25">
      <c r="BK382550" s="2315"/>
    </row>
    <row r="382551" spans="63:63" x14ac:dyDescent="0.25">
      <c r="BK382551" s="2311"/>
    </row>
    <row r="382575" spans="63:63" x14ac:dyDescent="0.25">
      <c r="BK382575" s="2315"/>
    </row>
    <row r="382576" spans="63:63" x14ac:dyDescent="0.25">
      <c r="BK382576" s="2311"/>
    </row>
    <row r="382600" spans="63:63" x14ac:dyDescent="0.25">
      <c r="BK382600" s="2315"/>
    </row>
    <row r="382601" spans="63:63" x14ac:dyDescent="0.25">
      <c r="BK382601" s="2311"/>
    </row>
    <row r="382625" spans="63:63" x14ac:dyDescent="0.25">
      <c r="BK382625" s="2315"/>
    </row>
    <row r="382626" spans="63:63" x14ac:dyDescent="0.25">
      <c r="BK382626" s="2311"/>
    </row>
    <row r="382650" spans="63:63" x14ac:dyDescent="0.25">
      <c r="BK382650" s="2315"/>
    </row>
    <row r="382651" spans="63:63" x14ac:dyDescent="0.25">
      <c r="BK382651" s="2311"/>
    </row>
    <row r="382675" spans="63:63" x14ac:dyDescent="0.25">
      <c r="BK382675" s="2315"/>
    </row>
    <row r="382676" spans="63:63" x14ac:dyDescent="0.25">
      <c r="BK382676" s="2311"/>
    </row>
    <row r="382700" spans="63:63" x14ac:dyDescent="0.25">
      <c r="BK382700" s="2315"/>
    </row>
    <row r="382701" spans="63:63" x14ac:dyDescent="0.25">
      <c r="BK382701" s="2311"/>
    </row>
    <row r="382725" spans="63:63" x14ac:dyDescent="0.25">
      <c r="BK382725" s="2315"/>
    </row>
    <row r="382726" spans="63:63" x14ac:dyDescent="0.25">
      <c r="BK382726" s="2311"/>
    </row>
    <row r="382750" spans="63:63" x14ac:dyDescent="0.25">
      <c r="BK382750" s="2315"/>
    </row>
    <row r="382751" spans="63:63" x14ac:dyDescent="0.25">
      <c r="BK382751" s="2311"/>
    </row>
    <row r="382775" spans="63:63" x14ac:dyDescent="0.25">
      <c r="BK382775" s="2315"/>
    </row>
    <row r="382776" spans="63:63" x14ac:dyDescent="0.25">
      <c r="BK382776" s="2311"/>
    </row>
    <row r="382800" spans="63:63" x14ac:dyDescent="0.25">
      <c r="BK382800" s="2315"/>
    </row>
    <row r="382801" spans="63:63" x14ac:dyDescent="0.25">
      <c r="BK382801" s="2311"/>
    </row>
    <row r="382825" spans="63:63" x14ac:dyDescent="0.25">
      <c r="BK382825" s="2315"/>
    </row>
    <row r="382826" spans="63:63" x14ac:dyDescent="0.25">
      <c r="BK382826" s="2311"/>
    </row>
    <row r="382850" spans="63:63" x14ac:dyDescent="0.25">
      <c r="BK382850" s="2315"/>
    </row>
    <row r="382851" spans="63:63" x14ac:dyDescent="0.25">
      <c r="BK382851" s="2311"/>
    </row>
    <row r="382875" spans="63:63" x14ac:dyDescent="0.25">
      <c r="BK382875" s="2315"/>
    </row>
    <row r="382876" spans="63:63" x14ac:dyDescent="0.25">
      <c r="BK382876" s="2311"/>
    </row>
    <row r="382900" spans="63:63" x14ac:dyDescent="0.25">
      <c r="BK382900" s="2315"/>
    </row>
    <row r="382901" spans="63:63" x14ac:dyDescent="0.25">
      <c r="BK382901" s="2311"/>
    </row>
    <row r="382925" spans="63:63" x14ac:dyDescent="0.25">
      <c r="BK382925" s="2315"/>
    </row>
    <row r="382926" spans="63:63" x14ac:dyDescent="0.25">
      <c r="BK382926" s="2311"/>
    </row>
    <row r="382950" spans="63:63" x14ac:dyDescent="0.25">
      <c r="BK382950" s="2315"/>
    </row>
    <row r="382951" spans="63:63" x14ac:dyDescent="0.25">
      <c r="BK382951" s="2311"/>
    </row>
    <row r="382975" spans="63:63" x14ac:dyDescent="0.25">
      <c r="BK382975" s="2315"/>
    </row>
    <row r="382976" spans="63:63" x14ac:dyDescent="0.25">
      <c r="BK382976" s="2311"/>
    </row>
    <row r="383000" spans="63:63" x14ac:dyDescent="0.25">
      <c r="BK383000" s="2315"/>
    </row>
    <row r="383001" spans="63:63" x14ac:dyDescent="0.25">
      <c r="BK383001" s="2311"/>
    </row>
    <row r="383025" spans="63:63" x14ac:dyDescent="0.25">
      <c r="BK383025" s="2315"/>
    </row>
    <row r="383026" spans="63:63" x14ac:dyDescent="0.25">
      <c r="BK383026" s="2311"/>
    </row>
    <row r="383050" spans="63:63" x14ac:dyDescent="0.25">
      <c r="BK383050" s="2315"/>
    </row>
    <row r="383051" spans="63:63" x14ac:dyDescent="0.25">
      <c r="BK383051" s="2311"/>
    </row>
    <row r="383075" spans="63:63" x14ac:dyDescent="0.25">
      <c r="BK383075" s="2315"/>
    </row>
    <row r="383076" spans="63:63" x14ac:dyDescent="0.25">
      <c r="BK383076" s="2311"/>
    </row>
    <row r="383100" spans="63:63" x14ac:dyDescent="0.25">
      <c r="BK383100" s="2315"/>
    </row>
    <row r="383101" spans="63:63" x14ac:dyDescent="0.25">
      <c r="BK383101" s="2311"/>
    </row>
    <row r="383125" spans="63:63" x14ac:dyDescent="0.25">
      <c r="BK383125" s="2315"/>
    </row>
    <row r="383126" spans="63:63" x14ac:dyDescent="0.25">
      <c r="BK383126" s="2311"/>
    </row>
    <row r="383150" spans="63:63" x14ac:dyDescent="0.25">
      <c r="BK383150" s="2315"/>
    </row>
    <row r="383151" spans="63:63" x14ac:dyDescent="0.25">
      <c r="BK383151" s="2311"/>
    </row>
    <row r="383175" spans="63:63" x14ac:dyDescent="0.25">
      <c r="BK383175" s="2315"/>
    </row>
    <row r="383176" spans="63:63" x14ac:dyDescent="0.25">
      <c r="BK383176" s="2311"/>
    </row>
    <row r="383200" spans="63:63" x14ac:dyDescent="0.25">
      <c r="BK383200" s="2315"/>
    </row>
    <row r="383201" spans="63:63" x14ac:dyDescent="0.25">
      <c r="BK383201" s="2311"/>
    </row>
    <row r="383225" spans="63:63" x14ac:dyDescent="0.25">
      <c r="BK383225" s="2315"/>
    </row>
    <row r="383226" spans="63:63" x14ac:dyDescent="0.25">
      <c r="BK383226" s="2311"/>
    </row>
    <row r="383250" spans="63:63" x14ac:dyDescent="0.25">
      <c r="BK383250" s="2315"/>
    </row>
    <row r="383251" spans="63:63" x14ac:dyDescent="0.25">
      <c r="BK383251" s="2311"/>
    </row>
    <row r="383275" spans="63:63" x14ac:dyDescent="0.25">
      <c r="BK383275" s="2315"/>
    </row>
    <row r="383276" spans="63:63" x14ac:dyDescent="0.25">
      <c r="BK383276" s="2311"/>
    </row>
    <row r="383300" spans="63:63" x14ac:dyDescent="0.25">
      <c r="BK383300" s="2315"/>
    </row>
    <row r="383301" spans="63:63" x14ac:dyDescent="0.25">
      <c r="BK383301" s="2311"/>
    </row>
    <row r="383325" spans="63:63" x14ac:dyDescent="0.25">
      <c r="BK383325" s="2315"/>
    </row>
    <row r="383326" spans="63:63" x14ac:dyDescent="0.25">
      <c r="BK383326" s="2311"/>
    </row>
    <row r="383350" spans="63:63" x14ac:dyDescent="0.25">
      <c r="BK383350" s="2315"/>
    </row>
    <row r="383351" spans="63:63" x14ac:dyDescent="0.25">
      <c r="BK383351" s="2311"/>
    </row>
    <row r="383375" spans="63:63" x14ac:dyDescent="0.25">
      <c r="BK383375" s="2315"/>
    </row>
    <row r="383376" spans="63:63" x14ac:dyDescent="0.25">
      <c r="BK383376" s="2311"/>
    </row>
    <row r="383400" spans="63:63" x14ac:dyDescent="0.25">
      <c r="BK383400" s="2315"/>
    </row>
    <row r="383401" spans="63:63" x14ac:dyDescent="0.25">
      <c r="BK383401" s="2311"/>
    </row>
    <row r="383425" spans="63:63" x14ac:dyDescent="0.25">
      <c r="BK383425" s="2315"/>
    </row>
    <row r="383426" spans="63:63" x14ac:dyDescent="0.25">
      <c r="BK383426" s="2311"/>
    </row>
    <row r="383450" spans="63:63" x14ac:dyDescent="0.25">
      <c r="BK383450" s="2315"/>
    </row>
    <row r="383451" spans="63:63" x14ac:dyDescent="0.25">
      <c r="BK383451" s="2311"/>
    </row>
    <row r="383475" spans="63:63" x14ac:dyDescent="0.25">
      <c r="BK383475" s="2315"/>
    </row>
    <row r="383476" spans="63:63" x14ac:dyDescent="0.25">
      <c r="BK383476" s="2311"/>
    </row>
    <row r="383500" spans="63:63" x14ac:dyDescent="0.25">
      <c r="BK383500" s="2315"/>
    </row>
    <row r="383501" spans="63:63" x14ac:dyDescent="0.25">
      <c r="BK383501" s="2311"/>
    </row>
    <row r="383525" spans="63:63" x14ac:dyDescent="0.25">
      <c r="BK383525" s="2315"/>
    </row>
    <row r="383526" spans="63:63" x14ac:dyDescent="0.25">
      <c r="BK383526" s="2311"/>
    </row>
    <row r="383550" spans="63:63" x14ac:dyDescent="0.25">
      <c r="BK383550" s="2315"/>
    </row>
    <row r="383551" spans="63:63" x14ac:dyDescent="0.25">
      <c r="BK383551" s="2311"/>
    </row>
    <row r="383575" spans="63:63" x14ac:dyDescent="0.25">
      <c r="BK383575" s="2315"/>
    </row>
    <row r="383576" spans="63:63" x14ac:dyDescent="0.25">
      <c r="BK383576" s="2311"/>
    </row>
    <row r="383600" spans="63:63" x14ac:dyDescent="0.25">
      <c r="BK383600" s="2315"/>
    </row>
    <row r="383601" spans="63:63" x14ac:dyDescent="0.25">
      <c r="BK383601" s="2311"/>
    </row>
    <row r="383625" spans="63:63" x14ac:dyDescent="0.25">
      <c r="BK383625" s="2315"/>
    </row>
    <row r="383626" spans="63:63" x14ac:dyDescent="0.25">
      <c r="BK383626" s="2311"/>
    </row>
    <row r="383650" spans="63:63" x14ac:dyDescent="0.25">
      <c r="BK383650" s="2315"/>
    </row>
    <row r="383651" spans="63:63" x14ac:dyDescent="0.25">
      <c r="BK383651" s="2311"/>
    </row>
    <row r="383675" spans="63:63" x14ac:dyDescent="0.25">
      <c r="BK383675" s="2315"/>
    </row>
    <row r="383676" spans="63:63" x14ac:dyDescent="0.25">
      <c r="BK383676" s="2311"/>
    </row>
    <row r="383700" spans="63:63" x14ac:dyDescent="0.25">
      <c r="BK383700" s="2315"/>
    </row>
    <row r="383701" spans="63:63" x14ac:dyDescent="0.25">
      <c r="BK383701" s="2311"/>
    </row>
    <row r="383725" spans="63:63" x14ac:dyDescent="0.25">
      <c r="BK383725" s="2315"/>
    </row>
    <row r="383726" spans="63:63" x14ac:dyDescent="0.25">
      <c r="BK383726" s="2311"/>
    </row>
    <row r="383750" spans="63:63" x14ac:dyDescent="0.25">
      <c r="BK383750" s="2315"/>
    </row>
    <row r="383751" spans="63:63" x14ac:dyDescent="0.25">
      <c r="BK383751" s="2311"/>
    </row>
    <row r="383775" spans="63:63" x14ac:dyDescent="0.25">
      <c r="BK383775" s="2315"/>
    </row>
    <row r="383776" spans="63:63" x14ac:dyDescent="0.25">
      <c r="BK383776" s="2311"/>
    </row>
    <row r="383800" spans="63:63" x14ac:dyDescent="0.25">
      <c r="BK383800" s="2315"/>
    </row>
    <row r="383801" spans="63:63" x14ac:dyDescent="0.25">
      <c r="BK383801" s="2311"/>
    </row>
    <row r="383825" spans="63:63" x14ac:dyDescent="0.25">
      <c r="BK383825" s="2315"/>
    </row>
    <row r="383826" spans="63:63" x14ac:dyDescent="0.25">
      <c r="BK383826" s="2311"/>
    </row>
    <row r="383850" spans="63:63" x14ac:dyDescent="0.25">
      <c r="BK383850" s="2315"/>
    </row>
    <row r="383851" spans="63:63" x14ac:dyDescent="0.25">
      <c r="BK383851" s="2311"/>
    </row>
    <row r="383875" spans="63:63" x14ac:dyDescent="0.25">
      <c r="BK383875" s="2315"/>
    </row>
    <row r="383876" spans="63:63" x14ac:dyDescent="0.25">
      <c r="BK383876" s="2311"/>
    </row>
    <row r="383900" spans="63:63" x14ac:dyDescent="0.25">
      <c r="BK383900" s="2315"/>
    </row>
    <row r="383901" spans="63:63" x14ac:dyDescent="0.25">
      <c r="BK383901" s="2311"/>
    </row>
    <row r="383925" spans="63:63" x14ac:dyDescent="0.25">
      <c r="BK383925" s="2315"/>
    </row>
    <row r="383926" spans="63:63" x14ac:dyDescent="0.25">
      <c r="BK383926" s="2311"/>
    </row>
    <row r="383950" spans="63:63" x14ac:dyDescent="0.25">
      <c r="BK383950" s="2315"/>
    </row>
    <row r="383951" spans="63:63" x14ac:dyDescent="0.25">
      <c r="BK383951" s="2311"/>
    </row>
    <row r="383975" spans="63:63" x14ac:dyDescent="0.25">
      <c r="BK383975" s="2315"/>
    </row>
    <row r="383976" spans="63:63" x14ac:dyDescent="0.25">
      <c r="BK383976" s="2311"/>
    </row>
    <row r="384000" spans="63:63" x14ac:dyDescent="0.25">
      <c r="BK384000" s="2315"/>
    </row>
    <row r="384001" spans="63:63" x14ac:dyDescent="0.25">
      <c r="BK384001" s="2311"/>
    </row>
    <row r="384025" spans="63:63" x14ac:dyDescent="0.25">
      <c r="BK384025" s="2315"/>
    </row>
    <row r="384026" spans="63:63" x14ac:dyDescent="0.25">
      <c r="BK384026" s="2311"/>
    </row>
    <row r="384050" spans="63:63" x14ac:dyDescent="0.25">
      <c r="BK384050" s="2315"/>
    </row>
    <row r="384051" spans="63:63" x14ac:dyDescent="0.25">
      <c r="BK384051" s="2311"/>
    </row>
    <row r="384075" spans="63:63" x14ac:dyDescent="0.25">
      <c r="BK384075" s="2315"/>
    </row>
    <row r="384076" spans="63:63" x14ac:dyDescent="0.25">
      <c r="BK384076" s="2311"/>
    </row>
    <row r="384100" spans="63:63" x14ac:dyDescent="0.25">
      <c r="BK384100" s="2315"/>
    </row>
    <row r="384101" spans="63:63" x14ac:dyDescent="0.25">
      <c r="BK384101" s="2311"/>
    </row>
    <row r="384125" spans="63:63" x14ac:dyDescent="0.25">
      <c r="BK384125" s="2315"/>
    </row>
    <row r="384126" spans="63:63" x14ac:dyDescent="0.25">
      <c r="BK384126" s="2311"/>
    </row>
    <row r="384150" spans="63:63" x14ac:dyDescent="0.25">
      <c r="BK384150" s="2315"/>
    </row>
    <row r="384151" spans="63:63" x14ac:dyDescent="0.25">
      <c r="BK384151" s="2311"/>
    </row>
    <row r="384175" spans="63:63" x14ac:dyDescent="0.25">
      <c r="BK384175" s="2315"/>
    </row>
    <row r="384176" spans="63:63" x14ac:dyDescent="0.25">
      <c r="BK384176" s="2311"/>
    </row>
    <row r="384200" spans="63:63" x14ac:dyDescent="0.25">
      <c r="BK384200" s="2315"/>
    </row>
    <row r="384201" spans="63:63" x14ac:dyDescent="0.25">
      <c r="BK384201" s="2311"/>
    </row>
    <row r="384225" spans="63:63" x14ac:dyDescent="0.25">
      <c r="BK384225" s="2315"/>
    </row>
    <row r="384226" spans="63:63" x14ac:dyDescent="0.25">
      <c r="BK384226" s="2311"/>
    </row>
    <row r="384250" spans="63:63" x14ac:dyDescent="0.25">
      <c r="BK384250" s="2315"/>
    </row>
    <row r="384251" spans="63:63" x14ac:dyDescent="0.25">
      <c r="BK384251" s="2311"/>
    </row>
    <row r="384275" spans="63:63" x14ac:dyDescent="0.25">
      <c r="BK384275" s="2315"/>
    </row>
    <row r="384276" spans="63:63" x14ac:dyDescent="0.25">
      <c r="BK384276" s="2311"/>
    </row>
    <row r="384300" spans="63:63" x14ac:dyDescent="0.25">
      <c r="BK384300" s="2315"/>
    </row>
    <row r="384301" spans="63:63" x14ac:dyDescent="0.25">
      <c r="BK384301" s="2311"/>
    </row>
    <row r="384325" spans="63:63" x14ac:dyDescent="0.25">
      <c r="BK384325" s="2315"/>
    </row>
    <row r="384326" spans="63:63" x14ac:dyDescent="0.25">
      <c r="BK384326" s="2311"/>
    </row>
    <row r="384350" spans="63:63" x14ac:dyDescent="0.25">
      <c r="BK384350" s="2315"/>
    </row>
    <row r="384351" spans="63:63" x14ac:dyDescent="0.25">
      <c r="BK384351" s="2311"/>
    </row>
    <row r="384375" spans="63:63" x14ac:dyDescent="0.25">
      <c r="BK384375" s="2315"/>
    </row>
    <row r="384376" spans="63:63" x14ac:dyDescent="0.25">
      <c r="BK384376" s="2311"/>
    </row>
    <row r="384400" spans="63:63" x14ac:dyDescent="0.25">
      <c r="BK384400" s="2315"/>
    </row>
    <row r="384401" spans="63:63" x14ac:dyDescent="0.25">
      <c r="BK384401" s="2311"/>
    </row>
    <row r="384425" spans="63:63" x14ac:dyDescent="0.25">
      <c r="BK384425" s="2315"/>
    </row>
    <row r="384426" spans="63:63" x14ac:dyDescent="0.25">
      <c r="BK384426" s="2311"/>
    </row>
    <row r="384450" spans="63:63" x14ac:dyDescent="0.25">
      <c r="BK384450" s="2315"/>
    </row>
    <row r="384451" spans="63:63" x14ac:dyDescent="0.25">
      <c r="BK384451" s="2311"/>
    </row>
    <row r="384475" spans="63:63" x14ac:dyDescent="0.25">
      <c r="BK384475" s="2315"/>
    </row>
    <row r="384476" spans="63:63" x14ac:dyDescent="0.25">
      <c r="BK384476" s="2311"/>
    </row>
    <row r="384500" spans="63:63" x14ac:dyDescent="0.25">
      <c r="BK384500" s="2315"/>
    </row>
    <row r="384501" spans="63:63" x14ac:dyDescent="0.25">
      <c r="BK384501" s="2311"/>
    </row>
    <row r="384525" spans="63:63" x14ac:dyDescent="0.25">
      <c r="BK384525" s="2315"/>
    </row>
    <row r="384526" spans="63:63" x14ac:dyDescent="0.25">
      <c r="BK384526" s="2311"/>
    </row>
    <row r="384550" spans="63:63" x14ac:dyDescent="0.25">
      <c r="BK384550" s="2315"/>
    </row>
    <row r="384551" spans="63:63" x14ac:dyDescent="0.25">
      <c r="BK384551" s="2311"/>
    </row>
    <row r="384575" spans="63:63" x14ac:dyDescent="0.25">
      <c r="BK384575" s="2315"/>
    </row>
    <row r="384576" spans="63:63" x14ac:dyDescent="0.25">
      <c r="BK384576" s="2311"/>
    </row>
    <row r="384600" spans="63:63" x14ac:dyDescent="0.25">
      <c r="BK384600" s="2315"/>
    </row>
    <row r="384601" spans="63:63" x14ac:dyDescent="0.25">
      <c r="BK384601" s="2311"/>
    </row>
    <row r="384625" spans="63:63" x14ac:dyDescent="0.25">
      <c r="BK384625" s="2315"/>
    </row>
    <row r="384626" spans="63:63" x14ac:dyDescent="0.25">
      <c r="BK384626" s="2311"/>
    </row>
    <row r="384650" spans="63:63" x14ac:dyDescent="0.25">
      <c r="BK384650" s="2315"/>
    </row>
    <row r="384651" spans="63:63" x14ac:dyDescent="0.25">
      <c r="BK384651" s="2311"/>
    </row>
    <row r="384675" spans="63:63" x14ac:dyDescent="0.25">
      <c r="BK384675" s="2315"/>
    </row>
    <row r="384676" spans="63:63" x14ac:dyDescent="0.25">
      <c r="BK384676" s="2311"/>
    </row>
    <row r="384700" spans="63:63" x14ac:dyDescent="0.25">
      <c r="BK384700" s="2315"/>
    </row>
    <row r="384701" spans="63:63" x14ac:dyDescent="0.25">
      <c r="BK384701" s="2311"/>
    </row>
    <row r="384725" spans="63:63" x14ac:dyDescent="0.25">
      <c r="BK384725" s="2315"/>
    </row>
    <row r="384726" spans="63:63" x14ac:dyDescent="0.25">
      <c r="BK384726" s="2311"/>
    </row>
    <row r="384750" spans="63:63" x14ac:dyDescent="0.25">
      <c r="BK384750" s="2315"/>
    </row>
    <row r="384751" spans="63:63" x14ac:dyDescent="0.25">
      <c r="BK384751" s="2311"/>
    </row>
    <row r="384775" spans="63:63" x14ac:dyDescent="0.25">
      <c r="BK384775" s="2315"/>
    </row>
    <row r="384776" spans="63:63" x14ac:dyDescent="0.25">
      <c r="BK384776" s="2311"/>
    </row>
    <row r="384800" spans="63:63" x14ac:dyDescent="0.25">
      <c r="BK384800" s="2315"/>
    </row>
    <row r="384801" spans="63:63" x14ac:dyDescent="0.25">
      <c r="BK384801" s="2311"/>
    </row>
    <row r="384825" spans="63:63" x14ac:dyDescent="0.25">
      <c r="BK384825" s="2315"/>
    </row>
    <row r="384826" spans="63:63" x14ac:dyDescent="0.25">
      <c r="BK384826" s="2311"/>
    </row>
    <row r="384850" spans="63:63" x14ac:dyDescent="0.25">
      <c r="BK384850" s="2315"/>
    </row>
    <row r="384851" spans="63:63" x14ac:dyDescent="0.25">
      <c r="BK384851" s="2311"/>
    </row>
    <row r="384875" spans="63:63" x14ac:dyDescent="0.25">
      <c r="BK384875" s="2315"/>
    </row>
    <row r="384876" spans="63:63" x14ac:dyDescent="0.25">
      <c r="BK384876" s="2311"/>
    </row>
    <row r="384900" spans="63:63" x14ac:dyDescent="0.25">
      <c r="BK384900" s="2315"/>
    </row>
    <row r="384901" spans="63:63" x14ac:dyDescent="0.25">
      <c r="BK384901" s="2311"/>
    </row>
    <row r="384925" spans="63:63" x14ac:dyDescent="0.25">
      <c r="BK384925" s="2315"/>
    </row>
    <row r="384926" spans="63:63" x14ac:dyDescent="0.25">
      <c r="BK384926" s="2311"/>
    </row>
    <row r="384950" spans="63:63" x14ac:dyDescent="0.25">
      <c r="BK384950" s="2315"/>
    </row>
    <row r="384951" spans="63:63" x14ac:dyDescent="0.25">
      <c r="BK384951" s="2311"/>
    </row>
    <row r="384975" spans="63:63" x14ac:dyDescent="0.25">
      <c r="BK384975" s="2315"/>
    </row>
    <row r="384976" spans="63:63" x14ac:dyDescent="0.25">
      <c r="BK384976" s="2311"/>
    </row>
    <row r="385000" spans="63:63" x14ac:dyDescent="0.25">
      <c r="BK385000" s="2315"/>
    </row>
    <row r="385001" spans="63:63" x14ac:dyDescent="0.25">
      <c r="BK385001" s="2311"/>
    </row>
    <row r="385025" spans="63:63" x14ac:dyDescent="0.25">
      <c r="BK385025" s="2315"/>
    </row>
    <row r="385026" spans="63:63" x14ac:dyDescent="0.25">
      <c r="BK385026" s="2311"/>
    </row>
    <row r="385050" spans="63:63" x14ac:dyDescent="0.25">
      <c r="BK385050" s="2315"/>
    </row>
    <row r="385051" spans="63:63" x14ac:dyDescent="0.25">
      <c r="BK385051" s="2311"/>
    </row>
    <row r="385075" spans="63:63" x14ac:dyDescent="0.25">
      <c r="BK385075" s="2315"/>
    </row>
    <row r="385076" spans="63:63" x14ac:dyDescent="0.25">
      <c r="BK385076" s="2311"/>
    </row>
    <row r="385100" spans="63:63" x14ac:dyDescent="0.25">
      <c r="BK385100" s="2315"/>
    </row>
    <row r="385101" spans="63:63" x14ac:dyDescent="0.25">
      <c r="BK385101" s="2311"/>
    </row>
    <row r="385125" spans="63:63" x14ac:dyDescent="0.25">
      <c r="BK385125" s="2315"/>
    </row>
    <row r="385126" spans="63:63" x14ac:dyDescent="0.25">
      <c r="BK385126" s="2311"/>
    </row>
    <row r="385150" spans="63:63" x14ac:dyDescent="0.25">
      <c r="BK385150" s="2315"/>
    </row>
    <row r="385151" spans="63:63" x14ac:dyDescent="0.25">
      <c r="BK385151" s="2311"/>
    </row>
    <row r="385175" spans="63:63" x14ac:dyDescent="0.25">
      <c r="BK385175" s="2315"/>
    </row>
    <row r="385176" spans="63:63" x14ac:dyDescent="0.25">
      <c r="BK385176" s="2311"/>
    </row>
    <row r="385200" spans="63:63" x14ac:dyDescent="0.25">
      <c r="BK385200" s="2315"/>
    </row>
    <row r="385201" spans="63:63" x14ac:dyDescent="0.25">
      <c r="BK385201" s="2311"/>
    </row>
    <row r="385225" spans="63:63" x14ac:dyDescent="0.25">
      <c r="BK385225" s="2315"/>
    </row>
    <row r="385226" spans="63:63" x14ac:dyDescent="0.25">
      <c r="BK385226" s="2311"/>
    </row>
    <row r="385250" spans="63:63" x14ac:dyDescent="0.25">
      <c r="BK385250" s="2315"/>
    </row>
    <row r="385251" spans="63:63" x14ac:dyDescent="0.25">
      <c r="BK385251" s="2311"/>
    </row>
    <row r="385275" spans="63:63" x14ac:dyDescent="0.25">
      <c r="BK385275" s="2315"/>
    </row>
    <row r="385276" spans="63:63" x14ac:dyDescent="0.25">
      <c r="BK385276" s="2311"/>
    </row>
    <row r="385300" spans="63:63" x14ac:dyDescent="0.25">
      <c r="BK385300" s="2315"/>
    </row>
    <row r="385301" spans="63:63" x14ac:dyDescent="0.25">
      <c r="BK385301" s="2311"/>
    </row>
    <row r="385325" spans="63:63" x14ac:dyDescent="0.25">
      <c r="BK385325" s="2315"/>
    </row>
    <row r="385326" spans="63:63" x14ac:dyDescent="0.25">
      <c r="BK385326" s="2311"/>
    </row>
    <row r="385350" spans="63:63" x14ac:dyDescent="0.25">
      <c r="BK385350" s="2315"/>
    </row>
    <row r="385351" spans="63:63" x14ac:dyDescent="0.25">
      <c r="BK385351" s="2311"/>
    </row>
    <row r="385375" spans="63:63" x14ac:dyDescent="0.25">
      <c r="BK385375" s="2315"/>
    </row>
    <row r="385376" spans="63:63" x14ac:dyDescent="0.25">
      <c r="BK385376" s="2311"/>
    </row>
    <row r="385400" spans="63:63" x14ac:dyDescent="0.25">
      <c r="BK385400" s="2315"/>
    </row>
    <row r="385401" spans="63:63" x14ac:dyDescent="0.25">
      <c r="BK385401" s="2311"/>
    </row>
    <row r="385425" spans="63:63" x14ac:dyDescent="0.25">
      <c r="BK385425" s="2315"/>
    </row>
    <row r="385426" spans="63:63" x14ac:dyDescent="0.25">
      <c r="BK385426" s="2311"/>
    </row>
    <row r="385450" spans="63:63" x14ac:dyDescent="0.25">
      <c r="BK385450" s="2315"/>
    </row>
    <row r="385451" spans="63:63" x14ac:dyDescent="0.25">
      <c r="BK385451" s="2311"/>
    </row>
    <row r="385475" spans="63:63" x14ac:dyDescent="0.25">
      <c r="BK385475" s="2315"/>
    </row>
    <row r="385476" spans="63:63" x14ac:dyDescent="0.25">
      <c r="BK385476" s="2311"/>
    </row>
    <row r="385500" spans="63:63" x14ac:dyDescent="0.25">
      <c r="BK385500" s="2315"/>
    </row>
    <row r="385501" spans="63:63" x14ac:dyDescent="0.25">
      <c r="BK385501" s="2311"/>
    </row>
    <row r="385525" spans="63:63" x14ac:dyDescent="0.25">
      <c r="BK385525" s="2315"/>
    </row>
    <row r="385526" spans="63:63" x14ac:dyDescent="0.25">
      <c r="BK385526" s="2311"/>
    </row>
    <row r="385550" spans="63:63" x14ac:dyDescent="0.25">
      <c r="BK385550" s="2315"/>
    </row>
    <row r="385551" spans="63:63" x14ac:dyDescent="0.25">
      <c r="BK385551" s="2311"/>
    </row>
    <row r="385575" spans="63:63" x14ac:dyDescent="0.25">
      <c r="BK385575" s="2315"/>
    </row>
    <row r="385576" spans="63:63" x14ac:dyDescent="0.25">
      <c r="BK385576" s="2311"/>
    </row>
    <row r="385600" spans="63:63" x14ac:dyDescent="0.25">
      <c r="BK385600" s="2315"/>
    </row>
    <row r="385601" spans="63:63" x14ac:dyDescent="0.25">
      <c r="BK385601" s="2311"/>
    </row>
    <row r="385625" spans="63:63" x14ac:dyDescent="0.25">
      <c r="BK385625" s="2315"/>
    </row>
    <row r="385626" spans="63:63" x14ac:dyDescent="0.25">
      <c r="BK385626" s="2311"/>
    </row>
    <row r="385650" spans="63:63" x14ac:dyDescent="0.25">
      <c r="BK385650" s="2315"/>
    </row>
    <row r="385651" spans="63:63" x14ac:dyDescent="0.25">
      <c r="BK385651" s="2311"/>
    </row>
    <row r="385675" spans="63:63" x14ac:dyDescent="0.25">
      <c r="BK385675" s="2315"/>
    </row>
    <row r="385676" spans="63:63" x14ac:dyDescent="0.25">
      <c r="BK385676" s="2311"/>
    </row>
    <row r="385700" spans="63:63" x14ac:dyDescent="0.25">
      <c r="BK385700" s="2315"/>
    </row>
    <row r="385701" spans="63:63" x14ac:dyDescent="0.25">
      <c r="BK385701" s="2311"/>
    </row>
    <row r="385725" spans="63:63" x14ac:dyDescent="0.25">
      <c r="BK385725" s="2315"/>
    </row>
    <row r="385726" spans="63:63" x14ac:dyDescent="0.25">
      <c r="BK385726" s="2311"/>
    </row>
    <row r="385750" spans="63:63" x14ac:dyDescent="0.25">
      <c r="BK385750" s="2315"/>
    </row>
    <row r="385751" spans="63:63" x14ac:dyDescent="0.25">
      <c r="BK385751" s="2311"/>
    </row>
    <row r="385775" spans="63:63" x14ac:dyDescent="0.25">
      <c r="BK385775" s="2315"/>
    </row>
    <row r="385776" spans="63:63" x14ac:dyDescent="0.25">
      <c r="BK385776" s="2311"/>
    </row>
    <row r="385800" spans="63:63" x14ac:dyDescent="0.25">
      <c r="BK385800" s="2315"/>
    </row>
    <row r="385801" spans="63:63" x14ac:dyDescent="0.25">
      <c r="BK385801" s="2311"/>
    </row>
    <row r="385825" spans="63:63" x14ac:dyDescent="0.25">
      <c r="BK385825" s="2315"/>
    </row>
    <row r="385826" spans="63:63" x14ac:dyDescent="0.25">
      <c r="BK385826" s="2311"/>
    </row>
    <row r="385850" spans="63:63" x14ac:dyDescent="0.25">
      <c r="BK385850" s="2315"/>
    </row>
    <row r="385851" spans="63:63" x14ac:dyDescent="0.25">
      <c r="BK385851" s="2311"/>
    </row>
    <row r="385875" spans="63:63" x14ac:dyDescent="0.25">
      <c r="BK385875" s="2315"/>
    </row>
    <row r="385876" spans="63:63" x14ac:dyDescent="0.25">
      <c r="BK385876" s="2311"/>
    </row>
    <row r="385900" spans="63:63" x14ac:dyDescent="0.25">
      <c r="BK385900" s="2315"/>
    </row>
    <row r="385901" spans="63:63" x14ac:dyDescent="0.25">
      <c r="BK385901" s="2311"/>
    </row>
    <row r="385925" spans="63:63" x14ac:dyDescent="0.25">
      <c r="BK385925" s="2315"/>
    </row>
    <row r="385926" spans="63:63" x14ac:dyDescent="0.25">
      <c r="BK385926" s="2311"/>
    </row>
    <row r="385950" spans="63:63" x14ac:dyDescent="0.25">
      <c r="BK385950" s="2315"/>
    </row>
    <row r="385951" spans="63:63" x14ac:dyDescent="0.25">
      <c r="BK385951" s="2311"/>
    </row>
    <row r="385975" spans="63:63" x14ac:dyDescent="0.25">
      <c r="BK385975" s="2315"/>
    </row>
    <row r="385976" spans="63:63" x14ac:dyDescent="0.25">
      <c r="BK385976" s="2311"/>
    </row>
    <row r="386000" spans="63:63" x14ac:dyDescent="0.25">
      <c r="BK386000" s="2315"/>
    </row>
    <row r="386001" spans="63:63" x14ac:dyDescent="0.25">
      <c r="BK386001" s="2311"/>
    </row>
    <row r="386025" spans="63:63" x14ac:dyDescent="0.25">
      <c r="BK386025" s="2315"/>
    </row>
    <row r="386026" spans="63:63" x14ac:dyDescent="0.25">
      <c r="BK386026" s="2311"/>
    </row>
    <row r="386050" spans="63:63" x14ac:dyDescent="0.25">
      <c r="BK386050" s="2315"/>
    </row>
    <row r="386051" spans="63:63" x14ac:dyDescent="0.25">
      <c r="BK386051" s="2311"/>
    </row>
    <row r="386075" spans="63:63" x14ac:dyDescent="0.25">
      <c r="BK386075" s="2315"/>
    </row>
    <row r="386076" spans="63:63" x14ac:dyDescent="0.25">
      <c r="BK386076" s="2311"/>
    </row>
    <row r="386100" spans="63:63" x14ac:dyDescent="0.25">
      <c r="BK386100" s="2315"/>
    </row>
    <row r="386101" spans="63:63" x14ac:dyDescent="0.25">
      <c r="BK386101" s="2311"/>
    </row>
    <row r="386125" spans="63:63" x14ac:dyDescent="0.25">
      <c r="BK386125" s="2315"/>
    </row>
    <row r="386126" spans="63:63" x14ac:dyDescent="0.25">
      <c r="BK386126" s="2311"/>
    </row>
    <row r="386150" spans="63:63" x14ac:dyDescent="0.25">
      <c r="BK386150" s="2315"/>
    </row>
    <row r="386151" spans="63:63" x14ac:dyDescent="0.25">
      <c r="BK386151" s="2311"/>
    </row>
    <row r="386175" spans="63:63" x14ac:dyDescent="0.25">
      <c r="BK386175" s="2315"/>
    </row>
    <row r="386176" spans="63:63" x14ac:dyDescent="0.25">
      <c r="BK386176" s="2311"/>
    </row>
    <row r="386200" spans="63:63" x14ac:dyDescent="0.25">
      <c r="BK386200" s="2315"/>
    </row>
    <row r="386201" spans="63:63" x14ac:dyDescent="0.25">
      <c r="BK386201" s="2311"/>
    </row>
    <row r="386225" spans="63:63" x14ac:dyDescent="0.25">
      <c r="BK386225" s="2315"/>
    </row>
    <row r="386226" spans="63:63" x14ac:dyDescent="0.25">
      <c r="BK386226" s="2311"/>
    </row>
    <row r="386250" spans="63:63" x14ac:dyDescent="0.25">
      <c r="BK386250" s="2315"/>
    </row>
    <row r="386251" spans="63:63" x14ac:dyDescent="0.25">
      <c r="BK386251" s="2311"/>
    </row>
    <row r="386275" spans="63:63" x14ac:dyDescent="0.25">
      <c r="BK386275" s="2315"/>
    </row>
    <row r="386276" spans="63:63" x14ac:dyDescent="0.25">
      <c r="BK386276" s="2311"/>
    </row>
    <row r="386300" spans="63:63" x14ac:dyDescent="0.25">
      <c r="BK386300" s="2315"/>
    </row>
    <row r="386301" spans="63:63" x14ac:dyDescent="0.25">
      <c r="BK386301" s="2311"/>
    </row>
    <row r="386325" spans="63:63" x14ac:dyDescent="0.25">
      <c r="BK386325" s="2315"/>
    </row>
    <row r="386326" spans="63:63" x14ac:dyDescent="0.25">
      <c r="BK386326" s="2311"/>
    </row>
    <row r="386350" spans="63:63" x14ac:dyDescent="0.25">
      <c r="BK386350" s="2315"/>
    </row>
    <row r="386351" spans="63:63" x14ac:dyDescent="0.25">
      <c r="BK386351" s="2311"/>
    </row>
    <row r="386375" spans="63:63" x14ac:dyDescent="0.25">
      <c r="BK386375" s="2315"/>
    </row>
    <row r="386376" spans="63:63" x14ac:dyDescent="0.25">
      <c r="BK386376" s="2311"/>
    </row>
    <row r="386400" spans="63:63" x14ac:dyDescent="0.25">
      <c r="BK386400" s="2315"/>
    </row>
    <row r="386401" spans="63:63" x14ac:dyDescent="0.25">
      <c r="BK386401" s="2311"/>
    </row>
    <row r="386425" spans="63:63" x14ac:dyDescent="0.25">
      <c r="BK386425" s="2315"/>
    </row>
    <row r="386426" spans="63:63" x14ac:dyDescent="0.25">
      <c r="BK386426" s="2311"/>
    </row>
    <row r="386450" spans="63:63" x14ac:dyDescent="0.25">
      <c r="BK386450" s="2315"/>
    </row>
    <row r="386451" spans="63:63" x14ac:dyDescent="0.25">
      <c r="BK386451" s="2311"/>
    </row>
    <row r="386475" spans="63:63" x14ac:dyDescent="0.25">
      <c r="BK386475" s="2315"/>
    </row>
    <row r="386476" spans="63:63" x14ac:dyDescent="0.25">
      <c r="BK386476" s="2311"/>
    </row>
    <row r="386500" spans="63:63" x14ac:dyDescent="0.25">
      <c r="BK386500" s="2315"/>
    </row>
    <row r="386501" spans="63:63" x14ac:dyDescent="0.25">
      <c r="BK386501" s="2311"/>
    </row>
    <row r="386525" spans="63:63" x14ac:dyDescent="0.25">
      <c r="BK386525" s="2315"/>
    </row>
    <row r="386526" spans="63:63" x14ac:dyDescent="0.25">
      <c r="BK386526" s="2311"/>
    </row>
    <row r="386550" spans="63:63" x14ac:dyDescent="0.25">
      <c r="BK386550" s="2315"/>
    </row>
    <row r="386551" spans="63:63" x14ac:dyDescent="0.25">
      <c r="BK386551" s="2311"/>
    </row>
    <row r="386575" spans="63:63" x14ac:dyDescent="0.25">
      <c r="BK386575" s="2315"/>
    </row>
    <row r="386576" spans="63:63" x14ac:dyDescent="0.25">
      <c r="BK386576" s="2311"/>
    </row>
    <row r="386600" spans="63:63" x14ac:dyDescent="0.25">
      <c r="BK386600" s="2315"/>
    </row>
    <row r="386601" spans="63:63" x14ac:dyDescent="0.25">
      <c r="BK386601" s="2311"/>
    </row>
    <row r="386625" spans="63:63" x14ac:dyDescent="0.25">
      <c r="BK386625" s="2315"/>
    </row>
    <row r="386626" spans="63:63" x14ac:dyDescent="0.25">
      <c r="BK386626" s="2311"/>
    </row>
    <row r="386650" spans="63:63" x14ac:dyDescent="0.25">
      <c r="BK386650" s="2315"/>
    </row>
    <row r="386651" spans="63:63" x14ac:dyDescent="0.25">
      <c r="BK386651" s="2311"/>
    </row>
    <row r="386675" spans="63:63" x14ac:dyDescent="0.25">
      <c r="BK386675" s="2315"/>
    </row>
    <row r="386676" spans="63:63" x14ac:dyDescent="0.25">
      <c r="BK386676" s="2311"/>
    </row>
    <row r="386700" spans="63:63" x14ac:dyDescent="0.25">
      <c r="BK386700" s="2315"/>
    </row>
    <row r="386701" spans="63:63" x14ac:dyDescent="0.25">
      <c r="BK386701" s="2311"/>
    </row>
    <row r="386725" spans="63:63" x14ac:dyDescent="0.25">
      <c r="BK386725" s="2315"/>
    </row>
    <row r="386726" spans="63:63" x14ac:dyDescent="0.25">
      <c r="BK386726" s="2311"/>
    </row>
    <row r="386750" spans="63:63" x14ac:dyDescent="0.25">
      <c r="BK386750" s="2315"/>
    </row>
    <row r="386751" spans="63:63" x14ac:dyDescent="0.25">
      <c r="BK386751" s="2311"/>
    </row>
    <row r="386775" spans="63:63" x14ac:dyDescent="0.25">
      <c r="BK386775" s="2315"/>
    </row>
    <row r="386776" spans="63:63" x14ac:dyDescent="0.25">
      <c r="BK386776" s="2311"/>
    </row>
    <row r="386800" spans="63:63" x14ac:dyDescent="0.25">
      <c r="BK386800" s="2315"/>
    </row>
    <row r="386801" spans="63:63" x14ac:dyDescent="0.25">
      <c r="BK386801" s="2311"/>
    </row>
    <row r="386825" spans="63:63" x14ac:dyDescent="0.25">
      <c r="BK386825" s="2315"/>
    </row>
    <row r="386826" spans="63:63" x14ac:dyDescent="0.25">
      <c r="BK386826" s="2311"/>
    </row>
    <row r="386850" spans="63:63" x14ac:dyDescent="0.25">
      <c r="BK386850" s="2315"/>
    </row>
    <row r="386851" spans="63:63" x14ac:dyDescent="0.25">
      <c r="BK386851" s="2311"/>
    </row>
    <row r="386875" spans="63:63" x14ac:dyDescent="0.25">
      <c r="BK386875" s="2315"/>
    </row>
    <row r="386876" spans="63:63" x14ac:dyDescent="0.25">
      <c r="BK386876" s="2311"/>
    </row>
    <row r="386900" spans="63:63" x14ac:dyDescent="0.25">
      <c r="BK386900" s="2315"/>
    </row>
    <row r="386901" spans="63:63" x14ac:dyDescent="0.25">
      <c r="BK386901" s="2311"/>
    </row>
    <row r="386925" spans="63:63" x14ac:dyDescent="0.25">
      <c r="BK386925" s="2315"/>
    </row>
    <row r="386926" spans="63:63" x14ac:dyDescent="0.25">
      <c r="BK386926" s="2311"/>
    </row>
    <row r="386950" spans="63:63" x14ac:dyDescent="0.25">
      <c r="BK386950" s="2315"/>
    </row>
    <row r="386951" spans="63:63" x14ac:dyDescent="0.25">
      <c r="BK386951" s="2311"/>
    </row>
    <row r="386975" spans="63:63" x14ac:dyDescent="0.25">
      <c r="BK386975" s="2315"/>
    </row>
    <row r="386976" spans="63:63" x14ac:dyDescent="0.25">
      <c r="BK386976" s="2311"/>
    </row>
    <row r="387000" spans="63:63" x14ac:dyDescent="0.25">
      <c r="BK387000" s="2315"/>
    </row>
    <row r="387001" spans="63:63" x14ac:dyDescent="0.25">
      <c r="BK387001" s="2311"/>
    </row>
    <row r="387025" spans="63:63" x14ac:dyDescent="0.25">
      <c r="BK387025" s="2315"/>
    </row>
    <row r="387026" spans="63:63" x14ac:dyDescent="0.25">
      <c r="BK387026" s="2311"/>
    </row>
    <row r="387050" spans="63:63" x14ac:dyDescent="0.25">
      <c r="BK387050" s="2315"/>
    </row>
    <row r="387051" spans="63:63" x14ac:dyDescent="0.25">
      <c r="BK387051" s="2311"/>
    </row>
    <row r="387075" spans="63:63" x14ac:dyDescent="0.25">
      <c r="BK387075" s="2315"/>
    </row>
    <row r="387076" spans="63:63" x14ac:dyDescent="0.25">
      <c r="BK387076" s="2311"/>
    </row>
    <row r="387100" spans="63:63" x14ac:dyDescent="0.25">
      <c r="BK387100" s="2315"/>
    </row>
    <row r="387101" spans="63:63" x14ac:dyDescent="0.25">
      <c r="BK387101" s="2311"/>
    </row>
    <row r="387125" spans="63:63" x14ac:dyDescent="0.25">
      <c r="BK387125" s="2315"/>
    </row>
    <row r="387126" spans="63:63" x14ac:dyDescent="0.25">
      <c r="BK387126" s="2311"/>
    </row>
    <row r="387150" spans="63:63" x14ac:dyDescent="0.25">
      <c r="BK387150" s="2315"/>
    </row>
    <row r="387151" spans="63:63" x14ac:dyDescent="0.25">
      <c r="BK387151" s="2311"/>
    </row>
    <row r="387175" spans="63:63" x14ac:dyDescent="0.25">
      <c r="BK387175" s="2315"/>
    </row>
    <row r="387176" spans="63:63" x14ac:dyDescent="0.25">
      <c r="BK387176" s="2311"/>
    </row>
    <row r="387200" spans="63:63" x14ac:dyDescent="0.25">
      <c r="BK387200" s="2315"/>
    </row>
    <row r="387201" spans="63:63" x14ac:dyDescent="0.25">
      <c r="BK387201" s="2311"/>
    </row>
    <row r="387225" spans="63:63" x14ac:dyDescent="0.25">
      <c r="BK387225" s="2315"/>
    </row>
    <row r="387226" spans="63:63" x14ac:dyDescent="0.25">
      <c r="BK387226" s="2311"/>
    </row>
    <row r="387250" spans="63:63" x14ac:dyDescent="0.25">
      <c r="BK387250" s="2315"/>
    </row>
    <row r="387251" spans="63:63" x14ac:dyDescent="0.25">
      <c r="BK387251" s="2311"/>
    </row>
    <row r="387275" spans="63:63" x14ac:dyDescent="0.25">
      <c r="BK387275" s="2315"/>
    </row>
    <row r="387276" spans="63:63" x14ac:dyDescent="0.25">
      <c r="BK387276" s="2311"/>
    </row>
    <row r="387300" spans="63:63" x14ac:dyDescent="0.25">
      <c r="BK387300" s="2315"/>
    </row>
    <row r="387301" spans="63:63" x14ac:dyDescent="0.25">
      <c r="BK387301" s="2311"/>
    </row>
    <row r="387325" spans="63:63" x14ac:dyDescent="0.25">
      <c r="BK387325" s="2315"/>
    </row>
    <row r="387326" spans="63:63" x14ac:dyDescent="0.25">
      <c r="BK387326" s="2311"/>
    </row>
    <row r="387350" spans="63:63" x14ac:dyDescent="0.25">
      <c r="BK387350" s="2315"/>
    </row>
    <row r="387351" spans="63:63" x14ac:dyDescent="0.25">
      <c r="BK387351" s="2311"/>
    </row>
    <row r="387375" spans="63:63" x14ac:dyDescent="0.25">
      <c r="BK387375" s="2315"/>
    </row>
    <row r="387376" spans="63:63" x14ac:dyDescent="0.25">
      <c r="BK387376" s="2311"/>
    </row>
    <row r="387400" spans="63:63" x14ac:dyDescent="0.25">
      <c r="BK387400" s="2315"/>
    </row>
    <row r="387401" spans="63:63" x14ac:dyDescent="0.25">
      <c r="BK387401" s="2311"/>
    </row>
    <row r="387425" spans="63:63" x14ac:dyDescent="0.25">
      <c r="BK387425" s="2315"/>
    </row>
    <row r="387426" spans="63:63" x14ac:dyDescent="0.25">
      <c r="BK387426" s="2311"/>
    </row>
    <row r="387450" spans="63:63" x14ac:dyDescent="0.25">
      <c r="BK387450" s="2315"/>
    </row>
    <row r="387451" spans="63:63" x14ac:dyDescent="0.25">
      <c r="BK387451" s="2311"/>
    </row>
    <row r="387475" spans="63:63" x14ac:dyDescent="0.25">
      <c r="BK387475" s="2315"/>
    </row>
    <row r="387476" spans="63:63" x14ac:dyDescent="0.25">
      <c r="BK387476" s="2311"/>
    </row>
    <row r="387500" spans="63:63" x14ac:dyDescent="0.25">
      <c r="BK387500" s="2315"/>
    </row>
    <row r="387501" spans="63:63" x14ac:dyDescent="0.25">
      <c r="BK387501" s="2311"/>
    </row>
    <row r="387525" spans="63:63" x14ac:dyDescent="0.25">
      <c r="BK387525" s="2315"/>
    </row>
    <row r="387526" spans="63:63" x14ac:dyDescent="0.25">
      <c r="BK387526" s="2311"/>
    </row>
    <row r="387550" spans="63:63" x14ac:dyDescent="0.25">
      <c r="BK387550" s="2315"/>
    </row>
    <row r="387551" spans="63:63" x14ac:dyDescent="0.25">
      <c r="BK387551" s="2311"/>
    </row>
    <row r="387575" spans="63:63" x14ac:dyDescent="0.25">
      <c r="BK387575" s="2315"/>
    </row>
    <row r="387576" spans="63:63" x14ac:dyDescent="0.25">
      <c r="BK387576" s="2311"/>
    </row>
    <row r="387600" spans="63:63" x14ac:dyDescent="0.25">
      <c r="BK387600" s="2315"/>
    </row>
    <row r="387601" spans="63:63" x14ac:dyDescent="0.25">
      <c r="BK387601" s="2311"/>
    </row>
    <row r="387625" spans="63:63" x14ac:dyDescent="0.25">
      <c r="BK387625" s="2315"/>
    </row>
    <row r="387626" spans="63:63" x14ac:dyDescent="0.25">
      <c r="BK387626" s="2311"/>
    </row>
    <row r="387650" spans="63:63" x14ac:dyDescent="0.25">
      <c r="BK387650" s="2315"/>
    </row>
    <row r="387651" spans="63:63" x14ac:dyDescent="0.25">
      <c r="BK387651" s="2311"/>
    </row>
    <row r="387675" spans="63:63" x14ac:dyDescent="0.25">
      <c r="BK387675" s="2315"/>
    </row>
    <row r="387676" spans="63:63" x14ac:dyDescent="0.25">
      <c r="BK387676" s="2311"/>
    </row>
    <row r="387700" spans="63:63" x14ac:dyDescent="0.25">
      <c r="BK387700" s="2315"/>
    </row>
    <row r="387701" spans="63:63" x14ac:dyDescent="0.25">
      <c r="BK387701" s="2311"/>
    </row>
    <row r="387725" spans="63:63" x14ac:dyDescent="0.25">
      <c r="BK387725" s="2315"/>
    </row>
    <row r="387726" spans="63:63" x14ac:dyDescent="0.25">
      <c r="BK387726" s="2311"/>
    </row>
    <row r="387750" spans="63:63" x14ac:dyDescent="0.25">
      <c r="BK387750" s="2315"/>
    </row>
    <row r="387751" spans="63:63" x14ac:dyDescent="0.25">
      <c r="BK387751" s="2311"/>
    </row>
    <row r="387775" spans="63:63" x14ac:dyDescent="0.25">
      <c r="BK387775" s="2315"/>
    </row>
    <row r="387776" spans="63:63" x14ac:dyDescent="0.25">
      <c r="BK387776" s="2311"/>
    </row>
    <row r="387800" spans="63:63" x14ac:dyDescent="0.25">
      <c r="BK387800" s="2315"/>
    </row>
    <row r="387801" spans="63:63" x14ac:dyDescent="0.25">
      <c r="BK387801" s="2311"/>
    </row>
    <row r="387825" spans="63:63" x14ac:dyDescent="0.25">
      <c r="BK387825" s="2315"/>
    </row>
    <row r="387826" spans="63:63" x14ac:dyDescent="0.25">
      <c r="BK387826" s="2311"/>
    </row>
    <row r="387850" spans="63:63" x14ac:dyDescent="0.25">
      <c r="BK387850" s="2315"/>
    </row>
    <row r="387851" spans="63:63" x14ac:dyDescent="0.25">
      <c r="BK387851" s="2311"/>
    </row>
    <row r="387875" spans="63:63" x14ac:dyDescent="0.25">
      <c r="BK387875" s="2315"/>
    </row>
    <row r="387876" spans="63:63" x14ac:dyDescent="0.25">
      <c r="BK387876" s="2311"/>
    </row>
    <row r="387900" spans="63:63" x14ac:dyDescent="0.25">
      <c r="BK387900" s="2315"/>
    </row>
    <row r="387901" spans="63:63" x14ac:dyDescent="0.25">
      <c r="BK387901" s="2311"/>
    </row>
    <row r="387925" spans="63:63" x14ac:dyDescent="0.25">
      <c r="BK387925" s="2315"/>
    </row>
    <row r="387926" spans="63:63" x14ac:dyDescent="0.25">
      <c r="BK387926" s="2311"/>
    </row>
    <row r="387950" spans="63:63" x14ac:dyDescent="0.25">
      <c r="BK387950" s="2315"/>
    </row>
    <row r="387951" spans="63:63" x14ac:dyDescent="0.25">
      <c r="BK387951" s="2311"/>
    </row>
    <row r="387975" spans="63:63" x14ac:dyDescent="0.25">
      <c r="BK387975" s="2315"/>
    </row>
    <row r="387976" spans="63:63" x14ac:dyDescent="0.25">
      <c r="BK387976" s="2311"/>
    </row>
    <row r="388000" spans="63:63" x14ac:dyDescent="0.25">
      <c r="BK388000" s="2315"/>
    </row>
    <row r="388001" spans="63:63" x14ac:dyDescent="0.25">
      <c r="BK388001" s="2311"/>
    </row>
    <row r="388025" spans="63:63" x14ac:dyDescent="0.25">
      <c r="BK388025" s="2315"/>
    </row>
    <row r="388026" spans="63:63" x14ac:dyDescent="0.25">
      <c r="BK388026" s="2311"/>
    </row>
    <row r="388050" spans="63:63" x14ac:dyDescent="0.25">
      <c r="BK388050" s="2315"/>
    </row>
    <row r="388051" spans="63:63" x14ac:dyDescent="0.25">
      <c r="BK388051" s="2311"/>
    </row>
    <row r="388075" spans="63:63" x14ac:dyDescent="0.25">
      <c r="BK388075" s="2315"/>
    </row>
    <row r="388076" spans="63:63" x14ac:dyDescent="0.25">
      <c r="BK388076" s="2311"/>
    </row>
    <row r="388100" spans="63:63" x14ac:dyDescent="0.25">
      <c r="BK388100" s="2315"/>
    </row>
    <row r="388101" spans="63:63" x14ac:dyDescent="0.25">
      <c r="BK388101" s="2311"/>
    </row>
    <row r="388125" spans="63:63" x14ac:dyDescent="0.25">
      <c r="BK388125" s="2315"/>
    </row>
    <row r="388126" spans="63:63" x14ac:dyDescent="0.25">
      <c r="BK388126" s="2311"/>
    </row>
    <row r="388150" spans="63:63" x14ac:dyDescent="0.25">
      <c r="BK388150" s="2315"/>
    </row>
    <row r="388151" spans="63:63" x14ac:dyDescent="0.25">
      <c r="BK388151" s="2311"/>
    </row>
    <row r="388175" spans="63:63" x14ac:dyDescent="0.25">
      <c r="BK388175" s="2315"/>
    </row>
    <row r="388176" spans="63:63" x14ac:dyDescent="0.25">
      <c r="BK388176" s="2311"/>
    </row>
    <row r="388200" spans="63:63" x14ac:dyDescent="0.25">
      <c r="BK388200" s="2315"/>
    </row>
    <row r="388201" spans="63:63" x14ac:dyDescent="0.25">
      <c r="BK388201" s="2311"/>
    </row>
    <row r="388225" spans="63:63" x14ac:dyDescent="0.25">
      <c r="BK388225" s="2315"/>
    </row>
    <row r="388226" spans="63:63" x14ac:dyDescent="0.25">
      <c r="BK388226" s="2311"/>
    </row>
    <row r="388250" spans="63:63" x14ac:dyDescent="0.25">
      <c r="BK388250" s="2315"/>
    </row>
    <row r="388251" spans="63:63" x14ac:dyDescent="0.25">
      <c r="BK388251" s="2311"/>
    </row>
    <row r="388275" spans="63:63" x14ac:dyDescent="0.25">
      <c r="BK388275" s="2315"/>
    </row>
    <row r="388276" spans="63:63" x14ac:dyDescent="0.25">
      <c r="BK388276" s="2311"/>
    </row>
    <row r="388300" spans="63:63" x14ac:dyDescent="0.25">
      <c r="BK388300" s="2315"/>
    </row>
    <row r="388301" spans="63:63" x14ac:dyDescent="0.25">
      <c r="BK388301" s="2311"/>
    </row>
    <row r="388325" spans="63:63" x14ac:dyDescent="0.25">
      <c r="BK388325" s="2315"/>
    </row>
    <row r="388326" spans="63:63" x14ac:dyDescent="0.25">
      <c r="BK388326" s="2311"/>
    </row>
    <row r="388350" spans="63:63" x14ac:dyDescent="0.25">
      <c r="BK388350" s="2315"/>
    </row>
    <row r="388351" spans="63:63" x14ac:dyDescent="0.25">
      <c r="BK388351" s="2311"/>
    </row>
    <row r="388375" spans="63:63" x14ac:dyDescent="0.25">
      <c r="BK388375" s="2315"/>
    </row>
    <row r="388376" spans="63:63" x14ac:dyDescent="0.25">
      <c r="BK388376" s="2311"/>
    </row>
    <row r="388400" spans="63:63" x14ac:dyDescent="0.25">
      <c r="BK388400" s="2315"/>
    </row>
    <row r="388401" spans="63:63" x14ac:dyDescent="0.25">
      <c r="BK388401" s="2311"/>
    </row>
    <row r="388425" spans="63:63" x14ac:dyDescent="0.25">
      <c r="BK388425" s="2315"/>
    </row>
    <row r="388426" spans="63:63" x14ac:dyDescent="0.25">
      <c r="BK388426" s="2311"/>
    </row>
    <row r="388450" spans="63:63" x14ac:dyDescent="0.25">
      <c r="BK388450" s="2315"/>
    </row>
    <row r="388451" spans="63:63" x14ac:dyDescent="0.25">
      <c r="BK388451" s="2311"/>
    </row>
    <row r="388475" spans="63:63" x14ac:dyDescent="0.25">
      <c r="BK388475" s="2315"/>
    </row>
    <row r="388476" spans="63:63" x14ac:dyDescent="0.25">
      <c r="BK388476" s="2311"/>
    </row>
    <row r="388500" spans="63:63" x14ac:dyDescent="0.25">
      <c r="BK388500" s="2315"/>
    </row>
    <row r="388501" spans="63:63" x14ac:dyDescent="0.25">
      <c r="BK388501" s="2311"/>
    </row>
    <row r="388525" spans="63:63" x14ac:dyDescent="0.25">
      <c r="BK388525" s="2315"/>
    </row>
    <row r="388526" spans="63:63" x14ac:dyDescent="0.25">
      <c r="BK388526" s="2311"/>
    </row>
    <row r="388550" spans="63:63" x14ac:dyDescent="0.25">
      <c r="BK388550" s="2315"/>
    </row>
    <row r="388551" spans="63:63" x14ac:dyDescent="0.25">
      <c r="BK388551" s="2311"/>
    </row>
    <row r="388575" spans="63:63" x14ac:dyDescent="0.25">
      <c r="BK388575" s="2315"/>
    </row>
    <row r="388576" spans="63:63" x14ac:dyDescent="0.25">
      <c r="BK388576" s="2311"/>
    </row>
    <row r="388600" spans="63:63" x14ac:dyDescent="0.25">
      <c r="BK388600" s="2315"/>
    </row>
    <row r="388601" spans="63:63" x14ac:dyDescent="0.25">
      <c r="BK388601" s="2311"/>
    </row>
    <row r="388625" spans="63:63" x14ac:dyDescent="0.25">
      <c r="BK388625" s="2315"/>
    </row>
    <row r="388626" spans="63:63" x14ac:dyDescent="0.25">
      <c r="BK388626" s="2311"/>
    </row>
    <row r="388650" spans="63:63" x14ac:dyDescent="0.25">
      <c r="BK388650" s="2315"/>
    </row>
    <row r="388651" spans="63:63" x14ac:dyDescent="0.25">
      <c r="BK388651" s="2311"/>
    </row>
    <row r="388675" spans="63:63" x14ac:dyDescent="0.25">
      <c r="BK388675" s="2315"/>
    </row>
    <row r="388676" spans="63:63" x14ac:dyDescent="0.25">
      <c r="BK388676" s="2311"/>
    </row>
    <row r="388700" spans="63:63" x14ac:dyDescent="0.25">
      <c r="BK388700" s="2315"/>
    </row>
    <row r="388701" spans="63:63" x14ac:dyDescent="0.25">
      <c r="BK388701" s="2311"/>
    </row>
    <row r="388725" spans="63:63" x14ac:dyDescent="0.25">
      <c r="BK388725" s="2315"/>
    </row>
    <row r="388726" spans="63:63" x14ac:dyDescent="0.25">
      <c r="BK388726" s="2311"/>
    </row>
    <row r="388750" spans="63:63" x14ac:dyDescent="0.25">
      <c r="BK388750" s="2315"/>
    </row>
    <row r="388751" spans="63:63" x14ac:dyDescent="0.25">
      <c r="BK388751" s="2311"/>
    </row>
    <row r="388775" spans="63:63" x14ac:dyDescent="0.25">
      <c r="BK388775" s="2315"/>
    </row>
    <row r="388776" spans="63:63" x14ac:dyDescent="0.25">
      <c r="BK388776" s="2311"/>
    </row>
    <row r="388800" spans="63:63" x14ac:dyDescent="0.25">
      <c r="BK388800" s="2315"/>
    </row>
    <row r="388801" spans="63:63" x14ac:dyDescent="0.25">
      <c r="BK388801" s="2311"/>
    </row>
    <row r="388825" spans="63:63" x14ac:dyDescent="0.25">
      <c r="BK388825" s="2315"/>
    </row>
    <row r="388826" spans="63:63" x14ac:dyDescent="0.25">
      <c r="BK388826" s="2311"/>
    </row>
    <row r="388850" spans="63:63" x14ac:dyDescent="0.25">
      <c r="BK388850" s="2315"/>
    </row>
    <row r="388851" spans="63:63" x14ac:dyDescent="0.25">
      <c r="BK388851" s="2311"/>
    </row>
    <row r="388875" spans="63:63" x14ac:dyDescent="0.25">
      <c r="BK388875" s="2315"/>
    </row>
    <row r="388876" spans="63:63" x14ac:dyDescent="0.25">
      <c r="BK388876" s="2311"/>
    </row>
    <row r="388900" spans="63:63" x14ac:dyDescent="0.25">
      <c r="BK388900" s="2315"/>
    </row>
    <row r="388901" spans="63:63" x14ac:dyDescent="0.25">
      <c r="BK388901" s="2311"/>
    </row>
    <row r="388925" spans="63:63" x14ac:dyDescent="0.25">
      <c r="BK388925" s="2315"/>
    </row>
    <row r="388926" spans="63:63" x14ac:dyDescent="0.25">
      <c r="BK388926" s="2311"/>
    </row>
    <row r="388950" spans="63:63" x14ac:dyDescent="0.25">
      <c r="BK388950" s="2315"/>
    </row>
    <row r="388951" spans="63:63" x14ac:dyDescent="0.25">
      <c r="BK388951" s="2311"/>
    </row>
    <row r="388975" spans="63:63" x14ac:dyDescent="0.25">
      <c r="BK388975" s="2315"/>
    </row>
    <row r="388976" spans="63:63" x14ac:dyDescent="0.25">
      <c r="BK388976" s="2311"/>
    </row>
    <row r="389000" spans="63:63" x14ac:dyDescent="0.25">
      <c r="BK389000" s="2315"/>
    </row>
    <row r="389001" spans="63:63" x14ac:dyDescent="0.25">
      <c r="BK389001" s="2311"/>
    </row>
    <row r="389025" spans="63:63" x14ac:dyDescent="0.25">
      <c r="BK389025" s="2315"/>
    </row>
    <row r="389026" spans="63:63" x14ac:dyDescent="0.25">
      <c r="BK389026" s="2311"/>
    </row>
    <row r="389050" spans="63:63" x14ac:dyDescent="0.25">
      <c r="BK389050" s="2315"/>
    </row>
    <row r="389051" spans="63:63" x14ac:dyDescent="0.25">
      <c r="BK389051" s="2311"/>
    </row>
    <row r="389075" spans="63:63" x14ac:dyDescent="0.25">
      <c r="BK389075" s="2315"/>
    </row>
    <row r="389076" spans="63:63" x14ac:dyDescent="0.25">
      <c r="BK389076" s="2311"/>
    </row>
    <row r="389100" spans="63:63" x14ac:dyDescent="0.25">
      <c r="BK389100" s="2315"/>
    </row>
    <row r="389101" spans="63:63" x14ac:dyDescent="0.25">
      <c r="BK389101" s="2311"/>
    </row>
    <row r="389125" spans="63:63" x14ac:dyDescent="0.25">
      <c r="BK389125" s="2315"/>
    </row>
    <row r="389126" spans="63:63" x14ac:dyDescent="0.25">
      <c r="BK389126" s="2311"/>
    </row>
    <row r="389150" spans="63:63" x14ac:dyDescent="0.25">
      <c r="BK389150" s="2315"/>
    </row>
    <row r="389151" spans="63:63" x14ac:dyDescent="0.25">
      <c r="BK389151" s="2311"/>
    </row>
    <row r="389175" spans="63:63" x14ac:dyDescent="0.25">
      <c r="BK389175" s="2315"/>
    </row>
    <row r="389176" spans="63:63" x14ac:dyDescent="0.25">
      <c r="BK389176" s="2311"/>
    </row>
    <row r="389200" spans="63:63" x14ac:dyDescent="0.25">
      <c r="BK389200" s="2315"/>
    </row>
    <row r="389201" spans="63:63" x14ac:dyDescent="0.25">
      <c r="BK389201" s="2311"/>
    </row>
    <row r="389225" spans="63:63" x14ac:dyDescent="0.25">
      <c r="BK389225" s="2315"/>
    </row>
    <row r="389226" spans="63:63" x14ac:dyDescent="0.25">
      <c r="BK389226" s="2311"/>
    </row>
    <row r="389250" spans="63:63" x14ac:dyDescent="0.25">
      <c r="BK389250" s="2315"/>
    </row>
    <row r="389251" spans="63:63" x14ac:dyDescent="0.25">
      <c r="BK389251" s="2311"/>
    </row>
    <row r="389275" spans="63:63" x14ac:dyDescent="0.25">
      <c r="BK389275" s="2315"/>
    </row>
    <row r="389276" spans="63:63" x14ac:dyDescent="0.25">
      <c r="BK389276" s="2311"/>
    </row>
    <row r="389300" spans="63:63" x14ac:dyDescent="0.25">
      <c r="BK389300" s="2315"/>
    </row>
    <row r="389301" spans="63:63" x14ac:dyDescent="0.25">
      <c r="BK389301" s="2311"/>
    </row>
    <row r="389325" spans="63:63" x14ac:dyDescent="0.25">
      <c r="BK389325" s="2315"/>
    </row>
    <row r="389326" spans="63:63" x14ac:dyDescent="0.25">
      <c r="BK389326" s="2311"/>
    </row>
    <row r="389350" spans="63:63" x14ac:dyDescent="0.25">
      <c r="BK389350" s="2315"/>
    </row>
    <row r="389351" spans="63:63" x14ac:dyDescent="0.25">
      <c r="BK389351" s="2311"/>
    </row>
    <row r="389375" spans="63:63" x14ac:dyDescent="0.25">
      <c r="BK389375" s="2315"/>
    </row>
    <row r="389376" spans="63:63" x14ac:dyDescent="0.25">
      <c r="BK389376" s="2311"/>
    </row>
    <row r="389400" spans="63:63" x14ac:dyDescent="0.25">
      <c r="BK389400" s="2315"/>
    </row>
    <row r="389401" spans="63:63" x14ac:dyDescent="0.25">
      <c r="BK389401" s="2311"/>
    </row>
    <row r="389425" spans="63:63" x14ac:dyDescent="0.25">
      <c r="BK389425" s="2315"/>
    </row>
    <row r="389426" spans="63:63" x14ac:dyDescent="0.25">
      <c r="BK389426" s="2311"/>
    </row>
    <row r="389450" spans="63:63" x14ac:dyDescent="0.25">
      <c r="BK389450" s="2315"/>
    </row>
    <row r="389451" spans="63:63" x14ac:dyDescent="0.25">
      <c r="BK389451" s="2311"/>
    </row>
    <row r="389475" spans="63:63" x14ac:dyDescent="0.25">
      <c r="BK389475" s="2315"/>
    </row>
    <row r="389476" spans="63:63" x14ac:dyDescent="0.25">
      <c r="BK389476" s="2311"/>
    </row>
    <row r="389500" spans="63:63" x14ac:dyDescent="0.25">
      <c r="BK389500" s="2315"/>
    </row>
    <row r="389501" spans="63:63" x14ac:dyDescent="0.25">
      <c r="BK389501" s="2311"/>
    </row>
    <row r="389525" spans="63:63" x14ac:dyDescent="0.25">
      <c r="BK389525" s="2315"/>
    </row>
    <row r="389526" spans="63:63" x14ac:dyDescent="0.25">
      <c r="BK389526" s="2311"/>
    </row>
    <row r="389550" spans="63:63" x14ac:dyDescent="0.25">
      <c r="BK389550" s="2315"/>
    </row>
    <row r="389551" spans="63:63" x14ac:dyDescent="0.25">
      <c r="BK389551" s="2311"/>
    </row>
    <row r="389575" spans="63:63" x14ac:dyDescent="0.25">
      <c r="BK389575" s="2315"/>
    </row>
    <row r="389576" spans="63:63" x14ac:dyDescent="0.25">
      <c r="BK389576" s="2311"/>
    </row>
    <row r="389600" spans="63:63" x14ac:dyDescent="0.25">
      <c r="BK389600" s="2315"/>
    </row>
    <row r="389601" spans="63:63" x14ac:dyDescent="0.25">
      <c r="BK389601" s="2311"/>
    </row>
    <row r="389625" spans="63:63" x14ac:dyDescent="0.25">
      <c r="BK389625" s="2315"/>
    </row>
    <row r="389626" spans="63:63" x14ac:dyDescent="0.25">
      <c r="BK389626" s="2311"/>
    </row>
    <row r="389650" spans="63:63" x14ac:dyDescent="0.25">
      <c r="BK389650" s="2315"/>
    </row>
    <row r="389651" spans="63:63" x14ac:dyDescent="0.25">
      <c r="BK389651" s="2311"/>
    </row>
    <row r="389675" spans="63:63" x14ac:dyDescent="0.25">
      <c r="BK389675" s="2315"/>
    </row>
    <row r="389676" spans="63:63" x14ac:dyDescent="0.25">
      <c r="BK389676" s="2311"/>
    </row>
    <row r="389700" spans="63:63" x14ac:dyDescent="0.25">
      <c r="BK389700" s="2315"/>
    </row>
    <row r="389701" spans="63:63" x14ac:dyDescent="0.25">
      <c r="BK389701" s="2311"/>
    </row>
    <row r="389725" spans="63:63" x14ac:dyDescent="0.25">
      <c r="BK389725" s="2315"/>
    </row>
    <row r="389726" spans="63:63" x14ac:dyDescent="0.25">
      <c r="BK389726" s="2311"/>
    </row>
    <row r="389750" spans="63:63" x14ac:dyDescent="0.25">
      <c r="BK389750" s="2315"/>
    </row>
    <row r="389751" spans="63:63" x14ac:dyDescent="0.25">
      <c r="BK389751" s="2311"/>
    </row>
    <row r="389775" spans="63:63" x14ac:dyDescent="0.25">
      <c r="BK389775" s="2315"/>
    </row>
    <row r="389776" spans="63:63" x14ac:dyDescent="0.25">
      <c r="BK389776" s="2311"/>
    </row>
    <row r="389800" spans="63:63" x14ac:dyDescent="0.25">
      <c r="BK389800" s="2315"/>
    </row>
    <row r="389801" spans="63:63" x14ac:dyDescent="0.25">
      <c r="BK389801" s="2311"/>
    </row>
    <row r="389825" spans="63:63" x14ac:dyDescent="0.25">
      <c r="BK389825" s="2315"/>
    </row>
    <row r="389826" spans="63:63" x14ac:dyDescent="0.25">
      <c r="BK389826" s="2311"/>
    </row>
    <row r="389850" spans="63:63" x14ac:dyDescent="0.25">
      <c r="BK389850" s="2315"/>
    </row>
    <row r="389851" spans="63:63" x14ac:dyDescent="0.25">
      <c r="BK389851" s="2311"/>
    </row>
    <row r="389875" spans="63:63" x14ac:dyDescent="0.25">
      <c r="BK389875" s="2315"/>
    </row>
    <row r="389876" spans="63:63" x14ac:dyDescent="0.25">
      <c r="BK389876" s="2311"/>
    </row>
    <row r="389900" spans="63:63" x14ac:dyDescent="0.25">
      <c r="BK389900" s="2315"/>
    </row>
    <row r="389901" spans="63:63" x14ac:dyDescent="0.25">
      <c r="BK389901" s="2311"/>
    </row>
    <row r="389925" spans="63:63" x14ac:dyDescent="0.25">
      <c r="BK389925" s="2315"/>
    </row>
    <row r="389926" spans="63:63" x14ac:dyDescent="0.25">
      <c r="BK389926" s="2311"/>
    </row>
    <row r="389950" spans="63:63" x14ac:dyDescent="0.25">
      <c r="BK389950" s="2315"/>
    </row>
    <row r="389951" spans="63:63" x14ac:dyDescent="0.25">
      <c r="BK389951" s="2311"/>
    </row>
    <row r="389975" spans="63:63" x14ac:dyDescent="0.25">
      <c r="BK389975" s="2315"/>
    </row>
    <row r="389976" spans="63:63" x14ac:dyDescent="0.25">
      <c r="BK389976" s="2311"/>
    </row>
    <row r="390000" spans="63:63" x14ac:dyDescent="0.25">
      <c r="BK390000" s="2315"/>
    </row>
    <row r="390001" spans="63:63" x14ac:dyDescent="0.25">
      <c r="BK390001" s="2311"/>
    </row>
    <row r="390025" spans="63:63" x14ac:dyDescent="0.25">
      <c r="BK390025" s="2315"/>
    </row>
    <row r="390026" spans="63:63" x14ac:dyDescent="0.25">
      <c r="BK390026" s="2311"/>
    </row>
    <row r="390050" spans="63:63" x14ac:dyDescent="0.25">
      <c r="BK390050" s="2315"/>
    </row>
    <row r="390051" spans="63:63" x14ac:dyDescent="0.25">
      <c r="BK390051" s="2311"/>
    </row>
    <row r="390075" spans="63:63" x14ac:dyDescent="0.25">
      <c r="BK390075" s="2315"/>
    </row>
    <row r="390076" spans="63:63" x14ac:dyDescent="0.25">
      <c r="BK390076" s="2311"/>
    </row>
    <row r="390100" spans="63:63" x14ac:dyDescent="0.25">
      <c r="BK390100" s="2315"/>
    </row>
    <row r="390101" spans="63:63" x14ac:dyDescent="0.25">
      <c r="BK390101" s="2311"/>
    </row>
    <row r="390125" spans="63:63" x14ac:dyDescent="0.25">
      <c r="BK390125" s="2315"/>
    </row>
    <row r="390126" spans="63:63" x14ac:dyDescent="0.25">
      <c r="BK390126" s="2311"/>
    </row>
    <row r="390150" spans="63:63" x14ac:dyDescent="0.25">
      <c r="BK390150" s="2315"/>
    </row>
    <row r="390151" spans="63:63" x14ac:dyDescent="0.25">
      <c r="BK390151" s="2311"/>
    </row>
    <row r="390175" spans="63:63" x14ac:dyDescent="0.25">
      <c r="BK390175" s="2315"/>
    </row>
    <row r="390176" spans="63:63" x14ac:dyDescent="0.25">
      <c r="BK390176" s="2311"/>
    </row>
    <row r="390200" spans="63:63" x14ac:dyDescent="0.25">
      <c r="BK390200" s="2315"/>
    </row>
    <row r="390201" spans="63:63" x14ac:dyDescent="0.25">
      <c r="BK390201" s="2311"/>
    </row>
    <row r="390225" spans="63:63" x14ac:dyDescent="0.25">
      <c r="BK390225" s="2315"/>
    </row>
    <row r="390226" spans="63:63" x14ac:dyDescent="0.25">
      <c r="BK390226" s="2311"/>
    </row>
    <row r="390250" spans="63:63" x14ac:dyDescent="0.25">
      <c r="BK390250" s="2315"/>
    </row>
    <row r="390251" spans="63:63" x14ac:dyDescent="0.25">
      <c r="BK390251" s="2311"/>
    </row>
    <row r="390275" spans="63:63" x14ac:dyDescent="0.25">
      <c r="BK390275" s="2315"/>
    </row>
    <row r="390276" spans="63:63" x14ac:dyDescent="0.25">
      <c r="BK390276" s="2311"/>
    </row>
    <row r="390300" spans="63:63" x14ac:dyDescent="0.25">
      <c r="BK390300" s="2315"/>
    </row>
    <row r="390301" spans="63:63" x14ac:dyDescent="0.25">
      <c r="BK390301" s="2311"/>
    </row>
    <row r="390325" spans="63:63" x14ac:dyDescent="0.25">
      <c r="BK390325" s="2315"/>
    </row>
    <row r="390326" spans="63:63" x14ac:dyDescent="0.25">
      <c r="BK390326" s="2311"/>
    </row>
    <row r="390350" spans="63:63" x14ac:dyDescent="0.25">
      <c r="BK390350" s="2315"/>
    </row>
    <row r="390351" spans="63:63" x14ac:dyDescent="0.25">
      <c r="BK390351" s="2311"/>
    </row>
    <row r="390375" spans="63:63" x14ac:dyDescent="0.25">
      <c r="BK390375" s="2315"/>
    </row>
    <row r="390376" spans="63:63" x14ac:dyDescent="0.25">
      <c r="BK390376" s="2311"/>
    </row>
    <row r="390400" spans="63:63" x14ac:dyDescent="0.25">
      <c r="BK390400" s="2315"/>
    </row>
    <row r="390401" spans="63:63" x14ac:dyDescent="0.25">
      <c r="BK390401" s="2311"/>
    </row>
    <row r="390425" spans="63:63" x14ac:dyDescent="0.25">
      <c r="BK390425" s="2315"/>
    </row>
    <row r="390426" spans="63:63" x14ac:dyDescent="0.25">
      <c r="BK390426" s="2311"/>
    </row>
    <row r="390450" spans="63:63" x14ac:dyDescent="0.25">
      <c r="BK390450" s="2315"/>
    </row>
    <row r="390451" spans="63:63" x14ac:dyDescent="0.25">
      <c r="BK390451" s="2311"/>
    </row>
    <row r="390475" spans="63:63" x14ac:dyDescent="0.25">
      <c r="BK390475" s="2315"/>
    </row>
    <row r="390476" spans="63:63" x14ac:dyDescent="0.25">
      <c r="BK390476" s="2311"/>
    </row>
    <row r="390500" spans="63:63" x14ac:dyDescent="0.25">
      <c r="BK390500" s="2315"/>
    </row>
    <row r="390501" spans="63:63" x14ac:dyDescent="0.25">
      <c r="BK390501" s="2311"/>
    </row>
    <row r="390525" spans="63:63" x14ac:dyDescent="0.25">
      <c r="BK390525" s="2315"/>
    </row>
    <row r="390526" spans="63:63" x14ac:dyDescent="0.25">
      <c r="BK390526" s="2311"/>
    </row>
    <row r="390550" spans="63:63" x14ac:dyDescent="0.25">
      <c r="BK390550" s="2315"/>
    </row>
    <row r="390551" spans="63:63" x14ac:dyDescent="0.25">
      <c r="BK390551" s="2311"/>
    </row>
    <row r="390575" spans="63:63" x14ac:dyDescent="0.25">
      <c r="BK390575" s="2315"/>
    </row>
    <row r="390576" spans="63:63" x14ac:dyDescent="0.25">
      <c r="BK390576" s="2311"/>
    </row>
    <row r="390600" spans="63:63" x14ac:dyDescent="0.25">
      <c r="BK390600" s="2315"/>
    </row>
    <row r="390601" spans="63:63" x14ac:dyDescent="0.25">
      <c r="BK390601" s="2311"/>
    </row>
    <row r="390625" spans="63:63" x14ac:dyDescent="0.25">
      <c r="BK390625" s="2315"/>
    </row>
    <row r="390626" spans="63:63" x14ac:dyDescent="0.25">
      <c r="BK390626" s="2311"/>
    </row>
    <row r="390650" spans="63:63" x14ac:dyDescent="0.25">
      <c r="BK390650" s="2315"/>
    </row>
    <row r="390651" spans="63:63" x14ac:dyDescent="0.25">
      <c r="BK390651" s="2311"/>
    </row>
    <row r="390675" spans="63:63" x14ac:dyDescent="0.25">
      <c r="BK390675" s="2315"/>
    </row>
    <row r="390676" spans="63:63" x14ac:dyDescent="0.25">
      <c r="BK390676" s="2311"/>
    </row>
    <row r="390700" spans="63:63" x14ac:dyDescent="0.25">
      <c r="BK390700" s="2315"/>
    </row>
    <row r="390701" spans="63:63" x14ac:dyDescent="0.25">
      <c r="BK390701" s="2311"/>
    </row>
    <row r="390725" spans="63:63" x14ac:dyDescent="0.25">
      <c r="BK390725" s="2315"/>
    </row>
    <row r="390726" spans="63:63" x14ac:dyDescent="0.25">
      <c r="BK390726" s="2311"/>
    </row>
    <row r="390750" spans="63:63" x14ac:dyDescent="0.25">
      <c r="BK390750" s="2315"/>
    </row>
    <row r="390751" spans="63:63" x14ac:dyDescent="0.25">
      <c r="BK390751" s="2311"/>
    </row>
    <row r="390775" spans="63:63" x14ac:dyDescent="0.25">
      <c r="BK390775" s="2315"/>
    </row>
    <row r="390776" spans="63:63" x14ac:dyDescent="0.25">
      <c r="BK390776" s="2311"/>
    </row>
    <row r="390800" spans="63:63" x14ac:dyDescent="0.25">
      <c r="BK390800" s="2315"/>
    </row>
    <row r="390801" spans="63:63" x14ac:dyDescent="0.25">
      <c r="BK390801" s="2311"/>
    </row>
    <row r="390825" spans="63:63" x14ac:dyDescent="0.25">
      <c r="BK390825" s="2315"/>
    </row>
    <row r="390826" spans="63:63" x14ac:dyDescent="0.25">
      <c r="BK390826" s="2311"/>
    </row>
    <row r="390850" spans="63:63" x14ac:dyDescent="0.25">
      <c r="BK390850" s="2315"/>
    </row>
    <row r="390851" spans="63:63" x14ac:dyDescent="0.25">
      <c r="BK390851" s="2311"/>
    </row>
    <row r="390875" spans="63:63" x14ac:dyDescent="0.25">
      <c r="BK390875" s="2315"/>
    </row>
    <row r="390876" spans="63:63" x14ac:dyDescent="0.25">
      <c r="BK390876" s="2311"/>
    </row>
    <row r="390900" spans="63:63" x14ac:dyDescent="0.25">
      <c r="BK390900" s="2315"/>
    </row>
    <row r="390901" spans="63:63" x14ac:dyDescent="0.25">
      <c r="BK390901" s="2311"/>
    </row>
    <row r="390925" spans="63:63" x14ac:dyDescent="0.25">
      <c r="BK390925" s="2315"/>
    </row>
    <row r="390926" spans="63:63" x14ac:dyDescent="0.25">
      <c r="BK390926" s="2311"/>
    </row>
    <row r="390950" spans="63:63" x14ac:dyDescent="0.25">
      <c r="BK390950" s="2315"/>
    </row>
    <row r="390951" spans="63:63" x14ac:dyDescent="0.25">
      <c r="BK390951" s="2311"/>
    </row>
    <row r="390975" spans="63:63" x14ac:dyDescent="0.25">
      <c r="BK390975" s="2315"/>
    </row>
    <row r="390976" spans="63:63" x14ac:dyDescent="0.25">
      <c r="BK390976" s="2311"/>
    </row>
    <row r="391000" spans="63:63" x14ac:dyDescent="0.25">
      <c r="BK391000" s="2315"/>
    </row>
    <row r="391001" spans="63:63" x14ac:dyDescent="0.25">
      <c r="BK391001" s="2311"/>
    </row>
    <row r="391025" spans="63:63" x14ac:dyDescent="0.25">
      <c r="BK391025" s="2315"/>
    </row>
    <row r="391026" spans="63:63" x14ac:dyDescent="0.25">
      <c r="BK391026" s="2311"/>
    </row>
    <row r="391050" spans="63:63" x14ac:dyDescent="0.25">
      <c r="BK391050" s="2315"/>
    </row>
    <row r="391051" spans="63:63" x14ac:dyDescent="0.25">
      <c r="BK391051" s="2311"/>
    </row>
    <row r="391075" spans="63:63" x14ac:dyDescent="0.25">
      <c r="BK391075" s="2315"/>
    </row>
    <row r="391076" spans="63:63" x14ac:dyDescent="0.25">
      <c r="BK391076" s="2311"/>
    </row>
    <row r="391100" spans="63:63" x14ac:dyDescent="0.25">
      <c r="BK391100" s="2315"/>
    </row>
    <row r="391101" spans="63:63" x14ac:dyDescent="0.25">
      <c r="BK391101" s="2311"/>
    </row>
    <row r="391125" spans="63:63" x14ac:dyDescent="0.25">
      <c r="BK391125" s="2315"/>
    </row>
    <row r="391126" spans="63:63" x14ac:dyDescent="0.25">
      <c r="BK391126" s="2311"/>
    </row>
    <row r="391150" spans="63:63" x14ac:dyDescent="0.25">
      <c r="BK391150" s="2315"/>
    </row>
    <row r="391151" spans="63:63" x14ac:dyDescent="0.25">
      <c r="BK391151" s="2311"/>
    </row>
    <row r="391175" spans="63:63" x14ac:dyDescent="0.25">
      <c r="BK391175" s="2315"/>
    </row>
    <row r="391176" spans="63:63" x14ac:dyDescent="0.25">
      <c r="BK391176" s="2311"/>
    </row>
    <row r="391200" spans="63:63" x14ac:dyDescent="0.25">
      <c r="BK391200" s="2315"/>
    </row>
    <row r="391201" spans="63:63" x14ac:dyDescent="0.25">
      <c r="BK391201" s="2311"/>
    </row>
    <row r="391225" spans="63:63" x14ac:dyDescent="0.25">
      <c r="BK391225" s="2315"/>
    </row>
    <row r="391226" spans="63:63" x14ac:dyDescent="0.25">
      <c r="BK391226" s="2311"/>
    </row>
    <row r="391250" spans="63:63" x14ac:dyDescent="0.25">
      <c r="BK391250" s="2315"/>
    </row>
    <row r="391251" spans="63:63" x14ac:dyDescent="0.25">
      <c r="BK391251" s="2311"/>
    </row>
    <row r="391275" spans="63:63" x14ac:dyDescent="0.25">
      <c r="BK391275" s="2315"/>
    </row>
    <row r="391276" spans="63:63" x14ac:dyDescent="0.25">
      <c r="BK391276" s="2311"/>
    </row>
    <row r="391300" spans="63:63" x14ac:dyDescent="0.25">
      <c r="BK391300" s="2315"/>
    </row>
    <row r="391301" spans="63:63" x14ac:dyDescent="0.25">
      <c r="BK391301" s="2311"/>
    </row>
    <row r="391325" spans="63:63" x14ac:dyDescent="0.25">
      <c r="BK391325" s="2315"/>
    </row>
    <row r="391326" spans="63:63" x14ac:dyDescent="0.25">
      <c r="BK391326" s="2311"/>
    </row>
    <row r="391350" spans="63:63" x14ac:dyDescent="0.25">
      <c r="BK391350" s="2315"/>
    </row>
    <row r="391351" spans="63:63" x14ac:dyDescent="0.25">
      <c r="BK391351" s="2311"/>
    </row>
    <row r="391375" spans="63:63" x14ac:dyDescent="0.25">
      <c r="BK391375" s="2315"/>
    </row>
    <row r="391376" spans="63:63" x14ac:dyDescent="0.25">
      <c r="BK391376" s="2311"/>
    </row>
    <row r="391400" spans="63:63" x14ac:dyDescent="0.25">
      <c r="BK391400" s="2315"/>
    </row>
    <row r="391401" spans="63:63" x14ac:dyDescent="0.25">
      <c r="BK391401" s="2311"/>
    </row>
    <row r="391425" spans="63:63" x14ac:dyDescent="0.25">
      <c r="BK391425" s="2315"/>
    </row>
    <row r="391426" spans="63:63" x14ac:dyDescent="0.25">
      <c r="BK391426" s="2311"/>
    </row>
    <row r="391450" spans="63:63" x14ac:dyDescent="0.25">
      <c r="BK391450" s="2315"/>
    </row>
    <row r="391451" spans="63:63" x14ac:dyDescent="0.25">
      <c r="BK391451" s="2311"/>
    </row>
    <row r="391475" spans="63:63" x14ac:dyDescent="0.25">
      <c r="BK391475" s="2315"/>
    </row>
    <row r="391476" spans="63:63" x14ac:dyDescent="0.25">
      <c r="BK391476" s="2311"/>
    </row>
    <row r="391500" spans="63:63" x14ac:dyDescent="0.25">
      <c r="BK391500" s="2315"/>
    </row>
    <row r="391501" spans="63:63" x14ac:dyDescent="0.25">
      <c r="BK391501" s="2311"/>
    </row>
    <row r="391525" spans="63:63" x14ac:dyDescent="0.25">
      <c r="BK391525" s="2315"/>
    </row>
    <row r="391526" spans="63:63" x14ac:dyDescent="0.25">
      <c r="BK391526" s="2311"/>
    </row>
    <row r="391550" spans="63:63" x14ac:dyDescent="0.25">
      <c r="BK391550" s="2315"/>
    </row>
    <row r="391551" spans="63:63" x14ac:dyDescent="0.25">
      <c r="BK391551" s="2311"/>
    </row>
    <row r="391575" spans="63:63" x14ac:dyDescent="0.25">
      <c r="BK391575" s="2315"/>
    </row>
    <row r="391576" spans="63:63" x14ac:dyDescent="0.25">
      <c r="BK391576" s="2311"/>
    </row>
    <row r="391600" spans="63:63" x14ac:dyDescent="0.25">
      <c r="BK391600" s="2315"/>
    </row>
    <row r="391601" spans="63:63" x14ac:dyDescent="0.25">
      <c r="BK391601" s="2311"/>
    </row>
    <row r="391625" spans="63:63" x14ac:dyDescent="0.25">
      <c r="BK391625" s="2315"/>
    </row>
    <row r="391626" spans="63:63" x14ac:dyDescent="0.25">
      <c r="BK391626" s="2311"/>
    </row>
    <row r="391650" spans="63:63" x14ac:dyDescent="0.25">
      <c r="BK391650" s="2315"/>
    </row>
    <row r="391651" spans="63:63" x14ac:dyDescent="0.25">
      <c r="BK391651" s="2311"/>
    </row>
    <row r="391675" spans="63:63" x14ac:dyDescent="0.25">
      <c r="BK391675" s="2315"/>
    </row>
    <row r="391676" spans="63:63" x14ac:dyDescent="0.25">
      <c r="BK391676" s="2311"/>
    </row>
    <row r="391700" spans="63:63" x14ac:dyDescent="0.25">
      <c r="BK391700" s="2315"/>
    </row>
    <row r="391701" spans="63:63" x14ac:dyDescent="0.25">
      <c r="BK391701" s="2311"/>
    </row>
    <row r="391725" spans="63:63" x14ac:dyDescent="0.25">
      <c r="BK391725" s="2315"/>
    </row>
    <row r="391726" spans="63:63" x14ac:dyDescent="0.25">
      <c r="BK391726" s="2311"/>
    </row>
    <row r="391750" spans="63:63" x14ac:dyDescent="0.25">
      <c r="BK391750" s="2315"/>
    </row>
    <row r="391751" spans="63:63" x14ac:dyDescent="0.25">
      <c r="BK391751" s="2311"/>
    </row>
    <row r="391775" spans="63:63" x14ac:dyDescent="0.25">
      <c r="BK391775" s="2315"/>
    </row>
    <row r="391776" spans="63:63" x14ac:dyDescent="0.25">
      <c r="BK391776" s="2311"/>
    </row>
    <row r="391800" spans="63:63" x14ac:dyDescent="0.25">
      <c r="BK391800" s="2315"/>
    </row>
    <row r="391801" spans="63:63" x14ac:dyDescent="0.25">
      <c r="BK391801" s="2311"/>
    </row>
    <row r="391825" spans="63:63" x14ac:dyDescent="0.25">
      <c r="BK391825" s="2315"/>
    </row>
    <row r="391826" spans="63:63" x14ac:dyDescent="0.25">
      <c r="BK391826" s="2311"/>
    </row>
    <row r="391850" spans="63:63" x14ac:dyDescent="0.25">
      <c r="BK391850" s="2315"/>
    </row>
    <row r="391851" spans="63:63" x14ac:dyDescent="0.25">
      <c r="BK391851" s="2311"/>
    </row>
    <row r="391875" spans="63:63" x14ac:dyDescent="0.25">
      <c r="BK391875" s="2315"/>
    </row>
    <row r="391876" spans="63:63" x14ac:dyDescent="0.25">
      <c r="BK391876" s="2311"/>
    </row>
    <row r="391900" spans="63:63" x14ac:dyDescent="0.25">
      <c r="BK391900" s="2315"/>
    </row>
    <row r="391901" spans="63:63" x14ac:dyDescent="0.25">
      <c r="BK391901" s="2311"/>
    </row>
    <row r="391925" spans="63:63" x14ac:dyDescent="0.25">
      <c r="BK391925" s="2315"/>
    </row>
    <row r="391926" spans="63:63" x14ac:dyDescent="0.25">
      <c r="BK391926" s="2311"/>
    </row>
    <row r="391950" spans="63:63" x14ac:dyDescent="0.25">
      <c r="BK391950" s="2315"/>
    </row>
    <row r="391951" spans="63:63" x14ac:dyDescent="0.25">
      <c r="BK391951" s="2311"/>
    </row>
    <row r="391975" spans="63:63" x14ac:dyDescent="0.25">
      <c r="BK391975" s="2315"/>
    </row>
    <row r="391976" spans="63:63" x14ac:dyDescent="0.25">
      <c r="BK391976" s="2311"/>
    </row>
    <row r="392000" spans="63:63" x14ac:dyDescent="0.25">
      <c r="BK392000" s="2315"/>
    </row>
    <row r="392001" spans="63:63" x14ac:dyDescent="0.25">
      <c r="BK392001" s="2311"/>
    </row>
    <row r="392025" spans="63:63" x14ac:dyDescent="0.25">
      <c r="BK392025" s="2315"/>
    </row>
    <row r="392026" spans="63:63" x14ac:dyDescent="0.25">
      <c r="BK392026" s="2311"/>
    </row>
    <row r="392050" spans="63:63" x14ac:dyDescent="0.25">
      <c r="BK392050" s="2315"/>
    </row>
    <row r="392051" spans="63:63" x14ac:dyDescent="0.25">
      <c r="BK392051" s="2311"/>
    </row>
    <row r="392075" spans="63:63" x14ac:dyDescent="0.25">
      <c r="BK392075" s="2315"/>
    </row>
    <row r="392076" spans="63:63" x14ac:dyDescent="0.25">
      <c r="BK392076" s="2311"/>
    </row>
    <row r="392100" spans="63:63" x14ac:dyDescent="0.25">
      <c r="BK392100" s="2315"/>
    </row>
    <row r="392101" spans="63:63" x14ac:dyDescent="0.25">
      <c r="BK392101" s="2311"/>
    </row>
    <row r="392125" spans="63:63" x14ac:dyDescent="0.25">
      <c r="BK392125" s="2315"/>
    </row>
    <row r="392126" spans="63:63" x14ac:dyDescent="0.25">
      <c r="BK392126" s="2311"/>
    </row>
    <row r="392150" spans="63:63" x14ac:dyDescent="0.25">
      <c r="BK392150" s="2315"/>
    </row>
    <row r="392151" spans="63:63" x14ac:dyDescent="0.25">
      <c r="BK392151" s="2311"/>
    </row>
    <row r="392175" spans="63:63" x14ac:dyDescent="0.25">
      <c r="BK392175" s="2315"/>
    </row>
    <row r="392176" spans="63:63" x14ac:dyDescent="0.25">
      <c r="BK392176" s="2311"/>
    </row>
    <row r="392200" spans="63:63" x14ac:dyDescent="0.25">
      <c r="BK392200" s="2315"/>
    </row>
    <row r="392201" spans="63:63" x14ac:dyDescent="0.25">
      <c r="BK392201" s="2311"/>
    </row>
    <row r="392225" spans="63:63" x14ac:dyDescent="0.25">
      <c r="BK392225" s="2315"/>
    </row>
    <row r="392226" spans="63:63" x14ac:dyDescent="0.25">
      <c r="BK392226" s="2311"/>
    </row>
    <row r="392250" spans="63:63" x14ac:dyDescent="0.25">
      <c r="BK392250" s="2315"/>
    </row>
    <row r="392251" spans="63:63" x14ac:dyDescent="0.25">
      <c r="BK392251" s="2311"/>
    </row>
    <row r="392275" spans="63:63" x14ac:dyDescent="0.25">
      <c r="BK392275" s="2315"/>
    </row>
    <row r="392276" spans="63:63" x14ac:dyDescent="0.25">
      <c r="BK392276" s="2311"/>
    </row>
    <row r="392300" spans="63:63" x14ac:dyDescent="0.25">
      <c r="BK392300" s="2315"/>
    </row>
    <row r="392301" spans="63:63" x14ac:dyDescent="0.25">
      <c r="BK392301" s="2311"/>
    </row>
    <row r="392325" spans="63:63" x14ac:dyDescent="0.25">
      <c r="BK392325" s="2315"/>
    </row>
    <row r="392326" spans="63:63" x14ac:dyDescent="0.25">
      <c r="BK392326" s="2311"/>
    </row>
    <row r="392350" spans="63:63" x14ac:dyDescent="0.25">
      <c r="BK392350" s="2315"/>
    </row>
    <row r="392351" spans="63:63" x14ac:dyDescent="0.25">
      <c r="BK392351" s="2311"/>
    </row>
    <row r="392375" spans="63:63" x14ac:dyDescent="0.25">
      <c r="BK392375" s="2315"/>
    </row>
    <row r="392376" spans="63:63" x14ac:dyDescent="0.25">
      <c r="BK392376" s="2311"/>
    </row>
    <row r="392400" spans="63:63" x14ac:dyDescent="0.25">
      <c r="BK392400" s="2315"/>
    </row>
    <row r="392401" spans="63:63" x14ac:dyDescent="0.25">
      <c r="BK392401" s="2311"/>
    </row>
    <row r="392425" spans="63:63" x14ac:dyDescent="0.25">
      <c r="BK392425" s="2315"/>
    </row>
    <row r="392426" spans="63:63" x14ac:dyDescent="0.25">
      <c r="BK392426" s="2311"/>
    </row>
    <row r="392450" spans="63:63" x14ac:dyDescent="0.25">
      <c r="BK392450" s="2315"/>
    </row>
    <row r="392451" spans="63:63" x14ac:dyDescent="0.25">
      <c r="BK392451" s="2311"/>
    </row>
    <row r="392475" spans="63:63" x14ac:dyDescent="0.25">
      <c r="BK392475" s="2315"/>
    </row>
    <row r="392476" spans="63:63" x14ac:dyDescent="0.25">
      <c r="BK392476" s="2311"/>
    </row>
    <row r="392500" spans="63:63" x14ac:dyDescent="0.25">
      <c r="BK392500" s="2315"/>
    </row>
    <row r="392501" spans="63:63" x14ac:dyDescent="0.25">
      <c r="BK392501" s="2311"/>
    </row>
    <row r="392525" spans="63:63" x14ac:dyDescent="0.25">
      <c r="BK392525" s="2315"/>
    </row>
    <row r="392526" spans="63:63" x14ac:dyDescent="0.25">
      <c r="BK392526" s="2311"/>
    </row>
    <row r="392550" spans="63:63" x14ac:dyDescent="0.25">
      <c r="BK392550" s="2315"/>
    </row>
    <row r="392551" spans="63:63" x14ac:dyDescent="0.25">
      <c r="BK392551" s="2311"/>
    </row>
    <row r="392575" spans="63:63" x14ac:dyDescent="0.25">
      <c r="BK392575" s="2315"/>
    </row>
    <row r="392576" spans="63:63" x14ac:dyDescent="0.25">
      <c r="BK392576" s="2311"/>
    </row>
    <row r="392600" spans="63:63" x14ac:dyDescent="0.25">
      <c r="BK392600" s="2315"/>
    </row>
    <row r="392601" spans="63:63" x14ac:dyDescent="0.25">
      <c r="BK392601" s="2311"/>
    </row>
    <row r="392625" spans="63:63" x14ac:dyDescent="0.25">
      <c r="BK392625" s="2315"/>
    </row>
    <row r="392626" spans="63:63" x14ac:dyDescent="0.25">
      <c r="BK392626" s="2311"/>
    </row>
    <row r="392650" spans="63:63" x14ac:dyDescent="0.25">
      <c r="BK392650" s="2315"/>
    </row>
    <row r="392651" spans="63:63" x14ac:dyDescent="0.25">
      <c r="BK392651" s="2311"/>
    </row>
    <row r="392675" spans="63:63" x14ac:dyDescent="0.25">
      <c r="BK392675" s="2315"/>
    </row>
    <row r="392676" spans="63:63" x14ac:dyDescent="0.25">
      <c r="BK392676" s="2311"/>
    </row>
    <row r="392700" spans="63:63" x14ac:dyDescent="0.25">
      <c r="BK392700" s="2315"/>
    </row>
    <row r="392701" spans="63:63" x14ac:dyDescent="0.25">
      <c r="BK392701" s="2311"/>
    </row>
    <row r="392725" spans="63:63" x14ac:dyDescent="0.25">
      <c r="BK392725" s="2315"/>
    </row>
    <row r="392726" spans="63:63" x14ac:dyDescent="0.25">
      <c r="BK392726" s="2311"/>
    </row>
    <row r="392750" spans="63:63" x14ac:dyDescent="0.25">
      <c r="BK392750" s="2315"/>
    </row>
    <row r="392751" spans="63:63" x14ac:dyDescent="0.25">
      <c r="BK392751" s="2311"/>
    </row>
    <row r="392775" spans="63:63" x14ac:dyDescent="0.25">
      <c r="BK392775" s="2315"/>
    </row>
    <row r="392776" spans="63:63" x14ac:dyDescent="0.25">
      <c r="BK392776" s="2311"/>
    </row>
    <row r="392800" spans="63:63" x14ac:dyDescent="0.25">
      <c r="BK392800" s="2315"/>
    </row>
    <row r="392801" spans="63:63" x14ac:dyDescent="0.25">
      <c r="BK392801" s="2311"/>
    </row>
    <row r="392825" spans="63:63" x14ac:dyDescent="0.25">
      <c r="BK392825" s="2315"/>
    </row>
    <row r="392826" spans="63:63" x14ac:dyDescent="0.25">
      <c r="BK392826" s="2311"/>
    </row>
    <row r="392850" spans="63:63" x14ac:dyDescent="0.25">
      <c r="BK392850" s="2315"/>
    </row>
    <row r="392851" spans="63:63" x14ac:dyDescent="0.25">
      <c r="BK392851" s="2311"/>
    </row>
    <row r="392875" spans="63:63" x14ac:dyDescent="0.25">
      <c r="BK392875" s="2315"/>
    </row>
    <row r="392876" spans="63:63" x14ac:dyDescent="0.25">
      <c r="BK392876" s="2311"/>
    </row>
    <row r="392900" spans="63:63" x14ac:dyDescent="0.25">
      <c r="BK392900" s="2315"/>
    </row>
    <row r="392901" spans="63:63" x14ac:dyDescent="0.25">
      <c r="BK392901" s="2311"/>
    </row>
    <row r="392925" spans="63:63" x14ac:dyDescent="0.25">
      <c r="BK392925" s="2315"/>
    </row>
    <row r="392926" spans="63:63" x14ac:dyDescent="0.25">
      <c r="BK392926" s="2311"/>
    </row>
    <row r="392950" spans="63:63" x14ac:dyDescent="0.25">
      <c r="BK392950" s="2315"/>
    </row>
    <row r="392951" spans="63:63" x14ac:dyDescent="0.25">
      <c r="BK392951" s="2311"/>
    </row>
    <row r="392975" spans="63:63" x14ac:dyDescent="0.25">
      <c r="BK392975" s="2315"/>
    </row>
    <row r="392976" spans="63:63" x14ac:dyDescent="0.25">
      <c r="BK392976" s="2311"/>
    </row>
    <row r="393000" spans="63:63" x14ac:dyDescent="0.25">
      <c r="BK393000" s="2315"/>
    </row>
    <row r="393001" spans="63:63" x14ac:dyDescent="0.25">
      <c r="BK393001" s="2311"/>
    </row>
    <row r="393025" spans="63:63" x14ac:dyDescent="0.25">
      <c r="BK393025" s="2315"/>
    </row>
    <row r="393026" spans="63:63" x14ac:dyDescent="0.25">
      <c r="BK393026" s="2311"/>
    </row>
    <row r="393050" spans="63:63" x14ac:dyDescent="0.25">
      <c r="BK393050" s="2315"/>
    </row>
    <row r="393051" spans="63:63" x14ac:dyDescent="0.25">
      <c r="BK393051" s="2311"/>
    </row>
    <row r="393075" spans="63:63" x14ac:dyDescent="0.25">
      <c r="BK393075" s="2315"/>
    </row>
    <row r="393076" spans="63:63" x14ac:dyDescent="0.25">
      <c r="BK393076" s="2311"/>
    </row>
    <row r="393100" spans="63:63" x14ac:dyDescent="0.25">
      <c r="BK393100" s="2315"/>
    </row>
    <row r="393101" spans="63:63" x14ac:dyDescent="0.25">
      <c r="BK393101" s="2311"/>
    </row>
    <row r="393125" spans="63:63" x14ac:dyDescent="0.25">
      <c r="BK393125" s="2315"/>
    </row>
    <row r="393126" spans="63:63" x14ac:dyDescent="0.25">
      <c r="BK393126" s="2311"/>
    </row>
    <row r="393150" spans="63:63" x14ac:dyDescent="0.25">
      <c r="BK393150" s="2315"/>
    </row>
    <row r="393151" spans="63:63" x14ac:dyDescent="0.25">
      <c r="BK393151" s="2311"/>
    </row>
    <row r="393175" spans="63:63" x14ac:dyDescent="0.25">
      <c r="BK393175" s="2315"/>
    </row>
    <row r="393176" spans="63:63" x14ac:dyDescent="0.25">
      <c r="BK393176" s="2311"/>
    </row>
    <row r="393200" spans="63:63" x14ac:dyDescent="0.25">
      <c r="BK393200" s="2315"/>
    </row>
    <row r="393201" spans="63:63" x14ac:dyDescent="0.25">
      <c r="BK393201" s="2311"/>
    </row>
    <row r="393225" spans="63:63" x14ac:dyDescent="0.25">
      <c r="BK393225" s="2315"/>
    </row>
    <row r="393226" spans="63:63" x14ac:dyDescent="0.25">
      <c r="BK393226" s="2311"/>
    </row>
    <row r="393250" spans="63:63" x14ac:dyDescent="0.25">
      <c r="BK393250" s="2315"/>
    </row>
    <row r="393251" spans="63:63" x14ac:dyDescent="0.25">
      <c r="BK393251" s="2311"/>
    </row>
    <row r="393275" spans="63:63" x14ac:dyDescent="0.25">
      <c r="BK393275" s="2315"/>
    </row>
    <row r="393276" spans="63:63" x14ac:dyDescent="0.25">
      <c r="BK393276" s="2311"/>
    </row>
    <row r="393300" spans="63:63" x14ac:dyDescent="0.25">
      <c r="BK393300" s="2315"/>
    </row>
    <row r="393301" spans="63:63" x14ac:dyDescent="0.25">
      <c r="BK393301" s="2311"/>
    </row>
    <row r="393325" spans="63:63" x14ac:dyDescent="0.25">
      <c r="BK393325" s="2315"/>
    </row>
    <row r="393326" spans="63:63" x14ac:dyDescent="0.25">
      <c r="BK393326" s="2311"/>
    </row>
    <row r="393350" spans="63:63" x14ac:dyDescent="0.25">
      <c r="BK393350" s="2315"/>
    </row>
    <row r="393351" spans="63:63" x14ac:dyDescent="0.25">
      <c r="BK393351" s="2311"/>
    </row>
    <row r="393375" spans="63:63" x14ac:dyDescent="0.25">
      <c r="BK393375" s="2315"/>
    </row>
    <row r="393376" spans="63:63" x14ac:dyDescent="0.25">
      <c r="BK393376" s="2311"/>
    </row>
    <row r="393400" spans="63:63" x14ac:dyDescent="0.25">
      <c r="BK393400" s="2315"/>
    </row>
    <row r="393401" spans="63:63" x14ac:dyDescent="0.25">
      <c r="BK393401" s="2311"/>
    </row>
    <row r="393425" spans="63:63" x14ac:dyDescent="0.25">
      <c r="BK393425" s="2315"/>
    </row>
    <row r="393426" spans="63:63" x14ac:dyDescent="0.25">
      <c r="BK393426" s="2311"/>
    </row>
    <row r="393450" spans="63:63" x14ac:dyDescent="0.25">
      <c r="BK393450" s="2315"/>
    </row>
    <row r="393451" spans="63:63" x14ac:dyDescent="0.25">
      <c r="BK393451" s="2311"/>
    </row>
    <row r="393475" spans="63:63" x14ac:dyDescent="0.25">
      <c r="BK393475" s="2315"/>
    </row>
    <row r="393476" spans="63:63" x14ac:dyDescent="0.25">
      <c r="BK393476" s="2311"/>
    </row>
    <row r="393500" spans="63:63" x14ac:dyDescent="0.25">
      <c r="BK393500" s="2315"/>
    </row>
    <row r="393501" spans="63:63" x14ac:dyDescent="0.25">
      <c r="BK393501" s="2311"/>
    </row>
    <row r="393525" spans="63:63" x14ac:dyDescent="0.25">
      <c r="BK393525" s="2315"/>
    </row>
    <row r="393526" spans="63:63" x14ac:dyDescent="0.25">
      <c r="BK393526" s="2311"/>
    </row>
    <row r="393550" spans="63:63" x14ac:dyDescent="0.25">
      <c r="BK393550" s="2315"/>
    </row>
    <row r="393551" spans="63:63" x14ac:dyDescent="0.25">
      <c r="BK393551" s="2311"/>
    </row>
    <row r="393575" spans="63:63" x14ac:dyDescent="0.25">
      <c r="BK393575" s="2315"/>
    </row>
    <row r="393576" spans="63:63" x14ac:dyDescent="0.25">
      <c r="BK393576" s="2311"/>
    </row>
    <row r="393600" spans="63:63" x14ac:dyDescent="0.25">
      <c r="BK393600" s="2315"/>
    </row>
    <row r="393601" spans="63:63" x14ac:dyDescent="0.25">
      <c r="BK393601" s="2311"/>
    </row>
    <row r="393625" spans="63:63" x14ac:dyDescent="0.25">
      <c r="BK393625" s="2315"/>
    </row>
    <row r="393626" spans="63:63" x14ac:dyDescent="0.25">
      <c r="BK393626" s="2311"/>
    </row>
    <row r="393650" spans="63:63" x14ac:dyDescent="0.25">
      <c r="BK393650" s="2315"/>
    </row>
    <row r="393651" spans="63:63" x14ac:dyDescent="0.25">
      <c r="BK393651" s="2311"/>
    </row>
    <row r="393675" spans="63:63" x14ac:dyDescent="0.25">
      <c r="BK393675" s="2315"/>
    </row>
    <row r="393676" spans="63:63" x14ac:dyDescent="0.25">
      <c r="BK393676" s="2311"/>
    </row>
    <row r="393700" spans="63:63" x14ac:dyDescent="0.25">
      <c r="BK393700" s="2315"/>
    </row>
    <row r="393701" spans="63:63" x14ac:dyDescent="0.25">
      <c r="BK393701" s="2311"/>
    </row>
    <row r="393725" spans="63:63" x14ac:dyDescent="0.25">
      <c r="BK393725" s="2315"/>
    </row>
    <row r="393726" spans="63:63" x14ac:dyDescent="0.25">
      <c r="BK393726" s="2311"/>
    </row>
    <row r="393750" spans="63:63" x14ac:dyDescent="0.25">
      <c r="BK393750" s="2315"/>
    </row>
    <row r="393751" spans="63:63" x14ac:dyDescent="0.25">
      <c r="BK393751" s="2311"/>
    </row>
    <row r="393775" spans="63:63" x14ac:dyDescent="0.25">
      <c r="BK393775" s="2315"/>
    </row>
    <row r="393776" spans="63:63" x14ac:dyDescent="0.25">
      <c r="BK393776" s="2311"/>
    </row>
    <row r="393800" spans="63:63" x14ac:dyDescent="0.25">
      <c r="BK393800" s="2315"/>
    </row>
    <row r="393801" spans="63:63" x14ac:dyDescent="0.25">
      <c r="BK393801" s="2311"/>
    </row>
    <row r="393825" spans="63:63" x14ac:dyDescent="0.25">
      <c r="BK393825" s="2315"/>
    </row>
    <row r="393826" spans="63:63" x14ac:dyDescent="0.25">
      <c r="BK393826" s="2311"/>
    </row>
    <row r="393850" spans="63:63" x14ac:dyDescent="0.25">
      <c r="BK393850" s="2315"/>
    </row>
    <row r="393851" spans="63:63" x14ac:dyDescent="0.25">
      <c r="BK393851" s="2311"/>
    </row>
    <row r="393875" spans="63:63" x14ac:dyDescent="0.25">
      <c r="BK393875" s="2315"/>
    </row>
    <row r="393876" spans="63:63" x14ac:dyDescent="0.25">
      <c r="BK393876" s="2311"/>
    </row>
    <row r="393900" spans="63:63" x14ac:dyDescent="0.25">
      <c r="BK393900" s="2315"/>
    </row>
    <row r="393901" spans="63:63" x14ac:dyDescent="0.25">
      <c r="BK393901" s="2311"/>
    </row>
    <row r="393925" spans="63:63" x14ac:dyDescent="0.25">
      <c r="BK393925" s="2315"/>
    </row>
    <row r="393926" spans="63:63" x14ac:dyDescent="0.25">
      <c r="BK393926" s="2311"/>
    </row>
    <row r="393950" spans="63:63" x14ac:dyDescent="0.25">
      <c r="BK393950" s="2315"/>
    </row>
    <row r="393951" spans="63:63" x14ac:dyDescent="0.25">
      <c r="BK393951" s="2311"/>
    </row>
    <row r="393975" spans="63:63" x14ac:dyDescent="0.25">
      <c r="BK393975" s="2315"/>
    </row>
    <row r="393976" spans="63:63" x14ac:dyDescent="0.25">
      <c r="BK393976" s="2311"/>
    </row>
    <row r="394000" spans="63:63" x14ac:dyDescent="0.25">
      <c r="BK394000" s="2315"/>
    </row>
    <row r="394001" spans="63:63" x14ac:dyDescent="0.25">
      <c r="BK394001" s="2311"/>
    </row>
    <row r="394025" spans="63:63" x14ac:dyDescent="0.25">
      <c r="BK394025" s="2315"/>
    </row>
    <row r="394026" spans="63:63" x14ac:dyDescent="0.25">
      <c r="BK394026" s="2311"/>
    </row>
    <row r="394050" spans="63:63" x14ac:dyDescent="0.25">
      <c r="BK394050" s="2315"/>
    </row>
    <row r="394051" spans="63:63" x14ac:dyDescent="0.25">
      <c r="BK394051" s="2311"/>
    </row>
    <row r="394075" spans="63:63" x14ac:dyDescent="0.25">
      <c r="BK394075" s="2315"/>
    </row>
    <row r="394076" spans="63:63" x14ac:dyDescent="0.25">
      <c r="BK394076" s="2311"/>
    </row>
    <row r="394100" spans="63:63" x14ac:dyDescent="0.25">
      <c r="BK394100" s="2315"/>
    </row>
    <row r="394101" spans="63:63" x14ac:dyDescent="0.25">
      <c r="BK394101" s="2311"/>
    </row>
    <row r="394125" spans="63:63" x14ac:dyDescent="0.25">
      <c r="BK394125" s="2315"/>
    </row>
    <row r="394126" spans="63:63" x14ac:dyDescent="0.25">
      <c r="BK394126" s="2311"/>
    </row>
    <row r="394150" spans="63:63" x14ac:dyDescent="0.25">
      <c r="BK394150" s="2315"/>
    </row>
    <row r="394151" spans="63:63" x14ac:dyDescent="0.25">
      <c r="BK394151" s="2311"/>
    </row>
    <row r="394175" spans="63:63" x14ac:dyDescent="0.25">
      <c r="BK394175" s="2315"/>
    </row>
    <row r="394176" spans="63:63" x14ac:dyDescent="0.25">
      <c r="BK394176" s="2311"/>
    </row>
    <row r="394200" spans="63:63" x14ac:dyDescent="0.25">
      <c r="BK394200" s="2315"/>
    </row>
    <row r="394201" spans="63:63" x14ac:dyDescent="0.25">
      <c r="BK394201" s="2311"/>
    </row>
    <row r="394225" spans="63:63" x14ac:dyDescent="0.25">
      <c r="BK394225" s="2315"/>
    </row>
    <row r="394226" spans="63:63" x14ac:dyDescent="0.25">
      <c r="BK394226" s="2311"/>
    </row>
    <row r="394250" spans="63:63" x14ac:dyDescent="0.25">
      <c r="BK394250" s="2315"/>
    </row>
    <row r="394251" spans="63:63" x14ac:dyDescent="0.25">
      <c r="BK394251" s="2311"/>
    </row>
    <row r="394275" spans="63:63" x14ac:dyDescent="0.25">
      <c r="BK394275" s="2315"/>
    </row>
    <row r="394276" spans="63:63" x14ac:dyDescent="0.25">
      <c r="BK394276" s="2311"/>
    </row>
    <row r="394300" spans="63:63" x14ac:dyDescent="0.25">
      <c r="BK394300" s="2315"/>
    </row>
    <row r="394301" spans="63:63" x14ac:dyDescent="0.25">
      <c r="BK394301" s="2311"/>
    </row>
    <row r="394325" spans="63:63" x14ac:dyDescent="0.25">
      <c r="BK394325" s="2315"/>
    </row>
    <row r="394326" spans="63:63" x14ac:dyDescent="0.25">
      <c r="BK394326" s="2311"/>
    </row>
    <row r="394350" spans="63:63" x14ac:dyDescent="0.25">
      <c r="BK394350" s="2315"/>
    </row>
    <row r="394351" spans="63:63" x14ac:dyDescent="0.25">
      <c r="BK394351" s="2311"/>
    </row>
    <row r="394375" spans="63:63" x14ac:dyDescent="0.25">
      <c r="BK394375" s="2315"/>
    </row>
    <row r="394376" spans="63:63" x14ac:dyDescent="0.25">
      <c r="BK394376" s="2311"/>
    </row>
    <row r="394400" spans="63:63" x14ac:dyDescent="0.25">
      <c r="BK394400" s="2315"/>
    </row>
    <row r="394401" spans="63:63" x14ac:dyDescent="0.25">
      <c r="BK394401" s="2311"/>
    </row>
    <row r="394425" spans="63:63" x14ac:dyDescent="0.25">
      <c r="BK394425" s="2315"/>
    </row>
    <row r="394426" spans="63:63" x14ac:dyDescent="0.25">
      <c r="BK394426" s="2311"/>
    </row>
    <row r="394450" spans="63:63" x14ac:dyDescent="0.25">
      <c r="BK394450" s="2315"/>
    </row>
    <row r="394451" spans="63:63" x14ac:dyDescent="0.25">
      <c r="BK394451" s="2311"/>
    </row>
    <row r="394475" spans="63:63" x14ac:dyDescent="0.25">
      <c r="BK394475" s="2315"/>
    </row>
    <row r="394476" spans="63:63" x14ac:dyDescent="0.25">
      <c r="BK394476" s="2311"/>
    </row>
    <row r="394500" spans="63:63" x14ac:dyDescent="0.25">
      <c r="BK394500" s="2315"/>
    </row>
    <row r="394501" spans="63:63" x14ac:dyDescent="0.25">
      <c r="BK394501" s="2311"/>
    </row>
    <row r="394525" spans="63:63" x14ac:dyDescent="0.25">
      <c r="BK394525" s="2315"/>
    </row>
    <row r="394526" spans="63:63" x14ac:dyDescent="0.25">
      <c r="BK394526" s="2311"/>
    </row>
    <row r="394550" spans="63:63" x14ac:dyDescent="0.25">
      <c r="BK394550" s="2315"/>
    </row>
    <row r="394551" spans="63:63" x14ac:dyDescent="0.25">
      <c r="BK394551" s="2311"/>
    </row>
    <row r="394575" spans="63:63" x14ac:dyDescent="0.25">
      <c r="BK394575" s="2315"/>
    </row>
    <row r="394576" spans="63:63" x14ac:dyDescent="0.25">
      <c r="BK394576" s="2311"/>
    </row>
    <row r="394600" spans="63:63" x14ac:dyDescent="0.25">
      <c r="BK394600" s="2315"/>
    </row>
    <row r="394601" spans="63:63" x14ac:dyDescent="0.25">
      <c r="BK394601" s="2311"/>
    </row>
    <row r="394625" spans="63:63" x14ac:dyDescent="0.25">
      <c r="BK394625" s="2315"/>
    </row>
    <row r="394626" spans="63:63" x14ac:dyDescent="0.25">
      <c r="BK394626" s="2311"/>
    </row>
    <row r="394650" spans="63:63" x14ac:dyDescent="0.25">
      <c r="BK394650" s="2315"/>
    </row>
    <row r="394651" spans="63:63" x14ac:dyDescent="0.25">
      <c r="BK394651" s="2311"/>
    </row>
    <row r="394675" spans="63:63" x14ac:dyDescent="0.25">
      <c r="BK394675" s="2315"/>
    </row>
    <row r="394676" spans="63:63" x14ac:dyDescent="0.25">
      <c r="BK394676" s="2311"/>
    </row>
    <row r="394700" spans="63:63" x14ac:dyDescent="0.25">
      <c r="BK394700" s="2315"/>
    </row>
    <row r="394701" spans="63:63" x14ac:dyDescent="0.25">
      <c r="BK394701" s="2311"/>
    </row>
    <row r="394725" spans="63:63" x14ac:dyDescent="0.25">
      <c r="BK394725" s="2315"/>
    </row>
    <row r="394726" spans="63:63" x14ac:dyDescent="0.25">
      <c r="BK394726" s="2311"/>
    </row>
    <row r="394750" spans="63:63" x14ac:dyDescent="0.25">
      <c r="BK394750" s="2315"/>
    </row>
    <row r="394751" spans="63:63" x14ac:dyDescent="0.25">
      <c r="BK394751" s="2311"/>
    </row>
    <row r="394775" spans="63:63" x14ac:dyDescent="0.25">
      <c r="BK394775" s="2315"/>
    </row>
    <row r="394776" spans="63:63" x14ac:dyDescent="0.25">
      <c r="BK394776" s="2311"/>
    </row>
    <row r="394800" spans="63:63" x14ac:dyDescent="0.25">
      <c r="BK394800" s="2315"/>
    </row>
    <row r="394801" spans="63:63" x14ac:dyDescent="0.25">
      <c r="BK394801" s="2311"/>
    </row>
    <row r="394825" spans="63:63" x14ac:dyDescent="0.25">
      <c r="BK394825" s="2315"/>
    </row>
    <row r="394826" spans="63:63" x14ac:dyDescent="0.25">
      <c r="BK394826" s="2311"/>
    </row>
    <row r="394850" spans="63:63" x14ac:dyDescent="0.25">
      <c r="BK394850" s="2315"/>
    </row>
    <row r="394851" spans="63:63" x14ac:dyDescent="0.25">
      <c r="BK394851" s="2311"/>
    </row>
    <row r="394875" spans="63:63" x14ac:dyDescent="0.25">
      <c r="BK394875" s="2315"/>
    </row>
    <row r="394876" spans="63:63" x14ac:dyDescent="0.25">
      <c r="BK394876" s="2311"/>
    </row>
    <row r="394900" spans="63:63" x14ac:dyDescent="0.25">
      <c r="BK394900" s="2315"/>
    </row>
    <row r="394901" spans="63:63" x14ac:dyDescent="0.25">
      <c r="BK394901" s="2311"/>
    </row>
    <row r="394925" spans="63:63" x14ac:dyDescent="0.25">
      <c r="BK394925" s="2315"/>
    </row>
    <row r="394926" spans="63:63" x14ac:dyDescent="0.25">
      <c r="BK394926" s="2311"/>
    </row>
    <row r="394950" spans="63:63" x14ac:dyDescent="0.25">
      <c r="BK394950" s="2315"/>
    </row>
    <row r="394951" spans="63:63" x14ac:dyDescent="0.25">
      <c r="BK394951" s="2311"/>
    </row>
    <row r="394975" spans="63:63" x14ac:dyDescent="0.25">
      <c r="BK394975" s="2315"/>
    </row>
    <row r="394976" spans="63:63" x14ac:dyDescent="0.25">
      <c r="BK394976" s="2311"/>
    </row>
    <row r="395000" spans="63:63" x14ac:dyDescent="0.25">
      <c r="BK395000" s="2315"/>
    </row>
    <row r="395001" spans="63:63" x14ac:dyDescent="0.25">
      <c r="BK395001" s="2311"/>
    </row>
    <row r="395025" spans="63:63" x14ac:dyDescent="0.25">
      <c r="BK395025" s="2315"/>
    </row>
    <row r="395026" spans="63:63" x14ac:dyDescent="0.25">
      <c r="BK395026" s="2311"/>
    </row>
    <row r="395050" spans="63:63" x14ac:dyDescent="0.25">
      <c r="BK395050" s="2315"/>
    </row>
    <row r="395051" spans="63:63" x14ac:dyDescent="0.25">
      <c r="BK395051" s="2311"/>
    </row>
    <row r="395075" spans="63:63" x14ac:dyDescent="0.25">
      <c r="BK395075" s="2315"/>
    </row>
    <row r="395076" spans="63:63" x14ac:dyDescent="0.25">
      <c r="BK395076" s="2311"/>
    </row>
    <row r="395100" spans="63:63" x14ac:dyDescent="0.25">
      <c r="BK395100" s="2315"/>
    </row>
    <row r="395101" spans="63:63" x14ac:dyDescent="0.25">
      <c r="BK395101" s="2311"/>
    </row>
    <row r="395125" spans="63:63" x14ac:dyDescent="0.25">
      <c r="BK395125" s="2315"/>
    </row>
    <row r="395126" spans="63:63" x14ac:dyDescent="0.25">
      <c r="BK395126" s="2311"/>
    </row>
    <row r="395150" spans="63:63" x14ac:dyDescent="0.25">
      <c r="BK395150" s="2315"/>
    </row>
    <row r="395151" spans="63:63" x14ac:dyDescent="0.25">
      <c r="BK395151" s="2311"/>
    </row>
    <row r="395175" spans="63:63" x14ac:dyDescent="0.25">
      <c r="BK395175" s="2315"/>
    </row>
    <row r="395176" spans="63:63" x14ac:dyDescent="0.25">
      <c r="BK395176" s="2311"/>
    </row>
    <row r="395200" spans="63:63" x14ac:dyDescent="0.25">
      <c r="BK395200" s="2315"/>
    </row>
    <row r="395201" spans="63:63" x14ac:dyDescent="0.25">
      <c r="BK395201" s="2311"/>
    </row>
    <row r="395225" spans="63:63" x14ac:dyDescent="0.25">
      <c r="BK395225" s="2315"/>
    </row>
    <row r="395226" spans="63:63" x14ac:dyDescent="0.25">
      <c r="BK395226" s="2311"/>
    </row>
    <row r="395250" spans="63:63" x14ac:dyDescent="0.25">
      <c r="BK395250" s="2315"/>
    </row>
    <row r="395251" spans="63:63" x14ac:dyDescent="0.25">
      <c r="BK395251" s="2311"/>
    </row>
    <row r="395275" spans="63:63" x14ac:dyDescent="0.25">
      <c r="BK395275" s="2315"/>
    </row>
    <row r="395276" spans="63:63" x14ac:dyDescent="0.25">
      <c r="BK395276" s="2311"/>
    </row>
    <row r="395300" spans="63:63" x14ac:dyDescent="0.25">
      <c r="BK395300" s="2315"/>
    </row>
    <row r="395301" spans="63:63" x14ac:dyDescent="0.25">
      <c r="BK395301" s="2311"/>
    </row>
    <row r="395325" spans="63:63" x14ac:dyDescent="0.25">
      <c r="BK395325" s="2315"/>
    </row>
    <row r="395326" spans="63:63" x14ac:dyDescent="0.25">
      <c r="BK395326" s="2311"/>
    </row>
    <row r="395350" spans="63:63" x14ac:dyDescent="0.25">
      <c r="BK395350" s="2315"/>
    </row>
    <row r="395351" spans="63:63" x14ac:dyDescent="0.25">
      <c r="BK395351" s="2311"/>
    </row>
    <row r="395375" spans="63:63" x14ac:dyDescent="0.25">
      <c r="BK395375" s="2315"/>
    </row>
    <row r="395376" spans="63:63" x14ac:dyDescent="0.25">
      <c r="BK395376" s="2311"/>
    </row>
    <row r="395400" spans="63:63" x14ac:dyDescent="0.25">
      <c r="BK395400" s="2315"/>
    </row>
    <row r="395401" spans="63:63" x14ac:dyDescent="0.25">
      <c r="BK395401" s="2311"/>
    </row>
    <row r="395425" spans="63:63" x14ac:dyDescent="0.25">
      <c r="BK395425" s="2315"/>
    </row>
    <row r="395426" spans="63:63" x14ac:dyDescent="0.25">
      <c r="BK395426" s="2311"/>
    </row>
    <row r="395450" spans="63:63" x14ac:dyDescent="0.25">
      <c r="BK395450" s="2315"/>
    </row>
    <row r="395451" spans="63:63" x14ac:dyDescent="0.25">
      <c r="BK395451" s="2311"/>
    </row>
    <row r="395475" spans="63:63" x14ac:dyDescent="0.25">
      <c r="BK395475" s="2315"/>
    </row>
    <row r="395476" spans="63:63" x14ac:dyDescent="0.25">
      <c r="BK395476" s="2311"/>
    </row>
    <row r="395500" spans="63:63" x14ac:dyDescent="0.25">
      <c r="BK395500" s="2315"/>
    </row>
    <row r="395501" spans="63:63" x14ac:dyDescent="0.25">
      <c r="BK395501" s="2311"/>
    </row>
    <row r="395525" spans="63:63" x14ac:dyDescent="0.25">
      <c r="BK395525" s="2315"/>
    </row>
    <row r="395526" spans="63:63" x14ac:dyDescent="0.25">
      <c r="BK395526" s="2311"/>
    </row>
    <row r="395550" spans="63:63" x14ac:dyDescent="0.25">
      <c r="BK395550" s="2315"/>
    </row>
    <row r="395551" spans="63:63" x14ac:dyDescent="0.25">
      <c r="BK395551" s="2311"/>
    </row>
    <row r="395575" spans="63:63" x14ac:dyDescent="0.25">
      <c r="BK395575" s="2315"/>
    </row>
    <row r="395576" spans="63:63" x14ac:dyDescent="0.25">
      <c r="BK395576" s="2311"/>
    </row>
    <row r="395600" spans="63:63" x14ac:dyDescent="0.25">
      <c r="BK395600" s="2315"/>
    </row>
    <row r="395601" spans="63:63" x14ac:dyDescent="0.25">
      <c r="BK395601" s="2311"/>
    </row>
    <row r="395625" spans="63:63" x14ac:dyDescent="0.25">
      <c r="BK395625" s="2315"/>
    </row>
    <row r="395626" spans="63:63" x14ac:dyDescent="0.25">
      <c r="BK395626" s="2311"/>
    </row>
    <row r="395650" spans="63:63" x14ac:dyDescent="0.25">
      <c r="BK395650" s="2315"/>
    </row>
    <row r="395651" spans="63:63" x14ac:dyDescent="0.25">
      <c r="BK395651" s="2311"/>
    </row>
    <row r="395675" spans="63:63" x14ac:dyDescent="0.25">
      <c r="BK395675" s="2315"/>
    </row>
    <row r="395676" spans="63:63" x14ac:dyDescent="0.25">
      <c r="BK395676" s="2311"/>
    </row>
    <row r="395700" spans="63:63" x14ac:dyDescent="0.25">
      <c r="BK395700" s="2315"/>
    </row>
    <row r="395701" spans="63:63" x14ac:dyDescent="0.25">
      <c r="BK395701" s="2311"/>
    </row>
    <row r="395725" spans="63:63" x14ac:dyDescent="0.25">
      <c r="BK395725" s="2315"/>
    </row>
    <row r="395726" spans="63:63" x14ac:dyDescent="0.25">
      <c r="BK395726" s="2311"/>
    </row>
    <row r="395750" spans="63:63" x14ac:dyDescent="0.25">
      <c r="BK395750" s="2315"/>
    </row>
    <row r="395751" spans="63:63" x14ac:dyDescent="0.25">
      <c r="BK395751" s="2311"/>
    </row>
    <row r="395775" spans="63:63" x14ac:dyDescent="0.25">
      <c r="BK395775" s="2315"/>
    </row>
    <row r="395776" spans="63:63" x14ac:dyDescent="0.25">
      <c r="BK395776" s="2311"/>
    </row>
    <row r="395800" spans="63:63" x14ac:dyDescent="0.25">
      <c r="BK395800" s="2315"/>
    </row>
    <row r="395801" spans="63:63" x14ac:dyDescent="0.25">
      <c r="BK395801" s="2311"/>
    </row>
    <row r="395825" spans="63:63" x14ac:dyDescent="0.25">
      <c r="BK395825" s="2315"/>
    </row>
    <row r="395826" spans="63:63" x14ac:dyDescent="0.25">
      <c r="BK395826" s="2311"/>
    </row>
    <row r="395850" spans="63:63" x14ac:dyDescent="0.25">
      <c r="BK395850" s="2315"/>
    </row>
    <row r="395851" spans="63:63" x14ac:dyDescent="0.25">
      <c r="BK395851" s="2311"/>
    </row>
    <row r="395875" spans="63:63" x14ac:dyDescent="0.25">
      <c r="BK395875" s="2315"/>
    </row>
    <row r="395876" spans="63:63" x14ac:dyDescent="0.25">
      <c r="BK395876" s="2311"/>
    </row>
    <row r="395900" spans="63:63" x14ac:dyDescent="0.25">
      <c r="BK395900" s="2315"/>
    </row>
    <row r="395901" spans="63:63" x14ac:dyDescent="0.25">
      <c r="BK395901" s="2311"/>
    </row>
    <row r="395925" spans="63:63" x14ac:dyDescent="0.25">
      <c r="BK395925" s="2315"/>
    </row>
    <row r="395926" spans="63:63" x14ac:dyDescent="0.25">
      <c r="BK395926" s="2311"/>
    </row>
    <row r="395950" spans="63:63" x14ac:dyDescent="0.25">
      <c r="BK395950" s="2315"/>
    </row>
    <row r="395951" spans="63:63" x14ac:dyDescent="0.25">
      <c r="BK395951" s="2311"/>
    </row>
    <row r="395975" spans="63:63" x14ac:dyDescent="0.25">
      <c r="BK395975" s="2315"/>
    </row>
    <row r="395976" spans="63:63" x14ac:dyDescent="0.25">
      <c r="BK395976" s="2311"/>
    </row>
    <row r="396000" spans="63:63" x14ac:dyDescent="0.25">
      <c r="BK396000" s="2315"/>
    </row>
    <row r="396001" spans="63:63" x14ac:dyDescent="0.25">
      <c r="BK396001" s="2311"/>
    </row>
    <row r="396025" spans="63:63" x14ac:dyDescent="0.25">
      <c r="BK396025" s="2315"/>
    </row>
    <row r="396026" spans="63:63" x14ac:dyDescent="0.25">
      <c r="BK396026" s="2311"/>
    </row>
    <row r="396050" spans="63:63" x14ac:dyDescent="0.25">
      <c r="BK396050" s="2315"/>
    </row>
    <row r="396051" spans="63:63" x14ac:dyDescent="0.25">
      <c r="BK396051" s="2311"/>
    </row>
    <row r="396075" spans="63:63" x14ac:dyDescent="0.25">
      <c r="BK396075" s="2315"/>
    </row>
    <row r="396076" spans="63:63" x14ac:dyDescent="0.25">
      <c r="BK396076" s="2311"/>
    </row>
    <row r="396100" spans="63:63" x14ac:dyDescent="0.25">
      <c r="BK396100" s="2315"/>
    </row>
    <row r="396101" spans="63:63" x14ac:dyDescent="0.25">
      <c r="BK396101" s="2311"/>
    </row>
    <row r="396125" spans="63:63" x14ac:dyDescent="0.25">
      <c r="BK396125" s="2315"/>
    </row>
    <row r="396126" spans="63:63" x14ac:dyDescent="0.25">
      <c r="BK396126" s="2311"/>
    </row>
    <row r="396150" spans="63:63" x14ac:dyDescent="0.25">
      <c r="BK396150" s="2315"/>
    </row>
    <row r="396151" spans="63:63" x14ac:dyDescent="0.25">
      <c r="BK396151" s="2311"/>
    </row>
    <row r="396175" spans="63:63" x14ac:dyDescent="0.25">
      <c r="BK396175" s="2315"/>
    </row>
    <row r="396176" spans="63:63" x14ac:dyDescent="0.25">
      <c r="BK396176" s="2311"/>
    </row>
    <row r="396200" spans="63:63" x14ac:dyDescent="0.25">
      <c r="BK396200" s="2315"/>
    </row>
    <row r="396201" spans="63:63" x14ac:dyDescent="0.25">
      <c r="BK396201" s="2311"/>
    </row>
    <row r="396225" spans="63:63" x14ac:dyDescent="0.25">
      <c r="BK396225" s="2315"/>
    </row>
    <row r="396226" spans="63:63" x14ac:dyDescent="0.25">
      <c r="BK396226" s="2311"/>
    </row>
    <row r="396250" spans="63:63" x14ac:dyDescent="0.25">
      <c r="BK396250" s="2315"/>
    </row>
    <row r="396251" spans="63:63" x14ac:dyDescent="0.25">
      <c r="BK396251" s="2311"/>
    </row>
    <row r="396275" spans="63:63" x14ac:dyDescent="0.25">
      <c r="BK396275" s="2315"/>
    </row>
    <row r="396276" spans="63:63" x14ac:dyDescent="0.25">
      <c r="BK396276" s="2311"/>
    </row>
    <row r="396300" spans="63:63" x14ac:dyDescent="0.25">
      <c r="BK396300" s="2315"/>
    </row>
    <row r="396301" spans="63:63" x14ac:dyDescent="0.25">
      <c r="BK396301" s="2311"/>
    </row>
    <row r="396325" spans="63:63" x14ac:dyDescent="0.25">
      <c r="BK396325" s="2315"/>
    </row>
    <row r="396326" spans="63:63" x14ac:dyDescent="0.25">
      <c r="BK396326" s="2311"/>
    </row>
    <row r="396350" spans="63:63" x14ac:dyDescent="0.25">
      <c r="BK396350" s="2315"/>
    </row>
    <row r="396351" spans="63:63" x14ac:dyDescent="0.25">
      <c r="BK396351" s="2311"/>
    </row>
    <row r="396375" spans="63:63" x14ac:dyDescent="0.25">
      <c r="BK396375" s="2315"/>
    </row>
    <row r="396376" spans="63:63" x14ac:dyDescent="0.25">
      <c r="BK396376" s="2311"/>
    </row>
    <row r="396400" spans="63:63" x14ac:dyDescent="0.25">
      <c r="BK396400" s="2315"/>
    </row>
    <row r="396401" spans="63:63" x14ac:dyDescent="0.25">
      <c r="BK396401" s="2311"/>
    </row>
    <row r="396425" spans="63:63" x14ac:dyDescent="0.25">
      <c r="BK396425" s="2315"/>
    </row>
    <row r="396426" spans="63:63" x14ac:dyDescent="0.25">
      <c r="BK396426" s="2311"/>
    </row>
    <row r="396450" spans="63:63" x14ac:dyDescent="0.25">
      <c r="BK396450" s="2315"/>
    </row>
    <row r="396451" spans="63:63" x14ac:dyDescent="0.25">
      <c r="BK396451" s="2311"/>
    </row>
    <row r="396475" spans="63:63" x14ac:dyDescent="0.25">
      <c r="BK396475" s="2315"/>
    </row>
    <row r="396476" spans="63:63" x14ac:dyDescent="0.25">
      <c r="BK396476" s="2311"/>
    </row>
    <row r="396500" spans="63:63" x14ac:dyDescent="0.25">
      <c r="BK396500" s="2315"/>
    </row>
    <row r="396501" spans="63:63" x14ac:dyDescent="0.25">
      <c r="BK396501" s="2311"/>
    </row>
    <row r="396525" spans="63:63" x14ac:dyDescent="0.25">
      <c r="BK396525" s="2315"/>
    </row>
    <row r="396526" spans="63:63" x14ac:dyDescent="0.25">
      <c r="BK396526" s="2311"/>
    </row>
    <row r="396550" spans="63:63" x14ac:dyDescent="0.25">
      <c r="BK396550" s="2315"/>
    </row>
    <row r="396551" spans="63:63" x14ac:dyDescent="0.25">
      <c r="BK396551" s="2311"/>
    </row>
    <row r="396575" spans="63:63" x14ac:dyDescent="0.25">
      <c r="BK396575" s="2315"/>
    </row>
    <row r="396576" spans="63:63" x14ac:dyDescent="0.25">
      <c r="BK396576" s="2311"/>
    </row>
    <row r="396600" spans="63:63" x14ac:dyDescent="0.25">
      <c r="BK396600" s="2315"/>
    </row>
    <row r="396601" spans="63:63" x14ac:dyDescent="0.25">
      <c r="BK396601" s="2311"/>
    </row>
    <row r="396625" spans="63:63" x14ac:dyDescent="0.25">
      <c r="BK396625" s="2315"/>
    </row>
    <row r="396626" spans="63:63" x14ac:dyDescent="0.25">
      <c r="BK396626" s="2311"/>
    </row>
    <row r="396650" spans="63:63" x14ac:dyDescent="0.25">
      <c r="BK396650" s="2315"/>
    </row>
    <row r="396651" spans="63:63" x14ac:dyDescent="0.25">
      <c r="BK396651" s="2311"/>
    </row>
    <row r="396675" spans="63:63" x14ac:dyDescent="0.25">
      <c r="BK396675" s="2315"/>
    </row>
    <row r="396676" spans="63:63" x14ac:dyDescent="0.25">
      <c r="BK396676" s="2311"/>
    </row>
    <row r="396700" spans="63:63" x14ac:dyDescent="0.25">
      <c r="BK396700" s="2315"/>
    </row>
    <row r="396701" spans="63:63" x14ac:dyDescent="0.25">
      <c r="BK396701" s="2311"/>
    </row>
    <row r="396725" spans="63:63" x14ac:dyDescent="0.25">
      <c r="BK396725" s="2315"/>
    </row>
    <row r="396726" spans="63:63" x14ac:dyDescent="0.25">
      <c r="BK396726" s="2311"/>
    </row>
    <row r="396750" spans="63:63" x14ac:dyDescent="0.25">
      <c r="BK396750" s="2315"/>
    </row>
    <row r="396751" spans="63:63" x14ac:dyDescent="0.25">
      <c r="BK396751" s="2311"/>
    </row>
    <row r="396775" spans="63:63" x14ac:dyDescent="0.25">
      <c r="BK396775" s="2315"/>
    </row>
    <row r="396776" spans="63:63" x14ac:dyDescent="0.25">
      <c r="BK396776" s="2311"/>
    </row>
    <row r="396800" spans="63:63" x14ac:dyDescent="0.25">
      <c r="BK396800" s="2315"/>
    </row>
    <row r="396801" spans="63:63" x14ac:dyDescent="0.25">
      <c r="BK396801" s="2311"/>
    </row>
    <row r="396825" spans="63:63" x14ac:dyDescent="0.25">
      <c r="BK396825" s="2315"/>
    </row>
    <row r="396826" spans="63:63" x14ac:dyDescent="0.25">
      <c r="BK396826" s="2311"/>
    </row>
    <row r="396850" spans="63:63" x14ac:dyDescent="0.25">
      <c r="BK396850" s="2315"/>
    </row>
    <row r="396851" spans="63:63" x14ac:dyDescent="0.25">
      <c r="BK396851" s="2311"/>
    </row>
    <row r="396875" spans="63:63" x14ac:dyDescent="0.25">
      <c r="BK396875" s="2315"/>
    </row>
    <row r="396876" spans="63:63" x14ac:dyDescent="0.25">
      <c r="BK396876" s="2311"/>
    </row>
    <row r="396900" spans="63:63" x14ac:dyDescent="0.25">
      <c r="BK396900" s="2315"/>
    </row>
    <row r="396901" spans="63:63" x14ac:dyDescent="0.25">
      <c r="BK396901" s="2311"/>
    </row>
    <row r="396925" spans="63:63" x14ac:dyDescent="0.25">
      <c r="BK396925" s="2315"/>
    </row>
    <row r="396926" spans="63:63" x14ac:dyDescent="0.25">
      <c r="BK396926" s="2311"/>
    </row>
    <row r="396950" spans="63:63" x14ac:dyDescent="0.25">
      <c r="BK396950" s="2315"/>
    </row>
    <row r="396951" spans="63:63" x14ac:dyDescent="0.25">
      <c r="BK396951" s="2311"/>
    </row>
    <row r="396975" spans="63:63" x14ac:dyDescent="0.25">
      <c r="BK396975" s="2315"/>
    </row>
    <row r="396976" spans="63:63" x14ac:dyDescent="0.25">
      <c r="BK396976" s="2311"/>
    </row>
    <row r="397000" spans="63:63" x14ac:dyDescent="0.25">
      <c r="BK397000" s="2315"/>
    </row>
    <row r="397001" spans="63:63" x14ac:dyDescent="0.25">
      <c r="BK397001" s="2311"/>
    </row>
    <row r="397025" spans="63:63" x14ac:dyDescent="0.25">
      <c r="BK397025" s="2315"/>
    </row>
    <row r="397026" spans="63:63" x14ac:dyDescent="0.25">
      <c r="BK397026" s="2311"/>
    </row>
    <row r="397050" spans="63:63" x14ac:dyDescent="0.25">
      <c r="BK397050" s="2315"/>
    </row>
    <row r="397051" spans="63:63" x14ac:dyDescent="0.25">
      <c r="BK397051" s="2311"/>
    </row>
    <row r="397075" spans="63:63" x14ac:dyDescent="0.25">
      <c r="BK397075" s="2315"/>
    </row>
    <row r="397076" spans="63:63" x14ac:dyDescent="0.25">
      <c r="BK397076" s="2311"/>
    </row>
    <row r="397100" spans="63:63" x14ac:dyDescent="0.25">
      <c r="BK397100" s="2315"/>
    </row>
    <row r="397101" spans="63:63" x14ac:dyDescent="0.25">
      <c r="BK397101" s="2311"/>
    </row>
    <row r="397125" spans="63:63" x14ac:dyDescent="0.25">
      <c r="BK397125" s="2315"/>
    </row>
    <row r="397126" spans="63:63" x14ac:dyDescent="0.25">
      <c r="BK397126" s="2311"/>
    </row>
    <row r="397150" spans="63:63" x14ac:dyDescent="0.25">
      <c r="BK397150" s="2315"/>
    </row>
    <row r="397151" spans="63:63" x14ac:dyDescent="0.25">
      <c r="BK397151" s="2311"/>
    </row>
    <row r="397175" spans="63:63" x14ac:dyDescent="0.25">
      <c r="BK397175" s="2315"/>
    </row>
    <row r="397176" spans="63:63" x14ac:dyDescent="0.25">
      <c r="BK397176" s="2311"/>
    </row>
    <row r="397200" spans="63:63" x14ac:dyDescent="0.25">
      <c r="BK397200" s="2315"/>
    </row>
    <row r="397201" spans="63:63" x14ac:dyDescent="0.25">
      <c r="BK397201" s="2311"/>
    </row>
    <row r="397225" spans="63:63" x14ac:dyDescent="0.25">
      <c r="BK397225" s="2315"/>
    </row>
    <row r="397226" spans="63:63" x14ac:dyDescent="0.25">
      <c r="BK397226" s="2311"/>
    </row>
    <row r="397250" spans="63:63" x14ac:dyDescent="0.25">
      <c r="BK397250" s="2315"/>
    </row>
    <row r="397251" spans="63:63" x14ac:dyDescent="0.25">
      <c r="BK397251" s="2311"/>
    </row>
    <row r="397275" spans="63:63" x14ac:dyDescent="0.25">
      <c r="BK397275" s="2315"/>
    </row>
    <row r="397276" spans="63:63" x14ac:dyDescent="0.25">
      <c r="BK397276" s="2311"/>
    </row>
    <row r="397300" spans="63:63" x14ac:dyDescent="0.25">
      <c r="BK397300" s="2315"/>
    </row>
    <row r="397301" spans="63:63" x14ac:dyDescent="0.25">
      <c r="BK397301" s="2311"/>
    </row>
    <row r="397325" spans="63:63" x14ac:dyDescent="0.25">
      <c r="BK397325" s="2315"/>
    </row>
    <row r="397326" spans="63:63" x14ac:dyDescent="0.25">
      <c r="BK397326" s="2311"/>
    </row>
    <row r="397350" spans="63:63" x14ac:dyDescent="0.25">
      <c r="BK397350" s="2315"/>
    </row>
    <row r="397351" spans="63:63" x14ac:dyDescent="0.25">
      <c r="BK397351" s="2311"/>
    </row>
    <row r="397375" spans="63:63" x14ac:dyDescent="0.25">
      <c r="BK397375" s="2315"/>
    </row>
    <row r="397376" spans="63:63" x14ac:dyDescent="0.25">
      <c r="BK397376" s="2311"/>
    </row>
    <row r="397400" spans="63:63" x14ac:dyDescent="0.25">
      <c r="BK397400" s="2315"/>
    </row>
    <row r="397401" spans="63:63" x14ac:dyDescent="0.25">
      <c r="BK397401" s="2311"/>
    </row>
    <row r="397425" spans="63:63" x14ac:dyDescent="0.25">
      <c r="BK397425" s="2315"/>
    </row>
    <row r="397426" spans="63:63" x14ac:dyDescent="0.25">
      <c r="BK397426" s="2311"/>
    </row>
    <row r="397450" spans="63:63" x14ac:dyDescent="0.25">
      <c r="BK397450" s="2315"/>
    </row>
    <row r="397451" spans="63:63" x14ac:dyDescent="0.25">
      <c r="BK397451" s="2311"/>
    </row>
    <row r="397475" spans="63:63" x14ac:dyDescent="0.25">
      <c r="BK397475" s="2315"/>
    </row>
    <row r="397476" spans="63:63" x14ac:dyDescent="0.25">
      <c r="BK397476" s="2311"/>
    </row>
    <row r="397500" spans="63:63" x14ac:dyDescent="0.25">
      <c r="BK397500" s="2315"/>
    </row>
    <row r="397501" spans="63:63" x14ac:dyDescent="0.25">
      <c r="BK397501" s="2311"/>
    </row>
    <row r="397525" spans="63:63" x14ac:dyDescent="0.25">
      <c r="BK397525" s="2315"/>
    </row>
    <row r="397526" spans="63:63" x14ac:dyDescent="0.25">
      <c r="BK397526" s="2311"/>
    </row>
    <row r="397550" spans="63:63" x14ac:dyDescent="0.25">
      <c r="BK397550" s="2315"/>
    </row>
    <row r="397551" spans="63:63" x14ac:dyDescent="0.25">
      <c r="BK397551" s="2311"/>
    </row>
    <row r="397575" spans="63:63" x14ac:dyDescent="0.25">
      <c r="BK397575" s="2315"/>
    </row>
    <row r="397576" spans="63:63" x14ac:dyDescent="0.25">
      <c r="BK397576" s="2311"/>
    </row>
    <row r="397600" spans="63:63" x14ac:dyDescent="0.25">
      <c r="BK397600" s="2315"/>
    </row>
    <row r="397601" spans="63:63" x14ac:dyDescent="0.25">
      <c r="BK397601" s="2311"/>
    </row>
    <row r="397625" spans="63:63" x14ac:dyDescent="0.25">
      <c r="BK397625" s="2315"/>
    </row>
    <row r="397626" spans="63:63" x14ac:dyDescent="0.25">
      <c r="BK397626" s="2311"/>
    </row>
    <row r="397650" spans="63:63" x14ac:dyDescent="0.25">
      <c r="BK397650" s="2315"/>
    </row>
    <row r="397651" spans="63:63" x14ac:dyDescent="0.25">
      <c r="BK397651" s="2311"/>
    </row>
    <row r="397675" spans="63:63" x14ac:dyDescent="0.25">
      <c r="BK397675" s="2315"/>
    </row>
    <row r="397676" spans="63:63" x14ac:dyDescent="0.25">
      <c r="BK397676" s="2311"/>
    </row>
    <row r="397700" spans="63:63" x14ac:dyDescent="0.25">
      <c r="BK397700" s="2315"/>
    </row>
    <row r="397701" spans="63:63" x14ac:dyDescent="0.25">
      <c r="BK397701" s="2311"/>
    </row>
    <row r="397725" spans="63:63" x14ac:dyDescent="0.25">
      <c r="BK397725" s="2315"/>
    </row>
    <row r="397726" spans="63:63" x14ac:dyDescent="0.25">
      <c r="BK397726" s="2311"/>
    </row>
    <row r="397750" spans="63:63" x14ac:dyDescent="0.25">
      <c r="BK397750" s="2315"/>
    </row>
    <row r="397751" spans="63:63" x14ac:dyDescent="0.25">
      <c r="BK397751" s="2311"/>
    </row>
    <row r="397775" spans="63:63" x14ac:dyDescent="0.25">
      <c r="BK397775" s="2315"/>
    </row>
    <row r="397776" spans="63:63" x14ac:dyDescent="0.25">
      <c r="BK397776" s="2311"/>
    </row>
    <row r="397800" spans="63:63" x14ac:dyDescent="0.25">
      <c r="BK397800" s="2315"/>
    </row>
    <row r="397801" spans="63:63" x14ac:dyDescent="0.25">
      <c r="BK397801" s="2311"/>
    </row>
    <row r="397825" spans="63:63" x14ac:dyDescent="0.25">
      <c r="BK397825" s="2315"/>
    </row>
    <row r="397826" spans="63:63" x14ac:dyDescent="0.25">
      <c r="BK397826" s="2311"/>
    </row>
    <row r="397850" spans="63:63" x14ac:dyDescent="0.25">
      <c r="BK397850" s="2315"/>
    </row>
    <row r="397851" spans="63:63" x14ac:dyDescent="0.25">
      <c r="BK397851" s="2311"/>
    </row>
    <row r="397875" spans="63:63" x14ac:dyDescent="0.25">
      <c r="BK397875" s="2315"/>
    </row>
    <row r="397876" spans="63:63" x14ac:dyDescent="0.25">
      <c r="BK397876" s="2311"/>
    </row>
    <row r="397900" spans="63:63" x14ac:dyDescent="0.25">
      <c r="BK397900" s="2315"/>
    </row>
    <row r="397901" spans="63:63" x14ac:dyDescent="0.25">
      <c r="BK397901" s="2311"/>
    </row>
    <row r="397925" spans="63:63" x14ac:dyDescent="0.25">
      <c r="BK397925" s="2315"/>
    </row>
    <row r="397926" spans="63:63" x14ac:dyDescent="0.25">
      <c r="BK397926" s="2311"/>
    </row>
    <row r="397950" spans="63:63" x14ac:dyDescent="0.25">
      <c r="BK397950" s="2315"/>
    </row>
    <row r="397951" spans="63:63" x14ac:dyDescent="0.25">
      <c r="BK397951" s="2311"/>
    </row>
    <row r="397975" spans="63:63" x14ac:dyDescent="0.25">
      <c r="BK397975" s="2315"/>
    </row>
    <row r="397976" spans="63:63" x14ac:dyDescent="0.25">
      <c r="BK397976" s="2311"/>
    </row>
    <row r="398000" spans="63:63" x14ac:dyDescent="0.25">
      <c r="BK398000" s="2315"/>
    </row>
    <row r="398001" spans="63:63" x14ac:dyDescent="0.25">
      <c r="BK398001" s="2311"/>
    </row>
    <row r="398025" spans="63:63" x14ac:dyDescent="0.25">
      <c r="BK398025" s="2315"/>
    </row>
    <row r="398026" spans="63:63" x14ac:dyDescent="0.25">
      <c r="BK398026" s="2311"/>
    </row>
    <row r="398050" spans="63:63" x14ac:dyDescent="0.25">
      <c r="BK398050" s="2315"/>
    </row>
    <row r="398051" spans="63:63" x14ac:dyDescent="0.25">
      <c r="BK398051" s="2311"/>
    </row>
    <row r="398075" spans="63:63" x14ac:dyDescent="0.25">
      <c r="BK398075" s="2315"/>
    </row>
    <row r="398076" spans="63:63" x14ac:dyDescent="0.25">
      <c r="BK398076" s="2311"/>
    </row>
    <row r="398100" spans="63:63" x14ac:dyDescent="0.25">
      <c r="BK398100" s="2315"/>
    </row>
    <row r="398101" spans="63:63" x14ac:dyDescent="0.25">
      <c r="BK398101" s="2311"/>
    </row>
    <row r="398125" spans="63:63" x14ac:dyDescent="0.25">
      <c r="BK398125" s="2315"/>
    </row>
    <row r="398126" spans="63:63" x14ac:dyDescent="0.25">
      <c r="BK398126" s="2311"/>
    </row>
    <row r="398150" spans="63:63" x14ac:dyDescent="0.25">
      <c r="BK398150" s="2315"/>
    </row>
    <row r="398151" spans="63:63" x14ac:dyDescent="0.25">
      <c r="BK398151" s="2311"/>
    </row>
    <row r="398175" spans="63:63" x14ac:dyDescent="0.25">
      <c r="BK398175" s="2315"/>
    </row>
    <row r="398176" spans="63:63" x14ac:dyDescent="0.25">
      <c r="BK398176" s="2311"/>
    </row>
    <row r="398200" spans="63:63" x14ac:dyDescent="0.25">
      <c r="BK398200" s="2315"/>
    </row>
    <row r="398201" spans="63:63" x14ac:dyDescent="0.25">
      <c r="BK398201" s="2311"/>
    </row>
    <row r="398225" spans="63:63" x14ac:dyDescent="0.25">
      <c r="BK398225" s="2315"/>
    </row>
    <row r="398226" spans="63:63" x14ac:dyDescent="0.25">
      <c r="BK398226" s="2311"/>
    </row>
    <row r="398250" spans="63:63" x14ac:dyDescent="0.25">
      <c r="BK398250" s="2315"/>
    </row>
    <row r="398251" spans="63:63" x14ac:dyDescent="0.25">
      <c r="BK398251" s="2311"/>
    </row>
    <row r="398275" spans="63:63" x14ac:dyDescent="0.25">
      <c r="BK398275" s="2315"/>
    </row>
    <row r="398276" spans="63:63" x14ac:dyDescent="0.25">
      <c r="BK398276" s="2311"/>
    </row>
    <row r="398300" spans="63:63" x14ac:dyDescent="0.25">
      <c r="BK398300" s="2315"/>
    </row>
    <row r="398301" spans="63:63" x14ac:dyDescent="0.25">
      <c r="BK398301" s="2311"/>
    </row>
    <row r="398325" spans="63:63" x14ac:dyDescent="0.25">
      <c r="BK398325" s="2315"/>
    </row>
    <row r="398326" spans="63:63" x14ac:dyDescent="0.25">
      <c r="BK398326" s="2311"/>
    </row>
    <row r="398350" spans="63:63" x14ac:dyDescent="0.25">
      <c r="BK398350" s="2315"/>
    </row>
    <row r="398351" spans="63:63" x14ac:dyDescent="0.25">
      <c r="BK398351" s="2311"/>
    </row>
    <row r="398375" spans="63:63" x14ac:dyDescent="0.25">
      <c r="BK398375" s="2315"/>
    </row>
    <row r="398376" spans="63:63" x14ac:dyDescent="0.25">
      <c r="BK398376" s="2311"/>
    </row>
    <row r="398400" spans="63:63" x14ac:dyDescent="0.25">
      <c r="BK398400" s="2315"/>
    </row>
    <row r="398401" spans="63:63" x14ac:dyDescent="0.25">
      <c r="BK398401" s="2311"/>
    </row>
    <row r="398425" spans="63:63" x14ac:dyDescent="0.25">
      <c r="BK398425" s="2315"/>
    </row>
    <row r="398426" spans="63:63" x14ac:dyDescent="0.25">
      <c r="BK398426" s="2311"/>
    </row>
    <row r="398450" spans="63:63" x14ac:dyDescent="0.25">
      <c r="BK398450" s="2315"/>
    </row>
    <row r="398451" spans="63:63" x14ac:dyDescent="0.25">
      <c r="BK398451" s="2311"/>
    </row>
    <row r="398475" spans="63:63" x14ac:dyDescent="0.25">
      <c r="BK398475" s="2315"/>
    </row>
    <row r="398476" spans="63:63" x14ac:dyDescent="0.25">
      <c r="BK398476" s="2311"/>
    </row>
    <row r="398500" spans="63:63" x14ac:dyDescent="0.25">
      <c r="BK398500" s="2315"/>
    </row>
    <row r="398501" spans="63:63" x14ac:dyDescent="0.25">
      <c r="BK398501" s="2311"/>
    </row>
    <row r="398525" spans="63:63" x14ac:dyDescent="0.25">
      <c r="BK398525" s="2315"/>
    </row>
    <row r="398526" spans="63:63" x14ac:dyDescent="0.25">
      <c r="BK398526" s="2311"/>
    </row>
    <row r="398550" spans="63:63" x14ac:dyDescent="0.25">
      <c r="BK398550" s="2315"/>
    </row>
    <row r="398551" spans="63:63" x14ac:dyDescent="0.25">
      <c r="BK398551" s="2311"/>
    </row>
    <row r="398575" spans="63:63" x14ac:dyDescent="0.25">
      <c r="BK398575" s="2315"/>
    </row>
    <row r="398576" spans="63:63" x14ac:dyDescent="0.25">
      <c r="BK398576" s="2311"/>
    </row>
    <row r="398600" spans="63:63" x14ac:dyDescent="0.25">
      <c r="BK398600" s="2315"/>
    </row>
    <row r="398601" spans="63:63" x14ac:dyDescent="0.25">
      <c r="BK398601" s="2311"/>
    </row>
    <row r="398625" spans="63:63" x14ac:dyDescent="0.25">
      <c r="BK398625" s="2315"/>
    </row>
    <row r="398626" spans="63:63" x14ac:dyDescent="0.25">
      <c r="BK398626" s="2311"/>
    </row>
    <row r="398650" spans="63:63" x14ac:dyDescent="0.25">
      <c r="BK398650" s="2315"/>
    </row>
    <row r="398651" spans="63:63" x14ac:dyDescent="0.25">
      <c r="BK398651" s="2311"/>
    </row>
    <row r="398675" spans="63:63" x14ac:dyDescent="0.25">
      <c r="BK398675" s="2315"/>
    </row>
    <row r="398676" spans="63:63" x14ac:dyDescent="0.25">
      <c r="BK398676" s="2311"/>
    </row>
    <row r="398700" spans="63:63" x14ac:dyDescent="0.25">
      <c r="BK398700" s="2315"/>
    </row>
    <row r="398701" spans="63:63" x14ac:dyDescent="0.25">
      <c r="BK398701" s="2311"/>
    </row>
    <row r="398725" spans="63:63" x14ac:dyDescent="0.25">
      <c r="BK398725" s="2315"/>
    </row>
    <row r="398726" spans="63:63" x14ac:dyDescent="0.25">
      <c r="BK398726" s="2311"/>
    </row>
    <row r="398750" spans="63:63" x14ac:dyDescent="0.25">
      <c r="BK398750" s="2315"/>
    </row>
    <row r="398751" spans="63:63" x14ac:dyDescent="0.25">
      <c r="BK398751" s="2311"/>
    </row>
    <row r="398775" spans="63:63" x14ac:dyDescent="0.25">
      <c r="BK398775" s="2315"/>
    </row>
    <row r="398776" spans="63:63" x14ac:dyDescent="0.25">
      <c r="BK398776" s="2311"/>
    </row>
    <row r="398800" spans="63:63" x14ac:dyDescent="0.25">
      <c r="BK398800" s="2315"/>
    </row>
    <row r="398801" spans="63:63" x14ac:dyDescent="0.25">
      <c r="BK398801" s="2311"/>
    </row>
    <row r="398825" spans="63:63" x14ac:dyDescent="0.25">
      <c r="BK398825" s="2315"/>
    </row>
    <row r="398826" spans="63:63" x14ac:dyDescent="0.25">
      <c r="BK398826" s="2311"/>
    </row>
    <row r="398850" spans="63:63" x14ac:dyDescent="0.25">
      <c r="BK398850" s="2315"/>
    </row>
    <row r="398851" spans="63:63" x14ac:dyDescent="0.25">
      <c r="BK398851" s="2311"/>
    </row>
    <row r="398875" spans="63:63" x14ac:dyDescent="0.25">
      <c r="BK398875" s="2315"/>
    </row>
    <row r="398876" spans="63:63" x14ac:dyDescent="0.25">
      <c r="BK398876" s="2311"/>
    </row>
    <row r="398900" spans="63:63" x14ac:dyDescent="0.25">
      <c r="BK398900" s="2315"/>
    </row>
    <row r="398901" spans="63:63" x14ac:dyDescent="0.25">
      <c r="BK398901" s="2311"/>
    </row>
    <row r="398925" spans="63:63" x14ac:dyDescent="0.25">
      <c r="BK398925" s="2315"/>
    </row>
    <row r="398926" spans="63:63" x14ac:dyDescent="0.25">
      <c r="BK398926" s="2311"/>
    </row>
    <row r="398950" spans="63:63" x14ac:dyDescent="0.25">
      <c r="BK398950" s="2315"/>
    </row>
    <row r="398951" spans="63:63" x14ac:dyDescent="0.25">
      <c r="BK398951" s="2311"/>
    </row>
    <row r="398975" spans="63:63" x14ac:dyDescent="0.25">
      <c r="BK398975" s="2315"/>
    </row>
    <row r="398976" spans="63:63" x14ac:dyDescent="0.25">
      <c r="BK398976" s="2311"/>
    </row>
    <row r="399000" spans="63:63" x14ac:dyDescent="0.25">
      <c r="BK399000" s="2315"/>
    </row>
    <row r="399001" spans="63:63" x14ac:dyDescent="0.25">
      <c r="BK399001" s="2311"/>
    </row>
    <row r="399025" spans="63:63" x14ac:dyDescent="0.25">
      <c r="BK399025" s="2315"/>
    </row>
    <row r="399026" spans="63:63" x14ac:dyDescent="0.25">
      <c r="BK399026" s="2311"/>
    </row>
    <row r="399050" spans="63:63" x14ac:dyDescent="0.25">
      <c r="BK399050" s="2315"/>
    </row>
    <row r="399051" spans="63:63" x14ac:dyDescent="0.25">
      <c r="BK399051" s="2311"/>
    </row>
    <row r="399075" spans="63:63" x14ac:dyDescent="0.25">
      <c r="BK399075" s="2315"/>
    </row>
    <row r="399076" spans="63:63" x14ac:dyDescent="0.25">
      <c r="BK399076" s="2311"/>
    </row>
    <row r="399100" spans="63:63" x14ac:dyDescent="0.25">
      <c r="BK399100" s="2315"/>
    </row>
    <row r="399101" spans="63:63" x14ac:dyDescent="0.25">
      <c r="BK399101" s="2311"/>
    </row>
    <row r="399125" spans="63:63" x14ac:dyDescent="0.25">
      <c r="BK399125" s="2315"/>
    </row>
    <row r="399126" spans="63:63" x14ac:dyDescent="0.25">
      <c r="BK399126" s="2311"/>
    </row>
    <row r="399150" spans="63:63" x14ac:dyDescent="0.25">
      <c r="BK399150" s="2315"/>
    </row>
    <row r="399151" spans="63:63" x14ac:dyDescent="0.25">
      <c r="BK399151" s="2311"/>
    </row>
    <row r="399175" spans="63:63" x14ac:dyDescent="0.25">
      <c r="BK399175" s="2315"/>
    </row>
    <row r="399176" spans="63:63" x14ac:dyDescent="0.25">
      <c r="BK399176" s="2311"/>
    </row>
    <row r="399200" spans="63:63" x14ac:dyDescent="0.25">
      <c r="BK399200" s="2315"/>
    </row>
    <row r="399201" spans="63:63" x14ac:dyDescent="0.25">
      <c r="BK399201" s="2311"/>
    </row>
    <row r="399225" spans="63:63" x14ac:dyDescent="0.25">
      <c r="BK399225" s="2315"/>
    </row>
    <row r="399226" spans="63:63" x14ac:dyDescent="0.25">
      <c r="BK399226" s="2311"/>
    </row>
    <row r="399250" spans="63:63" x14ac:dyDescent="0.25">
      <c r="BK399250" s="2315"/>
    </row>
    <row r="399251" spans="63:63" x14ac:dyDescent="0.25">
      <c r="BK399251" s="2311"/>
    </row>
    <row r="399275" spans="63:63" x14ac:dyDescent="0.25">
      <c r="BK399275" s="2315"/>
    </row>
    <row r="399276" spans="63:63" x14ac:dyDescent="0.25">
      <c r="BK399276" s="2311"/>
    </row>
    <row r="399300" spans="63:63" x14ac:dyDescent="0.25">
      <c r="BK399300" s="2315"/>
    </row>
    <row r="399301" spans="63:63" x14ac:dyDescent="0.25">
      <c r="BK399301" s="2311"/>
    </row>
    <row r="399325" spans="63:63" x14ac:dyDescent="0.25">
      <c r="BK399325" s="2315"/>
    </row>
    <row r="399326" spans="63:63" x14ac:dyDescent="0.25">
      <c r="BK399326" s="2311"/>
    </row>
    <row r="399350" spans="63:63" x14ac:dyDescent="0.25">
      <c r="BK399350" s="2315"/>
    </row>
    <row r="399351" spans="63:63" x14ac:dyDescent="0.25">
      <c r="BK399351" s="2311"/>
    </row>
    <row r="399375" spans="63:63" x14ac:dyDescent="0.25">
      <c r="BK399375" s="2315"/>
    </row>
    <row r="399376" spans="63:63" x14ac:dyDescent="0.25">
      <c r="BK399376" s="2311"/>
    </row>
    <row r="399400" spans="63:63" x14ac:dyDescent="0.25">
      <c r="BK399400" s="2315"/>
    </row>
    <row r="399401" spans="63:63" x14ac:dyDescent="0.25">
      <c r="BK399401" s="2311"/>
    </row>
    <row r="399425" spans="63:63" x14ac:dyDescent="0.25">
      <c r="BK399425" s="2315"/>
    </row>
    <row r="399426" spans="63:63" x14ac:dyDescent="0.25">
      <c r="BK399426" s="2311"/>
    </row>
    <row r="399450" spans="63:63" x14ac:dyDescent="0.25">
      <c r="BK399450" s="2315"/>
    </row>
    <row r="399451" spans="63:63" x14ac:dyDescent="0.25">
      <c r="BK399451" s="2311"/>
    </row>
    <row r="399475" spans="63:63" x14ac:dyDescent="0.25">
      <c r="BK399475" s="2315"/>
    </row>
    <row r="399476" spans="63:63" x14ac:dyDescent="0.25">
      <c r="BK399476" s="2311"/>
    </row>
    <row r="399500" spans="63:63" x14ac:dyDescent="0.25">
      <c r="BK399500" s="2315"/>
    </row>
    <row r="399501" spans="63:63" x14ac:dyDescent="0.25">
      <c r="BK399501" s="2311"/>
    </row>
    <row r="399525" spans="63:63" x14ac:dyDescent="0.25">
      <c r="BK399525" s="2315"/>
    </row>
    <row r="399526" spans="63:63" x14ac:dyDescent="0.25">
      <c r="BK399526" s="2311"/>
    </row>
    <row r="399550" spans="63:63" x14ac:dyDescent="0.25">
      <c r="BK399550" s="2315"/>
    </row>
    <row r="399551" spans="63:63" x14ac:dyDescent="0.25">
      <c r="BK399551" s="2311"/>
    </row>
    <row r="399575" spans="63:63" x14ac:dyDescent="0.25">
      <c r="BK399575" s="2315"/>
    </row>
    <row r="399576" spans="63:63" x14ac:dyDescent="0.25">
      <c r="BK399576" s="2311"/>
    </row>
    <row r="399600" spans="63:63" x14ac:dyDescent="0.25">
      <c r="BK399600" s="2315"/>
    </row>
    <row r="399601" spans="63:63" x14ac:dyDescent="0.25">
      <c r="BK399601" s="2311"/>
    </row>
    <row r="399625" spans="63:63" x14ac:dyDescent="0.25">
      <c r="BK399625" s="2315"/>
    </row>
    <row r="399626" spans="63:63" x14ac:dyDescent="0.25">
      <c r="BK399626" s="2311"/>
    </row>
    <row r="399650" spans="63:63" x14ac:dyDescent="0.25">
      <c r="BK399650" s="2315"/>
    </row>
    <row r="399651" spans="63:63" x14ac:dyDescent="0.25">
      <c r="BK399651" s="2311"/>
    </row>
    <row r="399675" spans="63:63" x14ac:dyDescent="0.25">
      <c r="BK399675" s="2315"/>
    </row>
    <row r="399676" spans="63:63" x14ac:dyDescent="0.25">
      <c r="BK399676" s="2311"/>
    </row>
    <row r="399700" spans="63:63" x14ac:dyDescent="0.25">
      <c r="BK399700" s="2315"/>
    </row>
    <row r="399701" spans="63:63" x14ac:dyDescent="0.25">
      <c r="BK399701" s="2311"/>
    </row>
    <row r="399725" spans="63:63" x14ac:dyDescent="0.25">
      <c r="BK399725" s="2315"/>
    </row>
    <row r="399726" spans="63:63" x14ac:dyDescent="0.25">
      <c r="BK399726" s="2311"/>
    </row>
    <row r="399750" spans="63:63" x14ac:dyDescent="0.25">
      <c r="BK399750" s="2315"/>
    </row>
    <row r="399751" spans="63:63" x14ac:dyDescent="0.25">
      <c r="BK399751" s="2311"/>
    </row>
    <row r="399775" spans="63:63" x14ac:dyDescent="0.25">
      <c r="BK399775" s="2315"/>
    </row>
    <row r="399776" spans="63:63" x14ac:dyDescent="0.25">
      <c r="BK399776" s="2311"/>
    </row>
    <row r="399800" spans="63:63" x14ac:dyDescent="0.25">
      <c r="BK399800" s="2315"/>
    </row>
    <row r="399801" spans="63:63" x14ac:dyDescent="0.25">
      <c r="BK399801" s="2311"/>
    </row>
    <row r="399825" spans="63:63" x14ac:dyDescent="0.25">
      <c r="BK399825" s="2315"/>
    </row>
    <row r="399826" spans="63:63" x14ac:dyDescent="0.25">
      <c r="BK399826" s="2311"/>
    </row>
    <row r="399850" spans="63:63" x14ac:dyDescent="0.25">
      <c r="BK399850" s="2315"/>
    </row>
    <row r="399851" spans="63:63" x14ac:dyDescent="0.25">
      <c r="BK399851" s="2311"/>
    </row>
    <row r="399875" spans="63:63" x14ac:dyDescent="0.25">
      <c r="BK399875" s="2315"/>
    </row>
    <row r="399876" spans="63:63" x14ac:dyDescent="0.25">
      <c r="BK399876" s="2311"/>
    </row>
    <row r="399900" spans="63:63" x14ac:dyDescent="0.25">
      <c r="BK399900" s="2315"/>
    </row>
    <row r="399901" spans="63:63" x14ac:dyDescent="0.25">
      <c r="BK399901" s="2311"/>
    </row>
    <row r="399925" spans="63:63" x14ac:dyDescent="0.25">
      <c r="BK399925" s="2315"/>
    </row>
    <row r="399926" spans="63:63" x14ac:dyDescent="0.25">
      <c r="BK399926" s="2311"/>
    </row>
    <row r="399950" spans="63:63" x14ac:dyDescent="0.25">
      <c r="BK399950" s="2315"/>
    </row>
    <row r="399951" spans="63:63" x14ac:dyDescent="0.25">
      <c r="BK399951" s="2311"/>
    </row>
    <row r="399975" spans="63:63" x14ac:dyDescent="0.25">
      <c r="BK399975" s="2315"/>
    </row>
    <row r="399976" spans="63:63" x14ac:dyDescent="0.25">
      <c r="BK399976" s="2311"/>
    </row>
    <row r="400000" spans="63:63" x14ac:dyDescent="0.25">
      <c r="BK400000" s="2315"/>
    </row>
    <row r="400001" spans="63:63" x14ac:dyDescent="0.25">
      <c r="BK400001" s="2311"/>
    </row>
    <row r="400025" spans="63:63" x14ac:dyDescent="0.25">
      <c r="BK400025" s="2315"/>
    </row>
    <row r="400026" spans="63:63" x14ac:dyDescent="0.25">
      <c r="BK400026" s="2311"/>
    </row>
    <row r="400050" spans="63:63" x14ac:dyDescent="0.25">
      <c r="BK400050" s="2315"/>
    </row>
    <row r="400051" spans="63:63" x14ac:dyDescent="0.25">
      <c r="BK400051" s="2311"/>
    </row>
    <row r="400075" spans="63:63" x14ac:dyDescent="0.25">
      <c r="BK400075" s="2315"/>
    </row>
    <row r="400076" spans="63:63" x14ac:dyDescent="0.25">
      <c r="BK400076" s="2311"/>
    </row>
    <row r="400100" spans="63:63" x14ac:dyDescent="0.25">
      <c r="BK400100" s="2315"/>
    </row>
    <row r="400101" spans="63:63" x14ac:dyDescent="0.25">
      <c r="BK400101" s="2311"/>
    </row>
    <row r="400125" spans="63:63" x14ac:dyDescent="0.25">
      <c r="BK400125" s="2315"/>
    </row>
    <row r="400126" spans="63:63" x14ac:dyDescent="0.25">
      <c r="BK400126" s="2311"/>
    </row>
    <row r="400150" spans="63:63" x14ac:dyDescent="0.25">
      <c r="BK400150" s="2315"/>
    </row>
    <row r="400151" spans="63:63" x14ac:dyDescent="0.25">
      <c r="BK400151" s="2311"/>
    </row>
    <row r="400175" spans="63:63" x14ac:dyDescent="0.25">
      <c r="BK400175" s="2315"/>
    </row>
    <row r="400176" spans="63:63" x14ac:dyDescent="0.25">
      <c r="BK400176" s="2311"/>
    </row>
    <row r="400200" spans="63:63" x14ac:dyDescent="0.25">
      <c r="BK400200" s="2315"/>
    </row>
    <row r="400201" spans="63:63" x14ac:dyDescent="0.25">
      <c r="BK400201" s="2311"/>
    </row>
    <row r="400225" spans="63:63" x14ac:dyDescent="0.25">
      <c r="BK400225" s="2315"/>
    </row>
    <row r="400226" spans="63:63" x14ac:dyDescent="0.25">
      <c r="BK400226" s="2311"/>
    </row>
    <row r="400250" spans="63:63" x14ac:dyDescent="0.25">
      <c r="BK400250" s="2315"/>
    </row>
    <row r="400251" spans="63:63" x14ac:dyDescent="0.25">
      <c r="BK400251" s="2311"/>
    </row>
    <row r="400275" spans="63:63" x14ac:dyDescent="0.25">
      <c r="BK400275" s="2315"/>
    </row>
    <row r="400276" spans="63:63" x14ac:dyDescent="0.25">
      <c r="BK400276" s="2311"/>
    </row>
    <row r="400300" spans="63:63" x14ac:dyDescent="0.25">
      <c r="BK400300" s="2315"/>
    </row>
    <row r="400301" spans="63:63" x14ac:dyDescent="0.25">
      <c r="BK400301" s="2311"/>
    </row>
    <row r="400325" spans="63:63" x14ac:dyDescent="0.25">
      <c r="BK400325" s="2315"/>
    </row>
    <row r="400326" spans="63:63" x14ac:dyDescent="0.25">
      <c r="BK400326" s="2311"/>
    </row>
    <row r="400350" spans="63:63" x14ac:dyDescent="0.25">
      <c r="BK400350" s="2315"/>
    </row>
    <row r="400351" spans="63:63" x14ac:dyDescent="0.25">
      <c r="BK400351" s="2311"/>
    </row>
    <row r="400375" spans="63:63" x14ac:dyDescent="0.25">
      <c r="BK400375" s="2315"/>
    </row>
    <row r="400376" spans="63:63" x14ac:dyDescent="0.25">
      <c r="BK400376" s="2311"/>
    </row>
    <row r="400400" spans="63:63" x14ac:dyDescent="0.25">
      <c r="BK400400" s="2315"/>
    </row>
    <row r="400401" spans="63:63" x14ac:dyDescent="0.25">
      <c r="BK400401" s="2311"/>
    </row>
    <row r="400425" spans="63:63" x14ac:dyDescent="0.25">
      <c r="BK400425" s="2315"/>
    </row>
    <row r="400426" spans="63:63" x14ac:dyDescent="0.25">
      <c r="BK400426" s="2311"/>
    </row>
    <row r="400450" spans="63:63" x14ac:dyDescent="0.25">
      <c r="BK400450" s="2315"/>
    </row>
    <row r="400451" spans="63:63" x14ac:dyDescent="0.25">
      <c r="BK400451" s="2311"/>
    </row>
    <row r="400475" spans="63:63" x14ac:dyDescent="0.25">
      <c r="BK400475" s="2315"/>
    </row>
    <row r="400476" spans="63:63" x14ac:dyDescent="0.25">
      <c r="BK400476" s="2311"/>
    </row>
    <row r="400500" spans="63:63" x14ac:dyDescent="0.25">
      <c r="BK400500" s="2315"/>
    </row>
    <row r="400501" spans="63:63" x14ac:dyDescent="0.25">
      <c r="BK400501" s="2311"/>
    </row>
    <row r="400525" spans="63:63" x14ac:dyDescent="0.25">
      <c r="BK400525" s="2315"/>
    </row>
    <row r="400526" spans="63:63" x14ac:dyDescent="0.25">
      <c r="BK400526" s="2311"/>
    </row>
    <row r="400550" spans="63:63" x14ac:dyDescent="0.25">
      <c r="BK400550" s="2315"/>
    </row>
    <row r="400551" spans="63:63" x14ac:dyDescent="0.25">
      <c r="BK400551" s="2311"/>
    </row>
    <row r="400575" spans="63:63" x14ac:dyDescent="0.25">
      <c r="BK400575" s="2315"/>
    </row>
    <row r="400576" spans="63:63" x14ac:dyDescent="0.25">
      <c r="BK400576" s="2311"/>
    </row>
    <row r="400600" spans="63:63" x14ac:dyDescent="0.25">
      <c r="BK400600" s="2315"/>
    </row>
    <row r="400601" spans="63:63" x14ac:dyDescent="0.25">
      <c r="BK400601" s="2311"/>
    </row>
    <row r="400625" spans="63:63" x14ac:dyDescent="0.25">
      <c r="BK400625" s="2315"/>
    </row>
    <row r="400626" spans="63:63" x14ac:dyDescent="0.25">
      <c r="BK400626" s="2311"/>
    </row>
    <row r="400650" spans="63:63" x14ac:dyDescent="0.25">
      <c r="BK400650" s="2315"/>
    </row>
    <row r="400651" spans="63:63" x14ac:dyDescent="0.25">
      <c r="BK400651" s="2311"/>
    </row>
    <row r="400675" spans="63:63" x14ac:dyDescent="0.25">
      <c r="BK400675" s="2315"/>
    </row>
    <row r="400676" spans="63:63" x14ac:dyDescent="0.25">
      <c r="BK400676" s="2311"/>
    </row>
    <row r="400700" spans="63:63" x14ac:dyDescent="0.25">
      <c r="BK400700" s="2315"/>
    </row>
    <row r="400701" spans="63:63" x14ac:dyDescent="0.25">
      <c r="BK400701" s="2311"/>
    </row>
    <row r="400725" spans="63:63" x14ac:dyDescent="0.25">
      <c r="BK400725" s="2315"/>
    </row>
    <row r="400726" spans="63:63" x14ac:dyDescent="0.25">
      <c r="BK400726" s="2311"/>
    </row>
    <row r="400750" spans="63:63" x14ac:dyDescent="0.25">
      <c r="BK400750" s="2315"/>
    </row>
    <row r="400751" spans="63:63" x14ac:dyDescent="0.25">
      <c r="BK400751" s="2311"/>
    </row>
    <row r="400775" spans="63:63" x14ac:dyDescent="0.25">
      <c r="BK400775" s="2315"/>
    </row>
    <row r="400776" spans="63:63" x14ac:dyDescent="0.25">
      <c r="BK400776" s="2311"/>
    </row>
    <row r="400800" spans="63:63" x14ac:dyDescent="0.25">
      <c r="BK400800" s="2315"/>
    </row>
    <row r="400801" spans="63:63" x14ac:dyDescent="0.25">
      <c r="BK400801" s="2311"/>
    </row>
    <row r="400825" spans="63:63" x14ac:dyDescent="0.25">
      <c r="BK400825" s="2315"/>
    </row>
    <row r="400826" spans="63:63" x14ac:dyDescent="0.25">
      <c r="BK400826" s="2311"/>
    </row>
    <row r="400850" spans="63:63" x14ac:dyDescent="0.25">
      <c r="BK400850" s="2315"/>
    </row>
    <row r="400851" spans="63:63" x14ac:dyDescent="0.25">
      <c r="BK400851" s="2311"/>
    </row>
    <row r="400875" spans="63:63" x14ac:dyDescent="0.25">
      <c r="BK400875" s="2315"/>
    </row>
    <row r="400876" spans="63:63" x14ac:dyDescent="0.25">
      <c r="BK400876" s="2311"/>
    </row>
    <row r="400900" spans="63:63" x14ac:dyDescent="0.25">
      <c r="BK400900" s="2315"/>
    </row>
    <row r="400901" spans="63:63" x14ac:dyDescent="0.25">
      <c r="BK400901" s="2311"/>
    </row>
    <row r="400925" spans="63:63" x14ac:dyDescent="0.25">
      <c r="BK400925" s="2315"/>
    </row>
    <row r="400926" spans="63:63" x14ac:dyDescent="0.25">
      <c r="BK400926" s="2311"/>
    </row>
    <row r="400950" spans="63:63" x14ac:dyDescent="0.25">
      <c r="BK400950" s="2315"/>
    </row>
    <row r="400951" spans="63:63" x14ac:dyDescent="0.25">
      <c r="BK400951" s="2311"/>
    </row>
    <row r="400975" spans="63:63" x14ac:dyDescent="0.25">
      <c r="BK400975" s="2315"/>
    </row>
    <row r="400976" spans="63:63" x14ac:dyDescent="0.25">
      <c r="BK400976" s="2311"/>
    </row>
    <row r="401000" spans="63:63" x14ac:dyDescent="0.25">
      <c r="BK401000" s="2315"/>
    </row>
    <row r="401001" spans="63:63" x14ac:dyDescent="0.25">
      <c r="BK401001" s="2311"/>
    </row>
    <row r="401025" spans="63:63" x14ac:dyDescent="0.25">
      <c r="BK401025" s="2315"/>
    </row>
    <row r="401026" spans="63:63" x14ac:dyDescent="0.25">
      <c r="BK401026" s="2311"/>
    </row>
    <row r="401050" spans="63:63" x14ac:dyDescent="0.25">
      <c r="BK401050" s="2315"/>
    </row>
    <row r="401051" spans="63:63" x14ac:dyDescent="0.25">
      <c r="BK401051" s="2311"/>
    </row>
    <row r="401075" spans="63:63" x14ac:dyDescent="0.25">
      <c r="BK401075" s="2315"/>
    </row>
    <row r="401076" spans="63:63" x14ac:dyDescent="0.25">
      <c r="BK401076" s="2311"/>
    </row>
    <row r="401100" spans="63:63" x14ac:dyDescent="0.25">
      <c r="BK401100" s="2315"/>
    </row>
    <row r="401101" spans="63:63" x14ac:dyDescent="0.25">
      <c r="BK401101" s="2311"/>
    </row>
    <row r="401125" spans="63:63" x14ac:dyDescent="0.25">
      <c r="BK401125" s="2315"/>
    </row>
    <row r="401126" spans="63:63" x14ac:dyDescent="0.25">
      <c r="BK401126" s="2311"/>
    </row>
    <row r="401150" spans="63:63" x14ac:dyDescent="0.25">
      <c r="BK401150" s="2315"/>
    </row>
    <row r="401151" spans="63:63" x14ac:dyDescent="0.25">
      <c r="BK401151" s="2311"/>
    </row>
    <row r="401175" spans="63:63" x14ac:dyDescent="0.25">
      <c r="BK401175" s="2315"/>
    </row>
    <row r="401176" spans="63:63" x14ac:dyDescent="0.25">
      <c r="BK401176" s="2311"/>
    </row>
    <row r="401200" spans="63:63" x14ac:dyDescent="0.25">
      <c r="BK401200" s="2315"/>
    </row>
    <row r="401201" spans="63:63" x14ac:dyDescent="0.25">
      <c r="BK401201" s="2311"/>
    </row>
    <row r="401225" spans="63:63" x14ac:dyDescent="0.25">
      <c r="BK401225" s="2315"/>
    </row>
    <row r="401226" spans="63:63" x14ac:dyDescent="0.25">
      <c r="BK401226" s="2311"/>
    </row>
    <row r="401250" spans="63:63" x14ac:dyDescent="0.25">
      <c r="BK401250" s="2315"/>
    </row>
    <row r="401251" spans="63:63" x14ac:dyDescent="0.25">
      <c r="BK401251" s="2311"/>
    </row>
    <row r="401275" spans="63:63" x14ac:dyDescent="0.25">
      <c r="BK401275" s="2315"/>
    </row>
    <row r="401276" spans="63:63" x14ac:dyDescent="0.25">
      <c r="BK401276" s="2311"/>
    </row>
    <row r="401300" spans="63:63" x14ac:dyDescent="0.25">
      <c r="BK401300" s="2315"/>
    </row>
    <row r="401301" spans="63:63" x14ac:dyDescent="0.25">
      <c r="BK401301" s="2311"/>
    </row>
    <row r="401325" spans="63:63" x14ac:dyDescent="0.25">
      <c r="BK401325" s="2315"/>
    </row>
    <row r="401326" spans="63:63" x14ac:dyDescent="0.25">
      <c r="BK401326" s="2311"/>
    </row>
    <row r="401350" spans="63:63" x14ac:dyDescent="0.25">
      <c r="BK401350" s="2315"/>
    </row>
    <row r="401351" spans="63:63" x14ac:dyDescent="0.25">
      <c r="BK401351" s="2311"/>
    </row>
    <row r="401375" spans="63:63" x14ac:dyDescent="0.25">
      <c r="BK401375" s="2315"/>
    </row>
    <row r="401376" spans="63:63" x14ac:dyDescent="0.25">
      <c r="BK401376" s="2311"/>
    </row>
    <row r="401400" spans="63:63" x14ac:dyDescent="0.25">
      <c r="BK401400" s="2315"/>
    </row>
    <row r="401401" spans="63:63" x14ac:dyDescent="0.25">
      <c r="BK401401" s="2311"/>
    </row>
    <row r="401425" spans="63:63" x14ac:dyDescent="0.25">
      <c r="BK401425" s="2315"/>
    </row>
    <row r="401426" spans="63:63" x14ac:dyDescent="0.25">
      <c r="BK401426" s="2311"/>
    </row>
    <row r="401450" spans="63:63" x14ac:dyDescent="0.25">
      <c r="BK401450" s="2315"/>
    </row>
    <row r="401451" spans="63:63" x14ac:dyDescent="0.25">
      <c r="BK401451" s="2311"/>
    </row>
    <row r="401475" spans="63:63" x14ac:dyDescent="0.25">
      <c r="BK401475" s="2315"/>
    </row>
    <row r="401476" spans="63:63" x14ac:dyDescent="0.25">
      <c r="BK401476" s="2311"/>
    </row>
    <row r="401500" spans="63:63" x14ac:dyDescent="0.25">
      <c r="BK401500" s="2315"/>
    </row>
    <row r="401501" spans="63:63" x14ac:dyDescent="0.25">
      <c r="BK401501" s="2311"/>
    </row>
    <row r="401525" spans="63:63" x14ac:dyDescent="0.25">
      <c r="BK401525" s="2315"/>
    </row>
    <row r="401526" spans="63:63" x14ac:dyDescent="0.25">
      <c r="BK401526" s="2311"/>
    </row>
    <row r="401550" spans="63:63" x14ac:dyDescent="0.25">
      <c r="BK401550" s="2315"/>
    </row>
    <row r="401551" spans="63:63" x14ac:dyDescent="0.25">
      <c r="BK401551" s="2311"/>
    </row>
    <row r="401575" spans="63:63" x14ac:dyDescent="0.25">
      <c r="BK401575" s="2315"/>
    </row>
    <row r="401576" spans="63:63" x14ac:dyDescent="0.25">
      <c r="BK401576" s="2311"/>
    </row>
    <row r="401600" spans="63:63" x14ac:dyDescent="0.25">
      <c r="BK401600" s="2315"/>
    </row>
    <row r="401601" spans="63:63" x14ac:dyDescent="0.25">
      <c r="BK401601" s="2311"/>
    </row>
    <row r="401625" spans="63:63" x14ac:dyDescent="0.25">
      <c r="BK401625" s="2315"/>
    </row>
    <row r="401626" spans="63:63" x14ac:dyDescent="0.25">
      <c r="BK401626" s="2311"/>
    </row>
    <row r="401650" spans="63:63" x14ac:dyDescent="0.25">
      <c r="BK401650" s="2315"/>
    </row>
    <row r="401651" spans="63:63" x14ac:dyDescent="0.25">
      <c r="BK401651" s="2311"/>
    </row>
    <row r="401675" spans="63:63" x14ac:dyDescent="0.25">
      <c r="BK401675" s="2315"/>
    </row>
    <row r="401676" spans="63:63" x14ac:dyDescent="0.25">
      <c r="BK401676" s="2311"/>
    </row>
    <row r="401700" spans="63:63" x14ac:dyDescent="0.25">
      <c r="BK401700" s="2315"/>
    </row>
    <row r="401701" spans="63:63" x14ac:dyDescent="0.25">
      <c r="BK401701" s="2311"/>
    </row>
    <row r="401725" spans="63:63" x14ac:dyDescent="0.25">
      <c r="BK401725" s="2315"/>
    </row>
    <row r="401726" spans="63:63" x14ac:dyDescent="0.25">
      <c r="BK401726" s="2311"/>
    </row>
    <row r="401750" spans="63:63" x14ac:dyDescent="0.25">
      <c r="BK401750" s="2315"/>
    </row>
    <row r="401751" spans="63:63" x14ac:dyDescent="0.25">
      <c r="BK401751" s="2311"/>
    </row>
    <row r="401775" spans="63:63" x14ac:dyDescent="0.25">
      <c r="BK401775" s="2315"/>
    </row>
    <row r="401776" spans="63:63" x14ac:dyDescent="0.25">
      <c r="BK401776" s="2311"/>
    </row>
    <row r="401800" spans="63:63" x14ac:dyDescent="0.25">
      <c r="BK401800" s="2315"/>
    </row>
    <row r="401801" spans="63:63" x14ac:dyDescent="0.25">
      <c r="BK401801" s="2311"/>
    </row>
    <row r="401825" spans="63:63" x14ac:dyDescent="0.25">
      <c r="BK401825" s="2315"/>
    </row>
    <row r="401826" spans="63:63" x14ac:dyDescent="0.25">
      <c r="BK401826" s="2311"/>
    </row>
    <row r="401850" spans="63:63" x14ac:dyDescent="0.25">
      <c r="BK401850" s="2315"/>
    </row>
    <row r="401851" spans="63:63" x14ac:dyDescent="0.25">
      <c r="BK401851" s="2311"/>
    </row>
    <row r="401875" spans="63:63" x14ac:dyDescent="0.25">
      <c r="BK401875" s="2315"/>
    </row>
    <row r="401876" spans="63:63" x14ac:dyDescent="0.25">
      <c r="BK401876" s="2311"/>
    </row>
    <row r="401900" spans="63:63" x14ac:dyDescent="0.25">
      <c r="BK401900" s="2315"/>
    </row>
    <row r="401901" spans="63:63" x14ac:dyDescent="0.25">
      <c r="BK401901" s="2311"/>
    </row>
    <row r="401925" spans="63:63" x14ac:dyDescent="0.25">
      <c r="BK401925" s="2315"/>
    </row>
    <row r="401926" spans="63:63" x14ac:dyDescent="0.25">
      <c r="BK401926" s="2311"/>
    </row>
    <row r="401950" spans="63:63" x14ac:dyDescent="0.25">
      <c r="BK401950" s="2315"/>
    </row>
    <row r="401951" spans="63:63" x14ac:dyDescent="0.25">
      <c r="BK401951" s="2311"/>
    </row>
    <row r="401975" spans="63:63" x14ac:dyDescent="0.25">
      <c r="BK401975" s="2315"/>
    </row>
    <row r="401976" spans="63:63" x14ac:dyDescent="0.25">
      <c r="BK401976" s="2311"/>
    </row>
    <row r="402000" spans="63:63" x14ac:dyDescent="0.25">
      <c r="BK402000" s="2315"/>
    </row>
    <row r="402001" spans="63:63" x14ac:dyDescent="0.25">
      <c r="BK402001" s="2311"/>
    </row>
    <row r="402025" spans="63:63" x14ac:dyDescent="0.25">
      <c r="BK402025" s="2315"/>
    </row>
    <row r="402026" spans="63:63" x14ac:dyDescent="0.25">
      <c r="BK402026" s="2311"/>
    </row>
    <row r="402050" spans="63:63" x14ac:dyDescent="0.25">
      <c r="BK402050" s="2315"/>
    </row>
    <row r="402051" spans="63:63" x14ac:dyDescent="0.25">
      <c r="BK402051" s="2311"/>
    </row>
    <row r="402075" spans="63:63" x14ac:dyDescent="0.25">
      <c r="BK402075" s="2315"/>
    </row>
    <row r="402076" spans="63:63" x14ac:dyDescent="0.25">
      <c r="BK402076" s="2311"/>
    </row>
    <row r="402100" spans="63:63" x14ac:dyDescent="0.25">
      <c r="BK402100" s="2315"/>
    </row>
    <row r="402101" spans="63:63" x14ac:dyDescent="0.25">
      <c r="BK402101" s="2311"/>
    </row>
    <row r="402125" spans="63:63" x14ac:dyDescent="0.25">
      <c r="BK402125" s="2315"/>
    </row>
    <row r="402126" spans="63:63" x14ac:dyDescent="0.25">
      <c r="BK402126" s="2311"/>
    </row>
    <row r="402150" spans="63:63" x14ac:dyDescent="0.25">
      <c r="BK402150" s="2315"/>
    </row>
    <row r="402151" spans="63:63" x14ac:dyDescent="0.25">
      <c r="BK402151" s="2311"/>
    </row>
    <row r="402175" spans="63:63" x14ac:dyDescent="0.25">
      <c r="BK402175" s="2315"/>
    </row>
    <row r="402176" spans="63:63" x14ac:dyDescent="0.25">
      <c r="BK402176" s="2311"/>
    </row>
    <row r="402200" spans="63:63" x14ac:dyDescent="0.25">
      <c r="BK402200" s="2315"/>
    </row>
    <row r="402201" spans="63:63" x14ac:dyDescent="0.25">
      <c r="BK402201" s="2311"/>
    </row>
    <row r="402225" spans="63:63" x14ac:dyDescent="0.25">
      <c r="BK402225" s="2315"/>
    </row>
    <row r="402226" spans="63:63" x14ac:dyDescent="0.25">
      <c r="BK402226" s="2311"/>
    </row>
    <row r="402250" spans="63:63" x14ac:dyDescent="0.25">
      <c r="BK402250" s="2315"/>
    </row>
    <row r="402251" spans="63:63" x14ac:dyDescent="0.25">
      <c r="BK402251" s="2311"/>
    </row>
    <row r="402275" spans="63:63" x14ac:dyDescent="0.25">
      <c r="BK402275" s="2315"/>
    </row>
    <row r="402276" spans="63:63" x14ac:dyDescent="0.25">
      <c r="BK402276" s="2311"/>
    </row>
    <row r="402300" spans="63:63" x14ac:dyDescent="0.25">
      <c r="BK402300" s="2315"/>
    </row>
    <row r="402301" spans="63:63" x14ac:dyDescent="0.25">
      <c r="BK402301" s="2311"/>
    </row>
    <row r="402325" spans="63:63" x14ac:dyDescent="0.25">
      <c r="BK402325" s="2315"/>
    </row>
    <row r="402326" spans="63:63" x14ac:dyDescent="0.25">
      <c r="BK402326" s="2311"/>
    </row>
    <row r="402350" spans="63:63" x14ac:dyDescent="0.25">
      <c r="BK402350" s="2315"/>
    </row>
    <row r="402351" spans="63:63" x14ac:dyDescent="0.25">
      <c r="BK402351" s="2311"/>
    </row>
    <row r="402375" spans="63:63" x14ac:dyDescent="0.25">
      <c r="BK402375" s="2315"/>
    </row>
    <row r="402376" spans="63:63" x14ac:dyDescent="0.25">
      <c r="BK402376" s="2311"/>
    </row>
    <row r="402400" spans="63:63" x14ac:dyDescent="0.25">
      <c r="BK402400" s="2315"/>
    </row>
    <row r="402401" spans="63:63" x14ac:dyDescent="0.25">
      <c r="BK402401" s="2311"/>
    </row>
    <row r="402425" spans="63:63" x14ac:dyDescent="0.25">
      <c r="BK402425" s="2315"/>
    </row>
    <row r="402426" spans="63:63" x14ac:dyDescent="0.25">
      <c r="BK402426" s="2311"/>
    </row>
    <row r="402450" spans="63:63" x14ac:dyDescent="0.25">
      <c r="BK402450" s="2315"/>
    </row>
    <row r="402451" spans="63:63" x14ac:dyDescent="0.25">
      <c r="BK402451" s="2311"/>
    </row>
    <row r="402475" spans="63:63" x14ac:dyDescent="0.25">
      <c r="BK402475" s="2315"/>
    </row>
    <row r="402476" spans="63:63" x14ac:dyDescent="0.25">
      <c r="BK402476" s="2311"/>
    </row>
    <row r="402500" spans="63:63" x14ac:dyDescent="0.25">
      <c r="BK402500" s="2315"/>
    </row>
    <row r="402501" spans="63:63" x14ac:dyDescent="0.25">
      <c r="BK402501" s="2311"/>
    </row>
    <row r="402525" spans="63:63" x14ac:dyDescent="0.25">
      <c r="BK402525" s="2315"/>
    </row>
    <row r="402526" spans="63:63" x14ac:dyDescent="0.25">
      <c r="BK402526" s="2311"/>
    </row>
    <row r="402550" spans="63:63" x14ac:dyDescent="0.25">
      <c r="BK402550" s="2315"/>
    </row>
    <row r="402551" spans="63:63" x14ac:dyDescent="0.25">
      <c r="BK402551" s="2311"/>
    </row>
    <row r="402575" spans="63:63" x14ac:dyDescent="0.25">
      <c r="BK402575" s="2315"/>
    </row>
    <row r="402576" spans="63:63" x14ac:dyDescent="0.25">
      <c r="BK402576" s="2311"/>
    </row>
    <row r="402600" spans="63:63" x14ac:dyDescent="0.25">
      <c r="BK402600" s="2315"/>
    </row>
    <row r="402601" spans="63:63" x14ac:dyDescent="0.25">
      <c r="BK402601" s="2311"/>
    </row>
    <row r="402625" spans="63:63" x14ac:dyDescent="0.25">
      <c r="BK402625" s="2315"/>
    </row>
    <row r="402626" spans="63:63" x14ac:dyDescent="0.25">
      <c r="BK402626" s="2311"/>
    </row>
    <row r="402650" spans="63:63" x14ac:dyDescent="0.25">
      <c r="BK402650" s="2315"/>
    </row>
    <row r="402651" spans="63:63" x14ac:dyDescent="0.25">
      <c r="BK402651" s="2311"/>
    </row>
    <row r="402675" spans="63:63" x14ac:dyDescent="0.25">
      <c r="BK402675" s="2315"/>
    </row>
    <row r="402676" spans="63:63" x14ac:dyDescent="0.25">
      <c r="BK402676" s="2311"/>
    </row>
    <row r="402700" spans="63:63" x14ac:dyDescent="0.25">
      <c r="BK402700" s="2315"/>
    </row>
    <row r="402701" spans="63:63" x14ac:dyDescent="0.25">
      <c r="BK402701" s="2311"/>
    </row>
    <row r="402725" spans="63:63" x14ac:dyDescent="0.25">
      <c r="BK402725" s="2315"/>
    </row>
    <row r="402726" spans="63:63" x14ac:dyDescent="0.25">
      <c r="BK402726" s="2311"/>
    </row>
    <row r="402750" spans="63:63" x14ac:dyDescent="0.25">
      <c r="BK402750" s="2315"/>
    </row>
    <row r="402751" spans="63:63" x14ac:dyDescent="0.25">
      <c r="BK402751" s="2311"/>
    </row>
    <row r="402775" spans="63:63" x14ac:dyDescent="0.25">
      <c r="BK402775" s="2315"/>
    </row>
    <row r="402776" spans="63:63" x14ac:dyDescent="0.25">
      <c r="BK402776" s="2311"/>
    </row>
    <row r="402800" spans="63:63" x14ac:dyDescent="0.25">
      <c r="BK402800" s="2315"/>
    </row>
    <row r="402801" spans="63:63" x14ac:dyDescent="0.25">
      <c r="BK402801" s="2311"/>
    </row>
    <row r="402825" spans="63:63" x14ac:dyDescent="0.25">
      <c r="BK402825" s="2315"/>
    </row>
    <row r="402826" spans="63:63" x14ac:dyDescent="0.25">
      <c r="BK402826" s="2311"/>
    </row>
    <row r="402850" spans="63:63" x14ac:dyDescent="0.25">
      <c r="BK402850" s="2315"/>
    </row>
    <row r="402851" spans="63:63" x14ac:dyDescent="0.25">
      <c r="BK402851" s="2311"/>
    </row>
    <row r="402875" spans="63:63" x14ac:dyDescent="0.25">
      <c r="BK402875" s="2315"/>
    </row>
    <row r="402876" spans="63:63" x14ac:dyDescent="0.25">
      <c r="BK402876" s="2311"/>
    </row>
    <row r="402900" spans="63:63" x14ac:dyDescent="0.25">
      <c r="BK402900" s="2315"/>
    </row>
    <row r="402901" spans="63:63" x14ac:dyDescent="0.25">
      <c r="BK402901" s="2311"/>
    </row>
    <row r="402925" spans="63:63" x14ac:dyDescent="0.25">
      <c r="BK402925" s="2315"/>
    </row>
    <row r="402926" spans="63:63" x14ac:dyDescent="0.25">
      <c r="BK402926" s="2311"/>
    </row>
    <row r="402950" spans="63:63" x14ac:dyDescent="0.25">
      <c r="BK402950" s="2315"/>
    </row>
    <row r="402951" spans="63:63" x14ac:dyDescent="0.25">
      <c r="BK402951" s="2311"/>
    </row>
    <row r="402975" spans="63:63" x14ac:dyDescent="0.25">
      <c r="BK402975" s="2315"/>
    </row>
    <row r="402976" spans="63:63" x14ac:dyDescent="0.25">
      <c r="BK402976" s="2311"/>
    </row>
    <row r="403000" spans="63:63" x14ac:dyDescent="0.25">
      <c r="BK403000" s="2315"/>
    </row>
    <row r="403001" spans="63:63" x14ac:dyDescent="0.25">
      <c r="BK403001" s="2311"/>
    </row>
    <row r="403025" spans="63:63" x14ac:dyDescent="0.25">
      <c r="BK403025" s="2315"/>
    </row>
    <row r="403026" spans="63:63" x14ac:dyDescent="0.25">
      <c r="BK403026" s="2311"/>
    </row>
    <row r="403050" spans="63:63" x14ac:dyDescent="0.25">
      <c r="BK403050" s="2315"/>
    </row>
    <row r="403051" spans="63:63" x14ac:dyDescent="0.25">
      <c r="BK403051" s="2311"/>
    </row>
    <row r="403075" spans="63:63" x14ac:dyDescent="0.25">
      <c r="BK403075" s="2315"/>
    </row>
    <row r="403076" spans="63:63" x14ac:dyDescent="0.25">
      <c r="BK403076" s="2311"/>
    </row>
    <row r="403100" spans="63:63" x14ac:dyDescent="0.25">
      <c r="BK403100" s="2315"/>
    </row>
    <row r="403101" spans="63:63" x14ac:dyDescent="0.25">
      <c r="BK403101" s="2311"/>
    </row>
    <row r="403125" spans="63:63" x14ac:dyDescent="0.25">
      <c r="BK403125" s="2315"/>
    </row>
    <row r="403126" spans="63:63" x14ac:dyDescent="0.25">
      <c r="BK403126" s="2311"/>
    </row>
    <row r="403150" spans="63:63" x14ac:dyDescent="0.25">
      <c r="BK403150" s="2315"/>
    </row>
    <row r="403151" spans="63:63" x14ac:dyDescent="0.25">
      <c r="BK403151" s="2311"/>
    </row>
    <row r="403175" spans="63:63" x14ac:dyDescent="0.25">
      <c r="BK403175" s="2315"/>
    </row>
    <row r="403176" spans="63:63" x14ac:dyDescent="0.25">
      <c r="BK403176" s="2311"/>
    </row>
    <row r="403200" spans="63:63" x14ac:dyDescent="0.25">
      <c r="BK403200" s="2315"/>
    </row>
    <row r="403201" spans="63:63" x14ac:dyDescent="0.25">
      <c r="BK403201" s="2311"/>
    </row>
    <row r="403225" spans="63:63" x14ac:dyDescent="0.25">
      <c r="BK403225" s="2315"/>
    </row>
    <row r="403226" spans="63:63" x14ac:dyDescent="0.25">
      <c r="BK403226" s="2311"/>
    </row>
    <row r="403250" spans="63:63" x14ac:dyDescent="0.25">
      <c r="BK403250" s="2315"/>
    </row>
    <row r="403251" spans="63:63" x14ac:dyDescent="0.25">
      <c r="BK403251" s="2311"/>
    </row>
    <row r="403275" spans="63:63" x14ac:dyDescent="0.25">
      <c r="BK403275" s="2315"/>
    </row>
    <row r="403276" spans="63:63" x14ac:dyDescent="0.25">
      <c r="BK403276" s="2311"/>
    </row>
    <row r="403300" spans="63:63" x14ac:dyDescent="0.25">
      <c r="BK403300" s="2315"/>
    </row>
    <row r="403301" spans="63:63" x14ac:dyDescent="0.25">
      <c r="BK403301" s="2311"/>
    </row>
    <row r="403325" spans="63:63" x14ac:dyDescent="0.25">
      <c r="BK403325" s="2315"/>
    </row>
    <row r="403326" spans="63:63" x14ac:dyDescent="0.25">
      <c r="BK403326" s="2311"/>
    </row>
    <row r="403350" spans="63:63" x14ac:dyDescent="0.25">
      <c r="BK403350" s="2315"/>
    </row>
    <row r="403351" spans="63:63" x14ac:dyDescent="0.25">
      <c r="BK403351" s="2311"/>
    </row>
    <row r="403375" spans="63:63" x14ac:dyDescent="0.25">
      <c r="BK403375" s="2315"/>
    </row>
    <row r="403376" spans="63:63" x14ac:dyDescent="0.25">
      <c r="BK403376" s="2311"/>
    </row>
    <row r="403400" spans="63:63" x14ac:dyDescent="0.25">
      <c r="BK403400" s="2315"/>
    </row>
    <row r="403401" spans="63:63" x14ac:dyDescent="0.25">
      <c r="BK403401" s="2311"/>
    </row>
    <row r="403425" spans="63:63" x14ac:dyDescent="0.25">
      <c r="BK403425" s="2315"/>
    </row>
    <row r="403426" spans="63:63" x14ac:dyDescent="0.25">
      <c r="BK403426" s="2311"/>
    </row>
    <row r="403450" spans="63:63" x14ac:dyDescent="0.25">
      <c r="BK403450" s="2315"/>
    </row>
    <row r="403451" spans="63:63" x14ac:dyDescent="0.25">
      <c r="BK403451" s="2311"/>
    </row>
    <row r="403475" spans="63:63" x14ac:dyDescent="0.25">
      <c r="BK403475" s="2315"/>
    </row>
    <row r="403476" spans="63:63" x14ac:dyDescent="0.25">
      <c r="BK403476" s="2311"/>
    </row>
    <row r="403500" spans="63:63" x14ac:dyDescent="0.25">
      <c r="BK403500" s="2315"/>
    </row>
    <row r="403501" spans="63:63" x14ac:dyDescent="0.25">
      <c r="BK403501" s="2311"/>
    </row>
    <row r="403525" spans="63:63" x14ac:dyDescent="0.25">
      <c r="BK403525" s="2315"/>
    </row>
    <row r="403526" spans="63:63" x14ac:dyDescent="0.25">
      <c r="BK403526" s="2311"/>
    </row>
    <row r="403550" spans="63:63" x14ac:dyDescent="0.25">
      <c r="BK403550" s="2315"/>
    </row>
    <row r="403551" spans="63:63" x14ac:dyDescent="0.25">
      <c r="BK403551" s="2311"/>
    </row>
    <row r="403575" spans="63:63" x14ac:dyDescent="0.25">
      <c r="BK403575" s="2315"/>
    </row>
    <row r="403576" spans="63:63" x14ac:dyDescent="0.25">
      <c r="BK403576" s="2311"/>
    </row>
    <row r="403600" spans="63:63" x14ac:dyDescent="0.25">
      <c r="BK403600" s="2315"/>
    </row>
    <row r="403601" spans="63:63" x14ac:dyDescent="0.25">
      <c r="BK403601" s="2311"/>
    </row>
    <row r="403625" spans="63:63" x14ac:dyDescent="0.25">
      <c r="BK403625" s="2315"/>
    </row>
    <row r="403626" spans="63:63" x14ac:dyDescent="0.25">
      <c r="BK403626" s="2311"/>
    </row>
    <row r="403650" spans="63:63" x14ac:dyDescent="0.25">
      <c r="BK403650" s="2315"/>
    </row>
    <row r="403651" spans="63:63" x14ac:dyDescent="0.25">
      <c r="BK403651" s="2311"/>
    </row>
    <row r="403675" spans="63:63" x14ac:dyDescent="0.25">
      <c r="BK403675" s="2315"/>
    </row>
    <row r="403676" spans="63:63" x14ac:dyDescent="0.25">
      <c r="BK403676" s="2311"/>
    </row>
    <row r="403700" spans="63:63" x14ac:dyDescent="0.25">
      <c r="BK403700" s="2315"/>
    </row>
    <row r="403701" spans="63:63" x14ac:dyDescent="0.25">
      <c r="BK403701" s="2311"/>
    </row>
    <row r="403725" spans="63:63" x14ac:dyDescent="0.25">
      <c r="BK403725" s="2315"/>
    </row>
    <row r="403726" spans="63:63" x14ac:dyDescent="0.25">
      <c r="BK403726" s="2311"/>
    </row>
    <row r="403750" spans="63:63" x14ac:dyDescent="0.25">
      <c r="BK403750" s="2315"/>
    </row>
    <row r="403751" spans="63:63" x14ac:dyDescent="0.25">
      <c r="BK403751" s="2311"/>
    </row>
    <row r="403775" spans="63:63" x14ac:dyDescent="0.25">
      <c r="BK403775" s="2315"/>
    </row>
    <row r="403776" spans="63:63" x14ac:dyDescent="0.25">
      <c r="BK403776" s="2311"/>
    </row>
    <row r="403800" spans="63:63" x14ac:dyDescent="0.25">
      <c r="BK403800" s="2315"/>
    </row>
    <row r="403801" spans="63:63" x14ac:dyDescent="0.25">
      <c r="BK403801" s="2311"/>
    </row>
    <row r="403825" spans="63:63" x14ac:dyDescent="0.25">
      <c r="BK403825" s="2315"/>
    </row>
    <row r="403826" spans="63:63" x14ac:dyDescent="0.25">
      <c r="BK403826" s="2311"/>
    </row>
    <row r="403850" spans="63:63" x14ac:dyDescent="0.25">
      <c r="BK403850" s="2315"/>
    </row>
    <row r="403851" spans="63:63" x14ac:dyDescent="0.25">
      <c r="BK403851" s="2311"/>
    </row>
    <row r="403875" spans="63:63" x14ac:dyDescent="0.25">
      <c r="BK403875" s="2315"/>
    </row>
    <row r="403876" spans="63:63" x14ac:dyDescent="0.25">
      <c r="BK403876" s="2311"/>
    </row>
    <row r="403900" spans="63:63" x14ac:dyDescent="0.25">
      <c r="BK403900" s="2315"/>
    </row>
    <row r="403901" spans="63:63" x14ac:dyDescent="0.25">
      <c r="BK403901" s="2311"/>
    </row>
    <row r="403925" spans="63:63" x14ac:dyDescent="0.25">
      <c r="BK403925" s="2315"/>
    </row>
    <row r="403926" spans="63:63" x14ac:dyDescent="0.25">
      <c r="BK403926" s="2311"/>
    </row>
    <row r="403950" spans="63:63" x14ac:dyDescent="0.25">
      <c r="BK403950" s="2315"/>
    </row>
    <row r="403951" spans="63:63" x14ac:dyDescent="0.25">
      <c r="BK403951" s="2311"/>
    </row>
    <row r="403975" spans="63:63" x14ac:dyDescent="0.25">
      <c r="BK403975" s="2315"/>
    </row>
    <row r="403976" spans="63:63" x14ac:dyDescent="0.25">
      <c r="BK403976" s="2311"/>
    </row>
    <row r="404000" spans="63:63" x14ac:dyDescent="0.25">
      <c r="BK404000" s="2315"/>
    </row>
    <row r="404001" spans="63:63" x14ac:dyDescent="0.25">
      <c r="BK404001" s="2311"/>
    </row>
    <row r="404025" spans="63:63" x14ac:dyDescent="0.25">
      <c r="BK404025" s="2315"/>
    </row>
    <row r="404026" spans="63:63" x14ac:dyDescent="0.25">
      <c r="BK404026" s="2311"/>
    </row>
    <row r="404050" spans="63:63" x14ac:dyDescent="0.25">
      <c r="BK404050" s="2315"/>
    </row>
    <row r="404051" spans="63:63" x14ac:dyDescent="0.25">
      <c r="BK404051" s="2311"/>
    </row>
    <row r="404075" spans="63:63" x14ac:dyDescent="0.25">
      <c r="BK404075" s="2315"/>
    </row>
    <row r="404076" spans="63:63" x14ac:dyDescent="0.25">
      <c r="BK404076" s="2311"/>
    </row>
    <row r="404100" spans="63:63" x14ac:dyDescent="0.25">
      <c r="BK404100" s="2315"/>
    </row>
    <row r="404101" spans="63:63" x14ac:dyDescent="0.25">
      <c r="BK404101" s="2311"/>
    </row>
    <row r="404125" spans="63:63" x14ac:dyDescent="0.25">
      <c r="BK404125" s="2315"/>
    </row>
    <row r="404126" spans="63:63" x14ac:dyDescent="0.25">
      <c r="BK404126" s="2311"/>
    </row>
    <row r="404150" spans="63:63" x14ac:dyDescent="0.25">
      <c r="BK404150" s="2315"/>
    </row>
    <row r="404151" spans="63:63" x14ac:dyDescent="0.25">
      <c r="BK404151" s="2311"/>
    </row>
    <row r="404175" spans="63:63" x14ac:dyDescent="0.25">
      <c r="BK404175" s="2315"/>
    </row>
    <row r="404176" spans="63:63" x14ac:dyDescent="0.25">
      <c r="BK404176" s="2311"/>
    </row>
    <row r="404200" spans="63:63" x14ac:dyDescent="0.25">
      <c r="BK404200" s="2315"/>
    </row>
    <row r="404201" spans="63:63" x14ac:dyDescent="0.25">
      <c r="BK404201" s="2311"/>
    </row>
    <row r="404225" spans="63:63" x14ac:dyDescent="0.25">
      <c r="BK404225" s="2315"/>
    </row>
    <row r="404226" spans="63:63" x14ac:dyDescent="0.25">
      <c r="BK404226" s="2311"/>
    </row>
    <row r="404250" spans="63:63" x14ac:dyDescent="0.25">
      <c r="BK404250" s="2315"/>
    </row>
    <row r="404251" spans="63:63" x14ac:dyDescent="0.25">
      <c r="BK404251" s="2311"/>
    </row>
    <row r="404275" spans="63:63" x14ac:dyDescent="0.25">
      <c r="BK404275" s="2315"/>
    </row>
    <row r="404276" spans="63:63" x14ac:dyDescent="0.25">
      <c r="BK404276" s="2311"/>
    </row>
    <row r="404300" spans="63:63" x14ac:dyDescent="0.25">
      <c r="BK404300" s="2315"/>
    </row>
    <row r="404301" spans="63:63" x14ac:dyDescent="0.25">
      <c r="BK404301" s="2311"/>
    </row>
    <row r="404325" spans="63:63" x14ac:dyDescent="0.25">
      <c r="BK404325" s="2315"/>
    </row>
    <row r="404326" spans="63:63" x14ac:dyDescent="0.25">
      <c r="BK404326" s="2311"/>
    </row>
    <row r="404350" spans="63:63" x14ac:dyDescent="0.25">
      <c r="BK404350" s="2315"/>
    </row>
    <row r="404351" spans="63:63" x14ac:dyDescent="0.25">
      <c r="BK404351" s="2311"/>
    </row>
    <row r="404375" spans="63:63" x14ac:dyDescent="0.25">
      <c r="BK404375" s="2315"/>
    </row>
    <row r="404376" spans="63:63" x14ac:dyDescent="0.25">
      <c r="BK404376" s="2311"/>
    </row>
    <row r="404400" spans="63:63" x14ac:dyDescent="0.25">
      <c r="BK404400" s="2315"/>
    </row>
    <row r="404401" spans="63:63" x14ac:dyDescent="0.25">
      <c r="BK404401" s="2311"/>
    </row>
    <row r="404425" spans="63:63" x14ac:dyDescent="0.25">
      <c r="BK404425" s="2315"/>
    </row>
    <row r="404426" spans="63:63" x14ac:dyDescent="0.25">
      <c r="BK404426" s="2311"/>
    </row>
    <row r="404450" spans="63:63" x14ac:dyDescent="0.25">
      <c r="BK404450" s="2315"/>
    </row>
    <row r="404451" spans="63:63" x14ac:dyDescent="0.25">
      <c r="BK404451" s="2311"/>
    </row>
    <row r="404475" spans="63:63" x14ac:dyDescent="0.25">
      <c r="BK404475" s="2315"/>
    </row>
    <row r="404476" spans="63:63" x14ac:dyDescent="0.25">
      <c r="BK404476" s="2311"/>
    </row>
    <row r="404500" spans="63:63" x14ac:dyDescent="0.25">
      <c r="BK404500" s="2315"/>
    </row>
    <row r="404501" spans="63:63" x14ac:dyDescent="0.25">
      <c r="BK404501" s="2311"/>
    </row>
    <row r="404525" spans="63:63" x14ac:dyDescent="0.25">
      <c r="BK404525" s="2315"/>
    </row>
    <row r="404526" spans="63:63" x14ac:dyDescent="0.25">
      <c r="BK404526" s="2311"/>
    </row>
    <row r="404550" spans="63:63" x14ac:dyDescent="0.25">
      <c r="BK404550" s="2315"/>
    </row>
    <row r="404551" spans="63:63" x14ac:dyDescent="0.25">
      <c r="BK404551" s="2311"/>
    </row>
    <row r="404575" spans="63:63" x14ac:dyDescent="0.25">
      <c r="BK404575" s="2315"/>
    </row>
    <row r="404576" spans="63:63" x14ac:dyDescent="0.25">
      <c r="BK404576" s="2311"/>
    </row>
    <row r="404600" spans="63:63" x14ac:dyDescent="0.25">
      <c r="BK404600" s="2315"/>
    </row>
    <row r="404601" spans="63:63" x14ac:dyDescent="0.25">
      <c r="BK404601" s="2311"/>
    </row>
    <row r="404625" spans="63:63" x14ac:dyDescent="0.25">
      <c r="BK404625" s="2315"/>
    </row>
    <row r="404626" spans="63:63" x14ac:dyDescent="0.25">
      <c r="BK404626" s="2311"/>
    </row>
    <row r="404650" spans="63:63" x14ac:dyDescent="0.25">
      <c r="BK404650" s="2315"/>
    </row>
    <row r="404651" spans="63:63" x14ac:dyDescent="0.25">
      <c r="BK404651" s="2311"/>
    </row>
    <row r="404675" spans="63:63" x14ac:dyDescent="0.25">
      <c r="BK404675" s="2315"/>
    </row>
    <row r="404676" spans="63:63" x14ac:dyDescent="0.25">
      <c r="BK404676" s="2311"/>
    </row>
    <row r="404700" spans="63:63" x14ac:dyDescent="0.25">
      <c r="BK404700" s="2315"/>
    </row>
    <row r="404701" spans="63:63" x14ac:dyDescent="0.25">
      <c r="BK404701" s="2311"/>
    </row>
    <row r="404725" spans="63:63" x14ac:dyDescent="0.25">
      <c r="BK404725" s="2315"/>
    </row>
    <row r="404726" spans="63:63" x14ac:dyDescent="0.25">
      <c r="BK404726" s="2311"/>
    </row>
    <row r="404750" spans="63:63" x14ac:dyDescent="0.25">
      <c r="BK404750" s="2315"/>
    </row>
    <row r="404751" spans="63:63" x14ac:dyDescent="0.25">
      <c r="BK404751" s="2311"/>
    </row>
    <row r="404775" spans="63:63" x14ac:dyDescent="0.25">
      <c r="BK404775" s="2315"/>
    </row>
    <row r="404776" spans="63:63" x14ac:dyDescent="0.25">
      <c r="BK404776" s="2311"/>
    </row>
    <row r="404800" spans="63:63" x14ac:dyDescent="0.25">
      <c r="BK404800" s="2315"/>
    </row>
    <row r="404801" spans="63:63" x14ac:dyDescent="0.25">
      <c r="BK404801" s="2311"/>
    </row>
    <row r="404825" spans="63:63" x14ac:dyDescent="0.25">
      <c r="BK404825" s="2315"/>
    </row>
    <row r="404826" spans="63:63" x14ac:dyDescent="0.25">
      <c r="BK404826" s="2311"/>
    </row>
    <row r="404850" spans="63:63" x14ac:dyDescent="0.25">
      <c r="BK404850" s="2315"/>
    </row>
    <row r="404851" spans="63:63" x14ac:dyDescent="0.25">
      <c r="BK404851" s="2311"/>
    </row>
    <row r="404875" spans="63:63" x14ac:dyDescent="0.25">
      <c r="BK404875" s="2315"/>
    </row>
    <row r="404876" spans="63:63" x14ac:dyDescent="0.25">
      <c r="BK404876" s="2311"/>
    </row>
    <row r="404900" spans="63:63" x14ac:dyDescent="0.25">
      <c r="BK404900" s="2315"/>
    </row>
    <row r="404901" spans="63:63" x14ac:dyDescent="0.25">
      <c r="BK404901" s="2311"/>
    </row>
    <row r="404925" spans="63:63" x14ac:dyDescent="0.25">
      <c r="BK404925" s="2315"/>
    </row>
    <row r="404926" spans="63:63" x14ac:dyDescent="0.25">
      <c r="BK404926" s="2311"/>
    </row>
    <row r="404950" spans="63:63" x14ac:dyDescent="0.25">
      <c r="BK404950" s="2315"/>
    </row>
    <row r="404951" spans="63:63" x14ac:dyDescent="0.25">
      <c r="BK404951" s="2311"/>
    </row>
    <row r="404975" spans="63:63" x14ac:dyDescent="0.25">
      <c r="BK404975" s="2315"/>
    </row>
    <row r="404976" spans="63:63" x14ac:dyDescent="0.25">
      <c r="BK404976" s="2311"/>
    </row>
    <row r="405000" spans="63:63" x14ac:dyDescent="0.25">
      <c r="BK405000" s="2315"/>
    </row>
    <row r="405001" spans="63:63" x14ac:dyDescent="0.25">
      <c r="BK405001" s="2311"/>
    </row>
    <row r="405025" spans="63:63" x14ac:dyDescent="0.25">
      <c r="BK405025" s="2315"/>
    </row>
    <row r="405026" spans="63:63" x14ac:dyDescent="0.25">
      <c r="BK405026" s="2311"/>
    </row>
    <row r="405050" spans="63:63" x14ac:dyDescent="0.25">
      <c r="BK405050" s="2315"/>
    </row>
    <row r="405051" spans="63:63" x14ac:dyDescent="0.25">
      <c r="BK405051" s="2311"/>
    </row>
    <row r="405075" spans="63:63" x14ac:dyDescent="0.25">
      <c r="BK405075" s="2315"/>
    </row>
    <row r="405076" spans="63:63" x14ac:dyDescent="0.25">
      <c r="BK405076" s="2311"/>
    </row>
    <row r="405100" spans="63:63" x14ac:dyDescent="0.25">
      <c r="BK405100" s="2315"/>
    </row>
    <row r="405101" spans="63:63" x14ac:dyDescent="0.25">
      <c r="BK405101" s="2311"/>
    </row>
    <row r="405125" spans="63:63" x14ac:dyDescent="0.25">
      <c r="BK405125" s="2315"/>
    </row>
    <row r="405126" spans="63:63" x14ac:dyDescent="0.25">
      <c r="BK405126" s="2311"/>
    </row>
    <row r="405150" spans="63:63" x14ac:dyDescent="0.25">
      <c r="BK405150" s="2315"/>
    </row>
    <row r="405151" spans="63:63" x14ac:dyDescent="0.25">
      <c r="BK405151" s="2311"/>
    </row>
    <row r="405175" spans="63:63" x14ac:dyDescent="0.25">
      <c r="BK405175" s="2315"/>
    </row>
    <row r="405176" spans="63:63" x14ac:dyDescent="0.25">
      <c r="BK405176" s="2311"/>
    </row>
    <row r="405200" spans="63:63" x14ac:dyDescent="0.25">
      <c r="BK405200" s="2315"/>
    </row>
    <row r="405201" spans="63:63" x14ac:dyDescent="0.25">
      <c r="BK405201" s="2311"/>
    </row>
    <row r="405225" spans="63:63" x14ac:dyDescent="0.25">
      <c r="BK405225" s="2315"/>
    </row>
    <row r="405226" spans="63:63" x14ac:dyDescent="0.25">
      <c r="BK405226" s="2311"/>
    </row>
    <row r="405250" spans="63:63" x14ac:dyDescent="0.25">
      <c r="BK405250" s="2315"/>
    </row>
    <row r="405251" spans="63:63" x14ac:dyDescent="0.25">
      <c r="BK405251" s="2311"/>
    </row>
    <row r="405275" spans="63:63" x14ac:dyDescent="0.25">
      <c r="BK405275" s="2315"/>
    </row>
    <row r="405276" spans="63:63" x14ac:dyDescent="0.25">
      <c r="BK405276" s="2311"/>
    </row>
    <row r="405300" spans="63:63" x14ac:dyDescent="0.25">
      <c r="BK405300" s="2315"/>
    </row>
    <row r="405301" spans="63:63" x14ac:dyDescent="0.25">
      <c r="BK405301" s="2311"/>
    </row>
    <row r="405325" spans="63:63" x14ac:dyDescent="0.25">
      <c r="BK405325" s="2315"/>
    </row>
    <row r="405326" spans="63:63" x14ac:dyDescent="0.25">
      <c r="BK405326" s="2311"/>
    </row>
    <row r="405350" spans="63:63" x14ac:dyDescent="0.25">
      <c r="BK405350" s="2315"/>
    </row>
    <row r="405351" spans="63:63" x14ac:dyDescent="0.25">
      <c r="BK405351" s="2311"/>
    </row>
    <row r="405375" spans="63:63" x14ac:dyDescent="0.25">
      <c r="BK405375" s="2315"/>
    </row>
    <row r="405376" spans="63:63" x14ac:dyDescent="0.25">
      <c r="BK405376" s="2311"/>
    </row>
    <row r="405400" spans="63:63" x14ac:dyDescent="0.25">
      <c r="BK405400" s="2315"/>
    </row>
    <row r="405401" spans="63:63" x14ac:dyDescent="0.25">
      <c r="BK405401" s="2311"/>
    </row>
    <row r="405425" spans="63:63" x14ac:dyDescent="0.25">
      <c r="BK405425" s="2315"/>
    </row>
    <row r="405426" spans="63:63" x14ac:dyDescent="0.25">
      <c r="BK405426" s="2311"/>
    </row>
    <row r="405450" spans="63:63" x14ac:dyDescent="0.25">
      <c r="BK405450" s="2315"/>
    </row>
    <row r="405451" spans="63:63" x14ac:dyDescent="0.25">
      <c r="BK405451" s="2311"/>
    </row>
    <row r="405475" spans="63:63" x14ac:dyDescent="0.25">
      <c r="BK405475" s="2315"/>
    </row>
    <row r="405476" spans="63:63" x14ac:dyDescent="0.25">
      <c r="BK405476" s="2311"/>
    </row>
    <row r="405500" spans="63:63" x14ac:dyDescent="0.25">
      <c r="BK405500" s="2315"/>
    </row>
    <row r="405501" spans="63:63" x14ac:dyDescent="0.25">
      <c r="BK405501" s="2311"/>
    </row>
    <row r="405525" spans="63:63" x14ac:dyDescent="0.25">
      <c r="BK405525" s="2315"/>
    </row>
    <row r="405526" spans="63:63" x14ac:dyDescent="0.25">
      <c r="BK405526" s="2311"/>
    </row>
    <row r="405550" spans="63:63" x14ac:dyDescent="0.25">
      <c r="BK405550" s="2315"/>
    </row>
    <row r="405551" spans="63:63" x14ac:dyDescent="0.25">
      <c r="BK405551" s="2311"/>
    </row>
    <row r="405575" spans="63:63" x14ac:dyDescent="0.25">
      <c r="BK405575" s="2315"/>
    </row>
    <row r="405576" spans="63:63" x14ac:dyDescent="0.25">
      <c r="BK405576" s="2311"/>
    </row>
    <row r="405600" spans="63:63" x14ac:dyDescent="0.25">
      <c r="BK405600" s="2315"/>
    </row>
    <row r="405601" spans="63:63" x14ac:dyDescent="0.25">
      <c r="BK405601" s="2311"/>
    </row>
    <row r="405625" spans="63:63" x14ac:dyDescent="0.25">
      <c r="BK405625" s="2315"/>
    </row>
    <row r="405626" spans="63:63" x14ac:dyDescent="0.25">
      <c r="BK405626" s="2311"/>
    </row>
    <row r="405650" spans="63:63" x14ac:dyDescent="0.25">
      <c r="BK405650" s="2315"/>
    </row>
    <row r="405651" spans="63:63" x14ac:dyDescent="0.25">
      <c r="BK405651" s="2311"/>
    </row>
    <row r="405675" spans="63:63" x14ac:dyDescent="0.25">
      <c r="BK405675" s="2315"/>
    </row>
    <row r="405676" spans="63:63" x14ac:dyDescent="0.25">
      <c r="BK405676" s="2311"/>
    </row>
    <row r="405700" spans="63:63" x14ac:dyDescent="0.25">
      <c r="BK405700" s="2315"/>
    </row>
    <row r="405701" spans="63:63" x14ac:dyDescent="0.25">
      <c r="BK405701" s="2311"/>
    </row>
    <row r="405725" spans="63:63" x14ac:dyDescent="0.25">
      <c r="BK405725" s="2315"/>
    </row>
    <row r="405726" spans="63:63" x14ac:dyDescent="0.25">
      <c r="BK405726" s="2311"/>
    </row>
    <row r="405750" spans="63:63" x14ac:dyDescent="0.25">
      <c r="BK405750" s="2315"/>
    </row>
    <row r="405751" spans="63:63" x14ac:dyDescent="0.25">
      <c r="BK405751" s="2311"/>
    </row>
    <row r="405775" spans="63:63" x14ac:dyDescent="0.25">
      <c r="BK405775" s="2315"/>
    </row>
    <row r="405776" spans="63:63" x14ac:dyDescent="0.25">
      <c r="BK405776" s="2311"/>
    </row>
    <row r="405800" spans="63:63" x14ac:dyDescent="0.25">
      <c r="BK405800" s="2315"/>
    </row>
    <row r="405801" spans="63:63" x14ac:dyDescent="0.25">
      <c r="BK405801" s="2311"/>
    </row>
    <row r="405825" spans="63:63" x14ac:dyDescent="0.25">
      <c r="BK405825" s="2315"/>
    </row>
    <row r="405826" spans="63:63" x14ac:dyDescent="0.25">
      <c r="BK405826" s="2311"/>
    </row>
    <row r="405850" spans="63:63" x14ac:dyDescent="0.25">
      <c r="BK405850" s="2315"/>
    </row>
    <row r="405851" spans="63:63" x14ac:dyDescent="0.25">
      <c r="BK405851" s="2311"/>
    </row>
    <row r="405875" spans="63:63" x14ac:dyDescent="0.25">
      <c r="BK405875" s="2315"/>
    </row>
    <row r="405876" spans="63:63" x14ac:dyDescent="0.25">
      <c r="BK405876" s="2311"/>
    </row>
    <row r="405900" spans="63:63" x14ac:dyDescent="0.25">
      <c r="BK405900" s="2315"/>
    </row>
    <row r="405901" spans="63:63" x14ac:dyDescent="0.25">
      <c r="BK405901" s="2311"/>
    </row>
    <row r="405925" spans="63:63" x14ac:dyDescent="0.25">
      <c r="BK405925" s="2315"/>
    </row>
    <row r="405926" spans="63:63" x14ac:dyDescent="0.25">
      <c r="BK405926" s="2311"/>
    </row>
    <row r="405950" spans="63:63" x14ac:dyDescent="0.25">
      <c r="BK405950" s="2315"/>
    </row>
    <row r="405951" spans="63:63" x14ac:dyDescent="0.25">
      <c r="BK405951" s="2311"/>
    </row>
    <row r="405975" spans="63:63" x14ac:dyDescent="0.25">
      <c r="BK405975" s="2315"/>
    </row>
    <row r="405976" spans="63:63" x14ac:dyDescent="0.25">
      <c r="BK405976" s="2311"/>
    </row>
    <row r="406000" spans="63:63" x14ac:dyDescent="0.25">
      <c r="BK406000" s="2315"/>
    </row>
    <row r="406001" spans="63:63" x14ac:dyDescent="0.25">
      <c r="BK406001" s="2311"/>
    </row>
    <row r="406025" spans="63:63" x14ac:dyDescent="0.25">
      <c r="BK406025" s="2315"/>
    </row>
    <row r="406026" spans="63:63" x14ac:dyDescent="0.25">
      <c r="BK406026" s="2311"/>
    </row>
    <row r="406050" spans="63:63" x14ac:dyDescent="0.25">
      <c r="BK406050" s="2315"/>
    </row>
    <row r="406051" spans="63:63" x14ac:dyDescent="0.25">
      <c r="BK406051" s="2311"/>
    </row>
    <row r="406075" spans="63:63" x14ac:dyDescent="0.25">
      <c r="BK406075" s="2315"/>
    </row>
    <row r="406076" spans="63:63" x14ac:dyDescent="0.25">
      <c r="BK406076" s="2311"/>
    </row>
    <row r="406100" spans="63:63" x14ac:dyDescent="0.25">
      <c r="BK406100" s="2315"/>
    </row>
    <row r="406101" spans="63:63" x14ac:dyDescent="0.25">
      <c r="BK406101" s="2311"/>
    </row>
    <row r="406125" spans="63:63" x14ac:dyDescent="0.25">
      <c r="BK406125" s="2315"/>
    </row>
    <row r="406126" spans="63:63" x14ac:dyDescent="0.25">
      <c r="BK406126" s="2311"/>
    </row>
    <row r="406150" spans="63:63" x14ac:dyDescent="0.25">
      <c r="BK406150" s="2315"/>
    </row>
    <row r="406151" spans="63:63" x14ac:dyDescent="0.25">
      <c r="BK406151" s="2311"/>
    </row>
    <row r="406175" spans="63:63" x14ac:dyDescent="0.25">
      <c r="BK406175" s="2315"/>
    </row>
    <row r="406176" spans="63:63" x14ac:dyDescent="0.25">
      <c r="BK406176" s="2311"/>
    </row>
    <row r="406200" spans="63:63" x14ac:dyDescent="0.25">
      <c r="BK406200" s="2315"/>
    </row>
    <row r="406201" spans="63:63" x14ac:dyDescent="0.25">
      <c r="BK406201" s="2311"/>
    </row>
    <row r="406225" spans="63:63" x14ac:dyDescent="0.25">
      <c r="BK406225" s="2315"/>
    </row>
    <row r="406226" spans="63:63" x14ac:dyDescent="0.25">
      <c r="BK406226" s="2311"/>
    </row>
    <row r="406250" spans="63:63" x14ac:dyDescent="0.25">
      <c r="BK406250" s="2315"/>
    </row>
    <row r="406251" spans="63:63" x14ac:dyDescent="0.25">
      <c r="BK406251" s="2311"/>
    </row>
    <row r="406275" spans="63:63" x14ac:dyDescent="0.25">
      <c r="BK406275" s="2315"/>
    </row>
    <row r="406276" spans="63:63" x14ac:dyDescent="0.25">
      <c r="BK406276" s="2311"/>
    </row>
    <row r="406300" spans="63:63" x14ac:dyDescent="0.25">
      <c r="BK406300" s="2315"/>
    </row>
    <row r="406301" spans="63:63" x14ac:dyDescent="0.25">
      <c r="BK406301" s="2311"/>
    </row>
    <row r="406325" spans="63:63" x14ac:dyDescent="0.25">
      <c r="BK406325" s="2315"/>
    </row>
    <row r="406326" spans="63:63" x14ac:dyDescent="0.25">
      <c r="BK406326" s="2311"/>
    </row>
    <row r="406350" spans="63:63" x14ac:dyDescent="0.25">
      <c r="BK406350" s="2315"/>
    </row>
    <row r="406351" spans="63:63" x14ac:dyDescent="0.25">
      <c r="BK406351" s="2311"/>
    </row>
    <row r="406375" spans="63:63" x14ac:dyDescent="0.25">
      <c r="BK406375" s="2315"/>
    </row>
    <row r="406376" spans="63:63" x14ac:dyDescent="0.25">
      <c r="BK406376" s="2311"/>
    </row>
    <row r="406400" spans="63:63" x14ac:dyDescent="0.25">
      <c r="BK406400" s="2315"/>
    </row>
    <row r="406401" spans="63:63" x14ac:dyDescent="0.25">
      <c r="BK406401" s="2311"/>
    </row>
    <row r="406425" spans="63:63" x14ac:dyDescent="0.25">
      <c r="BK406425" s="2315"/>
    </row>
    <row r="406426" spans="63:63" x14ac:dyDescent="0.25">
      <c r="BK406426" s="2311"/>
    </row>
    <row r="406450" spans="63:63" x14ac:dyDescent="0.25">
      <c r="BK406450" s="2315"/>
    </row>
    <row r="406451" spans="63:63" x14ac:dyDescent="0.25">
      <c r="BK406451" s="2311"/>
    </row>
    <row r="406475" spans="63:63" x14ac:dyDescent="0.25">
      <c r="BK406475" s="2315"/>
    </row>
    <row r="406476" spans="63:63" x14ac:dyDescent="0.25">
      <c r="BK406476" s="2311"/>
    </row>
    <row r="406500" spans="63:63" x14ac:dyDescent="0.25">
      <c r="BK406500" s="2315"/>
    </row>
    <row r="406501" spans="63:63" x14ac:dyDescent="0.25">
      <c r="BK406501" s="2311"/>
    </row>
    <row r="406525" spans="63:63" x14ac:dyDescent="0.25">
      <c r="BK406525" s="2315"/>
    </row>
    <row r="406526" spans="63:63" x14ac:dyDescent="0.25">
      <c r="BK406526" s="2311"/>
    </row>
    <row r="406550" spans="63:63" x14ac:dyDescent="0.25">
      <c r="BK406550" s="2315"/>
    </row>
    <row r="406551" spans="63:63" x14ac:dyDescent="0.25">
      <c r="BK406551" s="2311"/>
    </row>
    <row r="406575" spans="63:63" x14ac:dyDescent="0.25">
      <c r="BK406575" s="2315"/>
    </row>
    <row r="406576" spans="63:63" x14ac:dyDescent="0.25">
      <c r="BK406576" s="2311"/>
    </row>
    <row r="406600" spans="63:63" x14ac:dyDescent="0.25">
      <c r="BK406600" s="2315"/>
    </row>
    <row r="406601" spans="63:63" x14ac:dyDescent="0.25">
      <c r="BK406601" s="2311"/>
    </row>
    <row r="406625" spans="63:63" x14ac:dyDescent="0.25">
      <c r="BK406625" s="2315"/>
    </row>
    <row r="406626" spans="63:63" x14ac:dyDescent="0.25">
      <c r="BK406626" s="2311"/>
    </row>
    <row r="406650" spans="63:63" x14ac:dyDescent="0.25">
      <c r="BK406650" s="2315"/>
    </row>
    <row r="406651" spans="63:63" x14ac:dyDescent="0.25">
      <c r="BK406651" s="2311"/>
    </row>
    <row r="406675" spans="63:63" x14ac:dyDescent="0.25">
      <c r="BK406675" s="2315"/>
    </row>
    <row r="406676" spans="63:63" x14ac:dyDescent="0.25">
      <c r="BK406676" s="2311"/>
    </row>
    <row r="406700" spans="63:63" x14ac:dyDescent="0.25">
      <c r="BK406700" s="2315"/>
    </row>
    <row r="406701" spans="63:63" x14ac:dyDescent="0.25">
      <c r="BK406701" s="2311"/>
    </row>
    <row r="406725" spans="63:63" x14ac:dyDescent="0.25">
      <c r="BK406725" s="2315"/>
    </row>
    <row r="406726" spans="63:63" x14ac:dyDescent="0.25">
      <c r="BK406726" s="2311"/>
    </row>
    <row r="406750" spans="63:63" x14ac:dyDescent="0.25">
      <c r="BK406750" s="2315"/>
    </row>
    <row r="406751" spans="63:63" x14ac:dyDescent="0.25">
      <c r="BK406751" s="2311"/>
    </row>
    <row r="406775" spans="63:63" x14ac:dyDescent="0.25">
      <c r="BK406775" s="2315"/>
    </row>
    <row r="406776" spans="63:63" x14ac:dyDescent="0.25">
      <c r="BK406776" s="2311"/>
    </row>
    <row r="406800" spans="63:63" x14ac:dyDescent="0.25">
      <c r="BK406800" s="2315"/>
    </row>
    <row r="406801" spans="63:63" x14ac:dyDescent="0.25">
      <c r="BK406801" s="2311"/>
    </row>
    <row r="406825" spans="63:63" x14ac:dyDescent="0.25">
      <c r="BK406825" s="2315"/>
    </row>
    <row r="406826" spans="63:63" x14ac:dyDescent="0.25">
      <c r="BK406826" s="2311"/>
    </row>
    <row r="406850" spans="63:63" x14ac:dyDescent="0.25">
      <c r="BK406850" s="2315"/>
    </row>
    <row r="406851" spans="63:63" x14ac:dyDescent="0.25">
      <c r="BK406851" s="2311"/>
    </row>
    <row r="406875" spans="63:63" x14ac:dyDescent="0.25">
      <c r="BK406875" s="2315"/>
    </row>
    <row r="406876" spans="63:63" x14ac:dyDescent="0.25">
      <c r="BK406876" s="2311"/>
    </row>
    <row r="406900" spans="63:63" x14ac:dyDescent="0.25">
      <c r="BK406900" s="2315"/>
    </row>
    <row r="406901" spans="63:63" x14ac:dyDescent="0.25">
      <c r="BK406901" s="2311"/>
    </row>
    <row r="406925" spans="63:63" x14ac:dyDescent="0.25">
      <c r="BK406925" s="2315"/>
    </row>
    <row r="406926" spans="63:63" x14ac:dyDescent="0.25">
      <c r="BK406926" s="2311"/>
    </row>
    <row r="406950" spans="63:63" x14ac:dyDescent="0.25">
      <c r="BK406950" s="2315"/>
    </row>
    <row r="406951" spans="63:63" x14ac:dyDescent="0.25">
      <c r="BK406951" s="2311"/>
    </row>
    <row r="406975" spans="63:63" x14ac:dyDescent="0.25">
      <c r="BK406975" s="2315"/>
    </row>
    <row r="406976" spans="63:63" x14ac:dyDescent="0.25">
      <c r="BK406976" s="2311"/>
    </row>
    <row r="407000" spans="63:63" x14ac:dyDescent="0.25">
      <c r="BK407000" s="2315"/>
    </row>
    <row r="407001" spans="63:63" x14ac:dyDescent="0.25">
      <c r="BK407001" s="2311"/>
    </row>
    <row r="407025" spans="63:63" x14ac:dyDescent="0.25">
      <c r="BK407025" s="2315"/>
    </row>
    <row r="407026" spans="63:63" x14ac:dyDescent="0.25">
      <c r="BK407026" s="2311"/>
    </row>
    <row r="407050" spans="63:63" x14ac:dyDescent="0.25">
      <c r="BK407050" s="2315"/>
    </row>
    <row r="407051" spans="63:63" x14ac:dyDescent="0.25">
      <c r="BK407051" s="2311"/>
    </row>
    <row r="407075" spans="63:63" x14ac:dyDescent="0.25">
      <c r="BK407075" s="2315"/>
    </row>
    <row r="407076" spans="63:63" x14ac:dyDescent="0.25">
      <c r="BK407076" s="2311"/>
    </row>
    <row r="407100" spans="63:63" x14ac:dyDescent="0.25">
      <c r="BK407100" s="2315"/>
    </row>
    <row r="407101" spans="63:63" x14ac:dyDescent="0.25">
      <c r="BK407101" s="2311"/>
    </row>
    <row r="407125" spans="63:63" x14ac:dyDescent="0.25">
      <c r="BK407125" s="2315"/>
    </row>
    <row r="407126" spans="63:63" x14ac:dyDescent="0.25">
      <c r="BK407126" s="2311"/>
    </row>
    <row r="407150" spans="63:63" x14ac:dyDescent="0.25">
      <c r="BK407150" s="2315"/>
    </row>
    <row r="407151" spans="63:63" x14ac:dyDescent="0.25">
      <c r="BK407151" s="2311"/>
    </row>
    <row r="407175" spans="63:63" x14ac:dyDescent="0.25">
      <c r="BK407175" s="2315"/>
    </row>
    <row r="407176" spans="63:63" x14ac:dyDescent="0.25">
      <c r="BK407176" s="2311"/>
    </row>
    <row r="407200" spans="63:63" x14ac:dyDescent="0.25">
      <c r="BK407200" s="2315"/>
    </row>
    <row r="407201" spans="63:63" x14ac:dyDescent="0.25">
      <c r="BK407201" s="2311"/>
    </row>
    <row r="407225" spans="63:63" x14ac:dyDescent="0.25">
      <c r="BK407225" s="2315"/>
    </row>
    <row r="407226" spans="63:63" x14ac:dyDescent="0.25">
      <c r="BK407226" s="2311"/>
    </row>
    <row r="407250" spans="63:63" x14ac:dyDescent="0.25">
      <c r="BK407250" s="2315"/>
    </row>
    <row r="407251" spans="63:63" x14ac:dyDescent="0.25">
      <c r="BK407251" s="2311"/>
    </row>
    <row r="407275" spans="63:63" x14ac:dyDescent="0.25">
      <c r="BK407275" s="2315"/>
    </row>
    <row r="407276" spans="63:63" x14ac:dyDescent="0.25">
      <c r="BK407276" s="2311"/>
    </row>
    <row r="407300" spans="63:63" x14ac:dyDescent="0.25">
      <c r="BK407300" s="2315"/>
    </row>
    <row r="407301" spans="63:63" x14ac:dyDescent="0.25">
      <c r="BK407301" s="2311"/>
    </row>
    <row r="407325" spans="63:63" x14ac:dyDescent="0.25">
      <c r="BK407325" s="2315"/>
    </row>
    <row r="407326" spans="63:63" x14ac:dyDescent="0.25">
      <c r="BK407326" s="2311"/>
    </row>
    <row r="407350" spans="63:63" x14ac:dyDescent="0.25">
      <c r="BK407350" s="2315"/>
    </row>
    <row r="407351" spans="63:63" x14ac:dyDescent="0.25">
      <c r="BK407351" s="2311"/>
    </row>
    <row r="407375" spans="63:63" x14ac:dyDescent="0.25">
      <c r="BK407375" s="2315"/>
    </row>
    <row r="407376" spans="63:63" x14ac:dyDescent="0.25">
      <c r="BK407376" s="2311"/>
    </row>
    <row r="407400" spans="63:63" x14ac:dyDescent="0.25">
      <c r="BK407400" s="2315"/>
    </row>
    <row r="407401" spans="63:63" x14ac:dyDescent="0.25">
      <c r="BK407401" s="2311"/>
    </row>
    <row r="407425" spans="63:63" x14ac:dyDescent="0.25">
      <c r="BK407425" s="2315"/>
    </row>
    <row r="407426" spans="63:63" x14ac:dyDescent="0.25">
      <c r="BK407426" s="2311"/>
    </row>
    <row r="407450" spans="63:63" x14ac:dyDescent="0.25">
      <c r="BK407450" s="2315"/>
    </row>
    <row r="407451" spans="63:63" x14ac:dyDescent="0.25">
      <c r="BK407451" s="2311"/>
    </row>
    <row r="407475" spans="63:63" x14ac:dyDescent="0.25">
      <c r="BK407475" s="2315"/>
    </row>
    <row r="407476" spans="63:63" x14ac:dyDescent="0.25">
      <c r="BK407476" s="2311"/>
    </row>
    <row r="407500" spans="63:63" x14ac:dyDescent="0.25">
      <c r="BK407500" s="2315"/>
    </row>
    <row r="407501" spans="63:63" x14ac:dyDescent="0.25">
      <c r="BK407501" s="2311"/>
    </row>
    <row r="407525" spans="63:63" x14ac:dyDescent="0.25">
      <c r="BK407525" s="2315"/>
    </row>
    <row r="407526" spans="63:63" x14ac:dyDescent="0.25">
      <c r="BK407526" s="2311"/>
    </row>
    <row r="407550" spans="63:63" x14ac:dyDescent="0.25">
      <c r="BK407550" s="2315"/>
    </row>
    <row r="407551" spans="63:63" x14ac:dyDescent="0.25">
      <c r="BK407551" s="2311"/>
    </row>
    <row r="407575" spans="63:63" x14ac:dyDescent="0.25">
      <c r="BK407575" s="2315"/>
    </row>
    <row r="407576" spans="63:63" x14ac:dyDescent="0.25">
      <c r="BK407576" s="2311"/>
    </row>
    <row r="407600" spans="63:63" x14ac:dyDescent="0.25">
      <c r="BK407600" s="2315"/>
    </row>
    <row r="407601" spans="63:63" x14ac:dyDescent="0.25">
      <c r="BK407601" s="2311"/>
    </row>
    <row r="407625" spans="63:63" x14ac:dyDescent="0.25">
      <c r="BK407625" s="2315"/>
    </row>
    <row r="407626" spans="63:63" x14ac:dyDescent="0.25">
      <c r="BK407626" s="2311"/>
    </row>
    <row r="407650" spans="63:63" x14ac:dyDescent="0.25">
      <c r="BK407650" s="2315"/>
    </row>
    <row r="407651" spans="63:63" x14ac:dyDescent="0.25">
      <c r="BK407651" s="2311"/>
    </row>
    <row r="407675" spans="63:63" x14ac:dyDescent="0.25">
      <c r="BK407675" s="2315"/>
    </row>
    <row r="407676" spans="63:63" x14ac:dyDescent="0.25">
      <c r="BK407676" s="2311"/>
    </row>
    <row r="407700" spans="63:63" x14ac:dyDescent="0.25">
      <c r="BK407700" s="2315"/>
    </row>
    <row r="407701" spans="63:63" x14ac:dyDescent="0.25">
      <c r="BK407701" s="2311"/>
    </row>
    <row r="407725" spans="63:63" x14ac:dyDescent="0.25">
      <c r="BK407725" s="2315"/>
    </row>
    <row r="407726" spans="63:63" x14ac:dyDescent="0.25">
      <c r="BK407726" s="2311"/>
    </row>
    <row r="407750" spans="63:63" x14ac:dyDescent="0.25">
      <c r="BK407750" s="2315"/>
    </row>
    <row r="407751" spans="63:63" x14ac:dyDescent="0.25">
      <c r="BK407751" s="2311"/>
    </row>
    <row r="407775" spans="63:63" x14ac:dyDescent="0.25">
      <c r="BK407775" s="2315"/>
    </row>
    <row r="407776" spans="63:63" x14ac:dyDescent="0.25">
      <c r="BK407776" s="2311"/>
    </row>
    <row r="407800" spans="63:63" x14ac:dyDescent="0.25">
      <c r="BK407800" s="2315"/>
    </row>
    <row r="407801" spans="63:63" x14ac:dyDescent="0.25">
      <c r="BK407801" s="2311"/>
    </row>
    <row r="407825" spans="63:63" x14ac:dyDescent="0.25">
      <c r="BK407825" s="2315"/>
    </row>
    <row r="407826" spans="63:63" x14ac:dyDescent="0.25">
      <c r="BK407826" s="2311"/>
    </row>
    <row r="407850" spans="63:63" x14ac:dyDescent="0.25">
      <c r="BK407850" s="2315"/>
    </row>
    <row r="407851" spans="63:63" x14ac:dyDescent="0.25">
      <c r="BK407851" s="2311"/>
    </row>
    <row r="407875" spans="63:63" x14ac:dyDescent="0.25">
      <c r="BK407875" s="2315"/>
    </row>
    <row r="407876" spans="63:63" x14ac:dyDescent="0.25">
      <c r="BK407876" s="2311"/>
    </row>
    <row r="407900" spans="63:63" x14ac:dyDescent="0.25">
      <c r="BK407900" s="2315"/>
    </row>
    <row r="407901" spans="63:63" x14ac:dyDescent="0.25">
      <c r="BK407901" s="2311"/>
    </row>
    <row r="407925" spans="63:63" x14ac:dyDescent="0.25">
      <c r="BK407925" s="2315"/>
    </row>
    <row r="407926" spans="63:63" x14ac:dyDescent="0.25">
      <c r="BK407926" s="2311"/>
    </row>
    <row r="407950" spans="63:63" x14ac:dyDescent="0.25">
      <c r="BK407950" s="2315"/>
    </row>
    <row r="407951" spans="63:63" x14ac:dyDescent="0.25">
      <c r="BK407951" s="2311"/>
    </row>
    <row r="407975" spans="63:63" x14ac:dyDescent="0.25">
      <c r="BK407975" s="2315"/>
    </row>
    <row r="407976" spans="63:63" x14ac:dyDescent="0.25">
      <c r="BK407976" s="2311"/>
    </row>
    <row r="408000" spans="63:63" x14ac:dyDescent="0.25">
      <c r="BK408000" s="2315"/>
    </row>
    <row r="408001" spans="63:63" x14ac:dyDescent="0.25">
      <c r="BK408001" s="2311"/>
    </row>
    <row r="408025" spans="63:63" x14ac:dyDescent="0.25">
      <c r="BK408025" s="2315"/>
    </row>
    <row r="408026" spans="63:63" x14ac:dyDescent="0.25">
      <c r="BK408026" s="2311"/>
    </row>
    <row r="408050" spans="63:63" x14ac:dyDescent="0.25">
      <c r="BK408050" s="2315"/>
    </row>
    <row r="408051" spans="63:63" x14ac:dyDescent="0.25">
      <c r="BK408051" s="2311"/>
    </row>
    <row r="408075" spans="63:63" x14ac:dyDescent="0.25">
      <c r="BK408075" s="2315"/>
    </row>
    <row r="408076" spans="63:63" x14ac:dyDescent="0.25">
      <c r="BK408076" s="2311"/>
    </row>
    <row r="408100" spans="63:63" x14ac:dyDescent="0.25">
      <c r="BK408100" s="2315"/>
    </row>
    <row r="408101" spans="63:63" x14ac:dyDescent="0.25">
      <c r="BK408101" s="2311"/>
    </row>
    <row r="408125" spans="63:63" x14ac:dyDescent="0.25">
      <c r="BK408125" s="2315"/>
    </row>
    <row r="408126" spans="63:63" x14ac:dyDescent="0.25">
      <c r="BK408126" s="2311"/>
    </row>
    <row r="408150" spans="63:63" x14ac:dyDescent="0.25">
      <c r="BK408150" s="2315"/>
    </row>
    <row r="408151" spans="63:63" x14ac:dyDescent="0.25">
      <c r="BK408151" s="2311"/>
    </row>
    <row r="408175" spans="63:63" x14ac:dyDescent="0.25">
      <c r="BK408175" s="2315"/>
    </row>
    <row r="408176" spans="63:63" x14ac:dyDescent="0.25">
      <c r="BK408176" s="2311"/>
    </row>
    <row r="408200" spans="63:63" x14ac:dyDescent="0.25">
      <c r="BK408200" s="2315"/>
    </row>
    <row r="408201" spans="63:63" x14ac:dyDescent="0.25">
      <c r="BK408201" s="2311"/>
    </row>
    <row r="408225" spans="63:63" x14ac:dyDescent="0.25">
      <c r="BK408225" s="2315"/>
    </row>
    <row r="408226" spans="63:63" x14ac:dyDescent="0.25">
      <c r="BK408226" s="2311"/>
    </row>
    <row r="408250" spans="63:63" x14ac:dyDescent="0.25">
      <c r="BK408250" s="2315"/>
    </row>
    <row r="408251" spans="63:63" x14ac:dyDescent="0.25">
      <c r="BK408251" s="2311"/>
    </row>
    <row r="408275" spans="63:63" x14ac:dyDescent="0.25">
      <c r="BK408275" s="2315"/>
    </row>
    <row r="408276" spans="63:63" x14ac:dyDescent="0.25">
      <c r="BK408276" s="2311"/>
    </row>
    <row r="408300" spans="63:63" x14ac:dyDescent="0.25">
      <c r="BK408300" s="2315"/>
    </row>
    <row r="408301" spans="63:63" x14ac:dyDescent="0.25">
      <c r="BK408301" s="2311"/>
    </row>
    <row r="408325" spans="63:63" x14ac:dyDescent="0.25">
      <c r="BK408325" s="2315"/>
    </row>
    <row r="408326" spans="63:63" x14ac:dyDescent="0.25">
      <c r="BK408326" s="2311"/>
    </row>
    <row r="408350" spans="63:63" x14ac:dyDescent="0.25">
      <c r="BK408350" s="2315"/>
    </row>
    <row r="408351" spans="63:63" x14ac:dyDescent="0.25">
      <c r="BK408351" s="2311"/>
    </row>
    <row r="408375" spans="63:63" x14ac:dyDescent="0.25">
      <c r="BK408375" s="2315"/>
    </row>
    <row r="408376" spans="63:63" x14ac:dyDescent="0.25">
      <c r="BK408376" s="2311"/>
    </row>
    <row r="408400" spans="63:63" x14ac:dyDescent="0.25">
      <c r="BK408400" s="2315"/>
    </row>
    <row r="408401" spans="63:63" x14ac:dyDescent="0.25">
      <c r="BK408401" s="2311"/>
    </row>
    <row r="408425" spans="63:63" x14ac:dyDescent="0.25">
      <c r="BK408425" s="2315"/>
    </row>
    <row r="408426" spans="63:63" x14ac:dyDescent="0.25">
      <c r="BK408426" s="2311"/>
    </row>
    <row r="408450" spans="63:63" x14ac:dyDescent="0.25">
      <c r="BK408450" s="2315"/>
    </row>
    <row r="408451" spans="63:63" x14ac:dyDescent="0.25">
      <c r="BK408451" s="2311"/>
    </row>
    <row r="408475" spans="63:63" x14ac:dyDescent="0.25">
      <c r="BK408475" s="2315"/>
    </row>
    <row r="408476" spans="63:63" x14ac:dyDescent="0.25">
      <c r="BK408476" s="2311"/>
    </row>
    <row r="408500" spans="63:63" x14ac:dyDescent="0.25">
      <c r="BK408500" s="2315"/>
    </row>
    <row r="408501" spans="63:63" x14ac:dyDescent="0.25">
      <c r="BK408501" s="2311"/>
    </row>
    <row r="408525" spans="63:63" x14ac:dyDescent="0.25">
      <c r="BK408525" s="2315"/>
    </row>
    <row r="408526" spans="63:63" x14ac:dyDescent="0.25">
      <c r="BK408526" s="2311"/>
    </row>
    <row r="408550" spans="63:63" x14ac:dyDescent="0.25">
      <c r="BK408550" s="2315"/>
    </row>
    <row r="408551" spans="63:63" x14ac:dyDescent="0.25">
      <c r="BK408551" s="2311"/>
    </row>
    <row r="408575" spans="63:63" x14ac:dyDescent="0.25">
      <c r="BK408575" s="2315"/>
    </row>
    <row r="408576" spans="63:63" x14ac:dyDescent="0.25">
      <c r="BK408576" s="2311"/>
    </row>
    <row r="408600" spans="63:63" x14ac:dyDescent="0.25">
      <c r="BK408600" s="2315"/>
    </row>
    <row r="408601" spans="63:63" x14ac:dyDescent="0.25">
      <c r="BK408601" s="2311"/>
    </row>
    <row r="408625" spans="63:63" x14ac:dyDescent="0.25">
      <c r="BK408625" s="2315"/>
    </row>
    <row r="408626" spans="63:63" x14ac:dyDescent="0.25">
      <c r="BK408626" s="2311"/>
    </row>
    <row r="408650" spans="63:63" x14ac:dyDescent="0.25">
      <c r="BK408650" s="2315"/>
    </row>
    <row r="408651" spans="63:63" x14ac:dyDescent="0.25">
      <c r="BK408651" s="2311"/>
    </row>
    <row r="408675" spans="63:63" x14ac:dyDescent="0.25">
      <c r="BK408675" s="2315"/>
    </row>
    <row r="408676" spans="63:63" x14ac:dyDescent="0.25">
      <c r="BK408676" s="2311"/>
    </row>
    <row r="408700" spans="63:63" x14ac:dyDescent="0.25">
      <c r="BK408700" s="2315"/>
    </row>
    <row r="408701" spans="63:63" x14ac:dyDescent="0.25">
      <c r="BK408701" s="2311"/>
    </row>
    <row r="408725" spans="63:63" x14ac:dyDescent="0.25">
      <c r="BK408725" s="2315"/>
    </row>
    <row r="408726" spans="63:63" x14ac:dyDescent="0.25">
      <c r="BK408726" s="2311"/>
    </row>
    <row r="408750" spans="63:63" x14ac:dyDescent="0.25">
      <c r="BK408750" s="2315"/>
    </row>
    <row r="408751" spans="63:63" x14ac:dyDescent="0.25">
      <c r="BK408751" s="2311"/>
    </row>
    <row r="408775" spans="63:63" x14ac:dyDescent="0.25">
      <c r="BK408775" s="2315"/>
    </row>
    <row r="408776" spans="63:63" x14ac:dyDescent="0.25">
      <c r="BK408776" s="2311"/>
    </row>
    <row r="408800" spans="63:63" x14ac:dyDescent="0.25">
      <c r="BK408800" s="2315"/>
    </row>
    <row r="408801" spans="63:63" x14ac:dyDescent="0.25">
      <c r="BK408801" s="2311"/>
    </row>
    <row r="408825" spans="63:63" x14ac:dyDescent="0.25">
      <c r="BK408825" s="2315"/>
    </row>
    <row r="408826" spans="63:63" x14ac:dyDescent="0.25">
      <c r="BK408826" s="2311"/>
    </row>
    <row r="408850" spans="63:63" x14ac:dyDescent="0.25">
      <c r="BK408850" s="2315"/>
    </row>
    <row r="408851" spans="63:63" x14ac:dyDescent="0.25">
      <c r="BK408851" s="2311"/>
    </row>
    <row r="408875" spans="63:63" x14ac:dyDescent="0.25">
      <c r="BK408875" s="2315"/>
    </row>
    <row r="408876" spans="63:63" x14ac:dyDescent="0.25">
      <c r="BK408876" s="2311"/>
    </row>
    <row r="408900" spans="63:63" x14ac:dyDescent="0.25">
      <c r="BK408900" s="2315"/>
    </row>
    <row r="408901" spans="63:63" x14ac:dyDescent="0.25">
      <c r="BK408901" s="2311"/>
    </row>
    <row r="408925" spans="63:63" x14ac:dyDescent="0.25">
      <c r="BK408925" s="2315"/>
    </row>
    <row r="408926" spans="63:63" x14ac:dyDescent="0.25">
      <c r="BK408926" s="2311"/>
    </row>
    <row r="408950" spans="63:63" x14ac:dyDescent="0.25">
      <c r="BK408950" s="2315"/>
    </row>
    <row r="408951" spans="63:63" x14ac:dyDescent="0.25">
      <c r="BK408951" s="2311"/>
    </row>
    <row r="408975" spans="63:63" x14ac:dyDescent="0.25">
      <c r="BK408975" s="2315"/>
    </row>
    <row r="408976" spans="63:63" x14ac:dyDescent="0.25">
      <c r="BK408976" s="2311"/>
    </row>
    <row r="409000" spans="63:63" x14ac:dyDescent="0.25">
      <c r="BK409000" s="2315"/>
    </row>
    <row r="409001" spans="63:63" x14ac:dyDescent="0.25">
      <c r="BK409001" s="2311"/>
    </row>
    <row r="409025" spans="63:63" x14ac:dyDescent="0.25">
      <c r="BK409025" s="2315"/>
    </row>
    <row r="409026" spans="63:63" x14ac:dyDescent="0.25">
      <c r="BK409026" s="2311"/>
    </row>
    <row r="409050" spans="63:63" x14ac:dyDescent="0.25">
      <c r="BK409050" s="2315"/>
    </row>
    <row r="409051" spans="63:63" x14ac:dyDescent="0.25">
      <c r="BK409051" s="2311"/>
    </row>
    <row r="409075" spans="63:63" x14ac:dyDescent="0.25">
      <c r="BK409075" s="2315"/>
    </row>
    <row r="409076" spans="63:63" x14ac:dyDescent="0.25">
      <c r="BK409076" s="2311"/>
    </row>
    <row r="409100" spans="63:63" x14ac:dyDescent="0.25">
      <c r="BK409100" s="2315"/>
    </row>
    <row r="409101" spans="63:63" x14ac:dyDescent="0.25">
      <c r="BK409101" s="2311"/>
    </row>
    <row r="409125" spans="63:63" x14ac:dyDescent="0.25">
      <c r="BK409125" s="2315"/>
    </row>
    <row r="409126" spans="63:63" x14ac:dyDescent="0.25">
      <c r="BK409126" s="2311"/>
    </row>
    <row r="409150" spans="63:63" x14ac:dyDescent="0.25">
      <c r="BK409150" s="2315"/>
    </row>
    <row r="409151" spans="63:63" x14ac:dyDescent="0.25">
      <c r="BK409151" s="2311"/>
    </row>
    <row r="409175" spans="63:63" x14ac:dyDescent="0.25">
      <c r="BK409175" s="2315"/>
    </row>
    <row r="409176" spans="63:63" x14ac:dyDescent="0.25">
      <c r="BK409176" s="2311"/>
    </row>
    <row r="409200" spans="63:63" x14ac:dyDescent="0.25">
      <c r="BK409200" s="2315"/>
    </row>
    <row r="409201" spans="63:63" x14ac:dyDescent="0.25">
      <c r="BK409201" s="2311"/>
    </row>
    <row r="409225" spans="63:63" x14ac:dyDescent="0.25">
      <c r="BK409225" s="2315"/>
    </row>
    <row r="409226" spans="63:63" x14ac:dyDescent="0.25">
      <c r="BK409226" s="2311"/>
    </row>
    <row r="409250" spans="63:63" x14ac:dyDescent="0.25">
      <c r="BK409250" s="2315"/>
    </row>
    <row r="409251" spans="63:63" x14ac:dyDescent="0.25">
      <c r="BK409251" s="2311"/>
    </row>
    <row r="409275" spans="63:63" x14ac:dyDescent="0.25">
      <c r="BK409275" s="2315"/>
    </row>
    <row r="409276" spans="63:63" x14ac:dyDescent="0.25">
      <c r="BK409276" s="2311"/>
    </row>
    <row r="409300" spans="63:63" x14ac:dyDescent="0.25">
      <c r="BK409300" s="2315"/>
    </row>
    <row r="409301" spans="63:63" x14ac:dyDescent="0.25">
      <c r="BK409301" s="2311"/>
    </row>
    <row r="409325" spans="63:63" x14ac:dyDescent="0.25">
      <c r="BK409325" s="2315"/>
    </row>
    <row r="409326" spans="63:63" x14ac:dyDescent="0.25">
      <c r="BK409326" s="2311"/>
    </row>
    <row r="409350" spans="63:63" x14ac:dyDescent="0.25">
      <c r="BK409350" s="2315"/>
    </row>
    <row r="409351" spans="63:63" x14ac:dyDescent="0.25">
      <c r="BK409351" s="2311"/>
    </row>
    <row r="409375" spans="63:63" x14ac:dyDescent="0.25">
      <c r="BK409375" s="2315"/>
    </row>
    <row r="409376" spans="63:63" x14ac:dyDescent="0.25">
      <c r="BK409376" s="2311"/>
    </row>
    <row r="409400" spans="63:63" x14ac:dyDescent="0.25">
      <c r="BK409400" s="2315"/>
    </row>
    <row r="409401" spans="63:63" x14ac:dyDescent="0.25">
      <c r="BK409401" s="2311"/>
    </row>
    <row r="409425" spans="63:63" x14ac:dyDescent="0.25">
      <c r="BK409425" s="2315"/>
    </row>
    <row r="409426" spans="63:63" x14ac:dyDescent="0.25">
      <c r="BK409426" s="2311"/>
    </row>
    <row r="409450" spans="63:63" x14ac:dyDescent="0.25">
      <c r="BK409450" s="2315"/>
    </row>
    <row r="409451" spans="63:63" x14ac:dyDescent="0.25">
      <c r="BK409451" s="2311"/>
    </row>
    <row r="409475" spans="63:63" x14ac:dyDescent="0.25">
      <c r="BK409475" s="2315"/>
    </row>
    <row r="409476" spans="63:63" x14ac:dyDescent="0.25">
      <c r="BK409476" s="2311"/>
    </row>
    <row r="409500" spans="63:63" x14ac:dyDescent="0.25">
      <c r="BK409500" s="2315"/>
    </row>
    <row r="409501" spans="63:63" x14ac:dyDescent="0.25">
      <c r="BK409501" s="2311"/>
    </row>
    <row r="409525" spans="63:63" x14ac:dyDescent="0.25">
      <c r="BK409525" s="2315"/>
    </row>
    <row r="409526" spans="63:63" x14ac:dyDescent="0.25">
      <c r="BK409526" s="2311"/>
    </row>
    <row r="409550" spans="63:63" x14ac:dyDescent="0.25">
      <c r="BK409550" s="2315"/>
    </row>
    <row r="409551" spans="63:63" x14ac:dyDescent="0.25">
      <c r="BK409551" s="2311"/>
    </row>
    <row r="409575" spans="63:63" x14ac:dyDescent="0.25">
      <c r="BK409575" s="2315"/>
    </row>
    <row r="409576" spans="63:63" x14ac:dyDescent="0.25">
      <c r="BK409576" s="2311"/>
    </row>
    <row r="409600" spans="63:63" x14ac:dyDescent="0.25">
      <c r="BK409600" s="2315"/>
    </row>
    <row r="409601" spans="63:63" x14ac:dyDescent="0.25">
      <c r="BK409601" s="2311"/>
    </row>
    <row r="409625" spans="63:63" x14ac:dyDescent="0.25">
      <c r="BK409625" s="2315"/>
    </row>
    <row r="409626" spans="63:63" x14ac:dyDescent="0.25">
      <c r="BK409626" s="2311"/>
    </row>
    <row r="409650" spans="63:63" x14ac:dyDescent="0.25">
      <c r="BK409650" s="2315"/>
    </row>
    <row r="409651" spans="63:63" x14ac:dyDescent="0.25">
      <c r="BK409651" s="2311"/>
    </row>
    <row r="409675" spans="63:63" x14ac:dyDescent="0.25">
      <c r="BK409675" s="2315"/>
    </row>
    <row r="409676" spans="63:63" x14ac:dyDescent="0.25">
      <c r="BK409676" s="2311"/>
    </row>
    <row r="409700" spans="63:63" x14ac:dyDescent="0.25">
      <c r="BK409700" s="2315"/>
    </row>
    <row r="409701" spans="63:63" x14ac:dyDescent="0.25">
      <c r="BK409701" s="2311"/>
    </row>
    <row r="409725" spans="63:63" x14ac:dyDescent="0.25">
      <c r="BK409725" s="2315"/>
    </row>
    <row r="409726" spans="63:63" x14ac:dyDescent="0.25">
      <c r="BK409726" s="2311"/>
    </row>
    <row r="409750" spans="63:63" x14ac:dyDescent="0.25">
      <c r="BK409750" s="2315"/>
    </row>
    <row r="409751" spans="63:63" x14ac:dyDescent="0.25">
      <c r="BK409751" s="2311"/>
    </row>
    <row r="409775" spans="63:63" x14ac:dyDescent="0.25">
      <c r="BK409775" s="2315"/>
    </row>
    <row r="409776" spans="63:63" x14ac:dyDescent="0.25">
      <c r="BK409776" s="2311"/>
    </row>
    <row r="409800" spans="63:63" x14ac:dyDescent="0.25">
      <c r="BK409800" s="2315"/>
    </row>
    <row r="409801" spans="63:63" x14ac:dyDescent="0.25">
      <c r="BK409801" s="2311"/>
    </row>
    <row r="409825" spans="63:63" x14ac:dyDescent="0.25">
      <c r="BK409825" s="2315"/>
    </row>
    <row r="409826" spans="63:63" x14ac:dyDescent="0.25">
      <c r="BK409826" s="2311"/>
    </row>
    <row r="409850" spans="63:63" x14ac:dyDescent="0.25">
      <c r="BK409850" s="2315"/>
    </row>
    <row r="409851" spans="63:63" x14ac:dyDescent="0.25">
      <c r="BK409851" s="2311"/>
    </row>
    <row r="409875" spans="63:63" x14ac:dyDescent="0.25">
      <c r="BK409875" s="2315"/>
    </row>
    <row r="409876" spans="63:63" x14ac:dyDescent="0.25">
      <c r="BK409876" s="2311"/>
    </row>
    <row r="409900" spans="63:63" x14ac:dyDescent="0.25">
      <c r="BK409900" s="2315"/>
    </row>
    <row r="409901" spans="63:63" x14ac:dyDescent="0.25">
      <c r="BK409901" s="2311"/>
    </row>
    <row r="409925" spans="63:63" x14ac:dyDescent="0.25">
      <c r="BK409925" s="2315"/>
    </row>
    <row r="409926" spans="63:63" x14ac:dyDescent="0.25">
      <c r="BK409926" s="2311"/>
    </row>
    <row r="409950" spans="63:63" x14ac:dyDescent="0.25">
      <c r="BK409950" s="2315"/>
    </row>
    <row r="409951" spans="63:63" x14ac:dyDescent="0.25">
      <c r="BK409951" s="2311"/>
    </row>
    <row r="409975" spans="63:63" x14ac:dyDescent="0.25">
      <c r="BK409975" s="2315"/>
    </row>
    <row r="409976" spans="63:63" x14ac:dyDescent="0.25">
      <c r="BK409976" s="2311"/>
    </row>
    <row r="410000" spans="63:63" x14ac:dyDescent="0.25">
      <c r="BK410000" s="2315"/>
    </row>
    <row r="410001" spans="63:63" x14ac:dyDescent="0.25">
      <c r="BK410001" s="2311"/>
    </row>
    <row r="410025" spans="63:63" x14ac:dyDescent="0.25">
      <c r="BK410025" s="2315"/>
    </row>
    <row r="410026" spans="63:63" x14ac:dyDescent="0.25">
      <c r="BK410026" s="2311"/>
    </row>
    <row r="410050" spans="63:63" x14ac:dyDescent="0.25">
      <c r="BK410050" s="2315"/>
    </row>
    <row r="410051" spans="63:63" x14ac:dyDescent="0.25">
      <c r="BK410051" s="2311"/>
    </row>
    <row r="410075" spans="63:63" x14ac:dyDescent="0.25">
      <c r="BK410075" s="2315"/>
    </row>
    <row r="410076" spans="63:63" x14ac:dyDescent="0.25">
      <c r="BK410076" s="2311"/>
    </row>
    <row r="410100" spans="63:63" x14ac:dyDescent="0.25">
      <c r="BK410100" s="2315"/>
    </row>
    <row r="410101" spans="63:63" x14ac:dyDescent="0.25">
      <c r="BK410101" s="2311"/>
    </row>
    <row r="410125" spans="63:63" x14ac:dyDescent="0.25">
      <c r="BK410125" s="2315"/>
    </row>
    <row r="410126" spans="63:63" x14ac:dyDescent="0.25">
      <c r="BK410126" s="2311"/>
    </row>
    <row r="410150" spans="63:63" x14ac:dyDescent="0.25">
      <c r="BK410150" s="2315"/>
    </row>
    <row r="410151" spans="63:63" x14ac:dyDescent="0.25">
      <c r="BK410151" s="2311"/>
    </row>
    <row r="410175" spans="63:63" x14ac:dyDescent="0.25">
      <c r="BK410175" s="2315"/>
    </row>
    <row r="410176" spans="63:63" x14ac:dyDescent="0.25">
      <c r="BK410176" s="2311"/>
    </row>
    <row r="410200" spans="63:63" x14ac:dyDescent="0.25">
      <c r="BK410200" s="2315"/>
    </row>
    <row r="410201" spans="63:63" x14ac:dyDescent="0.25">
      <c r="BK410201" s="2311"/>
    </row>
    <row r="410225" spans="63:63" x14ac:dyDescent="0.25">
      <c r="BK410225" s="2315"/>
    </row>
    <row r="410226" spans="63:63" x14ac:dyDescent="0.25">
      <c r="BK410226" s="2311"/>
    </row>
    <row r="410250" spans="63:63" x14ac:dyDescent="0.25">
      <c r="BK410250" s="2315"/>
    </row>
    <row r="410251" spans="63:63" x14ac:dyDescent="0.25">
      <c r="BK410251" s="2311"/>
    </row>
    <row r="410275" spans="63:63" x14ac:dyDescent="0.25">
      <c r="BK410275" s="2315"/>
    </row>
    <row r="410276" spans="63:63" x14ac:dyDescent="0.25">
      <c r="BK410276" s="2311"/>
    </row>
    <row r="410300" spans="63:63" x14ac:dyDescent="0.25">
      <c r="BK410300" s="2315"/>
    </row>
    <row r="410301" spans="63:63" x14ac:dyDescent="0.25">
      <c r="BK410301" s="2311"/>
    </row>
    <row r="410325" spans="63:63" x14ac:dyDescent="0.25">
      <c r="BK410325" s="2315"/>
    </row>
    <row r="410326" spans="63:63" x14ac:dyDescent="0.25">
      <c r="BK410326" s="2311"/>
    </row>
    <row r="410350" spans="63:63" x14ac:dyDescent="0.25">
      <c r="BK410350" s="2315"/>
    </row>
    <row r="410351" spans="63:63" x14ac:dyDescent="0.25">
      <c r="BK410351" s="2311"/>
    </row>
    <row r="410375" spans="63:63" x14ac:dyDescent="0.25">
      <c r="BK410375" s="2315"/>
    </row>
    <row r="410376" spans="63:63" x14ac:dyDescent="0.25">
      <c r="BK410376" s="2311"/>
    </row>
    <row r="410400" spans="63:63" x14ac:dyDescent="0.25">
      <c r="BK410400" s="2315"/>
    </row>
    <row r="410401" spans="63:63" x14ac:dyDescent="0.25">
      <c r="BK410401" s="2311"/>
    </row>
    <row r="410425" spans="63:63" x14ac:dyDescent="0.25">
      <c r="BK410425" s="2315"/>
    </row>
    <row r="410426" spans="63:63" x14ac:dyDescent="0.25">
      <c r="BK410426" s="2311"/>
    </row>
    <row r="410450" spans="63:63" x14ac:dyDescent="0.25">
      <c r="BK410450" s="2315"/>
    </row>
    <row r="410451" spans="63:63" x14ac:dyDescent="0.25">
      <c r="BK410451" s="2311"/>
    </row>
    <row r="410475" spans="63:63" x14ac:dyDescent="0.25">
      <c r="BK410475" s="2315"/>
    </row>
    <row r="410476" spans="63:63" x14ac:dyDescent="0.25">
      <c r="BK410476" s="2311"/>
    </row>
    <row r="410500" spans="63:63" x14ac:dyDescent="0.25">
      <c r="BK410500" s="2315"/>
    </row>
    <row r="410501" spans="63:63" x14ac:dyDescent="0.25">
      <c r="BK410501" s="2311"/>
    </row>
    <row r="410525" spans="63:63" x14ac:dyDescent="0.25">
      <c r="BK410525" s="2315"/>
    </row>
    <row r="410526" spans="63:63" x14ac:dyDescent="0.25">
      <c r="BK410526" s="2311"/>
    </row>
    <row r="410550" spans="63:63" x14ac:dyDescent="0.25">
      <c r="BK410550" s="2315"/>
    </row>
    <row r="410551" spans="63:63" x14ac:dyDescent="0.25">
      <c r="BK410551" s="2311"/>
    </row>
    <row r="410575" spans="63:63" x14ac:dyDescent="0.25">
      <c r="BK410575" s="2315"/>
    </row>
    <row r="410576" spans="63:63" x14ac:dyDescent="0.25">
      <c r="BK410576" s="2311"/>
    </row>
    <row r="410600" spans="63:63" x14ac:dyDescent="0.25">
      <c r="BK410600" s="2315"/>
    </row>
    <row r="410601" spans="63:63" x14ac:dyDescent="0.25">
      <c r="BK410601" s="2311"/>
    </row>
    <row r="410625" spans="63:63" x14ac:dyDescent="0.25">
      <c r="BK410625" s="2315"/>
    </row>
    <row r="410626" spans="63:63" x14ac:dyDescent="0.25">
      <c r="BK410626" s="2311"/>
    </row>
    <row r="410650" spans="63:63" x14ac:dyDescent="0.25">
      <c r="BK410650" s="2315"/>
    </row>
    <row r="410651" spans="63:63" x14ac:dyDescent="0.25">
      <c r="BK410651" s="2311"/>
    </row>
    <row r="410675" spans="63:63" x14ac:dyDescent="0.25">
      <c r="BK410675" s="2315"/>
    </row>
    <row r="410676" spans="63:63" x14ac:dyDescent="0.25">
      <c r="BK410676" s="2311"/>
    </row>
    <row r="410700" spans="63:63" x14ac:dyDescent="0.25">
      <c r="BK410700" s="2315"/>
    </row>
    <row r="410701" spans="63:63" x14ac:dyDescent="0.25">
      <c r="BK410701" s="2311"/>
    </row>
    <row r="410725" spans="63:63" x14ac:dyDescent="0.25">
      <c r="BK410725" s="2315"/>
    </row>
    <row r="410726" spans="63:63" x14ac:dyDescent="0.25">
      <c r="BK410726" s="2311"/>
    </row>
    <row r="410750" spans="63:63" x14ac:dyDescent="0.25">
      <c r="BK410750" s="2315"/>
    </row>
    <row r="410751" spans="63:63" x14ac:dyDescent="0.25">
      <c r="BK410751" s="2311"/>
    </row>
    <row r="410775" spans="63:63" x14ac:dyDescent="0.25">
      <c r="BK410775" s="2315"/>
    </row>
    <row r="410776" spans="63:63" x14ac:dyDescent="0.25">
      <c r="BK410776" s="2311"/>
    </row>
    <row r="410800" spans="63:63" x14ac:dyDescent="0.25">
      <c r="BK410800" s="2315"/>
    </row>
    <row r="410801" spans="63:63" x14ac:dyDescent="0.25">
      <c r="BK410801" s="2311"/>
    </row>
    <row r="410825" spans="63:63" x14ac:dyDescent="0.25">
      <c r="BK410825" s="2315"/>
    </row>
    <row r="410826" spans="63:63" x14ac:dyDescent="0.25">
      <c r="BK410826" s="2311"/>
    </row>
    <row r="410850" spans="63:63" x14ac:dyDescent="0.25">
      <c r="BK410850" s="2315"/>
    </row>
    <row r="410851" spans="63:63" x14ac:dyDescent="0.25">
      <c r="BK410851" s="2311"/>
    </row>
    <row r="410875" spans="63:63" x14ac:dyDescent="0.25">
      <c r="BK410875" s="2315"/>
    </row>
    <row r="410876" spans="63:63" x14ac:dyDescent="0.25">
      <c r="BK410876" s="2311"/>
    </row>
    <row r="410900" spans="63:63" x14ac:dyDescent="0.25">
      <c r="BK410900" s="2315"/>
    </row>
    <row r="410901" spans="63:63" x14ac:dyDescent="0.25">
      <c r="BK410901" s="2311"/>
    </row>
    <row r="410925" spans="63:63" x14ac:dyDescent="0.25">
      <c r="BK410925" s="2315"/>
    </row>
    <row r="410926" spans="63:63" x14ac:dyDescent="0.25">
      <c r="BK410926" s="2311"/>
    </row>
    <row r="410950" spans="63:63" x14ac:dyDescent="0.25">
      <c r="BK410950" s="2315"/>
    </row>
    <row r="410951" spans="63:63" x14ac:dyDescent="0.25">
      <c r="BK410951" s="2311"/>
    </row>
    <row r="410975" spans="63:63" x14ac:dyDescent="0.25">
      <c r="BK410975" s="2315"/>
    </row>
    <row r="410976" spans="63:63" x14ac:dyDescent="0.25">
      <c r="BK410976" s="2311"/>
    </row>
    <row r="411000" spans="63:63" x14ac:dyDescent="0.25">
      <c r="BK411000" s="2315"/>
    </row>
    <row r="411001" spans="63:63" x14ac:dyDescent="0.25">
      <c r="BK411001" s="2311"/>
    </row>
    <row r="411025" spans="63:63" x14ac:dyDescent="0.25">
      <c r="BK411025" s="2315"/>
    </row>
    <row r="411026" spans="63:63" x14ac:dyDescent="0.25">
      <c r="BK411026" s="2311"/>
    </row>
    <row r="411050" spans="63:63" x14ac:dyDescent="0.25">
      <c r="BK411050" s="2315"/>
    </row>
    <row r="411051" spans="63:63" x14ac:dyDescent="0.25">
      <c r="BK411051" s="2311"/>
    </row>
    <row r="411075" spans="63:63" x14ac:dyDescent="0.25">
      <c r="BK411075" s="2315"/>
    </row>
    <row r="411076" spans="63:63" x14ac:dyDescent="0.25">
      <c r="BK411076" s="2311"/>
    </row>
    <row r="411100" spans="63:63" x14ac:dyDescent="0.25">
      <c r="BK411100" s="2315"/>
    </row>
    <row r="411101" spans="63:63" x14ac:dyDescent="0.25">
      <c r="BK411101" s="2311"/>
    </row>
    <row r="411125" spans="63:63" x14ac:dyDescent="0.25">
      <c r="BK411125" s="2315"/>
    </row>
    <row r="411126" spans="63:63" x14ac:dyDescent="0.25">
      <c r="BK411126" s="2311"/>
    </row>
    <row r="411150" spans="63:63" x14ac:dyDescent="0.25">
      <c r="BK411150" s="2315"/>
    </row>
    <row r="411151" spans="63:63" x14ac:dyDescent="0.25">
      <c r="BK411151" s="2311"/>
    </row>
    <row r="411175" spans="63:63" x14ac:dyDescent="0.25">
      <c r="BK411175" s="2315"/>
    </row>
    <row r="411176" spans="63:63" x14ac:dyDescent="0.25">
      <c r="BK411176" s="2311"/>
    </row>
    <row r="411200" spans="63:63" x14ac:dyDescent="0.25">
      <c r="BK411200" s="2315"/>
    </row>
    <row r="411201" spans="63:63" x14ac:dyDescent="0.25">
      <c r="BK411201" s="2311"/>
    </row>
    <row r="411225" spans="63:63" x14ac:dyDescent="0.25">
      <c r="BK411225" s="2315"/>
    </row>
    <row r="411226" spans="63:63" x14ac:dyDescent="0.25">
      <c r="BK411226" s="2311"/>
    </row>
    <row r="411250" spans="63:63" x14ac:dyDescent="0.25">
      <c r="BK411250" s="2315"/>
    </row>
    <row r="411251" spans="63:63" x14ac:dyDescent="0.25">
      <c r="BK411251" s="2311"/>
    </row>
    <row r="411275" spans="63:63" x14ac:dyDescent="0.25">
      <c r="BK411275" s="2315"/>
    </row>
    <row r="411276" spans="63:63" x14ac:dyDescent="0.25">
      <c r="BK411276" s="2311"/>
    </row>
    <row r="411300" spans="63:63" x14ac:dyDescent="0.25">
      <c r="BK411300" s="2315"/>
    </row>
    <row r="411301" spans="63:63" x14ac:dyDescent="0.25">
      <c r="BK411301" s="2311"/>
    </row>
    <row r="411325" spans="63:63" x14ac:dyDescent="0.25">
      <c r="BK411325" s="2315"/>
    </row>
    <row r="411326" spans="63:63" x14ac:dyDescent="0.25">
      <c r="BK411326" s="2311"/>
    </row>
    <row r="411350" spans="63:63" x14ac:dyDescent="0.25">
      <c r="BK411350" s="2315"/>
    </row>
    <row r="411351" spans="63:63" x14ac:dyDescent="0.25">
      <c r="BK411351" s="2311"/>
    </row>
    <row r="411375" spans="63:63" x14ac:dyDescent="0.25">
      <c r="BK411375" s="2315"/>
    </row>
    <row r="411376" spans="63:63" x14ac:dyDescent="0.25">
      <c r="BK411376" s="2311"/>
    </row>
    <row r="411400" spans="63:63" x14ac:dyDescent="0.25">
      <c r="BK411400" s="2315"/>
    </row>
    <row r="411401" spans="63:63" x14ac:dyDescent="0.25">
      <c r="BK411401" s="2311"/>
    </row>
    <row r="411425" spans="63:63" x14ac:dyDescent="0.25">
      <c r="BK411425" s="2315"/>
    </row>
    <row r="411426" spans="63:63" x14ac:dyDescent="0.25">
      <c r="BK411426" s="2311"/>
    </row>
    <row r="411450" spans="63:63" x14ac:dyDescent="0.25">
      <c r="BK411450" s="2315"/>
    </row>
    <row r="411451" spans="63:63" x14ac:dyDescent="0.25">
      <c r="BK411451" s="2311"/>
    </row>
    <row r="411475" spans="63:63" x14ac:dyDescent="0.25">
      <c r="BK411475" s="2315"/>
    </row>
    <row r="411476" spans="63:63" x14ac:dyDescent="0.25">
      <c r="BK411476" s="2311"/>
    </row>
    <row r="411500" spans="63:63" x14ac:dyDescent="0.25">
      <c r="BK411500" s="2315"/>
    </row>
    <row r="411501" spans="63:63" x14ac:dyDescent="0.25">
      <c r="BK411501" s="2311"/>
    </row>
    <row r="411525" spans="63:63" x14ac:dyDescent="0.25">
      <c r="BK411525" s="2315"/>
    </row>
    <row r="411526" spans="63:63" x14ac:dyDescent="0.25">
      <c r="BK411526" s="2311"/>
    </row>
    <row r="411550" spans="63:63" x14ac:dyDescent="0.25">
      <c r="BK411550" s="2315"/>
    </row>
    <row r="411551" spans="63:63" x14ac:dyDescent="0.25">
      <c r="BK411551" s="2311"/>
    </row>
    <row r="411575" spans="63:63" x14ac:dyDescent="0.25">
      <c r="BK411575" s="2315"/>
    </row>
    <row r="411576" spans="63:63" x14ac:dyDescent="0.25">
      <c r="BK411576" s="2311"/>
    </row>
    <row r="411600" spans="63:63" x14ac:dyDescent="0.25">
      <c r="BK411600" s="2315"/>
    </row>
    <row r="411601" spans="63:63" x14ac:dyDescent="0.25">
      <c r="BK411601" s="2311"/>
    </row>
    <row r="411625" spans="63:63" x14ac:dyDescent="0.25">
      <c r="BK411625" s="2315"/>
    </row>
    <row r="411626" spans="63:63" x14ac:dyDescent="0.25">
      <c r="BK411626" s="2311"/>
    </row>
    <row r="411650" spans="63:63" x14ac:dyDescent="0.25">
      <c r="BK411650" s="2315"/>
    </row>
    <row r="411651" spans="63:63" x14ac:dyDescent="0.25">
      <c r="BK411651" s="2311"/>
    </row>
    <row r="411675" spans="63:63" x14ac:dyDescent="0.25">
      <c r="BK411675" s="2315"/>
    </row>
    <row r="411676" spans="63:63" x14ac:dyDescent="0.25">
      <c r="BK411676" s="2311"/>
    </row>
    <row r="411700" spans="63:63" x14ac:dyDescent="0.25">
      <c r="BK411700" s="2315"/>
    </row>
    <row r="411701" spans="63:63" x14ac:dyDescent="0.25">
      <c r="BK411701" s="2311"/>
    </row>
    <row r="411725" spans="63:63" x14ac:dyDescent="0.25">
      <c r="BK411725" s="2315"/>
    </row>
    <row r="411726" spans="63:63" x14ac:dyDescent="0.25">
      <c r="BK411726" s="2311"/>
    </row>
    <row r="411750" spans="63:63" x14ac:dyDescent="0.25">
      <c r="BK411750" s="2315"/>
    </row>
    <row r="411751" spans="63:63" x14ac:dyDescent="0.25">
      <c r="BK411751" s="2311"/>
    </row>
    <row r="411775" spans="63:63" x14ac:dyDescent="0.25">
      <c r="BK411775" s="2315"/>
    </row>
    <row r="411776" spans="63:63" x14ac:dyDescent="0.25">
      <c r="BK411776" s="2311"/>
    </row>
    <row r="411800" spans="63:63" x14ac:dyDescent="0.25">
      <c r="BK411800" s="2315"/>
    </row>
    <row r="411801" spans="63:63" x14ac:dyDescent="0.25">
      <c r="BK411801" s="2311"/>
    </row>
    <row r="411825" spans="63:63" x14ac:dyDescent="0.25">
      <c r="BK411825" s="2315"/>
    </row>
    <row r="411826" spans="63:63" x14ac:dyDescent="0.25">
      <c r="BK411826" s="2311"/>
    </row>
    <row r="411850" spans="63:63" x14ac:dyDescent="0.25">
      <c r="BK411850" s="2315"/>
    </row>
    <row r="411851" spans="63:63" x14ac:dyDescent="0.25">
      <c r="BK411851" s="2311"/>
    </row>
    <row r="411875" spans="63:63" x14ac:dyDescent="0.25">
      <c r="BK411875" s="2315"/>
    </row>
    <row r="411876" spans="63:63" x14ac:dyDescent="0.25">
      <c r="BK411876" s="2311"/>
    </row>
    <row r="411900" spans="63:63" x14ac:dyDescent="0.25">
      <c r="BK411900" s="2315"/>
    </row>
    <row r="411901" spans="63:63" x14ac:dyDescent="0.25">
      <c r="BK411901" s="2311"/>
    </row>
    <row r="411925" spans="63:63" x14ac:dyDescent="0.25">
      <c r="BK411925" s="2315"/>
    </row>
    <row r="411926" spans="63:63" x14ac:dyDescent="0.25">
      <c r="BK411926" s="2311"/>
    </row>
    <row r="411950" spans="63:63" x14ac:dyDescent="0.25">
      <c r="BK411950" s="2315"/>
    </row>
    <row r="411951" spans="63:63" x14ac:dyDescent="0.25">
      <c r="BK411951" s="2311"/>
    </row>
    <row r="411975" spans="63:63" x14ac:dyDescent="0.25">
      <c r="BK411975" s="2315"/>
    </row>
    <row r="411976" spans="63:63" x14ac:dyDescent="0.25">
      <c r="BK411976" s="2311"/>
    </row>
    <row r="412000" spans="63:63" x14ac:dyDescent="0.25">
      <c r="BK412000" s="2315"/>
    </row>
    <row r="412001" spans="63:63" x14ac:dyDescent="0.25">
      <c r="BK412001" s="2311"/>
    </row>
    <row r="412025" spans="63:63" x14ac:dyDescent="0.25">
      <c r="BK412025" s="2315"/>
    </row>
    <row r="412026" spans="63:63" x14ac:dyDescent="0.25">
      <c r="BK412026" s="2311"/>
    </row>
    <row r="412050" spans="63:63" x14ac:dyDescent="0.25">
      <c r="BK412050" s="2315"/>
    </row>
    <row r="412051" spans="63:63" x14ac:dyDescent="0.25">
      <c r="BK412051" s="2311"/>
    </row>
    <row r="412075" spans="63:63" x14ac:dyDescent="0.25">
      <c r="BK412075" s="2315"/>
    </row>
    <row r="412076" spans="63:63" x14ac:dyDescent="0.25">
      <c r="BK412076" s="2311"/>
    </row>
    <row r="412100" spans="63:63" x14ac:dyDescent="0.25">
      <c r="BK412100" s="2315"/>
    </row>
    <row r="412101" spans="63:63" x14ac:dyDescent="0.25">
      <c r="BK412101" s="2311"/>
    </row>
    <row r="412125" spans="63:63" x14ac:dyDescent="0.25">
      <c r="BK412125" s="2315"/>
    </row>
    <row r="412126" spans="63:63" x14ac:dyDescent="0.25">
      <c r="BK412126" s="2311"/>
    </row>
    <row r="412150" spans="63:63" x14ac:dyDescent="0.25">
      <c r="BK412150" s="2315"/>
    </row>
    <row r="412151" spans="63:63" x14ac:dyDescent="0.25">
      <c r="BK412151" s="2311"/>
    </row>
    <row r="412175" spans="63:63" x14ac:dyDescent="0.25">
      <c r="BK412175" s="2315"/>
    </row>
    <row r="412176" spans="63:63" x14ac:dyDescent="0.25">
      <c r="BK412176" s="2311"/>
    </row>
    <row r="412200" spans="63:63" x14ac:dyDescent="0.25">
      <c r="BK412200" s="2315"/>
    </row>
    <row r="412201" spans="63:63" x14ac:dyDescent="0.25">
      <c r="BK412201" s="2311"/>
    </row>
    <row r="412225" spans="63:63" x14ac:dyDescent="0.25">
      <c r="BK412225" s="2315"/>
    </row>
    <row r="412226" spans="63:63" x14ac:dyDescent="0.25">
      <c r="BK412226" s="2311"/>
    </row>
    <row r="412250" spans="63:63" x14ac:dyDescent="0.25">
      <c r="BK412250" s="2315"/>
    </row>
    <row r="412251" spans="63:63" x14ac:dyDescent="0.25">
      <c r="BK412251" s="2311"/>
    </row>
    <row r="412275" spans="63:63" x14ac:dyDescent="0.25">
      <c r="BK412275" s="2315"/>
    </row>
    <row r="412276" spans="63:63" x14ac:dyDescent="0.25">
      <c r="BK412276" s="2311"/>
    </row>
    <row r="412300" spans="63:63" x14ac:dyDescent="0.25">
      <c r="BK412300" s="2315"/>
    </row>
    <row r="412301" spans="63:63" x14ac:dyDescent="0.25">
      <c r="BK412301" s="2311"/>
    </row>
    <row r="412325" spans="63:63" x14ac:dyDescent="0.25">
      <c r="BK412325" s="2315"/>
    </row>
    <row r="412326" spans="63:63" x14ac:dyDescent="0.25">
      <c r="BK412326" s="2311"/>
    </row>
    <row r="412350" spans="63:63" x14ac:dyDescent="0.25">
      <c r="BK412350" s="2315"/>
    </row>
    <row r="412351" spans="63:63" x14ac:dyDescent="0.25">
      <c r="BK412351" s="2311"/>
    </row>
    <row r="412375" spans="63:63" x14ac:dyDescent="0.25">
      <c r="BK412375" s="2315"/>
    </row>
    <row r="412376" spans="63:63" x14ac:dyDescent="0.25">
      <c r="BK412376" s="2311"/>
    </row>
    <row r="412400" spans="63:63" x14ac:dyDescent="0.25">
      <c r="BK412400" s="2315"/>
    </row>
    <row r="412401" spans="63:63" x14ac:dyDescent="0.25">
      <c r="BK412401" s="2311"/>
    </row>
    <row r="412425" spans="63:63" x14ac:dyDescent="0.25">
      <c r="BK412425" s="2315"/>
    </row>
    <row r="412426" spans="63:63" x14ac:dyDescent="0.25">
      <c r="BK412426" s="2311"/>
    </row>
    <row r="412450" spans="63:63" x14ac:dyDescent="0.25">
      <c r="BK412450" s="2315"/>
    </row>
    <row r="412451" spans="63:63" x14ac:dyDescent="0.25">
      <c r="BK412451" s="2311"/>
    </row>
    <row r="412475" spans="63:63" x14ac:dyDescent="0.25">
      <c r="BK412475" s="2315"/>
    </row>
    <row r="412476" spans="63:63" x14ac:dyDescent="0.25">
      <c r="BK412476" s="2311"/>
    </row>
    <row r="412500" spans="63:63" x14ac:dyDescent="0.25">
      <c r="BK412500" s="2315"/>
    </row>
    <row r="412501" spans="63:63" x14ac:dyDescent="0.25">
      <c r="BK412501" s="2311"/>
    </row>
    <row r="412525" spans="63:63" x14ac:dyDescent="0.25">
      <c r="BK412525" s="2315"/>
    </row>
    <row r="412526" spans="63:63" x14ac:dyDescent="0.25">
      <c r="BK412526" s="2311"/>
    </row>
    <row r="412550" spans="63:63" x14ac:dyDescent="0.25">
      <c r="BK412550" s="2315"/>
    </row>
    <row r="412551" spans="63:63" x14ac:dyDescent="0.25">
      <c r="BK412551" s="2311"/>
    </row>
    <row r="412575" spans="63:63" x14ac:dyDescent="0.25">
      <c r="BK412575" s="2315"/>
    </row>
    <row r="412576" spans="63:63" x14ac:dyDescent="0.25">
      <c r="BK412576" s="2311"/>
    </row>
    <row r="412600" spans="63:63" x14ac:dyDescent="0.25">
      <c r="BK412600" s="2315"/>
    </row>
    <row r="412601" spans="63:63" x14ac:dyDescent="0.25">
      <c r="BK412601" s="2311"/>
    </row>
    <row r="412625" spans="63:63" x14ac:dyDescent="0.25">
      <c r="BK412625" s="2315"/>
    </row>
    <row r="412626" spans="63:63" x14ac:dyDescent="0.25">
      <c r="BK412626" s="2311"/>
    </row>
    <row r="412650" spans="63:63" x14ac:dyDescent="0.25">
      <c r="BK412650" s="2315"/>
    </row>
    <row r="412651" spans="63:63" x14ac:dyDescent="0.25">
      <c r="BK412651" s="2311"/>
    </row>
    <row r="412675" spans="63:63" x14ac:dyDescent="0.25">
      <c r="BK412675" s="2315"/>
    </row>
    <row r="412676" spans="63:63" x14ac:dyDescent="0.25">
      <c r="BK412676" s="2311"/>
    </row>
    <row r="412700" spans="63:63" x14ac:dyDescent="0.25">
      <c r="BK412700" s="2315"/>
    </row>
    <row r="412701" spans="63:63" x14ac:dyDescent="0.25">
      <c r="BK412701" s="2311"/>
    </row>
    <row r="412725" spans="63:63" x14ac:dyDescent="0.25">
      <c r="BK412725" s="2315"/>
    </row>
    <row r="412726" spans="63:63" x14ac:dyDescent="0.25">
      <c r="BK412726" s="2311"/>
    </row>
    <row r="412750" spans="63:63" x14ac:dyDescent="0.25">
      <c r="BK412750" s="2315"/>
    </row>
    <row r="412751" spans="63:63" x14ac:dyDescent="0.25">
      <c r="BK412751" s="2311"/>
    </row>
    <row r="412775" spans="63:63" x14ac:dyDescent="0.25">
      <c r="BK412775" s="2315"/>
    </row>
    <row r="412776" spans="63:63" x14ac:dyDescent="0.25">
      <c r="BK412776" s="2311"/>
    </row>
    <row r="412800" spans="63:63" x14ac:dyDescent="0.25">
      <c r="BK412800" s="2315"/>
    </row>
    <row r="412801" spans="63:63" x14ac:dyDescent="0.25">
      <c r="BK412801" s="2311"/>
    </row>
    <row r="412825" spans="63:63" x14ac:dyDescent="0.25">
      <c r="BK412825" s="2315"/>
    </row>
    <row r="412826" spans="63:63" x14ac:dyDescent="0.25">
      <c r="BK412826" s="2311"/>
    </row>
    <row r="412850" spans="63:63" x14ac:dyDescent="0.25">
      <c r="BK412850" s="2315"/>
    </row>
    <row r="412851" spans="63:63" x14ac:dyDescent="0.25">
      <c r="BK412851" s="2311"/>
    </row>
    <row r="412875" spans="63:63" x14ac:dyDescent="0.25">
      <c r="BK412875" s="2315"/>
    </row>
    <row r="412876" spans="63:63" x14ac:dyDescent="0.25">
      <c r="BK412876" s="2311"/>
    </row>
    <row r="412900" spans="63:63" x14ac:dyDescent="0.25">
      <c r="BK412900" s="2315"/>
    </row>
    <row r="412901" spans="63:63" x14ac:dyDescent="0.25">
      <c r="BK412901" s="2311"/>
    </row>
    <row r="412925" spans="63:63" x14ac:dyDescent="0.25">
      <c r="BK412925" s="2315"/>
    </row>
    <row r="412926" spans="63:63" x14ac:dyDescent="0.25">
      <c r="BK412926" s="2311"/>
    </row>
    <row r="412950" spans="63:63" x14ac:dyDescent="0.25">
      <c r="BK412950" s="2315"/>
    </row>
    <row r="412951" spans="63:63" x14ac:dyDescent="0.25">
      <c r="BK412951" s="2311"/>
    </row>
    <row r="412975" spans="63:63" x14ac:dyDescent="0.25">
      <c r="BK412975" s="2315"/>
    </row>
    <row r="412976" spans="63:63" x14ac:dyDescent="0.25">
      <c r="BK412976" s="2311"/>
    </row>
    <row r="413000" spans="63:63" x14ac:dyDescent="0.25">
      <c r="BK413000" s="2315"/>
    </row>
    <row r="413001" spans="63:63" x14ac:dyDescent="0.25">
      <c r="BK413001" s="2311"/>
    </row>
    <row r="413025" spans="63:63" x14ac:dyDescent="0.25">
      <c r="BK413025" s="2315"/>
    </row>
    <row r="413026" spans="63:63" x14ac:dyDescent="0.25">
      <c r="BK413026" s="2311"/>
    </row>
    <row r="413050" spans="63:63" x14ac:dyDescent="0.25">
      <c r="BK413050" s="2315"/>
    </row>
    <row r="413051" spans="63:63" x14ac:dyDescent="0.25">
      <c r="BK413051" s="2311"/>
    </row>
    <row r="413075" spans="63:63" x14ac:dyDescent="0.25">
      <c r="BK413075" s="2315"/>
    </row>
    <row r="413076" spans="63:63" x14ac:dyDescent="0.25">
      <c r="BK413076" s="2311"/>
    </row>
    <row r="413100" spans="63:63" x14ac:dyDescent="0.25">
      <c r="BK413100" s="2315"/>
    </row>
    <row r="413101" spans="63:63" x14ac:dyDescent="0.25">
      <c r="BK413101" s="2311"/>
    </row>
    <row r="413125" spans="63:63" x14ac:dyDescent="0.25">
      <c r="BK413125" s="2315"/>
    </row>
    <row r="413126" spans="63:63" x14ac:dyDescent="0.25">
      <c r="BK413126" s="2311"/>
    </row>
    <row r="413150" spans="63:63" x14ac:dyDescent="0.25">
      <c r="BK413150" s="2315"/>
    </row>
    <row r="413151" spans="63:63" x14ac:dyDescent="0.25">
      <c r="BK413151" s="2311"/>
    </row>
    <row r="413175" spans="63:63" x14ac:dyDescent="0.25">
      <c r="BK413175" s="2315"/>
    </row>
    <row r="413176" spans="63:63" x14ac:dyDescent="0.25">
      <c r="BK413176" s="2311"/>
    </row>
    <row r="413200" spans="63:63" x14ac:dyDescent="0.25">
      <c r="BK413200" s="2315"/>
    </row>
    <row r="413201" spans="63:63" x14ac:dyDescent="0.25">
      <c r="BK413201" s="2311"/>
    </row>
    <row r="413225" spans="63:63" x14ac:dyDescent="0.25">
      <c r="BK413225" s="2315"/>
    </row>
    <row r="413226" spans="63:63" x14ac:dyDescent="0.25">
      <c r="BK413226" s="2311"/>
    </row>
    <row r="413250" spans="63:63" x14ac:dyDescent="0.25">
      <c r="BK413250" s="2315"/>
    </row>
    <row r="413251" spans="63:63" x14ac:dyDescent="0.25">
      <c r="BK413251" s="2311"/>
    </row>
    <row r="413275" spans="63:63" x14ac:dyDescent="0.25">
      <c r="BK413275" s="2315"/>
    </row>
    <row r="413276" spans="63:63" x14ac:dyDescent="0.25">
      <c r="BK413276" s="2311"/>
    </row>
    <row r="413300" spans="63:63" x14ac:dyDescent="0.25">
      <c r="BK413300" s="2315"/>
    </row>
    <row r="413301" spans="63:63" x14ac:dyDescent="0.25">
      <c r="BK413301" s="2311"/>
    </row>
    <row r="413325" spans="63:63" x14ac:dyDescent="0.25">
      <c r="BK413325" s="2315"/>
    </row>
    <row r="413326" spans="63:63" x14ac:dyDescent="0.25">
      <c r="BK413326" s="2311"/>
    </row>
    <row r="413350" spans="63:63" x14ac:dyDescent="0.25">
      <c r="BK413350" s="2315"/>
    </row>
    <row r="413351" spans="63:63" x14ac:dyDescent="0.25">
      <c r="BK413351" s="2311"/>
    </row>
    <row r="413375" spans="63:63" x14ac:dyDescent="0.25">
      <c r="BK413375" s="2315"/>
    </row>
    <row r="413376" spans="63:63" x14ac:dyDescent="0.25">
      <c r="BK413376" s="2311"/>
    </row>
    <row r="413400" spans="63:63" x14ac:dyDescent="0.25">
      <c r="BK413400" s="2315"/>
    </row>
    <row r="413401" spans="63:63" x14ac:dyDescent="0.25">
      <c r="BK413401" s="2311"/>
    </row>
    <row r="413425" spans="63:63" x14ac:dyDescent="0.25">
      <c r="BK413425" s="2315"/>
    </row>
    <row r="413426" spans="63:63" x14ac:dyDescent="0.25">
      <c r="BK413426" s="2311"/>
    </row>
    <row r="413450" spans="63:63" x14ac:dyDescent="0.25">
      <c r="BK413450" s="2315"/>
    </row>
    <row r="413451" spans="63:63" x14ac:dyDescent="0.25">
      <c r="BK413451" s="2311"/>
    </row>
    <row r="413475" spans="63:63" x14ac:dyDescent="0.25">
      <c r="BK413475" s="2315"/>
    </row>
    <row r="413476" spans="63:63" x14ac:dyDescent="0.25">
      <c r="BK413476" s="2311"/>
    </row>
    <row r="413500" spans="63:63" x14ac:dyDescent="0.25">
      <c r="BK413500" s="2315"/>
    </row>
    <row r="413501" spans="63:63" x14ac:dyDescent="0.25">
      <c r="BK413501" s="2311"/>
    </row>
    <row r="413525" spans="63:63" x14ac:dyDescent="0.25">
      <c r="BK413525" s="2315"/>
    </row>
    <row r="413526" spans="63:63" x14ac:dyDescent="0.25">
      <c r="BK413526" s="2311"/>
    </row>
    <row r="413550" spans="63:63" x14ac:dyDescent="0.25">
      <c r="BK413550" s="2315"/>
    </row>
    <row r="413551" spans="63:63" x14ac:dyDescent="0.25">
      <c r="BK413551" s="2311"/>
    </row>
    <row r="413575" spans="63:63" x14ac:dyDescent="0.25">
      <c r="BK413575" s="2315"/>
    </row>
    <row r="413576" spans="63:63" x14ac:dyDescent="0.25">
      <c r="BK413576" s="2311"/>
    </row>
    <row r="413600" spans="63:63" x14ac:dyDescent="0.25">
      <c r="BK413600" s="2315"/>
    </row>
    <row r="413601" spans="63:63" x14ac:dyDescent="0.25">
      <c r="BK413601" s="2311"/>
    </row>
    <row r="413625" spans="63:63" x14ac:dyDescent="0.25">
      <c r="BK413625" s="2315"/>
    </row>
    <row r="413626" spans="63:63" x14ac:dyDescent="0.25">
      <c r="BK413626" s="2311"/>
    </row>
    <row r="413650" spans="63:63" x14ac:dyDescent="0.25">
      <c r="BK413650" s="2315"/>
    </row>
    <row r="413651" spans="63:63" x14ac:dyDescent="0.25">
      <c r="BK413651" s="2311"/>
    </row>
    <row r="413675" spans="63:63" x14ac:dyDescent="0.25">
      <c r="BK413675" s="2315"/>
    </row>
    <row r="413676" spans="63:63" x14ac:dyDescent="0.25">
      <c r="BK413676" s="2311"/>
    </row>
    <row r="413700" spans="63:63" x14ac:dyDescent="0.25">
      <c r="BK413700" s="2315"/>
    </row>
    <row r="413701" spans="63:63" x14ac:dyDescent="0.25">
      <c r="BK413701" s="2311"/>
    </row>
    <row r="413725" spans="63:63" x14ac:dyDescent="0.25">
      <c r="BK413725" s="2315"/>
    </row>
    <row r="413726" spans="63:63" x14ac:dyDescent="0.25">
      <c r="BK413726" s="2311"/>
    </row>
    <row r="413750" spans="63:63" x14ac:dyDescent="0.25">
      <c r="BK413750" s="2315"/>
    </row>
    <row r="413751" spans="63:63" x14ac:dyDescent="0.25">
      <c r="BK413751" s="2311"/>
    </row>
    <row r="413775" spans="63:63" x14ac:dyDescent="0.25">
      <c r="BK413775" s="2315"/>
    </row>
    <row r="413776" spans="63:63" x14ac:dyDescent="0.25">
      <c r="BK413776" s="2311"/>
    </row>
    <row r="413800" spans="63:63" x14ac:dyDescent="0.25">
      <c r="BK413800" s="2315"/>
    </row>
    <row r="413801" spans="63:63" x14ac:dyDescent="0.25">
      <c r="BK413801" s="2311"/>
    </row>
    <row r="413825" spans="63:63" x14ac:dyDescent="0.25">
      <c r="BK413825" s="2315"/>
    </row>
    <row r="413826" spans="63:63" x14ac:dyDescent="0.25">
      <c r="BK413826" s="2311"/>
    </row>
    <row r="413850" spans="63:63" x14ac:dyDescent="0.25">
      <c r="BK413850" s="2315"/>
    </row>
    <row r="413851" spans="63:63" x14ac:dyDescent="0.25">
      <c r="BK413851" s="2311"/>
    </row>
    <row r="413875" spans="63:63" x14ac:dyDescent="0.25">
      <c r="BK413875" s="2315"/>
    </row>
    <row r="413876" spans="63:63" x14ac:dyDescent="0.25">
      <c r="BK413876" s="2311"/>
    </row>
    <row r="413900" spans="63:63" x14ac:dyDescent="0.25">
      <c r="BK413900" s="2315"/>
    </row>
    <row r="413901" spans="63:63" x14ac:dyDescent="0.25">
      <c r="BK413901" s="2311"/>
    </row>
    <row r="413925" spans="63:63" x14ac:dyDescent="0.25">
      <c r="BK413925" s="2315"/>
    </row>
    <row r="413926" spans="63:63" x14ac:dyDescent="0.25">
      <c r="BK413926" s="2311"/>
    </row>
    <row r="413950" spans="63:63" x14ac:dyDescent="0.25">
      <c r="BK413950" s="2315"/>
    </row>
    <row r="413951" spans="63:63" x14ac:dyDescent="0.25">
      <c r="BK413951" s="2311"/>
    </row>
    <row r="413975" spans="63:63" x14ac:dyDescent="0.25">
      <c r="BK413975" s="2315"/>
    </row>
    <row r="413976" spans="63:63" x14ac:dyDescent="0.25">
      <c r="BK413976" s="2311"/>
    </row>
    <row r="414000" spans="63:63" x14ac:dyDescent="0.25">
      <c r="BK414000" s="2315"/>
    </row>
    <row r="414001" spans="63:63" x14ac:dyDescent="0.25">
      <c r="BK414001" s="2311"/>
    </row>
    <row r="414025" spans="63:63" x14ac:dyDescent="0.25">
      <c r="BK414025" s="2315"/>
    </row>
    <row r="414026" spans="63:63" x14ac:dyDescent="0.25">
      <c r="BK414026" s="2311"/>
    </row>
    <row r="414050" spans="63:63" x14ac:dyDescent="0.25">
      <c r="BK414050" s="2315"/>
    </row>
    <row r="414051" spans="63:63" x14ac:dyDescent="0.25">
      <c r="BK414051" s="2311"/>
    </row>
    <row r="414075" spans="63:63" x14ac:dyDescent="0.25">
      <c r="BK414075" s="2315"/>
    </row>
    <row r="414076" spans="63:63" x14ac:dyDescent="0.25">
      <c r="BK414076" s="2311"/>
    </row>
    <row r="414100" spans="63:63" x14ac:dyDescent="0.25">
      <c r="BK414100" s="2315"/>
    </row>
    <row r="414101" spans="63:63" x14ac:dyDescent="0.25">
      <c r="BK414101" s="2311"/>
    </row>
    <row r="414125" spans="63:63" x14ac:dyDescent="0.25">
      <c r="BK414125" s="2315"/>
    </row>
    <row r="414126" spans="63:63" x14ac:dyDescent="0.25">
      <c r="BK414126" s="2311"/>
    </row>
    <row r="414150" spans="63:63" x14ac:dyDescent="0.25">
      <c r="BK414150" s="2315"/>
    </row>
    <row r="414151" spans="63:63" x14ac:dyDescent="0.25">
      <c r="BK414151" s="2311"/>
    </row>
    <row r="414175" spans="63:63" x14ac:dyDescent="0.25">
      <c r="BK414175" s="2315"/>
    </row>
    <row r="414176" spans="63:63" x14ac:dyDescent="0.25">
      <c r="BK414176" s="2311"/>
    </row>
    <row r="414200" spans="63:63" x14ac:dyDescent="0.25">
      <c r="BK414200" s="2315"/>
    </row>
    <row r="414201" spans="63:63" x14ac:dyDescent="0.25">
      <c r="BK414201" s="2311"/>
    </row>
    <row r="414225" spans="63:63" x14ac:dyDescent="0.25">
      <c r="BK414225" s="2315"/>
    </row>
    <row r="414226" spans="63:63" x14ac:dyDescent="0.25">
      <c r="BK414226" s="2311"/>
    </row>
    <row r="414250" spans="63:63" x14ac:dyDescent="0.25">
      <c r="BK414250" s="2315"/>
    </row>
    <row r="414251" spans="63:63" x14ac:dyDescent="0.25">
      <c r="BK414251" s="2311"/>
    </row>
    <row r="414275" spans="63:63" x14ac:dyDescent="0.25">
      <c r="BK414275" s="2315"/>
    </row>
    <row r="414276" spans="63:63" x14ac:dyDescent="0.25">
      <c r="BK414276" s="2311"/>
    </row>
    <row r="414300" spans="63:63" x14ac:dyDescent="0.25">
      <c r="BK414300" s="2315"/>
    </row>
    <row r="414301" spans="63:63" x14ac:dyDescent="0.25">
      <c r="BK414301" s="2311"/>
    </row>
    <row r="414325" spans="63:63" x14ac:dyDescent="0.25">
      <c r="BK414325" s="2315"/>
    </row>
    <row r="414326" spans="63:63" x14ac:dyDescent="0.25">
      <c r="BK414326" s="2311"/>
    </row>
    <row r="414350" spans="63:63" x14ac:dyDescent="0.25">
      <c r="BK414350" s="2315"/>
    </row>
    <row r="414351" spans="63:63" x14ac:dyDescent="0.25">
      <c r="BK414351" s="2311"/>
    </row>
    <row r="414375" spans="63:63" x14ac:dyDescent="0.25">
      <c r="BK414375" s="2315"/>
    </row>
    <row r="414376" spans="63:63" x14ac:dyDescent="0.25">
      <c r="BK414376" s="2311"/>
    </row>
    <row r="414400" spans="63:63" x14ac:dyDescent="0.25">
      <c r="BK414400" s="2315"/>
    </row>
    <row r="414401" spans="63:63" x14ac:dyDescent="0.25">
      <c r="BK414401" s="2311"/>
    </row>
    <row r="414425" spans="63:63" x14ac:dyDescent="0.25">
      <c r="BK414425" s="2315"/>
    </row>
    <row r="414426" spans="63:63" x14ac:dyDescent="0.25">
      <c r="BK414426" s="2311"/>
    </row>
    <row r="414450" spans="63:63" x14ac:dyDescent="0.25">
      <c r="BK414450" s="2315"/>
    </row>
    <row r="414451" spans="63:63" x14ac:dyDescent="0.25">
      <c r="BK414451" s="2311"/>
    </row>
    <row r="414475" spans="63:63" x14ac:dyDescent="0.25">
      <c r="BK414475" s="2315"/>
    </row>
    <row r="414476" spans="63:63" x14ac:dyDescent="0.25">
      <c r="BK414476" s="2311"/>
    </row>
    <row r="414500" spans="63:63" x14ac:dyDescent="0.25">
      <c r="BK414500" s="2315"/>
    </row>
    <row r="414501" spans="63:63" x14ac:dyDescent="0.25">
      <c r="BK414501" s="2311"/>
    </row>
    <row r="414525" spans="63:63" x14ac:dyDescent="0.25">
      <c r="BK414525" s="2315"/>
    </row>
    <row r="414526" spans="63:63" x14ac:dyDescent="0.25">
      <c r="BK414526" s="2311"/>
    </row>
    <row r="414550" spans="63:63" x14ac:dyDescent="0.25">
      <c r="BK414550" s="2315"/>
    </row>
    <row r="414551" spans="63:63" x14ac:dyDescent="0.25">
      <c r="BK414551" s="2311"/>
    </row>
    <row r="414575" spans="63:63" x14ac:dyDescent="0.25">
      <c r="BK414575" s="2315"/>
    </row>
    <row r="414576" spans="63:63" x14ac:dyDescent="0.25">
      <c r="BK414576" s="2311"/>
    </row>
    <row r="414600" spans="63:63" x14ac:dyDescent="0.25">
      <c r="BK414600" s="2315"/>
    </row>
    <row r="414601" spans="63:63" x14ac:dyDescent="0.25">
      <c r="BK414601" s="2311"/>
    </row>
    <row r="414625" spans="63:63" x14ac:dyDescent="0.25">
      <c r="BK414625" s="2315"/>
    </row>
    <row r="414626" spans="63:63" x14ac:dyDescent="0.25">
      <c r="BK414626" s="2311"/>
    </row>
    <row r="414650" spans="63:63" x14ac:dyDescent="0.25">
      <c r="BK414650" s="2315"/>
    </row>
    <row r="414651" spans="63:63" x14ac:dyDescent="0.25">
      <c r="BK414651" s="2311"/>
    </row>
    <row r="414675" spans="63:63" x14ac:dyDescent="0.25">
      <c r="BK414675" s="2315"/>
    </row>
    <row r="414676" spans="63:63" x14ac:dyDescent="0.25">
      <c r="BK414676" s="2311"/>
    </row>
    <row r="414700" spans="63:63" x14ac:dyDescent="0.25">
      <c r="BK414700" s="2315"/>
    </row>
    <row r="414701" spans="63:63" x14ac:dyDescent="0.25">
      <c r="BK414701" s="2311"/>
    </row>
    <row r="414725" spans="63:63" x14ac:dyDescent="0.25">
      <c r="BK414725" s="2315"/>
    </row>
    <row r="414726" spans="63:63" x14ac:dyDescent="0.25">
      <c r="BK414726" s="2311"/>
    </row>
    <row r="414750" spans="63:63" x14ac:dyDescent="0.25">
      <c r="BK414750" s="2315"/>
    </row>
    <row r="414751" spans="63:63" x14ac:dyDescent="0.25">
      <c r="BK414751" s="2311"/>
    </row>
    <row r="414775" spans="63:63" x14ac:dyDescent="0.25">
      <c r="BK414775" s="2315"/>
    </row>
    <row r="414776" spans="63:63" x14ac:dyDescent="0.25">
      <c r="BK414776" s="2311"/>
    </row>
    <row r="414800" spans="63:63" x14ac:dyDescent="0.25">
      <c r="BK414800" s="2315"/>
    </row>
    <row r="414801" spans="63:63" x14ac:dyDescent="0.25">
      <c r="BK414801" s="2311"/>
    </row>
    <row r="414825" spans="63:63" x14ac:dyDescent="0.25">
      <c r="BK414825" s="2315"/>
    </row>
    <row r="414826" spans="63:63" x14ac:dyDescent="0.25">
      <c r="BK414826" s="2311"/>
    </row>
    <row r="414850" spans="63:63" x14ac:dyDescent="0.25">
      <c r="BK414850" s="2315"/>
    </row>
    <row r="414851" spans="63:63" x14ac:dyDescent="0.25">
      <c r="BK414851" s="2311"/>
    </row>
    <row r="414875" spans="63:63" x14ac:dyDescent="0.25">
      <c r="BK414875" s="2315"/>
    </row>
    <row r="414876" spans="63:63" x14ac:dyDescent="0.25">
      <c r="BK414876" s="2311"/>
    </row>
    <row r="414900" spans="63:63" x14ac:dyDescent="0.25">
      <c r="BK414900" s="2315"/>
    </row>
    <row r="414901" spans="63:63" x14ac:dyDescent="0.25">
      <c r="BK414901" s="2311"/>
    </row>
    <row r="414925" spans="63:63" x14ac:dyDescent="0.25">
      <c r="BK414925" s="2315"/>
    </row>
    <row r="414926" spans="63:63" x14ac:dyDescent="0.25">
      <c r="BK414926" s="2311"/>
    </row>
    <row r="414950" spans="63:63" x14ac:dyDescent="0.25">
      <c r="BK414950" s="2315"/>
    </row>
    <row r="414951" spans="63:63" x14ac:dyDescent="0.25">
      <c r="BK414951" s="2311"/>
    </row>
    <row r="414975" spans="63:63" x14ac:dyDescent="0.25">
      <c r="BK414975" s="2315"/>
    </row>
    <row r="414976" spans="63:63" x14ac:dyDescent="0.25">
      <c r="BK414976" s="2311"/>
    </row>
    <row r="415000" spans="63:63" x14ac:dyDescent="0.25">
      <c r="BK415000" s="2315"/>
    </row>
    <row r="415001" spans="63:63" x14ac:dyDescent="0.25">
      <c r="BK415001" s="2311"/>
    </row>
    <row r="415025" spans="63:63" x14ac:dyDescent="0.25">
      <c r="BK415025" s="2315"/>
    </row>
    <row r="415026" spans="63:63" x14ac:dyDescent="0.25">
      <c r="BK415026" s="2311"/>
    </row>
    <row r="415050" spans="63:63" x14ac:dyDescent="0.25">
      <c r="BK415050" s="2315"/>
    </row>
    <row r="415051" spans="63:63" x14ac:dyDescent="0.25">
      <c r="BK415051" s="2311"/>
    </row>
    <row r="415075" spans="63:63" x14ac:dyDescent="0.25">
      <c r="BK415075" s="2315"/>
    </row>
    <row r="415076" spans="63:63" x14ac:dyDescent="0.25">
      <c r="BK415076" s="2311"/>
    </row>
    <row r="415100" spans="63:63" x14ac:dyDescent="0.25">
      <c r="BK415100" s="2315"/>
    </row>
    <row r="415101" spans="63:63" x14ac:dyDescent="0.25">
      <c r="BK415101" s="2311"/>
    </row>
    <row r="415125" spans="63:63" x14ac:dyDescent="0.25">
      <c r="BK415125" s="2315"/>
    </row>
    <row r="415126" spans="63:63" x14ac:dyDescent="0.25">
      <c r="BK415126" s="2311"/>
    </row>
    <row r="415150" spans="63:63" x14ac:dyDescent="0.25">
      <c r="BK415150" s="2315"/>
    </row>
    <row r="415151" spans="63:63" x14ac:dyDescent="0.25">
      <c r="BK415151" s="2311"/>
    </row>
    <row r="415175" spans="63:63" x14ac:dyDescent="0.25">
      <c r="BK415175" s="2315"/>
    </row>
    <row r="415176" spans="63:63" x14ac:dyDescent="0.25">
      <c r="BK415176" s="2311"/>
    </row>
    <row r="415200" spans="63:63" x14ac:dyDescent="0.25">
      <c r="BK415200" s="2315"/>
    </row>
    <row r="415201" spans="63:63" x14ac:dyDescent="0.25">
      <c r="BK415201" s="2311"/>
    </row>
    <row r="415225" spans="63:63" x14ac:dyDescent="0.25">
      <c r="BK415225" s="2315"/>
    </row>
    <row r="415226" spans="63:63" x14ac:dyDescent="0.25">
      <c r="BK415226" s="2311"/>
    </row>
    <row r="415250" spans="63:63" x14ac:dyDescent="0.25">
      <c r="BK415250" s="2315"/>
    </row>
    <row r="415251" spans="63:63" x14ac:dyDescent="0.25">
      <c r="BK415251" s="2311"/>
    </row>
    <row r="415275" spans="63:63" x14ac:dyDescent="0.25">
      <c r="BK415275" s="2315"/>
    </row>
    <row r="415276" spans="63:63" x14ac:dyDescent="0.25">
      <c r="BK415276" s="2311"/>
    </row>
    <row r="415300" spans="63:63" x14ac:dyDescent="0.25">
      <c r="BK415300" s="2315"/>
    </row>
    <row r="415301" spans="63:63" x14ac:dyDescent="0.25">
      <c r="BK415301" s="2311"/>
    </row>
    <row r="415325" spans="63:63" x14ac:dyDescent="0.25">
      <c r="BK415325" s="2315"/>
    </row>
    <row r="415326" spans="63:63" x14ac:dyDescent="0.25">
      <c r="BK415326" s="2311"/>
    </row>
    <row r="415350" spans="63:63" x14ac:dyDescent="0.25">
      <c r="BK415350" s="2315"/>
    </row>
    <row r="415351" spans="63:63" x14ac:dyDescent="0.25">
      <c r="BK415351" s="2311"/>
    </row>
    <row r="415375" spans="63:63" x14ac:dyDescent="0.25">
      <c r="BK415375" s="2315"/>
    </row>
    <row r="415376" spans="63:63" x14ac:dyDescent="0.25">
      <c r="BK415376" s="2311"/>
    </row>
    <row r="415400" spans="63:63" x14ac:dyDescent="0.25">
      <c r="BK415400" s="2315"/>
    </row>
    <row r="415401" spans="63:63" x14ac:dyDescent="0.25">
      <c r="BK415401" s="2311"/>
    </row>
    <row r="415425" spans="63:63" x14ac:dyDescent="0.25">
      <c r="BK415425" s="2315"/>
    </row>
    <row r="415426" spans="63:63" x14ac:dyDescent="0.25">
      <c r="BK415426" s="2311"/>
    </row>
    <row r="415450" spans="63:63" x14ac:dyDescent="0.25">
      <c r="BK415450" s="2315"/>
    </row>
    <row r="415451" spans="63:63" x14ac:dyDescent="0.25">
      <c r="BK415451" s="2311"/>
    </row>
    <row r="415475" spans="63:63" x14ac:dyDescent="0.25">
      <c r="BK415475" s="2315"/>
    </row>
    <row r="415476" spans="63:63" x14ac:dyDescent="0.25">
      <c r="BK415476" s="2311"/>
    </row>
    <row r="415500" spans="63:63" x14ac:dyDescent="0.25">
      <c r="BK415500" s="2315"/>
    </row>
    <row r="415501" spans="63:63" x14ac:dyDescent="0.25">
      <c r="BK415501" s="2311"/>
    </row>
    <row r="415525" spans="63:63" x14ac:dyDescent="0.25">
      <c r="BK415525" s="2315"/>
    </row>
    <row r="415526" spans="63:63" x14ac:dyDescent="0.25">
      <c r="BK415526" s="2311"/>
    </row>
    <row r="415550" spans="63:63" x14ac:dyDescent="0.25">
      <c r="BK415550" s="2315"/>
    </row>
    <row r="415551" spans="63:63" x14ac:dyDescent="0.25">
      <c r="BK415551" s="2311"/>
    </row>
    <row r="415575" spans="63:63" x14ac:dyDescent="0.25">
      <c r="BK415575" s="2315"/>
    </row>
    <row r="415576" spans="63:63" x14ac:dyDescent="0.25">
      <c r="BK415576" s="2311"/>
    </row>
    <row r="415600" spans="63:63" x14ac:dyDescent="0.25">
      <c r="BK415600" s="2315"/>
    </row>
    <row r="415601" spans="63:63" x14ac:dyDescent="0.25">
      <c r="BK415601" s="2311"/>
    </row>
    <row r="415625" spans="63:63" x14ac:dyDescent="0.25">
      <c r="BK415625" s="2315"/>
    </row>
    <row r="415626" spans="63:63" x14ac:dyDescent="0.25">
      <c r="BK415626" s="2311"/>
    </row>
    <row r="415650" spans="63:63" x14ac:dyDescent="0.25">
      <c r="BK415650" s="2315"/>
    </row>
    <row r="415651" spans="63:63" x14ac:dyDescent="0.25">
      <c r="BK415651" s="2311"/>
    </row>
    <row r="415675" spans="63:63" x14ac:dyDescent="0.25">
      <c r="BK415675" s="2315"/>
    </row>
    <row r="415676" spans="63:63" x14ac:dyDescent="0.25">
      <c r="BK415676" s="2311"/>
    </row>
    <row r="415700" spans="63:63" x14ac:dyDescent="0.25">
      <c r="BK415700" s="2315"/>
    </row>
    <row r="415701" spans="63:63" x14ac:dyDescent="0.25">
      <c r="BK415701" s="2311"/>
    </row>
    <row r="415725" spans="63:63" x14ac:dyDescent="0.25">
      <c r="BK415725" s="2315"/>
    </row>
    <row r="415726" spans="63:63" x14ac:dyDescent="0.25">
      <c r="BK415726" s="2311"/>
    </row>
    <row r="415750" spans="63:63" x14ac:dyDescent="0.25">
      <c r="BK415750" s="2315"/>
    </row>
    <row r="415751" spans="63:63" x14ac:dyDescent="0.25">
      <c r="BK415751" s="2311"/>
    </row>
    <row r="415775" spans="63:63" x14ac:dyDescent="0.25">
      <c r="BK415775" s="2315"/>
    </row>
    <row r="415776" spans="63:63" x14ac:dyDescent="0.25">
      <c r="BK415776" s="2311"/>
    </row>
    <row r="415800" spans="63:63" x14ac:dyDescent="0.25">
      <c r="BK415800" s="2315"/>
    </row>
    <row r="415801" spans="63:63" x14ac:dyDescent="0.25">
      <c r="BK415801" s="2311"/>
    </row>
    <row r="415825" spans="63:63" x14ac:dyDescent="0.25">
      <c r="BK415825" s="2315"/>
    </row>
    <row r="415826" spans="63:63" x14ac:dyDescent="0.25">
      <c r="BK415826" s="2311"/>
    </row>
    <row r="415850" spans="63:63" x14ac:dyDescent="0.25">
      <c r="BK415850" s="2315"/>
    </row>
    <row r="415851" spans="63:63" x14ac:dyDescent="0.25">
      <c r="BK415851" s="2311"/>
    </row>
    <row r="415875" spans="63:63" x14ac:dyDescent="0.25">
      <c r="BK415875" s="2315"/>
    </row>
    <row r="415876" spans="63:63" x14ac:dyDescent="0.25">
      <c r="BK415876" s="2311"/>
    </row>
    <row r="415900" spans="63:63" x14ac:dyDescent="0.25">
      <c r="BK415900" s="2315"/>
    </row>
    <row r="415901" spans="63:63" x14ac:dyDescent="0.25">
      <c r="BK415901" s="2311"/>
    </row>
    <row r="415925" spans="63:63" x14ac:dyDescent="0.25">
      <c r="BK415925" s="2315"/>
    </row>
    <row r="415926" spans="63:63" x14ac:dyDescent="0.25">
      <c r="BK415926" s="2311"/>
    </row>
    <row r="415950" spans="63:63" x14ac:dyDescent="0.25">
      <c r="BK415950" s="2315"/>
    </row>
    <row r="415951" spans="63:63" x14ac:dyDescent="0.25">
      <c r="BK415951" s="2311"/>
    </row>
    <row r="415975" spans="63:63" x14ac:dyDescent="0.25">
      <c r="BK415975" s="2315"/>
    </row>
    <row r="415976" spans="63:63" x14ac:dyDescent="0.25">
      <c r="BK415976" s="2311"/>
    </row>
    <row r="416000" spans="63:63" x14ac:dyDescent="0.25">
      <c r="BK416000" s="2315"/>
    </row>
    <row r="416001" spans="63:63" x14ac:dyDescent="0.25">
      <c r="BK416001" s="2311"/>
    </row>
    <row r="416025" spans="63:63" x14ac:dyDescent="0.25">
      <c r="BK416025" s="2315"/>
    </row>
    <row r="416026" spans="63:63" x14ac:dyDescent="0.25">
      <c r="BK416026" s="2311"/>
    </row>
    <row r="416050" spans="63:63" x14ac:dyDescent="0.25">
      <c r="BK416050" s="2315"/>
    </row>
    <row r="416051" spans="63:63" x14ac:dyDescent="0.25">
      <c r="BK416051" s="2311"/>
    </row>
    <row r="416075" spans="63:63" x14ac:dyDescent="0.25">
      <c r="BK416075" s="2315"/>
    </row>
    <row r="416076" spans="63:63" x14ac:dyDescent="0.25">
      <c r="BK416076" s="2311"/>
    </row>
    <row r="416100" spans="63:63" x14ac:dyDescent="0.25">
      <c r="BK416100" s="2315"/>
    </row>
    <row r="416101" spans="63:63" x14ac:dyDescent="0.25">
      <c r="BK416101" s="2311"/>
    </row>
    <row r="416125" spans="63:63" x14ac:dyDescent="0.25">
      <c r="BK416125" s="2315"/>
    </row>
    <row r="416126" spans="63:63" x14ac:dyDescent="0.25">
      <c r="BK416126" s="2311"/>
    </row>
    <row r="416150" spans="63:63" x14ac:dyDescent="0.25">
      <c r="BK416150" s="2315"/>
    </row>
    <row r="416151" spans="63:63" x14ac:dyDescent="0.25">
      <c r="BK416151" s="2311"/>
    </row>
    <row r="416175" spans="63:63" x14ac:dyDescent="0.25">
      <c r="BK416175" s="2315"/>
    </row>
    <row r="416176" spans="63:63" x14ac:dyDescent="0.25">
      <c r="BK416176" s="2311"/>
    </row>
    <row r="416200" spans="63:63" x14ac:dyDescent="0.25">
      <c r="BK416200" s="2315"/>
    </row>
    <row r="416201" spans="63:63" x14ac:dyDescent="0.25">
      <c r="BK416201" s="2311"/>
    </row>
    <row r="416225" spans="63:63" x14ac:dyDescent="0.25">
      <c r="BK416225" s="2315"/>
    </row>
    <row r="416226" spans="63:63" x14ac:dyDescent="0.25">
      <c r="BK416226" s="2311"/>
    </row>
    <row r="416250" spans="63:63" x14ac:dyDescent="0.25">
      <c r="BK416250" s="2315"/>
    </row>
    <row r="416251" spans="63:63" x14ac:dyDescent="0.25">
      <c r="BK416251" s="2311"/>
    </row>
    <row r="416275" spans="63:63" x14ac:dyDescent="0.25">
      <c r="BK416275" s="2315"/>
    </row>
    <row r="416276" spans="63:63" x14ac:dyDescent="0.25">
      <c r="BK416276" s="2311"/>
    </row>
    <row r="416300" spans="63:63" x14ac:dyDescent="0.25">
      <c r="BK416300" s="2315"/>
    </row>
    <row r="416301" spans="63:63" x14ac:dyDescent="0.25">
      <c r="BK416301" s="2311"/>
    </row>
    <row r="416325" spans="63:63" x14ac:dyDescent="0.25">
      <c r="BK416325" s="2315"/>
    </row>
    <row r="416326" spans="63:63" x14ac:dyDescent="0.25">
      <c r="BK416326" s="2311"/>
    </row>
    <row r="416350" spans="63:63" x14ac:dyDescent="0.25">
      <c r="BK416350" s="2315"/>
    </row>
    <row r="416351" spans="63:63" x14ac:dyDescent="0.25">
      <c r="BK416351" s="2311"/>
    </row>
    <row r="416375" spans="63:63" x14ac:dyDescent="0.25">
      <c r="BK416375" s="2315"/>
    </row>
    <row r="416376" spans="63:63" x14ac:dyDescent="0.25">
      <c r="BK416376" s="2311"/>
    </row>
    <row r="416400" spans="63:63" x14ac:dyDescent="0.25">
      <c r="BK416400" s="2315"/>
    </row>
    <row r="416401" spans="63:63" x14ac:dyDescent="0.25">
      <c r="BK416401" s="2311"/>
    </row>
    <row r="416425" spans="63:63" x14ac:dyDescent="0.25">
      <c r="BK416425" s="2315"/>
    </row>
    <row r="416426" spans="63:63" x14ac:dyDescent="0.25">
      <c r="BK416426" s="2311"/>
    </row>
    <row r="416450" spans="63:63" x14ac:dyDescent="0.25">
      <c r="BK416450" s="2315"/>
    </row>
    <row r="416451" spans="63:63" x14ac:dyDescent="0.25">
      <c r="BK416451" s="2311"/>
    </row>
    <row r="416475" spans="63:63" x14ac:dyDescent="0.25">
      <c r="BK416475" s="2315"/>
    </row>
    <row r="416476" spans="63:63" x14ac:dyDescent="0.25">
      <c r="BK416476" s="2311"/>
    </row>
    <row r="416500" spans="63:63" x14ac:dyDescent="0.25">
      <c r="BK416500" s="2315"/>
    </row>
    <row r="416501" spans="63:63" x14ac:dyDescent="0.25">
      <c r="BK416501" s="2311"/>
    </row>
    <row r="416525" spans="63:63" x14ac:dyDescent="0.25">
      <c r="BK416525" s="2315"/>
    </row>
    <row r="416526" spans="63:63" x14ac:dyDescent="0.25">
      <c r="BK416526" s="2311"/>
    </row>
    <row r="416550" spans="63:63" x14ac:dyDescent="0.25">
      <c r="BK416550" s="2315"/>
    </row>
    <row r="416551" spans="63:63" x14ac:dyDescent="0.25">
      <c r="BK416551" s="2311"/>
    </row>
    <row r="416575" spans="63:63" x14ac:dyDescent="0.25">
      <c r="BK416575" s="2315"/>
    </row>
    <row r="416576" spans="63:63" x14ac:dyDescent="0.25">
      <c r="BK416576" s="2311"/>
    </row>
    <row r="416600" spans="63:63" x14ac:dyDescent="0.25">
      <c r="BK416600" s="2315"/>
    </row>
    <row r="416601" spans="63:63" x14ac:dyDescent="0.25">
      <c r="BK416601" s="2311"/>
    </row>
    <row r="416625" spans="63:63" x14ac:dyDescent="0.25">
      <c r="BK416625" s="2315"/>
    </row>
    <row r="416626" spans="63:63" x14ac:dyDescent="0.25">
      <c r="BK416626" s="2311"/>
    </row>
    <row r="416650" spans="63:63" x14ac:dyDescent="0.25">
      <c r="BK416650" s="2315"/>
    </row>
    <row r="416651" spans="63:63" x14ac:dyDescent="0.25">
      <c r="BK416651" s="2311"/>
    </row>
    <row r="416675" spans="63:63" x14ac:dyDescent="0.25">
      <c r="BK416675" s="2315"/>
    </row>
    <row r="416676" spans="63:63" x14ac:dyDescent="0.25">
      <c r="BK416676" s="2311"/>
    </row>
    <row r="416700" spans="63:63" x14ac:dyDescent="0.25">
      <c r="BK416700" s="2315"/>
    </row>
    <row r="416701" spans="63:63" x14ac:dyDescent="0.25">
      <c r="BK416701" s="2311"/>
    </row>
    <row r="416725" spans="63:63" x14ac:dyDescent="0.25">
      <c r="BK416725" s="2315"/>
    </row>
    <row r="416726" spans="63:63" x14ac:dyDescent="0.25">
      <c r="BK416726" s="2311"/>
    </row>
    <row r="416750" spans="63:63" x14ac:dyDescent="0.25">
      <c r="BK416750" s="2315"/>
    </row>
    <row r="416751" spans="63:63" x14ac:dyDescent="0.25">
      <c r="BK416751" s="2311"/>
    </row>
    <row r="416775" spans="63:63" x14ac:dyDescent="0.25">
      <c r="BK416775" s="2315"/>
    </row>
    <row r="416776" spans="63:63" x14ac:dyDescent="0.25">
      <c r="BK416776" s="2311"/>
    </row>
    <row r="416800" spans="63:63" x14ac:dyDescent="0.25">
      <c r="BK416800" s="2315"/>
    </row>
    <row r="416801" spans="63:63" x14ac:dyDescent="0.25">
      <c r="BK416801" s="2311"/>
    </row>
    <row r="416825" spans="63:63" x14ac:dyDescent="0.25">
      <c r="BK416825" s="2315"/>
    </row>
    <row r="416826" spans="63:63" x14ac:dyDescent="0.25">
      <c r="BK416826" s="2311"/>
    </row>
    <row r="416850" spans="63:63" x14ac:dyDescent="0.25">
      <c r="BK416850" s="2315"/>
    </row>
    <row r="416851" spans="63:63" x14ac:dyDescent="0.25">
      <c r="BK416851" s="2311"/>
    </row>
    <row r="416875" spans="63:63" x14ac:dyDescent="0.25">
      <c r="BK416875" s="2315"/>
    </row>
    <row r="416876" spans="63:63" x14ac:dyDescent="0.25">
      <c r="BK416876" s="2311"/>
    </row>
    <row r="416900" spans="63:63" x14ac:dyDescent="0.25">
      <c r="BK416900" s="2315"/>
    </row>
    <row r="416901" spans="63:63" x14ac:dyDescent="0.25">
      <c r="BK416901" s="2311"/>
    </row>
    <row r="416925" spans="63:63" x14ac:dyDescent="0.25">
      <c r="BK416925" s="2315"/>
    </row>
    <row r="416926" spans="63:63" x14ac:dyDescent="0.25">
      <c r="BK416926" s="2311"/>
    </row>
    <row r="416950" spans="63:63" x14ac:dyDescent="0.25">
      <c r="BK416950" s="2315"/>
    </row>
    <row r="416951" spans="63:63" x14ac:dyDescent="0.25">
      <c r="BK416951" s="2311"/>
    </row>
    <row r="416975" spans="63:63" x14ac:dyDescent="0.25">
      <c r="BK416975" s="2315"/>
    </row>
    <row r="416976" spans="63:63" x14ac:dyDescent="0.25">
      <c r="BK416976" s="2311"/>
    </row>
    <row r="417000" spans="63:63" x14ac:dyDescent="0.25">
      <c r="BK417000" s="2315"/>
    </row>
    <row r="417001" spans="63:63" x14ac:dyDescent="0.25">
      <c r="BK417001" s="2311"/>
    </row>
    <row r="417025" spans="63:63" x14ac:dyDescent="0.25">
      <c r="BK417025" s="2315"/>
    </row>
    <row r="417026" spans="63:63" x14ac:dyDescent="0.25">
      <c r="BK417026" s="2311"/>
    </row>
    <row r="417050" spans="63:63" x14ac:dyDescent="0.25">
      <c r="BK417050" s="2315"/>
    </row>
    <row r="417051" spans="63:63" x14ac:dyDescent="0.25">
      <c r="BK417051" s="2311"/>
    </row>
    <row r="417075" spans="63:63" x14ac:dyDescent="0.25">
      <c r="BK417075" s="2315"/>
    </row>
    <row r="417076" spans="63:63" x14ac:dyDescent="0.25">
      <c r="BK417076" s="2311"/>
    </row>
    <row r="417100" spans="63:63" x14ac:dyDescent="0.25">
      <c r="BK417100" s="2315"/>
    </row>
    <row r="417101" spans="63:63" x14ac:dyDescent="0.25">
      <c r="BK417101" s="2311"/>
    </row>
    <row r="417125" spans="63:63" x14ac:dyDescent="0.25">
      <c r="BK417125" s="2315"/>
    </row>
    <row r="417126" spans="63:63" x14ac:dyDescent="0.25">
      <c r="BK417126" s="2311"/>
    </row>
    <row r="417150" spans="63:63" x14ac:dyDescent="0.25">
      <c r="BK417150" s="2315"/>
    </row>
    <row r="417151" spans="63:63" x14ac:dyDescent="0.25">
      <c r="BK417151" s="2311"/>
    </row>
    <row r="417175" spans="63:63" x14ac:dyDescent="0.25">
      <c r="BK417175" s="2315"/>
    </row>
    <row r="417176" spans="63:63" x14ac:dyDescent="0.25">
      <c r="BK417176" s="2311"/>
    </row>
    <row r="417200" spans="63:63" x14ac:dyDescent="0.25">
      <c r="BK417200" s="2315"/>
    </row>
    <row r="417201" spans="63:63" x14ac:dyDescent="0.25">
      <c r="BK417201" s="2311"/>
    </row>
    <row r="417225" spans="63:63" x14ac:dyDescent="0.25">
      <c r="BK417225" s="2315"/>
    </row>
    <row r="417226" spans="63:63" x14ac:dyDescent="0.25">
      <c r="BK417226" s="2311"/>
    </row>
    <row r="417250" spans="63:63" x14ac:dyDescent="0.25">
      <c r="BK417250" s="2315"/>
    </row>
    <row r="417251" spans="63:63" x14ac:dyDescent="0.25">
      <c r="BK417251" s="2311"/>
    </row>
    <row r="417275" spans="63:63" x14ac:dyDescent="0.25">
      <c r="BK417275" s="2315"/>
    </row>
    <row r="417276" spans="63:63" x14ac:dyDescent="0.25">
      <c r="BK417276" s="2311"/>
    </row>
    <row r="417300" spans="63:63" x14ac:dyDescent="0.25">
      <c r="BK417300" s="2315"/>
    </row>
    <row r="417301" spans="63:63" x14ac:dyDescent="0.25">
      <c r="BK417301" s="2311"/>
    </row>
    <row r="417325" spans="63:63" x14ac:dyDescent="0.25">
      <c r="BK417325" s="2315"/>
    </row>
    <row r="417326" spans="63:63" x14ac:dyDescent="0.25">
      <c r="BK417326" s="2311"/>
    </row>
    <row r="417350" spans="63:63" x14ac:dyDescent="0.25">
      <c r="BK417350" s="2315"/>
    </row>
    <row r="417351" spans="63:63" x14ac:dyDescent="0.25">
      <c r="BK417351" s="2311"/>
    </row>
    <row r="417375" spans="63:63" x14ac:dyDescent="0.25">
      <c r="BK417375" s="2315"/>
    </row>
    <row r="417376" spans="63:63" x14ac:dyDescent="0.25">
      <c r="BK417376" s="2311"/>
    </row>
    <row r="417400" spans="63:63" x14ac:dyDescent="0.25">
      <c r="BK417400" s="2315"/>
    </row>
    <row r="417401" spans="63:63" x14ac:dyDescent="0.25">
      <c r="BK417401" s="2311"/>
    </row>
    <row r="417425" spans="63:63" x14ac:dyDescent="0.25">
      <c r="BK417425" s="2315"/>
    </row>
    <row r="417426" spans="63:63" x14ac:dyDescent="0.25">
      <c r="BK417426" s="2311"/>
    </row>
    <row r="417450" spans="63:63" x14ac:dyDescent="0.25">
      <c r="BK417450" s="2315"/>
    </row>
    <row r="417451" spans="63:63" x14ac:dyDescent="0.25">
      <c r="BK417451" s="2311"/>
    </row>
    <row r="417475" spans="63:63" x14ac:dyDescent="0.25">
      <c r="BK417475" s="2315"/>
    </row>
    <row r="417476" spans="63:63" x14ac:dyDescent="0.25">
      <c r="BK417476" s="2311"/>
    </row>
    <row r="417500" spans="63:63" x14ac:dyDescent="0.25">
      <c r="BK417500" s="2315"/>
    </row>
    <row r="417501" spans="63:63" x14ac:dyDescent="0.25">
      <c r="BK417501" s="2311"/>
    </row>
    <row r="417525" spans="63:63" x14ac:dyDescent="0.25">
      <c r="BK417525" s="2315"/>
    </row>
    <row r="417526" spans="63:63" x14ac:dyDescent="0.25">
      <c r="BK417526" s="2311"/>
    </row>
    <row r="417550" spans="63:63" x14ac:dyDescent="0.25">
      <c r="BK417550" s="2315"/>
    </row>
    <row r="417551" spans="63:63" x14ac:dyDescent="0.25">
      <c r="BK417551" s="2311"/>
    </row>
    <row r="417575" spans="63:63" x14ac:dyDescent="0.25">
      <c r="BK417575" s="2315"/>
    </row>
    <row r="417576" spans="63:63" x14ac:dyDescent="0.25">
      <c r="BK417576" s="2311"/>
    </row>
    <row r="417600" spans="63:63" x14ac:dyDescent="0.25">
      <c r="BK417600" s="2315"/>
    </row>
    <row r="417601" spans="63:63" x14ac:dyDescent="0.25">
      <c r="BK417601" s="2311"/>
    </row>
    <row r="417625" spans="63:63" x14ac:dyDescent="0.25">
      <c r="BK417625" s="2315"/>
    </row>
    <row r="417626" spans="63:63" x14ac:dyDescent="0.25">
      <c r="BK417626" s="2311"/>
    </row>
    <row r="417650" spans="63:63" x14ac:dyDescent="0.25">
      <c r="BK417650" s="2315"/>
    </row>
    <row r="417651" spans="63:63" x14ac:dyDescent="0.25">
      <c r="BK417651" s="2311"/>
    </row>
    <row r="417675" spans="63:63" x14ac:dyDescent="0.25">
      <c r="BK417675" s="2315"/>
    </row>
    <row r="417676" spans="63:63" x14ac:dyDescent="0.25">
      <c r="BK417676" s="2311"/>
    </row>
    <row r="417700" spans="63:63" x14ac:dyDescent="0.25">
      <c r="BK417700" s="2315"/>
    </row>
    <row r="417701" spans="63:63" x14ac:dyDescent="0.25">
      <c r="BK417701" s="2311"/>
    </row>
    <row r="417725" spans="63:63" x14ac:dyDescent="0.25">
      <c r="BK417725" s="2315"/>
    </row>
    <row r="417726" spans="63:63" x14ac:dyDescent="0.25">
      <c r="BK417726" s="2311"/>
    </row>
    <row r="417750" spans="63:63" x14ac:dyDescent="0.25">
      <c r="BK417750" s="2315"/>
    </row>
    <row r="417751" spans="63:63" x14ac:dyDescent="0.25">
      <c r="BK417751" s="2311"/>
    </row>
    <row r="417775" spans="63:63" x14ac:dyDescent="0.25">
      <c r="BK417775" s="2315"/>
    </row>
    <row r="417776" spans="63:63" x14ac:dyDescent="0.25">
      <c r="BK417776" s="2311"/>
    </row>
    <row r="417800" spans="63:63" x14ac:dyDescent="0.25">
      <c r="BK417800" s="2315"/>
    </row>
    <row r="417801" spans="63:63" x14ac:dyDescent="0.25">
      <c r="BK417801" s="2311"/>
    </row>
    <row r="417825" spans="63:63" x14ac:dyDescent="0.25">
      <c r="BK417825" s="2315"/>
    </row>
    <row r="417826" spans="63:63" x14ac:dyDescent="0.25">
      <c r="BK417826" s="2311"/>
    </row>
    <row r="417850" spans="63:63" x14ac:dyDescent="0.25">
      <c r="BK417850" s="2315"/>
    </row>
    <row r="417851" spans="63:63" x14ac:dyDescent="0.25">
      <c r="BK417851" s="2311"/>
    </row>
    <row r="417875" spans="63:63" x14ac:dyDescent="0.25">
      <c r="BK417875" s="2315"/>
    </row>
    <row r="417876" spans="63:63" x14ac:dyDescent="0.25">
      <c r="BK417876" s="2311"/>
    </row>
    <row r="417900" spans="63:63" x14ac:dyDescent="0.25">
      <c r="BK417900" s="2315"/>
    </row>
    <row r="417901" spans="63:63" x14ac:dyDescent="0.25">
      <c r="BK417901" s="2311"/>
    </row>
    <row r="417925" spans="63:63" x14ac:dyDescent="0.25">
      <c r="BK417925" s="2315"/>
    </row>
    <row r="417926" spans="63:63" x14ac:dyDescent="0.25">
      <c r="BK417926" s="2311"/>
    </row>
    <row r="417950" spans="63:63" x14ac:dyDescent="0.25">
      <c r="BK417950" s="2315"/>
    </row>
    <row r="417951" spans="63:63" x14ac:dyDescent="0.25">
      <c r="BK417951" s="2311"/>
    </row>
    <row r="417975" spans="63:63" x14ac:dyDescent="0.25">
      <c r="BK417975" s="2315"/>
    </row>
    <row r="417976" spans="63:63" x14ac:dyDescent="0.25">
      <c r="BK417976" s="2311"/>
    </row>
    <row r="418000" spans="63:63" x14ac:dyDescent="0.25">
      <c r="BK418000" s="2315"/>
    </row>
    <row r="418001" spans="63:63" x14ac:dyDescent="0.25">
      <c r="BK418001" s="2311"/>
    </row>
    <row r="418025" spans="63:63" x14ac:dyDescent="0.25">
      <c r="BK418025" s="2315"/>
    </row>
    <row r="418026" spans="63:63" x14ac:dyDescent="0.25">
      <c r="BK418026" s="2311"/>
    </row>
    <row r="418050" spans="63:63" x14ac:dyDescent="0.25">
      <c r="BK418050" s="2315"/>
    </row>
    <row r="418051" spans="63:63" x14ac:dyDescent="0.25">
      <c r="BK418051" s="2311"/>
    </row>
    <row r="418075" spans="63:63" x14ac:dyDescent="0.25">
      <c r="BK418075" s="2315"/>
    </row>
    <row r="418076" spans="63:63" x14ac:dyDescent="0.25">
      <c r="BK418076" s="2311"/>
    </row>
    <row r="418100" spans="63:63" x14ac:dyDescent="0.25">
      <c r="BK418100" s="2315"/>
    </row>
    <row r="418101" spans="63:63" x14ac:dyDescent="0.25">
      <c r="BK418101" s="2311"/>
    </row>
    <row r="418125" spans="63:63" x14ac:dyDescent="0.25">
      <c r="BK418125" s="2315"/>
    </row>
    <row r="418126" spans="63:63" x14ac:dyDescent="0.25">
      <c r="BK418126" s="2311"/>
    </row>
    <row r="418150" spans="63:63" x14ac:dyDescent="0.25">
      <c r="BK418150" s="2315"/>
    </row>
    <row r="418151" spans="63:63" x14ac:dyDescent="0.25">
      <c r="BK418151" s="2311"/>
    </row>
    <row r="418175" spans="63:63" x14ac:dyDescent="0.25">
      <c r="BK418175" s="2315"/>
    </row>
    <row r="418176" spans="63:63" x14ac:dyDescent="0.25">
      <c r="BK418176" s="2311"/>
    </row>
    <row r="418200" spans="63:63" x14ac:dyDescent="0.25">
      <c r="BK418200" s="2315"/>
    </row>
    <row r="418201" spans="63:63" x14ac:dyDescent="0.25">
      <c r="BK418201" s="2311"/>
    </row>
    <row r="418225" spans="63:63" x14ac:dyDescent="0.25">
      <c r="BK418225" s="2315"/>
    </row>
    <row r="418226" spans="63:63" x14ac:dyDescent="0.25">
      <c r="BK418226" s="2311"/>
    </row>
    <row r="418250" spans="63:63" x14ac:dyDescent="0.25">
      <c r="BK418250" s="2315"/>
    </row>
    <row r="418251" spans="63:63" x14ac:dyDescent="0.25">
      <c r="BK418251" s="2311"/>
    </row>
    <row r="418275" spans="63:63" x14ac:dyDescent="0.25">
      <c r="BK418275" s="2315"/>
    </row>
    <row r="418276" spans="63:63" x14ac:dyDescent="0.25">
      <c r="BK418276" s="2311"/>
    </row>
    <row r="418300" spans="63:63" x14ac:dyDescent="0.25">
      <c r="BK418300" s="2315"/>
    </row>
    <row r="418301" spans="63:63" x14ac:dyDescent="0.25">
      <c r="BK418301" s="2311"/>
    </row>
    <row r="418325" spans="63:63" x14ac:dyDescent="0.25">
      <c r="BK418325" s="2315"/>
    </row>
    <row r="418326" spans="63:63" x14ac:dyDescent="0.25">
      <c r="BK418326" s="2311"/>
    </row>
    <row r="418350" spans="63:63" x14ac:dyDescent="0.25">
      <c r="BK418350" s="2315"/>
    </row>
    <row r="418351" spans="63:63" x14ac:dyDescent="0.25">
      <c r="BK418351" s="2311"/>
    </row>
    <row r="418375" spans="63:63" x14ac:dyDescent="0.25">
      <c r="BK418375" s="2315"/>
    </row>
    <row r="418376" spans="63:63" x14ac:dyDescent="0.25">
      <c r="BK418376" s="2311"/>
    </row>
    <row r="418400" spans="63:63" x14ac:dyDescent="0.25">
      <c r="BK418400" s="2315"/>
    </row>
    <row r="418401" spans="63:63" x14ac:dyDescent="0.25">
      <c r="BK418401" s="2311"/>
    </row>
    <row r="418425" spans="63:63" x14ac:dyDescent="0.25">
      <c r="BK418425" s="2315"/>
    </row>
    <row r="418426" spans="63:63" x14ac:dyDescent="0.25">
      <c r="BK418426" s="2311"/>
    </row>
    <row r="418450" spans="63:63" x14ac:dyDescent="0.25">
      <c r="BK418450" s="2315"/>
    </row>
    <row r="418451" spans="63:63" x14ac:dyDescent="0.25">
      <c r="BK418451" s="2311"/>
    </row>
    <row r="418475" spans="63:63" x14ac:dyDescent="0.25">
      <c r="BK418475" s="2315"/>
    </row>
    <row r="418476" spans="63:63" x14ac:dyDescent="0.25">
      <c r="BK418476" s="2311"/>
    </row>
    <row r="418500" spans="63:63" x14ac:dyDescent="0.25">
      <c r="BK418500" s="2315"/>
    </row>
    <row r="418501" spans="63:63" x14ac:dyDescent="0.25">
      <c r="BK418501" s="2311"/>
    </row>
    <row r="418525" spans="63:63" x14ac:dyDescent="0.25">
      <c r="BK418525" s="2315"/>
    </row>
    <row r="418526" spans="63:63" x14ac:dyDescent="0.25">
      <c r="BK418526" s="2311"/>
    </row>
    <row r="418550" spans="63:63" x14ac:dyDescent="0.25">
      <c r="BK418550" s="2315"/>
    </row>
    <row r="418551" spans="63:63" x14ac:dyDescent="0.25">
      <c r="BK418551" s="2311"/>
    </row>
    <row r="418575" spans="63:63" x14ac:dyDescent="0.25">
      <c r="BK418575" s="2315"/>
    </row>
    <row r="418576" spans="63:63" x14ac:dyDescent="0.25">
      <c r="BK418576" s="2311"/>
    </row>
    <row r="418600" spans="63:63" x14ac:dyDescent="0.25">
      <c r="BK418600" s="2315"/>
    </row>
    <row r="418601" spans="63:63" x14ac:dyDescent="0.25">
      <c r="BK418601" s="2311"/>
    </row>
    <row r="418625" spans="63:63" x14ac:dyDescent="0.25">
      <c r="BK418625" s="2315"/>
    </row>
    <row r="418626" spans="63:63" x14ac:dyDescent="0.25">
      <c r="BK418626" s="2311"/>
    </row>
    <row r="418650" spans="63:63" x14ac:dyDescent="0.25">
      <c r="BK418650" s="2315"/>
    </row>
    <row r="418651" spans="63:63" x14ac:dyDescent="0.25">
      <c r="BK418651" s="2311"/>
    </row>
    <row r="418675" spans="63:63" x14ac:dyDescent="0.25">
      <c r="BK418675" s="2315"/>
    </row>
    <row r="418676" spans="63:63" x14ac:dyDescent="0.25">
      <c r="BK418676" s="2311"/>
    </row>
    <row r="418700" spans="63:63" x14ac:dyDescent="0.25">
      <c r="BK418700" s="2315"/>
    </row>
    <row r="418701" spans="63:63" x14ac:dyDescent="0.25">
      <c r="BK418701" s="2311"/>
    </row>
    <row r="418725" spans="63:63" x14ac:dyDescent="0.25">
      <c r="BK418725" s="2315"/>
    </row>
    <row r="418726" spans="63:63" x14ac:dyDescent="0.25">
      <c r="BK418726" s="2311"/>
    </row>
    <row r="418750" spans="63:63" x14ac:dyDescent="0.25">
      <c r="BK418750" s="2315"/>
    </row>
    <row r="418751" spans="63:63" x14ac:dyDescent="0.25">
      <c r="BK418751" s="2311"/>
    </row>
    <row r="418775" spans="63:63" x14ac:dyDescent="0.25">
      <c r="BK418775" s="2315"/>
    </row>
    <row r="418776" spans="63:63" x14ac:dyDescent="0.25">
      <c r="BK418776" s="2311"/>
    </row>
    <row r="418800" spans="63:63" x14ac:dyDescent="0.25">
      <c r="BK418800" s="2315"/>
    </row>
    <row r="418801" spans="63:63" x14ac:dyDescent="0.25">
      <c r="BK418801" s="2311"/>
    </row>
    <row r="418825" spans="63:63" x14ac:dyDescent="0.25">
      <c r="BK418825" s="2315"/>
    </row>
    <row r="418826" spans="63:63" x14ac:dyDescent="0.25">
      <c r="BK418826" s="2311"/>
    </row>
    <row r="418850" spans="63:63" x14ac:dyDescent="0.25">
      <c r="BK418850" s="2315"/>
    </row>
    <row r="418851" spans="63:63" x14ac:dyDescent="0.25">
      <c r="BK418851" s="2311"/>
    </row>
    <row r="418875" spans="63:63" x14ac:dyDescent="0.25">
      <c r="BK418875" s="2315"/>
    </row>
    <row r="418876" spans="63:63" x14ac:dyDescent="0.25">
      <c r="BK418876" s="2311"/>
    </row>
    <row r="418900" spans="63:63" x14ac:dyDescent="0.25">
      <c r="BK418900" s="2315"/>
    </row>
    <row r="418901" spans="63:63" x14ac:dyDescent="0.25">
      <c r="BK418901" s="2311"/>
    </row>
    <row r="418925" spans="63:63" x14ac:dyDescent="0.25">
      <c r="BK418925" s="2315"/>
    </row>
    <row r="418926" spans="63:63" x14ac:dyDescent="0.25">
      <c r="BK418926" s="2311"/>
    </row>
    <row r="418950" spans="63:63" x14ac:dyDescent="0.25">
      <c r="BK418950" s="2315"/>
    </row>
    <row r="418951" spans="63:63" x14ac:dyDescent="0.25">
      <c r="BK418951" s="2311"/>
    </row>
    <row r="418975" spans="63:63" x14ac:dyDescent="0.25">
      <c r="BK418975" s="2315"/>
    </row>
    <row r="418976" spans="63:63" x14ac:dyDescent="0.25">
      <c r="BK418976" s="2311"/>
    </row>
    <row r="419000" spans="63:63" x14ac:dyDescent="0.25">
      <c r="BK419000" s="2315"/>
    </row>
    <row r="419001" spans="63:63" x14ac:dyDescent="0.25">
      <c r="BK419001" s="2311"/>
    </row>
    <row r="419025" spans="63:63" x14ac:dyDescent="0.25">
      <c r="BK419025" s="2315"/>
    </row>
    <row r="419026" spans="63:63" x14ac:dyDescent="0.25">
      <c r="BK419026" s="2311"/>
    </row>
    <row r="419050" spans="63:63" x14ac:dyDescent="0.25">
      <c r="BK419050" s="2315"/>
    </row>
    <row r="419051" spans="63:63" x14ac:dyDescent="0.25">
      <c r="BK419051" s="2311"/>
    </row>
    <row r="419075" spans="63:63" x14ac:dyDescent="0.25">
      <c r="BK419075" s="2315"/>
    </row>
    <row r="419076" spans="63:63" x14ac:dyDescent="0.25">
      <c r="BK419076" s="2311"/>
    </row>
    <row r="419100" spans="63:63" x14ac:dyDescent="0.25">
      <c r="BK419100" s="2315"/>
    </row>
    <row r="419101" spans="63:63" x14ac:dyDescent="0.25">
      <c r="BK419101" s="2311"/>
    </row>
    <row r="419125" spans="63:63" x14ac:dyDescent="0.25">
      <c r="BK419125" s="2315"/>
    </row>
    <row r="419126" spans="63:63" x14ac:dyDescent="0.25">
      <c r="BK419126" s="2311"/>
    </row>
    <row r="419150" spans="63:63" x14ac:dyDescent="0.25">
      <c r="BK419150" s="2315"/>
    </row>
    <row r="419151" spans="63:63" x14ac:dyDescent="0.25">
      <c r="BK419151" s="2311"/>
    </row>
    <row r="419175" spans="63:63" x14ac:dyDescent="0.25">
      <c r="BK419175" s="2315"/>
    </row>
    <row r="419176" spans="63:63" x14ac:dyDescent="0.25">
      <c r="BK419176" s="2311"/>
    </row>
    <row r="419200" spans="63:63" x14ac:dyDescent="0.25">
      <c r="BK419200" s="2315"/>
    </row>
    <row r="419201" spans="63:63" x14ac:dyDescent="0.25">
      <c r="BK419201" s="2311"/>
    </row>
    <row r="419225" spans="63:63" x14ac:dyDescent="0.25">
      <c r="BK419225" s="2315"/>
    </row>
    <row r="419226" spans="63:63" x14ac:dyDescent="0.25">
      <c r="BK419226" s="2311"/>
    </row>
    <row r="419250" spans="63:63" x14ac:dyDescent="0.25">
      <c r="BK419250" s="2315"/>
    </row>
    <row r="419251" spans="63:63" x14ac:dyDescent="0.25">
      <c r="BK419251" s="2311"/>
    </row>
    <row r="419275" spans="63:63" x14ac:dyDescent="0.25">
      <c r="BK419275" s="2315"/>
    </row>
    <row r="419276" spans="63:63" x14ac:dyDescent="0.25">
      <c r="BK419276" s="2311"/>
    </row>
    <row r="419300" spans="63:63" x14ac:dyDescent="0.25">
      <c r="BK419300" s="2315"/>
    </row>
    <row r="419301" spans="63:63" x14ac:dyDescent="0.25">
      <c r="BK419301" s="2311"/>
    </row>
    <row r="419325" spans="63:63" x14ac:dyDescent="0.25">
      <c r="BK419325" s="2315"/>
    </row>
    <row r="419326" spans="63:63" x14ac:dyDescent="0.25">
      <c r="BK419326" s="2311"/>
    </row>
    <row r="419350" spans="63:63" x14ac:dyDescent="0.25">
      <c r="BK419350" s="2315"/>
    </row>
    <row r="419351" spans="63:63" x14ac:dyDescent="0.25">
      <c r="BK419351" s="2311"/>
    </row>
    <row r="419375" spans="63:63" x14ac:dyDescent="0.25">
      <c r="BK419375" s="2315"/>
    </row>
    <row r="419376" spans="63:63" x14ac:dyDescent="0.25">
      <c r="BK419376" s="2311"/>
    </row>
    <row r="419400" spans="63:63" x14ac:dyDescent="0.25">
      <c r="BK419400" s="2315"/>
    </row>
    <row r="419401" spans="63:63" x14ac:dyDescent="0.25">
      <c r="BK419401" s="2311"/>
    </row>
    <row r="419425" spans="63:63" x14ac:dyDescent="0.25">
      <c r="BK419425" s="2315"/>
    </row>
    <row r="419426" spans="63:63" x14ac:dyDescent="0.25">
      <c r="BK419426" s="2311"/>
    </row>
    <row r="419450" spans="63:63" x14ac:dyDescent="0.25">
      <c r="BK419450" s="2315"/>
    </row>
    <row r="419451" spans="63:63" x14ac:dyDescent="0.25">
      <c r="BK419451" s="2311"/>
    </row>
    <row r="419475" spans="63:63" x14ac:dyDescent="0.25">
      <c r="BK419475" s="2315"/>
    </row>
    <row r="419476" spans="63:63" x14ac:dyDescent="0.25">
      <c r="BK419476" s="2311"/>
    </row>
    <row r="419500" spans="63:63" x14ac:dyDescent="0.25">
      <c r="BK419500" s="2315"/>
    </row>
    <row r="419501" spans="63:63" x14ac:dyDescent="0.25">
      <c r="BK419501" s="2311"/>
    </row>
    <row r="419525" spans="63:63" x14ac:dyDescent="0.25">
      <c r="BK419525" s="2315"/>
    </row>
    <row r="419526" spans="63:63" x14ac:dyDescent="0.25">
      <c r="BK419526" s="2311"/>
    </row>
    <row r="419550" spans="63:63" x14ac:dyDescent="0.25">
      <c r="BK419550" s="2315"/>
    </row>
    <row r="419551" spans="63:63" x14ac:dyDescent="0.25">
      <c r="BK419551" s="2311"/>
    </row>
    <row r="419575" spans="63:63" x14ac:dyDescent="0.25">
      <c r="BK419575" s="2315"/>
    </row>
    <row r="419576" spans="63:63" x14ac:dyDescent="0.25">
      <c r="BK419576" s="2311"/>
    </row>
    <row r="419600" spans="63:63" x14ac:dyDescent="0.25">
      <c r="BK419600" s="2315"/>
    </row>
    <row r="419601" spans="63:63" x14ac:dyDescent="0.25">
      <c r="BK419601" s="2311"/>
    </row>
    <row r="419625" spans="63:63" x14ac:dyDescent="0.25">
      <c r="BK419625" s="2315"/>
    </row>
    <row r="419626" spans="63:63" x14ac:dyDescent="0.25">
      <c r="BK419626" s="2311"/>
    </row>
    <row r="419650" spans="63:63" x14ac:dyDescent="0.25">
      <c r="BK419650" s="2315"/>
    </row>
    <row r="419651" spans="63:63" x14ac:dyDescent="0.25">
      <c r="BK419651" s="2311"/>
    </row>
    <row r="419675" spans="63:63" x14ac:dyDescent="0.25">
      <c r="BK419675" s="2315"/>
    </row>
    <row r="419676" spans="63:63" x14ac:dyDescent="0.25">
      <c r="BK419676" s="2311"/>
    </row>
    <row r="419700" spans="63:63" x14ac:dyDescent="0.25">
      <c r="BK419700" s="2315"/>
    </row>
    <row r="419701" spans="63:63" x14ac:dyDescent="0.25">
      <c r="BK419701" s="2311"/>
    </row>
    <row r="419725" spans="63:63" x14ac:dyDescent="0.25">
      <c r="BK419725" s="2315"/>
    </row>
    <row r="419726" spans="63:63" x14ac:dyDescent="0.25">
      <c r="BK419726" s="2311"/>
    </row>
    <row r="419750" spans="63:63" x14ac:dyDescent="0.25">
      <c r="BK419750" s="2315"/>
    </row>
    <row r="419751" spans="63:63" x14ac:dyDescent="0.25">
      <c r="BK419751" s="2311"/>
    </row>
    <row r="419775" spans="63:63" x14ac:dyDescent="0.25">
      <c r="BK419775" s="2315"/>
    </row>
    <row r="419776" spans="63:63" x14ac:dyDescent="0.25">
      <c r="BK419776" s="2311"/>
    </row>
    <row r="419800" spans="63:63" x14ac:dyDescent="0.25">
      <c r="BK419800" s="2315"/>
    </row>
    <row r="419801" spans="63:63" x14ac:dyDescent="0.25">
      <c r="BK419801" s="2311"/>
    </row>
    <row r="419825" spans="63:63" x14ac:dyDescent="0.25">
      <c r="BK419825" s="2315"/>
    </row>
    <row r="419826" spans="63:63" x14ac:dyDescent="0.25">
      <c r="BK419826" s="2311"/>
    </row>
    <row r="419850" spans="63:63" x14ac:dyDescent="0.25">
      <c r="BK419850" s="2315"/>
    </row>
    <row r="419851" spans="63:63" x14ac:dyDescent="0.25">
      <c r="BK419851" s="2311"/>
    </row>
    <row r="419875" spans="63:63" x14ac:dyDescent="0.25">
      <c r="BK419875" s="2315"/>
    </row>
    <row r="419876" spans="63:63" x14ac:dyDescent="0.25">
      <c r="BK419876" s="2311"/>
    </row>
    <row r="419900" spans="63:63" x14ac:dyDescent="0.25">
      <c r="BK419900" s="2315"/>
    </row>
    <row r="419901" spans="63:63" x14ac:dyDescent="0.25">
      <c r="BK419901" s="2311"/>
    </row>
    <row r="419925" spans="63:63" x14ac:dyDescent="0.25">
      <c r="BK419925" s="2315"/>
    </row>
    <row r="419926" spans="63:63" x14ac:dyDescent="0.25">
      <c r="BK419926" s="2311"/>
    </row>
    <row r="419950" spans="63:63" x14ac:dyDescent="0.25">
      <c r="BK419950" s="2315"/>
    </row>
    <row r="419951" spans="63:63" x14ac:dyDescent="0.25">
      <c r="BK419951" s="2311"/>
    </row>
    <row r="419975" spans="63:63" x14ac:dyDescent="0.25">
      <c r="BK419975" s="2315"/>
    </row>
    <row r="419976" spans="63:63" x14ac:dyDescent="0.25">
      <c r="BK419976" s="2311"/>
    </row>
    <row r="420000" spans="63:63" x14ac:dyDescent="0.25">
      <c r="BK420000" s="2315"/>
    </row>
    <row r="420001" spans="63:63" x14ac:dyDescent="0.25">
      <c r="BK420001" s="2311"/>
    </row>
    <row r="420025" spans="63:63" x14ac:dyDescent="0.25">
      <c r="BK420025" s="2315"/>
    </row>
    <row r="420026" spans="63:63" x14ac:dyDescent="0.25">
      <c r="BK420026" s="2311"/>
    </row>
    <row r="420050" spans="63:63" x14ac:dyDescent="0.25">
      <c r="BK420050" s="2315"/>
    </row>
    <row r="420051" spans="63:63" x14ac:dyDescent="0.25">
      <c r="BK420051" s="2311"/>
    </row>
    <row r="420075" spans="63:63" x14ac:dyDescent="0.25">
      <c r="BK420075" s="2315"/>
    </row>
    <row r="420076" spans="63:63" x14ac:dyDescent="0.25">
      <c r="BK420076" s="2311"/>
    </row>
    <row r="420100" spans="63:63" x14ac:dyDescent="0.25">
      <c r="BK420100" s="2315"/>
    </row>
    <row r="420101" spans="63:63" x14ac:dyDescent="0.25">
      <c r="BK420101" s="2311"/>
    </row>
    <row r="420125" spans="63:63" x14ac:dyDescent="0.25">
      <c r="BK420125" s="2315"/>
    </row>
    <row r="420126" spans="63:63" x14ac:dyDescent="0.25">
      <c r="BK420126" s="2311"/>
    </row>
    <row r="420150" spans="63:63" x14ac:dyDescent="0.25">
      <c r="BK420150" s="2315"/>
    </row>
    <row r="420151" spans="63:63" x14ac:dyDescent="0.25">
      <c r="BK420151" s="2311"/>
    </row>
    <row r="420175" spans="63:63" x14ac:dyDescent="0.25">
      <c r="BK420175" s="2315"/>
    </row>
    <row r="420176" spans="63:63" x14ac:dyDescent="0.25">
      <c r="BK420176" s="2311"/>
    </row>
    <row r="420200" spans="63:63" x14ac:dyDescent="0.25">
      <c r="BK420200" s="2315"/>
    </row>
    <row r="420201" spans="63:63" x14ac:dyDescent="0.25">
      <c r="BK420201" s="2311"/>
    </row>
    <row r="420225" spans="63:63" x14ac:dyDescent="0.25">
      <c r="BK420225" s="2315"/>
    </row>
    <row r="420226" spans="63:63" x14ac:dyDescent="0.25">
      <c r="BK420226" s="2311"/>
    </row>
    <row r="420250" spans="63:63" x14ac:dyDescent="0.25">
      <c r="BK420250" s="2315"/>
    </row>
    <row r="420251" spans="63:63" x14ac:dyDescent="0.25">
      <c r="BK420251" s="2311"/>
    </row>
    <row r="420275" spans="63:63" x14ac:dyDescent="0.25">
      <c r="BK420275" s="2315"/>
    </row>
    <row r="420276" spans="63:63" x14ac:dyDescent="0.25">
      <c r="BK420276" s="2311"/>
    </row>
    <row r="420300" spans="63:63" x14ac:dyDescent="0.25">
      <c r="BK420300" s="2315"/>
    </row>
    <row r="420301" spans="63:63" x14ac:dyDescent="0.25">
      <c r="BK420301" s="2311"/>
    </row>
    <row r="420325" spans="63:63" x14ac:dyDescent="0.25">
      <c r="BK420325" s="2315"/>
    </row>
    <row r="420326" spans="63:63" x14ac:dyDescent="0.25">
      <c r="BK420326" s="2311"/>
    </row>
    <row r="420350" spans="63:63" x14ac:dyDescent="0.25">
      <c r="BK420350" s="2315"/>
    </row>
    <row r="420351" spans="63:63" x14ac:dyDescent="0.25">
      <c r="BK420351" s="2311"/>
    </row>
    <row r="420375" spans="63:63" x14ac:dyDescent="0.25">
      <c r="BK420375" s="2315"/>
    </row>
    <row r="420376" spans="63:63" x14ac:dyDescent="0.25">
      <c r="BK420376" s="2311"/>
    </row>
    <row r="420400" spans="63:63" x14ac:dyDescent="0.25">
      <c r="BK420400" s="2315"/>
    </row>
    <row r="420401" spans="63:63" x14ac:dyDescent="0.25">
      <c r="BK420401" s="2311"/>
    </row>
    <row r="420425" spans="63:63" x14ac:dyDescent="0.25">
      <c r="BK420425" s="2315"/>
    </row>
    <row r="420426" spans="63:63" x14ac:dyDescent="0.25">
      <c r="BK420426" s="2311"/>
    </row>
    <row r="420450" spans="63:63" x14ac:dyDescent="0.25">
      <c r="BK420450" s="2315"/>
    </row>
    <row r="420451" spans="63:63" x14ac:dyDescent="0.25">
      <c r="BK420451" s="2311"/>
    </row>
    <row r="420475" spans="63:63" x14ac:dyDescent="0.25">
      <c r="BK420475" s="2315"/>
    </row>
    <row r="420476" spans="63:63" x14ac:dyDescent="0.25">
      <c r="BK420476" s="2311"/>
    </row>
    <row r="420500" spans="63:63" x14ac:dyDescent="0.25">
      <c r="BK420500" s="2315"/>
    </row>
    <row r="420501" spans="63:63" x14ac:dyDescent="0.25">
      <c r="BK420501" s="2311"/>
    </row>
    <row r="420525" spans="63:63" x14ac:dyDescent="0.25">
      <c r="BK420525" s="2315"/>
    </row>
    <row r="420526" spans="63:63" x14ac:dyDescent="0.25">
      <c r="BK420526" s="2311"/>
    </row>
    <row r="420550" spans="63:63" x14ac:dyDescent="0.25">
      <c r="BK420550" s="2315"/>
    </row>
    <row r="420551" spans="63:63" x14ac:dyDescent="0.25">
      <c r="BK420551" s="2311"/>
    </row>
    <row r="420575" spans="63:63" x14ac:dyDescent="0.25">
      <c r="BK420575" s="2315"/>
    </row>
    <row r="420576" spans="63:63" x14ac:dyDescent="0.25">
      <c r="BK420576" s="2311"/>
    </row>
    <row r="420600" spans="63:63" x14ac:dyDescent="0.25">
      <c r="BK420600" s="2315"/>
    </row>
    <row r="420601" spans="63:63" x14ac:dyDescent="0.25">
      <c r="BK420601" s="2311"/>
    </row>
    <row r="420625" spans="63:63" x14ac:dyDescent="0.25">
      <c r="BK420625" s="2315"/>
    </row>
    <row r="420626" spans="63:63" x14ac:dyDescent="0.25">
      <c r="BK420626" s="2311"/>
    </row>
    <row r="420650" spans="63:63" x14ac:dyDescent="0.25">
      <c r="BK420650" s="2315"/>
    </row>
    <row r="420651" spans="63:63" x14ac:dyDescent="0.25">
      <c r="BK420651" s="2311"/>
    </row>
    <row r="420675" spans="63:63" x14ac:dyDescent="0.25">
      <c r="BK420675" s="2315"/>
    </row>
    <row r="420676" spans="63:63" x14ac:dyDescent="0.25">
      <c r="BK420676" s="2311"/>
    </row>
    <row r="420700" spans="63:63" x14ac:dyDescent="0.25">
      <c r="BK420700" s="2315"/>
    </row>
    <row r="420701" spans="63:63" x14ac:dyDescent="0.25">
      <c r="BK420701" s="2311"/>
    </row>
    <row r="420725" spans="63:63" x14ac:dyDescent="0.25">
      <c r="BK420725" s="2315"/>
    </row>
    <row r="420726" spans="63:63" x14ac:dyDescent="0.25">
      <c r="BK420726" s="2311"/>
    </row>
    <row r="420750" spans="63:63" x14ac:dyDescent="0.25">
      <c r="BK420750" s="2315"/>
    </row>
    <row r="420751" spans="63:63" x14ac:dyDescent="0.25">
      <c r="BK420751" s="2311"/>
    </row>
    <row r="420775" spans="63:63" x14ac:dyDescent="0.25">
      <c r="BK420775" s="2315"/>
    </row>
    <row r="420776" spans="63:63" x14ac:dyDescent="0.25">
      <c r="BK420776" s="2311"/>
    </row>
    <row r="420800" spans="63:63" x14ac:dyDescent="0.25">
      <c r="BK420800" s="2315"/>
    </row>
    <row r="420801" spans="63:63" x14ac:dyDescent="0.25">
      <c r="BK420801" s="2311"/>
    </row>
    <row r="420825" spans="63:63" x14ac:dyDescent="0.25">
      <c r="BK420825" s="2315"/>
    </row>
    <row r="420826" spans="63:63" x14ac:dyDescent="0.25">
      <c r="BK420826" s="2311"/>
    </row>
    <row r="420850" spans="63:63" x14ac:dyDescent="0.25">
      <c r="BK420850" s="2315"/>
    </row>
    <row r="420851" spans="63:63" x14ac:dyDescent="0.25">
      <c r="BK420851" s="2311"/>
    </row>
    <row r="420875" spans="63:63" x14ac:dyDescent="0.25">
      <c r="BK420875" s="2315"/>
    </row>
    <row r="420876" spans="63:63" x14ac:dyDescent="0.25">
      <c r="BK420876" s="2311"/>
    </row>
    <row r="420900" spans="63:63" x14ac:dyDescent="0.25">
      <c r="BK420900" s="2315"/>
    </row>
    <row r="420901" spans="63:63" x14ac:dyDescent="0.25">
      <c r="BK420901" s="2311"/>
    </row>
    <row r="420925" spans="63:63" x14ac:dyDescent="0.25">
      <c r="BK420925" s="2315"/>
    </row>
    <row r="420926" spans="63:63" x14ac:dyDescent="0.25">
      <c r="BK420926" s="2311"/>
    </row>
    <row r="420950" spans="63:63" x14ac:dyDescent="0.25">
      <c r="BK420950" s="2315"/>
    </row>
    <row r="420951" spans="63:63" x14ac:dyDescent="0.25">
      <c r="BK420951" s="2311"/>
    </row>
    <row r="420975" spans="63:63" x14ac:dyDescent="0.25">
      <c r="BK420975" s="2315"/>
    </row>
    <row r="420976" spans="63:63" x14ac:dyDescent="0.25">
      <c r="BK420976" s="2311"/>
    </row>
    <row r="421000" spans="63:63" x14ac:dyDescent="0.25">
      <c r="BK421000" s="2315"/>
    </row>
    <row r="421001" spans="63:63" x14ac:dyDescent="0.25">
      <c r="BK421001" s="2311"/>
    </row>
    <row r="421025" spans="63:63" x14ac:dyDescent="0.25">
      <c r="BK421025" s="2315"/>
    </row>
    <row r="421026" spans="63:63" x14ac:dyDescent="0.25">
      <c r="BK421026" s="2311"/>
    </row>
    <row r="421050" spans="63:63" x14ac:dyDescent="0.25">
      <c r="BK421050" s="2315"/>
    </row>
    <row r="421051" spans="63:63" x14ac:dyDescent="0.25">
      <c r="BK421051" s="2311"/>
    </row>
    <row r="421075" spans="63:63" x14ac:dyDescent="0.25">
      <c r="BK421075" s="2315"/>
    </row>
    <row r="421076" spans="63:63" x14ac:dyDescent="0.25">
      <c r="BK421076" s="2311"/>
    </row>
    <row r="421100" spans="63:63" x14ac:dyDescent="0.25">
      <c r="BK421100" s="2315"/>
    </row>
    <row r="421101" spans="63:63" x14ac:dyDescent="0.25">
      <c r="BK421101" s="2311"/>
    </row>
    <row r="421125" spans="63:63" x14ac:dyDescent="0.25">
      <c r="BK421125" s="2315"/>
    </row>
    <row r="421126" spans="63:63" x14ac:dyDescent="0.25">
      <c r="BK421126" s="2311"/>
    </row>
    <row r="421150" spans="63:63" x14ac:dyDescent="0.25">
      <c r="BK421150" s="2315"/>
    </row>
    <row r="421151" spans="63:63" x14ac:dyDescent="0.25">
      <c r="BK421151" s="2311"/>
    </row>
    <row r="421175" spans="63:63" x14ac:dyDescent="0.25">
      <c r="BK421175" s="2315"/>
    </row>
    <row r="421176" spans="63:63" x14ac:dyDescent="0.25">
      <c r="BK421176" s="2311"/>
    </row>
    <row r="421200" spans="63:63" x14ac:dyDescent="0.25">
      <c r="BK421200" s="2315"/>
    </row>
    <row r="421201" spans="63:63" x14ac:dyDescent="0.25">
      <c r="BK421201" s="2311"/>
    </row>
    <row r="421225" spans="63:63" x14ac:dyDescent="0.25">
      <c r="BK421225" s="2315"/>
    </row>
    <row r="421226" spans="63:63" x14ac:dyDescent="0.25">
      <c r="BK421226" s="2311"/>
    </row>
    <row r="421250" spans="63:63" x14ac:dyDescent="0.25">
      <c r="BK421250" s="2315"/>
    </row>
    <row r="421251" spans="63:63" x14ac:dyDescent="0.25">
      <c r="BK421251" s="2311"/>
    </row>
    <row r="421275" spans="63:63" x14ac:dyDescent="0.25">
      <c r="BK421275" s="2315"/>
    </row>
    <row r="421276" spans="63:63" x14ac:dyDescent="0.25">
      <c r="BK421276" s="2311"/>
    </row>
    <row r="421300" spans="63:63" x14ac:dyDescent="0.25">
      <c r="BK421300" s="2315"/>
    </row>
    <row r="421301" spans="63:63" x14ac:dyDescent="0.25">
      <c r="BK421301" s="2311"/>
    </row>
    <row r="421325" spans="63:63" x14ac:dyDescent="0.25">
      <c r="BK421325" s="2315"/>
    </row>
    <row r="421326" spans="63:63" x14ac:dyDescent="0.25">
      <c r="BK421326" s="2311"/>
    </row>
    <row r="421350" spans="63:63" x14ac:dyDescent="0.25">
      <c r="BK421350" s="2315"/>
    </row>
    <row r="421351" spans="63:63" x14ac:dyDescent="0.25">
      <c r="BK421351" s="2311"/>
    </row>
    <row r="421375" spans="63:63" x14ac:dyDescent="0.25">
      <c r="BK421375" s="2315"/>
    </row>
    <row r="421376" spans="63:63" x14ac:dyDescent="0.25">
      <c r="BK421376" s="2311"/>
    </row>
    <row r="421400" spans="63:63" x14ac:dyDescent="0.25">
      <c r="BK421400" s="2315"/>
    </row>
    <row r="421401" spans="63:63" x14ac:dyDescent="0.25">
      <c r="BK421401" s="2311"/>
    </row>
    <row r="421425" spans="63:63" x14ac:dyDescent="0.25">
      <c r="BK421425" s="2315"/>
    </row>
    <row r="421426" spans="63:63" x14ac:dyDescent="0.25">
      <c r="BK421426" s="2311"/>
    </row>
    <row r="421450" spans="63:63" x14ac:dyDescent="0.25">
      <c r="BK421450" s="2315"/>
    </row>
    <row r="421451" spans="63:63" x14ac:dyDescent="0.25">
      <c r="BK421451" s="2311"/>
    </row>
    <row r="421475" spans="63:63" x14ac:dyDescent="0.25">
      <c r="BK421475" s="2315"/>
    </row>
    <row r="421476" spans="63:63" x14ac:dyDescent="0.25">
      <c r="BK421476" s="2311"/>
    </row>
    <row r="421500" spans="63:63" x14ac:dyDescent="0.25">
      <c r="BK421500" s="2315"/>
    </row>
    <row r="421501" spans="63:63" x14ac:dyDescent="0.25">
      <c r="BK421501" s="2311"/>
    </row>
    <row r="421525" spans="63:63" x14ac:dyDescent="0.25">
      <c r="BK421525" s="2315"/>
    </row>
    <row r="421526" spans="63:63" x14ac:dyDescent="0.25">
      <c r="BK421526" s="2311"/>
    </row>
    <row r="421550" spans="63:63" x14ac:dyDescent="0.25">
      <c r="BK421550" s="2315"/>
    </row>
    <row r="421551" spans="63:63" x14ac:dyDescent="0.25">
      <c r="BK421551" s="2311"/>
    </row>
    <row r="421575" spans="63:63" x14ac:dyDescent="0.25">
      <c r="BK421575" s="2315"/>
    </row>
    <row r="421576" spans="63:63" x14ac:dyDescent="0.25">
      <c r="BK421576" s="2311"/>
    </row>
    <row r="421600" spans="63:63" x14ac:dyDescent="0.25">
      <c r="BK421600" s="2315"/>
    </row>
    <row r="421601" spans="63:63" x14ac:dyDescent="0.25">
      <c r="BK421601" s="2311"/>
    </row>
    <row r="421625" spans="63:63" x14ac:dyDescent="0.25">
      <c r="BK421625" s="2315"/>
    </row>
    <row r="421626" spans="63:63" x14ac:dyDescent="0.25">
      <c r="BK421626" s="2311"/>
    </row>
    <row r="421650" spans="63:63" x14ac:dyDescent="0.25">
      <c r="BK421650" s="2315"/>
    </row>
    <row r="421651" spans="63:63" x14ac:dyDescent="0.25">
      <c r="BK421651" s="2311"/>
    </row>
    <row r="421675" spans="63:63" x14ac:dyDescent="0.25">
      <c r="BK421675" s="2315"/>
    </row>
    <row r="421676" spans="63:63" x14ac:dyDescent="0.25">
      <c r="BK421676" s="2311"/>
    </row>
    <row r="421700" spans="63:63" x14ac:dyDescent="0.25">
      <c r="BK421700" s="2315"/>
    </row>
    <row r="421701" spans="63:63" x14ac:dyDescent="0.25">
      <c r="BK421701" s="2311"/>
    </row>
    <row r="421725" spans="63:63" x14ac:dyDescent="0.25">
      <c r="BK421725" s="2315"/>
    </row>
    <row r="421726" spans="63:63" x14ac:dyDescent="0.25">
      <c r="BK421726" s="2311"/>
    </row>
    <row r="421750" spans="63:63" x14ac:dyDescent="0.25">
      <c r="BK421750" s="2315"/>
    </row>
    <row r="421751" spans="63:63" x14ac:dyDescent="0.25">
      <c r="BK421751" s="2311"/>
    </row>
    <row r="421775" spans="63:63" x14ac:dyDescent="0.25">
      <c r="BK421775" s="2315"/>
    </row>
    <row r="421776" spans="63:63" x14ac:dyDescent="0.25">
      <c r="BK421776" s="2311"/>
    </row>
    <row r="421800" spans="63:63" x14ac:dyDescent="0.25">
      <c r="BK421800" s="2315"/>
    </row>
    <row r="421801" spans="63:63" x14ac:dyDescent="0.25">
      <c r="BK421801" s="2311"/>
    </row>
    <row r="421825" spans="63:63" x14ac:dyDescent="0.25">
      <c r="BK421825" s="2315"/>
    </row>
    <row r="421826" spans="63:63" x14ac:dyDescent="0.25">
      <c r="BK421826" s="2311"/>
    </row>
    <row r="421850" spans="63:63" x14ac:dyDescent="0.25">
      <c r="BK421850" s="2315"/>
    </row>
    <row r="421851" spans="63:63" x14ac:dyDescent="0.25">
      <c r="BK421851" s="2311"/>
    </row>
    <row r="421875" spans="63:63" x14ac:dyDescent="0.25">
      <c r="BK421875" s="2315"/>
    </row>
    <row r="421876" spans="63:63" x14ac:dyDescent="0.25">
      <c r="BK421876" s="2311"/>
    </row>
    <row r="421900" spans="63:63" x14ac:dyDescent="0.25">
      <c r="BK421900" s="2315"/>
    </row>
    <row r="421901" spans="63:63" x14ac:dyDescent="0.25">
      <c r="BK421901" s="2311"/>
    </row>
    <row r="421925" spans="63:63" x14ac:dyDescent="0.25">
      <c r="BK421925" s="2315"/>
    </row>
    <row r="421926" spans="63:63" x14ac:dyDescent="0.25">
      <c r="BK421926" s="2311"/>
    </row>
    <row r="421950" spans="63:63" x14ac:dyDescent="0.25">
      <c r="BK421950" s="2315"/>
    </row>
    <row r="421951" spans="63:63" x14ac:dyDescent="0.25">
      <c r="BK421951" s="2311"/>
    </row>
    <row r="421975" spans="63:63" x14ac:dyDescent="0.25">
      <c r="BK421975" s="2315"/>
    </row>
    <row r="421976" spans="63:63" x14ac:dyDescent="0.25">
      <c r="BK421976" s="2311"/>
    </row>
    <row r="422000" spans="63:63" x14ac:dyDescent="0.25">
      <c r="BK422000" s="2315"/>
    </row>
    <row r="422001" spans="63:63" x14ac:dyDescent="0.25">
      <c r="BK422001" s="2311"/>
    </row>
    <row r="422025" spans="63:63" x14ac:dyDescent="0.25">
      <c r="BK422025" s="2315"/>
    </row>
    <row r="422026" spans="63:63" x14ac:dyDescent="0.25">
      <c r="BK422026" s="2311"/>
    </row>
    <row r="422050" spans="63:63" x14ac:dyDescent="0.25">
      <c r="BK422050" s="2315"/>
    </row>
    <row r="422051" spans="63:63" x14ac:dyDescent="0.25">
      <c r="BK422051" s="2311"/>
    </row>
    <row r="422075" spans="63:63" x14ac:dyDescent="0.25">
      <c r="BK422075" s="2315"/>
    </row>
    <row r="422076" spans="63:63" x14ac:dyDescent="0.25">
      <c r="BK422076" s="2311"/>
    </row>
    <row r="422100" spans="63:63" x14ac:dyDescent="0.25">
      <c r="BK422100" s="2315"/>
    </row>
    <row r="422101" spans="63:63" x14ac:dyDescent="0.25">
      <c r="BK422101" s="2311"/>
    </row>
    <row r="422125" spans="63:63" x14ac:dyDescent="0.25">
      <c r="BK422125" s="2315"/>
    </row>
    <row r="422126" spans="63:63" x14ac:dyDescent="0.25">
      <c r="BK422126" s="2311"/>
    </row>
    <row r="422150" spans="63:63" x14ac:dyDescent="0.25">
      <c r="BK422150" s="2315"/>
    </row>
    <row r="422151" spans="63:63" x14ac:dyDescent="0.25">
      <c r="BK422151" s="2311"/>
    </row>
    <row r="422175" spans="63:63" x14ac:dyDescent="0.25">
      <c r="BK422175" s="2315"/>
    </row>
    <row r="422176" spans="63:63" x14ac:dyDescent="0.25">
      <c r="BK422176" s="2311"/>
    </row>
    <row r="422200" spans="63:63" x14ac:dyDescent="0.25">
      <c r="BK422200" s="2315"/>
    </row>
    <row r="422201" spans="63:63" x14ac:dyDescent="0.25">
      <c r="BK422201" s="2311"/>
    </row>
    <row r="422225" spans="63:63" x14ac:dyDescent="0.25">
      <c r="BK422225" s="2315"/>
    </row>
    <row r="422226" spans="63:63" x14ac:dyDescent="0.25">
      <c r="BK422226" s="2311"/>
    </row>
    <row r="422250" spans="63:63" x14ac:dyDescent="0.25">
      <c r="BK422250" s="2315"/>
    </row>
    <row r="422251" spans="63:63" x14ac:dyDescent="0.25">
      <c r="BK422251" s="2311"/>
    </row>
    <row r="422275" spans="63:63" x14ac:dyDescent="0.25">
      <c r="BK422275" s="2315"/>
    </row>
    <row r="422276" spans="63:63" x14ac:dyDescent="0.25">
      <c r="BK422276" s="2311"/>
    </row>
    <row r="422300" spans="63:63" x14ac:dyDescent="0.25">
      <c r="BK422300" s="2315"/>
    </row>
    <row r="422301" spans="63:63" x14ac:dyDescent="0.25">
      <c r="BK422301" s="2311"/>
    </row>
    <row r="422325" spans="63:63" x14ac:dyDescent="0.25">
      <c r="BK422325" s="2315"/>
    </row>
    <row r="422326" spans="63:63" x14ac:dyDescent="0.25">
      <c r="BK422326" s="2311"/>
    </row>
    <row r="422350" spans="63:63" x14ac:dyDescent="0.25">
      <c r="BK422350" s="2315"/>
    </row>
    <row r="422351" spans="63:63" x14ac:dyDescent="0.25">
      <c r="BK422351" s="2311"/>
    </row>
    <row r="422375" spans="63:63" x14ac:dyDescent="0.25">
      <c r="BK422375" s="2315"/>
    </row>
    <row r="422376" spans="63:63" x14ac:dyDescent="0.25">
      <c r="BK422376" s="2311"/>
    </row>
    <row r="422400" spans="63:63" x14ac:dyDescent="0.25">
      <c r="BK422400" s="2315"/>
    </row>
    <row r="422401" spans="63:63" x14ac:dyDescent="0.25">
      <c r="BK422401" s="2311"/>
    </row>
    <row r="422425" spans="63:63" x14ac:dyDescent="0.25">
      <c r="BK422425" s="2315"/>
    </row>
    <row r="422426" spans="63:63" x14ac:dyDescent="0.25">
      <c r="BK422426" s="2311"/>
    </row>
    <row r="422450" spans="63:63" x14ac:dyDescent="0.25">
      <c r="BK422450" s="2315"/>
    </row>
    <row r="422451" spans="63:63" x14ac:dyDescent="0.25">
      <c r="BK422451" s="2311"/>
    </row>
    <row r="422475" spans="63:63" x14ac:dyDescent="0.25">
      <c r="BK422475" s="2315"/>
    </row>
    <row r="422476" spans="63:63" x14ac:dyDescent="0.25">
      <c r="BK422476" s="2311"/>
    </row>
    <row r="422500" spans="63:63" x14ac:dyDescent="0.25">
      <c r="BK422500" s="2315"/>
    </row>
    <row r="422501" spans="63:63" x14ac:dyDescent="0.25">
      <c r="BK422501" s="2311"/>
    </row>
    <row r="422525" spans="63:63" x14ac:dyDescent="0.25">
      <c r="BK422525" s="2315"/>
    </row>
    <row r="422526" spans="63:63" x14ac:dyDescent="0.25">
      <c r="BK422526" s="2311"/>
    </row>
    <row r="422550" spans="63:63" x14ac:dyDescent="0.25">
      <c r="BK422550" s="2315"/>
    </row>
    <row r="422551" spans="63:63" x14ac:dyDescent="0.25">
      <c r="BK422551" s="2311"/>
    </row>
    <row r="422575" spans="63:63" x14ac:dyDescent="0.25">
      <c r="BK422575" s="2315"/>
    </row>
    <row r="422576" spans="63:63" x14ac:dyDescent="0.25">
      <c r="BK422576" s="2311"/>
    </row>
    <row r="422600" spans="63:63" x14ac:dyDescent="0.25">
      <c r="BK422600" s="2315"/>
    </row>
    <row r="422601" spans="63:63" x14ac:dyDescent="0.25">
      <c r="BK422601" s="2311"/>
    </row>
    <row r="422625" spans="63:63" x14ac:dyDescent="0.25">
      <c r="BK422625" s="2315"/>
    </row>
    <row r="422626" spans="63:63" x14ac:dyDescent="0.25">
      <c r="BK422626" s="2311"/>
    </row>
    <row r="422650" spans="63:63" x14ac:dyDescent="0.25">
      <c r="BK422650" s="2315"/>
    </row>
    <row r="422651" spans="63:63" x14ac:dyDescent="0.25">
      <c r="BK422651" s="2311"/>
    </row>
    <row r="422675" spans="63:63" x14ac:dyDescent="0.25">
      <c r="BK422675" s="2315"/>
    </row>
    <row r="422676" spans="63:63" x14ac:dyDescent="0.25">
      <c r="BK422676" s="2311"/>
    </row>
    <row r="422700" spans="63:63" x14ac:dyDescent="0.25">
      <c r="BK422700" s="2315"/>
    </row>
    <row r="422701" spans="63:63" x14ac:dyDescent="0.25">
      <c r="BK422701" s="2311"/>
    </row>
    <row r="422725" spans="63:63" x14ac:dyDescent="0.25">
      <c r="BK422725" s="2315"/>
    </row>
    <row r="422726" spans="63:63" x14ac:dyDescent="0.25">
      <c r="BK422726" s="2311"/>
    </row>
    <row r="422750" spans="63:63" x14ac:dyDescent="0.25">
      <c r="BK422750" s="2315"/>
    </row>
    <row r="422751" spans="63:63" x14ac:dyDescent="0.25">
      <c r="BK422751" s="2311"/>
    </row>
    <row r="422775" spans="63:63" x14ac:dyDescent="0.25">
      <c r="BK422775" s="2315"/>
    </row>
    <row r="422776" spans="63:63" x14ac:dyDescent="0.25">
      <c r="BK422776" s="2311"/>
    </row>
    <row r="422800" spans="63:63" x14ac:dyDescent="0.25">
      <c r="BK422800" s="2315"/>
    </row>
    <row r="422801" spans="63:63" x14ac:dyDescent="0.25">
      <c r="BK422801" s="2311"/>
    </row>
    <row r="422825" spans="63:63" x14ac:dyDescent="0.25">
      <c r="BK422825" s="2315"/>
    </row>
    <row r="422826" spans="63:63" x14ac:dyDescent="0.25">
      <c r="BK422826" s="2311"/>
    </row>
    <row r="422850" spans="63:63" x14ac:dyDescent="0.25">
      <c r="BK422850" s="2315"/>
    </row>
    <row r="422851" spans="63:63" x14ac:dyDescent="0.25">
      <c r="BK422851" s="2311"/>
    </row>
    <row r="422875" spans="63:63" x14ac:dyDescent="0.25">
      <c r="BK422875" s="2315"/>
    </row>
    <row r="422876" spans="63:63" x14ac:dyDescent="0.25">
      <c r="BK422876" s="2311"/>
    </row>
    <row r="422900" spans="63:63" x14ac:dyDescent="0.25">
      <c r="BK422900" s="2315"/>
    </row>
    <row r="422901" spans="63:63" x14ac:dyDescent="0.25">
      <c r="BK422901" s="2311"/>
    </row>
    <row r="422925" spans="63:63" x14ac:dyDescent="0.25">
      <c r="BK422925" s="2315"/>
    </row>
    <row r="422926" spans="63:63" x14ac:dyDescent="0.25">
      <c r="BK422926" s="2311"/>
    </row>
    <row r="422950" spans="63:63" x14ac:dyDescent="0.25">
      <c r="BK422950" s="2315"/>
    </row>
    <row r="422951" spans="63:63" x14ac:dyDescent="0.25">
      <c r="BK422951" s="2311"/>
    </row>
    <row r="422975" spans="63:63" x14ac:dyDescent="0.25">
      <c r="BK422975" s="2315"/>
    </row>
    <row r="422976" spans="63:63" x14ac:dyDescent="0.25">
      <c r="BK422976" s="2311"/>
    </row>
    <row r="423000" spans="63:63" x14ac:dyDescent="0.25">
      <c r="BK423000" s="2315"/>
    </row>
    <row r="423001" spans="63:63" x14ac:dyDescent="0.25">
      <c r="BK423001" s="2311"/>
    </row>
    <row r="423025" spans="63:63" x14ac:dyDescent="0.25">
      <c r="BK423025" s="2315"/>
    </row>
    <row r="423026" spans="63:63" x14ac:dyDescent="0.25">
      <c r="BK423026" s="2311"/>
    </row>
    <row r="423050" spans="63:63" x14ac:dyDescent="0.25">
      <c r="BK423050" s="2315"/>
    </row>
    <row r="423051" spans="63:63" x14ac:dyDescent="0.25">
      <c r="BK423051" s="2311"/>
    </row>
    <row r="423075" spans="63:63" x14ac:dyDescent="0.25">
      <c r="BK423075" s="2315"/>
    </row>
    <row r="423076" spans="63:63" x14ac:dyDescent="0.25">
      <c r="BK423076" s="2311"/>
    </row>
    <row r="423100" spans="63:63" x14ac:dyDescent="0.25">
      <c r="BK423100" s="2315"/>
    </row>
    <row r="423101" spans="63:63" x14ac:dyDescent="0.25">
      <c r="BK423101" s="2311"/>
    </row>
    <row r="423125" spans="63:63" x14ac:dyDescent="0.25">
      <c r="BK423125" s="2315"/>
    </row>
    <row r="423126" spans="63:63" x14ac:dyDescent="0.25">
      <c r="BK423126" s="2311"/>
    </row>
    <row r="423150" spans="63:63" x14ac:dyDescent="0.25">
      <c r="BK423150" s="2315"/>
    </row>
    <row r="423151" spans="63:63" x14ac:dyDescent="0.25">
      <c r="BK423151" s="2311"/>
    </row>
    <row r="423175" spans="63:63" x14ac:dyDescent="0.25">
      <c r="BK423175" s="2315"/>
    </row>
    <row r="423176" spans="63:63" x14ac:dyDescent="0.25">
      <c r="BK423176" s="2311"/>
    </row>
    <row r="423200" spans="63:63" x14ac:dyDescent="0.25">
      <c r="BK423200" s="2315"/>
    </row>
    <row r="423201" spans="63:63" x14ac:dyDescent="0.25">
      <c r="BK423201" s="2311"/>
    </row>
    <row r="423225" spans="63:63" x14ac:dyDescent="0.25">
      <c r="BK423225" s="2315"/>
    </row>
    <row r="423226" spans="63:63" x14ac:dyDescent="0.25">
      <c r="BK423226" s="2311"/>
    </row>
    <row r="423250" spans="63:63" x14ac:dyDescent="0.25">
      <c r="BK423250" s="2315"/>
    </row>
    <row r="423251" spans="63:63" x14ac:dyDescent="0.25">
      <c r="BK423251" s="2311"/>
    </row>
    <row r="423275" spans="63:63" x14ac:dyDescent="0.25">
      <c r="BK423275" s="2315"/>
    </row>
    <row r="423276" spans="63:63" x14ac:dyDescent="0.25">
      <c r="BK423276" s="2311"/>
    </row>
    <row r="423300" spans="63:63" x14ac:dyDescent="0.25">
      <c r="BK423300" s="2315"/>
    </row>
    <row r="423301" spans="63:63" x14ac:dyDescent="0.25">
      <c r="BK423301" s="2311"/>
    </row>
    <row r="423325" spans="63:63" x14ac:dyDescent="0.25">
      <c r="BK423325" s="2315"/>
    </row>
    <row r="423326" spans="63:63" x14ac:dyDescent="0.25">
      <c r="BK423326" s="2311"/>
    </row>
    <row r="423350" spans="63:63" x14ac:dyDescent="0.25">
      <c r="BK423350" s="2315"/>
    </row>
    <row r="423351" spans="63:63" x14ac:dyDescent="0.25">
      <c r="BK423351" s="2311"/>
    </row>
    <row r="423375" spans="63:63" x14ac:dyDescent="0.25">
      <c r="BK423375" s="2315"/>
    </row>
    <row r="423376" spans="63:63" x14ac:dyDescent="0.25">
      <c r="BK423376" s="2311"/>
    </row>
    <row r="423400" spans="63:63" x14ac:dyDescent="0.25">
      <c r="BK423400" s="2315"/>
    </row>
    <row r="423401" spans="63:63" x14ac:dyDescent="0.25">
      <c r="BK423401" s="2311"/>
    </row>
    <row r="423425" spans="63:63" x14ac:dyDescent="0.25">
      <c r="BK423425" s="2315"/>
    </row>
    <row r="423426" spans="63:63" x14ac:dyDescent="0.25">
      <c r="BK423426" s="2311"/>
    </row>
    <row r="423450" spans="63:63" x14ac:dyDescent="0.25">
      <c r="BK423450" s="2315"/>
    </row>
    <row r="423451" spans="63:63" x14ac:dyDescent="0.25">
      <c r="BK423451" s="2311"/>
    </row>
    <row r="423475" spans="63:63" x14ac:dyDescent="0.25">
      <c r="BK423475" s="2315"/>
    </row>
    <row r="423476" spans="63:63" x14ac:dyDescent="0.25">
      <c r="BK423476" s="2311"/>
    </row>
    <row r="423500" spans="63:63" x14ac:dyDescent="0.25">
      <c r="BK423500" s="2315"/>
    </row>
    <row r="423501" spans="63:63" x14ac:dyDescent="0.25">
      <c r="BK423501" s="2311"/>
    </row>
    <row r="423525" spans="63:63" x14ac:dyDescent="0.25">
      <c r="BK423525" s="2315"/>
    </row>
    <row r="423526" spans="63:63" x14ac:dyDescent="0.25">
      <c r="BK423526" s="2311"/>
    </row>
    <row r="423550" spans="63:63" x14ac:dyDescent="0.25">
      <c r="BK423550" s="2315"/>
    </row>
    <row r="423551" spans="63:63" x14ac:dyDescent="0.25">
      <c r="BK423551" s="2311"/>
    </row>
    <row r="423575" spans="63:63" x14ac:dyDescent="0.25">
      <c r="BK423575" s="2315"/>
    </row>
    <row r="423576" spans="63:63" x14ac:dyDescent="0.25">
      <c r="BK423576" s="2311"/>
    </row>
    <row r="423600" spans="63:63" x14ac:dyDescent="0.25">
      <c r="BK423600" s="2315"/>
    </row>
    <row r="423601" spans="63:63" x14ac:dyDescent="0.25">
      <c r="BK423601" s="2311"/>
    </row>
    <row r="423625" spans="63:63" x14ac:dyDescent="0.25">
      <c r="BK423625" s="2315"/>
    </row>
    <row r="423626" spans="63:63" x14ac:dyDescent="0.25">
      <c r="BK423626" s="2311"/>
    </row>
    <row r="423650" spans="63:63" x14ac:dyDescent="0.25">
      <c r="BK423650" s="2315"/>
    </row>
    <row r="423651" spans="63:63" x14ac:dyDescent="0.25">
      <c r="BK423651" s="2311"/>
    </row>
    <row r="423675" spans="63:63" x14ac:dyDescent="0.25">
      <c r="BK423675" s="2315"/>
    </row>
    <row r="423676" spans="63:63" x14ac:dyDescent="0.25">
      <c r="BK423676" s="2311"/>
    </row>
    <row r="423700" spans="63:63" x14ac:dyDescent="0.25">
      <c r="BK423700" s="2315"/>
    </row>
    <row r="423701" spans="63:63" x14ac:dyDescent="0.25">
      <c r="BK423701" s="2311"/>
    </row>
    <row r="423725" spans="63:63" x14ac:dyDescent="0.25">
      <c r="BK423725" s="2315"/>
    </row>
    <row r="423726" spans="63:63" x14ac:dyDescent="0.25">
      <c r="BK423726" s="2311"/>
    </row>
    <row r="423750" spans="63:63" x14ac:dyDescent="0.25">
      <c r="BK423750" s="2315"/>
    </row>
    <row r="423751" spans="63:63" x14ac:dyDescent="0.25">
      <c r="BK423751" s="2311"/>
    </row>
    <row r="423775" spans="63:63" x14ac:dyDescent="0.25">
      <c r="BK423775" s="2315"/>
    </row>
    <row r="423776" spans="63:63" x14ac:dyDescent="0.25">
      <c r="BK423776" s="2311"/>
    </row>
    <row r="423800" spans="63:63" x14ac:dyDescent="0.25">
      <c r="BK423800" s="2315"/>
    </row>
    <row r="423801" spans="63:63" x14ac:dyDescent="0.25">
      <c r="BK423801" s="2311"/>
    </row>
    <row r="423825" spans="63:63" x14ac:dyDescent="0.25">
      <c r="BK423825" s="2315"/>
    </row>
    <row r="423826" spans="63:63" x14ac:dyDescent="0.25">
      <c r="BK423826" s="2311"/>
    </row>
    <row r="423850" spans="63:63" x14ac:dyDescent="0.25">
      <c r="BK423850" s="2315"/>
    </row>
    <row r="423851" spans="63:63" x14ac:dyDescent="0.25">
      <c r="BK423851" s="2311"/>
    </row>
    <row r="423875" spans="63:63" x14ac:dyDescent="0.25">
      <c r="BK423875" s="2315"/>
    </row>
    <row r="423876" spans="63:63" x14ac:dyDescent="0.25">
      <c r="BK423876" s="2311"/>
    </row>
    <row r="423900" spans="63:63" x14ac:dyDescent="0.25">
      <c r="BK423900" s="2315"/>
    </row>
    <row r="423901" spans="63:63" x14ac:dyDescent="0.25">
      <c r="BK423901" s="2311"/>
    </row>
    <row r="423925" spans="63:63" x14ac:dyDescent="0.25">
      <c r="BK423925" s="2315"/>
    </row>
    <row r="423926" spans="63:63" x14ac:dyDescent="0.25">
      <c r="BK423926" s="2311"/>
    </row>
    <row r="423950" spans="63:63" x14ac:dyDescent="0.25">
      <c r="BK423950" s="2315"/>
    </row>
    <row r="423951" spans="63:63" x14ac:dyDescent="0.25">
      <c r="BK423951" s="2311"/>
    </row>
    <row r="423975" spans="63:63" x14ac:dyDescent="0.25">
      <c r="BK423975" s="2315"/>
    </row>
    <row r="423976" spans="63:63" x14ac:dyDescent="0.25">
      <c r="BK423976" s="2311"/>
    </row>
    <row r="424000" spans="63:63" x14ac:dyDescent="0.25">
      <c r="BK424000" s="2315"/>
    </row>
    <row r="424001" spans="63:63" x14ac:dyDescent="0.25">
      <c r="BK424001" s="2311"/>
    </row>
    <row r="424025" spans="63:63" x14ac:dyDescent="0.25">
      <c r="BK424025" s="2315"/>
    </row>
    <row r="424026" spans="63:63" x14ac:dyDescent="0.25">
      <c r="BK424026" s="2311"/>
    </row>
    <row r="424050" spans="63:63" x14ac:dyDescent="0.25">
      <c r="BK424050" s="2315"/>
    </row>
    <row r="424051" spans="63:63" x14ac:dyDescent="0.25">
      <c r="BK424051" s="2311"/>
    </row>
    <row r="424075" spans="63:63" x14ac:dyDescent="0.25">
      <c r="BK424075" s="2315"/>
    </row>
    <row r="424076" spans="63:63" x14ac:dyDescent="0.25">
      <c r="BK424076" s="2311"/>
    </row>
    <row r="424100" spans="63:63" x14ac:dyDescent="0.25">
      <c r="BK424100" s="2315"/>
    </row>
    <row r="424101" spans="63:63" x14ac:dyDescent="0.25">
      <c r="BK424101" s="2311"/>
    </row>
    <row r="424125" spans="63:63" x14ac:dyDescent="0.25">
      <c r="BK424125" s="2315"/>
    </row>
    <row r="424126" spans="63:63" x14ac:dyDescent="0.25">
      <c r="BK424126" s="2311"/>
    </row>
    <row r="424150" spans="63:63" x14ac:dyDescent="0.25">
      <c r="BK424150" s="2315"/>
    </row>
    <row r="424151" spans="63:63" x14ac:dyDescent="0.25">
      <c r="BK424151" s="2311"/>
    </row>
    <row r="424175" spans="63:63" x14ac:dyDescent="0.25">
      <c r="BK424175" s="2315"/>
    </row>
    <row r="424176" spans="63:63" x14ac:dyDescent="0.25">
      <c r="BK424176" s="2311"/>
    </row>
    <row r="424200" spans="63:63" x14ac:dyDescent="0.25">
      <c r="BK424200" s="2315"/>
    </row>
    <row r="424201" spans="63:63" x14ac:dyDescent="0.25">
      <c r="BK424201" s="2311"/>
    </row>
    <row r="424225" spans="63:63" x14ac:dyDescent="0.25">
      <c r="BK424225" s="2315"/>
    </row>
    <row r="424226" spans="63:63" x14ac:dyDescent="0.25">
      <c r="BK424226" s="2311"/>
    </row>
    <row r="424250" spans="63:63" x14ac:dyDescent="0.25">
      <c r="BK424250" s="2315"/>
    </row>
    <row r="424251" spans="63:63" x14ac:dyDescent="0.25">
      <c r="BK424251" s="2311"/>
    </row>
    <row r="424275" spans="63:63" x14ac:dyDescent="0.25">
      <c r="BK424275" s="2315"/>
    </row>
    <row r="424276" spans="63:63" x14ac:dyDescent="0.25">
      <c r="BK424276" s="2311"/>
    </row>
    <row r="424300" spans="63:63" x14ac:dyDescent="0.25">
      <c r="BK424300" s="2315"/>
    </row>
    <row r="424301" spans="63:63" x14ac:dyDescent="0.25">
      <c r="BK424301" s="2311"/>
    </row>
    <row r="424325" spans="63:63" x14ac:dyDescent="0.25">
      <c r="BK424325" s="2315"/>
    </row>
    <row r="424326" spans="63:63" x14ac:dyDescent="0.25">
      <c r="BK424326" s="2311"/>
    </row>
    <row r="424350" spans="63:63" x14ac:dyDescent="0.25">
      <c r="BK424350" s="2315"/>
    </row>
    <row r="424351" spans="63:63" x14ac:dyDescent="0.25">
      <c r="BK424351" s="2311"/>
    </row>
    <row r="424375" spans="63:63" x14ac:dyDescent="0.25">
      <c r="BK424375" s="2315"/>
    </row>
    <row r="424376" spans="63:63" x14ac:dyDescent="0.25">
      <c r="BK424376" s="2311"/>
    </row>
    <row r="424400" spans="63:63" x14ac:dyDescent="0.25">
      <c r="BK424400" s="2315"/>
    </row>
    <row r="424401" spans="63:63" x14ac:dyDescent="0.25">
      <c r="BK424401" s="2311"/>
    </row>
    <row r="424425" spans="63:63" x14ac:dyDescent="0.25">
      <c r="BK424425" s="2315"/>
    </row>
    <row r="424426" spans="63:63" x14ac:dyDescent="0.25">
      <c r="BK424426" s="2311"/>
    </row>
    <row r="424450" spans="63:63" x14ac:dyDescent="0.25">
      <c r="BK424450" s="2315"/>
    </row>
    <row r="424451" spans="63:63" x14ac:dyDescent="0.25">
      <c r="BK424451" s="2311"/>
    </row>
    <row r="424475" spans="63:63" x14ac:dyDescent="0.25">
      <c r="BK424475" s="2315"/>
    </row>
    <row r="424476" spans="63:63" x14ac:dyDescent="0.25">
      <c r="BK424476" s="2311"/>
    </row>
    <row r="424500" spans="63:63" x14ac:dyDescent="0.25">
      <c r="BK424500" s="2315"/>
    </row>
    <row r="424501" spans="63:63" x14ac:dyDescent="0.25">
      <c r="BK424501" s="2311"/>
    </row>
    <row r="424525" spans="63:63" x14ac:dyDescent="0.25">
      <c r="BK424525" s="2315"/>
    </row>
    <row r="424526" spans="63:63" x14ac:dyDescent="0.25">
      <c r="BK424526" s="2311"/>
    </row>
    <row r="424550" spans="63:63" x14ac:dyDescent="0.25">
      <c r="BK424550" s="2315"/>
    </row>
    <row r="424551" spans="63:63" x14ac:dyDescent="0.25">
      <c r="BK424551" s="2311"/>
    </row>
    <row r="424575" spans="63:63" x14ac:dyDescent="0.25">
      <c r="BK424575" s="2315"/>
    </row>
    <row r="424576" spans="63:63" x14ac:dyDescent="0.25">
      <c r="BK424576" s="2311"/>
    </row>
    <row r="424600" spans="63:63" x14ac:dyDescent="0.25">
      <c r="BK424600" s="2315"/>
    </row>
    <row r="424601" spans="63:63" x14ac:dyDescent="0.25">
      <c r="BK424601" s="2311"/>
    </row>
    <row r="424625" spans="63:63" x14ac:dyDescent="0.25">
      <c r="BK424625" s="2315"/>
    </row>
    <row r="424626" spans="63:63" x14ac:dyDescent="0.25">
      <c r="BK424626" s="2311"/>
    </row>
    <row r="424650" spans="63:63" x14ac:dyDescent="0.25">
      <c r="BK424650" s="2315"/>
    </row>
    <row r="424651" spans="63:63" x14ac:dyDescent="0.25">
      <c r="BK424651" s="2311"/>
    </row>
    <row r="424675" spans="63:63" x14ac:dyDescent="0.25">
      <c r="BK424675" s="2315"/>
    </row>
    <row r="424676" spans="63:63" x14ac:dyDescent="0.25">
      <c r="BK424676" s="2311"/>
    </row>
    <row r="424700" spans="63:63" x14ac:dyDescent="0.25">
      <c r="BK424700" s="2315"/>
    </row>
    <row r="424701" spans="63:63" x14ac:dyDescent="0.25">
      <c r="BK424701" s="2311"/>
    </row>
    <row r="424725" spans="63:63" x14ac:dyDescent="0.25">
      <c r="BK424725" s="2315"/>
    </row>
    <row r="424726" spans="63:63" x14ac:dyDescent="0.25">
      <c r="BK424726" s="2311"/>
    </row>
    <row r="424750" spans="63:63" x14ac:dyDescent="0.25">
      <c r="BK424750" s="2315"/>
    </row>
    <row r="424751" spans="63:63" x14ac:dyDescent="0.25">
      <c r="BK424751" s="2311"/>
    </row>
    <row r="424775" spans="63:63" x14ac:dyDescent="0.25">
      <c r="BK424775" s="2315"/>
    </row>
    <row r="424776" spans="63:63" x14ac:dyDescent="0.25">
      <c r="BK424776" s="2311"/>
    </row>
    <row r="424800" spans="63:63" x14ac:dyDescent="0.25">
      <c r="BK424800" s="2315"/>
    </row>
    <row r="424801" spans="63:63" x14ac:dyDescent="0.25">
      <c r="BK424801" s="2311"/>
    </row>
    <row r="424825" spans="63:63" x14ac:dyDescent="0.25">
      <c r="BK424825" s="2315"/>
    </row>
    <row r="424826" spans="63:63" x14ac:dyDescent="0.25">
      <c r="BK424826" s="2311"/>
    </row>
    <row r="424850" spans="63:63" x14ac:dyDescent="0.25">
      <c r="BK424850" s="2315"/>
    </row>
    <row r="424851" spans="63:63" x14ac:dyDescent="0.25">
      <c r="BK424851" s="2311"/>
    </row>
    <row r="424875" spans="63:63" x14ac:dyDescent="0.25">
      <c r="BK424875" s="2315"/>
    </row>
    <row r="424876" spans="63:63" x14ac:dyDescent="0.25">
      <c r="BK424876" s="2311"/>
    </row>
    <row r="424900" spans="63:63" x14ac:dyDescent="0.25">
      <c r="BK424900" s="2315"/>
    </row>
    <row r="424901" spans="63:63" x14ac:dyDescent="0.25">
      <c r="BK424901" s="2311"/>
    </row>
    <row r="424925" spans="63:63" x14ac:dyDescent="0.25">
      <c r="BK424925" s="2315"/>
    </row>
    <row r="424926" spans="63:63" x14ac:dyDescent="0.25">
      <c r="BK424926" s="2311"/>
    </row>
    <row r="424950" spans="63:63" x14ac:dyDescent="0.25">
      <c r="BK424950" s="2315"/>
    </row>
    <row r="424951" spans="63:63" x14ac:dyDescent="0.25">
      <c r="BK424951" s="2311"/>
    </row>
    <row r="424975" spans="63:63" x14ac:dyDescent="0.25">
      <c r="BK424975" s="2315"/>
    </row>
    <row r="424976" spans="63:63" x14ac:dyDescent="0.25">
      <c r="BK424976" s="2311"/>
    </row>
    <row r="425000" spans="63:63" x14ac:dyDescent="0.25">
      <c r="BK425000" s="2315"/>
    </row>
    <row r="425001" spans="63:63" x14ac:dyDescent="0.25">
      <c r="BK425001" s="2311"/>
    </row>
    <row r="425025" spans="63:63" x14ac:dyDescent="0.25">
      <c r="BK425025" s="2315"/>
    </row>
    <row r="425026" spans="63:63" x14ac:dyDescent="0.25">
      <c r="BK425026" s="2311"/>
    </row>
    <row r="425050" spans="63:63" x14ac:dyDescent="0.25">
      <c r="BK425050" s="2315"/>
    </row>
    <row r="425051" spans="63:63" x14ac:dyDescent="0.25">
      <c r="BK425051" s="2311"/>
    </row>
    <row r="425075" spans="63:63" x14ac:dyDescent="0.25">
      <c r="BK425075" s="2315"/>
    </row>
    <row r="425076" spans="63:63" x14ac:dyDescent="0.25">
      <c r="BK425076" s="2311"/>
    </row>
    <row r="425100" spans="63:63" x14ac:dyDescent="0.25">
      <c r="BK425100" s="2315"/>
    </row>
    <row r="425101" spans="63:63" x14ac:dyDescent="0.25">
      <c r="BK425101" s="2311"/>
    </row>
    <row r="425125" spans="63:63" x14ac:dyDescent="0.25">
      <c r="BK425125" s="2315"/>
    </row>
    <row r="425126" spans="63:63" x14ac:dyDescent="0.25">
      <c r="BK425126" s="2311"/>
    </row>
    <row r="425150" spans="63:63" x14ac:dyDescent="0.25">
      <c r="BK425150" s="2315"/>
    </row>
    <row r="425151" spans="63:63" x14ac:dyDescent="0.25">
      <c r="BK425151" s="2311"/>
    </row>
    <row r="425175" spans="63:63" x14ac:dyDescent="0.25">
      <c r="BK425175" s="2315"/>
    </row>
    <row r="425176" spans="63:63" x14ac:dyDescent="0.25">
      <c r="BK425176" s="2311"/>
    </row>
    <row r="425200" spans="63:63" x14ac:dyDescent="0.25">
      <c r="BK425200" s="2315"/>
    </row>
    <row r="425201" spans="63:63" x14ac:dyDescent="0.25">
      <c r="BK425201" s="2311"/>
    </row>
    <row r="425225" spans="63:63" x14ac:dyDescent="0.25">
      <c r="BK425225" s="2315"/>
    </row>
    <row r="425226" spans="63:63" x14ac:dyDescent="0.25">
      <c r="BK425226" s="2311"/>
    </row>
    <row r="425250" spans="63:63" x14ac:dyDescent="0.25">
      <c r="BK425250" s="2315"/>
    </row>
    <row r="425251" spans="63:63" x14ac:dyDescent="0.25">
      <c r="BK425251" s="2311"/>
    </row>
    <row r="425275" spans="63:63" x14ac:dyDescent="0.25">
      <c r="BK425275" s="2315"/>
    </row>
    <row r="425276" spans="63:63" x14ac:dyDescent="0.25">
      <c r="BK425276" s="2311"/>
    </row>
    <row r="425300" spans="63:63" x14ac:dyDescent="0.25">
      <c r="BK425300" s="2315"/>
    </row>
    <row r="425301" spans="63:63" x14ac:dyDescent="0.25">
      <c r="BK425301" s="2311"/>
    </row>
    <row r="425325" spans="63:63" x14ac:dyDescent="0.25">
      <c r="BK425325" s="2315"/>
    </row>
    <row r="425326" spans="63:63" x14ac:dyDescent="0.25">
      <c r="BK425326" s="2311"/>
    </row>
    <row r="425350" spans="63:63" x14ac:dyDescent="0.25">
      <c r="BK425350" s="2315"/>
    </row>
    <row r="425351" spans="63:63" x14ac:dyDescent="0.25">
      <c r="BK425351" s="2311"/>
    </row>
    <row r="425375" spans="63:63" x14ac:dyDescent="0.25">
      <c r="BK425375" s="2315"/>
    </row>
    <row r="425376" spans="63:63" x14ac:dyDescent="0.25">
      <c r="BK425376" s="2311"/>
    </row>
    <row r="425400" spans="63:63" x14ac:dyDescent="0.25">
      <c r="BK425400" s="2315"/>
    </row>
    <row r="425401" spans="63:63" x14ac:dyDescent="0.25">
      <c r="BK425401" s="2311"/>
    </row>
    <row r="425425" spans="63:63" x14ac:dyDescent="0.25">
      <c r="BK425425" s="2315"/>
    </row>
    <row r="425426" spans="63:63" x14ac:dyDescent="0.25">
      <c r="BK425426" s="2311"/>
    </row>
    <row r="425450" spans="63:63" x14ac:dyDescent="0.25">
      <c r="BK425450" s="2315"/>
    </row>
    <row r="425451" spans="63:63" x14ac:dyDescent="0.25">
      <c r="BK425451" s="2311"/>
    </row>
    <row r="425475" spans="63:63" x14ac:dyDescent="0.25">
      <c r="BK425475" s="2315"/>
    </row>
    <row r="425476" spans="63:63" x14ac:dyDescent="0.25">
      <c r="BK425476" s="2311"/>
    </row>
    <row r="425500" spans="63:63" x14ac:dyDescent="0.25">
      <c r="BK425500" s="2315"/>
    </row>
    <row r="425501" spans="63:63" x14ac:dyDescent="0.25">
      <c r="BK425501" s="2311"/>
    </row>
    <row r="425525" spans="63:63" x14ac:dyDescent="0.25">
      <c r="BK425525" s="2315"/>
    </row>
    <row r="425526" spans="63:63" x14ac:dyDescent="0.25">
      <c r="BK425526" s="2311"/>
    </row>
    <row r="425550" spans="63:63" x14ac:dyDescent="0.25">
      <c r="BK425550" s="2315"/>
    </row>
    <row r="425551" spans="63:63" x14ac:dyDescent="0.25">
      <c r="BK425551" s="2311"/>
    </row>
    <row r="425575" spans="63:63" x14ac:dyDescent="0.25">
      <c r="BK425575" s="2315"/>
    </row>
    <row r="425576" spans="63:63" x14ac:dyDescent="0.25">
      <c r="BK425576" s="2311"/>
    </row>
    <row r="425600" spans="63:63" x14ac:dyDescent="0.25">
      <c r="BK425600" s="2315"/>
    </row>
    <row r="425601" spans="63:63" x14ac:dyDescent="0.25">
      <c r="BK425601" s="2311"/>
    </row>
    <row r="425625" spans="63:63" x14ac:dyDescent="0.25">
      <c r="BK425625" s="2315"/>
    </row>
    <row r="425626" spans="63:63" x14ac:dyDescent="0.25">
      <c r="BK425626" s="2311"/>
    </row>
    <row r="425650" spans="63:63" x14ac:dyDescent="0.25">
      <c r="BK425650" s="2315"/>
    </row>
    <row r="425651" spans="63:63" x14ac:dyDescent="0.25">
      <c r="BK425651" s="2311"/>
    </row>
    <row r="425675" spans="63:63" x14ac:dyDescent="0.25">
      <c r="BK425675" s="2315"/>
    </row>
    <row r="425676" spans="63:63" x14ac:dyDescent="0.25">
      <c r="BK425676" s="2311"/>
    </row>
    <row r="425700" spans="63:63" x14ac:dyDescent="0.25">
      <c r="BK425700" s="2315"/>
    </row>
    <row r="425701" spans="63:63" x14ac:dyDescent="0.25">
      <c r="BK425701" s="2311"/>
    </row>
    <row r="425725" spans="63:63" x14ac:dyDescent="0.25">
      <c r="BK425725" s="2315"/>
    </row>
    <row r="425726" spans="63:63" x14ac:dyDescent="0.25">
      <c r="BK425726" s="2311"/>
    </row>
    <row r="425750" spans="63:63" x14ac:dyDescent="0.25">
      <c r="BK425750" s="2315"/>
    </row>
    <row r="425751" spans="63:63" x14ac:dyDescent="0.25">
      <c r="BK425751" s="2311"/>
    </row>
    <row r="425775" spans="63:63" x14ac:dyDescent="0.25">
      <c r="BK425775" s="2315"/>
    </row>
    <row r="425776" spans="63:63" x14ac:dyDescent="0.25">
      <c r="BK425776" s="2311"/>
    </row>
    <row r="425800" spans="63:63" x14ac:dyDescent="0.25">
      <c r="BK425800" s="2315"/>
    </row>
    <row r="425801" spans="63:63" x14ac:dyDescent="0.25">
      <c r="BK425801" s="2311"/>
    </row>
    <row r="425825" spans="63:63" x14ac:dyDescent="0.25">
      <c r="BK425825" s="2315"/>
    </row>
    <row r="425826" spans="63:63" x14ac:dyDescent="0.25">
      <c r="BK425826" s="2311"/>
    </row>
    <row r="425850" spans="63:63" x14ac:dyDescent="0.25">
      <c r="BK425850" s="2315"/>
    </row>
    <row r="425851" spans="63:63" x14ac:dyDescent="0.25">
      <c r="BK425851" s="2311"/>
    </row>
    <row r="425875" spans="63:63" x14ac:dyDescent="0.25">
      <c r="BK425875" s="2315"/>
    </row>
    <row r="425876" spans="63:63" x14ac:dyDescent="0.25">
      <c r="BK425876" s="2311"/>
    </row>
    <row r="425900" spans="63:63" x14ac:dyDescent="0.25">
      <c r="BK425900" s="2315"/>
    </row>
    <row r="425901" spans="63:63" x14ac:dyDescent="0.25">
      <c r="BK425901" s="2311"/>
    </row>
    <row r="425925" spans="63:63" x14ac:dyDescent="0.25">
      <c r="BK425925" s="2315"/>
    </row>
    <row r="425926" spans="63:63" x14ac:dyDescent="0.25">
      <c r="BK425926" s="2311"/>
    </row>
    <row r="425950" spans="63:63" x14ac:dyDescent="0.25">
      <c r="BK425950" s="2315"/>
    </row>
    <row r="425951" spans="63:63" x14ac:dyDescent="0.25">
      <c r="BK425951" s="2311"/>
    </row>
    <row r="425975" spans="63:63" x14ac:dyDescent="0.25">
      <c r="BK425975" s="2315"/>
    </row>
    <row r="425976" spans="63:63" x14ac:dyDescent="0.25">
      <c r="BK425976" s="2311"/>
    </row>
    <row r="426000" spans="63:63" x14ac:dyDescent="0.25">
      <c r="BK426000" s="2315"/>
    </row>
    <row r="426001" spans="63:63" x14ac:dyDescent="0.25">
      <c r="BK426001" s="2311"/>
    </row>
    <row r="426025" spans="63:63" x14ac:dyDescent="0.25">
      <c r="BK426025" s="2315"/>
    </row>
    <row r="426026" spans="63:63" x14ac:dyDescent="0.25">
      <c r="BK426026" s="2311"/>
    </row>
    <row r="426050" spans="63:63" x14ac:dyDescent="0.25">
      <c r="BK426050" s="2315"/>
    </row>
    <row r="426051" spans="63:63" x14ac:dyDescent="0.25">
      <c r="BK426051" s="2311"/>
    </row>
    <row r="426075" spans="63:63" x14ac:dyDescent="0.25">
      <c r="BK426075" s="2315"/>
    </row>
    <row r="426076" spans="63:63" x14ac:dyDescent="0.25">
      <c r="BK426076" s="2311"/>
    </row>
    <row r="426100" spans="63:63" x14ac:dyDescent="0.25">
      <c r="BK426100" s="2315"/>
    </row>
    <row r="426101" spans="63:63" x14ac:dyDescent="0.25">
      <c r="BK426101" s="2311"/>
    </row>
    <row r="426125" spans="63:63" x14ac:dyDescent="0.25">
      <c r="BK426125" s="2315"/>
    </row>
    <row r="426126" spans="63:63" x14ac:dyDescent="0.25">
      <c r="BK426126" s="2311"/>
    </row>
    <row r="426150" spans="63:63" x14ac:dyDescent="0.25">
      <c r="BK426150" s="2315"/>
    </row>
    <row r="426151" spans="63:63" x14ac:dyDescent="0.25">
      <c r="BK426151" s="2311"/>
    </row>
    <row r="426175" spans="63:63" x14ac:dyDescent="0.25">
      <c r="BK426175" s="2315"/>
    </row>
    <row r="426176" spans="63:63" x14ac:dyDescent="0.25">
      <c r="BK426176" s="2311"/>
    </row>
    <row r="426200" spans="63:63" x14ac:dyDescent="0.25">
      <c r="BK426200" s="2315"/>
    </row>
    <row r="426201" spans="63:63" x14ac:dyDescent="0.25">
      <c r="BK426201" s="2311"/>
    </row>
    <row r="426225" spans="63:63" x14ac:dyDescent="0.25">
      <c r="BK426225" s="2315"/>
    </row>
    <row r="426226" spans="63:63" x14ac:dyDescent="0.25">
      <c r="BK426226" s="2311"/>
    </row>
    <row r="426250" spans="63:63" x14ac:dyDescent="0.25">
      <c r="BK426250" s="2315"/>
    </row>
    <row r="426251" spans="63:63" x14ac:dyDescent="0.25">
      <c r="BK426251" s="2311"/>
    </row>
    <row r="426275" spans="63:63" x14ac:dyDescent="0.25">
      <c r="BK426275" s="2315"/>
    </row>
    <row r="426276" spans="63:63" x14ac:dyDescent="0.25">
      <c r="BK426276" s="2311"/>
    </row>
    <row r="426300" spans="63:63" x14ac:dyDescent="0.25">
      <c r="BK426300" s="2315"/>
    </row>
    <row r="426301" spans="63:63" x14ac:dyDescent="0.25">
      <c r="BK426301" s="2311"/>
    </row>
    <row r="426325" spans="63:63" x14ac:dyDescent="0.25">
      <c r="BK426325" s="2315"/>
    </row>
    <row r="426326" spans="63:63" x14ac:dyDescent="0.25">
      <c r="BK426326" s="2311"/>
    </row>
    <row r="426350" spans="63:63" x14ac:dyDescent="0.25">
      <c r="BK426350" s="2315"/>
    </row>
    <row r="426351" spans="63:63" x14ac:dyDescent="0.25">
      <c r="BK426351" s="2311"/>
    </row>
    <row r="426375" spans="63:63" x14ac:dyDescent="0.25">
      <c r="BK426375" s="2315"/>
    </row>
    <row r="426376" spans="63:63" x14ac:dyDescent="0.25">
      <c r="BK426376" s="2311"/>
    </row>
    <row r="426400" spans="63:63" x14ac:dyDescent="0.25">
      <c r="BK426400" s="2315"/>
    </row>
    <row r="426401" spans="63:63" x14ac:dyDescent="0.25">
      <c r="BK426401" s="2311"/>
    </row>
    <row r="426425" spans="63:63" x14ac:dyDescent="0.25">
      <c r="BK426425" s="2315"/>
    </row>
    <row r="426426" spans="63:63" x14ac:dyDescent="0.25">
      <c r="BK426426" s="2311"/>
    </row>
    <row r="426450" spans="63:63" x14ac:dyDescent="0.25">
      <c r="BK426450" s="2315"/>
    </row>
    <row r="426451" spans="63:63" x14ac:dyDescent="0.25">
      <c r="BK426451" s="2311"/>
    </row>
    <row r="426475" spans="63:63" x14ac:dyDescent="0.25">
      <c r="BK426475" s="2315"/>
    </row>
    <row r="426476" spans="63:63" x14ac:dyDescent="0.25">
      <c r="BK426476" s="2311"/>
    </row>
    <row r="426500" spans="63:63" x14ac:dyDescent="0.25">
      <c r="BK426500" s="2315"/>
    </row>
    <row r="426501" spans="63:63" x14ac:dyDescent="0.25">
      <c r="BK426501" s="2311"/>
    </row>
    <row r="426525" spans="63:63" x14ac:dyDescent="0.25">
      <c r="BK426525" s="2315"/>
    </row>
    <row r="426526" spans="63:63" x14ac:dyDescent="0.25">
      <c r="BK426526" s="2311"/>
    </row>
    <row r="426550" spans="63:63" x14ac:dyDescent="0.25">
      <c r="BK426550" s="2315"/>
    </row>
    <row r="426551" spans="63:63" x14ac:dyDescent="0.25">
      <c r="BK426551" s="2311"/>
    </row>
    <row r="426575" spans="63:63" x14ac:dyDescent="0.25">
      <c r="BK426575" s="2315"/>
    </row>
    <row r="426576" spans="63:63" x14ac:dyDescent="0.25">
      <c r="BK426576" s="2311"/>
    </row>
    <row r="426600" spans="63:63" x14ac:dyDescent="0.25">
      <c r="BK426600" s="2315"/>
    </row>
    <row r="426601" spans="63:63" x14ac:dyDescent="0.25">
      <c r="BK426601" s="2311"/>
    </row>
    <row r="426625" spans="63:63" x14ac:dyDescent="0.25">
      <c r="BK426625" s="2315"/>
    </row>
    <row r="426626" spans="63:63" x14ac:dyDescent="0.25">
      <c r="BK426626" s="2311"/>
    </row>
    <row r="426650" spans="63:63" x14ac:dyDescent="0.25">
      <c r="BK426650" s="2315"/>
    </row>
    <row r="426651" spans="63:63" x14ac:dyDescent="0.25">
      <c r="BK426651" s="2311"/>
    </row>
    <row r="426675" spans="63:63" x14ac:dyDescent="0.25">
      <c r="BK426675" s="2315"/>
    </row>
    <row r="426676" spans="63:63" x14ac:dyDescent="0.25">
      <c r="BK426676" s="2311"/>
    </row>
    <row r="426700" spans="63:63" x14ac:dyDescent="0.25">
      <c r="BK426700" s="2315"/>
    </row>
    <row r="426701" spans="63:63" x14ac:dyDescent="0.25">
      <c r="BK426701" s="2311"/>
    </row>
    <row r="426725" spans="63:63" x14ac:dyDescent="0.25">
      <c r="BK426725" s="2315"/>
    </row>
    <row r="426726" spans="63:63" x14ac:dyDescent="0.25">
      <c r="BK426726" s="2311"/>
    </row>
    <row r="426750" spans="63:63" x14ac:dyDescent="0.25">
      <c r="BK426750" s="2315"/>
    </row>
    <row r="426751" spans="63:63" x14ac:dyDescent="0.25">
      <c r="BK426751" s="2311"/>
    </row>
    <row r="426775" spans="63:63" x14ac:dyDescent="0.25">
      <c r="BK426775" s="2315"/>
    </row>
    <row r="426776" spans="63:63" x14ac:dyDescent="0.25">
      <c r="BK426776" s="2311"/>
    </row>
    <row r="426800" spans="63:63" x14ac:dyDescent="0.25">
      <c r="BK426800" s="2315"/>
    </row>
    <row r="426801" spans="63:63" x14ac:dyDescent="0.25">
      <c r="BK426801" s="2311"/>
    </row>
    <row r="426825" spans="63:63" x14ac:dyDescent="0.25">
      <c r="BK426825" s="2315"/>
    </row>
    <row r="426826" spans="63:63" x14ac:dyDescent="0.25">
      <c r="BK426826" s="2311"/>
    </row>
    <row r="426850" spans="63:63" x14ac:dyDescent="0.25">
      <c r="BK426850" s="2315"/>
    </row>
    <row r="426851" spans="63:63" x14ac:dyDescent="0.25">
      <c r="BK426851" s="2311"/>
    </row>
    <row r="426875" spans="63:63" x14ac:dyDescent="0.25">
      <c r="BK426875" s="2315"/>
    </row>
    <row r="426876" spans="63:63" x14ac:dyDescent="0.25">
      <c r="BK426876" s="2311"/>
    </row>
    <row r="426900" spans="63:63" x14ac:dyDescent="0.25">
      <c r="BK426900" s="2315"/>
    </row>
    <row r="426901" spans="63:63" x14ac:dyDescent="0.25">
      <c r="BK426901" s="2311"/>
    </row>
    <row r="426925" spans="63:63" x14ac:dyDescent="0.25">
      <c r="BK426925" s="2315"/>
    </row>
    <row r="426926" spans="63:63" x14ac:dyDescent="0.25">
      <c r="BK426926" s="2311"/>
    </row>
    <row r="426950" spans="63:63" x14ac:dyDescent="0.25">
      <c r="BK426950" s="2315"/>
    </row>
    <row r="426951" spans="63:63" x14ac:dyDescent="0.25">
      <c r="BK426951" s="2311"/>
    </row>
    <row r="426975" spans="63:63" x14ac:dyDescent="0.25">
      <c r="BK426975" s="2315"/>
    </row>
    <row r="426976" spans="63:63" x14ac:dyDescent="0.25">
      <c r="BK426976" s="2311"/>
    </row>
    <row r="427000" spans="63:63" x14ac:dyDescent="0.25">
      <c r="BK427000" s="2315"/>
    </row>
    <row r="427001" spans="63:63" x14ac:dyDescent="0.25">
      <c r="BK427001" s="2311"/>
    </row>
    <row r="427025" spans="63:63" x14ac:dyDescent="0.25">
      <c r="BK427025" s="2315"/>
    </row>
    <row r="427026" spans="63:63" x14ac:dyDescent="0.25">
      <c r="BK427026" s="2311"/>
    </row>
    <row r="427050" spans="63:63" x14ac:dyDescent="0.25">
      <c r="BK427050" s="2315"/>
    </row>
    <row r="427051" spans="63:63" x14ac:dyDescent="0.25">
      <c r="BK427051" s="2311"/>
    </row>
    <row r="427075" spans="63:63" x14ac:dyDescent="0.25">
      <c r="BK427075" s="2315"/>
    </row>
    <row r="427076" spans="63:63" x14ac:dyDescent="0.25">
      <c r="BK427076" s="2311"/>
    </row>
    <row r="427100" spans="63:63" x14ac:dyDescent="0.25">
      <c r="BK427100" s="2315"/>
    </row>
    <row r="427101" spans="63:63" x14ac:dyDescent="0.25">
      <c r="BK427101" s="2311"/>
    </row>
    <row r="427125" spans="63:63" x14ac:dyDescent="0.25">
      <c r="BK427125" s="2315"/>
    </row>
    <row r="427126" spans="63:63" x14ac:dyDescent="0.25">
      <c r="BK427126" s="2311"/>
    </row>
    <row r="427150" spans="63:63" x14ac:dyDescent="0.25">
      <c r="BK427150" s="2315"/>
    </row>
    <row r="427151" spans="63:63" x14ac:dyDescent="0.25">
      <c r="BK427151" s="2311"/>
    </row>
    <row r="427175" spans="63:63" x14ac:dyDescent="0.25">
      <c r="BK427175" s="2315"/>
    </row>
    <row r="427176" spans="63:63" x14ac:dyDescent="0.25">
      <c r="BK427176" s="2311"/>
    </row>
    <row r="427200" spans="63:63" x14ac:dyDescent="0.25">
      <c r="BK427200" s="2315"/>
    </row>
    <row r="427201" spans="63:63" x14ac:dyDescent="0.25">
      <c r="BK427201" s="2311"/>
    </row>
    <row r="427225" spans="63:63" x14ac:dyDescent="0.25">
      <c r="BK427225" s="2315"/>
    </row>
    <row r="427226" spans="63:63" x14ac:dyDescent="0.25">
      <c r="BK427226" s="2311"/>
    </row>
    <row r="427250" spans="63:63" x14ac:dyDescent="0.25">
      <c r="BK427250" s="2315"/>
    </row>
    <row r="427251" spans="63:63" x14ac:dyDescent="0.25">
      <c r="BK427251" s="2311"/>
    </row>
    <row r="427275" spans="63:63" x14ac:dyDescent="0.25">
      <c r="BK427275" s="2315"/>
    </row>
    <row r="427276" spans="63:63" x14ac:dyDescent="0.25">
      <c r="BK427276" s="2311"/>
    </row>
    <row r="427300" spans="63:63" x14ac:dyDescent="0.25">
      <c r="BK427300" s="2315"/>
    </row>
    <row r="427301" spans="63:63" x14ac:dyDescent="0.25">
      <c r="BK427301" s="2311"/>
    </row>
    <row r="427325" spans="63:63" x14ac:dyDescent="0.25">
      <c r="BK427325" s="2315"/>
    </row>
    <row r="427326" spans="63:63" x14ac:dyDescent="0.25">
      <c r="BK427326" s="2311"/>
    </row>
    <row r="427350" spans="63:63" x14ac:dyDescent="0.25">
      <c r="BK427350" s="2315"/>
    </row>
    <row r="427351" spans="63:63" x14ac:dyDescent="0.25">
      <c r="BK427351" s="2311"/>
    </row>
    <row r="427375" spans="63:63" x14ac:dyDescent="0.25">
      <c r="BK427375" s="2315"/>
    </row>
    <row r="427376" spans="63:63" x14ac:dyDescent="0.25">
      <c r="BK427376" s="2311"/>
    </row>
    <row r="427400" spans="63:63" x14ac:dyDescent="0.25">
      <c r="BK427400" s="2315"/>
    </row>
    <row r="427401" spans="63:63" x14ac:dyDescent="0.25">
      <c r="BK427401" s="2311"/>
    </row>
    <row r="427425" spans="63:63" x14ac:dyDescent="0.25">
      <c r="BK427425" s="2315"/>
    </row>
    <row r="427426" spans="63:63" x14ac:dyDescent="0.25">
      <c r="BK427426" s="2311"/>
    </row>
    <row r="427450" spans="63:63" x14ac:dyDescent="0.25">
      <c r="BK427450" s="2315"/>
    </row>
    <row r="427451" spans="63:63" x14ac:dyDescent="0.25">
      <c r="BK427451" s="2311"/>
    </row>
    <row r="427475" spans="63:63" x14ac:dyDescent="0.25">
      <c r="BK427475" s="2315"/>
    </row>
    <row r="427476" spans="63:63" x14ac:dyDescent="0.25">
      <c r="BK427476" s="2311"/>
    </row>
    <row r="427500" spans="63:63" x14ac:dyDescent="0.25">
      <c r="BK427500" s="2315"/>
    </row>
    <row r="427501" spans="63:63" x14ac:dyDescent="0.25">
      <c r="BK427501" s="2311"/>
    </row>
    <row r="427525" spans="63:63" x14ac:dyDescent="0.25">
      <c r="BK427525" s="2315"/>
    </row>
    <row r="427526" spans="63:63" x14ac:dyDescent="0.25">
      <c r="BK427526" s="2311"/>
    </row>
    <row r="427550" spans="63:63" x14ac:dyDescent="0.25">
      <c r="BK427550" s="2315"/>
    </row>
    <row r="427551" spans="63:63" x14ac:dyDescent="0.25">
      <c r="BK427551" s="2311"/>
    </row>
    <row r="427575" spans="63:63" x14ac:dyDescent="0.25">
      <c r="BK427575" s="2315"/>
    </row>
    <row r="427576" spans="63:63" x14ac:dyDescent="0.25">
      <c r="BK427576" s="2311"/>
    </row>
    <row r="427600" spans="63:63" x14ac:dyDescent="0.25">
      <c r="BK427600" s="2315"/>
    </row>
    <row r="427601" spans="63:63" x14ac:dyDescent="0.25">
      <c r="BK427601" s="2311"/>
    </row>
    <row r="427625" spans="63:63" x14ac:dyDescent="0.25">
      <c r="BK427625" s="2315"/>
    </row>
    <row r="427626" spans="63:63" x14ac:dyDescent="0.25">
      <c r="BK427626" s="2311"/>
    </row>
    <row r="427650" spans="63:63" x14ac:dyDescent="0.25">
      <c r="BK427650" s="2315"/>
    </row>
    <row r="427651" spans="63:63" x14ac:dyDescent="0.25">
      <c r="BK427651" s="2311"/>
    </row>
    <row r="427675" spans="63:63" x14ac:dyDescent="0.25">
      <c r="BK427675" s="2315"/>
    </row>
    <row r="427676" spans="63:63" x14ac:dyDescent="0.25">
      <c r="BK427676" s="2311"/>
    </row>
    <row r="427700" spans="63:63" x14ac:dyDescent="0.25">
      <c r="BK427700" s="2315"/>
    </row>
    <row r="427701" spans="63:63" x14ac:dyDescent="0.25">
      <c r="BK427701" s="2311"/>
    </row>
    <row r="427725" spans="63:63" x14ac:dyDescent="0.25">
      <c r="BK427725" s="2315"/>
    </row>
    <row r="427726" spans="63:63" x14ac:dyDescent="0.25">
      <c r="BK427726" s="2311"/>
    </row>
    <row r="427750" spans="63:63" x14ac:dyDescent="0.25">
      <c r="BK427750" s="2315"/>
    </row>
    <row r="427751" spans="63:63" x14ac:dyDescent="0.25">
      <c r="BK427751" s="2311"/>
    </row>
    <row r="427775" spans="63:63" x14ac:dyDescent="0.25">
      <c r="BK427775" s="2315"/>
    </row>
    <row r="427776" spans="63:63" x14ac:dyDescent="0.25">
      <c r="BK427776" s="2311"/>
    </row>
    <row r="427800" spans="63:63" x14ac:dyDescent="0.25">
      <c r="BK427800" s="2315"/>
    </row>
    <row r="427801" spans="63:63" x14ac:dyDescent="0.25">
      <c r="BK427801" s="2311"/>
    </row>
    <row r="427825" spans="63:63" x14ac:dyDescent="0.25">
      <c r="BK427825" s="2315"/>
    </row>
    <row r="427826" spans="63:63" x14ac:dyDescent="0.25">
      <c r="BK427826" s="2311"/>
    </row>
    <row r="427850" spans="63:63" x14ac:dyDescent="0.25">
      <c r="BK427850" s="2315"/>
    </row>
    <row r="427851" spans="63:63" x14ac:dyDescent="0.25">
      <c r="BK427851" s="2311"/>
    </row>
    <row r="427875" spans="63:63" x14ac:dyDescent="0.25">
      <c r="BK427875" s="2315"/>
    </row>
    <row r="427876" spans="63:63" x14ac:dyDescent="0.25">
      <c r="BK427876" s="2311"/>
    </row>
    <row r="427900" spans="63:63" x14ac:dyDescent="0.25">
      <c r="BK427900" s="2315"/>
    </row>
    <row r="427901" spans="63:63" x14ac:dyDescent="0.25">
      <c r="BK427901" s="2311"/>
    </row>
    <row r="427925" spans="63:63" x14ac:dyDescent="0.25">
      <c r="BK427925" s="2315"/>
    </row>
    <row r="427926" spans="63:63" x14ac:dyDescent="0.25">
      <c r="BK427926" s="2311"/>
    </row>
    <row r="427950" spans="63:63" x14ac:dyDescent="0.25">
      <c r="BK427950" s="2315"/>
    </row>
    <row r="427951" spans="63:63" x14ac:dyDescent="0.25">
      <c r="BK427951" s="2311"/>
    </row>
    <row r="427975" spans="63:63" x14ac:dyDescent="0.25">
      <c r="BK427975" s="2315"/>
    </row>
    <row r="427976" spans="63:63" x14ac:dyDescent="0.25">
      <c r="BK427976" s="2311"/>
    </row>
    <row r="428000" spans="63:63" x14ac:dyDescent="0.25">
      <c r="BK428000" s="2315"/>
    </row>
    <row r="428001" spans="63:63" x14ac:dyDescent="0.25">
      <c r="BK428001" s="2311"/>
    </row>
    <row r="428025" spans="63:63" x14ac:dyDescent="0.25">
      <c r="BK428025" s="2315"/>
    </row>
    <row r="428026" spans="63:63" x14ac:dyDescent="0.25">
      <c r="BK428026" s="2311"/>
    </row>
    <row r="428050" spans="63:63" x14ac:dyDescent="0.25">
      <c r="BK428050" s="2315"/>
    </row>
    <row r="428051" spans="63:63" x14ac:dyDescent="0.25">
      <c r="BK428051" s="2311"/>
    </row>
    <row r="428075" spans="63:63" x14ac:dyDescent="0.25">
      <c r="BK428075" s="2315"/>
    </row>
    <row r="428076" spans="63:63" x14ac:dyDescent="0.25">
      <c r="BK428076" s="2311"/>
    </row>
    <row r="428100" spans="63:63" x14ac:dyDescent="0.25">
      <c r="BK428100" s="2315"/>
    </row>
    <row r="428101" spans="63:63" x14ac:dyDescent="0.25">
      <c r="BK428101" s="2311"/>
    </row>
    <row r="428125" spans="63:63" x14ac:dyDescent="0.25">
      <c r="BK428125" s="2315"/>
    </row>
    <row r="428126" spans="63:63" x14ac:dyDescent="0.25">
      <c r="BK428126" s="2311"/>
    </row>
    <row r="428150" spans="63:63" x14ac:dyDescent="0.25">
      <c r="BK428150" s="2315"/>
    </row>
    <row r="428151" spans="63:63" x14ac:dyDescent="0.25">
      <c r="BK428151" s="2311"/>
    </row>
    <row r="428175" spans="63:63" x14ac:dyDescent="0.25">
      <c r="BK428175" s="2315"/>
    </row>
    <row r="428176" spans="63:63" x14ac:dyDescent="0.25">
      <c r="BK428176" s="2311"/>
    </row>
    <row r="428200" spans="63:63" x14ac:dyDescent="0.25">
      <c r="BK428200" s="2315"/>
    </row>
    <row r="428201" spans="63:63" x14ac:dyDescent="0.25">
      <c r="BK428201" s="2311"/>
    </row>
    <row r="428225" spans="63:63" x14ac:dyDescent="0.25">
      <c r="BK428225" s="2315"/>
    </row>
    <row r="428226" spans="63:63" x14ac:dyDescent="0.25">
      <c r="BK428226" s="2311"/>
    </row>
    <row r="428250" spans="63:63" x14ac:dyDescent="0.25">
      <c r="BK428250" s="2315"/>
    </row>
    <row r="428251" spans="63:63" x14ac:dyDescent="0.25">
      <c r="BK428251" s="2311"/>
    </row>
    <row r="428275" spans="63:63" x14ac:dyDescent="0.25">
      <c r="BK428275" s="2315"/>
    </row>
    <row r="428276" spans="63:63" x14ac:dyDescent="0.25">
      <c r="BK428276" s="2311"/>
    </row>
    <row r="428300" spans="63:63" x14ac:dyDescent="0.25">
      <c r="BK428300" s="2315"/>
    </row>
    <row r="428301" spans="63:63" x14ac:dyDescent="0.25">
      <c r="BK428301" s="2311"/>
    </row>
    <row r="428325" spans="63:63" x14ac:dyDescent="0.25">
      <c r="BK428325" s="2315"/>
    </row>
    <row r="428326" spans="63:63" x14ac:dyDescent="0.25">
      <c r="BK428326" s="2311"/>
    </row>
    <row r="428350" spans="63:63" x14ac:dyDescent="0.25">
      <c r="BK428350" s="2315"/>
    </row>
    <row r="428351" spans="63:63" x14ac:dyDescent="0.25">
      <c r="BK428351" s="2311"/>
    </row>
    <row r="428375" spans="63:63" x14ac:dyDescent="0.25">
      <c r="BK428375" s="2315"/>
    </row>
    <row r="428376" spans="63:63" x14ac:dyDescent="0.25">
      <c r="BK428376" s="2311"/>
    </row>
    <row r="428400" spans="63:63" x14ac:dyDescent="0.25">
      <c r="BK428400" s="2315"/>
    </row>
    <row r="428401" spans="63:63" x14ac:dyDescent="0.25">
      <c r="BK428401" s="2311"/>
    </row>
    <row r="428425" spans="63:63" x14ac:dyDescent="0.25">
      <c r="BK428425" s="2315"/>
    </row>
    <row r="428426" spans="63:63" x14ac:dyDescent="0.25">
      <c r="BK428426" s="2311"/>
    </row>
    <row r="428450" spans="63:63" x14ac:dyDescent="0.25">
      <c r="BK428450" s="2315"/>
    </row>
    <row r="428451" spans="63:63" x14ac:dyDescent="0.25">
      <c r="BK428451" s="2311"/>
    </row>
    <row r="428475" spans="63:63" x14ac:dyDescent="0.25">
      <c r="BK428475" s="2315"/>
    </row>
    <row r="428476" spans="63:63" x14ac:dyDescent="0.25">
      <c r="BK428476" s="2311"/>
    </row>
    <row r="428500" spans="63:63" x14ac:dyDescent="0.25">
      <c r="BK428500" s="2315"/>
    </row>
    <row r="428501" spans="63:63" x14ac:dyDescent="0.25">
      <c r="BK428501" s="2311"/>
    </row>
    <row r="428525" spans="63:63" x14ac:dyDescent="0.25">
      <c r="BK428525" s="2315"/>
    </row>
    <row r="428526" spans="63:63" x14ac:dyDescent="0.25">
      <c r="BK428526" s="2311"/>
    </row>
    <row r="428550" spans="63:63" x14ac:dyDescent="0.25">
      <c r="BK428550" s="2315"/>
    </row>
    <row r="428551" spans="63:63" x14ac:dyDescent="0.25">
      <c r="BK428551" s="2311"/>
    </row>
    <row r="428575" spans="63:63" x14ac:dyDescent="0.25">
      <c r="BK428575" s="2315"/>
    </row>
    <row r="428576" spans="63:63" x14ac:dyDescent="0.25">
      <c r="BK428576" s="2311"/>
    </row>
    <row r="428600" spans="63:63" x14ac:dyDescent="0.25">
      <c r="BK428600" s="2315"/>
    </row>
    <row r="428601" spans="63:63" x14ac:dyDescent="0.25">
      <c r="BK428601" s="2311"/>
    </row>
    <row r="428625" spans="63:63" x14ac:dyDescent="0.25">
      <c r="BK428625" s="2315"/>
    </row>
    <row r="428626" spans="63:63" x14ac:dyDescent="0.25">
      <c r="BK428626" s="2311"/>
    </row>
    <row r="428650" spans="63:63" x14ac:dyDescent="0.25">
      <c r="BK428650" s="2315"/>
    </row>
    <row r="428651" spans="63:63" x14ac:dyDescent="0.25">
      <c r="BK428651" s="2311"/>
    </row>
    <row r="428675" spans="63:63" x14ac:dyDescent="0.25">
      <c r="BK428675" s="2315"/>
    </row>
    <row r="428676" spans="63:63" x14ac:dyDescent="0.25">
      <c r="BK428676" s="2311"/>
    </row>
    <row r="428700" spans="63:63" x14ac:dyDescent="0.25">
      <c r="BK428700" s="2315"/>
    </row>
    <row r="428701" spans="63:63" x14ac:dyDescent="0.25">
      <c r="BK428701" s="2311"/>
    </row>
    <row r="428725" spans="63:63" x14ac:dyDescent="0.25">
      <c r="BK428725" s="2315"/>
    </row>
    <row r="428726" spans="63:63" x14ac:dyDescent="0.25">
      <c r="BK428726" s="2311"/>
    </row>
    <row r="428750" spans="63:63" x14ac:dyDescent="0.25">
      <c r="BK428750" s="2315"/>
    </row>
    <row r="428751" spans="63:63" x14ac:dyDescent="0.25">
      <c r="BK428751" s="2311"/>
    </row>
    <row r="428775" spans="63:63" x14ac:dyDescent="0.25">
      <c r="BK428775" s="2315"/>
    </row>
    <row r="428776" spans="63:63" x14ac:dyDescent="0.25">
      <c r="BK428776" s="2311"/>
    </row>
    <row r="428800" spans="63:63" x14ac:dyDescent="0.25">
      <c r="BK428800" s="2315"/>
    </row>
    <row r="428801" spans="63:63" x14ac:dyDescent="0.25">
      <c r="BK428801" s="2311"/>
    </row>
    <row r="428825" spans="63:63" x14ac:dyDescent="0.25">
      <c r="BK428825" s="2315"/>
    </row>
    <row r="428826" spans="63:63" x14ac:dyDescent="0.25">
      <c r="BK428826" s="2311"/>
    </row>
    <row r="428850" spans="63:63" x14ac:dyDescent="0.25">
      <c r="BK428850" s="2315"/>
    </row>
    <row r="428851" spans="63:63" x14ac:dyDescent="0.25">
      <c r="BK428851" s="2311"/>
    </row>
    <row r="428875" spans="63:63" x14ac:dyDescent="0.25">
      <c r="BK428875" s="2315"/>
    </row>
    <row r="428876" spans="63:63" x14ac:dyDescent="0.25">
      <c r="BK428876" s="2311"/>
    </row>
    <row r="428900" spans="63:63" x14ac:dyDescent="0.25">
      <c r="BK428900" s="2315"/>
    </row>
    <row r="428901" spans="63:63" x14ac:dyDescent="0.25">
      <c r="BK428901" s="2311"/>
    </row>
    <row r="428925" spans="63:63" x14ac:dyDescent="0.25">
      <c r="BK428925" s="2315"/>
    </row>
    <row r="428926" spans="63:63" x14ac:dyDescent="0.25">
      <c r="BK428926" s="2311"/>
    </row>
    <row r="428950" spans="63:63" x14ac:dyDescent="0.25">
      <c r="BK428950" s="2315"/>
    </row>
    <row r="428951" spans="63:63" x14ac:dyDescent="0.25">
      <c r="BK428951" s="2311"/>
    </row>
    <row r="428975" spans="63:63" x14ac:dyDescent="0.25">
      <c r="BK428975" s="2315"/>
    </row>
    <row r="428976" spans="63:63" x14ac:dyDescent="0.25">
      <c r="BK428976" s="2311"/>
    </row>
    <row r="429000" spans="63:63" x14ac:dyDescent="0.25">
      <c r="BK429000" s="2315"/>
    </row>
    <row r="429001" spans="63:63" x14ac:dyDescent="0.25">
      <c r="BK429001" s="2311"/>
    </row>
    <row r="429025" spans="63:63" x14ac:dyDescent="0.25">
      <c r="BK429025" s="2315"/>
    </row>
    <row r="429026" spans="63:63" x14ac:dyDescent="0.25">
      <c r="BK429026" s="2311"/>
    </row>
    <row r="429050" spans="63:63" x14ac:dyDescent="0.25">
      <c r="BK429050" s="2315"/>
    </row>
    <row r="429051" spans="63:63" x14ac:dyDescent="0.25">
      <c r="BK429051" s="2311"/>
    </row>
    <row r="429075" spans="63:63" x14ac:dyDescent="0.25">
      <c r="BK429075" s="2315"/>
    </row>
    <row r="429076" spans="63:63" x14ac:dyDescent="0.25">
      <c r="BK429076" s="2311"/>
    </row>
    <row r="429100" spans="63:63" x14ac:dyDescent="0.25">
      <c r="BK429100" s="2315"/>
    </row>
    <row r="429101" spans="63:63" x14ac:dyDescent="0.25">
      <c r="BK429101" s="2311"/>
    </row>
    <row r="429125" spans="63:63" x14ac:dyDescent="0.25">
      <c r="BK429125" s="2315"/>
    </row>
    <row r="429126" spans="63:63" x14ac:dyDescent="0.25">
      <c r="BK429126" s="2311"/>
    </row>
    <row r="429150" spans="63:63" x14ac:dyDescent="0.25">
      <c r="BK429150" s="2315"/>
    </row>
    <row r="429151" spans="63:63" x14ac:dyDescent="0.25">
      <c r="BK429151" s="2311"/>
    </row>
    <row r="429175" spans="63:63" x14ac:dyDescent="0.25">
      <c r="BK429175" s="2315"/>
    </row>
    <row r="429176" spans="63:63" x14ac:dyDescent="0.25">
      <c r="BK429176" s="2311"/>
    </row>
    <row r="429200" spans="63:63" x14ac:dyDescent="0.25">
      <c r="BK429200" s="2315"/>
    </row>
    <row r="429201" spans="63:63" x14ac:dyDescent="0.25">
      <c r="BK429201" s="2311"/>
    </row>
    <row r="429225" spans="63:63" x14ac:dyDescent="0.25">
      <c r="BK429225" s="2315"/>
    </row>
    <row r="429226" spans="63:63" x14ac:dyDescent="0.25">
      <c r="BK429226" s="2311"/>
    </row>
    <row r="429250" spans="63:63" x14ac:dyDescent="0.25">
      <c r="BK429250" s="2315"/>
    </row>
    <row r="429251" spans="63:63" x14ac:dyDescent="0.25">
      <c r="BK429251" s="2311"/>
    </row>
    <row r="429275" spans="63:63" x14ac:dyDescent="0.25">
      <c r="BK429275" s="2315"/>
    </row>
    <row r="429276" spans="63:63" x14ac:dyDescent="0.25">
      <c r="BK429276" s="2311"/>
    </row>
    <row r="429300" spans="63:63" x14ac:dyDescent="0.25">
      <c r="BK429300" s="2315"/>
    </row>
    <row r="429301" spans="63:63" x14ac:dyDescent="0.25">
      <c r="BK429301" s="2311"/>
    </row>
    <row r="429325" spans="63:63" x14ac:dyDescent="0.25">
      <c r="BK429325" s="2315"/>
    </row>
    <row r="429326" spans="63:63" x14ac:dyDescent="0.25">
      <c r="BK429326" s="2311"/>
    </row>
    <row r="429350" spans="63:63" x14ac:dyDescent="0.25">
      <c r="BK429350" s="2315"/>
    </row>
    <row r="429351" spans="63:63" x14ac:dyDescent="0.25">
      <c r="BK429351" s="2311"/>
    </row>
    <row r="429375" spans="63:63" x14ac:dyDescent="0.25">
      <c r="BK429375" s="2315"/>
    </row>
    <row r="429376" spans="63:63" x14ac:dyDescent="0.25">
      <c r="BK429376" s="2311"/>
    </row>
    <row r="429400" spans="63:63" x14ac:dyDescent="0.25">
      <c r="BK429400" s="2315"/>
    </row>
    <row r="429401" spans="63:63" x14ac:dyDescent="0.25">
      <c r="BK429401" s="2311"/>
    </row>
    <row r="429425" spans="63:63" x14ac:dyDescent="0.25">
      <c r="BK429425" s="2315"/>
    </row>
    <row r="429426" spans="63:63" x14ac:dyDescent="0.25">
      <c r="BK429426" s="2311"/>
    </row>
    <row r="429450" spans="63:63" x14ac:dyDescent="0.25">
      <c r="BK429450" s="2315"/>
    </row>
    <row r="429451" spans="63:63" x14ac:dyDescent="0.25">
      <c r="BK429451" s="2311"/>
    </row>
    <row r="429475" spans="63:63" x14ac:dyDescent="0.25">
      <c r="BK429475" s="2315"/>
    </row>
    <row r="429476" spans="63:63" x14ac:dyDescent="0.25">
      <c r="BK429476" s="2311"/>
    </row>
    <row r="429500" spans="63:63" x14ac:dyDescent="0.25">
      <c r="BK429500" s="2315"/>
    </row>
    <row r="429501" spans="63:63" x14ac:dyDescent="0.25">
      <c r="BK429501" s="2311"/>
    </row>
    <row r="429525" spans="63:63" x14ac:dyDescent="0.25">
      <c r="BK429525" s="2315"/>
    </row>
    <row r="429526" spans="63:63" x14ac:dyDescent="0.25">
      <c r="BK429526" s="2311"/>
    </row>
    <row r="429550" spans="63:63" x14ac:dyDescent="0.25">
      <c r="BK429550" s="2315"/>
    </row>
    <row r="429551" spans="63:63" x14ac:dyDescent="0.25">
      <c r="BK429551" s="2311"/>
    </row>
    <row r="429575" spans="63:63" x14ac:dyDescent="0.25">
      <c r="BK429575" s="2315"/>
    </row>
    <row r="429576" spans="63:63" x14ac:dyDescent="0.25">
      <c r="BK429576" s="2311"/>
    </row>
    <row r="429600" spans="63:63" x14ac:dyDescent="0.25">
      <c r="BK429600" s="2315"/>
    </row>
    <row r="429601" spans="63:63" x14ac:dyDescent="0.25">
      <c r="BK429601" s="2311"/>
    </row>
    <row r="429625" spans="63:63" x14ac:dyDescent="0.25">
      <c r="BK429625" s="2315"/>
    </row>
    <row r="429626" spans="63:63" x14ac:dyDescent="0.25">
      <c r="BK429626" s="2311"/>
    </row>
    <row r="429650" spans="63:63" x14ac:dyDescent="0.25">
      <c r="BK429650" s="2315"/>
    </row>
    <row r="429651" spans="63:63" x14ac:dyDescent="0.25">
      <c r="BK429651" s="2311"/>
    </row>
    <row r="429675" spans="63:63" x14ac:dyDescent="0.25">
      <c r="BK429675" s="2315"/>
    </row>
    <row r="429676" spans="63:63" x14ac:dyDescent="0.25">
      <c r="BK429676" s="2311"/>
    </row>
    <row r="429700" spans="63:63" x14ac:dyDescent="0.25">
      <c r="BK429700" s="2315"/>
    </row>
    <row r="429701" spans="63:63" x14ac:dyDescent="0.25">
      <c r="BK429701" s="2311"/>
    </row>
    <row r="429725" spans="63:63" x14ac:dyDescent="0.25">
      <c r="BK429725" s="2315"/>
    </row>
    <row r="429726" spans="63:63" x14ac:dyDescent="0.25">
      <c r="BK429726" s="2311"/>
    </row>
    <row r="429750" spans="63:63" x14ac:dyDescent="0.25">
      <c r="BK429750" s="2315"/>
    </row>
    <row r="429751" spans="63:63" x14ac:dyDescent="0.25">
      <c r="BK429751" s="2311"/>
    </row>
    <row r="429775" spans="63:63" x14ac:dyDescent="0.25">
      <c r="BK429775" s="2315"/>
    </row>
    <row r="429776" spans="63:63" x14ac:dyDescent="0.25">
      <c r="BK429776" s="2311"/>
    </row>
    <row r="429800" spans="63:63" x14ac:dyDescent="0.25">
      <c r="BK429800" s="2315"/>
    </row>
    <row r="429801" spans="63:63" x14ac:dyDescent="0.25">
      <c r="BK429801" s="2311"/>
    </row>
    <row r="429825" spans="63:63" x14ac:dyDescent="0.25">
      <c r="BK429825" s="2315"/>
    </row>
    <row r="429826" spans="63:63" x14ac:dyDescent="0.25">
      <c r="BK429826" s="2311"/>
    </row>
    <row r="429850" spans="63:63" x14ac:dyDescent="0.25">
      <c r="BK429850" s="2315"/>
    </row>
    <row r="429851" spans="63:63" x14ac:dyDescent="0.25">
      <c r="BK429851" s="2311"/>
    </row>
    <row r="429875" spans="63:63" x14ac:dyDescent="0.25">
      <c r="BK429875" s="2315"/>
    </row>
    <row r="429876" spans="63:63" x14ac:dyDescent="0.25">
      <c r="BK429876" s="2311"/>
    </row>
    <row r="429900" spans="63:63" x14ac:dyDescent="0.25">
      <c r="BK429900" s="2315"/>
    </row>
    <row r="429901" spans="63:63" x14ac:dyDescent="0.25">
      <c r="BK429901" s="2311"/>
    </row>
    <row r="429925" spans="63:63" x14ac:dyDescent="0.25">
      <c r="BK429925" s="2315"/>
    </row>
    <row r="429926" spans="63:63" x14ac:dyDescent="0.25">
      <c r="BK429926" s="2311"/>
    </row>
    <row r="429950" spans="63:63" x14ac:dyDescent="0.25">
      <c r="BK429950" s="2315"/>
    </row>
    <row r="429951" spans="63:63" x14ac:dyDescent="0.25">
      <c r="BK429951" s="2311"/>
    </row>
    <row r="429975" spans="63:63" x14ac:dyDescent="0.25">
      <c r="BK429975" s="2315"/>
    </row>
    <row r="429976" spans="63:63" x14ac:dyDescent="0.25">
      <c r="BK429976" s="2311"/>
    </row>
    <row r="430000" spans="63:63" x14ac:dyDescent="0.25">
      <c r="BK430000" s="2315"/>
    </row>
    <row r="430001" spans="63:63" x14ac:dyDescent="0.25">
      <c r="BK430001" s="2311"/>
    </row>
    <row r="430025" spans="63:63" x14ac:dyDescent="0.25">
      <c r="BK430025" s="2315"/>
    </row>
    <row r="430026" spans="63:63" x14ac:dyDescent="0.25">
      <c r="BK430026" s="2311"/>
    </row>
    <row r="430050" spans="63:63" x14ac:dyDescent="0.25">
      <c r="BK430050" s="2315"/>
    </row>
    <row r="430051" spans="63:63" x14ac:dyDescent="0.25">
      <c r="BK430051" s="2311"/>
    </row>
    <row r="430075" spans="63:63" x14ac:dyDescent="0.25">
      <c r="BK430075" s="2315"/>
    </row>
    <row r="430076" spans="63:63" x14ac:dyDescent="0.25">
      <c r="BK430076" s="2311"/>
    </row>
    <row r="430100" spans="63:63" x14ac:dyDescent="0.25">
      <c r="BK430100" s="2315"/>
    </row>
    <row r="430101" spans="63:63" x14ac:dyDescent="0.25">
      <c r="BK430101" s="2311"/>
    </row>
    <row r="430125" spans="63:63" x14ac:dyDescent="0.25">
      <c r="BK430125" s="2315"/>
    </row>
    <row r="430126" spans="63:63" x14ac:dyDescent="0.25">
      <c r="BK430126" s="2311"/>
    </row>
    <row r="430150" spans="63:63" x14ac:dyDescent="0.25">
      <c r="BK430150" s="2315"/>
    </row>
    <row r="430151" spans="63:63" x14ac:dyDescent="0.25">
      <c r="BK430151" s="2311"/>
    </row>
    <row r="430175" spans="63:63" x14ac:dyDescent="0.25">
      <c r="BK430175" s="2315"/>
    </row>
    <row r="430176" spans="63:63" x14ac:dyDescent="0.25">
      <c r="BK430176" s="2311"/>
    </row>
    <row r="430200" spans="63:63" x14ac:dyDescent="0.25">
      <c r="BK430200" s="2315"/>
    </row>
    <row r="430201" spans="63:63" x14ac:dyDescent="0.25">
      <c r="BK430201" s="2311"/>
    </row>
    <row r="430225" spans="63:63" x14ac:dyDescent="0.25">
      <c r="BK430225" s="2315"/>
    </row>
    <row r="430226" spans="63:63" x14ac:dyDescent="0.25">
      <c r="BK430226" s="2311"/>
    </row>
    <row r="430250" spans="63:63" x14ac:dyDescent="0.25">
      <c r="BK430250" s="2315"/>
    </row>
    <row r="430251" spans="63:63" x14ac:dyDescent="0.25">
      <c r="BK430251" s="2311"/>
    </row>
    <row r="430275" spans="63:63" x14ac:dyDescent="0.25">
      <c r="BK430275" s="2315"/>
    </row>
    <row r="430276" spans="63:63" x14ac:dyDescent="0.25">
      <c r="BK430276" s="2311"/>
    </row>
    <row r="430300" spans="63:63" x14ac:dyDescent="0.25">
      <c r="BK430300" s="2315"/>
    </row>
    <row r="430301" spans="63:63" x14ac:dyDescent="0.25">
      <c r="BK430301" s="2311"/>
    </row>
    <row r="430325" spans="63:63" x14ac:dyDescent="0.25">
      <c r="BK430325" s="2315"/>
    </row>
    <row r="430326" spans="63:63" x14ac:dyDescent="0.25">
      <c r="BK430326" s="2311"/>
    </row>
    <row r="430350" spans="63:63" x14ac:dyDescent="0.25">
      <c r="BK430350" s="2315"/>
    </row>
    <row r="430351" spans="63:63" x14ac:dyDescent="0.25">
      <c r="BK430351" s="2311"/>
    </row>
    <row r="430375" spans="63:63" x14ac:dyDescent="0.25">
      <c r="BK430375" s="2315"/>
    </row>
    <row r="430376" spans="63:63" x14ac:dyDescent="0.25">
      <c r="BK430376" s="2311"/>
    </row>
    <row r="430400" spans="63:63" x14ac:dyDescent="0.25">
      <c r="BK430400" s="2315"/>
    </row>
    <row r="430401" spans="63:63" x14ac:dyDescent="0.25">
      <c r="BK430401" s="2311"/>
    </row>
    <row r="430425" spans="63:63" x14ac:dyDescent="0.25">
      <c r="BK430425" s="2315"/>
    </row>
    <row r="430426" spans="63:63" x14ac:dyDescent="0.25">
      <c r="BK430426" s="2311"/>
    </row>
    <row r="430450" spans="63:63" x14ac:dyDescent="0.25">
      <c r="BK430450" s="2315"/>
    </row>
    <row r="430451" spans="63:63" x14ac:dyDescent="0.25">
      <c r="BK430451" s="2311"/>
    </row>
    <row r="430475" spans="63:63" x14ac:dyDescent="0.25">
      <c r="BK430475" s="2315"/>
    </row>
    <row r="430476" spans="63:63" x14ac:dyDescent="0.25">
      <c r="BK430476" s="2311"/>
    </row>
    <row r="430500" spans="63:63" x14ac:dyDescent="0.25">
      <c r="BK430500" s="2315"/>
    </row>
    <row r="430501" spans="63:63" x14ac:dyDescent="0.25">
      <c r="BK430501" s="2311"/>
    </row>
    <row r="430525" spans="63:63" x14ac:dyDescent="0.25">
      <c r="BK430525" s="2315"/>
    </row>
    <row r="430526" spans="63:63" x14ac:dyDescent="0.25">
      <c r="BK430526" s="2311"/>
    </row>
    <row r="430550" spans="63:63" x14ac:dyDescent="0.25">
      <c r="BK430550" s="2315"/>
    </row>
    <row r="430551" spans="63:63" x14ac:dyDescent="0.25">
      <c r="BK430551" s="2311"/>
    </row>
    <row r="430575" spans="63:63" x14ac:dyDescent="0.25">
      <c r="BK430575" s="2315"/>
    </row>
    <row r="430576" spans="63:63" x14ac:dyDescent="0.25">
      <c r="BK430576" s="2311"/>
    </row>
    <row r="430600" spans="63:63" x14ac:dyDescent="0.25">
      <c r="BK430600" s="2315"/>
    </row>
    <row r="430601" spans="63:63" x14ac:dyDescent="0.25">
      <c r="BK430601" s="2311"/>
    </row>
    <row r="430625" spans="63:63" x14ac:dyDescent="0.25">
      <c r="BK430625" s="2315"/>
    </row>
    <row r="430626" spans="63:63" x14ac:dyDescent="0.25">
      <c r="BK430626" s="2311"/>
    </row>
    <row r="430650" spans="63:63" x14ac:dyDescent="0.25">
      <c r="BK430650" s="2315"/>
    </row>
    <row r="430651" spans="63:63" x14ac:dyDescent="0.25">
      <c r="BK430651" s="2311"/>
    </row>
    <row r="430675" spans="63:63" x14ac:dyDescent="0.25">
      <c r="BK430675" s="2315"/>
    </row>
    <row r="430676" spans="63:63" x14ac:dyDescent="0.25">
      <c r="BK430676" s="2311"/>
    </row>
    <row r="430700" spans="63:63" x14ac:dyDescent="0.25">
      <c r="BK430700" s="2315"/>
    </row>
    <row r="430701" spans="63:63" x14ac:dyDescent="0.25">
      <c r="BK430701" s="2311"/>
    </row>
    <row r="430725" spans="63:63" x14ac:dyDescent="0.25">
      <c r="BK430725" s="2315"/>
    </row>
    <row r="430726" spans="63:63" x14ac:dyDescent="0.25">
      <c r="BK430726" s="2311"/>
    </row>
    <row r="430750" spans="63:63" x14ac:dyDescent="0.25">
      <c r="BK430750" s="2315"/>
    </row>
    <row r="430751" spans="63:63" x14ac:dyDescent="0.25">
      <c r="BK430751" s="2311"/>
    </row>
    <row r="430775" spans="63:63" x14ac:dyDescent="0.25">
      <c r="BK430775" s="2315"/>
    </row>
    <row r="430776" spans="63:63" x14ac:dyDescent="0.25">
      <c r="BK430776" s="2311"/>
    </row>
    <row r="430800" spans="63:63" x14ac:dyDescent="0.25">
      <c r="BK430800" s="2315"/>
    </row>
    <row r="430801" spans="63:63" x14ac:dyDescent="0.25">
      <c r="BK430801" s="2311"/>
    </row>
    <row r="430825" spans="63:63" x14ac:dyDescent="0.25">
      <c r="BK430825" s="2315"/>
    </row>
    <row r="430826" spans="63:63" x14ac:dyDescent="0.25">
      <c r="BK430826" s="2311"/>
    </row>
    <row r="430850" spans="63:63" x14ac:dyDescent="0.25">
      <c r="BK430850" s="2315"/>
    </row>
    <row r="430851" spans="63:63" x14ac:dyDescent="0.25">
      <c r="BK430851" s="2311"/>
    </row>
    <row r="430875" spans="63:63" x14ac:dyDescent="0.25">
      <c r="BK430875" s="2315"/>
    </row>
    <row r="430876" spans="63:63" x14ac:dyDescent="0.25">
      <c r="BK430876" s="2311"/>
    </row>
    <row r="430900" spans="63:63" x14ac:dyDescent="0.25">
      <c r="BK430900" s="2315"/>
    </row>
    <row r="430901" spans="63:63" x14ac:dyDescent="0.25">
      <c r="BK430901" s="2311"/>
    </row>
    <row r="430925" spans="63:63" x14ac:dyDescent="0.25">
      <c r="BK430925" s="2315"/>
    </row>
    <row r="430926" spans="63:63" x14ac:dyDescent="0.25">
      <c r="BK430926" s="2311"/>
    </row>
    <row r="430950" spans="63:63" x14ac:dyDescent="0.25">
      <c r="BK430950" s="2315"/>
    </row>
    <row r="430951" spans="63:63" x14ac:dyDescent="0.25">
      <c r="BK430951" s="2311"/>
    </row>
    <row r="430975" spans="63:63" x14ac:dyDescent="0.25">
      <c r="BK430975" s="2315"/>
    </row>
    <row r="430976" spans="63:63" x14ac:dyDescent="0.25">
      <c r="BK430976" s="2311"/>
    </row>
    <row r="431000" spans="63:63" x14ac:dyDescent="0.25">
      <c r="BK431000" s="2315"/>
    </row>
    <row r="431001" spans="63:63" x14ac:dyDescent="0.25">
      <c r="BK431001" s="2311"/>
    </row>
    <row r="431025" spans="63:63" x14ac:dyDescent="0.25">
      <c r="BK431025" s="2315"/>
    </row>
    <row r="431026" spans="63:63" x14ac:dyDescent="0.25">
      <c r="BK431026" s="2311"/>
    </row>
    <row r="431050" spans="63:63" x14ac:dyDescent="0.25">
      <c r="BK431050" s="2315"/>
    </row>
    <row r="431051" spans="63:63" x14ac:dyDescent="0.25">
      <c r="BK431051" s="2311"/>
    </row>
    <row r="431075" spans="63:63" x14ac:dyDescent="0.25">
      <c r="BK431075" s="2315"/>
    </row>
    <row r="431076" spans="63:63" x14ac:dyDescent="0.25">
      <c r="BK431076" s="2311"/>
    </row>
    <row r="431100" spans="63:63" x14ac:dyDescent="0.25">
      <c r="BK431100" s="2315"/>
    </row>
    <row r="431101" spans="63:63" x14ac:dyDescent="0.25">
      <c r="BK431101" s="2311"/>
    </row>
    <row r="431125" spans="63:63" x14ac:dyDescent="0.25">
      <c r="BK431125" s="2315"/>
    </row>
    <row r="431126" spans="63:63" x14ac:dyDescent="0.25">
      <c r="BK431126" s="2311"/>
    </row>
    <row r="431150" spans="63:63" x14ac:dyDescent="0.25">
      <c r="BK431150" s="2315"/>
    </row>
    <row r="431151" spans="63:63" x14ac:dyDescent="0.25">
      <c r="BK431151" s="2311"/>
    </row>
    <row r="431175" spans="63:63" x14ac:dyDescent="0.25">
      <c r="BK431175" s="2315"/>
    </row>
    <row r="431176" spans="63:63" x14ac:dyDescent="0.25">
      <c r="BK431176" s="2311"/>
    </row>
    <row r="431200" spans="63:63" x14ac:dyDescent="0.25">
      <c r="BK431200" s="2315"/>
    </row>
    <row r="431201" spans="63:63" x14ac:dyDescent="0.25">
      <c r="BK431201" s="2311"/>
    </row>
    <row r="431225" spans="63:63" x14ac:dyDescent="0.25">
      <c r="BK431225" s="2315"/>
    </row>
    <row r="431226" spans="63:63" x14ac:dyDescent="0.25">
      <c r="BK431226" s="2311"/>
    </row>
    <row r="431250" spans="63:63" x14ac:dyDescent="0.25">
      <c r="BK431250" s="2315"/>
    </row>
    <row r="431251" spans="63:63" x14ac:dyDescent="0.25">
      <c r="BK431251" s="2311"/>
    </row>
    <row r="431275" spans="63:63" x14ac:dyDescent="0.25">
      <c r="BK431275" s="2315"/>
    </row>
    <row r="431276" spans="63:63" x14ac:dyDescent="0.25">
      <c r="BK431276" s="2311"/>
    </row>
    <row r="431300" spans="63:63" x14ac:dyDescent="0.25">
      <c r="BK431300" s="2315"/>
    </row>
    <row r="431301" spans="63:63" x14ac:dyDescent="0.25">
      <c r="BK431301" s="2311"/>
    </row>
    <row r="431325" spans="63:63" x14ac:dyDescent="0.25">
      <c r="BK431325" s="2315"/>
    </row>
    <row r="431326" spans="63:63" x14ac:dyDescent="0.25">
      <c r="BK431326" s="2311"/>
    </row>
    <row r="431350" spans="63:63" x14ac:dyDescent="0.25">
      <c r="BK431350" s="2315"/>
    </row>
    <row r="431351" spans="63:63" x14ac:dyDescent="0.25">
      <c r="BK431351" s="2311"/>
    </row>
    <row r="431375" spans="63:63" x14ac:dyDescent="0.25">
      <c r="BK431375" s="2315"/>
    </row>
    <row r="431376" spans="63:63" x14ac:dyDescent="0.25">
      <c r="BK431376" s="2311"/>
    </row>
    <row r="431400" spans="63:63" x14ac:dyDescent="0.25">
      <c r="BK431400" s="2315"/>
    </row>
    <row r="431401" spans="63:63" x14ac:dyDescent="0.25">
      <c r="BK431401" s="2311"/>
    </row>
    <row r="431425" spans="63:63" x14ac:dyDescent="0.25">
      <c r="BK431425" s="2315"/>
    </row>
    <row r="431426" spans="63:63" x14ac:dyDescent="0.25">
      <c r="BK431426" s="2311"/>
    </row>
    <row r="431450" spans="63:63" x14ac:dyDescent="0.25">
      <c r="BK431450" s="2315"/>
    </row>
    <row r="431451" spans="63:63" x14ac:dyDescent="0.25">
      <c r="BK431451" s="2311"/>
    </row>
    <row r="431475" spans="63:63" x14ac:dyDescent="0.25">
      <c r="BK431475" s="2315"/>
    </row>
    <row r="431476" spans="63:63" x14ac:dyDescent="0.25">
      <c r="BK431476" s="2311"/>
    </row>
    <row r="431500" spans="63:63" x14ac:dyDescent="0.25">
      <c r="BK431500" s="2315"/>
    </row>
    <row r="431501" spans="63:63" x14ac:dyDescent="0.25">
      <c r="BK431501" s="2311"/>
    </row>
    <row r="431525" spans="63:63" x14ac:dyDescent="0.25">
      <c r="BK431525" s="2315"/>
    </row>
    <row r="431526" spans="63:63" x14ac:dyDescent="0.25">
      <c r="BK431526" s="2311"/>
    </row>
    <row r="431550" spans="63:63" x14ac:dyDescent="0.25">
      <c r="BK431550" s="2315"/>
    </row>
    <row r="431551" spans="63:63" x14ac:dyDescent="0.25">
      <c r="BK431551" s="2311"/>
    </row>
    <row r="431575" spans="63:63" x14ac:dyDescent="0.25">
      <c r="BK431575" s="2315"/>
    </row>
    <row r="431576" spans="63:63" x14ac:dyDescent="0.25">
      <c r="BK431576" s="2311"/>
    </row>
    <row r="431600" spans="63:63" x14ac:dyDescent="0.25">
      <c r="BK431600" s="2315"/>
    </row>
    <row r="431601" spans="63:63" x14ac:dyDescent="0.25">
      <c r="BK431601" s="2311"/>
    </row>
    <row r="431625" spans="63:63" x14ac:dyDescent="0.25">
      <c r="BK431625" s="2315"/>
    </row>
    <row r="431626" spans="63:63" x14ac:dyDescent="0.25">
      <c r="BK431626" s="2311"/>
    </row>
    <row r="431650" spans="63:63" x14ac:dyDescent="0.25">
      <c r="BK431650" s="2315"/>
    </row>
    <row r="431651" spans="63:63" x14ac:dyDescent="0.25">
      <c r="BK431651" s="2311"/>
    </row>
    <row r="431675" spans="63:63" x14ac:dyDescent="0.25">
      <c r="BK431675" s="2315"/>
    </row>
    <row r="431676" spans="63:63" x14ac:dyDescent="0.25">
      <c r="BK431676" s="2311"/>
    </row>
    <row r="431700" spans="63:63" x14ac:dyDescent="0.25">
      <c r="BK431700" s="2315"/>
    </row>
    <row r="431701" spans="63:63" x14ac:dyDescent="0.25">
      <c r="BK431701" s="2311"/>
    </row>
    <row r="431725" spans="63:63" x14ac:dyDescent="0.25">
      <c r="BK431725" s="2315"/>
    </row>
    <row r="431726" spans="63:63" x14ac:dyDescent="0.25">
      <c r="BK431726" s="2311"/>
    </row>
    <row r="431750" spans="63:63" x14ac:dyDescent="0.25">
      <c r="BK431750" s="2315"/>
    </row>
    <row r="431751" spans="63:63" x14ac:dyDescent="0.25">
      <c r="BK431751" s="2311"/>
    </row>
    <row r="431775" spans="63:63" x14ac:dyDescent="0.25">
      <c r="BK431775" s="2315"/>
    </row>
    <row r="431776" spans="63:63" x14ac:dyDescent="0.25">
      <c r="BK431776" s="2311"/>
    </row>
    <row r="431800" spans="63:63" x14ac:dyDescent="0.25">
      <c r="BK431800" s="2315"/>
    </row>
    <row r="431801" spans="63:63" x14ac:dyDescent="0.25">
      <c r="BK431801" s="2311"/>
    </row>
    <row r="431825" spans="63:63" x14ac:dyDescent="0.25">
      <c r="BK431825" s="2315"/>
    </row>
    <row r="431826" spans="63:63" x14ac:dyDescent="0.25">
      <c r="BK431826" s="2311"/>
    </row>
    <row r="431850" spans="63:63" x14ac:dyDescent="0.25">
      <c r="BK431850" s="2315"/>
    </row>
    <row r="431851" spans="63:63" x14ac:dyDescent="0.25">
      <c r="BK431851" s="2311"/>
    </row>
    <row r="431875" spans="63:63" x14ac:dyDescent="0.25">
      <c r="BK431875" s="2315"/>
    </row>
    <row r="431876" spans="63:63" x14ac:dyDescent="0.25">
      <c r="BK431876" s="2311"/>
    </row>
    <row r="431900" spans="63:63" x14ac:dyDescent="0.25">
      <c r="BK431900" s="2315"/>
    </row>
    <row r="431901" spans="63:63" x14ac:dyDescent="0.25">
      <c r="BK431901" s="2311"/>
    </row>
    <row r="431925" spans="63:63" x14ac:dyDescent="0.25">
      <c r="BK431925" s="2315"/>
    </row>
    <row r="431926" spans="63:63" x14ac:dyDescent="0.25">
      <c r="BK431926" s="2311"/>
    </row>
    <row r="431950" spans="63:63" x14ac:dyDescent="0.25">
      <c r="BK431950" s="2315"/>
    </row>
    <row r="431951" spans="63:63" x14ac:dyDescent="0.25">
      <c r="BK431951" s="2311"/>
    </row>
    <row r="431975" spans="63:63" x14ac:dyDescent="0.25">
      <c r="BK431975" s="2315"/>
    </row>
    <row r="431976" spans="63:63" x14ac:dyDescent="0.25">
      <c r="BK431976" s="2311"/>
    </row>
    <row r="432000" spans="63:63" x14ac:dyDescent="0.25">
      <c r="BK432000" s="2315"/>
    </row>
    <row r="432001" spans="63:63" x14ac:dyDescent="0.25">
      <c r="BK432001" s="2311"/>
    </row>
    <row r="432025" spans="63:63" x14ac:dyDescent="0.25">
      <c r="BK432025" s="2315"/>
    </row>
    <row r="432026" spans="63:63" x14ac:dyDescent="0.25">
      <c r="BK432026" s="2311"/>
    </row>
    <row r="432050" spans="63:63" x14ac:dyDescent="0.25">
      <c r="BK432050" s="2315"/>
    </row>
    <row r="432051" spans="63:63" x14ac:dyDescent="0.25">
      <c r="BK432051" s="2311"/>
    </row>
    <row r="432075" spans="63:63" x14ac:dyDescent="0.25">
      <c r="BK432075" s="2315"/>
    </row>
    <row r="432076" spans="63:63" x14ac:dyDescent="0.25">
      <c r="BK432076" s="2311"/>
    </row>
    <row r="432100" spans="63:63" x14ac:dyDescent="0.25">
      <c r="BK432100" s="2315"/>
    </row>
    <row r="432101" spans="63:63" x14ac:dyDescent="0.25">
      <c r="BK432101" s="2311"/>
    </row>
    <row r="432125" spans="63:63" x14ac:dyDescent="0.25">
      <c r="BK432125" s="2315"/>
    </row>
    <row r="432126" spans="63:63" x14ac:dyDescent="0.25">
      <c r="BK432126" s="2311"/>
    </row>
    <row r="432150" spans="63:63" x14ac:dyDescent="0.25">
      <c r="BK432150" s="2315"/>
    </row>
    <row r="432151" spans="63:63" x14ac:dyDescent="0.25">
      <c r="BK432151" s="2311"/>
    </row>
    <row r="432175" spans="63:63" x14ac:dyDescent="0.25">
      <c r="BK432175" s="2315"/>
    </row>
    <row r="432176" spans="63:63" x14ac:dyDescent="0.25">
      <c r="BK432176" s="2311"/>
    </row>
    <row r="432200" spans="63:63" x14ac:dyDescent="0.25">
      <c r="BK432200" s="2315"/>
    </row>
    <row r="432201" spans="63:63" x14ac:dyDescent="0.25">
      <c r="BK432201" s="2311"/>
    </row>
    <row r="432225" spans="63:63" x14ac:dyDescent="0.25">
      <c r="BK432225" s="2315"/>
    </row>
    <row r="432226" spans="63:63" x14ac:dyDescent="0.25">
      <c r="BK432226" s="2311"/>
    </row>
    <row r="432250" spans="63:63" x14ac:dyDescent="0.25">
      <c r="BK432250" s="2315"/>
    </row>
    <row r="432251" spans="63:63" x14ac:dyDescent="0.25">
      <c r="BK432251" s="2311"/>
    </row>
    <row r="432275" spans="63:63" x14ac:dyDescent="0.25">
      <c r="BK432275" s="2315"/>
    </row>
    <row r="432276" spans="63:63" x14ac:dyDescent="0.25">
      <c r="BK432276" s="2311"/>
    </row>
    <row r="432300" spans="63:63" x14ac:dyDescent="0.25">
      <c r="BK432300" s="2315"/>
    </row>
    <row r="432301" spans="63:63" x14ac:dyDescent="0.25">
      <c r="BK432301" s="2311"/>
    </row>
    <row r="432325" spans="63:63" x14ac:dyDescent="0.25">
      <c r="BK432325" s="2315"/>
    </row>
    <row r="432326" spans="63:63" x14ac:dyDescent="0.25">
      <c r="BK432326" s="2311"/>
    </row>
    <row r="432350" spans="63:63" x14ac:dyDescent="0.25">
      <c r="BK432350" s="2315"/>
    </row>
    <row r="432351" spans="63:63" x14ac:dyDescent="0.25">
      <c r="BK432351" s="2311"/>
    </row>
    <row r="432375" spans="63:63" x14ac:dyDescent="0.25">
      <c r="BK432375" s="2315"/>
    </row>
    <row r="432376" spans="63:63" x14ac:dyDescent="0.25">
      <c r="BK432376" s="2311"/>
    </row>
    <row r="432400" spans="63:63" x14ac:dyDescent="0.25">
      <c r="BK432400" s="2315"/>
    </row>
    <row r="432401" spans="63:63" x14ac:dyDescent="0.25">
      <c r="BK432401" s="2311"/>
    </row>
    <row r="432425" spans="63:63" x14ac:dyDescent="0.25">
      <c r="BK432425" s="2315"/>
    </row>
    <row r="432426" spans="63:63" x14ac:dyDescent="0.25">
      <c r="BK432426" s="2311"/>
    </row>
    <row r="432450" spans="63:63" x14ac:dyDescent="0.25">
      <c r="BK432450" s="2315"/>
    </row>
    <row r="432451" spans="63:63" x14ac:dyDescent="0.25">
      <c r="BK432451" s="2311"/>
    </row>
    <row r="432475" spans="63:63" x14ac:dyDescent="0.25">
      <c r="BK432475" s="2315"/>
    </row>
    <row r="432476" spans="63:63" x14ac:dyDescent="0.25">
      <c r="BK432476" s="2311"/>
    </row>
    <row r="432500" spans="63:63" x14ac:dyDescent="0.25">
      <c r="BK432500" s="2315"/>
    </row>
    <row r="432501" spans="63:63" x14ac:dyDescent="0.25">
      <c r="BK432501" s="2311"/>
    </row>
    <row r="432525" spans="63:63" x14ac:dyDescent="0.25">
      <c r="BK432525" s="2315"/>
    </row>
    <row r="432526" spans="63:63" x14ac:dyDescent="0.25">
      <c r="BK432526" s="2311"/>
    </row>
    <row r="432550" spans="63:63" x14ac:dyDescent="0.25">
      <c r="BK432550" s="2315"/>
    </row>
    <row r="432551" spans="63:63" x14ac:dyDescent="0.25">
      <c r="BK432551" s="2311"/>
    </row>
    <row r="432575" spans="63:63" x14ac:dyDescent="0.25">
      <c r="BK432575" s="2315"/>
    </row>
    <row r="432576" spans="63:63" x14ac:dyDescent="0.25">
      <c r="BK432576" s="2311"/>
    </row>
    <row r="432600" spans="63:63" x14ac:dyDescent="0.25">
      <c r="BK432600" s="2315"/>
    </row>
    <row r="432601" spans="63:63" x14ac:dyDescent="0.25">
      <c r="BK432601" s="2311"/>
    </row>
    <row r="432625" spans="63:63" x14ac:dyDescent="0.25">
      <c r="BK432625" s="2315"/>
    </row>
    <row r="432626" spans="63:63" x14ac:dyDescent="0.25">
      <c r="BK432626" s="2311"/>
    </row>
    <row r="432650" spans="63:63" x14ac:dyDescent="0.25">
      <c r="BK432650" s="2315"/>
    </row>
    <row r="432651" spans="63:63" x14ac:dyDescent="0.25">
      <c r="BK432651" s="2311"/>
    </row>
    <row r="432675" spans="63:63" x14ac:dyDescent="0.25">
      <c r="BK432675" s="2315"/>
    </row>
    <row r="432676" spans="63:63" x14ac:dyDescent="0.25">
      <c r="BK432676" s="2311"/>
    </row>
    <row r="432700" spans="63:63" x14ac:dyDescent="0.25">
      <c r="BK432700" s="2315"/>
    </row>
    <row r="432701" spans="63:63" x14ac:dyDescent="0.25">
      <c r="BK432701" s="2311"/>
    </row>
    <row r="432725" spans="63:63" x14ac:dyDescent="0.25">
      <c r="BK432725" s="2315"/>
    </row>
    <row r="432726" spans="63:63" x14ac:dyDescent="0.25">
      <c r="BK432726" s="2311"/>
    </row>
    <row r="432750" spans="63:63" x14ac:dyDescent="0.25">
      <c r="BK432750" s="2315"/>
    </row>
    <row r="432751" spans="63:63" x14ac:dyDescent="0.25">
      <c r="BK432751" s="2311"/>
    </row>
    <row r="432775" spans="63:63" x14ac:dyDescent="0.25">
      <c r="BK432775" s="2315"/>
    </row>
    <row r="432776" spans="63:63" x14ac:dyDescent="0.25">
      <c r="BK432776" s="2311"/>
    </row>
    <row r="432800" spans="63:63" x14ac:dyDescent="0.25">
      <c r="BK432800" s="2315"/>
    </row>
    <row r="432801" spans="63:63" x14ac:dyDescent="0.25">
      <c r="BK432801" s="2311"/>
    </row>
    <row r="432825" spans="63:63" x14ac:dyDescent="0.25">
      <c r="BK432825" s="2315"/>
    </row>
    <row r="432826" spans="63:63" x14ac:dyDescent="0.25">
      <c r="BK432826" s="2311"/>
    </row>
    <row r="432850" spans="63:63" x14ac:dyDescent="0.25">
      <c r="BK432850" s="2315"/>
    </row>
    <row r="432851" spans="63:63" x14ac:dyDescent="0.25">
      <c r="BK432851" s="2311"/>
    </row>
    <row r="432875" spans="63:63" x14ac:dyDescent="0.25">
      <c r="BK432875" s="2315"/>
    </row>
    <row r="432876" spans="63:63" x14ac:dyDescent="0.25">
      <c r="BK432876" s="2311"/>
    </row>
    <row r="432900" spans="63:63" x14ac:dyDescent="0.25">
      <c r="BK432900" s="2315"/>
    </row>
    <row r="432901" spans="63:63" x14ac:dyDescent="0.25">
      <c r="BK432901" s="2311"/>
    </row>
    <row r="432925" spans="63:63" x14ac:dyDescent="0.25">
      <c r="BK432925" s="2315"/>
    </row>
    <row r="432926" spans="63:63" x14ac:dyDescent="0.25">
      <c r="BK432926" s="2311"/>
    </row>
    <row r="432950" spans="63:63" x14ac:dyDescent="0.25">
      <c r="BK432950" s="2315"/>
    </row>
    <row r="432951" spans="63:63" x14ac:dyDescent="0.25">
      <c r="BK432951" s="2311"/>
    </row>
    <row r="432975" spans="63:63" x14ac:dyDescent="0.25">
      <c r="BK432975" s="2315"/>
    </row>
    <row r="432976" spans="63:63" x14ac:dyDescent="0.25">
      <c r="BK432976" s="2311"/>
    </row>
    <row r="433000" spans="63:63" x14ac:dyDescent="0.25">
      <c r="BK433000" s="2315"/>
    </row>
    <row r="433001" spans="63:63" x14ac:dyDescent="0.25">
      <c r="BK433001" s="2311"/>
    </row>
    <row r="433025" spans="63:63" x14ac:dyDescent="0.25">
      <c r="BK433025" s="2315"/>
    </row>
    <row r="433026" spans="63:63" x14ac:dyDescent="0.25">
      <c r="BK433026" s="2311"/>
    </row>
    <row r="433050" spans="63:63" x14ac:dyDescent="0.25">
      <c r="BK433050" s="2315"/>
    </row>
    <row r="433051" spans="63:63" x14ac:dyDescent="0.25">
      <c r="BK433051" s="2311"/>
    </row>
    <row r="433075" spans="63:63" x14ac:dyDescent="0.25">
      <c r="BK433075" s="2315"/>
    </row>
    <row r="433076" spans="63:63" x14ac:dyDescent="0.25">
      <c r="BK433076" s="2311"/>
    </row>
    <row r="433100" spans="63:63" x14ac:dyDescent="0.25">
      <c r="BK433100" s="2315"/>
    </row>
    <row r="433101" spans="63:63" x14ac:dyDescent="0.25">
      <c r="BK433101" s="2311"/>
    </row>
    <row r="433125" spans="63:63" x14ac:dyDescent="0.25">
      <c r="BK433125" s="2315"/>
    </row>
    <row r="433126" spans="63:63" x14ac:dyDescent="0.25">
      <c r="BK433126" s="2311"/>
    </row>
    <row r="433150" spans="63:63" x14ac:dyDescent="0.25">
      <c r="BK433150" s="2315"/>
    </row>
    <row r="433151" spans="63:63" x14ac:dyDescent="0.25">
      <c r="BK433151" s="2311"/>
    </row>
    <row r="433175" spans="63:63" x14ac:dyDescent="0.25">
      <c r="BK433175" s="2315"/>
    </row>
    <row r="433176" spans="63:63" x14ac:dyDescent="0.25">
      <c r="BK433176" s="2311"/>
    </row>
    <row r="433200" spans="63:63" x14ac:dyDescent="0.25">
      <c r="BK433200" s="2315"/>
    </row>
    <row r="433201" spans="63:63" x14ac:dyDescent="0.25">
      <c r="BK433201" s="2311"/>
    </row>
    <row r="433225" spans="63:63" x14ac:dyDescent="0.25">
      <c r="BK433225" s="2315"/>
    </row>
    <row r="433226" spans="63:63" x14ac:dyDescent="0.25">
      <c r="BK433226" s="2311"/>
    </row>
    <row r="433250" spans="63:63" x14ac:dyDescent="0.25">
      <c r="BK433250" s="2315"/>
    </row>
    <row r="433251" spans="63:63" x14ac:dyDescent="0.25">
      <c r="BK433251" s="2311"/>
    </row>
    <row r="433275" spans="63:63" x14ac:dyDescent="0.25">
      <c r="BK433275" s="2315"/>
    </row>
    <row r="433276" spans="63:63" x14ac:dyDescent="0.25">
      <c r="BK433276" s="2311"/>
    </row>
    <row r="433300" spans="63:63" x14ac:dyDescent="0.25">
      <c r="BK433300" s="2315"/>
    </row>
    <row r="433301" spans="63:63" x14ac:dyDescent="0.25">
      <c r="BK433301" s="2311"/>
    </row>
    <row r="433325" spans="63:63" x14ac:dyDescent="0.25">
      <c r="BK433325" s="2315"/>
    </row>
    <row r="433326" spans="63:63" x14ac:dyDescent="0.25">
      <c r="BK433326" s="2311"/>
    </row>
    <row r="433350" spans="63:63" x14ac:dyDescent="0.25">
      <c r="BK433350" s="2315"/>
    </row>
    <row r="433351" spans="63:63" x14ac:dyDescent="0.25">
      <c r="BK433351" s="2311"/>
    </row>
    <row r="433375" spans="63:63" x14ac:dyDescent="0.25">
      <c r="BK433375" s="2315"/>
    </row>
    <row r="433376" spans="63:63" x14ac:dyDescent="0.25">
      <c r="BK433376" s="2311"/>
    </row>
    <row r="433400" spans="63:63" x14ac:dyDescent="0.25">
      <c r="BK433400" s="2315"/>
    </row>
    <row r="433401" spans="63:63" x14ac:dyDescent="0.25">
      <c r="BK433401" s="2311"/>
    </row>
    <row r="433425" spans="63:63" x14ac:dyDescent="0.25">
      <c r="BK433425" s="2315"/>
    </row>
    <row r="433426" spans="63:63" x14ac:dyDescent="0.25">
      <c r="BK433426" s="2311"/>
    </row>
    <row r="433450" spans="63:63" x14ac:dyDescent="0.25">
      <c r="BK433450" s="2315"/>
    </row>
    <row r="433451" spans="63:63" x14ac:dyDescent="0.25">
      <c r="BK433451" s="2311"/>
    </row>
    <row r="433475" spans="63:63" x14ac:dyDescent="0.25">
      <c r="BK433475" s="2315"/>
    </row>
    <row r="433476" spans="63:63" x14ac:dyDescent="0.25">
      <c r="BK433476" s="2311"/>
    </row>
    <row r="433500" spans="63:63" x14ac:dyDescent="0.25">
      <c r="BK433500" s="2315"/>
    </row>
    <row r="433501" spans="63:63" x14ac:dyDescent="0.25">
      <c r="BK433501" s="2311"/>
    </row>
    <row r="433525" spans="63:63" x14ac:dyDescent="0.25">
      <c r="BK433525" s="2315"/>
    </row>
    <row r="433526" spans="63:63" x14ac:dyDescent="0.25">
      <c r="BK433526" s="2311"/>
    </row>
    <row r="433550" spans="63:63" x14ac:dyDescent="0.25">
      <c r="BK433550" s="2315"/>
    </row>
    <row r="433551" spans="63:63" x14ac:dyDescent="0.25">
      <c r="BK433551" s="2311"/>
    </row>
    <row r="433575" spans="63:63" x14ac:dyDescent="0.25">
      <c r="BK433575" s="2315"/>
    </row>
    <row r="433576" spans="63:63" x14ac:dyDescent="0.25">
      <c r="BK433576" s="2311"/>
    </row>
    <row r="433600" spans="63:63" x14ac:dyDescent="0.25">
      <c r="BK433600" s="2315"/>
    </row>
    <row r="433601" spans="63:63" x14ac:dyDescent="0.25">
      <c r="BK433601" s="2311"/>
    </row>
    <row r="433625" spans="63:63" x14ac:dyDescent="0.25">
      <c r="BK433625" s="2315"/>
    </row>
    <row r="433626" spans="63:63" x14ac:dyDescent="0.25">
      <c r="BK433626" s="2311"/>
    </row>
    <row r="433650" spans="63:63" x14ac:dyDescent="0.25">
      <c r="BK433650" s="2315"/>
    </row>
    <row r="433651" spans="63:63" x14ac:dyDescent="0.25">
      <c r="BK433651" s="2311"/>
    </row>
    <row r="433675" spans="63:63" x14ac:dyDescent="0.25">
      <c r="BK433675" s="2315"/>
    </row>
    <row r="433676" spans="63:63" x14ac:dyDescent="0.25">
      <c r="BK433676" s="2311"/>
    </row>
    <row r="433700" spans="63:63" x14ac:dyDescent="0.25">
      <c r="BK433700" s="2315"/>
    </row>
    <row r="433701" spans="63:63" x14ac:dyDescent="0.25">
      <c r="BK433701" s="2311"/>
    </row>
    <row r="433725" spans="63:63" x14ac:dyDescent="0.25">
      <c r="BK433725" s="2315"/>
    </row>
    <row r="433726" spans="63:63" x14ac:dyDescent="0.25">
      <c r="BK433726" s="2311"/>
    </row>
    <row r="433750" spans="63:63" x14ac:dyDescent="0.25">
      <c r="BK433750" s="2315"/>
    </row>
    <row r="433751" spans="63:63" x14ac:dyDescent="0.25">
      <c r="BK433751" s="2311"/>
    </row>
    <row r="433775" spans="63:63" x14ac:dyDescent="0.25">
      <c r="BK433775" s="2315"/>
    </row>
    <row r="433776" spans="63:63" x14ac:dyDescent="0.25">
      <c r="BK433776" s="2311"/>
    </row>
    <row r="433800" spans="63:63" x14ac:dyDescent="0.25">
      <c r="BK433800" s="2315"/>
    </row>
    <row r="433801" spans="63:63" x14ac:dyDescent="0.25">
      <c r="BK433801" s="2311"/>
    </row>
    <row r="433825" spans="63:63" x14ac:dyDescent="0.25">
      <c r="BK433825" s="2315"/>
    </row>
    <row r="433826" spans="63:63" x14ac:dyDescent="0.25">
      <c r="BK433826" s="2311"/>
    </row>
    <row r="433850" spans="63:63" x14ac:dyDescent="0.25">
      <c r="BK433850" s="2315"/>
    </row>
    <row r="433851" spans="63:63" x14ac:dyDescent="0.25">
      <c r="BK433851" s="2311"/>
    </row>
    <row r="433875" spans="63:63" x14ac:dyDescent="0.25">
      <c r="BK433875" s="2315"/>
    </row>
    <row r="433876" spans="63:63" x14ac:dyDescent="0.25">
      <c r="BK433876" s="2311"/>
    </row>
    <row r="433900" spans="63:63" x14ac:dyDescent="0.25">
      <c r="BK433900" s="2315"/>
    </row>
    <row r="433901" spans="63:63" x14ac:dyDescent="0.25">
      <c r="BK433901" s="2311"/>
    </row>
    <row r="433925" spans="63:63" x14ac:dyDescent="0.25">
      <c r="BK433925" s="2315"/>
    </row>
    <row r="433926" spans="63:63" x14ac:dyDescent="0.25">
      <c r="BK433926" s="2311"/>
    </row>
    <row r="433950" spans="63:63" x14ac:dyDescent="0.25">
      <c r="BK433950" s="2315"/>
    </row>
    <row r="433951" spans="63:63" x14ac:dyDescent="0.25">
      <c r="BK433951" s="2311"/>
    </row>
    <row r="433975" spans="63:63" x14ac:dyDescent="0.25">
      <c r="BK433975" s="2315"/>
    </row>
    <row r="433976" spans="63:63" x14ac:dyDescent="0.25">
      <c r="BK433976" s="2311"/>
    </row>
    <row r="434000" spans="63:63" x14ac:dyDescent="0.25">
      <c r="BK434000" s="2315"/>
    </row>
    <row r="434001" spans="63:63" x14ac:dyDescent="0.25">
      <c r="BK434001" s="2311"/>
    </row>
    <row r="434025" spans="63:63" x14ac:dyDescent="0.25">
      <c r="BK434025" s="2315"/>
    </row>
    <row r="434026" spans="63:63" x14ac:dyDescent="0.25">
      <c r="BK434026" s="2311"/>
    </row>
    <row r="434050" spans="63:63" x14ac:dyDescent="0.25">
      <c r="BK434050" s="2315"/>
    </row>
    <row r="434051" spans="63:63" x14ac:dyDescent="0.25">
      <c r="BK434051" s="2311"/>
    </row>
    <row r="434075" spans="63:63" x14ac:dyDescent="0.25">
      <c r="BK434075" s="2315"/>
    </row>
    <row r="434076" spans="63:63" x14ac:dyDescent="0.25">
      <c r="BK434076" s="2311"/>
    </row>
    <row r="434100" spans="63:63" x14ac:dyDescent="0.25">
      <c r="BK434100" s="2315"/>
    </row>
    <row r="434101" spans="63:63" x14ac:dyDescent="0.25">
      <c r="BK434101" s="2311"/>
    </row>
    <row r="434125" spans="63:63" x14ac:dyDescent="0.25">
      <c r="BK434125" s="2315"/>
    </row>
    <row r="434126" spans="63:63" x14ac:dyDescent="0.25">
      <c r="BK434126" s="2311"/>
    </row>
    <row r="434150" spans="63:63" x14ac:dyDescent="0.25">
      <c r="BK434150" s="2315"/>
    </row>
    <row r="434151" spans="63:63" x14ac:dyDescent="0.25">
      <c r="BK434151" s="2311"/>
    </row>
    <row r="434175" spans="63:63" x14ac:dyDescent="0.25">
      <c r="BK434175" s="2315"/>
    </row>
    <row r="434176" spans="63:63" x14ac:dyDescent="0.25">
      <c r="BK434176" s="2311"/>
    </row>
    <row r="434200" spans="63:63" x14ac:dyDescent="0.25">
      <c r="BK434200" s="2315"/>
    </row>
    <row r="434201" spans="63:63" x14ac:dyDescent="0.25">
      <c r="BK434201" s="2311"/>
    </row>
    <row r="434225" spans="63:63" x14ac:dyDescent="0.25">
      <c r="BK434225" s="2315"/>
    </row>
    <row r="434226" spans="63:63" x14ac:dyDescent="0.25">
      <c r="BK434226" s="2311"/>
    </row>
    <row r="434250" spans="63:63" x14ac:dyDescent="0.25">
      <c r="BK434250" s="2315"/>
    </row>
    <row r="434251" spans="63:63" x14ac:dyDescent="0.25">
      <c r="BK434251" s="2311"/>
    </row>
    <row r="434275" spans="63:63" x14ac:dyDescent="0.25">
      <c r="BK434275" s="2315"/>
    </row>
    <row r="434276" spans="63:63" x14ac:dyDescent="0.25">
      <c r="BK434276" s="2311"/>
    </row>
    <row r="434300" spans="63:63" x14ac:dyDescent="0.25">
      <c r="BK434300" s="2315"/>
    </row>
    <row r="434301" spans="63:63" x14ac:dyDescent="0.25">
      <c r="BK434301" s="2311"/>
    </row>
    <row r="434325" spans="63:63" x14ac:dyDescent="0.25">
      <c r="BK434325" s="2315"/>
    </row>
    <row r="434326" spans="63:63" x14ac:dyDescent="0.25">
      <c r="BK434326" s="2311"/>
    </row>
    <row r="434350" spans="63:63" x14ac:dyDescent="0.25">
      <c r="BK434350" s="2315"/>
    </row>
    <row r="434351" spans="63:63" x14ac:dyDescent="0.25">
      <c r="BK434351" s="2311"/>
    </row>
    <row r="434375" spans="63:63" x14ac:dyDescent="0.25">
      <c r="BK434375" s="2315"/>
    </row>
    <row r="434376" spans="63:63" x14ac:dyDescent="0.25">
      <c r="BK434376" s="2311"/>
    </row>
    <row r="434400" spans="63:63" x14ac:dyDescent="0.25">
      <c r="BK434400" s="2315"/>
    </row>
    <row r="434401" spans="63:63" x14ac:dyDescent="0.25">
      <c r="BK434401" s="2311"/>
    </row>
    <row r="434425" spans="63:63" x14ac:dyDescent="0.25">
      <c r="BK434425" s="2315"/>
    </row>
    <row r="434426" spans="63:63" x14ac:dyDescent="0.25">
      <c r="BK434426" s="2311"/>
    </row>
    <row r="434450" spans="63:63" x14ac:dyDescent="0.25">
      <c r="BK434450" s="2315"/>
    </row>
    <row r="434451" spans="63:63" x14ac:dyDescent="0.25">
      <c r="BK434451" s="2311"/>
    </row>
    <row r="434475" spans="63:63" x14ac:dyDescent="0.25">
      <c r="BK434475" s="2315"/>
    </row>
    <row r="434476" spans="63:63" x14ac:dyDescent="0.25">
      <c r="BK434476" s="2311"/>
    </row>
    <row r="434500" spans="63:63" x14ac:dyDescent="0.25">
      <c r="BK434500" s="2315"/>
    </row>
    <row r="434501" spans="63:63" x14ac:dyDescent="0.25">
      <c r="BK434501" s="2311"/>
    </row>
    <row r="434525" spans="63:63" x14ac:dyDescent="0.25">
      <c r="BK434525" s="2315"/>
    </row>
    <row r="434526" spans="63:63" x14ac:dyDescent="0.25">
      <c r="BK434526" s="2311"/>
    </row>
    <row r="434550" spans="63:63" x14ac:dyDescent="0.25">
      <c r="BK434550" s="2315"/>
    </row>
    <row r="434551" spans="63:63" x14ac:dyDescent="0.25">
      <c r="BK434551" s="2311"/>
    </row>
    <row r="434575" spans="63:63" x14ac:dyDescent="0.25">
      <c r="BK434575" s="2315"/>
    </row>
    <row r="434576" spans="63:63" x14ac:dyDescent="0.25">
      <c r="BK434576" s="2311"/>
    </row>
    <row r="434600" spans="63:63" x14ac:dyDescent="0.25">
      <c r="BK434600" s="2315"/>
    </row>
    <row r="434601" spans="63:63" x14ac:dyDescent="0.25">
      <c r="BK434601" s="2311"/>
    </row>
    <row r="434625" spans="63:63" x14ac:dyDescent="0.25">
      <c r="BK434625" s="2315"/>
    </row>
    <row r="434626" spans="63:63" x14ac:dyDescent="0.25">
      <c r="BK434626" s="2311"/>
    </row>
    <row r="434650" spans="63:63" x14ac:dyDescent="0.25">
      <c r="BK434650" s="2315"/>
    </row>
    <row r="434651" spans="63:63" x14ac:dyDescent="0.25">
      <c r="BK434651" s="2311"/>
    </row>
    <row r="434675" spans="63:63" x14ac:dyDescent="0.25">
      <c r="BK434675" s="2315"/>
    </row>
    <row r="434676" spans="63:63" x14ac:dyDescent="0.25">
      <c r="BK434676" s="2311"/>
    </row>
    <row r="434700" spans="63:63" x14ac:dyDescent="0.25">
      <c r="BK434700" s="2315"/>
    </row>
    <row r="434701" spans="63:63" x14ac:dyDescent="0.25">
      <c r="BK434701" s="2311"/>
    </row>
    <row r="434725" spans="63:63" x14ac:dyDescent="0.25">
      <c r="BK434725" s="2315"/>
    </row>
    <row r="434726" spans="63:63" x14ac:dyDescent="0.25">
      <c r="BK434726" s="2311"/>
    </row>
    <row r="434750" spans="63:63" x14ac:dyDescent="0.25">
      <c r="BK434750" s="2315"/>
    </row>
    <row r="434751" spans="63:63" x14ac:dyDescent="0.25">
      <c r="BK434751" s="2311"/>
    </row>
    <row r="434775" spans="63:63" x14ac:dyDescent="0.25">
      <c r="BK434775" s="2315"/>
    </row>
    <row r="434776" spans="63:63" x14ac:dyDescent="0.25">
      <c r="BK434776" s="2311"/>
    </row>
    <row r="434800" spans="63:63" x14ac:dyDescent="0.25">
      <c r="BK434800" s="2315"/>
    </row>
    <row r="434801" spans="63:63" x14ac:dyDescent="0.25">
      <c r="BK434801" s="2311"/>
    </row>
    <row r="434825" spans="63:63" x14ac:dyDescent="0.25">
      <c r="BK434825" s="2315"/>
    </row>
    <row r="434826" spans="63:63" x14ac:dyDescent="0.25">
      <c r="BK434826" s="2311"/>
    </row>
    <row r="434850" spans="63:63" x14ac:dyDescent="0.25">
      <c r="BK434850" s="2315"/>
    </row>
    <row r="434851" spans="63:63" x14ac:dyDescent="0.25">
      <c r="BK434851" s="2311"/>
    </row>
    <row r="434875" spans="63:63" x14ac:dyDescent="0.25">
      <c r="BK434875" s="2315"/>
    </row>
    <row r="434876" spans="63:63" x14ac:dyDescent="0.25">
      <c r="BK434876" s="2311"/>
    </row>
    <row r="434900" spans="63:63" x14ac:dyDescent="0.25">
      <c r="BK434900" s="2315"/>
    </row>
    <row r="434901" spans="63:63" x14ac:dyDescent="0.25">
      <c r="BK434901" s="2311"/>
    </row>
    <row r="434925" spans="63:63" x14ac:dyDescent="0.25">
      <c r="BK434925" s="2315"/>
    </row>
    <row r="434926" spans="63:63" x14ac:dyDescent="0.25">
      <c r="BK434926" s="2311"/>
    </row>
    <row r="434950" spans="63:63" x14ac:dyDescent="0.25">
      <c r="BK434950" s="2315"/>
    </row>
    <row r="434951" spans="63:63" x14ac:dyDescent="0.25">
      <c r="BK434951" s="2311"/>
    </row>
    <row r="434975" spans="63:63" x14ac:dyDescent="0.25">
      <c r="BK434975" s="2315"/>
    </row>
    <row r="434976" spans="63:63" x14ac:dyDescent="0.25">
      <c r="BK434976" s="2311"/>
    </row>
    <row r="435000" spans="63:63" x14ac:dyDescent="0.25">
      <c r="BK435000" s="2315"/>
    </row>
    <row r="435001" spans="63:63" x14ac:dyDescent="0.25">
      <c r="BK435001" s="2311"/>
    </row>
    <row r="435025" spans="63:63" x14ac:dyDescent="0.25">
      <c r="BK435025" s="2315"/>
    </row>
    <row r="435026" spans="63:63" x14ac:dyDescent="0.25">
      <c r="BK435026" s="2311"/>
    </row>
    <row r="435050" spans="63:63" x14ac:dyDescent="0.25">
      <c r="BK435050" s="2315"/>
    </row>
    <row r="435051" spans="63:63" x14ac:dyDescent="0.25">
      <c r="BK435051" s="2311"/>
    </row>
    <row r="435075" spans="63:63" x14ac:dyDescent="0.25">
      <c r="BK435075" s="2315"/>
    </row>
    <row r="435076" spans="63:63" x14ac:dyDescent="0.25">
      <c r="BK435076" s="2311"/>
    </row>
    <row r="435100" spans="63:63" x14ac:dyDescent="0.25">
      <c r="BK435100" s="2315"/>
    </row>
    <row r="435101" spans="63:63" x14ac:dyDescent="0.25">
      <c r="BK435101" s="2311"/>
    </row>
    <row r="435125" spans="63:63" x14ac:dyDescent="0.25">
      <c r="BK435125" s="2315"/>
    </row>
    <row r="435126" spans="63:63" x14ac:dyDescent="0.25">
      <c r="BK435126" s="2311"/>
    </row>
    <row r="435150" spans="63:63" x14ac:dyDescent="0.25">
      <c r="BK435150" s="2315"/>
    </row>
    <row r="435151" spans="63:63" x14ac:dyDescent="0.25">
      <c r="BK435151" s="2311"/>
    </row>
    <row r="435175" spans="63:63" x14ac:dyDescent="0.25">
      <c r="BK435175" s="2315"/>
    </row>
    <row r="435176" spans="63:63" x14ac:dyDescent="0.25">
      <c r="BK435176" s="2311"/>
    </row>
    <row r="435200" spans="63:63" x14ac:dyDescent="0.25">
      <c r="BK435200" s="2315"/>
    </row>
    <row r="435201" spans="63:63" x14ac:dyDescent="0.25">
      <c r="BK435201" s="2311"/>
    </row>
    <row r="435225" spans="63:63" x14ac:dyDescent="0.25">
      <c r="BK435225" s="2315"/>
    </row>
    <row r="435226" spans="63:63" x14ac:dyDescent="0.25">
      <c r="BK435226" s="2311"/>
    </row>
    <row r="435250" spans="63:63" x14ac:dyDescent="0.25">
      <c r="BK435250" s="2315"/>
    </row>
    <row r="435251" spans="63:63" x14ac:dyDescent="0.25">
      <c r="BK435251" s="2311"/>
    </row>
    <row r="435275" spans="63:63" x14ac:dyDescent="0.25">
      <c r="BK435275" s="2315"/>
    </row>
    <row r="435276" spans="63:63" x14ac:dyDescent="0.25">
      <c r="BK435276" s="2311"/>
    </row>
    <row r="435300" spans="63:63" x14ac:dyDescent="0.25">
      <c r="BK435300" s="2315"/>
    </row>
    <row r="435301" spans="63:63" x14ac:dyDescent="0.25">
      <c r="BK435301" s="2311"/>
    </row>
    <row r="435325" spans="63:63" x14ac:dyDescent="0.25">
      <c r="BK435325" s="2315"/>
    </row>
    <row r="435326" spans="63:63" x14ac:dyDescent="0.25">
      <c r="BK435326" s="2311"/>
    </row>
    <row r="435350" spans="63:63" x14ac:dyDescent="0.25">
      <c r="BK435350" s="2315"/>
    </row>
    <row r="435351" spans="63:63" x14ac:dyDescent="0.25">
      <c r="BK435351" s="2311"/>
    </row>
    <row r="435375" spans="63:63" x14ac:dyDescent="0.25">
      <c r="BK435375" s="2315"/>
    </row>
    <row r="435376" spans="63:63" x14ac:dyDescent="0.25">
      <c r="BK435376" s="2311"/>
    </row>
    <row r="435400" spans="63:63" x14ac:dyDescent="0.25">
      <c r="BK435400" s="2315"/>
    </row>
    <row r="435401" spans="63:63" x14ac:dyDescent="0.25">
      <c r="BK435401" s="2311"/>
    </row>
    <row r="435425" spans="63:63" x14ac:dyDescent="0.25">
      <c r="BK435425" s="2315"/>
    </row>
    <row r="435426" spans="63:63" x14ac:dyDescent="0.25">
      <c r="BK435426" s="2311"/>
    </row>
    <row r="435450" spans="63:63" x14ac:dyDescent="0.25">
      <c r="BK435450" s="2315"/>
    </row>
    <row r="435451" spans="63:63" x14ac:dyDescent="0.25">
      <c r="BK435451" s="2311"/>
    </row>
    <row r="435475" spans="63:63" x14ac:dyDescent="0.25">
      <c r="BK435475" s="2315"/>
    </row>
    <row r="435476" spans="63:63" x14ac:dyDescent="0.25">
      <c r="BK435476" s="2311"/>
    </row>
    <row r="435500" spans="63:63" x14ac:dyDescent="0.25">
      <c r="BK435500" s="2315"/>
    </row>
    <row r="435501" spans="63:63" x14ac:dyDescent="0.25">
      <c r="BK435501" s="2311"/>
    </row>
    <row r="435525" spans="63:63" x14ac:dyDescent="0.25">
      <c r="BK435525" s="2315"/>
    </row>
    <row r="435526" spans="63:63" x14ac:dyDescent="0.25">
      <c r="BK435526" s="2311"/>
    </row>
    <row r="435550" spans="63:63" x14ac:dyDescent="0.25">
      <c r="BK435550" s="2315"/>
    </row>
    <row r="435551" spans="63:63" x14ac:dyDescent="0.25">
      <c r="BK435551" s="2311"/>
    </row>
    <row r="435575" spans="63:63" x14ac:dyDescent="0.25">
      <c r="BK435575" s="2315"/>
    </row>
    <row r="435576" spans="63:63" x14ac:dyDescent="0.25">
      <c r="BK435576" s="2311"/>
    </row>
    <row r="435600" spans="63:63" x14ac:dyDescent="0.25">
      <c r="BK435600" s="2315"/>
    </row>
    <row r="435601" spans="63:63" x14ac:dyDescent="0.25">
      <c r="BK435601" s="2311"/>
    </row>
    <row r="435625" spans="63:63" x14ac:dyDescent="0.25">
      <c r="BK435625" s="2315"/>
    </row>
    <row r="435626" spans="63:63" x14ac:dyDescent="0.25">
      <c r="BK435626" s="2311"/>
    </row>
    <row r="435650" spans="63:63" x14ac:dyDescent="0.25">
      <c r="BK435650" s="2315"/>
    </row>
    <row r="435651" spans="63:63" x14ac:dyDescent="0.25">
      <c r="BK435651" s="2311"/>
    </row>
    <row r="435675" spans="63:63" x14ac:dyDescent="0.25">
      <c r="BK435675" s="2315"/>
    </row>
    <row r="435676" spans="63:63" x14ac:dyDescent="0.25">
      <c r="BK435676" s="2311"/>
    </row>
    <row r="435700" spans="63:63" x14ac:dyDescent="0.25">
      <c r="BK435700" s="2315"/>
    </row>
    <row r="435701" spans="63:63" x14ac:dyDescent="0.25">
      <c r="BK435701" s="2311"/>
    </row>
    <row r="435725" spans="63:63" x14ac:dyDescent="0.25">
      <c r="BK435725" s="2315"/>
    </row>
    <row r="435726" spans="63:63" x14ac:dyDescent="0.25">
      <c r="BK435726" s="2311"/>
    </row>
    <row r="435750" spans="63:63" x14ac:dyDescent="0.25">
      <c r="BK435750" s="2315"/>
    </row>
    <row r="435751" spans="63:63" x14ac:dyDescent="0.25">
      <c r="BK435751" s="2311"/>
    </row>
    <row r="435775" spans="63:63" x14ac:dyDescent="0.25">
      <c r="BK435775" s="2315"/>
    </row>
    <row r="435776" spans="63:63" x14ac:dyDescent="0.25">
      <c r="BK435776" s="2311"/>
    </row>
    <row r="435800" spans="63:63" x14ac:dyDescent="0.25">
      <c r="BK435800" s="2315"/>
    </row>
    <row r="435801" spans="63:63" x14ac:dyDescent="0.25">
      <c r="BK435801" s="2311"/>
    </row>
    <row r="435825" spans="63:63" x14ac:dyDescent="0.25">
      <c r="BK435825" s="2315"/>
    </row>
    <row r="435826" spans="63:63" x14ac:dyDescent="0.25">
      <c r="BK435826" s="2311"/>
    </row>
    <row r="435850" spans="63:63" x14ac:dyDescent="0.25">
      <c r="BK435850" s="2315"/>
    </row>
    <row r="435851" spans="63:63" x14ac:dyDescent="0.25">
      <c r="BK435851" s="2311"/>
    </row>
    <row r="435875" spans="63:63" x14ac:dyDescent="0.25">
      <c r="BK435875" s="2315"/>
    </row>
    <row r="435876" spans="63:63" x14ac:dyDescent="0.25">
      <c r="BK435876" s="2311"/>
    </row>
    <row r="435900" spans="63:63" x14ac:dyDescent="0.25">
      <c r="BK435900" s="2315"/>
    </row>
    <row r="435901" spans="63:63" x14ac:dyDescent="0.25">
      <c r="BK435901" s="2311"/>
    </row>
    <row r="435925" spans="63:63" x14ac:dyDescent="0.25">
      <c r="BK435925" s="2315"/>
    </row>
    <row r="435926" spans="63:63" x14ac:dyDescent="0.25">
      <c r="BK435926" s="2311"/>
    </row>
    <row r="435950" spans="63:63" x14ac:dyDescent="0.25">
      <c r="BK435950" s="2315"/>
    </row>
    <row r="435951" spans="63:63" x14ac:dyDescent="0.25">
      <c r="BK435951" s="2311"/>
    </row>
    <row r="435975" spans="63:63" x14ac:dyDescent="0.25">
      <c r="BK435975" s="2315"/>
    </row>
    <row r="435976" spans="63:63" x14ac:dyDescent="0.25">
      <c r="BK435976" s="2311"/>
    </row>
    <row r="436000" spans="63:63" x14ac:dyDescent="0.25">
      <c r="BK436000" s="2315"/>
    </row>
    <row r="436001" spans="63:63" x14ac:dyDescent="0.25">
      <c r="BK436001" s="2311"/>
    </row>
    <row r="436025" spans="63:63" x14ac:dyDescent="0.25">
      <c r="BK436025" s="2315"/>
    </row>
    <row r="436026" spans="63:63" x14ac:dyDescent="0.25">
      <c r="BK436026" s="2311"/>
    </row>
    <row r="436050" spans="63:63" x14ac:dyDescent="0.25">
      <c r="BK436050" s="2315"/>
    </row>
    <row r="436051" spans="63:63" x14ac:dyDescent="0.25">
      <c r="BK436051" s="2311"/>
    </row>
    <row r="436075" spans="63:63" x14ac:dyDescent="0.25">
      <c r="BK436075" s="2315"/>
    </row>
    <row r="436076" spans="63:63" x14ac:dyDescent="0.25">
      <c r="BK436076" s="2311"/>
    </row>
    <row r="436100" spans="63:63" x14ac:dyDescent="0.25">
      <c r="BK436100" s="2315"/>
    </row>
    <row r="436101" spans="63:63" x14ac:dyDescent="0.25">
      <c r="BK436101" s="2311"/>
    </row>
    <row r="436125" spans="63:63" x14ac:dyDescent="0.25">
      <c r="BK436125" s="2315"/>
    </row>
    <row r="436126" spans="63:63" x14ac:dyDescent="0.25">
      <c r="BK436126" s="2311"/>
    </row>
    <row r="436150" spans="63:63" x14ac:dyDescent="0.25">
      <c r="BK436150" s="2315"/>
    </row>
    <row r="436151" spans="63:63" x14ac:dyDescent="0.25">
      <c r="BK436151" s="2311"/>
    </row>
    <row r="436175" spans="63:63" x14ac:dyDescent="0.25">
      <c r="BK436175" s="2315"/>
    </row>
    <row r="436176" spans="63:63" x14ac:dyDescent="0.25">
      <c r="BK436176" s="2311"/>
    </row>
    <row r="436200" spans="63:63" x14ac:dyDescent="0.25">
      <c r="BK436200" s="2315"/>
    </row>
    <row r="436201" spans="63:63" x14ac:dyDescent="0.25">
      <c r="BK436201" s="2311"/>
    </row>
    <row r="436225" spans="63:63" x14ac:dyDescent="0.25">
      <c r="BK436225" s="2315"/>
    </row>
    <row r="436226" spans="63:63" x14ac:dyDescent="0.25">
      <c r="BK436226" s="2311"/>
    </row>
    <row r="436250" spans="63:63" x14ac:dyDescent="0.25">
      <c r="BK436250" s="2315"/>
    </row>
    <row r="436251" spans="63:63" x14ac:dyDescent="0.25">
      <c r="BK436251" s="2311"/>
    </row>
    <row r="436275" spans="63:63" x14ac:dyDescent="0.25">
      <c r="BK436275" s="2315"/>
    </row>
    <row r="436276" spans="63:63" x14ac:dyDescent="0.25">
      <c r="BK436276" s="2311"/>
    </row>
    <row r="436300" spans="63:63" x14ac:dyDescent="0.25">
      <c r="BK436300" s="2315"/>
    </row>
    <row r="436301" spans="63:63" x14ac:dyDescent="0.25">
      <c r="BK436301" s="2311"/>
    </row>
    <row r="436325" spans="63:63" x14ac:dyDescent="0.25">
      <c r="BK436325" s="2315"/>
    </row>
    <row r="436326" spans="63:63" x14ac:dyDescent="0.25">
      <c r="BK436326" s="2311"/>
    </row>
    <row r="436350" spans="63:63" x14ac:dyDescent="0.25">
      <c r="BK436350" s="2315"/>
    </row>
    <row r="436351" spans="63:63" x14ac:dyDescent="0.25">
      <c r="BK436351" s="2311"/>
    </row>
    <row r="436375" spans="63:63" x14ac:dyDescent="0.25">
      <c r="BK436375" s="2315"/>
    </row>
    <row r="436376" spans="63:63" x14ac:dyDescent="0.25">
      <c r="BK436376" s="2311"/>
    </row>
    <row r="436400" spans="63:63" x14ac:dyDescent="0.25">
      <c r="BK436400" s="2315"/>
    </row>
    <row r="436401" spans="63:63" x14ac:dyDescent="0.25">
      <c r="BK436401" s="2311"/>
    </row>
    <row r="436425" spans="63:63" x14ac:dyDescent="0.25">
      <c r="BK436425" s="2315"/>
    </row>
    <row r="436426" spans="63:63" x14ac:dyDescent="0.25">
      <c r="BK436426" s="2311"/>
    </row>
    <row r="436450" spans="63:63" x14ac:dyDescent="0.25">
      <c r="BK436450" s="2315"/>
    </row>
    <row r="436451" spans="63:63" x14ac:dyDescent="0.25">
      <c r="BK436451" s="2311"/>
    </row>
    <row r="436475" spans="63:63" x14ac:dyDescent="0.25">
      <c r="BK436475" s="2315"/>
    </row>
    <row r="436476" spans="63:63" x14ac:dyDescent="0.25">
      <c r="BK436476" s="2311"/>
    </row>
    <row r="436500" spans="63:63" x14ac:dyDescent="0.25">
      <c r="BK436500" s="2315"/>
    </row>
    <row r="436501" spans="63:63" x14ac:dyDescent="0.25">
      <c r="BK436501" s="2311"/>
    </row>
    <row r="436525" spans="63:63" x14ac:dyDescent="0.25">
      <c r="BK436525" s="2315"/>
    </row>
    <row r="436526" spans="63:63" x14ac:dyDescent="0.25">
      <c r="BK436526" s="2311"/>
    </row>
    <row r="436550" spans="63:63" x14ac:dyDescent="0.25">
      <c r="BK436550" s="2315"/>
    </row>
    <row r="436551" spans="63:63" x14ac:dyDescent="0.25">
      <c r="BK436551" s="2311"/>
    </row>
    <row r="436575" spans="63:63" x14ac:dyDescent="0.25">
      <c r="BK436575" s="2315"/>
    </row>
    <row r="436576" spans="63:63" x14ac:dyDescent="0.25">
      <c r="BK436576" s="2311"/>
    </row>
    <row r="436600" spans="63:63" x14ac:dyDescent="0.25">
      <c r="BK436600" s="2315"/>
    </row>
    <row r="436601" spans="63:63" x14ac:dyDescent="0.25">
      <c r="BK436601" s="2311"/>
    </row>
    <row r="436625" spans="63:63" x14ac:dyDescent="0.25">
      <c r="BK436625" s="2315"/>
    </row>
    <row r="436626" spans="63:63" x14ac:dyDescent="0.25">
      <c r="BK436626" s="2311"/>
    </row>
    <row r="436650" spans="63:63" x14ac:dyDescent="0.25">
      <c r="BK436650" s="2315"/>
    </row>
    <row r="436651" spans="63:63" x14ac:dyDescent="0.25">
      <c r="BK436651" s="2311"/>
    </row>
    <row r="436675" spans="63:63" x14ac:dyDescent="0.25">
      <c r="BK436675" s="2315"/>
    </row>
    <row r="436676" spans="63:63" x14ac:dyDescent="0.25">
      <c r="BK436676" s="2311"/>
    </row>
    <row r="436700" spans="63:63" x14ac:dyDescent="0.25">
      <c r="BK436700" s="2315"/>
    </row>
    <row r="436701" spans="63:63" x14ac:dyDescent="0.25">
      <c r="BK436701" s="2311"/>
    </row>
    <row r="436725" spans="63:63" x14ac:dyDescent="0.25">
      <c r="BK436725" s="2315"/>
    </row>
    <row r="436726" spans="63:63" x14ac:dyDescent="0.25">
      <c r="BK436726" s="2311"/>
    </row>
    <row r="436750" spans="63:63" x14ac:dyDescent="0.25">
      <c r="BK436750" s="2315"/>
    </row>
    <row r="436751" spans="63:63" x14ac:dyDescent="0.25">
      <c r="BK436751" s="2311"/>
    </row>
    <row r="436775" spans="63:63" x14ac:dyDescent="0.25">
      <c r="BK436775" s="2315"/>
    </row>
    <row r="436776" spans="63:63" x14ac:dyDescent="0.25">
      <c r="BK436776" s="2311"/>
    </row>
    <row r="436800" spans="63:63" x14ac:dyDescent="0.25">
      <c r="BK436800" s="2315"/>
    </row>
    <row r="436801" spans="63:63" x14ac:dyDescent="0.25">
      <c r="BK436801" s="2311"/>
    </row>
    <row r="436825" spans="63:63" x14ac:dyDescent="0.25">
      <c r="BK436825" s="2315"/>
    </row>
    <row r="436826" spans="63:63" x14ac:dyDescent="0.25">
      <c r="BK436826" s="2311"/>
    </row>
    <row r="436850" spans="63:63" x14ac:dyDescent="0.25">
      <c r="BK436850" s="2315"/>
    </row>
    <row r="436851" spans="63:63" x14ac:dyDescent="0.25">
      <c r="BK436851" s="2311"/>
    </row>
    <row r="436875" spans="63:63" x14ac:dyDescent="0.25">
      <c r="BK436875" s="2315"/>
    </row>
    <row r="436876" spans="63:63" x14ac:dyDescent="0.25">
      <c r="BK436876" s="2311"/>
    </row>
    <row r="436900" spans="63:63" x14ac:dyDescent="0.25">
      <c r="BK436900" s="2315"/>
    </row>
    <row r="436901" spans="63:63" x14ac:dyDescent="0.25">
      <c r="BK436901" s="2311"/>
    </row>
    <row r="436925" spans="63:63" x14ac:dyDescent="0.25">
      <c r="BK436925" s="2315"/>
    </row>
    <row r="436926" spans="63:63" x14ac:dyDescent="0.25">
      <c r="BK436926" s="2311"/>
    </row>
    <row r="436950" spans="63:63" x14ac:dyDescent="0.25">
      <c r="BK436950" s="2315"/>
    </row>
    <row r="436951" spans="63:63" x14ac:dyDescent="0.25">
      <c r="BK436951" s="2311"/>
    </row>
    <row r="436975" spans="63:63" x14ac:dyDescent="0.25">
      <c r="BK436975" s="2315"/>
    </row>
    <row r="436976" spans="63:63" x14ac:dyDescent="0.25">
      <c r="BK436976" s="2311"/>
    </row>
    <row r="437000" spans="63:63" x14ac:dyDescent="0.25">
      <c r="BK437000" s="2315"/>
    </row>
    <row r="437001" spans="63:63" x14ac:dyDescent="0.25">
      <c r="BK437001" s="2311"/>
    </row>
    <row r="437025" spans="63:63" x14ac:dyDescent="0.25">
      <c r="BK437025" s="2315"/>
    </row>
    <row r="437026" spans="63:63" x14ac:dyDescent="0.25">
      <c r="BK437026" s="2311"/>
    </row>
    <row r="437050" spans="63:63" x14ac:dyDescent="0.25">
      <c r="BK437050" s="2315"/>
    </row>
    <row r="437051" spans="63:63" x14ac:dyDescent="0.25">
      <c r="BK437051" s="2311"/>
    </row>
    <row r="437075" spans="63:63" x14ac:dyDescent="0.25">
      <c r="BK437075" s="2315"/>
    </row>
    <row r="437076" spans="63:63" x14ac:dyDescent="0.25">
      <c r="BK437076" s="2311"/>
    </row>
    <row r="437100" spans="63:63" x14ac:dyDescent="0.25">
      <c r="BK437100" s="2315"/>
    </row>
    <row r="437101" spans="63:63" x14ac:dyDescent="0.25">
      <c r="BK437101" s="2311"/>
    </row>
    <row r="437125" spans="63:63" x14ac:dyDescent="0.25">
      <c r="BK437125" s="2315"/>
    </row>
    <row r="437126" spans="63:63" x14ac:dyDescent="0.25">
      <c r="BK437126" s="2311"/>
    </row>
    <row r="437150" spans="63:63" x14ac:dyDescent="0.25">
      <c r="BK437150" s="2315"/>
    </row>
    <row r="437151" spans="63:63" x14ac:dyDescent="0.25">
      <c r="BK437151" s="2311"/>
    </row>
    <row r="437175" spans="63:63" x14ac:dyDescent="0.25">
      <c r="BK437175" s="2315"/>
    </row>
    <row r="437176" spans="63:63" x14ac:dyDescent="0.25">
      <c r="BK437176" s="2311"/>
    </row>
    <row r="437200" spans="63:63" x14ac:dyDescent="0.25">
      <c r="BK437200" s="2315"/>
    </row>
    <row r="437201" spans="63:63" x14ac:dyDescent="0.25">
      <c r="BK437201" s="2311"/>
    </row>
    <row r="437225" spans="63:63" x14ac:dyDescent="0.25">
      <c r="BK437225" s="2315"/>
    </row>
    <row r="437226" spans="63:63" x14ac:dyDescent="0.25">
      <c r="BK437226" s="2311"/>
    </row>
    <row r="437250" spans="63:63" x14ac:dyDescent="0.25">
      <c r="BK437250" s="2315"/>
    </row>
    <row r="437251" spans="63:63" x14ac:dyDescent="0.25">
      <c r="BK437251" s="2311"/>
    </row>
    <row r="437275" spans="63:63" x14ac:dyDescent="0.25">
      <c r="BK437275" s="2315"/>
    </row>
    <row r="437276" spans="63:63" x14ac:dyDescent="0.25">
      <c r="BK437276" s="2311"/>
    </row>
    <row r="437300" spans="63:63" x14ac:dyDescent="0.25">
      <c r="BK437300" s="2315"/>
    </row>
    <row r="437301" spans="63:63" x14ac:dyDescent="0.25">
      <c r="BK437301" s="2311"/>
    </row>
    <row r="437325" spans="63:63" x14ac:dyDescent="0.25">
      <c r="BK437325" s="2315"/>
    </row>
    <row r="437326" spans="63:63" x14ac:dyDescent="0.25">
      <c r="BK437326" s="2311"/>
    </row>
    <row r="437350" spans="63:63" x14ac:dyDescent="0.25">
      <c r="BK437350" s="2315"/>
    </row>
    <row r="437351" spans="63:63" x14ac:dyDescent="0.25">
      <c r="BK437351" s="2311"/>
    </row>
    <row r="437375" spans="63:63" x14ac:dyDescent="0.25">
      <c r="BK437375" s="2315"/>
    </row>
    <row r="437376" spans="63:63" x14ac:dyDescent="0.25">
      <c r="BK437376" s="2311"/>
    </row>
    <row r="437400" spans="63:63" x14ac:dyDescent="0.25">
      <c r="BK437400" s="2315"/>
    </row>
    <row r="437401" spans="63:63" x14ac:dyDescent="0.25">
      <c r="BK437401" s="2311"/>
    </row>
    <row r="437425" spans="63:63" x14ac:dyDescent="0.25">
      <c r="BK437425" s="2315"/>
    </row>
    <row r="437426" spans="63:63" x14ac:dyDescent="0.25">
      <c r="BK437426" s="2311"/>
    </row>
    <row r="437450" spans="63:63" x14ac:dyDescent="0.25">
      <c r="BK437450" s="2315"/>
    </row>
    <row r="437451" spans="63:63" x14ac:dyDescent="0.25">
      <c r="BK437451" s="2311"/>
    </row>
    <row r="437475" spans="63:63" x14ac:dyDescent="0.25">
      <c r="BK437475" s="2315"/>
    </row>
    <row r="437476" spans="63:63" x14ac:dyDescent="0.25">
      <c r="BK437476" s="2311"/>
    </row>
    <row r="437500" spans="63:63" x14ac:dyDescent="0.25">
      <c r="BK437500" s="2315"/>
    </row>
    <row r="437501" spans="63:63" x14ac:dyDescent="0.25">
      <c r="BK437501" s="2311"/>
    </row>
    <row r="437525" spans="63:63" x14ac:dyDescent="0.25">
      <c r="BK437525" s="2315"/>
    </row>
    <row r="437526" spans="63:63" x14ac:dyDescent="0.25">
      <c r="BK437526" s="2311"/>
    </row>
    <row r="437550" spans="63:63" x14ac:dyDescent="0.25">
      <c r="BK437550" s="2315"/>
    </row>
    <row r="437551" spans="63:63" x14ac:dyDescent="0.25">
      <c r="BK437551" s="2311"/>
    </row>
    <row r="437575" spans="63:63" x14ac:dyDescent="0.25">
      <c r="BK437575" s="2315"/>
    </row>
    <row r="437576" spans="63:63" x14ac:dyDescent="0.25">
      <c r="BK437576" s="2311"/>
    </row>
    <row r="437600" spans="63:63" x14ac:dyDescent="0.25">
      <c r="BK437600" s="2315"/>
    </row>
    <row r="437601" spans="63:63" x14ac:dyDescent="0.25">
      <c r="BK437601" s="2311"/>
    </row>
    <row r="437625" spans="63:63" x14ac:dyDescent="0.25">
      <c r="BK437625" s="2315"/>
    </row>
    <row r="437626" spans="63:63" x14ac:dyDescent="0.25">
      <c r="BK437626" s="2311"/>
    </row>
    <row r="437650" spans="63:63" x14ac:dyDescent="0.25">
      <c r="BK437650" s="2315"/>
    </row>
    <row r="437651" spans="63:63" x14ac:dyDescent="0.25">
      <c r="BK437651" s="2311"/>
    </row>
    <row r="437675" spans="63:63" x14ac:dyDescent="0.25">
      <c r="BK437675" s="2315"/>
    </row>
    <row r="437676" spans="63:63" x14ac:dyDescent="0.25">
      <c r="BK437676" s="2311"/>
    </row>
    <row r="437700" spans="63:63" x14ac:dyDescent="0.25">
      <c r="BK437700" s="2315"/>
    </row>
    <row r="437701" spans="63:63" x14ac:dyDescent="0.25">
      <c r="BK437701" s="2311"/>
    </row>
    <row r="437725" spans="63:63" x14ac:dyDescent="0.25">
      <c r="BK437725" s="2315"/>
    </row>
    <row r="437726" spans="63:63" x14ac:dyDescent="0.25">
      <c r="BK437726" s="2311"/>
    </row>
    <row r="437750" spans="63:63" x14ac:dyDescent="0.25">
      <c r="BK437750" s="2315"/>
    </row>
    <row r="437751" spans="63:63" x14ac:dyDescent="0.25">
      <c r="BK437751" s="2311"/>
    </row>
    <row r="437775" spans="63:63" x14ac:dyDescent="0.25">
      <c r="BK437775" s="2315"/>
    </row>
    <row r="437776" spans="63:63" x14ac:dyDescent="0.25">
      <c r="BK437776" s="2311"/>
    </row>
    <row r="437800" spans="63:63" x14ac:dyDescent="0.25">
      <c r="BK437800" s="2315"/>
    </row>
    <row r="437801" spans="63:63" x14ac:dyDescent="0.25">
      <c r="BK437801" s="2311"/>
    </row>
    <row r="437825" spans="63:63" x14ac:dyDescent="0.25">
      <c r="BK437825" s="2315"/>
    </row>
    <row r="437826" spans="63:63" x14ac:dyDescent="0.25">
      <c r="BK437826" s="2311"/>
    </row>
    <row r="437850" spans="63:63" x14ac:dyDescent="0.25">
      <c r="BK437850" s="2315"/>
    </row>
    <row r="437851" spans="63:63" x14ac:dyDescent="0.25">
      <c r="BK437851" s="2311"/>
    </row>
    <row r="437875" spans="63:63" x14ac:dyDescent="0.25">
      <c r="BK437875" s="2315"/>
    </row>
    <row r="437876" spans="63:63" x14ac:dyDescent="0.25">
      <c r="BK437876" s="2311"/>
    </row>
    <row r="437900" spans="63:63" x14ac:dyDescent="0.25">
      <c r="BK437900" s="2315"/>
    </row>
    <row r="437901" spans="63:63" x14ac:dyDescent="0.25">
      <c r="BK437901" s="2311"/>
    </row>
    <row r="437925" spans="63:63" x14ac:dyDescent="0.25">
      <c r="BK437925" s="2315"/>
    </row>
    <row r="437926" spans="63:63" x14ac:dyDescent="0.25">
      <c r="BK437926" s="2311"/>
    </row>
    <row r="437950" spans="63:63" x14ac:dyDescent="0.25">
      <c r="BK437950" s="2315"/>
    </row>
    <row r="437951" spans="63:63" x14ac:dyDescent="0.25">
      <c r="BK437951" s="2311"/>
    </row>
    <row r="437975" spans="63:63" x14ac:dyDescent="0.25">
      <c r="BK437975" s="2315"/>
    </row>
    <row r="437976" spans="63:63" x14ac:dyDescent="0.25">
      <c r="BK437976" s="2311"/>
    </row>
    <row r="438000" spans="63:63" x14ac:dyDescent="0.25">
      <c r="BK438000" s="2315"/>
    </row>
    <row r="438001" spans="63:63" x14ac:dyDescent="0.25">
      <c r="BK438001" s="2311"/>
    </row>
    <row r="438025" spans="63:63" x14ac:dyDescent="0.25">
      <c r="BK438025" s="2315"/>
    </row>
    <row r="438026" spans="63:63" x14ac:dyDescent="0.25">
      <c r="BK438026" s="2311"/>
    </row>
    <row r="438050" spans="63:63" x14ac:dyDescent="0.25">
      <c r="BK438050" s="2315"/>
    </row>
    <row r="438051" spans="63:63" x14ac:dyDescent="0.25">
      <c r="BK438051" s="2311"/>
    </row>
    <row r="438075" spans="63:63" x14ac:dyDescent="0.25">
      <c r="BK438075" s="2315"/>
    </row>
    <row r="438076" spans="63:63" x14ac:dyDescent="0.25">
      <c r="BK438076" s="2311"/>
    </row>
    <row r="438100" spans="63:63" x14ac:dyDescent="0.25">
      <c r="BK438100" s="2315"/>
    </row>
    <row r="438101" spans="63:63" x14ac:dyDescent="0.25">
      <c r="BK438101" s="2311"/>
    </row>
    <row r="438125" spans="63:63" x14ac:dyDescent="0.25">
      <c r="BK438125" s="2315"/>
    </row>
    <row r="438126" spans="63:63" x14ac:dyDescent="0.25">
      <c r="BK438126" s="2311"/>
    </row>
    <row r="438150" spans="63:63" x14ac:dyDescent="0.25">
      <c r="BK438150" s="2315"/>
    </row>
    <row r="438151" spans="63:63" x14ac:dyDescent="0.25">
      <c r="BK438151" s="2311"/>
    </row>
    <row r="438175" spans="63:63" x14ac:dyDescent="0.25">
      <c r="BK438175" s="2315"/>
    </row>
    <row r="438176" spans="63:63" x14ac:dyDescent="0.25">
      <c r="BK438176" s="2311"/>
    </row>
    <row r="438200" spans="63:63" x14ac:dyDescent="0.25">
      <c r="BK438200" s="2315"/>
    </row>
    <row r="438201" spans="63:63" x14ac:dyDescent="0.25">
      <c r="BK438201" s="2311"/>
    </row>
    <row r="438225" spans="63:63" x14ac:dyDescent="0.25">
      <c r="BK438225" s="2315"/>
    </row>
    <row r="438226" spans="63:63" x14ac:dyDescent="0.25">
      <c r="BK438226" s="2311"/>
    </row>
    <row r="438250" spans="63:63" x14ac:dyDescent="0.25">
      <c r="BK438250" s="2315"/>
    </row>
    <row r="438251" spans="63:63" x14ac:dyDescent="0.25">
      <c r="BK438251" s="2311"/>
    </row>
    <row r="438275" spans="63:63" x14ac:dyDescent="0.25">
      <c r="BK438275" s="2315"/>
    </row>
    <row r="438276" spans="63:63" x14ac:dyDescent="0.25">
      <c r="BK438276" s="2311"/>
    </row>
    <row r="438300" spans="63:63" x14ac:dyDescent="0.25">
      <c r="BK438300" s="2315"/>
    </row>
    <row r="438301" spans="63:63" x14ac:dyDescent="0.25">
      <c r="BK438301" s="2311"/>
    </row>
    <row r="438325" spans="63:63" x14ac:dyDescent="0.25">
      <c r="BK438325" s="2315"/>
    </row>
    <row r="438326" spans="63:63" x14ac:dyDescent="0.25">
      <c r="BK438326" s="2311"/>
    </row>
    <row r="438350" spans="63:63" x14ac:dyDescent="0.25">
      <c r="BK438350" s="2315"/>
    </row>
    <row r="438351" spans="63:63" x14ac:dyDescent="0.25">
      <c r="BK438351" s="2311"/>
    </row>
    <row r="438375" spans="63:63" x14ac:dyDescent="0.25">
      <c r="BK438375" s="2315"/>
    </row>
    <row r="438376" spans="63:63" x14ac:dyDescent="0.25">
      <c r="BK438376" s="2311"/>
    </row>
    <row r="438400" spans="63:63" x14ac:dyDescent="0.25">
      <c r="BK438400" s="2315"/>
    </row>
    <row r="438401" spans="63:63" x14ac:dyDescent="0.25">
      <c r="BK438401" s="2311"/>
    </row>
    <row r="438425" spans="63:63" x14ac:dyDescent="0.25">
      <c r="BK438425" s="2315"/>
    </row>
    <row r="438426" spans="63:63" x14ac:dyDescent="0.25">
      <c r="BK438426" s="2311"/>
    </row>
    <row r="438450" spans="63:63" x14ac:dyDescent="0.25">
      <c r="BK438450" s="2315"/>
    </row>
    <row r="438451" spans="63:63" x14ac:dyDescent="0.25">
      <c r="BK438451" s="2311"/>
    </row>
    <row r="438475" spans="63:63" x14ac:dyDescent="0.25">
      <c r="BK438475" s="2315"/>
    </row>
    <row r="438476" spans="63:63" x14ac:dyDescent="0.25">
      <c r="BK438476" s="2311"/>
    </row>
    <row r="438500" spans="63:63" x14ac:dyDescent="0.25">
      <c r="BK438500" s="2315"/>
    </row>
    <row r="438501" spans="63:63" x14ac:dyDescent="0.25">
      <c r="BK438501" s="2311"/>
    </row>
    <row r="438525" spans="63:63" x14ac:dyDescent="0.25">
      <c r="BK438525" s="2315"/>
    </row>
    <row r="438526" spans="63:63" x14ac:dyDescent="0.25">
      <c r="BK438526" s="2311"/>
    </row>
    <row r="438550" spans="63:63" x14ac:dyDescent="0.25">
      <c r="BK438550" s="2315"/>
    </row>
    <row r="438551" spans="63:63" x14ac:dyDescent="0.25">
      <c r="BK438551" s="2311"/>
    </row>
    <row r="438575" spans="63:63" x14ac:dyDescent="0.25">
      <c r="BK438575" s="2315"/>
    </row>
    <row r="438576" spans="63:63" x14ac:dyDescent="0.25">
      <c r="BK438576" s="2311"/>
    </row>
    <row r="438600" spans="63:63" x14ac:dyDescent="0.25">
      <c r="BK438600" s="2315"/>
    </row>
    <row r="438601" spans="63:63" x14ac:dyDescent="0.25">
      <c r="BK438601" s="2311"/>
    </row>
    <row r="438625" spans="63:63" x14ac:dyDescent="0.25">
      <c r="BK438625" s="2315"/>
    </row>
    <row r="438626" spans="63:63" x14ac:dyDescent="0.25">
      <c r="BK438626" s="2311"/>
    </row>
    <row r="438650" spans="63:63" x14ac:dyDescent="0.25">
      <c r="BK438650" s="2315"/>
    </row>
    <row r="438651" spans="63:63" x14ac:dyDescent="0.25">
      <c r="BK438651" s="2311"/>
    </row>
    <row r="438675" spans="63:63" x14ac:dyDescent="0.25">
      <c r="BK438675" s="2315"/>
    </row>
    <row r="438676" spans="63:63" x14ac:dyDescent="0.25">
      <c r="BK438676" s="2311"/>
    </row>
    <row r="438700" spans="63:63" x14ac:dyDescent="0.25">
      <c r="BK438700" s="2315"/>
    </row>
    <row r="438701" spans="63:63" x14ac:dyDescent="0.25">
      <c r="BK438701" s="2311"/>
    </row>
    <row r="438725" spans="63:63" x14ac:dyDescent="0.25">
      <c r="BK438725" s="2315"/>
    </row>
    <row r="438726" spans="63:63" x14ac:dyDescent="0.25">
      <c r="BK438726" s="2311"/>
    </row>
    <row r="438750" spans="63:63" x14ac:dyDescent="0.25">
      <c r="BK438750" s="2315"/>
    </row>
    <row r="438751" spans="63:63" x14ac:dyDescent="0.25">
      <c r="BK438751" s="2311"/>
    </row>
    <row r="438775" spans="63:63" x14ac:dyDescent="0.25">
      <c r="BK438775" s="2315"/>
    </row>
    <row r="438776" spans="63:63" x14ac:dyDescent="0.25">
      <c r="BK438776" s="2311"/>
    </row>
    <row r="438800" spans="63:63" x14ac:dyDescent="0.25">
      <c r="BK438800" s="2315"/>
    </row>
    <row r="438801" spans="63:63" x14ac:dyDescent="0.25">
      <c r="BK438801" s="2311"/>
    </row>
    <row r="438825" spans="63:63" x14ac:dyDescent="0.25">
      <c r="BK438825" s="2315"/>
    </row>
    <row r="438826" spans="63:63" x14ac:dyDescent="0.25">
      <c r="BK438826" s="2311"/>
    </row>
    <row r="438850" spans="63:63" x14ac:dyDescent="0.25">
      <c r="BK438850" s="2315"/>
    </row>
    <row r="438851" spans="63:63" x14ac:dyDescent="0.25">
      <c r="BK438851" s="2311"/>
    </row>
    <row r="438875" spans="63:63" x14ac:dyDescent="0.25">
      <c r="BK438875" s="2315"/>
    </row>
    <row r="438876" spans="63:63" x14ac:dyDescent="0.25">
      <c r="BK438876" s="2311"/>
    </row>
    <row r="438900" spans="63:63" x14ac:dyDescent="0.25">
      <c r="BK438900" s="2315"/>
    </row>
    <row r="438901" spans="63:63" x14ac:dyDescent="0.25">
      <c r="BK438901" s="2311"/>
    </row>
    <row r="438925" spans="63:63" x14ac:dyDescent="0.25">
      <c r="BK438925" s="2315"/>
    </row>
    <row r="438926" spans="63:63" x14ac:dyDescent="0.25">
      <c r="BK438926" s="2311"/>
    </row>
    <row r="438950" spans="63:63" x14ac:dyDescent="0.25">
      <c r="BK438950" s="2315"/>
    </row>
    <row r="438951" spans="63:63" x14ac:dyDescent="0.25">
      <c r="BK438951" s="2311"/>
    </row>
    <row r="438975" spans="63:63" x14ac:dyDescent="0.25">
      <c r="BK438975" s="2315"/>
    </row>
    <row r="438976" spans="63:63" x14ac:dyDescent="0.25">
      <c r="BK438976" s="2311"/>
    </row>
    <row r="439000" spans="63:63" x14ac:dyDescent="0.25">
      <c r="BK439000" s="2315"/>
    </row>
    <row r="439001" spans="63:63" x14ac:dyDescent="0.25">
      <c r="BK439001" s="2311"/>
    </row>
    <row r="439025" spans="63:63" x14ac:dyDescent="0.25">
      <c r="BK439025" s="2315"/>
    </row>
    <row r="439026" spans="63:63" x14ac:dyDescent="0.25">
      <c r="BK439026" s="2311"/>
    </row>
    <row r="439050" spans="63:63" x14ac:dyDescent="0.25">
      <c r="BK439050" s="2315"/>
    </row>
    <row r="439051" spans="63:63" x14ac:dyDescent="0.25">
      <c r="BK439051" s="2311"/>
    </row>
    <row r="439075" spans="63:63" x14ac:dyDescent="0.25">
      <c r="BK439075" s="2315"/>
    </row>
    <row r="439076" spans="63:63" x14ac:dyDescent="0.25">
      <c r="BK439076" s="2311"/>
    </row>
    <row r="439100" spans="63:63" x14ac:dyDescent="0.25">
      <c r="BK439100" s="2315"/>
    </row>
    <row r="439101" spans="63:63" x14ac:dyDescent="0.25">
      <c r="BK439101" s="2311"/>
    </row>
    <row r="439125" spans="63:63" x14ac:dyDescent="0.25">
      <c r="BK439125" s="2315"/>
    </row>
    <row r="439126" spans="63:63" x14ac:dyDescent="0.25">
      <c r="BK439126" s="2311"/>
    </row>
    <row r="439150" spans="63:63" x14ac:dyDescent="0.25">
      <c r="BK439150" s="2315"/>
    </row>
    <row r="439151" spans="63:63" x14ac:dyDescent="0.25">
      <c r="BK439151" s="2311"/>
    </row>
    <row r="439175" spans="63:63" x14ac:dyDescent="0.25">
      <c r="BK439175" s="2315"/>
    </row>
    <row r="439176" spans="63:63" x14ac:dyDescent="0.25">
      <c r="BK439176" s="2311"/>
    </row>
    <row r="439200" spans="63:63" x14ac:dyDescent="0.25">
      <c r="BK439200" s="2315"/>
    </row>
    <row r="439201" spans="63:63" x14ac:dyDescent="0.25">
      <c r="BK439201" s="2311"/>
    </row>
    <row r="439225" spans="63:63" x14ac:dyDescent="0.25">
      <c r="BK439225" s="2315"/>
    </row>
    <row r="439226" spans="63:63" x14ac:dyDescent="0.25">
      <c r="BK439226" s="2311"/>
    </row>
    <row r="439250" spans="63:63" x14ac:dyDescent="0.25">
      <c r="BK439250" s="2315"/>
    </row>
    <row r="439251" spans="63:63" x14ac:dyDescent="0.25">
      <c r="BK439251" s="2311"/>
    </row>
    <row r="439275" spans="63:63" x14ac:dyDescent="0.25">
      <c r="BK439275" s="2315"/>
    </row>
    <row r="439276" spans="63:63" x14ac:dyDescent="0.25">
      <c r="BK439276" s="2311"/>
    </row>
    <row r="439300" spans="63:63" x14ac:dyDescent="0.25">
      <c r="BK439300" s="2315"/>
    </row>
    <row r="439301" spans="63:63" x14ac:dyDescent="0.25">
      <c r="BK439301" s="2311"/>
    </row>
    <row r="439325" spans="63:63" x14ac:dyDescent="0.25">
      <c r="BK439325" s="2315"/>
    </row>
    <row r="439326" spans="63:63" x14ac:dyDescent="0.25">
      <c r="BK439326" s="2311"/>
    </row>
    <row r="439350" spans="63:63" x14ac:dyDescent="0.25">
      <c r="BK439350" s="2315"/>
    </row>
    <row r="439351" spans="63:63" x14ac:dyDescent="0.25">
      <c r="BK439351" s="2311"/>
    </row>
    <row r="439375" spans="63:63" x14ac:dyDescent="0.25">
      <c r="BK439375" s="2315"/>
    </row>
    <row r="439376" spans="63:63" x14ac:dyDescent="0.25">
      <c r="BK439376" s="2311"/>
    </row>
    <row r="439400" spans="63:63" x14ac:dyDescent="0.25">
      <c r="BK439400" s="2315"/>
    </row>
    <row r="439401" spans="63:63" x14ac:dyDescent="0.25">
      <c r="BK439401" s="2311"/>
    </row>
    <row r="439425" spans="63:63" x14ac:dyDescent="0.25">
      <c r="BK439425" s="2315"/>
    </row>
    <row r="439426" spans="63:63" x14ac:dyDescent="0.25">
      <c r="BK439426" s="2311"/>
    </row>
    <row r="439450" spans="63:63" x14ac:dyDescent="0.25">
      <c r="BK439450" s="2315"/>
    </row>
    <row r="439451" spans="63:63" x14ac:dyDescent="0.25">
      <c r="BK439451" s="2311"/>
    </row>
    <row r="439475" spans="63:63" x14ac:dyDescent="0.25">
      <c r="BK439475" s="2315"/>
    </row>
    <row r="439476" spans="63:63" x14ac:dyDescent="0.25">
      <c r="BK439476" s="2311"/>
    </row>
    <row r="439500" spans="63:63" x14ac:dyDescent="0.25">
      <c r="BK439500" s="2315"/>
    </row>
    <row r="439501" spans="63:63" x14ac:dyDescent="0.25">
      <c r="BK439501" s="2311"/>
    </row>
    <row r="439525" spans="63:63" x14ac:dyDescent="0.25">
      <c r="BK439525" s="2315"/>
    </row>
    <row r="439526" spans="63:63" x14ac:dyDescent="0.25">
      <c r="BK439526" s="2311"/>
    </row>
    <row r="439550" spans="63:63" x14ac:dyDescent="0.25">
      <c r="BK439550" s="2315"/>
    </row>
    <row r="439551" spans="63:63" x14ac:dyDescent="0.25">
      <c r="BK439551" s="2311"/>
    </row>
    <row r="439575" spans="63:63" x14ac:dyDescent="0.25">
      <c r="BK439575" s="2315"/>
    </row>
    <row r="439576" spans="63:63" x14ac:dyDescent="0.25">
      <c r="BK439576" s="2311"/>
    </row>
    <row r="439600" spans="63:63" x14ac:dyDescent="0.25">
      <c r="BK439600" s="2315"/>
    </row>
    <row r="439601" spans="63:63" x14ac:dyDescent="0.25">
      <c r="BK439601" s="2311"/>
    </row>
    <row r="439625" spans="63:63" x14ac:dyDescent="0.25">
      <c r="BK439625" s="2315"/>
    </row>
    <row r="439626" spans="63:63" x14ac:dyDescent="0.25">
      <c r="BK439626" s="2311"/>
    </row>
    <row r="439650" spans="63:63" x14ac:dyDescent="0.25">
      <c r="BK439650" s="2315"/>
    </row>
    <row r="439651" spans="63:63" x14ac:dyDescent="0.25">
      <c r="BK439651" s="2311"/>
    </row>
    <row r="439675" spans="63:63" x14ac:dyDescent="0.25">
      <c r="BK439675" s="2315"/>
    </row>
    <row r="439676" spans="63:63" x14ac:dyDescent="0.25">
      <c r="BK439676" s="2311"/>
    </row>
    <row r="439700" spans="63:63" x14ac:dyDescent="0.25">
      <c r="BK439700" s="2315"/>
    </row>
    <row r="439701" spans="63:63" x14ac:dyDescent="0.25">
      <c r="BK439701" s="2311"/>
    </row>
    <row r="439725" spans="63:63" x14ac:dyDescent="0.25">
      <c r="BK439725" s="2315"/>
    </row>
    <row r="439726" spans="63:63" x14ac:dyDescent="0.25">
      <c r="BK439726" s="2311"/>
    </row>
    <row r="439750" spans="63:63" x14ac:dyDescent="0.25">
      <c r="BK439750" s="2315"/>
    </row>
    <row r="439751" spans="63:63" x14ac:dyDescent="0.25">
      <c r="BK439751" s="2311"/>
    </row>
    <row r="439775" spans="63:63" x14ac:dyDescent="0.25">
      <c r="BK439775" s="2315"/>
    </row>
    <row r="439776" spans="63:63" x14ac:dyDescent="0.25">
      <c r="BK439776" s="2311"/>
    </row>
    <row r="439800" spans="63:63" x14ac:dyDescent="0.25">
      <c r="BK439800" s="2315"/>
    </row>
    <row r="439801" spans="63:63" x14ac:dyDescent="0.25">
      <c r="BK439801" s="2311"/>
    </row>
    <row r="439825" spans="63:63" x14ac:dyDescent="0.25">
      <c r="BK439825" s="2315"/>
    </row>
    <row r="439826" spans="63:63" x14ac:dyDescent="0.25">
      <c r="BK439826" s="2311"/>
    </row>
    <row r="439850" spans="63:63" x14ac:dyDescent="0.25">
      <c r="BK439850" s="2315"/>
    </row>
    <row r="439851" spans="63:63" x14ac:dyDescent="0.25">
      <c r="BK439851" s="2311"/>
    </row>
    <row r="439875" spans="63:63" x14ac:dyDescent="0.25">
      <c r="BK439875" s="2315"/>
    </row>
    <row r="439876" spans="63:63" x14ac:dyDescent="0.25">
      <c r="BK439876" s="2311"/>
    </row>
    <row r="439900" spans="63:63" x14ac:dyDescent="0.25">
      <c r="BK439900" s="2315"/>
    </row>
    <row r="439901" spans="63:63" x14ac:dyDescent="0.25">
      <c r="BK439901" s="2311"/>
    </row>
    <row r="439925" spans="63:63" x14ac:dyDescent="0.25">
      <c r="BK439925" s="2315"/>
    </row>
    <row r="439926" spans="63:63" x14ac:dyDescent="0.25">
      <c r="BK439926" s="2311"/>
    </row>
    <row r="439950" spans="63:63" x14ac:dyDescent="0.25">
      <c r="BK439950" s="2315"/>
    </row>
    <row r="439951" spans="63:63" x14ac:dyDescent="0.25">
      <c r="BK439951" s="2311"/>
    </row>
    <row r="439975" spans="63:63" x14ac:dyDescent="0.25">
      <c r="BK439975" s="2315"/>
    </row>
    <row r="439976" spans="63:63" x14ac:dyDescent="0.25">
      <c r="BK439976" s="2311"/>
    </row>
    <row r="440000" spans="63:63" x14ac:dyDescent="0.25">
      <c r="BK440000" s="2315"/>
    </row>
    <row r="440001" spans="63:63" x14ac:dyDescent="0.25">
      <c r="BK440001" s="2311"/>
    </row>
    <row r="440025" spans="63:63" x14ac:dyDescent="0.25">
      <c r="BK440025" s="2315"/>
    </row>
    <row r="440026" spans="63:63" x14ac:dyDescent="0.25">
      <c r="BK440026" s="2311"/>
    </row>
    <row r="440050" spans="63:63" x14ac:dyDescent="0.25">
      <c r="BK440050" s="2315"/>
    </row>
    <row r="440051" spans="63:63" x14ac:dyDescent="0.25">
      <c r="BK440051" s="2311"/>
    </row>
    <row r="440075" spans="63:63" x14ac:dyDescent="0.25">
      <c r="BK440075" s="2315"/>
    </row>
    <row r="440076" spans="63:63" x14ac:dyDescent="0.25">
      <c r="BK440076" s="2311"/>
    </row>
    <row r="440100" spans="63:63" x14ac:dyDescent="0.25">
      <c r="BK440100" s="2315"/>
    </row>
    <row r="440101" spans="63:63" x14ac:dyDescent="0.25">
      <c r="BK440101" s="2311"/>
    </row>
    <row r="440125" spans="63:63" x14ac:dyDescent="0.25">
      <c r="BK440125" s="2315"/>
    </row>
    <row r="440126" spans="63:63" x14ac:dyDescent="0.25">
      <c r="BK440126" s="2311"/>
    </row>
    <row r="440150" spans="63:63" x14ac:dyDescent="0.25">
      <c r="BK440150" s="2315"/>
    </row>
    <row r="440151" spans="63:63" x14ac:dyDescent="0.25">
      <c r="BK440151" s="2311"/>
    </row>
    <row r="440175" spans="63:63" x14ac:dyDescent="0.25">
      <c r="BK440175" s="2315"/>
    </row>
    <row r="440176" spans="63:63" x14ac:dyDescent="0.25">
      <c r="BK440176" s="2311"/>
    </row>
    <row r="440200" spans="63:63" x14ac:dyDescent="0.25">
      <c r="BK440200" s="2315"/>
    </row>
    <row r="440201" spans="63:63" x14ac:dyDescent="0.25">
      <c r="BK440201" s="2311"/>
    </row>
    <row r="440225" spans="63:63" x14ac:dyDescent="0.25">
      <c r="BK440225" s="2315"/>
    </row>
    <row r="440226" spans="63:63" x14ac:dyDescent="0.25">
      <c r="BK440226" s="2311"/>
    </row>
    <row r="440250" spans="63:63" x14ac:dyDescent="0.25">
      <c r="BK440250" s="2315"/>
    </row>
    <row r="440251" spans="63:63" x14ac:dyDescent="0.25">
      <c r="BK440251" s="2311"/>
    </row>
    <row r="440275" spans="63:63" x14ac:dyDescent="0.25">
      <c r="BK440275" s="2315"/>
    </row>
    <row r="440276" spans="63:63" x14ac:dyDescent="0.25">
      <c r="BK440276" s="2311"/>
    </row>
    <row r="440300" spans="63:63" x14ac:dyDescent="0.25">
      <c r="BK440300" s="2315"/>
    </row>
    <row r="440301" spans="63:63" x14ac:dyDescent="0.25">
      <c r="BK440301" s="2311"/>
    </row>
    <row r="440325" spans="63:63" x14ac:dyDescent="0.25">
      <c r="BK440325" s="2315"/>
    </row>
    <row r="440326" spans="63:63" x14ac:dyDescent="0.25">
      <c r="BK440326" s="2311"/>
    </row>
    <row r="440350" spans="63:63" x14ac:dyDescent="0.25">
      <c r="BK440350" s="2315"/>
    </row>
    <row r="440351" spans="63:63" x14ac:dyDescent="0.25">
      <c r="BK440351" s="2311"/>
    </row>
    <row r="440375" spans="63:63" x14ac:dyDescent="0.25">
      <c r="BK440375" s="2315"/>
    </row>
    <row r="440376" spans="63:63" x14ac:dyDescent="0.25">
      <c r="BK440376" s="2311"/>
    </row>
    <row r="440400" spans="63:63" x14ac:dyDescent="0.25">
      <c r="BK440400" s="2315"/>
    </row>
    <row r="440401" spans="63:63" x14ac:dyDescent="0.25">
      <c r="BK440401" s="2311"/>
    </row>
    <row r="440425" spans="63:63" x14ac:dyDescent="0.25">
      <c r="BK440425" s="2315"/>
    </row>
    <row r="440426" spans="63:63" x14ac:dyDescent="0.25">
      <c r="BK440426" s="2311"/>
    </row>
    <row r="440450" spans="63:63" x14ac:dyDescent="0.25">
      <c r="BK440450" s="2315"/>
    </row>
    <row r="440451" spans="63:63" x14ac:dyDescent="0.25">
      <c r="BK440451" s="2311"/>
    </row>
    <row r="440475" spans="63:63" x14ac:dyDescent="0.25">
      <c r="BK440475" s="2315"/>
    </row>
    <row r="440476" spans="63:63" x14ac:dyDescent="0.25">
      <c r="BK440476" s="2311"/>
    </row>
    <row r="440500" spans="63:63" x14ac:dyDescent="0.25">
      <c r="BK440500" s="2315"/>
    </row>
    <row r="440501" spans="63:63" x14ac:dyDescent="0.25">
      <c r="BK440501" s="2311"/>
    </row>
    <row r="440525" spans="63:63" x14ac:dyDescent="0.25">
      <c r="BK440525" s="2315"/>
    </row>
    <row r="440526" spans="63:63" x14ac:dyDescent="0.25">
      <c r="BK440526" s="2311"/>
    </row>
    <row r="440550" spans="63:63" x14ac:dyDescent="0.25">
      <c r="BK440550" s="2315"/>
    </row>
    <row r="440551" spans="63:63" x14ac:dyDescent="0.25">
      <c r="BK440551" s="2311"/>
    </row>
    <row r="440575" spans="63:63" x14ac:dyDescent="0.25">
      <c r="BK440575" s="2315"/>
    </row>
    <row r="440576" spans="63:63" x14ac:dyDescent="0.25">
      <c r="BK440576" s="2311"/>
    </row>
    <row r="440600" spans="63:63" x14ac:dyDescent="0.25">
      <c r="BK440600" s="2315"/>
    </row>
    <row r="440601" spans="63:63" x14ac:dyDescent="0.25">
      <c r="BK440601" s="2311"/>
    </row>
    <row r="440625" spans="63:63" x14ac:dyDescent="0.25">
      <c r="BK440625" s="2315"/>
    </row>
    <row r="440626" spans="63:63" x14ac:dyDescent="0.25">
      <c r="BK440626" s="2311"/>
    </row>
    <row r="440650" spans="63:63" x14ac:dyDescent="0.25">
      <c r="BK440650" s="2315"/>
    </row>
    <row r="440651" spans="63:63" x14ac:dyDescent="0.25">
      <c r="BK440651" s="2311"/>
    </row>
    <row r="440675" spans="63:63" x14ac:dyDescent="0.25">
      <c r="BK440675" s="2315"/>
    </row>
    <row r="440676" spans="63:63" x14ac:dyDescent="0.25">
      <c r="BK440676" s="2311"/>
    </row>
    <row r="440700" spans="63:63" x14ac:dyDescent="0.25">
      <c r="BK440700" s="2315"/>
    </row>
    <row r="440701" spans="63:63" x14ac:dyDescent="0.25">
      <c r="BK440701" s="2311"/>
    </row>
    <row r="440725" spans="63:63" x14ac:dyDescent="0.25">
      <c r="BK440725" s="2315"/>
    </row>
    <row r="440726" spans="63:63" x14ac:dyDescent="0.25">
      <c r="BK440726" s="2311"/>
    </row>
    <row r="440750" spans="63:63" x14ac:dyDescent="0.25">
      <c r="BK440750" s="2315"/>
    </row>
    <row r="440751" spans="63:63" x14ac:dyDescent="0.25">
      <c r="BK440751" s="2311"/>
    </row>
    <row r="440775" spans="63:63" x14ac:dyDescent="0.25">
      <c r="BK440775" s="2315"/>
    </row>
    <row r="440776" spans="63:63" x14ac:dyDescent="0.25">
      <c r="BK440776" s="2311"/>
    </row>
    <row r="440800" spans="63:63" x14ac:dyDescent="0.25">
      <c r="BK440800" s="2315"/>
    </row>
    <row r="440801" spans="63:63" x14ac:dyDescent="0.25">
      <c r="BK440801" s="2311"/>
    </row>
    <row r="440825" spans="63:63" x14ac:dyDescent="0.25">
      <c r="BK440825" s="2315"/>
    </row>
    <row r="440826" spans="63:63" x14ac:dyDescent="0.25">
      <c r="BK440826" s="2311"/>
    </row>
    <row r="440850" spans="63:63" x14ac:dyDescent="0.25">
      <c r="BK440850" s="2315"/>
    </row>
    <row r="440851" spans="63:63" x14ac:dyDescent="0.25">
      <c r="BK440851" s="2311"/>
    </row>
    <row r="440875" spans="63:63" x14ac:dyDescent="0.25">
      <c r="BK440875" s="2315"/>
    </row>
    <row r="440876" spans="63:63" x14ac:dyDescent="0.25">
      <c r="BK440876" s="2311"/>
    </row>
    <row r="440900" spans="63:63" x14ac:dyDescent="0.25">
      <c r="BK440900" s="2315"/>
    </row>
    <row r="440901" spans="63:63" x14ac:dyDescent="0.25">
      <c r="BK440901" s="2311"/>
    </row>
    <row r="440925" spans="63:63" x14ac:dyDescent="0.25">
      <c r="BK440925" s="2315"/>
    </row>
    <row r="440926" spans="63:63" x14ac:dyDescent="0.25">
      <c r="BK440926" s="2311"/>
    </row>
    <row r="440950" spans="63:63" x14ac:dyDescent="0.25">
      <c r="BK440950" s="2315"/>
    </row>
    <row r="440951" spans="63:63" x14ac:dyDescent="0.25">
      <c r="BK440951" s="2311"/>
    </row>
    <row r="440975" spans="63:63" x14ac:dyDescent="0.25">
      <c r="BK440975" s="2315"/>
    </row>
    <row r="440976" spans="63:63" x14ac:dyDescent="0.25">
      <c r="BK440976" s="2311"/>
    </row>
    <row r="441000" spans="63:63" x14ac:dyDescent="0.25">
      <c r="BK441000" s="2315"/>
    </row>
    <row r="441001" spans="63:63" x14ac:dyDescent="0.25">
      <c r="BK441001" s="2311"/>
    </row>
    <row r="441025" spans="63:63" x14ac:dyDescent="0.25">
      <c r="BK441025" s="2315"/>
    </row>
    <row r="441026" spans="63:63" x14ac:dyDescent="0.25">
      <c r="BK441026" s="2311"/>
    </row>
    <row r="441050" spans="63:63" x14ac:dyDescent="0.25">
      <c r="BK441050" s="2315"/>
    </row>
    <row r="441051" spans="63:63" x14ac:dyDescent="0.25">
      <c r="BK441051" s="2311"/>
    </row>
    <row r="441075" spans="63:63" x14ac:dyDescent="0.25">
      <c r="BK441075" s="2315"/>
    </row>
    <row r="441076" spans="63:63" x14ac:dyDescent="0.25">
      <c r="BK441076" s="2311"/>
    </row>
    <row r="441100" spans="63:63" x14ac:dyDescent="0.25">
      <c r="BK441100" s="2315"/>
    </row>
    <row r="441101" spans="63:63" x14ac:dyDescent="0.25">
      <c r="BK441101" s="2311"/>
    </row>
    <row r="441125" spans="63:63" x14ac:dyDescent="0.25">
      <c r="BK441125" s="2315"/>
    </row>
    <row r="441126" spans="63:63" x14ac:dyDescent="0.25">
      <c r="BK441126" s="2311"/>
    </row>
    <row r="441150" spans="63:63" x14ac:dyDescent="0.25">
      <c r="BK441150" s="2315"/>
    </row>
    <row r="441151" spans="63:63" x14ac:dyDescent="0.25">
      <c r="BK441151" s="2311"/>
    </row>
    <row r="441175" spans="63:63" x14ac:dyDescent="0.25">
      <c r="BK441175" s="2315"/>
    </row>
    <row r="441176" spans="63:63" x14ac:dyDescent="0.25">
      <c r="BK441176" s="2311"/>
    </row>
    <row r="441200" spans="63:63" x14ac:dyDescent="0.25">
      <c r="BK441200" s="2315"/>
    </row>
    <row r="441201" spans="63:63" x14ac:dyDescent="0.25">
      <c r="BK441201" s="2311"/>
    </row>
    <row r="441225" spans="63:63" x14ac:dyDescent="0.25">
      <c r="BK441225" s="2315"/>
    </row>
    <row r="441226" spans="63:63" x14ac:dyDescent="0.25">
      <c r="BK441226" s="2311"/>
    </row>
    <row r="441250" spans="63:63" x14ac:dyDescent="0.25">
      <c r="BK441250" s="2315"/>
    </row>
    <row r="441251" spans="63:63" x14ac:dyDescent="0.25">
      <c r="BK441251" s="2311"/>
    </row>
    <row r="441275" spans="63:63" x14ac:dyDescent="0.25">
      <c r="BK441275" s="2315"/>
    </row>
    <row r="441276" spans="63:63" x14ac:dyDescent="0.25">
      <c r="BK441276" s="2311"/>
    </row>
    <row r="441300" spans="63:63" x14ac:dyDescent="0.25">
      <c r="BK441300" s="2315"/>
    </row>
    <row r="441301" spans="63:63" x14ac:dyDescent="0.25">
      <c r="BK441301" s="2311"/>
    </row>
    <row r="441325" spans="63:63" x14ac:dyDescent="0.25">
      <c r="BK441325" s="2315"/>
    </row>
    <row r="441326" spans="63:63" x14ac:dyDescent="0.25">
      <c r="BK441326" s="2311"/>
    </row>
    <row r="441350" spans="63:63" x14ac:dyDescent="0.25">
      <c r="BK441350" s="2315"/>
    </row>
    <row r="441351" spans="63:63" x14ac:dyDescent="0.25">
      <c r="BK441351" s="2311"/>
    </row>
    <row r="441375" spans="63:63" x14ac:dyDescent="0.25">
      <c r="BK441375" s="2315"/>
    </row>
    <row r="441376" spans="63:63" x14ac:dyDescent="0.25">
      <c r="BK441376" s="2311"/>
    </row>
    <row r="441400" spans="63:63" x14ac:dyDescent="0.25">
      <c r="BK441400" s="2315"/>
    </row>
    <row r="441401" spans="63:63" x14ac:dyDescent="0.25">
      <c r="BK441401" s="2311"/>
    </row>
    <row r="441425" spans="63:63" x14ac:dyDescent="0.25">
      <c r="BK441425" s="2315"/>
    </row>
    <row r="441426" spans="63:63" x14ac:dyDescent="0.25">
      <c r="BK441426" s="2311"/>
    </row>
    <row r="441450" spans="63:63" x14ac:dyDescent="0.25">
      <c r="BK441450" s="2315"/>
    </row>
    <row r="441451" spans="63:63" x14ac:dyDescent="0.25">
      <c r="BK441451" s="2311"/>
    </row>
    <row r="441475" spans="63:63" x14ac:dyDescent="0.25">
      <c r="BK441475" s="2315"/>
    </row>
    <row r="441476" spans="63:63" x14ac:dyDescent="0.25">
      <c r="BK441476" s="2311"/>
    </row>
    <row r="441500" spans="63:63" x14ac:dyDescent="0.25">
      <c r="BK441500" s="2315"/>
    </row>
    <row r="441501" spans="63:63" x14ac:dyDescent="0.25">
      <c r="BK441501" s="2311"/>
    </row>
    <row r="441525" spans="63:63" x14ac:dyDescent="0.25">
      <c r="BK441525" s="2315"/>
    </row>
    <row r="441526" spans="63:63" x14ac:dyDescent="0.25">
      <c r="BK441526" s="2311"/>
    </row>
    <row r="441550" spans="63:63" x14ac:dyDescent="0.25">
      <c r="BK441550" s="2315"/>
    </row>
    <row r="441551" spans="63:63" x14ac:dyDescent="0.25">
      <c r="BK441551" s="2311"/>
    </row>
    <row r="441575" spans="63:63" x14ac:dyDescent="0.25">
      <c r="BK441575" s="2315"/>
    </row>
    <row r="441576" spans="63:63" x14ac:dyDescent="0.25">
      <c r="BK441576" s="2311"/>
    </row>
    <row r="441600" spans="63:63" x14ac:dyDescent="0.25">
      <c r="BK441600" s="2315"/>
    </row>
    <row r="441601" spans="63:63" x14ac:dyDescent="0.25">
      <c r="BK441601" s="2311"/>
    </row>
    <row r="441625" spans="63:63" x14ac:dyDescent="0.25">
      <c r="BK441625" s="2315"/>
    </row>
    <row r="441626" spans="63:63" x14ac:dyDescent="0.25">
      <c r="BK441626" s="2311"/>
    </row>
    <row r="441650" spans="63:63" x14ac:dyDescent="0.25">
      <c r="BK441650" s="2315"/>
    </row>
    <row r="441651" spans="63:63" x14ac:dyDescent="0.25">
      <c r="BK441651" s="2311"/>
    </row>
    <row r="441675" spans="63:63" x14ac:dyDescent="0.25">
      <c r="BK441675" s="2315"/>
    </row>
    <row r="441676" spans="63:63" x14ac:dyDescent="0.25">
      <c r="BK441676" s="2311"/>
    </row>
    <row r="441700" spans="63:63" x14ac:dyDescent="0.25">
      <c r="BK441700" s="2315"/>
    </row>
    <row r="441701" spans="63:63" x14ac:dyDescent="0.25">
      <c r="BK441701" s="2311"/>
    </row>
    <row r="441725" spans="63:63" x14ac:dyDescent="0.25">
      <c r="BK441725" s="2315"/>
    </row>
    <row r="441726" spans="63:63" x14ac:dyDescent="0.25">
      <c r="BK441726" s="2311"/>
    </row>
    <row r="441750" spans="63:63" x14ac:dyDescent="0.25">
      <c r="BK441750" s="2315"/>
    </row>
    <row r="441751" spans="63:63" x14ac:dyDescent="0.25">
      <c r="BK441751" s="2311"/>
    </row>
    <row r="441775" spans="63:63" x14ac:dyDescent="0.25">
      <c r="BK441775" s="2315"/>
    </row>
    <row r="441776" spans="63:63" x14ac:dyDescent="0.25">
      <c r="BK441776" s="2311"/>
    </row>
    <row r="441800" spans="63:63" x14ac:dyDescent="0.25">
      <c r="BK441800" s="2315"/>
    </row>
    <row r="441801" spans="63:63" x14ac:dyDescent="0.25">
      <c r="BK441801" s="2311"/>
    </row>
    <row r="441825" spans="63:63" x14ac:dyDescent="0.25">
      <c r="BK441825" s="2315"/>
    </row>
    <row r="441826" spans="63:63" x14ac:dyDescent="0.25">
      <c r="BK441826" s="2311"/>
    </row>
    <row r="441850" spans="63:63" x14ac:dyDescent="0.25">
      <c r="BK441850" s="2315"/>
    </row>
    <row r="441851" spans="63:63" x14ac:dyDescent="0.25">
      <c r="BK441851" s="2311"/>
    </row>
    <row r="441875" spans="63:63" x14ac:dyDescent="0.25">
      <c r="BK441875" s="2315"/>
    </row>
    <row r="441876" spans="63:63" x14ac:dyDescent="0.25">
      <c r="BK441876" s="2311"/>
    </row>
    <row r="441900" spans="63:63" x14ac:dyDescent="0.25">
      <c r="BK441900" s="2315"/>
    </row>
    <row r="441901" spans="63:63" x14ac:dyDescent="0.25">
      <c r="BK441901" s="2311"/>
    </row>
    <row r="441925" spans="63:63" x14ac:dyDescent="0.25">
      <c r="BK441925" s="2315"/>
    </row>
    <row r="441926" spans="63:63" x14ac:dyDescent="0.25">
      <c r="BK441926" s="2311"/>
    </row>
    <row r="441950" spans="63:63" x14ac:dyDescent="0.25">
      <c r="BK441950" s="2315"/>
    </row>
    <row r="441951" spans="63:63" x14ac:dyDescent="0.25">
      <c r="BK441951" s="2311"/>
    </row>
    <row r="441975" spans="63:63" x14ac:dyDescent="0.25">
      <c r="BK441975" s="2315"/>
    </row>
    <row r="441976" spans="63:63" x14ac:dyDescent="0.25">
      <c r="BK441976" s="2311"/>
    </row>
    <row r="442000" spans="63:63" x14ac:dyDescent="0.25">
      <c r="BK442000" s="2315"/>
    </row>
    <row r="442001" spans="63:63" x14ac:dyDescent="0.25">
      <c r="BK442001" s="2311"/>
    </row>
    <row r="442025" spans="63:63" x14ac:dyDescent="0.25">
      <c r="BK442025" s="2315"/>
    </row>
    <row r="442026" spans="63:63" x14ac:dyDescent="0.25">
      <c r="BK442026" s="2311"/>
    </row>
    <row r="442050" spans="63:63" x14ac:dyDescent="0.25">
      <c r="BK442050" s="2315"/>
    </row>
    <row r="442051" spans="63:63" x14ac:dyDescent="0.25">
      <c r="BK442051" s="2311"/>
    </row>
    <row r="442075" spans="63:63" x14ac:dyDescent="0.25">
      <c r="BK442075" s="2315"/>
    </row>
    <row r="442076" spans="63:63" x14ac:dyDescent="0.25">
      <c r="BK442076" s="2311"/>
    </row>
    <row r="442100" spans="63:63" x14ac:dyDescent="0.25">
      <c r="BK442100" s="2315"/>
    </row>
    <row r="442101" spans="63:63" x14ac:dyDescent="0.25">
      <c r="BK442101" s="2311"/>
    </row>
    <row r="442125" spans="63:63" x14ac:dyDescent="0.25">
      <c r="BK442125" s="2315"/>
    </row>
    <row r="442126" spans="63:63" x14ac:dyDescent="0.25">
      <c r="BK442126" s="2311"/>
    </row>
    <row r="442150" spans="63:63" x14ac:dyDescent="0.25">
      <c r="BK442150" s="2315"/>
    </row>
    <row r="442151" spans="63:63" x14ac:dyDescent="0.25">
      <c r="BK442151" s="2311"/>
    </row>
    <row r="442175" spans="63:63" x14ac:dyDescent="0.25">
      <c r="BK442175" s="2315"/>
    </row>
    <row r="442176" spans="63:63" x14ac:dyDescent="0.25">
      <c r="BK442176" s="2311"/>
    </row>
    <row r="442200" spans="63:63" x14ac:dyDescent="0.25">
      <c r="BK442200" s="2315"/>
    </row>
    <row r="442201" spans="63:63" x14ac:dyDescent="0.25">
      <c r="BK442201" s="2311"/>
    </row>
    <row r="442225" spans="63:63" x14ac:dyDescent="0.25">
      <c r="BK442225" s="2315"/>
    </row>
    <row r="442226" spans="63:63" x14ac:dyDescent="0.25">
      <c r="BK442226" s="2311"/>
    </row>
    <row r="442250" spans="63:63" x14ac:dyDescent="0.25">
      <c r="BK442250" s="2315"/>
    </row>
    <row r="442251" spans="63:63" x14ac:dyDescent="0.25">
      <c r="BK442251" s="2311"/>
    </row>
    <row r="442275" spans="63:63" x14ac:dyDescent="0.25">
      <c r="BK442275" s="2315"/>
    </row>
    <row r="442276" spans="63:63" x14ac:dyDescent="0.25">
      <c r="BK442276" s="2311"/>
    </row>
    <row r="442300" spans="63:63" x14ac:dyDescent="0.25">
      <c r="BK442300" s="2315"/>
    </row>
    <row r="442301" spans="63:63" x14ac:dyDescent="0.25">
      <c r="BK442301" s="2311"/>
    </row>
    <row r="442325" spans="63:63" x14ac:dyDescent="0.25">
      <c r="BK442325" s="2315"/>
    </row>
    <row r="442326" spans="63:63" x14ac:dyDescent="0.25">
      <c r="BK442326" s="2311"/>
    </row>
    <row r="442350" spans="63:63" x14ac:dyDescent="0.25">
      <c r="BK442350" s="2315"/>
    </row>
    <row r="442351" spans="63:63" x14ac:dyDescent="0.25">
      <c r="BK442351" s="2311"/>
    </row>
    <row r="442375" spans="63:63" x14ac:dyDescent="0.25">
      <c r="BK442375" s="2315"/>
    </row>
    <row r="442376" spans="63:63" x14ac:dyDescent="0.25">
      <c r="BK442376" s="2311"/>
    </row>
    <row r="442400" spans="63:63" x14ac:dyDescent="0.25">
      <c r="BK442400" s="2315"/>
    </row>
    <row r="442401" spans="63:63" x14ac:dyDescent="0.25">
      <c r="BK442401" s="2311"/>
    </row>
    <row r="442425" spans="63:63" x14ac:dyDescent="0.25">
      <c r="BK442425" s="2315"/>
    </row>
    <row r="442426" spans="63:63" x14ac:dyDescent="0.25">
      <c r="BK442426" s="2311"/>
    </row>
    <row r="442450" spans="63:63" x14ac:dyDescent="0.25">
      <c r="BK442450" s="2315"/>
    </row>
    <row r="442451" spans="63:63" x14ac:dyDescent="0.25">
      <c r="BK442451" s="2311"/>
    </row>
    <row r="442475" spans="63:63" x14ac:dyDescent="0.25">
      <c r="BK442475" s="2315"/>
    </row>
    <row r="442476" spans="63:63" x14ac:dyDescent="0.25">
      <c r="BK442476" s="2311"/>
    </row>
    <row r="442500" spans="63:63" x14ac:dyDescent="0.25">
      <c r="BK442500" s="2315"/>
    </row>
    <row r="442501" spans="63:63" x14ac:dyDescent="0.25">
      <c r="BK442501" s="2311"/>
    </row>
    <row r="442525" spans="63:63" x14ac:dyDescent="0.25">
      <c r="BK442525" s="2315"/>
    </row>
    <row r="442526" spans="63:63" x14ac:dyDescent="0.25">
      <c r="BK442526" s="2311"/>
    </row>
    <row r="442550" spans="63:63" x14ac:dyDescent="0.25">
      <c r="BK442550" s="2315"/>
    </row>
    <row r="442551" spans="63:63" x14ac:dyDescent="0.25">
      <c r="BK442551" s="2311"/>
    </row>
    <row r="442575" spans="63:63" x14ac:dyDescent="0.25">
      <c r="BK442575" s="2315"/>
    </row>
    <row r="442576" spans="63:63" x14ac:dyDescent="0.25">
      <c r="BK442576" s="2311"/>
    </row>
    <row r="442600" spans="63:63" x14ac:dyDescent="0.25">
      <c r="BK442600" s="2315"/>
    </row>
    <row r="442601" spans="63:63" x14ac:dyDescent="0.25">
      <c r="BK442601" s="2311"/>
    </row>
    <row r="442625" spans="63:63" x14ac:dyDescent="0.25">
      <c r="BK442625" s="2315"/>
    </row>
    <row r="442626" spans="63:63" x14ac:dyDescent="0.25">
      <c r="BK442626" s="2311"/>
    </row>
    <row r="442650" spans="63:63" x14ac:dyDescent="0.25">
      <c r="BK442650" s="2315"/>
    </row>
    <row r="442651" spans="63:63" x14ac:dyDescent="0.25">
      <c r="BK442651" s="2311"/>
    </row>
    <row r="442675" spans="63:63" x14ac:dyDescent="0.25">
      <c r="BK442675" s="2315"/>
    </row>
    <row r="442676" spans="63:63" x14ac:dyDescent="0.25">
      <c r="BK442676" s="2311"/>
    </row>
    <row r="442700" spans="63:63" x14ac:dyDescent="0.25">
      <c r="BK442700" s="2315"/>
    </row>
    <row r="442701" spans="63:63" x14ac:dyDescent="0.25">
      <c r="BK442701" s="2311"/>
    </row>
    <row r="442725" spans="63:63" x14ac:dyDescent="0.25">
      <c r="BK442725" s="2315"/>
    </row>
    <row r="442726" spans="63:63" x14ac:dyDescent="0.25">
      <c r="BK442726" s="2311"/>
    </row>
    <row r="442750" spans="63:63" x14ac:dyDescent="0.25">
      <c r="BK442750" s="2315"/>
    </row>
    <row r="442751" spans="63:63" x14ac:dyDescent="0.25">
      <c r="BK442751" s="2311"/>
    </row>
    <row r="442775" spans="63:63" x14ac:dyDescent="0.25">
      <c r="BK442775" s="2315"/>
    </row>
    <row r="442776" spans="63:63" x14ac:dyDescent="0.25">
      <c r="BK442776" s="2311"/>
    </row>
    <row r="442800" spans="63:63" x14ac:dyDescent="0.25">
      <c r="BK442800" s="2315"/>
    </row>
    <row r="442801" spans="63:63" x14ac:dyDescent="0.25">
      <c r="BK442801" s="2311"/>
    </row>
    <row r="442825" spans="63:63" x14ac:dyDescent="0.25">
      <c r="BK442825" s="2315"/>
    </row>
    <row r="442826" spans="63:63" x14ac:dyDescent="0.25">
      <c r="BK442826" s="2311"/>
    </row>
    <row r="442850" spans="63:63" x14ac:dyDescent="0.25">
      <c r="BK442850" s="2315"/>
    </row>
    <row r="442851" spans="63:63" x14ac:dyDescent="0.25">
      <c r="BK442851" s="2311"/>
    </row>
    <row r="442875" spans="63:63" x14ac:dyDescent="0.25">
      <c r="BK442875" s="2315"/>
    </row>
    <row r="442876" spans="63:63" x14ac:dyDescent="0.25">
      <c r="BK442876" s="2311"/>
    </row>
    <row r="442900" spans="63:63" x14ac:dyDescent="0.25">
      <c r="BK442900" s="2315"/>
    </row>
    <row r="442901" spans="63:63" x14ac:dyDescent="0.25">
      <c r="BK442901" s="2311"/>
    </row>
    <row r="442925" spans="63:63" x14ac:dyDescent="0.25">
      <c r="BK442925" s="2315"/>
    </row>
    <row r="442926" spans="63:63" x14ac:dyDescent="0.25">
      <c r="BK442926" s="2311"/>
    </row>
    <row r="442950" spans="63:63" x14ac:dyDescent="0.25">
      <c r="BK442950" s="2315"/>
    </row>
    <row r="442951" spans="63:63" x14ac:dyDescent="0.25">
      <c r="BK442951" s="2311"/>
    </row>
    <row r="442975" spans="63:63" x14ac:dyDescent="0.25">
      <c r="BK442975" s="2315"/>
    </row>
    <row r="442976" spans="63:63" x14ac:dyDescent="0.25">
      <c r="BK442976" s="2311"/>
    </row>
    <row r="443000" spans="63:63" x14ac:dyDescent="0.25">
      <c r="BK443000" s="2315"/>
    </row>
    <row r="443001" spans="63:63" x14ac:dyDescent="0.25">
      <c r="BK443001" s="2311"/>
    </row>
    <row r="443025" spans="63:63" x14ac:dyDescent="0.25">
      <c r="BK443025" s="2315"/>
    </row>
    <row r="443026" spans="63:63" x14ac:dyDescent="0.25">
      <c r="BK443026" s="2311"/>
    </row>
    <row r="443050" spans="63:63" x14ac:dyDescent="0.25">
      <c r="BK443050" s="2315"/>
    </row>
    <row r="443051" spans="63:63" x14ac:dyDescent="0.25">
      <c r="BK443051" s="2311"/>
    </row>
    <row r="443075" spans="63:63" x14ac:dyDescent="0.25">
      <c r="BK443075" s="2315"/>
    </row>
    <row r="443076" spans="63:63" x14ac:dyDescent="0.25">
      <c r="BK443076" s="2311"/>
    </row>
    <row r="443100" spans="63:63" x14ac:dyDescent="0.25">
      <c r="BK443100" s="2315"/>
    </row>
    <row r="443101" spans="63:63" x14ac:dyDescent="0.25">
      <c r="BK443101" s="2311"/>
    </row>
    <row r="443125" spans="63:63" x14ac:dyDescent="0.25">
      <c r="BK443125" s="2315"/>
    </row>
    <row r="443126" spans="63:63" x14ac:dyDescent="0.25">
      <c r="BK443126" s="2311"/>
    </row>
    <row r="443150" spans="63:63" x14ac:dyDescent="0.25">
      <c r="BK443150" s="2315"/>
    </row>
    <row r="443151" spans="63:63" x14ac:dyDescent="0.25">
      <c r="BK443151" s="2311"/>
    </row>
    <row r="443175" spans="63:63" x14ac:dyDescent="0.25">
      <c r="BK443175" s="2315"/>
    </row>
    <row r="443176" spans="63:63" x14ac:dyDescent="0.25">
      <c r="BK443176" s="2311"/>
    </row>
    <row r="443200" spans="63:63" x14ac:dyDescent="0.25">
      <c r="BK443200" s="2315"/>
    </row>
    <row r="443201" spans="63:63" x14ac:dyDescent="0.25">
      <c r="BK443201" s="2311"/>
    </row>
    <row r="443225" spans="63:63" x14ac:dyDescent="0.25">
      <c r="BK443225" s="2315"/>
    </row>
    <row r="443226" spans="63:63" x14ac:dyDescent="0.25">
      <c r="BK443226" s="2311"/>
    </row>
    <row r="443250" spans="63:63" x14ac:dyDescent="0.25">
      <c r="BK443250" s="2315"/>
    </row>
    <row r="443251" spans="63:63" x14ac:dyDescent="0.25">
      <c r="BK443251" s="2311"/>
    </row>
    <row r="443275" spans="63:63" x14ac:dyDescent="0.25">
      <c r="BK443275" s="2315"/>
    </row>
    <row r="443276" spans="63:63" x14ac:dyDescent="0.25">
      <c r="BK443276" s="2311"/>
    </row>
    <row r="443300" spans="63:63" x14ac:dyDescent="0.25">
      <c r="BK443300" s="2315"/>
    </row>
    <row r="443301" spans="63:63" x14ac:dyDescent="0.25">
      <c r="BK443301" s="2311"/>
    </row>
    <row r="443325" spans="63:63" x14ac:dyDescent="0.25">
      <c r="BK443325" s="2315"/>
    </row>
    <row r="443326" spans="63:63" x14ac:dyDescent="0.25">
      <c r="BK443326" s="2311"/>
    </row>
    <row r="443350" spans="63:63" x14ac:dyDescent="0.25">
      <c r="BK443350" s="2315"/>
    </row>
    <row r="443351" spans="63:63" x14ac:dyDescent="0.25">
      <c r="BK443351" s="2311"/>
    </row>
    <row r="443375" spans="63:63" x14ac:dyDescent="0.25">
      <c r="BK443375" s="2315"/>
    </row>
    <row r="443376" spans="63:63" x14ac:dyDescent="0.25">
      <c r="BK443376" s="2311"/>
    </row>
    <row r="443400" spans="63:63" x14ac:dyDescent="0.25">
      <c r="BK443400" s="2315"/>
    </row>
    <row r="443401" spans="63:63" x14ac:dyDescent="0.25">
      <c r="BK443401" s="2311"/>
    </row>
    <row r="443425" spans="63:63" x14ac:dyDescent="0.25">
      <c r="BK443425" s="2315"/>
    </row>
    <row r="443426" spans="63:63" x14ac:dyDescent="0.25">
      <c r="BK443426" s="2311"/>
    </row>
    <row r="443450" spans="63:63" x14ac:dyDescent="0.25">
      <c r="BK443450" s="2315"/>
    </row>
    <row r="443451" spans="63:63" x14ac:dyDescent="0.25">
      <c r="BK443451" s="2311"/>
    </row>
    <row r="443475" spans="63:63" x14ac:dyDescent="0.25">
      <c r="BK443475" s="2315"/>
    </row>
    <row r="443476" spans="63:63" x14ac:dyDescent="0.25">
      <c r="BK443476" s="2311"/>
    </row>
    <row r="443500" spans="63:63" x14ac:dyDescent="0.25">
      <c r="BK443500" s="2315"/>
    </row>
    <row r="443501" spans="63:63" x14ac:dyDescent="0.25">
      <c r="BK443501" s="2311"/>
    </row>
    <row r="443525" spans="63:63" x14ac:dyDescent="0.25">
      <c r="BK443525" s="2315"/>
    </row>
    <row r="443526" spans="63:63" x14ac:dyDescent="0.25">
      <c r="BK443526" s="2311"/>
    </row>
    <row r="443550" spans="63:63" x14ac:dyDescent="0.25">
      <c r="BK443550" s="2315"/>
    </row>
    <row r="443551" spans="63:63" x14ac:dyDescent="0.25">
      <c r="BK443551" s="2311"/>
    </row>
    <row r="443575" spans="63:63" x14ac:dyDescent="0.25">
      <c r="BK443575" s="2315"/>
    </row>
    <row r="443576" spans="63:63" x14ac:dyDescent="0.25">
      <c r="BK443576" s="2311"/>
    </row>
    <row r="443600" spans="63:63" x14ac:dyDescent="0.25">
      <c r="BK443600" s="2315"/>
    </row>
    <row r="443601" spans="63:63" x14ac:dyDescent="0.25">
      <c r="BK443601" s="2311"/>
    </row>
    <row r="443625" spans="63:63" x14ac:dyDescent="0.25">
      <c r="BK443625" s="2315"/>
    </row>
    <row r="443626" spans="63:63" x14ac:dyDescent="0.25">
      <c r="BK443626" s="2311"/>
    </row>
    <row r="443650" spans="63:63" x14ac:dyDescent="0.25">
      <c r="BK443650" s="2315"/>
    </row>
    <row r="443651" spans="63:63" x14ac:dyDescent="0.25">
      <c r="BK443651" s="2311"/>
    </row>
    <row r="443675" spans="63:63" x14ac:dyDescent="0.25">
      <c r="BK443675" s="2315"/>
    </row>
    <row r="443676" spans="63:63" x14ac:dyDescent="0.25">
      <c r="BK443676" s="2311"/>
    </row>
    <row r="443700" spans="63:63" x14ac:dyDescent="0.25">
      <c r="BK443700" s="2315"/>
    </row>
    <row r="443701" spans="63:63" x14ac:dyDescent="0.25">
      <c r="BK443701" s="2311"/>
    </row>
    <row r="443725" spans="63:63" x14ac:dyDescent="0.25">
      <c r="BK443725" s="2315"/>
    </row>
    <row r="443726" spans="63:63" x14ac:dyDescent="0.25">
      <c r="BK443726" s="2311"/>
    </row>
    <row r="443750" spans="63:63" x14ac:dyDescent="0.25">
      <c r="BK443750" s="2315"/>
    </row>
    <row r="443751" spans="63:63" x14ac:dyDescent="0.25">
      <c r="BK443751" s="2311"/>
    </row>
    <row r="443775" spans="63:63" x14ac:dyDescent="0.25">
      <c r="BK443775" s="2315"/>
    </row>
    <row r="443776" spans="63:63" x14ac:dyDescent="0.25">
      <c r="BK443776" s="2311"/>
    </row>
    <row r="443800" spans="63:63" x14ac:dyDescent="0.25">
      <c r="BK443800" s="2315"/>
    </row>
    <row r="443801" spans="63:63" x14ac:dyDescent="0.25">
      <c r="BK443801" s="2311"/>
    </row>
    <row r="443825" spans="63:63" x14ac:dyDescent="0.25">
      <c r="BK443825" s="2315"/>
    </row>
    <row r="443826" spans="63:63" x14ac:dyDescent="0.25">
      <c r="BK443826" s="2311"/>
    </row>
    <row r="443850" spans="63:63" x14ac:dyDescent="0.25">
      <c r="BK443850" s="2315"/>
    </row>
    <row r="443851" spans="63:63" x14ac:dyDescent="0.25">
      <c r="BK443851" s="2311"/>
    </row>
    <row r="443875" spans="63:63" x14ac:dyDescent="0.25">
      <c r="BK443875" s="2315"/>
    </row>
    <row r="443876" spans="63:63" x14ac:dyDescent="0.25">
      <c r="BK443876" s="2311"/>
    </row>
    <row r="443900" spans="63:63" x14ac:dyDescent="0.25">
      <c r="BK443900" s="2315"/>
    </row>
    <row r="443901" spans="63:63" x14ac:dyDescent="0.25">
      <c r="BK443901" s="2311"/>
    </row>
    <row r="443925" spans="63:63" x14ac:dyDescent="0.25">
      <c r="BK443925" s="2315"/>
    </row>
    <row r="443926" spans="63:63" x14ac:dyDescent="0.25">
      <c r="BK443926" s="2311"/>
    </row>
    <row r="443950" spans="63:63" x14ac:dyDescent="0.25">
      <c r="BK443950" s="2315"/>
    </row>
    <row r="443951" spans="63:63" x14ac:dyDescent="0.25">
      <c r="BK443951" s="2311"/>
    </row>
    <row r="443975" spans="63:63" x14ac:dyDescent="0.25">
      <c r="BK443975" s="2315"/>
    </row>
    <row r="443976" spans="63:63" x14ac:dyDescent="0.25">
      <c r="BK443976" s="2311"/>
    </row>
    <row r="444000" spans="63:63" x14ac:dyDescent="0.25">
      <c r="BK444000" s="2315"/>
    </row>
    <row r="444001" spans="63:63" x14ac:dyDescent="0.25">
      <c r="BK444001" s="2311"/>
    </row>
    <row r="444025" spans="63:63" x14ac:dyDescent="0.25">
      <c r="BK444025" s="2315"/>
    </row>
    <row r="444026" spans="63:63" x14ac:dyDescent="0.25">
      <c r="BK444026" s="2311"/>
    </row>
    <row r="444050" spans="63:63" x14ac:dyDescent="0.25">
      <c r="BK444050" s="2315"/>
    </row>
    <row r="444051" spans="63:63" x14ac:dyDescent="0.25">
      <c r="BK444051" s="2311"/>
    </row>
    <row r="444075" spans="63:63" x14ac:dyDescent="0.25">
      <c r="BK444075" s="2315"/>
    </row>
    <row r="444076" spans="63:63" x14ac:dyDescent="0.25">
      <c r="BK444076" s="2311"/>
    </row>
    <row r="444100" spans="63:63" x14ac:dyDescent="0.25">
      <c r="BK444100" s="2315"/>
    </row>
    <row r="444101" spans="63:63" x14ac:dyDescent="0.25">
      <c r="BK444101" s="2311"/>
    </row>
    <row r="444125" spans="63:63" x14ac:dyDescent="0.25">
      <c r="BK444125" s="2315"/>
    </row>
    <row r="444126" spans="63:63" x14ac:dyDescent="0.25">
      <c r="BK444126" s="2311"/>
    </row>
    <row r="444150" spans="63:63" x14ac:dyDescent="0.25">
      <c r="BK444150" s="2315"/>
    </row>
    <row r="444151" spans="63:63" x14ac:dyDescent="0.25">
      <c r="BK444151" s="2311"/>
    </row>
    <row r="444175" spans="63:63" x14ac:dyDescent="0.25">
      <c r="BK444175" s="2315"/>
    </row>
    <row r="444176" spans="63:63" x14ac:dyDescent="0.25">
      <c r="BK444176" s="2311"/>
    </row>
    <row r="444200" spans="63:63" x14ac:dyDescent="0.25">
      <c r="BK444200" s="2315"/>
    </row>
    <row r="444201" spans="63:63" x14ac:dyDescent="0.25">
      <c r="BK444201" s="2311"/>
    </row>
    <row r="444225" spans="63:63" x14ac:dyDescent="0.25">
      <c r="BK444225" s="2315"/>
    </row>
    <row r="444226" spans="63:63" x14ac:dyDescent="0.25">
      <c r="BK444226" s="2311"/>
    </row>
    <row r="444250" spans="63:63" x14ac:dyDescent="0.25">
      <c r="BK444250" s="2315"/>
    </row>
    <row r="444251" spans="63:63" x14ac:dyDescent="0.25">
      <c r="BK444251" s="2311"/>
    </row>
    <row r="444275" spans="63:63" x14ac:dyDescent="0.25">
      <c r="BK444275" s="2315"/>
    </row>
    <row r="444276" spans="63:63" x14ac:dyDescent="0.25">
      <c r="BK444276" s="2311"/>
    </row>
    <row r="444300" spans="63:63" x14ac:dyDescent="0.25">
      <c r="BK444300" s="2315"/>
    </row>
    <row r="444301" spans="63:63" x14ac:dyDescent="0.25">
      <c r="BK444301" s="2311"/>
    </row>
    <row r="444325" spans="63:63" x14ac:dyDescent="0.25">
      <c r="BK444325" s="2315"/>
    </row>
    <row r="444326" spans="63:63" x14ac:dyDescent="0.25">
      <c r="BK444326" s="2311"/>
    </row>
    <row r="444350" spans="63:63" x14ac:dyDescent="0.25">
      <c r="BK444350" s="2315"/>
    </row>
    <row r="444351" spans="63:63" x14ac:dyDescent="0.25">
      <c r="BK444351" s="2311"/>
    </row>
    <row r="444375" spans="63:63" x14ac:dyDescent="0.25">
      <c r="BK444375" s="2315"/>
    </row>
    <row r="444376" spans="63:63" x14ac:dyDescent="0.25">
      <c r="BK444376" s="2311"/>
    </row>
    <row r="444400" spans="63:63" x14ac:dyDescent="0.25">
      <c r="BK444400" s="2315"/>
    </row>
    <row r="444401" spans="63:63" x14ac:dyDescent="0.25">
      <c r="BK444401" s="2311"/>
    </row>
    <row r="444425" spans="63:63" x14ac:dyDescent="0.25">
      <c r="BK444425" s="2315"/>
    </row>
    <row r="444426" spans="63:63" x14ac:dyDescent="0.25">
      <c r="BK444426" s="2311"/>
    </row>
    <row r="444450" spans="63:63" x14ac:dyDescent="0.25">
      <c r="BK444450" s="2315"/>
    </row>
    <row r="444451" spans="63:63" x14ac:dyDescent="0.25">
      <c r="BK444451" s="2311"/>
    </row>
    <row r="444475" spans="63:63" x14ac:dyDescent="0.25">
      <c r="BK444475" s="2315"/>
    </row>
    <row r="444476" spans="63:63" x14ac:dyDescent="0.25">
      <c r="BK444476" s="2311"/>
    </row>
    <row r="444500" spans="63:63" x14ac:dyDescent="0.25">
      <c r="BK444500" s="2315"/>
    </row>
    <row r="444501" spans="63:63" x14ac:dyDescent="0.25">
      <c r="BK444501" s="2311"/>
    </row>
    <row r="444525" spans="63:63" x14ac:dyDescent="0.25">
      <c r="BK444525" s="2315"/>
    </row>
    <row r="444526" spans="63:63" x14ac:dyDescent="0.25">
      <c r="BK444526" s="2311"/>
    </row>
    <row r="444550" spans="63:63" x14ac:dyDescent="0.25">
      <c r="BK444550" s="2315"/>
    </row>
    <row r="444551" spans="63:63" x14ac:dyDescent="0.25">
      <c r="BK444551" s="2311"/>
    </row>
    <row r="444575" spans="63:63" x14ac:dyDescent="0.25">
      <c r="BK444575" s="2315"/>
    </row>
    <row r="444576" spans="63:63" x14ac:dyDescent="0.25">
      <c r="BK444576" s="2311"/>
    </row>
    <row r="444600" spans="63:63" x14ac:dyDescent="0.25">
      <c r="BK444600" s="2315"/>
    </row>
    <row r="444601" spans="63:63" x14ac:dyDescent="0.25">
      <c r="BK444601" s="2311"/>
    </row>
    <row r="444625" spans="63:63" x14ac:dyDescent="0.25">
      <c r="BK444625" s="2315"/>
    </row>
    <row r="444626" spans="63:63" x14ac:dyDescent="0.25">
      <c r="BK444626" s="2311"/>
    </row>
    <row r="444650" spans="63:63" x14ac:dyDescent="0.25">
      <c r="BK444650" s="2315"/>
    </row>
    <row r="444651" spans="63:63" x14ac:dyDescent="0.25">
      <c r="BK444651" s="2311"/>
    </row>
    <row r="444675" spans="63:63" x14ac:dyDescent="0.25">
      <c r="BK444675" s="2315"/>
    </row>
    <row r="444676" spans="63:63" x14ac:dyDescent="0.25">
      <c r="BK444676" s="2311"/>
    </row>
    <row r="444700" spans="63:63" x14ac:dyDescent="0.25">
      <c r="BK444700" s="2315"/>
    </row>
    <row r="444701" spans="63:63" x14ac:dyDescent="0.25">
      <c r="BK444701" s="2311"/>
    </row>
    <row r="444725" spans="63:63" x14ac:dyDescent="0.25">
      <c r="BK444725" s="2315"/>
    </row>
    <row r="444726" spans="63:63" x14ac:dyDescent="0.25">
      <c r="BK444726" s="2311"/>
    </row>
    <row r="444750" spans="63:63" x14ac:dyDescent="0.25">
      <c r="BK444750" s="2315"/>
    </row>
    <row r="444751" spans="63:63" x14ac:dyDescent="0.25">
      <c r="BK444751" s="2311"/>
    </row>
    <row r="444775" spans="63:63" x14ac:dyDescent="0.25">
      <c r="BK444775" s="2315"/>
    </row>
    <row r="444776" spans="63:63" x14ac:dyDescent="0.25">
      <c r="BK444776" s="2311"/>
    </row>
    <row r="444800" spans="63:63" x14ac:dyDescent="0.25">
      <c r="BK444800" s="2315"/>
    </row>
    <row r="444801" spans="63:63" x14ac:dyDescent="0.25">
      <c r="BK444801" s="2311"/>
    </row>
    <row r="444825" spans="63:63" x14ac:dyDescent="0.25">
      <c r="BK444825" s="2315"/>
    </row>
    <row r="444826" spans="63:63" x14ac:dyDescent="0.25">
      <c r="BK444826" s="2311"/>
    </row>
    <row r="444850" spans="63:63" x14ac:dyDescent="0.25">
      <c r="BK444850" s="2315"/>
    </row>
    <row r="444851" spans="63:63" x14ac:dyDescent="0.25">
      <c r="BK444851" s="2311"/>
    </row>
    <row r="444875" spans="63:63" x14ac:dyDescent="0.25">
      <c r="BK444875" s="2315"/>
    </row>
    <row r="444876" spans="63:63" x14ac:dyDescent="0.25">
      <c r="BK444876" s="2311"/>
    </row>
    <row r="444900" spans="63:63" x14ac:dyDescent="0.25">
      <c r="BK444900" s="2315"/>
    </row>
    <row r="444901" spans="63:63" x14ac:dyDescent="0.25">
      <c r="BK444901" s="2311"/>
    </row>
    <row r="444925" spans="63:63" x14ac:dyDescent="0.25">
      <c r="BK444925" s="2315"/>
    </row>
    <row r="444926" spans="63:63" x14ac:dyDescent="0.25">
      <c r="BK444926" s="2311"/>
    </row>
    <row r="444950" spans="63:63" x14ac:dyDescent="0.25">
      <c r="BK444950" s="2315"/>
    </row>
    <row r="444951" spans="63:63" x14ac:dyDescent="0.25">
      <c r="BK444951" s="2311"/>
    </row>
    <row r="444975" spans="63:63" x14ac:dyDescent="0.25">
      <c r="BK444975" s="2315"/>
    </row>
    <row r="444976" spans="63:63" x14ac:dyDescent="0.25">
      <c r="BK444976" s="2311"/>
    </row>
    <row r="445000" spans="63:63" x14ac:dyDescent="0.25">
      <c r="BK445000" s="2315"/>
    </row>
    <row r="445001" spans="63:63" x14ac:dyDescent="0.25">
      <c r="BK445001" s="2311"/>
    </row>
    <row r="445025" spans="63:63" x14ac:dyDescent="0.25">
      <c r="BK445025" s="2315"/>
    </row>
    <row r="445026" spans="63:63" x14ac:dyDescent="0.25">
      <c r="BK445026" s="2311"/>
    </row>
    <row r="445050" spans="63:63" x14ac:dyDescent="0.25">
      <c r="BK445050" s="2315"/>
    </row>
    <row r="445051" spans="63:63" x14ac:dyDescent="0.25">
      <c r="BK445051" s="2311"/>
    </row>
    <row r="445075" spans="63:63" x14ac:dyDescent="0.25">
      <c r="BK445075" s="2315"/>
    </row>
    <row r="445076" spans="63:63" x14ac:dyDescent="0.25">
      <c r="BK445076" s="2311"/>
    </row>
    <row r="445100" spans="63:63" x14ac:dyDescent="0.25">
      <c r="BK445100" s="2315"/>
    </row>
    <row r="445101" spans="63:63" x14ac:dyDescent="0.25">
      <c r="BK445101" s="2311"/>
    </row>
    <row r="445125" spans="63:63" x14ac:dyDescent="0.25">
      <c r="BK445125" s="2315"/>
    </row>
    <row r="445126" spans="63:63" x14ac:dyDescent="0.25">
      <c r="BK445126" s="2311"/>
    </row>
    <row r="445150" spans="63:63" x14ac:dyDescent="0.25">
      <c r="BK445150" s="2315"/>
    </row>
    <row r="445151" spans="63:63" x14ac:dyDescent="0.25">
      <c r="BK445151" s="2311"/>
    </row>
    <row r="445175" spans="63:63" x14ac:dyDescent="0.25">
      <c r="BK445175" s="2315"/>
    </row>
    <row r="445176" spans="63:63" x14ac:dyDescent="0.25">
      <c r="BK445176" s="2311"/>
    </row>
    <row r="445200" spans="63:63" x14ac:dyDescent="0.25">
      <c r="BK445200" s="2315"/>
    </row>
    <row r="445201" spans="63:63" x14ac:dyDescent="0.25">
      <c r="BK445201" s="2311"/>
    </row>
    <row r="445225" spans="63:63" x14ac:dyDescent="0.25">
      <c r="BK445225" s="2315"/>
    </row>
    <row r="445226" spans="63:63" x14ac:dyDescent="0.25">
      <c r="BK445226" s="2311"/>
    </row>
    <row r="445250" spans="63:63" x14ac:dyDescent="0.25">
      <c r="BK445250" s="2315"/>
    </row>
    <row r="445251" spans="63:63" x14ac:dyDescent="0.25">
      <c r="BK445251" s="2311"/>
    </row>
    <row r="445275" spans="63:63" x14ac:dyDescent="0.25">
      <c r="BK445275" s="2315"/>
    </row>
    <row r="445276" spans="63:63" x14ac:dyDescent="0.25">
      <c r="BK445276" s="2311"/>
    </row>
    <row r="445300" spans="63:63" x14ac:dyDescent="0.25">
      <c r="BK445300" s="2315"/>
    </row>
    <row r="445301" spans="63:63" x14ac:dyDescent="0.25">
      <c r="BK445301" s="2311"/>
    </row>
    <row r="445325" spans="63:63" x14ac:dyDescent="0.25">
      <c r="BK445325" s="2315"/>
    </row>
    <row r="445326" spans="63:63" x14ac:dyDescent="0.25">
      <c r="BK445326" s="2311"/>
    </row>
    <row r="445350" spans="63:63" x14ac:dyDescent="0.25">
      <c r="BK445350" s="2315"/>
    </row>
    <row r="445351" spans="63:63" x14ac:dyDescent="0.25">
      <c r="BK445351" s="2311"/>
    </row>
    <row r="445375" spans="63:63" x14ac:dyDescent="0.25">
      <c r="BK445375" s="2315"/>
    </row>
    <row r="445376" spans="63:63" x14ac:dyDescent="0.25">
      <c r="BK445376" s="2311"/>
    </row>
    <row r="445400" spans="63:63" x14ac:dyDescent="0.25">
      <c r="BK445400" s="2315"/>
    </row>
    <row r="445401" spans="63:63" x14ac:dyDescent="0.25">
      <c r="BK445401" s="2311"/>
    </row>
    <row r="445425" spans="63:63" x14ac:dyDescent="0.25">
      <c r="BK445425" s="2315"/>
    </row>
    <row r="445426" spans="63:63" x14ac:dyDescent="0.25">
      <c r="BK445426" s="2311"/>
    </row>
    <row r="445450" spans="63:63" x14ac:dyDescent="0.25">
      <c r="BK445450" s="2315"/>
    </row>
    <row r="445451" spans="63:63" x14ac:dyDescent="0.25">
      <c r="BK445451" s="2311"/>
    </row>
    <row r="445475" spans="63:63" x14ac:dyDescent="0.25">
      <c r="BK445475" s="2315"/>
    </row>
    <row r="445476" spans="63:63" x14ac:dyDescent="0.25">
      <c r="BK445476" s="2311"/>
    </row>
    <row r="445500" spans="63:63" x14ac:dyDescent="0.25">
      <c r="BK445500" s="2315"/>
    </row>
    <row r="445501" spans="63:63" x14ac:dyDescent="0.25">
      <c r="BK445501" s="2311"/>
    </row>
    <row r="445525" spans="63:63" x14ac:dyDescent="0.25">
      <c r="BK445525" s="2315"/>
    </row>
    <row r="445526" spans="63:63" x14ac:dyDescent="0.25">
      <c r="BK445526" s="2311"/>
    </row>
    <row r="445550" spans="63:63" x14ac:dyDescent="0.25">
      <c r="BK445550" s="2315"/>
    </row>
    <row r="445551" spans="63:63" x14ac:dyDescent="0.25">
      <c r="BK445551" s="2311"/>
    </row>
    <row r="445575" spans="63:63" x14ac:dyDescent="0.25">
      <c r="BK445575" s="2315"/>
    </row>
    <row r="445576" spans="63:63" x14ac:dyDescent="0.25">
      <c r="BK445576" s="2311"/>
    </row>
    <row r="445600" spans="63:63" x14ac:dyDescent="0.25">
      <c r="BK445600" s="2315"/>
    </row>
    <row r="445601" spans="63:63" x14ac:dyDescent="0.25">
      <c r="BK445601" s="2311"/>
    </row>
    <row r="445625" spans="63:63" x14ac:dyDescent="0.25">
      <c r="BK445625" s="2315"/>
    </row>
    <row r="445626" spans="63:63" x14ac:dyDescent="0.25">
      <c r="BK445626" s="2311"/>
    </row>
    <row r="445650" spans="63:63" x14ac:dyDescent="0.25">
      <c r="BK445650" s="2315"/>
    </row>
    <row r="445651" spans="63:63" x14ac:dyDescent="0.25">
      <c r="BK445651" s="2311"/>
    </row>
    <row r="445675" spans="63:63" x14ac:dyDescent="0.25">
      <c r="BK445675" s="2315"/>
    </row>
    <row r="445676" spans="63:63" x14ac:dyDescent="0.25">
      <c r="BK445676" s="2311"/>
    </row>
    <row r="445700" spans="63:63" x14ac:dyDescent="0.25">
      <c r="BK445700" s="2315"/>
    </row>
    <row r="445701" spans="63:63" x14ac:dyDescent="0.25">
      <c r="BK445701" s="2311"/>
    </row>
    <row r="445725" spans="63:63" x14ac:dyDescent="0.25">
      <c r="BK445725" s="2315"/>
    </row>
    <row r="445726" spans="63:63" x14ac:dyDescent="0.25">
      <c r="BK445726" s="2311"/>
    </row>
    <row r="445750" spans="63:63" x14ac:dyDescent="0.25">
      <c r="BK445750" s="2315"/>
    </row>
    <row r="445751" spans="63:63" x14ac:dyDescent="0.25">
      <c r="BK445751" s="2311"/>
    </row>
    <row r="445775" spans="63:63" x14ac:dyDescent="0.25">
      <c r="BK445775" s="2315"/>
    </row>
    <row r="445776" spans="63:63" x14ac:dyDescent="0.25">
      <c r="BK445776" s="2311"/>
    </row>
    <row r="445800" spans="63:63" x14ac:dyDescent="0.25">
      <c r="BK445800" s="2315"/>
    </row>
    <row r="445801" spans="63:63" x14ac:dyDescent="0.25">
      <c r="BK445801" s="2311"/>
    </row>
    <row r="445825" spans="63:63" x14ac:dyDescent="0.25">
      <c r="BK445825" s="2315"/>
    </row>
    <row r="445826" spans="63:63" x14ac:dyDescent="0.25">
      <c r="BK445826" s="2311"/>
    </row>
    <row r="445850" spans="63:63" x14ac:dyDescent="0.25">
      <c r="BK445850" s="2315"/>
    </row>
    <row r="445851" spans="63:63" x14ac:dyDescent="0.25">
      <c r="BK445851" s="2311"/>
    </row>
    <row r="445875" spans="63:63" x14ac:dyDescent="0.25">
      <c r="BK445875" s="2315"/>
    </row>
    <row r="445876" spans="63:63" x14ac:dyDescent="0.25">
      <c r="BK445876" s="2311"/>
    </row>
    <row r="445900" spans="63:63" x14ac:dyDescent="0.25">
      <c r="BK445900" s="2315"/>
    </row>
    <row r="445901" spans="63:63" x14ac:dyDescent="0.25">
      <c r="BK445901" s="2311"/>
    </row>
    <row r="445925" spans="63:63" x14ac:dyDescent="0.25">
      <c r="BK445925" s="2315"/>
    </row>
    <row r="445926" spans="63:63" x14ac:dyDescent="0.25">
      <c r="BK445926" s="2311"/>
    </row>
    <row r="445950" spans="63:63" x14ac:dyDescent="0.25">
      <c r="BK445950" s="2315"/>
    </row>
    <row r="445951" spans="63:63" x14ac:dyDescent="0.25">
      <c r="BK445951" s="2311"/>
    </row>
    <row r="445975" spans="63:63" x14ac:dyDescent="0.25">
      <c r="BK445975" s="2315"/>
    </row>
    <row r="445976" spans="63:63" x14ac:dyDescent="0.25">
      <c r="BK445976" s="2311"/>
    </row>
    <row r="446000" spans="63:63" x14ac:dyDescent="0.25">
      <c r="BK446000" s="2315"/>
    </row>
    <row r="446001" spans="63:63" x14ac:dyDescent="0.25">
      <c r="BK446001" s="2311"/>
    </row>
    <row r="446025" spans="63:63" x14ac:dyDescent="0.25">
      <c r="BK446025" s="2315"/>
    </row>
    <row r="446026" spans="63:63" x14ac:dyDescent="0.25">
      <c r="BK446026" s="2311"/>
    </row>
    <row r="446050" spans="63:63" x14ac:dyDescent="0.25">
      <c r="BK446050" s="2315"/>
    </row>
    <row r="446051" spans="63:63" x14ac:dyDescent="0.25">
      <c r="BK446051" s="2311"/>
    </row>
    <row r="446075" spans="63:63" x14ac:dyDescent="0.25">
      <c r="BK446075" s="2315"/>
    </row>
    <row r="446076" spans="63:63" x14ac:dyDescent="0.25">
      <c r="BK446076" s="2311"/>
    </row>
    <row r="446100" spans="63:63" x14ac:dyDescent="0.25">
      <c r="BK446100" s="2315"/>
    </row>
    <row r="446101" spans="63:63" x14ac:dyDescent="0.25">
      <c r="BK446101" s="2311"/>
    </row>
    <row r="446125" spans="63:63" x14ac:dyDescent="0.25">
      <c r="BK446125" s="2315"/>
    </row>
    <row r="446126" spans="63:63" x14ac:dyDescent="0.25">
      <c r="BK446126" s="2311"/>
    </row>
    <row r="446150" spans="63:63" x14ac:dyDescent="0.25">
      <c r="BK446150" s="2315"/>
    </row>
    <row r="446151" spans="63:63" x14ac:dyDescent="0.25">
      <c r="BK446151" s="2311"/>
    </row>
    <row r="446175" spans="63:63" x14ac:dyDescent="0.25">
      <c r="BK446175" s="2315"/>
    </row>
    <row r="446176" spans="63:63" x14ac:dyDescent="0.25">
      <c r="BK446176" s="2311"/>
    </row>
    <row r="446200" spans="63:63" x14ac:dyDescent="0.25">
      <c r="BK446200" s="2315"/>
    </row>
    <row r="446201" spans="63:63" x14ac:dyDescent="0.25">
      <c r="BK446201" s="2311"/>
    </row>
    <row r="446225" spans="63:63" x14ac:dyDescent="0.25">
      <c r="BK446225" s="2315"/>
    </row>
    <row r="446226" spans="63:63" x14ac:dyDescent="0.25">
      <c r="BK446226" s="2311"/>
    </row>
    <row r="446250" spans="63:63" x14ac:dyDescent="0.25">
      <c r="BK446250" s="2315"/>
    </row>
    <row r="446251" spans="63:63" x14ac:dyDescent="0.25">
      <c r="BK446251" s="2311"/>
    </row>
    <row r="446275" spans="63:63" x14ac:dyDescent="0.25">
      <c r="BK446275" s="2315"/>
    </row>
    <row r="446276" spans="63:63" x14ac:dyDescent="0.25">
      <c r="BK446276" s="2311"/>
    </row>
    <row r="446300" spans="63:63" x14ac:dyDescent="0.25">
      <c r="BK446300" s="2315"/>
    </row>
    <row r="446301" spans="63:63" x14ac:dyDescent="0.25">
      <c r="BK446301" s="2311"/>
    </row>
    <row r="446325" spans="63:63" x14ac:dyDescent="0.25">
      <c r="BK446325" s="2315"/>
    </row>
    <row r="446326" spans="63:63" x14ac:dyDescent="0.25">
      <c r="BK446326" s="2311"/>
    </row>
    <row r="446350" spans="63:63" x14ac:dyDescent="0.25">
      <c r="BK446350" s="2315"/>
    </row>
    <row r="446351" spans="63:63" x14ac:dyDescent="0.25">
      <c r="BK446351" s="2311"/>
    </row>
    <row r="446375" spans="63:63" x14ac:dyDescent="0.25">
      <c r="BK446375" s="2315"/>
    </row>
    <row r="446376" spans="63:63" x14ac:dyDescent="0.25">
      <c r="BK446376" s="2311"/>
    </row>
    <row r="446400" spans="63:63" x14ac:dyDescent="0.25">
      <c r="BK446400" s="2315"/>
    </row>
    <row r="446401" spans="63:63" x14ac:dyDescent="0.25">
      <c r="BK446401" s="2311"/>
    </row>
    <row r="446425" spans="63:63" x14ac:dyDescent="0.25">
      <c r="BK446425" s="2315"/>
    </row>
    <row r="446426" spans="63:63" x14ac:dyDescent="0.25">
      <c r="BK446426" s="2311"/>
    </row>
    <row r="446450" spans="63:63" x14ac:dyDescent="0.25">
      <c r="BK446450" s="2315"/>
    </row>
    <row r="446451" spans="63:63" x14ac:dyDescent="0.25">
      <c r="BK446451" s="2311"/>
    </row>
    <row r="446475" spans="63:63" x14ac:dyDescent="0.25">
      <c r="BK446475" s="2315"/>
    </row>
    <row r="446476" spans="63:63" x14ac:dyDescent="0.25">
      <c r="BK446476" s="2311"/>
    </row>
    <row r="446500" spans="63:63" x14ac:dyDescent="0.25">
      <c r="BK446500" s="2315"/>
    </row>
    <row r="446501" spans="63:63" x14ac:dyDescent="0.25">
      <c r="BK446501" s="2311"/>
    </row>
    <row r="446525" spans="63:63" x14ac:dyDescent="0.25">
      <c r="BK446525" s="2315"/>
    </row>
    <row r="446526" spans="63:63" x14ac:dyDescent="0.25">
      <c r="BK446526" s="2311"/>
    </row>
    <row r="446550" spans="63:63" x14ac:dyDescent="0.25">
      <c r="BK446550" s="2315"/>
    </row>
    <row r="446551" spans="63:63" x14ac:dyDescent="0.25">
      <c r="BK446551" s="2311"/>
    </row>
    <row r="446575" spans="63:63" x14ac:dyDescent="0.25">
      <c r="BK446575" s="2315"/>
    </row>
    <row r="446576" spans="63:63" x14ac:dyDescent="0.25">
      <c r="BK446576" s="2311"/>
    </row>
    <row r="446600" spans="63:63" x14ac:dyDescent="0.25">
      <c r="BK446600" s="2315"/>
    </row>
    <row r="446601" spans="63:63" x14ac:dyDescent="0.25">
      <c r="BK446601" s="2311"/>
    </row>
    <row r="446625" spans="63:63" x14ac:dyDescent="0.25">
      <c r="BK446625" s="2315"/>
    </row>
    <row r="446626" spans="63:63" x14ac:dyDescent="0.25">
      <c r="BK446626" s="2311"/>
    </row>
    <row r="446650" spans="63:63" x14ac:dyDescent="0.25">
      <c r="BK446650" s="2315"/>
    </row>
    <row r="446651" spans="63:63" x14ac:dyDescent="0.25">
      <c r="BK446651" s="2311"/>
    </row>
    <row r="446675" spans="63:63" x14ac:dyDescent="0.25">
      <c r="BK446675" s="2315"/>
    </row>
    <row r="446676" spans="63:63" x14ac:dyDescent="0.25">
      <c r="BK446676" s="2311"/>
    </row>
    <row r="446700" spans="63:63" x14ac:dyDescent="0.25">
      <c r="BK446700" s="2315"/>
    </row>
    <row r="446701" spans="63:63" x14ac:dyDescent="0.25">
      <c r="BK446701" s="2311"/>
    </row>
    <row r="446725" spans="63:63" x14ac:dyDescent="0.25">
      <c r="BK446725" s="2315"/>
    </row>
    <row r="446726" spans="63:63" x14ac:dyDescent="0.25">
      <c r="BK446726" s="2311"/>
    </row>
    <row r="446750" spans="63:63" x14ac:dyDescent="0.25">
      <c r="BK446750" s="2315"/>
    </row>
    <row r="446751" spans="63:63" x14ac:dyDescent="0.25">
      <c r="BK446751" s="2311"/>
    </row>
    <row r="446775" spans="63:63" x14ac:dyDescent="0.25">
      <c r="BK446775" s="2315"/>
    </row>
    <row r="446776" spans="63:63" x14ac:dyDescent="0.25">
      <c r="BK446776" s="2311"/>
    </row>
    <row r="446800" spans="63:63" x14ac:dyDescent="0.25">
      <c r="BK446800" s="2315"/>
    </row>
    <row r="446801" spans="63:63" x14ac:dyDescent="0.25">
      <c r="BK446801" s="2311"/>
    </row>
    <row r="446825" spans="63:63" x14ac:dyDescent="0.25">
      <c r="BK446825" s="2315"/>
    </row>
    <row r="446826" spans="63:63" x14ac:dyDescent="0.25">
      <c r="BK446826" s="2311"/>
    </row>
    <row r="446850" spans="63:63" x14ac:dyDescent="0.25">
      <c r="BK446850" s="2315"/>
    </row>
    <row r="446851" spans="63:63" x14ac:dyDescent="0.25">
      <c r="BK446851" s="2311"/>
    </row>
    <row r="446875" spans="63:63" x14ac:dyDescent="0.25">
      <c r="BK446875" s="2315"/>
    </row>
    <row r="446876" spans="63:63" x14ac:dyDescent="0.25">
      <c r="BK446876" s="2311"/>
    </row>
    <row r="446900" spans="63:63" x14ac:dyDescent="0.25">
      <c r="BK446900" s="2315"/>
    </row>
    <row r="446901" spans="63:63" x14ac:dyDescent="0.25">
      <c r="BK446901" s="2311"/>
    </row>
    <row r="446925" spans="63:63" x14ac:dyDescent="0.25">
      <c r="BK446925" s="2315"/>
    </row>
    <row r="446926" spans="63:63" x14ac:dyDescent="0.25">
      <c r="BK446926" s="2311"/>
    </row>
    <row r="446950" spans="63:63" x14ac:dyDescent="0.25">
      <c r="BK446950" s="2315"/>
    </row>
    <row r="446951" spans="63:63" x14ac:dyDescent="0.25">
      <c r="BK446951" s="2311"/>
    </row>
    <row r="446975" spans="63:63" x14ac:dyDescent="0.25">
      <c r="BK446975" s="2315"/>
    </row>
    <row r="446976" spans="63:63" x14ac:dyDescent="0.25">
      <c r="BK446976" s="2311"/>
    </row>
    <row r="447000" spans="63:63" x14ac:dyDescent="0.25">
      <c r="BK447000" s="2315"/>
    </row>
    <row r="447001" spans="63:63" x14ac:dyDescent="0.25">
      <c r="BK447001" s="2311"/>
    </row>
    <row r="447025" spans="63:63" x14ac:dyDescent="0.25">
      <c r="BK447025" s="2315"/>
    </row>
    <row r="447026" spans="63:63" x14ac:dyDescent="0.25">
      <c r="BK447026" s="2311"/>
    </row>
    <row r="447050" spans="63:63" x14ac:dyDescent="0.25">
      <c r="BK447050" s="2315"/>
    </row>
    <row r="447051" spans="63:63" x14ac:dyDescent="0.25">
      <c r="BK447051" s="2311"/>
    </row>
    <row r="447075" spans="63:63" x14ac:dyDescent="0.25">
      <c r="BK447075" s="2315"/>
    </row>
    <row r="447076" spans="63:63" x14ac:dyDescent="0.25">
      <c r="BK447076" s="2311"/>
    </row>
    <row r="447100" spans="63:63" x14ac:dyDescent="0.25">
      <c r="BK447100" s="2315"/>
    </row>
    <row r="447101" spans="63:63" x14ac:dyDescent="0.25">
      <c r="BK447101" s="2311"/>
    </row>
    <row r="447125" spans="63:63" x14ac:dyDescent="0.25">
      <c r="BK447125" s="2315"/>
    </row>
    <row r="447126" spans="63:63" x14ac:dyDescent="0.25">
      <c r="BK447126" s="2311"/>
    </row>
    <row r="447150" spans="63:63" x14ac:dyDescent="0.25">
      <c r="BK447150" s="2315"/>
    </row>
    <row r="447151" spans="63:63" x14ac:dyDescent="0.25">
      <c r="BK447151" s="2311"/>
    </row>
    <row r="447175" spans="63:63" x14ac:dyDescent="0.25">
      <c r="BK447175" s="2315"/>
    </row>
    <row r="447176" spans="63:63" x14ac:dyDescent="0.25">
      <c r="BK447176" s="2311"/>
    </row>
    <row r="447200" spans="63:63" x14ac:dyDescent="0.25">
      <c r="BK447200" s="2315"/>
    </row>
    <row r="447201" spans="63:63" x14ac:dyDescent="0.25">
      <c r="BK447201" s="2311"/>
    </row>
    <row r="447225" spans="63:63" x14ac:dyDescent="0.25">
      <c r="BK447225" s="2315"/>
    </row>
    <row r="447226" spans="63:63" x14ac:dyDescent="0.25">
      <c r="BK447226" s="2311"/>
    </row>
    <row r="447250" spans="63:63" x14ac:dyDescent="0.25">
      <c r="BK447250" s="2315"/>
    </row>
    <row r="447251" spans="63:63" x14ac:dyDescent="0.25">
      <c r="BK447251" s="2311"/>
    </row>
    <row r="447275" spans="63:63" x14ac:dyDescent="0.25">
      <c r="BK447275" s="2315"/>
    </row>
    <row r="447276" spans="63:63" x14ac:dyDescent="0.25">
      <c r="BK447276" s="2311"/>
    </row>
    <row r="447300" spans="63:63" x14ac:dyDescent="0.25">
      <c r="BK447300" s="2315"/>
    </row>
    <row r="447301" spans="63:63" x14ac:dyDescent="0.25">
      <c r="BK447301" s="2311"/>
    </row>
    <row r="447325" spans="63:63" x14ac:dyDescent="0.25">
      <c r="BK447325" s="2315"/>
    </row>
    <row r="447326" spans="63:63" x14ac:dyDescent="0.25">
      <c r="BK447326" s="2311"/>
    </row>
    <row r="447350" spans="63:63" x14ac:dyDescent="0.25">
      <c r="BK447350" s="2315"/>
    </row>
    <row r="447351" spans="63:63" x14ac:dyDescent="0.25">
      <c r="BK447351" s="2311"/>
    </row>
    <row r="447375" spans="63:63" x14ac:dyDescent="0.25">
      <c r="BK447375" s="2315"/>
    </row>
    <row r="447376" spans="63:63" x14ac:dyDescent="0.25">
      <c r="BK447376" s="2311"/>
    </row>
    <row r="447400" spans="63:63" x14ac:dyDescent="0.25">
      <c r="BK447400" s="2315"/>
    </row>
    <row r="447401" spans="63:63" x14ac:dyDescent="0.25">
      <c r="BK447401" s="2311"/>
    </row>
    <row r="447425" spans="63:63" x14ac:dyDescent="0.25">
      <c r="BK447425" s="2315"/>
    </row>
    <row r="447426" spans="63:63" x14ac:dyDescent="0.25">
      <c r="BK447426" s="2311"/>
    </row>
    <row r="447450" spans="63:63" x14ac:dyDescent="0.25">
      <c r="BK447450" s="2315"/>
    </row>
    <row r="447451" spans="63:63" x14ac:dyDescent="0.25">
      <c r="BK447451" s="2311"/>
    </row>
    <row r="447475" spans="63:63" x14ac:dyDescent="0.25">
      <c r="BK447475" s="2315"/>
    </row>
    <row r="447476" spans="63:63" x14ac:dyDescent="0.25">
      <c r="BK447476" s="2311"/>
    </row>
    <row r="447500" spans="63:63" x14ac:dyDescent="0.25">
      <c r="BK447500" s="2315"/>
    </row>
    <row r="447501" spans="63:63" x14ac:dyDescent="0.25">
      <c r="BK447501" s="2311"/>
    </row>
    <row r="447525" spans="63:63" x14ac:dyDescent="0.25">
      <c r="BK447525" s="2315"/>
    </row>
    <row r="447526" spans="63:63" x14ac:dyDescent="0.25">
      <c r="BK447526" s="2311"/>
    </row>
    <row r="447550" spans="63:63" x14ac:dyDescent="0.25">
      <c r="BK447550" s="2315"/>
    </row>
    <row r="447551" spans="63:63" x14ac:dyDescent="0.25">
      <c r="BK447551" s="2311"/>
    </row>
    <row r="447575" spans="63:63" x14ac:dyDescent="0.25">
      <c r="BK447575" s="2315"/>
    </row>
    <row r="447576" spans="63:63" x14ac:dyDescent="0.25">
      <c r="BK447576" s="2311"/>
    </row>
    <row r="447600" spans="63:63" x14ac:dyDescent="0.25">
      <c r="BK447600" s="2315"/>
    </row>
    <row r="447601" spans="63:63" x14ac:dyDescent="0.25">
      <c r="BK447601" s="2311"/>
    </row>
    <row r="447625" spans="63:63" x14ac:dyDescent="0.25">
      <c r="BK447625" s="2315"/>
    </row>
    <row r="447626" spans="63:63" x14ac:dyDescent="0.25">
      <c r="BK447626" s="2311"/>
    </row>
    <row r="447650" spans="63:63" x14ac:dyDescent="0.25">
      <c r="BK447650" s="2315"/>
    </row>
    <row r="447651" spans="63:63" x14ac:dyDescent="0.25">
      <c r="BK447651" s="2311"/>
    </row>
    <row r="447675" spans="63:63" x14ac:dyDescent="0.25">
      <c r="BK447675" s="2315"/>
    </row>
    <row r="447676" spans="63:63" x14ac:dyDescent="0.25">
      <c r="BK447676" s="2311"/>
    </row>
    <row r="447700" spans="63:63" x14ac:dyDescent="0.25">
      <c r="BK447700" s="2315"/>
    </row>
    <row r="447701" spans="63:63" x14ac:dyDescent="0.25">
      <c r="BK447701" s="2311"/>
    </row>
    <row r="447725" spans="63:63" x14ac:dyDescent="0.25">
      <c r="BK447725" s="2315"/>
    </row>
    <row r="447726" spans="63:63" x14ac:dyDescent="0.25">
      <c r="BK447726" s="2311"/>
    </row>
    <row r="447750" spans="63:63" x14ac:dyDescent="0.25">
      <c r="BK447750" s="2315"/>
    </row>
    <row r="447751" spans="63:63" x14ac:dyDescent="0.25">
      <c r="BK447751" s="2311"/>
    </row>
    <row r="447775" spans="63:63" x14ac:dyDescent="0.25">
      <c r="BK447775" s="2315"/>
    </row>
    <row r="447776" spans="63:63" x14ac:dyDescent="0.25">
      <c r="BK447776" s="2311"/>
    </row>
    <row r="447800" spans="63:63" x14ac:dyDescent="0.25">
      <c r="BK447800" s="2315"/>
    </row>
    <row r="447801" spans="63:63" x14ac:dyDescent="0.25">
      <c r="BK447801" s="2311"/>
    </row>
    <row r="447825" spans="63:63" x14ac:dyDescent="0.25">
      <c r="BK447825" s="2315"/>
    </row>
    <row r="447826" spans="63:63" x14ac:dyDescent="0.25">
      <c r="BK447826" s="2311"/>
    </row>
    <row r="447850" spans="63:63" x14ac:dyDescent="0.25">
      <c r="BK447850" s="2315"/>
    </row>
    <row r="447851" spans="63:63" x14ac:dyDescent="0.25">
      <c r="BK447851" s="2311"/>
    </row>
    <row r="447875" spans="63:63" x14ac:dyDescent="0.25">
      <c r="BK447875" s="2315"/>
    </row>
    <row r="447876" spans="63:63" x14ac:dyDescent="0.25">
      <c r="BK447876" s="2311"/>
    </row>
    <row r="447900" spans="63:63" x14ac:dyDescent="0.25">
      <c r="BK447900" s="2315"/>
    </row>
    <row r="447901" spans="63:63" x14ac:dyDescent="0.25">
      <c r="BK447901" s="2311"/>
    </row>
    <row r="447925" spans="63:63" x14ac:dyDescent="0.25">
      <c r="BK447925" s="2315"/>
    </row>
    <row r="447926" spans="63:63" x14ac:dyDescent="0.25">
      <c r="BK447926" s="2311"/>
    </row>
    <row r="447950" spans="63:63" x14ac:dyDescent="0.25">
      <c r="BK447950" s="2315"/>
    </row>
    <row r="447951" spans="63:63" x14ac:dyDescent="0.25">
      <c r="BK447951" s="2311"/>
    </row>
    <row r="447975" spans="63:63" x14ac:dyDescent="0.25">
      <c r="BK447975" s="2315"/>
    </row>
    <row r="447976" spans="63:63" x14ac:dyDescent="0.25">
      <c r="BK447976" s="2311"/>
    </row>
    <row r="448000" spans="63:63" x14ac:dyDescent="0.25">
      <c r="BK448000" s="2315"/>
    </row>
    <row r="448001" spans="63:63" x14ac:dyDescent="0.25">
      <c r="BK448001" s="2311"/>
    </row>
    <row r="448025" spans="63:63" x14ac:dyDescent="0.25">
      <c r="BK448025" s="2315"/>
    </row>
    <row r="448026" spans="63:63" x14ac:dyDescent="0.25">
      <c r="BK448026" s="2311"/>
    </row>
    <row r="448050" spans="63:63" x14ac:dyDescent="0.25">
      <c r="BK448050" s="2315"/>
    </row>
    <row r="448051" spans="63:63" x14ac:dyDescent="0.25">
      <c r="BK448051" s="2311"/>
    </row>
    <row r="448075" spans="63:63" x14ac:dyDescent="0.25">
      <c r="BK448075" s="2315"/>
    </row>
    <row r="448076" spans="63:63" x14ac:dyDescent="0.25">
      <c r="BK448076" s="2311"/>
    </row>
    <row r="448100" spans="63:63" x14ac:dyDescent="0.25">
      <c r="BK448100" s="2315"/>
    </row>
    <row r="448101" spans="63:63" x14ac:dyDescent="0.25">
      <c r="BK448101" s="2311"/>
    </row>
    <row r="448125" spans="63:63" x14ac:dyDescent="0.25">
      <c r="BK448125" s="2315"/>
    </row>
    <row r="448126" spans="63:63" x14ac:dyDescent="0.25">
      <c r="BK448126" s="2311"/>
    </row>
    <row r="448150" spans="63:63" x14ac:dyDescent="0.25">
      <c r="BK448150" s="2315"/>
    </row>
    <row r="448151" spans="63:63" x14ac:dyDescent="0.25">
      <c r="BK448151" s="2311"/>
    </row>
    <row r="448175" spans="63:63" x14ac:dyDescent="0.25">
      <c r="BK448175" s="2315"/>
    </row>
    <row r="448176" spans="63:63" x14ac:dyDescent="0.25">
      <c r="BK448176" s="2311"/>
    </row>
    <row r="448200" spans="63:63" x14ac:dyDescent="0.25">
      <c r="BK448200" s="2315"/>
    </row>
    <row r="448201" spans="63:63" x14ac:dyDescent="0.25">
      <c r="BK448201" s="2311"/>
    </row>
    <row r="448225" spans="63:63" x14ac:dyDescent="0.25">
      <c r="BK448225" s="2315"/>
    </row>
    <row r="448226" spans="63:63" x14ac:dyDescent="0.25">
      <c r="BK448226" s="2311"/>
    </row>
    <row r="448250" spans="63:63" x14ac:dyDescent="0.25">
      <c r="BK448250" s="2315"/>
    </row>
    <row r="448251" spans="63:63" x14ac:dyDescent="0.25">
      <c r="BK448251" s="2311"/>
    </row>
    <row r="448275" spans="63:63" x14ac:dyDescent="0.25">
      <c r="BK448275" s="2315"/>
    </row>
    <row r="448276" spans="63:63" x14ac:dyDescent="0.25">
      <c r="BK448276" s="2311"/>
    </row>
    <row r="448300" spans="63:63" x14ac:dyDescent="0.25">
      <c r="BK448300" s="2315"/>
    </row>
    <row r="448301" spans="63:63" x14ac:dyDescent="0.25">
      <c r="BK448301" s="2311"/>
    </row>
    <row r="448325" spans="63:63" x14ac:dyDescent="0.25">
      <c r="BK448325" s="2315"/>
    </row>
    <row r="448326" spans="63:63" x14ac:dyDescent="0.25">
      <c r="BK448326" s="2311"/>
    </row>
    <row r="448350" spans="63:63" x14ac:dyDescent="0.25">
      <c r="BK448350" s="2315"/>
    </row>
    <row r="448351" spans="63:63" x14ac:dyDescent="0.25">
      <c r="BK448351" s="2311"/>
    </row>
    <row r="448375" spans="63:63" x14ac:dyDescent="0.25">
      <c r="BK448375" s="2315"/>
    </row>
    <row r="448376" spans="63:63" x14ac:dyDescent="0.25">
      <c r="BK448376" s="2311"/>
    </row>
    <row r="448400" spans="63:63" x14ac:dyDescent="0.25">
      <c r="BK448400" s="2315"/>
    </row>
    <row r="448401" spans="63:63" x14ac:dyDescent="0.25">
      <c r="BK448401" s="2311"/>
    </row>
    <row r="448425" spans="63:63" x14ac:dyDescent="0.25">
      <c r="BK448425" s="2315"/>
    </row>
    <row r="448426" spans="63:63" x14ac:dyDescent="0.25">
      <c r="BK448426" s="2311"/>
    </row>
    <row r="448450" spans="63:63" x14ac:dyDescent="0.25">
      <c r="BK448450" s="2315"/>
    </row>
    <row r="448451" spans="63:63" x14ac:dyDescent="0.25">
      <c r="BK448451" s="2311"/>
    </row>
    <row r="448475" spans="63:63" x14ac:dyDescent="0.25">
      <c r="BK448475" s="2315"/>
    </row>
    <row r="448476" spans="63:63" x14ac:dyDescent="0.25">
      <c r="BK448476" s="2311"/>
    </row>
    <row r="448500" spans="63:63" x14ac:dyDescent="0.25">
      <c r="BK448500" s="2315"/>
    </row>
    <row r="448501" spans="63:63" x14ac:dyDescent="0.25">
      <c r="BK448501" s="2311"/>
    </row>
    <row r="448525" spans="63:63" x14ac:dyDescent="0.25">
      <c r="BK448525" s="2315"/>
    </row>
    <row r="448526" spans="63:63" x14ac:dyDescent="0.25">
      <c r="BK448526" s="2311"/>
    </row>
    <row r="448550" spans="63:63" x14ac:dyDescent="0.25">
      <c r="BK448550" s="2315"/>
    </row>
    <row r="448551" spans="63:63" x14ac:dyDescent="0.25">
      <c r="BK448551" s="2311"/>
    </row>
    <row r="448575" spans="63:63" x14ac:dyDescent="0.25">
      <c r="BK448575" s="2315"/>
    </row>
    <row r="448576" spans="63:63" x14ac:dyDescent="0.25">
      <c r="BK448576" s="2311"/>
    </row>
    <row r="448600" spans="63:63" x14ac:dyDescent="0.25">
      <c r="BK448600" s="2315"/>
    </row>
    <row r="448601" spans="63:63" x14ac:dyDescent="0.25">
      <c r="BK448601" s="2311"/>
    </row>
    <row r="448625" spans="63:63" x14ac:dyDescent="0.25">
      <c r="BK448625" s="2315"/>
    </row>
    <row r="448626" spans="63:63" x14ac:dyDescent="0.25">
      <c r="BK448626" s="2311"/>
    </row>
    <row r="448650" spans="63:63" x14ac:dyDescent="0.25">
      <c r="BK448650" s="2315"/>
    </row>
    <row r="448651" spans="63:63" x14ac:dyDescent="0.25">
      <c r="BK448651" s="2311"/>
    </row>
    <row r="448675" spans="63:63" x14ac:dyDescent="0.25">
      <c r="BK448675" s="2315"/>
    </row>
    <row r="448676" spans="63:63" x14ac:dyDescent="0.25">
      <c r="BK448676" s="2311"/>
    </row>
    <row r="448700" spans="63:63" x14ac:dyDescent="0.25">
      <c r="BK448700" s="2315"/>
    </row>
    <row r="448701" spans="63:63" x14ac:dyDescent="0.25">
      <c r="BK448701" s="2311"/>
    </row>
    <row r="448725" spans="63:63" x14ac:dyDescent="0.25">
      <c r="BK448725" s="2315"/>
    </row>
    <row r="448726" spans="63:63" x14ac:dyDescent="0.25">
      <c r="BK448726" s="2311"/>
    </row>
    <row r="448750" spans="63:63" x14ac:dyDescent="0.25">
      <c r="BK448750" s="2315"/>
    </row>
    <row r="448751" spans="63:63" x14ac:dyDescent="0.25">
      <c r="BK448751" s="2311"/>
    </row>
    <row r="448775" spans="63:63" x14ac:dyDescent="0.25">
      <c r="BK448775" s="2315"/>
    </row>
    <row r="448776" spans="63:63" x14ac:dyDescent="0.25">
      <c r="BK448776" s="2311"/>
    </row>
    <row r="448800" spans="63:63" x14ac:dyDescent="0.25">
      <c r="BK448800" s="2315"/>
    </row>
    <row r="448801" spans="63:63" x14ac:dyDescent="0.25">
      <c r="BK448801" s="2311"/>
    </row>
    <row r="448825" spans="63:63" x14ac:dyDescent="0.25">
      <c r="BK448825" s="2315"/>
    </row>
    <row r="448826" spans="63:63" x14ac:dyDescent="0.25">
      <c r="BK448826" s="2311"/>
    </row>
    <row r="448850" spans="63:63" x14ac:dyDescent="0.25">
      <c r="BK448850" s="2315"/>
    </row>
    <row r="448851" spans="63:63" x14ac:dyDescent="0.25">
      <c r="BK448851" s="2311"/>
    </row>
    <row r="448875" spans="63:63" x14ac:dyDescent="0.25">
      <c r="BK448875" s="2315"/>
    </row>
    <row r="448876" spans="63:63" x14ac:dyDescent="0.25">
      <c r="BK448876" s="2311"/>
    </row>
    <row r="448900" spans="63:63" x14ac:dyDescent="0.25">
      <c r="BK448900" s="2315"/>
    </row>
    <row r="448901" spans="63:63" x14ac:dyDescent="0.25">
      <c r="BK448901" s="2311"/>
    </row>
    <row r="448925" spans="63:63" x14ac:dyDescent="0.25">
      <c r="BK448925" s="2315"/>
    </row>
    <row r="448926" spans="63:63" x14ac:dyDescent="0.25">
      <c r="BK448926" s="2311"/>
    </row>
    <row r="448950" spans="63:63" x14ac:dyDescent="0.25">
      <c r="BK448950" s="2315"/>
    </row>
    <row r="448951" spans="63:63" x14ac:dyDescent="0.25">
      <c r="BK448951" s="2311"/>
    </row>
    <row r="448975" spans="63:63" x14ac:dyDescent="0.25">
      <c r="BK448975" s="2315"/>
    </row>
    <row r="448976" spans="63:63" x14ac:dyDescent="0.25">
      <c r="BK448976" s="2311"/>
    </row>
    <row r="449000" spans="63:63" x14ac:dyDescent="0.25">
      <c r="BK449000" s="2315"/>
    </row>
    <row r="449001" spans="63:63" x14ac:dyDescent="0.25">
      <c r="BK449001" s="2311"/>
    </row>
    <row r="449025" spans="63:63" x14ac:dyDescent="0.25">
      <c r="BK449025" s="2315"/>
    </row>
    <row r="449026" spans="63:63" x14ac:dyDescent="0.25">
      <c r="BK449026" s="2311"/>
    </row>
    <row r="449050" spans="63:63" x14ac:dyDescent="0.25">
      <c r="BK449050" s="2315"/>
    </row>
    <row r="449051" spans="63:63" x14ac:dyDescent="0.25">
      <c r="BK449051" s="2311"/>
    </row>
    <row r="449075" spans="63:63" x14ac:dyDescent="0.25">
      <c r="BK449075" s="2315"/>
    </row>
    <row r="449076" spans="63:63" x14ac:dyDescent="0.25">
      <c r="BK449076" s="2311"/>
    </row>
    <row r="449100" spans="63:63" x14ac:dyDescent="0.25">
      <c r="BK449100" s="2315"/>
    </row>
    <row r="449101" spans="63:63" x14ac:dyDescent="0.25">
      <c r="BK449101" s="2311"/>
    </row>
    <row r="449125" spans="63:63" x14ac:dyDescent="0.25">
      <c r="BK449125" s="2315"/>
    </row>
    <row r="449126" spans="63:63" x14ac:dyDescent="0.25">
      <c r="BK449126" s="2311"/>
    </row>
    <row r="449150" spans="63:63" x14ac:dyDescent="0.25">
      <c r="BK449150" s="2315"/>
    </row>
    <row r="449151" spans="63:63" x14ac:dyDescent="0.25">
      <c r="BK449151" s="2311"/>
    </row>
    <row r="449175" spans="63:63" x14ac:dyDescent="0.25">
      <c r="BK449175" s="2315"/>
    </row>
    <row r="449176" spans="63:63" x14ac:dyDescent="0.25">
      <c r="BK449176" s="2311"/>
    </row>
    <row r="449200" spans="63:63" x14ac:dyDescent="0.25">
      <c r="BK449200" s="2315"/>
    </row>
    <row r="449201" spans="63:63" x14ac:dyDescent="0.25">
      <c r="BK449201" s="2311"/>
    </row>
    <row r="449225" spans="63:63" x14ac:dyDescent="0.25">
      <c r="BK449225" s="2315"/>
    </row>
    <row r="449226" spans="63:63" x14ac:dyDescent="0.25">
      <c r="BK449226" s="2311"/>
    </row>
    <row r="449250" spans="63:63" x14ac:dyDescent="0.25">
      <c r="BK449250" s="2315"/>
    </row>
    <row r="449251" spans="63:63" x14ac:dyDescent="0.25">
      <c r="BK449251" s="2311"/>
    </row>
    <row r="449275" spans="63:63" x14ac:dyDescent="0.25">
      <c r="BK449275" s="2315"/>
    </row>
    <row r="449276" spans="63:63" x14ac:dyDescent="0.25">
      <c r="BK449276" s="2311"/>
    </row>
    <row r="449300" spans="63:63" x14ac:dyDescent="0.25">
      <c r="BK449300" s="2315"/>
    </row>
    <row r="449301" spans="63:63" x14ac:dyDescent="0.25">
      <c r="BK449301" s="2311"/>
    </row>
    <row r="449325" spans="63:63" x14ac:dyDescent="0.25">
      <c r="BK449325" s="2315"/>
    </row>
    <row r="449326" spans="63:63" x14ac:dyDescent="0.25">
      <c r="BK449326" s="2311"/>
    </row>
    <row r="449350" spans="63:63" x14ac:dyDescent="0.25">
      <c r="BK449350" s="2315"/>
    </row>
    <row r="449351" spans="63:63" x14ac:dyDescent="0.25">
      <c r="BK449351" s="2311"/>
    </row>
    <row r="449375" spans="63:63" x14ac:dyDescent="0.25">
      <c r="BK449375" s="2315"/>
    </row>
    <row r="449376" spans="63:63" x14ac:dyDescent="0.25">
      <c r="BK449376" s="2311"/>
    </row>
    <row r="449400" spans="63:63" x14ac:dyDescent="0.25">
      <c r="BK449400" s="2315"/>
    </row>
    <row r="449401" spans="63:63" x14ac:dyDescent="0.25">
      <c r="BK449401" s="2311"/>
    </row>
    <row r="449425" spans="63:63" x14ac:dyDescent="0.25">
      <c r="BK449425" s="2315"/>
    </row>
    <row r="449426" spans="63:63" x14ac:dyDescent="0.25">
      <c r="BK449426" s="2311"/>
    </row>
    <row r="449450" spans="63:63" x14ac:dyDescent="0.25">
      <c r="BK449450" s="2315"/>
    </row>
    <row r="449451" spans="63:63" x14ac:dyDescent="0.25">
      <c r="BK449451" s="2311"/>
    </row>
    <row r="449475" spans="63:63" x14ac:dyDescent="0.25">
      <c r="BK449475" s="2315"/>
    </row>
    <row r="449476" spans="63:63" x14ac:dyDescent="0.25">
      <c r="BK449476" s="2311"/>
    </row>
    <row r="449500" spans="63:63" x14ac:dyDescent="0.25">
      <c r="BK449500" s="2315"/>
    </row>
    <row r="449501" spans="63:63" x14ac:dyDescent="0.25">
      <c r="BK449501" s="2311"/>
    </row>
    <row r="449525" spans="63:63" x14ac:dyDescent="0.25">
      <c r="BK449525" s="2315"/>
    </row>
    <row r="449526" spans="63:63" x14ac:dyDescent="0.25">
      <c r="BK449526" s="2311"/>
    </row>
    <row r="449550" spans="63:63" x14ac:dyDescent="0.25">
      <c r="BK449550" s="2315"/>
    </row>
    <row r="449551" spans="63:63" x14ac:dyDescent="0.25">
      <c r="BK449551" s="2311"/>
    </row>
    <row r="449575" spans="63:63" x14ac:dyDescent="0.25">
      <c r="BK449575" s="2315"/>
    </row>
    <row r="449576" spans="63:63" x14ac:dyDescent="0.25">
      <c r="BK449576" s="2311"/>
    </row>
    <row r="449600" spans="63:63" x14ac:dyDescent="0.25">
      <c r="BK449600" s="2315"/>
    </row>
    <row r="449601" spans="63:63" x14ac:dyDescent="0.25">
      <c r="BK449601" s="2311"/>
    </row>
    <row r="449625" spans="63:63" x14ac:dyDescent="0.25">
      <c r="BK449625" s="2315"/>
    </row>
    <row r="449626" spans="63:63" x14ac:dyDescent="0.25">
      <c r="BK449626" s="2311"/>
    </row>
    <row r="449650" spans="63:63" x14ac:dyDescent="0.25">
      <c r="BK449650" s="2315"/>
    </row>
    <row r="449651" spans="63:63" x14ac:dyDescent="0.25">
      <c r="BK449651" s="2311"/>
    </row>
    <row r="449675" spans="63:63" x14ac:dyDescent="0.25">
      <c r="BK449675" s="2315"/>
    </row>
    <row r="449676" spans="63:63" x14ac:dyDescent="0.25">
      <c r="BK449676" s="2311"/>
    </row>
    <row r="449700" spans="63:63" x14ac:dyDescent="0.25">
      <c r="BK449700" s="2315"/>
    </row>
    <row r="449701" spans="63:63" x14ac:dyDescent="0.25">
      <c r="BK449701" s="2311"/>
    </row>
    <row r="449725" spans="63:63" x14ac:dyDescent="0.25">
      <c r="BK449725" s="2315"/>
    </row>
    <row r="449726" spans="63:63" x14ac:dyDescent="0.25">
      <c r="BK449726" s="2311"/>
    </row>
    <row r="449750" spans="63:63" x14ac:dyDescent="0.25">
      <c r="BK449750" s="2315"/>
    </row>
    <row r="449751" spans="63:63" x14ac:dyDescent="0.25">
      <c r="BK449751" s="2311"/>
    </row>
    <row r="449775" spans="63:63" x14ac:dyDescent="0.25">
      <c r="BK449775" s="2315"/>
    </row>
    <row r="449776" spans="63:63" x14ac:dyDescent="0.25">
      <c r="BK449776" s="2311"/>
    </row>
    <row r="449800" spans="63:63" x14ac:dyDescent="0.25">
      <c r="BK449800" s="2315"/>
    </row>
    <row r="449801" spans="63:63" x14ac:dyDescent="0.25">
      <c r="BK449801" s="2311"/>
    </row>
    <row r="449825" spans="63:63" x14ac:dyDescent="0.25">
      <c r="BK449825" s="2315"/>
    </row>
    <row r="449826" spans="63:63" x14ac:dyDescent="0.25">
      <c r="BK449826" s="2311"/>
    </row>
    <row r="449850" spans="63:63" x14ac:dyDescent="0.25">
      <c r="BK449850" s="2315"/>
    </row>
    <row r="449851" spans="63:63" x14ac:dyDescent="0.25">
      <c r="BK449851" s="2311"/>
    </row>
    <row r="449875" spans="63:63" x14ac:dyDescent="0.25">
      <c r="BK449875" s="2315"/>
    </row>
    <row r="449876" spans="63:63" x14ac:dyDescent="0.25">
      <c r="BK449876" s="2311"/>
    </row>
    <row r="449900" spans="63:63" x14ac:dyDescent="0.25">
      <c r="BK449900" s="2315"/>
    </row>
    <row r="449901" spans="63:63" x14ac:dyDescent="0.25">
      <c r="BK449901" s="2311"/>
    </row>
    <row r="449925" spans="63:63" x14ac:dyDescent="0.25">
      <c r="BK449925" s="2315"/>
    </row>
    <row r="449926" spans="63:63" x14ac:dyDescent="0.25">
      <c r="BK449926" s="2311"/>
    </row>
    <row r="449950" spans="63:63" x14ac:dyDescent="0.25">
      <c r="BK449950" s="2315"/>
    </row>
    <row r="449951" spans="63:63" x14ac:dyDescent="0.25">
      <c r="BK449951" s="2311"/>
    </row>
    <row r="449975" spans="63:63" x14ac:dyDescent="0.25">
      <c r="BK449975" s="2315"/>
    </row>
    <row r="449976" spans="63:63" x14ac:dyDescent="0.25">
      <c r="BK449976" s="2311"/>
    </row>
    <row r="450000" spans="63:63" x14ac:dyDescent="0.25">
      <c r="BK450000" s="2315"/>
    </row>
    <row r="450001" spans="63:63" x14ac:dyDescent="0.25">
      <c r="BK450001" s="2311"/>
    </row>
    <row r="450025" spans="63:63" x14ac:dyDescent="0.25">
      <c r="BK450025" s="2315"/>
    </row>
    <row r="450026" spans="63:63" x14ac:dyDescent="0.25">
      <c r="BK450026" s="2311"/>
    </row>
    <row r="450050" spans="63:63" x14ac:dyDescent="0.25">
      <c r="BK450050" s="2315"/>
    </row>
    <row r="450051" spans="63:63" x14ac:dyDescent="0.25">
      <c r="BK450051" s="2311"/>
    </row>
    <row r="450075" spans="63:63" x14ac:dyDescent="0.25">
      <c r="BK450075" s="2315"/>
    </row>
    <row r="450076" spans="63:63" x14ac:dyDescent="0.25">
      <c r="BK450076" s="2311"/>
    </row>
    <row r="450100" spans="63:63" x14ac:dyDescent="0.25">
      <c r="BK450100" s="2315"/>
    </row>
    <row r="450101" spans="63:63" x14ac:dyDescent="0.25">
      <c r="BK450101" s="2311"/>
    </row>
    <row r="450125" spans="63:63" x14ac:dyDescent="0.25">
      <c r="BK450125" s="2315"/>
    </row>
    <row r="450126" spans="63:63" x14ac:dyDescent="0.25">
      <c r="BK450126" s="2311"/>
    </row>
    <row r="450150" spans="63:63" x14ac:dyDescent="0.25">
      <c r="BK450150" s="2315"/>
    </row>
    <row r="450151" spans="63:63" x14ac:dyDescent="0.25">
      <c r="BK450151" s="2311"/>
    </row>
    <row r="450175" spans="63:63" x14ac:dyDescent="0.25">
      <c r="BK450175" s="2315"/>
    </row>
    <row r="450176" spans="63:63" x14ac:dyDescent="0.25">
      <c r="BK450176" s="2311"/>
    </row>
    <row r="450200" spans="63:63" x14ac:dyDescent="0.25">
      <c r="BK450200" s="2315"/>
    </row>
    <row r="450201" spans="63:63" x14ac:dyDescent="0.25">
      <c r="BK450201" s="2311"/>
    </row>
    <row r="450225" spans="63:63" x14ac:dyDescent="0.25">
      <c r="BK450225" s="2315"/>
    </row>
    <row r="450226" spans="63:63" x14ac:dyDescent="0.25">
      <c r="BK450226" s="2311"/>
    </row>
    <row r="450250" spans="63:63" x14ac:dyDescent="0.25">
      <c r="BK450250" s="2315"/>
    </row>
    <row r="450251" spans="63:63" x14ac:dyDescent="0.25">
      <c r="BK450251" s="2311"/>
    </row>
    <row r="450275" spans="63:63" x14ac:dyDescent="0.25">
      <c r="BK450275" s="2315"/>
    </row>
    <row r="450276" spans="63:63" x14ac:dyDescent="0.25">
      <c r="BK450276" s="2311"/>
    </row>
    <row r="450300" spans="63:63" x14ac:dyDescent="0.25">
      <c r="BK450300" s="2315"/>
    </row>
    <row r="450301" spans="63:63" x14ac:dyDescent="0.25">
      <c r="BK450301" s="2311"/>
    </row>
    <row r="450325" spans="63:63" x14ac:dyDescent="0.25">
      <c r="BK450325" s="2315"/>
    </row>
    <row r="450326" spans="63:63" x14ac:dyDescent="0.25">
      <c r="BK450326" s="2311"/>
    </row>
    <row r="450350" spans="63:63" x14ac:dyDescent="0.25">
      <c r="BK450350" s="2315"/>
    </row>
    <row r="450351" spans="63:63" x14ac:dyDescent="0.25">
      <c r="BK450351" s="2311"/>
    </row>
    <row r="450375" spans="63:63" x14ac:dyDescent="0.25">
      <c r="BK450375" s="2315"/>
    </row>
    <row r="450376" spans="63:63" x14ac:dyDescent="0.25">
      <c r="BK450376" s="2311"/>
    </row>
    <row r="450400" spans="63:63" x14ac:dyDescent="0.25">
      <c r="BK450400" s="2315"/>
    </row>
    <row r="450401" spans="63:63" x14ac:dyDescent="0.25">
      <c r="BK450401" s="2311"/>
    </row>
    <row r="450425" spans="63:63" x14ac:dyDescent="0.25">
      <c r="BK450425" s="2315"/>
    </row>
    <row r="450426" spans="63:63" x14ac:dyDescent="0.25">
      <c r="BK450426" s="2311"/>
    </row>
    <row r="450450" spans="63:63" x14ac:dyDescent="0.25">
      <c r="BK450450" s="2315"/>
    </row>
    <row r="450451" spans="63:63" x14ac:dyDescent="0.25">
      <c r="BK450451" s="2311"/>
    </row>
    <row r="450475" spans="63:63" x14ac:dyDescent="0.25">
      <c r="BK450475" s="2315"/>
    </row>
    <row r="450476" spans="63:63" x14ac:dyDescent="0.25">
      <c r="BK450476" s="2311"/>
    </row>
    <row r="450500" spans="63:63" x14ac:dyDescent="0.25">
      <c r="BK450500" s="2315"/>
    </row>
    <row r="450501" spans="63:63" x14ac:dyDescent="0.25">
      <c r="BK450501" s="2311"/>
    </row>
    <row r="450525" spans="63:63" x14ac:dyDescent="0.25">
      <c r="BK450525" s="2315"/>
    </row>
    <row r="450526" spans="63:63" x14ac:dyDescent="0.25">
      <c r="BK450526" s="2311"/>
    </row>
    <row r="450550" spans="63:63" x14ac:dyDescent="0.25">
      <c r="BK450550" s="2315"/>
    </row>
    <row r="450551" spans="63:63" x14ac:dyDescent="0.25">
      <c r="BK450551" s="2311"/>
    </row>
    <row r="450575" spans="63:63" x14ac:dyDescent="0.25">
      <c r="BK450575" s="2315"/>
    </row>
    <row r="450576" spans="63:63" x14ac:dyDescent="0.25">
      <c r="BK450576" s="2311"/>
    </row>
    <row r="450600" spans="63:63" x14ac:dyDescent="0.25">
      <c r="BK450600" s="2315"/>
    </row>
    <row r="450601" spans="63:63" x14ac:dyDescent="0.25">
      <c r="BK450601" s="2311"/>
    </row>
    <row r="450625" spans="63:63" x14ac:dyDescent="0.25">
      <c r="BK450625" s="2315"/>
    </row>
    <row r="450626" spans="63:63" x14ac:dyDescent="0.25">
      <c r="BK450626" s="2311"/>
    </row>
    <row r="450650" spans="63:63" x14ac:dyDescent="0.25">
      <c r="BK450650" s="2315"/>
    </row>
    <row r="450651" spans="63:63" x14ac:dyDescent="0.25">
      <c r="BK450651" s="2311"/>
    </row>
    <row r="450675" spans="63:63" x14ac:dyDescent="0.25">
      <c r="BK450675" s="2315"/>
    </row>
    <row r="450676" spans="63:63" x14ac:dyDescent="0.25">
      <c r="BK450676" s="2311"/>
    </row>
    <row r="450700" spans="63:63" x14ac:dyDescent="0.25">
      <c r="BK450700" s="2315"/>
    </row>
    <row r="450701" spans="63:63" x14ac:dyDescent="0.25">
      <c r="BK450701" s="2311"/>
    </row>
    <row r="450725" spans="63:63" x14ac:dyDescent="0.25">
      <c r="BK450725" s="2315"/>
    </row>
    <row r="450726" spans="63:63" x14ac:dyDescent="0.25">
      <c r="BK450726" s="2311"/>
    </row>
    <row r="450750" spans="63:63" x14ac:dyDescent="0.25">
      <c r="BK450750" s="2315"/>
    </row>
    <row r="450751" spans="63:63" x14ac:dyDescent="0.25">
      <c r="BK450751" s="2311"/>
    </row>
    <row r="450775" spans="63:63" x14ac:dyDescent="0.25">
      <c r="BK450775" s="2315"/>
    </row>
    <row r="450776" spans="63:63" x14ac:dyDescent="0.25">
      <c r="BK450776" s="2311"/>
    </row>
    <row r="450800" spans="63:63" x14ac:dyDescent="0.25">
      <c r="BK450800" s="2315"/>
    </row>
    <row r="450801" spans="63:63" x14ac:dyDescent="0.25">
      <c r="BK450801" s="2311"/>
    </row>
    <row r="450825" spans="63:63" x14ac:dyDescent="0.25">
      <c r="BK450825" s="2315"/>
    </row>
    <row r="450826" spans="63:63" x14ac:dyDescent="0.25">
      <c r="BK450826" s="2311"/>
    </row>
    <row r="450850" spans="63:63" x14ac:dyDescent="0.25">
      <c r="BK450850" s="2315"/>
    </row>
    <row r="450851" spans="63:63" x14ac:dyDescent="0.25">
      <c r="BK450851" s="2311"/>
    </row>
    <row r="450875" spans="63:63" x14ac:dyDescent="0.25">
      <c r="BK450875" s="2315"/>
    </row>
    <row r="450876" spans="63:63" x14ac:dyDescent="0.25">
      <c r="BK450876" s="2311"/>
    </row>
    <row r="450900" spans="63:63" x14ac:dyDescent="0.25">
      <c r="BK450900" s="2315"/>
    </row>
    <row r="450901" spans="63:63" x14ac:dyDescent="0.25">
      <c r="BK450901" s="2311"/>
    </row>
    <row r="450925" spans="63:63" x14ac:dyDescent="0.25">
      <c r="BK450925" s="2315"/>
    </row>
    <row r="450926" spans="63:63" x14ac:dyDescent="0.25">
      <c r="BK450926" s="2311"/>
    </row>
    <row r="450950" spans="63:63" x14ac:dyDescent="0.25">
      <c r="BK450950" s="2315"/>
    </row>
    <row r="450951" spans="63:63" x14ac:dyDescent="0.25">
      <c r="BK450951" s="2311"/>
    </row>
    <row r="450975" spans="63:63" x14ac:dyDescent="0.25">
      <c r="BK450975" s="2315"/>
    </row>
    <row r="450976" spans="63:63" x14ac:dyDescent="0.25">
      <c r="BK450976" s="2311"/>
    </row>
    <row r="451000" spans="63:63" x14ac:dyDescent="0.25">
      <c r="BK451000" s="2315"/>
    </row>
    <row r="451001" spans="63:63" x14ac:dyDescent="0.25">
      <c r="BK451001" s="2311"/>
    </row>
    <row r="451025" spans="63:63" x14ac:dyDescent="0.25">
      <c r="BK451025" s="2315"/>
    </row>
    <row r="451026" spans="63:63" x14ac:dyDescent="0.25">
      <c r="BK451026" s="2311"/>
    </row>
    <row r="451050" spans="63:63" x14ac:dyDescent="0.25">
      <c r="BK451050" s="2315"/>
    </row>
    <row r="451051" spans="63:63" x14ac:dyDescent="0.25">
      <c r="BK451051" s="2311"/>
    </row>
    <row r="451075" spans="63:63" x14ac:dyDescent="0.25">
      <c r="BK451075" s="2315"/>
    </row>
    <row r="451076" spans="63:63" x14ac:dyDescent="0.25">
      <c r="BK451076" s="2311"/>
    </row>
    <row r="451100" spans="63:63" x14ac:dyDescent="0.25">
      <c r="BK451100" s="2315"/>
    </row>
    <row r="451101" spans="63:63" x14ac:dyDescent="0.25">
      <c r="BK451101" s="2311"/>
    </row>
    <row r="451125" spans="63:63" x14ac:dyDescent="0.25">
      <c r="BK451125" s="2315"/>
    </row>
    <row r="451126" spans="63:63" x14ac:dyDescent="0.25">
      <c r="BK451126" s="2311"/>
    </row>
    <row r="451150" spans="63:63" x14ac:dyDescent="0.25">
      <c r="BK451150" s="2315"/>
    </row>
    <row r="451151" spans="63:63" x14ac:dyDescent="0.25">
      <c r="BK451151" s="2311"/>
    </row>
    <row r="451175" spans="63:63" x14ac:dyDescent="0.25">
      <c r="BK451175" s="2315"/>
    </row>
    <row r="451176" spans="63:63" x14ac:dyDescent="0.25">
      <c r="BK451176" s="2311"/>
    </row>
    <row r="451200" spans="63:63" x14ac:dyDescent="0.25">
      <c r="BK451200" s="2315"/>
    </row>
    <row r="451201" spans="63:63" x14ac:dyDescent="0.25">
      <c r="BK451201" s="2311"/>
    </row>
    <row r="451225" spans="63:63" x14ac:dyDescent="0.25">
      <c r="BK451225" s="2315"/>
    </row>
    <row r="451226" spans="63:63" x14ac:dyDescent="0.25">
      <c r="BK451226" s="2311"/>
    </row>
    <row r="451250" spans="63:63" x14ac:dyDescent="0.25">
      <c r="BK451250" s="2315"/>
    </row>
    <row r="451251" spans="63:63" x14ac:dyDescent="0.25">
      <c r="BK451251" s="2311"/>
    </row>
    <row r="451275" spans="63:63" x14ac:dyDescent="0.25">
      <c r="BK451275" s="2315"/>
    </row>
    <row r="451276" spans="63:63" x14ac:dyDescent="0.25">
      <c r="BK451276" s="2311"/>
    </row>
    <row r="451300" spans="63:63" x14ac:dyDescent="0.25">
      <c r="BK451300" s="2315"/>
    </row>
    <row r="451301" spans="63:63" x14ac:dyDescent="0.25">
      <c r="BK451301" s="2311"/>
    </row>
    <row r="451325" spans="63:63" x14ac:dyDescent="0.25">
      <c r="BK451325" s="2315"/>
    </row>
    <row r="451326" spans="63:63" x14ac:dyDescent="0.25">
      <c r="BK451326" s="2311"/>
    </row>
    <row r="451350" spans="63:63" x14ac:dyDescent="0.25">
      <c r="BK451350" s="2315"/>
    </row>
    <row r="451351" spans="63:63" x14ac:dyDescent="0.25">
      <c r="BK451351" s="2311"/>
    </row>
    <row r="451375" spans="63:63" x14ac:dyDescent="0.25">
      <c r="BK451375" s="2315"/>
    </row>
    <row r="451376" spans="63:63" x14ac:dyDescent="0.25">
      <c r="BK451376" s="2311"/>
    </row>
    <row r="451400" spans="63:63" x14ac:dyDescent="0.25">
      <c r="BK451400" s="2315"/>
    </row>
    <row r="451401" spans="63:63" x14ac:dyDescent="0.25">
      <c r="BK451401" s="2311"/>
    </row>
    <row r="451425" spans="63:63" x14ac:dyDescent="0.25">
      <c r="BK451425" s="2315"/>
    </row>
    <row r="451426" spans="63:63" x14ac:dyDescent="0.25">
      <c r="BK451426" s="2311"/>
    </row>
    <row r="451450" spans="63:63" x14ac:dyDescent="0.25">
      <c r="BK451450" s="2315"/>
    </row>
    <row r="451451" spans="63:63" x14ac:dyDescent="0.25">
      <c r="BK451451" s="2311"/>
    </row>
    <row r="451475" spans="63:63" x14ac:dyDescent="0.25">
      <c r="BK451475" s="2315"/>
    </row>
    <row r="451476" spans="63:63" x14ac:dyDescent="0.25">
      <c r="BK451476" s="2311"/>
    </row>
    <row r="451500" spans="63:63" x14ac:dyDescent="0.25">
      <c r="BK451500" s="2315"/>
    </row>
    <row r="451501" spans="63:63" x14ac:dyDescent="0.25">
      <c r="BK451501" s="2311"/>
    </row>
    <row r="451525" spans="63:63" x14ac:dyDescent="0.25">
      <c r="BK451525" s="2315"/>
    </row>
    <row r="451526" spans="63:63" x14ac:dyDescent="0.25">
      <c r="BK451526" s="2311"/>
    </row>
    <row r="451550" spans="63:63" x14ac:dyDescent="0.25">
      <c r="BK451550" s="2315"/>
    </row>
    <row r="451551" spans="63:63" x14ac:dyDescent="0.25">
      <c r="BK451551" s="2311"/>
    </row>
    <row r="451575" spans="63:63" x14ac:dyDescent="0.25">
      <c r="BK451575" s="2315"/>
    </row>
    <row r="451576" spans="63:63" x14ac:dyDescent="0.25">
      <c r="BK451576" s="2311"/>
    </row>
    <row r="451600" spans="63:63" x14ac:dyDescent="0.25">
      <c r="BK451600" s="2315"/>
    </row>
    <row r="451601" spans="63:63" x14ac:dyDescent="0.25">
      <c r="BK451601" s="2311"/>
    </row>
    <row r="451625" spans="63:63" x14ac:dyDescent="0.25">
      <c r="BK451625" s="2315"/>
    </row>
    <row r="451626" spans="63:63" x14ac:dyDescent="0.25">
      <c r="BK451626" s="2311"/>
    </row>
    <row r="451650" spans="63:63" x14ac:dyDescent="0.25">
      <c r="BK451650" s="2315"/>
    </row>
    <row r="451651" spans="63:63" x14ac:dyDescent="0.25">
      <c r="BK451651" s="2311"/>
    </row>
    <row r="451675" spans="63:63" x14ac:dyDescent="0.25">
      <c r="BK451675" s="2315"/>
    </row>
    <row r="451676" spans="63:63" x14ac:dyDescent="0.25">
      <c r="BK451676" s="2311"/>
    </row>
    <row r="451700" spans="63:63" x14ac:dyDescent="0.25">
      <c r="BK451700" s="2315"/>
    </row>
    <row r="451701" spans="63:63" x14ac:dyDescent="0.25">
      <c r="BK451701" s="2311"/>
    </row>
    <row r="451725" spans="63:63" x14ac:dyDescent="0.25">
      <c r="BK451725" s="2315"/>
    </row>
    <row r="451726" spans="63:63" x14ac:dyDescent="0.25">
      <c r="BK451726" s="2311"/>
    </row>
    <row r="451750" spans="63:63" x14ac:dyDescent="0.25">
      <c r="BK451750" s="2315"/>
    </row>
    <row r="451751" spans="63:63" x14ac:dyDescent="0.25">
      <c r="BK451751" s="2311"/>
    </row>
    <row r="451775" spans="63:63" x14ac:dyDescent="0.25">
      <c r="BK451775" s="2315"/>
    </row>
    <row r="451776" spans="63:63" x14ac:dyDescent="0.25">
      <c r="BK451776" s="2311"/>
    </row>
    <row r="451800" spans="63:63" x14ac:dyDescent="0.25">
      <c r="BK451800" s="2315"/>
    </row>
    <row r="451801" spans="63:63" x14ac:dyDescent="0.25">
      <c r="BK451801" s="2311"/>
    </row>
    <row r="451825" spans="63:63" x14ac:dyDescent="0.25">
      <c r="BK451825" s="2315"/>
    </row>
    <row r="451826" spans="63:63" x14ac:dyDescent="0.25">
      <c r="BK451826" s="2311"/>
    </row>
    <row r="451850" spans="63:63" x14ac:dyDescent="0.25">
      <c r="BK451850" s="2315"/>
    </row>
    <row r="451851" spans="63:63" x14ac:dyDescent="0.25">
      <c r="BK451851" s="2311"/>
    </row>
    <row r="451875" spans="63:63" x14ac:dyDescent="0.25">
      <c r="BK451875" s="2315"/>
    </row>
    <row r="451876" spans="63:63" x14ac:dyDescent="0.25">
      <c r="BK451876" s="2311"/>
    </row>
    <row r="451900" spans="63:63" x14ac:dyDescent="0.25">
      <c r="BK451900" s="2315"/>
    </row>
    <row r="451901" spans="63:63" x14ac:dyDescent="0.25">
      <c r="BK451901" s="2311"/>
    </row>
    <row r="451925" spans="63:63" x14ac:dyDescent="0.25">
      <c r="BK451925" s="2315"/>
    </row>
    <row r="451926" spans="63:63" x14ac:dyDescent="0.25">
      <c r="BK451926" s="2311"/>
    </row>
    <row r="451950" spans="63:63" x14ac:dyDescent="0.25">
      <c r="BK451950" s="2315"/>
    </row>
    <row r="451951" spans="63:63" x14ac:dyDescent="0.25">
      <c r="BK451951" s="2311"/>
    </row>
    <row r="451975" spans="63:63" x14ac:dyDescent="0.25">
      <c r="BK451975" s="2315"/>
    </row>
    <row r="451976" spans="63:63" x14ac:dyDescent="0.25">
      <c r="BK451976" s="2311"/>
    </row>
    <row r="452000" spans="63:63" x14ac:dyDescent="0.25">
      <c r="BK452000" s="2315"/>
    </row>
    <row r="452001" spans="63:63" x14ac:dyDescent="0.25">
      <c r="BK452001" s="2311"/>
    </row>
    <row r="452025" spans="63:63" x14ac:dyDescent="0.25">
      <c r="BK452025" s="2315"/>
    </row>
    <row r="452026" spans="63:63" x14ac:dyDescent="0.25">
      <c r="BK452026" s="2311"/>
    </row>
    <row r="452050" spans="63:63" x14ac:dyDescent="0.25">
      <c r="BK452050" s="2315"/>
    </row>
    <row r="452051" spans="63:63" x14ac:dyDescent="0.25">
      <c r="BK452051" s="2311"/>
    </row>
    <row r="452075" spans="63:63" x14ac:dyDescent="0.25">
      <c r="BK452075" s="2315"/>
    </row>
    <row r="452076" spans="63:63" x14ac:dyDescent="0.25">
      <c r="BK452076" s="2311"/>
    </row>
    <row r="452100" spans="63:63" x14ac:dyDescent="0.25">
      <c r="BK452100" s="2315"/>
    </row>
    <row r="452101" spans="63:63" x14ac:dyDescent="0.25">
      <c r="BK452101" s="2311"/>
    </row>
    <row r="452125" spans="63:63" x14ac:dyDescent="0.25">
      <c r="BK452125" s="2315"/>
    </row>
    <row r="452126" spans="63:63" x14ac:dyDescent="0.25">
      <c r="BK452126" s="2311"/>
    </row>
    <row r="452150" spans="63:63" x14ac:dyDescent="0.25">
      <c r="BK452150" s="2315"/>
    </row>
    <row r="452151" spans="63:63" x14ac:dyDescent="0.25">
      <c r="BK452151" s="2311"/>
    </row>
    <row r="452175" spans="63:63" x14ac:dyDescent="0.25">
      <c r="BK452175" s="2315"/>
    </row>
    <row r="452176" spans="63:63" x14ac:dyDescent="0.25">
      <c r="BK452176" s="2311"/>
    </row>
    <row r="452200" spans="63:63" x14ac:dyDescent="0.25">
      <c r="BK452200" s="2315"/>
    </row>
    <row r="452201" spans="63:63" x14ac:dyDescent="0.25">
      <c r="BK452201" s="2311"/>
    </row>
    <row r="452225" spans="63:63" x14ac:dyDescent="0.25">
      <c r="BK452225" s="2315"/>
    </row>
    <row r="452226" spans="63:63" x14ac:dyDescent="0.25">
      <c r="BK452226" s="2311"/>
    </row>
    <row r="452250" spans="63:63" x14ac:dyDescent="0.25">
      <c r="BK452250" s="2315"/>
    </row>
    <row r="452251" spans="63:63" x14ac:dyDescent="0.25">
      <c r="BK452251" s="2311"/>
    </row>
    <row r="452275" spans="63:63" x14ac:dyDescent="0.25">
      <c r="BK452275" s="2315"/>
    </row>
    <row r="452276" spans="63:63" x14ac:dyDescent="0.25">
      <c r="BK452276" s="2311"/>
    </row>
    <row r="452300" spans="63:63" x14ac:dyDescent="0.25">
      <c r="BK452300" s="2315"/>
    </row>
    <row r="452301" spans="63:63" x14ac:dyDescent="0.25">
      <c r="BK452301" s="2311"/>
    </row>
    <row r="452325" spans="63:63" x14ac:dyDescent="0.25">
      <c r="BK452325" s="2315"/>
    </row>
    <row r="452326" spans="63:63" x14ac:dyDescent="0.25">
      <c r="BK452326" s="2311"/>
    </row>
    <row r="452350" spans="63:63" x14ac:dyDescent="0.25">
      <c r="BK452350" s="2315"/>
    </row>
    <row r="452351" spans="63:63" x14ac:dyDescent="0.25">
      <c r="BK452351" s="2311"/>
    </row>
    <row r="452375" spans="63:63" x14ac:dyDescent="0.25">
      <c r="BK452375" s="2315"/>
    </row>
    <row r="452376" spans="63:63" x14ac:dyDescent="0.25">
      <c r="BK452376" s="2311"/>
    </row>
    <row r="452400" spans="63:63" x14ac:dyDescent="0.25">
      <c r="BK452400" s="2315"/>
    </row>
    <row r="452401" spans="63:63" x14ac:dyDescent="0.25">
      <c r="BK452401" s="2311"/>
    </row>
    <row r="452425" spans="63:63" x14ac:dyDescent="0.25">
      <c r="BK452425" s="2315"/>
    </row>
    <row r="452426" spans="63:63" x14ac:dyDescent="0.25">
      <c r="BK452426" s="2311"/>
    </row>
    <row r="452450" spans="63:63" x14ac:dyDescent="0.25">
      <c r="BK452450" s="2315"/>
    </row>
    <row r="452451" spans="63:63" x14ac:dyDescent="0.25">
      <c r="BK452451" s="2311"/>
    </row>
    <row r="452475" spans="63:63" x14ac:dyDescent="0.25">
      <c r="BK452475" s="2315"/>
    </row>
    <row r="452476" spans="63:63" x14ac:dyDescent="0.25">
      <c r="BK452476" s="2311"/>
    </row>
    <row r="452500" spans="63:63" x14ac:dyDescent="0.25">
      <c r="BK452500" s="2315"/>
    </row>
    <row r="452501" spans="63:63" x14ac:dyDescent="0.25">
      <c r="BK452501" s="2311"/>
    </row>
    <row r="452525" spans="63:63" x14ac:dyDescent="0.25">
      <c r="BK452525" s="2315"/>
    </row>
    <row r="452526" spans="63:63" x14ac:dyDescent="0.25">
      <c r="BK452526" s="2311"/>
    </row>
    <row r="452550" spans="63:63" x14ac:dyDescent="0.25">
      <c r="BK452550" s="2315"/>
    </row>
    <row r="452551" spans="63:63" x14ac:dyDescent="0.25">
      <c r="BK452551" s="2311"/>
    </row>
    <row r="452575" spans="63:63" x14ac:dyDescent="0.25">
      <c r="BK452575" s="2315"/>
    </row>
    <row r="452576" spans="63:63" x14ac:dyDescent="0.25">
      <c r="BK452576" s="2311"/>
    </row>
    <row r="452600" spans="63:63" x14ac:dyDescent="0.25">
      <c r="BK452600" s="2315"/>
    </row>
    <row r="452601" spans="63:63" x14ac:dyDescent="0.25">
      <c r="BK452601" s="2311"/>
    </row>
    <row r="452625" spans="63:63" x14ac:dyDescent="0.25">
      <c r="BK452625" s="2315"/>
    </row>
    <row r="452626" spans="63:63" x14ac:dyDescent="0.25">
      <c r="BK452626" s="2311"/>
    </row>
    <row r="452650" spans="63:63" x14ac:dyDescent="0.25">
      <c r="BK452650" s="2315"/>
    </row>
    <row r="452651" spans="63:63" x14ac:dyDescent="0.25">
      <c r="BK452651" s="2311"/>
    </row>
    <row r="452675" spans="63:63" x14ac:dyDescent="0.25">
      <c r="BK452675" s="2315"/>
    </row>
    <row r="452676" spans="63:63" x14ac:dyDescent="0.25">
      <c r="BK452676" s="2311"/>
    </row>
    <row r="452700" spans="63:63" x14ac:dyDescent="0.25">
      <c r="BK452700" s="2315"/>
    </row>
    <row r="452701" spans="63:63" x14ac:dyDescent="0.25">
      <c r="BK452701" s="2311"/>
    </row>
    <row r="452725" spans="63:63" x14ac:dyDescent="0.25">
      <c r="BK452725" s="2315"/>
    </row>
    <row r="452726" spans="63:63" x14ac:dyDescent="0.25">
      <c r="BK452726" s="2311"/>
    </row>
    <row r="452750" spans="63:63" x14ac:dyDescent="0.25">
      <c r="BK452750" s="2315"/>
    </row>
    <row r="452751" spans="63:63" x14ac:dyDescent="0.25">
      <c r="BK452751" s="2311"/>
    </row>
    <row r="452775" spans="63:63" x14ac:dyDescent="0.25">
      <c r="BK452775" s="2315"/>
    </row>
    <row r="452776" spans="63:63" x14ac:dyDescent="0.25">
      <c r="BK452776" s="2311"/>
    </row>
    <row r="452800" spans="63:63" x14ac:dyDescent="0.25">
      <c r="BK452800" s="2315"/>
    </row>
    <row r="452801" spans="63:63" x14ac:dyDescent="0.25">
      <c r="BK452801" s="2311"/>
    </row>
    <row r="452825" spans="63:63" x14ac:dyDescent="0.25">
      <c r="BK452825" s="2315"/>
    </row>
    <row r="452826" spans="63:63" x14ac:dyDescent="0.25">
      <c r="BK452826" s="2311"/>
    </row>
    <row r="452850" spans="63:63" x14ac:dyDescent="0.25">
      <c r="BK452850" s="2315"/>
    </row>
    <row r="452851" spans="63:63" x14ac:dyDescent="0.25">
      <c r="BK452851" s="2311"/>
    </row>
    <row r="452875" spans="63:63" x14ac:dyDescent="0.25">
      <c r="BK452875" s="2315"/>
    </row>
    <row r="452876" spans="63:63" x14ac:dyDescent="0.25">
      <c r="BK452876" s="2311"/>
    </row>
    <row r="452900" spans="63:63" x14ac:dyDescent="0.25">
      <c r="BK452900" s="2315"/>
    </row>
    <row r="452901" spans="63:63" x14ac:dyDescent="0.25">
      <c r="BK452901" s="2311"/>
    </row>
    <row r="452925" spans="63:63" x14ac:dyDescent="0.25">
      <c r="BK452925" s="2315"/>
    </row>
    <row r="452926" spans="63:63" x14ac:dyDescent="0.25">
      <c r="BK452926" s="2311"/>
    </row>
    <row r="452950" spans="63:63" x14ac:dyDescent="0.25">
      <c r="BK452950" s="2315"/>
    </row>
    <row r="452951" spans="63:63" x14ac:dyDescent="0.25">
      <c r="BK452951" s="2311"/>
    </row>
    <row r="452975" spans="63:63" x14ac:dyDescent="0.25">
      <c r="BK452975" s="2315"/>
    </row>
    <row r="452976" spans="63:63" x14ac:dyDescent="0.25">
      <c r="BK452976" s="2311"/>
    </row>
    <row r="453000" spans="63:63" x14ac:dyDescent="0.25">
      <c r="BK453000" s="2315"/>
    </row>
    <row r="453001" spans="63:63" x14ac:dyDescent="0.25">
      <c r="BK453001" s="2311"/>
    </row>
    <row r="453025" spans="63:63" x14ac:dyDescent="0.25">
      <c r="BK453025" s="2315"/>
    </row>
    <row r="453026" spans="63:63" x14ac:dyDescent="0.25">
      <c r="BK453026" s="2311"/>
    </row>
    <row r="453050" spans="63:63" x14ac:dyDescent="0.25">
      <c r="BK453050" s="2315"/>
    </row>
    <row r="453051" spans="63:63" x14ac:dyDescent="0.25">
      <c r="BK453051" s="2311"/>
    </row>
    <row r="453075" spans="63:63" x14ac:dyDescent="0.25">
      <c r="BK453075" s="2315"/>
    </row>
    <row r="453076" spans="63:63" x14ac:dyDescent="0.25">
      <c r="BK453076" s="2311"/>
    </row>
    <row r="453100" spans="63:63" x14ac:dyDescent="0.25">
      <c r="BK453100" s="2315"/>
    </row>
    <row r="453101" spans="63:63" x14ac:dyDescent="0.25">
      <c r="BK453101" s="2311"/>
    </row>
    <row r="453125" spans="63:63" x14ac:dyDescent="0.25">
      <c r="BK453125" s="2315"/>
    </row>
    <row r="453126" spans="63:63" x14ac:dyDescent="0.25">
      <c r="BK453126" s="2311"/>
    </row>
    <row r="453150" spans="63:63" x14ac:dyDescent="0.25">
      <c r="BK453150" s="2315"/>
    </row>
    <row r="453151" spans="63:63" x14ac:dyDescent="0.25">
      <c r="BK453151" s="2311"/>
    </row>
    <row r="453175" spans="63:63" x14ac:dyDescent="0.25">
      <c r="BK453175" s="2315"/>
    </row>
    <row r="453176" spans="63:63" x14ac:dyDescent="0.25">
      <c r="BK453176" s="2311"/>
    </row>
    <row r="453200" spans="63:63" x14ac:dyDescent="0.25">
      <c r="BK453200" s="2315"/>
    </row>
    <row r="453201" spans="63:63" x14ac:dyDescent="0.25">
      <c r="BK453201" s="2311"/>
    </row>
    <row r="453225" spans="63:63" x14ac:dyDescent="0.25">
      <c r="BK453225" s="2315"/>
    </row>
    <row r="453226" spans="63:63" x14ac:dyDescent="0.25">
      <c r="BK453226" s="2311"/>
    </row>
    <row r="453250" spans="63:63" x14ac:dyDescent="0.25">
      <c r="BK453250" s="2315"/>
    </row>
    <row r="453251" spans="63:63" x14ac:dyDescent="0.25">
      <c r="BK453251" s="2311"/>
    </row>
    <row r="453275" spans="63:63" x14ac:dyDescent="0.25">
      <c r="BK453275" s="2315"/>
    </row>
    <row r="453276" spans="63:63" x14ac:dyDescent="0.25">
      <c r="BK453276" s="2311"/>
    </row>
    <row r="453300" spans="63:63" x14ac:dyDescent="0.25">
      <c r="BK453300" s="2315"/>
    </row>
    <row r="453301" spans="63:63" x14ac:dyDescent="0.25">
      <c r="BK453301" s="2311"/>
    </row>
    <row r="453325" spans="63:63" x14ac:dyDescent="0.25">
      <c r="BK453325" s="2315"/>
    </row>
    <row r="453326" spans="63:63" x14ac:dyDescent="0.25">
      <c r="BK453326" s="2311"/>
    </row>
    <row r="453350" spans="63:63" x14ac:dyDescent="0.25">
      <c r="BK453350" s="2315"/>
    </row>
    <row r="453351" spans="63:63" x14ac:dyDescent="0.25">
      <c r="BK453351" s="2311"/>
    </row>
    <row r="453375" spans="63:63" x14ac:dyDescent="0.25">
      <c r="BK453375" s="2315"/>
    </row>
    <row r="453376" spans="63:63" x14ac:dyDescent="0.25">
      <c r="BK453376" s="2311"/>
    </row>
    <row r="453400" spans="63:63" x14ac:dyDescent="0.25">
      <c r="BK453400" s="2315"/>
    </row>
    <row r="453401" spans="63:63" x14ac:dyDescent="0.25">
      <c r="BK453401" s="2311"/>
    </row>
    <row r="453425" spans="63:63" x14ac:dyDescent="0.25">
      <c r="BK453425" s="2315"/>
    </row>
    <row r="453426" spans="63:63" x14ac:dyDescent="0.25">
      <c r="BK453426" s="2311"/>
    </row>
    <row r="453450" spans="63:63" x14ac:dyDescent="0.25">
      <c r="BK453450" s="2315"/>
    </row>
    <row r="453451" spans="63:63" x14ac:dyDescent="0.25">
      <c r="BK453451" s="2311"/>
    </row>
    <row r="453475" spans="63:63" x14ac:dyDescent="0.25">
      <c r="BK453475" s="2315"/>
    </row>
    <row r="453476" spans="63:63" x14ac:dyDescent="0.25">
      <c r="BK453476" s="2311"/>
    </row>
    <row r="453500" spans="63:63" x14ac:dyDescent="0.25">
      <c r="BK453500" s="2315"/>
    </row>
    <row r="453501" spans="63:63" x14ac:dyDescent="0.25">
      <c r="BK453501" s="2311"/>
    </row>
    <row r="453525" spans="63:63" x14ac:dyDescent="0.25">
      <c r="BK453525" s="2315"/>
    </row>
    <row r="453526" spans="63:63" x14ac:dyDescent="0.25">
      <c r="BK453526" s="2311"/>
    </row>
    <row r="453550" spans="63:63" x14ac:dyDescent="0.25">
      <c r="BK453550" s="2315"/>
    </row>
    <row r="453551" spans="63:63" x14ac:dyDescent="0.25">
      <c r="BK453551" s="2311"/>
    </row>
    <row r="453575" spans="63:63" x14ac:dyDescent="0.25">
      <c r="BK453575" s="2315"/>
    </row>
    <row r="453576" spans="63:63" x14ac:dyDescent="0.25">
      <c r="BK453576" s="2311"/>
    </row>
    <row r="453600" spans="63:63" x14ac:dyDescent="0.25">
      <c r="BK453600" s="2315"/>
    </row>
    <row r="453601" spans="63:63" x14ac:dyDescent="0.25">
      <c r="BK453601" s="2311"/>
    </row>
    <row r="453625" spans="63:63" x14ac:dyDescent="0.25">
      <c r="BK453625" s="2315"/>
    </row>
    <row r="453626" spans="63:63" x14ac:dyDescent="0.25">
      <c r="BK453626" s="2311"/>
    </row>
    <row r="453650" spans="63:63" x14ac:dyDescent="0.25">
      <c r="BK453650" s="2315"/>
    </row>
    <row r="453651" spans="63:63" x14ac:dyDescent="0.25">
      <c r="BK453651" s="2311"/>
    </row>
    <row r="453675" spans="63:63" x14ac:dyDescent="0.25">
      <c r="BK453675" s="2315"/>
    </row>
    <row r="453676" spans="63:63" x14ac:dyDescent="0.25">
      <c r="BK453676" s="2311"/>
    </row>
    <row r="453700" spans="63:63" x14ac:dyDescent="0.25">
      <c r="BK453700" s="2315"/>
    </row>
    <row r="453701" spans="63:63" x14ac:dyDescent="0.25">
      <c r="BK453701" s="2311"/>
    </row>
    <row r="453725" spans="63:63" x14ac:dyDescent="0.25">
      <c r="BK453725" s="2315"/>
    </row>
    <row r="453726" spans="63:63" x14ac:dyDescent="0.25">
      <c r="BK453726" s="2311"/>
    </row>
    <row r="453750" spans="63:63" x14ac:dyDescent="0.25">
      <c r="BK453750" s="2315"/>
    </row>
    <row r="453751" spans="63:63" x14ac:dyDescent="0.25">
      <c r="BK453751" s="2311"/>
    </row>
    <row r="453775" spans="63:63" x14ac:dyDescent="0.25">
      <c r="BK453775" s="2315"/>
    </row>
    <row r="453776" spans="63:63" x14ac:dyDescent="0.25">
      <c r="BK453776" s="2311"/>
    </row>
    <row r="453800" spans="63:63" x14ac:dyDescent="0.25">
      <c r="BK453800" s="2315"/>
    </row>
    <row r="453801" spans="63:63" x14ac:dyDescent="0.25">
      <c r="BK453801" s="2311"/>
    </row>
    <row r="453825" spans="63:63" x14ac:dyDescent="0.25">
      <c r="BK453825" s="2315"/>
    </row>
    <row r="453826" spans="63:63" x14ac:dyDescent="0.25">
      <c r="BK453826" s="2311"/>
    </row>
    <row r="453850" spans="63:63" x14ac:dyDescent="0.25">
      <c r="BK453850" s="2315"/>
    </row>
    <row r="453851" spans="63:63" x14ac:dyDescent="0.25">
      <c r="BK453851" s="2311"/>
    </row>
    <row r="453875" spans="63:63" x14ac:dyDescent="0.25">
      <c r="BK453875" s="2315"/>
    </row>
    <row r="453876" spans="63:63" x14ac:dyDescent="0.25">
      <c r="BK453876" s="2311"/>
    </row>
    <row r="453900" spans="63:63" x14ac:dyDescent="0.25">
      <c r="BK453900" s="2315"/>
    </row>
    <row r="453901" spans="63:63" x14ac:dyDescent="0.25">
      <c r="BK453901" s="2311"/>
    </row>
    <row r="453925" spans="63:63" x14ac:dyDescent="0.25">
      <c r="BK453925" s="2315"/>
    </row>
    <row r="453926" spans="63:63" x14ac:dyDescent="0.25">
      <c r="BK453926" s="2311"/>
    </row>
    <row r="453950" spans="63:63" x14ac:dyDescent="0.25">
      <c r="BK453950" s="2315"/>
    </row>
    <row r="453951" spans="63:63" x14ac:dyDescent="0.25">
      <c r="BK453951" s="2311"/>
    </row>
    <row r="453975" spans="63:63" x14ac:dyDescent="0.25">
      <c r="BK453975" s="2315"/>
    </row>
    <row r="453976" spans="63:63" x14ac:dyDescent="0.25">
      <c r="BK453976" s="2311"/>
    </row>
    <row r="454000" spans="63:63" x14ac:dyDescent="0.25">
      <c r="BK454000" s="2315"/>
    </row>
    <row r="454001" spans="63:63" x14ac:dyDescent="0.25">
      <c r="BK454001" s="2311"/>
    </row>
    <row r="454025" spans="63:63" x14ac:dyDescent="0.25">
      <c r="BK454025" s="2315"/>
    </row>
    <row r="454026" spans="63:63" x14ac:dyDescent="0.25">
      <c r="BK454026" s="2311"/>
    </row>
    <row r="454050" spans="63:63" x14ac:dyDescent="0.25">
      <c r="BK454050" s="2315"/>
    </row>
    <row r="454051" spans="63:63" x14ac:dyDescent="0.25">
      <c r="BK454051" s="2311"/>
    </row>
    <row r="454075" spans="63:63" x14ac:dyDescent="0.25">
      <c r="BK454075" s="2315"/>
    </row>
    <row r="454076" spans="63:63" x14ac:dyDescent="0.25">
      <c r="BK454076" s="2311"/>
    </row>
    <row r="454100" spans="63:63" x14ac:dyDescent="0.25">
      <c r="BK454100" s="2315"/>
    </row>
    <row r="454101" spans="63:63" x14ac:dyDescent="0.25">
      <c r="BK454101" s="2311"/>
    </row>
    <row r="454125" spans="63:63" x14ac:dyDescent="0.25">
      <c r="BK454125" s="2315"/>
    </row>
    <row r="454126" spans="63:63" x14ac:dyDescent="0.25">
      <c r="BK454126" s="2311"/>
    </row>
    <row r="454150" spans="63:63" x14ac:dyDescent="0.25">
      <c r="BK454150" s="2315"/>
    </row>
    <row r="454151" spans="63:63" x14ac:dyDescent="0.25">
      <c r="BK454151" s="2311"/>
    </row>
    <row r="454175" spans="63:63" x14ac:dyDescent="0.25">
      <c r="BK454175" s="2315"/>
    </row>
    <row r="454176" spans="63:63" x14ac:dyDescent="0.25">
      <c r="BK454176" s="2311"/>
    </row>
    <row r="454200" spans="63:63" x14ac:dyDescent="0.25">
      <c r="BK454200" s="2315"/>
    </row>
    <row r="454201" spans="63:63" x14ac:dyDescent="0.25">
      <c r="BK454201" s="2311"/>
    </row>
    <row r="454225" spans="63:63" x14ac:dyDescent="0.25">
      <c r="BK454225" s="2315"/>
    </row>
    <row r="454226" spans="63:63" x14ac:dyDescent="0.25">
      <c r="BK454226" s="2311"/>
    </row>
    <row r="454250" spans="63:63" x14ac:dyDescent="0.25">
      <c r="BK454250" s="2315"/>
    </row>
    <row r="454251" spans="63:63" x14ac:dyDescent="0.25">
      <c r="BK454251" s="2311"/>
    </row>
    <row r="454275" spans="63:63" x14ac:dyDescent="0.25">
      <c r="BK454275" s="2315"/>
    </row>
    <row r="454276" spans="63:63" x14ac:dyDescent="0.25">
      <c r="BK454276" s="2311"/>
    </row>
    <row r="454300" spans="63:63" x14ac:dyDescent="0.25">
      <c r="BK454300" s="2315"/>
    </row>
    <row r="454301" spans="63:63" x14ac:dyDescent="0.25">
      <c r="BK454301" s="2311"/>
    </row>
    <row r="454325" spans="63:63" x14ac:dyDescent="0.25">
      <c r="BK454325" s="2315"/>
    </row>
    <row r="454326" spans="63:63" x14ac:dyDescent="0.25">
      <c r="BK454326" s="2311"/>
    </row>
    <row r="454350" spans="63:63" x14ac:dyDescent="0.25">
      <c r="BK454350" s="2315"/>
    </row>
    <row r="454351" spans="63:63" x14ac:dyDescent="0.25">
      <c r="BK454351" s="2311"/>
    </row>
    <row r="454375" spans="63:63" x14ac:dyDescent="0.25">
      <c r="BK454375" s="2315"/>
    </row>
    <row r="454376" spans="63:63" x14ac:dyDescent="0.25">
      <c r="BK454376" s="2311"/>
    </row>
    <row r="454400" spans="63:63" x14ac:dyDescent="0.25">
      <c r="BK454400" s="2315"/>
    </row>
    <row r="454401" spans="63:63" x14ac:dyDescent="0.25">
      <c r="BK454401" s="2311"/>
    </row>
    <row r="454425" spans="63:63" x14ac:dyDescent="0.25">
      <c r="BK454425" s="2315"/>
    </row>
    <row r="454426" spans="63:63" x14ac:dyDescent="0.25">
      <c r="BK454426" s="2311"/>
    </row>
    <row r="454450" spans="63:63" x14ac:dyDescent="0.25">
      <c r="BK454450" s="2315"/>
    </row>
    <row r="454451" spans="63:63" x14ac:dyDescent="0.25">
      <c r="BK454451" s="2311"/>
    </row>
    <row r="454475" spans="63:63" x14ac:dyDescent="0.25">
      <c r="BK454475" s="2315"/>
    </row>
    <row r="454476" spans="63:63" x14ac:dyDescent="0.25">
      <c r="BK454476" s="2311"/>
    </row>
    <row r="454500" spans="63:63" x14ac:dyDescent="0.25">
      <c r="BK454500" s="2315"/>
    </row>
    <row r="454501" spans="63:63" x14ac:dyDescent="0.25">
      <c r="BK454501" s="2311"/>
    </row>
    <row r="454525" spans="63:63" x14ac:dyDescent="0.25">
      <c r="BK454525" s="2315"/>
    </row>
    <row r="454526" spans="63:63" x14ac:dyDescent="0.25">
      <c r="BK454526" s="2311"/>
    </row>
    <row r="454550" spans="63:63" x14ac:dyDescent="0.25">
      <c r="BK454550" s="2315"/>
    </row>
    <row r="454551" spans="63:63" x14ac:dyDescent="0.25">
      <c r="BK454551" s="2311"/>
    </row>
    <row r="454575" spans="63:63" x14ac:dyDescent="0.25">
      <c r="BK454575" s="2315"/>
    </row>
    <row r="454576" spans="63:63" x14ac:dyDescent="0.25">
      <c r="BK454576" s="2311"/>
    </row>
    <row r="454600" spans="63:63" x14ac:dyDescent="0.25">
      <c r="BK454600" s="2315"/>
    </row>
    <row r="454601" spans="63:63" x14ac:dyDescent="0.25">
      <c r="BK454601" s="2311"/>
    </row>
    <row r="454625" spans="63:63" x14ac:dyDescent="0.25">
      <c r="BK454625" s="2315"/>
    </row>
    <row r="454626" spans="63:63" x14ac:dyDescent="0.25">
      <c r="BK454626" s="2311"/>
    </row>
    <row r="454650" spans="63:63" x14ac:dyDescent="0.25">
      <c r="BK454650" s="2315"/>
    </row>
    <row r="454651" spans="63:63" x14ac:dyDescent="0.25">
      <c r="BK454651" s="2311"/>
    </row>
    <row r="454675" spans="63:63" x14ac:dyDescent="0.25">
      <c r="BK454675" s="2315"/>
    </row>
    <row r="454676" spans="63:63" x14ac:dyDescent="0.25">
      <c r="BK454676" s="2311"/>
    </row>
    <row r="454700" spans="63:63" x14ac:dyDescent="0.25">
      <c r="BK454700" s="2315"/>
    </row>
    <row r="454701" spans="63:63" x14ac:dyDescent="0.25">
      <c r="BK454701" s="2311"/>
    </row>
    <row r="454725" spans="63:63" x14ac:dyDescent="0.25">
      <c r="BK454725" s="2315"/>
    </row>
    <row r="454726" spans="63:63" x14ac:dyDescent="0.25">
      <c r="BK454726" s="2311"/>
    </row>
    <row r="454750" spans="63:63" x14ac:dyDescent="0.25">
      <c r="BK454750" s="2315"/>
    </row>
    <row r="454751" spans="63:63" x14ac:dyDescent="0.25">
      <c r="BK454751" s="2311"/>
    </row>
    <row r="454775" spans="63:63" x14ac:dyDescent="0.25">
      <c r="BK454775" s="2315"/>
    </row>
    <row r="454776" spans="63:63" x14ac:dyDescent="0.25">
      <c r="BK454776" s="2311"/>
    </row>
    <row r="454800" spans="63:63" x14ac:dyDescent="0.25">
      <c r="BK454800" s="2315"/>
    </row>
    <row r="454801" spans="63:63" x14ac:dyDescent="0.25">
      <c r="BK454801" s="2311"/>
    </row>
    <row r="454825" spans="63:63" x14ac:dyDescent="0.25">
      <c r="BK454825" s="2315"/>
    </row>
    <row r="454826" spans="63:63" x14ac:dyDescent="0.25">
      <c r="BK454826" s="2311"/>
    </row>
    <row r="454850" spans="63:63" x14ac:dyDescent="0.25">
      <c r="BK454850" s="2315"/>
    </row>
    <row r="454851" spans="63:63" x14ac:dyDescent="0.25">
      <c r="BK454851" s="2311"/>
    </row>
    <row r="454875" spans="63:63" x14ac:dyDescent="0.25">
      <c r="BK454875" s="2315"/>
    </row>
    <row r="454876" spans="63:63" x14ac:dyDescent="0.25">
      <c r="BK454876" s="2311"/>
    </row>
    <row r="454900" spans="63:63" x14ac:dyDescent="0.25">
      <c r="BK454900" s="2315"/>
    </row>
    <row r="454901" spans="63:63" x14ac:dyDescent="0.25">
      <c r="BK454901" s="2311"/>
    </row>
    <row r="454925" spans="63:63" x14ac:dyDescent="0.25">
      <c r="BK454925" s="2315"/>
    </row>
    <row r="454926" spans="63:63" x14ac:dyDescent="0.25">
      <c r="BK454926" s="2311"/>
    </row>
    <row r="454950" spans="63:63" x14ac:dyDescent="0.25">
      <c r="BK454950" s="2315"/>
    </row>
    <row r="454951" spans="63:63" x14ac:dyDescent="0.25">
      <c r="BK454951" s="2311"/>
    </row>
    <row r="454975" spans="63:63" x14ac:dyDescent="0.25">
      <c r="BK454975" s="2315"/>
    </row>
    <row r="454976" spans="63:63" x14ac:dyDescent="0.25">
      <c r="BK454976" s="2311"/>
    </row>
    <row r="455000" spans="63:63" x14ac:dyDescent="0.25">
      <c r="BK455000" s="2315"/>
    </row>
    <row r="455001" spans="63:63" x14ac:dyDescent="0.25">
      <c r="BK455001" s="2311"/>
    </row>
    <row r="455025" spans="63:63" x14ac:dyDescent="0.25">
      <c r="BK455025" s="2315"/>
    </row>
    <row r="455026" spans="63:63" x14ac:dyDescent="0.25">
      <c r="BK455026" s="2311"/>
    </row>
    <row r="455050" spans="63:63" x14ac:dyDescent="0.25">
      <c r="BK455050" s="2315"/>
    </row>
    <row r="455051" spans="63:63" x14ac:dyDescent="0.25">
      <c r="BK455051" s="2311"/>
    </row>
    <row r="455075" spans="63:63" x14ac:dyDescent="0.25">
      <c r="BK455075" s="2315"/>
    </row>
    <row r="455076" spans="63:63" x14ac:dyDescent="0.25">
      <c r="BK455076" s="2311"/>
    </row>
    <row r="455100" spans="63:63" x14ac:dyDescent="0.25">
      <c r="BK455100" s="2315"/>
    </row>
    <row r="455101" spans="63:63" x14ac:dyDescent="0.25">
      <c r="BK455101" s="2311"/>
    </row>
    <row r="455125" spans="63:63" x14ac:dyDescent="0.25">
      <c r="BK455125" s="2315"/>
    </row>
    <row r="455126" spans="63:63" x14ac:dyDescent="0.25">
      <c r="BK455126" s="2311"/>
    </row>
    <row r="455150" spans="63:63" x14ac:dyDescent="0.25">
      <c r="BK455150" s="2315"/>
    </row>
    <row r="455151" spans="63:63" x14ac:dyDescent="0.25">
      <c r="BK455151" s="2311"/>
    </row>
    <row r="455175" spans="63:63" x14ac:dyDescent="0.25">
      <c r="BK455175" s="2315"/>
    </row>
    <row r="455176" spans="63:63" x14ac:dyDescent="0.25">
      <c r="BK455176" s="2311"/>
    </row>
    <row r="455200" spans="63:63" x14ac:dyDescent="0.25">
      <c r="BK455200" s="2315"/>
    </row>
    <row r="455201" spans="63:63" x14ac:dyDescent="0.25">
      <c r="BK455201" s="2311"/>
    </row>
    <row r="455225" spans="63:63" x14ac:dyDescent="0.25">
      <c r="BK455225" s="2315"/>
    </row>
    <row r="455226" spans="63:63" x14ac:dyDescent="0.25">
      <c r="BK455226" s="2311"/>
    </row>
    <row r="455250" spans="63:63" x14ac:dyDescent="0.25">
      <c r="BK455250" s="2315"/>
    </row>
    <row r="455251" spans="63:63" x14ac:dyDescent="0.25">
      <c r="BK455251" s="2311"/>
    </row>
    <row r="455275" spans="63:63" x14ac:dyDescent="0.25">
      <c r="BK455275" s="2315"/>
    </row>
    <row r="455276" spans="63:63" x14ac:dyDescent="0.25">
      <c r="BK455276" s="2311"/>
    </row>
    <row r="455300" spans="63:63" x14ac:dyDescent="0.25">
      <c r="BK455300" s="2315"/>
    </row>
    <row r="455301" spans="63:63" x14ac:dyDescent="0.25">
      <c r="BK455301" s="2311"/>
    </row>
    <row r="455325" spans="63:63" x14ac:dyDescent="0.25">
      <c r="BK455325" s="2315"/>
    </row>
    <row r="455326" spans="63:63" x14ac:dyDescent="0.25">
      <c r="BK455326" s="2311"/>
    </row>
    <row r="455350" spans="63:63" x14ac:dyDescent="0.25">
      <c r="BK455350" s="2315"/>
    </row>
    <row r="455351" spans="63:63" x14ac:dyDescent="0.25">
      <c r="BK455351" s="2311"/>
    </row>
    <row r="455375" spans="63:63" x14ac:dyDescent="0.25">
      <c r="BK455375" s="2315"/>
    </row>
    <row r="455376" spans="63:63" x14ac:dyDescent="0.25">
      <c r="BK455376" s="2311"/>
    </row>
    <row r="455400" spans="63:63" x14ac:dyDescent="0.25">
      <c r="BK455400" s="2315"/>
    </row>
    <row r="455401" spans="63:63" x14ac:dyDescent="0.25">
      <c r="BK455401" s="2311"/>
    </row>
    <row r="455425" spans="63:63" x14ac:dyDescent="0.25">
      <c r="BK455425" s="2315"/>
    </row>
    <row r="455426" spans="63:63" x14ac:dyDescent="0.25">
      <c r="BK455426" s="2311"/>
    </row>
    <row r="455450" spans="63:63" x14ac:dyDescent="0.25">
      <c r="BK455450" s="2315"/>
    </row>
    <row r="455451" spans="63:63" x14ac:dyDescent="0.25">
      <c r="BK455451" s="2311"/>
    </row>
    <row r="455475" spans="63:63" x14ac:dyDescent="0.25">
      <c r="BK455475" s="2315"/>
    </row>
    <row r="455476" spans="63:63" x14ac:dyDescent="0.25">
      <c r="BK455476" s="2311"/>
    </row>
    <row r="455500" spans="63:63" x14ac:dyDescent="0.25">
      <c r="BK455500" s="2315"/>
    </row>
    <row r="455501" spans="63:63" x14ac:dyDescent="0.25">
      <c r="BK455501" s="2311"/>
    </row>
    <row r="455525" spans="63:63" x14ac:dyDescent="0.25">
      <c r="BK455525" s="2315"/>
    </row>
    <row r="455526" spans="63:63" x14ac:dyDescent="0.25">
      <c r="BK455526" s="2311"/>
    </row>
    <row r="455550" spans="63:63" x14ac:dyDescent="0.25">
      <c r="BK455550" s="2315"/>
    </row>
    <row r="455551" spans="63:63" x14ac:dyDescent="0.25">
      <c r="BK455551" s="2311"/>
    </row>
    <row r="455575" spans="63:63" x14ac:dyDescent="0.25">
      <c r="BK455575" s="2315"/>
    </row>
    <row r="455576" spans="63:63" x14ac:dyDescent="0.25">
      <c r="BK455576" s="2311"/>
    </row>
    <row r="455600" spans="63:63" x14ac:dyDescent="0.25">
      <c r="BK455600" s="2315"/>
    </row>
    <row r="455601" spans="63:63" x14ac:dyDescent="0.25">
      <c r="BK455601" s="2311"/>
    </row>
    <row r="455625" spans="63:63" x14ac:dyDescent="0.25">
      <c r="BK455625" s="2315"/>
    </row>
    <row r="455626" spans="63:63" x14ac:dyDescent="0.25">
      <c r="BK455626" s="2311"/>
    </row>
    <row r="455650" spans="63:63" x14ac:dyDescent="0.25">
      <c r="BK455650" s="2315"/>
    </row>
    <row r="455651" spans="63:63" x14ac:dyDescent="0.25">
      <c r="BK455651" s="2311"/>
    </row>
    <row r="455675" spans="63:63" x14ac:dyDescent="0.25">
      <c r="BK455675" s="2315"/>
    </row>
    <row r="455676" spans="63:63" x14ac:dyDescent="0.25">
      <c r="BK455676" s="2311"/>
    </row>
    <row r="455700" spans="63:63" x14ac:dyDescent="0.25">
      <c r="BK455700" s="2315"/>
    </row>
    <row r="455701" spans="63:63" x14ac:dyDescent="0.25">
      <c r="BK455701" s="2311"/>
    </row>
    <row r="455725" spans="63:63" x14ac:dyDescent="0.25">
      <c r="BK455725" s="2315"/>
    </row>
    <row r="455726" spans="63:63" x14ac:dyDescent="0.25">
      <c r="BK455726" s="2311"/>
    </row>
    <row r="455750" spans="63:63" x14ac:dyDescent="0.25">
      <c r="BK455750" s="2315"/>
    </row>
    <row r="455751" spans="63:63" x14ac:dyDescent="0.25">
      <c r="BK455751" s="2311"/>
    </row>
    <row r="455775" spans="63:63" x14ac:dyDescent="0.25">
      <c r="BK455775" s="2315"/>
    </row>
    <row r="455776" spans="63:63" x14ac:dyDescent="0.25">
      <c r="BK455776" s="2311"/>
    </row>
    <row r="455800" spans="63:63" x14ac:dyDescent="0.25">
      <c r="BK455800" s="2315"/>
    </row>
    <row r="455801" spans="63:63" x14ac:dyDescent="0.25">
      <c r="BK455801" s="2311"/>
    </row>
    <row r="455825" spans="63:63" x14ac:dyDescent="0.25">
      <c r="BK455825" s="2315"/>
    </row>
    <row r="455826" spans="63:63" x14ac:dyDescent="0.25">
      <c r="BK455826" s="2311"/>
    </row>
    <row r="455850" spans="63:63" x14ac:dyDescent="0.25">
      <c r="BK455850" s="2315"/>
    </row>
    <row r="455851" spans="63:63" x14ac:dyDescent="0.25">
      <c r="BK455851" s="2311"/>
    </row>
    <row r="455875" spans="63:63" x14ac:dyDescent="0.25">
      <c r="BK455875" s="2315"/>
    </row>
    <row r="455876" spans="63:63" x14ac:dyDescent="0.25">
      <c r="BK455876" s="2311"/>
    </row>
    <row r="455900" spans="63:63" x14ac:dyDescent="0.25">
      <c r="BK455900" s="2315"/>
    </row>
    <row r="455901" spans="63:63" x14ac:dyDescent="0.25">
      <c r="BK455901" s="2311"/>
    </row>
    <row r="455925" spans="63:63" x14ac:dyDescent="0.25">
      <c r="BK455925" s="2315"/>
    </row>
    <row r="455926" spans="63:63" x14ac:dyDescent="0.25">
      <c r="BK455926" s="2311"/>
    </row>
    <row r="455950" spans="63:63" x14ac:dyDescent="0.25">
      <c r="BK455950" s="2315"/>
    </row>
    <row r="455951" spans="63:63" x14ac:dyDescent="0.25">
      <c r="BK455951" s="2311"/>
    </row>
    <row r="455975" spans="63:63" x14ac:dyDescent="0.25">
      <c r="BK455975" s="2315"/>
    </row>
    <row r="455976" spans="63:63" x14ac:dyDescent="0.25">
      <c r="BK455976" s="2311"/>
    </row>
    <row r="456000" spans="63:63" x14ac:dyDescent="0.25">
      <c r="BK456000" s="2315"/>
    </row>
    <row r="456001" spans="63:63" x14ac:dyDescent="0.25">
      <c r="BK456001" s="2311"/>
    </row>
    <row r="456025" spans="63:63" x14ac:dyDescent="0.25">
      <c r="BK456025" s="2315"/>
    </row>
    <row r="456026" spans="63:63" x14ac:dyDescent="0.25">
      <c r="BK456026" s="2311"/>
    </row>
    <row r="456050" spans="63:63" x14ac:dyDescent="0.25">
      <c r="BK456050" s="2315"/>
    </row>
    <row r="456051" spans="63:63" x14ac:dyDescent="0.25">
      <c r="BK456051" s="2311"/>
    </row>
    <row r="456075" spans="63:63" x14ac:dyDescent="0.25">
      <c r="BK456075" s="2315"/>
    </row>
    <row r="456076" spans="63:63" x14ac:dyDescent="0.25">
      <c r="BK456076" s="2311"/>
    </row>
    <row r="456100" spans="63:63" x14ac:dyDescent="0.25">
      <c r="BK456100" s="2315"/>
    </row>
    <row r="456101" spans="63:63" x14ac:dyDescent="0.25">
      <c r="BK456101" s="2311"/>
    </row>
    <row r="456125" spans="63:63" x14ac:dyDescent="0.25">
      <c r="BK456125" s="2315"/>
    </row>
    <row r="456126" spans="63:63" x14ac:dyDescent="0.25">
      <c r="BK456126" s="2311"/>
    </row>
    <row r="456150" spans="63:63" x14ac:dyDescent="0.25">
      <c r="BK456150" s="2315"/>
    </row>
    <row r="456151" spans="63:63" x14ac:dyDescent="0.25">
      <c r="BK456151" s="2311"/>
    </row>
    <row r="456175" spans="63:63" x14ac:dyDescent="0.25">
      <c r="BK456175" s="2315"/>
    </row>
    <row r="456176" spans="63:63" x14ac:dyDescent="0.25">
      <c r="BK456176" s="2311"/>
    </row>
    <row r="456200" spans="63:63" x14ac:dyDescent="0.25">
      <c r="BK456200" s="2315"/>
    </row>
    <row r="456201" spans="63:63" x14ac:dyDescent="0.25">
      <c r="BK456201" s="2311"/>
    </row>
    <row r="456225" spans="63:63" x14ac:dyDescent="0.25">
      <c r="BK456225" s="2315"/>
    </row>
    <row r="456226" spans="63:63" x14ac:dyDescent="0.25">
      <c r="BK456226" s="2311"/>
    </row>
    <row r="456250" spans="63:63" x14ac:dyDescent="0.25">
      <c r="BK456250" s="2315"/>
    </row>
    <row r="456251" spans="63:63" x14ac:dyDescent="0.25">
      <c r="BK456251" s="2311"/>
    </row>
    <row r="456275" spans="63:63" x14ac:dyDescent="0.25">
      <c r="BK456275" s="2315"/>
    </row>
    <row r="456276" spans="63:63" x14ac:dyDescent="0.25">
      <c r="BK456276" s="2311"/>
    </row>
    <row r="456300" spans="63:63" x14ac:dyDescent="0.25">
      <c r="BK456300" s="2315"/>
    </row>
    <row r="456301" spans="63:63" x14ac:dyDescent="0.25">
      <c r="BK456301" s="2311"/>
    </row>
    <row r="456325" spans="63:63" x14ac:dyDescent="0.25">
      <c r="BK456325" s="2315"/>
    </row>
    <row r="456326" spans="63:63" x14ac:dyDescent="0.25">
      <c r="BK456326" s="2311"/>
    </row>
    <row r="456350" spans="63:63" x14ac:dyDescent="0.25">
      <c r="BK456350" s="2315"/>
    </row>
    <row r="456351" spans="63:63" x14ac:dyDescent="0.25">
      <c r="BK456351" s="2311"/>
    </row>
    <row r="456375" spans="63:63" x14ac:dyDescent="0.25">
      <c r="BK456375" s="2315"/>
    </row>
    <row r="456376" spans="63:63" x14ac:dyDescent="0.25">
      <c r="BK456376" s="2311"/>
    </row>
    <row r="456400" spans="63:63" x14ac:dyDescent="0.25">
      <c r="BK456400" s="2315"/>
    </row>
    <row r="456401" spans="63:63" x14ac:dyDescent="0.25">
      <c r="BK456401" s="2311"/>
    </row>
    <row r="456425" spans="63:63" x14ac:dyDescent="0.25">
      <c r="BK456425" s="2315"/>
    </row>
    <row r="456426" spans="63:63" x14ac:dyDescent="0.25">
      <c r="BK456426" s="2311"/>
    </row>
    <row r="456450" spans="63:63" x14ac:dyDescent="0.25">
      <c r="BK456450" s="2315"/>
    </row>
    <row r="456451" spans="63:63" x14ac:dyDescent="0.25">
      <c r="BK456451" s="2311"/>
    </row>
    <row r="456475" spans="63:63" x14ac:dyDescent="0.25">
      <c r="BK456475" s="2315"/>
    </row>
    <row r="456476" spans="63:63" x14ac:dyDescent="0.25">
      <c r="BK456476" s="2311"/>
    </row>
    <row r="456500" spans="63:63" x14ac:dyDescent="0.25">
      <c r="BK456500" s="2315"/>
    </row>
    <row r="456501" spans="63:63" x14ac:dyDescent="0.25">
      <c r="BK456501" s="2311"/>
    </row>
    <row r="456525" spans="63:63" x14ac:dyDescent="0.25">
      <c r="BK456525" s="2315"/>
    </row>
    <row r="456526" spans="63:63" x14ac:dyDescent="0.25">
      <c r="BK456526" s="2311"/>
    </row>
    <row r="456550" spans="63:63" x14ac:dyDescent="0.25">
      <c r="BK456550" s="2315"/>
    </row>
    <row r="456551" spans="63:63" x14ac:dyDescent="0.25">
      <c r="BK456551" s="2311"/>
    </row>
    <row r="456575" spans="63:63" x14ac:dyDescent="0.25">
      <c r="BK456575" s="2315"/>
    </row>
    <row r="456576" spans="63:63" x14ac:dyDescent="0.25">
      <c r="BK456576" s="2311"/>
    </row>
    <row r="456600" spans="63:63" x14ac:dyDescent="0.25">
      <c r="BK456600" s="2315"/>
    </row>
    <row r="456601" spans="63:63" x14ac:dyDescent="0.25">
      <c r="BK456601" s="2311"/>
    </row>
    <row r="456625" spans="63:63" x14ac:dyDescent="0.25">
      <c r="BK456625" s="2315"/>
    </row>
    <row r="456626" spans="63:63" x14ac:dyDescent="0.25">
      <c r="BK456626" s="2311"/>
    </row>
    <row r="456650" spans="63:63" x14ac:dyDescent="0.25">
      <c r="BK456650" s="2315"/>
    </row>
    <row r="456651" spans="63:63" x14ac:dyDescent="0.25">
      <c r="BK456651" s="2311"/>
    </row>
    <row r="456675" spans="63:63" x14ac:dyDescent="0.25">
      <c r="BK456675" s="2315"/>
    </row>
    <row r="456676" spans="63:63" x14ac:dyDescent="0.25">
      <c r="BK456676" s="2311"/>
    </row>
    <row r="456700" spans="63:63" x14ac:dyDescent="0.25">
      <c r="BK456700" s="2315"/>
    </row>
    <row r="456701" spans="63:63" x14ac:dyDescent="0.25">
      <c r="BK456701" s="2311"/>
    </row>
    <row r="456725" spans="63:63" x14ac:dyDescent="0.25">
      <c r="BK456725" s="2315"/>
    </row>
    <row r="456726" spans="63:63" x14ac:dyDescent="0.25">
      <c r="BK456726" s="2311"/>
    </row>
    <row r="456750" spans="63:63" x14ac:dyDescent="0.25">
      <c r="BK456750" s="2315"/>
    </row>
    <row r="456751" spans="63:63" x14ac:dyDescent="0.25">
      <c r="BK456751" s="2311"/>
    </row>
    <row r="456775" spans="63:63" x14ac:dyDescent="0.25">
      <c r="BK456775" s="2315"/>
    </row>
    <row r="456776" spans="63:63" x14ac:dyDescent="0.25">
      <c r="BK456776" s="2311"/>
    </row>
    <row r="456800" spans="63:63" x14ac:dyDescent="0.25">
      <c r="BK456800" s="2315"/>
    </row>
    <row r="456801" spans="63:63" x14ac:dyDescent="0.25">
      <c r="BK456801" s="2311"/>
    </row>
    <row r="456825" spans="63:63" x14ac:dyDescent="0.25">
      <c r="BK456825" s="2315"/>
    </row>
    <row r="456826" spans="63:63" x14ac:dyDescent="0.25">
      <c r="BK456826" s="2311"/>
    </row>
    <row r="456850" spans="63:63" x14ac:dyDescent="0.25">
      <c r="BK456850" s="2315"/>
    </row>
    <row r="456851" spans="63:63" x14ac:dyDescent="0.25">
      <c r="BK456851" s="2311"/>
    </row>
    <row r="456875" spans="63:63" x14ac:dyDescent="0.25">
      <c r="BK456875" s="2315"/>
    </row>
    <row r="456876" spans="63:63" x14ac:dyDescent="0.25">
      <c r="BK456876" s="2311"/>
    </row>
    <row r="456900" spans="63:63" x14ac:dyDescent="0.25">
      <c r="BK456900" s="2315"/>
    </row>
    <row r="456901" spans="63:63" x14ac:dyDescent="0.25">
      <c r="BK456901" s="2311"/>
    </row>
    <row r="456925" spans="63:63" x14ac:dyDescent="0.25">
      <c r="BK456925" s="2315"/>
    </row>
    <row r="456926" spans="63:63" x14ac:dyDescent="0.25">
      <c r="BK456926" s="2311"/>
    </row>
    <row r="456950" spans="63:63" x14ac:dyDescent="0.25">
      <c r="BK456950" s="2315"/>
    </row>
    <row r="456951" spans="63:63" x14ac:dyDescent="0.25">
      <c r="BK456951" s="2311"/>
    </row>
    <row r="456975" spans="63:63" x14ac:dyDescent="0.25">
      <c r="BK456975" s="2315"/>
    </row>
    <row r="456976" spans="63:63" x14ac:dyDescent="0.25">
      <c r="BK456976" s="2311"/>
    </row>
    <row r="457000" spans="63:63" x14ac:dyDescent="0.25">
      <c r="BK457000" s="2315"/>
    </row>
    <row r="457001" spans="63:63" x14ac:dyDescent="0.25">
      <c r="BK457001" s="2311"/>
    </row>
    <row r="457025" spans="63:63" x14ac:dyDescent="0.25">
      <c r="BK457025" s="2315"/>
    </row>
    <row r="457026" spans="63:63" x14ac:dyDescent="0.25">
      <c r="BK457026" s="2311"/>
    </row>
    <row r="457050" spans="63:63" x14ac:dyDescent="0.25">
      <c r="BK457050" s="2315"/>
    </row>
    <row r="457051" spans="63:63" x14ac:dyDescent="0.25">
      <c r="BK457051" s="2311"/>
    </row>
    <row r="457075" spans="63:63" x14ac:dyDescent="0.25">
      <c r="BK457075" s="2315"/>
    </row>
    <row r="457076" spans="63:63" x14ac:dyDescent="0.25">
      <c r="BK457076" s="2311"/>
    </row>
    <row r="457100" spans="63:63" x14ac:dyDescent="0.25">
      <c r="BK457100" s="2315"/>
    </row>
    <row r="457101" spans="63:63" x14ac:dyDescent="0.25">
      <c r="BK457101" s="2311"/>
    </row>
    <row r="457125" spans="63:63" x14ac:dyDescent="0.25">
      <c r="BK457125" s="2315"/>
    </row>
    <row r="457126" spans="63:63" x14ac:dyDescent="0.25">
      <c r="BK457126" s="2311"/>
    </row>
    <row r="457150" spans="63:63" x14ac:dyDescent="0.25">
      <c r="BK457150" s="2315"/>
    </row>
    <row r="457151" spans="63:63" x14ac:dyDescent="0.25">
      <c r="BK457151" s="2311"/>
    </row>
    <row r="457175" spans="63:63" x14ac:dyDescent="0.25">
      <c r="BK457175" s="2315"/>
    </row>
    <row r="457176" spans="63:63" x14ac:dyDescent="0.25">
      <c r="BK457176" s="2311"/>
    </row>
    <row r="457200" spans="63:63" x14ac:dyDescent="0.25">
      <c r="BK457200" s="2315"/>
    </row>
    <row r="457201" spans="63:63" x14ac:dyDescent="0.25">
      <c r="BK457201" s="2311"/>
    </row>
    <row r="457225" spans="63:63" x14ac:dyDescent="0.25">
      <c r="BK457225" s="2315"/>
    </row>
    <row r="457226" spans="63:63" x14ac:dyDescent="0.25">
      <c r="BK457226" s="2311"/>
    </row>
    <row r="457250" spans="63:63" x14ac:dyDescent="0.25">
      <c r="BK457250" s="2315"/>
    </row>
    <row r="457251" spans="63:63" x14ac:dyDescent="0.25">
      <c r="BK457251" s="2311"/>
    </row>
    <row r="457275" spans="63:63" x14ac:dyDescent="0.25">
      <c r="BK457275" s="2315"/>
    </row>
    <row r="457276" spans="63:63" x14ac:dyDescent="0.25">
      <c r="BK457276" s="2311"/>
    </row>
    <row r="457300" spans="63:63" x14ac:dyDescent="0.25">
      <c r="BK457300" s="2315"/>
    </row>
    <row r="457301" spans="63:63" x14ac:dyDescent="0.25">
      <c r="BK457301" s="2311"/>
    </row>
    <row r="457325" spans="63:63" x14ac:dyDescent="0.25">
      <c r="BK457325" s="2315"/>
    </row>
    <row r="457326" spans="63:63" x14ac:dyDescent="0.25">
      <c r="BK457326" s="2311"/>
    </row>
    <row r="457350" spans="63:63" x14ac:dyDescent="0.25">
      <c r="BK457350" s="2315"/>
    </row>
    <row r="457351" spans="63:63" x14ac:dyDescent="0.25">
      <c r="BK457351" s="2311"/>
    </row>
    <row r="457375" spans="63:63" x14ac:dyDescent="0.25">
      <c r="BK457375" s="2315"/>
    </row>
    <row r="457376" spans="63:63" x14ac:dyDescent="0.25">
      <c r="BK457376" s="2311"/>
    </row>
    <row r="457400" spans="63:63" x14ac:dyDescent="0.25">
      <c r="BK457400" s="2315"/>
    </row>
    <row r="457401" spans="63:63" x14ac:dyDescent="0.25">
      <c r="BK457401" s="2311"/>
    </row>
    <row r="457425" spans="63:63" x14ac:dyDescent="0.25">
      <c r="BK457425" s="2315"/>
    </row>
    <row r="457426" spans="63:63" x14ac:dyDescent="0.25">
      <c r="BK457426" s="2311"/>
    </row>
    <row r="457450" spans="63:63" x14ac:dyDescent="0.25">
      <c r="BK457450" s="2315"/>
    </row>
    <row r="457451" spans="63:63" x14ac:dyDescent="0.25">
      <c r="BK457451" s="2311"/>
    </row>
    <row r="457475" spans="63:63" x14ac:dyDescent="0.25">
      <c r="BK457475" s="2315"/>
    </row>
    <row r="457476" spans="63:63" x14ac:dyDescent="0.25">
      <c r="BK457476" s="2311"/>
    </row>
    <row r="457500" spans="63:63" x14ac:dyDescent="0.25">
      <c r="BK457500" s="2315"/>
    </row>
    <row r="457501" spans="63:63" x14ac:dyDescent="0.25">
      <c r="BK457501" s="2311"/>
    </row>
    <row r="457525" spans="63:63" x14ac:dyDescent="0.25">
      <c r="BK457525" s="2315"/>
    </row>
    <row r="457526" spans="63:63" x14ac:dyDescent="0.25">
      <c r="BK457526" s="2311"/>
    </row>
    <row r="457550" spans="63:63" x14ac:dyDescent="0.25">
      <c r="BK457550" s="2315"/>
    </row>
    <row r="457551" spans="63:63" x14ac:dyDescent="0.25">
      <c r="BK457551" s="2311"/>
    </row>
    <row r="457575" spans="63:63" x14ac:dyDescent="0.25">
      <c r="BK457575" s="2315"/>
    </row>
    <row r="457576" spans="63:63" x14ac:dyDescent="0.25">
      <c r="BK457576" s="2311"/>
    </row>
    <row r="457600" spans="63:63" x14ac:dyDescent="0.25">
      <c r="BK457600" s="2315"/>
    </row>
    <row r="457601" spans="63:63" x14ac:dyDescent="0.25">
      <c r="BK457601" s="2311"/>
    </row>
    <row r="457625" spans="63:63" x14ac:dyDescent="0.25">
      <c r="BK457625" s="2315"/>
    </row>
    <row r="457626" spans="63:63" x14ac:dyDescent="0.25">
      <c r="BK457626" s="2311"/>
    </row>
    <row r="457650" spans="63:63" x14ac:dyDescent="0.25">
      <c r="BK457650" s="2315"/>
    </row>
    <row r="457651" spans="63:63" x14ac:dyDescent="0.25">
      <c r="BK457651" s="2311"/>
    </row>
    <row r="457675" spans="63:63" x14ac:dyDescent="0.25">
      <c r="BK457675" s="2315"/>
    </row>
    <row r="457676" spans="63:63" x14ac:dyDescent="0.25">
      <c r="BK457676" s="2311"/>
    </row>
    <row r="457700" spans="63:63" x14ac:dyDescent="0.25">
      <c r="BK457700" s="2315"/>
    </row>
    <row r="457701" spans="63:63" x14ac:dyDescent="0.25">
      <c r="BK457701" s="2311"/>
    </row>
    <row r="457725" spans="63:63" x14ac:dyDescent="0.25">
      <c r="BK457725" s="2315"/>
    </row>
    <row r="457726" spans="63:63" x14ac:dyDescent="0.25">
      <c r="BK457726" s="2311"/>
    </row>
    <row r="457750" spans="63:63" x14ac:dyDescent="0.25">
      <c r="BK457750" s="2315"/>
    </row>
    <row r="457751" spans="63:63" x14ac:dyDescent="0.25">
      <c r="BK457751" s="2311"/>
    </row>
    <row r="457775" spans="63:63" x14ac:dyDescent="0.25">
      <c r="BK457775" s="2315"/>
    </row>
    <row r="457776" spans="63:63" x14ac:dyDescent="0.25">
      <c r="BK457776" s="2311"/>
    </row>
    <row r="457800" spans="63:63" x14ac:dyDescent="0.25">
      <c r="BK457800" s="2315"/>
    </row>
    <row r="457801" spans="63:63" x14ac:dyDescent="0.25">
      <c r="BK457801" s="2311"/>
    </row>
    <row r="457825" spans="63:63" x14ac:dyDescent="0.25">
      <c r="BK457825" s="2315"/>
    </row>
    <row r="457826" spans="63:63" x14ac:dyDescent="0.25">
      <c r="BK457826" s="2311"/>
    </row>
    <row r="457850" spans="63:63" x14ac:dyDescent="0.25">
      <c r="BK457850" s="2315"/>
    </row>
    <row r="457851" spans="63:63" x14ac:dyDescent="0.25">
      <c r="BK457851" s="2311"/>
    </row>
    <row r="457875" spans="63:63" x14ac:dyDescent="0.25">
      <c r="BK457875" s="2315"/>
    </row>
    <row r="457876" spans="63:63" x14ac:dyDescent="0.25">
      <c r="BK457876" s="2311"/>
    </row>
    <row r="457900" spans="63:63" x14ac:dyDescent="0.25">
      <c r="BK457900" s="2315"/>
    </row>
    <row r="457901" spans="63:63" x14ac:dyDescent="0.25">
      <c r="BK457901" s="2311"/>
    </row>
    <row r="457925" spans="63:63" x14ac:dyDescent="0.25">
      <c r="BK457925" s="2315"/>
    </row>
    <row r="457926" spans="63:63" x14ac:dyDescent="0.25">
      <c r="BK457926" s="2311"/>
    </row>
    <row r="457950" spans="63:63" x14ac:dyDescent="0.25">
      <c r="BK457950" s="2315"/>
    </row>
    <row r="457951" spans="63:63" x14ac:dyDescent="0.25">
      <c r="BK457951" s="2311"/>
    </row>
    <row r="457975" spans="63:63" x14ac:dyDescent="0.25">
      <c r="BK457975" s="2315"/>
    </row>
    <row r="457976" spans="63:63" x14ac:dyDescent="0.25">
      <c r="BK457976" s="2311"/>
    </row>
    <row r="458000" spans="63:63" x14ac:dyDescent="0.25">
      <c r="BK458000" s="2315"/>
    </row>
    <row r="458001" spans="63:63" x14ac:dyDescent="0.25">
      <c r="BK458001" s="2311"/>
    </row>
    <row r="458025" spans="63:63" x14ac:dyDescent="0.25">
      <c r="BK458025" s="2315"/>
    </row>
    <row r="458026" spans="63:63" x14ac:dyDescent="0.25">
      <c r="BK458026" s="2311"/>
    </row>
    <row r="458050" spans="63:63" x14ac:dyDescent="0.25">
      <c r="BK458050" s="2315"/>
    </row>
    <row r="458051" spans="63:63" x14ac:dyDescent="0.25">
      <c r="BK458051" s="2311"/>
    </row>
    <row r="458075" spans="63:63" x14ac:dyDescent="0.25">
      <c r="BK458075" s="2315"/>
    </row>
    <row r="458076" spans="63:63" x14ac:dyDescent="0.25">
      <c r="BK458076" s="2311"/>
    </row>
    <row r="458100" spans="63:63" x14ac:dyDescent="0.25">
      <c r="BK458100" s="2315"/>
    </row>
    <row r="458101" spans="63:63" x14ac:dyDescent="0.25">
      <c r="BK458101" s="2311"/>
    </row>
    <row r="458125" spans="63:63" x14ac:dyDescent="0.25">
      <c r="BK458125" s="2315"/>
    </row>
    <row r="458126" spans="63:63" x14ac:dyDescent="0.25">
      <c r="BK458126" s="2311"/>
    </row>
    <row r="458150" spans="63:63" x14ac:dyDescent="0.25">
      <c r="BK458150" s="2315"/>
    </row>
    <row r="458151" spans="63:63" x14ac:dyDescent="0.25">
      <c r="BK458151" s="2311"/>
    </row>
    <row r="458175" spans="63:63" x14ac:dyDescent="0.25">
      <c r="BK458175" s="2315"/>
    </row>
    <row r="458176" spans="63:63" x14ac:dyDescent="0.25">
      <c r="BK458176" s="2311"/>
    </row>
    <row r="458200" spans="63:63" x14ac:dyDescent="0.25">
      <c r="BK458200" s="2315"/>
    </row>
    <row r="458201" spans="63:63" x14ac:dyDescent="0.25">
      <c r="BK458201" s="2311"/>
    </row>
    <row r="458225" spans="63:63" x14ac:dyDescent="0.25">
      <c r="BK458225" s="2315"/>
    </row>
    <row r="458226" spans="63:63" x14ac:dyDescent="0.25">
      <c r="BK458226" s="2311"/>
    </row>
    <row r="458250" spans="63:63" x14ac:dyDescent="0.25">
      <c r="BK458250" s="2315"/>
    </row>
    <row r="458251" spans="63:63" x14ac:dyDescent="0.25">
      <c r="BK458251" s="2311"/>
    </row>
    <row r="458275" spans="63:63" x14ac:dyDescent="0.25">
      <c r="BK458275" s="2315"/>
    </row>
    <row r="458276" spans="63:63" x14ac:dyDescent="0.25">
      <c r="BK458276" s="2311"/>
    </row>
    <row r="458300" spans="63:63" x14ac:dyDescent="0.25">
      <c r="BK458300" s="2315"/>
    </row>
    <row r="458301" spans="63:63" x14ac:dyDescent="0.25">
      <c r="BK458301" s="2311"/>
    </row>
    <row r="458325" spans="63:63" x14ac:dyDescent="0.25">
      <c r="BK458325" s="2315"/>
    </row>
    <row r="458326" spans="63:63" x14ac:dyDescent="0.25">
      <c r="BK458326" s="2311"/>
    </row>
    <row r="458350" spans="63:63" x14ac:dyDescent="0.25">
      <c r="BK458350" s="2315"/>
    </row>
    <row r="458351" spans="63:63" x14ac:dyDescent="0.25">
      <c r="BK458351" s="2311"/>
    </row>
    <row r="458375" spans="63:63" x14ac:dyDescent="0.25">
      <c r="BK458375" s="2315"/>
    </row>
    <row r="458376" spans="63:63" x14ac:dyDescent="0.25">
      <c r="BK458376" s="2311"/>
    </row>
    <row r="458400" spans="63:63" x14ac:dyDescent="0.25">
      <c r="BK458400" s="2315"/>
    </row>
    <row r="458401" spans="63:63" x14ac:dyDescent="0.25">
      <c r="BK458401" s="2311"/>
    </row>
    <row r="458425" spans="63:63" x14ac:dyDescent="0.25">
      <c r="BK458425" s="2315"/>
    </row>
    <row r="458426" spans="63:63" x14ac:dyDescent="0.25">
      <c r="BK458426" s="2311"/>
    </row>
    <row r="458450" spans="63:63" x14ac:dyDescent="0.25">
      <c r="BK458450" s="2315"/>
    </row>
    <row r="458451" spans="63:63" x14ac:dyDescent="0.25">
      <c r="BK458451" s="2311"/>
    </row>
    <row r="458475" spans="63:63" x14ac:dyDescent="0.25">
      <c r="BK458475" s="2315"/>
    </row>
    <row r="458476" spans="63:63" x14ac:dyDescent="0.25">
      <c r="BK458476" s="2311"/>
    </row>
    <row r="458500" spans="63:63" x14ac:dyDescent="0.25">
      <c r="BK458500" s="2315"/>
    </row>
    <row r="458501" spans="63:63" x14ac:dyDescent="0.25">
      <c r="BK458501" s="2311"/>
    </row>
    <row r="458525" spans="63:63" x14ac:dyDescent="0.25">
      <c r="BK458525" s="2315"/>
    </row>
    <row r="458526" spans="63:63" x14ac:dyDescent="0.25">
      <c r="BK458526" s="2311"/>
    </row>
    <row r="458550" spans="63:63" x14ac:dyDescent="0.25">
      <c r="BK458550" s="2315"/>
    </row>
    <row r="458551" spans="63:63" x14ac:dyDescent="0.25">
      <c r="BK458551" s="2311"/>
    </row>
    <row r="458575" spans="63:63" x14ac:dyDescent="0.25">
      <c r="BK458575" s="2315"/>
    </row>
    <row r="458576" spans="63:63" x14ac:dyDescent="0.25">
      <c r="BK458576" s="2311"/>
    </row>
    <row r="458600" spans="63:63" x14ac:dyDescent="0.25">
      <c r="BK458600" s="2315"/>
    </row>
    <row r="458601" spans="63:63" x14ac:dyDescent="0.25">
      <c r="BK458601" s="2311"/>
    </row>
    <row r="458625" spans="63:63" x14ac:dyDescent="0.25">
      <c r="BK458625" s="2315"/>
    </row>
    <row r="458626" spans="63:63" x14ac:dyDescent="0.25">
      <c r="BK458626" s="2311"/>
    </row>
    <row r="458650" spans="63:63" x14ac:dyDescent="0.25">
      <c r="BK458650" s="2315"/>
    </row>
    <row r="458651" spans="63:63" x14ac:dyDescent="0.25">
      <c r="BK458651" s="2311"/>
    </row>
    <row r="458675" spans="63:63" x14ac:dyDescent="0.25">
      <c r="BK458675" s="2315"/>
    </row>
    <row r="458676" spans="63:63" x14ac:dyDescent="0.25">
      <c r="BK458676" s="2311"/>
    </row>
    <row r="458700" spans="63:63" x14ac:dyDescent="0.25">
      <c r="BK458700" s="2315"/>
    </row>
    <row r="458701" spans="63:63" x14ac:dyDescent="0.25">
      <c r="BK458701" s="2311"/>
    </row>
    <row r="458725" spans="63:63" x14ac:dyDescent="0.25">
      <c r="BK458725" s="2315"/>
    </row>
    <row r="458726" spans="63:63" x14ac:dyDescent="0.25">
      <c r="BK458726" s="2311"/>
    </row>
    <row r="458750" spans="63:63" x14ac:dyDescent="0.25">
      <c r="BK458750" s="2315"/>
    </row>
    <row r="458751" spans="63:63" x14ac:dyDescent="0.25">
      <c r="BK458751" s="2311"/>
    </row>
    <row r="458775" spans="63:63" x14ac:dyDescent="0.25">
      <c r="BK458775" s="2315"/>
    </row>
    <row r="458776" spans="63:63" x14ac:dyDescent="0.25">
      <c r="BK458776" s="2311"/>
    </row>
    <row r="458800" spans="63:63" x14ac:dyDescent="0.25">
      <c r="BK458800" s="2315"/>
    </row>
    <row r="458801" spans="63:63" x14ac:dyDescent="0.25">
      <c r="BK458801" s="2311"/>
    </row>
    <row r="458825" spans="63:63" x14ac:dyDescent="0.25">
      <c r="BK458825" s="2315"/>
    </row>
    <row r="458826" spans="63:63" x14ac:dyDescent="0.25">
      <c r="BK458826" s="2311"/>
    </row>
    <row r="458850" spans="63:63" x14ac:dyDescent="0.25">
      <c r="BK458850" s="2315"/>
    </row>
    <row r="458851" spans="63:63" x14ac:dyDescent="0.25">
      <c r="BK458851" s="2311"/>
    </row>
    <row r="458875" spans="63:63" x14ac:dyDescent="0.25">
      <c r="BK458875" s="2315"/>
    </row>
    <row r="458876" spans="63:63" x14ac:dyDescent="0.25">
      <c r="BK458876" s="2311"/>
    </row>
    <row r="458900" spans="63:63" x14ac:dyDescent="0.25">
      <c r="BK458900" s="2315"/>
    </row>
    <row r="458901" spans="63:63" x14ac:dyDescent="0.25">
      <c r="BK458901" s="2311"/>
    </row>
    <row r="458925" spans="63:63" x14ac:dyDescent="0.25">
      <c r="BK458925" s="2315"/>
    </row>
    <row r="458926" spans="63:63" x14ac:dyDescent="0.25">
      <c r="BK458926" s="2311"/>
    </row>
    <row r="458950" spans="63:63" x14ac:dyDescent="0.25">
      <c r="BK458950" s="2315"/>
    </row>
    <row r="458951" spans="63:63" x14ac:dyDescent="0.25">
      <c r="BK458951" s="2311"/>
    </row>
    <row r="458975" spans="63:63" x14ac:dyDescent="0.25">
      <c r="BK458975" s="2315"/>
    </row>
    <row r="458976" spans="63:63" x14ac:dyDescent="0.25">
      <c r="BK458976" s="2311"/>
    </row>
    <row r="459000" spans="63:63" x14ac:dyDescent="0.25">
      <c r="BK459000" s="2315"/>
    </row>
    <row r="459001" spans="63:63" x14ac:dyDescent="0.25">
      <c r="BK459001" s="2311"/>
    </row>
    <row r="459025" spans="63:63" x14ac:dyDescent="0.25">
      <c r="BK459025" s="2315"/>
    </row>
    <row r="459026" spans="63:63" x14ac:dyDescent="0.25">
      <c r="BK459026" s="2311"/>
    </row>
    <row r="459050" spans="63:63" x14ac:dyDescent="0.25">
      <c r="BK459050" s="2315"/>
    </row>
    <row r="459051" spans="63:63" x14ac:dyDescent="0.25">
      <c r="BK459051" s="2311"/>
    </row>
    <row r="459075" spans="63:63" x14ac:dyDescent="0.25">
      <c r="BK459075" s="2315"/>
    </row>
    <row r="459076" spans="63:63" x14ac:dyDescent="0.25">
      <c r="BK459076" s="2311"/>
    </row>
    <row r="459100" spans="63:63" x14ac:dyDescent="0.25">
      <c r="BK459100" s="2315"/>
    </row>
    <row r="459101" spans="63:63" x14ac:dyDescent="0.25">
      <c r="BK459101" s="2311"/>
    </row>
    <row r="459125" spans="63:63" x14ac:dyDescent="0.25">
      <c r="BK459125" s="2315"/>
    </row>
    <row r="459126" spans="63:63" x14ac:dyDescent="0.25">
      <c r="BK459126" s="2311"/>
    </row>
    <row r="459150" spans="63:63" x14ac:dyDescent="0.25">
      <c r="BK459150" s="2315"/>
    </row>
    <row r="459151" spans="63:63" x14ac:dyDescent="0.25">
      <c r="BK459151" s="2311"/>
    </row>
    <row r="459175" spans="63:63" x14ac:dyDescent="0.25">
      <c r="BK459175" s="2315"/>
    </row>
    <row r="459176" spans="63:63" x14ac:dyDescent="0.25">
      <c r="BK459176" s="2311"/>
    </row>
    <row r="459200" spans="63:63" x14ac:dyDescent="0.25">
      <c r="BK459200" s="2315"/>
    </row>
    <row r="459201" spans="63:63" x14ac:dyDescent="0.25">
      <c r="BK459201" s="2311"/>
    </row>
    <row r="459225" spans="63:63" x14ac:dyDescent="0.25">
      <c r="BK459225" s="2315"/>
    </row>
    <row r="459226" spans="63:63" x14ac:dyDescent="0.25">
      <c r="BK459226" s="2311"/>
    </row>
    <row r="459250" spans="63:63" x14ac:dyDescent="0.25">
      <c r="BK459250" s="2315"/>
    </row>
    <row r="459251" spans="63:63" x14ac:dyDescent="0.25">
      <c r="BK459251" s="2311"/>
    </row>
    <row r="459275" spans="63:63" x14ac:dyDescent="0.25">
      <c r="BK459275" s="2315"/>
    </row>
    <row r="459276" spans="63:63" x14ac:dyDescent="0.25">
      <c r="BK459276" s="2311"/>
    </row>
    <row r="459300" spans="63:63" x14ac:dyDescent="0.25">
      <c r="BK459300" s="2315"/>
    </row>
    <row r="459301" spans="63:63" x14ac:dyDescent="0.25">
      <c r="BK459301" s="2311"/>
    </row>
    <row r="459325" spans="63:63" x14ac:dyDescent="0.25">
      <c r="BK459325" s="2315"/>
    </row>
    <row r="459326" spans="63:63" x14ac:dyDescent="0.25">
      <c r="BK459326" s="2311"/>
    </row>
    <row r="459350" spans="63:63" x14ac:dyDescent="0.25">
      <c r="BK459350" s="2315"/>
    </row>
    <row r="459351" spans="63:63" x14ac:dyDescent="0.25">
      <c r="BK459351" s="2311"/>
    </row>
    <row r="459375" spans="63:63" x14ac:dyDescent="0.25">
      <c r="BK459375" s="2315"/>
    </row>
    <row r="459376" spans="63:63" x14ac:dyDescent="0.25">
      <c r="BK459376" s="2311"/>
    </row>
    <row r="459400" spans="63:63" x14ac:dyDescent="0.25">
      <c r="BK459400" s="2315"/>
    </row>
    <row r="459401" spans="63:63" x14ac:dyDescent="0.25">
      <c r="BK459401" s="2311"/>
    </row>
    <row r="459425" spans="63:63" x14ac:dyDescent="0.25">
      <c r="BK459425" s="2315"/>
    </row>
    <row r="459426" spans="63:63" x14ac:dyDescent="0.25">
      <c r="BK459426" s="2311"/>
    </row>
    <row r="459450" spans="63:63" x14ac:dyDescent="0.25">
      <c r="BK459450" s="2315"/>
    </row>
    <row r="459451" spans="63:63" x14ac:dyDescent="0.25">
      <c r="BK459451" s="2311"/>
    </row>
    <row r="459475" spans="63:63" x14ac:dyDescent="0.25">
      <c r="BK459475" s="2315"/>
    </row>
    <row r="459476" spans="63:63" x14ac:dyDescent="0.25">
      <c r="BK459476" s="2311"/>
    </row>
    <row r="459500" spans="63:63" x14ac:dyDescent="0.25">
      <c r="BK459500" s="2315"/>
    </row>
    <row r="459501" spans="63:63" x14ac:dyDescent="0.25">
      <c r="BK459501" s="2311"/>
    </row>
    <row r="459525" spans="63:63" x14ac:dyDescent="0.25">
      <c r="BK459525" s="2315"/>
    </row>
    <row r="459526" spans="63:63" x14ac:dyDescent="0.25">
      <c r="BK459526" s="2311"/>
    </row>
    <row r="459550" spans="63:63" x14ac:dyDescent="0.25">
      <c r="BK459550" s="2315"/>
    </row>
    <row r="459551" spans="63:63" x14ac:dyDescent="0.25">
      <c r="BK459551" s="2311"/>
    </row>
    <row r="459575" spans="63:63" x14ac:dyDescent="0.25">
      <c r="BK459575" s="2315"/>
    </row>
    <row r="459576" spans="63:63" x14ac:dyDescent="0.25">
      <c r="BK459576" s="2311"/>
    </row>
    <row r="459600" spans="63:63" x14ac:dyDescent="0.25">
      <c r="BK459600" s="2315"/>
    </row>
    <row r="459601" spans="63:63" x14ac:dyDescent="0.25">
      <c r="BK459601" s="2311"/>
    </row>
    <row r="459625" spans="63:63" x14ac:dyDescent="0.25">
      <c r="BK459625" s="2315"/>
    </row>
    <row r="459626" spans="63:63" x14ac:dyDescent="0.25">
      <c r="BK459626" s="2311"/>
    </row>
    <row r="459650" spans="63:63" x14ac:dyDescent="0.25">
      <c r="BK459650" s="2315"/>
    </row>
    <row r="459651" spans="63:63" x14ac:dyDescent="0.25">
      <c r="BK459651" s="2311"/>
    </row>
    <row r="459675" spans="63:63" x14ac:dyDescent="0.25">
      <c r="BK459675" s="2315"/>
    </row>
    <row r="459676" spans="63:63" x14ac:dyDescent="0.25">
      <c r="BK459676" s="2311"/>
    </row>
    <row r="459700" spans="63:63" x14ac:dyDescent="0.25">
      <c r="BK459700" s="2315"/>
    </row>
    <row r="459701" spans="63:63" x14ac:dyDescent="0.25">
      <c r="BK459701" s="2311"/>
    </row>
    <row r="459725" spans="63:63" x14ac:dyDescent="0.25">
      <c r="BK459725" s="2315"/>
    </row>
    <row r="459726" spans="63:63" x14ac:dyDescent="0.25">
      <c r="BK459726" s="2311"/>
    </row>
    <row r="459750" spans="63:63" x14ac:dyDescent="0.25">
      <c r="BK459750" s="2315"/>
    </row>
    <row r="459751" spans="63:63" x14ac:dyDescent="0.25">
      <c r="BK459751" s="2311"/>
    </row>
    <row r="459775" spans="63:63" x14ac:dyDescent="0.25">
      <c r="BK459775" s="2315"/>
    </row>
    <row r="459776" spans="63:63" x14ac:dyDescent="0.25">
      <c r="BK459776" s="2311"/>
    </row>
    <row r="459800" spans="63:63" x14ac:dyDescent="0.25">
      <c r="BK459800" s="2315"/>
    </row>
    <row r="459801" spans="63:63" x14ac:dyDescent="0.25">
      <c r="BK459801" s="2311"/>
    </row>
    <row r="459825" spans="63:63" x14ac:dyDescent="0.25">
      <c r="BK459825" s="2315"/>
    </row>
    <row r="459826" spans="63:63" x14ac:dyDescent="0.25">
      <c r="BK459826" s="2311"/>
    </row>
    <row r="459850" spans="63:63" x14ac:dyDescent="0.25">
      <c r="BK459850" s="2315"/>
    </row>
    <row r="459851" spans="63:63" x14ac:dyDescent="0.25">
      <c r="BK459851" s="2311"/>
    </row>
    <row r="459875" spans="63:63" x14ac:dyDescent="0.25">
      <c r="BK459875" s="2315"/>
    </row>
    <row r="459876" spans="63:63" x14ac:dyDescent="0.25">
      <c r="BK459876" s="2311"/>
    </row>
    <row r="459900" spans="63:63" x14ac:dyDescent="0.25">
      <c r="BK459900" s="2315"/>
    </row>
    <row r="459901" spans="63:63" x14ac:dyDescent="0.25">
      <c r="BK459901" s="2311"/>
    </row>
    <row r="459925" spans="63:63" x14ac:dyDescent="0.25">
      <c r="BK459925" s="2315"/>
    </row>
    <row r="459926" spans="63:63" x14ac:dyDescent="0.25">
      <c r="BK459926" s="2311"/>
    </row>
    <row r="459950" spans="63:63" x14ac:dyDescent="0.25">
      <c r="BK459950" s="2315"/>
    </row>
    <row r="459951" spans="63:63" x14ac:dyDescent="0.25">
      <c r="BK459951" s="2311"/>
    </row>
    <row r="459975" spans="63:63" x14ac:dyDescent="0.25">
      <c r="BK459975" s="2315"/>
    </row>
    <row r="459976" spans="63:63" x14ac:dyDescent="0.25">
      <c r="BK459976" s="2311"/>
    </row>
    <row r="460000" spans="63:63" x14ac:dyDescent="0.25">
      <c r="BK460000" s="2315"/>
    </row>
    <row r="460001" spans="63:63" x14ac:dyDescent="0.25">
      <c r="BK460001" s="2311"/>
    </row>
    <row r="460025" spans="63:63" x14ac:dyDescent="0.25">
      <c r="BK460025" s="2315"/>
    </row>
    <row r="460026" spans="63:63" x14ac:dyDescent="0.25">
      <c r="BK460026" s="2311"/>
    </row>
    <row r="460050" spans="63:63" x14ac:dyDescent="0.25">
      <c r="BK460050" s="2315"/>
    </row>
    <row r="460051" spans="63:63" x14ac:dyDescent="0.25">
      <c r="BK460051" s="2311"/>
    </row>
    <row r="460075" spans="63:63" x14ac:dyDescent="0.25">
      <c r="BK460075" s="2315"/>
    </row>
    <row r="460076" spans="63:63" x14ac:dyDescent="0.25">
      <c r="BK460076" s="2311"/>
    </row>
    <row r="460100" spans="63:63" x14ac:dyDescent="0.25">
      <c r="BK460100" s="2315"/>
    </row>
    <row r="460101" spans="63:63" x14ac:dyDescent="0.25">
      <c r="BK460101" s="2311"/>
    </row>
    <row r="460125" spans="63:63" x14ac:dyDescent="0.25">
      <c r="BK460125" s="2315"/>
    </row>
    <row r="460126" spans="63:63" x14ac:dyDescent="0.25">
      <c r="BK460126" s="2311"/>
    </row>
    <row r="460150" spans="63:63" x14ac:dyDescent="0.25">
      <c r="BK460150" s="2315"/>
    </row>
    <row r="460151" spans="63:63" x14ac:dyDescent="0.25">
      <c r="BK460151" s="2311"/>
    </row>
    <row r="460175" spans="63:63" x14ac:dyDescent="0.25">
      <c r="BK460175" s="2315"/>
    </row>
    <row r="460176" spans="63:63" x14ac:dyDescent="0.25">
      <c r="BK460176" s="2311"/>
    </row>
    <row r="460200" spans="63:63" x14ac:dyDescent="0.25">
      <c r="BK460200" s="2315"/>
    </row>
    <row r="460201" spans="63:63" x14ac:dyDescent="0.25">
      <c r="BK460201" s="2311"/>
    </row>
    <row r="460225" spans="63:63" x14ac:dyDescent="0.25">
      <c r="BK460225" s="2315"/>
    </row>
    <row r="460226" spans="63:63" x14ac:dyDescent="0.25">
      <c r="BK460226" s="2311"/>
    </row>
    <row r="460250" spans="63:63" x14ac:dyDescent="0.25">
      <c r="BK460250" s="2315"/>
    </row>
    <row r="460251" spans="63:63" x14ac:dyDescent="0.25">
      <c r="BK460251" s="2311"/>
    </row>
    <row r="460275" spans="63:63" x14ac:dyDescent="0.25">
      <c r="BK460275" s="2315"/>
    </row>
    <row r="460276" spans="63:63" x14ac:dyDescent="0.25">
      <c r="BK460276" s="2311"/>
    </row>
    <row r="460300" spans="63:63" x14ac:dyDescent="0.25">
      <c r="BK460300" s="2315"/>
    </row>
    <row r="460301" spans="63:63" x14ac:dyDescent="0.25">
      <c r="BK460301" s="2311"/>
    </row>
    <row r="460325" spans="63:63" x14ac:dyDescent="0.25">
      <c r="BK460325" s="2315"/>
    </row>
    <row r="460326" spans="63:63" x14ac:dyDescent="0.25">
      <c r="BK460326" s="2311"/>
    </row>
    <row r="460350" spans="63:63" x14ac:dyDescent="0.25">
      <c r="BK460350" s="2315"/>
    </row>
    <row r="460351" spans="63:63" x14ac:dyDescent="0.25">
      <c r="BK460351" s="2311"/>
    </row>
    <row r="460375" spans="63:63" x14ac:dyDescent="0.25">
      <c r="BK460375" s="2315"/>
    </row>
    <row r="460376" spans="63:63" x14ac:dyDescent="0.25">
      <c r="BK460376" s="2311"/>
    </row>
    <row r="460400" spans="63:63" x14ac:dyDescent="0.25">
      <c r="BK460400" s="2315"/>
    </row>
    <row r="460401" spans="63:63" x14ac:dyDescent="0.25">
      <c r="BK460401" s="2311"/>
    </row>
    <row r="460425" spans="63:63" x14ac:dyDescent="0.25">
      <c r="BK460425" s="2315"/>
    </row>
    <row r="460426" spans="63:63" x14ac:dyDescent="0.25">
      <c r="BK460426" s="2311"/>
    </row>
    <row r="460450" spans="63:63" x14ac:dyDescent="0.25">
      <c r="BK460450" s="2315"/>
    </row>
    <row r="460451" spans="63:63" x14ac:dyDescent="0.25">
      <c r="BK460451" s="2311"/>
    </row>
    <row r="460475" spans="63:63" x14ac:dyDescent="0.25">
      <c r="BK460475" s="2315"/>
    </row>
    <row r="460476" spans="63:63" x14ac:dyDescent="0.25">
      <c r="BK460476" s="2311"/>
    </row>
    <row r="460500" spans="63:63" x14ac:dyDescent="0.25">
      <c r="BK460500" s="2315"/>
    </row>
    <row r="460501" spans="63:63" x14ac:dyDescent="0.25">
      <c r="BK460501" s="2311"/>
    </row>
    <row r="460525" spans="63:63" x14ac:dyDescent="0.25">
      <c r="BK460525" s="2315"/>
    </row>
    <row r="460526" spans="63:63" x14ac:dyDescent="0.25">
      <c r="BK460526" s="2311"/>
    </row>
    <row r="460550" spans="63:63" x14ac:dyDescent="0.25">
      <c r="BK460550" s="2315"/>
    </row>
    <row r="460551" spans="63:63" x14ac:dyDescent="0.25">
      <c r="BK460551" s="2311"/>
    </row>
    <row r="460575" spans="63:63" x14ac:dyDescent="0.25">
      <c r="BK460575" s="2315"/>
    </row>
    <row r="460576" spans="63:63" x14ac:dyDescent="0.25">
      <c r="BK460576" s="2311"/>
    </row>
    <row r="460600" spans="63:63" x14ac:dyDescent="0.25">
      <c r="BK460600" s="2315"/>
    </row>
    <row r="460601" spans="63:63" x14ac:dyDescent="0.25">
      <c r="BK460601" s="2311"/>
    </row>
    <row r="460625" spans="63:63" x14ac:dyDescent="0.25">
      <c r="BK460625" s="2315"/>
    </row>
    <row r="460626" spans="63:63" x14ac:dyDescent="0.25">
      <c r="BK460626" s="2311"/>
    </row>
    <row r="460650" spans="63:63" x14ac:dyDescent="0.25">
      <c r="BK460650" s="2315"/>
    </row>
    <row r="460651" spans="63:63" x14ac:dyDescent="0.25">
      <c r="BK460651" s="2311"/>
    </row>
    <row r="460675" spans="63:63" x14ac:dyDescent="0.25">
      <c r="BK460675" s="2315"/>
    </row>
    <row r="460676" spans="63:63" x14ac:dyDescent="0.25">
      <c r="BK460676" s="2311"/>
    </row>
    <row r="460700" spans="63:63" x14ac:dyDescent="0.25">
      <c r="BK460700" s="2315"/>
    </row>
    <row r="460701" spans="63:63" x14ac:dyDescent="0.25">
      <c r="BK460701" s="2311"/>
    </row>
    <row r="460725" spans="63:63" x14ac:dyDescent="0.25">
      <c r="BK460725" s="2315"/>
    </row>
    <row r="460726" spans="63:63" x14ac:dyDescent="0.25">
      <c r="BK460726" s="2311"/>
    </row>
    <row r="460750" spans="63:63" x14ac:dyDescent="0.25">
      <c r="BK460750" s="2315"/>
    </row>
    <row r="460751" spans="63:63" x14ac:dyDescent="0.25">
      <c r="BK460751" s="2311"/>
    </row>
    <row r="460775" spans="63:63" x14ac:dyDescent="0.25">
      <c r="BK460775" s="2315"/>
    </row>
    <row r="460776" spans="63:63" x14ac:dyDescent="0.25">
      <c r="BK460776" s="2311"/>
    </row>
    <row r="460800" spans="63:63" x14ac:dyDescent="0.25">
      <c r="BK460800" s="2315"/>
    </row>
    <row r="460801" spans="63:63" x14ac:dyDescent="0.25">
      <c r="BK460801" s="2311"/>
    </row>
    <row r="460825" spans="63:63" x14ac:dyDescent="0.25">
      <c r="BK460825" s="2315"/>
    </row>
    <row r="460826" spans="63:63" x14ac:dyDescent="0.25">
      <c r="BK460826" s="2311"/>
    </row>
    <row r="460850" spans="63:63" x14ac:dyDescent="0.25">
      <c r="BK460850" s="2315"/>
    </row>
    <row r="460851" spans="63:63" x14ac:dyDescent="0.25">
      <c r="BK460851" s="2311"/>
    </row>
    <row r="460875" spans="63:63" x14ac:dyDescent="0.25">
      <c r="BK460875" s="2315"/>
    </row>
    <row r="460876" spans="63:63" x14ac:dyDescent="0.25">
      <c r="BK460876" s="2311"/>
    </row>
    <row r="460900" spans="63:63" x14ac:dyDescent="0.25">
      <c r="BK460900" s="2315"/>
    </row>
    <row r="460901" spans="63:63" x14ac:dyDescent="0.25">
      <c r="BK460901" s="2311"/>
    </row>
    <row r="460925" spans="63:63" x14ac:dyDescent="0.25">
      <c r="BK460925" s="2315"/>
    </row>
    <row r="460926" spans="63:63" x14ac:dyDescent="0.25">
      <c r="BK460926" s="2311"/>
    </row>
    <row r="460950" spans="63:63" x14ac:dyDescent="0.25">
      <c r="BK460950" s="2315"/>
    </row>
    <row r="460951" spans="63:63" x14ac:dyDescent="0.25">
      <c r="BK460951" s="2311"/>
    </row>
    <row r="460975" spans="63:63" x14ac:dyDescent="0.25">
      <c r="BK460975" s="2315"/>
    </row>
    <row r="460976" spans="63:63" x14ac:dyDescent="0.25">
      <c r="BK460976" s="2311"/>
    </row>
    <row r="461000" spans="63:63" x14ac:dyDescent="0.25">
      <c r="BK461000" s="2315"/>
    </row>
    <row r="461001" spans="63:63" x14ac:dyDescent="0.25">
      <c r="BK461001" s="2311"/>
    </row>
    <row r="461025" spans="63:63" x14ac:dyDescent="0.25">
      <c r="BK461025" s="2315"/>
    </row>
    <row r="461026" spans="63:63" x14ac:dyDescent="0.25">
      <c r="BK461026" s="2311"/>
    </row>
    <row r="461050" spans="63:63" x14ac:dyDescent="0.25">
      <c r="BK461050" s="2315"/>
    </row>
    <row r="461051" spans="63:63" x14ac:dyDescent="0.25">
      <c r="BK461051" s="2311"/>
    </row>
    <row r="461075" spans="63:63" x14ac:dyDescent="0.25">
      <c r="BK461075" s="2315"/>
    </row>
    <row r="461076" spans="63:63" x14ac:dyDescent="0.25">
      <c r="BK461076" s="2311"/>
    </row>
    <row r="461100" spans="63:63" x14ac:dyDescent="0.25">
      <c r="BK461100" s="2315"/>
    </row>
    <row r="461101" spans="63:63" x14ac:dyDescent="0.25">
      <c r="BK461101" s="2311"/>
    </row>
    <row r="461125" spans="63:63" x14ac:dyDescent="0.25">
      <c r="BK461125" s="2315"/>
    </row>
    <row r="461126" spans="63:63" x14ac:dyDescent="0.25">
      <c r="BK461126" s="2311"/>
    </row>
    <row r="461150" spans="63:63" x14ac:dyDescent="0.25">
      <c r="BK461150" s="2315"/>
    </row>
    <row r="461151" spans="63:63" x14ac:dyDescent="0.25">
      <c r="BK461151" s="2311"/>
    </row>
    <row r="461175" spans="63:63" x14ac:dyDescent="0.25">
      <c r="BK461175" s="2315"/>
    </row>
    <row r="461176" spans="63:63" x14ac:dyDescent="0.25">
      <c r="BK461176" s="2311"/>
    </row>
    <row r="461200" spans="63:63" x14ac:dyDescent="0.25">
      <c r="BK461200" s="2315"/>
    </row>
    <row r="461201" spans="63:63" x14ac:dyDescent="0.25">
      <c r="BK461201" s="2311"/>
    </row>
    <row r="461225" spans="63:63" x14ac:dyDescent="0.25">
      <c r="BK461225" s="2315"/>
    </row>
    <row r="461226" spans="63:63" x14ac:dyDescent="0.25">
      <c r="BK461226" s="2311"/>
    </row>
    <row r="461250" spans="63:63" x14ac:dyDescent="0.25">
      <c r="BK461250" s="2315"/>
    </row>
    <row r="461251" spans="63:63" x14ac:dyDescent="0.25">
      <c r="BK461251" s="2311"/>
    </row>
    <row r="461275" spans="63:63" x14ac:dyDescent="0.25">
      <c r="BK461275" s="2315"/>
    </row>
    <row r="461276" spans="63:63" x14ac:dyDescent="0.25">
      <c r="BK461276" s="2311"/>
    </row>
    <row r="461300" spans="63:63" x14ac:dyDescent="0.25">
      <c r="BK461300" s="2315"/>
    </row>
    <row r="461301" spans="63:63" x14ac:dyDescent="0.25">
      <c r="BK461301" s="2311"/>
    </row>
    <row r="461325" spans="63:63" x14ac:dyDescent="0.25">
      <c r="BK461325" s="2315"/>
    </row>
    <row r="461326" spans="63:63" x14ac:dyDescent="0.25">
      <c r="BK461326" s="2311"/>
    </row>
    <row r="461350" spans="63:63" x14ac:dyDescent="0.25">
      <c r="BK461350" s="2315"/>
    </row>
    <row r="461351" spans="63:63" x14ac:dyDescent="0.25">
      <c r="BK461351" s="2311"/>
    </row>
    <row r="461375" spans="63:63" x14ac:dyDescent="0.25">
      <c r="BK461375" s="2315"/>
    </row>
    <row r="461376" spans="63:63" x14ac:dyDescent="0.25">
      <c r="BK461376" s="2311"/>
    </row>
    <row r="461400" spans="63:63" x14ac:dyDescent="0.25">
      <c r="BK461400" s="2315"/>
    </row>
    <row r="461401" spans="63:63" x14ac:dyDescent="0.25">
      <c r="BK461401" s="2311"/>
    </row>
    <row r="461425" spans="63:63" x14ac:dyDescent="0.25">
      <c r="BK461425" s="2315"/>
    </row>
    <row r="461426" spans="63:63" x14ac:dyDescent="0.25">
      <c r="BK461426" s="2311"/>
    </row>
    <row r="461450" spans="63:63" x14ac:dyDescent="0.25">
      <c r="BK461450" s="2315"/>
    </row>
    <row r="461451" spans="63:63" x14ac:dyDescent="0.25">
      <c r="BK461451" s="2311"/>
    </row>
    <row r="461475" spans="63:63" x14ac:dyDescent="0.25">
      <c r="BK461475" s="2315"/>
    </row>
    <row r="461476" spans="63:63" x14ac:dyDescent="0.25">
      <c r="BK461476" s="2311"/>
    </row>
    <row r="461500" spans="63:63" x14ac:dyDescent="0.25">
      <c r="BK461500" s="2315"/>
    </row>
    <row r="461501" spans="63:63" x14ac:dyDescent="0.25">
      <c r="BK461501" s="2311"/>
    </row>
    <row r="461525" spans="63:63" x14ac:dyDescent="0.25">
      <c r="BK461525" s="2315"/>
    </row>
    <row r="461526" spans="63:63" x14ac:dyDescent="0.25">
      <c r="BK461526" s="2311"/>
    </row>
    <row r="461550" spans="63:63" x14ac:dyDescent="0.25">
      <c r="BK461550" s="2315"/>
    </row>
    <row r="461551" spans="63:63" x14ac:dyDescent="0.25">
      <c r="BK461551" s="2311"/>
    </row>
    <row r="461575" spans="63:63" x14ac:dyDescent="0.25">
      <c r="BK461575" s="2315"/>
    </row>
    <row r="461576" spans="63:63" x14ac:dyDescent="0.25">
      <c r="BK461576" s="2311"/>
    </row>
    <row r="461600" spans="63:63" x14ac:dyDescent="0.25">
      <c r="BK461600" s="2315"/>
    </row>
    <row r="461601" spans="63:63" x14ac:dyDescent="0.25">
      <c r="BK461601" s="2311"/>
    </row>
    <row r="461625" spans="63:63" x14ac:dyDescent="0.25">
      <c r="BK461625" s="2315"/>
    </row>
    <row r="461626" spans="63:63" x14ac:dyDescent="0.25">
      <c r="BK461626" s="2311"/>
    </row>
    <row r="461650" spans="63:63" x14ac:dyDescent="0.25">
      <c r="BK461650" s="2315"/>
    </row>
    <row r="461651" spans="63:63" x14ac:dyDescent="0.25">
      <c r="BK461651" s="2311"/>
    </row>
    <row r="461675" spans="63:63" x14ac:dyDescent="0.25">
      <c r="BK461675" s="2315"/>
    </row>
    <row r="461676" spans="63:63" x14ac:dyDescent="0.25">
      <c r="BK461676" s="2311"/>
    </row>
    <row r="461700" spans="63:63" x14ac:dyDescent="0.25">
      <c r="BK461700" s="2315"/>
    </row>
    <row r="461701" spans="63:63" x14ac:dyDescent="0.25">
      <c r="BK461701" s="2311"/>
    </row>
    <row r="461725" spans="63:63" x14ac:dyDescent="0.25">
      <c r="BK461725" s="2315"/>
    </row>
    <row r="461726" spans="63:63" x14ac:dyDescent="0.25">
      <c r="BK461726" s="2311"/>
    </row>
    <row r="461750" spans="63:63" x14ac:dyDescent="0.25">
      <c r="BK461750" s="2315"/>
    </row>
    <row r="461751" spans="63:63" x14ac:dyDescent="0.25">
      <c r="BK461751" s="2311"/>
    </row>
    <row r="461775" spans="63:63" x14ac:dyDescent="0.25">
      <c r="BK461775" s="2315"/>
    </row>
    <row r="461776" spans="63:63" x14ac:dyDescent="0.25">
      <c r="BK461776" s="2311"/>
    </row>
    <row r="461800" spans="63:63" x14ac:dyDescent="0.25">
      <c r="BK461800" s="2315"/>
    </row>
    <row r="461801" spans="63:63" x14ac:dyDescent="0.25">
      <c r="BK461801" s="2311"/>
    </row>
    <row r="461825" spans="63:63" x14ac:dyDescent="0.25">
      <c r="BK461825" s="2315"/>
    </row>
    <row r="461826" spans="63:63" x14ac:dyDescent="0.25">
      <c r="BK461826" s="2311"/>
    </row>
    <row r="461850" spans="63:63" x14ac:dyDescent="0.25">
      <c r="BK461850" s="2315"/>
    </row>
    <row r="461851" spans="63:63" x14ac:dyDescent="0.25">
      <c r="BK461851" s="2311"/>
    </row>
    <row r="461875" spans="63:63" x14ac:dyDescent="0.25">
      <c r="BK461875" s="2315"/>
    </row>
    <row r="461876" spans="63:63" x14ac:dyDescent="0.25">
      <c r="BK461876" s="2311"/>
    </row>
    <row r="461900" spans="63:63" x14ac:dyDescent="0.25">
      <c r="BK461900" s="2315"/>
    </row>
    <row r="461901" spans="63:63" x14ac:dyDescent="0.25">
      <c r="BK461901" s="2311"/>
    </row>
    <row r="461925" spans="63:63" x14ac:dyDescent="0.25">
      <c r="BK461925" s="2315"/>
    </row>
    <row r="461926" spans="63:63" x14ac:dyDescent="0.25">
      <c r="BK461926" s="2311"/>
    </row>
    <row r="461950" spans="63:63" x14ac:dyDescent="0.25">
      <c r="BK461950" s="2315"/>
    </row>
    <row r="461951" spans="63:63" x14ac:dyDescent="0.25">
      <c r="BK461951" s="2311"/>
    </row>
    <row r="461975" spans="63:63" x14ac:dyDescent="0.25">
      <c r="BK461975" s="2315"/>
    </row>
    <row r="461976" spans="63:63" x14ac:dyDescent="0.25">
      <c r="BK461976" s="2311"/>
    </row>
    <row r="462000" spans="63:63" x14ac:dyDescent="0.25">
      <c r="BK462000" s="2315"/>
    </row>
    <row r="462001" spans="63:63" x14ac:dyDescent="0.25">
      <c r="BK462001" s="2311"/>
    </row>
    <row r="462025" spans="63:63" x14ac:dyDescent="0.25">
      <c r="BK462025" s="2315"/>
    </row>
    <row r="462026" spans="63:63" x14ac:dyDescent="0.25">
      <c r="BK462026" s="2311"/>
    </row>
    <row r="462050" spans="63:63" x14ac:dyDescent="0.25">
      <c r="BK462050" s="2315"/>
    </row>
    <row r="462051" spans="63:63" x14ac:dyDescent="0.25">
      <c r="BK462051" s="2311"/>
    </row>
    <row r="462075" spans="63:63" x14ac:dyDescent="0.25">
      <c r="BK462075" s="2315"/>
    </row>
    <row r="462076" spans="63:63" x14ac:dyDescent="0.25">
      <c r="BK462076" s="2311"/>
    </row>
    <row r="462100" spans="63:63" x14ac:dyDescent="0.25">
      <c r="BK462100" s="2315"/>
    </row>
    <row r="462101" spans="63:63" x14ac:dyDescent="0.25">
      <c r="BK462101" s="2311"/>
    </row>
    <row r="462125" spans="63:63" x14ac:dyDescent="0.25">
      <c r="BK462125" s="2315"/>
    </row>
    <row r="462126" spans="63:63" x14ac:dyDescent="0.25">
      <c r="BK462126" s="2311"/>
    </row>
    <row r="462150" spans="63:63" x14ac:dyDescent="0.25">
      <c r="BK462150" s="2315"/>
    </row>
    <row r="462151" spans="63:63" x14ac:dyDescent="0.25">
      <c r="BK462151" s="2311"/>
    </row>
    <row r="462175" spans="63:63" x14ac:dyDescent="0.25">
      <c r="BK462175" s="2315"/>
    </row>
    <row r="462176" spans="63:63" x14ac:dyDescent="0.25">
      <c r="BK462176" s="2311"/>
    </row>
    <row r="462200" spans="63:63" x14ac:dyDescent="0.25">
      <c r="BK462200" s="2315"/>
    </row>
    <row r="462201" spans="63:63" x14ac:dyDescent="0.25">
      <c r="BK462201" s="2311"/>
    </row>
    <row r="462225" spans="63:63" x14ac:dyDescent="0.25">
      <c r="BK462225" s="2315"/>
    </row>
    <row r="462226" spans="63:63" x14ac:dyDescent="0.25">
      <c r="BK462226" s="2311"/>
    </row>
    <row r="462250" spans="63:63" x14ac:dyDescent="0.25">
      <c r="BK462250" s="2315"/>
    </row>
    <row r="462251" spans="63:63" x14ac:dyDescent="0.25">
      <c r="BK462251" s="2311"/>
    </row>
    <row r="462275" spans="63:63" x14ac:dyDescent="0.25">
      <c r="BK462275" s="2315"/>
    </row>
    <row r="462276" spans="63:63" x14ac:dyDescent="0.25">
      <c r="BK462276" s="2311"/>
    </row>
    <row r="462300" spans="63:63" x14ac:dyDescent="0.25">
      <c r="BK462300" s="2315"/>
    </row>
    <row r="462301" spans="63:63" x14ac:dyDescent="0.25">
      <c r="BK462301" s="2311"/>
    </row>
    <row r="462325" spans="63:63" x14ac:dyDescent="0.25">
      <c r="BK462325" s="2315"/>
    </row>
    <row r="462326" spans="63:63" x14ac:dyDescent="0.25">
      <c r="BK462326" s="2311"/>
    </row>
    <row r="462350" spans="63:63" x14ac:dyDescent="0.25">
      <c r="BK462350" s="2315"/>
    </row>
    <row r="462351" spans="63:63" x14ac:dyDescent="0.25">
      <c r="BK462351" s="2311"/>
    </row>
    <row r="462375" spans="63:63" x14ac:dyDescent="0.25">
      <c r="BK462375" s="2315"/>
    </row>
    <row r="462376" spans="63:63" x14ac:dyDescent="0.25">
      <c r="BK462376" s="2311"/>
    </row>
    <row r="462400" spans="63:63" x14ac:dyDescent="0.25">
      <c r="BK462400" s="2315"/>
    </row>
    <row r="462401" spans="63:63" x14ac:dyDescent="0.25">
      <c r="BK462401" s="2311"/>
    </row>
    <row r="462425" spans="63:63" x14ac:dyDescent="0.25">
      <c r="BK462425" s="2315"/>
    </row>
    <row r="462426" spans="63:63" x14ac:dyDescent="0.25">
      <c r="BK462426" s="2311"/>
    </row>
    <row r="462450" spans="63:63" x14ac:dyDescent="0.25">
      <c r="BK462450" s="2315"/>
    </row>
    <row r="462451" spans="63:63" x14ac:dyDescent="0.25">
      <c r="BK462451" s="2311"/>
    </row>
    <row r="462475" spans="63:63" x14ac:dyDescent="0.25">
      <c r="BK462475" s="2315"/>
    </row>
    <row r="462476" spans="63:63" x14ac:dyDescent="0.25">
      <c r="BK462476" s="2311"/>
    </row>
    <row r="462500" spans="63:63" x14ac:dyDescent="0.25">
      <c r="BK462500" s="2315"/>
    </row>
    <row r="462501" spans="63:63" x14ac:dyDescent="0.25">
      <c r="BK462501" s="2311"/>
    </row>
    <row r="462525" spans="63:63" x14ac:dyDescent="0.25">
      <c r="BK462525" s="2315"/>
    </row>
    <row r="462526" spans="63:63" x14ac:dyDescent="0.25">
      <c r="BK462526" s="2311"/>
    </row>
    <row r="462550" spans="63:63" x14ac:dyDescent="0.25">
      <c r="BK462550" s="2315"/>
    </row>
    <row r="462551" spans="63:63" x14ac:dyDescent="0.25">
      <c r="BK462551" s="2311"/>
    </row>
    <row r="462575" spans="63:63" x14ac:dyDescent="0.25">
      <c r="BK462575" s="2315"/>
    </row>
    <row r="462576" spans="63:63" x14ac:dyDescent="0.25">
      <c r="BK462576" s="2311"/>
    </row>
    <row r="462600" spans="63:63" x14ac:dyDescent="0.25">
      <c r="BK462600" s="2315"/>
    </row>
    <row r="462601" spans="63:63" x14ac:dyDescent="0.25">
      <c r="BK462601" s="2311"/>
    </row>
    <row r="462625" spans="63:63" x14ac:dyDescent="0.25">
      <c r="BK462625" s="2315"/>
    </row>
    <row r="462626" spans="63:63" x14ac:dyDescent="0.25">
      <c r="BK462626" s="2311"/>
    </row>
    <row r="462650" spans="63:63" x14ac:dyDescent="0.25">
      <c r="BK462650" s="2315"/>
    </row>
    <row r="462651" spans="63:63" x14ac:dyDescent="0.25">
      <c r="BK462651" s="2311"/>
    </row>
    <row r="462675" spans="63:63" x14ac:dyDescent="0.25">
      <c r="BK462675" s="2315"/>
    </row>
    <row r="462676" spans="63:63" x14ac:dyDescent="0.25">
      <c r="BK462676" s="2311"/>
    </row>
    <row r="462700" spans="63:63" x14ac:dyDescent="0.25">
      <c r="BK462700" s="2315"/>
    </row>
    <row r="462701" spans="63:63" x14ac:dyDescent="0.25">
      <c r="BK462701" s="2311"/>
    </row>
    <row r="462725" spans="63:63" x14ac:dyDescent="0.25">
      <c r="BK462725" s="2315"/>
    </row>
    <row r="462726" spans="63:63" x14ac:dyDescent="0.25">
      <c r="BK462726" s="2311"/>
    </row>
    <row r="462750" spans="63:63" x14ac:dyDescent="0.25">
      <c r="BK462750" s="2315"/>
    </row>
    <row r="462751" spans="63:63" x14ac:dyDescent="0.25">
      <c r="BK462751" s="2311"/>
    </row>
    <row r="462775" spans="63:63" x14ac:dyDescent="0.25">
      <c r="BK462775" s="2315"/>
    </row>
    <row r="462776" spans="63:63" x14ac:dyDescent="0.25">
      <c r="BK462776" s="2311"/>
    </row>
    <row r="462800" spans="63:63" x14ac:dyDescent="0.25">
      <c r="BK462800" s="2315"/>
    </row>
    <row r="462801" spans="63:63" x14ac:dyDescent="0.25">
      <c r="BK462801" s="2311"/>
    </row>
    <row r="462825" spans="63:63" x14ac:dyDescent="0.25">
      <c r="BK462825" s="2315"/>
    </row>
    <row r="462826" spans="63:63" x14ac:dyDescent="0.25">
      <c r="BK462826" s="2311"/>
    </row>
    <row r="462850" spans="63:63" x14ac:dyDescent="0.25">
      <c r="BK462850" s="2315"/>
    </row>
    <row r="462851" spans="63:63" x14ac:dyDescent="0.25">
      <c r="BK462851" s="2311"/>
    </row>
    <row r="462875" spans="63:63" x14ac:dyDescent="0.25">
      <c r="BK462875" s="2315"/>
    </row>
    <row r="462876" spans="63:63" x14ac:dyDescent="0.25">
      <c r="BK462876" s="2311"/>
    </row>
    <row r="462900" spans="63:63" x14ac:dyDescent="0.25">
      <c r="BK462900" s="2315"/>
    </row>
    <row r="462901" spans="63:63" x14ac:dyDescent="0.25">
      <c r="BK462901" s="2311"/>
    </row>
    <row r="462925" spans="63:63" x14ac:dyDescent="0.25">
      <c r="BK462925" s="2315"/>
    </row>
    <row r="462926" spans="63:63" x14ac:dyDescent="0.25">
      <c r="BK462926" s="2311"/>
    </row>
    <row r="462950" spans="63:63" x14ac:dyDescent="0.25">
      <c r="BK462950" s="2315"/>
    </row>
    <row r="462951" spans="63:63" x14ac:dyDescent="0.25">
      <c r="BK462951" s="2311"/>
    </row>
    <row r="462975" spans="63:63" x14ac:dyDescent="0.25">
      <c r="BK462975" s="2315"/>
    </row>
    <row r="462976" spans="63:63" x14ac:dyDescent="0.25">
      <c r="BK462976" s="2311"/>
    </row>
    <row r="463000" spans="63:63" x14ac:dyDescent="0.25">
      <c r="BK463000" s="2315"/>
    </row>
    <row r="463001" spans="63:63" x14ac:dyDescent="0.25">
      <c r="BK463001" s="2311"/>
    </row>
    <row r="463025" spans="63:63" x14ac:dyDescent="0.25">
      <c r="BK463025" s="2315"/>
    </row>
    <row r="463026" spans="63:63" x14ac:dyDescent="0.25">
      <c r="BK463026" s="2311"/>
    </row>
    <row r="463050" spans="63:63" x14ac:dyDescent="0.25">
      <c r="BK463050" s="2315"/>
    </row>
    <row r="463051" spans="63:63" x14ac:dyDescent="0.25">
      <c r="BK463051" s="2311"/>
    </row>
    <row r="463075" spans="63:63" x14ac:dyDescent="0.25">
      <c r="BK463075" s="2315"/>
    </row>
    <row r="463076" spans="63:63" x14ac:dyDescent="0.25">
      <c r="BK463076" s="2311"/>
    </row>
    <row r="463100" spans="63:63" x14ac:dyDescent="0.25">
      <c r="BK463100" s="2315"/>
    </row>
    <row r="463101" spans="63:63" x14ac:dyDescent="0.25">
      <c r="BK463101" s="2311"/>
    </row>
    <row r="463125" spans="63:63" x14ac:dyDescent="0.25">
      <c r="BK463125" s="2315"/>
    </row>
    <row r="463126" spans="63:63" x14ac:dyDescent="0.25">
      <c r="BK463126" s="2311"/>
    </row>
    <row r="463150" spans="63:63" x14ac:dyDescent="0.25">
      <c r="BK463150" s="2315"/>
    </row>
    <row r="463151" spans="63:63" x14ac:dyDescent="0.25">
      <c r="BK463151" s="2311"/>
    </row>
    <row r="463175" spans="63:63" x14ac:dyDescent="0.25">
      <c r="BK463175" s="2315"/>
    </row>
    <row r="463176" spans="63:63" x14ac:dyDescent="0.25">
      <c r="BK463176" s="2311"/>
    </row>
    <row r="463200" spans="63:63" x14ac:dyDescent="0.25">
      <c r="BK463200" s="2315"/>
    </row>
    <row r="463201" spans="63:63" x14ac:dyDescent="0.25">
      <c r="BK463201" s="2311"/>
    </row>
    <row r="463225" spans="63:63" x14ac:dyDescent="0.25">
      <c r="BK463225" s="2315"/>
    </row>
    <row r="463226" spans="63:63" x14ac:dyDescent="0.25">
      <c r="BK463226" s="2311"/>
    </row>
    <row r="463250" spans="63:63" x14ac:dyDescent="0.25">
      <c r="BK463250" s="2315"/>
    </row>
    <row r="463251" spans="63:63" x14ac:dyDescent="0.25">
      <c r="BK463251" s="2311"/>
    </row>
    <row r="463275" spans="63:63" x14ac:dyDescent="0.25">
      <c r="BK463275" s="2315"/>
    </row>
    <row r="463276" spans="63:63" x14ac:dyDescent="0.25">
      <c r="BK463276" s="2311"/>
    </row>
    <row r="463300" spans="63:63" x14ac:dyDescent="0.25">
      <c r="BK463300" s="2315"/>
    </row>
    <row r="463301" spans="63:63" x14ac:dyDescent="0.25">
      <c r="BK463301" s="2311"/>
    </row>
    <row r="463325" spans="63:63" x14ac:dyDescent="0.25">
      <c r="BK463325" s="2315"/>
    </row>
    <row r="463326" spans="63:63" x14ac:dyDescent="0.25">
      <c r="BK463326" s="2311"/>
    </row>
    <row r="463350" spans="63:63" x14ac:dyDescent="0.25">
      <c r="BK463350" s="2315"/>
    </row>
    <row r="463351" spans="63:63" x14ac:dyDescent="0.25">
      <c r="BK463351" s="2311"/>
    </row>
    <row r="463375" spans="63:63" x14ac:dyDescent="0.25">
      <c r="BK463375" s="2315"/>
    </row>
    <row r="463376" spans="63:63" x14ac:dyDescent="0.25">
      <c r="BK463376" s="2311"/>
    </row>
    <row r="463400" spans="63:63" x14ac:dyDescent="0.25">
      <c r="BK463400" s="2315"/>
    </row>
    <row r="463401" spans="63:63" x14ac:dyDescent="0.25">
      <c r="BK463401" s="2311"/>
    </row>
    <row r="463425" spans="63:63" x14ac:dyDescent="0.25">
      <c r="BK463425" s="2315"/>
    </row>
    <row r="463426" spans="63:63" x14ac:dyDescent="0.25">
      <c r="BK463426" s="2311"/>
    </row>
    <row r="463450" spans="63:63" x14ac:dyDescent="0.25">
      <c r="BK463450" s="2315"/>
    </row>
    <row r="463451" spans="63:63" x14ac:dyDescent="0.25">
      <c r="BK463451" s="2311"/>
    </row>
    <row r="463475" spans="63:63" x14ac:dyDescent="0.25">
      <c r="BK463475" s="2315"/>
    </row>
    <row r="463476" spans="63:63" x14ac:dyDescent="0.25">
      <c r="BK463476" s="2311"/>
    </row>
    <row r="463500" spans="63:63" x14ac:dyDescent="0.25">
      <c r="BK463500" s="2315"/>
    </row>
    <row r="463501" spans="63:63" x14ac:dyDescent="0.25">
      <c r="BK463501" s="2311"/>
    </row>
    <row r="463525" spans="63:63" x14ac:dyDescent="0.25">
      <c r="BK463525" s="2315"/>
    </row>
    <row r="463526" spans="63:63" x14ac:dyDescent="0.25">
      <c r="BK463526" s="2311"/>
    </row>
    <row r="463550" spans="63:63" x14ac:dyDescent="0.25">
      <c r="BK463550" s="2315"/>
    </row>
    <row r="463551" spans="63:63" x14ac:dyDescent="0.25">
      <c r="BK463551" s="2311"/>
    </row>
    <row r="463575" spans="63:63" x14ac:dyDescent="0.25">
      <c r="BK463575" s="2315"/>
    </row>
    <row r="463576" spans="63:63" x14ac:dyDescent="0.25">
      <c r="BK463576" s="2311"/>
    </row>
    <row r="463600" spans="63:63" x14ac:dyDescent="0.25">
      <c r="BK463600" s="2315"/>
    </row>
    <row r="463601" spans="63:63" x14ac:dyDescent="0.25">
      <c r="BK463601" s="2311"/>
    </row>
    <row r="463625" spans="63:63" x14ac:dyDescent="0.25">
      <c r="BK463625" s="2315"/>
    </row>
    <row r="463626" spans="63:63" x14ac:dyDescent="0.25">
      <c r="BK463626" s="2311"/>
    </row>
    <row r="463650" spans="63:63" x14ac:dyDescent="0.25">
      <c r="BK463650" s="2315"/>
    </row>
    <row r="463651" spans="63:63" x14ac:dyDescent="0.25">
      <c r="BK463651" s="2311"/>
    </row>
    <row r="463675" spans="63:63" x14ac:dyDescent="0.25">
      <c r="BK463675" s="2315"/>
    </row>
    <row r="463676" spans="63:63" x14ac:dyDescent="0.25">
      <c r="BK463676" s="2311"/>
    </row>
    <row r="463700" spans="63:63" x14ac:dyDescent="0.25">
      <c r="BK463700" s="2315"/>
    </row>
    <row r="463701" spans="63:63" x14ac:dyDescent="0.25">
      <c r="BK463701" s="2311"/>
    </row>
    <row r="463725" spans="63:63" x14ac:dyDescent="0.25">
      <c r="BK463725" s="2315"/>
    </row>
    <row r="463726" spans="63:63" x14ac:dyDescent="0.25">
      <c r="BK463726" s="2311"/>
    </row>
    <row r="463750" spans="63:63" x14ac:dyDescent="0.25">
      <c r="BK463750" s="2315"/>
    </row>
    <row r="463751" spans="63:63" x14ac:dyDescent="0.25">
      <c r="BK463751" s="2311"/>
    </row>
    <row r="463775" spans="63:63" x14ac:dyDescent="0.25">
      <c r="BK463775" s="2315"/>
    </row>
    <row r="463776" spans="63:63" x14ac:dyDescent="0.25">
      <c r="BK463776" s="2311"/>
    </row>
    <row r="463800" spans="63:63" x14ac:dyDescent="0.25">
      <c r="BK463800" s="2315"/>
    </row>
    <row r="463801" spans="63:63" x14ac:dyDescent="0.25">
      <c r="BK463801" s="2311"/>
    </row>
    <row r="463825" spans="63:63" x14ac:dyDescent="0.25">
      <c r="BK463825" s="2315"/>
    </row>
    <row r="463826" spans="63:63" x14ac:dyDescent="0.25">
      <c r="BK463826" s="2311"/>
    </row>
    <row r="463850" spans="63:63" x14ac:dyDescent="0.25">
      <c r="BK463850" s="2315"/>
    </row>
    <row r="463851" spans="63:63" x14ac:dyDescent="0.25">
      <c r="BK463851" s="2311"/>
    </row>
    <row r="463875" spans="63:63" x14ac:dyDescent="0.25">
      <c r="BK463875" s="2315"/>
    </row>
    <row r="463876" spans="63:63" x14ac:dyDescent="0.25">
      <c r="BK463876" s="2311"/>
    </row>
    <row r="463900" spans="63:63" x14ac:dyDescent="0.25">
      <c r="BK463900" s="2315"/>
    </row>
    <row r="463901" spans="63:63" x14ac:dyDescent="0.25">
      <c r="BK463901" s="2311"/>
    </row>
    <row r="463925" spans="63:63" x14ac:dyDescent="0.25">
      <c r="BK463925" s="2315"/>
    </row>
    <row r="463926" spans="63:63" x14ac:dyDescent="0.25">
      <c r="BK463926" s="2311"/>
    </row>
    <row r="463950" spans="63:63" x14ac:dyDescent="0.25">
      <c r="BK463950" s="2315"/>
    </row>
    <row r="463951" spans="63:63" x14ac:dyDescent="0.25">
      <c r="BK463951" s="2311"/>
    </row>
    <row r="463975" spans="63:63" x14ac:dyDescent="0.25">
      <c r="BK463975" s="2315"/>
    </row>
    <row r="463976" spans="63:63" x14ac:dyDescent="0.25">
      <c r="BK463976" s="2311"/>
    </row>
    <row r="464000" spans="63:63" x14ac:dyDescent="0.25">
      <c r="BK464000" s="2315"/>
    </row>
    <row r="464001" spans="63:63" x14ac:dyDescent="0.25">
      <c r="BK464001" s="2311"/>
    </row>
    <row r="464025" spans="63:63" x14ac:dyDescent="0.25">
      <c r="BK464025" s="2315"/>
    </row>
    <row r="464026" spans="63:63" x14ac:dyDescent="0.25">
      <c r="BK464026" s="2311"/>
    </row>
    <row r="464050" spans="63:63" x14ac:dyDescent="0.25">
      <c r="BK464050" s="2315"/>
    </row>
    <row r="464051" spans="63:63" x14ac:dyDescent="0.25">
      <c r="BK464051" s="2311"/>
    </row>
    <row r="464075" spans="63:63" x14ac:dyDescent="0.25">
      <c r="BK464075" s="2315"/>
    </row>
    <row r="464076" spans="63:63" x14ac:dyDescent="0.25">
      <c r="BK464076" s="2311"/>
    </row>
    <row r="464100" spans="63:63" x14ac:dyDescent="0.25">
      <c r="BK464100" s="2315"/>
    </row>
    <row r="464101" spans="63:63" x14ac:dyDescent="0.25">
      <c r="BK464101" s="2311"/>
    </row>
    <row r="464125" spans="63:63" x14ac:dyDescent="0.25">
      <c r="BK464125" s="2315"/>
    </row>
    <row r="464126" spans="63:63" x14ac:dyDescent="0.25">
      <c r="BK464126" s="2311"/>
    </row>
    <row r="464150" spans="63:63" x14ac:dyDescent="0.25">
      <c r="BK464150" s="2315"/>
    </row>
    <row r="464151" spans="63:63" x14ac:dyDescent="0.25">
      <c r="BK464151" s="2311"/>
    </row>
    <row r="464175" spans="63:63" x14ac:dyDescent="0.25">
      <c r="BK464175" s="2315"/>
    </row>
    <row r="464176" spans="63:63" x14ac:dyDescent="0.25">
      <c r="BK464176" s="2311"/>
    </row>
    <row r="464200" spans="63:63" x14ac:dyDescent="0.25">
      <c r="BK464200" s="2315"/>
    </row>
    <row r="464201" spans="63:63" x14ac:dyDescent="0.25">
      <c r="BK464201" s="2311"/>
    </row>
    <row r="464225" spans="63:63" x14ac:dyDescent="0.25">
      <c r="BK464225" s="2315"/>
    </row>
    <row r="464226" spans="63:63" x14ac:dyDescent="0.25">
      <c r="BK464226" s="2311"/>
    </row>
    <row r="464250" spans="63:63" x14ac:dyDescent="0.25">
      <c r="BK464250" s="2315"/>
    </row>
    <row r="464251" spans="63:63" x14ac:dyDescent="0.25">
      <c r="BK464251" s="2311"/>
    </row>
    <row r="464275" spans="63:63" x14ac:dyDescent="0.25">
      <c r="BK464275" s="2315"/>
    </row>
    <row r="464276" spans="63:63" x14ac:dyDescent="0.25">
      <c r="BK464276" s="2311"/>
    </row>
    <row r="464300" spans="63:63" x14ac:dyDescent="0.25">
      <c r="BK464300" s="2315"/>
    </row>
    <row r="464301" spans="63:63" x14ac:dyDescent="0.25">
      <c r="BK464301" s="2311"/>
    </row>
    <row r="464325" spans="63:63" x14ac:dyDescent="0.25">
      <c r="BK464325" s="2315"/>
    </row>
    <row r="464326" spans="63:63" x14ac:dyDescent="0.25">
      <c r="BK464326" s="2311"/>
    </row>
    <row r="464350" spans="63:63" x14ac:dyDescent="0.25">
      <c r="BK464350" s="2315"/>
    </row>
    <row r="464351" spans="63:63" x14ac:dyDescent="0.25">
      <c r="BK464351" s="2311"/>
    </row>
    <row r="464375" spans="63:63" x14ac:dyDescent="0.25">
      <c r="BK464375" s="2315"/>
    </row>
    <row r="464376" spans="63:63" x14ac:dyDescent="0.25">
      <c r="BK464376" s="2311"/>
    </row>
    <row r="464400" spans="63:63" x14ac:dyDescent="0.25">
      <c r="BK464400" s="2315"/>
    </row>
    <row r="464401" spans="63:63" x14ac:dyDescent="0.25">
      <c r="BK464401" s="2311"/>
    </row>
    <row r="464425" spans="63:63" x14ac:dyDescent="0.25">
      <c r="BK464425" s="2315"/>
    </row>
    <row r="464426" spans="63:63" x14ac:dyDescent="0.25">
      <c r="BK464426" s="2311"/>
    </row>
    <row r="464450" spans="63:63" x14ac:dyDescent="0.25">
      <c r="BK464450" s="2315"/>
    </row>
    <row r="464451" spans="63:63" x14ac:dyDescent="0.25">
      <c r="BK464451" s="2311"/>
    </row>
    <row r="464475" spans="63:63" x14ac:dyDescent="0.25">
      <c r="BK464475" s="2315"/>
    </row>
    <row r="464476" spans="63:63" x14ac:dyDescent="0.25">
      <c r="BK464476" s="2311"/>
    </row>
    <row r="464500" spans="63:63" x14ac:dyDescent="0.25">
      <c r="BK464500" s="2315"/>
    </row>
    <row r="464501" spans="63:63" x14ac:dyDescent="0.25">
      <c r="BK464501" s="2311"/>
    </row>
    <row r="464525" spans="63:63" x14ac:dyDescent="0.25">
      <c r="BK464525" s="2315"/>
    </row>
    <row r="464526" spans="63:63" x14ac:dyDescent="0.25">
      <c r="BK464526" s="2311"/>
    </row>
    <row r="464550" spans="63:63" x14ac:dyDescent="0.25">
      <c r="BK464550" s="2315"/>
    </row>
    <row r="464551" spans="63:63" x14ac:dyDescent="0.25">
      <c r="BK464551" s="2311"/>
    </row>
    <row r="464575" spans="63:63" x14ac:dyDescent="0.25">
      <c r="BK464575" s="2315"/>
    </row>
    <row r="464576" spans="63:63" x14ac:dyDescent="0.25">
      <c r="BK464576" s="2311"/>
    </row>
    <row r="464600" spans="63:63" x14ac:dyDescent="0.25">
      <c r="BK464600" s="2315"/>
    </row>
    <row r="464601" spans="63:63" x14ac:dyDescent="0.25">
      <c r="BK464601" s="2311"/>
    </row>
    <row r="464625" spans="63:63" x14ac:dyDescent="0.25">
      <c r="BK464625" s="2315"/>
    </row>
    <row r="464626" spans="63:63" x14ac:dyDescent="0.25">
      <c r="BK464626" s="2311"/>
    </row>
    <row r="464650" spans="63:63" x14ac:dyDescent="0.25">
      <c r="BK464650" s="2315"/>
    </row>
    <row r="464651" spans="63:63" x14ac:dyDescent="0.25">
      <c r="BK464651" s="2311"/>
    </row>
    <row r="464675" spans="63:63" x14ac:dyDescent="0.25">
      <c r="BK464675" s="2315"/>
    </row>
    <row r="464676" spans="63:63" x14ac:dyDescent="0.25">
      <c r="BK464676" s="2311"/>
    </row>
    <row r="464700" spans="63:63" x14ac:dyDescent="0.25">
      <c r="BK464700" s="2315"/>
    </row>
    <row r="464701" spans="63:63" x14ac:dyDescent="0.25">
      <c r="BK464701" s="2311"/>
    </row>
    <row r="464725" spans="63:63" x14ac:dyDescent="0.25">
      <c r="BK464725" s="2315"/>
    </row>
    <row r="464726" spans="63:63" x14ac:dyDescent="0.25">
      <c r="BK464726" s="2311"/>
    </row>
    <row r="464750" spans="63:63" x14ac:dyDescent="0.25">
      <c r="BK464750" s="2315"/>
    </row>
    <row r="464751" spans="63:63" x14ac:dyDescent="0.25">
      <c r="BK464751" s="2311"/>
    </row>
    <row r="464775" spans="63:63" x14ac:dyDescent="0.25">
      <c r="BK464775" s="2315"/>
    </row>
    <row r="464776" spans="63:63" x14ac:dyDescent="0.25">
      <c r="BK464776" s="2311"/>
    </row>
    <row r="464800" spans="63:63" x14ac:dyDescent="0.25">
      <c r="BK464800" s="2315"/>
    </row>
    <row r="464801" spans="63:63" x14ac:dyDescent="0.25">
      <c r="BK464801" s="2311"/>
    </row>
    <row r="464825" spans="63:63" x14ac:dyDescent="0.25">
      <c r="BK464825" s="2315"/>
    </row>
    <row r="464826" spans="63:63" x14ac:dyDescent="0.25">
      <c r="BK464826" s="2311"/>
    </row>
    <row r="464850" spans="63:63" x14ac:dyDescent="0.25">
      <c r="BK464850" s="2315"/>
    </row>
    <row r="464851" spans="63:63" x14ac:dyDescent="0.25">
      <c r="BK464851" s="2311"/>
    </row>
    <row r="464875" spans="63:63" x14ac:dyDescent="0.25">
      <c r="BK464875" s="2315"/>
    </row>
    <row r="464876" spans="63:63" x14ac:dyDescent="0.25">
      <c r="BK464876" s="2311"/>
    </row>
    <row r="464900" spans="63:63" x14ac:dyDescent="0.25">
      <c r="BK464900" s="2315"/>
    </row>
    <row r="464901" spans="63:63" x14ac:dyDescent="0.25">
      <c r="BK464901" s="2311"/>
    </row>
    <row r="464925" spans="63:63" x14ac:dyDescent="0.25">
      <c r="BK464925" s="2315"/>
    </row>
    <row r="464926" spans="63:63" x14ac:dyDescent="0.25">
      <c r="BK464926" s="2311"/>
    </row>
    <row r="464950" spans="63:63" x14ac:dyDescent="0.25">
      <c r="BK464950" s="2315"/>
    </row>
    <row r="464951" spans="63:63" x14ac:dyDescent="0.25">
      <c r="BK464951" s="2311"/>
    </row>
    <row r="464975" spans="63:63" x14ac:dyDescent="0.25">
      <c r="BK464975" s="2315"/>
    </row>
    <row r="464976" spans="63:63" x14ac:dyDescent="0.25">
      <c r="BK464976" s="2311"/>
    </row>
    <row r="465000" spans="63:63" x14ac:dyDescent="0.25">
      <c r="BK465000" s="2315"/>
    </row>
    <row r="465001" spans="63:63" x14ac:dyDescent="0.25">
      <c r="BK465001" s="2311"/>
    </row>
    <row r="465025" spans="63:63" x14ac:dyDescent="0.25">
      <c r="BK465025" s="2315"/>
    </row>
    <row r="465026" spans="63:63" x14ac:dyDescent="0.25">
      <c r="BK465026" s="2311"/>
    </row>
    <row r="465050" spans="63:63" x14ac:dyDescent="0.25">
      <c r="BK465050" s="2315"/>
    </row>
    <row r="465051" spans="63:63" x14ac:dyDescent="0.25">
      <c r="BK465051" s="2311"/>
    </row>
    <row r="465075" spans="63:63" x14ac:dyDescent="0.25">
      <c r="BK465075" s="2315"/>
    </row>
    <row r="465076" spans="63:63" x14ac:dyDescent="0.25">
      <c r="BK465076" s="2311"/>
    </row>
    <row r="465100" spans="63:63" x14ac:dyDescent="0.25">
      <c r="BK465100" s="2315"/>
    </row>
    <row r="465101" spans="63:63" x14ac:dyDescent="0.25">
      <c r="BK465101" s="2311"/>
    </row>
    <row r="465125" spans="63:63" x14ac:dyDescent="0.25">
      <c r="BK465125" s="2315"/>
    </row>
    <row r="465126" spans="63:63" x14ac:dyDescent="0.25">
      <c r="BK465126" s="2311"/>
    </row>
    <row r="465150" spans="63:63" x14ac:dyDescent="0.25">
      <c r="BK465150" s="2315"/>
    </row>
    <row r="465151" spans="63:63" x14ac:dyDescent="0.25">
      <c r="BK465151" s="2311"/>
    </row>
    <row r="465175" spans="63:63" x14ac:dyDescent="0.25">
      <c r="BK465175" s="2315"/>
    </row>
    <row r="465176" spans="63:63" x14ac:dyDescent="0.25">
      <c r="BK465176" s="2311"/>
    </row>
    <row r="465200" spans="63:63" x14ac:dyDescent="0.25">
      <c r="BK465200" s="2315"/>
    </row>
    <row r="465201" spans="63:63" x14ac:dyDescent="0.25">
      <c r="BK465201" s="2311"/>
    </row>
    <row r="465225" spans="63:63" x14ac:dyDescent="0.25">
      <c r="BK465225" s="2315"/>
    </row>
    <row r="465226" spans="63:63" x14ac:dyDescent="0.25">
      <c r="BK465226" s="2311"/>
    </row>
    <row r="465250" spans="63:63" x14ac:dyDescent="0.25">
      <c r="BK465250" s="2315"/>
    </row>
    <row r="465251" spans="63:63" x14ac:dyDescent="0.25">
      <c r="BK465251" s="2311"/>
    </row>
    <row r="465275" spans="63:63" x14ac:dyDescent="0.25">
      <c r="BK465275" s="2315"/>
    </row>
    <row r="465276" spans="63:63" x14ac:dyDescent="0.25">
      <c r="BK465276" s="2311"/>
    </row>
    <row r="465300" spans="63:63" x14ac:dyDescent="0.25">
      <c r="BK465300" s="2315"/>
    </row>
    <row r="465301" spans="63:63" x14ac:dyDescent="0.25">
      <c r="BK465301" s="2311"/>
    </row>
    <row r="465325" spans="63:63" x14ac:dyDescent="0.25">
      <c r="BK465325" s="2315"/>
    </row>
    <row r="465326" spans="63:63" x14ac:dyDescent="0.25">
      <c r="BK465326" s="2311"/>
    </row>
    <row r="465350" spans="63:63" x14ac:dyDescent="0.25">
      <c r="BK465350" s="2315"/>
    </row>
    <row r="465351" spans="63:63" x14ac:dyDescent="0.25">
      <c r="BK465351" s="2311"/>
    </row>
    <row r="465375" spans="63:63" x14ac:dyDescent="0.25">
      <c r="BK465375" s="2315"/>
    </row>
    <row r="465376" spans="63:63" x14ac:dyDescent="0.25">
      <c r="BK465376" s="2311"/>
    </row>
    <row r="465400" spans="63:63" x14ac:dyDescent="0.25">
      <c r="BK465400" s="2315"/>
    </row>
    <row r="465401" spans="63:63" x14ac:dyDescent="0.25">
      <c r="BK465401" s="2311"/>
    </row>
    <row r="465425" spans="63:63" x14ac:dyDescent="0.25">
      <c r="BK465425" s="2315"/>
    </row>
    <row r="465426" spans="63:63" x14ac:dyDescent="0.25">
      <c r="BK465426" s="2311"/>
    </row>
    <row r="465450" spans="63:63" x14ac:dyDescent="0.25">
      <c r="BK465450" s="2315"/>
    </row>
    <row r="465451" spans="63:63" x14ac:dyDescent="0.25">
      <c r="BK465451" s="2311"/>
    </row>
    <row r="465475" spans="63:63" x14ac:dyDescent="0.25">
      <c r="BK465475" s="2315"/>
    </row>
    <row r="465476" spans="63:63" x14ac:dyDescent="0.25">
      <c r="BK465476" s="2311"/>
    </row>
    <row r="465500" spans="63:63" x14ac:dyDescent="0.25">
      <c r="BK465500" s="2315"/>
    </row>
    <row r="465501" spans="63:63" x14ac:dyDescent="0.25">
      <c r="BK465501" s="2311"/>
    </row>
    <row r="465525" spans="63:63" x14ac:dyDescent="0.25">
      <c r="BK465525" s="2315"/>
    </row>
    <row r="465526" spans="63:63" x14ac:dyDescent="0.25">
      <c r="BK465526" s="2311"/>
    </row>
    <row r="465550" spans="63:63" x14ac:dyDescent="0.25">
      <c r="BK465550" s="2315"/>
    </row>
    <row r="465551" spans="63:63" x14ac:dyDescent="0.25">
      <c r="BK465551" s="2311"/>
    </row>
    <row r="465575" spans="63:63" x14ac:dyDescent="0.25">
      <c r="BK465575" s="2315"/>
    </row>
    <row r="465576" spans="63:63" x14ac:dyDescent="0.25">
      <c r="BK465576" s="2311"/>
    </row>
    <row r="465600" spans="63:63" x14ac:dyDescent="0.25">
      <c r="BK465600" s="2315"/>
    </row>
    <row r="465601" spans="63:63" x14ac:dyDescent="0.25">
      <c r="BK465601" s="2311"/>
    </row>
    <row r="465625" spans="63:63" x14ac:dyDescent="0.25">
      <c r="BK465625" s="2315"/>
    </row>
    <row r="465626" spans="63:63" x14ac:dyDescent="0.25">
      <c r="BK465626" s="2311"/>
    </row>
    <row r="465650" spans="63:63" x14ac:dyDescent="0.25">
      <c r="BK465650" s="2315"/>
    </row>
    <row r="465651" spans="63:63" x14ac:dyDescent="0.25">
      <c r="BK465651" s="2311"/>
    </row>
    <row r="465675" spans="63:63" x14ac:dyDescent="0.25">
      <c r="BK465675" s="2315"/>
    </row>
    <row r="465676" spans="63:63" x14ac:dyDescent="0.25">
      <c r="BK465676" s="2311"/>
    </row>
    <row r="465700" spans="63:63" x14ac:dyDescent="0.25">
      <c r="BK465700" s="2315"/>
    </row>
    <row r="465701" spans="63:63" x14ac:dyDescent="0.25">
      <c r="BK465701" s="2311"/>
    </row>
    <row r="465725" spans="63:63" x14ac:dyDescent="0.25">
      <c r="BK465725" s="2315"/>
    </row>
    <row r="465726" spans="63:63" x14ac:dyDescent="0.25">
      <c r="BK465726" s="2311"/>
    </row>
    <row r="465750" spans="63:63" x14ac:dyDescent="0.25">
      <c r="BK465750" s="2315"/>
    </row>
    <row r="465751" spans="63:63" x14ac:dyDescent="0.25">
      <c r="BK465751" s="2311"/>
    </row>
    <row r="465775" spans="63:63" x14ac:dyDescent="0.25">
      <c r="BK465775" s="2315"/>
    </row>
    <row r="465776" spans="63:63" x14ac:dyDescent="0.25">
      <c r="BK465776" s="2311"/>
    </row>
    <row r="465800" spans="63:63" x14ac:dyDescent="0.25">
      <c r="BK465800" s="2315"/>
    </row>
    <row r="465801" spans="63:63" x14ac:dyDescent="0.25">
      <c r="BK465801" s="2311"/>
    </row>
    <row r="465825" spans="63:63" x14ac:dyDescent="0.25">
      <c r="BK465825" s="2315"/>
    </row>
    <row r="465826" spans="63:63" x14ac:dyDescent="0.25">
      <c r="BK465826" s="2311"/>
    </row>
    <row r="465850" spans="63:63" x14ac:dyDescent="0.25">
      <c r="BK465850" s="2315"/>
    </row>
    <row r="465851" spans="63:63" x14ac:dyDescent="0.25">
      <c r="BK465851" s="2311"/>
    </row>
    <row r="465875" spans="63:63" x14ac:dyDescent="0.25">
      <c r="BK465875" s="2315"/>
    </row>
    <row r="465876" spans="63:63" x14ac:dyDescent="0.25">
      <c r="BK465876" s="2311"/>
    </row>
    <row r="465900" spans="63:63" x14ac:dyDescent="0.25">
      <c r="BK465900" s="2315"/>
    </row>
    <row r="465901" spans="63:63" x14ac:dyDescent="0.25">
      <c r="BK465901" s="2311"/>
    </row>
    <row r="465925" spans="63:63" x14ac:dyDescent="0.25">
      <c r="BK465925" s="2315"/>
    </row>
    <row r="465926" spans="63:63" x14ac:dyDescent="0.25">
      <c r="BK465926" s="2311"/>
    </row>
    <row r="465950" spans="63:63" x14ac:dyDescent="0.25">
      <c r="BK465950" s="2315"/>
    </row>
    <row r="465951" spans="63:63" x14ac:dyDescent="0.25">
      <c r="BK465951" s="2311"/>
    </row>
    <row r="465975" spans="63:63" x14ac:dyDescent="0.25">
      <c r="BK465975" s="2315"/>
    </row>
    <row r="465976" spans="63:63" x14ac:dyDescent="0.25">
      <c r="BK465976" s="2311"/>
    </row>
    <row r="466000" spans="63:63" x14ac:dyDescent="0.25">
      <c r="BK466000" s="2315"/>
    </row>
    <row r="466001" spans="63:63" x14ac:dyDescent="0.25">
      <c r="BK466001" s="2311"/>
    </row>
    <row r="466025" spans="63:63" x14ac:dyDescent="0.25">
      <c r="BK466025" s="2315"/>
    </row>
    <row r="466026" spans="63:63" x14ac:dyDescent="0.25">
      <c r="BK466026" s="2311"/>
    </row>
    <row r="466050" spans="63:63" x14ac:dyDescent="0.25">
      <c r="BK466050" s="2315"/>
    </row>
    <row r="466051" spans="63:63" x14ac:dyDescent="0.25">
      <c r="BK466051" s="2311"/>
    </row>
    <row r="466075" spans="63:63" x14ac:dyDescent="0.25">
      <c r="BK466075" s="2315"/>
    </row>
    <row r="466076" spans="63:63" x14ac:dyDescent="0.25">
      <c r="BK466076" s="2311"/>
    </row>
    <row r="466100" spans="63:63" x14ac:dyDescent="0.25">
      <c r="BK466100" s="2315"/>
    </row>
    <row r="466101" spans="63:63" x14ac:dyDescent="0.25">
      <c r="BK466101" s="2311"/>
    </row>
    <row r="466125" spans="63:63" x14ac:dyDescent="0.25">
      <c r="BK466125" s="2315"/>
    </row>
    <row r="466126" spans="63:63" x14ac:dyDescent="0.25">
      <c r="BK466126" s="2311"/>
    </row>
    <row r="466150" spans="63:63" x14ac:dyDescent="0.25">
      <c r="BK466150" s="2315"/>
    </row>
    <row r="466151" spans="63:63" x14ac:dyDescent="0.25">
      <c r="BK466151" s="2311"/>
    </row>
    <row r="466175" spans="63:63" x14ac:dyDescent="0.25">
      <c r="BK466175" s="2315"/>
    </row>
    <row r="466176" spans="63:63" x14ac:dyDescent="0.25">
      <c r="BK466176" s="2311"/>
    </row>
    <row r="466200" spans="63:63" x14ac:dyDescent="0.25">
      <c r="BK466200" s="2315"/>
    </row>
    <row r="466201" spans="63:63" x14ac:dyDescent="0.25">
      <c r="BK466201" s="2311"/>
    </row>
    <row r="466225" spans="63:63" x14ac:dyDescent="0.25">
      <c r="BK466225" s="2315"/>
    </row>
    <row r="466226" spans="63:63" x14ac:dyDescent="0.25">
      <c r="BK466226" s="2311"/>
    </row>
    <row r="466250" spans="63:63" x14ac:dyDescent="0.25">
      <c r="BK466250" s="2315"/>
    </row>
    <row r="466251" spans="63:63" x14ac:dyDescent="0.25">
      <c r="BK466251" s="2311"/>
    </row>
    <row r="466275" spans="63:63" x14ac:dyDescent="0.25">
      <c r="BK466275" s="2315"/>
    </row>
    <row r="466276" spans="63:63" x14ac:dyDescent="0.25">
      <c r="BK466276" s="2311"/>
    </row>
    <row r="466300" spans="63:63" x14ac:dyDescent="0.25">
      <c r="BK466300" s="2315"/>
    </row>
    <row r="466301" spans="63:63" x14ac:dyDescent="0.25">
      <c r="BK466301" s="2311"/>
    </row>
    <row r="466325" spans="63:63" x14ac:dyDescent="0.25">
      <c r="BK466325" s="2315"/>
    </row>
    <row r="466326" spans="63:63" x14ac:dyDescent="0.25">
      <c r="BK466326" s="2311"/>
    </row>
    <row r="466350" spans="63:63" x14ac:dyDescent="0.25">
      <c r="BK466350" s="2315"/>
    </row>
    <row r="466351" spans="63:63" x14ac:dyDescent="0.25">
      <c r="BK466351" s="2311"/>
    </row>
    <row r="466375" spans="63:63" x14ac:dyDescent="0.25">
      <c r="BK466375" s="2315"/>
    </row>
    <row r="466376" spans="63:63" x14ac:dyDescent="0.25">
      <c r="BK466376" s="2311"/>
    </row>
    <row r="466400" spans="63:63" x14ac:dyDescent="0.25">
      <c r="BK466400" s="2315"/>
    </row>
    <row r="466401" spans="63:63" x14ac:dyDescent="0.25">
      <c r="BK466401" s="2311"/>
    </row>
    <row r="466425" spans="63:63" x14ac:dyDescent="0.25">
      <c r="BK466425" s="2315"/>
    </row>
    <row r="466426" spans="63:63" x14ac:dyDescent="0.25">
      <c r="BK466426" s="2311"/>
    </row>
    <row r="466450" spans="63:63" x14ac:dyDescent="0.25">
      <c r="BK466450" s="2315"/>
    </row>
    <row r="466451" spans="63:63" x14ac:dyDescent="0.25">
      <c r="BK466451" s="2311"/>
    </row>
    <row r="466475" spans="63:63" x14ac:dyDescent="0.25">
      <c r="BK466475" s="2315"/>
    </row>
    <row r="466476" spans="63:63" x14ac:dyDescent="0.25">
      <c r="BK466476" s="2311"/>
    </row>
    <row r="466500" spans="63:63" x14ac:dyDescent="0.25">
      <c r="BK466500" s="2315"/>
    </row>
    <row r="466501" spans="63:63" x14ac:dyDescent="0.25">
      <c r="BK466501" s="2311"/>
    </row>
    <row r="466525" spans="63:63" x14ac:dyDescent="0.25">
      <c r="BK466525" s="2315"/>
    </row>
    <row r="466526" spans="63:63" x14ac:dyDescent="0.25">
      <c r="BK466526" s="2311"/>
    </row>
    <row r="466550" spans="63:63" x14ac:dyDescent="0.25">
      <c r="BK466550" s="2315"/>
    </row>
    <row r="466551" spans="63:63" x14ac:dyDescent="0.25">
      <c r="BK466551" s="2311"/>
    </row>
    <row r="466575" spans="63:63" x14ac:dyDescent="0.25">
      <c r="BK466575" s="2315"/>
    </row>
    <row r="466576" spans="63:63" x14ac:dyDescent="0.25">
      <c r="BK466576" s="2311"/>
    </row>
    <row r="466600" spans="63:63" x14ac:dyDescent="0.25">
      <c r="BK466600" s="2315"/>
    </row>
    <row r="466601" spans="63:63" x14ac:dyDescent="0.25">
      <c r="BK466601" s="2311"/>
    </row>
    <row r="466625" spans="63:63" x14ac:dyDescent="0.25">
      <c r="BK466625" s="2315"/>
    </row>
    <row r="466626" spans="63:63" x14ac:dyDescent="0.25">
      <c r="BK466626" s="2311"/>
    </row>
    <row r="466650" spans="63:63" x14ac:dyDescent="0.25">
      <c r="BK466650" s="2315"/>
    </row>
    <row r="466651" spans="63:63" x14ac:dyDescent="0.25">
      <c r="BK466651" s="2311"/>
    </row>
    <row r="466675" spans="63:63" x14ac:dyDescent="0.25">
      <c r="BK466675" s="2315"/>
    </row>
    <row r="466676" spans="63:63" x14ac:dyDescent="0.25">
      <c r="BK466676" s="2311"/>
    </row>
    <row r="466700" spans="63:63" x14ac:dyDescent="0.25">
      <c r="BK466700" s="2315"/>
    </row>
    <row r="466701" spans="63:63" x14ac:dyDescent="0.25">
      <c r="BK466701" s="2311"/>
    </row>
    <row r="466725" spans="63:63" x14ac:dyDescent="0.25">
      <c r="BK466725" s="2315"/>
    </row>
    <row r="466726" spans="63:63" x14ac:dyDescent="0.25">
      <c r="BK466726" s="2311"/>
    </row>
    <row r="466750" spans="63:63" x14ac:dyDescent="0.25">
      <c r="BK466750" s="2315"/>
    </row>
    <row r="466751" spans="63:63" x14ac:dyDescent="0.25">
      <c r="BK466751" s="2311"/>
    </row>
    <row r="466775" spans="63:63" x14ac:dyDescent="0.25">
      <c r="BK466775" s="2315"/>
    </row>
    <row r="466776" spans="63:63" x14ac:dyDescent="0.25">
      <c r="BK466776" s="2311"/>
    </row>
    <row r="466800" spans="63:63" x14ac:dyDescent="0.25">
      <c r="BK466800" s="2315"/>
    </row>
    <row r="466801" spans="63:63" x14ac:dyDescent="0.25">
      <c r="BK466801" s="2311"/>
    </row>
    <row r="466825" spans="63:63" x14ac:dyDescent="0.25">
      <c r="BK466825" s="2315"/>
    </row>
    <row r="466826" spans="63:63" x14ac:dyDescent="0.25">
      <c r="BK466826" s="2311"/>
    </row>
    <row r="466850" spans="63:63" x14ac:dyDescent="0.25">
      <c r="BK466850" s="2315"/>
    </row>
    <row r="466851" spans="63:63" x14ac:dyDescent="0.25">
      <c r="BK466851" s="2311"/>
    </row>
    <row r="466875" spans="63:63" x14ac:dyDescent="0.25">
      <c r="BK466875" s="2315"/>
    </row>
    <row r="466876" spans="63:63" x14ac:dyDescent="0.25">
      <c r="BK466876" s="2311"/>
    </row>
    <row r="466900" spans="63:63" x14ac:dyDescent="0.25">
      <c r="BK466900" s="2315"/>
    </row>
    <row r="466901" spans="63:63" x14ac:dyDescent="0.25">
      <c r="BK466901" s="2311"/>
    </row>
    <row r="466925" spans="63:63" x14ac:dyDescent="0.25">
      <c r="BK466925" s="2315"/>
    </row>
    <row r="466926" spans="63:63" x14ac:dyDescent="0.25">
      <c r="BK466926" s="2311"/>
    </row>
    <row r="466950" spans="63:63" x14ac:dyDescent="0.25">
      <c r="BK466950" s="2315"/>
    </row>
    <row r="466951" spans="63:63" x14ac:dyDescent="0.25">
      <c r="BK466951" s="2311"/>
    </row>
    <row r="466975" spans="63:63" x14ac:dyDescent="0.25">
      <c r="BK466975" s="2315"/>
    </row>
    <row r="466976" spans="63:63" x14ac:dyDescent="0.25">
      <c r="BK466976" s="2311"/>
    </row>
    <row r="467000" spans="63:63" x14ac:dyDescent="0.25">
      <c r="BK467000" s="2315"/>
    </row>
    <row r="467001" spans="63:63" x14ac:dyDescent="0.25">
      <c r="BK467001" s="2311"/>
    </row>
    <row r="467025" spans="63:63" x14ac:dyDescent="0.25">
      <c r="BK467025" s="2315"/>
    </row>
    <row r="467026" spans="63:63" x14ac:dyDescent="0.25">
      <c r="BK467026" s="2311"/>
    </row>
    <row r="467050" spans="63:63" x14ac:dyDescent="0.25">
      <c r="BK467050" s="2315"/>
    </row>
    <row r="467051" spans="63:63" x14ac:dyDescent="0.25">
      <c r="BK467051" s="2311"/>
    </row>
    <row r="467075" spans="63:63" x14ac:dyDescent="0.25">
      <c r="BK467075" s="2315"/>
    </row>
    <row r="467076" spans="63:63" x14ac:dyDescent="0.25">
      <c r="BK467076" s="2311"/>
    </row>
    <row r="467100" spans="63:63" x14ac:dyDescent="0.25">
      <c r="BK467100" s="2315"/>
    </row>
    <row r="467101" spans="63:63" x14ac:dyDescent="0.25">
      <c r="BK467101" s="2311"/>
    </row>
    <row r="467125" spans="63:63" x14ac:dyDescent="0.25">
      <c r="BK467125" s="2315"/>
    </row>
    <row r="467126" spans="63:63" x14ac:dyDescent="0.25">
      <c r="BK467126" s="2311"/>
    </row>
    <row r="467150" spans="63:63" x14ac:dyDescent="0.25">
      <c r="BK467150" s="2315"/>
    </row>
    <row r="467151" spans="63:63" x14ac:dyDescent="0.25">
      <c r="BK467151" s="2311"/>
    </row>
    <row r="467175" spans="63:63" x14ac:dyDescent="0.25">
      <c r="BK467175" s="2315"/>
    </row>
    <row r="467176" spans="63:63" x14ac:dyDescent="0.25">
      <c r="BK467176" s="2311"/>
    </row>
    <row r="467200" spans="63:63" x14ac:dyDescent="0.25">
      <c r="BK467200" s="2315"/>
    </row>
    <row r="467201" spans="63:63" x14ac:dyDescent="0.25">
      <c r="BK467201" s="2311"/>
    </row>
    <row r="467225" spans="63:63" x14ac:dyDescent="0.25">
      <c r="BK467225" s="2315"/>
    </row>
    <row r="467226" spans="63:63" x14ac:dyDescent="0.25">
      <c r="BK467226" s="2311"/>
    </row>
    <row r="467250" spans="63:63" x14ac:dyDescent="0.25">
      <c r="BK467250" s="2315"/>
    </row>
    <row r="467251" spans="63:63" x14ac:dyDescent="0.25">
      <c r="BK467251" s="2311"/>
    </row>
    <row r="467275" spans="63:63" x14ac:dyDescent="0.25">
      <c r="BK467275" s="2315"/>
    </row>
    <row r="467276" spans="63:63" x14ac:dyDescent="0.25">
      <c r="BK467276" s="2311"/>
    </row>
    <row r="467300" spans="63:63" x14ac:dyDescent="0.25">
      <c r="BK467300" s="2315"/>
    </row>
    <row r="467301" spans="63:63" x14ac:dyDescent="0.25">
      <c r="BK467301" s="2311"/>
    </row>
    <row r="467325" spans="63:63" x14ac:dyDescent="0.25">
      <c r="BK467325" s="2315"/>
    </row>
    <row r="467326" spans="63:63" x14ac:dyDescent="0.25">
      <c r="BK467326" s="2311"/>
    </row>
    <row r="467350" spans="63:63" x14ac:dyDescent="0.25">
      <c r="BK467350" s="2315"/>
    </row>
    <row r="467351" spans="63:63" x14ac:dyDescent="0.25">
      <c r="BK467351" s="2311"/>
    </row>
    <row r="467375" spans="63:63" x14ac:dyDescent="0.25">
      <c r="BK467375" s="2315"/>
    </row>
    <row r="467376" spans="63:63" x14ac:dyDescent="0.25">
      <c r="BK467376" s="2311"/>
    </row>
    <row r="467400" spans="63:63" x14ac:dyDescent="0.25">
      <c r="BK467400" s="2315"/>
    </row>
    <row r="467401" spans="63:63" x14ac:dyDescent="0.25">
      <c r="BK467401" s="2311"/>
    </row>
    <row r="467425" spans="63:63" x14ac:dyDescent="0.25">
      <c r="BK467425" s="2315"/>
    </row>
    <row r="467426" spans="63:63" x14ac:dyDescent="0.25">
      <c r="BK467426" s="2311"/>
    </row>
    <row r="467450" spans="63:63" x14ac:dyDescent="0.25">
      <c r="BK467450" s="2315"/>
    </row>
    <row r="467451" spans="63:63" x14ac:dyDescent="0.25">
      <c r="BK467451" s="2311"/>
    </row>
    <row r="467475" spans="63:63" x14ac:dyDescent="0.25">
      <c r="BK467475" s="2315"/>
    </row>
    <row r="467476" spans="63:63" x14ac:dyDescent="0.25">
      <c r="BK467476" s="2311"/>
    </row>
    <row r="467500" spans="63:63" x14ac:dyDescent="0.25">
      <c r="BK467500" s="2315"/>
    </row>
    <row r="467501" spans="63:63" x14ac:dyDescent="0.25">
      <c r="BK467501" s="2311"/>
    </row>
    <row r="467525" spans="63:63" x14ac:dyDescent="0.25">
      <c r="BK467525" s="2315"/>
    </row>
    <row r="467526" spans="63:63" x14ac:dyDescent="0.25">
      <c r="BK467526" s="2311"/>
    </row>
    <row r="467550" spans="63:63" x14ac:dyDescent="0.25">
      <c r="BK467550" s="2315"/>
    </row>
    <row r="467551" spans="63:63" x14ac:dyDescent="0.25">
      <c r="BK467551" s="2311"/>
    </row>
    <row r="467575" spans="63:63" x14ac:dyDescent="0.25">
      <c r="BK467575" s="2315"/>
    </row>
    <row r="467576" spans="63:63" x14ac:dyDescent="0.25">
      <c r="BK467576" s="2311"/>
    </row>
    <row r="467600" spans="63:63" x14ac:dyDescent="0.25">
      <c r="BK467600" s="2315"/>
    </row>
    <row r="467601" spans="63:63" x14ac:dyDescent="0.25">
      <c r="BK467601" s="2311"/>
    </row>
    <row r="467625" spans="63:63" x14ac:dyDescent="0.25">
      <c r="BK467625" s="2315"/>
    </row>
    <row r="467626" spans="63:63" x14ac:dyDescent="0.25">
      <c r="BK467626" s="2311"/>
    </row>
    <row r="467650" spans="63:63" x14ac:dyDescent="0.25">
      <c r="BK467650" s="2315"/>
    </row>
    <row r="467651" spans="63:63" x14ac:dyDescent="0.25">
      <c r="BK467651" s="2311"/>
    </row>
    <row r="467675" spans="63:63" x14ac:dyDescent="0.25">
      <c r="BK467675" s="2315"/>
    </row>
    <row r="467676" spans="63:63" x14ac:dyDescent="0.25">
      <c r="BK467676" s="2311"/>
    </row>
    <row r="467700" spans="63:63" x14ac:dyDescent="0.25">
      <c r="BK467700" s="2315"/>
    </row>
    <row r="467701" spans="63:63" x14ac:dyDescent="0.25">
      <c r="BK467701" s="2311"/>
    </row>
    <row r="467725" spans="63:63" x14ac:dyDescent="0.25">
      <c r="BK467725" s="2315"/>
    </row>
    <row r="467726" spans="63:63" x14ac:dyDescent="0.25">
      <c r="BK467726" s="2311"/>
    </row>
    <row r="467750" spans="63:63" x14ac:dyDescent="0.25">
      <c r="BK467750" s="2315"/>
    </row>
    <row r="467751" spans="63:63" x14ac:dyDescent="0.25">
      <c r="BK467751" s="2311"/>
    </row>
    <row r="467775" spans="63:63" x14ac:dyDescent="0.25">
      <c r="BK467775" s="2315"/>
    </row>
    <row r="467776" spans="63:63" x14ac:dyDescent="0.25">
      <c r="BK467776" s="2311"/>
    </row>
    <row r="467800" spans="63:63" x14ac:dyDescent="0.25">
      <c r="BK467800" s="2315"/>
    </row>
    <row r="467801" spans="63:63" x14ac:dyDescent="0.25">
      <c r="BK467801" s="2311"/>
    </row>
    <row r="467825" spans="63:63" x14ac:dyDescent="0.25">
      <c r="BK467825" s="2315"/>
    </row>
    <row r="467826" spans="63:63" x14ac:dyDescent="0.25">
      <c r="BK467826" s="2311"/>
    </row>
    <row r="467850" spans="63:63" x14ac:dyDescent="0.25">
      <c r="BK467850" s="2315"/>
    </row>
    <row r="467851" spans="63:63" x14ac:dyDescent="0.25">
      <c r="BK467851" s="2311"/>
    </row>
    <row r="467875" spans="63:63" x14ac:dyDescent="0.25">
      <c r="BK467875" s="2315"/>
    </row>
    <row r="467876" spans="63:63" x14ac:dyDescent="0.25">
      <c r="BK467876" s="2311"/>
    </row>
    <row r="467900" spans="63:63" x14ac:dyDescent="0.25">
      <c r="BK467900" s="2315"/>
    </row>
    <row r="467901" spans="63:63" x14ac:dyDescent="0.25">
      <c r="BK467901" s="2311"/>
    </row>
    <row r="467925" spans="63:63" x14ac:dyDescent="0.25">
      <c r="BK467925" s="2315"/>
    </row>
    <row r="467926" spans="63:63" x14ac:dyDescent="0.25">
      <c r="BK467926" s="2311"/>
    </row>
    <row r="467950" spans="63:63" x14ac:dyDescent="0.25">
      <c r="BK467950" s="2315"/>
    </row>
    <row r="467951" spans="63:63" x14ac:dyDescent="0.25">
      <c r="BK467951" s="2311"/>
    </row>
    <row r="467975" spans="63:63" x14ac:dyDescent="0.25">
      <c r="BK467975" s="2315"/>
    </row>
    <row r="467976" spans="63:63" x14ac:dyDescent="0.25">
      <c r="BK467976" s="2311"/>
    </row>
    <row r="468000" spans="63:63" x14ac:dyDescent="0.25">
      <c r="BK468000" s="2315"/>
    </row>
    <row r="468001" spans="63:63" x14ac:dyDescent="0.25">
      <c r="BK468001" s="2311"/>
    </row>
    <row r="468025" spans="63:63" x14ac:dyDescent="0.25">
      <c r="BK468025" s="2315"/>
    </row>
    <row r="468026" spans="63:63" x14ac:dyDescent="0.25">
      <c r="BK468026" s="2311"/>
    </row>
    <row r="468050" spans="63:63" x14ac:dyDescent="0.25">
      <c r="BK468050" s="2315"/>
    </row>
    <row r="468051" spans="63:63" x14ac:dyDescent="0.25">
      <c r="BK468051" s="2311"/>
    </row>
    <row r="468075" spans="63:63" x14ac:dyDescent="0.25">
      <c r="BK468075" s="2315"/>
    </row>
    <row r="468076" spans="63:63" x14ac:dyDescent="0.25">
      <c r="BK468076" s="2311"/>
    </row>
    <row r="468100" spans="63:63" x14ac:dyDescent="0.25">
      <c r="BK468100" s="2315"/>
    </row>
    <row r="468101" spans="63:63" x14ac:dyDescent="0.25">
      <c r="BK468101" s="2311"/>
    </row>
    <row r="468125" spans="63:63" x14ac:dyDescent="0.25">
      <c r="BK468125" s="2315"/>
    </row>
    <row r="468126" spans="63:63" x14ac:dyDescent="0.25">
      <c r="BK468126" s="2311"/>
    </row>
    <row r="468150" spans="63:63" x14ac:dyDescent="0.25">
      <c r="BK468150" s="2315"/>
    </row>
    <row r="468151" spans="63:63" x14ac:dyDescent="0.25">
      <c r="BK468151" s="2311"/>
    </row>
    <row r="468175" spans="63:63" x14ac:dyDescent="0.25">
      <c r="BK468175" s="2315"/>
    </row>
    <row r="468176" spans="63:63" x14ac:dyDescent="0.25">
      <c r="BK468176" s="2311"/>
    </row>
    <row r="468200" spans="63:63" x14ac:dyDescent="0.25">
      <c r="BK468200" s="2315"/>
    </row>
    <row r="468201" spans="63:63" x14ac:dyDescent="0.25">
      <c r="BK468201" s="2311"/>
    </row>
    <row r="468225" spans="63:63" x14ac:dyDescent="0.25">
      <c r="BK468225" s="2315"/>
    </row>
    <row r="468226" spans="63:63" x14ac:dyDescent="0.25">
      <c r="BK468226" s="2311"/>
    </row>
    <row r="468250" spans="63:63" x14ac:dyDescent="0.25">
      <c r="BK468250" s="2315"/>
    </row>
    <row r="468251" spans="63:63" x14ac:dyDescent="0.25">
      <c r="BK468251" s="2311"/>
    </row>
    <row r="468275" spans="63:63" x14ac:dyDescent="0.25">
      <c r="BK468275" s="2315"/>
    </row>
    <row r="468276" spans="63:63" x14ac:dyDescent="0.25">
      <c r="BK468276" s="2311"/>
    </row>
    <row r="468300" spans="63:63" x14ac:dyDescent="0.25">
      <c r="BK468300" s="2315"/>
    </row>
    <row r="468301" spans="63:63" x14ac:dyDescent="0.25">
      <c r="BK468301" s="2311"/>
    </row>
    <row r="468325" spans="63:63" x14ac:dyDescent="0.25">
      <c r="BK468325" s="2315"/>
    </row>
    <row r="468326" spans="63:63" x14ac:dyDescent="0.25">
      <c r="BK468326" s="2311"/>
    </row>
    <row r="468350" spans="63:63" x14ac:dyDescent="0.25">
      <c r="BK468350" s="2315"/>
    </row>
    <row r="468351" spans="63:63" x14ac:dyDescent="0.25">
      <c r="BK468351" s="2311"/>
    </row>
    <row r="468375" spans="63:63" x14ac:dyDescent="0.25">
      <c r="BK468375" s="2315"/>
    </row>
    <row r="468376" spans="63:63" x14ac:dyDescent="0.25">
      <c r="BK468376" s="2311"/>
    </row>
    <row r="468400" spans="63:63" x14ac:dyDescent="0.25">
      <c r="BK468400" s="2315"/>
    </row>
    <row r="468401" spans="63:63" x14ac:dyDescent="0.25">
      <c r="BK468401" s="2311"/>
    </row>
    <row r="468425" spans="63:63" x14ac:dyDescent="0.25">
      <c r="BK468425" s="2315"/>
    </row>
    <row r="468426" spans="63:63" x14ac:dyDescent="0.25">
      <c r="BK468426" s="2311"/>
    </row>
    <row r="468450" spans="63:63" x14ac:dyDescent="0.25">
      <c r="BK468450" s="2315"/>
    </row>
    <row r="468451" spans="63:63" x14ac:dyDescent="0.25">
      <c r="BK468451" s="2311"/>
    </row>
    <row r="468475" spans="63:63" x14ac:dyDescent="0.25">
      <c r="BK468475" s="2315"/>
    </row>
    <row r="468476" spans="63:63" x14ac:dyDescent="0.25">
      <c r="BK468476" s="2311"/>
    </row>
    <row r="468500" spans="63:63" x14ac:dyDescent="0.25">
      <c r="BK468500" s="2315"/>
    </row>
    <row r="468501" spans="63:63" x14ac:dyDescent="0.25">
      <c r="BK468501" s="2311"/>
    </row>
    <row r="468525" spans="63:63" x14ac:dyDescent="0.25">
      <c r="BK468525" s="2315"/>
    </row>
    <row r="468526" spans="63:63" x14ac:dyDescent="0.25">
      <c r="BK468526" s="2311"/>
    </row>
    <row r="468550" spans="63:63" x14ac:dyDescent="0.25">
      <c r="BK468550" s="2315"/>
    </row>
    <row r="468551" spans="63:63" x14ac:dyDescent="0.25">
      <c r="BK468551" s="2311"/>
    </row>
    <row r="468575" spans="63:63" x14ac:dyDescent="0.25">
      <c r="BK468575" s="2315"/>
    </row>
    <row r="468576" spans="63:63" x14ac:dyDescent="0.25">
      <c r="BK468576" s="2311"/>
    </row>
    <row r="468600" spans="63:63" x14ac:dyDescent="0.25">
      <c r="BK468600" s="2315"/>
    </row>
    <row r="468601" spans="63:63" x14ac:dyDescent="0.25">
      <c r="BK468601" s="2311"/>
    </row>
    <row r="468625" spans="63:63" x14ac:dyDescent="0.25">
      <c r="BK468625" s="2315"/>
    </row>
    <row r="468626" spans="63:63" x14ac:dyDescent="0.25">
      <c r="BK468626" s="2311"/>
    </row>
    <row r="468650" spans="63:63" x14ac:dyDescent="0.25">
      <c r="BK468650" s="2315"/>
    </row>
    <row r="468651" spans="63:63" x14ac:dyDescent="0.25">
      <c r="BK468651" s="2311"/>
    </row>
    <row r="468675" spans="63:63" x14ac:dyDescent="0.25">
      <c r="BK468675" s="2315"/>
    </row>
    <row r="468676" spans="63:63" x14ac:dyDescent="0.25">
      <c r="BK468676" s="2311"/>
    </row>
    <row r="468700" spans="63:63" x14ac:dyDescent="0.25">
      <c r="BK468700" s="2315"/>
    </row>
    <row r="468701" spans="63:63" x14ac:dyDescent="0.25">
      <c r="BK468701" s="2311"/>
    </row>
    <row r="468725" spans="63:63" x14ac:dyDescent="0.25">
      <c r="BK468725" s="2315"/>
    </row>
    <row r="468726" spans="63:63" x14ac:dyDescent="0.25">
      <c r="BK468726" s="2311"/>
    </row>
    <row r="468750" spans="63:63" x14ac:dyDescent="0.25">
      <c r="BK468750" s="2315"/>
    </row>
    <row r="468751" spans="63:63" x14ac:dyDescent="0.25">
      <c r="BK468751" s="2311"/>
    </row>
    <row r="468775" spans="63:63" x14ac:dyDescent="0.25">
      <c r="BK468775" s="2315"/>
    </row>
    <row r="468776" spans="63:63" x14ac:dyDescent="0.25">
      <c r="BK468776" s="2311"/>
    </row>
    <row r="468800" spans="63:63" x14ac:dyDescent="0.25">
      <c r="BK468800" s="2315"/>
    </row>
    <row r="468801" spans="63:63" x14ac:dyDescent="0.25">
      <c r="BK468801" s="2311"/>
    </row>
    <row r="468825" spans="63:63" x14ac:dyDescent="0.25">
      <c r="BK468825" s="2315"/>
    </row>
    <row r="468826" spans="63:63" x14ac:dyDescent="0.25">
      <c r="BK468826" s="2311"/>
    </row>
    <row r="468850" spans="63:63" x14ac:dyDescent="0.25">
      <c r="BK468850" s="2315"/>
    </row>
    <row r="468851" spans="63:63" x14ac:dyDescent="0.25">
      <c r="BK468851" s="2311"/>
    </row>
    <row r="468875" spans="63:63" x14ac:dyDescent="0.25">
      <c r="BK468875" s="2315"/>
    </row>
    <row r="468876" spans="63:63" x14ac:dyDescent="0.25">
      <c r="BK468876" s="2311"/>
    </row>
    <row r="468900" spans="63:63" x14ac:dyDescent="0.25">
      <c r="BK468900" s="2315"/>
    </row>
    <row r="468901" spans="63:63" x14ac:dyDescent="0.25">
      <c r="BK468901" s="2311"/>
    </row>
    <row r="468925" spans="63:63" x14ac:dyDescent="0.25">
      <c r="BK468925" s="2315"/>
    </row>
    <row r="468926" spans="63:63" x14ac:dyDescent="0.25">
      <c r="BK468926" s="2311"/>
    </row>
    <row r="468950" spans="63:63" x14ac:dyDescent="0.25">
      <c r="BK468950" s="2315"/>
    </row>
    <row r="468951" spans="63:63" x14ac:dyDescent="0.25">
      <c r="BK468951" s="2311"/>
    </row>
    <row r="468975" spans="63:63" x14ac:dyDescent="0.25">
      <c r="BK468975" s="2315"/>
    </row>
    <row r="468976" spans="63:63" x14ac:dyDescent="0.25">
      <c r="BK468976" s="2311"/>
    </row>
    <row r="469000" spans="63:63" x14ac:dyDescent="0.25">
      <c r="BK469000" s="2315"/>
    </row>
    <row r="469001" spans="63:63" x14ac:dyDescent="0.25">
      <c r="BK469001" s="2311"/>
    </row>
    <row r="469025" spans="63:63" x14ac:dyDescent="0.25">
      <c r="BK469025" s="2315"/>
    </row>
    <row r="469026" spans="63:63" x14ac:dyDescent="0.25">
      <c r="BK469026" s="2311"/>
    </row>
    <row r="469050" spans="63:63" x14ac:dyDescent="0.25">
      <c r="BK469050" s="2315"/>
    </row>
    <row r="469051" spans="63:63" x14ac:dyDescent="0.25">
      <c r="BK469051" s="2311"/>
    </row>
    <row r="469075" spans="63:63" x14ac:dyDescent="0.25">
      <c r="BK469075" s="2315"/>
    </row>
    <row r="469076" spans="63:63" x14ac:dyDescent="0.25">
      <c r="BK469076" s="2311"/>
    </row>
    <row r="469100" spans="63:63" x14ac:dyDescent="0.25">
      <c r="BK469100" s="2315"/>
    </row>
    <row r="469101" spans="63:63" x14ac:dyDescent="0.25">
      <c r="BK469101" s="2311"/>
    </row>
    <row r="469125" spans="63:63" x14ac:dyDescent="0.25">
      <c r="BK469125" s="2315"/>
    </row>
    <row r="469126" spans="63:63" x14ac:dyDescent="0.25">
      <c r="BK469126" s="2311"/>
    </row>
    <row r="469150" spans="63:63" x14ac:dyDescent="0.25">
      <c r="BK469150" s="2315"/>
    </row>
    <row r="469151" spans="63:63" x14ac:dyDescent="0.25">
      <c r="BK469151" s="2311"/>
    </row>
    <row r="469175" spans="63:63" x14ac:dyDescent="0.25">
      <c r="BK469175" s="2315"/>
    </row>
    <row r="469176" spans="63:63" x14ac:dyDescent="0.25">
      <c r="BK469176" s="2311"/>
    </row>
    <row r="469200" spans="63:63" x14ac:dyDescent="0.25">
      <c r="BK469200" s="2315"/>
    </row>
    <row r="469201" spans="63:63" x14ac:dyDescent="0.25">
      <c r="BK469201" s="2311"/>
    </row>
    <row r="469225" spans="63:63" x14ac:dyDescent="0.25">
      <c r="BK469225" s="2315"/>
    </row>
    <row r="469226" spans="63:63" x14ac:dyDescent="0.25">
      <c r="BK469226" s="2311"/>
    </row>
    <row r="469250" spans="63:63" x14ac:dyDescent="0.25">
      <c r="BK469250" s="2315"/>
    </row>
    <row r="469251" spans="63:63" x14ac:dyDescent="0.25">
      <c r="BK469251" s="2311"/>
    </row>
    <row r="469275" spans="63:63" x14ac:dyDescent="0.25">
      <c r="BK469275" s="2315"/>
    </row>
    <row r="469276" spans="63:63" x14ac:dyDescent="0.25">
      <c r="BK469276" s="2311"/>
    </row>
    <row r="469300" spans="63:63" x14ac:dyDescent="0.25">
      <c r="BK469300" s="2315"/>
    </row>
    <row r="469301" spans="63:63" x14ac:dyDescent="0.25">
      <c r="BK469301" s="2311"/>
    </row>
    <row r="469325" spans="63:63" x14ac:dyDescent="0.25">
      <c r="BK469325" s="2315"/>
    </row>
    <row r="469326" spans="63:63" x14ac:dyDescent="0.25">
      <c r="BK469326" s="2311"/>
    </row>
    <row r="469350" spans="63:63" x14ac:dyDescent="0.25">
      <c r="BK469350" s="2315"/>
    </row>
    <row r="469351" spans="63:63" x14ac:dyDescent="0.25">
      <c r="BK469351" s="2311"/>
    </row>
    <row r="469375" spans="63:63" x14ac:dyDescent="0.25">
      <c r="BK469375" s="2315"/>
    </row>
    <row r="469376" spans="63:63" x14ac:dyDescent="0.25">
      <c r="BK469376" s="2311"/>
    </row>
    <row r="469400" spans="63:63" x14ac:dyDescent="0.25">
      <c r="BK469400" s="2315"/>
    </row>
    <row r="469401" spans="63:63" x14ac:dyDescent="0.25">
      <c r="BK469401" s="2311"/>
    </row>
    <row r="469425" spans="63:63" x14ac:dyDescent="0.25">
      <c r="BK469425" s="2315"/>
    </row>
    <row r="469426" spans="63:63" x14ac:dyDescent="0.25">
      <c r="BK469426" s="2311"/>
    </row>
    <row r="469450" spans="63:63" x14ac:dyDescent="0.25">
      <c r="BK469450" s="2315"/>
    </row>
    <row r="469451" spans="63:63" x14ac:dyDescent="0.25">
      <c r="BK469451" s="2311"/>
    </row>
    <row r="469475" spans="63:63" x14ac:dyDescent="0.25">
      <c r="BK469475" s="2315"/>
    </row>
    <row r="469476" spans="63:63" x14ac:dyDescent="0.25">
      <c r="BK469476" s="2311"/>
    </row>
    <row r="469500" spans="63:63" x14ac:dyDescent="0.25">
      <c r="BK469500" s="2315"/>
    </row>
    <row r="469501" spans="63:63" x14ac:dyDescent="0.25">
      <c r="BK469501" s="2311"/>
    </row>
    <row r="469525" spans="63:63" x14ac:dyDescent="0.25">
      <c r="BK469525" s="2315"/>
    </row>
    <row r="469526" spans="63:63" x14ac:dyDescent="0.25">
      <c r="BK469526" s="2311"/>
    </row>
    <row r="469550" spans="63:63" x14ac:dyDescent="0.25">
      <c r="BK469550" s="2315"/>
    </row>
    <row r="469551" spans="63:63" x14ac:dyDescent="0.25">
      <c r="BK469551" s="2311"/>
    </row>
    <row r="469575" spans="63:63" x14ac:dyDescent="0.25">
      <c r="BK469575" s="2315"/>
    </row>
    <row r="469576" spans="63:63" x14ac:dyDescent="0.25">
      <c r="BK469576" s="2311"/>
    </row>
    <row r="469600" spans="63:63" x14ac:dyDescent="0.25">
      <c r="BK469600" s="2315"/>
    </row>
    <row r="469601" spans="63:63" x14ac:dyDescent="0.25">
      <c r="BK469601" s="2311"/>
    </row>
    <row r="469625" spans="63:63" x14ac:dyDescent="0.25">
      <c r="BK469625" s="2315"/>
    </row>
    <row r="469626" spans="63:63" x14ac:dyDescent="0.25">
      <c r="BK469626" s="2311"/>
    </row>
    <row r="469650" spans="63:63" x14ac:dyDescent="0.25">
      <c r="BK469650" s="2315"/>
    </row>
    <row r="469651" spans="63:63" x14ac:dyDescent="0.25">
      <c r="BK469651" s="2311"/>
    </row>
    <row r="469675" spans="63:63" x14ac:dyDescent="0.25">
      <c r="BK469675" s="2315"/>
    </row>
    <row r="469676" spans="63:63" x14ac:dyDescent="0.25">
      <c r="BK469676" s="2311"/>
    </row>
    <row r="469700" spans="63:63" x14ac:dyDescent="0.25">
      <c r="BK469700" s="2315"/>
    </row>
    <row r="469701" spans="63:63" x14ac:dyDescent="0.25">
      <c r="BK469701" s="2311"/>
    </row>
    <row r="469725" spans="63:63" x14ac:dyDescent="0.25">
      <c r="BK469725" s="2315"/>
    </row>
    <row r="469726" spans="63:63" x14ac:dyDescent="0.25">
      <c r="BK469726" s="2311"/>
    </row>
    <row r="469750" spans="63:63" x14ac:dyDescent="0.25">
      <c r="BK469750" s="2315"/>
    </row>
    <row r="469751" spans="63:63" x14ac:dyDescent="0.25">
      <c r="BK469751" s="2311"/>
    </row>
    <row r="469775" spans="63:63" x14ac:dyDescent="0.25">
      <c r="BK469775" s="2315"/>
    </row>
    <row r="469776" spans="63:63" x14ac:dyDescent="0.25">
      <c r="BK469776" s="2311"/>
    </row>
    <row r="469800" spans="63:63" x14ac:dyDescent="0.25">
      <c r="BK469800" s="2315"/>
    </row>
    <row r="469801" spans="63:63" x14ac:dyDescent="0.25">
      <c r="BK469801" s="2311"/>
    </row>
    <row r="469825" spans="63:63" x14ac:dyDescent="0.25">
      <c r="BK469825" s="2315"/>
    </row>
    <row r="469826" spans="63:63" x14ac:dyDescent="0.25">
      <c r="BK469826" s="2311"/>
    </row>
    <row r="469850" spans="63:63" x14ac:dyDescent="0.25">
      <c r="BK469850" s="2315"/>
    </row>
    <row r="469851" spans="63:63" x14ac:dyDescent="0.25">
      <c r="BK469851" s="2311"/>
    </row>
    <row r="469875" spans="63:63" x14ac:dyDescent="0.25">
      <c r="BK469875" s="2315"/>
    </row>
    <row r="469876" spans="63:63" x14ac:dyDescent="0.25">
      <c r="BK469876" s="2311"/>
    </row>
    <row r="469900" spans="63:63" x14ac:dyDescent="0.25">
      <c r="BK469900" s="2315"/>
    </row>
    <row r="469901" spans="63:63" x14ac:dyDescent="0.25">
      <c r="BK469901" s="2311"/>
    </row>
    <row r="469925" spans="63:63" x14ac:dyDescent="0.25">
      <c r="BK469925" s="2315"/>
    </row>
    <row r="469926" spans="63:63" x14ac:dyDescent="0.25">
      <c r="BK469926" s="2311"/>
    </row>
    <row r="469950" spans="63:63" x14ac:dyDescent="0.25">
      <c r="BK469950" s="2315"/>
    </row>
    <row r="469951" spans="63:63" x14ac:dyDescent="0.25">
      <c r="BK469951" s="2311"/>
    </row>
    <row r="469975" spans="63:63" x14ac:dyDescent="0.25">
      <c r="BK469975" s="2315"/>
    </row>
    <row r="469976" spans="63:63" x14ac:dyDescent="0.25">
      <c r="BK469976" s="2311"/>
    </row>
    <row r="470000" spans="63:63" x14ac:dyDescent="0.25">
      <c r="BK470000" s="2315"/>
    </row>
    <row r="470001" spans="63:63" x14ac:dyDescent="0.25">
      <c r="BK470001" s="2311"/>
    </row>
    <row r="470025" spans="63:63" x14ac:dyDescent="0.25">
      <c r="BK470025" s="2315"/>
    </row>
    <row r="470026" spans="63:63" x14ac:dyDescent="0.25">
      <c r="BK470026" s="2311"/>
    </row>
    <row r="470050" spans="63:63" x14ac:dyDescent="0.25">
      <c r="BK470050" s="2315"/>
    </row>
    <row r="470051" spans="63:63" x14ac:dyDescent="0.25">
      <c r="BK470051" s="2311"/>
    </row>
    <row r="470075" spans="63:63" x14ac:dyDescent="0.25">
      <c r="BK470075" s="2315"/>
    </row>
    <row r="470076" spans="63:63" x14ac:dyDescent="0.25">
      <c r="BK470076" s="2311"/>
    </row>
    <row r="470100" spans="63:63" x14ac:dyDescent="0.25">
      <c r="BK470100" s="2315"/>
    </row>
    <row r="470101" spans="63:63" x14ac:dyDescent="0.25">
      <c r="BK470101" s="2311"/>
    </row>
    <row r="470125" spans="63:63" x14ac:dyDescent="0.25">
      <c r="BK470125" s="2315"/>
    </row>
    <row r="470126" spans="63:63" x14ac:dyDescent="0.25">
      <c r="BK470126" s="2311"/>
    </row>
    <row r="470150" spans="63:63" x14ac:dyDescent="0.25">
      <c r="BK470150" s="2315"/>
    </row>
    <row r="470151" spans="63:63" x14ac:dyDescent="0.25">
      <c r="BK470151" s="2311"/>
    </row>
    <row r="470175" spans="63:63" x14ac:dyDescent="0.25">
      <c r="BK470175" s="2315"/>
    </row>
    <row r="470176" spans="63:63" x14ac:dyDescent="0.25">
      <c r="BK470176" s="2311"/>
    </row>
    <row r="470200" spans="63:63" x14ac:dyDescent="0.25">
      <c r="BK470200" s="2315"/>
    </row>
    <row r="470201" spans="63:63" x14ac:dyDescent="0.25">
      <c r="BK470201" s="2311"/>
    </row>
    <row r="470225" spans="63:63" x14ac:dyDescent="0.25">
      <c r="BK470225" s="2315"/>
    </row>
    <row r="470226" spans="63:63" x14ac:dyDescent="0.25">
      <c r="BK470226" s="2311"/>
    </row>
    <row r="470250" spans="63:63" x14ac:dyDescent="0.25">
      <c r="BK470250" s="2315"/>
    </row>
    <row r="470251" spans="63:63" x14ac:dyDescent="0.25">
      <c r="BK470251" s="2311"/>
    </row>
    <row r="470275" spans="63:63" x14ac:dyDescent="0.25">
      <c r="BK470275" s="2315"/>
    </row>
    <row r="470276" spans="63:63" x14ac:dyDescent="0.25">
      <c r="BK470276" s="2311"/>
    </row>
    <row r="470300" spans="63:63" x14ac:dyDescent="0.25">
      <c r="BK470300" s="2315"/>
    </row>
    <row r="470301" spans="63:63" x14ac:dyDescent="0.25">
      <c r="BK470301" s="2311"/>
    </row>
    <row r="470325" spans="63:63" x14ac:dyDescent="0.25">
      <c r="BK470325" s="2315"/>
    </row>
    <row r="470326" spans="63:63" x14ac:dyDescent="0.25">
      <c r="BK470326" s="2311"/>
    </row>
    <row r="470350" spans="63:63" x14ac:dyDescent="0.25">
      <c r="BK470350" s="2315"/>
    </row>
    <row r="470351" spans="63:63" x14ac:dyDescent="0.25">
      <c r="BK470351" s="2311"/>
    </row>
    <row r="470375" spans="63:63" x14ac:dyDescent="0.25">
      <c r="BK470375" s="2315"/>
    </row>
    <row r="470376" spans="63:63" x14ac:dyDescent="0.25">
      <c r="BK470376" s="2311"/>
    </row>
    <row r="470400" spans="63:63" x14ac:dyDescent="0.25">
      <c r="BK470400" s="2315"/>
    </row>
    <row r="470401" spans="63:63" x14ac:dyDescent="0.25">
      <c r="BK470401" s="2311"/>
    </row>
    <row r="470425" spans="63:63" x14ac:dyDescent="0.25">
      <c r="BK470425" s="2315"/>
    </row>
    <row r="470426" spans="63:63" x14ac:dyDescent="0.25">
      <c r="BK470426" s="2311"/>
    </row>
    <row r="470450" spans="63:63" x14ac:dyDescent="0.25">
      <c r="BK470450" s="2315"/>
    </row>
    <row r="470451" spans="63:63" x14ac:dyDescent="0.25">
      <c r="BK470451" s="2311"/>
    </row>
    <row r="470475" spans="63:63" x14ac:dyDescent="0.25">
      <c r="BK470475" s="2315"/>
    </row>
    <row r="470476" spans="63:63" x14ac:dyDescent="0.25">
      <c r="BK470476" s="2311"/>
    </row>
    <row r="470500" spans="63:63" x14ac:dyDescent="0.25">
      <c r="BK470500" s="2315"/>
    </row>
    <row r="470501" spans="63:63" x14ac:dyDescent="0.25">
      <c r="BK470501" s="2311"/>
    </row>
    <row r="470525" spans="63:63" x14ac:dyDescent="0.25">
      <c r="BK470525" s="2315"/>
    </row>
    <row r="470526" spans="63:63" x14ac:dyDescent="0.25">
      <c r="BK470526" s="2311"/>
    </row>
    <row r="470550" spans="63:63" x14ac:dyDescent="0.25">
      <c r="BK470550" s="2315"/>
    </row>
    <row r="470551" spans="63:63" x14ac:dyDescent="0.25">
      <c r="BK470551" s="2311"/>
    </row>
    <row r="470575" spans="63:63" x14ac:dyDescent="0.25">
      <c r="BK470575" s="2315"/>
    </row>
    <row r="470576" spans="63:63" x14ac:dyDescent="0.25">
      <c r="BK470576" s="2311"/>
    </row>
    <row r="470600" spans="63:63" x14ac:dyDescent="0.25">
      <c r="BK470600" s="2315"/>
    </row>
    <row r="470601" spans="63:63" x14ac:dyDescent="0.25">
      <c r="BK470601" s="2311"/>
    </row>
    <row r="470625" spans="63:63" x14ac:dyDescent="0.25">
      <c r="BK470625" s="2315"/>
    </row>
    <row r="470626" spans="63:63" x14ac:dyDescent="0.25">
      <c r="BK470626" s="2311"/>
    </row>
    <row r="470650" spans="63:63" x14ac:dyDescent="0.25">
      <c r="BK470650" s="2315"/>
    </row>
    <row r="470651" spans="63:63" x14ac:dyDescent="0.25">
      <c r="BK470651" s="2311"/>
    </row>
    <row r="470675" spans="63:63" x14ac:dyDescent="0.25">
      <c r="BK470675" s="2315"/>
    </row>
    <row r="470676" spans="63:63" x14ac:dyDescent="0.25">
      <c r="BK470676" s="2311"/>
    </row>
    <row r="470700" spans="63:63" x14ac:dyDescent="0.25">
      <c r="BK470700" s="2315"/>
    </row>
    <row r="470701" spans="63:63" x14ac:dyDescent="0.25">
      <c r="BK470701" s="2311"/>
    </row>
    <row r="470725" spans="63:63" x14ac:dyDescent="0.25">
      <c r="BK470725" s="2315"/>
    </row>
    <row r="470726" spans="63:63" x14ac:dyDescent="0.25">
      <c r="BK470726" s="2311"/>
    </row>
    <row r="470750" spans="63:63" x14ac:dyDescent="0.25">
      <c r="BK470750" s="2315"/>
    </row>
    <row r="470751" spans="63:63" x14ac:dyDescent="0.25">
      <c r="BK470751" s="2311"/>
    </row>
    <row r="470775" spans="63:63" x14ac:dyDescent="0.25">
      <c r="BK470775" s="2315"/>
    </row>
    <row r="470776" spans="63:63" x14ac:dyDescent="0.25">
      <c r="BK470776" s="2311"/>
    </row>
    <row r="470800" spans="63:63" x14ac:dyDescent="0.25">
      <c r="BK470800" s="2315"/>
    </row>
    <row r="470801" spans="63:63" x14ac:dyDescent="0.25">
      <c r="BK470801" s="2311"/>
    </row>
    <row r="470825" spans="63:63" x14ac:dyDescent="0.25">
      <c r="BK470825" s="2315"/>
    </row>
    <row r="470826" spans="63:63" x14ac:dyDescent="0.25">
      <c r="BK470826" s="2311"/>
    </row>
    <row r="470850" spans="63:63" x14ac:dyDescent="0.25">
      <c r="BK470850" s="2315"/>
    </row>
    <row r="470851" spans="63:63" x14ac:dyDescent="0.25">
      <c r="BK470851" s="2311"/>
    </row>
    <row r="470875" spans="63:63" x14ac:dyDescent="0.25">
      <c r="BK470875" s="2315"/>
    </row>
    <row r="470876" spans="63:63" x14ac:dyDescent="0.25">
      <c r="BK470876" s="2311"/>
    </row>
    <row r="470900" spans="63:63" x14ac:dyDescent="0.25">
      <c r="BK470900" s="2315"/>
    </row>
    <row r="470901" spans="63:63" x14ac:dyDescent="0.25">
      <c r="BK470901" s="2311"/>
    </row>
    <row r="470925" spans="63:63" x14ac:dyDescent="0.25">
      <c r="BK470925" s="2315"/>
    </row>
    <row r="470926" spans="63:63" x14ac:dyDescent="0.25">
      <c r="BK470926" s="2311"/>
    </row>
    <row r="470950" spans="63:63" x14ac:dyDescent="0.25">
      <c r="BK470950" s="2315"/>
    </row>
    <row r="470951" spans="63:63" x14ac:dyDescent="0.25">
      <c r="BK470951" s="2311"/>
    </row>
    <row r="470975" spans="63:63" x14ac:dyDescent="0.25">
      <c r="BK470975" s="2315"/>
    </row>
    <row r="470976" spans="63:63" x14ac:dyDescent="0.25">
      <c r="BK470976" s="2311"/>
    </row>
    <row r="471000" spans="63:63" x14ac:dyDescent="0.25">
      <c r="BK471000" s="2315"/>
    </row>
    <row r="471001" spans="63:63" x14ac:dyDescent="0.25">
      <c r="BK471001" s="2311"/>
    </row>
    <row r="471025" spans="63:63" x14ac:dyDescent="0.25">
      <c r="BK471025" s="2315"/>
    </row>
    <row r="471026" spans="63:63" x14ac:dyDescent="0.25">
      <c r="BK471026" s="2311"/>
    </row>
    <row r="471050" spans="63:63" x14ac:dyDescent="0.25">
      <c r="BK471050" s="2315"/>
    </row>
    <row r="471051" spans="63:63" x14ac:dyDescent="0.25">
      <c r="BK471051" s="2311"/>
    </row>
    <row r="471075" spans="63:63" x14ac:dyDescent="0.25">
      <c r="BK471075" s="2315"/>
    </row>
    <row r="471076" spans="63:63" x14ac:dyDescent="0.25">
      <c r="BK471076" s="2311"/>
    </row>
    <row r="471100" spans="63:63" x14ac:dyDescent="0.25">
      <c r="BK471100" s="2315"/>
    </row>
    <row r="471101" spans="63:63" x14ac:dyDescent="0.25">
      <c r="BK471101" s="2311"/>
    </row>
    <row r="471125" spans="63:63" x14ac:dyDescent="0.25">
      <c r="BK471125" s="2315"/>
    </row>
    <row r="471126" spans="63:63" x14ac:dyDescent="0.25">
      <c r="BK471126" s="2311"/>
    </row>
    <row r="471150" spans="63:63" x14ac:dyDescent="0.25">
      <c r="BK471150" s="2315"/>
    </row>
    <row r="471151" spans="63:63" x14ac:dyDescent="0.25">
      <c r="BK471151" s="2311"/>
    </row>
    <row r="471175" spans="63:63" x14ac:dyDescent="0.25">
      <c r="BK471175" s="2315"/>
    </row>
    <row r="471176" spans="63:63" x14ac:dyDescent="0.25">
      <c r="BK471176" s="2311"/>
    </row>
    <row r="471200" spans="63:63" x14ac:dyDescent="0.25">
      <c r="BK471200" s="2315"/>
    </row>
    <row r="471201" spans="63:63" x14ac:dyDescent="0.25">
      <c r="BK471201" s="2311"/>
    </row>
    <row r="471225" spans="63:63" x14ac:dyDescent="0.25">
      <c r="BK471225" s="2315"/>
    </row>
    <row r="471226" spans="63:63" x14ac:dyDescent="0.25">
      <c r="BK471226" s="2311"/>
    </row>
    <row r="471250" spans="63:63" x14ac:dyDescent="0.25">
      <c r="BK471250" s="2315"/>
    </row>
    <row r="471251" spans="63:63" x14ac:dyDescent="0.25">
      <c r="BK471251" s="2311"/>
    </row>
    <row r="471275" spans="63:63" x14ac:dyDescent="0.25">
      <c r="BK471275" s="2315"/>
    </row>
    <row r="471276" spans="63:63" x14ac:dyDescent="0.25">
      <c r="BK471276" s="2311"/>
    </row>
    <row r="471300" spans="63:63" x14ac:dyDescent="0.25">
      <c r="BK471300" s="2315"/>
    </row>
    <row r="471301" spans="63:63" x14ac:dyDescent="0.25">
      <c r="BK471301" s="2311"/>
    </row>
    <row r="471325" spans="63:63" x14ac:dyDescent="0.25">
      <c r="BK471325" s="2315"/>
    </row>
    <row r="471326" spans="63:63" x14ac:dyDescent="0.25">
      <c r="BK471326" s="2311"/>
    </row>
    <row r="471350" spans="63:63" x14ac:dyDescent="0.25">
      <c r="BK471350" s="2315"/>
    </row>
    <row r="471351" spans="63:63" x14ac:dyDescent="0.25">
      <c r="BK471351" s="2311"/>
    </row>
    <row r="471375" spans="63:63" x14ac:dyDescent="0.25">
      <c r="BK471375" s="2315"/>
    </row>
    <row r="471376" spans="63:63" x14ac:dyDescent="0.25">
      <c r="BK471376" s="2311"/>
    </row>
    <row r="471400" spans="63:63" x14ac:dyDescent="0.25">
      <c r="BK471400" s="2315"/>
    </row>
    <row r="471401" spans="63:63" x14ac:dyDescent="0.25">
      <c r="BK471401" s="2311"/>
    </row>
    <row r="471425" spans="63:63" x14ac:dyDescent="0.25">
      <c r="BK471425" s="2315"/>
    </row>
    <row r="471426" spans="63:63" x14ac:dyDescent="0.25">
      <c r="BK471426" s="2311"/>
    </row>
    <row r="471450" spans="63:63" x14ac:dyDescent="0.25">
      <c r="BK471450" s="2315"/>
    </row>
    <row r="471451" spans="63:63" x14ac:dyDescent="0.25">
      <c r="BK471451" s="2311"/>
    </row>
    <row r="471475" spans="63:63" x14ac:dyDescent="0.25">
      <c r="BK471475" s="2315"/>
    </row>
    <row r="471476" spans="63:63" x14ac:dyDescent="0.25">
      <c r="BK471476" s="2311"/>
    </row>
    <row r="471500" spans="63:63" x14ac:dyDescent="0.25">
      <c r="BK471500" s="2315"/>
    </row>
    <row r="471501" spans="63:63" x14ac:dyDescent="0.25">
      <c r="BK471501" s="2311"/>
    </row>
    <row r="471525" spans="63:63" x14ac:dyDescent="0.25">
      <c r="BK471525" s="2315"/>
    </row>
    <row r="471526" spans="63:63" x14ac:dyDescent="0.25">
      <c r="BK471526" s="2311"/>
    </row>
    <row r="471550" spans="63:63" x14ac:dyDescent="0.25">
      <c r="BK471550" s="2315"/>
    </row>
    <row r="471551" spans="63:63" x14ac:dyDescent="0.25">
      <c r="BK471551" s="2311"/>
    </row>
    <row r="471575" spans="63:63" x14ac:dyDescent="0.25">
      <c r="BK471575" s="2315"/>
    </row>
    <row r="471576" spans="63:63" x14ac:dyDescent="0.25">
      <c r="BK471576" s="2311"/>
    </row>
    <row r="471600" spans="63:63" x14ac:dyDescent="0.25">
      <c r="BK471600" s="2315"/>
    </row>
    <row r="471601" spans="63:63" x14ac:dyDescent="0.25">
      <c r="BK471601" s="2311"/>
    </row>
    <row r="471625" spans="63:63" x14ac:dyDescent="0.25">
      <c r="BK471625" s="2315"/>
    </row>
    <row r="471626" spans="63:63" x14ac:dyDescent="0.25">
      <c r="BK471626" s="2311"/>
    </row>
    <row r="471650" spans="63:63" x14ac:dyDescent="0.25">
      <c r="BK471650" s="2315"/>
    </row>
    <row r="471651" spans="63:63" x14ac:dyDescent="0.25">
      <c r="BK471651" s="2311"/>
    </row>
    <row r="471675" spans="63:63" x14ac:dyDescent="0.25">
      <c r="BK471675" s="2315"/>
    </row>
    <row r="471676" spans="63:63" x14ac:dyDescent="0.25">
      <c r="BK471676" s="2311"/>
    </row>
    <row r="471700" spans="63:63" x14ac:dyDescent="0.25">
      <c r="BK471700" s="2315"/>
    </row>
    <row r="471701" spans="63:63" x14ac:dyDescent="0.25">
      <c r="BK471701" s="2311"/>
    </row>
    <row r="471725" spans="63:63" x14ac:dyDescent="0.25">
      <c r="BK471725" s="2315"/>
    </row>
    <row r="471726" spans="63:63" x14ac:dyDescent="0.25">
      <c r="BK471726" s="2311"/>
    </row>
    <row r="471750" spans="63:63" x14ac:dyDescent="0.25">
      <c r="BK471750" s="2315"/>
    </row>
    <row r="471751" spans="63:63" x14ac:dyDescent="0.25">
      <c r="BK471751" s="2311"/>
    </row>
    <row r="471775" spans="63:63" x14ac:dyDescent="0.25">
      <c r="BK471775" s="2315"/>
    </row>
    <row r="471776" spans="63:63" x14ac:dyDescent="0.25">
      <c r="BK471776" s="2311"/>
    </row>
    <row r="471800" spans="63:63" x14ac:dyDescent="0.25">
      <c r="BK471800" s="2315"/>
    </row>
    <row r="471801" spans="63:63" x14ac:dyDescent="0.25">
      <c r="BK471801" s="2311"/>
    </row>
    <row r="471825" spans="63:63" x14ac:dyDescent="0.25">
      <c r="BK471825" s="2315"/>
    </row>
    <row r="471826" spans="63:63" x14ac:dyDescent="0.25">
      <c r="BK471826" s="2311"/>
    </row>
    <row r="471850" spans="63:63" x14ac:dyDescent="0.25">
      <c r="BK471850" s="2315"/>
    </row>
    <row r="471851" spans="63:63" x14ac:dyDescent="0.25">
      <c r="BK471851" s="2311"/>
    </row>
    <row r="471875" spans="63:63" x14ac:dyDescent="0.25">
      <c r="BK471875" s="2315"/>
    </row>
    <row r="471876" spans="63:63" x14ac:dyDescent="0.25">
      <c r="BK471876" s="2311"/>
    </row>
    <row r="471900" spans="63:63" x14ac:dyDescent="0.25">
      <c r="BK471900" s="2315"/>
    </row>
    <row r="471901" spans="63:63" x14ac:dyDescent="0.25">
      <c r="BK471901" s="2311"/>
    </row>
    <row r="471925" spans="63:63" x14ac:dyDescent="0.25">
      <c r="BK471925" s="2315"/>
    </row>
    <row r="471926" spans="63:63" x14ac:dyDescent="0.25">
      <c r="BK471926" s="2311"/>
    </row>
    <row r="471950" spans="63:63" x14ac:dyDescent="0.25">
      <c r="BK471950" s="2315"/>
    </row>
    <row r="471951" spans="63:63" x14ac:dyDescent="0.25">
      <c r="BK471951" s="2311"/>
    </row>
    <row r="471975" spans="63:63" x14ac:dyDescent="0.25">
      <c r="BK471975" s="2315"/>
    </row>
    <row r="471976" spans="63:63" x14ac:dyDescent="0.25">
      <c r="BK471976" s="2311"/>
    </row>
    <row r="472000" spans="63:63" x14ac:dyDescent="0.25">
      <c r="BK472000" s="2315"/>
    </row>
    <row r="472001" spans="63:63" x14ac:dyDescent="0.25">
      <c r="BK472001" s="2311"/>
    </row>
    <row r="472025" spans="63:63" x14ac:dyDescent="0.25">
      <c r="BK472025" s="2315"/>
    </row>
    <row r="472026" spans="63:63" x14ac:dyDescent="0.25">
      <c r="BK472026" s="2311"/>
    </row>
    <row r="472050" spans="63:63" x14ac:dyDescent="0.25">
      <c r="BK472050" s="2315"/>
    </row>
    <row r="472051" spans="63:63" x14ac:dyDescent="0.25">
      <c r="BK472051" s="2311"/>
    </row>
    <row r="472075" spans="63:63" x14ac:dyDescent="0.25">
      <c r="BK472075" s="2315"/>
    </row>
    <row r="472076" spans="63:63" x14ac:dyDescent="0.25">
      <c r="BK472076" s="2311"/>
    </row>
    <row r="472100" spans="63:63" x14ac:dyDescent="0.25">
      <c r="BK472100" s="2315"/>
    </row>
    <row r="472101" spans="63:63" x14ac:dyDescent="0.25">
      <c r="BK472101" s="2311"/>
    </row>
    <row r="472125" spans="63:63" x14ac:dyDescent="0.25">
      <c r="BK472125" s="2315"/>
    </row>
    <row r="472126" spans="63:63" x14ac:dyDescent="0.25">
      <c r="BK472126" s="2311"/>
    </row>
    <row r="472150" spans="63:63" x14ac:dyDescent="0.25">
      <c r="BK472150" s="2315"/>
    </row>
    <row r="472151" spans="63:63" x14ac:dyDescent="0.25">
      <c r="BK472151" s="2311"/>
    </row>
    <row r="472175" spans="63:63" x14ac:dyDescent="0.25">
      <c r="BK472175" s="2315"/>
    </row>
    <row r="472176" spans="63:63" x14ac:dyDescent="0.25">
      <c r="BK472176" s="2311"/>
    </row>
    <row r="472200" spans="63:63" x14ac:dyDescent="0.25">
      <c r="BK472200" s="2315"/>
    </row>
    <row r="472201" spans="63:63" x14ac:dyDescent="0.25">
      <c r="BK472201" s="2311"/>
    </row>
    <row r="472225" spans="63:63" x14ac:dyDescent="0.25">
      <c r="BK472225" s="2315"/>
    </row>
    <row r="472226" spans="63:63" x14ac:dyDescent="0.25">
      <c r="BK472226" s="2311"/>
    </row>
    <row r="472250" spans="63:63" x14ac:dyDescent="0.25">
      <c r="BK472250" s="2315"/>
    </row>
    <row r="472251" spans="63:63" x14ac:dyDescent="0.25">
      <c r="BK472251" s="2311"/>
    </row>
    <row r="472275" spans="63:63" x14ac:dyDescent="0.25">
      <c r="BK472275" s="2315"/>
    </row>
    <row r="472276" spans="63:63" x14ac:dyDescent="0.25">
      <c r="BK472276" s="2311"/>
    </row>
    <row r="472300" spans="63:63" x14ac:dyDescent="0.25">
      <c r="BK472300" s="2315"/>
    </row>
    <row r="472301" spans="63:63" x14ac:dyDescent="0.25">
      <c r="BK472301" s="2311"/>
    </row>
    <row r="472325" spans="63:63" x14ac:dyDescent="0.25">
      <c r="BK472325" s="2315"/>
    </row>
    <row r="472326" spans="63:63" x14ac:dyDescent="0.25">
      <c r="BK472326" s="2311"/>
    </row>
    <row r="472350" spans="63:63" x14ac:dyDescent="0.25">
      <c r="BK472350" s="2315"/>
    </row>
    <row r="472351" spans="63:63" x14ac:dyDescent="0.25">
      <c r="BK472351" s="2311"/>
    </row>
    <row r="472375" spans="63:63" x14ac:dyDescent="0.25">
      <c r="BK472375" s="2315"/>
    </row>
    <row r="472376" spans="63:63" x14ac:dyDescent="0.25">
      <c r="BK472376" s="2311"/>
    </row>
    <row r="472400" spans="63:63" x14ac:dyDescent="0.25">
      <c r="BK472400" s="2315"/>
    </row>
    <row r="472401" spans="63:63" x14ac:dyDescent="0.25">
      <c r="BK472401" s="2311"/>
    </row>
    <row r="472425" spans="63:63" x14ac:dyDescent="0.25">
      <c r="BK472425" s="2315"/>
    </row>
    <row r="472426" spans="63:63" x14ac:dyDescent="0.25">
      <c r="BK472426" s="2311"/>
    </row>
    <row r="472450" spans="63:63" x14ac:dyDescent="0.25">
      <c r="BK472450" s="2315"/>
    </row>
    <row r="472451" spans="63:63" x14ac:dyDescent="0.25">
      <c r="BK472451" s="2311"/>
    </row>
    <row r="472475" spans="63:63" x14ac:dyDescent="0.25">
      <c r="BK472475" s="2315"/>
    </row>
    <row r="472476" spans="63:63" x14ac:dyDescent="0.25">
      <c r="BK472476" s="2311"/>
    </row>
    <row r="472500" spans="63:63" x14ac:dyDescent="0.25">
      <c r="BK472500" s="2315"/>
    </row>
    <row r="472501" spans="63:63" x14ac:dyDescent="0.25">
      <c r="BK472501" s="2311"/>
    </row>
    <row r="472525" spans="63:63" x14ac:dyDescent="0.25">
      <c r="BK472525" s="2315"/>
    </row>
    <row r="472526" spans="63:63" x14ac:dyDescent="0.25">
      <c r="BK472526" s="2311"/>
    </row>
    <row r="472550" spans="63:63" x14ac:dyDescent="0.25">
      <c r="BK472550" s="2315"/>
    </row>
    <row r="472551" spans="63:63" x14ac:dyDescent="0.25">
      <c r="BK472551" s="2311"/>
    </row>
    <row r="472575" spans="63:63" x14ac:dyDescent="0.25">
      <c r="BK472575" s="2315"/>
    </row>
    <row r="472576" spans="63:63" x14ac:dyDescent="0.25">
      <c r="BK472576" s="2311"/>
    </row>
    <row r="472600" spans="63:63" x14ac:dyDescent="0.25">
      <c r="BK472600" s="2315"/>
    </row>
    <row r="472601" spans="63:63" x14ac:dyDescent="0.25">
      <c r="BK472601" s="2311"/>
    </row>
    <row r="472625" spans="63:63" x14ac:dyDescent="0.25">
      <c r="BK472625" s="2315"/>
    </row>
    <row r="472626" spans="63:63" x14ac:dyDescent="0.25">
      <c r="BK472626" s="2311"/>
    </row>
    <row r="472650" spans="63:63" x14ac:dyDescent="0.25">
      <c r="BK472650" s="2315"/>
    </row>
    <row r="472651" spans="63:63" x14ac:dyDescent="0.25">
      <c r="BK472651" s="2311"/>
    </row>
    <row r="472675" spans="63:63" x14ac:dyDescent="0.25">
      <c r="BK472675" s="2315"/>
    </row>
    <row r="472676" spans="63:63" x14ac:dyDescent="0.25">
      <c r="BK472676" s="2311"/>
    </row>
    <row r="472700" spans="63:63" x14ac:dyDescent="0.25">
      <c r="BK472700" s="2315"/>
    </row>
    <row r="472701" spans="63:63" x14ac:dyDescent="0.25">
      <c r="BK472701" s="2311"/>
    </row>
    <row r="472725" spans="63:63" x14ac:dyDescent="0.25">
      <c r="BK472725" s="2315"/>
    </row>
    <row r="472726" spans="63:63" x14ac:dyDescent="0.25">
      <c r="BK472726" s="2311"/>
    </row>
    <row r="472750" spans="63:63" x14ac:dyDescent="0.25">
      <c r="BK472750" s="2315"/>
    </row>
    <row r="472751" spans="63:63" x14ac:dyDescent="0.25">
      <c r="BK472751" s="2311"/>
    </row>
    <row r="472775" spans="63:63" x14ac:dyDescent="0.25">
      <c r="BK472775" s="2315"/>
    </row>
    <row r="472776" spans="63:63" x14ac:dyDescent="0.25">
      <c r="BK472776" s="2311"/>
    </row>
    <row r="472800" spans="63:63" x14ac:dyDescent="0.25">
      <c r="BK472800" s="2315"/>
    </row>
    <row r="472801" spans="63:63" x14ac:dyDescent="0.25">
      <c r="BK472801" s="2311"/>
    </row>
    <row r="472825" spans="63:63" x14ac:dyDescent="0.25">
      <c r="BK472825" s="2315"/>
    </row>
    <row r="472826" spans="63:63" x14ac:dyDescent="0.25">
      <c r="BK472826" s="2311"/>
    </row>
    <row r="472850" spans="63:63" x14ac:dyDescent="0.25">
      <c r="BK472850" s="2315"/>
    </row>
    <row r="472851" spans="63:63" x14ac:dyDescent="0.25">
      <c r="BK472851" s="2311"/>
    </row>
    <row r="472875" spans="63:63" x14ac:dyDescent="0.25">
      <c r="BK472875" s="2315"/>
    </row>
    <row r="472876" spans="63:63" x14ac:dyDescent="0.25">
      <c r="BK472876" s="2311"/>
    </row>
    <row r="472900" spans="63:63" x14ac:dyDescent="0.25">
      <c r="BK472900" s="2315"/>
    </row>
    <row r="472901" spans="63:63" x14ac:dyDescent="0.25">
      <c r="BK472901" s="2311"/>
    </row>
    <row r="472925" spans="63:63" x14ac:dyDescent="0.25">
      <c r="BK472925" s="2315"/>
    </row>
    <row r="472926" spans="63:63" x14ac:dyDescent="0.25">
      <c r="BK472926" s="2311"/>
    </row>
    <row r="472950" spans="63:63" x14ac:dyDescent="0.25">
      <c r="BK472950" s="2315"/>
    </row>
    <row r="472951" spans="63:63" x14ac:dyDescent="0.25">
      <c r="BK472951" s="2311"/>
    </row>
    <row r="472975" spans="63:63" x14ac:dyDescent="0.25">
      <c r="BK472975" s="2315"/>
    </row>
    <row r="472976" spans="63:63" x14ac:dyDescent="0.25">
      <c r="BK472976" s="2311"/>
    </row>
    <row r="473000" spans="63:63" x14ac:dyDescent="0.25">
      <c r="BK473000" s="2315"/>
    </row>
    <row r="473001" spans="63:63" x14ac:dyDescent="0.25">
      <c r="BK473001" s="2311"/>
    </row>
    <row r="473025" spans="63:63" x14ac:dyDescent="0.25">
      <c r="BK473025" s="2315"/>
    </row>
    <row r="473026" spans="63:63" x14ac:dyDescent="0.25">
      <c r="BK473026" s="2311"/>
    </row>
    <row r="473050" spans="63:63" x14ac:dyDescent="0.25">
      <c r="BK473050" s="2315"/>
    </row>
    <row r="473051" spans="63:63" x14ac:dyDescent="0.25">
      <c r="BK473051" s="2311"/>
    </row>
    <row r="473075" spans="63:63" x14ac:dyDescent="0.25">
      <c r="BK473075" s="2315"/>
    </row>
    <row r="473076" spans="63:63" x14ac:dyDescent="0.25">
      <c r="BK473076" s="2311"/>
    </row>
    <row r="473100" spans="63:63" x14ac:dyDescent="0.25">
      <c r="BK473100" s="2315"/>
    </row>
    <row r="473101" spans="63:63" x14ac:dyDescent="0.25">
      <c r="BK473101" s="2311"/>
    </row>
    <row r="473125" spans="63:63" x14ac:dyDescent="0.25">
      <c r="BK473125" s="2315"/>
    </row>
    <row r="473126" spans="63:63" x14ac:dyDescent="0.25">
      <c r="BK473126" s="2311"/>
    </row>
    <row r="473150" spans="63:63" x14ac:dyDescent="0.25">
      <c r="BK473150" s="2315"/>
    </row>
    <row r="473151" spans="63:63" x14ac:dyDescent="0.25">
      <c r="BK473151" s="2311"/>
    </row>
    <row r="473175" spans="63:63" x14ac:dyDescent="0.25">
      <c r="BK473175" s="2315"/>
    </row>
    <row r="473176" spans="63:63" x14ac:dyDescent="0.25">
      <c r="BK473176" s="2311"/>
    </row>
    <row r="473200" spans="63:63" x14ac:dyDescent="0.25">
      <c r="BK473200" s="2315"/>
    </row>
    <row r="473201" spans="63:63" x14ac:dyDescent="0.25">
      <c r="BK473201" s="2311"/>
    </row>
    <row r="473225" spans="63:63" x14ac:dyDescent="0.25">
      <c r="BK473225" s="2315"/>
    </row>
    <row r="473226" spans="63:63" x14ac:dyDescent="0.25">
      <c r="BK473226" s="2311"/>
    </row>
    <row r="473250" spans="63:63" x14ac:dyDescent="0.25">
      <c r="BK473250" s="2315"/>
    </row>
    <row r="473251" spans="63:63" x14ac:dyDescent="0.25">
      <c r="BK473251" s="2311"/>
    </row>
    <row r="473275" spans="63:63" x14ac:dyDescent="0.25">
      <c r="BK473275" s="2315"/>
    </row>
    <row r="473276" spans="63:63" x14ac:dyDescent="0.25">
      <c r="BK473276" s="2311"/>
    </row>
    <row r="473300" spans="63:63" x14ac:dyDescent="0.25">
      <c r="BK473300" s="2315"/>
    </row>
    <row r="473301" spans="63:63" x14ac:dyDescent="0.25">
      <c r="BK473301" s="2311"/>
    </row>
    <row r="473325" spans="63:63" x14ac:dyDescent="0.25">
      <c r="BK473325" s="2315"/>
    </row>
    <row r="473326" spans="63:63" x14ac:dyDescent="0.25">
      <c r="BK473326" s="2311"/>
    </row>
    <row r="473350" spans="63:63" x14ac:dyDescent="0.25">
      <c r="BK473350" s="2315"/>
    </row>
    <row r="473351" spans="63:63" x14ac:dyDescent="0.25">
      <c r="BK473351" s="2311"/>
    </row>
    <row r="473375" spans="63:63" x14ac:dyDescent="0.25">
      <c r="BK473375" s="2315"/>
    </row>
    <row r="473376" spans="63:63" x14ac:dyDescent="0.25">
      <c r="BK473376" s="2311"/>
    </row>
    <row r="473400" spans="63:63" x14ac:dyDescent="0.25">
      <c r="BK473400" s="2315"/>
    </row>
    <row r="473401" spans="63:63" x14ac:dyDescent="0.25">
      <c r="BK473401" s="2311"/>
    </row>
    <row r="473425" spans="63:63" x14ac:dyDescent="0.25">
      <c r="BK473425" s="2315"/>
    </row>
    <row r="473426" spans="63:63" x14ac:dyDescent="0.25">
      <c r="BK473426" s="2311"/>
    </row>
    <row r="473450" spans="63:63" x14ac:dyDescent="0.25">
      <c r="BK473450" s="2315"/>
    </row>
    <row r="473451" spans="63:63" x14ac:dyDescent="0.25">
      <c r="BK473451" s="2311"/>
    </row>
    <row r="473475" spans="63:63" x14ac:dyDescent="0.25">
      <c r="BK473475" s="2315"/>
    </row>
    <row r="473476" spans="63:63" x14ac:dyDescent="0.25">
      <c r="BK473476" s="2311"/>
    </row>
    <row r="473500" spans="63:63" x14ac:dyDescent="0.25">
      <c r="BK473500" s="2315"/>
    </row>
    <row r="473501" spans="63:63" x14ac:dyDescent="0.25">
      <c r="BK473501" s="2311"/>
    </row>
    <row r="473525" spans="63:63" x14ac:dyDescent="0.25">
      <c r="BK473525" s="2315"/>
    </row>
    <row r="473526" spans="63:63" x14ac:dyDescent="0.25">
      <c r="BK473526" s="2311"/>
    </row>
    <row r="473550" spans="63:63" x14ac:dyDescent="0.25">
      <c r="BK473550" s="2315"/>
    </row>
    <row r="473551" spans="63:63" x14ac:dyDescent="0.25">
      <c r="BK473551" s="2311"/>
    </row>
    <row r="473575" spans="63:63" x14ac:dyDescent="0.25">
      <c r="BK473575" s="2315"/>
    </row>
    <row r="473576" spans="63:63" x14ac:dyDescent="0.25">
      <c r="BK473576" s="2311"/>
    </row>
    <row r="473600" spans="63:63" x14ac:dyDescent="0.25">
      <c r="BK473600" s="2315"/>
    </row>
    <row r="473601" spans="63:63" x14ac:dyDescent="0.25">
      <c r="BK473601" s="2311"/>
    </row>
    <row r="473625" spans="63:63" x14ac:dyDescent="0.25">
      <c r="BK473625" s="2315"/>
    </row>
    <row r="473626" spans="63:63" x14ac:dyDescent="0.25">
      <c r="BK473626" s="2311"/>
    </row>
    <row r="473650" spans="63:63" x14ac:dyDescent="0.25">
      <c r="BK473650" s="2315"/>
    </row>
    <row r="473651" spans="63:63" x14ac:dyDescent="0.25">
      <c r="BK473651" s="2311"/>
    </row>
    <row r="473675" spans="63:63" x14ac:dyDescent="0.25">
      <c r="BK473675" s="2315"/>
    </row>
    <row r="473676" spans="63:63" x14ac:dyDescent="0.25">
      <c r="BK473676" s="2311"/>
    </row>
    <row r="473700" spans="63:63" x14ac:dyDescent="0.25">
      <c r="BK473700" s="2315"/>
    </row>
    <row r="473701" spans="63:63" x14ac:dyDescent="0.25">
      <c r="BK473701" s="2311"/>
    </row>
    <row r="473725" spans="63:63" x14ac:dyDescent="0.25">
      <c r="BK473725" s="2315"/>
    </row>
    <row r="473726" spans="63:63" x14ac:dyDescent="0.25">
      <c r="BK473726" s="2311"/>
    </row>
    <row r="473750" spans="63:63" x14ac:dyDescent="0.25">
      <c r="BK473750" s="2315"/>
    </row>
    <row r="473751" spans="63:63" x14ac:dyDescent="0.25">
      <c r="BK473751" s="2311"/>
    </row>
    <row r="473775" spans="63:63" x14ac:dyDescent="0.25">
      <c r="BK473775" s="2315"/>
    </row>
    <row r="473776" spans="63:63" x14ac:dyDescent="0.25">
      <c r="BK473776" s="2311"/>
    </row>
    <row r="473800" spans="63:63" x14ac:dyDescent="0.25">
      <c r="BK473800" s="2315"/>
    </row>
    <row r="473801" spans="63:63" x14ac:dyDescent="0.25">
      <c r="BK473801" s="2311"/>
    </row>
    <row r="473825" spans="63:63" x14ac:dyDescent="0.25">
      <c r="BK473825" s="2315"/>
    </row>
    <row r="473826" spans="63:63" x14ac:dyDescent="0.25">
      <c r="BK473826" s="2311"/>
    </row>
    <row r="473850" spans="63:63" x14ac:dyDescent="0.25">
      <c r="BK473850" s="2315"/>
    </row>
    <row r="473851" spans="63:63" x14ac:dyDescent="0.25">
      <c r="BK473851" s="2311"/>
    </row>
    <row r="473875" spans="63:63" x14ac:dyDescent="0.25">
      <c r="BK473875" s="2315"/>
    </row>
    <row r="473876" spans="63:63" x14ac:dyDescent="0.25">
      <c r="BK473876" s="2311"/>
    </row>
    <row r="473900" spans="63:63" x14ac:dyDescent="0.25">
      <c r="BK473900" s="2315"/>
    </row>
    <row r="473901" spans="63:63" x14ac:dyDescent="0.25">
      <c r="BK473901" s="2311"/>
    </row>
    <row r="473925" spans="63:63" x14ac:dyDescent="0.25">
      <c r="BK473925" s="2315"/>
    </row>
    <row r="473926" spans="63:63" x14ac:dyDescent="0.25">
      <c r="BK473926" s="2311"/>
    </row>
    <row r="473950" spans="63:63" x14ac:dyDescent="0.25">
      <c r="BK473950" s="2315"/>
    </row>
    <row r="473951" spans="63:63" x14ac:dyDescent="0.25">
      <c r="BK473951" s="2311"/>
    </row>
    <row r="473975" spans="63:63" x14ac:dyDescent="0.25">
      <c r="BK473975" s="2315"/>
    </row>
    <row r="473976" spans="63:63" x14ac:dyDescent="0.25">
      <c r="BK473976" s="2311"/>
    </row>
    <row r="474000" spans="63:63" x14ac:dyDescent="0.25">
      <c r="BK474000" s="2315"/>
    </row>
    <row r="474001" spans="63:63" x14ac:dyDescent="0.25">
      <c r="BK474001" s="2311"/>
    </row>
    <row r="474025" spans="63:63" x14ac:dyDescent="0.25">
      <c r="BK474025" s="2315"/>
    </row>
    <row r="474026" spans="63:63" x14ac:dyDescent="0.25">
      <c r="BK474026" s="2311"/>
    </row>
    <row r="474050" spans="63:63" x14ac:dyDescent="0.25">
      <c r="BK474050" s="2315"/>
    </row>
    <row r="474051" spans="63:63" x14ac:dyDescent="0.25">
      <c r="BK474051" s="2311"/>
    </row>
    <row r="474075" spans="63:63" x14ac:dyDescent="0.25">
      <c r="BK474075" s="2315"/>
    </row>
    <row r="474076" spans="63:63" x14ac:dyDescent="0.25">
      <c r="BK474076" s="2311"/>
    </row>
    <row r="474100" spans="63:63" x14ac:dyDescent="0.25">
      <c r="BK474100" s="2315"/>
    </row>
    <row r="474101" spans="63:63" x14ac:dyDescent="0.25">
      <c r="BK474101" s="2311"/>
    </row>
    <row r="474125" spans="63:63" x14ac:dyDescent="0.25">
      <c r="BK474125" s="2315"/>
    </row>
    <row r="474126" spans="63:63" x14ac:dyDescent="0.25">
      <c r="BK474126" s="2311"/>
    </row>
    <row r="474150" spans="63:63" x14ac:dyDescent="0.25">
      <c r="BK474150" s="2315"/>
    </row>
    <row r="474151" spans="63:63" x14ac:dyDescent="0.25">
      <c r="BK474151" s="2311"/>
    </row>
    <row r="474175" spans="63:63" x14ac:dyDescent="0.25">
      <c r="BK474175" s="2315"/>
    </row>
    <row r="474176" spans="63:63" x14ac:dyDescent="0.25">
      <c r="BK474176" s="2311"/>
    </row>
    <row r="474200" spans="63:63" x14ac:dyDescent="0.25">
      <c r="BK474200" s="2315"/>
    </row>
    <row r="474201" spans="63:63" x14ac:dyDescent="0.25">
      <c r="BK474201" s="2311"/>
    </row>
    <row r="474225" spans="63:63" x14ac:dyDescent="0.25">
      <c r="BK474225" s="2315"/>
    </row>
    <row r="474226" spans="63:63" x14ac:dyDescent="0.25">
      <c r="BK474226" s="2311"/>
    </row>
    <row r="474250" spans="63:63" x14ac:dyDescent="0.25">
      <c r="BK474250" s="2315"/>
    </row>
    <row r="474251" spans="63:63" x14ac:dyDescent="0.25">
      <c r="BK474251" s="2311"/>
    </row>
    <row r="474275" spans="63:63" x14ac:dyDescent="0.25">
      <c r="BK474275" s="2315"/>
    </row>
    <row r="474276" spans="63:63" x14ac:dyDescent="0.25">
      <c r="BK474276" s="2311"/>
    </row>
    <row r="474300" spans="63:63" x14ac:dyDescent="0.25">
      <c r="BK474300" s="2315"/>
    </row>
    <row r="474301" spans="63:63" x14ac:dyDescent="0.25">
      <c r="BK474301" s="2311"/>
    </row>
    <row r="474325" spans="63:63" x14ac:dyDescent="0.25">
      <c r="BK474325" s="2315"/>
    </row>
    <row r="474326" spans="63:63" x14ac:dyDescent="0.25">
      <c r="BK474326" s="2311"/>
    </row>
    <row r="474350" spans="63:63" x14ac:dyDescent="0.25">
      <c r="BK474350" s="2315"/>
    </row>
    <row r="474351" spans="63:63" x14ac:dyDescent="0.25">
      <c r="BK474351" s="2311"/>
    </row>
    <row r="474375" spans="63:63" x14ac:dyDescent="0.25">
      <c r="BK474375" s="2315"/>
    </row>
    <row r="474376" spans="63:63" x14ac:dyDescent="0.25">
      <c r="BK474376" s="2311"/>
    </row>
    <row r="474400" spans="63:63" x14ac:dyDescent="0.25">
      <c r="BK474400" s="2315"/>
    </row>
    <row r="474401" spans="63:63" x14ac:dyDescent="0.25">
      <c r="BK474401" s="2311"/>
    </row>
    <row r="474425" spans="63:63" x14ac:dyDescent="0.25">
      <c r="BK474425" s="2315"/>
    </row>
    <row r="474426" spans="63:63" x14ac:dyDescent="0.25">
      <c r="BK474426" s="2311"/>
    </row>
    <row r="474450" spans="63:63" x14ac:dyDescent="0.25">
      <c r="BK474450" s="2315"/>
    </row>
    <row r="474451" spans="63:63" x14ac:dyDescent="0.25">
      <c r="BK474451" s="2311"/>
    </row>
    <row r="474475" spans="63:63" x14ac:dyDescent="0.25">
      <c r="BK474475" s="2315"/>
    </row>
    <row r="474476" spans="63:63" x14ac:dyDescent="0.25">
      <c r="BK474476" s="2311"/>
    </row>
    <row r="474500" spans="63:63" x14ac:dyDescent="0.25">
      <c r="BK474500" s="2315"/>
    </row>
    <row r="474501" spans="63:63" x14ac:dyDescent="0.25">
      <c r="BK474501" s="2311"/>
    </row>
    <row r="474525" spans="63:63" x14ac:dyDescent="0.25">
      <c r="BK474525" s="2315"/>
    </row>
    <row r="474526" spans="63:63" x14ac:dyDescent="0.25">
      <c r="BK474526" s="2311"/>
    </row>
    <row r="474550" spans="63:63" x14ac:dyDescent="0.25">
      <c r="BK474550" s="2315"/>
    </row>
    <row r="474551" spans="63:63" x14ac:dyDescent="0.25">
      <c r="BK474551" s="2311"/>
    </row>
    <row r="474575" spans="63:63" x14ac:dyDescent="0.25">
      <c r="BK474575" s="2315"/>
    </row>
    <row r="474576" spans="63:63" x14ac:dyDescent="0.25">
      <c r="BK474576" s="2311"/>
    </row>
    <row r="474600" spans="63:63" x14ac:dyDescent="0.25">
      <c r="BK474600" s="2315"/>
    </row>
    <row r="474601" spans="63:63" x14ac:dyDescent="0.25">
      <c r="BK474601" s="2311"/>
    </row>
    <row r="474625" spans="63:63" x14ac:dyDescent="0.25">
      <c r="BK474625" s="2315"/>
    </row>
    <row r="474626" spans="63:63" x14ac:dyDescent="0.25">
      <c r="BK474626" s="2311"/>
    </row>
    <row r="474650" spans="63:63" x14ac:dyDescent="0.25">
      <c r="BK474650" s="2315"/>
    </row>
    <row r="474651" spans="63:63" x14ac:dyDescent="0.25">
      <c r="BK474651" s="2311"/>
    </row>
    <row r="474675" spans="63:63" x14ac:dyDescent="0.25">
      <c r="BK474675" s="2315"/>
    </row>
    <row r="474676" spans="63:63" x14ac:dyDescent="0.25">
      <c r="BK474676" s="2311"/>
    </row>
    <row r="474700" spans="63:63" x14ac:dyDescent="0.25">
      <c r="BK474700" s="2315"/>
    </row>
    <row r="474701" spans="63:63" x14ac:dyDescent="0.25">
      <c r="BK474701" s="2311"/>
    </row>
    <row r="474725" spans="63:63" x14ac:dyDescent="0.25">
      <c r="BK474725" s="2315"/>
    </row>
    <row r="474726" spans="63:63" x14ac:dyDescent="0.25">
      <c r="BK474726" s="2311"/>
    </row>
    <row r="474750" spans="63:63" x14ac:dyDescent="0.25">
      <c r="BK474750" s="2315"/>
    </row>
    <row r="474751" spans="63:63" x14ac:dyDescent="0.25">
      <c r="BK474751" s="2311"/>
    </row>
    <row r="474775" spans="63:63" x14ac:dyDescent="0.25">
      <c r="BK474775" s="2315"/>
    </row>
    <row r="474776" spans="63:63" x14ac:dyDescent="0.25">
      <c r="BK474776" s="2311"/>
    </row>
    <row r="474800" spans="63:63" x14ac:dyDescent="0.25">
      <c r="BK474800" s="2315"/>
    </row>
    <row r="474801" spans="63:63" x14ac:dyDescent="0.25">
      <c r="BK474801" s="2311"/>
    </row>
    <row r="474825" spans="63:63" x14ac:dyDescent="0.25">
      <c r="BK474825" s="2315"/>
    </row>
    <row r="474826" spans="63:63" x14ac:dyDescent="0.25">
      <c r="BK474826" s="2311"/>
    </row>
    <row r="474850" spans="63:63" x14ac:dyDescent="0.25">
      <c r="BK474850" s="2315"/>
    </row>
    <row r="474851" spans="63:63" x14ac:dyDescent="0.25">
      <c r="BK474851" s="2311"/>
    </row>
    <row r="474875" spans="63:63" x14ac:dyDescent="0.25">
      <c r="BK474875" s="2315"/>
    </row>
    <row r="474876" spans="63:63" x14ac:dyDescent="0.25">
      <c r="BK474876" s="2311"/>
    </row>
    <row r="474900" spans="63:63" x14ac:dyDescent="0.25">
      <c r="BK474900" s="2315"/>
    </row>
    <row r="474901" spans="63:63" x14ac:dyDescent="0.25">
      <c r="BK474901" s="2311"/>
    </row>
    <row r="474925" spans="63:63" x14ac:dyDescent="0.25">
      <c r="BK474925" s="2315"/>
    </row>
    <row r="474926" spans="63:63" x14ac:dyDescent="0.25">
      <c r="BK474926" s="2311"/>
    </row>
    <row r="474950" spans="63:63" x14ac:dyDescent="0.25">
      <c r="BK474950" s="2315"/>
    </row>
    <row r="474951" spans="63:63" x14ac:dyDescent="0.25">
      <c r="BK474951" s="2311"/>
    </row>
    <row r="474975" spans="63:63" x14ac:dyDescent="0.25">
      <c r="BK474975" s="2315"/>
    </row>
    <row r="474976" spans="63:63" x14ac:dyDescent="0.25">
      <c r="BK474976" s="2311"/>
    </row>
    <row r="475000" spans="63:63" x14ac:dyDescent="0.25">
      <c r="BK475000" s="2315"/>
    </row>
    <row r="475001" spans="63:63" x14ac:dyDescent="0.25">
      <c r="BK475001" s="2311"/>
    </row>
    <row r="475025" spans="63:63" x14ac:dyDescent="0.25">
      <c r="BK475025" s="2315"/>
    </row>
    <row r="475026" spans="63:63" x14ac:dyDescent="0.25">
      <c r="BK475026" s="2311"/>
    </row>
    <row r="475050" spans="63:63" x14ac:dyDescent="0.25">
      <c r="BK475050" s="2315"/>
    </row>
    <row r="475051" spans="63:63" x14ac:dyDescent="0.25">
      <c r="BK475051" s="2311"/>
    </row>
    <row r="475075" spans="63:63" x14ac:dyDescent="0.25">
      <c r="BK475075" s="2315"/>
    </row>
    <row r="475076" spans="63:63" x14ac:dyDescent="0.25">
      <c r="BK475076" s="2311"/>
    </row>
    <row r="475100" spans="63:63" x14ac:dyDescent="0.25">
      <c r="BK475100" s="2315"/>
    </row>
    <row r="475101" spans="63:63" x14ac:dyDescent="0.25">
      <c r="BK475101" s="2311"/>
    </row>
    <row r="475125" spans="63:63" x14ac:dyDescent="0.25">
      <c r="BK475125" s="2315"/>
    </row>
    <row r="475126" spans="63:63" x14ac:dyDescent="0.25">
      <c r="BK475126" s="2311"/>
    </row>
    <row r="475150" spans="63:63" x14ac:dyDescent="0.25">
      <c r="BK475150" s="2315"/>
    </row>
    <row r="475151" spans="63:63" x14ac:dyDescent="0.25">
      <c r="BK475151" s="2311"/>
    </row>
    <row r="475175" spans="63:63" x14ac:dyDescent="0.25">
      <c r="BK475175" s="2315"/>
    </row>
    <row r="475176" spans="63:63" x14ac:dyDescent="0.25">
      <c r="BK475176" s="2311"/>
    </row>
    <row r="475200" spans="63:63" x14ac:dyDescent="0.25">
      <c r="BK475200" s="2315"/>
    </row>
    <row r="475201" spans="63:63" x14ac:dyDescent="0.25">
      <c r="BK475201" s="2311"/>
    </row>
    <row r="475225" spans="63:63" x14ac:dyDescent="0.25">
      <c r="BK475225" s="2315"/>
    </row>
    <row r="475226" spans="63:63" x14ac:dyDescent="0.25">
      <c r="BK475226" s="2311"/>
    </row>
    <row r="475250" spans="63:63" x14ac:dyDescent="0.25">
      <c r="BK475250" s="2315"/>
    </row>
    <row r="475251" spans="63:63" x14ac:dyDescent="0.25">
      <c r="BK475251" s="2311"/>
    </row>
    <row r="475275" spans="63:63" x14ac:dyDescent="0.25">
      <c r="BK475275" s="2315"/>
    </row>
    <row r="475276" spans="63:63" x14ac:dyDescent="0.25">
      <c r="BK475276" s="2311"/>
    </row>
    <row r="475300" spans="63:63" x14ac:dyDescent="0.25">
      <c r="BK475300" s="2315"/>
    </row>
    <row r="475301" spans="63:63" x14ac:dyDescent="0.25">
      <c r="BK475301" s="2311"/>
    </row>
    <row r="475325" spans="63:63" x14ac:dyDescent="0.25">
      <c r="BK475325" s="2315"/>
    </row>
    <row r="475326" spans="63:63" x14ac:dyDescent="0.25">
      <c r="BK475326" s="2311"/>
    </row>
    <row r="475350" spans="63:63" x14ac:dyDescent="0.25">
      <c r="BK475350" s="2315"/>
    </row>
    <row r="475351" spans="63:63" x14ac:dyDescent="0.25">
      <c r="BK475351" s="2311"/>
    </row>
    <row r="475375" spans="63:63" x14ac:dyDescent="0.25">
      <c r="BK475375" s="2315"/>
    </row>
    <row r="475376" spans="63:63" x14ac:dyDescent="0.25">
      <c r="BK475376" s="2311"/>
    </row>
    <row r="475400" spans="63:63" x14ac:dyDescent="0.25">
      <c r="BK475400" s="2315"/>
    </row>
    <row r="475401" spans="63:63" x14ac:dyDescent="0.25">
      <c r="BK475401" s="2311"/>
    </row>
    <row r="475425" spans="63:63" x14ac:dyDescent="0.25">
      <c r="BK475425" s="2315"/>
    </row>
    <row r="475426" spans="63:63" x14ac:dyDescent="0.25">
      <c r="BK475426" s="2311"/>
    </row>
    <row r="475450" spans="63:63" x14ac:dyDescent="0.25">
      <c r="BK475450" s="2315"/>
    </row>
    <row r="475451" spans="63:63" x14ac:dyDescent="0.25">
      <c r="BK475451" s="2311"/>
    </row>
    <row r="475475" spans="63:63" x14ac:dyDescent="0.25">
      <c r="BK475475" s="2315"/>
    </row>
    <row r="475476" spans="63:63" x14ac:dyDescent="0.25">
      <c r="BK475476" s="2311"/>
    </row>
    <row r="475500" spans="63:63" x14ac:dyDescent="0.25">
      <c r="BK475500" s="2315"/>
    </row>
    <row r="475501" spans="63:63" x14ac:dyDescent="0.25">
      <c r="BK475501" s="2311"/>
    </row>
    <row r="475525" spans="63:63" x14ac:dyDescent="0.25">
      <c r="BK475525" s="2315"/>
    </row>
    <row r="475526" spans="63:63" x14ac:dyDescent="0.25">
      <c r="BK475526" s="2311"/>
    </row>
    <row r="475550" spans="63:63" x14ac:dyDescent="0.25">
      <c r="BK475550" s="2315"/>
    </row>
    <row r="475551" spans="63:63" x14ac:dyDescent="0.25">
      <c r="BK475551" s="2311"/>
    </row>
    <row r="475575" spans="63:63" x14ac:dyDescent="0.25">
      <c r="BK475575" s="2315"/>
    </row>
    <row r="475576" spans="63:63" x14ac:dyDescent="0.25">
      <c r="BK475576" s="2311"/>
    </row>
    <row r="475600" spans="63:63" x14ac:dyDescent="0.25">
      <c r="BK475600" s="2315"/>
    </row>
    <row r="475601" spans="63:63" x14ac:dyDescent="0.25">
      <c r="BK475601" s="2311"/>
    </row>
    <row r="475625" spans="63:63" x14ac:dyDescent="0.25">
      <c r="BK475625" s="2315"/>
    </row>
    <row r="475626" spans="63:63" x14ac:dyDescent="0.25">
      <c r="BK475626" s="2311"/>
    </row>
    <row r="475650" spans="63:63" x14ac:dyDescent="0.25">
      <c r="BK475650" s="2315"/>
    </row>
    <row r="475651" spans="63:63" x14ac:dyDescent="0.25">
      <c r="BK475651" s="2311"/>
    </row>
    <row r="475675" spans="63:63" x14ac:dyDescent="0.25">
      <c r="BK475675" s="2315"/>
    </row>
    <row r="475676" spans="63:63" x14ac:dyDescent="0.25">
      <c r="BK475676" s="2311"/>
    </row>
    <row r="475700" spans="63:63" x14ac:dyDescent="0.25">
      <c r="BK475700" s="2315"/>
    </row>
    <row r="475701" spans="63:63" x14ac:dyDescent="0.25">
      <c r="BK475701" s="2311"/>
    </row>
    <row r="475725" spans="63:63" x14ac:dyDescent="0.25">
      <c r="BK475725" s="2315"/>
    </row>
    <row r="475726" spans="63:63" x14ac:dyDescent="0.25">
      <c r="BK475726" s="2311"/>
    </row>
    <row r="475750" spans="63:63" x14ac:dyDescent="0.25">
      <c r="BK475750" s="2315"/>
    </row>
    <row r="475751" spans="63:63" x14ac:dyDescent="0.25">
      <c r="BK475751" s="2311"/>
    </row>
    <row r="475775" spans="63:63" x14ac:dyDescent="0.25">
      <c r="BK475775" s="2315"/>
    </row>
    <row r="475776" spans="63:63" x14ac:dyDescent="0.25">
      <c r="BK475776" s="2311"/>
    </row>
    <row r="475800" spans="63:63" x14ac:dyDescent="0.25">
      <c r="BK475800" s="2315"/>
    </row>
    <row r="475801" spans="63:63" x14ac:dyDescent="0.25">
      <c r="BK475801" s="2311"/>
    </row>
    <row r="475825" spans="63:63" x14ac:dyDescent="0.25">
      <c r="BK475825" s="2315"/>
    </row>
    <row r="475826" spans="63:63" x14ac:dyDescent="0.25">
      <c r="BK475826" s="2311"/>
    </row>
    <row r="475850" spans="63:63" x14ac:dyDescent="0.25">
      <c r="BK475850" s="2315"/>
    </row>
    <row r="475851" spans="63:63" x14ac:dyDescent="0.25">
      <c r="BK475851" s="2311"/>
    </row>
    <row r="475875" spans="63:63" x14ac:dyDescent="0.25">
      <c r="BK475875" s="2315"/>
    </row>
    <row r="475876" spans="63:63" x14ac:dyDescent="0.25">
      <c r="BK475876" s="2311"/>
    </row>
    <row r="475900" spans="63:63" x14ac:dyDescent="0.25">
      <c r="BK475900" s="2315"/>
    </row>
    <row r="475901" spans="63:63" x14ac:dyDescent="0.25">
      <c r="BK475901" s="2311"/>
    </row>
    <row r="475925" spans="63:63" x14ac:dyDescent="0.25">
      <c r="BK475925" s="2315"/>
    </row>
    <row r="475926" spans="63:63" x14ac:dyDescent="0.25">
      <c r="BK475926" s="2311"/>
    </row>
    <row r="475950" spans="63:63" x14ac:dyDescent="0.25">
      <c r="BK475950" s="2315"/>
    </row>
    <row r="475951" spans="63:63" x14ac:dyDescent="0.25">
      <c r="BK475951" s="2311"/>
    </row>
    <row r="475975" spans="63:63" x14ac:dyDescent="0.25">
      <c r="BK475975" s="2315"/>
    </row>
    <row r="475976" spans="63:63" x14ac:dyDescent="0.25">
      <c r="BK475976" s="2311"/>
    </row>
    <row r="476000" spans="63:63" x14ac:dyDescent="0.25">
      <c r="BK476000" s="2315"/>
    </row>
    <row r="476001" spans="63:63" x14ac:dyDescent="0.25">
      <c r="BK476001" s="2311"/>
    </row>
    <row r="476025" spans="63:63" x14ac:dyDescent="0.25">
      <c r="BK476025" s="2315"/>
    </row>
    <row r="476026" spans="63:63" x14ac:dyDescent="0.25">
      <c r="BK476026" s="2311"/>
    </row>
    <row r="476050" spans="63:63" x14ac:dyDescent="0.25">
      <c r="BK476050" s="2315"/>
    </row>
    <row r="476051" spans="63:63" x14ac:dyDescent="0.25">
      <c r="BK476051" s="2311"/>
    </row>
    <row r="476075" spans="63:63" x14ac:dyDescent="0.25">
      <c r="BK476075" s="2315"/>
    </row>
    <row r="476076" spans="63:63" x14ac:dyDescent="0.25">
      <c r="BK476076" s="2311"/>
    </row>
    <row r="476100" spans="63:63" x14ac:dyDescent="0.25">
      <c r="BK476100" s="2315"/>
    </row>
    <row r="476101" spans="63:63" x14ac:dyDescent="0.25">
      <c r="BK476101" s="2311"/>
    </row>
    <row r="476125" spans="63:63" x14ac:dyDescent="0.25">
      <c r="BK476125" s="2315"/>
    </row>
    <row r="476126" spans="63:63" x14ac:dyDescent="0.25">
      <c r="BK476126" s="2311"/>
    </row>
    <row r="476150" spans="63:63" x14ac:dyDescent="0.25">
      <c r="BK476150" s="2315"/>
    </row>
    <row r="476151" spans="63:63" x14ac:dyDescent="0.25">
      <c r="BK476151" s="2311"/>
    </row>
    <row r="476175" spans="63:63" x14ac:dyDescent="0.25">
      <c r="BK476175" s="2315"/>
    </row>
    <row r="476176" spans="63:63" x14ac:dyDescent="0.25">
      <c r="BK476176" s="2311"/>
    </row>
    <row r="476200" spans="63:63" x14ac:dyDescent="0.25">
      <c r="BK476200" s="2315"/>
    </row>
    <row r="476201" spans="63:63" x14ac:dyDescent="0.25">
      <c r="BK476201" s="2311"/>
    </row>
    <row r="476225" spans="63:63" x14ac:dyDescent="0.25">
      <c r="BK476225" s="2315"/>
    </row>
    <row r="476226" spans="63:63" x14ac:dyDescent="0.25">
      <c r="BK476226" s="2311"/>
    </row>
    <row r="476250" spans="63:63" x14ac:dyDescent="0.25">
      <c r="BK476250" s="2315"/>
    </row>
    <row r="476251" spans="63:63" x14ac:dyDescent="0.25">
      <c r="BK476251" s="2311"/>
    </row>
    <row r="476275" spans="63:63" x14ac:dyDescent="0.25">
      <c r="BK476275" s="2315"/>
    </row>
    <row r="476276" spans="63:63" x14ac:dyDescent="0.25">
      <c r="BK476276" s="2311"/>
    </row>
    <row r="476300" spans="63:63" x14ac:dyDescent="0.25">
      <c r="BK476300" s="2315"/>
    </row>
    <row r="476301" spans="63:63" x14ac:dyDescent="0.25">
      <c r="BK476301" s="2311"/>
    </row>
    <row r="476325" spans="63:63" x14ac:dyDescent="0.25">
      <c r="BK476325" s="2315"/>
    </row>
    <row r="476326" spans="63:63" x14ac:dyDescent="0.25">
      <c r="BK476326" s="2311"/>
    </row>
    <row r="476350" spans="63:63" x14ac:dyDescent="0.25">
      <c r="BK476350" s="2315"/>
    </row>
    <row r="476351" spans="63:63" x14ac:dyDescent="0.25">
      <c r="BK476351" s="2311"/>
    </row>
    <row r="476375" spans="63:63" x14ac:dyDescent="0.25">
      <c r="BK476375" s="2315"/>
    </row>
    <row r="476376" spans="63:63" x14ac:dyDescent="0.25">
      <c r="BK476376" s="2311"/>
    </row>
    <row r="476400" spans="63:63" x14ac:dyDescent="0.25">
      <c r="BK476400" s="2315"/>
    </row>
    <row r="476401" spans="63:63" x14ac:dyDescent="0.25">
      <c r="BK476401" s="2311"/>
    </row>
    <row r="476425" spans="63:63" x14ac:dyDescent="0.25">
      <c r="BK476425" s="2315"/>
    </row>
    <row r="476426" spans="63:63" x14ac:dyDescent="0.25">
      <c r="BK476426" s="2311"/>
    </row>
    <row r="476450" spans="63:63" x14ac:dyDescent="0.25">
      <c r="BK476450" s="2315"/>
    </row>
    <row r="476451" spans="63:63" x14ac:dyDescent="0.25">
      <c r="BK476451" s="2311"/>
    </row>
    <row r="476475" spans="63:63" x14ac:dyDescent="0.25">
      <c r="BK476475" s="2315"/>
    </row>
    <row r="476476" spans="63:63" x14ac:dyDescent="0.25">
      <c r="BK476476" s="2311"/>
    </row>
    <row r="476500" spans="63:63" x14ac:dyDescent="0.25">
      <c r="BK476500" s="2315"/>
    </row>
    <row r="476501" spans="63:63" x14ac:dyDescent="0.25">
      <c r="BK476501" s="2311"/>
    </row>
    <row r="476525" spans="63:63" x14ac:dyDescent="0.25">
      <c r="BK476525" s="2315"/>
    </row>
    <row r="476526" spans="63:63" x14ac:dyDescent="0.25">
      <c r="BK476526" s="2311"/>
    </row>
    <row r="476550" spans="63:63" x14ac:dyDescent="0.25">
      <c r="BK476550" s="2315"/>
    </row>
    <row r="476551" spans="63:63" x14ac:dyDescent="0.25">
      <c r="BK476551" s="2311"/>
    </row>
    <row r="476575" spans="63:63" x14ac:dyDescent="0.25">
      <c r="BK476575" s="2315"/>
    </row>
    <row r="476576" spans="63:63" x14ac:dyDescent="0.25">
      <c r="BK476576" s="2311"/>
    </row>
    <row r="476600" spans="63:63" x14ac:dyDescent="0.25">
      <c r="BK476600" s="2315"/>
    </row>
    <row r="476601" spans="63:63" x14ac:dyDescent="0.25">
      <c r="BK476601" s="2311"/>
    </row>
    <row r="476625" spans="63:63" x14ac:dyDescent="0.25">
      <c r="BK476625" s="2315"/>
    </row>
    <row r="476626" spans="63:63" x14ac:dyDescent="0.25">
      <c r="BK476626" s="2311"/>
    </row>
    <row r="476650" spans="63:63" x14ac:dyDescent="0.25">
      <c r="BK476650" s="2315"/>
    </row>
    <row r="476651" spans="63:63" x14ac:dyDescent="0.25">
      <c r="BK476651" s="2311"/>
    </row>
    <row r="476675" spans="63:63" x14ac:dyDescent="0.25">
      <c r="BK476675" s="2315"/>
    </row>
    <row r="476676" spans="63:63" x14ac:dyDescent="0.25">
      <c r="BK476676" s="2311"/>
    </row>
    <row r="476700" spans="63:63" x14ac:dyDescent="0.25">
      <c r="BK476700" s="2315"/>
    </row>
    <row r="476701" spans="63:63" x14ac:dyDescent="0.25">
      <c r="BK476701" s="2311"/>
    </row>
    <row r="476725" spans="63:63" x14ac:dyDescent="0.25">
      <c r="BK476725" s="2315"/>
    </row>
    <row r="476726" spans="63:63" x14ac:dyDescent="0.25">
      <c r="BK476726" s="2311"/>
    </row>
    <row r="476750" spans="63:63" x14ac:dyDescent="0.25">
      <c r="BK476750" s="2315"/>
    </row>
    <row r="476751" spans="63:63" x14ac:dyDescent="0.25">
      <c r="BK476751" s="2311"/>
    </row>
    <row r="476775" spans="63:63" x14ac:dyDescent="0.25">
      <c r="BK476775" s="2315"/>
    </row>
    <row r="476776" spans="63:63" x14ac:dyDescent="0.25">
      <c r="BK476776" s="2311"/>
    </row>
    <row r="476800" spans="63:63" x14ac:dyDescent="0.25">
      <c r="BK476800" s="2315"/>
    </row>
    <row r="476801" spans="63:63" x14ac:dyDescent="0.25">
      <c r="BK476801" s="2311"/>
    </row>
    <row r="476825" spans="63:63" x14ac:dyDescent="0.25">
      <c r="BK476825" s="2315"/>
    </row>
    <row r="476826" spans="63:63" x14ac:dyDescent="0.25">
      <c r="BK476826" s="2311"/>
    </row>
    <row r="476850" spans="63:63" x14ac:dyDescent="0.25">
      <c r="BK476850" s="2315"/>
    </row>
    <row r="476851" spans="63:63" x14ac:dyDescent="0.25">
      <c r="BK476851" s="2311"/>
    </row>
    <row r="476875" spans="63:63" x14ac:dyDescent="0.25">
      <c r="BK476875" s="2315"/>
    </row>
    <row r="476876" spans="63:63" x14ac:dyDescent="0.25">
      <c r="BK476876" s="2311"/>
    </row>
    <row r="476900" spans="63:63" x14ac:dyDescent="0.25">
      <c r="BK476900" s="2315"/>
    </row>
    <row r="476901" spans="63:63" x14ac:dyDescent="0.25">
      <c r="BK476901" s="2311"/>
    </row>
    <row r="476925" spans="63:63" x14ac:dyDescent="0.25">
      <c r="BK476925" s="2315"/>
    </row>
    <row r="476926" spans="63:63" x14ac:dyDescent="0.25">
      <c r="BK476926" s="2311"/>
    </row>
    <row r="476950" spans="63:63" x14ac:dyDescent="0.25">
      <c r="BK476950" s="2315"/>
    </row>
    <row r="476951" spans="63:63" x14ac:dyDescent="0.25">
      <c r="BK476951" s="2311"/>
    </row>
    <row r="476975" spans="63:63" x14ac:dyDescent="0.25">
      <c r="BK476975" s="2315"/>
    </row>
    <row r="476976" spans="63:63" x14ac:dyDescent="0.25">
      <c r="BK476976" s="2311"/>
    </row>
    <row r="477000" spans="63:63" x14ac:dyDescent="0.25">
      <c r="BK477000" s="2315"/>
    </row>
    <row r="477001" spans="63:63" x14ac:dyDescent="0.25">
      <c r="BK477001" s="2311"/>
    </row>
    <row r="477025" spans="63:63" x14ac:dyDescent="0.25">
      <c r="BK477025" s="2315"/>
    </row>
    <row r="477026" spans="63:63" x14ac:dyDescent="0.25">
      <c r="BK477026" s="2311"/>
    </row>
    <row r="477050" spans="63:63" x14ac:dyDescent="0.25">
      <c r="BK477050" s="2315"/>
    </row>
    <row r="477051" spans="63:63" x14ac:dyDescent="0.25">
      <c r="BK477051" s="2311"/>
    </row>
    <row r="477075" spans="63:63" x14ac:dyDescent="0.25">
      <c r="BK477075" s="2315"/>
    </row>
    <row r="477076" spans="63:63" x14ac:dyDescent="0.25">
      <c r="BK477076" s="2311"/>
    </row>
    <row r="477100" spans="63:63" x14ac:dyDescent="0.25">
      <c r="BK477100" s="2315"/>
    </row>
    <row r="477101" spans="63:63" x14ac:dyDescent="0.25">
      <c r="BK477101" s="2311"/>
    </row>
    <row r="477125" spans="63:63" x14ac:dyDescent="0.25">
      <c r="BK477125" s="2315"/>
    </row>
    <row r="477126" spans="63:63" x14ac:dyDescent="0.25">
      <c r="BK477126" s="2311"/>
    </row>
    <row r="477150" spans="63:63" x14ac:dyDescent="0.25">
      <c r="BK477150" s="2315"/>
    </row>
    <row r="477151" spans="63:63" x14ac:dyDescent="0.25">
      <c r="BK477151" s="2311"/>
    </row>
    <row r="477175" spans="63:63" x14ac:dyDescent="0.25">
      <c r="BK477175" s="2315"/>
    </row>
    <row r="477176" spans="63:63" x14ac:dyDescent="0.25">
      <c r="BK477176" s="2311"/>
    </row>
    <row r="477200" spans="63:63" x14ac:dyDescent="0.25">
      <c r="BK477200" s="2315"/>
    </row>
    <row r="477201" spans="63:63" x14ac:dyDescent="0.25">
      <c r="BK477201" s="2311"/>
    </row>
    <row r="477225" spans="63:63" x14ac:dyDescent="0.25">
      <c r="BK477225" s="2315"/>
    </row>
    <row r="477226" spans="63:63" x14ac:dyDescent="0.25">
      <c r="BK477226" s="2311"/>
    </row>
    <row r="477250" spans="63:63" x14ac:dyDescent="0.25">
      <c r="BK477250" s="2315"/>
    </row>
    <row r="477251" spans="63:63" x14ac:dyDescent="0.25">
      <c r="BK477251" s="2311"/>
    </row>
    <row r="477275" spans="63:63" x14ac:dyDescent="0.25">
      <c r="BK477275" s="2315"/>
    </row>
    <row r="477276" spans="63:63" x14ac:dyDescent="0.25">
      <c r="BK477276" s="2311"/>
    </row>
    <row r="477300" spans="63:63" x14ac:dyDescent="0.25">
      <c r="BK477300" s="2315"/>
    </row>
    <row r="477301" spans="63:63" x14ac:dyDescent="0.25">
      <c r="BK477301" s="2311"/>
    </row>
    <row r="477325" spans="63:63" x14ac:dyDescent="0.25">
      <c r="BK477325" s="2315"/>
    </row>
    <row r="477326" spans="63:63" x14ac:dyDescent="0.25">
      <c r="BK477326" s="2311"/>
    </row>
    <row r="477350" spans="63:63" x14ac:dyDescent="0.25">
      <c r="BK477350" s="2315"/>
    </row>
    <row r="477351" spans="63:63" x14ac:dyDescent="0.25">
      <c r="BK477351" s="2311"/>
    </row>
    <row r="477375" spans="63:63" x14ac:dyDescent="0.25">
      <c r="BK477375" s="2315"/>
    </row>
    <row r="477376" spans="63:63" x14ac:dyDescent="0.25">
      <c r="BK477376" s="2311"/>
    </row>
    <row r="477400" spans="63:63" x14ac:dyDescent="0.25">
      <c r="BK477400" s="2315"/>
    </row>
    <row r="477401" spans="63:63" x14ac:dyDescent="0.25">
      <c r="BK477401" s="2311"/>
    </row>
    <row r="477425" spans="63:63" x14ac:dyDescent="0.25">
      <c r="BK477425" s="2315"/>
    </row>
    <row r="477426" spans="63:63" x14ac:dyDescent="0.25">
      <c r="BK477426" s="2311"/>
    </row>
    <row r="477450" spans="63:63" x14ac:dyDescent="0.25">
      <c r="BK477450" s="2315"/>
    </row>
    <row r="477451" spans="63:63" x14ac:dyDescent="0.25">
      <c r="BK477451" s="2311"/>
    </row>
    <row r="477475" spans="63:63" x14ac:dyDescent="0.25">
      <c r="BK477475" s="2315"/>
    </row>
    <row r="477476" spans="63:63" x14ac:dyDescent="0.25">
      <c r="BK477476" s="2311"/>
    </row>
    <row r="477500" spans="63:63" x14ac:dyDescent="0.25">
      <c r="BK477500" s="2315"/>
    </row>
    <row r="477501" spans="63:63" x14ac:dyDescent="0.25">
      <c r="BK477501" s="2311"/>
    </row>
    <row r="477525" spans="63:63" x14ac:dyDescent="0.25">
      <c r="BK477525" s="2315"/>
    </row>
    <row r="477526" spans="63:63" x14ac:dyDescent="0.25">
      <c r="BK477526" s="2311"/>
    </row>
    <row r="477550" spans="63:63" x14ac:dyDescent="0.25">
      <c r="BK477550" s="2315"/>
    </row>
    <row r="477551" spans="63:63" x14ac:dyDescent="0.25">
      <c r="BK477551" s="2311"/>
    </row>
    <row r="477575" spans="63:63" x14ac:dyDescent="0.25">
      <c r="BK477575" s="2315"/>
    </row>
    <row r="477576" spans="63:63" x14ac:dyDescent="0.25">
      <c r="BK477576" s="2311"/>
    </row>
    <row r="477600" spans="63:63" x14ac:dyDescent="0.25">
      <c r="BK477600" s="2315"/>
    </row>
    <row r="477601" spans="63:63" x14ac:dyDescent="0.25">
      <c r="BK477601" s="2311"/>
    </row>
    <row r="477625" spans="63:63" x14ac:dyDescent="0.25">
      <c r="BK477625" s="2315"/>
    </row>
    <row r="477626" spans="63:63" x14ac:dyDescent="0.25">
      <c r="BK477626" s="2311"/>
    </row>
    <row r="477650" spans="63:63" x14ac:dyDescent="0.25">
      <c r="BK477650" s="2315"/>
    </row>
    <row r="477651" spans="63:63" x14ac:dyDescent="0.25">
      <c r="BK477651" s="2311"/>
    </row>
    <row r="477675" spans="63:63" x14ac:dyDescent="0.25">
      <c r="BK477675" s="2315"/>
    </row>
    <row r="477676" spans="63:63" x14ac:dyDescent="0.25">
      <c r="BK477676" s="2311"/>
    </row>
    <row r="477700" spans="63:63" x14ac:dyDescent="0.25">
      <c r="BK477700" s="2315"/>
    </row>
    <row r="477701" spans="63:63" x14ac:dyDescent="0.25">
      <c r="BK477701" s="2311"/>
    </row>
    <row r="477725" spans="63:63" x14ac:dyDescent="0.25">
      <c r="BK477725" s="2315"/>
    </row>
    <row r="477726" spans="63:63" x14ac:dyDescent="0.25">
      <c r="BK477726" s="2311"/>
    </row>
    <row r="477750" spans="63:63" x14ac:dyDescent="0.25">
      <c r="BK477750" s="2315"/>
    </row>
    <row r="477751" spans="63:63" x14ac:dyDescent="0.25">
      <c r="BK477751" s="2311"/>
    </row>
    <row r="477775" spans="63:63" x14ac:dyDescent="0.25">
      <c r="BK477775" s="2315"/>
    </row>
    <row r="477776" spans="63:63" x14ac:dyDescent="0.25">
      <c r="BK477776" s="2311"/>
    </row>
    <row r="477800" spans="63:63" x14ac:dyDescent="0.25">
      <c r="BK477800" s="2315"/>
    </row>
    <row r="477801" spans="63:63" x14ac:dyDescent="0.25">
      <c r="BK477801" s="2311"/>
    </row>
    <row r="477825" spans="63:63" x14ac:dyDescent="0.25">
      <c r="BK477825" s="2315"/>
    </row>
    <row r="477826" spans="63:63" x14ac:dyDescent="0.25">
      <c r="BK477826" s="2311"/>
    </row>
    <row r="477850" spans="63:63" x14ac:dyDescent="0.25">
      <c r="BK477850" s="2315"/>
    </row>
    <row r="477851" spans="63:63" x14ac:dyDescent="0.25">
      <c r="BK477851" s="2311"/>
    </row>
    <row r="477875" spans="63:63" x14ac:dyDescent="0.25">
      <c r="BK477875" s="2315"/>
    </row>
    <row r="477876" spans="63:63" x14ac:dyDescent="0.25">
      <c r="BK477876" s="2311"/>
    </row>
    <row r="477900" spans="63:63" x14ac:dyDescent="0.25">
      <c r="BK477900" s="2315"/>
    </row>
    <row r="477901" spans="63:63" x14ac:dyDescent="0.25">
      <c r="BK477901" s="2311"/>
    </row>
    <row r="477925" spans="63:63" x14ac:dyDescent="0.25">
      <c r="BK477925" s="2315"/>
    </row>
    <row r="477926" spans="63:63" x14ac:dyDescent="0.25">
      <c r="BK477926" s="2311"/>
    </row>
    <row r="477950" spans="63:63" x14ac:dyDescent="0.25">
      <c r="BK477950" s="2315"/>
    </row>
    <row r="477951" spans="63:63" x14ac:dyDescent="0.25">
      <c r="BK477951" s="2311"/>
    </row>
    <row r="477975" spans="63:63" x14ac:dyDescent="0.25">
      <c r="BK477975" s="2315"/>
    </row>
    <row r="477976" spans="63:63" x14ac:dyDescent="0.25">
      <c r="BK477976" s="2311"/>
    </row>
    <row r="478000" spans="63:63" x14ac:dyDescent="0.25">
      <c r="BK478000" s="2315"/>
    </row>
    <row r="478001" spans="63:63" x14ac:dyDescent="0.25">
      <c r="BK478001" s="2311"/>
    </row>
    <row r="478025" spans="63:63" x14ac:dyDescent="0.25">
      <c r="BK478025" s="2315"/>
    </row>
    <row r="478026" spans="63:63" x14ac:dyDescent="0.25">
      <c r="BK478026" s="2311"/>
    </row>
    <row r="478050" spans="63:63" x14ac:dyDescent="0.25">
      <c r="BK478050" s="2315"/>
    </row>
    <row r="478051" spans="63:63" x14ac:dyDescent="0.25">
      <c r="BK478051" s="2311"/>
    </row>
    <row r="478075" spans="63:63" x14ac:dyDescent="0.25">
      <c r="BK478075" s="2315"/>
    </row>
    <row r="478076" spans="63:63" x14ac:dyDescent="0.25">
      <c r="BK478076" s="2311"/>
    </row>
    <row r="478100" spans="63:63" x14ac:dyDescent="0.25">
      <c r="BK478100" s="2315"/>
    </row>
    <row r="478101" spans="63:63" x14ac:dyDescent="0.25">
      <c r="BK478101" s="2311"/>
    </row>
    <row r="478125" spans="63:63" x14ac:dyDescent="0.25">
      <c r="BK478125" s="2315"/>
    </row>
    <row r="478126" spans="63:63" x14ac:dyDescent="0.25">
      <c r="BK478126" s="2311"/>
    </row>
    <row r="478150" spans="63:63" x14ac:dyDescent="0.25">
      <c r="BK478150" s="2315"/>
    </row>
    <row r="478151" spans="63:63" x14ac:dyDescent="0.25">
      <c r="BK478151" s="2311"/>
    </row>
    <row r="478175" spans="63:63" x14ac:dyDescent="0.25">
      <c r="BK478175" s="2315"/>
    </row>
    <row r="478176" spans="63:63" x14ac:dyDescent="0.25">
      <c r="BK478176" s="2311"/>
    </row>
    <row r="478200" spans="63:63" x14ac:dyDescent="0.25">
      <c r="BK478200" s="2315"/>
    </row>
    <row r="478201" spans="63:63" x14ac:dyDescent="0.25">
      <c r="BK478201" s="2311"/>
    </row>
    <row r="478225" spans="63:63" x14ac:dyDescent="0.25">
      <c r="BK478225" s="2315"/>
    </row>
    <row r="478226" spans="63:63" x14ac:dyDescent="0.25">
      <c r="BK478226" s="2311"/>
    </row>
    <row r="478250" spans="63:63" x14ac:dyDescent="0.25">
      <c r="BK478250" s="2315"/>
    </row>
    <row r="478251" spans="63:63" x14ac:dyDescent="0.25">
      <c r="BK478251" s="2311"/>
    </row>
    <row r="478275" spans="63:63" x14ac:dyDescent="0.25">
      <c r="BK478275" s="2315"/>
    </row>
    <row r="478276" spans="63:63" x14ac:dyDescent="0.25">
      <c r="BK478276" s="2311"/>
    </row>
    <row r="478300" spans="63:63" x14ac:dyDescent="0.25">
      <c r="BK478300" s="2315"/>
    </row>
    <row r="478301" spans="63:63" x14ac:dyDescent="0.25">
      <c r="BK478301" s="2311"/>
    </row>
    <row r="478325" spans="63:63" x14ac:dyDescent="0.25">
      <c r="BK478325" s="2315"/>
    </row>
    <row r="478326" spans="63:63" x14ac:dyDescent="0.25">
      <c r="BK478326" s="2311"/>
    </row>
    <row r="478350" spans="63:63" x14ac:dyDescent="0.25">
      <c r="BK478350" s="2315"/>
    </row>
    <row r="478351" spans="63:63" x14ac:dyDescent="0.25">
      <c r="BK478351" s="2311"/>
    </row>
    <row r="478375" spans="63:63" x14ac:dyDescent="0.25">
      <c r="BK478375" s="2315"/>
    </row>
    <row r="478376" spans="63:63" x14ac:dyDescent="0.25">
      <c r="BK478376" s="2311"/>
    </row>
    <row r="478400" spans="63:63" x14ac:dyDescent="0.25">
      <c r="BK478400" s="2315"/>
    </row>
    <row r="478401" spans="63:63" x14ac:dyDescent="0.25">
      <c r="BK478401" s="2311"/>
    </row>
    <row r="478425" spans="63:63" x14ac:dyDescent="0.25">
      <c r="BK478425" s="2315"/>
    </row>
    <row r="478426" spans="63:63" x14ac:dyDescent="0.25">
      <c r="BK478426" s="2311"/>
    </row>
    <row r="478450" spans="63:63" x14ac:dyDescent="0.25">
      <c r="BK478450" s="2315"/>
    </row>
    <row r="478451" spans="63:63" x14ac:dyDescent="0.25">
      <c r="BK478451" s="2311"/>
    </row>
    <row r="478475" spans="63:63" x14ac:dyDescent="0.25">
      <c r="BK478475" s="2315"/>
    </row>
    <row r="478476" spans="63:63" x14ac:dyDescent="0.25">
      <c r="BK478476" s="2311"/>
    </row>
    <row r="478500" spans="63:63" x14ac:dyDescent="0.25">
      <c r="BK478500" s="2315"/>
    </row>
    <row r="478501" spans="63:63" x14ac:dyDescent="0.25">
      <c r="BK478501" s="2311"/>
    </row>
    <row r="478525" spans="63:63" x14ac:dyDescent="0.25">
      <c r="BK478525" s="2315"/>
    </row>
    <row r="478526" spans="63:63" x14ac:dyDescent="0.25">
      <c r="BK478526" s="2311"/>
    </row>
    <row r="478550" spans="63:63" x14ac:dyDescent="0.25">
      <c r="BK478550" s="2315"/>
    </row>
    <row r="478551" spans="63:63" x14ac:dyDescent="0.25">
      <c r="BK478551" s="2311"/>
    </row>
    <row r="478575" spans="63:63" x14ac:dyDescent="0.25">
      <c r="BK478575" s="2315"/>
    </row>
    <row r="478576" spans="63:63" x14ac:dyDescent="0.25">
      <c r="BK478576" s="2311"/>
    </row>
    <row r="478600" spans="63:63" x14ac:dyDescent="0.25">
      <c r="BK478600" s="2315"/>
    </row>
    <row r="478601" spans="63:63" x14ac:dyDescent="0.25">
      <c r="BK478601" s="2311"/>
    </row>
    <row r="478625" spans="63:63" x14ac:dyDescent="0.25">
      <c r="BK478625" s="2315"/>
    </row>
    <row r="478626" spans="63:63" x14ac:dyDescent="0.25">
      <c r="BK478626" s="2311"/>
    </row>
    <row r="478650" spans="63:63" x14ac:dyDescent="0.25">
      <c r="BK478650" s="2315"/>
    </row>
    <row r="478651" spans="63:63" x14ac:dyDescent="0.25">
      <c r="BK478651" s="2311"/>
    </row>
    <row r="478675" spans="63:63" x14ac:dyDescent="0.25">
      <c r="BK478675" s="2315"/>
    </row>
    <row r="478676" spans="63:63" x14ac:dyDescent="0.25">
      <c r="BK478676" s="2311"/>
    </row>
    <row r="478700" spans="63:63" x14ac:dyDescent="0.25">
      <c r="BK478700" s="2315"/>
    </row>
    <row r="478701" spans="63:63" x14ac:dyDescent="0.25">
      <c r="BK478701" s="2311"/>
    </row>
    <row r="478725" spans="63:63" x14ac:dyDescent="0.25">
      <c r="BK478725" s="2315"/>
    </row>
    <row r="478726" spans="63:63" x14ac:dyDescent="0.25">
      <c r="BK478726" s="2311"/>
    </row>
    <row r="478750" spans="63:63" x14ac:dyDescent="0.25">
      <c r="BK478750" s="2315"/>
    </row>
    <row r="478751" spans="63:63" x14ac:dyDescent="0.25">
      <c r="BK478751" s="2311"/>
    </row>
    <row r="478775" spans="63:63" x14ac:dyDescent="0.25">
      <c r="BK478775" s="2315"/>
    </row>
    <row r="478776" spans="63:63" x14ac:dyDescent="0.25">
      <c r="BK478776" s="2311"/>
    </row>
    <row r="478800" spans="63:63" x14ac:dyDescent="0.25">
      <c r="BK478800" s="2315"/>
    </row>
    <row r="478801" spans="63:63" x14ac:dyDescent="0.25">
      <c r="BK478801" s="2311"/>
    </row>
    <row r="478825" spans="63:63" x14ac:dyDescent="0.25">
      <c r="BK478825" s="2315"/>
    </row>
    <row r="478826" spans="63:63" x14ac:dyDescent="0.25">
      <c r="BK478826" s="2311"/>
    </row>
    <row r="478850" spans="63:63" x14ac:dyDescent="0.25">
      <c r="BK478850" s="2315"/>
    </row>
    <row r="478851" spans="63:63" x14ac:dyDescent="0.25">
      <c r="BK478851" s="2311"/>
    </row>
    <row r="478875" spans="63:63" x14ac:dyDescent="0.25">
      <c r="BK478875" s="2315"/>
    </row>
    <row r="478876" spans="63:63" x14ac:dyDescent="0.25">
      <c r="BK478876" s="2311"/>
    </row>
    <row r="478900" spans="63:63" x14ac:dyDescent="0.25">
      <c r="BK478900" s="2315"/>
    </row>
    <row r="478901" spans="63:63" x14ac:dyDescent="0.25">
      <c r="BK478901" s="2311"/>
    </row>
    <row r="478925" spans="63:63" x14ac:dyDescent="0.25">
      <c r="BK478925" s="2315"/>
    </row>
    <row r="478926" spans="63:63" x14ac:dyDescent="0.25">
      <c r="BK478926" s="2311"/>
    </row>
    <row r="478950" spans="63:63" x14ac:dyDescent="0.25">
      <c r="BK478950" s="2315"/>
    </row>
    <row r="478951" spans="63:63" x14ac:dyDescent="0.25">
      <c r="BK478951" s="2311"/>
    </row>
    <row r="478975" spans="63:63" x14ac:dyDescent="0.25">
      <c r="BK478975" s="2315"/>
    </row>
    <row r="478976" spans="63:63" x14ac:dyDescent="0.25">
      <c r="BK478976" s="2311"/>
    </row>
    <row r="479000" spans="63:63" x14ac:dyDescent="0.25">
      <c r="BK479000" s="2315"/>
    </row>
    <row r="479001" spans="63:63" x14ac:dyDescent="0.25">
      <c r="BK479001" s="2311"/>
    </row>
    <row r="479025" spans="63:63" x14ac:dyDescent="0.25">
      <c r="BK479025" s="2315"/>
    </row>
    <row r="479026" spans="63:63" x14ac:dyDescent="0.25">
      <c r="BK479026" s="2311"/>
    </row>
    <row r="479050" spans="63:63" x14ac:dyDescent="0.25">
      <c r="BK479050" s="2315"/>
    </row>
    <row r="479051" spans="63:63" x14ac:dyDescent="0.25">
      <c r="BK479051" s="2311"/>
    </row>
    <row r="479075" spans="63:63" x14ac:dyDescent="0.25">
      <c r="BK479075" s="2315"/>
    </row>
    <row r="479076" spans="63:63" x14ac:dyDescent="0.25">
      <c r="BK479076" s="2311"/>
    </row>
    <row r="479100" spans="63:63" x14ac:dyDescent="0.25">
      <c r="BK479100" s="2315"/>
    </row>
    <row r="479101" spans="63:63" x14ac:dyDescent="0.25">
      <c r="BK479101" s="2311"/>
    </row>
    <row r="479125" spans="63:63" x14ac:dyDescent="0.25">
      <c r="BK479125" s="2315"/>
    </row>
    <row r="479126" spans="63:63" x14ac:dyDescent="0.25">
      <c r="BK479126" s="2311"/>
    </row>
    <row r="479150" spans="63:63" x14ac:dyDescent="0.25">
      <c r="BK479150" s="2315"/>
    </row>
    <row r="479151" spans="63:63" x14ac:dyDescent="0.25">
      <c r="BK479151" s="2311"/>
    </row>
    <row r="479175" spans="63:63" x14ac:dyDescent="0.25">
      <c r="BK479175" s="2315"/>
    </row>
    <row r="479176" spans="63:63" x14ac:dyDescent="0.25">
      <c r="BK479176" s="2311"/>
    </row>
    <row r="479200" spans="63:63" x14ac:dyDescent="0.25">
      <c r="BK479200" s="2315"/>
    </row>
    <row r="479201" spans="63:63" x14ac:dyDescent="0.25">
      <c r="BK479201" s="2311"/>
    </row>
    <row r="479225" spans="63:63" x14ac:dyDescent="0.25">
      <c r="BK479225" s="2315"/>
    </row>
    <row r="479226" spans="63:63" x14ac:dyDescent="0.25">
      <c r="BK479226" s="2311"/>
    </row>
    <row r="479250" spans="63:63" x14ac:dyDescent="0.25">
      <c r="BK479250" s="2315"/>
    </row>
    <row r="479251" spans="63:63" x14ac:dyDescent="0.25">
      <c r="BK479251" s="2311"/>
    </row>
    <row r="479275" spans="63:63" x14ac:dyDescent="0.25">
      <c r="BK479275" s="2315"/>
    </row>
    <row r="479276" spans="63:63" x14ac:dyDescent="0.25">
      <c r="BK479276" s="2311"/>
    </row>
    <row r="479300" spans="63:63" x14ac:dyDescent="0.25">
      <c r="BK479300" s="2315"/>
    </row>
    <row r="479301" spans="63:63" x14ac:dyDescent="0.25">
      <c r="BK479301" s="2311"/>
    </row>
    <row r="479325" spans="63:63" x14ac:dyDescent="0.25">
      <c r="BK479325" s="2315"/>
    </row>
    <row r="479326" spans="63:63" x14ac:dyDescent="0.25">
      <c r="BK479326" s="2311"/>
    </row>
    <row r="479350" spans="63:63" x14ac:dyDescent="0.25">
      <c r="BK479350" s="2315"/>
    </row>
    <row r="479351" spans="63:63" x14ac:dyDescent="0.25">
      <c r="BK479351" s="2311"/>
    </row>
    <row r="479375" spans="63:63" x14ac:dyDescent="0.25">
      <c r="BK479375" s="2315"/>
    </row>
    <row r="479376" spans="63:63" x14ac:dyDescent="0.25">
      <c r="BK479376" s="2311"/>
    </row>
    <row r="479400" spans="63:63" x14ac:dyDescent="0.25">
      <c r="BK479400" s="2315"/>
    </row>
    <row r="479401" spans="63:63" x14ac:dyDescent="0.25">
      <c r="BK479401" s="2311"/>
    </row>
    <row r="479425" spans="63:63" x14ac:dyDescent="0.25">
      <c r="BK479425" s="2315"/>
    </row>
    <row r="479426" spans="63:63" x14ac:dyDescent="0.25">
      <c r="BK479426" s="2311"/>
    </row>
    <row r="479450" spans="63:63" x14ac:dyDescent="0.25">
      <c r="BK479450" s="2315"/>
    </row>
    <row r="479451" spans="63:63" x14ac:dyDescent="0.25">
      <c r="BK479451" s="2311"/>
    </row>
    <row r="479475" spans="63:63" x14ac:dyDescent="0.25">
      <c r="BK479475" s="2315"/>
    </row>
    <row r="479476" spans="63:63" x14ac:dyDescent="0.25">
      <c r="BK479476" s="2311"/>
    </row>
    <row r="479500" spans="63:63" x14ac:dyDescent="0.25">
      <c r="BK479500" s="2315"/>
    </row>
    <row r="479501" spans="63:63" x14ac:dyDescent="0.25">
      <c r="BK479501" s="2311"/>
    </row>
    <row r="479525" spans="63:63" x14ac:dyDescent="0.25">
      <c r="BK479525" s="2315"/>
    </row>
    <row r="479526" spans="63:63" x14ac:dyDescent="0.25">
      <c r="BK479526" s="2311"/>
    </row>
    <row r="479550" spans="63:63" x14ac:dyDescent="0.25">
      <c r="BK479550" s="2315"/>
    </row>
    <row r="479551" spans="63:63" x14ac:dyDescent="0.25">
      <c r="BK479551" s="2311"/>
    </row>
    <row r="479575" spans="63:63" x14ac:dyDescent="0.25">
      <c r="BK479575" s="2315"/>
    </row>
    <row r="479576" spans="63:63" x14ac:dyDescent="0.25">
      <c r="BK479576" s="2311"/>
    </row>
    <row r="479600" spans="63:63" x14ac:dyDescent="0.25">
      <c r="BK479600" s="2315"/>
    </row>
    <row r="479601" spans="63:63" x14ac:dyDescent="0.25">
      <c r="BK479601" s="2311"/>
    </row>
    <row r="479625" spans="63:63" x14ac:dyDescent="0.25">
      <c r="BK479625" s="2315"/>
    </row>
    <row r="479626" spans="63:63" x14ac:dyDescent="0.25">
      <c r="BK479626" s="2311"/>
    </row>
    <row r="479650" spans="63:63" x14ac:dyDescent="0.25">
      <c r="BK479650" s="2315"/>
    </row>
    <row r="479651" spans="63:63" x14ac:dyDescent="0.25">
      <c r="BK479651" s="2311"/>
    </row>
    <row r="479675" spans="63:63" x14ac:dyDescent="0.25">
      <c r="BK479675" s="2315"/>
    </row>
    <row r="479676" spans="63:63" x14ac:dyDescent="0.25">
      <c r="BK479676" s="2311"/>
    </row>
    <row r="479700" spans="63:63" x14ac:dyDescent="0.25">
      <c r="BK479700" s="2315"/>
    </row>
    <row r="479701" spans="63:63" x14ac:dyDescent="0.25">
      <c r="BK479701" s="2311"/>
    </row>
    <row r="479725" spans="63:63" x14ac:dyDescent="0.25">
      <c r="BK479725" s="2315"/>
    </row>
    <row r="479726" spans="63:63" x14ac:dyDescent="0.25">
      <c r="BK479726" s="2311"/>
    </row>
    <row r="479750" spans="63:63" x14ac:dyDescent="0.25">
      <c r="BK479750" s="2315"/>
    </row>
    <row r="479751" spans="63:63" x14ac:dyDescent="0.25">
      <c r="BK479751" s="2311"/>
    </row>
    <row r="479775" spans="63:63" x14ac:dyDescent="0.25">
      <c r="BK479775" s="2315"/>
    </row>
    <row r="479776" spans="63:63" x14ac:dyDescent="0.25">
      <c r="BK479776" s="2311"/>
    </row>
    <row r="479800" spans="63:63" x14ac:dyDescent="0.25">
      <c r="BK479800" s="2315"/>
    </row>
    <row r="479801" spans="63:63" x14ac:dyDescent="0.25">
      <c r="BK479801" s="2311"/>
    </row>
    <row r="479825" spans="63:63" x14ac:dyDescent="0.25">
      <c r="BK479825" s="2315"/>
    </row>
    <row r="479826" spans="63:63" x14ac:dyDescent="0.25">
      <c r="BK479826" s="2311"/>
    </row>
    <row r="479850" spans="63:63" x14ac:dyDescent="0.25">
      <c r="BK479850" s="2315"/>
    </row>
    <row r="479851" spans="63:63" x14ac:dyDescent="0.25">
      <c r="BK479851" s="2311"/>
    </row>
    <row r="479875" spans="63:63" x14ac:dyDescent="0.25">
      <c r="BK479875" s="2315"/>
    </row>
    <row r="479876" spans="63:63" x14ac:dyDescent="0.25">
      <c r="BK479876" s="2311"/>
    </row>
    <row r="479900" spans="63:63" x14ac:dyDescent="0.25">
      <c r="BK479900" s="2315"/>
    </row>
    <row r="479901" spans="63:63" x14ac:dyDescent="0.25">
      <c r="BK479901" s="2311"/>
    </row>
    <row r="479925" spans="63:63" x14ac:dyDescent="0.25">
      <c r="BK479925" s="2315"/>
    </row>
    <row r="479926" spans="63:63" x14ac:dyDescent="0.25">
      <c r="BK479926" s="2311"/>
    </row>
    <row r="479950" spans="63:63" x14ac:dyDescent="0.25">
      <c r="BK479950" s="2315"/>
    </row>
    <row r="479951" spans="63:63" x14ac:dyDescent="0.25">
      <c r="BK479951" s="2311"/>
    </row>
    <row r="479975" spans="63:63" x14ac:dyDescent="0.25">
      <c r="BK479975" s="2315"/>
    </row>
    <row r="479976" spans="63:63" x14ac:dyDescent="0.25">
      <c r="BK479976" s="2311"/>
    </row>
    <row r="480000" spans="63:63" x14ac:dyDescent="0.25">
      <c r="BK480000" s="2315"/>
    </row>
    <row r="480001" spans="63:63" x14ac:dyDescent="0.25">
      <c r="BK480001" s="2311"/>
    </row>
    <row r="480025" spans="63:63" x14ac:dyDescent="0.25">
      <c r="BK480025" s="2315"/>
    </row>
    <row r="480026" spans="63:63" x14ac:dyDescent="0.25">
      <c r="BK480026" s="2311"/>
    </row>
    <row r="480050" spans="63:63" x14ac:dyDescent="0.25">
      <c r="BK480050" s="2315"/>
    </row>
    <row r="480051" spans="63:63" x14ac:dyDescent="0.25">
      <c r="BK480051" s="2311"/>
    </row>
    <row r="480075" spans="63:63" x14ac:dyDescent="0.25">
      <c r="BK480075" s="2315"/>
    </row>
    <row r="480076" spans="63:63" x14ac:dyDescent="0.25">
      <c r="BK480076" s="2311"/>
    </row>
    <row r="480100" spans="63:63" x14ac:dyDescent="0.25">
      <c r="BK480100" s="2315"/>
    </row>
    <row r="480101" spans="63:63" x14ac:dyDescent="0.25">
      <c r="BK480101" s="2311"/>
    </row>
    <row r="480125" spans="63:63" x14ac:dyDescent="0.25">
      <c r="BK480125" s="2315"/>
    </row>
    <row r="480126" spans="63:63" x14ac:dyDescent="0.25">
      <c r="BK480126" s="2311"/>
    </row>
    <row r="480150" spans="63:63" x14ac:dyDescent="0.25">
      <c r="BK480150" s="2315"/>
    </row>
    <row r="480151" spans="63:63" x14ac:dyDescent="0.25">
      <c r="BK480151" s="2311"/>
    </row>
    <row r="480175" spans="63:63" x14ac:dyDescent="0.25">
      <c r="BK480175" s="2315"/>
    </row>
    <row r="480176" spans="63:63" x14ac:dyDescent="0.25">
      <c r="BK480176" s="2311"/>
    </row>
    <row r="480200" spans="63:63" x14ac:dyDescent="0.25">
      <c r="BK480200" s="2315"/>
    </row>
    <row r="480201" spans="63:63" x14ac:dyDescent="0.25">
      <c r="BK480201" s="2311"/>
    </row>
    <row r="480225" spans="63:63" x14ac:dyDescent="0.25">
      <c r="BK480225" s="2315"/>
    </row>
    <row r="480226" spans="63:63" x14ac:dyDescent="0.25">
      <c r="BK480226" s="2311"/>
    </row>
    <row r="480250" spans="63:63" x14ac:dyDescent="0.25">
      <c r="BK480250" s="2315"/>
    </row>
    <row r="480251" spans="63:63" x14ac:dyDescent="0.25">
      <c r="BK480251" s="2311"/>
    </row>
    <row r="480275" spans="63:63" x14ac:dyDescent="0.25">
      <c r="BK480275" s="2315"/>
    </row>
    <row r="480276" spans="63:63" x14ac:dyDescent="0.25">
      <c r="BK480276" s="2311"/>
    </row>
    <row r="480300" spans="63:63" x14ac:dyDescent="0.25">
      <c r="BK480300" s="2315"/>
    </row>
    <row r="480301" spans="63:63" x14ac:dyDescent="0.25">
      <c r="BK480301" s="2311"/>
    </row>
    <row r="480325" spans="63:63" x14ac:dyDescent="0.25">
      <c r="BK480325" s="2315"/>
    </row>
    <row r="480326" spans="63:63" x14ac:dyDescent="0.25">
      <c r="BK480326" s="2311"/>
    </row>
    <row r="480350" spans="63:63" x14ac:dyDescent="0.25">
      <c r="BK480350" s="2315"/>
    </row>
    <row r="480351" spans="63:63" x14ac:dyDescent="0.25">
      <c r="BK480351" s="2311"/>
    </row>
    <row r="480375" spans="63:63" x14ac:dyDescent="0.25">
      <c r="BK480375" s="2315"/>
    </row>
    <row r="480376" spans="63:63" x14ac:dyDescent="0.25">
      <c r="BK480376" s="2311"/>
    </row>
    <row r="480400" spans="63:63" x14ac:dyDescent="0.25">
      <c r="BK480400" s="2315"/>
    </row>
    <row r="480401" spans="63:63" x14ac:dyDescent="0.25">
      <c r="BK480401" s="2311"/>
    </row>
    <row r="480425" spans="63:63" x14ac:dyDescent="0.25">
      <c r="BK480425" s="2315"/>
    </row>
    <row r="480426" spans="63:63" x14ac:dyDescent="0.25">
      <c r="BK480426" s="2311"/>
    </row>
    <row r="480450" spans="63:63" x14ac:dyDescent="0.25">
      <c r="BK480450" s="2315"/>
    </row>
    <row r="480451" spans="63:63" x14ac:dyDescent="0.25">
      <c r="BK480451" s="2311"/>
    </row>
    <row r="480475" spans="63:63" x14ac:dyDescent="0.25">
      <c r="BK480475" s="2315"/>
    </row>
    <row r="480476" spans="63:63" x14ac:dyDescent="0.25">
      <c r="BK480476" s="2311"/>
    </row>
    <row r="480500" spans="63:63" x14ac:dyDescent="0.25">
      <c r="BK480500" s="2315"/>
    </row>
    <row r="480501" spans="63:63" x14ac:dyDescent="0.25">
      <c r="BK480501" s="2311"/>
    </row>
    <row r="480525" spans="63:63" x14ac:dyDescent="0.25">
      <c r="BK480525" s="2315"/>
    </row>
    <row r="480526" spans="63:63" x14ac:dyDescent="0.25">
      <c r="BK480526" s="2311"/>
    </row>
    <row r="480550" spans="63:63" x14ac:dyDescent="0.25">
      <c r="BK480550" s="2315"/>
    </row>
    <row r="480551" spans="63:63" x14ac:dyDescent="0.25">
      <c r="BK480551" s="2311"/>
    </row>
    <row r="480575" spans="63:63" x14ac:dyDescent="0.25">
      <c r="BK480575" s="2315"/>
    </row>
    <row r="480576" spans="63:63" x14ac:dyDescent="0.25">
      <c r="BK480576" s="2311"/>
    </row>
    <row r="480600" spans="63:63" x14ac:dyDescent="0.25">
      <c r="BK480600" s="2315"/>
    </row>
    <row r="480601" spans="63:63" x14ac:dyDescent="0.25">
      <c r="BK480601" s="2311"/>
    </row>
    <row r="480625" spans="63:63" x14ac:dyDescent="0.25">
      <c r="BK480625" s="2315"/>
    </row>
    <row r="480626" spans="63:63" x14ac:dyDescent="0.25">
      <c r="BK480626" s="2311"/>
    </row>
    <row r="480650" spans="63:63" x14ac:dyDescent="0.25">
      <c r="BK480650" s="2315"/>
    </row>
    <row r="480651" spans="63:63" x14ac:dyDescent="0.25">
      <c r="BK480651" s="2311"/>
    </row>
    <row r="480675" spans="63:63" x14ac:dyDescent="0.25">
      <c r="BK480675" s="2315"/>
    </row>
    <row r="480676" spans="63:63" x14ac:dyDescent="0.25">
      <c r="BK480676" s="2311"/>
    </row>
    <row r="480700" spans="63:63" x14ac:dyDescent="0.25">
      <c r="BK480700" s="2315"/>
    </row>
    <row r="480701" spans="63:63" x14ac:dyDescent="0.25">
      <c r="BK480701" s="2311"/>
    </row>
    <row r="480725" spans="63:63" x14ac:dyDescent="0.25">
      <c r="BK480725" s="2315"/>
    </row>
    <row r="480726" spans="63:63" x14ac:dyDescent="0.25">
      <c r="BK480726" s="2311"/>
    </row>
    <row r="480750" spans="63:63" x14ac:dyDescent="0.25">
      <c r="BK480750" s="2315"/>
    </row>
    <row r="480751" spans="63:63" x14ac:dyDescent="0.25">
      <c r="BK480751" s="2311"/>
    </row>
    <row r="480775" spans="63:63" x14ac:dyDescent="0.25">
      <c r="BK480775" s="2315"/>
    </row>
    <row r="480776" spans="63:63" x14ac:dyDescent="0.25">
      <c r="BK480776" s="2311"/>
    </row>
    <row r="480800" spans="63:63" x14ac:dyDescent="0.25">
      <c r="BK480800" s="2315"/>
    </row>
    <row r="480801" spans="63:63" x14ac:dyDescent="0.25">
      <c r="BK480801" s="2311"/>
    </row>
    <row r="480825" spans="63:63" x14ac:dyDescent="0.25">
      <c r="BK480825" s="2315"/>
    </row>
    <row r="480826" spans="63:63" x14ac:dyDescent="0.25">
      <c r="BK480826" s="2311"/>
    </row>
    <row r="480850" spans="63:63" x14ac:dyDescent="0.25">
      <c r="BK480850" s="2315"/>
    </row>
    <row r="480851" spans="63:63" x14ac:dyDescent="0.25">
      <c r="BK480851" s="2311"/>
    </row>
    <row r="480875" spans="63:63" x14ac:dyDescent="0.25">
      <c r="BK480875" s="2315"/>
    </row>
    <row r="480876" spans="63:63" x14ac:dyDescent="0.25">
      <c r="BK480876" s="2311"/>
    </row>
    <row r="480900" spans="63:63" x14ac:dyDescent="0.25">
      <c r="BK480900" s="2315"/>
    </row>
    <row r="480901" spans="63:63" x14ac:dyDescent="0.25">
      <c r="BK480901" s="2311"/>
    </row>
    <row r="480925" spans="63:63" x14ac:dyDescent="0.25">
      <c r="BK480925" s="2315"/>
    </row>
    <row r="480926" spans="63:63" x14ac:dyDescent="0.25">
      <c r="BK480926" s="2311"/>
    </row>
    <row r="480950" spans="63:63" x14ac:dyDescent="0.25">
      <c r="BK480950" s="2315"/>
    </row>
    <row r="480951" spans="63:63" x14ac:dyDescent="0.25">
      <c r="BK480951" s="2311"/>
    </row>
    <row r="480975" spans="63:63" x14ac:dyDescent="0.25">
      <c r="BK480975" s="2315"/>
    </row>
    <row r="480976" spans="63:63" x14ac:dyDescent="0.25">
      <c r="BK480976" s="2311"/>
    </row>
    <row r="481000" spans="63:63" x14ac:dyDescent="0.25">
      <c r="BK481000" s="2315"/>
    </row>
    <row r="481001" spans="63:63" x14ac:dyDescent="0.25">
      <c r="BK481001" s="2311"/>
    </row>
    <row r="481025" spans="63:63" x14ac:dyDescent="0.25">
      <c r="BK481025" s="2315"/>
    </row>
    <row r="481026" spans="63:63" x14ac:dyDescent="0.25">
      <c r="BK481026" s="2311"/>
    </row>
    <row r="481050" spans="63:63" x14ac:dyDescent="0.25">
      <c r="BK481050" s="2315"/>
    </row>
    <row r="481051" spans="63:63" x14ac:dyDescent="0.25">
      <c r="BK481051" s="2311"/>
    </row>
    <row r="481075" spans="63:63" x14ac:dyDescent="0.25">
      <c r="BK481075" s="2315"/>
    </row>
    <row r="481076" spans="63:63" x14ac:dyDescent="0.25">
      <c r="BK481076" s="2311"/>
    </row>
    <row r="481100" spans="63:63" x14ac:dyDescent="0.25">
      <c r="BK481100" s="2315"/>
    </row>
    <row r="481101" spans="63:63" x14ac:dyDescent="0.25">
      <c r="BK481101" s="2311"/>
    </row>
    <row r="481125" spans="63:63" x14ac:dyDescent="0.25">
      <c r="BK481125" s="2315"/>
    </row>
    <row r="481126" spans="63:63" x14ac:dyDescent="0.25">
      <c r="BK481126" s="2311"/>
    </row>
    <row r="481150" spans="63:63" x14ac:dyDescent="0.25">
      <c r="BK481150" s="2315"/>
    </row>
    <row r="481151" spans="63:63" x14ac:dyDescent="0.25">
      <c r="BK481151" s="2311"/>
    </row>
    <row r="481175" spans="63:63" x14ac:dyDescent="0.25">
      <c r="BK481175" s="2315"/>
    </row>
    <row r="481176" spans="63:63" x14ac:dyDescent="0.25">
      <c r="BK481176" s="2311"/>
    </row>
    <row r="481200" spans="63:63" x14ac:dyDescent="0.25">
      <c r="BK481200" s="2315"/>
    </row>
    <row r="481201" spans="63:63" x14ac:dyDescent="0.25">
      <c r="BK481201" s="2311"/>
    </row>
    <row r="481225" spans="63:63" x14ac:dyDescent="0.25">
      <c r="BK481225" s="2315"/>
    </row>
    <row r="481226" spans="63:63" x14ac:dyDescent="0.25">
      <c r="BK481226" s="2311"/>
    </row>
    <row r="481250" spans="63:63" x14ac:dyDescent="0.25">
      <c r="BK481250" s="2315"/>
    </row>
    <row r="481251" spans="63:63" x14ac:dyDescent="0.25">
      <c r="BK481251" s="2311"/>
    </row>
    <row r="481275" spans="63:63" x14ac:dyDescent="0.25">
      <c r="BK481275" s="2315"/>
    </row>
    <row r="481276" spans="63:63" x14ac:dyDescent="0.25">
      <c r="BK481276" s="2311"/>
    </row>
    <row r="481300" spans="63:63" x14ac:dyDescent="0.25">
      <c r="BK481300" s="2315"/>
    </row>
    <row r="481301" spans="63:63" x14ac:dyDescent="0.25">
      <c r="BK481301" s="2311"/>
    </row>
    <row r="481325" spans="63:63" x14ac:dyDescent="0.25">
      <c r="BK481325" s="2315"/>
    </row>
    <row r="481326" spans="63:63" x14ac:dyDescent="0.25">
      <c r="BK481326" s="2311"/>
    </row>
    <row r="481350" spans="63:63" x14ac:dyDescent="0.25">
      <c r="BK481350" s="2315"/>
    </row>
    <row r="481351" spans="63:63" x14ac:dyDescent="0.25">
      <c r="BK481351" s="2311"/>
    </row>
    <row r="481375" spans="63:63" x14ac:dyDescent="0.25">
      <c r="BK481375" s="2315"/>
    </row>
    <row r="481376" spans="63:63" x14ac:dyDescent="0.25">
      <c r="BK481376" s="2311"/>
    </row>
    <row r="481400" spans="63:63" x14ac:dyDescent="0.25">
      <c r="BK481400" s="2315"/>
    </row>
    <row r="481401" spans="63:63" x14ac:dyDescent="0.25">
      <c r="BK481401" s="2311"/>
    </row>
    <row r="481425" spans="63:63" x14ac:dyDescent="0.25">
      <c r="BK481425" s="2315"/>
    </row>
    <row r="481426" spans="63:63" x14ac:dyDescent="0.25">
      <c r="BK481426" s="2311"/>
    </row>
    <row r="481450" spans="63:63" x14ac:dyDescent="0.25">
      <c r="BK481450" s="2315"/>
    </row>
    <row r="481451" spans="63:63" x14ac:dyDescent="0.25">
      <c r="BK481451" s="2311"/>
    </row>
    <row r="481475" spans="63:63" x14ac:dyDescent="0.25">
      <c r="BK481475" s="2315"/>
    </row>
    <row r="481476" spans="63:63" x14ac:dyDescent="0.25">
      <c r="BK481476" s="2311"/>
    </row>
    <row r="481500" spans="63:63" x14ac:dyDescent="0.25">
      <c r="BK481500" s="2315"/>
    </row>
    <row r="481501" spans="63:63" x14ac:dyDescent="0.25">
      <c r="BK481501" s="2311"/>
    </row>
    <row r="481525" spans="63:63" x14ac:dyDescent="0.25">
      <c r="BK481525" s="2315"/>
    </row>
    <row r="481526" spans="63:63" x14ac:dyDescent="0.25">
      <c r="BK481526" s="2311"/>
    </row>
    <row r="481550" spans="63:63" x14ac:dyDescent="0.25">
      <c r="BK481550" s="2315"/>
    </row>
    <row r="481551" spans="63:63" x14ac:dyDescent="0.25">
      <c r="BK481551" s="2311"/>
    </row>
    <row r="481575" spans="63:63" x14ac:dyDescent="0.25">
      <c r="BK481575" s="2315"/>
    </row>
    <row r="481576" spans="63:63" x14ac:dyDescent="0.25">
      <c r="BK481576" s="2311"/>
    </row>
    <row r="481600" spans="63:63" x14ac:dyDescent="0.25">
      <c r="BK481600" s="2315"/>
    </row>
    <row r="481601" spans="63:63" x14ac:dyDescent="0.25">
      <c r="BK481601" s="2311"/>
    </row>
    <row r="481625" spans="63:63" x14ac:dyDescent="0.25">
      <c r="BK481625" s="2315"/>
    </row>
    <row r="481626" spans="63:63" x14ac:dyDescent="0.25">
      <c r="BK481626" s="2311"/>
    </row>
    <row r="481650" spans="63:63" x14ac:dyDescent="0.25">
      <c r="BK481650" s="2315"/>
    </row>
    <row r="481651" spans="63:63" x14ac:dyDescent="0.25">
      <c r="BK481651" s="2311"/>
    </row>
    <row r="481675" spans="63:63" x14ac:dyDescent="0.25">
      <c r="BK481675" s="2315"/>
    </row>
    <row r="481676" spans="63:63" x14ac:dyDescent="0.25">
      <c r="BK481676" s="2311"/>
    </row>
    <row r="481700" spans="63:63" x14ac:dyDescent="0.25">
      <c r="BK481700" s="2315"/>
    </row>
    <row r="481701" spans="63:63" x14ac:dyDescent="0.25">
      <c r="BK481701" s="2311"/>
    </row>
    <row r="481725" spans="63:63" x14ac:dyDescent="0.25">
      <c r="BK481725" s="2315"/>
    </row>
    <row r="481726" spans="63:63" x14ac:dyDescent="0.25">
      <c r="BK481726" s="2311"/>
    </row>
    <row r="481750" spans="63:63" x14ac:dyDescent="0.25">
      <c r="BK481750" s="2315"/>
    </row>
    <row r="481751" spans="63:63" x14ac:dyDescent="0.25">
      <c r="BK481751" s="2311"/>
    </row>
    <row r="481775" spans="63:63" x14ac:dyDescent="0.25">
      <c r="BK481775" s="2315"/>
    </row>
    <row r="481776" spans="63:63" x14ac:dyDescent="0.25">
      <c r="BK481776" s="2311"/>
    </row>
    <row r="481800" spans="63:63" x14ac:dyDescent="0.25">
      <c r="BK481800" s="2315"/>
    </row>
    <row r="481801" spans="63:63" x14ac:dyDescent="0.25">
      <c r="BK481801" s="2311"/>
    </row>
    <row r="481825" spans="63:63" x14ac:dyDescent="0.25">
      <c r="BK481825" s="2315"/>
    </row>
    <row r="481826" spans="63:63" x14ac:dyDescent="0.25">
      <c r="BK481826" s="2311"/>
    </row>
    <row r="481850" spans="63:63" x14ac:dyDescent="0.25">
      <c r="BK481850" s="2315"/>
    </row>
    <row r="481851" spans="63:63" x14ac:dyDescent="0.25">
      <c r="BK481851" s="2311"/>
    </row>
    <row r="481875" spans="63:63" x14ac:dyDescent="0.25">
      <c r="BK481875" s="2315"/>
    </row>
    <row r="481876" spans="63:63" x14ac:dyDescent="0.25">
      <c r="BK481876" s="2311"/>
    </row>
    <row r="481900" spans="63:63" x14ac:dyDescent="0.25">
      <c r="BK481900" s="2315"/>
    </row>
    <row r="481901" spans="63:63" x14ac:dyDescent="0.25">
      <c r="BK481901" s="2311"/>
    </row>
    <row r="481925" spans="63:63" x14ac:dyDescent="0.25">
      <c r="BK481925" s="2315"/>
    </row>
    <row r="481926" spans="63:63" x14ac:dyDescent="0.25">
      <c r="BK481926" s="2311"/>
    </row>
    <row r="481950" spans="63:63" x14ac:dyDescent="0.25">
      <c r="BK481950" s="2315"/>
    </row>
    <row r="481951" spans="63:63" x14ac:dyDescent="0.25">
      <c r="BK481951" s="2311"/>
    </row>
    <row r="481975" spans="63:63" x14ac:dyDescent="0.25">
      <c r="BK481975" s="2315"/>
    </row>
    <row r="481976" spans="63:63" x14ac:dyDescent="0.25">
      <c r="BK481976" s="2311"/>
    </row>
    <row r="482000" spans="63:63" x14ac:dyDescent="0.25">
      <c r="BK482000" s="2315"/>
    </row>
    <row r="482001" spans="63:63" x14ac:dyDescent="0.25">
      <c r="BK482001" s="2311"/>
    </row>
    <row r="482025" spans="63:63" x14ac:dyDescent="0.25">
      <c r="BK482025" s="2315"/>
    </row>
    <row r="482026" spans="63:63" x14ac:dyDescent="0.25">
      <c r="BK482026" s="2311"/>
    </row>
    <row r="482050" spans="63:63" x14ac:dyDescent="0.25">
      <c r="BK482050" s="2315"/>
    </row>
    <row r="482051" spans="63:63" x14ac:dyDescent="0.25">
      <c r="BK482051" s="2311"/>
    </row>
    <row r="482075" spans="63:63" x14ac:dyDescent="0.25">
      <c r="BK482075" s="2315"/>
    </row>
    <row r="482076" spans="63:63" x14ac:dyDescent="0.25">
      <c r="BK482076" s="2311"/>
    </row>
    <row r="482100" spans="63:63" x14ac:dyDescent="0.25">
      <c r="BK482100" s="2315"/>
    </row>
    <row r="482101" spans="63:63" x14ac:dyDescent="0.25">
      <c r="BK482101" s="2311"/>
    </row>
    <row r="482125" spans="63:63" x14ac:dyDescent="0.25">
      <c r="BK482125" s="2315"/>
    </row>
    <row r="482126" spans="63:63" x14ac:dyDescent="0.25">
      <c r="BK482126" s="2311"/>
    </row>
    <row r="482150" spans="63:63" x14ac:dyDescent="0.25">
      <c r="BK482150" s="2315"/>
    </row>
    <row r="482151" spans="63:63" x14ac:dyDescent="0.25">
      <c r="BK482151" s="2311"/>
    </row>
    <row r="482175" spans="63:63" x14ac:dyDescent="0.25">
      <c r="BK482175" s="2315"/>
    </row>
    <row r="482176" spans="63:63" x14ac:dyDescent="0.25">
      <c r="BK482176" s="2311"/>
    </row>
    <row r="482200" spans="63:63" x14ac:dyDescent="0.25">
      <c r="BK482200" s="2315"/>
    </row>
    <row r="482201" spans="63:63" x14ac:dyDescent="0.25">
      <c r="BK482201" s="2311"/>
    </row>
    <row r="482225" spans="63:63" x14ac:dyDescent="0.25">
      <c r="BK482225" s="2315"/>
    </row>
    <row r="482226" spans="63:63" x14ac:dyDescent="0.25">
      <c r="BK482226" s="2311"/>
    </row>
    <row r="482250" spans="63:63" x14ac:dyDescent="0.25">
      <c r="BK482250" s="2315"/>
    </row>
    <row r="482251" spans="63:63" x14ac:dyDescent="0.25">
      <c r="BK482251" s="2311"/>
    </row>
    <row r="482275" spans="63:63" x14ac:dyDescent="0.25">
      <c r="BK482275" s="2315"/>
    </row>
    <row r="482276" spans="63:63" x14ac:dyDescent="0.25">
      <c r="BK482276" s="2311"/>
    </row>
    <row r="482300" spans="63:63" x14ac:dyDescent="0.25">
      <c r="BK482300" s="2315"/>
    </row>
    <row r="482301" spans="63:63" x14ac:dyDescent="0.25">
      <c r="BK482301" s="2311"/>
    </row>
    <row r="482325" spans="63:63" x14ac:dyDescent="0.25">
      <c r="BK482325" s="2315"/>
    </row>
    <row r="482326" spans="63:63" x14ac:dyDescent="0.25">
      <c r="BK482326" s="2311"/>
    </row>
    <row r="482350" spans="63:63" x14ac:dyDescent="0.25">
      <c r="BK482350" s="2315"/>
    </row>
    <row r="482351" spans="63:63" x14ac:dyDescent="0.25">
      <c r="BK482351" s="2311"/>
    </row>
    <row r="482375" spans="63:63" x14ac:dyDescent="0.25">
      <c r="BK482375" s="2315"/>
    </row>
    <row r="482376" spans="63:63" x14ac:dyDescent="0.25">
      <c r="BK482376" s="2311"/>
    </row>
    <row r="482400" spans="63:63" x14ac:dyDescent="0.25">
      <c r="BK482400" s="2315"/>
    </row>
    <row r="482401" spans="63:63" x14ac:dyDescent="0.25">
      <c r="BK482401" s="2311"/>
    </row>
    <row r="482425" spans="63:63" x14ac:dyDescent="0.25">
      <c r="BK482425" s="2315"/>
    </row>
    <row r="482426" spans="63:63" x14ac:dyDescent="0.25">
      <c r="BK482426" s="2311"/>
    </row>
    <row r="482450" spans="63:63" x14ac:dyDescent="0.25">
      <c r="BK482450" s="2315"/>
    </row>
    <row r="482451" spans="63:63" x14ac:dyDescent="0.25">
      <c r="BK482451" s="2311"/>
    </row>
    <row r="482475" spans="63:63" x14ac:dyDescent="0.25">
      <c r="BK482475" s="2315"/>
    </row>
    <row r="482476" spans="63:63" x14ac:dyDescent="0.25">
      <c r="BK482476" s="2311"/>
    </row>
    <row r="482500" spans="63:63" x14ac:dyDescent="0.25">
      <c r="BK482500" s="2315"/>
    </row>
    <row r="482501" spans="63:63" x14ac:dyDescent="0.25">
      <c r="BK482501" s="2311"/>
    </row>
    <row r="482525" spans="63:63" x14ac:dyDescent="0.25">
      <c r="BK482525" s="2315"/>
    </row>
    <row r="482526" spans="63:63" x14ac:dyDescent="0.25">
      <c r="BK482526" s="2311"/>
    </row>
    <row r="482550" spans="63:63" x14ac:dyDescent="0.25">
      <c r="BK482550" s="2315"/>
    </row>
    <row r="482551" spans="63:63" x14ac:dyDescent="0.25">
      <c r="BK482551" s="2311"/>
    </row>
    <row r="482575" spans="63:63" x14ac:dyDescent="0.25">
      <c r="BK482575" s="2315"/>
    </row>
    <row r="482576" spans="63:63" x14ac:dyDescent="0.25">
      <c r="BK482576" s="2311"/>
    </row>
    <row r="482600" spans="63:63" x14ac:dyDescent="0.25">
      <c r="BK482600" s="2315"/>
    </row>
    <row r="482601" spans="63:63" x14ac:dyDescent="0.25">
      <c r="BK482601" s="2311"/>
    </row>
    <row r="482625" spans="63:63" x14ac:dyDescent="0.25">
      <c r="BK482625" s="2315"/>
    </row>
    <row r="482626" spans="63:63" x14ac:dyDescent="0.25">
      <c r="BK482626" s="2311"/>
    </row>
    <row r="482650" spans="63:63" x14ac:dyDescent="0.25">
      <c r="BK482650" s="2315"/>
    </row>
    <row r="482651" spans="63:63" x14ac:dyDescent="0.25">
      <c r="BK482651" s="2311"/>
    </row>
    <row r="482675" spans="63:63" x14ac:dyDescent="0.25">
      <c r="BK482675" s="2315"/>
    </row>
    <row r="482676" spans="63:63" x14ac:dyDescent="0.25">
      <c r="BK482676" s="2311"/>
    </row>
    <row r="482700" spans="63:63" x14ac:dyDescent="0.25">
      <c r="BK482700" s="2315"/>
    </row>
    <row r="482701" spans="63:63" x14ac:dyDescent="0.25">
      <c r="BK482701" s="2311"/>
    </row>
    <row r="482725" spans="63:63" x14ac:dyDescent="0.25">
      <c r="BK482725" s="2315"/>
    </row>
    <row r="482726" spans="63:63" x14ac:dyDescent="0.25">
      <c r="BK482726" s="2311"/>
    </row>
    <row r="482750" spans="63:63" x14ac:dyDescent="0.25">
      <c r="BK482750" s="2315"/>
    </row>
    <row r="482751" spans="63:63" x14ac:dyDescent="0.25">
      <c r="BK482751" s="2311"/>
    </row>
    <row r="482775" spans="63:63" x14ac:dyDescent="0.25">
      <c r="BK482775" s="2315"/>
    </row>
    <row r="482776" spans="63:63" x14ac:dyDescent="0.25">
      <c r="BK482776" s="2311"/>
    </row>
    <row r="482800" spans="63:63" x14ac:dyDescent="0.25">
      <c r="BK482800" s="2315"/>
    </row>
    <row r="482801" spans="63:63" x14ac:dyDescent="0.25">
      <c r="BK482801" s="2311"/>
    </row>
    <row r="482825" spans="63:63" x14ac:dyDescent="0.25">
      <c r="BK482825" s="2315"/>
    </row>
    <row r="482826" spans="63:63" x14ac:dyDescent="0.25">
      <c r="BK482826" s="2311"/>
    </row>
    <row r="482850" spans="63:63" x14ac:dyDescent="0.25">
      <c r="BK482850" s="2315"/>
    </row>
    <row r="482851" spans="63:63" x14ac:dyDescent="0.25">
      <c r="BK482851" s="2311"/>
    </row>
    <row r="482875" spans="63:63" x14ac:dyDescent="0.25">
      <c r="BK482875" s="2315"/>
    </row>
    <row r="482876" spans="63:63" x14ac:dyDescent="0.25">
      <c r="BK482876" s="2311"/>
    </row>
    <row r="482900" spans="63:63" x14ac:dyDescent="0.25">
      <c r="BK482900" s="2315"/>
    </row>
    <row r="482901" spans="63:63" x14ac:dyDescent="0.25">
      <c r="BK482901" s="2311"/>
    </row>
    <row r="482925" spans="63:63" x14ac:dyDescent="0.25">
      <c r="BK482925" s="2315"/>
    </row>
    <row r="482926" spans="63:63" x14ac:dyDescent="0.25">
      <c r="BK482926" s="2311"/>
    </row>
    <row r="482950" spans="63:63" x14ac:dyDescent="0.25">
      <c r="BK482950" s="2315"/>
    </row>
    <row r="482951" spans="63:63" x14ac:dyDescent="0.25">
      <c r="BK482951" s="2311"/>
    </row>
    <row r="482975" spans="63:63" x14ac:dyDescent="0.25">
      <c r="BK482975" s="2315"/>
    </row>
    <row r="482976" spans="63:63" x14ac:dyDescent="0.25">
      <c r="BK482976" s="2311"/>
    </row>
    <row r="483000" spans="63:63" x14ac:dyDescent="0.25">
      <c r="BK483000" s="2315"/>
    </row>
    <row r="483001" spans="63:63" x14ac:dyDescent="0.25">
      <c r="BK483001" s="2311"/>
    </row>
    <row r="483025" spans="63:63" x14ac:dyDescent="0.25">
      <c r="BK483025" s="2315"/>
    </row>
    <row r="483026" spans="63:63" x14ac:dyDescent="0.25">
      <c r="BK483026" s="2311"/>
    </row>
    <row r="483050" spans="63:63" x14ac:dyDescent="0.25">
      <c r="BK483050" s="2315"/>
    </row>
    <row r="483051" spans="63:63" x14ac:dyDescent="0.25">
      <c r="BK483051" s="2311"/>
    </row>
    <row r="483075" spans="63:63" x14ac:dyDescent="0.25">
      <c r="BK483075" s="2315"/>
    </row>
    <row r="483076" spans="63:63" x14ac:dyDescent="0.25">
      <c r="BK483076" s="2311"/>
    </row>
    <row r="483100" spans="63:63" x14ac:dyDescent="0.25">
      <c r="BK483100" s="2315"/>
    </row>
    <row r="483101" spans="63:63" x14ac:dyDescent="0.25">
      <c r="BK483101" s="2311"/>
    </row>
    <row r="483125" spans="63:63" x14ac:dyDescent="0.25">
      <c r="BK483125" s="2315"/>
    </row>
    <row r="483126" spans="63:63" x14ac:dyDescent="0.25">
      <c r="BK483126" s="2311"/>
    </row>
    <row r="483150" spans="63:63" x14ac:dyDescent="0.25">
      <c r="BK483150" s="2315"/>
    </row>
    <row r="483151" spans="63:63" x14ac:dyDescent="0.25">
      <c r="BK483151" s="2311"/>
    </row>
    <row r="483175" spans="63:63" x14ac:dyDescent="0.25">
      <c r="BK483175" s="2315"/>
    </row>
    <row r="483176" spans="63:63" x14ac:dyDescent="0.25">
      <c r="BK483176" s="2311"/>
    </row>
    <row r="483200" spans="63:63" x14ac:dyDescent="0.25">
      <c r="BK483200" s="2315"/>
    </row>
    <row r="483201" spans="63:63" x14ac:dyDescent="0.25">
      <c r="BK483201" s="2311"/>
    </row>
    <row r="483225" spans="63:63" x14ac:dyDescent="0.25">
      <c r="BK483225" s="2315"/>
    </row>
    <row r="483226" spans="63:63" x14ac:dyDescent="0.25">
      <c r="BK483226" s="2311"/>
    </row>
    <row r="483250" spans="63:63" x14ac:dyDescent="0.25">
      <c r="BK483250" s="2315"/>
    </row>
    <row r="483251" spans="63:63" x14ac:dyDescent="0.25">
      <c r="BK483251" s="2311"/>
    </row>
    <row r="483275" spans="63:63" x14ac:dyDescent="0.25">
      <c r="BK483275" s="2315"/>
    </row>
    <row r="483276" spans="63:63" x14ac:dyDescent="0.25">
      <c r="BK483276" s="2311"/>
    </row>
    <row r="483300" spans="63:63" x14ac:dyDescent="0.25">
      <c r="BK483300" s="2315"/>
    </row>
    <row r="483301" spans="63:63" x14ac:dyDescent="0.25">
      <c r="BK483301" s="2311"/>
    </row>
    <row r="483325" spans="63:63" x14ac:dyDescent="0.25">
      <c r="BK483325" s="2315"/>
    </row>
    <row r="483326" spans="63:63" x14ac:dyDescent="0.25">
      <c r="BK483326" s="2311"/>
    </row>
    <row r="483350" spans="63:63" x14ac:dyDescent="0.25">
      <c r="BK483350" s="2315"/>
    </row>
    <row r="483351" spans="63:63" x14ac:dyDescent="0.25">
      <c r="BK483351" s="2311"/>
    </row>
    <row r="483375" spans="63:63" x14ac:dyDescent="0.25">
      <c r="BK483375" s="2315"/>
    </row>
    <row r="483376" spans="63:63" x14ac:dyDescent="0.25">
      <c r="BK483376" s="2311"/>
    </row>
    <row r="483400" spans="63:63" x14ac:dyDescent="0.25">
      <c r="BK483400" s="2315"/>
    </row>
    <row r="483401" spans="63:63" x14ac:dyDescent="0.25">
      <c r="BK483401" s="2311"/>
    </row>
    <row r="483425" spans="63:63" x14ac:dyDescent="0.25">
      <c r="BK483425" s="2315"/>
    </row>
    <row r="483426" spans="63:63" x14ac:dyDescent="0.25">
      <c r="BK483426" s="2311"/>
    </row>
    <row r="483450" spans="63:63" x14ac:dyDescent="0.25">
      <c r="BK483450" s="2315"/>
    </row>
    <row r="483451" spans="63:63" x14ac:dyDescent="0.25">
      <c r="BK483451" s="2311"/>
    </row>
    <row r="483475" spans="63:63" x14ac:dyDescent="0.25">
      <c r="BK483475" s="2315"/>
    </row>
    <row r="483476" spans="63:63" x14ac:dyDescent="0.25">
      <c r="BK483476" s="2311"/>
    </row>
    <row r="483500" spans="63:63" x14ac:dyDescent="0.25">
      <c r="BK483500" s="2315"/>
    </row>
    <row r="483501" spans="63:63" x14ac:dyDescent="0.25">
      <c r="BK483501" s="2311"/>
    </row>
    <row r="483525" spans="63:63" x14ac:dyDescent="0.25">
      <c r="BK483525" s="2315"/>
    </row>
    <row r="483526" spans="63:63" x14ac:dyDescent="0.25">
      <c r="BK483526" s="2311"/>
    </row>
    <row r="483550" spans="63:63" x14ac:dyDescent="0.25">
      <c r="BK483550" s="2315"/>
    </row>
    <row r="483551" spans="63:63" x14ac:dyDescent="0.25">
      <c r="BK483551" s="2311"/>
    </row>
    <row r="483575" spans="63:63" x14ac:dyDescent="0.25">
      <c r="BK483575" s="2315"/>
    </row>
    <row r="483576" spans="63:63" x14ac:dyDescent="0.25">
      <c r="BK483576" s="2311"/>
    </row>
    <row r="483600" spans="63:63" x14ac:dyDescent="0.25">
      <c r="BK483600" s="2315"/>
    </row>
    <row r="483601" spans="63:63" x14ac:dyDescent="0.25">
      <c r="BK483601" s="2311"/>
    </row>
    <row r="483625" spans="63:63" x14ac:dyDescent="0.25">
      <c r="BK483625" s="2315"/>
    </row>
    <row r="483626" spans="63:63" x14ac:dyDescent="0.25">
      <c r="BK483626" s="2311"/>
    </row>
    <row r="483650" spans="63:63" x14ac:dyDescent="0.25">
      <c r="BK483650" s="2315"/>
    </row>
    <row r="483651" spans="63:63" x14ac:dyDescent="0.25">
      <c r="BK483651" s="2311"/>
    </row>
    <row r="483675" spans="63:63" x14ac:dyDescent="0.25">
      <c r="BK483675" s="2315"/>
    </row>
    <row r="483676" spans="63:63" x14ac:dyDescent="0.25">
      <c r="BK483676" s="2311"/>
    </row>
    <row r="483700" spans="63:63" x14ac:dyDescent="0.25">
      <c r="BK483700" s="2315"/>
    </row>
    <row r="483701" spans="63:63" x14ac:dyDescent="0.25">
      <c r="BK483701" s="2311"/>
    </row>
    <row r="483725" spans="63:63" x14ac:dyDescent="0.25">
      <c r="BK483725" s="2315"/>
    </row>
    <row r="483726" spans="63:63" x14ac:dyDescent="0.25">
      <c r="BK483726" s="2311"/>
    </row>
    <row r="483750" spans="63:63" x14ac:dyDescent="0.25">
      <c r="BK483750" s="2315"/>
    </row>
    <row r="483751" spans="63:63" x14ac:dyDescent="0.25">
      <c r="BK483751" s="2311"/>
    </row>
    <row r="483775" spans="63:63" x14ac:dyDescent="0.25">
      <c r="BK483775" s="2315"/>
    </row>
    <row r="483776" spans="63:63" x14ac:dyDescent="0.25">
      <c r="BK483776" s="2311"/>
    </row>
    <row r="483800" spans="63:63" x14ac:dyDescent="0.25">
      <c r="BK483800" s="2315"/>
    </row>
    <row r="483801" spans="63:63" x14ac:dyDescent="0.25">
      <c r="BK483801" s="2311"/>
    </row>
    <row r="483825" spans="63:63" x14ac:dyDescent="0.25">
      <c r="BK483825" s="2315"/>
    </row>
    <row r="483826" spans="63:63" x14ac:dyDescent="0.25">
      <c r="BK483826" s="2311"/>
    </row>
    <row r="483850" spans="63:63" x14ac:dyDescent="0.25">
      <c r="BK483850" s="2315"/>
    </row>
    <row r="483851" spans="63:63" x14ac:dyDescent="0.25">
      <c r="BK483851" s="2311"/>
    </row>
    <row r="483875" spans="63:63" x14ac:dyDescent="0.25">
      <c r="BK483875" s="2315"/>
    </row>
    <row r="483876" spans="63:63" x14ac:dyDescent="0.25">
      <c r="BK483876" s="2311"/>
    </row>
    <row r="483900" spans="63:63" x14ac:dyDescent="0.25">
      <c r="BK483900" s="2315"/>
    </row>
    <row r="483901" spans="63:63" x14ac:dyDescent="0.25">
      <c r="BK483901" s="2311"/>
    </row>
    <row r="483925" spans="63:63" x14ac:dyDescent="0.25">
      <c r="BK483925" s="2315"/>
    </row>
    <row r="483926" spans="63:63" x14ac:dyDescent="0.25">
      <c r="BK483926" s="2311"/>
    </row>
    <row r="483950" spans="63:63" x14ac:dyDescent="0.25">
      <c r="BK483950" s="2315"/>
    </row>
    <row r="483951" spans="63:63" x14ac:dyDescent="0.25">
      <c r="BK483951" s="2311"/>
    </row>
    <row r="483975" spans="63:63" x14ac:dyDescent="0.25">
      <c r="BK483975" s="2315"/>
    </row>
    <row r="483976" spans="63:63" x14ac:dyDescent="0.25">
      <c r="BK483976" s="2311"/>
    </row>
    <row r="484000" spans="63:63" x14ac:dyDescent="0.25">
      <c r="BK484000" s="2315"/>
    </row>
    <row r="484001" spans="63:63" x14ac:dyDescent="0.25">
      <c r="BK484001" s="2311"/>
    </row>
    <row r="484025" spans="63:63" x14ac:dyDescent="0.25">
      <c r="BK484025" s="2315"/>
    </row>
    <row r="484026" spans="63:63" x14ac:dyDescent="0.25">
      <c r="BK484026" s="2311"/>
    </row>
    <row r="484050" spans="63:63" x14ac:dyDescent="0.25">
      <c r="BK484050" s="2315"/>
    </row>
    <row r="484051" spans="63:63" x14ac:dyDescent="0.25">
      <c r="BK484051" s="2311"/>
    </row>
    <row r="484075" spans="63:63" x14ac:dyDescent="0.25">
      <c r="BK484075" s="2315"/>
    </row>
    <row r="484076" spans="63:63" x14ac:dyDescent="0.25">
      <c r="BK484076" s="2311"/>
    </row>
    <row r="484100" spans="63:63" x14ac:dyDescent="0.25">
      <c r="BK484100" s="2315"/>
    </row>
    <row r="484101" spans="63:63" x14ac:dyDescent="0.25">
      <c r="BK484101" s="2311"/>
    </row>
    <row r="484125" spans="63:63" x14ac:dyDescent="0.25">
      <c r="BK484125" s="2315"/>
    </row>
    <row r="484126" spans="63:63" x14ac:dyDescent="0.25">
      <c r="BK484126" s="2311"/>
    </row>
    <row r="484150" spans="63:63" x14ac:dyDescent="0.25">
      <c r="BK484150" s="2315"/>
    </row>
    <row r="484151" spans="63:63" x14ac:dyDescent="0.25">
      <c r="BK484151" s="2311"/>
    </row>
    <row r="484175" spans="63:63" x14ac:dyDescent="0.25">
      <c r="BK484175" s="2315"/>
    </row>
    <row r="484176" spans="63:63" x14ac:dyDescent="0.25">
      <c r="BK484176" s="2311"/>
    </row>
    <row r="484200" spans="63:63" x14ac:dyDescent="0.25">
      <c r="BK484200" s="2315"/>
    </row>
    <row r="484201" spans="63:63" x14ac:dyDescent="0.25">
      <c r="BK484201" s="2311"/>
    </row>
    <row r="484225" spans="63:63" x14ac:dyDescent="0.25">
      <c r="BK484225" s="2315"/>
    </row>
    <row r="484226" spans="63:63" x14ac:dyDescent="0.25">
      <c r="BK484226" s="2311"/>
    </row>
    <row r="484250" spans="63:63" x14ac:dyDescent="0.25">
      <c r="BK484250" s="2315"/>
    </row>
    <row r="484251" spans="63:63" x14ac:dyDescent="0.25">
      <c r="BK484251" s="2311"/>
    </row>
    <row r="484275" spans="63:63" x14ac:dyDescent="0.25">
      <c r="BK484275" s="2315"/>
    </row>
    <row r="484276" spans="63:63" x14ac:dyDescent="0.25">
      <c r="BK484276" s="2311"/>
    </row>
    <row r="484300" spans="63:63" x14ac:dyDescent="0.25">
      <c r="BK484300" s="2315"/>
    </row>
    <row r="484301" spans="63:63" x14ac:dyDescent="0.25">
      <c r="BK484301" s="2311"/>
    </row>
    <row r="484325" spans="63:63" x14ac:dyDescent="0.25">
      <c r="BK484325" s="2315"/>
    </row>
    <row r="484326" spans="63:63" x14ac:dyDescent="0.25">
      <c r="BK484326" s="2311"/>
    </row>
    <row r="484350" spans="63:63" x14ac:dyDescent="0.25">
      <c r="BK484350" s="2315"/>
    </row>
    <row r="484351" spans="63:63" x14ac:dyDescent="0.25">
      <c r="BK484351" s="2311"/>
    </row>
    <row r="484375" spans="63:63" x14ac:dyDescent="0.25">
      <c r="BK484375" s="2315"/>
    </row>
    <row r="484376" spans="63:63" x14ac:dyDescent="0.25">
      <c r="BK484376" s="2311"/>
    </row>
    <row r="484400" spans="63:63" x14ac:dyDescent="0.25">
      <c r="BK484400" s="2315"/>
    </row>
    <row r="484401" spans="63:63" x14ac:dyDescent="0.25">
      <c r="BK484401" s="2311"/>
    </row>
    <row r="484425" spans="63:63" x14ac:dyDescent="0.25">
      <c r="BK484425" s="2315"/>
    </row>
    <row r="484426" spans="63:63" x14ac:dyDescent="0.25">
      <c r="BK484426" s="2311"/>
    </row>
    <row r="484450" spans="63:63" x14ac:dyDescent="0.25">
      <c r="BK484450" s="2315"/>
    </row>
    <row r="484451" spans="63:63" x14ac:dyDescent="0.25">
      <c r="BK484451" s="2311"/>
    </row>
    <row r="484475" spans="63:63" x14ac:dyDescent="0.25">
      <c r="BK484475" s="2315"/>
    </row>
    <row r="484476" spans="63:63" x14ac:dyDescent="0.25">
      <c r="BK484476" s="2311"/>
    </row>
    <row r="484500" spans="63:63" x14ac:dyDescent="0.25">
      <c r="BK484500" s="2315"/>
    </row>
    <row r="484501" spans="63:63" x14ac:dyDescent="0.25">
      <c r="BK484501" s="2311"/>
    </row>
    <row r="484525" spans="63:63" x14ac:dyDescent="0.25">
      <c r="BK484525" s="2315"/>
    </row>
    <row r="484526" spans="63:63" x14ac:dyDescent="0.25">
      <c r="BK484526" s="2311"/>
    </row>
    <row r="484550" spans="63:63" x14ac:dyDescent="0.25">
      <c r="BK484550" s="2315"/>
    </row>
    <row r="484551" spans="63:63" x14ac:dyDescent="0.25">
      <c r="BK484551" s="2311"/>
    </row>
    <row r="484575" spans="63:63" x14ac:dyDescent="0.25">
      <c r="BK484575" s="2315"/>
    </row>
    <row r="484576" spans="63:63" x14ac:dyDescent="0.25">
      <c r="BK484576" s="2311"/>
    </row>
    <row r="484600" spans="63:63" x14ac:dyDescent="0.25">
      <c r="BK484600" s="2315"/>
    </row>
    <row r="484601" spans="63:63" x14ac:dyDescent="0.25">
      <c r="BK484601" s="2311"/>
    </row>
    <row r="484625" spans="63:63" x14ac:dyDescent="0.25">
      <c r="BK484625" s="2315"/>
    </row>
    <row r="484626" spans="63:63" x14ac:dyDescent="0.25">
      <c r="BK484626" s="2311"/>
    </row>
    <row r="484650" spans="63:63" x14ac:dyDescent="0.25">
      <c r="BK484650" s="2315"/>
    </row>
    <row r="484651" spans="63:63" x14ac:dyDescent="0.25">
      <c r="BK484651" s="2311"/>
    </row>
    <row r="484675" spans="63:63" x14ac:dyDescent="0.25">
      <c r="BK484675" s="2315"/>
    </row>
    <row r="484676" spans="63:63" x14ac:dyDescent="0.25">
      <c r="BK484676" s="2311"/>
    </row>
    <row r="484700" spans="63:63" x14ac:dyDescent="0.25">
      <c r="BK484700" s="2315"/>
    </row>
    <row r="484701" spans="63:63" x14ac:dyDescent="0.25">
      <c r="BK484701" s="2311"/>
    </row>
    <row r="484725" spans="63:63" x14ac:dyDescent="0.25">
      <c r="BK484725" s="2315"/>
    </row>
    <row r="484726" spans="63:63" x14ac:dyDescent="0.25">
      <c r="BK484726" s="2311"/>
    </row>
    <row r="484750" spans="63:63" x14ac:dyDescent="0.25">
      <c r="BK484750" s="2315"/>
    </row>
    <row r="484751" spans="63:63" x14ac:dyDescent="0.25">
      <c r="BK484751" s="2311"/>
    </row>
    <row r="484775" spans="63:63" x14ac:dyDescent="0.25">
      <c r="BK484775" s="2315"/>
    </row>
    <row r="484776" spans="63:63" x14ac:dyDescent="0.25">
      <c r="BK484776" s="2311"/>
    </row>
    <row r="484800" spans="63:63" x14ac:dyDescent="0.25">
      <c r="BK484800" s="2315"/>
    </row>
    <row r="484801" spans="63:63" x14ac:dyDescent="0.25">
      <c r="BK484801" s="2311"/>
    </row>
    <row r="484825" spans="63:63" x14ac:dyDescent="0.25">
      <c r="BK484825" s="2315"/>
    </row>
    <row r="484826" spans="63:63" x14ac:dyDescent="0.25">
      <c r="BK484826" s="2311"/>
    </row>
    <row r="484850" spans="63:63" x14ac:dyDescent="0.25">
      <c r="BK484850" s="2315"/>
    </row>
    <row r="484851" spans="63:63" x14ac:dyDescent="0.25">
      <c r="BK484851" s="2311"/>
    </row>
    <row r="484875" spans="63:63" x14ac:dyDescent="0.25">
      <c r="BK484875" s="2315"/>
    </row>
    <row r="484876" spans="63:63" x14ac:dyDescent="0.25">
      <c r="BK484876" s="2311"/>
    </row>
    <row r="484900" spans="63:63" x14ac:dyDescent="0.25">
      <c r="BK484900" s="2315"/>
    </row>
    <row r="484901" spans="63:63" x14ac:dyDescent="0.25">
      <c r="BK484901" s="2311"/>
    </row>
    <row r="484925" spans="63:63" x14ac:dyDescent="0.25">
      <c r="BK484925" s="2315"/>
    </row>
    <row r="484926" spans="63:63" x14ac:dyDescent="0.25">
      <c r="BK484926" s="2311"/>
    </row>
    <row r="484950" spans="63:63" x14ac:dyDescent="0.25">
      <c r="BK484950" s="2315"/>
    </row>
    <row r="484951" spans="63:63" x14ac:dyDescent="0.25">
      <c r="BK484951" s="2311"/>
    </row>
    <row r="484975" spans="63:63" x14ac:dyDescent="0.25">
      <c r="BK484975" s="2315"/>
    </row>
    <row r="484976" spans="63:63" x14ac:dyDescent="0.25">
      <c r="BK484976" s="2311"/>
    </row>
    <row r="485000" spans="63:63" x14ac:dyDescent="0.25">
      <c r="BK485000" s="2315"/>
    </row>
    <row r="485001" spans="63:63" x14ac:dyDescent="0.25">
      <c r="BK485001" s="2311"/>
    </row>
    <row r="485025" spans="63:63" x14ac:dyDescent="0.25">
      <c r="BK485025" s="2315"/>
    </row>
    <row r="485026" spans="63:63" x14ac:dyDescent="0.25">
      <c r="BK485026" s="2311"/>
    </row>
    <row r="485050" spans="63:63" x14ac:dyDescent="0.25">
      <c r="BK485050" s="2315"/>
    </row>
    <row r="485051" spans="63:63" x14ac:dyDescent="0.25">
      <c r="BK485051" s="2311"/>
    </row>
    <row r="485075" spans="63:63" x14ac:dyDescent="0.25">
      <c r="BK485075" s="2315"/>
    </row>
    <row r="485076" spans="63:63" x14ac:dyDescent="0.25">
      <c r="BK485076" s="2311"/>
    </row>
    <row r="485100" spans="63:63" x14ac:dyDescent="0.25">
      <c r="BK485100" s="2315"/>
    </row>
    <row r="485101" spans="63:63" x14ac:dyDescent="0.25">
      <c r="BK485101" s="2311"/>
    </row>
    <row r="485125" spans="63:63" x14ac:dyDescent="0.25">
      <c r="BK485125" s="2315"/>
    </row>
    <row r="485126" spans="63:63" x14ac:dyDescent="0.25">
      <c r="BK485126" s="2311"/>
    </row>
    <row r="485150" spans="63:63" x14ac:dyDescent="0.25">
      <c r="BK485150" s="2315"/>
    </row>
    <row r="485151" spans="63:63" x14ac:dyDescent="0.25">
      <c r="BK485151" s="2311"/>
    </row>
    <row r="485175" spans="63:63" x14ac:dyDescent="0.25">
      <c r="BK485175" s="2315"/>
    </row>
    <row r="485176" spans="63:63" x14ac:dyDescent="0.25">
      <c r="BK485176" s="2311"/>
    </row>
    <row r="485200" spans="63:63" x14ac:dyDescent="0.25">
      <c r="BK485200" s="2315"/>
    </row>
    <row r="485201" spans="63:63" x14ac:dyDescent="0.25">
      <c r="BK485201" s="2311"/>
    </row>
    <row r="485225" spans="63:63" x14ac:dyDescent="0.25">
      <c r="BK485225" s="2315"/>
    </row>
    <row r="485226" spans="63:63" x14ac:dyDescent="0.25">
      <c r="BK485226" s="2311"/>
    </row>
    <row r="485250" spans="63:63" x14ac:dyDescent="0.25">
      <c r="BK485250" s="2315"/>
    </row>
    <row r="485251" spans="63:63" x14ac:dyDescent="0.25">
      <c r="BK485251" s="2311"/>
    </row>
    <row r="485275" spans="63:63" x14ac:dyDescent="0.25">
      <c r="BK485275" s="2315"/>
    </row>
    <row r="485276" spans="63:63" x14ac:dyDescent="0.25">
      <c r="BK485276" s="2311"/>
    </row>
    <row r="485300" spans="63:63" x14ac:dyDescent="0.25">
      <c r="BK485300" s="2315"/>
    </row>
    <row r="485301" spans="63:63" x14ac:dyDescent="0.25">
      <c r="BK485301" s="2311"/>
    </row>
    <row r="485325" spans="63:63" x14ac:dyDescent="0.25">
      <c r="BK485325" s="2315"/>
    </row>
    <row r="485326" spans="63:63" x14ac:dyDescent="0.25">
      <c r="BK485326" s="2311"/>
    </row>
    <row r="485350" spans="63:63" x14ac:dyDescent="0.25">
      <c r="BK485350" s="2315"/>
    </row>
    <row r="485351" spans="63:63" x14ac:dyDescent="0.25">
      <c r="BK485351" s="2311"/>
    </row>
    <row r="485375" spans="63:63" x14ac:dyDescent="0.25">
      <c r="BK485375" s="2315"/>
    </row>
    <row r="485376" spans="63:63" x14ac:dyDescent="0.25">
      <c r="BK485376" s="2311"/>
    </row>
    <row r="485400" spans="63:63" x14ac:dyDescent="0.25">
      <c r="BK485400" s="2315"/>
    </row>
    <row r="485401" spans="63:63" x14ac:dyDescent="0.25">
      <c r="BK485401" s="2311"/>
    </row>
    <row r="485425" spans="63:63" x14ac:dyDescent="0.25">
      <c r="BK485425" s="2315"/>
    </row>
    <row r="485426" spans="63:63" x14ac:dyDescent="0.25">
      <c r="BK485426" s="2311"/>
    </row>
    <row r="485450" spans="63:63" x14ac:dyDescent="0.25">
      <c r="BK485450" s="2315"/>
    </row>
    <row r="485451" spans="63:63" x14ac:dyDescent="0.25">
      <c r="BK485451" s="2311"/>
    </row>
    <row r="485475" spans="63:63" x14ac:dyDescent="0.25">
      <c r="BK485475" s="2315"/>
    </row>
    <row r="485476" spans="63:63" x14ac:dyDescent="0.25">
      <c r="BK485476" s="2311"/>
    </row>
    <row r="485500" spans="63:63" x14ac:dyDescent="0.25">
      <c r="BK485500" s="2315"/>
    </row>
    <row r="485501" spans="63:63" x14ac:dyDescent="0.25">
      <c r="BK485501" s="2311"/>
    </row>
    <row r="485525" spans="63:63" x14ac:dyDescent="0.25">
      <c r="BK485525" s="2315"/>
    </row>
    <row r="485526" spans="63:63" x14ac:dyDescent="0.25">
      <c r="BK485526" s="2311"/>
    </row>
    <row r="485550" spans="63:63" x14ac:dyDescent="0.25">
      <c r="BK485550" s="2315"/>
    </row>
    <row r="485551" spans="63:63" x14ac:dyDescent="0.25">
      <c r="BK485551" s="2311"/>
    </row>
    <row r="485575" spans="63:63" x14ac:dyDescent="0.25">
      <c r="BK485575" s="2315"/>
    </row>
    <row r="485576" spans="63:63" x14ac:dyDescent="0.25">
      <c r="BK485576" s="2311"/>
    </row>
    <row r="485600" spans="63:63" x14ac:dyDescent="0.25">
      <c r="BK485600" s="2315"/>
    </row>
    <row r="485601" spans="63:63" x14ac:dyDescent="0.25">
      <c r="BK485601" s="2311"/>
    </row>
    <row r="485625" spans="63:63" x14ac:dyDescent="0.25">
      <c r="BK485625" s="2315"/>
    </row>
    <row r="485626" spans="63:63" x14ac:dyDescent="0.25">
      <c r="BK485626" s="2311"/>
    </row>
    <row r="485650" spans="63:63" x14ac:dyDescent="0.25">
      <c r="BK485650" s="2315"/>
    </row>
    <row r="485651" spans="63:63" x14ac:dyDescent="0.25">
      <c r="BK485651" s="2311"/>
    </row>
    <row r="485675" spans="63:63" x14ac:dyDescent="0.25">
      <c r="BK485675" s="2315"/>
    </row>
    <row r="485676" spans="63:63" x14ac:dyDescent="0.25">
      <c r="BK485676" s="2311"/>
    </row>
    <row r="485700" spans="63:63" x14ac:dyDescent="0.25">
      <c r="BK485700" s="2315"/>
    </row>
    <row r="485701" spans="63:63" x14ac:dyDescent="0.25">
      <c r="BK485701" s="2311"/>
    </row>
    <row r="485725" spans="63:63" x14ac:dyDescent="0.25">
      <c r="BK485725" s="2315"/>
    </row>
    <row r="485726" spans="63:63" x14ac:dyDescent="0.25">
      <c r="BK485726" s="2311"/>
    </row>
    <row r="485750" spans="63:63" x14ac:dyDescent="0.25">
      <c r="BK485750" s="2315"/>
    </row>
    <row r="485751" spans="63:63" x14ac:dyDescent="0.25">
      <c r="BK485751" s="2311"/>
    </row>
    <row r="485775" spans="63:63" x14ac:dyDescent="0.25">
      <c r="BK485775" s="2315"/>
    </row>
    <row r="485776" spans="63:63" x14ac:dyDescent="0.25">
      <c r="BK485776" s="2311"/>
    </row>
    <row r="485800" spans="63:63" x14ac:dyDescent="0.25">
      <c r="BK485800" s="2315"/>
    </row>
    <row r="485801" spans="63:63" x14ac:dyDescent="0.25">
      <c r="BK485801" s="2311"/>
    </row>
    <row r="485825" spans="63:63" x14ac:dyDescent="0.25">
      <c r="BK485825" s="2315"/>
    </row>
    <row r="485826" spans="63:63" x14ac:dyDescent="0.25">
      <c r="BK485826" s="2311"/>
    </row>
    <row r="485850" spans="63:63" x14ac:dyDescent="0.25">
      <c r="BK485850" s="2315"/>
    </row>
    <row r="485851" spans="63:63" x14ac:dyDescent="0.25">
      <c r="BK485851" s="2311"/>
    </row>
    <row r="485875" spans="63:63" x14ac:dyDescent="0.25">
      <c r="BK485875" s="2315"/>
    </row>
    <row r="485876" spans="63:63" x14ac:dyDescent="0.25">
      <c r="BK485876" s="2311"/>
    </row>
    <row r="485900" spans="63:63" x14ac:dyDescent="0.25">
      <c r="BK485900" s="2315"/>
    </row>
    <row r="485901" spans="63:63" x14ac:dyDescent="0.25">
      <c r="BK485901" s="2311"/>
    </row>
    <row r="485925" spans="63:63" x14ac:dyDescent="0.25">
      <c r="BK485925" s="2315"/>
    </row>
    <row r="485926" spans="63:63" x14ac:dyDescent="0.25">
      <c r="BK485926" s="2311"/>
    </row>
    <row r="485950" spans="63:63" x14ac:dyDescent="0.25">
      <c r="BK485950" s="2315"/>
    </row>
    <row r="485951" spans="63:63" x14ac:dyDescent="0.25">
      <c r="BK485951" s="2311"/>
    </row>
    <row r="485975" spans="63:63" x14ac:dyDescent="0.25">
      <c r="BK485975" s="2315"/>
    </row>
    <row r="485976" spans="63:63" x14ac:dyDescent="0.25">
      <c r="BK485976" s="2311"/>
    </row>
    <row r="486000" spans="63:63" x14ac:dyDescent="0.25">
      <c r="BK486000" s="2315"/>
    </row>
    <row r="486001" spans="63:63" x14ac:dyDescent="0.25">
      <c r="BK486001" s="2311"/>
    </row>
    <row r="486025" spans="63:63" x14ac:dyDescent="0.25">
      <c r="BK486025" s="2315"/>
    </row>
    <row r="486026" spans="63:63" x14ac:dyDescent="0.25">
      <c r="BK486026" s="2311"/>
    </row>
    <row r="486050" spans="63:63" x14ac:dyDescent="0.25">
      <c r="BK486050" s="2315"/>
    </row>
    <row r="486051" spans="63:63" x14ac:dyDescent="0.25">
      <c r="BK486051" s="2311"/>
    </row>
    <row r="486075" spans="63:63" x14ac:dyDescent="0.25">
      <c r="BK486075" s="2315"/>
    </row>
    <row r="486076" spans="63:63" x14ac:dyDescent="0.25">
      <c r="BK486076" s="2311"/>
    </row>
    <row r="486100" spans="63:63" x14ac:dyDescent="0.25">
      <c r="BK486100" s="2315"/>
    </row>
    <row r="486101" spans="63:63" x14ac:dyDescent="0.25">
      <c r="BK486101" s="2311"/>
    </row>
    <row r="486125" spans="63:63" x14ac:dyDescent="0.25">
      <c r="BK486125" s="2315"/>
    </row>
    <row r="486126" spans="63:63" x14ac:dyDescent="0.25">
      <c r="BK486126" s="2311"/>
    </row>
    <row r="486150" spans="63:63" x14ac:dyDescent="0.25">
      <c r="BK486150" s="2315"/>
    </row>
    <row r="486151" spans="63:63" x14ac:dyDescent="0.25">
      <c r="BK486151" s="2311"/>
    </row>
    <row r="486175" spans="63:63" x14ac:dyDescent="0.25">
      <c r="BK486175" s="2315"/>
    </row>
    <row r="486176" spans="63:63" x14ac:dyDescent="0.25">
      <c r="BK486176" s="2311"/>
    </row>
    <row r="486200" spans="63:63" x14ac:dyDescent="0.25">
      <c r="BK486200" s="2315"/>
    </row>
    <row r="486201" spans="63:63" x14ac:dyDescent="0.25">
      <c r="BK486201" s="2311"/>
    </row>
    <row r="486225" spans="63:63" x14ac:dyDescent="0.25">
      <c r="BK486225" s="2315"/>
    </row>
    <row r="486226" spans="63:63" x14ac:dyDescent="0.25">
      <c r="BK486226" s="2311"/>
    </row>
    <row r="486250" spans="63:63" x14ac:dyDescent="0.25">
      <c r="BK486250" s="2315"/>
    </row>
    <row r="486251" spans="63:63" x14ac:dyDescent="0.25">
      <c r="BK486251" s="2311"/>
    </row>
    <row r="486275" spans="63:63" x14ac:dyDescent="0.25">
      <c r="BK486275" s="2315"/>
    </row>
    <row r="486276" spans="63:63" x14ac:dyDescent="0.25">
      <c r="BK486276" s="2311"/>
    </row>
    <row r="486300" spans="63:63" x14ac:dyDescent="0.25">
      <c r="BK486300" s="2315"/>
    </row>
    <row r="486301" spans="63:63" x14ac:dyDescent="0.25">
      <c r="BK486301" s="2311"/>
    </row>
    <row r="486325" spans="63:63" x14ac:dyDescent="0.25">
      <c r="BK486325" s="2315"/>
    </row>
    <row r="486326" spans="63:63" x14ac:dyDescent="0.25">
      <c r="BK486326" s="2311"/>
    </row>
    <row r="486350" spans="63:63" x14ac:dyDescent="0.25">
      <c r="BK486350" s="2315"/>
    </row>
    <row r="486351" spans="63:63" x14ac:dyDescent="0.25">
      <c r="BK486351" s="2311"/>
    </row>
    <row r="486375" spans="63:63" x14ac:dyDescent="0.25">
      <c r="BK486375" s="2315"/>
    </row>
    <row r="486376" spans="63:63" x14ac:dyDescent="0.25">
      <c r="BK486376" s="2311"/>
    </row>
    <row r="486400" spans="63:63" x14ac:dyDescent="0.25">
      <c r="BK486400" s="2315"/>
    </row>
    <row r="486401" spans="63:63" x14ac:dyDescent="0.25">
      <c r="BK486401" s="2311"/>
    </row>
    <row r="486425" spans="63:63" x14ac:dyDescent="0.25">
      <c r="BK486425" s="2315"/>
    </row>
    <row r="486426" spans="63:63" x14ac:dyDescent="0.25">
      <c r="BK486426" s="2311"/>
    </row>
    <row r="486450" spans="63:63" x14ac:dyDescent="0.25">
      <c r="BK486450" s="2315"/>
    </row>
    <row r="486451" spans="63:63" x14ac:dyDescent="0.25">
      <c r="BK486451" s="2311"/>
    </row>
    <row r="486475" spans="63:63" x14ac:dyDescent="0.25">
      <c r="BK486475" s="2315"/>
    </row>
    <row r="486476" spans="63:63" x14ac:dyDescent="0.25">
      <c r="BK486476" s="2311"/>
    </row>
    <row r="486500" spans="63:63" x14ac:dyDescent="0.25">
      <c r="BK486500" s="2315"/>
    </row>
    <row r="486501" spans="63:63" x14ac:dyDescent="0.25">
      <c r="BK486501" s="2311"/>
    </row>
    <row r="486525" spans="63:63" x14ac:dyDescent="0.25">
      <c r="BK486525" s="2315"/>
    </row>
    <row r="486526" spans="63:63" x14ac:dyDescent="0.25">
      <c r="BK486526" s="2311"/>
    </row>
    <row r="486550" spans="63:63" x14ac:dyDescent="0.25">
      <c r="BK486550" s="2315"/>
    </row>
    <row r="486551" spans="63:63" x14ac:dyDescent="0.25">
      <c r="BK486551" s="2311"/>
    </row>
    <row r="486575" spans="63:63" x14ac:dyDescent="0.25">
      <c r="BK486575" s="2315"/>
    </row>
    <row r="486576" spans="63:63" x14ac:dyDescent="0.25">
      <c r="BK486576" s="2311"/>
    </row>
    <row r="486600" spans="63:63" x14ac:dyDescent="0.25">
      <c r="BK486600" s="2315"/>
    </row>
    <row r="486601" spans="63:63" x14ac:dyDescent="0.25">
      <c r="BK486601" s="2311"/>
    </row>
    <row r="486625" spans="63:63" x14ac:dyDescent="0.25">
      <c r="BK486625" s="2315"/>
    </row>
    <row r="486626" spans="63:63" x14ac:dyDescent="0.25">
      <c r="BK486626" s="2311"/>
    </row>
    <row r="486650" spans="63:63" x14ac:dyDescent="0.25">
      <c r="BK486650" s="2315"/>
    </row>
    <row r="486651" spans="63:63" x14ac:dyDescent="0.25">
      <c r="BK486651" s="2311"/>
    </row>
    <row r="486675" spans="63:63" x14ac:dyDescent="0.25">
      <c r="BK486675" s="2315"/>
    </row>
    <row r="486676" spans="63:63" x14ac:dyDescent="0.25">
      <c r="BK486676" s="2311"/>
    </row>
    <row r="486700" spans="63:63" x14ac:dyDescent="0.25">
      <c r="BK486700" s="2315"/>
    </row>
    <row r="486701" spans="63:63" x14ac:dyDescent="0.25">
      <c r="BK486701" s="2311"/>
    </row>
    <row r="486725" spans="63:63" x14ac:dyDescent="0.25">
      <c r="BK486725" s="2315"/>
    </row>
    <row r="486726" spans="63:63" x14ac:dyDescent="0.25">
      <c r="BK486726" s="2311"/>
    </row>
    <row r="486750" spans="63:63" x14ac:dyDescent="0.25">
      <c r="BK486750" s="2315"/>
    </row>
    <row r="486751" spans="63:63" x14ac:dyDescent="0.25">
      <c r="BK486751" s="2311"/>
    </row>
    <row r="486775" spans="63:63" x14ac:dyDescent="0.25">
      <c r="BK486775" s="2315"/>
    </row>
    <row r="486776" spans="63:63" x14ac:dyDescent="0.25">
      <c r="BK486776" s="2311"/>
    </row>
    <row r="486800" spans="63:63" x14ac:dyDescent="0.25">
      <c r="BK486800" s="2315"/>
    </row>
    <row r="486801" spans="63:63" x14ac:dyDescent="0.25">
      <c r="BK486801" s="2311"/>
    </row>
    <row r="486825" spans="63:63" x14ac:dyDescent="0.25">
      <c r="BK486825" s="2315"/>
    </row>
    <row r="486826" spans="63:63" x14ac:dyDescent="0.25">
      <c r="BK486826" s="2311"/>
    </row>
    <row r="486850" spans="63:63" x14ac:dyDescent="0.25">
      <c r="BK486850" s="2315"/>
    </row>
    <row r="486851" spans="63:63" x14ac:dyDescent="0.25">
      <c r="BK486851" s="2311"/>
    </row>
    <row r="486875" spans="63:63" x14ac:dyDescent="0.25">
      <c r="BK486875" s="2315"/>
    </row>
    <row r="486876" spans="63:63" x14ac:dyDescent="0.25">
      <c r="BK486876" s="2311"/>
    </row>
    <row r="486900" spans="63:63" x14ac:dyDescent="0.25">
      <c r="BK486900" s="2315"/>
    </row>
    <row r="486901" spans="63:63" x14ac:dyDescent="0.25">
      <c r="BK486901" s="2311"/>
    </row>
    <row r="486925" spans="63:63" x14ac:dyDescent="0.25">
      <c r="BK486925" s="2315"/>
    </row>
    <row r="486926" spans="63:63" x14ac:dyDescent="0.25">
      <c r="BK486926" s="2311"/>
    </row>
    <row r="486950" spans="63:63" x14ac:dyDescent="0.25">
      <c r="BK486950" s="2315"/>
    </row>
    <row r="486951" spans="63:63" x14ac:dyDescent="0.25">
      <c r="BK486951" s="2311"/>
    </row>
    <row r="486975" spans="63:63" x14ac:dyDescent="0.25">
      <c r="BK486975" s="2315"/>
    </row>
    <row r="486976" spans="63:63" x14ac:dyDescent="0.25">
      <c r="BK486976" s="2311"/>
    </row>
    <row r="487000" spans="63:63" x14ac:dyDescent="0.25">
      <c r="BK487000" s="2315"/>
    </row>
    <row r="487001" spans="63:63" x14ac:dyDescent="0.25">
      <c r="BK487001" s="2311"/>
    </row>
    <row r="487025" spans="63:63" x14ac:dyDescent="0.25">
      <c r="BK487025" s="2315"/>
    </row>
    <row r="487026" spans="63:63" x14ac:dyDescent="0.25">
      <c r="BK487026" s="2311"/>
    </row>
    <row r="487050" spans="63:63" x14ac:dyDescent="0.25">
      <c r="BK487050" s="2315"/>
    </row>
    <row r="487051" spans="63:63" x14ac:dyDescent="0.25">
      <c r="BK487051" s="2311"/>
    </row>
    <row r="487075" spans="63:63" x14ac:dyDescent="0.25">
      <c r="BK487075" s="2315"/>
    </row>
    <row r="487076" spans="63:63" x14ac:dyDescent="0.25">
      <c r="BK487076" s="2311"/>
    </row>
    <row r="487100" spans="63:63" x14ac:dyDescent="0.25">
      <c r="BK487100" s="2315"/>
    </row>
    <row r="487101" spans="63:63" x14ac:dyDescent="0.25">
      <c r="BK487101" s="2311"/>
    </row>
    <row r="487125" spans="63:63" x14ac:dyDescent="0.25">
      <c r="BK487125" s="2315"/>
    </row>
    <row r="487126" spans="63:63" x14ac:dyDescent="0.25">
      <c r="BK487126" s="2311"/>
    </row>
    <row r="487150" spans="63:63" x14ac:dyDescent="0.25">
      <c r="BK487150" s="2315"/>
    </row>
    <row r="487151" spans="63:63" x14ac:dyDescent="0.25">
      <c r="BK487151" s="2311"/>
    </row>
    <row r="487175" spans="63:63" x14ac:dyDescent="0.25">
      <c r="BK487175" s="2315"/>
    </row>
    <row r="487176" spans="63:63" x14ac:dyDescent="0.25">
      <c r="BK487176" s="2311"/>
    </row>
    <row r="487200" spans="63:63" x14ac:dyDescent="0.25">
      <c r="BK487200" s="2315"/>
    </row>
    <row r="487201" spans="63:63" x14ac:dyDescent="0.25">
      <c r="BK487201" s="2311"/>
    </row>
    <row r="487225" spans="63:63" x14ac:dyDescent="0.25">
      <c r="BK487225" s="2315"/>
    </row>
    <row r="487226" spans="63:63" x14ac:dyDescent="0.25">
      <c r="BK487226" s="2311"/>
    </row>
    <row r="487250" spans="63:63" x14ac:dyDescent="0.25">
      <c r="BK487250" s="2315"/>
    </row>
    <row r="487251" spans="63:63" x14ac:dyDescent="0.25">
      <c r="BK487251" s="2311"/>
    </row>
    <row r="487275" spans="63:63" x14ac:dyDescent="0.25">
      <c r="BK487275" s="2315"/>
    </row>
    <row r="487276" spans="63:63" x14ac:dyDescent="0.25">
      <c r="BK487276" s="2311"/>
    </row>
    <row r="487300" spans="63:63" x14ac:dyDescent="0.25">
      <c r="BK487300" s="2315"/>
    </row>
    <row r="487301" spans="63:63" x14ac:dyDescent="0.25">
      <c r="BK487301" s="2311"/>
    </row>
    <row r="487325" spans="63:63" x14ac:dyDescent="0.25">
      <c r="BK487325" s="2315"/>
    </row>
    <row r="487326" spans="63:63" x14ac:dyDescent="0.25">
      <c r="BK487326" s="2311"/>
    </row>
    <row r="487350" spans="63:63" x14ac:dyDescent="0.25">
      <c r="BK487350" s="2315"/>
    </row>
    <row r="487351" spans="63:63" x14ac:dyDescent="0.25">
      <c r="BK487351" s="2311"/>
    </row>
    <row r="487375" spans="63:63" x14ac:dyDescent="0.25">
      <c r="BK487375" s="2315"/>
    </row>
    <row r="487376" spans="63:63" x14ac:dyDescent="0.25">
      <c r="BK487376" s="2311"/>
    </row>
    <row r="487400" spans="63:63" x14ac:dyDescent="0.25">
      <c r="BK487400" s="2315"/>
    </row>
    <row r="487401" spans="63:63" x14ac:dyDescent="0.25">
      <c r="BK487401" s="2311"/>
    </row>
    <row r="487425" spans="63:63" x14ac:dyDescent="0.25">
      <c r="BK487425" s="2315"/>
    </row>
    <row r="487426" spans="63:63" x14ac:dyDescent="0.25">
      <c r="BK487426" s="2311"/>
    </row>
    <row r="487450" spans="63:63" x14ac:dyDescent="0.25">
      <c r="BK487450" s="2315"/>
    </row>
    <row r="487451" spans="63:63" x14ac:dyDescent="0.25">
      <c r="BK487451" s="2311"/>
    </row>
    <row r="487475" spans="63:63" x14ac:dyDescent="0.25">
      <c r="BK487475" s="2315"/>
    </row>
    <row r="487476" spans="63:63" x14ac:dyDescent="0.25">
      <c r="BK487476" s="2311"/>
    </row>
    <row r="487500" spans="63:63" x14ac:dyDescent="0.25">
      <c r="BK487500" s="2315"/>
    </row>
    <row r="487501" spans="63:63" x14ac:dyDescent="0.25">
      <c r="BK487501" s="2311"/>
    </row>
    <row r="487525" spans="63:63" x14ac:dyDescent="0.25">
      <c r="BK487525" s="2315"/>
    </row>
    <row r="487526" spans="63:63" x14ac:dyDescent="0.25">
      <c r="BK487526" s="2311"/>
    </row>
    <row r="487550" spans="63:63" x14ac:dyDescent="0.25">
      <c r="BK487550" s="2315"/>
    </row>
    <row r="487551" spans="63:63" x14ac:dyDescent="0.25">
      <c r="BK487551" s="2311"/>
    </row>
    <row r="487575" spans="63:63" x14ac:dyDescent="0.25">
      <c r="BK487575" s="2315"/>
    </row>
    <row r="487576" spans="63:63" x14ac:dyDescent="0.25">
      <c r="BK487576" s="2311"/>
    </row>
    <row r="487600" spans="63:63" x14ac:dyDescent="0.25">
      <c r="BK487600" s="2315"/>
    </row>
    <row r="487601" spans="63:63" x14ac:dyDescent="0.25">
      <c r="BK487601" s="2311"/>
    </row>
    <row r="487625" spans="63:63" x14ac:dyDescent="0.25">
      <c r="BK487625" s="2315"/>
    </row>
    <row r="487626" spans="63:63" x14ac:dyDescent="0.25">
      <c r="BK487626" s="2311"/>
    </row>
    <row r="487650" spans="63:63" x14ac:dyDescent="0.25">
      <c r="BK487650" s="2315"/>
    </row>
    <row r="487651" spans="63:63" x14ac:dyDescent="0.25">
      <c r="BK487651" s="2311"/>
    </row>
    <row r="487675" spans="63:63" x14ac:dyDescent="0.25">
      <c r="BK487675" s="2315"/>
    </row>
    <row r="487676" spans="63:63" x14ac:dyDescent="0.25">
      <c r="BK487676" s="2311"/>
    </row>
    <row r="487700" spans="63:63" x14ac:dyDescent="0.25">
      <c r="BK487700" s="2315"/>
    </row>
    <row r="487701" spans="63:63" x14ac:dyDescent="0.25">
      <c r="BK487701" s="2311"/>
    </row>
    <row r="487725" spans="63:63" x14ac:dyDescent="0.25">
      <c r="BK487725" s="2315"/>
    </row>
    <row r="487726" spans="63:63" x14ac:dyDescent="0.25">
      <c r="BK487726" s="2311"/>
    </row>
    <row r="487750" spans="63:63" x14ac:dyDescent="0.25">
      <c r="BK487750" s="2315"/>
    </row>
    <row r="487751" spans="63:63" x14ac:dyDescent="0.25">
      <c r="BK487751" s="2311"/>
    </row>
    <row r="487775" spans="63:63" x14ac:dyDescent="0.25">
      <c r="BK487775" s="2315"/>
    </row>
    <row r="487776" spans="63:63" x14ac:dyDescent="0.25">
      <c r="BK487776" s="2311"/>
    </row>
    <row r="487800" spans="63:63" x14ac:dyDescent="0.25">
      <c r="BK487800" s="2315"/>
    </row>
    <row r="487801" spans="63:63" x14ac:dyDescent="0.25">
      <c r="BK487801" s="2311"/>
    </row>
    <row r="487825" spans="63:63" x14ac:dyDescent="0.25">
      <c r="BK487825" s="2315"/>
    </row>
    <row r="487826" spans="63:63" x14ac:dyDescent="0.25">
      <c r="BK487826" s="2311"/>
    </row>
    <row r="487850" spans="63:63" x14ac:dyDescent="0.25">
      <c r="BK487850" s="2315"/>
    </row>
    <row r="487851" spans="63:63" x14ac:dyDescent="0.25">
      <c r="BK487851" s="2311"/>
    </row>
    <row r="487875" spans="63:63" x14ac:dyDescent="0.25">
      <c r="BK487875" s="2315"/>
    </row>
    <row r="487876" spans="63:63" x14ac:dyDescent="0.25">
      <c r="BK487876" s="2311"/>
    </row>
    <row r="487900" spans="63:63" x14ac:dyDescent="0.25">
      <c r="BK487900" s="2315"/>
    </row>
    <row r="487901" spans="63:63" x14ac:dyDescent="0.25">
      <c r="BK487901" s="2311"/>
    </row>
    <row r="487925" spans="63:63" x14ac:dyDescent="0.25">
      <c r="BK487925" s="2315"/>
    </row>
    <row r="487926" spans="63:63" x14ac:dyDescent="0.25">
      <c r="BK487926" s="2311"/>
    </row>
    <row r="487950" spans="63:63" x14ac:dyDescent="0.25">
      <c r="BK487950" s="2315"/>
    </row>
    <row r="487951" spans="63:63" x14ac:dyDescent="0.25">
      <c r="BK487951" s="2311"/>
    </row>
    <row r="487975" spans="63:63" x14ac:dyDescent="0.25">
      <c r="BK487975" s="2315"/>
    </row>
    <row r="487976" spans="63:63" x14ac:dyDescent="0.25">
      <c r="BK487976" s="2311"/>
    </row>
    <row r="488000" spans="63:63" x14ac:dyDescent="0.25">
      <c r="BK488000" s="2315"/>
    </row>
    <row r="488001" spans="63:63" x14ac:dyDescent="0.25">
      <c r="BK488001" s="2311"/>
    </row>
    <row r="488025" spans="63:63" x14ac:dyDescent="0.25">
      <c r="BK488025" s="2315"/>
    </row>
    <row r="488026" spans="63:63" x14ac:dyDescent="0.25">
      <c r="BK488026" s="2311"/>
    </row>
    <row r="488050" spans="63:63" x14ac:dyDescent="0.25">
      <c r="BK488050" s="2315"/>
    </row>
    <row r="488051" spans="63:63" x14ac:dyDescent="0.25">
      <c r="BK488051" s="2311"/>
    </row>
    <row r="488075" spans="63:63" x14ac:dyDescent="0.25">
      <c r="BK488075" s="2315"/>
    </row>
    <row r="488076" spans="63:63" x14ac:dyDescent="0.25">
      <c r="BK488076" s="2311"/>
    </row>
    <row r="488100" spans="63:63" x14ac:dyDescent="0.25">
      <c r="BK488100" s="2315"/>
    </row>
    <row r="488101" spans="63:63" x14ac:dyDescent="0.25">
      <c r="BK488101" s="2311"/>
    </row>
    <row r="488125" spans="63:63" x14ac:dyDescent="0.25">
      <c r="BK488125" s="2315"/>
    </row>
    <row r="488126" spans="63:63" x14ac:dyDescent="0.25">
      <c r="BK488126" s="2311"/>
    </row>
    <row r="488150" spans="63:63" x14ac:dyDescent="0.25">
      <c r="BK488150" s="2315"/>
    </row>
    <row r="488151" spans="63:63" x14ac:dyDescent="0.25">
      <c r="BK488151" s="2311"/>
    </row>
    <row r="488175" spans="63:63" x14ac:dyDescent="0.25">
      <c r="BK488175" s="2315"/>
    </row>
    <row r="488176" spans="63:63" x14ac:dyDescent="0.25">
      <c r="BK488176" s="2311"/>
    </row>
    <row r="488200" spans="63:63" x14ac:dyDescent="0.25">
      <c r="BK488200" s="2315"/>
    </row>
    <row r="488201" spans="63:63" x14ac:dyDescent="0.25">
      <c r="BK488201" s="2311"/>
    </row>
    <row r="488225" spans="63:63" x14ac:dyDescent="0.25">
      <c r="BK488225" s="2315"/>
    </row>
    <row r="488226" spans="63:63" x14ac:dyDescent="0.25">
      <c r="BK488226" s="2311"/>
    </row>
    <row r="488250" spans="63:63" x14ac:dyDescent="0.25">
      <c r="BK488250" s="2315"/>
    </row>
    <row r="488251" spans="63:63" x14ac:dyDescent="0.25">
      <c r="BK488251" s="2311"/>
    </row>
    <row r="488275" spans="63:63" x14ac:dyDescent="0.25">
      <c r="BK488275" s="2315"/>
    </row>
    <row r="488276" spans="63:63" x14ac:dyDescent="0.25">
      <c r="BK488276" s="2311"/>
    </row>
    <row r="488300" spans="63:63" x14ac:dyDescent="0.25">
      <c r="BK488300" s="2315"/>
    </row>
    <row r="488301" spans="63:63" x14ac:dyDescent="0.25">
      <c r="BK488301" s="2311"/>
    </row>
    <row r="488325" spans="63:63" x14ac:dyDescent="0.25">
      <c r="BK488325" s="2315"/>
    </row>
    <row r="488326" spans="63:63" x14ac:dyDescent="0.25">
      <c r="BK488326" s="2311"/>
    </row>
    <row r="488350" spans="63:63" x14ac:dyDescent="0.25">
      <c r="BK488350" s="2315"/>
    </row>
    <row r="488351" spans="63:63" x14ac:dyDescent="0.25">
      <c r="BK488351" s="2311"/>
    </row>
    <row r="488375" spans="63:63" x14ac:dyDescent="0.25">
      <c r="BK488375" s="2315"/>
    </row>
    <row r="488376" spans="63:63" x14ac:dyDescent="0.25">
      <c r="BK488376" s="2311"/>
    </row>
    <row r="488400" spans="63:63" x14ac:dyDescent="0.25">
      <c r="BK488400" s="2315"/>
    </row>
    <row r="488401" spans="63:63" x14ac:dyDescent="0.25">
      <c r="BK488401" s="2311"/>
    </row>
    <row r="488425" spans="63:63" x14ac:dyDescent="0.25">
      <c r="BK488425" s="2315"/>
    </row>
    <row r="488426" spans="63:63" x14ac:dyDescent="0.25">
      <c r="BK488426" s="2311"/>
    </row>
    <row r="488450" spans="63:63" x14ac:dyDescent="0.25">
      <c r="BK488450" s="2315"/>
    </row>
    <row r="488451" spans="63:63" x14ac:dyDescent="0.25">
      <c r="BK488451" s="2311"/>
    </row>
    <row r="488475" spans="63:63" x14ac:dyDescent="0.25">
      <c r="BK488475" s="2315"/>
    </row>
    <row r="488476" spans="63:63" x14ac:dyDescent="0.25">
      <c r="BK488476" s="2311"/>
    </row>
    <row r="488500" spans="63:63" x14ac:dyDescent="0.25">
      <c r="BK488500" s="2315"/>
    </row>
    <row r="488501" spans="63:63" x14ac:dyDescent="0.25">
      <c r="BK488501" s="2311"/>
    </row>
    <row r="488525" spans="63:63" x14ac:dyDescent="0.25">
      <c r="BK488525" s="2315"/>
    </row>
    <row r="488526" spans="63:63" x14ac:dyDescent="0.25">
      <c r="BK488526" s="2311"/>
    </row>
    <row r="488550" spans="63:63" x14ac:dyDescent="0.25">
      <c r="BK488550" s="2315"/>
    </row>
    <row r="488551" spans="63:63" x14ac:dyDescent="0.25">
      <c r="BK488551" s="2311"/>
    </row>
    <row r="488575" spans="63:63" x14ac:dyDescent="0.25">
      <c r="BK488575" s="2315"/>
    </row>
    <row r="488576" spans="63:63" x14ac:dyDescent="0.25">
      <c r="BK488576" s="2311"/>
    </row>
    <row r="488600" spans="63:63" x14ac:dyDescent="0.25">
      <c r="BK488600" s="2315"/>
    </row>
    <row r="488601" spans="63:63" x14ac:dyDescent="0.25">
      <c r="BK488601" s="2311"/>
    </row>
    <row r="488625" spans="63:63" x14ac:dyDescent="0.25">
      <c r="BK488625" s="2315"/>
    </row>
    <row r="488626" spans="63:63" x14ac:dyDescent="0.25">
      <c r="BK488626" s="2311"/>
    </row>
    <row r="488650" spans="63:63" x14ac:dyDescent="0.25">
      <c r="BK488650" s="2315"/>
    </row>
    <row r="488651" spans="63:63" x14ac:dyDescent="0.25">
      <c r="BK488651" s="2311"/>
    </row>
    <row r="488675" spans="63:63" x14ac:dyDescent="0.25">
      <c r="BK488675" s="2315"/>
    </row>
    <row r="488676" spans="63:63" x14ac:dyDescent="0.25">
      <c r="BK488676" s="2311"/>
    </row>
    <row r="488700" spans="63:63" x14ac:dyDescent="0.25">
      <c r="BK488700" s="2315"/>
    </row>
    <row r="488701" spans="63:63" x14ac:dyDescent="0.25">
      <c r="BK488701" s="2311"/>
    </row>
    <row r="488725" spans="63:63" x14ac:dyDescent="0.25">
      <c r="BK488725" s="2315"/>
    </row>
    <row r="488726" spans="63:63" x14ac:dyDescent="0.25">
      <c r="BK488726" s="2311"/>
    </row>
    <row r="488750" spans="63:63" x14ac:dyDescent="0.25">
      <c r="BK488750" s="2315"/>
    </row>
    <row r="488751" spans="63:63" x14ac:dyDescent="0.25">
      <c r="BK488751" s="2311"/>
    </row>
    <row r="488775" spans="63:63" x14ac:dyDescent="0.25">
      <c r="BK488775" s="2315"/>
    </row>
    <row r="488776" spans="63:63" x14ac:dyDescent="0.25">
      <c r="BK488776" s="2311"/>
    </row>
    <row r="488800" spans="63:63" x14ac:dyDescent="0.25">
      <c r="BK488800" s="2315"/>
    </row>
    <row r="488801" spans="63:63" x14ac:dyDescent="0.25">
      <c r="BK488801" s="2311"/>
    </row>
    <row r="488825" spans="63:63" x14ac:dyDescent="0.25">
      <c r="BK488825" s="2315"/>
    </row>
    <row r="488826" spans="63:63" x14ac:dyDescent="0.25">
      <c r="BK488826" s="2311"/>
    </row>
    <row r="488850" spans="63:63" x14ac:dyDescent="0.25">
      <c r="BK488850" s="2315"/>
    </row>
    <row r="488851" spans="63:63" x14ac:dyDescent="0.25">
      <c r="BK488851" s="2311"/>
    </row>
    <row r="488875" spans="63:63" x14ac:dyDescent="0.25">
      <c r="BK488875" s="2315"/>
    </row>
    <row r="488876" spans="63:63" x14ac:dyDescent="0.25">
      <c r="BK488876" s="2311"/>
    </row>
    <row r="488900" spans="63:63" x14ac:dyDescent="0.25">
      <c r="BK488900" s="2315"/>
    </row>
    <row r="488901" spans="63:63" x14ac:dyDescent="0.25">
      <c r="BK488901" s="2311"/>
    </row>
    <row r="488925" spans="63:63" x14ac:dyDescent="0.25">
      <c r="BK488925" s="2315"/>
    </row>
    <row r="488926" spans="63:63" x14ac:dyDescent="0.25">
      <c r="BK488926" s="2311"/>
    </row>
    <row r="488950" spans="63:63" x14ac:dyDescent="0.25">
      <c r="BK488950" s="2315"/>
    </row>
    <row r="488951" spans="63:63" x14ac:dyDescent="0.25">
      <c r="BK488951" s="2311"/>
    </row>
    <row r="488975" spans="63:63" x14ac:dyDescent="0.25">
      <c r="BK488975" s="2315"/>
    </row>
    <row r="488976" spans="63:63" x14ac:dyDescent="0.25">
      <c r="BK488976" s="2311"/>
    </row>
    <row r="489000" spans="63:63" x14ac:dyDescent="0.25">
      <c r="BK489000" s="2315"/>
    </row>
    <row r="489001" spans="63:63" x14ac:dyDescent="0.25">
      <c r="BK489001" s="2311"/>
    </row>
    <row r="489025" spans="63:63" x14ac:dyDescent="0.25">
      <c r="BK489025" s="2315"/>
    </row>
    <row r="489026" spans="63:63" x14ac:dyDescent="0.25">
      <c r="BK489026" s="2311"/>
    </row>
    <row r="489050" spans="63:63" x14ac:dyDescent="0.25">
      <c r="BK489050" s="2315"/>
    </row>
    <row r="489051" spans="63:63" x14ac:dyDescent="0.25">
      <c r="BK489051" s="2311"/>
    </row>
    <row r="489075" spans="63:63" x14ac:dyDescent="0.25">
      <c r="BK489075" s="2315"/>
    </row>
    <row r="489076" spans="63:63" x14ac:dyDescent="0.25">
      <c r="BK489076" s="2311"/>
    </row>
    <row r="489100" spans="63:63" x14ac:dyDescent="0.25">
      <c r="BK489100" s="2315"/>
    </row>
    <row r="489101" spans="63:63" x14ac:dyDescent="0.25">
      <c r="BK489101" s="2311"/>
    </row>
    <row r="489125" spans="63:63" x14ac:dyDescent="0.25">
      <c r="BK489125" s="2315"/>
    </row>
    <row r="489126" spans="63:63" x14ac:dyDescent="0.25">
      <c r="BK489126" s="2311"/>
    </row>
    <row r="489150" spans="63:63" x14ac:dyDescent="0.25">
      <c r="BK489150" s="2315"/>
    </row>
    <row r="489151" spans="63:63" x14ac:dyDescent="0.25">
      <c r="BK489151" s="2311"/>
    </row>
    <row r="489175" spans="63:63" x14ac:dyDescent="0.25">
      <c r="BK489175" s="2315"/>
    </row>
    <row r="489176" spans="63:63" x14ac:dyDescent="0.25">
      <c r="BK489176" s="2311"/>
    </row>
    <row r="489200" spans="63:63" x14ac:dyDescent="0.25">
      <c r="BK489200" s="2315"/>
    </row>
    <row r="489201" spans="63:63" x14ac:dyDescent="0.25">
      <c r="BK489201" s="2311"/>
    </row>
    <row r="489225" spans="63:63" x14ac:dyDescent="0.25">
      <c r="BK489225" s="2315"/>
    </row>
    <row r="489226" spans="63:63" x14ac:dyDescent="0.25">
      <c r="BK489226" s="2311"/>
    </row>
    <row r="489250" spans="63:63" x14ac:dyDescent="0.25">
      <c r="BK489250" s="2315"/>
    </row>
    <row r="489251" spans="63:63" x14ac:dyDescent="0.25">
      <c r="BK489251" s="2311"/>
    </row>
    <row r="489275" spans="63:63" x14ac:dyDescent="0.25">
      <c r="BK489275" s="2315"/>
    </row>
    <row r="489276" spans="63:63" x14ac:dyDescent="0.25">
      <c r="BK489276" s="2311"/>
    </row>
    <row r="489300" spans="63:63" x14ac:dyDescent="0.25">
      <c r="BK489300" s="2315"/>
    </row>
    <row r="489301" spans="63:63" x14ac:dyDescent="0.25">
      <c r="BK489301" s="2311"/>
    </row>
    <row r="489325" spans="63:63" x14ac:dyDescent="0.25">
      <c r="BK489325" s="2315"/>
    </row>
    <row r="489326" spans="63:63" x14ac:dyDescent="0.25">
      <c r="BK489326" s="2311"/>
    </row>
    <row r="489350" spans="63:63" x14ac:dyDescent="0.25">
      <c r="BK489350" s="2315"/>
    </row>
    <row r="489351" spans="63:63" x14ac:dyDescent="0.25">
      <c r="BK489351" s="2311"/>
    </row>
    <row r="489375" spans="63:63" x14ac:dyDescent="0.25">
      <c r="BK489375" s="2315"/>
    </row>
    <row r="489376" spans="63:63" x14ac:dyDescent="0.25">
      <c r="BK489376" s="2311"/>
    </row>
    <row r="489400" spans="63:63" x14ac:dyDescent="0.25">
      <c r="BK489400" s="2315"/>
    </row>
    <row r="489401" spans="63:63" x14ac:dyDescent="0.25">
      <c r="BK489401" s="2311"/>
    </row>
    <row r="489425" spans="63:63" x14ac:dyDescent="0.25">
      <c r="BK489425" s="2315"/>
    </row>
    <row r="489426" spans="63:63" x14ac:dyDescent="0.25">
      <c r="BK489426" s="2311"/>
    </row>
    <row r="489450" spans="63:63" x14ac:dyDescent="0.25">
      <c r="BK489450" s="2315"/>
    </row>
    <row r="489451" spans="63:63" x14ac:dyDescent="0.25">
      <c r="BK489451" s="2311"/>
    </row>
    <row r="489475" spans="63:63" x14ac:dyDescent="0.25">
      <c r="BK489475" s="2315"/>
    </row>
    <row r="489476" spans="63:63" x14ac:dyDescent="0.25">
      <c r="BK489476" s="2311"/>
    </row>
    <row r="489500" spans="63:63" x14ac:dyDescent="0.25">
      <c r="BK489500" s="2315"/>
    </row>
    <row r="489501" spans="63:63" x14ac:dyDescent="0.25">
      <c r="BK489501" s="2311"/>
    </row>
    <row r="489525" spans="63:63" x14ac:dyDescent="0.25">
      <c r="BK489525" s="2315"/>
    </row>
    <row r="489526" spans="63:63" x14ac:dyDescent="0.25">
      <c r="BK489526" s="2311"/>
    </row>
    <row r="489550" spans="63:63" x14ac:dyDescent="0.25">
      <c r="BK489550" s="2315"/>
    </row>
    <row r="489551" spans="63:63" x14ac:dyDescent="0.25">
      <c r="BK489551" s="2311"/>
    </row>
    <row r="489575" spans="63:63" x14ac:dyDescent="0.25">
      <c r="BK489575" s="2315"/>
    </row>
    <row r="489576" spans="63:63" x14ac:dyDescent="0.25">
      <c r="BK489576" s="2311"/>
    </row>
    <row r="489600" spans="63:63" x14ac:dyDescent="0.25">
      <c r="BK489600" s="2315"/>
    </row>
    <row r="489601" spans="63:63" x14ac:dyDescent="0.25">
      <c r="BK489601" s="2311"/>
    </row>
    <row r="489625" spans="63:63" x14ac:dyDescent="0.25">
      <c r="BK489625" s="2315"/>
    </row>
    <row r="489626" spans="63:63" x14ac:dyDescent="0.25">
      <c r="BK489626" s="2311"/>
    </row>
    <row r="489650" spans="63:63" x14ac:dyDescent="0.25">
      <c r="BK489650" s="2315"/>
    </row>
    <row r="489651" spans="63:63" x14ac:dyDescent="0.25">
      <c r="BK489651" s="2311"/>
    </row>
    <row r="489675" spans="63:63" x14ac:dyDescent="0.25">
      <c r="BK489675" s="2315"/>
    </row>
    <row r="489676" spans="63:63" x14ac:dyDescent="0.25">
      <c r="BK489676" s="2311"/>
    </row>
    <row r="489700" spans="63:63" x14ac:dyDescent="0.25">
      <c r="BK489700" s="2315"/>
    </row>
    <row r="489701" spans="63:63" x14ac:dyDescent="0.25">
      <c r="BK489701" s="2311"/>
    </row>
    <row r="489725" spans="63:63" x14ac:dyDescent="0.25">
      <c r="BK489725" s="2315"/>
    </row>
    <row r="489726" spans="63:63" x14ac:dyDescent="0.25">
      <c r="BK489726" s="2311"/>
    </row>
    <row r="489750" spans="63:63" x14ac:dyDescent="0.25">
      <c r="BK489750" s="2315"/>
    </row>
    <row r="489751" spans="63:63" x14ac:dyDescent="0.25">
      <c r="BK489751" s="2311"/>
    </row>
    <row r="489775" spans="63:63" x14ac:dyDescent="0.25">
      <c r="BK489775" s="2315"/>
    </row>
    <row r="489776" spans="63:63" x14ac:dyDescent="0.25">
      <c r="BK489776" s="2311"/>
    </row>
    <row r="489800" spans="63:63" x14ac:dyDescent="0.25">
      <c r="BK489800" s="2315"/>
    </row>
    <row r="489801" spans="63:63" x14ac:dyDescent="0.25">
      <c r="BK489801" s="2311"/>
    </row>
    <row r="489825" spans="63:63" x14ac:dyDescent="0.25">
      <c r="BK489825" s="2315"/>
    </row>
    <row r="489826" spans="63:63" x14ac:dyDescent="0.25">
      <c r="BK489826" s="2311"/>
    </row>
    <row r="489850" spans="63:63" x14ac:dyDescent="0.25">
      <c r="BK489850" s="2315"/>
    </row>
    <row r="489851" spans="63:63" x14ac:dyDescent="0.25">
      <c r="BK489851" s="2311"/>
    </row>
    <row r="489875" spans="63:63" x14ac:dyDescent="0.25">
      <c r="BK489875" s="2315"/>
    </row>
    <row r="489876" spans="63:63" x14ac:dyDescent="0.25">
      <c r="BK489876" s="2311"/>
    </row>
    <row r="489900" spans="63:63" x14ac:dyDescent="0.25">
      <c r="BK489900" s="2315"/>
    </row>
    <row r="489901" spans="63:63" x14ac:dyDescent="0.25">
      <c r="BK489901" s="2311"/>
    </row>
    <row r="489925" spans="63:63" x14ac:dyDescent="0.25">
      <c r="BK489925" s="2315"/>
    </row>
    <row r="489926" spans="63:63" x14ac:dyDescent="0.25">
      <c r="BK489926" s="2311"/>
    </row>
    <row r="489950" spans="63:63" x14ac:dyDescent="0.25">
      <c r="BK489950" s="2315"/>
    </row>
    <row r="489951" spans="63:63" x14ac:dyDescent="0.25">
      <c r="BK489951" s="2311"/>
    </row>
    <row r="489975" spans="63:63" x14ac:dyDescent="0.25">
      <c r="BK489975" s="2315"/>
    </row>
    <row r="489976" spans="63:63" x14ac:dyDescent="0.25">
      <c r="BK489976" s="2311"/>
    </row>
    <row r="490000" spans="63:63" x14ac:dyDescent="0.25">
      <c r="BK490000" s="2315"/>
    </row>
    <row r="490001" spans="63:63" x14ac:dyDescent="0.25">
      <c r="BK490001" s="2311"/>
    </row>
    <row r="490025" spans="63:63" x14ac:dyDescent="0.25">
      <c r="BK490025" s="2315"/>
    </row>
    <row r="490026" spans="63:63" x14ac:dyDescent="0.25">
      <c r="BK490026" s="2311"/>
    </row>
    <row r="490050" spans="63:63" x14ac:dyDescent="0.25">
      <c r="BK490050" s="2315"/>
    </row>
    <row r="490051" spans="63:63" x14ac:dyDescent="0.25">
      <c r="BK490051" s="2311"/>
    </row>
    <row r="490075" spans="63:63" x14ac:dyDescent="0.25">
      <c r="BK490075" s="2315"/>
    </row>
    <row r="490076" spans="63:63" x14ac:dyDescent="0.25">
      <c r="BK490076" s="2311"/>
    </row>
    <row r="490100" spans="63:63" x14ac:dyDescent="0.25">
      <c r="BK490100" s="2315"/>
    </row>
    <row r="490101" spans="63:63" x14ac:dyDescent="0.25">
      <c r="BK490101" s="2311"/>
    </row>
    <row r="490125" spans="63:63" x14ac:dyDescent="0.25">
      <c r="BK490125" s="2315"/>
    </row>
    <row r="490126" spans="63:63" x14ac:dyDescent="0.25">
      <c r="BK490126" s="2311"/>
    </row>
    <row r="490150" spans="63:63" x14ac:dyDescent="0.25">
      <c r="BK490150" s="2315"/>
    </row>
    <row r="490151" spans="63:63" x14ac:dyDescent="0.25">
      <c r="BK490151" s="2311"/>
    </row>
    <row r="490175" spans="63:63" x14ac:dyDescent="0.25">
      <c r="BK490175" s="2315"/>
    </row>
    <row r="490176" spans="63:63" x14ac:dyDescent="0.25">
      <c r="BK490176" s="2311"/>
    </row>
    <row r="490200" spans="63:63" x14ac:dyDescent="0.25">
      <c r="BK490200" s="2315"/>
    </row>
    <row r="490201" spans="63:63" x14ac:dyDescent="0.25">
      <c r="BK490201" s="2311"/>
    </row>
    <row r="490225" spans="63:63" x14ac:dyDescent="0.25">
      <c r="BK490225" s="2315"/>
    </row>
    <row r="490226" spans="63:63" x14ac:dyDescent="0.25">
      <c r="BK490226" s="2311"/>
    </row>
    <row r="490250" spans="63:63" x14ac:dyDescent="0.25">
      <c r="BK490250" s="2315"/>
    </row>
    <row r="490251" spans="63:63" x14ac:dyDescent="0.25">
      <c r="BK490251" s="2311"/>
    </row>
    <row r="490275" spans="63:63" x14ac:dyDescent="0.25">
      <c r="BK490275" s="2315"/>
    </row>
    <row r="490276" spans="63:63" x14ac:dyDescent="0.25">
      <c r="BK490276" s="2311"/>
    </row>
    <row r="490300" spans="63:63" x14ac:dyDescent="0.25">
      <c r="BK490300" s="2315"/>
    </row>
    <row r="490301" spans="63:63" x14ac:dyDescent="0.25">
      <c r="BK490301" s="2311"/>
    </row>
    <row r="490325" spans="63:63" x14ac:dyDescent="0.25">
      <c r="BK490325" s="2315"/>
    </row>
    <row r="490326" spans="63:63" x14ac:dyDescent="0.25">
      <c r="BK490326" s="2311"/>
    </row>
    <row r="490350" spans="63:63" x14ac:dyDescent="0.25">
      <c r="BK490350" s="2315"/>
    </row>
    <row r="490351" spans="63:63" x14ac:dyDescent="0.25">
      <c r="BK490351" s="2311"/>
    </row>
    <row r="490375" spans="63:63" x14ac:dyDescent="0.25">
      <c r="BK490375" s="2315"/>
    </row>
    <row r="490376" spans="63:63" x14ac:dyDescent="0.25">
      <c r="BK490376" s="2311"/>
    </row>
    <row r="490400" spans="63:63" x14ac:dyDescent="0.25">
      <c r="BK490400" s="2315"/>
    </row>
    <row r="490401" spans="63:63" x14ac:dyDescent="0.25">
      <c r="BK490401" s="2311"/>
    </row>
    <row r="490425" spans="63:63" x14ac:dyDescent="0.25">
      <c r="BK490425" s="2315"/>
    </row>
    <row r="490426" spans="63:63" x14ac:dyDescent="0.25">
      <c r="BK490426" s="2311"/>
    </row>
    <row r="490450" spans="63:63" x14ac:dyDescent="0.25">
      <c r="BK490450" s="2315"/>
    </row>
    <row r="490451" spans="63:63" x14ac:dyDescent="0.25">
      <c r="BK490451" s="2311"/>
    </row>
    <row r="490475" spans="63:63" x14ac:dyDescent="0.25">
      <c r="BK490475" s="2315"/>
    </row>
    <row r="490476" spans="63:63" x14ac:dyDescent="0.25">
      <c r="BK490476" s="2311"/>
    </row>
    <row r="490500" spans="63:63" x14ac:dyDescent="0.25">
      <c r="BK490500" s="2315"/>
    </row>
    <row r="490501" spans="63:63" x14ac:dyDescent="0.25">
      <c r="BK490501" s="2311"/>
    </row>
    <row r="490525" spans="63:63" x14ac:dyDescent="0.25">
      <c r="BK490525" s="2315"/>
    </row>
    <row r="490526" spans="63:63" x14ac:dyDescent="0.25">
      <c r="BK490526" s="2311"/>
    </row>
    <row r="490550" spans="63:63" x14ac:dyDescent="0.25">
      <c r="BK490550" s="2315"/>
    </row>
    <row r="490551" spans="63:63" x14ac:dyDescent="0.25">
      <c r="BK490551" s="2311"/>
    </row>
    <row r="490575" spans="63:63" x14ac:dyDescent="0.25">
      <c r="BK490575" s="2315"/>
    </row>
    <row r="490576" spans="63:63" x14ac:dyDescent="0.25">
      <c r="BK490576" s="2311"/>
    </row>
    <row r="490600" spans="63:63" x14ac:dyDescent="0.25">
      <c r="BK490600" s="2315"/>
    </row>
    <row r="490601" spans="63:63" x14ac:dyDescent="0.25">
      <c r="BK490601" s="2311"/>
    </row>
    <row r="490625" spans="63:63" x14ac:dyDescent="0.25">
      <c r="BK490625" s="2315"/>
    </row>
    <row r="490626" spans="63:63" x14ac:dyDescent="0.25">
      <c r="BK490626" s="2311"/>
    </row>
    <row r="490650" spans="63:63" x14ac:dyDescent="0.25">
      <c r="BK490650" s="2315"/>
    </row>
    <row r="490651" spans="63:63" x14ac:dyDescent="0.25">
      <c r="BK490651" s="2311"/>
    </row>
    <row r="490675" spans="63:63" x14ac:dyDescent="0.25">
      <c r="BK490675" s="2315"/>
    </row>
    <row r="490676" spans="63:63" x14ac:dyDescent="0.25">
      <c r="BK490676" s="2311"/>
    </row>
    <row r="490700" spans="63:63" x14ac:dyDescent="0.25">
      <c r="BK490700" s="2315"/>
    </row>
    <row r="490701" spans="63:63" x14ac:dyDescent="0.25">
      <c r="BK490701" s="2311"/>
    </row>
    <row r="490725" spans="63:63" x14ac:dyDescent="0.25">
      <c r="BK490725" s="2315"/>
    </row>
    <row r="490726" spans="63:63" x14ac:dyDescent="0.25">
      <c r="BK490726" s="2311"/>
    </row>
    <row r="490750" spans="63:63" x14ac:dyDescent="0.25">
      <c r="BK490750" s="2315"/>
    </row>
    <row r="490751" spans="63:63" x14ac:dyDescent="0.25">
      <c r="BK490751" s="2311"/>
    </row>
    <row r="490775" spans="63:63" x14ac:dyDescent="0.25">
      <c r="BK490775" s="2315"/>
    </row>
    <row r="490776" spans="63:63" x14ac:dyDescent="0.25">
      <c r="BK490776" s="2311"/>
    </row>
    <row r="490800" spans="63:63" x14ac:dyDescent="0.25">
      <c r="BK490800" s="2315"/>
    </row>
    <row r="490801" spans="63:63" x14ac:dyDescent="0.25">
      <c r="BK490801" s="2311"/>
    </row>
    <row r="490825" spans="63:63" x14ac:dyDescent="0.25">
      <c r="BK490825" s="2315"/>
    </row>
    <row r="490826" spans="63:63" x14ac:dyDescent="0.25">
      <c r="BK490826" s="2311"/>
    </row>
    <row r="490850" spans="63:63" x14ac:dyDescent="0.25">
      <c r="BK490850" s="2315"/>
    </row>
    <row r="490851" spans="63:63" x14ac:dyDescent="0.25">
      <c r="BK490851" s="2311"/>
    </row>
    <row r="490875" spans="63:63" x14ac:dyDescent="0.25">
      <c r="BK490875" s="2315"/>
    </row>
    <row r="490876" spans="63:63" x14ac:dyDescent="0.25">
      <c r="BK490876" s="2311"/>
    </row>
    <row r="490900" spans="63:63" x14ac:dyDescent="0.25">
      <c r="BK490900" s="2315"/>
    </row>
    <row r="490901" spans="63:63" x14ac:dyDescent="0.25">
      <c r="BK490901" s="2311"/>
    </row>
    <row r="490925" spans="63:63" x14ac:dyDescent="0.25">
      <c r="BK490925" s="2315"/>
    </row>
    <row r="490926" spans="63:63" x14ac:dyDescent="0.25">
      <c r="BK490926" s="2311"/>
    </row>
    <row r="490950" spans="63:63" x14ac:dyDescent="0.25">
      <c r="BK490950" s="2315"/>
    </row>
    <row r="490951" spans="63:63" x14ac:dyDescent="0.25">
      <c r="BK490951" s="2311"/>
    </row>
    <row r="490975" spans="63:63" x14ac:dyDescent="0.25">
      <c r="BK490975" s="2315"/>
    </row>
    <row r="490976" spans="63:63" x14ac:dyDescent="0.25">
      <c r="BK490976" s="2311"/>
    </row>
    <row r="491000" spans="63:63" x14ac:dyDescent="0.25">
      <c r="BK491000" s="2315"/>
    </row>
    <row r="491001" spans="63:63" x14ac:dyDescent="0.25">
      <c r="BK491001" s="2311"/>
    </row>
    <row r="491025" spans="63:63" x14ac:dyDescent="0.25">
      <c r="BK491025" s="2315"/>
    </row>
    <row r="491026" spans="63:63" x14ac:dyDescent="0.25">
      <c r="BK491026" s="2311"/>
    </row>
    <row r="491050" spans="63:63" x14ac:dyDescent="0.25">
      <c r="BK491050" s="2315"/>
    </row>
    <row r="491051" spans="63:63" x14ac:dyDescent="0.25">
      <c r="BK491051" s="2311"/>
    </row>
    <row r="491075" spans="63:63" x14ac:dyDescent="0.25">
      <c r="BK491075" s="2315"/>
    </row>
    <row r="491076" spans="63:63" x14ac:dyDescent="0.25">
      <c r="BK491076" s="2311"/>
    </row>
    <row r="491100" spans="63:63" x14ac:dyDescent="0.25">
      <c r="BK491100" s="2315"/>
    </row>
    <row r="491101" spans="63:63" x14ac:dyDescent="0.25">
      <c r="BK491101" s="2311"/>
    </row>
    <row r="491125" spans="63:63" x14ac:dyDescent="0.25">
      <c r="BK491125" s="2315"/>
    </row>
    <row r="491126" spans="63:63" x14ac:dyDescent="0.25">
      <c r="BK491126" s="2311"/>
    </row>
    <row r="491150" spans="63:63" x14ac:dyDescent="0.25">
      <c r="BK491150" s="2315"/>
    </row>
    <row r="491151" spans="63:63" x14ac:dyDescent="0.25">
      <c r="BK491151" s="2311"/>
    </row>
    <row r="491175" spans="63:63" x14ac:dyDescent="0.25">
      <c r="BK491175" s="2315"/>
    </row>
    <row r="491176" spans="63:63" x14ac:dyDescent="0.25">
      <c r="BK491176" s="2311"/>
    </row>
    <row r="491200" spans="63:63" x14ac:dyDescent="0.25">
      <c r="BK491200" s="2315"/>
    </row>
    <row r="491201" spans="63:63" x14ac:dyDescent="0.25">
      <c r="BK491201" s="2311"/>
    </row>
    <row r="491225" spans="63:63" x14ac:dyDescent="0.25">
      <c r="BK491225" s="2315"/>
    </row>
    <row r="491226" spans="63:63" x14ac:dyDescent="0.25">
      <c r="BK491226" s="2311"/>
    </row>
    <row r="491250" spans="63:63" x14ac:dyDescent="0.25">
      <c r="BK491250" s="2315"/>
    </row>
    <row r="491251" spans="63:63" x14ac:dyDescent="0.25">
      <c r="BK491251" s="2311"/>
    </row>
    <row r="491275" spans="63:63" x14ac:dyDescent="0.25">
      <c r="BK491275" s="2315"/>
    </row>
    <row r="491276" spans="63:63" x14ac:dyDescent="0.25">
      <c r="BK491276" s="2311"/>
    </row>
    <row r="491300" spans="63:63" x14ac:dyDescent="0.25">
      <c r="BK491300" s="2315"/>
    </row>
    <row r="491301" spans="63:63" x14ac:dyDescent="0.25">
      <c r="BK491301" s="2311"/>
    </row>
    <row r="491325" spans="63:63" x14ac:dyDescent="0.25">
      <c r="BK491325" s="2315"/>
    </row>
    <row r="491326" spans="63:63" x14ac:dyDescent="0.25">
      <c r="BK491326" s="2311"/>
    </row>
    <row r="491350" spans="63:63" x14ac:dyDescent="0.25">
      <c r="BK491350" s="2315"/>
    </row>
    <row r="491351" spans="63:63" x14ac:dyDescent="0.25">
      <c r="BK491351" s="2311"/>
    </row>
    <row r="491375" spans="63:63" x14ac:dyDescent="0.25">
      <c r="BK491375" s="2315"/>
    </row>
    <row r="491376" spans="63:63" x14ac:dyDescent="0.25">
      <c r="BK491376" s="2311"/>
    </row>
    <row r="491400" spans="63:63" x14ac:dyDescent="0.25">
      <c r="BK491400" s="2315"/>
    </row>
    <row r="491401" spans="63:63" x14ac:dyDescent="0.25">
      <c r="BK491401" s="2311"/>
    </row>
    <row r="491425" spans="63:63" x14ac:dyDescent="0.25">
      <c r="BK491425" s="2315"/>
    </row>
    <row r="491426" spans="63:63" x14ac:dyDescent="0.25">
      <c r="BK491426" s="2311"/>
    </row>
    <row r="491450" spans="63:63" x14ac:dyDescent="0.25">
      <c r="BK491450" s="2315"/>
    </row>
    <row r="491451" spans="63:63" x14ac:dyDescent="0.25">
      <c r="BK491451" s="2311"/>
    </row>
    <row r="491475" spans="63:63" x14ac:dyDescent="0.25">
      <c r="BK491475" s="2315"/>
    </row>
    <row r="491476" spans="63:63" x14ac:dyDescent="0.25">
      <c r="BK491476" s="2311"/>
    </row>
    <row r="491500" spans="63:63" x14ac:dyDescent="0.25">
      <c r="BK491500" s="2315"/>
    </row>
    <row r="491501" spans="63:63" x14ac:dyDescent="0.25">
      <c r="BK491501" s="2311"/>
    </row>
    <row r="491525" spans="63:63" x14ac:dyDescent="0.25">
      <c r="BK491525" s="2315"/>
    </row>
    <row r="491526" spans="63:63" x14ac:dyDescent="0.25">
      <c r="BK491526" s="2311"/>
    </row>
    <row r="491550" spans="63:63" x14ac:dyDescent="0.25">
      <c r="BK491550" s="2315"/>
    </row>
    <row r="491551" spans="63:63" x14ac:dyDescent="0.25">
      <c r="BK491551" s="2311"/>
    </row>
    <row r="491575" spans="63:63" x14ac:dyDescent="0.25">
      <c r="BK491575" s="2315"/>
    </row>
    <row r="491576" spans="63:63" x14ac:dyDescent="0.25">
      <c r="BK491576" s="2311"/>
    </row>
    <row r="491600" spans="63:63" x14ac:dyDescent="0.25">
      <c r="BK491600" s="2315"/>
    </row>
    <row r="491601" spans="63:63" x14ac:dyDescent="0.25">
      <c r="BK491601" s="2311"/>
    </row>
    <row r="491625" spans="63:63" x14ac:dyDescent="0.25">
      <c r="BK491625" s="2315"/>
    </row>
    <row r="491626" spans="63:63" x14ac:dyDescent="0.25">
      <c r="BK491626" s="2311"/>
    </row>
    <row r="491650" spans="63:63" x14ac:dyDescent="0.25">
      <c r="BK491650" s="2315"/>
    </row>
    <row r="491651" spans="63:63" x14ac:dyDescent="0.25">
      <c r="BK491651" s="2311"/>
    </row>
    <row r="491675" spans="63:63" x14ac:dyDescent="0.25">
      <c r="BK491675" s="2315"/>
    </row>
    <row r="491676" spans="63:63" x14ac:dyDescent="0.25">
      <c r="BK491676" s="2311"/>
    </row>
    <row r="491700" spans="63:63" x14ac:dyDescent="0.25">
      <c r="BK491700" s="2315"/>
    </row>
    <row r="491701" spans="63:63" x14ac:dyDescent="0.25">
      <c r="BK491701" s="2311"/>
    </row>
    <row r="491725" spans="63:63" x14ac:dyDescent="0.25">
      <c r="BK491725" s="2315"/>
    </row>
    <row r="491726" spans="63:63" x14ac:dyDescent="0.25">
      <c r="BK491726" s="2311"/>
    </row>
    <row r="491750" spans="63:63" x14ac:dyDescent="0.25">
      <c r="BK491750" s="2315"/>
    </row>
    <row r="491751" spans="63:63" x14ac:dyDescent="0.25">
      <c r="BK491751" s="2311"/>
    </row>
    <row r="491775" spans="63:63" x14ac:dyDescent="0.25">
      <c r="BK491775" s="2315"/>
    </row>
    <row r="491776" spans="63:63" x14ac:dyDescent="0.25">
      <c r="BK491776" s="2311"/>
    </row>
    <row r="491800" spans="63:63" x14ac:dyDescent="0.25">
      <c r="BK491800" s="2315"/>
    </row>
    <row r="491801" spans="63:63" x14ac:dyDescent="0.25">
      <c r="BK491801" s="2311"/>
    </row>
    <row r="491825" spans="63:63" x14ac:dyDescent="0.25">
      <c r="BK491825" s="2315"/>
    </row>
    <row r="491826" spans="63:63" x14ac:dyDescent="0.25">
      <c r="BK491826" s="2311"/>
    </row>
    <row r="491850" spans="63:63" x14ac:dyDescent="0.25">
      <c r="BK491850" s="2315"/>
    </row>
    <row r="491851" spans="63:63" x14ac:dyDescent="0.25">
      <c r="BK491851" s="2311"/>
    </row>
    <row r="491875" spans="63:63" x14ac:dyDescent="0.25">
      <c r="BK491875" s="2315"/>
    </row>
    <row r="491876" spans="63:63" x14ac:dyDescent="0.25">
      <c r="BK491876" s="2311"/>
    </row>
    <row r="491900" spans="63:63" x14ac:dyDescent="0.25">
      <c r="BK491900" s="2315"/>
    </row>
    <row r="491901" spans="63:63" x14ac:dyDescent="0.25">
      <c r="BK491901" s="2311"/>
    </row>
    <row r="491925" spans="63:63" x14ac:dyDescent="0.25">
      <c r="BK491925" s="2315"/>
    </row>
    <row r="491926" spans="63:63" x14ac:dyDescent="0.25">
      <c r="BK491926" s="2311"/>
    </row>
    <row r="491950" spans="63:63" x14ac:dyDescent="0.25">
      <c r="BK491950" s="2315"/>
    </row>
    <row r="491951" spans="63:63" x14ac:dyDescent="0.25">
      <c r="BK491951" s="2311"/>
    </row>
    <row r="491975" spans="63:63" x14ac:dyDescent="0.25">
      <c r="BK491975" s="2315"/>
    </row>
    <row r="491976" spans="63:63" x14ac:dyDescent="0.25">
      <c r="BK491976" s="2311"/>
    </row>
    <row r="492000" spans="63:63" x14ac:dyDescent="0.25">
      <c r="BK492000" s="2315"/>
    </row>
    <row r="492001" spans="63:63" x14ac:dyDescent="0.25">
      <c r="BK492001" s="2311"/>
    </row>
    <row r="492025" spans="63:63" x14ac:dyDescent="0.25">
      <c r="BK492025" s="2315"/>
    </row>
    <row r="492026" spans="63:63" x14ac:dyDescent="0.25">
      <c r="BK492026" s="2311"/>
    </row>
    <row r="492050" spans="63:63" x14ac:dyDescent="0.25">
      <c r="BK492050" s="2315"/>
    </row>
    <row r="492051" spans="63:63" x14ac:dyDescent="0.25">
      <c r="BK492051" s="2311"/>
    </row>
    <row r="492075" spans="63:63" x14ac:dyDescent="0.25">
      <c r="BK492075" s="2315"/>
    </row>
    <row r="492076" spans="63:63" x14ac:dyDescent="0.25">
      <c r="BK492076" s="2311"/>
    </row>
    <row r="492100" spans="63:63" x14ac:dyDescent="0.25">
      <c r="BK492100" s="2315"/>
    </row>
    <row r="492101" spans="63:63" x14ac:dyDescent="0.25">
      <c r="BK492101" s="2311"/>
    </row>
    <row r="492125" spans="63:63" x14ac:dyDescent="0.25">
      <c r="BK492125" s="2315"/>
    </row>
    <row r="492126" spans="63:63" x14ac:dyDescent="0.25">
      <c r="BK492126" s="2311"/>
    </row>
    <row r="492150" spans="63:63" x14ac:dyDescent="0.25">
      <c r="BK492150" s="2315"/>
    </row>
    <row r="492151" spans="63:63" x14ac:dyDescent="0.25">
      <c r="BK492151" s="2311"/>
    </row>
    <row r="492175" spans="63:63" x14ac:dyDescent="0.25">
      <c r="BK492175" s="2315"/>
    </row>
    <row r="492176" spans="63:63" x14ac:dyDescent="0.25">
      <c r="BK492176" s="2311"/>
    </row>
    <row r="492200" spans="63:63" x14ac:dyDescent="0.25">
      <c r="BK492200" s="2315"/>
    </row>
    <row r="492201" spans="63:63" x14ac:dyDescent="0.25">
      <c r="BK492201" s="2311"/>
    </row>
    <row r="492225" spans="63:63" x14ac:dyDescent="0.25">
      <c r="BK492225" s="2315"/>
    </row>
    <row r="492226" spans="63:63" x14ac:dyDescent="0.25">
      <c r="BK492226" s="2311"/>
    </row>
    <row r="492250" spans="63:63" x14ac:dyDescent="0.25">
      <c r="BK492250" s="2315"/>
    </row>
    <row r="492251" spans="63:63" x14ac:dyDescent="0.25">
      <c r="BK492251" s="2311"/>
    </row>
    <row r="492275" spans="63:63" x14ac:dyDescent="0.25">
      <c r="BK492275" s="2315"/>
    </row>
    <row r="492276" spans="63:63" x14ac:dyDescent="0.25">
      <c r="BK492276" s="2311"/>
    </row>
    <row r="492300" spans="63:63" x14ac:dyDescent="0.25">
      <c r="BK492300" s="2315"/>
    </row>
    <row r="492301" spans="63:63" x14ac:dyDescent="0.25">
      <c r="BK492301" s="2311"/>
    </row>
    <row r="492325" spans="63:63" x14ac:dyDescent="0.25">
      <c r="BK492325" s="2315"/>
    </row>
    <row r="492326" spans="63:63" x14ac:dyDescent="0.25">
      <c r="BK492326" s="2311"/>
    </row>
    <row r="492350" spans="63:63" x14ac:dyDescent="0.25">
      <c r="BK492350" s="2315"/>
    </row>
    <row r="492351" spans="63:63" x14ac:dyDescent="0.25">
      <c r="BK492351" s="2311"/>
    </row>
    <row r="492375" spans="63:63" x14ac:dyDescent="0.25">
      <c r="BK492375" s="2315"/>
    </row>
    <row r="492376" spans="63:63" x14ac:dyDescent="0.25">
      <c r="BK492376" s="2311"/>
    </row>
    <row r="492400" spans="63:63" x14ac:dyDescent="0.25">
      <c r="BK492400" s="2315"/>
    </row>
    <row r="492401" spans="63:63" x14ac:dyDescent="0.25">
      <c r="BK492401" s="2311"/>
    </row>
    <row r="492425" spans="63:63" x14ac:dyDescent="0.25">
      <c r="BK492425" s="2315"/>
    </row>
    <row r="492426" spans="63:63" x14ac:dyDescent="0.25">
      <c r="BK492426" s="2311"/>
    </row>
    <row r="492450" spans="63:63" x14ac:dyDescent="0.25">
      <c r="BK492450" s="2315"/>
    </row>
    <row r="492451" spans="63:63" x14ac:dyDescent="0.25">
      <c r="BK492451" s="2311"/>
    </row>
    <row r="492475" spans="63:63" x14ac:dyDescent="0.25">
      <c r="BK492475" s="2315"/>
    </row>
    <row r="492476" spans="63:63" x14ac:dyDescent="0.25">
      <c r="BK492476" s="2311"/>
    </row>
    <row r="492500" spans="63:63" x14ac:dyDescent="0.25">
      <c r="BK492500" s="2315"/>
    </row>
    <row r="492501" spans="63:63" x14ac:dyDescent="0.25">
      <c r="BK492501" s="2311"/>
    </row>
    <row r="492525" spans="63:63" x14ac:dyDescent="0.25">
      <c r="BK492525" s="2315"/>
    </row>
    <row r="492526" spans="63:63" x14ac:dyDescent="0.25">
      <c r="BK492526" s="2311"/>
    </row>
    <row r="492550" spans="63:63" x14ac:dyDescent="0.25">
      <c r="BK492550" s="2315"/>
    </row>
    <row r="492551" spans="63:63" x14ac:dyDescent="0.25">
      <c r="BK492551" s="2311"/>
    </row>
    <row r="492575" spans="63:63" x14ac:dyDescent="0.25">
      <c r="BK492575" s="2315"/>
    </row>
    <row r="492576" spans="63:63" x14ac:dyDescent="0.25">
      <c r="BK492576" s="2311"/>
    </row>
    <row r="492600" spans="63:63" x14ac:dyDescent="0.25">
      <c r="BK492600" s="2315"/>
    </row>
    <row r="492601" spans="63:63" x14ac:dyDescent="0.25">
      <c r="BK492601" s="2311"/>
    </row>
    <row r="492625" spans="63:63" x14ac:dyDescent="0.25">
      <c r="BK492625" s="2315"/>
    </row>
    <row r="492626" spans="63:63" x14ac:dyDescent="0.25">
      <c r="BK492626" s="2311"/>
    </row>
    <row r="492650" spans="63:63" x14ac:dyDescent="0.25">
      <c r="BK492650" s="2315"/>
    </row>
    <row r="492651" spans="63:63" x14ac:dyDescent="0.25">
      <c r="BK492651" s="2311"/>
    </row>
    <row r="492675" spans="63:63" x14ac:dyDescent="0.25">
      <c r="BK492675" s="2315"/>
    </row>
    <row r="492676" spans="63:63" x14ac:dyDescent="0.25">
      <c r="BK492676" s="2311"/>
    </row>
    <row r="492700" spans="63:63" x14ac:dyDescent="0.25">
      <c r="BK492700" s="2315"/>
    </row>
    <row r="492701" spans="63:63" x14ac:dyDescent="0.25">
      <c r="BK492701" s="2311"/>
    </row>
    <row r="492725" spans="63:63" x14ac:dyDescent="0.25">
      <c r="BK492725" s="2315"/>
    </row>
    <row r="492726" spans="63:63" x14ac:dyDescent="0.25">
      <c r="BK492726" s="2311"/>
    </row>
    <row r="492750" spans="63:63" x14ac:dyDescent="0.25">
      <c r="BK492750" s="2315"/>
    </row>
    <row r="492751" spans="63:63" x14ac:dyDescent="0.25">
      <c r="BK492751" s="2311"/>
    </row>
    <row r="492775" spans="63:63" x14ac:dyDescent="0.25">
      <c r="BK492775" s="2315"/>
    </row>
    <row r="492776" spans="63:63" x14ac:dyDescent="0.25">
      <c r="BK492776" s="2311"/>
    </row>
    <row r="492800" spans="63:63" x14ac:dyDescent="0.25">
      <c r="BK492800" s="2315"/>
    </row>
    <row r="492801" spans="63:63" x14ac:dyDescent="0.25">
      <c r="BK492801" s="2311"/>
    </row>
    <row r="492825" spans="63:63" x14ac:dyDescent="0.25">
      <c r="BK492825" s="2315"/>
    </row>
    <row r="492826" spans="63:63" x14ac:dyDescent="0.25">
      <c r="BK492826" s="2311"/>
    </row>
    <row r="492850" spans="63:63" x14ac:dyDescent="0.25">
      <c r="BK492850" s="2315"/>
    </row>
    <row r="492851" spans="63:63" x14ac:dyDescent="0.25">
      <c r="BK492851" s="2311"/>
    </row>
    <row r="492875" spans="63:63" x14ac:dyDescent="0.25">
      <c r="BK492875" s="2315"/>
    </row>
    <row r="492876" spans="63:63" x14ac:dyDescent="0.25">
      <c r="BK492876" s="2311"/>
    </row>
    <row r="492900" spans="63:63" x14ac:dyDescent="0.25">
      <c r="BK492900" s="2315"/>
    </row>
    <row r="492901" spans="63:63" x14ac:dyDescent="0.25">
      <c r="BK492901" s="2311"/>
    </row>
    <row r="492925" spans="63:63" x14ac:dyDescent="0.25">
      <c r="BK492925" s="2315"/>
    </row>
    <row r="492926" spans="63:63" x14ac:dyDescent="0.25">
      <c r="BK492926" s="2311"/>
    </row>
    <row r="492950" spans="63:63" x14ac:dyDescent="0.25">
      <c r="BK492950" s="2315"/>
    </row>
    <row r="492951" spans="63:63" x14ac:dyDescent="0.25">
      <c r="BK492951" s="2311"/>
    </row>
    <row r="492975" spans="63:63" x14ac:dyDescent="0.25">
      <c r="BK492975" s="2315"/>
    </row>
    <row r="492976" spans="63:63" x14ac:dyDescent="0.25">
      <c r="BK492976" s="2311"/>
    </row>
    <row r="493000" spans="63:63" x14ac:dyDescent="0.25">
      <c r="BK493000" s="2315"/>
    </row>
    <row r="493001" spans="63:63" x14ac:dyDescent="0.25">
      <c r="BK493001" s="2311"/>
    </row>
    <row r="493025" spans="63:63" x14ac:dyDescent="0.25">
      <c r="BK493025" s="2315"/>
    </row>
    <row r="493026" spans="63:63" x14ac:dyDescent="0.25">
      <c r="BK493026" s="2311"/>
    </row>
    <row r="493050" spans="63:63" x14ac:dyDescent="0.25">
      <c r="BK493050" s="2315"/>
    </row>
    <row r="493051" spans="63:63" x14ac:dyDescent="0.25">
      <c r="BK493051" s="2311"/>
    </row>
    <row r="493075" spans="63:63" x14ac:dyDescent="0.25">
      <c r="BK493075" s="2315"/>
    </row>
    <row r="493076" spans="63:63" x14ac:dyDescent="0.25">
      <c r="BK493076" s="2311"/>
    </row>
    <row r="493100" spans="63:63" x14ac:dyDescent="0.25">
      <c r="BK493100" s="2315"/>
    </row>
    <row r="493101" spans="63:63" x14ac:dyDescent="0.25">
      <c r="BK493101" s="2311"/>
    </row>
    <row r="493125" spans="63:63" x14ac:dyDescent="0.25">
      <c r="BK493125" s="2315"/>
    </row>
    <row r="493126" spans="63:63" x14ac:dyDescent="0.25">
      <c r="BK493126" s="2311"/>
    </row>
    <row r="493150" spans="63:63" x14ac:dyDescent="0.25">
      <c r="BK493150" s="2315"/>
    </row>
    <row r="493151" spans="63:63" x14ac:dyDescent="0.25">
      <c r="BK493151" s="2311"/>
    </row>
    <row r="493175" spans="63:63" x14ac:dyDescent="0.25">
      <c r="BK493175" s="2315"/>
    </row>
    <row r="493176" spans="63:63" x14ac:dyDescent="0.25">
      <c r="BK493176" s="2311"/>
    </row>
    <row r="493200" spans="63:63" x14ac:dyDescent="0.25">
      <c r="BK493200" s="2315"/>
    </row>
    <row r="493201" spans="63:63" x14ac:dyDescent="0.25">
      <c r="BK493201" s="2311"/>
    </row>
    <row r="493225" spans="63:63" x14ac:dyDescent="0.25">
      <c r="BK493225" s="2315"/>
    </row>
    <row r="493226" spans="63:63" x14ac:dyDescent="0.25">
      <c r="BK493226" s="2311"/>
    </row>
    <row r="493250" spans="63:63" x14ac:dyDescent="0.25">
      <c r="BK493250" s="2315"/>
    </row>
    <row r="493251" spans="63:63" x14ac:dyDescent="0.25">
      <c r="BK493251" s="2311"/>
    </row>
    <row r="493275" spans="63:63" x14ac:dyDescent="0.25">
      <c r="BK493275" s="2315"/>
    </row>
    <row r="493276" spans="63:63" x14ac:dyDescent="0.25">
      <c r="BK493276" s="2311"/>
    </row>
    <row r="493300" spans="63:63" x14ac:dyDescent="0.25">
      <c r="BK493300" s="2315"/>
    </row>
    <row r="493301" spans="63:63" x14ac:dyDescent="0.25">
      <c r="BK493301" s="2311"/>
    </row>
    <row r="493325" spans="63:63" x14ac:dyDescent="0.25">
      <c r="BK493325" s="2315"/>
    </row>
    <row r="493326" spans="63:63" x14ac:dyDescent="0.25">
      <c r="BK493326" s="2311"/>
    </row>
    <row r="493350" spans="63:63" x14ac:dyDescent="0.25">
      <c r="BK493350" s="2315"/>
    </row>
    <row r="493351" spans="63:63" x14ac:dyDescent="0.25">
      <c r="BK493351" s="2311"/>
    </row>
    <row r="493375" spans="63:63" x14ac:dyDescent="0.25">
      <c r="BK493375" s="2315"/>
    </row>
    <row r="493376" spans="63:63" x14ac:dyDescent="0.25">
      <c r="BK493376" s="2311"/>
    </row>
    <row r="493400" spans="63:63" x14ac:dyDescent="0.25">
      <c r="BK493400" s="2315"/>
    </row>
    <row r="493401" spans="63:63" x14ac:dyDescent="0.25">
      <c r="BK493401" s="2311"/>
    </row>
    <row r="493425" spans="63:63" x14ac:dyDescent="0.25">
      <c r="BK493425" s="2315"/>
    </row>
    <row r="493426" spans="63:63" x14ac:dyDescent="0.25">
      <c r="BK493426" s="2311"/>
    </row>
    <row r="493450" spans="63:63" x14ac:dyDescent="0.25">
      <c r="BK493450" s="2315"/>
    </row>
    <row r="493451" spans="63:63" x14ac:dyDescent="0.25">
      <c r="BK493451" s="2311"/>
    </row>
    <row r="493475" spans="63:63" x14ac:dyDescent="0.25">
      <c r="BK493475" s="2315"/>
    </row>
    <row r="493476" spans="63:63" x14ac:dyDescent="0.25">
      <c r="BK493476" s="2311"/>
    </row>
    <row r="493500" spans="63:63" x14ac:dyDescent="0.25">
      <c r="BK493500" s="2315"/>
    </row>
    <row r="493501" spans="63:63" x14ac:dyDescent="0.25">
      <c r="BK493501" s="2311"/>
    </row>
    <row r="493525" spans="63:63" x14ac:dyDescent="0.25">
      <c r="BK493525" s="2315"/>
    </row>
    <row r="493526" spans="63:63" x14ac:dyDescent="0.25">
      <c r="BK493526" s="2311"/>
    </row>
    <row r="493550" spans="63:63" x14ac:dyDescent="0.25">
      <c r="BK493550" s="2315"/>
    </row>
    <row r="493551" spans="63:63" x14ac:dyDescent="0.25">
      <c r="BK493551" s="2311"/>
    </row>
    <row r="493575" spans="63:63" x14ac:dyDescent="0.25">
      <c r="BK493575" s="2315"/>
    </row>
    <row r="493576" spans="63:63" x14ac:dyDescent="0.25">
      <c r="BK493576" s="2311"/>
    </row>
    <row r="493600" spans="63:63" x14ac:dyDescent="0.25">
      <c r="BK493600" s="2315"/>
    </row>
    <row r="493601" spans="63:63" x14ac:dyDescent="0.25">
      <c r="BK493601" s="2311"/>
    </row>
    <row r="493625" spans="63:63" x14ac:dyDescent="0.25">
      <c r="BK493625" s="2315"/>
    </row>
    <row r="493626" spans="63:63" x14ac:dyDescent="0.25">
      <c r="BK493626" s="2311"/>
    </row>
    <row r="493650" spans="63:63" x14ac:dyDescent="0.25">
      <c r="BK493650" s="2315"/>
    </row>
    <row r="493651" spans="63:63" x14ac:dyDescent="0.25">
      <c r="BK493651" s="2311"/>
    </row>
    <row r="493675" spans="63:63" x14ac:dyDescent="0.25">
      <c r="BK493675" s="2315"/>
    </row>
    <row r="493676" spans="63:63" x14ac:dyDescent="0.25">
      <c r="BK493676" s="2311"/>
    </row>
    <row r="493700" spans="63:63" x14ac:dyDescent="0.25">
      <c r="BK493700" s="2315"/>
    </row>
    <row r="493701" spans="63:63" x14ac:dyDescent="0.25">
      <c r="BK493701" s="2311"/>
    </row>
    <row r="493725" spans="63:63" x14ac:dyDescent="0.25">
      <c r="BK493725" s="2315"/>
    </row>
    <row r="493726" spans="63:63" x14ac:dyDescent="0.25">
      <c r="BK493726" s="2311"/>
    </row>
    <row r="493750" spans="63:63" x14ac:dyDescent="0.25">
      <c r="BK493750" s="2315"/>
    </row>
    <row r="493751" spans="63:63" x14ac:dyDescent="0.25">
      <c r="BK493751" s="2311"/>
    </row>
    <row r="493775" spans="63:63" x14ac:dyDescent="0.25">
      <c r="BK493775" s="2315"/>
    </row>
    <row r="493776" spans="63:63" x14ac:dyDescent="0.25">
      <c r="BK493776" s="2311"/>
    </row>
    <row r="493800" spans="63:63" x14ac:dyDescent="0.25">
      <c r="BK493800" s="2315"/>
    </row>
    <row r="493801" spans="63:63" x14ac:dyDescent="0.25">
      <c r="BK493801" s="2311"/>
    </row>
    <row r="493825" spans="63:63" x14ac:dyDescent="0.25">
      <c r="BK493825" s="2315"/>
    </row>
    <row r="493826" spans="63:63" x14ac:dyDescent="0.25">
      <c r="BK493826" s="2311"/>
    </row>
    <row r="493850" spans="63:63" x14ac:dyDescent="0.25">
      <c r="BK493850" s="2315"/>
    </row>
    <row r="493851" spans="63:63" x14ac:dyDescent="0.25">
      <c r="BK493851" s="2311"/>
    </row>
    <row r="493875" spans="63:63" x14ac:dyDescent="0.25">
      <c r="BK493875" s="2315"/>
    </row>
    <row r="493876" spans="63:63" x14ac:dyDescent="0.25">
      <c r="BK493876" s="2311"/>
    </row>
    <row r="493900" spans="63:63" x14ac:dyDescent="0.25">
      <c r="BK493900" s="2315"/>
    </row>
    <row r="493901" spans="63:63" x14ac:dyDescent="0.25">
      <c r="BK493901" s="2311"/>
    </row>
    <row r="493925" spans="63:63" x14ac:dyDescent="0.25">
      <c r="BK493925" s="2315"/>
    </row>
    <row r="493926" spans="63:63" x14ac:dyDescent="0.25">
      <c r="BK493926" s="2311"/>
    </row>
    <row r="493950" spans="63:63" x14ac:dyDescent="0.25">
      <c r="BK493950" s="2315"/>
    </row>
    <row r="493951" spans="63:63" x14ac:dyDescent="0.25">
      <c r="BK493951" s="2311"/>
    </row>
    <row r="493975" spans="63:63" x14ac:dyDescent="0.25">
      <c r="BK493975" s="2315"/>
    </row>
    <row r="493976" spans="63:63" x14ac:dyDescent="0.25">
      <c r="BK493976" s="2311"/>
    </row>
    <row r="494000" spans="63:63" x14ac:dyDescent="0.25">
      <c r="BK494000" s="2315"/>
    </row>
    <row r="494001" spans="63:63" x14ac:dyDescent="0.25">
      <c r="BK494001" s="2311"/>
    </row>
    <row r="494025" spans="63:63" x14ac:dyDescent="0.25">
      <c r="BK494025" s="2315"/>
    </row>
    <row r="494026" spans="63:63" x14ac:dyDescent="0.25">
      <c r="BK494026" s="2311"/>
    </row>
    <row r="494050" spans="63:63" x14ac:dyDescent="0.25">
      <c r="BK494050" s="2315"/>
    </row>
    <row r="494051" spans="63:63" x14ac:dyDescent="0.25">
      <c r="BK494051" s="2311"/>
    </row>
    <row r="494075" spans="63:63" x14ac:dyDescent="0.25">
      <c r="BK494075" s="2315"/>
    </row>
    <row r="494076" spans="63:63" x14ac:dyDescent="0.25">
      <c r="BK494076" s="2311"/>
    </row>
    <row r="494100" spans="63:63" x14ac:dyDescent="0.25">
      <c r="BK494100" s="2315"/>
    </row>
    <row r="494101" spans="63:63" x14ac:dyDescent="0.25">
      <c r="BK494101" s="2311"/>
    </row>
    <row r="494125" spans="63:63" x14ac:dyDescent="0.25">
      <c r="BK494125" s="2315"/>
    </row>
    <row r="494126" spans="63:63" x14ac:dyDescent="0.25">
      <c r="BK494126" s="2311"/>
    </row>
    <row r="494150" spans="63:63" x14ac:dyDescent="0.25">
      <c r="BK494150" s="2315"/>
    </row>
    <row r="494151" spans="63:63" x14ac:dyDescent="0.25">
      <c r="BK494151" s="2311"/>
    </row>
    <row r="494175" spans="63:63" x14ac:dyDescent="0.25">
      <c r="BK494175" s="2315"/>
    </row>
    <row r="494176" spans="63:63" x14ac:dyDescent="0.25">
      <c r="BK494176" s="2311"/>
    </row>
    <row r="494200" spans="63:63" x14ac:dyDescent="0.25">
      <c r="BK494200" s="2315"/>
    </row>
    <row r="494201" spans="63:63" x14ac:dyDescent="0.25">
      <c r="BK494201" s="2311"/>
    </row>
    <row r="494225" spans="63:63" x14ac:dyDescent="0.25">
      <c r="BK494225" s="2315"/>
    </row>
    <row r="494226" spans="63:63" x14ac:dyDescent="0.25">
      <c r="BK494226" s="2311"/>
    </row>
    <row r="494250" spans="63:63" x14ac:dyDescent="0.25">
      <c r="BK494250" s="2315"/>
    </row>
    <row r="494251" spans="63:63" x14ac:dyDescent="0.25">
      <c r="BK494251" s="2311"/>
    </row>
    <row r="494275" spans="63:63" x14ac:dyDescent="0.25">
      <c r="BK494275" s="2315"/>
    </row>
    <row r="494276" spans="63:63" x14ac:dyDescent="0.25">
      <c r="BK494276" s="2311"/>
    </row>
    <row r="494300" spans="63:63" x14ac:dyDescent="0.25">
      <c r="BK494300" s="2315"/>
    </row>
    <row r="494301" spans="63:63" x14ac:dyDescent="0.25">
      <c r="BK494301" s="2311"/>
    </row>
    <row r="494325" spans="63:63" x14ac:dyDescent="0.25">
      <c r="BK494325" s="2315"/>
    </row>
    <row r="494326" spans="63:63" x14ac:dyDescent="0.25">
      <c r="BK494326" s="2311"/>
    </row>
    <row r="494350" spans="63:63" x14ac:dyDescent="0.25">
      <c r="BK494350" s="2315"/>
    </row>
    <row r="494351" spans="63:63" x14ac:dyDescent="0.25">
      <c r="BK494351" s="2311"/>
    </row>
    <row r="494375" spans="63:63" x14ac:dyDescent="0.25">
      <c r="BK494375" s="2315"/>
    </row>
    <row r="494376" spans="63:63" x14ac:dyDescent="0.25">
      <c r="BK494376" s="2311"/>
    </row>
    <row r="494400" spans="63:63" x14ac:dyDescent="0.25">
      <c r="BK494400" s="2315"/>
    </row>
    <row r="494401" spans="63:63" x14ac:dyDescent="0.25">
      <c r="BK494401" s="2311"/>
    </row>
    <row r="494425" spans="63:63" x14ac:dyDescent="0.25">
      <c r="BK494425" s="2315"/>
    </row>
    <row r="494426" spans="63:63" x14ac:dyDescent="0.25">
      <c r="BK494426" s="2311"/>
    </row>
    <row r="494450" spans="63:63" x14ac:dyDescent="0.25">
      <c r="BK494450" s="2315"/>
    </row>
    <row r="494451" spans="63:63" x14ac:dyDescent="0.25">
      <c r="BK494451" s="2311"/>
    </row>
    <row r="494475" spans="63:63" x14ac:dyDescent="0.25">
      <c r="BK494475" s="2315"/>
    </row>
    <row r="494476" spans="63:63" x14ac:dyDescent="0.25">
      <c r="BK494476" s="2311"/>
    </row>
    <row r="494500" spans="63:63" x14ac:dyDescent="0.25">
      <c r="BK494500" s="2315"/>
    </row>
    <row r="494501" spans="63:63" x14ac:dyDescent="0.25">
      <c r="BK494501" s="2311"/>
    </row>
    <row r="494525" spans="63:63" x14ac:dyDescent="0.25">
      <c r="BK494525" s="2315"/>
    </row>
    <row r="494526" spans="63:63" x14ac:dyDescent="0.25">
      <c r="BK494526" s="2311"/>
    </row>
    <row r="494550" spans="63:63" x14ac:dyDescent="0.25">
      <c r="BK494550" s="2315"/>
    </row>
    <row r="494551" spans="63:63" x14ac:dyDescent="0.25">
      <c r="BK494551" s="2311"/>
    </row>
    <row r="494575" spans="63:63" x14ac:dyDescent="0.25">
      <c r="BK494575" s="2315"/>
    </row>
    <row r="494576" spans="63:63" x14ac:dyDescent="0.25">
      <c r="BK494576" s="2311"/>
    </row>
    <row r="494600" spans="63:63" x14ac:dyDescent="0.25">
      <c r="BK494600" s="2315"/>
    </row>
    <row r="494601" spans="63:63" x14ac:dyDescent="0.25">
      <c r="BK494601" s="2311"/>
    </row>
    <row r="494625" spans="63:63" x14ac:dyDescent="0.25">
      <c r="BK494625" s="2315"/>
    </row>
    <row r="494626" spans="63:63" x14ac:dyDescent="0.25">
      <c r="BK494626" s="2311"/>
    </row>
    <row r="494650" spans="63:63" x14ac:dyDescent="0.25">
      <c r="BK494650" s="2315"/>
    </row>
    <row r="494651" spans="63:63" x14ac:dyDescent="0.25">
      <c r="BK494651" s="2311"/>
    </row>
    <row r="494675" spans="63:63" x14ac:dyDescent="0.25">
      <c r="BK494675" s="2315"/>
    </row>
    <row r="494676" spans="63:63" x14ac:dyDescent="0.25">
      <c r="BK494676" s="2311"/>
    </row>
    <row r="494700" spans="63:63" x14ac:dyDescent="0.25">
      <c r="BK494700" s="2315"/>
    </row>
    <row r="494701" spans="63:63" x14ac:dyDescent="0.25">
      <c r="BK494701" s="2311"/>
    </row>
    <row r="494725" spans="63:63" x14ac:dyDescent="0.25">
      <c r="BK494725" s="2315"/>
    </row>
    <row r="494726" spans="63:63" x14ac:dyDescent="0.25">
      <c r="BK494726" s="2311"/>
    </row>
    <row r="494750" spans="63:63" x14ac:dyDescent="0.25">
      <c r="BK494750" s="2315"/>
    </row>
    <row r="494751" spans="63:63" x14ac:dyDescent="0.25">
      <c r="BK494751" s="2311"/>
    </row>
    <row r="494775" spans="63:63" x14ac:dyDescent="0.25">
      <c r="BK494775" s="2315"/>
    </row>
    <row r="494776" spans="63:63" x14ac:dyDescent="0.25">
      <c r="BK494776" s="2311"/>
    </row>
    <row r="494800" spans="63:63" x14ac:dyDescent="0.25">
      <c r="BK494800" s="2315"/>
    </row>
    <row r="494801" spans="63:63" x14ac:dyDescent="0.25">
      <c r="BK494801" s="2311"/>
    </row>
    <row r="494825" spans="63:63" x14ac:dyDescent="0.25">
      <c r="BK494825" s="2315"/>
    </row>
    <row r="494826" spans="63:63" x14ac:dyDescent="0.25">
      <c r="BK494826" s="2311"/>
    </row>
    <row r="494850" spans="63:63" x14ac:dyDescent="0.25">
      <c r="BK494850" s="2315"/>
    </row>
    <row r="494851" spans="63:63" x14ac:dyDescent="0.25">
      <c r="BK494851" s="2311"/>
    </row>
    <row r="494875" spans="63:63" x14ac:dyDescent="0.25">
      <c r="BK494875" s="2315"/>
    </row>
    <row r="494876" spans="63:63" x14ac:dyDescent="0.25">
      <c r="BK494876" s="2311"/>
    </row>
    <row r="494900" spans="63:63" x14ac:dyDescent="0.25">
      <c r="BK494900" s="2315"/>
    </row>
    <row r="494901" spans="63:63" x14ac:dyDescent="0.25">
      <c r="BK494901" s="2311"/>
    </row>
    <row r="494925" spans="63:63" x14ac:dyDescent="0.25">
      <c r="BK494925" s="2315"/>
    </row>
    <row r="494926" spans="63:63" x14ac:dyDescent="0.25">
      <c r="BK494926" s="2311"/>
    </row>
    <row r="494950" spans="63:63" x14ac:dyDescent="0.25">
      <c r="BK494950" s="2315"/>
    </row>
    <row r="494951" spans="63:63" x14ac:dyDescent="0.25">
      <c r="BK494951" s="2311"/>
    </row>
    <row r="494975" spans="63:63" x14ac:dyDescent="0.25">
      <c r="BK494975" s="2315"/>
    </row>
    <row r="494976" spans="63:63" x14ac:dyDescent="0.25">
      <c r="BK494976" s="2311"/>
    </row>
    <row r="495000" spans="63:63" x14ac:dyDescent="0.25">
      <c r="BK495000" s="2315"/>
    </row>
    <row r="495001" spans="63:63" x14ac:dyDescent="0.25">
      <c r="BK495001" s="2311"/>
    </row>
    <row r="495025" spans="63:63" x14ac:dyDescent="0.25">
      <c r="BK495025" s="2315"/>
    </row>
    <row r="495026" spans="63:63" x14ac:dyDescent="0.25">
      <c r="BK495026" s="2311"/>
    </row>
    <row r="495050" spans="63:63" x14ac:dyDescent="0.25">
      <c r="BK495050" s="2315"/>
    </row>
    <row r="495051" spans="63:63" x14ac:dyDescent="0.25">
      <c r="BK495051" s="2311"/>
    </row>
    <row r="495075" spans="63:63" x14ac:dyDescent="0.25">
      <c r="BK495075" s="2315"/>
    </row>
    <row r="495076" spans="63:63" x14ac:dyDescent="0.25">
      <c r="BK495076" s="2311"/>
    </row>
    <row r="495100" spans="63:63" x14ac:dyDescent="0.25">
      <c r="BK495100" s="2315"/>
    </row>
    <row r="495101" spans="63:63" x14ac:dyDescent="0.25">
      <c r="BK495101" s="2311"/>
    </row>
    <row r="495125" spans="63:63" x14ac:dyDescent="0.25">
      <c r="BK495125" s="2315"/>
    </row>
    <row r="495126" spans="63:63" x14ac:dyDescent="0.25">
      <c r="BK495126" s="2311"/>
    </row>
    <row r="495150" spans="63:63" x14ac:dyDescent="0.25">
      <c r="BK495150" s="2315"/>
    </row>
    <row r="495151" spans="63:63" x14ac:dyDescent="0.25">
      <c r="BK495151" s="2311"/>
    </row>
    <row r="495175" spans="63:63" x14ac:dyDescent="0.25">
      <c r="BK495175" s="2315"/>
    </row>
    <row r="495176" spans="63:63" x14ac:dyDescent="0.25">
      <c r="BK495176" s="2311"/>
    </row>
    <row r="495200" spans="63:63" x14ac:dyDescent="0.25">
      <c r="BK495200" s="2315"/>
    </row>
    <row r="495201" spans="63:63" x14ac:dyDescent="0.25">
      <c r="BK495201" s="2311"/>
    </row>
    <row r="495225" spans="63:63" x14ac:dyDescent="0.25">
      <c r="BK495225" s="2315"/>
    </row>
    <row r="495226" spans="63:63" x14ac:dyDescent="0.25">
      <c r="BK495226" s="2311"/>
    </row>
    <row r="495250" spans="63:63" x14ac:dyDescent="0.25">
      <c r="BK495250" s="2315"/>
    </row>
    <row r="495251" spans="63:63" x14ac:dyDescent="0.25">
      <c r="BK495251" s="2311"/>
    </row>
    <row r="495275" spans="63:63" x14ac:dyDescent="0.25">
      <c r="BK495275" s="2315"/>
    </row>
    <row r="495276" spans="63:63" x14ac:dyDescent="0.25">
      <c r="BK495276" s="2311"/>
    </row>
    <row r="495300" spans="63:63" x14ac:dyDescent="0.25">
      <c r="BK495300" s="2315"/>
    </row>
    <row r="495301" spans="63:63" x14ac:dyDescent="0.25">
      <c r="BK495301" s="2311"/>
    </row>
    <row r="495325" spans="63:63" x14ac:dyDescent="0.25">
      <c r="BK495325" s="2315"/>
    </row>
    <row r="495326" spans="63:63" x14ac:dyDescent="0.25">
      <c r="BK495326" s="2311"/>
    </row>
    <row r="495350" spans="63:63" x14ac:dyDescent="0.25">
      <c r="BK495350" s="2315"/>
    </row>
    <row r="495351" spans="63:63" x14ac:dyDescent="0.25">
      <c r="BK495351" s="2311"/>
    </row>
    <row r="495375" spans="63:63" x14ac:dyDescent="0.25">
      <c r="BK495375" s="2315"/>
    </row>
    <row r="495376" spans="63:63" x14ac:dyDescent="0.25">
      <c r="BK495376" s="2311"/>
    </row>
    <row r="495400" spans="63:63" x14ac:dyDescent="0.25">
      <c r="BK495400" s="2315"/>
    </row>
    <row r="495401" spans="63:63" x14ac:dyDescent="0.25">
      <c r="BK495401" s="2311"/>
    </row>
    <row r="495425" spans="63:63" x14ac:dyDescent="0.25">
      <c r="BK495425" s="2315"/>
    </row>
    <row r="495426" spans="63:63" x14ac:dyDescent="0.25">
      <c r="BK495426" s="2311"/>
    </row>
    <row r="495450" spans="63:63" x14ac:dyDescent="0.25">
      <c r="BK495450" s="2315"/>
    </row>
    <row r="495451" spans="63:63" x14ac:dyDescent="0.25">
      <c r="BK495451" s="2311"/>
    </row>
    <row r="495475" spans="63:63" x14ac:dyDescent="0.25">
      <c r="BK495475" s="2315"/>
    </row>
    <row r="495476" spans="63:63" x14ac:dyDescent="0.25">
      <c r="BK495476" s="2311"/>
    </row>
    <row r="495500" spans="63:63" x14ac:dyDescent="0.25">
      <c r="BK495500" s="2315"/>
    </row>
    <row r="495501" spans="63:63" x14ac:dyDescent="0.25">
      <c r="BK495501" s="2311"/>
    </row>
    <row r="495525" spans="63:63" x14ac:dyDescent="0.25">
      <c r="BK495525" s="2315"/>
    </row>
    <row r="495526" spans="63:63" x14ac:dyDescent="0.25">
      <c r="BK495526" s="2311"/>
    </row>
    <row r="495550" spans="63:63" x14ac:dyDescent="0.25">
      <c r="BK495550" s="2315"/>
    </row>
    <row r="495551" spans="63:63" x14ac:dyDescent="0.25">
      <c r="BK495551" s="2311"/>
    </row>
    <row r="495575" spans="63:63" x14ac:dyDescent="0.25">
      <c r="BK495575" s="2315"/>
    </row>
    <row r="495576" spans="63:63" x14ac:dyDescent="0.25">
      <c r="BK495576" s="2311"/>
    </row>
    <row r="495600" spans="63:63" x14ac:dyDescent="0.25">
      <c r="BK495600" s="2315"/>
    </row>
    <row r="495601" spans="63:63" x14ac:dyDescent="0.25">
      <c r="BK495601" s="2311"/>
    </row>
    <row r="495625" spans="63:63" x14ac:dyDescent="0.25">
      <c r="BK495625" s="2315"/>
    </row>
    <row r="495626" spans="63:63" x14ac:dyDescent="0.25">
      <c r="BK495626" s="2311"/>
    </row>
    <row r="495650" spans="63:63" x14ac:dyDescent="0.25">
      <c r="BK495650" s="2315"/>
    </row>
    <row r="495651" spans="63:63" x14ac:dyDescent="0.25">
      <c r="BK495651" s="2311"/>
    </row>
    <row r="495675" spans="63:63" x14ac:dyDescent="0.25">
      <c r="BK495675" s="2315"/>
    </row>
    <row r="495676" spans="63:63" x14ac:dyDescent="0.25">
      <c r="BK495676" s="2311"/>
    </row>
    <row r="495700" spans="63:63" x14ac:dyDescent="0.25">
      <c r="BK495700" s="2315"/>
    </row>
    <row r="495701" spans="63:63" x14ac:dyDescent="0.25">
      <c r="BK495701" s="2311"/>
    </row>
    <row r="495725" spans="63:63" x14ac:dyDescent="0.25">
      <c r="BK495725" s="2315"/>
    </row>
    <row r="495726" spans="63:63" x14ac:dyDescent="0.25">
      <c r="BK495726" s="2311"/>
    </row>
    <row r="495750" spans="63:63" x14ac:dyDescent="0.25">
      <c r="BK495750" s="2315"/>
    </row>
    <row r="495751" spans="63:63" x14ac:dyDescent="0.25">
      <c r="BK495751" s="2311"/>
    </row>
    <row r="495775" spans="63:63" x14ac:dyDescent="0.25">
      <c r="BK495775" s="2315"/>
    </row>
    <row r="495776" spans="63:63" x14ac:dyDescent="0.25">
      <c r="BK495776" s="2311"/>
    </row>
    <row r="495800" spans="63:63" x14ac:dyDescent="0.25">
      <c r="BK495800" s="2315"/>
    </row>
    <row r="495801" spans="63:63" x14ac:dyDescent="0.25">
      <c r="BK495801" s="2311"/>
    </row>
    <row r="495825" spans="63:63" x14ac:dyDescent="0.25">
      <c r="BK495825" s="2315"/>
    </row>
    <row r="495826" spans="63:63" x14ac:dyDescent="0.25">
      <c r="BK495826" s="2311"/>
    </row>
    <row r="495850" spans="63:63" x14ac:dyDescent="0.25">
      <c r="BK495850" s="2315"/>
    </row>
    <row r="495851" spans="63:63" x14ac:dyDescent="0.25">
      <c r="BK495851" s="2311"/>
    </row>
    <row r="495875" spans="63:63" x14ac:dyDescent="0.25">
      <c r="BK495875" s="2315"/>
    </row>
    <row r="495876" spans="63:63" x14ac:dyDescent="0.25">
      <c r="BK495876" s="2311"/>
    </row>
    <row r="495900" spans="63:63" x14ac:dyDescent="0.25">
      <c r="BK495900" s="2315"/>
    </row>
    <row r="495901" spans="63:63" x14ac:dyDescent="0.25">
      <c r="BK495901" s="2311"/>
    </row>
    <row r="495925" spans="63:63" x14ac:dyDescent="0.25">
      <c r="BK495925" s="2315"/>
    </row>
    <row r="495926" spans="63:63" x14ac:dyDescent="0.25">
      <c r="BK495926" s="2311"/>
    </row>
    <row r="495950" spans="63:63" x14ac:dyDescent="0.25">
      <c r="BK495950" s="2315"/>
    </row>
    <row r="495951" spans="63:63" x14ac:dyDescent="0.25">
      <c r="BK495951" s="2311"/>
    </row>
    <row r="495975" spans="63:63" x14ac:dyDescent="0.25">
      <c r="BK495975" s="2315"/>
    </row>
    <row r="495976" spans="63:63" x14ac:dyDescent="0.25">
      <c r="BK495976" s="2311"/>
    </row>
    <row r="496000" spans="63:63" x14ac:dyDescent="0.25">
      <c r="BK496000" s="2315"/>
    </row>
    <row r="496001" spans="63:63" x14ac:dyDescent="0.25">
      <c r="BK496001" s="2311"/>
    </row>
    <row r="496025" spans="63:63" x14ac:dyDescent="0.25">
      <c r="BK496025" s="2315"/>
    </row>
    <row r="496026" spans="63:63" x14ac:dyDescent="0.25">
      <c r="BK496026" s="2311"/>
    </row>
    <row r="496050" spans="63:63" x14ac:dyDescent="0.25">
      <c r="BK496050" s="2315"/>
    </row>
    <row r="496051" spans="63:63" x14ac:dyDescent="0.25">
      <c r="BK496051" s="2311"/>
    </row>
    <row r="496075" spans="63:63" x14ac:dyDescent="0.25">
      <c r="BK496075" s="2315"/>
    </row>
    <row r="496076" spans="63:63" x14ac:dyDescent="0.25">
      <c r="BK496076" s="2311"/>
    </row>
    <row r="496100" spans="63:63" x14ac:dyDescent="0.25">
      <c r="BK496100" s="2315"/>
    </row>
    <row r="496101" spans="63:63" x14ac:dyDescent="0.25">
      <c r="BK496101" s="2311"/>
    </row>
    <row r="496125" spans="63:63" x14ac:dyDescent="0.25">
      <c r="BK496125" s="2315"/>
    </row>
    <row r="496126" spans="63:63" x14ac:dyDescent="0.25">
      <c r="BK496126" s="2311"/>
    </row>
    <row r="496150" spans="63:63" x14ac:dyDescent="0.25">
      <c r="BK496150" s="2315"/>
    </row>
    <row r="496151" spans="63:63" x14ac:dyDescent="0.25">
      <c r="BK496151" s="2311"/>
    </row>
    <row r="496175" spans="63:63" x14ac:dyDescent="0.25">
      <c r="BK496175" s="2315"/>
    </row>
    <row r="496176" spans="63:63" x14ac:dyDescent="0.25">
      <c r="BK496176" s="2311"/>
    </row>
    <row r="496200" spans="63:63" x14ac:dyDescent="0.25">
      <c r="BK496200" s="2315"/>
    </row>
    <row r="496201" spans="63:63" x14ac:dyDescent="0.25">
      <c r="BK496201" s="2311"/>
    </row>
    <row r="496225" spans="63:63" x14ac:dyDescent="0.25">
      <c r="BK496225" s="2315"/>
    </row>
    <row r="496226" spans="63:63" x14ac:dyDescent="0.25">
      <c r="BK496226" s="2311"/>
    </row>
    <row r="496250" spans="63:63" x14ac:dyDescent="0.25">
      <c r="BK496250" s="2315"/>
    </row>
    <row r="496251" spans="63:63" x14ac:dyDescent="0.25">
      <c r="BK496251" s="2311"/>
    </row>
    <row r="496275" spans="63:63" x14ac:dyDescent="0.25">
      <c r="BK496275" s="2315"/>
    </row>
    <row r="496276" spans="63:63" x14ac:dyDescent="0.25">
      <c r="BK496276" s="2311"/>
    </row>
    <row r="496300" spans="63:63" x14ac:dyDescent="0.25">
      <c r="BK496300" s="2315"/>
    </row>
    <row r="496301" spans="63:63" x14ac:dyDescent="0.25">
      <c r="BK496301" s="2311"/>
    </row>
    <row r="496325" spans="63:63" x14ac:dyDescent="0.25">
      <c r="BK496325" s="2315"/>
    </row>
    <row r="496326" spans="63:63" x14ac:dyDescent="0.25">
      <c r="BK496326" s="2311"/>
    </row>
    <row r="496350" spans="63:63" x14ac:dyDescent="0.25">
      <c r="BK496350" s="2315"/>
    </row>
    <row r="496351" spans="63:63" x14ac:dyDescent="0.25">
      <c r="BK496351" s="2311"/>
    </row>
    <row r="496375" spans="63:63" x14ac:dyDescent="0.25">
      <c r="BK496375" s="2315"/>
    </row>
    <row r="496376" spans="63:63" x14ac:dyDescent="0.25">
      <c r="BK496376" s="2311"/>
    </row>
    <row r="496400" spans="63:63" x14ac:dyDescent="0.25">
      <c r="BK496400" s="2315"/>
    </row>
    <row r="496401" spans="63:63" x14ac:dyDescent="0.25">
      <c r="BK496401" s="2311"/>
    </row>
    <row r="496425" spans="63:63" x14ac:dyDescent="0.25">
      <c r="BK496425" s="2315"/>
    </row>
    <row r="496426" spans="63:63" x14ac:dyDescent="0.25">
      <c r="BK496426" s="2311"/>
    </row>
    <row r="496450" spans="63:63" x14ac:dyDescent="0.25">
      <c r="BK496450" s="2315"/>
    </row>
    <row r="496451" spans="63:63" x14ac:dyDescent="0.25">
      <c r="BK496451" s="2311"/>
    </row>
    <row r="496475" spans="63:63" x14ac:dyDescent="0.25">
      <c r="BK496475" s="2315"/>
    </row>
    <row r="496476" spans="63:63" x14ac:dyDescent="0.25">
      <c r="BK496476" s="2311"/>
    </row>
    <row r="496500" spans="63:63" x14ac:dyDescent="0.25">
      <c r="BK496500" s="2315"/>
    </row>
    <row r="496501" spans="63:63" x14ac:dyDescent="0.25">
      <c r="BK496501" s="2311"/>
    </row>
    <row r="496525" spans="63:63" x14ac:dyDescent="0.25">
      <c r="BK496525" s="2315"/>
    </row>
    <row r="496526" spans="63:63" x14ac:dyDescent="0.25">
      <c r="BK496526" s="2311"/>
    </row>
    <row r="496550" spans="63:63" x14ac:dyDescent="0.25">
      <c r="BK496550" s="2315"/>
    </row>
    <row r="496551" spans="63:63" x14ac:dyDescent="0.25">
      <c r="BK496551" s="2311"/>
    </row>
    <row r="496575" spans="63:63" x14ac:dyDescent="0.25">
      <c r="BK496575" s="2315"/>
    </row>
    <row r="496576" spans="63:63" x14ac:dyDescent="0.25">
      <c r="BK496576" s="2311"/>
    </row>
    <row r="496600" spans="63:63" x14ac:dyDescent="0.25">
      <c r="BK496600" s="2315"/>
    </row>
    <row r="496601" spans="63:63" x14ac:dyDescent="0.25">
      <c r="BK496601" s="2311"/>
    </row>
    <row r="496625" spans="63:63" x14ac:dyDescent="0.25">
      <c r="BK496625" s="2315"/>
    </row>
    <row r="496626" spans="63:63" x14ac:dyDescent="0.25">
      <c r="BK496626" s="2311"/>
    </row>
    <row r="496650" spans="63:63" x14ac:dyDescent="0.25">
      <c r="BK496650" s="2315"/>
    </row>
    <row r="496651" spans="63:63" x14ac:dyDescent="0.25">
      <c r="BK496651" s="2311"/>
    </row>
    <row r="496675" spans="63:63" x14ac:dyDescent="0.25">
      <c r="BK496675" s="2315"/>
    </row>
    <row r="496676" spans="63:63" x14ac:dyDescent="0.25">
      <c r="BK496676" s="2311"/>
    </row>
    <row r="496700" spans="63:63" x14ac:dyDescent="0.25">
      <c r="BK496700" s="2315"/>
    </row>
    <row r="496701" spans="63:63" x14ac:dyDescent="0.25">
      <c r="BK496701" s="2311"/>
    </row>
    <row r="496725" spans="63:63" x14ac:dyDescent="0.25">
      <c r="BK496725" s="2315"/>
    </row>
    <row r="496726" spans="63:63" x14ac:dyDescent="0.25">
      <c r="BK496726" s="2311"/>
    </row>
    <row r="496750" spans="63:63" x14ac:dyDescent="0.25">
      <c r="BK496750" s="2315"/>
    </row>
    <row r="496751" spans="63:63" x14ac:dyDescent="0.25">
      <c r="BK496751" s="2311"/>
    </row>
    <row r="496775" spans="63:63" x14ac:dyDescent="0.25">
      <c r="BK496775" s="2315"/>
    </row>
    <row r="496776" spans="63:63" x14ac:dyDescent="0.25">
      <c r="BK496776" s="2311"/>
    </row>
    <row r="496800" spans="63:63" x14ac:dyDescent="0.25">
      <c r="BK496800" s="2315"/>
    </row>
    <row r="496801" spans="63:63" x14ac:dyDescent="0.25">
      <c r="BK496801" s="2311"/>
    </row>
    <row r="496825" spans="63:63" x14ac:dyDescent="0.25">
      <c r="BK496825" s="2315"/>
    </row>
    <row r="496826" spans="63:63" x14ac:dyDescent="0.25">
      <c r="BK496826" s="2311"/>
    </row>
    <row r="496850" spans="63:63" x14ac:dyDescent="0.25">
      <c r="BK496850" s="2315"/>
    </row>
    <row r="496851" spans="63:63" x14ac:dyDescent="0.25">
      <c r="BK496851" s="2311"/>
    </row>
    <row r="496875" spans="63:63" x14ac:dyDescent="0.25">
      <c r="BK496875" s="2315"/>
    </row>
    <row r="496876" spans="63:63" x14ac:dyDescent="0.25">
      <c r="BK496876" s="2311"/>
    </row>
    <row r="496900" spans="63:63" x14ac:dyDescent="0.25">
      <c r="BK496900" s="2315"/>
    </row>
    <row r="496901" spans="63:63" x14ac:dyDescent="0.25">
      <c r="BK496901" s="2311"/>
    </row>
    <row r="496925" spans="63:63" x14ac:dyDescent="0.25">
      <c r="BK496925" s="2315"/>
    </row>
    <row r="496926" spans="63:63" x14ac:dyDescent="0.25">
      <c r="BK496926" s="2311"/>
    </row>
    <row r="496950" spans="63:63" x14ac:dyDescent="0.25">
      <c r="BK496950" s="2315"/>
    </row>
    <row r="496951" spans="63:63" x14ac:dyDescent="0.25">
      <c r="BK496951" s="2311"/>
    </row>
    <row r="496975" spans="63:63" x14ac:dyDescent="0.25">
      <c r="BK496975" s="2315"/>
    </row>
    <row r="496976" spans="63:63" x14ac:dyDescent="0.25">
      <c r="BK496976" s="2311"/>
    </row>
    <row r="497000" spans="63:63" x14ac:dyDescent="0.25">
      <c r="BK497000" s="2315"/>
    </row>
    <row r="497001" spans="63:63" x14ac:dyDescent="0.25">
      <c r="BK497001" s="2311"/>
    </row>
    <row r="497025" spans="63:63" x14ac:dyDescent="0.25">
      <c r="BK497025" s="2315"/>
    </row>
    <row r="497026" spans="63:63" x14ac:dyDescent="0.25">
      <c r="BK497026" s="2311"/>
    </row>
    <row r="497050" spans="63:63" x14ac:dyDescent="0.25">
      <c r="BK497050" s="2315"/>
    </row>
    <row r="497051" spans="63:63" x14ac:dyDescent="0.25">
      <c r="BK497051" s="2311"/>
    </row>
    <row r="497075" spans="63:63" x14ac:dyDescent="0.25">
      <c r="BK497075" s="2315"/>
    </row>
    <row r="497076" spans="63:63" x14ac:dyDescent="0.25">
      <c r="BK497076" s="2311"/>
    </row>
    <row r="497100" spans="63:63" x14ac:dyDescent="0.25">
      <c r="BK497100" s="2315"/>
    </row>
    <row r="497101" spans="63:63" x14ac:dyDescent="0.25">
      <c r="BK497101" s="2311"/>
    </row>
    <row r="497125" spans="63:63" x14ac:dyDescent="0.25">
      <c r="BK497125" s="2315"/>
    </row>
    <row r="497126" spans="63:63" x14ac:dyDescent="0.25">
      <c r="BK497126" s="2311"/>
    </row>
    <row r="497150" spans="63:63" x14ac:dyDescent="0.25">
      <c r="BK497150" s="2315"/>
    </row>
    <row r="497151" spans="63:63" x14ac:dyDescent="0.25">
      <c r="BK497151" s="2311"/>
    </row>
    <row r="497175" spans="63:63" x14ac:dyDescent="0.25">
      <c r="BK497175" s="2315"/>
    </row>
    <row r="497176" spans="63:63" x14ac:dyDescent="0.25">
      <c r="BK497176" s="2311"/>
    </row>
    <row r="497200" spans="63:63" x14ac:dyDescent="0.25">
      <c r="BK497200" s="2315"/>
    </row>
    <row r="497201" spans="63:63" x14ac:dyDescent="0.25">
      <c r="BK497201" s="2311"/>
    </row>
    <row r="497225" spans="63:63" x14ac:dyDescent="0.25">
      <c r="BK497225" s="2315"/>
    </row>
    <row r="497226" spans="63:63" x14ac:dyDescent="0.25">
      <c r="BK497226" s="2311"/>
    </row>
    <row r="497250" spans="63:63" x14ac:dyDescent="0.25">
      <c r="BK497250" s="2315"/>
    </row>
    <row r="497251" spans="63:63" x14ac:dyDescent="0.25">
      <c r="BK497251" s="2311"/>
    </row>
    <row r="497275" spans="63:63" x14ac:dyDescent="0.25">
      <c r="BK497275" s="2315"/>
    </row>
    <row r="497276" spans="63:63" x14ac:dyDescent="0.25">
      <c r="BK497276" s="2311"/>
    </row>
    <row r="497300" spans="63:63" x14ac:dyDescent="0.25">
      <c r="BK497300" s="2315"/>
    </row>
    <row r="497301" spans="63:63" x14ac:dyDescent="0.25">
      <c r="BK497301" s="2311"/>
    </row>
    <row r="497325" spans="63:63" x14ac:dyDescent="0.25">
      <c r="BK497325" s="2315"/>
    </row>
    <row r="497326" spans="63:63" x14ac:dyDescent="0.25">
      <c r="BK497326" s="2311"/>
    </row>
    <row r="497350" spans="63:63" x14ac:dyDescent="0.25">
      <c r="BK497350" s="2315"/>
    </row>
    <row r="497351" spans="63:63" x14ac:dyDescent="0.25">
      <c r="BK497351" s="2311"/>
    </row>
    <row r="497375" spans="63:63" x14ac:dyDescent="0.25">
      <c r="BK497375" s="2315"/>
    </row>
    <row r="497376" spans="63:63" x14ac:dyDescent="0.25">
      <c r="BK497376" s="2311"/>
    </row>
    <row r="497400" spans="63:63" x14ac:dyDescent="0.25">
      <c r="BK497400" s="2315"/>
    </row>
    <row r="497401" spans="63:63" x14ac:dyDescent="0.25">
      <c r="BK497401" s="2311"/>
    </row>
    <row r="497425" spans="63:63" x14ac:dyDescent="0.25">
      <c r="BK497425" s="2315"/>
    </row>
    <row r="497426" spans="63:63" x14ac:dyDescent="0.25">
      <c r="BK497426" s="2311"/>
    </row>
    <row r="497450" spans="63:63" x14ac:dyDescent="0.25">
      <c r="BK497450" s="2315"/>
    </row>
    <row r="497451" spans="63:63" x14ac:dyDescent="0.25">
      <c r="BK497451" s="2311"/>
    </row>
    <row r="497475" spans="63:63" x14ac:dyDescent="0.25">
      <c r="BK497475" s="2315"/>
    </row>
    <row r="497476" spans="63:63" x14ac:dyDescent="0.25">
      <c r="BK497476" s="2311"/>
    </row>
    <row r="497500" spans="63:63" x14ac:dyDescent="0.25">
      <c r="BK497500" s="2315"/>
    </row>
    <row r="497501" spans="63:63" x14ac:dyDescent="0.25">
      <c r="BK497501" s="2311"/>
    </row>
    <row r="497525" spans="63:63" x14ac:dyDescent="0.25">
      <c r="BK497525" s="2315"/>
    </row>
    <row r="497526" spans="63:63" x14ac:dyDescent="0.25">
      <c r="BK497526" s="2311"/>
    </row>
    <row r="497550" spans="63:63" x14ac:dyDescent="0.25">
      <c r="BK497550" s="2315"/>
    </row>
    <row r="497551" spans="63:63" x14ac:dyDescent="0.25">
      <c r="BK497551" s="2311"/>
    </row>
    <row r="497575" spans="63:63" x14ac:dyDescent="0.25">
      <c r="BK497575" s="2315"/>
    </row>
    <row r="497576" spans="63:63" x14ac:dyDescent="0.25">
      <c r="BK497576" s="2311"/>
    </row>
    <row r="497600" spans="63:63" x14ac:dyDescent="0.25">
      <c r="BK497600" s="2315"/>
    </row>
    <row r="497601" spans="63:63" x14ac:dyDescent="0.25">
      <c r="BK497601" s="2311"/>
    </row>
    <row r="497625" spans="63:63" x14ac:dyDescent="0.25">
      <c r="BK497625" s="2315"/>
    </row>
    <row r="497626" spans="63:63" x14ac:dyDescent="0.25">
      <c r="BK497626" s="2311"/>
    </row>
    <row r="497650" spans="63:63" x14ac:dyDescent="0.25">
      <c r="BK497650" s="2315"/>
    </row>
    <row r="497651" spans="63:63" x14ac:dyDescent="0.25">
      <c r="BK497651" s="2311"/>
    </row>
    <row r="497675" spans="63:63" x14ac:dyDescent="0.25">
      <c r="BK497675" s="2315"/>
    </row>
    <row r="497676" spans="63:63" x14ac:dyDescent="0.25">
      <c r="BK497676" s="2311"/>
    </row>
    <row r="497700" spans="63:63" x14ac:dyDescent="0.25">
      <c r="BK497700" s="2315"/>
    </row>
    <row r="497701" spans="63:63" x14ac:dyDescent="0.25">
      <c r="BK497701" s="2311"/>
    </row>
    <row r="497725" spans="63:63" x14ac:dyDescent="0.25">
      <c r="BK497725" s="2315"/>
    </row>
    <row r="497726" spans="63:63" x14ac:dyDescent="0.25">
      <c r="BK497726" s="2311"/>
    </row>
    <row r="497750" spans="63:63" x14ac:dyDescent="0.25">
      <c r="BK497750" s="2315"/>
    </row>
    <row r="497751" spans="63:63" x14ac:dyDescent="0.25">
      <c r="BK497751" s="2311"/>
    </row>
    <row r="497775" spans="63:63" x14ac:dyDescent="0.25">
      <c r="BK497775" s="2315"/>
    </row>
    <row r="497776" spans="63:63" x14ac:dyDescent="0.25">
      <c r="BK497776" s="2311"/>
    </row>
    <row r="497800" spans="63:63" x14ac:dyDescent="0.25">
      <c r="BK497800" s="2315"/>
    </row>
    <row r="497801" spans="63:63" x14ac:dyDescent="0.25">
      <c r="BK497801" s="2311"/>
    </row>
    <row r="497825" spans="63:63" x14ac:dyDescent="0.25">
      <c r="BK497825" s="2315"/>
    </row>
    <row r="497826" spans="63:63" x14ac:dyDescent="0.25">
      <c r="BK497826" s="2311"/>
    </row>
    <row r="497850" spans="63:63" x14ac:dyDescent="0.25">
      <c r="BK497850" s="2315"/>
    </row>
    <row r="497851" spans="63:63" x14ac:dyDescent="0.25">
      <c r="BK497851" s="2311"/>
    </row>
    <row r="497875" spans="63:63" x14ac:dyDescent="0.25">
      <c r="BK497875" s="2315"/>
    </row>
    <row r="497876" spans="63:63" x14ac:dyDescent="0.25">
      <c r="BK497876" s="2311"/>
    </row>
    <row r="497900" spans="63:63" x14ac:dyDescent="0.25">
      <c r="BK497900" s="2315"/>
    </row>
    <row r="497901" spans="63:63" x14ac:dyDescent="0.25">
      <c r="BK497901" s="2311"/>
    </row>
    <row r="497925" spans="63:63" x14ac:dyDescent="0.25">
      <c r="BK497925" s="2315"/>
    </row>
    <row r="497926" spans="63:63" x14ac:dyDescent="0.25">
      <c r="BK497926" s="2311"/>
    </row>
    <row r="497950" spans="63:63" x14ac:dyDescent="0.25">
      <c r="BK497950" s="2315"/>
    </row>
    <row r="497951" spans="63:63" x14ac:dyDescent="0.25">
      <c r="BK497951" s="2311"/>
    </row>
    <row r="497975" spans="63:63" x14ac:dyDescent="0.25">
      <c r="BK497975" s="2315"/>
    </row>
    <row r="497976" spans="63:63" x14ac:dyDescent="0.25">
      <c r="BK497976" s="2311"/>
    </row>
    <row r="498000" spans="63:63" x14ac:dyDescent="0.25">
      <c r="BK498000" s="2315"/>
    </row>
    <row r="498001" spans="63:63" x14ac:dyDescent="0.25">
      <c r="BK498001" s="2311"/>
    </row>
    <row r="498025" spans="63:63" x14ac:dyDescent="0.25">
      <c r="BK498025" s="2315"/>
    </row>
    <row r="498026" spans="63:63" x14ac:dyDescent="0.25">
      <c r="BK498026" s="2311"/>
    </row>
    <row r="498050" spans="63:63" x14ac:dyDescent="0.25">
      <c r="BK498050" s="2315"/>
    </row>
    <row r="498051" spans="63:63" x14ac:dyDescent="0.25">
      <c r="BK498051" s="2311"/>
    </row>
    <row r="498075" spans="63:63" x14ac:dyDescent="0.25">
      <c r="BK498075" s="2315"/>
    </row>
    <row r="498076" spans="63:63" x14ac:dyDescent="0.25">
      <c r="BK498076" s="2311"/>
    </row>
    <row r="498100" spans="63:63" x14ac:dyDescent="0.25">
      <c r="BK498100" s="2315"/>
    </row>
    <row r="498101" spans="63:63" x14ac:dyDescent="0.25">
      <c r="BK498101" s="2311"/>
    </row>
    <row r="498125" spans="63:63" x14ac:dyDescent="0.25">
      <c r="BK498125" s="2315"/>
    </row>
    <row r="498126" spans="63:63" x14ac:dyDescent="0.25">
      <c r="BK498126" s="2311"/>
    </row>
    <row r="498150" spans="63:63" x14ac:dyDescent="0.25">
      <c r="BK498150" s="2315"/>
    </row>
    <row r="498151" spans="63:63" x14ac:dyDescent="0.25">
      <c r="BK498151" s="2311"/>
    </row>
    <row r="498175" spans="63:63" x14ac:dyDescent="0.25">
      <c r="BK498175" s="2315"/>
    </row>
    <row r="498176" spans="63:63" x14ac:dyDescent="0.25">
      <c r="BK498176" s="2311"/>
    </row>
    <row r="498200" spans="63:63" x14ac:dyDescent="0.25">
      <c r="BK498200" s="2315"/>
    </row>
    <row r="498201" spans="63:63" x14ac:dyDescent="0.25">
      <c r="BK498201" s="2311"/>
    </row>
    <row r="498225" spans="63:63" x14ac:dyDescent="0.25">
      <c r="BK498225" s="2315"/>
    </row>
    <row r="498226" spans="63:63" x14ac:dyDescent="0.25">
      <c r="BK498226" s="2311"/>
    </row>
    <row r="498250" spans="63:63" x14ac:dyDescent="0.25">
      <c r="BK498250" s="2315"/>
    </row>
    <row r="498251" spans="63:63" x14ac:dyDescent="0.25">
      <c r="BK498251" s="2311"/>
    </row>
    <row r="498275" spans="63:63" x14ac:dyDescent="0.25">
      <c r="BK498275" s="2315"/>
    </row>
    <row r="498276" spans="63:63" x14ac:dyDescent="0.25">
      <c r="BK498276" s="2311"/>
    </row>
    <row r="498300" spans="63:63" x14ac:dyDescent="0.25">
      <c r="BK498300" s="2315"/>
    </row>
    <row r="498301" spans="63:63" x14ac:dyDescent="0.25">
      <c r="BK498301" s="2311"/>
    </row>
    <row r="498325" spans="63:63" x14ac:dyDescent="0.25">
      <c r="BK498325" s="2315"/>
    </row>
    <row r="498326" spans="63:63" x14ac:dyDescent="0.25">
      <c r="BK498326" s="2311"/>
    </row>
    <row r="498350" spans="63:63" x14ac:dyDescent="0.25">
      <c r="BK498350" s="2315"/>
    </row>
    <row r="498351" spans="63:63" x14ac:dyDescent="0.25">
      <c r="BK498351" s="2311"/>
    </row>
    <row r="498375" spans="63:63" x14ac:dyDescent="0.25">
      <c r="BK498375" s="2315"/>
    </row>
    <row r="498376" spans="63:63" x14ac:dyDescent="0.25">
      <c r="BK498376" s="2311"/>
    </row>
    <row r="498400" spans="63:63" x14ac:dyDescent="0.25">
      <c r="BK498400" s="2315"/>
    </row>
    <row r="498401" spans="63:63" x14ac:dyDescent="0.25">
      <c r="BK498401" s="2311"/>
    </row>
    <row r="498425" spans="63:63" x14ac:dyDescent="0.25">
      <c r="BK498425" s="2315"/>
    </row>
    <row r="498426" spans="63:63" x14ac:dyDescent="0.25">
      <c r="BK498426" s="2311"/>
    </row>
    <row r="498450" spans="63:63" x14ac:dyDescent="0.25">
      <c r="BK498450" s="2315"/>
    </row>
    <row r="498451" spans="63:63" x14ac:dyDescent="0.25">
      <c r="BK498451" s="2311"/>
    </row>
    <row r="498475" spans="63:63" x14ac:dyDescent="0.25">
      <c r="BK498475" s="2315"/>
    </row>
    <row r="498476" spans="63:63" x14ac:dyDescent="0.25">
      <c r="BK498476" s="2311"/>
    </row>
    <row r="498500" spans="63:63" x14ac:dyDescent="0.25">
      <c r="BK498500" s="2315"/>
    </row>
    <row r="498501" spans="63:63" x14ac:dyDescent="0.25">
      <c r="BK498501" s="2311"/>
    </row>
    <row r="498525" spans="63:63" x14ac:dyDescent="0.25">
      <c r="BK498525" s="2315"/>
    </row>
    <row r="498526" spans="63:63" x14ac:dyDescent="0.25">
      <c r="BK498526" s="2311"/>
    </row>
    <row r="498550" spans="63:63" x14ac:dyDescent="0.25">
      <c r="BK498550" s="2315"/>
    </row>
    <row r="498551" spans="63:63" x14ac:dyDescent="0.25">
      <c r="BK498551" s="2311"/>
    </row>
    <row r="498575" spans="63:63" x14ac:dyDescent="0.25">
      <c r="BK498575" s="2315"/>
    </row>
    <row r="498576" spans="63:63" x14ac:dyDescent="0.25">
      <c r="BK498576" s="2311"/>
    </row>
    <row r="498600" spans="63:63" x14ac:dyDescent="0.25">
      <c r="BK498600" s="2315"/>
    </row>
    <row r="498601" spans="63:63" x14ac:dyDescent="0.25">
      <c r="BK498601" s="2311"/>
    </row>
    <row r="498625" spans="63:63" x14ac:dyDescent="0.25">
      <c r="BK498625" s="2315"/>
    </row>
    <row r="498626" spans="63:63" x14ac:dyDescent="0.25">
      <c r="BK498626" s="2311"/>
    </row>
    <row r="498650" spans="63:63" x14ac:dyDescent="0.25">
      <c r="BK498650" s="2315"/>
    </row>
    <row r="498651" spans="63:63" x14ac:dyDescent="0.25">
      <c r="BK498651" s="2311"/>
    </row>
    <row r="498675" spans="63:63" x14ac:dyDescent="0.25">
      <c r="BK498675" s="2315"/>
    </row>
    <row r="498676" spans="63:63" x14ac:dyDescent="0.25">
      <c r="BK498676" s="2311"/>
    </row>
    <row r="498700" spans="63:63" x14ac:dyDescent="0.25">
      <c r="BK498700" s="2315"/>
    </row>
    <row r="498701" spans="63:63" x14ac:dyDescent="0.25">
      <c r="BK498701" s="2311"/>
    </row>
    <row r="498725" spans="63:63" x14ac:dyDescent="0.25">
      <c r="BK498725" s="2315"/>
    </row>
    <row r="498726" spans="63:63" x14ac:dyDescent="0.25">
      <c r="BK498726" s="2311"/>
    </row>
    <row r="498750" spans="63:63" x14ac:dyDescent="0.25">
      <c r="BK498750" s="2315"/>
    </row>
    <row r="498751" spans="63:63" x14ac:dyDescent="0.25">
      <c r="BK498751" s="2311"/>
    </row>
    <row r="498775" spans="63:63" x14ac:dyDescent="0.25">
      <c r="BK498775" s="2315"/>
    </row>
    <row r="498776" spans="63:63" x14ac:dyDescent="0.25">
      <c r="BK498776" s="2311"/>
    </row>
    <row r="498800" spans="63:63" x14ac:dyDescent="0.25">
      <c r="BK498800" s="2315"/>
    </row>
    <row r="498801" spans="63:63" x14ac:dyDescent="0.25">
      <c r="BK498801" s="2311"/>
    </row>
    <row r="498825" spans="63:63" x14ac:dyDescent="0.25">
      <c r="BK498825" s="2315"/>
    </row>
    <row r="498826" spans="63:63" x14ac:dyDescent="0.25">
      <c r="BK498826" s="2311"/>
    </row>
    <row r="498850" spans="63:63" x14ac:dyDescent="0.25">
      <c r="BK498850" s="2315"/>
    </row>
    <row r="498851" spans="63:63" x14ac:dyDescent="0.25">
      <c r="BK498851" s="2311"/>
    </row>
    <row r="498875" spans="63:63" x14ac:dyDescent="0.25">
      <c r="BK498875" s="2315"/>
    </row>
    <row r="498876" spans="63:63" x14ac:dyDescent="0.25">
      <c r="BK498876" s="2311"/>
    </row>
    <row r="498900" spans="63:63" x14ac:dyDescent="0.25">
      <c r="BK498900" s="2315"/>
    </row>
    <row r="498901" spans="63:63" x14ac:dyDescent="0.25">
      <c r="BK498901" s="2311"/>
    </row>
    <row r="498925" spans="63:63" x14ac:dyDescent="0.25">
      <c r="BK498925" s="2315"/>
    </row>
    <row r="498926" spans="63:63" x14ac:dyDescent="0.25">
      <c r="BK498926" s="2311"/>
    </row>
    <row r="498950" spans="63:63" x14ac:dyDescent="0.25">
      <c r="BK498950" s="2315"/>
    </row>
    <row r="498951" spans="63:63" x14ac:dyDescent="0.25">
      <c r="BK498951" s="2311"/>
    </row>
    <row r="498975" spans="63:63" x14ac:dyDescent="0.25">
      <c r="BK498975" s="2315"/>
    </row>
    <row r="498976" spans="63:63" x14ac:dyDescent="0.25">
      <c r="BK498976" s="2311"/>
    </row>
    <row r="499000" spans="63:63" x14ac:dyDescent="0.25">
      <c r="BK499000" s="2315"/>
    </row>
    <row r="499001" spans="63:63" x14ac:dyDescent="0.25">
      <c r="BK499001" s="2311"/>
    </row>
    <row r="499025" spans="63:63" x14ac:dyDescent="0.25">
      <c r="BK499025" s="2315"/>
    </row>
    <row r="499026" spans="63:63" x14ac:dyDescent="0.25">
      <c r="BK499026" s="2311"/>
    </row>
    <row r="499050" spans="63:63" x14ac:dyDescent="0.25">
      <c r="BK499050" s="2315"/>
    </row>
    <row r="499051" spans="63:63" x14ac:dyDescent="0.25">
      <c r="BK499051" s="2311"/>
    </row>
    <row r="499075" spans="63:63" x14ac:dyDescent="0.25">
      <c r="BK499075" s="2315"/>
    </row>
    <row r="499076" spans="63:63" x14ac:dyDescent="0.25">
      <c r="BK499076" s="2311"/>
    </row>
    <row r="499100" spans="63:63" x14ac:dyDescent="0.25">
      <c r="BK499100" s="2315"/>
    </row>
    <row r="499101" spans="63:63" x14ac:dyDescent="0.25">
      <c r="BK499101" s="2311"/>
    </row>
    <row r="499125" spans="63:63" x14ac:dyDescent="0.25">
      <c r="BK499125" s="2315"/>
    </row>
    <row r="499126" spans="63:63" x14ac:dyDescent="0.25">
      <c r="BK499126" s="2311"/>
    </row>
    <row r="499150" spans="63:63" x14ac:dyDescent="0.25">
      <c r="BK499150" s="2315"/>
    </row>
    <row r="499151" spans="63:63" x14ac:dyDescent="0.25">
      <c r="BK499151" s="2311"/>
    </row>
    <row r="499175" spans="63:63" x14ac:dyDescent="0.25">
      <c r="BK499175" s="2315"/>
    </row>
    <row r="499176" spans="63:63" x14ac:dyDescent="0.25">
      <c r="BK499176" s="2311"/>
    </row>
    <row r="499200" spans="63:63" x14ac:dyDescent="0.25">
      <c r="BK499200" s="2315"/>
    </row>
    <row r="499201" spans="63:63" x14ac:dyDescent="0.25">
      <c r="BK499201" s="2311"/>
    </row>
    <row r="499225" spans="63:63" x14ac:dyDescent="0.25">
      <c r="BK499225" s="2315"/>
    </row>
    <row r="499226" spans="63:63" x14ac:dyDescent="0.25">
      <c r="BK499226" s="2311"/>
    </row>
    <row r="499250" spans="63:63" x14ac:dyDescent="0.25">
      <c r="BK499250" s="2315"/>
    </row>
    <row r="499251" spans="63:63" x14ac:dyDescent="0.25">
      <c r="BK499251" s="2311"/>
    </row>
    <row r="499275" spans="63:63" x14ac:dyDescent="0.25">
      <c r="BK499275" s="2315"/>
    </row>
    <row r="499276" spans="63:63" x14ac:dyDescent="0.25">
      <c r="BK499276" s="2311"/>
    </row>
    <row r="499300" spans="63:63" x14ac:dyDescent="0.25">
      <c r="BK499300" s="2315"/>
    </row>
    <row r="499301" spans="63:63" x14ac:dyDescent="0.25">
      <c r="BK499301" s="2311"/>
    </row>
    <row r="499325" spans="63:63" x14ac:dyDescent="0.25">
      <c r="BK499325" s="2315"/>
    </row>
    <row r="499326" spans="63:63" x14ac:dyDescent="0.25">
      <c r="BK499326" s="2311"/>
    </row>
    <row r="499350" spans="63:63" x14ac:dyDescent="0.25">
      <c r="BK499350" s="2315"/>
    </row>
    <row r="499351" spans="63:63" x14ac:dyDescent="0.25">
      <c r="BK499351" s="2311"/>
    </row>
    <row r="499375" spans="63:63" x14ac:dyDescent="0.25">
      <c r="BK499375" s="2315"/>
    </row>
    <row r="499376" spans="63:63" x14ac:dyDescent="0.25">
      <c r="BK499376" s="2311"/>
    </row>
    <row r="499400" spans="63:63" x14ac:dyDescent="0.25">
      <c r="BK499400" s="2315"/>
    </row>
    <row r="499401" spans="63:63" x14ac:dyDescent="0.25">
      <c r="BK499401" s="2311"/>
    </row>
    <row r="499425" spans="63:63" x14ac:dyDescent="0.25">
      <c r="BK499425" s="2315"/>
    </row>
    <row r="499426" spans="63:63" x14ac:dyDescent="0.25">
      <c r="BK499426" s="2311"/>
    </row>
    <row r="499450" spans="63:63" x14ac:dyDescent="0.25">
      <c r="BK499450" s="2315"/>
    </row>
    <row r="499451" spans="63:63" x14ac:dyDescent="0.25">
      <c r="BK499451" s="2311"/>
    </row>
    <row r="499475" spans="63:63" x14ac:dyDescent="0.25">
      <c r="BK499475" s="2315"/>
    </row>
    <row r="499476" spans="63:63" x14ac:dyDescent="0.25">
      <c r="BK499476" s="2311"/>
    </row>
    <row r="499500" spans="63:63" x14ac:dyDescent="0.25">
      <c r="BK499500" s="2315"/>
    </row>
    <row r="499501" spans="63:63" x14ac:dyDescent="0.25">
      <c r="BK499501" s="2311"/>
    </row>
    <row r="499525" spans="63:63" x14ac:dyDescent="0.25">
      <c r="BK499525" s="2315"/>
    </row>
    <row r="499526" spans="63:63" x14ac:dyDescent="0.25">
      <c r="BK499526" s="2311"/>
    </row>
    <row r="499550" spans="63:63" x14ac:dyDescent="0.25">
      <c r="BK499550" s="2315"/>
    </row>
    <row r="499551" spans="63:63" x14ac:dyDescent="0.25">
      <c r="BK499551" s="2311"/>
    </row>
    <row r="499575" spans="63:63" x14ac:dyDescent="0.25">
      <c r="BK499575" s="2315"/>
    </row>
    <row r="499576" spans="63:63" x14ac:dyDescent="0.25">
      <c r="BK499576" s="2311"/>
    </row>
    <row r="499600" spans="63:63" x14ac:dyDescent="0.25">
      <c r="BK499600" s="2315"/>
    </row>
    <row r="499601" spans="63:63" x14ac:dyDescent="0.25">
      <c r="BK499601" s="2311"/>
    </row>
    <row r="499625" spans="63:63" x14ac:dyDescent="0.25">
      <c r="BK499625" s="2315"/>
    </row>
    <row r="499626" spans="63:63" x14ac:dyDescent="0.25">
      <c r="BK499626" s="2311"/>
    </row>
    <row r="499650" spans="63:63" x14ac:dyDescent="0.25">
      <c r="BK499650" s="2315"/>
    </row>
    <row r="499651" spans="63:63" x14ac:dyDescent="0.25">
      <c r="BK499651" s="2311"/>
    </row>
    <row r="499675" spans="63:63" x14ac:dyDescent="0.25">
      <c r="BK499675" s="2315"/>
    </row>
    <row r="499676" spans="63:63" x14ac:dyDescent="0.25">
      <c r="BK499676" s="2311"/>
    </row>
    <row r="499700" spans="63:63" x14ac:dyDescent="0.25">
      <c r="BK499700" s="2315"/>
    </row>
    <row r="499701" spans="63:63" x14ac:dyDescent="0.25">
      <c r="BK499701" s="2311"/>
    </row>
    <row r="499725" spans="63:63" x14ac:dyDescent="0.25">
      <c r="BK499725" s="2315"/>
    </row>
    <row r="499726" spans="63:63" x14ac:dyDescent="0.25">
      <c r="BK499726" s="2311"/>
    </row>
    <row r="499750" spans="63:63" x14ac:dyDescent="0.25">
      <c r="BK499750" s="2315"/>
    </row>
    <row r="499751" spans="63:63" x14ac:dyDescent="0.25">
      <c r="BK499751" s="2311"/>
    </row>
    <row r="499775" spans="63:63" x14ac:dyDescent="0.25">
      <c r="BK499775" s="2315"/>
    </row>
    <row r="499776" spans="63:63" x14ac:dyDescent="0.25">
      <c r="BK499776" s="2311"/>
    </row>
    <row r="499800" spans="63:63" x14ac:dyDescent="0.25">
      <c r="BK499800" s="2315"/>
    </row>
    <row r="499801" spans="63:63" x14ac:dyDescent="0.25">
      <c r="BK499801" s="2311"/>
    </row>
    <row r="499825" spans="63:63" x14ac:dyDescent="0.25">
      <c r="BK499825" s="2315"/>
    </row>
    <row r="499826" spans="63:63" x14ac:dyDescent="0.25">
      <c r="BK499826" s="2311"/>
    </row>
    <row r="499850" spans="63:63" x14ac:dyDescent="0.25">
      <c r="BK499850" s="2315"/>
    </row>
    <row r="499851" spans="63:63" x14ac:dyDescent="0.25">
      <c r="BK499851" s="2311"/>
    </row>
    <row r="499875" spans="63:63" x14ac:dyDescent="0.25">
      <c r="BK499875" s="2315"/>
    </row>
    <row r="499876" spans="63:63" x14ac:dyDescent="0.25">
      <c r="BK499876" s="2311"/>
    </row>
    <row r="499900" spans="63:63" x14ac:dyDescent="0.25">
      <c r="BK499900" s="2315"/>
    </row>
    <row r="499901" spans="63:63" x14ac:dyDescent="0.25">
      <c r="BK499901" s="2311"/>
    </row>
    <row r="499925" spans="63:63" x14ac:dyDescent="0.25">
      <c r="BK499925" s="2315"/>
    </row>
    <row r="499926" spans="63:63" x14ac:dyDescent="0.25">
      <c r="BK499926" s="2311"/>
    </row>
    <row r="499950" spans="63:63" x14ac:dyDescent="0.25">
      <c r="BK499950" s="2315"/>
    </row>
    <row r="499951" spans="63:63" x14ac:dyDescent="0.25">
      <c r="BK499951" s="2311"/>
    </row>
    <row r="499975" spans="63:63" x14ac:dyDescent="0.25">
      <c r="BK499975" s="2315"/>
    </row>
    <row r="499976" spans="63:63" x14ac:dyDescent="0.25">
      <c r="BK499976" s="2311"/>
    </row>
    <row r="500000" spans="63:63" x14ac:dyDescent="0.25">
      <c r="BK500000" s="2315"/>
    </row>
    <row r="500001" spans="63:63" x14ac:dyDescent="0.25">
      <c r="BK500001" s="2311"/>
    </row>
    <row r="500025" spans="63:63" x14ac:dyDescent="0.25">
      <c r="BK500025" s="2315"/>
    </row>
    <row r="500026" spans="63:63" x14ac:dyDescent="0.25">
      <c r="BK500026" s="2311"/>
    </row>
    <row r="500050" spans="63:63" x14ac:dyDescent="0.25">
      <c r="BK500050" s="2315"/>
    </row>
    <row r="500051" spans="63:63" x14ac:dyDescent="0.25">
      <c r="BK500051" s="2311"/>
    </row>
    <row r="500075" spans="63:63" x14ac:dyDescent="0.25">
      <c r="BK500075" s="2315"/>
    </row>
    <row r="500076" spans="63:63" x14ac:dyDescent="0.25">
      <c r="BK500076" s="2311"/>
    </row>
    <row r="500100" spans="63:63" x14ac:dyDescent="0.25">
      <c r="BK500100" s="2315"/>
    </row>
    <row r="500101" spans="63:63" x14ac:dyDescent="0.25">
      <c r="BK500101" s="2311"/>
    </row>
    <row r="500125" spans="63:63" x14ac:dyDescent="0.25">
      <c r="BK500125" s="2315"/>
    </row>
    <row r="500126" spans="63:63" x14ac:dyDescent="0.25">
      <c r="BK500126" s="2311"/>
    </row>
    <row r="500150" spans="63:63" x14ac:dyDescent="0.25">
      <c r="BK500150" s="2315"/>
    </row>
    <row r="500151" spans="63:63" x14ac:dyDescent="0.25">
      <c r="BK500151" s="2311"/>
    </row>
    <row r="500175" spans="63:63" x14ac:dyDescent="0.25">
      <c r="BK500175" s="2315"/>
    </row>
    <row r="500176" spans="63:63" x14ac:dyDescent="0.25">
      <c r="BK500176" s="2311"/>
    </row>
    <row r="500200" spans="63:63" x14ac:dyDescent="0.25">
      <c r="BK500200" s="2315"/>
    </row>
    <row r="500201" spans="63:63" x14ac:dyDescent="0.25">
      <c r="BK500201" s="2311"/>
    </row>
    <row r="500225" spans="63:63" x14ac:dyDescent="0.25">
      <c r="BK500225" s="2315"/>
    </row>
    <row r="500226" spans="63:63" x14ac:dyDescent="0.25">
      <c r="BK500226" s="2311"/>
    </row>
    <row r="500250" spans="63:63" x14ac:dyDescent="0.25">
      <c r="BK500250" s="2315"/>
    </row>
    <row r="500251" spans="63:63" x14ac:dyDescent="0.25">
      <c r="BK500251" s="2311"/>
    </row>
    <row r="500275" spans="63:63" x14ac:dyDescent="0.25">
      <c r="BK500275" s="2315"/>
    </row>
    <row r="500276" spans="63:63" x14ac:dyDescent="0.25">
      <c r="BK500276" s="2311"/>
    </row>
    <row r="500300" spans="63:63" x14ac:dyDescent="0.25">
      <c r="BK500300" s="2315"/>
    </row>
    <row r="500301" spans="63:63" x14ac:dyDescent="0.25">
      <c r="BK500301" s="2311"/>
    </row>
    <row r="500325" spans="63:63" x14ac:dyDescent="0.25">
      <c r="BK500325" s="2315"/>
    </row>
    <row r="500326" spans="63:63" x14ac:dyDescent="0.25">
      <c r="BK500326" s="2311"/>
    </row>
    <row r="500350" spans="63:63" x14ac:dyDescent="0.25">
      <c r="BK500350" s="2315"/>
    </row>
    <row r="500351" spans="63:63" x14ac:dyDescent="0.25">
      <c r="BK500351" s="2311"/>
    </row>
    <row r="500375" spans="63:63" x14ac:dyDescent="0.25">
      <c r="BK500375" s="2315"/>
    </row>
    <row r="500376" spans="63:63" x14ac:dyDescent="0.25">
      <c r="BK500376" s="2311"/>
    </row>
    <row r="500400" spans="63:63" x14ac:dyDescent="0.25">
      <c r="BK500400" s="2315"/>
    </row>
    <row r="500401" spans="63:63" x14ac:dyDescent="0.25">
      <c r="BK500401" s="2311"/>
    </row>
    <row r="500425" spans="63:63" x14ac:dyDescent="0.25">
      <c r="BK500425" s="2315"/>
    </row>
    <row r="500426" spans="63:63" x14ac:dyDescent="0.25">
      <c r="BK500426" s="2311"/>
    </row>
    <row r="500450" spans="63:63" x14ac:dyDescent="0.25">
      <c r="BK500450" s="2315"/>
    </row>
    <row r="500451" spans="63:63" x14ac:dyDescent="0.25">
      <c r="BK500451" s="2311"/>
    </row>
    <row r="500475" spans="63:63" x14ac:dyDescent="0.25">
      <c r="BK500475" s="2315"/>
    </row>
    <row r="500476" spans="63:63" x14ac:dyDescent="0.25">
      <c r="BK500476" s="2311"/>
    </row>
    <row r="500500" spans="63:63" x14ac:dyDescent="0.25">
      <c r="BK500500" s="2315"/>
    </row>
    <row r="500501" spans="63:63" x14ac:dyDescent="0.25">
      <c r="BK500501" s="2311"/>
    </row>
    <row r="500525" spans="63:63" x14ac:dyDescent="0.25">
      <c r="BK500525" s="2315"/>
    </row>
    <row r="500526" spans="63:63" x14ac:dyDescent="0.25">
      <c r="BK500526" s="2311"/>
    </row>
    <row r="500550" spans="63:63" x14ac:dyDescent="0.25">
      <c r="BK500550" s="2315"/>
    </row>
    <row r="500551" spans="63:63" x14ac:dyDescent="0.25">
      <c r="BK500551" s="2311"/>
    </row>
    <row r="500575" spans="63:63" x14ac:dyDescent="0.25">
      <c r="BK500575" s="2315"/>
    </row>
    <row r="500576" spans="63:63" x14ac:dyDescent="0.25">
      <c r="BK500576" s="2311"/>
    </row>
    <row r="500600" spans="63:63" x14ac:dyDescent="0.25">
      <c r="BK500600" s="2315"/>
    </row>
    <row r="500601" spans="63:63" x14ac:dyDescent="0.25">
      <c r="BK500601" s="2311"/>
    </row>
    <row r="500625" spans="63:63" x14ac:dyDescent="0.25">
      <c r="BK500625" s="2315"/>
    </row>
    <row r="500626" spans="63:63" x14ac:dyDescent="0.25">
      <c r="BK500626" s="2311"/>
    </row>
    <row r="500650" spans="63:63" x14ac:dyDescent="0.25">
      <c r="BK500650" s="2315"/>
    </row>
    <row r="500651" spans="63:63" x14ac:dyDescent="0.25">
      <c r="BK500651" s="2311"/>
    </row>
    <row r="500675" spans="63:63" x14ac:dyDescent="0.25">
      <c r="BK500675" s="2315"/>
    </row>
    <row r="500676" spans="63:63" x14ac:dyDescent="0.25">
      <c r="BK500676" s="2311"/>
    </row>
    <row r="500700" spans="63:63" x14ac:dyDescent="0.25">
      <c r="BK500700" s="2315"/>
    </row>
    <row r="500701" spans="63:63" x14ac:dyDescent="0.25">
      <c r="BK500701" s="2311"/>
    </row>
    <row r="500725" spans="63:63" x14ac:dyDescent="0.25">
      <c r="BK500725" s="2315"/>
    </row>
    <row r="500726" spans="63:63" x14ac:dyDescent="0.25">
      <c r="BK500726" s="2311"/>
    </row>
    <row r="500750" spans="63:63" x14ac:dyDescent="0.25">
      <c r="BK500750" s="2315"/>
    </row>
    <row r="500751" spans="63:63" x14ac:dyDescent="0.25">
      <c r="BK500751" s="2311"/>
    </row>
    <row r="500775" spans="63:63" x14ac:dyDescent="0.25">
      <c r="BK500775" s="2315"/>
    </row>
    <row r="500776" spans="63:63" x14ac:dyDescent="0.25">
      <c r="BK500776" s="2311"/>
    </row>
    <row r="500800" spans="63:63" x14ac:dyDescent="0.25">
      <c r="BK500800" s="2315"/>
    </row>
    <row r="500801" spans="63:63" x14ac:dyDescent="0.25">
      <c r="BK500801" s="2311"/>
    </row>
    <row r="500825" spans="63:63" x14ac:dyDescent="0.25">
      <c r="BK500825" s="2315"/>
    </row>
    <row r="500826" spans="63:63" x14ac:dyDescent="0.25">
      <c r="BK500826" s="2311"/>
    </row>
    <row r="500850" spans="63:63" x14ac:dyDescent="0.25">
      <c r="BK500850" s="2315"/>
    </row>
    <row r="500851" spans="63:63" x14ac:dyDescent="0.25">
      <c r="BK500851" s="2311"/>
    </row>
    <row r="500875" spans="63:63" x14ac:dyDescent="0.25">
      <c r="BK500875" s="2315"/>
    </row>
    <row r="500876" spans="63:63" x14ac:dyDescent="0.25">
      <c r="BK500876" s="2311"/>
    </row>
    <row r="500900" spans="63:63" x14ac:dyDescent="0.25">
      <c r="BK500900" s="2315"/>
    </row>
    <row r="500901" spans="63:63" x14ac:dyDescent="0.25">
      <c r="BK500901" s="2311"/>
    </row>
    <row r="500925" spans="63:63" x14ac:dyDescent="0.25">
      <c r="BK500925" s="2315"/>
    </row>
    <row r="500926" spans="63:63" x14ac:dyDescent="0.25">
      <c r="BK500926" s="2311"/>
    </row>
    <row r="500950" spans="63:63" x14ac:dyDescent="0.25">
      <c r="BK500950" s="2315"/>
    </row>
    <row r="500951" spans="63:63" x14ac:dyDescent="0.25">
      <c r="BK500951" s="2311"/>
    </row>
    <row r="500975" spans="63:63" x14ac:dyDescent="0.25">
      <c r="BK500975" s="2315"/>
    </row>
    <row r="500976" spans="63:63" x14ac:dyDescent="0.25">
      <c r="BK500976" s="2311"/>
    </row>
    <row r="501000" spans="63:63" x14ac:dyDescent="0.25">
      <c r="BK501000" s="2315"/>
    </row>
    <row r="501001" spans="63:63" x14ac:dyDescent="0.25">
      <c r="BK501001" s="2311"/>
    </row>
    <row r="501025" spans="63:63" x14ac:dyDescent="0.25">
      <c r="BK501025" s="2315"/>
    </row>
    <row r="501026" spans="63:63" x14ac:dyDescent="0.25">
      <c r="BK501026" s="2311"/>
    </row>
    <row r="501050" spans="63:63" x14ac:dyDescent="0.25">
      <c r="BK501050" s="2315"/>
    </row>
    <row r="501051" spans="63:63" x14ac:dyDescent="0.25">
      <c r="BK501051" s="2311"/>
    </row>
    <row r="501075" spans="63:63" x14ac:dyDescent="0.25">
      <c r="BK501075" s="2315"/>
    </row>
    <row r="501076" spans="63:63" x14ac:dyDescent="0.25">
      <c r="BK501076" s="2311"/>
    </row>
    <row r="501100" spans="63:63" x14ac:dyDescent="0.25">
      <c r="BK501100" s="2315"/>
    </row>
    <row r="501101" spans="63:63" x14ac:dyDescent="0.25">
      <c r="BK501101" s="2311"/>
    </row>
    <row r="501125" spans="63:63" x14ac:dyDescent="0.25">
      <c r="BK501125" s="2315"/>
    </row>
    <row r="501126" spans="63:63" x14ac:dyDescent="0.25">
      <c r="BK501126" s="2311"/>
    </row>
    <row r="501150" spans="63:63" x14ac:dyDescent="0.25">
      <c r="BK501150" s="2315"/>
    </row>
    <row r="501151" spans="63:63" x14ac:dyDescent="0.25">
      <c r="BK501151" s="2311"/>
    </row>
    <row r="501175" spans="63:63" x14ac:dyDescent="0.25">
      <c r="BK501175" s="2315"/>
    </row>
    <row r="501176" spans="63:63" x14ac:dyDescent="0.25">
      <c r="BK501176" s="2311"/>
    </row>
    <row r="501200" spans="63:63" x14ac:dyDescent="0.25">
      <c r="BK501200" s="2315"/>
    </row>
    <row r="501201" spans="63:63" x14ac:dyDescent="0.25">
      <c r="BK501201" s="2311"/>
    </row>
    <row r="501225" spans="63:63" x14ac:dyDescent="0.25">
      <c r="BK501225" s="2315"/>
    </row>
    <row r="501226" spans="63:63" x14ac:dyDescent="0.25">
      <c r="BK501226" s="2311"/>
    </row>
    <row r="501250" spans="63:63" x14ac:dyDescent="0.25">
      <c r="BK501250" s="2315"/>
    </row>
    <row r="501251" spans="63:63" x14ac:dyDescent="0.25">
      <c r="BK501251" s="2311"/>
    </row>
    <row r="501275" spans="63:63" x14ac:dyDescent="0.25">
      <c r="BK501275" s="2315"/>
    </row>
    <row r="501276" spans="63:63" x14ac:dyDescent="0.25">
      <c r="BK501276" s="2311"/>
    </row>
    <row r="501300" spans="63:63" x14ac:dyDescent="0.25">
      <c r="BK501300" s="2315"/>
    </row>
    <row r="501301" spans="63:63" x14ac:dyDescent="0.25">
      <c r="BK501301" s="2311"/>
    </row>
    <row r="501325" spans="63:63" x14ac:dyDescent="0.25">
      <c r="BK501325" s="2315"/>
    </row>
    <row r="501326" spans="63:63" x14ac:dyDescent="0.25">
      <c r="BK501326" s="2311"/>
    </row>
    <row r="501350" spans="63:63" x14ac:dyDescent="0.25">
      <c r="BK501350" s="2315"/>
    </row>
    <row r="501351" spans="63:63" x14ac:dyDescent="0.25">
      <c r="BK501351" s="2311"/>
    </row>
    <row r="501375" spans="63:63" x14ac:dyDescent="0.25">
      <c r="BK501375" s="2315"/>
    </row>
    <row r="501376" spans="63:63" x14ac:dyDescent="0.25">
      <c r="BK501376" s="2311"/>
    </row>
    <row r="501400" spans="63:63" x14ac:dyDescent="0.25">
      <c r="BK501400" s="2315"/>
    </row>
    <row r="501401" spans="63:63" x14ac:dyDescent="0.25">
      <c r="BK501401" s="2311"/>
    </row>
    <row r="501425" spans="63:63" x14ac:dyDescent="0.25">
      <c r="BK501425" s="2315"/>
    </row>
    <row r="501426" spans="63:63" x14ac:dyDescent="0.25">
      <c r="BK501426" s="2311"/>
    </row>
    <row r="501450" spans="63:63" x14ac:dyDescent="0.25">
      <c r="BK501450" s="2315"/>
    </row>
    <row r="501451" spans="63:63" x14ac:dyDescent="0.25">
      <c r="BK501451" s="2311"/>
    </row>
    <row r="501475" spans="63:63" x14ac:dyDescent="0.25">
      <c r="BK501475" s="2315"/>
    </row>
    <row r="501476" spans="63:63" x14ac:dyDescent="0.25">
      <c r="BK501476" s="2311"/>
    </row>
    <row r="501500" spans="63:63" x14ac:dyDescent="0.25">
      <c r="BK501500" s="2315"/>
    </row>
    <row r="501501" spans="63:63" x14ac:dyDescent="0.25">
      <c r="BK501501" s="2311"/>
    </row>
    <row r="501525" spans="63:63" x14ac:dyDescent="0.25">
      <c r="BK501525" s="2315"/>
    </row>
    <row r="501526" spans="63:63" x14ac:dyDescent="0.25">
      <c r="BK501526" s="2311"/>
    </row>
    <row r="501550" spans="63:63" x14ac:dyDescent="0.25">
      <c r="BK501550" s="2315"/>
    </row>
    <row r="501551" spans="63:63" x14ac:dyDescent="0.25">
      <c r="BK501551" s="2311"/>
    </row>
    <row r="501575" spans="63:63" x14ac:dyDescent="0.25">
      <c r="BK501575" s="2315"/>
    </row>
    <row r="501576" spans="63:63" x14ac:dyDescent="0.25">
      <c r="BK501576" s="2311"/>
    </row>
    <row r="501600" spans="63:63" x14ac:dyDescent="0.25">
      <c r="BK501600" s="2315"/>
    </row>
    <row r="501601" spans="63:63" x14ac:dyDescent="0.25">
      <c r="BK501601" s="2311"/>
    </row>
    <row r="501625" spans="63:63" x14ac:dyDescent="0.25">
      <c r="BK501625" s="2315"/>
    </row>
    <row r="501626" spans="63:63" x14ac:dyDescent="0.25">
      <c r="BK501626" s="2311"/>
    </row>
    <row r="501650" spans="63:63" x14ac:dyDescent="0.25">
      <c r="BK501650" s="2315"/>
    </row>
    <row r="501651" spans="63:63" x14ac:dyDescent="0.25">
      <c r="BK501651" s="2311"/>
    </row>
    <row r="501675" spans="63:63" x14ac:dyDescent="0.25">
      <c r="BK501675" s="2315"/>
    </row>
    <row r="501676" spans="63:63" x14ac:dyDescent="0.25">
      <c r="BK501676" s="2311"/>
    </row>
    <row r="501700" spans="63:63" x14ac:dyDescent="0.25">
      <c r="BK501700" s="2315"/>
    </row>
    <row r="501701" spans="63:63" x14ac:dyDescent="0.25">
      <c r="BK501701" s="2311"/>
    </row>
    <row r="501725" spans="63:63" x14ac:dyDescent="0.25">
      <c r="BK501725" s="2315"/>
    </row>
    <row r="501726" spans="63:63" x14ac:dyDescent="0.25">
      <c r="BK501726" s="2311"/>
    </row>
    <row r="501750" spans="63:63" x14ac:dyDescent="0.25">
      <c r="BK501750" s="2315"/>
    </row>
    <row r="501751" spans="63:63" x14ac:dyDescent="0.25">
      <c r="BK501751" s="2311"/>
    </row>
    <row r="501775" spans="63:63" x14ac:dyDescent="0.25">
      <c r="BK501775" s="2315"/>
    </row>
    <row r="501776" spans="63:63" x14ac:dyDescent="0.25">
      <c r="BK501776" s="2311"/>
    </row>
    <row r="501800" spans="63:63" x14ac:dyDescent="0.25">
      <c r="BK501800" s="2315"/>
    </row>
    <row r="501801" spans="63:63" x14ac:dyDescent="0.25">
      <c r="BK501801" s="2311"/>
    </row>
    <row r="501825" spans="63:63" x14ac:dyDescent="0.25">
      <c r="BK501825" s="2315"/>
    </row>
    <row r="501826" spans="63:63" x14ac:dyDescent="0.25">
      <c r="BK501826" s="2311"/>
    </row>
    <row r="501850" spans="63:63" x14ac:dyDescent="0.25">
      <c r="BK501850" s="2315"/>
    </row>
    <row r="501851" spans="63:63" x14ac:dyDescent="0.25">
      <c r="BK501851" s="2311"/>
    </row>
    <row r="501875" spans="63:63" x14ac:dyDescent="0.25">
      <c r="BK501875" s="2315"/>
    </row>
    <row r="501876" spans="63:63" x14ac:dyDescent="0.25">
      <c r="BK501876" s="2311"/>
    </row>
    <row r="501900" spans="63:63" x14ac:dyDescent="0.25">
      <c r="BK501900" s="2315"/>
    </row>
    <row r="501901" spans="63:63" x14ac:dyDescent="0.25">
      <c r="BK501901" s="2311"/>
    </row>
    <row r="501925" spans="63:63" x14ac:dyDescent="0.25">
      <c r="BK501925" s="2315"/>
    </row>
    <row r="501926" spans="63:63" x14ac:dyDescent="0.25">
      <c r="BK501926" s="2311"/>
    </row>
    <row r="501950" spans="63:63" x14ac:dyDescent="0.25">
      <c r="BK501950" s="2315"/>
    </row>
    <row r="501951" spans="63:63" x14ac:dyDescent="0.25">
      <c r="BK501951" s="2311"/>
    </row>
    <row r="501975" spans="63:63" x14ac:dyDescent="0.25">
      <c r="BK501975" s="2315"/>
    </row>
    <row r="501976" spans="63:63" x14ac:dyDescent="0.25">
      <c r="BK501976" s="2311"/>
    </row>
    <row r="502000" spans="63:63" x14ac:dyDescent="0.25">
      <c r="BK502000" s="2315"/>
    </row>
    <row r="502001" spans="63:63" x14ac:dyDescent="0.25">
      <c r="BK502001" s="2311"/>
    </row>
    <row r="502025" spans="63:63" x14ac:dyDescent="0.25">
      <c r="BK502025" s="2315"/>
    </row>
    <row r="502026" spans="63:63" x14ac:dyDescent="0.25">
      <c r="BK502026" s="2311"/>
    </row>
    <row r="502050" spans="63:63" x14ac:dyDescent="0.25">
      <c r="BK502050" s="2315"/>
    </row>
    <row r="502051" spans="63:63" x14ac:dyDescent="0.25">
      <c r="BK502051" s="2311"/>
    </row>
    <row r="502075" spans="63:63" x14ac:dyDescent="0.25">
      <c r="BK502075" s="2315"/>
    </row>
    <row r="502076" spans="63:63" x14ac:dyDescent="0.25">
      <c r="BK502076" s="2311"/>
    </row>
    <row r="502100" spans="63:63" x14ac:dyDescent="0.25">
      <c r="BK502100" s="2315"/>
    </row>
    <row r="502101" spans="63:63" x14ac:dyDescent="0.25">
      <c r="BK502101" s="2311"/>
    </row>
    <row r="502125" spans="63:63" x14ac:dyDescent="0.25">
      <c r="BK502125" s="2315"/>
    </row>
    <row r="502126" spans="63:63" x14ac:dyDescent="0.25">
      <c r="BK502126" s="2311"/>
    </row>
    <row r="502150" spans="63:63" x14ac:dyDescent="0.25">
      <c r="BK502150" s="2315"/>
    </row>
    <row r="502151" spans="63:63" x14ac:dyDescent="0.25">
      <c r="BK502151" s="2311"/>
    </row>
    <row r="502175" spans="63:63" x14ac:dyDescent="0.25">
      <c r="BK502175" s="2315"/>
    </row>
    <row r="502176" spans="63:63" x14ac:dyDescent="0.25">
      <c r="BK502176" s="2311"/>
    </row>
    <row r="502200" spans="63:63" x14ac:dyDescent="0.25">
      <c r="BK502200" s="2315"/>
    </row>
    <row r="502201" spans="63:63" x14ac:dyDescent="0.25">
      <c r="BK502201" s="2311"/>
    </row>
    <row r="502225" spans="63:63" x14ac:dyDescent="0.25">
      <c r="BK502225" s="2315"/>
    </row>
    <row r="502226" spans="63:63" x14ac:dyDescent="0.25">
      <c r="BK502226" s="2311"/>
    </row>
    <row r="502250" spans="63:63" x14ac:dyDescent="0.25">
      <c r="BK502250" s="2315"/>
    </row>
    <row r="502251" spans="63:63" x14ac:dyDescent="0.25">
      <c r="BK502251" s="2311"/>
    </row>
    <row r="502275" spans="63:63" x14ac:dyDescent="0.25">
      <c r="BK502275" s="2315"/>
    </row>
    <row r="502276" spans="63:63" x14ac:dyDescent="0.25">
      <c r="BK502276" s="2311"/>
    </row>
    <row r="502300" spans="63:63" x14ac:dyDescent="0.25">
      <c r="BK502300" s="2315"/>
    </row>
    <row r="502301" spans="63:63" x14ac:dyDescent="0.25">
      <c r="BK502301" s="2311"/>
    </row>
    <row r="502325" spans="63:63" x14ac:dyDescent="0.25">
      <c r="BK502325" s="2315"/>
    </row>
    <row r="502326" spans="63:63" x14ac:dyDescent="0.25">
      <c r="BK502326" s="2311"/>
    </row>
    <row r="502350" spans="63:63" x14ac:dyDescent="0.25">
      <c r="BK502350" s="2315"/>
    </row>
    <row r="502351" spans="63:63" x14ac:dyDescent="0.25">
      <c r="BK502351" s="2311"/>
    </row>
    <row r="502375" spans="63:63" x14ac:dyDescent="0.25">
      <c r="BK502375" s="2315"/>
    </row>
    <row r="502376" spans="63:63" x14ac:dyDescent="0.25">
      <c r="BK502376" s="2311"/>
    </row>
    <row r="502400" spans="63:63" x14ac:dyDescent="0.25">
      <c r="BK502400" s="2315"/>
    </row>
    <row r="502401" spans="63:63" x14ac:dyDescent="0.25">
      <c r="BK502401" s="2311"/>
    </row>
    <row r="502425" spans="63:63" x14ac:dyDescent="0.25">
      <c r="BK502425" s="2315"/>
    </row>
    <row r="502426" spans="63:63" x14ac:dyDescent="0.25">
      <c r="BK502426" s="2311"/>
    </row>
    <row r="502450" spans="63:63" x14ac:dyDescent="0.25">
      <c r="BK502450" s="2315"/>
    </row>
    <row r="502451" spans="63:63" x14ac:dyDescent="0.25">
      <c r="BK502451" s="2311"/>
    </row>
    <row r="502475" spans="63:63" x14ac:dyDescent="0.25">
      <c r="BK502475" s="2315"/>
    </row>
    <row r="502476" spans="63:63" x14ac:dyDescent="0.25">
      <c r="BK502476" s="2311"/>
    </row>
    <row r="502500" spans="63:63" x14ac:dyDescent="0.25">
      <c r="BK502500" s="2315"/>
    </row>
    <row r="502501" spans="63:63" x14ac:dyDescent="0.25">
      <c r="BK502501" s="2311"/>
    </row>
    <row r="502525" spans="63:63" x14ac:dyDescent="0.25">
      <c r="BK502525" s="2315"/>
    </row>
    <row r="502526" spans="63:63" x14ac:dyDescent="0.25">
      <c r="BK502526" s="2311"/>
    </row>
    <row r="502550" spans="63:63" x14ac:dyDescent="0.25">
      <c r="BK502550" s="2315"/>
    </row>
    <row r="502551" spans="63:63" x14ac:dyDescent="0.25">
      <c r="BK502551" s="2311"/>
    </row>
    <row r="502575" spans="63:63" x14ac:dyDescent="0.25">
      <c r="BK502575" s="2315"/>
    </row>
    <row r="502576" spans="63:63" x14ac:dyDescent="0.25">
      <c r="BK502576" s="2311"/>
    </row>
    <row r="502600" spans="63:63" x14ac:dyDescent="0.25">
      <c r="BK502600" s="2315"/>
    </row>
    <row r="502601" spans="63:63" x14ac:dyDescent="0.25">
      <c r="BK502601" s="2311"/>
    </row>
    <row r="502625" spans="63:63" x14ac:dyDescent="0.25">
      <c r="BK502625" s="2315"/>
    </row>
    <row r="502626" spans="63:63" x14ac:dyDescent="0.25">
      <c r="BK502626" s="2311"/>
    </row>
    <row r="502650" spans="63:63" x14ac:dyDescent="0.25">
      <c r="BK502650" s="2315"/>
    </row>
    <row r="502651" spans="63:63" x14ac:dyDescent="0.25">
      <c r="BK502651" s="2311"/>
    </row>
    <row r="502675" spans="63:63" x14ac:dyDescent="0.25">
      <c r="BK502675" s="2315"/>
    </row>
    <row r="502676" spans="63:63" x14ac:dyDescent="0.25">
      <c r="BK502676" s="2311"/>
    </row>
    <row r="502700" spans="63:63" x14ac:dyDescent="0.25">
      <c r="BK502700" s="2315"/>
    </row>
    <row r="502701" spans="63:63" x14ac:dyDescent="0.25">
      <c r="BK502701" s="2311"/>
    </row>
    <row r="502725" spans="63:63" x14ac:dyDescent="0.25">
      <c r="BK502725" s="2315"/>
    </row>
    <row r="502726" spans="63:63" x14ac:dyDescent="0.25">
      <c r="BK502726" s="2311"/>
    </row>
    <row r="502750" spans="63:63" x14ac:dyDescent="0.25">
      <c r="BK502750" s="2315"/>
    </row>
    <row r="502751" spans="63:63" x14ac:dyDescent="0.25">
      <c r="BK502751" s="2311"/>
    </row>
    <row r="502775" spans="63:63" x14ac:dyDescent="0.25">
      <c r="BK502775" s="2315"/>
    </row>
    <row r="502776" spans="63:63" x14ac:dyDescent="0.25">
      <c r="BK502776" s="2311"/>
    </row>
    <row r="502800" spans="63:63" x14ac:dyDescent="0.25">
      <c r="BK502800" s="2315"/>
    </row>
    <row r="502801" spans="63:63" x14ac:dyDescent="0.25">
      <c r="BK502801" s="2311"/>
    </row>
    <row r="502825" spans="63:63" x14ac:dyDescent="0.25">
      <c r="BK502825" s="2315"/>
    </row>
    <row r="502826" spans="63:63" x14ac:dyDescent="0.25">
      <c r="BK502826" s="2311"/>
    </row>
    <row r="502850" spans="63:63" x14ac:dyDescent="0.25">
      <c r="BK502850" s="2315"/>
    </row>
    <row r="502851" spans="63:63" x14ac:dyDescent="0.25">
      <c r="BK502851" s="2311"/>
    </row>
    <row r="502875" spans="63:63" x14ac:dyDescent="0.25">
      <c r="BK502875" s="2315"/>
    </row>
    <row r="502876" spans="63:63" x14ac:dyDescent="0.25">
      <c r="BK502876" s="2311"/>
    </row>
    <row r="502900" spans="63:63" x14ac:dyDescent="0.25">
      <c r="BK502900" s="2315"/>
    </row>
    <row r="502901" spans="63:63" x14ac:dyDescent="0.25">
      <c r="BK502901" s="2311"/>
    </row>
    <row r="502925" spans="63:63" x14ac:dyDescent="0.25">
      <c r="BK502925" s="2315"/>
    </row>
    <row r="502926" spans="63:63" x14ac:dyDescent="0.25">
      <c r="BK502926" s="2311"/>
    </row>
    <row r="502950" spans="63:63" x14ac:dyDescent="0.25">
      <c r="BK502950" s="2315"/>
    </row>
    <row r="502951" spans="63:63" x14ac:dyDescent="0.25">
      <c r="BK502951" s="2311"/>
    </row>
    <row r="502975" spans="63:63" x14ac:dyDescent="0.25">
      <c r="BK502975" s="2315"/>
    </row>
    <row r="502976" spans="63:63" x14ac:dyDescent="0.25">
      <c r="BK502976" s="2311"/>
    </row>
    <row r="503000" spans="63:63" x14ac:dyDescent="0.25">
      <c r="BK503000" s="2315"/>
    </row>
    <row r="503001" spans="63:63" x14ac:dyDescent="0.25">
      <c r="BK503001" s="2311"/>
    </row>
    <row r="503025" spans="63:63" x14ac:dyDescent="0.25">
      <c r="BK503025" s="2315"/>
    </row>
    <row r="503026" spans="63:63" x14ac:dyDescent="0.25">
      <c r="BK503026" s="2311"/>
    </row>
    <row r="503050" spans="63:63" x14ac:dyDescent="0.25">
      <c r="BK503050" s="2315"/>
    </row>
    <row r="503051" spans="63:63" x14ac:dyDescent="0.25">
      <c r="BK503051" s="2311"/>
    </row>
    <row r="503075" spans="63:63" x14ac:dyDescent="0.25">
      <c r="BK503075" s="2315"/>
    </row>
    <row r="503076" spans="63:63" x14ac:dyDescent="0.25">
      <c r="BK503076" s="2311"/>
    </row>
    <row r="503100" spans="63:63" x14ac:dyDescent="0.25">
      <c r="BK503100" s="2315"/>
    </row>
    <row r="503101" spans="63:63" x14ac:dyDescent="0.25">
      <c r="BK503101" s="2311"/>
    </row>
    <row r="503125" spans="63:63" x14ac:dyDescent="0.25">
      <c r="BK503125" s="2315"/>
    </row>
    <row r="503126" spans="63:63" x14ac:dyDescent="0.25">
      <c r="BK503126" s="2311"/>
    </row>
    <row r="503150" spans="63:63" x14ac:dyDescent="0.25">
      <c r="BK503150" s="2315"/>
    </row>
    <row r="503151" spans="63:63" x14ac:dyDescent="0.25">
      <c r="BK503151" s="2311"/>
    </row>
    <row r="503175" spans="63:63" x14ac:dyDescent="0.25">
      <c r="BK503175" s="2315"/>
    </row>
    <row r="503176" spans="63:63" x14ac:dyDescent="0.25">
      <c r="BK503176" s="2311"/>
    </row>
    <row r="503200" spans="63:63" x14ac:dyDescent="0.25">
      <c r="BK503200" s="2315"/>
    </row>
    <row r="503201" spans="63:63" x14ac:dyDescent="0.25">
      <c r="BK503201" s="2311"/>
    </row>
    <row r="503225" spans="63:63" x14ac:dyDescent="0.25">
      <c r="BK503225" s="2315"/>
    </row>
    <row r="503226" spans="63:63" x14ac:dyDescent="0.25">
      <c r="BK503226" s="2311"/>
    </row>
    <row r="503250" spans="63:63" x14ac:dyDescent="0.25">
      <c r="BK503250" s="2315"/>
    </row>
    <row r="503251" spans="63:63" x14ac:dyDescent="0.25">
      <c r="BK503251" s="2311"/>
    </row>
    <row r="503275" spans="63:63" x14ac:dyDescent="0.25">
      <c r="BK503275" s="2315"/>
    </row>
    <row r="503276" spans="63:63" x14ac:dyDescent="0.25">
      <c r="BK503276" s="2311"/>
    </row>
    <row r="503300" spans="63:63" x14ac:dyDescent="0.25">
      <c r="BK503300" s="2315"/>
    </row>
    <row r="503301" spans="63:63" x14ac:dyDescent="0.25">
      <c r="BK503301" s="2311"/>
    </row>
    <row r="503325" spans="63:63" x14ac:dyDescent="0.25">
      <c r="BK503325" s="2315"/>
    </row>
    <row r="503326" spans="63:63" x14ac:dyDescent="0.25">
      <c r="BK503326" s="2311"/>
    </row>
    <row r="503350" spans="63:63" x14ac:dyDescent="0.25">
      <c r="BK503350" s="2315"/>
    </row>
    <row r="503351" spans="63:63" x14ac:dyDescent="0.25">
      <c r="BK503351" s="2311"/>
    </row>
    <row r="503375" spans="63:63" x14ac:dyDescent="0.25">
      <c r="BK503375" s="2315"/>
    </row>
    <row r="503376" spans="63:63" x14ac:dyDescent="0.25">
      <c r="BK503376" s="2311"/>
    </row>
    <row r="503400" spans="63:63" x14ac:dyDescent="0.25">
      <c r="BK503400" s="2315"/>
    </row>
    <row r="503401" spans="63:63" x14ac:dyDescent="0.25">
      <c r="BK503401" s="2311"/>
    </row>
    <row r="503425" spans="63:63" x14ac:dyDescent="0.25">
      <c r="BK503425" s="2315"/>
    </row>
    <row r="503426" spans="63:63" x14ac:dyDescent="0.25">
      <c r="BK503426" s="2311"/>
    </row>
    <row r="503450" spans="63:63" x14ac:dyDescent="0.25">
      <c r="BK503450" s="2315"/>
    </row>
    <row r="503451" spans="63:63" x14ac:dyDescent="0.25">
      <c r="BK503451" s="2311"/>
    </row>
    <row r="503475" spans="63:63" x14ac:dyDescent="0.25">
      <c r="BK503475" s="2315"/>
    </row>
    <row r="503476" spans="63:63" x14ac:dyDescent="0.25">
      <c r="BK503476" s="2311"/>
    </row>
    <row r="503500" spans="63:63" x14ac:dyDescent="0.25">
      <c r="BK503500" s="2315"/>
    </row>
    <row r="503501" spans="63:63" x14ac:dyDescent="0.25">
      <c r="BK503501" s="2311"/>
    </row>
    <row r="503525" spans="63:63" x14ac:dyDescent="0.25">
      <c r="BK503525" s="2315"/>
    </row>
    <row r="503526" spans="63:63" x14ac:dyDescent="0.25">
      <c r="BK503526" s="2311"/>
    </row>
    <row r="503550" spans="63:63" x14ac:dyDescent="0.25">
      <c r="BK503550" s="2315"/>
    </row>
    <row r="503551" spans="63:63" x14ac:dyDescent="0.25">
      <c r="BK503551" s="2311"/>
    </row>
    <row r="503575" spans="63:63" x14ac:dyDescent="0.25">
      <c r="BK503575" s="2315"/>
    </row>
    <row r="503576" spans="63:63" x14ac:dyDescent="0.25">
      <c r="BK503576" s="2311"/>
    </row>
    <row r="503600" spans="63:63" x14ac:dyDescent="0.25">
      <c r="BK503600" s="2315"/>
    </row>
    <row r="503601" spans="63:63" x14ac:dyDescent="0.25">
      <c r="BK503601" s="2311"/>
    </row>
    <row r="503625" spans="63:63" x14ac:dyDescent="0.25">
      <c r="BK503625" s="2315"/>
    </row>
    <row r="503626" spans="63:63" x14ac:dyDescent="0.25">
      <c r="BK503626" s="2311"/>
    </row>
    <row r="503650" spans="63:63" x14ac:dyDescent="0.25">
      <c r="BK503650" s="2315"/>
    </row>
    <row r="503651" spans="63:63" x14ac:dyDescent="0.25">
      <c r="BK503651" s="2311"/>
    </row>
    <row r="503675" spans="63:63" x14ac:dyDescent="0.25">
      <c r="BK503675" s="2315"/>
    </row>
    <row r="503676" spans="63:63" x14ac:dyDescent="0.25">
      <c r="BK503676" s="2311"/>
    </row>
    <row r="503700" spans="63:63" x14ac:dyDescent="0.25">
      <c r="BK503700" s="2315"/>
    </row>
    <row r="503701" spans="63:63" x14ac:dyDescent="0.25">
      <c r="BK503701" s="2311"/>
    </row>
    <row r="503725" spans="63:63" x14ac:dyDescent="0.25">
      <c r="BK503725" s="2315"/>
    </row>
    <row r="503726" spans="63:63" x14ac:dyDescent="0.25">
      <c r="BK503726" s="2311"/>
    </row>
    <row r="503750" spans="63:63" x14ac:dyDescent="0.25">
      <c r="BK503750" s="2315"/>
    </row>
    <row r="503751" spans="63:63" x14ac:dyDescent="0.25">
      <c r="BK503751" s="2311"/>
    </row>
    <row r="503775" spans="63:63" x14ac:dyDescent="0.25">
      <c r="BK503775" s="2315"/>
    </row>
    <row r="503776" spans="63:63" x14ac:dyDescent="0.25">
      <c r="BK503776" s="2311"/>
    </row>
    <row r="503800" spans="63:63" x14ac:dyDescent="0.25">
      <c r="BK503800" s="2315"/>
    </row>
    <row r="503801" spans="63:63" x14ac:dyDescent="0.25">
      <c r="BK503801" s="2311"/>
    </row>
    <row r="503825" spans="63:63" x14ac:dyDescent="0.25">
      <c r="BK503825" s="2315"/>
    </row>
    <row r="503826" spans="63:63" x14ac:dyDescent="0.25">
      <c r="BK503826" s="2311"/>
    </row>
    <row r="503850" spans="63:63" x14ac:dyDescent="0.25">
      <c r="BK503850" s="2315"/>
    </row>
    <row r="503851" spans="63:63" x14ac:dyDescent="0.25">
      <c r="BK503851" s="2311"/>
    </row>
    <row r="503875" spans="63:63" x14ac:dyDescent="0.25">
      <c r="BK503875" s="2315"/>
    </row>
    <row r="503876" spans="63:63" x14ac:dyDescent="0.25">
      <c r="BK503876" s="2311"/>
    </row>
    <row r="503900" spans="63:63" x14ac:dyDescent="0.25">
      <c r="BK503900" s="2315"/>
    </row>
    <row r="503901" spans="63:63" x14ac:dyDescent="0.25">
      <c r="BK503901" s="2311"/>
    </row>
    <row r="503925" spans="63:63" x14ac:dyDescent="0.25">
      <c r="BK503925" s="2315"/>
    </row>
    <row r="503926" spans="63:63" x14ac:dyDescent="0.25">
      <c r="BK503926" s="2311"/>
    </row>
    <row r="503950" spans="63:63" x14ac:dyDescent="0.25">
      <c r="BK503950" s="2315"/>
    </row>
    <row r="503951" spans="63:63" x14ac:dyDescent="0.25">
      <c r="BK503951" s="2311"/>
    </row>
    <row r="503975" spans="63:63" x14ac:dyDescent="0.25">
      <c r="BK503975" s="2315"/>
    </row>
    <row r="503976" spans="63:63" x14ac:dyDescent="0.25">
      <c r="BK503976" s="2311"/>
    </row>
    <row r="504000" spans="63:63" x14ac:dyDescent="0.25">
      <c r="BK504000" s="2315"/>
    </row>
    <row r="504001" spans="63:63" x14ac:dyDescent="0.25">
      <c r="BK504001" s="2311"/>
    </row>
    <row r="504025" spans="63:63" x14ac:dyDescent="0.25">
      <c r="BK504025" s="2315"/>
    </row>
    <row r="504026" spans="63:63" x14ac:dyDescent="0.25">
      <c r="BK504026" s="2311"/>
    </row>
    <row r="504050" spans="63:63" x14ac:dyDescent="0.25">
      <c r="BK504050" s="2315"/>
    </row>
    <row r="504051" spans="63:63" x14ac:dyDescent="0.25">
      <c r="BK504051" s="2311"/>
    </row>
    <row r="504075" spans="63:63" x14ac:dyDescent="0.25">
      <c r="BK504075" s="2315"/>
    </row>
    <row r="504076" spans="63:63" x14ac:dyDescent="0.25">
      <c r="BK504076" s="2311"/>
    </row>
    <row r="504100" spans="63:63" x14ac:dyDescent="0.25">
      <c r="BK504100" s="2315"/>
    </row>
    <row r="504101" spans="63:63" x14ac:dyDescent="0.25">
      <c r="BK504101" s="2311"/>
    </row>
    <row r="504125" spans="63:63" x14ac:dyDescent="0.25">
      <c r="BK504125" s="2315"/>
    </row>
    <row r="504126" spans="63:63" x14ac:dyDescent="0.25">
      <c r="BK504126" s="2311"/>
    </row>
    <row r="504150" spans="63:63" x14ac:dyDescent="0.25">
      <c r="BK504150" s="2315"/>
    </row>
    <row r="504151" spans="63:63" x14ac:dyDescent="0.25">
      <c r="BK504151" s="2311"/>
    </row>
    <row r="504175" spans="63:63" x14ac:dyDescent="0.25">
      <c r="BK504175" s="2315"/>
    </row>
    <row r="504176" spans="63:63" x14ac:dyDescent="0.25">
      <c r="BK504176" s="2311"/>
    </row>
    <row r="504200" spans="63:63" x14ac:dyDescent="0.25">
      <c r="BK504200" s="2315"/>
    </row>
    <row r="504201" spans="63:63" x14ac:dyDescent="0.25">
      <c r="BK504201" s="2311"/>
    </row>
    <row r="504225" spans="63:63" x14ac:dyDescent="0.25">
      <c r="BK504225" s="2315"/>
    </row>
    <row r="504226" spans="63:63" x14ac:dyDescent="0.25">
      <c r="BK504226" s="2311"/>
    </row>
    <row r="504250" spans="63:63" x14ac:dyDescent="0.25">
      <c r="BK504250" s="2315"/>
    </row>
    <row r="504251" spans="63:63" x14ac:dyDescent="0.25">
      <c r="BK504251" s="2311"/>
    </row>
    <row r="504275" spans="63:63" x14ac:dyDescent="0.25">
      <c r="BK504275" s="2315"/>
    </row>
    <row r="504276" spans="63:63" x14ac:dyDescent="0.25">
      <c r="BK504276" s="2311"/>
    </row>
    <row r="504300" spans="63:63" x14ac:dyDescent="0.25">
      <c r="BK504300" s="2315"/>
    </row>
    <row r="504301" spans="63:63" x14ac:dyDescent="0.25">
      <c r="BK504301" s="2311"/>
    </row>
    <row r="504325" spans="63:63" x14ac:dyDescent="0.25">
      <c r="BK504325" s="2315"/>
    </row>
    <row r="504326" spans="63:63" x14ac:dyDescent="0.25">
      <c r="BK504326" s="2311"/>
    </row>
    <row r="504350" spans="63:63" x14ac:dyDescent="0.25">
      <c r="BK504350" s="2315"/>
    </row>
    <row r="504351" spans="63:63" x14ac:dyDescent="0.25">
      <c r="BK504351" s="2311"/>
    </row>
    <row r="504375" spans="63:63" x14ac:dyDescent="0.25">
      <c r="BK504375" s="2315"/>
    </row>
    <row r="504376" spans="63:63" x14ac:dyDescent="0.25">
      <c r="BK504376" s="2311"/>
    </row>
    <row r="504400" spans="63:63" x14ac:dyDescent="0.25">
      <c r="BK504400" s="2315"/>
    </row>
    <row r="504401" spans="63:63" x14ac:dyDescent="0.25">
      <c r="BK504401" s="2311"/>
    </row>
    <row r="504425" spans="63:63" x14ac:dyDescent="0.25">
      <c r="BK504425" s="2315"/>
    </row>
    <row r="504426" spans="63:63" x14ac:dyDescent="0.25">
      <c r="BK504426" s="2311"/>
    </row>
    <row r="504450" spans="63:63" x14ac:dyDescent="0.25">
      <c r="BK504450" s="2315"/>
    </row>
    <row r="504451" spans="63:63" x14ac:dyDescent="0.25">
      <c r="BK504451" s="2311"/>
    </row>
    <row r="504475" spans="63:63" x14ac:dyDescent="0.25">
      <c r="BK504475" s="2315"/>
    </row>
    <row r="504476" spans="63:63" x14ac:dyDescent="0.25">
      <c r="BK504476" s="2311"/>
    </row>
    <row r="504500" spans="63:63" x14ac:dyDescent="0.25">
      <c r="BK504500" s="2315"/>
    </row>
    <row r="504501" spans="63:63" x14ac:dyDescent="0.25">
      <c r="BK504501" s="2311"/>
    </row>
    <row r="504525" spans="63:63" x14ac:dyDescent="0.25">
      <c r="BK504525" s="2315"/>
    </row>
    <row r="504526" spans="63:63" x14ac:dyDescent="0.25">
      <c r="BK504526" s="2311"/>
    </row>
    <row r="504550" spans="63:63" x14ac:dyDescent="0.25">
      <c r="BK504550" s="2315"/>
    </row>
    <row r="504551" spans="63:63" x14ac:dyDescent="0.25">
      <c r="BK504551" s="2311"/>
    </row>
    <row r="504575" spans="63:63" x14ac:dyDescent="0.25">
      <c r="BK504575" s="2315"/>
    </row>
    <row r="504576" spans="63:63" x14ac:dyDescent="0.25">
      <c r="BK504576" s="2311"/>
    </row>
    <row r="504600" spans="63:63" x14ac:dyDescent="0.25">
      <c r="BK504600" s="2315"/>
    </row>
    <row r="504601" spans="63:63" x14ac:dyDescent="0.25">
      <c r="BK504601" s="2311"/>
    </row>
    <row r="504625" spans="63:63" x14ac:dyDescent="0.25">
      <c r="BK504625" s="2315"/>
    </row>
    <row r="504626" spans="63:63" x14ac:dyDescent="0.25">
      <c r="BK504626" s="2311"/>
    </row>
    <row r="504650" spans="63:63" x14ac:dyDescent="0.25">
      <c r="BK504650" s="2315"/>
    </row>
    <row r="504651" spans="63:63" x14ac:dyDescent="0.25">
      <c r="BK504651" s="2311"/>
    </row>
    <row r="504675" spans="63:63" x14ac:dyDescent="0.25">
      <c r="BK504675" s="2315"/>
    </row>
    <row r="504676" spans="63:63" x14ac:dyDescent="0.25">
      <c r="BK504676" s="2311"/>
    </row>
    <row r="504700" spans="63:63" x14ac:dyDescent="0.25">
      <c r="BK504700" s="2315"/>
    </row>
    <row r="504701" spans="63:63" x14ac:dyDescent="0.25">
      <c r="BK504701" s="2311"/>
    </row>
    <row r="504725" spans="63:63" x14ac:dyDescent="0.25">
      <c r="BK504725" s="2315"/>
    </row>
    <row r="504726" spans="63:63" x14ac:dyDescent="0.25">
      <c r="BK504726" s="2311"/>
    </row>
    <row r="504750" spans="63:63" x14ac:dyDescent="0.25">
      <c r="BK504750" s="2315"/>
    </row>
    <row r="504751" spans="63:63" x14ac:dyDescent="0.25">
      <c r="BK504751" s="2311"/>
    </row>
    <row r="504775" spans="63:63" x14ac:dyDescent="0.25">
      <c r="BK504775" s="2315"/>
    </row>
    <row r="504776" spans="63:63" x14ac:dyDescent="0.25">
      <c r="BK504776" s="2311"/>
    </row>
    <row r="504800" spans="63:63" x14ac:dyDescent="0.25">
      <c r="BK504800" s="2315"/>
    </row>
    <row r="504801" spans="63:63" x14ac:dyDescent="0.25">
      <c r="BK504801" s="2311"/>
    </row>
    <row r="504825" spans="63:63" x14ac:dyDescent="0.25">
      <c r="BK504825" s="2315"/>
    </row>
    <row r="504826" spans="63:63" x14ac:dyDescent="0.25">
      <c r="BK504826" s="2311"/>
    </row>
    <row r="504850" spans="63:63" x14ac:dyDescent="0.25">
      <c r="BK504850" s="2315"/>
    </row>
    <row r="504851" spans="63:63" x14ac:dyDescent="0.25">
      <c r="BK504851" s="2311"/>
    </row>
    <row r="504875" spans="63:63" x14ac:dyDescent="0.25">
      <c r="BK504875" s="2315"/>
    </row>
    <row r="504876" spans="63:63" x14ac:dyDescent="0.25">
      <c r="BK504876" s="2311"/>
    </row>
    <row r="504900" spans="63:63" x14ac:dyDescent="0.25">
      <c r="BK504900" s="2315"/>
    </row>
    <row r="504901" spans="63:63" x14ac:dyDescent="0.25">
      <c r="BK504901" s="2311"/>
    </row>
    <row r="504925" spans="63:63" x14ac:dyDescent="0.25">
      <c r="BK504925" s="2315"/>
    </row>
    <row r="504926" spans="63:63" x14ac:dyDescent="0.25">
      <c r="BK504926" s="2311"/>
    </row>
    <row r="504950" spans="63:63" x14ac:dyDescent="0.25">
      <c r="BK504950" s="2315"/>
    </row>
    <row r="504951" spans="63:63" x14ac:dyDescent="0.25">
      <c r="BK504951" s="2311"/>
    </row>
    <row r="504975" spans="63:63" x14ac:dyDescent="0.25">
      <c r="BK504975" s="2315"/>
    </row>
    <row r="504976" spans="63:63" x14ac:dyDescent="0.25">
      <c r="BK504976" s="2311"/>
    </row>
    <row r="505000" spans="63:63" x14ac:dyDescent="0.25">
      <c r="BK505000" s="2315"/>
    </row>
    <row r="505001" spans="63:63" x14ac:dyDescent="0.25">
      <c r="BK505001" s="2311"/>
    </row>
    <row r="505025" spans="63:63" x14ac:dyDescent="0.25">
      <c r="BK505025" s="2315"/>
    </row>
    <row r="505026" spans="63:63" x14ac:dyDescent="0.25">
      <c r="BK505026" s="2311"/>
    </row>
    <row r="505050" spans="63:63" x14ac:dyDescent="0.25">
      <c r="BK505050" s="2315"/>
    </row>
    <row r="505051" spans="63:63" x14ac:dyDescent="0.25">
      <c r="BK505051" s="2311"/>
    </row>
    <row r="505075" spans="63:63" x14ac:dyDescent="0.25">
      <c r="BK505075" s="2315"/>
    </row>
    <row r="505076" spans="63:63" x14ac:dyDescent="0.25">
      <c r="BK505076" s="2311"/>
    </row>
    <row r="505100" spans="63:63" x14ac:dyDescent="0.25">
      <c r="BK505100" s="2315"/>
    </row>
    <row r="505101" spans="63:63" x14ac:dyDescent="0.25">
      <c r="BK505101" s="2311"/>
    </row>
    <row r="505125" spans="63:63" x14ac:dyDescent="0.25">
      <c r="BK505125" s="2315"/>
    </row>
    <row r="505126" spans="63:63" x14ac:dyDescent="0.25">
      <c r="BK505126" s="2311"/>
    </row>
    <row r="505150" spans="63:63" x14ac:dyDescent="0.25">
      <c r="BK505150" s="2315"/>
    </row>
    <row r="505151" spans="63:63" x14ac:dyDescent="0.25">
      <c r="BK505151" s="2311"/>
    </row>
    <row r="505175" spans="63:63" x14ac:dyDescent="0.25">
      <c r="BK505175" s="2315"/>
    </row>
    <row r="505176" spans="63:63" x14ac:dyDescent="0.25">
      <c r="BK505176" s="2311"/>
    </row>
    <row r="505200" spans="63:63" x14ac:dyDescent="0.25">
      <c r="BK505200" s="2315"/>
    </row>
    <row r="505201" spans="63:63" x14ac:dyDescent="0.25">
      <c r="BK505201" s="2311"/>
    </row>
    <row r="505225" spans="63:63" x14ac:dyDescent="0.25">
      <c r="BK505225" s="2315"/>
    </row>
    <row r="505226" spans="63:63" x14ac:dyDescent="0.25">
      <c r="BK505226" s="2311"/>
    </row>
    <row r="505250" spans="63:63" x14ac:dyDescent="0.25">
      <c r="BK505250" s="2315"/>
    </row>
    <row r="505251" spans="63:63" x14ac:dyDescent="0.25">
      <c r="BK505251" s="2311"/>
    </row>
    <row r="505275" spans="63:63" x14ac:dyDescent="0.25">
      <c r="BK505275" s="2315"/>
    </row>
    <row r="505276" spans="63:63" x14ac:dyDescent="0.25">
      <c r="BK505276" s="2311"/>
    </row>
    <row r="505300" spans="63:63" x14ac:dyDescent="0.25">
      <c r="BK505300" s="2315"/>
    </row>
    <row r="505301" spans="63:63" x14ac:dyDescent="0.25">
      <c r="BK505301" s="2311"/>
    </row>
    <row r="505325" spans="63:63" x14ac:dyDescent="0.25">
      <c r="BK505325" s="2315"/>
    </row>
    <row r="505326" spans="63:63" x14ac:dyDescent="0.25">
      <c r="BK505326" s="2311"/>
    </row>
    <row r="505350" spans="63:63" x14ac:dyDescent="0.25">
      <c r="BK505350" s="2315"/>
    </row>
    <row r="505351" spans="63:63" x14ac:dyDescent="0.25">
      <c r="BK505351" s="2311"/>
    </row>
    <row r="505375" spans="63:63" x14ac:dyDescent="0.25">
      <c r="BK505375" s="2315"/>
    </row>
    <row r="505376" spans="63:63" x14ac:dyDescent="0.25">
      <c r="BK505376" s="2311"/>
    </row>
    <row r="505400" spans="63:63" x14ac:dyDescent="0.25">
      <c r="BK505400" s="2315"/>
    </row>
    <row r="505401" spans="63:63" x14ac:dyDescent="0.25">
      <c r="BK505401" s="2311"/>
    </row>
    <row r="505425" spans="63:63" x14ac:dyDescent="0.25">
      <c r="BK505425" s="2315"/>
    </row>
    <row r="505426" spans="63:63" x14ac:dyDescent="0.25">
      <c r="BK505426" s="2311"/>
    </row>
    <row r="505450" spans="63:63" x14ac:dyDescent="0.25">
      <c r="BK505450" s="2315"/>
    </row>
    <row r="505451" spans="63:63" x14ac:dyDescent="0.25">
      <c r="BK505451" s="2311"/>
    </row>
    <row r="505475" spans="63:63" x14ac:dyDescent="0.25">
      <c r="BK505475" s="2315"/>
    </row>
    <row r="505476" spans="63:63" x14ac:dyDescent="0.25">
      <c r="BK505476" s="2311"/>
    </row>
    <row r="505500" spans="63:63" x14ac:dyDescent="0.25">
      <c r="BK505500" s="2315"/>
    </row>
    <row r="505501" spans="63:63" x14ac:dyDescent="0.25">
      <c r="BK505501" s="2311"/>
    </row>
    <row r="505525" spans="63:63" x14ac:dyDescent="0.25">
      <c r="BK505525" s="2315"/>
    </row>
    <row r="505526" spans="63:63" x14ac:dyDescent="0.25">
      <c r="BK505526" s="2311"/>
    </row>
    <row r="505550" spans="63:63" x14ac:dyDescent="0.25">
      <c r="BK505550" s="2315"/>
    </row>
    <row r="505551" spans="63:63" x14ac:dyDescent="0.25">
      <c r="BK505551" s="2311"/>
    </row>
    <row r="505575" spans="63:63" x14ac:dyDescent="0.25">
      <c r="BK505575" s="2315"/>
    </row>
    <row r="505576" spans="63:63" x14ac:dyDescent="0.25">
      <c r="BK505576" s="2311"/>
    </row>
    <row r="505600" spans="63:63" x14ac:dyDescent="0.25">
      <c r="BK505600" s="2315"/>
    </row>
    <row r="505601" spans="63:63" x14ac:dyDescent="0.25">
      <c r="BK505601" s="2311"/>
    </row>
    <row r="505625" spans="63:63" x14ac:dyDescent="0.25">
      <c r="BK505625" s="2315"/>
    </row>
    <row r="505626" spans="63:63" x14ac:dyDescent="0.25">
      <c r="BK505626" s="2311"/>
    </row>
    <row r="505650" spans="63:63" x14ac:dyDescent="0.25">
      <c r="BK505650" s="2315"/>
    </row>
    <row r="505651" spans="63:63" x14ac:dyDescent="0.25">
      <c r="BK505651" s="2311"/>
    </row>
    <row r="505675" spans="63:63" x14ac:dyDescent="0.25">
      <c r="BK505675" s="2315"/>
    </row>
    <row r="505676" spans="63:63" x14ac:dyDescent="0.25">
      <c r="BK505676" s="2311"/>
    </row>
    <row r="505700" spans="63:63" x14ac:dyDescent="0.25">
      <c r="BK505700" s="2315"/>
    </row>
    <row r="505701" spans="63:63" x14ac:dyDescent="0.25">
      <c r="BK505701" s="2311"/>
    </row>
    <row r="505725" spans="63:63" x14ac:dyDescent="0.25">
      <c r="BK505725" s="2315"/>
    </row>
    <row r="505726" spans="63:63" x14ac:dyDescent="0.25">
      <c r="BK505726" s="2311"/>
    </row>
    <row r="505750" spans="63:63" x14ac:dyDescent="0.25">
      <c r="BK505750" s="2315"/>
    </row>
    <row r="505751" spans="63:63" x14ac:dyDescent="0.25">
      <c r="BK505751" s="2311"/>
    </row>
    <row r="505775" spans="63:63" x14ac:dyDescent="0.25">
      <c r="BK505775" s="2315"/>
    </row>
    <row r="505776" spans="63:63" x14ac:dyDescent="0.25">
      <c r="BK505776" s="2311"/>
    </row>
    <row r="505800" spans="63:63" x14ac:dyDescent="0.25">
      <c r="BK505800" s="2315"/>
    </row>
    <row r="505801" spans="63:63" x14ac:dyDescent="0.25">
      <c r="BK505801" s="2311"/>
    </row>
    <row r="505825" spans="63:63" x14ac:dyDescent="0.25">
      <c r="BK505825" s="2315"/>
    </row>
    <row r="505826" spans="63:63" x14ac:dyDescent="0.25">
      <c r="BK505826" s="2311"/>
    </row>
    <row r="505850" spans="63:63" x14ac:dyDescent="0.25">
      <c r="BK505850" s="2315"/>
    </row>
    <row r="505851" spans="63:63" x14ac:dyDescent="0.25">
      <c r="BK505851" s="2311"/>
    </row>
    <row r="505875" spans="63:63" x14ac:dyDescent="0.25">
      <c r="BK505875" s="2315"/>
    </row>
    <row r="505876" spans="63:63" x14ac:dyDescent="0.25">
      <c r="BK505876" s="2311"/>
    </row>
    <row r="505900" spans="63:63" x14ac:dyDescent="0.25">
      <c r="BK505900" s="2315"/>
    </row>
    <row r="505901" spans="63:63" x14ac:dyDescent="0.25">
      <c r="BK505901" s="2311"/>
    </row>
    <row r="505925" spans="63:63" x14ac:dyDescent="0.25">
      <c r="BK505925" s="2315"/>
    </row>
    <row r="505926" spans="63:63" x14ac:dyDescent="0.25">
      <c r="BK505926" s="2311"/>
    </row>
    <row r="505950" spans="63:63" x14ac:dyDescent="0.25">
      <c r="BK505950" s="2315"/>
    </row>
    <row r="505951" spans="63:63" x14ac:dyDescent="0.25">
      <c r="BK505951" s="2311"/>
    </row>
    <row r="505975" spans="63:63" x14ac:dyDescent="0.25">
      <c r="BK505975" s="2315"/>
    </row>
    <row r="505976" spans="63:63" x14ac:dyDescent="0.25">
      <c r="BK505976" s="2311"/>
    </row>
    <row r="506000" spans="63:63" x14ac:dyDescent="0.25">
      <c r="BK506000" s="2315"/>
    </row>
    <row r="506001" spans="63:63" x14ac:dyDescent="0.25">
      <c r="BK506001" s="2311"/>
    </row>
    <row r="506025" spans="63:63" x14ac:dyDescent="0.25">
      <c r="BK506025" s="2315"/>
    </row>
    <row r="506026" spans="63:63" x14ac:dyDescent="0.25">
      <c r="BK506026" s="2311"/>
    </row>
    <row r="506050" spans="63:63" x14ac:dyDescent="0.25">
      <c r="BK506050" s="2315"/>
    </row>
    <row r="506051" spans="63:63" x14ac:dyDescent="0.25">
      <c r="BK506051" s="2311"/>
    </row>
    <row r="506075" spans="63:63" x14ac:dyDescent="0.25">
      <c r="BK506075" s="2315"/>
    </row>
    <row r="506076" spans="63:63" x14ac:dyDescent="0.25">
      <c r="BK506076" s="2311"/>
    </row>
    <row r="506100" spans="63:63" x14ac:dyDescent="0.25">
      <c r="BK506100" s="2315"/>
    </row>
    <row r="506101" spans="63:63" x14ac:dyDescent="0.25">
      <c r="BK506101" s="2311"/>
    </row>
    <row r="506125" spans="63:63" x14ac:dyDescent="0.25">
      <c r="BK506125" s="2315"/>
    </row>
    <row r="506126" spans="63:63" x14ac:dyDescent="0.25">
      <c r="BK506126" s="2311"/>
    </row>
    <row r="506150" spans="63:63" x14ac:dyDescent="0.25">
      <c r="BK506150" s="2315"/>
    </row>
    <row r="506151" spans="63:63" x14ac:dyDescent="0.25">
      <c r="BK506151" s="2311"/>
    </row>
    <row r="506175" spans="63:63" x14ac:dyDescent="0.25">
      <c r="BK506175" s="2315"/>
    </row>
    <row r="506176" spans="63:63" x14ac:dyDescent="0.25">
      <c r="BK506176" s="2311"/>
    </row>
    <row r="506200" spans="63:63" x14ac:dyDescent="0.25">
      <c r="BK506200" s="2315"/>
    </row>
    <row r="506201" spans="63:63" x14ac:dyDescent="0.25">
      <c r="BK506201" s="2311"/>
    </row>
    <row r="506225" spans="63:63" x14ac:dyDescent="0.25">
      <c r="BK506225" s="2315"/>
    </row>
    <row r="506226" spans="63:63" x14ac:dyDescent="0.25">
      <c r="BK506226" s="2311"/>
    </row>
    <row r="506250" spans="63:63" x14ac:dyDescent="0.25">
      <c r="BK506250" s="2315"/>
    </row>
    <row r="506251" spans="63:63" x14ac:dyDescent="0.25">
      <c r="BK506251" s="2311"/>
    </row>
    <row r="506275" spans="63:63" x14ac:dyDescent="0.25">
      <c r="BK506275" s="2315"/>
    </row>
    <row r="506276" spans="63:63" x14ac:dyDescent="0.25">
      <c r="BK506276" s="2311"/>
    </row>
    <row r="506300" spans="63:63" x14ac:dyDescent="0.25">
      <c r="BK506300" s="2315"/>
    </row>
    <row r="506301" spans="63:63" x14ac:dyDescent="0.25">
      <c r="BK506301" s="2311"/>
    </row>
    <row r="506325" spans="63:63" x14ac:dyDescent="0.25">
      <c r="BK506325" s="2315"/>
    </row>
    <row r="506326" spans="63:63" x14ac:dyDescent="0.25">
      <c r="BK506326" s="2311"/>
    </row>
    <row r="506350" spans="63:63" x14ac:dyDescent="0.25">
      <c r="BK506350" s="2315"/>
    </row>
    <row r="506351" spans="63:63" x14ac:dyDescent="0.25">
      <c r="BK506351" s="2311"/>
    </row>
    <row r="506375" spans="63:63" x14ac:dyDescent="0.25">
      <c r="BK506375" s="2315"/>
    </row>
    <row r="506376" spans="63:63" x14ac:dyDescent="0.25">
      <c r="BK506376" s="2311"/>
    </row>
    <row r="506400" spans="63:63" x14ac:dyDescent="0.25">
      <c r="BK506400" s="2315"/>
    </row>
    <row r="506401" spans="63:63" x14ac:dyDescent="0.25">
      <c r="BK506401" s="2311"/>
    </row>
    <row r="506425" spans="63:63" x14ac:dyDescent="0.25">
      <c r="BK506425" s="2315"/>
    </row>
    <row r="506426" spans="63:63" x14ac:dyDescent="0.25">
      <c r="BK506426" s="2311"/>
    </row>
    <row r="506450" spans="63:63" x14ac:dyDescent="0.25">
      <c r="BK506450" s="2315"/>
    </row>
    <row r="506451" spans="63:63" x14ac:dyDescent="0.25">
      <c r="BK506451" s="2311"/>
    </row>
    <row r="506475" spans="63:63" x14ac:dyDescent="0.25">
      <c r="BK506475" s="2315"/>
    </row>
    <row r="506476" spans="63:63" x14ac:dyDescent="0.25">
      <c r="BK506476" s="2311"/>
    </row>
    <row r="506500" spans="63:63" x14ac:dyDescent="0.25">
      <c r="BK506500" s="2315"/>
    </row>
    <row r="506501" spans="63:63" x14ac:dyDescent="0.25">
      <c r="BK506501" s="2311"/>
    </row>
    <row r="506525" spans="63:63" x14ac:dyDescent="0.25">
      <c r="BK506525" s="2315"/>
    </row>
    <row r="506526" spans="63:63" x14ac:dyDescent="0.25">
      <c r="BK506526" s="2311"/>
    </row>
    <row r="506550" spans="63:63" x14ac:dyDescent="0.25">
      <c r="BK506550" s="2315"/>
    </row>
    <row r="506551" spans="63:63" x14ac:dyDescent="0.25">
      <c r="BK506551" s="2311"/>
    </row>
    <row r="506575" spans="63:63" x14ac:dyDescent="0.25">
      <c r="BK506575" s="2315"/>
    </row>
    <row r="506576" spans="63:63" x14ac:dyDescent="0.25">
      <c r="BK506576" s="2311"/>
    </row>
    <row r="506600" spans="63:63" x14ac:dyDescent="0.25">
      <c r="BK506600" s="2315"/>
    </row>
    <row r="506601" spans="63:63" x14ac:dyDescent="0.25">
      <c r="BK506601" s="2311"/>
    </row>
    <row r="506625" spans="63:63" x14ac:dyDescent="0.25">
      <c r="BK506625" s="2315"/>
    </row>
    <row r="506626" spans="63:63" x14ac:dyDescent="0.25">
      <c r="BK506626" s="2311"/>
    </row>
    <row r="506650" spans="63:63" x14ac:dyDescent="0.25">
      <c r="BK506650" s="2315"/>
    </row>
    <row r="506651" spans="63:63" x14ac:dyDescent="0.25">
      <c r="BK506651" s="2311"/>
    </row>
    <row r="506675" spans="63:63" x14ac:dyDescent="0.25">
      <c r="BK506675" s="2315"/>
    </row>
    <row r="506676" spans="63:63" x14ac:dyDescent="0.25">
      <c r="BK506676" s="2311"/>
    </row>
    <row r="506700" spans="63:63" x14ac:dyDescent="0.25">
      <c r="BK506700" s="2315"/>
    </row>
    <row r="506701" spans="63:63" x14ac:dyDescent="0.25">
      <c r="BK506701" s="2311"/>
    </row>
    <row r="506725" spans="63:63" x14ac:dyDescent="0.25">
      <c r="BK506725" s="2315"/>
    </row>
    <row r="506726" spans="63:63" x14ac:dyDescent="0.25">
      <c r="BK506726" s="2311"/>
    </row>
    <row r="506750" spans="63:63" x14ac:dyDescent="0.25">
      <c r="BK506750" s="2315"/>
    </row>
    <row r="506751" spans="63:63" x14ac:dyDescent="0.25">
      <c r="BK506751" s="2311"/>
    </row>
    <row r="506775" spans="63:63" x14ac:dyDescent="0.25">
      <c r="BK506775" s="2315"/>
    </row>
    <row r="506776" spans="63:63" x14ac:dyDescent="0.25">
      <c r="BK506776" s="2311"/>
    </row>
    <row r="506800" spans="63:63" x14ac:dyDescent="0.25">
      <c r="BK506800" s="2315"/>
    </row>
    <row r="506801" spans="63:63" x14ac:dyDescent="0.25">
      <c r="BK506801" s="2311"/>
    </row>
    <row r="506825" spans="63:63" x14ac:dyDescent="0.25">
      <c r="BK506825" s="2315"/>
    </row>
    <row r="506826" spans="63:63" x14ac:dyDescent="0.25">
      <c r="BK506826" s="2311"/>
    </row>
    <row r="506850" spans="63:63" x14ac:dyDescent="0.25">
      <c r="BK506850" s="2315"/>
    </row>
    <row r="506851" spans="63:63" x14ac:dyDescent="0.25">
      <c r="BK506851" s="2311"/>
    </row>
    <row r="506875" spans="63:63" x14ac:dyDescent="0.25">
      <c r="BK506875" s="2315"/>
    </row>
    <row r="506876" spans="63:63" x14ac:dyDescent="0.25">
      <c r="BK506876" s="2311"/>
    </row>
    <row r="506900" spans="63:63" x14ac:dyDescent="0.25">
      <c r="BK506900" s="2315"/>
    </row>
    <row r="506901" spans="63:63" x14ac:dyDescent="0.25">
      <c r="BK506901" s="2311"/>
    </row>
    <row r="506925" spans="63:63" x14ac:dyDescent="0.25">
      <c r="BK506925" s="2315"/>
    </row>
    <row r="506926" spans="63:63" x14ac:dyDescent="0.25">
      <c r="BK506926" s="2311"/>
    </row>
    <row r="506950" spans="63:63" x14ac:dyDescent="0.25">
      <c r="BK506950" s="2315"/>
    </row>
    <row r="506951" spans="63:63" x14ac:dyDescent="0.25">
      <c r="BK506951" s="2311"/>
    </row>
    <row r="506975" spans="63:63" x14ac:dyDescent="0.25">
      <c r="BK506975" s="2315"/>
    </row>
    <row r="506976" spans="63:63" x14ac:dyDescent="0.25">
      <c r="BK506976" s="2311"/>
    </row>
    <row r="507000" spans="63:63" x14ac:dyDescent="0.25">
      <c r="BK507000" s="2315"/>
    </row>
    <row r="507001" spans="63:63" x14ac:dyDescent="0.25">
      <c r="BK507001" s="2311"/>
    </row>
    <row r="507025" spans="63:63" x14ac:dyDescent="0.25">
      <c r="BK507025" s="2315"/>
    </row>
    <row r="507026" spans="63:63" x14ac:dyDescent="0.25">
      <c r="BK507026" s="2311"/>
    </row>
    <row r="507050" spans="63:63" x14ac:dyDescent="0.25">
      <c r="BK507050" s="2315"/>
    </row>
    <row r="507051" spans="63:63" x14ac:dyDescent="0.25">
      <c r="BK507051" s="2311"/>
    </row>
    <row r="507075" spans="63:63" x14ac:dyDescent="0.25">
      <c r="BK507075" s="2315"/>
    </row>
    <row r="507076" spans="63:63" x14ac:dyDescent="0.25">
      <c r="BK507076" s="2311"/>
    </row>
    <row r="507100" spans="63:63" x14ac:dyDescent="0.25">
      <c r="BK507100" s="2315"/>
    </row>
    <row r="507101" spans="63:63" x14ac:dyDescent="0.25">
      <c r="BK507101" s="2311"/>
    </row>
    <row r="507125" spans="63:63" x14ac:dyDescent="0.25">
      <c r="BK507125" s="2315"/>
    </row>
    <row r="507126" spans="63:63" x14ac:dyDescent="0.25">
      <c r="BK507126" s="2311"/>
    </row>
    <row r="507150" spans="63:63" x14ac:dyDescent="0.25">
      <c r="BK507150" s="2315"/>
    </row>
    <row r="507151" spans="63:63" x14ac:dyDescent="0.25">
      <c r="BK507151" s="2311"/>
    </row>
    <row r="507175" spans="63:63" x14ac:dyDescent="0.25">
      <c r="BK507175" s="2315"/>
    </row>
    <row r="507176" spans="63:63" x14ac:dyDescent="0.25">
      <c r="BK507176" s="2311"/>
    </row>
    <row r="507200" spans="63:63" x14ac:dyDescent="0.25">
      <c r="BK507200" s="2315"/>
    </row>
    <row r="507201" spans="63:63" x14ac:dyDescent="0.25">
      <c r="BK507201" s="2311"/>
    </row>
    <row r="507225" spans="63:63" x14ac:dyDescent="0.25">
      <c r="BK507225" s="2315"/>
    </row>
    <row r="507226" spans="63:63" x14ac:dyDescent="0.25">
      <c r="BK507226" s="2311"/>
    </row>
    <row r="507250" spans="63:63" x14ac:dyDescent="0.25">
      <c r="BK507250" s="2315"/>
    </row>
    <row r="507251" spans="63:63" x14ac:dyDescent="0.25">
      <c r="BK507251" s="2311"/>
    </row>
    <row r="507275" spans="63:63" x14ac:dyDescent="0.25">
      <c r="BK507275" s="2315"/>
    </row>
    <row r="507276" spans="63:63" x14ac:dyDescent="0.25">
      <c r="BK507276" s="2311"/>
    </row>
    <row r="507300" spans="63:63" x14ac:dyDescent="0.25">
      <c r="BK507300" s="2315"/>
    </row>
    <row r="507301" spans="63:63" x14ac:dyDescent="0.25">
      <c r="BK507301" s="2311"/>
    </row>
    <row r="507325" spans="63:63" x14ac:dyDescent="0.25">
      <c r="BK507325" s="2315"/>
    </row>
    <row r="507326" spans="63:63" x14ac:dyDescent="0.25">
      <c r="BK507326" s="2311"/>
    </row>
    <row r="507350" spans="63:63" x14ac:dyDescent="0.25">
      <c r="BK507350" s="2315"/>
    </row>
    <row r="507351" spans="63:63" x14ac:dyDescent="0.25">
      <c r="BK507351" s="2311"/>
    </row>
    <row r="507375" spans="63:63" x14ac:dyDescent="0.25">
      <c r="BK507375" s="2315"/>
    </row>
    <row r="507376" spans="63:63" x14ac:dyDescent="0.25">
      <c r="BK507376" s="2311"/>
    </row>
    <row r="507400" spans="63:63" x14ac:dyDescent="0.25">
      <c r="BK507400" s="2315"/>
    </row>
    <row r="507401" spans="63:63" x14ac:dyDescent="0.25">
      <c r="BK507401" s="2311"/>
    </row>
    <row r="507425" spans="63:63" x14ac:dyDescent="0.25">
      <c r="BK507425" s="2315"/>
    </row>
    <row r="507426" spans="63:63" x14ac:dyDescent="0.25">
      <c r="BK507426" s="2311"/>
    </row>
    <row r="507450" spans="63:63" x14ac:dyDescent="0.25">
      <c r="BK507450" s="2315"/>
    </row>
    <row r="507451" spans="63:63" x14ac:dyDescent="0.25">
      <c r="BK507451" s="2311"/>
    </row>
    <row r="507475" spans="63:63" x14ac:dyDescent="0.25">
      <c r="BK507475" s="2315"/>
    </row>
    <row r="507476" spans="63:63" x14ac:dyDescent="0.25">
      <c r="BK507476" s="2311"/>
    </row>
    <row r="507500" spans="63:63" x14ac:dyDescent="0.25">
      <c r="BK507500" s="2315"/>
    </row>
    <row r="507501" spans="63:63" x14ac:dyDescent="0.25">
      <c r="BK507501" s="2311"/>
    </row>
    <row r="507525" spans="63:63" x14ac:dyDescent="0.25">
      <c r="BK507525" s="2315"/>
    </row>
    <row r="507526" spans="63:63" x14ac:dyDescent="0.25">
      <c r="BK507526" s="2311"/>
    </row>
    <row r="507550" spans="63:63" x14ac:dyDescent="0.25">
      <c r="BK507550" s="2315"/>
    </row>
    <row r="507551" spans="63:63" x14ac:dyDescent="0.25">
      <c r="BK507551" s="2311"/>
    </row>
    <row r="507575" spans="63:63" x14ac:dyDescent="0.25">
      <c r="BK507575" s="2315"/>
    </row>
    <row r="507576" spans="63:63" x14ac:dyDescent="0.25">
      <c r="BK507576" s="2311"/>
    </row>
    <row r="507600" spans="63:63" x14ac:dyDescent="0.25">
      <c r="BK507600" s="2315"/>
    </row>
    <row r="507601" spans="63:63" x14ac:dyDescent="0.25">
      <c r="BK507601" s="2311"/>
    </row>
    <row r="507625" spans="63:63" x14ac:dyDescent="0.25">
      <c r="BK507625" s="2315"/>
    </row>
    <row r="507626" spans="63:63" x14ac:dyDescent="0.25">
      <c r="BK507626" s="2311"/>
    </row>
    <row r="507650" spans="63:63" x14ac:dyDescent="0.25">
      <c r="BK507650" s="2315"/>
    </row>
    <row r="507651" spans="63:63" x14ac:dyDescent="0.25">
      <c r="BK507651" s="2311"/>
    </row>
    <row r="507675" spans="63:63" x14ac:dyDescent="0.25">
      <c r="BK507675" s="2315"/>
    </row>
    <row r="507676" spans="63:63" x14ac:dyDescent="0.25">
      <c r="BK507676" s="2311"/>
    </row>
    <row r="507700" spans="63:63" x14ac:dyDescent="0.25">
      <c r="BK507700" s="2315"/>
    </row>
    <row r="507701" spans="63:63" x14ac:dyDescent="0.25">
      <c r="BK507701" s="2311"/>
    </row>
    <row r="507725" spans="63:63" x14ac:dyDescent="0.25">
      <c r="BK507725" s="2315"/>
    </row>
    <row r="507726" spans="63:63" x14ac:dyDescent="0.25">
      <c r="BK507726" s="2311"/>
    </row>
    <row r="507750" spans="63:63" x14ac:dyDescent="0.25">
      <c r="BK507750" s="2315"/>
    </row>
    <row r="507751" spans="63:63" x14ac:dyDescent="0.25">
      <c r="BK507751" s="2311"/>
    </row>
    <row r="507775" spans="63:63" x14ac:dyDescent="0.25">
      <c r="BK507775" s="2315"/>
    </row>
    <row r="507776" spans="63:63" x14ac:dyDescent="0.25">
      <c r="BK507776" s="2311"/>
    </row>
    <row r="507800" spans="63:63" x14ac:dyDescent="0.25">
      <c r="BK507800" s="2315"/>
    </row>
    <row r="507801" spans="63:63" x14ac:dyDescent="0.25">
      <c r="BK507801" s="2311"/>
    </row>
    <row r="507825" spans="63:63" x14ac:dyDescent="0.25">
      <c r="BK507825" s="2315"/>
    </row>
    <row r="507826" spans="63:63" x14ac:dyDescent="0.25">
      <c r="BK507826" s="2311"/>
    </row>
    <row r="507850" spans="63:63" x14ac:dyDescent="0.25">
      <c r="BK507850" s="2315"/>
    </row>
    <row r="507851" spans="63:63" x14ac:dyDescent="0.25">
      <c r="BK507851" s="2311"/>
    </row>
    <row r="507875" spans="63:63" x14ac:dyDescent="0.25">
      <c r="BK507875" s="2315"/>
    </row>
    <row r="507876" spans="63:63" x14ac:dyDescent="0.25">
      <c r="BK507876" s="2311"/>
    </row>
    <row r="507900" spans="63:63" x14ac:dyDescent="0.25">
      <c r="BK507900" s="2315"/>
    </row>
    <row r="507901" spans="63:63" x14ac:dyDescent="0.25">
      <c r="BK507901" s="2311"/>
    </row>
    <row r="507925" spans="63:63" x14ac:dyDescent="0.25">
      <c r="BK507925" s="2315"/>
    </row>
    <row r="507926" spans="63:63" x14ac:dyDescent="0.25">
      <c r="BK507926" s="2311"/>
    </row>
    <row r="507950" spans="63:63" x14ac:dyDescent="0.25">
      <c r="BK507950" s="2315"/>
    </row>
    <row r="507951" spans="63:63" x14ac:dyDescent="0.25">
      <c r="BK507951" s="2311"/>
    </row>
    <row r="507975" spans="63:63" x14ac:dyDescent="0.25">
      <c r="BK507975" s="2315"/>
    </row>
    <row r="507976" spans="63:63" x14ac:dyDescent="0.25">
      <c r="BK507976" s="2311"/>
    </row>
    <row r="508000" spans="63:63" x14ac:dyDescent="0.25">
      <c r="BK508000" s="2315"/>
    </row>
    <row r="508001" spans="63:63" x14ac:dyDescent="0.25">
      <c r="BK508001" s="2311"/>
    </row>
    <row r="508025" spans="63:63" x14ac:dyDescent="0.25">
      <c r="BK508025" s="2315"/>
    </row>
    <row r="508026" spans="63:63" x14ac:dyDescent="0.25">
      <c r="BK508026" s="2311"/>
    </row>
    <row r="508050" spans="63:63" x14ac:dyDescent="0.25">
      <c r="BK508050" s="2315"/>
    </row>
    <row r="508051" spans="63:63" x14ac:dyDescent="0.25">
      <c r="BK508051" s="2311"/>
    </row>
    <row r="508075" spans="63:63" x14ac:dyDescent="0.25">
      <c r="BK508075" s="2315"/>
    </row>
    <row r="508076" spans="63:63" x14ac:dyDescent="0.25">
      <c r="BK508076" s="2311"/>
    </row>
    <row r="508100" spans="63:63" x14ac:dyDescent="0.25">
      <c r="BK508100" s="2315"/>
    </row>
    <row r="508101" spans="63:63" x14ac:dyDescent="0.25">
      <c r="BK508101" s="2311"/>
    </row>
    <row r="508125" spans="63:63" x14ac:dyDescent="0.25">
      <c r="BK508125" s="2315"/>
    </row>
    <row r="508126" spans="63:63" x14ac:dyDescent="0.25">
      <c r="BK508126" s="2311"/>
    </row>
    <row r="508150" spans="63:63" x14ac:dyDescent="0.25">
      <c r="BK508150" s="2315"/>
    </row>
    <row r="508151" spans="63:63" x14ac:dyDescent="0.25">
      <c r="BK508151" s="2311"/>
    </row>
    <row r="508175" spans="63:63" x14ac:dyDescent="0.25">
      <c r="BK508175" s="2315"/>
    </row>
    <row r="508176" spans="63:63" x14ac:dyDescent="0.25">
      <c r="BK508176" s="2311"/>
    </row>
    <row r="508200" spans="63:63" x14ac:dyDescent="0.25">
      <c r="BK508200" s="2315"/>
    </row>
    <row r="508201" spans="63:63" x14ac:dyDescent="0.25">
      <c r="BK508201" s="2311"/>
    </row>
    <row r="508225" spans="63:63" x14ac:dyDescent="0.25">
      <c r="BK508225" s="2315"/>
    </row>
    <row r="508226" spans="63:63" x14ac:dyDescent="0.25">
      <c r="BK508226" s="2311"/>
    </row>
    <row r="508250" spans="63:63" x14ac:dyDescent="0.25">
      <c r="BK508250" s="2315"/>
    </row>
    <row r="508251" spans="63:63" x14ac:dyDescent="0.25">
      <c r="BK508251" s="2311"/>
    </row>
    <row r="508275" spans="63:63" x14ac:dyDescent="0.25">
      <c r="BK508275" s="2315"/>
    </row>
    <row r="508276" spans="63:63" x14ac:dyDescent="0.25">
      <c r="BK508276" s="2311"/>
    </row>
    <row r="508300" spans="63:63" x14ac:dyDescent="0.25">
      <c r="BK508300" s="2315"/>
    </row>
    <row r="508301" spans="63:63" x14ac:dyDescent="0.25">
      <c r="BK508301" s="2311"/>
    </row>
    <row r="508325" spans="63:63" x14ac:dyDescent="0.25">
      <c r="BK508325" s="2315"/>
    </row>
    <row r="508326" spans="63:63" x14ac:dyDescent="0.25">
      <c r="BK508326" s="2311"/>
    </row>
    <row r="508350" spans="63:63" x14ac:dyDescent="0.25">
      <c r="BK508350" s="2315"/>
    </row>
    <row r="508351" spans="63:63" x14ac:dyDescent="0.25">
      <c r="BK508351" s="2311"/>
    </row>
    <row r="508375" spans="63:63" x14ac:dyDescent="0.25">
      <c r="BK508375" s="2315"/>
    </row>
    <row r="508376" spans="63:63" x14ac:dyDescent="0.25">
      <c r="BK508376" s="2311"/>
    </row>
    <row r="508400" spans="63:63" x14ac:dyDescent="0.25">
      <c r="BK508400" s="2315"/>
    </row>
    <row r="508401" spans="63:63" x14ac:dyDescent="0.25">
      <c r="BK508401" s="2311"/>
    </row>
    <row r="508425" spans="63:63" x14ac:dyDescent="0.25">
      <c r="BK508425" s="2315"/>
    </row>
    <row r="508426" spans="63:63" x14ac:dyDescent="0.25">
      <c r="BK508426" s="2311"/>
    </row>
    <row r="508450" spans="63:63" x14ac:dyDescent="0.25">
      <c r="BK508450" s="2315"/>
    </row>
    <row r="508451" spans="63:63" x14ac:dyDescent="0.25">
      <c r="BK508451" s="2311"/>
    </row>
    <row r="508475" spans="63:63" x14ac:dyDescent="0.25">
      <c r="BK508475" s="2315"/>
    </row>
    <row r="508476" spans="63:63" x14ac:dyDescent="0.25">
      <c r="BK508476" s="2311"/>
    </row>
    <row r="508500" spans="63:63" x14ac:dyDescent="0.25">
      <c r="BK508500" s="2315"/>
    </row>
    <row r="508501" spans="63:63" x14ac:dyDescent="0.25">
      <c r="BK508501" s="2311"/>
    </row>
    <row r="508525" spans="63:63" x14ac:dyDescent="0.25">
      <c r="BK508525" s="2315"/>
    </row>
    <row r="508526" spans="63:63" x14ac:dyDescent="0.25">
      <c r="BK508526" s="2311"/>
    </row>
    <row r="508550" spans="63:63" x14ac:dyDescent="0.25">
      <c r="BK508550" s="2315"/>
    </row>
    <row r="508551" spans="63:63" x14ac:dyDescent="0.25">
      <c r="BK508551" s="2311"/>
    </row>
    <row r="508575" spans="63:63" x14ac:dyDescent="0.25">
      <c r="BK508575" s="2315"/>
    </row>
    <row r="508576" spans="63:63" x14ac:dyDescent="0.25">
      <c r="BK508576" s="2311"/>
    </row>
    <row r="508600" spans="63:63" x14ac:dyDescent="0.25">
      <c r="BK508600" s="2315"/>
    </row>
    <row r="508601" spans="63:63" x14ac:dyDescent="0.25">
      <c r="BK508601" s="2311"/>
    </row>
    <row r="508625" spans="63:63" x14ac:dyDescent="0.25">
      <c r="BK508625" s="2315"/>
    </row>
    <row r="508626" spans="63:63" x14ac:dyDescent="0.25">
      <c r="BK508626" s="2311"/>
    </row>
    <row r="508650" spans="63:63" x14ac:dyDescent="0.25">
      <c r="BK508650" s="2315"/>
    </row>
    <row r="508651" spans="63:63" x14ac:dyDescent="0.25">
      <c r="BK508651" s="2311"/>
    </row>
    <row r="508675" spans="63:63" x14ac:dyDescent="0.25">
      <c r="BK508675" s="2315"/>
    </row>
    <row r="508676" spans="63:63" x14ac:dyDescent="0.25">
      <c r="BK508676" s="2311"/>
    </row>
    <row r="508700" spans="63:63" x14ac:dyDescent="0.25">
      <c r="BK508700" s="2315"/>
    </row>
    <row r="508701" spans="63:63" x14ac:dyDescent="0.25">
      <c r="BK508701" s="2311"/>
    </row>
    <row r="508725" spans="63:63" x14ac:dyDescent="0.25">
      <c r="BK508725" s="2315"/>
    </row>
    <row r="508726" spans="63:63" x14ac:dyDescent="0.25">
      <c r="BK508726" s="2311"/>
    </row>
    <row r="508750" spans="63:63" x14ac:dyDescent="0.25">
      <c r="BK508750" s="2315"/>
    </row>
    <row r="508751" spans="63:63" x14ac:dyDescent="0.25">
      <c r="BK508751" s="2311"/>
    </row>
    <row r="508775" spans="63:63" x14ac:dyDescent="0.25">
      <c r="BK508775" s="2315"/>
    </row>
    <row r="508776" spans="63:63" x14ac:dyDescent="0.25">
      <c r="BK508776" s="2311"/>
    </row>
    <row r="508800" spans="63:63" x14ac:dyDescent="0.25">
      <c r="BK508800" s="2315"/>
    </row>
    <row r="508801" spans="63:63" x14ac:dyDescent="0.25">
      <c r="BK508801" s="2311"/>
    </row>
    <row r="508825" spans="63:63" x14ac:dyDescent="0.25">
      <c r="BK508825" s="2315"/>
    </row>
    <row r="508826" spans="63:63" x14ac:dyDescent="0.25">
      <c r="BK508826" s="2311"/>
    </row>
    <row r="508850" spans="63:63" x14ac:dyDescent="0.25">
      <c r="BK508850" s="2315"/>
    </row>
    <row r="508851" spans="63:63" x14ac:dyDescent="0.25">
      <c r="BK508851" s="2311"/>
    </row>
    <row r="508875" spans="63:63" x14ac:dyDescent="0.25">
      <c r="BK508875" s="2315"/>
    </row>
    <row r="508876" spans="63:63" x14ac:dyDescent="0.25">
      <c r="BK508876" s="2311"/>
    </row>
    <row r="508900" spans="63:63" x14ac:dyDescent="0.25">
      <c r="BK508900" s="2315"/>
    </row>
    <row r="508901" spans="63:63" x14ac:dyDescent="0.25">
      <c r="BK508901" s="2311"/>
    </row>
    <row r="508925" spans="63:63" x14ac:dyDescent="0.25">
      <c r="BK508925" s="2315"/>
    </row>
    <row r="508926" spans="63:63" x14ac:dyDescent="0.25">
      <c r="BK508926" s="2311"/>
    </row>
    <row r="508950" spans="63:63" x14ac:dyDescent="0.25">
      <c r="BK508950" s="2315"/>
    </row>
    <row r="508951" spans="63:63" x14ac:dyDescent="0.25">
      <c r="BK508951" s="2311"/>
    </row>
    <row r="508975" spans="63:63" x14ac:dyDescent="0.25">
      <c r="BK508975" s="2315"/>
    </row>
    <row r="508976" spans="63:63" x14ac:dyDescent="0.25">
      <c r="BK508976" s="2311"/>
    </row>
    <row r="509000" spans="63:63" x14ac:dyDescent="0.25">
      <c r="BK509000" s="2315"/>
    </row>
    <row r="509001" spans="63:63" x14ac:dyDescent="0.25">
      <c r="BK509001" s="2311"/>
    </row>
    <row r="509025" spans="63:63" x14ac:dyDescent="0.25">
      <c r="BK509025" s="2315"/>
    </row>
    <row r="509026" spans="63:63" x14ac:dyDescent="0.25">
      <c r="BK509026" s="2311"/>
    </row>
    <row r="509050" spans="63:63" x14ac:dyDescent="0.25">
      <c r="BK509050" s="2315"/>
    </row>
    <row r="509051" spans="63:63" x14ac:dyDescent="0.25">
      <c r="BK509051" s="2311"/>
    </row>
    <row r="509075" spans="63:63" x14ac:dyDescent="0.25">
      <c r="BK509075" s="2315"/>
    </row>
    <row r="509076" spans="63:63" x14ac:dyDescent="0.25">
      <c r="BK509076" s="2311"/>
    </row>
    <row r="509100" spans="63:63" x14ac:dyDescent="0.25">
      <c r="BK509100" s="2315"/>
    </row>
    <row r="509101" spans="63:63" x14ac:dyDescent="0.25">
      <c r="BK509101" s="2311"/>
    </row>
    <row r="509125" spans="63:63" x14ac:dyDescent="0.25">
      <c r="BK509125" s="2315"/>
    </row>
    <row r="509126" spans="63:63" x14ac:dyDescent="0.25">
      <c r="BK509126" s="2311"/>
    </row>
    <row r="509150" spans="63:63" x14ac:dyDescent="0.25">
      <c r="BK509150" s="2315"/>
    </row>
    <row r="509151" spans="63:63" x14ac:dyDescent="0.25">
      <c r="BK509151" s="2311"/>
    </row>
    <row r="509175" spans="63:63" x14ac:dyDescent="0.25">
      <c r="BK509175" s="2315"/>
    </row>
    <row r="509176" spans="63:63" x14ac:dyDescent="0.25">
      <c r="BK509176" s="2311"/>
    </row>
    <row r="509200" spans="63:63" x14ac:dyDescent="0.25">
      <c r="BK509200" s="2315"/>
    </row>
    <row r="509201" spans="63:63" x14ac:dyDescent="0.25">
      <c r="BK509201" s="2311"/>
    </row>
    <row r="509225" spans="63:63" x14ac:dyDescent="0.25">
      <c r="BK509225" s="2315"/>
    </row>
    <row r="509226" spans="63:63" x14ac:dyDescent="0.25">
      <c r="BK509226" s="2311"/>
    </row>
    <row r="509250" spans="63:63" x14ac:dyDescent="0.25">
      <c r="BK509250" s="2315"/>
    </row>
    <row r="509251" spans="63:63" x14ac:dyDescent="0.25">
      <c r="BK509251" s="2311"/>
    </row>
    <row r="509275" spans="63:63" x14ac:dyDescent="0.25">
      <c r="BK509275" s="2315"/>
    </row>
    <row r="509276" spans="63:63" x14ac:dyDescent="0.25">
      <c r="BK509276" s="2311"/>
    </row>
    <row r="509300" spans="63:63" x14ac:dyDescent="0.25">
      <c r="BK509300" s="2315"/>
    </row>
    <row r="509301" spans="63:63" x14ac:dyDescent="0.25">
      <c r="BK509301" s="2311"/>
    </row>
    <row r="509325" spans="63:63" x14ac:dyDescent="0.25">
      <c r="BK509325" s="2315"/>
    </row>
    <row r="509326" spans="63:63" x14ac:dyDescent="0.25">
      <c r="BK509326" s="2311"/>
    </row>
    <row r="509350" spans="63:63" x14ac:dyDescent="0.25">
      <c r="BK509350" s="2315"/>
    </row>
    <row r="509351" spans="63:63" x14ac:dyDescent="0.25">
      <c r="BK509351" s="2311"/>
    </row>
    <row r="509375" spans="63:63" x14ac:dyDescent="0.25">
      <c r="BK509375" s="2315"/>
    </row>
    <row r="509376" spans="63:63" x14ac:dyDescent="0.25">
      <c r="BK509376" s="2311"/>
    </row>
    <row r="509400" spans="63:63" x14ac:dyDescent="0.25">
      <c r="BK509400" s="2315"/>
    </row>
    <row r="509401" spans="63:63" x14ac:dyDescent="0.25">
      <c r="BK509401" s="2311"/>
    </row>
    <row r="509425" spans="63:63" x14ac:dyDescent="0.25">
      <c r="BK509425" s="2315"/>
    </row>
    <row r="509426" spans="63:63" x14ac:dyDescent="0.25">
      <c r="BK509426" s="2311"/>
    </row>
    <row r="509450" spans="63:63" x14ac:dyDescent="0.25">
      <c r="BK509450" s="2315"/>
    </row>
    <row r="509451" spans="63:63" x14ac:dyDescent="0.25">
      <c r="BK509451" s="2311"/>
    </row>
    <row r="509475" spans="63:63" x14ac:dyDescent="0.25">
      <c r="BK509475" s="2315"/>
    </row>
    <row r="509476" spans="63:63" x14ac:dyDescent="0.25">
      <c r="BK509476" s="2311"/>
    </row>
    <row r="509500" spans="63:63" x14ac:dyDescent="0.25">
      <c r="BK509500" s="2315"/>
    </row>
    <row r="509501" spans="63:63" x14ac:dyDescent="0.25">
      <c r="BK509501" s="2311"/>
    </row>
    <row r="509525" spans="63:63" x14ac:dyDescent="0.25">
      <c r="BK509525" s="2315"/>
    </row>
    <row r="509526" spans="63:63" x14ac:dyDescent="0.25">
      <c r="BK509526" s="2311"/>
    </row>
    <row r="509550" spans="63:63" x14ac:dyDescent="0.25">
      <c r="BK509550" s="2315"/>
    </row>
    <row r="509551" spans="63:63" x14ac:dyDescent="0.25">
      <c r="BK509551" s="2311"/>
    </row>
    <row r="509575" spans="63:63" x14ac:dyDescent="0.25">
      <c r="BK509575" s="2315"/>
    </row>
    <row r="509576" spans="63:63" x14ac:dyDescent="0.25">
      <c r="BK509576" s="2311"/>
    </row>
    <row r="509600" spans="63:63" x14ac:dyDescent="0.25">
      <c r="BK509600" s="2315"/>
    </row>
    <row r="509601" spans="63:63" x14ac:dyDescent="0.25">
      <c r="BK509601" s="2311"/>
    </row>
    <row r="509625" spans="63:63" x14ac:dyDescent="0.25">
      <c r="BK509625" s="2315"/>
    </row>
    <row r="509626" spans="63:63" x14ac:dyDescent="0.25">
      <c r="BK509626" s="2311"/>
    </row>
    <row r="509650" spans="63:63" x14ac:dyDescent="0.25">
      <c r="BK509650" s="2315"/>
    </row>
    <row r="509651" spans="63:63" x14ac:dyDescent="0.25">
      <c r="BK509651" s="2311"/>
    </row>
    <row r="509675" spans="63:63" x14ac:dyDescent="0.25">
      <c r="BK509675" s="2315"/>
    </row>
    <row r="509676" spans="63:63" x14ac:dyDescent="0.25">
      <c r="BK509676" s="2311"/>
    </row>
    <row r="509700" spans="63:63" x14ac:dyDescent="0.25">
      <c r="BK509700" s="2315"/>
    </row>
    <row r="509701" spans="63:63" x14ac:dyDescent="0.25">
      <c r="BK509701" s="2311"/>
    </row>
    <row r="509725" spans="63:63" x14ac:dyDescent="0.25">
      <c r="BK509725" s="2315"/>
    </row>
    <row r="509726" spans="63:63" x14ac:dyDescent="0.25">
      <c r="BK509726" s="2311"/>
    </row>
    <row r="509750" spans="63:63" x14ac:dyDescent="0.25">
      <c r="BK509750" s="2315"/>
    </row>
    <row r="509751" spans="63:63" x14ac:dyDescent="0.25">
      <c r="BK509751" s="2311"/>
    </row>
    <row r="509775" spans="63:63" x14ac:dyDescent="0.25">
      <c r="BK509775" s="2315"/>
    </row>
    <row r="509776" spans="63:63" x14ac:dyDescent="0.25">
      <c r="BK509776" s="2311"/>
    </row>
    <row r="509800" spans="63:63" x14ac:dyDescent="0.25">
      <c r="BK509800" s="2315"/>
    </row>
    <row r="509801" spans="63:63" x14ac:dyDescent="0.25">
      <c r="BK509801" s="2311"/>
    </row>
    <row r="509825" spans="63:63" x14ac:dyDescent="0.25">
      <c r="BK509825" s="2315"/>
    </row>
    <row r="509826" spans="63:63" x14ac:dyDescent="0.25">
      <c r="BK509826" s="2311"/>
    </row>
    <row r="509850" spans="63:63" x14ac:dyDescent="0.25">
      <c r="BK509850" s="2315"/>
    </row>
    <row r="509851" spans="63:63" x14ac:dyDescent="0.25">
      <c r="BK509851" s="2311"/>
    </row>
    <row r="509875" spans="63:63" x14ac:dyDescent="0.25">
      <c r="BK509875" s="2315"/>
    </row>
    <row r="509876" spans="63:63" x14ac:dyDescent="0.25">
      <c r="BK509876" s="2311"/>
    </row>
    <row r="509900" spans="63:63" x14ac:dyDescent="0.25">
      <c r="BK509900" s="2315"/>
    </row>
    <row r="509901" spans="63:63" x14ac:dyDescent="0.25">
      <c r="BK509901" s="2311"/>
    </row>
    <row r="509925" spans="63:63" x14ac:dyDescent="0.25">
      <c r="BK509925" s="2315"/>
    </row>
    <row r="509926" spans="63:63" x14ac:dyDescent="0.25">
      <c r="BK509926" s="2311"/>
    </row>
    <row r="509950" spans="63:63" x14ac:dyDescent="0.25">
      <c r="BK509950" s="2315"/>
    </row>
    <row r="509951" spans="63:63" x14ac:dyDescent="0.25">
      <c r="BK509951" s="2311"/>
    </row>
    <row r="509975" spans="63:63" x14ac:dyDescent="0.25">
      <c r="BK509975" s="2315"/>
    </row>
    <row r="509976" spans="63:63" x14ac:dyDescent="0.25">
      <c r="BK509976" s="2311"/>
    </row>
    <row r="510000" spans="63:63" x14ac:dyDescent="0.25">
      <c r="BK510000" s="2315"/>
    </row>
    <row r="510001" spans="63:63" x14ac:dyDescent="0.25">
      <c r="BK510001" s="2311"/>
    </row>
    <row r="510025" spans="63:63" x14ac:dyDescent="0.25">
      <c r="BK510025" s="2315"/>
    </row>
    <row r="510026" spans="63:63" x14ac:dyDescent="0.25">
      <c r="BK510026" s="2311"/>
    </row>
    <row r="510050" spans="63:63" x14ac:dyDescent="0.25">
      <c r="BK510050" s="2315"/>
    </row>
    <row r="510051" spans="63:63" x14ac:dyDescent="0.25">
      <c r="BK510051" s="2311"/>
    </row>
    <row r="510075" spans="63:63" x14ac:dyDescent="0.25">
      <c r="BK510075" s="2315"/>
    </row>
    <row r="510076" spans="63:63" x14ac:dyDescent="0.25">
      <c r="BK510076" s="2311"/>
    </row>
    <row r="510100" spans="63:63" x14ac:dyDescent="0.25">
      <c r="BK510100" s="2315"/>
    </row>
    <row r="510101" spans="63:63" x14ac:dyDescent="0.25">
      <c r="BK510101" s="2311"/>
    </row>
    <row r="510125" spans="63:63" x14ac:dyDescent="0.25">
      <c r="BK510125" s="2315"/>
    </row>
    <row r="510126" spans="63:63" x14ac:dyDescent="0.25">
      <c r="BK510126" s="2311"/>
    </row>
    <row r="510150" spans="63:63" x14ac:dyDescent="0.25">
      <c r="BK510150" s="2315"/>
    </row>
    <row r="510151" spans="63:63" x14ac:dyDescent="0.25">
      <c r="BK510151" s="2311"/>
    </row>
    <row r="510175" spans="63:63" x14ac:dyDescent="0.25">
      <c r="BK510175" s="2315"/>
    </row>
    <row r="510176" spans="63:63" x14ac:dyDescent="0.25">
      <c r="BK510176" s="2311"/>
    </row>
    <row r="510200" spans="63:63" x14ac:dyDescent="0.25">
      <c r="BK510200" s="2315"/>
    </row>
    <row r="510201" spans="63:63" x14ac:dyDescent="0.25">
      <c r="BK510201" s="2311"/>
    </row>
    <row r="510225" spans="63:63" x14ac:dyDescent="0.25">
      <c r="BK510225" s="2315"/>
    </row>
    <row r="510226" spans="63:63" x14ac:dyDescent="0.25">
      <c r="BK510226" s="2311"/>
    </row>
    <row r="510250" spans="63:63" x14ac:dyDescent="0.25">
      <c r="BK510250" s="2315"/>
    </row>
    <row r="510251" spans="63:63" x14ac:dyDescent="0.25">
      <c r="BK510251" s="2311"/>
    </row>
    <row r="510275" spans="63:63" x14ac:dyDescent="0.25">
      <c r="BK510275" s="2315"/>
    </row>
    <row r="510276" spans="63:63" x14ac:dyDescent="0.25">
      <c r="BK510276" s="2311"/>
    </row>
    <row r="510300" spans="63:63" x14ac:dyDescent="0.25">
      <c r="BK510300" s="2315"/>
    </row>
    <row r="510301" spans="63:63" x14ac:dyDescent="0.25">
      <c r="BK510301" s="2311"/>
    </row>
    <row r="510325" spans="63:63" x14ac:dyDescent="0.25">
      <c r="BK510325" s="2315"/>
    </row>
    <row r="510326" spans="63:63" x14ac:dyDescent="0.25">
      <c r="BK510326" s="2311"/>
    </row>
    <row r="510350" spans="63:63" x14ac:dyDescent="0.25">
      <c r="BK510350" s="2315"/>
    </row>
    <row r="510351" spans="63:63" x14ac:dyDescent="0.25">
      <c r="BK510351" s="2311"/>
    </row>
    <row r="510375" spans="63:63" x14ac:dyDescent="0.25">
      <c r="BK510375" s="2315"/>
    </row>
    <row r="510376" spans="63:63" x14ac:dyDescent="0.25">
      <c r="BK510376" s="2311"/>
    </row>
    <row r="510400" spans="63:63" x14ac:dyDescent="0.25">
      <c r="BK510400" s="2315"/>
    </row>
    <row r="510401" spans="63:63" x14ac:dyDescent="0.25">
      <c r="BK510401" s="2311"/>
    </row>
    <row r="510425" spans="63:63" x14ac:dyDescent="0.25">
      <c r="BK510425" s="2315"/>
    </row>
    <row r="510426" spans="63:63" x14ac:dyDescent="0.25">
      <c r="BK510426" s="2311"/>
    </row>
    <row r="510450" spans="63:63" x14ac:dyDescent="0.25">
      <c r="BK510450" s="2315"/>
    </row>
    <row r="510451" spans="63:63" x14ac:dyDescent="0.25">
      <c r="BK510451" s="2311"/>
    </row>
    <row r="510475" spans="63:63" x14ac:dyDescent="0.25">
      <c r="BK510475" s="2315"/>
    </row>
    <row r="510476" spans="63:63" x14ac:dyDescent="0.25">
      <c r="BK510476" s="2311"/>
    </row>
    <row r="510500" spans="63:63" x14ac:dyDescent="0.25">
      <c r="BK510500" s="2315"/>
    </row>
    <row r="510501" spans="63:63" x14ac:dyDescent="0.25">
      <c r="BK510501" s="2311"/>
    </row>
    <row r="510525" spans="63:63" x14ac:dyDescent="0.25">
      <c r="BK510525" s="2315"/>
    </row>
    <row r="510526" spans="63:63" x14ac:dyDescent="0.25">
      <c r="BK510526" s="2311"/>
    </row>
    <row r="510550" spans="63:63" x14ac:dyDescent="0.25">
      <c r="BK510550" s="2315"/>
    </row>
    <row r="510551" spans="63:63" x14ac:dyDescent="0.25">
      <c r="BK510551" s="2311"/>
    </row>
    <row r="510575" spans="63:63" x14ac:dyDescent="0.25">
      <c r="BK510575" s="2315"/>
    </row>
    <row r="510576" spans="63:63" x14ac:dyDescent="0.25">
      <c r="BK510576" s="2311"/>
    </row>
    <row r="510600" spans="63:63" x14ac:dyDescent="0.25">
      <c r="BK510600" s="2315"/>
    </row>
    <row r="510601" spans="63:63" x14ac:dyDescent="0.25">
      <c r="BK510601" s="2311"/>
    </row>
    <row r="510625" spans="63:63" x14ac:dyDescent="0.25">
      <c r="BK510625" s="2315"/>
    </row>
    <row r="510626" spans="63:63" x14ac:dyDescent="0.25">
      <c r="BK510626" s="2311"/>
    </row>
    <row r="510650" spans="63:63" x14ac:dyDescent="0.25">
      <c r="BK510650" s="2315"/>
    </row>
    <row r="510651" spans="63:63" x14ac:dyDescent="0.25">
      <c r="BK510651" s="2311"/>
    </row>
    <row r="510675" spans="63:63" x14ac:dyDescent="0.25">
      <c r="BK510675" s="2315"/>
    </row>
    <row r="510676" spans="63:63" x14ac:dyDescent="0.25">
      <c r="BK510676" s="2311"/>
    </row>
    <row r="510700" spans="63:63" x14ac:dyDescent="0.25">
      <c r="BK510700" s="2315"/>
    </row>
    <row r="510701" spans="63:63" x14ac:dyDescent="0.25">
      <c r="BK510701" s="2311"/>
    </row>
    <row r="510725" spans="63:63" x14ac:dyDescent="0.25">
      <c r="BK510725" s="2315"/>
    </row>
    <row r="510726" spans="63:63" x14ac:dyDescent="0.25">
      <c r="BK510726" s="2311"/>
    </row>
    <row r="510750" spans="63:63" x14ac:dyDescent="0.25">
      <c r="BK510750" s="2315"/>
    </row>
    <row r="510751" spans="63:63" x14ac:dyDescent="0.25">
      <c r="BK510751" s="2311"/>
    </row>
    <row r="510775" spans="63:63" x14ac:dyDescent="0.25">
      <c r="BK510775" s="2315"/>
    </row>
    <row r="510776" spans="63:63" x14ac:dyDescent="0.25">
      <c r="BK510776" s="2311"/>
    </row>
    <row r="510800" spans="63:63" x14ac:dyDescent="0.25">
      <c r="BK510800" s="2315"/>
    </row>
    <row r="510801" spans="63:63" x14ac:dyDescent="0.25">
      <c r="BK510801" s="2311"/>
    </row>
    <row r="510825" spans="63:63" x14ac:dyDescent="0.25">
      <c r="BK510825" s="2315"/>
    </row>
    <row r="510826" spans="63:63" x14ac:dyDescent="0.25">
      <c r="BK510826" s="2311"/>
    </row>
    <row r="510850" spans="63:63" x14ac:dyDescent="0.25">
      <c r="BK510850" s="2315"/>
    </row>
    <row r="510851" spans="63:63" x14ac:dyDescent="0.25">
      <c r="BK510851" s="2311"/>
    </row>
    <row r="510875" spans="63:63" x14ac:dyDescent="0.25">
      <c r="BK510875" s="2315"/>
    </row>
    <row r="510876" spans="63:63" x14ac:dyDescent="0.25">
      <c r="BK510876" s="2311"/>
    </row>
    <row r="510900" spans="63:63" x14ac:dyDescent="0.25">
      <c r="BK510900" s="2315"/>
    </row>
    <row r="510901" spans="63:63" x14ac:dyDescent="0.25">
      <c r="BK510901" s="2311"/>
    </row>
    <row r="510925" spans="63:63" x14ac:dyDescent="0.25">
      <c r="BK510925" s="2315"/>
    </row>
    <row r="510926" spans="63:63" x14ac:dyDescent="0.25">
      <c r="BK510926" s="2311"/>
    </row>
    <row r="510950" spans="63:63" x14ac:dyDescent="0.25">
      <c r="BK510950" s="2315"/>
    </row>
    <row r="510951" spans="63:63" x14ac:dyDescent="0.25">
      <c r="BK510951" s="2311"/>
    </row>
    <row r="510975" spans="63:63" x14ac:dyDescent="0.25">
      <c r="BK510975" s="2315"/>
    </row>
    <row r="510976" spans="63:63" x14ac:dyDescent="0.25">
      <c r="BK510976" s="2311"/>
    </row>
    <row r="511000" spans="63:63" x14ac:dyDescent="0.25">
      <c r="BK511000" s="2315"/>
    </row>
    <row r="511001" spans="63:63" x14ac:dyDescent="0.25">
      <c r="BK511001" s="2311"/>
    </row>
    <row r="511025" spans="63:63" x14ac:dyDescent="0.25">
      <c r="BK511025" s="2315"/>
    </row>
    <row r="511026" spans="63:63" x14ac:dyDescent="0.25">
      <c r="BK511026" s="2311"/>
    </row>
    <row r="511050" spans="63:63" x14ac:dyDescent="0.25">
      <c r="BK511050" s="2315"/>
    </row>
    <row r="511051" spans="63:63" x14ac:dyDescent="0.25">
      <c r="BK511051" s="2311"/>
    </row>
    <row r="511075" spans="63:63" x14ac:dyDescent="0.25">
      <c r="BK511075" s="2315"/>
    </row>
    <row r="511076" spans="63:63" x14ac:dyDescent="0.25">
      <c r="BK511076" s="2311"/>
    </row>
    <row r="511100" spans="63:63" x14ac:dyDescent="0.25">
      <c r="BK511100" s="2315"/>
    </row>
    <row r="511101" spans="63:63" x14ac:dyDescent="0.25">
      <c r="BK511101" s="2311"/>
    </row>
    <row r="511125" spans="63:63" x14ac:dyDescent="0.25">
      <c r="BK511125" s="2315"/>
    </row>
    <row r="511126" spans="63:63" x14ac:dyDescent="0.25">
      <c r="BK511126" s="2311"/>
    </row>
    <row r="511150" spans="63:63" x14ac:dyDescent="0.25">
      <c r="BK511150" s="2315"/>
    </row>
    <row r="511151" spans="63:63" x14ac:dyDescent="0.25">
      <c r="BK511151" s="2311"/>
    </row>
    <row r="511175" spans="63:63" x14ac:dyDescent="0.25">
      <c r="BK511175" s="2315"/>
    </row>
    <row r="511176" spans="63:63" x14ac:dyDescent="0.25">
      <c r="BK511176" s="2311"/>
    </row>
    <row r="511200" spans="63:63" x14ac:dyDescent="0.25">
      <c r="BK511200" s="2315"/>
    </row>
    <row r="511201" spans="63:63" x14ac:dyDescent="0.25">
      <c r="BK511201" s="2311"/>
    </row>
    <row r="511225" spans="63:63" x14ac:dyDescent="0.25">
      <c r="BK511225" s="2315"/>
    </row>
    <row r="511226" spans="63:63" x14ac:dyDescent="0.25">
      <c r="BK511226" s="2311"/>
    </row>
    <row r="511250" spans="63:63" x14ac:dyDescent="0.25">
      <c r="BK511250" s="2315"/>
    </row>
    <row r="511251" spans="63:63" x14ac:dyDescent="0.25">
      <c r="BK511251" s="2311"/>
    </row>
    <row r="511275" spans="63:63" x14ac:dyDescent="0.25">
      <c r="BK511275" s="2315"/>
    </row>
    <row r="511276" spans="63:63" x14ac:dyDescent="0.25">
      <c r="BK511276" s="2311"/>
    </row>
    <row r="511300" spans="63:63" x14ac:dyDescent="0.25">
      <c r="BK511300" s="2315"/>
    </row>
    <row r="511301" spans="63:63" x14ac:dyDescent="0.25">
      <c r="BK511301" s="2311"/>
    </row>
    <row r="511325" spans="63:63" x14ac:dyDescent="0.25">
      <c r="BK511325" s="2315"/>
    </row>
    <row r="511326" spans="63:63" x14ac:dyDescent="0.25">
      <c r="BK511326" s="2311"/>
    </row>
    <row r="511350" spans="63:63" x14ac:dyDescent="0.25">
      <c r="BK511350" s="2315"/>
    </row>
    <row r="511351" spans="63:63" x14ac:dyDescent="0.25">
      <c r="BK511351" s="2311"/>
    </row>
    <row r="511375" spans="63:63" x14ac:dyDescent="0.25">
      <c r="BK511375" s="2315"/>
    </row>
    <row r="511376" spans="63:63" x14ac:dyDescent="0.25">
      <c r="BK511376" s="2311"/>
    </row>
    <row r="511400" spans="63:63" x14ac:dyDescent="0.25">
      <c r="BK511400" s="2315"/>
    </row>
    <row r="511401" spans="63:63" x14ac:dyDescent="0.25">
      <c r="BK511401" s="2311"/>
    </row>
    <row r="511425" spans="63:63" x14ac:dyDescent="0.25">
      <c r="BK511425" s="2315"/>
    </row>
    <row r="511426" spans="63:63" x14ac:dyDescent="0.25">
      <c r="BK511426" s="2311"/>
    </row>
    <row r="511450" spans="63:63" x14ac:dyDescent="0.25">
      <c r="BK511450" s="2315"/>
    </row>
    <row r="511451" spans="63:63" x14ac:dyDescent="0.25">
      <c r="BK511451" s="2311"/>
    </row>
    <row r="511475" spans="63:63" x14ac:dyDescent="0.25">
      <c r="BK511475" s="2315"/>
    </row>
    <row r="511476" spans="63:63" x14ac:dyDescent="0.25">
      <c r="BK511476" s="2311"/>
    </row>
    <row r="511500" spans="63:63" x14ac:dyDescent="0.25">
      <c r="BK511500" s="2315"/>
    </row>
    <row r="511501" spans="63:63" x14ac:dyDescent="0.25">
      <c r="BK511501" s="2311"/>
    </row>
    <row r="511525" spans="63:63" x14ac:dyDescent="0.25">
      <c r="BK511525" s="2315"/>
    </row>
    <row r="511526" spans="63:63" x14ac:dyDescent="0.25">
      <c r="BK511526" s="2311"/>
    </row>
    <row r="511550" spans="63:63" x14ac:dyDescent="0.25">
      <c r="BK511550" s="2315"/>
    </row>
    <row r="511551" spans="63:63" x14ac:dyDescent="0.25">
      <c r="BK511551" s="2311"/>
    </row>
    <row r="511575" spans="63:63" x14ac:dyDescent="0.25">
      <c r="BK511575" s="2315"/>
    </row>
    <row r="511576" spans="63:63" x14ac:dyDescent="0.25">
      <c r="BK511576" s="2311"/>
    </row>
    <row r="511600" spans="63:63" x14ac:dyDescent="0.25">
      <c r="BK511600" s="2315"/>
    </row>
    <row r="511601" spans="63:63" x14ac:dyDescent="0.25">
      <c r="BK511601" s="2311"/>
    </row>
    <row r="511625" spans="63:63" x14ac:dyDescent="0.25">
      <c r="BK511625" s="2315"/>
    </row>
    <row r="511626" spans="63:63" x14ac:dyDescent="0.25">
      <c r="BK511626" s="2311"/>
    </row>
    <row r="511650" spans="63:63" x14ac:dyDescent="0.25">
      <c r="BK511650" s="2315"/>
    </row>
    <row r="511651" spans="63:63" x14ac:dyDescent="0.25">
      <c r="BK511651" s="2311"/>
    </row>
    <row r="511675" spans="63:63" x14ac:dyDescent="0.25">
      <c r="BK511675" s="2315"/>
    </row>
    <row r="511676" spans="63:63" x14ac:dyDescent="0.25">
      <c r="BK511676" s="2311"/>
    </row>
    <row r="511700" spans="63:63" x14ac:dyDescent="0.25">
      <c r="BK511700" s="2315"/>
    </row>
    <row r="511701" spans="63:63" x14ac:dyDescent="0.25">
      <c r="BK511701" s="2311"/>
    </row>
    <row r="511725" spans="63:63" x14ac:dyDescent="0.25">
      <c r="BK511725" s="2315"/>
    </row>
    <row r="511726" spans="63:63" x14ac:dyDescent="0.25">
      <c r="BK511726" s="2311"/>
    </row>
    <row r="511750" spans="63:63" x14ac:dyDescent="0.25">
      <c r="BK511750" s="2315"/>
    </row>
    <row r="511751" spans="63:63" x14ac:dyDescent="0.25">
      <c r="BK511751" s="2311"/>
    </row>
    <row r="511775" spans="63:63" x14ac:dyDescent="0.25">
      <c r="BK511775" s="2315"/>
    </row>
    <row r="511776" spans="63:63" x14ac:dyDescent="0.25">
      <c r="BK511776" s="2311"/>
    </row>
    <row r="511800" spans="63:63" x14ac:dyDescent="0.25">
      <c r="BK511800" s="2315"/>
    </row>
    <row r="511801" spans="63:63" x14ac:dyDescent="0.25">
      <c r="BK511801" s="2311"/>
    </row>
    <row r="511825" spans="63:63" x14ac:dyDescent="0.25">
      <c r="BK511825" s="2315"/>
    </row>
    <row r="511826" spans="63:63" x14ac:dyDescent="0.25">
      <c r="BK511826" s="2311"/>
    </row>
    <row r="511850" spans="63:63" x14ac:dyDescent="0.25">
      <c r="BK511850" s="2315"/>
    </row>
    <row r="511851" spans="63:63" x14ac:dyDescent="0.25">
      <c r="BK511851" s="2311"/>
    </row>
    <row r="511875" spans="63:63" x14ac:dyDescent="0.25">
      <c r="BK511875" s="2315"/>
    </row>
    <row r="511876" spans="63:63" x14ac:dyDescent="0.25">
      <c r="BK511876" s="2311"/>
    </row>
    <row r="511900" spans="63:63" x14ac:dyDescent="0.25">
      <c r="BK511900" s="2315"/>
    </row>
    <row r="511901" spans="63:63" x14ac:dyDescent="0.25">
      <c r="BK511901" s="2311"/>
    </row>
    <row r="511925" spans="63:63" x14ac:dyDescent="0.25">
      <c r="BK511925" s="2315"/>
    </row>
    <row r="511926" spans="63:63" x14ac:dyDescent="0.25">
      <c r="BK511926" s="2311"/>
    </row>
    <row r="511950" spans="63:63" x14ac:dyDescent="0.25">
      <c r="BK511950" s="2315"/>
    </row>
    <row r="511951" spans="63:63" x14ac:dyDescent="0.25">
      <c r="BK511951" s="2311"/>
    </row>
    <row r="511975" spans="63:63" x14ac:dyDescent="0.25">
      <c r="BK511975" s="2315"/>
    </row>
    <row r="511976" spans="63:63" x14ac:dyDescent="0.25">
      <c r="BK511976" s="2311"/>
    </row>
    <row r="512000" spans="63:63" x14ac:dyDescent="0.25">
      <c r="BK512000" s="2315"/>
    </row>
    <row r="512001" spans="63:63" x14ac:dyDescent="0.25">
      <c r="BK512001" s="2311"/>
    </row>
    <row r="512025" spans="63:63" x14ac:dyDescent="0.25">
      <c r="BK512025" s="2315"/>
    </row>
    <row r="512026" spans="63:63" x14ac:dyDescent="0.25">
      <c r="BK512026" s="2311"/>
    </row>
    <row r="512050" spans="63:63" x14ac:dyDescent="0.25">
      <c r="BK512050" s="2315"/>
    </row>
    <row r="512051" spans="63:63" x14ac:dyDescent="0.25">
      <c r="BK512051" s="2311"/>
    </row>
    <row r="512075" spans="63:63" x14ac:dyDescent="0.25">
      <c r="BK512075" s="2315"/>
    </row>
    <row r="512076" spans="63:63" x14ac:dyDescent="0.25">
      <c r="BK512076" s="2311"/>
    </row>
    <row r="512100" spans="63:63" x14ac:dyDescent="0.25">
      <c r="BK512100" s="2315"/>
    </row>
    <row r="512101" spans="63:63" x14ac:dyDescent="0.25">
      <c r="BK512101" s="2311"/>
    </row>
    <row r="512125" spans="63:63" x14ac:dyDescent="0.25">
      <c r="BK512125" s="2315"/>
    </row>
    <row r="512126" spans="63:63" x14ac:dyDescent="0.25">
      <c r="BK512126" s="2311"/>
    </row>
    <row r="512150" spans="63:63" x14ac:dyDescent="0.25">
      <c r="BK512150" s="2315"/>
    </row>
    <row r="512151" spans="63:63" x14ac:dyDescent="0.25">
      <c r="BK512151" s="2311"/>
    </row>
    <row r="512175" spans="63:63" x14ac:dyDescent="0.25">
      <c r="BK512175" s="2315"/>
    </row>
    <row r="512176" spans="63:63" x14ac:dyDescent="0.25">
      <c r="BK512176" s="2311"/>
    </row>
    <row r="512200" spans="63:63" x14ac:dyDescent="0.25">
      <c r="BK512200" s="2315"/>
    </row>
    <row r="512201" spans="63:63" x14ac:dyDescent="0.25">
      <c r="BK512201" s="2311"/>
    </row>
    <row r="512225" spans="63:63" x14ac:dyDescent="0.25">
      <c r="BK512225" s="2315"/>
    </row>
    <row r="512226" spans="63:63" x14ac:dyDescent="0.25">
      <c r="BK512226" s="2311"/>
    </row>
    <row r="512250" spans="63:63" x14ac:dyDescent="0.25">
      <c r="BK512250" s="2315"/>
    </row>
    <row r="512251" spans="63:63" x14ac:dyDescent="0.25">
      <c r="BK512251" s="2311"/>
    </row>
    <row r="512275" spans="63:63" x14ac:dyDescent="0.25">
      <c r="BK512275" s="2315"/>
    </row>
    <row r="512276" spans="63:63" x14ac:dyDescent="0.25">
      <c r="BK512276" s="2311"/>
    </row>
    <row r="512300" spans="63:63" x14ac:dyDescent="0.25">
      <c r="BK512300" s="2315"/>
    </row>
    <row r="512301" spans="63:63" x14ac:dyDescent="0.25">
      <c r="BK512301" s="2311"/>
    </row>
    <row r="512325" spans="63:63" x14ac:dyDescent="0.25">
      <c r="BK512325" s="2315"/>
    </row>
    <row r="512326" spans="63:63" x14ac:dyDescent="0.25">
      <c r="BK512326" s="2311"/>
    </row>
    <row r="512350" spans="63:63" x14ac:dyDescent="0.25">
      <c r="BK512350" s="2315"/>
    </row>
    <row r="512351" spans="63:63" x14ac:dyDescent="0.25">
      <c r="BK512351" s="2311"/>
    </row>
    <row r="512375" spans="63:63" x14ac:dyDescent="0.25">
      <c r="BK512375" s="2315"/>
    </row>
    <row r="512376" spans="63:63" x14ac:dyDescent="0.25">
      <c r="BK512376" s="2311"/>
    </row>
    <row r="512400" spans="63:63" x14ac:dyDescent="0.25">
      <c r="BK512400" s="2315"/>
    </row>
    <row r="512401" spans="63:63" x14ac:dyDescent="0.25">
      <c r="BK512401" s="2311"/>
    </row>
    <row r="512425" spans="63:63" x14ac:dyDescent="0.25">
      <c r="BK512425" s="2315"/>
    </row>
    <row r="512426" spans="63:63" x14ac:dyDescent="0.25">
      <c r="BK512426" s="2311"/>
    </row>
    <row r="512450" spans="63:63" x14ac:dyDescent="0.25">
      <c r="BK512450" s="2315"/>
    </row>
    <row r="512451" spans="63:63" x14ac:dyDescent="0.25">
      <c r="BK512451" s="2311"/>
    </row>
    <row r="512475" spans="63:63" x14ac:dyDescent="0.25">
      <c r="BK512475" s="2315"/>
    </row>
    <row r="512476" spans="63:63" x14ac:dyDescent="0.25">
      <c r="BK512476" s="2311"/>
    </row>
    <row r="512500" spans="63:63" x14ac:dyDescent="0.25">
      <c r="BK512500" s="2315"/>
    </row>
    <row r="512501" spans="63:63" x14ac:dyDescent="0.25">
      <c r="BK512501" s="2311"/>
    </row>
    <row r="512525" spans="63:63" x14ac:dyDescent="0.25">
      <c r="BK512525" s="2315"/>
    </row>
    <row r="512526" spans="63:63" x14ac:dyDescent="0.25">
      <c r="BK512526" s="2311"/>
    </row>
    <row r="512550" spans="63:63" x14ac:dyDescent="0.25">
      <c r="BK512550" s="2315"/>
    </row>
    <row r="512551" spans="63:63" x14ac:dyDescent="0.25">
      <c r="BK512551" s="2311"/>
    </row>
    <row r="512575" spans="63:63" x14ac:dyDescent="0.25">
      <c r="BK512575" s="2315"/>
    </row>
    <row r="512576" spans="63:63" x14ac:dyDescent="0.25">
      <c r="BK512576" s="2311"/>
    </row>
    <row r="512600" spans="63:63" x14ac:dyDescent="0.25">
      <c r="BK512600" s="2315"/>
    </row>
    <row r="512601" spans="63:63" x14ac:dyDescent="0.25">
      <c r="BK512601" s="2311"/>
    </row>
    <row r="512625" spans="63:63" x14ac:dyDescent="0.25">
      <c r="BK512625" s="2315"/>
    </row>
    <row r="512626" spans="63:63" x14ac:dyDescent="0.25">
      <c r="BK512626" s="2311"/>
    </row>
    <row r="512650" spans="63:63" x14ac:dyDescent="0.25">
      <c r="BK512650" s="2315"/>
    </row>
    <row r="512651" spans="63:63" x14ac:dyDescent="0.25">
      <c r="BK512651" s="2311"/>
    </row>
    <row r="512675" spans="63:63" x14ac:dyDescent="0.25">
      <c r="BK512675" s="2315"/>
    </row>
    <row r="512676" spans="63:63" x14ac:dyDescent="0.25">
      <c r="BK512676" s="2311"/>
    </row>
    <row r="512700" spans="63:63" x14ac:dyDescent="0.25">
      <c r="BK512700" s="2315"/>
    </row>
    <row r="512701" spans="63:63" x14ac:dyDescent="0.25">
      <c r="BK512701" s="2311"/>
    </row>
    <row r="512725" spans="63:63" x14ac:dyDescent="0.25">
      <c r="BK512725" s="2315"/>
    </row>
    <row r="512726" spans="63:63" x14ac:dyDescent="0.25">
      <c r="BK512726" s="2311"/>
    </row>
    <row r="512750" spans="63:63" x14ac:dyDescent="0.25">
      <c r="BK512750" s="2315"/>
    </row>
    <row r="512751" spans="63:63" x14ac:dyDescent="0.25">
      <c r="BK512751" s="2311"/>
    </row>
    <row r="512775" spans="63:63" x14ac:dyDescent="0.25">
      <c r="BK512775" s="2315"/>
    </row>
    <row r="512776" spans="63:63" x14ac:dyDescent="0.25">
      <c r="BK512776" s="2311"/>
    </row>
    <row r="512800" spans="63:63" x14ac:dyDescent="0.25">
      <c r="BK512800" s="2315"/>
    </row>
    <row r="512801" spans="63:63" x14ac:dyDescent="0.25">
      <c r="BK512801" s="2311"/>
    </row>
    <row r="512825" spans="63:63" x14ac:dyDescent="0.25">
      <c r="BK512825" s="2315"/>
    </row>
    <row r="512826" spans="63:63" x14ac:dyDescent="0.25">
      <c r="BK512826" s="2311"/>
    </row>
    <row r="512850" spans="63:63" x14ac:dyDescent="0.25">
      <c r="BK512850" s="2315"/>
    </row>
    <row r="512851" spans="63:63" x14ac:dyDescent="0.25">
      <c r="BK512851" s="2311"/>
    </row>
    <row r="512875" spans="63:63" x14ac:dyDescent="0.25">
      <c r="BK512875" s="2315"/>
    </row>
    <row r="512876" spans="63:63" x14ac:dyDescent="0.25">
      <c r="BK512876" s="2311"/>
    </row>
    <row r="512900" spans="63:63" x14ac:dyDescent="0.25">
      <c r="BK512900" s="2315"/>
    </row>
    <row r="512901" spans="63:63" x14ac:dyDescent="0.25">
      <c r="BK512901" s="2311"/>
    </row>
    <row r="512925" spans="63:63" x14ac:dyDescent="0.25">
      <c r="BK512925" s="2315"/>
    </row>
    <row r="512926" spans="63:63" x14ac:dyDescent="0.25">
      <c r="BK512926" s="2311"/>
    </row>
    <row r="512950" spans="63:63" x14ac:dyDescent="0.25">
      <c r="BK512950" s="2315"/>
    </row>
    <row r="512951" spans="63:63" x14ac:dyDescent="0.25">
      <c r="BK512951" s="2311"/>
    </row>
    <row r="512975" spans="63:63" x14ac:dyDescent="0.25">
      <c r="BK512975" s="2315"/>
    </row>
    <row r="512976" spans="63:63" x14ac:dyDescent="0.25">
      <c r="BK512976" s="2311"/>
    </row>
    <row r="513000" spans="63:63" x14ac:dyDescent="0.25">
      <c r="BK513000" s="2315"/>
    </row>
    <row r="513001" spans="63:63" x14ac:dyDescent="0.25">
      <c r="BK513001" s="2311"/>
    </row>
    <row r="513025" spans="63:63" x14ac:dyDescent="0.25">
      <c r="BK513025" s="2315"/>
    </row>
    <row r="513026" spans="63:63" x14ac:dyDescent="0.25">
      <c r="BK513026" s="2311"/>
    </row>
    <row r="513050" spans="63:63" x14ac:dyDescent="0.25">
      <c r="BK513050" s="2315"/>
    </row>
    <row r="513051" spans="63:63" x14ac:dyDescent="0.25">
      <c r="BK513051" s="2311"/>
    </row>
    <row r="513075" spans="63:63" x14ac:dyDescent="0.25">
      <c r="BK513075" s="2315"/>
    </row>
    <row r="513076" spans="63:63" x14ac:dyDescent="0.25">
      <c r="BK513076" s="2311"/>
    </row>
    <row r="513100" spans="63:63" x14ac:dyDescent="0.25">
      <c r="BK513100" s="2315"/>
    </row>
    <row r="513101" spans="63:63" x14ac:dyDescent="0.25">
      <c r="BK513101" s="2311"/>
    </row>
    <row r="513125" spans="63:63" x14ac:dyDescent="0.25">
      <c r="BK513125" s="2315"/>
    </row>
    <row r="513126" spans="63:63" x14ac:dyDescent="0.25">
      <c r="BK513126" s="2311"/>
    </row>
    <row r="513150" spans="63:63" x14ac:dyDescent="0.25">
      <c r="BK513150" s="2315"/>
    </row>
    <row r="513151" spans="63:63" x14ac:dyDescent="0.25">
      <c r="BK513151" s="2311"/>
    </row>
    <row r="513175" spans="63:63" x14ac:dyDescent="0.25">
      <c r="BK513175" s="2315"/>
    </row>
    <row r="513176" spans="63:63" x14ac:dyDescent="0.25">
      <c r="BK513176" s="2311"/>
    </row>
    <row r="513200" spans="63:63" x14ac:dyDescent="0.25">
      <c r="BK513200" s="2315"/>
    </row>
    <row r="513201" spans="63:63" x14ac:dyDescent="0.25">
      <c r="BK513201" s="2311"/>
    </row>
    <row r="513225" spans="63:63" x14ac:dyDescent="0.25">
      <c r="BK513225" s="2315"/>
    </row>
    <row r="513226" spans="63:63" x14ac:dyDescent="0.25">
      <c r="BK513226" s="2311"/>
    </row>
    <row r="513250" spans="63:63" x14ac:dyDescent="0.25">
      <c r="BK513250" s="2315"/>
    </row>
    <row r="513251" spans="63:63" x14ac:dyDescent="0.25">
      <c r="BK513251" s="2311"/>
    </row>
    <row r="513275" spans="63:63" x14ac:dyDescent="0.25">
      <c r="BK513275" s="2315"/>
    </row>
    <row r="513276" spans="63:63" x14ac:dyDescent="0.25">
      <c r="BK513276" s="2311"/>
    </row>
    <row r="513300" spans="63:63" x14ac:dyDescent="0.25">
      <c r="BK513300" s="2315"/>
    </row>
    <row r="513301" spans="63:63" x14ac:dyDescent="0.25">
      <c r="BK513301" s="2311"/>
    </row>
    <row r="513325" spans="63:63" x14ac:dyDescent="0.25">
      <c r="BK513325" s="2315"/>
    </row>
    <row r="513326" spans="63:63" x14ac:dyDescent="0.25">
      <c r="BK513326" s="2311"/>
    </row>
    <row r="513350" spans="63:63" x14ac:dyDescent="0.25">
      <c r="BK513350" s="2315"/>
    </row>
    <row r="513351" spans="63:63" x14ac:dyDescent="0.25">
      <c r="BK513351" s="2311"/>
    </row>
    <row r="513375" spans="63:63" x14ac:dyDescent="0.25">
      <c r="BK513375" s="2315"/>
    </row>
    <row r="513376" spans="63:63" x14ac:dyDescent="0.25">
      <c r="BK513376" s="2311"/>
    </row>
    <row r="513400" spans="63:63" x14ac:dyDescent="0.25">
      <c r="BK513400" s="2315"/>
    </row>
    <row r="513401" spans="63:63" x14ac:dyDescent="0.25">
      <c r="BK513401" s="2311"/>
    </row>
    <row r="513425" spans="63:63" x14ac:dyDescent="0.25">
      <c r="BK513425" s="2315"/>
    </row>
    <row r="513426" spans="63:63" x14ac:dyDescent="0.25">
      <c r="BK513426" s="2311"/>
    </row>
    <row r="513450" spans="63:63" x14ac:dyDescent="0.25">
      <c r="BK513450" s="2315"/>
    </row>
    <row r="513451" spans="63:63" x14ac:dyDescent="0.25">
      <c r="BK513451" s="2311"/>
    </row>
    <row r="513475" spans="63:63" x14ac:dyDescent="0.25">
      <c r="BK513475" s="2315"/>
    </row>
    <row r="513476" spans="63:63" x14ac:dyDescent="0.25">
      <c r="BK513476" s="2311"/>
    </row>
    <row r="513500" spans="63:63" x14ac:dyDescent="0.25">
      <c r="BK513500" s="2315"/>
    </row>
    <row r="513501" spans="63:63" x14ac:dyDescent="0.25">
      <c r="BK513501" s="2311"/>
    </row>
    <row r="513525" spans="63:63" x14ac:dyDescent="0.25">
      <c r="BK513525" s="2315"/>
    </row>
    <row r="513526" spans="63:63" x14ac:dyDescent="0.25">
      <c r="BK513526" s="2311"/>
    </row>
    <row r="513550" spans="63:63" x14ac:dyDescent="0.25">
      <c r="BK513550" s="2315"/>
    </row>
    <row r="513551" spans="63:63" x14ac:dyDescent="0.25">
      <c r="BK513551" s="2311"/>
    </row>
    <row r="513575" spans="63:63" x14ac:dyDescent="0.25">
      <c r="BK513575" s="2315"/>
    </row>
    <row r="513576" spans="63:63" x14ac:dyDescent="0.25">
      <c r="BK513576" s="2311"/>
    </row>
    <row r="513600" spans="63:63" x14ac:dyDescent="0.25">
      <c r="BK513600" s="2315"/>
    </row>
    <row r="513601" spans="63:63" x14ac:dyDescent="0.25">
      <c r="BK513601" s="2311"/>
    </row>
    <row r="513625" spans="63:63" x14ac:dyDescent="0.25">
      <c r="BK513625" s="2315"/>
    </row>
    <row r="513626" spans="63:63" x14ac:dyDescent="0.25">
      <c r="BK513626" s="2311"/>
    </row>
    <row r="513650" spans="63:63" x14ac:dyDescent="0.25">
      <c r="BK513650" s="2315"/>
    </row>
    <row r="513651" spans="63:63" x14ac:dyDescent="0.25">
      <c r="BK513651" s="2311"/>
    </row>
    <row r="513675" spans="63:63" x14ac:dyDescent="0.25">
      <c r="BK513675" s="2315"/>
    </row>
    <row r="513676" spans="63:63" x14ac:dyDescent="0.25">
      <c r="BK513676" s="2311"/>
    </row>
    <row r="513700" spans="63:63" x14ac:dyDescent="0.25">
      <c r="BK513700" s="2315"/>
    </row>
    <row r="513701" spans="63:63" x14ac:dyDescent="0.25">
      <c r="BK513701" s="2311"/>
    </row>
    <row r="513725" spans="63:63" x14ac:dyDescent="0.25">
      <c r="BK513725" s="2315"/>
    </row>
    <row r="513726" spans="63:63" x14ac:dyDescent="0.25">
      <c r="BK513726" s="2311"/>
    </row>
    <row r="513750" spans="63:63" x14ac:dyDescent="0.25">
      <c r="BK513750" s="2315"/>
    </row>
    <row r="513751" spans="63:63" x14ac:dyDescent="0.25">
      <c r="BK513751" s="2311"/>
    </row>
    <row r="513775" spans="63:63" x14ac:dyDescent="0.25">
      <c r="BK513775" s="2315"/>
    </row>
    <row r="513776" spans="63:63" x14ac:dyDescent="0.25">
      <c r="BK513776" s="2311"/>
    </row>
    <row r="513800" spans="63:63" x14ac:dyDescent="0.25">
      <c r="BK513800" s="2315"/>
    </row>
    <row r="513801" spans="63:63" x14ac:dyDescent="0.25">
      <c r="BK513801" s="2311"/>
    </row>
    <row r="513825" spans="63:63" x14ac:dyDescent="0.25">
      <c r="BK513825" s="2315"/>
    </row>
    <row r="513826" spans="63:63" x14ac:dyDescent="0.25">
      <c r="BK513826" s="2311"/>
    </row>
    <row r="513850" spans="63:63" x14ac:dyDescent="0.25">
      <c r="BK513850" s="2315"/>
    </row>
    <row r="513851" spans="63:63" x14ac:dyDescent="0.25">
      <c r="BK513851" s="2311"/>
    </row>
    <row r="513875" spans="63:63" x14ac:dyDescent="0.25">
      <c r="BK513875" s="2315"/>
    </row>
    <row r="513876" spans="63:63" x14ac:dyDescent="0.25">
      <c r="BK513876" s="2311"/>
    </row>
    <row r="513900" spans="63:63" x14ac:dyDescent="0.25">
      <c r="BK513900" s="2315"/>
    </row>
    <row r="513901" spans="63:63" x14ac:dyDescent="0.25">
      <c r="BK513901" s="2311"/>
    </row>
    <row r="513925" spans="63:63" x14ac:dyDescent="0.25">
      <c r="BK513925" s="2315"/>
    </row>
    <row r="513926" spans="63:63" x14ac:dyDescent="0.25">
      <c r="BK513926" s="2311"/>
    </row>
    <row r="513950" spans="63:63" x14ac:dyDescent="0.25">
      <c r="BK513950" s="2315"/>
    </row>
    <row r="513951" spans="63:63" x14ac:dyDescent="0.25">
      <c r="BK513951" s="2311"/>
    </row>
    <row r="513975" spans="63:63" x14ac:dyDescent="0.25">
      <c r="BK513975" s="2315"/>
    </row>
    <row r="513976" spans="63:63" x14ac:dyDescent="0.25">
      <c r="BK513976" s="2311"/>
    </row>
    <row r="514000" spans="63:63" x14ac:dyDescent="0.25">
      <c r="BK514000" s="2315"/>
    </row>
    <row r="514001" spans="63:63" x14ac:dyDescent="0.25">
      <c r="BK514001" s="2311"/>
    </row>
    <row r="514025" spans="63:63" x14ac:dyDescent="0.25">
      <c r="BK514025" s="2315"/>
    </row>
    <row r="514026" spans="63:63" x14ac:dyDescent="0.25">
      <c r="BK514026" s="2311"/>
    </row>
    <row r="514050" spans="63:63" x14ac:dyDescent="0.25">
      <c r="BK514050" s="2315"/>
    </row>
    <row r="514051" spans="63:63" x14ac:dyDescent="0.25">
      <c r="BK514051" s="2311"/>
    </row>
    <row r="514075" spans="63:63" x14ac:dyDescent="0.25">
      <c r="BK514075" s="2315"/>
    </row>
    <row r="514076" spans="63:63" x14ac:dyDescent="0.25">
      <c r="BK514076" s="2311"/>
    </row>
    <row r="514100" spans="63:63" x14ac:dyDescent="0.25">
      <c r="BK514100" s="2315"/>
    </row>
    <row r="514101" spans="63:63" x14ac:dyDescent="0.25">
      <c r="BK514101" s="2311"/>
    </row>
    <row r="514125" spans="63:63" x14ac:dyDescent="0.25">
      <c r="BK514125" s="2315"/>
    </row>
    <row r="514126" spans="63:63" x14ac:dyDescent="0.25">
      <c r="BK514126" s="2311"/>
    </row>
    <row r="514150" spans="63:63" x14ac:dyDescent="0.25">
      <c r="BK514150" s="2315"/>
    </row>
    <row r="514151" spans="63:63" x14ac:dyDescent="0.25">
      <c r="BK514151" s="2311"/>
    </row>
    <row r="514175" spans="63:63" x14ac:dyDescent="0.25">
      <c r="BK514175" s="2315"/>
    </row>
    <row r="514176" spans="63:63" x14ac:dyDescent="0.25">
      <c r="BK514176" s="2311"/>
    </row>
    <row r="514200" spans="63:63" x14ac:dyDescent="0.25">
      <c r="BK514200" s="2315"/>
    </row>
    <row r="514201" spans="63:63" x14ac:dyDescent="0.25">
      <c r="BK514201" s="2311"/>
    </row>
    <row r="514225" spans="63:63" x14ac:dyDescent="0.25">
      <c r="BK514225" s="2315"/>
    </row>
    <row r="514226" spans="63:63" x14ac:dyDescent="0.25">
      <c r="BK514226" s="2311"/>
    </row>
    <row r="514250" spans="63:63" x14ac:dyDescent="0.25">
      <c r="BK514250" s="2315"/>
    </row>
    <row r="514251" spans="63:63" x14ac:dyDescent="0.25">
      <c r="BK514251" s="2311"/>
    </row>
    <row r="514275" spans="63:63" x14ac:dyDescent="0.25">
      <c r="BK514275" s="2315"/>
    </row>
    <row r="514276" spans="63:63" x14ac:dyDescent="0.25">
      <c r="BK514276" s="2311"/>
    </row>
    <row r="514300" spans="63:63" x14ac:dyDescent="0.25">
      <c r="BK514300" s="2315"/>
    </row>
    <row r="514301" spans="63:63" x14ac:dyDescent="0.25">
      <c r="BK514301" s="2311"/>
    </row>
    <row r="514325" spans="63:63" x14ac:dyDescent="0.25">
      <c r="BK514325" s="2315"/>
    </row>
    <row r="514326" spans="63:63" x14ac:dyDescent="0.25">
      <c r="BK514326" s="2311"/>
    </row>
    <row r="514350" spans="63:63" x14ac:dyDescent="0.25">
      <c r="BK514350" s="2315"/>
    </row>
    <row r="514351" spans="63:63" x14ac:dyDescent="0.25">
      <c r="BK514351" s="2311"/>
    </row>
    <row r="514375" spans="63:63" x14ac:dyDescent="0.25">
      <c r="BK514375" s="2315"/>
    </row>
    <row r="514376" spans="63:63" x14ac:dyDescent="0.25">
      <c r="BK514376" s="2311"/>
    </row>
    <row r="514400" spans="63:63" x14ac:dyDescent="0.25">
      <c r="BK514400" s="2315"/>
    </row>
    <row r="514401" spans="63:63" x14ac:dyDescent="0.25">
      <c r="BK514401" s="2311"/>
    </row>
    <row r="514425" spans="63:63" x14ac:dyDescent="0.25">
      <c r="BK514425" s="2315"/>
    </row>
    <row r="514426" spans="63:63" x14ac:dyDescent="0.25">
      <c r="BK514426" s="2311"/>
    </row>
    <row r="514450" spans="63:63" x14ac:dyDescent="0.25">
      <c r="BK514450" s="2315"/>
    </row>
    <row r="514451" spans="63:63" x14ac:dyDescent="0.25">
      <c r="BK514451" s="2311"/>
    </row>
    <row r="514475" spans="63:63" x14ac:dyDescent="0.25">
      <c r="BK514475" s="2315"/>
    </row>
    <row r="514476" spans="63:63" x14ac:dyDescent="0.25">
      <c r="BK514476" s="2311"/>
    </row>
    <row r="514500" spans="63:63" x14ac:dyDescent="0.25">
      <c r="BK514500" s="2315"/>
    </row>
    <row r="514501" spans="63:63" x14ac:dyDescent="0.25">
      <c r="BK514501" s="2311"/>
    </row>
    <row r="514525" spans="63:63" x14ac:dyDescent="0.25">
      <c r="BK514525" s="2315"/>
    </row>
    <row r="514526" spans="63:63" x14ac:dyDescent="0.25">
      <c r="BK514526" s="2311"/>
    </row>
    <row r="514550" spans="63:63" x14ac:dyDescent="0.25">
      <c r="BK514550" s="2315"/>
    </row>
    <row r="514551" spans="63:63" x14ac:dyDescent="0.25">
      <c r="BK514551" s="2311"/>
    </row>
    <row r="514575" spans="63:63" x14ac:dyDescent="0.25">
      <c r="BK514575" s="2315"/>
    </row>
    <row r="514576" spans="63:63" x14ac:dyDescent="0.25">
      <c r="BK514576" s="2311"/>
    </row>
    <row r="514600" spans="63:63" x14ac:dyDescent="0.25">
      <c r="BK514600" s="2315"/>
    </row>
    <row r="514601" spans="63:63" x14ac:dyDescent="0.25">
      <c r="BK514601" s="2311"/>
    </row>
    <row r="514625" spans="63:63" x14ac:dyDescent="0.25">
      <c r="BK514625" s="2315"/>
    </row>
    <row r="514626" spans="63:63" x14ac:dyDescent="0.25">
      <c r="BK514626" s="2311"/>
    </row>
    <row r="514650" spans="63:63" x14ac:dyDescent="0.25">
      <c r="BK514650" s="2315"/>
    </row>
    <row r="514651" spans="63:63" x14ac:dyDescent="0.25">
      <c r="BK514651" s="2311"/>
    </row>
    <row r="514675" spans="63:63" x14ac:dyDescent="0.25">
      <c r="BK514675" s="2315"/>
    </row>
    <row r="514676" spans="63:63" x14ac:dyDescent="0.25">
      <c r="BK514676" s="2311"/>
    </row>
    <row r="514700" spans="63:63" x14ac:dyDescent="0.25">
      <c r="BK514700" s="2315"/>
    </row>
    <row r="514701" spans="63:63" x14ac:dyDescent="0.25">
      <c r="BK514701" s="2311"/>
    </row>
    <row r="514725" spans="63:63" x14ac:dyDescent="0.25">
      <c r="BK514725" s="2315"/>
    </row>
    <row r="514726" spans="63:63" x14ac:dyDescent="0.25">
      <c r="BK514726" s="2311"/>
    </row>
    <row r="514750" spans="63:63" x14ac:dyDescent="0.25">
      <c r="BK514750" s="2315"/>
    </row>
    <row r="514751" spans="63:63" x14ac:dyDescent="0.25">
      <c r="BK514751" s="2311"/>
    </row>
    <row r="514775" spans="63:63" x14ac:dyDescent="0.25">
      <c r="BK514775" s="2315"/>
    </row>
    <row r="514776" spans="63:63" x14ac:dyDescent="0.25">
      <c r="BK514776" s="2311"/>
    </row>
    <row r="514800" spans="63:63" x14ac:dyDescent="0.25">
      <c r="BK514800" s="2315"/>
    </row>
    <row r="514801" spans="63:63" x14ac:dyDescent="0.25">
      <c r="BK514801" s="2311"/>
    </row>
    <row r="514825" spans="63:63" x14ac:dyDescent="0.25">
      <c r="BK514825" s="2315"/>
    </row>
    <row r="514826" spans="63:63" x14ac:dyDescent="0.25">
      <c r="BK514826" s="2311"/>
    </row>
    <row r="514850" spans="63:63" x14ac:dyDescent="0.25">
      <c r="BK514850" s="2315"/>
    </row>
    <row r="514851" spans="63:63" x14ac:dyDescent="0.25">
      <c r="BK514851" s="2311"/>
    </row>
    <row r="514875" spans="63:63" x14ac:dyDescent="0.25">
      <c r="BK514875" s="2315"/>
    </row>
    <row r="514876" spans="63:63" x14ac:dyDescent="0.25">
      <c r="BK514876" s="2311"/>
    </row>
    <row r="514900" spans="63:63" x14ac:dyDescent="0.25">
      <c r="BK514900" s="2315"/>
    </row>
    <row r="514901" spans="63:63" x14ac:dyDescent="0.25">
      <c r="BK514901" s="2311"/>
    </row>
    <row r="514925" spans="63:63" x14ac:dyDescent="0.25">
      <c r="BK514925" s="2315"/>
    </row>
    <row r="514926" spans="63:63" x14ac:dyDescent="0.25">
      <c r="BK514926" s="2311"/>
    </row>
    <row r="514950" spans="63:63" x14ac:dyDescent="0.25">
      <c r="BK514950" s="2315"/>
    </row>
    <row r="514951" spans="63:63" x14ac:dyDescent="0.25">
      <c r="BK514951" s="2311"/>
    </row>
    <row r="514975" spans="63:63" x14ac:dyDescent="0.25">
      <c r="BK514975" s="2315"/>
    </row>
    <row r="514976" spans="63:63" x14ac:dyDescent="0.25">
      <c r="BK514976" s="2311"/>
    </row>
    <row r="515000" spans="63:63" x14ac:dyDescent="0.25">
      <c r="BK515000" s="2315"/>
    </row>
    <row r="515001" spans="63:63" x14ac:dyDescent="0.25">
      <c r="BK515001" s="2311"/>
    </row>
    <row r="515025" spans="63:63" x14ac:dyDescent="0.25">
      <c r="BK515025" s="2315"/>
    </row>
    <row r="515026" spans="63:63" x14ac:dyDescent="0.25">
      <c r="BK515026" s="2311"/>
    </row>
    <row r="515050" spans="63:63" x14ac:dyDescent="0.25">
      <c r="BK515050" s="2315"/>
    </row>
    <row r="515051" spans="63:63" x14ac:dyDescent="0.25">
      <c r="BK515051" s="2311"/>
    </row>
    <row r="515075" spans="63:63" x14ac:dyDescent="0.25">
      <c r="BK515075" s="2315"/>
    </row>
    <row r="515076" spans="63:63" x14ac:dyDescent="0.25">
      <c r="BK515076" s="2311"/>
    </row>
    <row r="515100" spans="63:63" x14ac:dyDescent="0.25">
      <c r="BK515100" s="2315"/>
    </row>
    <row r="515101" spans="63:63" x14ac:dyDescent="0.25">
      <c r="BK515101" s="2311"/>
    </row>
    <row r="515125" spans="63:63" x14ac:dyDescent="0.25">
      <c r="BK515125" s="2315"/>
    </row>
    <row r="515126" spans="63:63" x14ac:dyDescent="0.25">
      <c r="BK515126" s="2311"/>
    </row>
    <row r="515150" spans="63:63" x14ac:dyDescent="0.25">
      <c r="BK515150" s="2315"/>
    </row>
    <row r="515151" spans="63:63" x14ac:dyDescent="0.25">
      <c r="BK515151" s="2311"/>
    </row>
    <row r="515175" spans="63:63" x14ac:dyDescent="0.25">
      <c r="BK515175" s="2315"/>
    </row>
    <row r="515176" spans="63:63" x14ac:dyDescent="0.25">
      <c r="BK515176" s="2311"/>
    </row>
    <row r="515200" spans="63:63" x14ac:dyDescent="0.25">
      <c r="BK515200" s="2315"/>
    </row>
    <row r="515201" spans="63:63" x14ac:dyDescent="0.25">
      <c r="BK515201" s="2311"/>
    </row>
    <row r="515225" spans="63:63" x14ac:dyDescent="0.25">
      <c r="BK515225" s="2315"/>
    </row>
    <row r="515226" spans="63:63" x14ac:dyDescent="0.25">
      <c r="BK515226" s="2311"/>
    </row>
    <row r="515250" spans="63:63" x14ac:dyDescent="0.25">
      <c r="BK515250" s="2315"/>
    </row>
    <row r="515251" spans="63:63" x14ac:dyDescent="0.25">
      <c r="BK515251" s="2311"/>
    </row>
    <row r="515275" spans="63:63" x14ac:dyDescent="0.25">
      <c r="BK515275" s="2315"/>
    </row>
    <row r="515276" spans="63:63" x14ac:dyDescent="0.25">
      <c r="BK515276" s="2311"/>
    </row>
    <row r="515300" spans="63:63" x14ac:dyDescent="0.25">
      <c r="BK515300" s="2315"/>
    </row>
    <row r="515301" spans="63:63" x14ac:dyDescent="0.25">
      <c r="BK515301" s="2311"/>
    </row>
    <row r="515325" spans="63:63" x14ac:dyDescent="0.25">
      <c r="BK515325" s="2315"/>
    </row>
    <row r="515326" spans="63:63" x14ac:dyDescent="0.25">
      <c r="BK515326" s="2311"/>
    </row>
    <row r="515350" spans="63:63" x14ac:dyDescent="0.25">
      <c r="BK515350" s="2315"/>
    </row>
    <row r="515351" spans="63:63" x14ac:dyDescent="0.25">
      <c r="BK515351" s="2311"/>
    </row>
    <row r="515375" spans="63:63" x14ac:dyDescent="0.25">
      <c r="BK515375" s="2315"/>
    </row>
    <row r="515376" spans="63:63" x14ac:dyDescent="0.25">
      <c r="BK515376" s="2311"/>
    </row>
    <row r="515400" spans="63:63" x14ac:dyDescent="0.25">
      <c r="BK515400" s="2315"/>
    </row>
    <row r="515401" spans="63:63" x14ac:dyDescent="0.25">
      <c r="BK515401" s="2311"/>
    </row>
    <row r="515425" spans="63:63" x14ac:dyDescent="0.25">
      <c r="BK515425" s="2315"/>
    </row>
    <row r="515426" spans="63:63" x14ac:dyDescent="0.25">
      <c r="BK515426" s="2311"/>
    </row>
    <row r="515450" spans="63:63" x14ac:dyDescent="0.25">
      <c r="BK515450" s="2315"/>
    </row>
    <row r="515451" spans="63:63" x14ac:dyDescent="0.25">
      <c r="BK515451" s="2311"/>
    </row>
    <row r="515475" spans="63:63" x14ac:dyDescent="0.25">
      <c r="BK515475" s="2315"/>
    </row>
    <row r="515476" spans="63:63" x14ac:dyDescent="0.25">
      <c r="BK515476" s="2311"/>
    </row>
    <row r="515500" spans="63:63" x14ac:dyDescent="0.25">
      <c r="BK515500" s="2315"/>
    </row>
    <row r="515501" spans="63:63" x14ac:dyDescent="0.25">
      <c r="BK515501" s="2311"/>
    </row>
    <row r="515525" spans="63:63" x14ac:dyDescent="0.25">
      <c r="BK515525" s="2315"/>
    </row>
    <row r="515526" spans="63:63" x14ac:dyDescent="0.25">
      <c r="BK515526" s="2311"/>
    </row>
    <row r="515550" spans="63:63" x14ac:dyDescent="0.25">
      <c r="BK515550" s="2315"/>
    </row>
    <row r="515551" spans="63:63" x14ac:dyDescent="0.25">
      <c r="BK515551" s="2311"/>
    </row>
    <row r="515575" spans="63:63" x14ac:dyDescent="0.25">
      <c r="BK515575" s="2315"/>
    </row>
    <row r="515576" spans="63:63" x14ac:dyDescent="0.25">
      <c r="BK515576" s="2311"/>
    </row>
    <row r="515600" spans="63:63" x14ac:dyDescent="0.25">
      <c r="BK515600" s="2315"/>
    </row>
    <row r="515601" spans="63:63" x14ac:dyDescent="0.25">
      <c r="BK515601" s="2311"/>
    </row>
    <row r="515625" spans="63:63" x14ac:dyDescent="0.25">
      <c r="BK515625" s="2315"/>
    </row>
    <row r="515626" spans="63:63" x14ac:dyDescent="0.25">
      <c r="BK515626" s="2311"/>
    </row>
    <row r="515650" spans="63:63" x14ac:dyDescent="0.25">
      <c r="BK515650" s="2315"/>
    </row>
    <row r="515651" spans="63:63" x14ac:dyDescent="0.25">
      <c r="BK515651" s="2311"/>
    </row>
    <row r="515675" spans="63:63" x14ac:dyDescent="0.25">
      <c r="BK515675" s="2315"/>
    </row>
    <row r="515676" spans="63:63" x14ac:dyDescent="0.25">
      <c r="BK515676" s="2311"/>
    </row>
    <row r="515700" spans="63:63" x14ac:dyDescent="0.25">
      <c r="BK515700" s="2315"/>
    </row>
    <row r="515701" spans="63:63" x14ac:dyDescent="0.25">
      <c r="BK515701" s="2311"/>
    </row>
    <row r="515725" spans="63:63" x14ac:dyDescent="0.25">
      <c r="BK515725" s="2315"/>
    </row>
    <row r="515726" spans="63:63" x14ac:dyDescent="0.25">
      <c r="BK515726" s="2311"/>
    </row>
    <row r="515750" spans="63:63" x14ac:dyDescent="0.25">
      <c r="BK515750" s="2315"/>
    </row>
    <row r="515751" spans="63:63" x14ac:dyDescent="0.25">
      <c r="BK515751" s="2311"/>
    </row>
    <row r="515775" spans="63:63" x14ac:dyDescent="0.25">
      <c r="BK515775" s="2315"/>
    </row>
    <row r="515776" spans="63:63" x14ac:dyDescent="0.25">
      <c r="BK515776" s="2311"/>
    </row>
    <row r="515800" spans="63:63" x14ac:dyDescent="0.25">
      <c r="BK515800" s="2315"/>
    </row>
    <row r="515801" spans="63:63" x14ac:dyDescent="0.25">
      <c r="BK515801" s="2311"/>
    </row>
    <row r="515825" spans="63:63" x14ac:dyDescent="0.25">
      <c r="BK515825" s="2315"/>
    </row>
    <row r="515826" spans="63:63" x14ac:dyDescent="0.25">
      <c r="BK515826" s="2311"/>
    </row>
    <row r="515850" spans="63:63" x14ac:dyDescent="0.25">
      <c r="BK515850" s="2315"/>
    </row>
    <row r="515851" spans="63:63" x14ac:dyDescent="0.25">
      <c r="BK515851" s="2311"/>
    </row>
    <row r="515875" spans="63:63" x14ac:dyDescent="0.25">
      <c r="BK515875" s="2315"/>
    </row>
    <row r="515876" spans="63:63" x14ac:dyDescent="0.25">
      <c r="BK515876" s="2311"/>
    </row>
    <row r="515900" spans="63:63" x14ac:dyDescent="0.25">
      <c r="BK515900" s="2315"/>
    </row>
    <row r="515901" spans="63:63" x14ac:dyDescent="0.25">
      <c r="BK515901" s="2311"/>
    </row>
    <row r="515925" spans="63:63" x14ac:dyDescent="0.25">
      <c r="BK515925" s="2315"/>
    </row>
    <row r="515926" spans="63:63" x14ac:dyDescent="0.25">
      <c r="BK515926" s="2311"/>
    </row>
    <row r="515950" spans="63:63" x14ac:dyDescent="0.25">
      <c r="BK515950" s="2315"/>
    </row>
    <row r="515951" spans="63:63" x14ac:dyDescent="0.25">
      <c r="BK515951" s="2311"/>
    </row>
    <row r="515975" spans="63:63" x14ac:dyDescent="0.25">
      <c r="BK515975" s="2315"/>
    </row>
    <row r="515976" spans="63:63" x14ac:dyDescent="0.25">
      <c r="BK515976" s="2311"/>
    </row>
    <row r="516000" spans="63:63" x14ac:dyDescent="0.25">
      <c r="BK516000" s="2315"/>
    </row>
    <row r="516001" spans="63:63" x14ac:dyDescent="0.25">
      <c r="BK516001" s="2311"/>
    </row>
    <row r="516025" spans="63:63" x14ac:dyDescent="0.25">
      <c r="BK516025" s="2315"/>
    </row>
    <row r="516026" spans="63:63" x14ac:dyDescent="0.25">
      <c r="BK516026" s="2311"/>
    </row>
    <row r="516050" spans="63:63" x14ac:dyDescent="0.25">
      <c r="BK516050" s="2315"/>
    </row>
    <row r="516051" spans="63:63" x14ac:dyDescent="0.25">
      <c r="BK516051" s="2311"/>
    </row>
    <row r="516075" spans="63:63" x14ac:dyDescent="0.25">
      <c r="BK516075" s="2315"/>
    </row>
    <row r="516076" spans="63:63" x14ac:dyDescent="0.25">
      <c r="BK516076" s="2311"/>
    </row>
    <row r="516100" spans="63:63" x14ac:dyDescent="0.25">
      <c r="BK516100" s="2315"/>
    </row>
    <row r="516101" spans="63:63" x14ac:dyDescent="0.25">
      <c r="BK516101" s="2311"/>
    </row>
    <row r="516125" spans="63:63" x14ac:dyDescent="0.25">
      <c r="BK516125" s="2315"/>
    </row>
    <row r="516126" spans="63:63" x14ac:dyDescent="0.25">
      <c r="BK516126" s="2311"/>
    </row>
    <row r="516150" spans="63:63" x14ac:dyDescent="0.25">
      <c r="BK516150" s="2315"/>
    </row>
    <row r="516151" spans="63:63" x14ac:dyDescent="0.25">
      <c r="BK516151" s="2311"/>
    </row>
    <row r="516175" spans="63:63" x14ac:dyDescent="0.25">
      <c r="BK516175" s="2315"/>
    </row>
    <row r="516176" spans="63:63" x14ac:dyDescent="0.25">
      <c r="BK516176" s="2311"/>
    </row>
    <row r="516200" spans="63:63" x14ac:dyDescent="0.25">
      <c r="BK516200" s="2315"/>
    </row>
    <row r="516201" spans="63:63" x14ac:dyDescent="0.25">
      <c r="BK516201" s="2311"/>
    </row>
    <row r="516225" spans="63:63" x14ac:dyDescent="0.25">
      <c r="BK516225" s="2315"/>
    </row>
    <row r="516226" spans="63:63" x14ac:dyDescent="0.25">
      <c r="BK516226" s="2311"/>
    </row>
    <row r="516250" spans="63:63" x14ac:dyDescent="0.25">
      <c r="BK516250" s="2315"/>
    </row>
    <row r="516251" spans="63:63" x14ac:dyDescent="0.25">
      <c r="BK516251" s="2311"/>
    </row>
    <row r="516275" spans="63:63" x14ac:dyDescent="0.25">
      <c r="BK516275" s="2315"/>
    </row>
    <row r="516276" spans="63:63" x14ac:dyDescent="0.25">
      <c r="BK516276" s="2311"/>
    </row>
    <row r="516300" spans="63:63" x14ac:dyDescent="0.25">
      <c r="BK516300" s="2315"/>
    </row>
    <row r="516301" spans="63:63" x14ac:dyDescent="0.25">
      <c r="BK516301" s="2311"/>
    </row>
    <row r="516325" spans="63:63" x14ac:dyDescent="0.25">
      <c r="BK516325" s="2315"/>
    </row>
    <row r="516326" spans="63:63" x14ac:dyDescent="0.25">
      <c r="BK516326" s="2311"/>
    </row>
    <row r="516350" spans="63:63" x14ac:dyDescent="0.25">
      <c r="BK516350" s="2315"/>
    </row>
    <row r="516351" spans="63:63" x14ac:dyDescent="0.25">
      <c r="BK516351" s="2311"/>
    </row>
    <row r="516375" spans="63:63" x14ac:dyDescent="0.25">
      <c r="BK516375" s="2315"/>
    </row>
    <row r="516376" spans="63:63" x14ac:dyDescent="0.25">
      <c r="BK516376" s="2311"/>
    </row>
    <row r="516400" spans="63:63" x14ac:dyDescent="0.25">
      <c r="BK516400" s="2315"/>
    </row>
    <row r="516401" spans="63:63" x14ac:dyDescent="0.25">
      <c r="BK516401" s="2311"/>
    </row>
    <row r="516425" spans="63:63" x14ac:dyDescent="0.25">
      <c r="BK516425" s="2315"/>
    </row>
    <row r="516426" spans="63:63" x14ac:dyDescent="0.25">
      <c r="BK516426" s="2311"/>
    </row>
    <row r="516450" spans="63:63" x14ac:dyDescent="0.25">
      <c r="BK516450" s="2315"/>
    </row>
    <row r="516451" spans="63:63" x14ac:dyDescent="0.25">
      <c r="BK516451" s="2311"/>
    </row>
    <row r="516475" spans="63:63" x14ac:dyDescent="0.25">
      <c r="BK516475" s="2315"/>
    </row>
    <row r="516476" spans="63:63" x14ac:dyDescent="0.25">
      <c r="BK516476" s="2311"/>
    </row>
    <row r="516500" spans="63:63" x14ac:dyDescent="0.25">
      <c r="BK516500" s="2315"/>
    </row>
    <row r="516501" spans="63:63" x14ac:dyDescent="0.25">
      <c r="BK516501" s="2311"/>
    </row>
    <row r="516525" spans="63:63" x14ac:dyDescent="0.25">
      <c r="BK516525" s="2315"/>
    </row>
    <row r="516526" spans="63:63" x14ac:dyDescent="0.25">
      <c r="BK516526" s="2311"/>
    </row>
    <row r="516550" spans="63:63" x14ac:dyDescent="0.25">
      <c r="BK516550" s="2315"/>
    </row>
    <row r="516551" spans="63:63" x14ac:dyDescent="0.25">
      <c r="BK516551" s="2311"/>
    </row>
    <row r="516575" spans="63:63" x14ac:dyDescent="0.25">
      <c r="BK516575" s="2315"/>
    </row>
    <row r="516576" spans="63:63" x14ac:dyDescent="0.25">
      <c r="BK516576" s="2311"/>
    </row>
    <row r="516600" spans="63:63" x14ac:dyDescent="0.25">
      <c r="BK516600" s="2315"/>
    </row>
    <row r="516601" spans="63:63" x14ac:dyDescent="0.25">
      <c r="BK516601" s="2311"/>
    </row>
    <row r="516625" spans="63:63" x14ac:dyDescent="0.25">
      <c r="BK516625" s="2315"/>
    </row>
    <row r="516626" spans="63:63" x14ac:dyDescent="0.25">
      <c r="BK516626" s="2311"/>
    </row>
    <row r="516650" spans="63:63" x14ac:dyDescent="0.25">
      <c r="BK516650" s="2315"/>
    </row>
    <row r="516651" spans="63:63" x14ac:dyDescent="0.25">
      <c r="BK516651" s="2311"/>
    </row>
    <row r="516675" spans="63:63" x14ac:dyDescent="0.25">
      <c r="BK516675" s="2315"/>
    </row>
    <row r="516676" spans="63:63" x14ac:dyDescent="0.25">
      <c r="BK516676" s="2311"/>
    </row>
    <row r="516700" spans="63:63" x14ac:dyDescent="0.25">
      <c r="BK516700" s="2315"/>
    </row>
    <row r="516701" spans="63:63" x14ac:dyDescent="0.25">
      <c r="BK516701" s="2311"/>
    </row>
    <row r="516725" spans="63:63" x14ac:dyDescent="0.25">
      <c r="BK516725" s="2315"/>
    </row>
    <row r="516726" spans="63:63" x14ac:dyDescent="0.25">
      <c r="BK516726" s="2311"/>
    </row>
    <row r="516750" spans="63:63" x14ac:dyDescent="0.25">
      <c r="BK516750" s="2315"/>
    </row>
    <row r="516751" spans="63:63" x14ac:dyDescent="0.25">
      <c r="BK516751" s="2311"/>
    </row>
    <row r="516775" spans="63:63" x14ac:dyDescent="0.25">
      <c r="BK516775" s="2315"/>
    </row>
    <row r="516776" spans="63:63" x14ac:dyDescent="0.25">
      <c r="BK516776" s="2311"/>
    </row>
    <row r="516800" spans="63:63" x14ac:dyDescent="0.25">
      <c r="BK516800" s="2315"/>
    </row>
    <row r="516801" spans="63:63" x14ac:dyDescent="0.25">
      <c r="BK516801" s="2311"/>
    </row>
    <row r="516825" spans="63:63" x14ac:dyDescent="0.25">
      <c r="BK516825" s="2315"/>
    </row>
    <row r="516826" spans="63:63" x14ac:dyDescent="0.25">
      <c r="BK516826" s="2311"/>
    </row>
    <row r="516850" spans="63:63" x14ac:dyDescent="0.25">
      <c r="BK516850" s="2315"/>
    </row>
    <row r="516851" spans="63:63" x14ac:dyDescent="0.25">
      <c r="BK516851" s="2311"/>
    </row>
    <row r="516875" spans="63:63" x14ac:dyDescent="0.25">
      <c r="BK516875" s="2315"/>
    </row>
    <row r="516876" spans="63:63" x14ac:dyDescent="0.25">
      <c r="BK516876" s="2311"/>
    </row>
    <row r="516900" spans="63:63" x14ac:dyDescent="0.25">
      <c r="BK516900" s="2315"/>
    </row>
    <row r="516901" spans="63:63" x14ac:dyDescent="0.25">
      <c r="BK516901" s="2311"/>
    </row>
    <row r="516925" spans="63:63" x14ac:dyDescent="0.25">
      <c r="BK516925" s="2315"/>
    </row>
    <row r="516926" spans="63:63" x14ac:dyDescent="0.25">
      <c r="BK516926" s="2311"/>
    </row>
    <row r="516950" spans="63:63" x14ac:dyDescent="0.25">
      <c r="BK516950" s="2315"/>
    </row>
    <row r="516951" spans="63:63" x14ac:dyDescent="0.25">
      <c r="BK516951" s="2311"/>
    </row>
    <row r="516975" spans="63:63" x14ac:dyDescent="0.25">
      <c r="BK516975" s="2315"/>
    </row>
    <row r="516976" spans="63:63" x14ac:dyDescent="0.25">
      <c r="BK516976" s="2311"/>
    </row>
    <row r="517000" spans="63:63" x14ac:dyDescent="0.25">
      <c r="BK517000" s="2315"/>
    </row>
    <row r="517001" spans="63:63" x14ac:dyDescent="0.25">
      <c r="BK517001" s="2311"/>
    </row>
    <row r="517025" spans="63:63" x14ac:dyDescent="0.25">
      <c r="BK517025" s="2315"/>
    </row>
    <row r="517026" spans="63:63" x14ac:dyDescent="0.25">
      <c r="BK517026" s="2311"/>
    </row>
    <row r="517050" spans="63:63" x14ac:dyDescent="0.25">
      <c r="BK517050" s="2315"/>
    </row>
    <row r="517051" spans="63:63" x14ac:dyDescent="0.25">
      <c r="BK517051" s="2311"/>
    </row>
    <row r="517075" spans="63:63" x14ac:dyDescent="0.25">
      <c r="BK517075" s="2315"/>
    </row>
    <row r="517076" spans="63:63" x14ac:dyDescent="0.25">
      <c r="BK517076" s="2311"/>
    </row>
    <row r="517100" spans="63:63" x14ac:dyDescent="0.25">
      <c r="BK517100" s="2315"/>
    </row>
    <row r="517101" spans="63:63" x14ac:dyDescent="0.25">
      <c r="BK517101" s="2311"/>
    </row>
    <row r="517125" spans="63:63" x14ac:dyDescent="0.25">
      <c r="BK517125" s="2315"/>
    </row>
    <row r="517126" spans="63:63" x14ac:dyDescent="0.25">
      <c r="BK517126" s="2311"/>
    </row>
    <row r="517150" spans="63:63" x14ac:dyDescent="0.25">
      <c r="BK517150" s="2315"/>
    </row>
    <row r="517151" spans="63:63" x14ac:dyDescent="0.25">
      <c r="BK517151" s="2311"/>
    </row>
    <row r="517175" spans="63:63" x14ac:dyDescent="0.25">
      <c r="BK517175" s="2315"/>
    </row>
    <row r="517176" spans="63:63" x14ac:dyDescent="0.25">
      <c r="BK517176" s="2311"/>
    </row>
    <row r="517200" spans="63:63" x14ac:dyDescent="0.25">
      <c r="BK517200" s="2315"/>
    </row>
    <row r="517201" spans="63:63" x14ac:dyDescent="0.25">
      <c r="BK517201" s="2311"/>
    </row>
    <row r="517225" spans="63:63" x14ac:dyDescent="0.25">
      <c r="BK517225" s="2315"/>
    </row>
    <row r="517226" spans="63:63" x14ac:dyDescent="0.25">
      <c r="BK517226" s="2311"/>
    </row>
    <row r="517250" spans="63:63" x14ac:dyDescent="0.25">
      <c r="BK517250" s="2315"/>
    </row>
    <row r="517251" spans="63:63" x14ac:dyDescent="0.25">
      <c r="BK517251" s="2311"/>
    </row>
    <row r="517275" spans="63:63" x14ac:dyDescent="0.25">
      <c r="BK517275" s="2315"/>
    </row>
    <row r="517276" spans="63:63" x14ac:dyDescent="0.25">
      <c r="BK517276" s="2311"/>
    </row>
    <row r="517300" spans="63:63" x14ac:dyDescent="0.25">
      <c r="BK517300" s="2315"/>
    </row>
    <row r="517301" spans="63:63" x14ac:dyDescent="0.25">
      <c r="BK517301" s="2311"/>
    </row>
    <row r="517325" spans="63:63" x14ac:dyDescent="0.25">
      <c r="BK517325" s="2315"/>
    </row>
    <row r="517326" spans="63:63" x14ac:dyDescent="0.25">
      <c r="BK517326" s="2311"/>
    </row>
    <row r="517350" spans="63:63" x14ac:dyDescent="0.25">
      <c r="BK517350" s="2315"/>
    </row>
    <row r="517351" spans="63:63" x14ac:dyDescent="0.25">
      <c r="BK517351" s="2311"/>
    </row>
    <row r="517375" spans="63:63" x14ac:dyDescent="0.25">
      <c r="BK517375" s="2315"/>
    </row>
    <row r="517376" spans="63:63" x14ac:dyDescent="0.25">
      <c r="BK517376" s="2311"/>
    </row>
    <row r="517400" spans="63:63" x14ac:dyDescent="0.25">
      <c r="BK517400" s="2315"/>
    </row>
    <row r="517401" spans="63:63" x14ac:dyDescent="0.25">
      <c r="BK517401" s="2311"/>
    </row>
    <row r="517425" spans="63:63" x14ac:dyDescent="0.25">
      <c r="BK517425" s="2315"/>
    </row>
    <row r="517426" spans="63:63" x14ac:dyDescent="0.25">
      <c r="BK517426" s="2311"/>
    </row>
    <row r="517450" spans="63:63" x14ac:dyDescent="0.25">
      <c r="BK517450" s="2315"/>
    </row>
    <row r="517451" spans="63:63" x14ac:dyDescent="0.25">
      <c r="BK517451" s="2311"/>
    </row>
    <row r="517475" spans="63:63" x14ac:dyDescent="0.25">
      <c r="BK517475" s="2315"/>
    </row>
    <row r="517476" spans="63:63" x14ac:dyDescent="0.25">
      <c r="BK517476" s="2311"/>
    </row>
    <row r="517500" spans="63:63" x14ac:dyDescent="0.25">
      <c r="BK517500" s="2315"/>
    </row>
    <row r="517501" spans="63:63" x14ac:dyDescent="0.25">
      <c r="BK517501" s="2311"/>
    </row>
    <row r="517525" spans="63:63" x14ac:dyDescent="0.25">
      <c r="BK517525" s="2315"/>
    </row>
    <row r="517526" spans="63:63" x14ac:dyDescent="0.25">
      <c r="BK517526" s="2311"/>
    </row>
    <row r="517550" spans="63:63" x14ac:dyDescent="0.25">
      <c r="BK517550" s="2315"/>
    </row>
    <row r="517551" spans="63:63" x14ac:dyDescent="0.25">
      <c r="BK517551" s="2311"/>
    </row>
    <row r="517575" spans="63:63" x14ac:dyDescent="0.25">
      <c r="BK517575" s="2315"/>
    </row>
    <row r="517576" spans="63:63" x14ac:dyDescent="0.25">
      <c r="BK517576" s="2311"/>
    </row>
    <row r="517600" spans="63:63" x14ac:dyDescent="0.25">
      <c r="BK517600" s="2315"/>
    </row>
    <row r="517601" spans="63:63" x14ac:dyDescent="0.25">
      <c r="BK517601" s="2311"/>
    </row>
    <row r="517625" spans="63:63" x14ac:dyDescent="0.25">
      <c r="BK517625" s="2315"/>
    </row>
    <row r="517626" spans="63:63" x14ac:dyDescent="0.25">
      <c r="BK517626" s="2311"/>
    </row>
    <row r="517650" spans="63:63" x14ac:dyDescent="0.25">
      <c r="BK517650" s="2315"/>
    </row>
    <row r="517651" spans="63:63" x14ac:dyDescent="0.25">
      <c r="BK517651" s="2311"/>
    </row>
    <row r="517675" spans="63:63" x14ac:dyDescent="0.25">
      <c r="BK517675" s="2315"/>
    </row>
    <row r="517676" spans="63:63" x14ac:dyDescent="0.25">
      <c r="BK517676" s="2311"/>
    </row>
    <row r="517700" spans="63:63" x14ac:dyDescent="0.25">
      <c r="BK517700" s="2315"/>
    </row>
    <row r="517701" spans="63:63" x14ac:dyDescent="0.25">
      <c r="BK517701" s="2311"/>
    </row>
    <row r="517725" spans="63:63" x14ac:dyDescent="0.25">
      <c r="BK517725" s="2315"/>
    </row>
    <row r="517726" spans="63:63" x14ac:dyDescent="0.25">
      <c r="BK517726" s="2311"/>
    </row>
    <row r="517750" spans="63:63" x14ac:dyDescent="0.25">
      <c r="BK517750" s="2315"/>
    </row>
    <row r="517751" spans="63:63" x14ac:dyDescent="0.25">
      <c r="BK517751" s="2311"/>
    </row>
    <row r="517775" spans="63:63" x14ac:dyDescent="0.25">
      <c r="BK517775" s="2315"/>
    </row>
    <row r="517776" spans="63:63" x14ac:dyDescent="0.25">
      <c r="BK517776" s="2311"/>
    </row>
    <row r="517800" spans="63:63" x14ac:dyDescent="0.25">
      <c r="BK517800" s="2315"/>
    </row>
    <row r="517801" spans="63:63" x14ac:dyDescent="0.25">
      <c r="BK517801" s="2311"/>
    </row>
    <row r="517825" spans="63:63" x14ac:dyDescent="0.25">
      <c r="BK517825" s="2315"/>
    </row>
    <row r="517826" spans="63:63" x14ac:dyDescent="0.25">
      <c r="BK517826" s="2311"/>
    </row>
    <row r="517850" spans="63:63" x14ac:dyDescent="0.25">
      <c r="BK517850" s="2315"/>
    </row>
    <row r="517851" spans="63:63" x14ac:dyDescent="0.25">
      <c r="BK517851" s="2311"/>
    </row>
    <row r="517875" spans="63:63" x14ac:dyDescent="0.25">
      <c r="BK517875" s="2315"/>
    </row>
    <row r="517876" spans="63:63" x14ac:dyDescent="0.25">
      <c r="BK517876" s="2311"/>
    </row>
    <row r="517900" spans="63:63" x14ac:dyDescent="0.25">
      <c r="BK517900" s="2315"/>
    </row>
    <row r="517901" spans="63:63" x14ac:dyDescent="0.25">
      <c r="BK517901" s="2311"/>
    </row>
    <row r="517925" spans="63:63" x14ac:dyDescent="0.25">
      <c r="BK517925" s="2315"/>
    </row>
    <row r="517926" spans="63:63" x14ac:dyDescent="0.25">
      <c r="BK517926" s="2311"/>
    </row>
    <row r="517950" spans="63:63" x14ac:dyDescent="0.25">
      <c r="BK517950" s="2315"/>
    </row>
    <row r="517951" spans="63:63" x14ac:dyDescent="0.25">
      <c r="BK517951" s="2311"/>
    </row>
    <row r="517975" spans="63:63" x14ac:dyDescent="0.25">
      <c r="BK517975" s="2315"/>
    </row>
    <row r="517976" spans="63:63" x14ac:dyDescent="0.25">
      <c r="BK517976" s="2311"/>
    </row>
    <row r="518000" spans="63:63" x14ac:dyDescent="0.25">
      <c r="BK518000" s="2315"/>
    </row>
    <row r="518001" spans="63:63" x14ac:dyDescent="0.25">
      <c r="BK518001" s="2311"/>
    </row>
    <row r="518025" spans="63:63" x14ac:dyDescent="0.25">
      <c r="BK518025" s="2315"/>
    </row>
    <row r="518026" spans="63:63" x14ac:dyDescent="0.25">
      <c r="BK518026" s="2311"/>
    </row>
    <row r="518050" spans="63:63" x14ac:dyDescent="0.25">
      <c r="BK518050" s="2315"/>
    </row>
    <row r="518051" spans="63:63" x14ac:dyDescent="0.25">
      <c r="BK518051" s="2311"/>
    </row>
    <row r="518075" spans="63:63" x14ac:dyDescent="0.25">
      <c r="BK518075" s="2315"/>
    </row>
    <row r="518076" spans="63:63" x14ac:dyDescent="0.25">
      <c r="BK518076" s="2311"/>
    </row>
    <row r="518100" spans="63:63" x14ac:dyDescent="0.25">
      <c r="BK518100" s="2315"/>
    </row>
    <row r="518101" spans="63:63" x14ac:dyDescent="0.25">
      <c r="BK518101" s="2311"/>
    </row>
    <row r="518125" spans="63:63" x14ac:dyDescent="0.25">
      <c r="BK518125" s="2315"/>
    </row>
    <row r="518126" spans="63:63" x14ac:dyDescent="0.25">
      <c r="BK518126" s="2311"/>
    </row>
    <row r="518150" spans="63:63" x14ac:dyDescent="0.25">
      <c r="BK518150" s="2315"/>
    </row>
    <row r="518151" spans="63:63" x14ac:dyDescent="0.25">
      <c r="BK518151" s="2311"/>
    </row>
    <row r="518175" spans="63:63" x14ac:dyDescent="0.25">
      <c r="BK518175" s="2315"/>
    </row>
    <row r="518176" spans="63:63" x14ac:dyDescent="0.25">
      <c r="BK518176" s="2311"/>
    </row>
    <row r="518200" spans="63:63" x14ac:dyDescent="0.25">
      <c r="BK518200" s="2315"/>
    </row>
    <row r="518201" spans="63:63" x14ac:dyDescent="0.25">
      <c r="BK518201" s="2311"/>
    </row>
    <row r="518225" spans="63:63" x14ac:dyDescent="0.25">
      <c r="BK518225" s="2315"/>
    </row>
    <row r="518226" spans="63:63" x14ac:dyDescent="0.25">
      <c r="BK518226" s="2311"/>
    </row>
    <row r="518250" spans="63:63" x14ac:dyDescent="0.25">
      <c r="BK518250" s="2315"/>
    </row>
    <row r="518251" spans="63:63" x14ac:dyDescent="0.25">
      <c r="BK518251" s="2311"/>
    </row>
    <row r="518275" spans="63:63" x14ac:dyDescent="0.25">
      <c r="BK518275" s="2315"/>
    </row>
    <row r="518276" spans="63:63" x14ac:dyDescent="0.25">
      <c r="BK518276" s="2311"/>
    </row>
    <row r="518300" spans="63:63" x14ac:dyDescent="0.25">
      <c r="BK518300" s="2315"/>
    </row>
    <row r="518301" spans="63:63" x14ac:dyDescent="0.25">
      <c r="BK518301" s="2311"/>
    </row>
    <row r="518325" spans="63:63" x14ac:dyDescent="0.25">
      <c r="BK518325" s="2315"/>
    </row>
    <row r="518326" spans="63:63" x14ac:dyDescent="0.25">
      <c r="BK518326" s="2311"/>
    </row>
    <row r="518350" spans="63:63" x14ac:dyDescent="0.25">
      <c r="BK518350" s="2315"/>
    </row>
    <row r="518351" spans="63:63" x14ac:dyDescent="0.25">
      <c r="BK518351" s="2311"/>
    </row>
    <row r="518375" spans="63:63" x14ac:dyDescent="0.25">
      <c r="BK518375" s="2315"/>
    </row>
    <row r="518376" spans="63:63" x14ac:dyDescent="0.25">
      <c r="BK518376" s="2311"/>
    </row>
    <row r="518400" spans="63:63" x14ac:dyDescent="0.25">
      <c r="BK518400" s="2315"/>
    </row>
    <row r="518401" spans="63:63" x14ac:dyDescent="0.25">
      <c r="BK518401" s="2311"/>
    </row>
    <row r="518425" spans="63:63" x14ac:dyDescent="0.25">
      <c r="BK518425" s="2315"/>
    </row>
    <row r="518426" spans="63:63" x14ac:dyDescent="0.25">
      <c r="BK518426" s="2311"/>
    </row>
    <row r="518450" spans="63:63" x14ac:dyDescent="0.25">
      <c r="BK518450" s="2315"/>
    </row>
    <row r="518451" spans="63:63" x14ac:dyDescent="0.25">
      <c r="BK518451" s="2311"/>
    </row>
    <row r="518475" spans="63:63" x14ac:dyDescent="0.25">
      <c r="BK518475" s="2315"/>
    </row>
    <row r="518476" spans="63:63" x14ac:dyDescent="0.25">
      <c r="BK518476" s="2311"/>
    </row>
    <row r="518500" spans="63:63" x14ac:dyDescent="0.25">
      <c r="BK518500" s="2315"/>
    </row>
    <row r="518501" spans="63:63" x14ac:dyDescent="0.25">
      <c r="BK518501" s="2311"/>
    </row>
    <row r="518525" spans="63:63" x14ac:dyDescent="0.25">
      <c r="BK518525" s="2315"/>
    </row>
    <row r="518526" spans="63:63" x14ac:dyDescent="0.25">
      <c r="BK518526" s="2311"/>
    </row>
    <row r="518550" spans="63:63" x14ac:dyDescent="0.25">
      <c r="BK518550" s="2315"/>
    </row>
    <row r="518551" spans="63:63" x14ac:dyDescent="0.25">
      <c r="BK518551" s="2311"/>
    </row>
    <row r="518575" spans="63:63" x14ac:dyDescent="0.25">
      <c r="BK518575" s="2315"/>
    </row>
    <row r="518576" spans="63:63" x14ac:dyDescent="0.25">
      <c r="BK518576" s="2311"/>
    </row>
    <row r="518600" spans="63:63" x14ac:dyDescent="0.25">
      <c r="BK518600" s="2315"/>
    </row>
    <row r="518601" spans="63:63" x14ac:dyDescent="0.25">
      <c r="BK518601" s="2311"/>
    </row>
    <row r="518625" spans="63:63" x14ac:dyDescent="0.25">
      <c r="BK518625" s="2315"/>
    </row>
    <row r="518626" spans="63:63" x14ac:dyDescent="0.25">
      <c r="BK518626" s="2311"/>
    </row>
    <row r="518650" spans="63:63" x14ac:dyDescent="0.25">
      <c r="BK518650" s="2315"/>
    </row>
    <row r="518651" spans="63:63" x14ac:dyDescent="0.25">
      <c r="BK518651" s="2311"/>
    </row>
    <row r="518675" spans="63:63" x14ac:dyDescent="0.25">
      <c r="BK518675" s="2315"/>
    </row>
    <row r="518676" spans="63:63" x14ac:dyDescent="0.25">
      <c r="BK518676" s="2311"/>
    </row>
    <row r="518700" spans="63:63" x14ac:dyDescent="0.25">
      <c r="BK518700" s="2315"/>
    </row>
    <row r="518701" spans="63:63" x14ac:dyDescent="0.25">
      <c r="BK518701" s="2311"/>
    </row>
    <row r="518725" spans="63:63" x14ac:dyDescent="0.25">
      <c r="BK518725" s="2315"/>
    </row>
    <row r="518726" spans="63:63" x14ac:dyDescent="0.25">
      <c r="BK518726" s="2311"/>
    </row>
    <row r="518750" spans="63:63" x14ac:dyDescent="0.25">
      <c r="BK518750" s="2315"/>
    </row>
    <row r="518751" spans="63:63" x14ac:dyDescent="0.25">
      <c r="BK518751" s="2311"/>
    </row>
    <row r="518775" spans="63:63" x14ac:dyDescent="0.25">
      <c r="BK518775" s="2315"/>
    </row>
    <row r="518776" spans="63:63" x14ac:dyDescent="0.25">
      <c r="BK518776" s="2311"/>
    </row>
    <row r="518800" spans="63:63" x14ac:dyDescent="0.25">
      <c r="BK518800" s="2315"/>
    </row>
    <row r="518801" spans="63:63" x14ac:dyDescent="0.25">
      <c r="BK518801" s="2311"/>
    </row>
    <row r="518825" spans="63:63" x14ac:dyDescent="0.25">
      <c r="BK518825" s="2315"/>
    </row>
    <row r="518826" spans="63:63" x14ac:dyDescent="0.25">
      <c r="BK518826" s="2311"/>
    </row>
    <row r="518850" spans="63:63" x14ac:dyDescent="0.25">
      <c r="BK518850" s="2315"/>
    </row>
    <row r="518851" spans="63:63" x14ac:dyDescent="0.25">
      <c r="BK518851" s="2311"/>
    </row>
    <row r="518875" spans="63:63" x14ac:dyDescent="0.25">
      <c r="BK518875" s="2315"/>
    </row>
    <row r="518876" spans="63:63" x14ac:dyDescent="0.25">
      <c r="BK518876" s="2311"/>
    </row>
    <row r="518900" spans="63:63" x14ac:dyDescent="0.25">
      <c r="BK518900" s="2315"/>
    </row>
    <row r="518901" spans="63:63" x14ac:dyDescent="0.25">
      <c r="BK518901" s="2311"/>
    </row>
    <row r="518925" spans="63:63" x14ac:dyDescent="0.25">
      <c r="BK518925" s="2315"/>
    </row>
    <row r="518926" spans="63:63" x14ac:dyDescent="0.25">
      <c r="BK518926" s="2311"/>
    </row>
    <row r="518950" spans="63:63" x14ac:dyDescent="0.25">
      <c r="BK518950" s="2315"/>
    </row>
    <row r="518951" spans="63:63" x14ac:dyDescent="0.25">
      <c r="BK518951" s="2311"/>
    </row>
    <row r="518975" spans="63:63" x14ac:dyDescent="0.25">
      <c r="BK518975" s="2315"/>
    </row>
    <row r="518976" spans="63:63" x14ac:dyDescent="0.25">
      <c r="BK518976" s="2311"/>
    </row>
    <row r="519000" spans="63:63" x14ac:dyDescent="0.25">
      <c r="BK519000" s="2315"/>
    </row>
    <row r="519001" spans="63:63" x14ac:dyDescent="0.25">
      <c r="BK519001" s="2311"/>
    </row>
    <row r="519025" spans="63:63" x14ac:dyDescent="0.25">
      <c r="BK519025" s="2315"/>
    </row>
    <row r="519026" spans="63:63" x14ac:dyDescent="0.25">
      <c r="BK519026" s="2311"/>
    </row>
    <row r="519050" spans="63:63" x14ac:dyDescent="0.25">
      <c r="BK519050" s="2315"/>
    </row>
    <row r="519051" spans="63:63" x14ac:dyDescent="0.25">
      <c r="BK519051" s="2311"/>
    </row>
    <row r="519075" spans="63:63" x14ac:dyDescent="0.25">
      <c r="BK519075" s="2315"/>
    </row>
    <row r="519076" spans="63:63" x14ac:dyDescent="0.25">
      <c r="BK519076" s="2311"/>
    </row>
    <row r="519100" spans="63:63" x14ac:dyDescent="0.25">
      <c r="BK519100" s="2315"/>
    </row>
    <row r="519101" spans="63:63" x14ac:dyDescent="0.25">
      <c r="BK519101" s="2311"/>
    </row>
    <row r="519125" spans="63:63" x14ac:dyDescent="0.25">
      <c r="BK519125" s="2315"/>
    </row>
    <row r="519126" spans="63:63" x14ac:dyDescent="0.25">
      <c r="BK519126" s="2311"/>
    </row>
    <row r="519150" spans="63:63" x14ac:dyDescent="0.25">
      <c r="BK519150" s="2315"/>
    </row>
    <row r="519151" spans="63:63" x14ac:dyDescent="0.25">
      <c r="BK519151" s="2311"/>
    </row>
    <row r="519175" spans="63:63" x14ac:dyDescent="0.25">
      <c r="BK519175" s="2315"/>
    </row>
    <row r="519176" spans="63:63" x14ac:dyDescent="0.25">
      <c r="BK519176" s="2311"/>
    </row>
    <row r="519200" spans="63:63" x14ac:dyDescent="0.25">
      <c r="BK519200" s="2315"/>
    </row>
    <row r="519201" spans="63:63" x14ac:dyDescent="0.25">
      <c r="BK519201" s="2311"/>
    </row>
    <row r="519225" spans="63:63" x14ac:dyDescent="0.25">
      <c r="BK519225" s="2315"/>
    </row>
    <row r="519226" spans="63:63" x14ac:dyDescent="0.25">
      <c r="BK519226" s="2311"/>
    </row>
    <row r="519250" spans="63:63" x14ac:dyDescent="0.25">
      <c r="BK519250" s="2315"/>
    </row>
    <row r="519251" spans="63:63" x14ac:dyDescent="0.25">
      <c r="BK519251" s="2311"/>
    </row>
    <row r="519275" spans="63:63" x14ac:dyDescent="0.25">
      <c r="BK519275" s="2315"/>
    </row>
    <row r="519276" spans="63:63" x14ac:dyDescent="0.25">
      <c r="BK519276" s="2311"/>
    </row>
    <row r="519300" spans="63:63" x14ac:dyDescent="0.25">
      <c r="BK519300" s="2315"/>
    </row>
    <row r="519301" spans="63:63" x14ac:dyDescent="0.25">
      <c r="BK519301" s="2311"/>
    </row>
    <row r="519325" spans="63:63" x14ac:dyDescent="0.25">
      <c r="BK519325" s="2315"/>
    </row>
    <row r="519326" spans="63:63" x14ac:dyDescent="0.25">
      <c r="BK519326" s="2311"/>
    </row>
    <row r="519350" spans="63:63" x14ac:dyDescent="0.25">
      <c r="BK519350" s="2315"/>
    </row>
    <row r="519351" spans="63:63" x14ac:dyDescent="0.25">
      <c r="BK519351" s="2311"/>
    </row>
    <row r="519375" spans="63:63" x14ac:dyDescent="0.25">
      <c r="BK519375" s="2315"/>
    </row>
    <row r="519376" spans="63:63" x14ac:dyDescent="0.25">
      <c r="BK519376" s="2311"/>
    </row>
    <row r="519400" spans="63:63" x14ac:dyDescent="0.25">
      <c r="BK519400" s="2315"/>
    </row>
    <row r="519401" spans="63:63" x14ac:dyDescent="0.25">
      <c r="BK519401" s="2311"/>
    </row>
    <row r="519425" spans="63:63" x14ac:dyDescent="0.25">
      <c r="BK519425" s="2315"/>
    </row>
    <row r="519426" spans="63:63" x14ac:dyDescent="0.25">
      <c r="BK519426" s="2311"/>
    </row>
    <row r="519450" spans="63:63" x14ac:dyDescent="0.25">
      <c r="BK519450" s="2315"/>
    </row>
    <row r="519451" spans="63:63" x14ac:dyDescent="0.25">
      <c r="BK519451" s="2311"/>
    </row>
    <row r="519475" spans="63:63" x14ac:dyDescent="0.25">
      <c r="BK519475" s="2315"/>
    </row>
    <row r="519476" spans="63:63" x14ac:dyDescent="0.25">
      <c r="BK519476" s="2311"/>
    </row>
    <row r="519500" spans="63:63" x14ac:dyDescent="0.25">
      <c r="BK519500" s="2315"/>
    </row>
    <row r="519501" spans="63:63" x14ac:dyDescent="0.25">
      <c r="BK519501" s="2311"/>
    </row>
    <row r="519525" spans="63:63" x14ac:dyDescent="0.25">
      <c r="BK519525" s="2315"/>
    </row>
    <row r="519526" spans="63:63" x14ac:dyDescent="0.25">
      <c r="BK519526" s="2311"/>
    </row>
    <row r="519550" spans="63:63" x14ac:dyDescent="0.25">
      <c r="BK519550" s="2315"/>
    </row>
    <row r="519551" spans="63:63" x14ac:dyDescent="0.25">
      <c r="BK519551" s="2311"/>
    </row>
    <row r="519575" spans="63:63" x14ac:dyDescent="0.25">
      <c r="BK519575" s="2315"/>
    </row>
    <row r="519576" spans="63:63" x14ac:dyDescent="0.25">
      <c r="BK519576" s="2311"/>
    </row>
    <row r="519600" spans="63:63" x14ac:dyDescent="0.25">
      <c r="BK519600" s="2315"/>
    </row>
    <row r="519601" spans="63:63" x14ac:dyDescent="0.25">
      <c r="BK519601" s="2311"/>
    </row>
    <row r="519625" spans="63:63" x14ac:dyDescent="0.25">
      <c r="BK519625" s="2315"/>
    </row>
    <row r="519626" spans="63:63" x14ac:dyDescent="0.25">
      <c r="BK519626" s="2311"/>
    </row>
    <row r="519650" spans="63:63" x14ac:dyDescent="0.25">
      <c r="BK519650" s="2315"/>
    </row>
    <row r="519651" spans="63:63" x14ac:dyDescent="0.25">
      <c r="BK519651" s="2311"/>
    </row>
    <row r="519675" spans="63:63" x14ac:dyDescent="0.25">
      <c r="BK519675" s="2315"/>
    </row>
    <row r="519676" spans="63:63" x14ac:dyDescent="0.25">
      <c r="BK519676" s="2311"/>
    </row>
    <row r="519700" spans="63:63" x14ac:dyDescent="0.25">
      <c r="BK519700" s="2315"/>
    </row>
    <row r="519701" spans="63:63" x14ac:dyDescent="0.25">
      <c r="BK519701" s="2311"/>
    </row>
    <row r="519725" spans="63:63" x14ac:dyDescent="0.25">
      <c r="BK519725" s="2315"/>
    </row>
    <row r="519726" spans="63:63" x14ac:dyDescent="0.25">
      <c r="BK519726" s="2311"/>
    </row>
    <row r="519750" spans="63:63" x14ac:dyDescent="0.25">
      <c r="BK519750" s="2315"/>
    </row>
    <row r="519751" spans="63:63" x14ac:dyDescent="0.25">
      <c r="BK519751" s="2311"/>
    </row>
    <row r="519775" spans="63:63" x14ac:dyDescent="0.25">
      <c r="BK519775" s="2315"/>
    </row>
    <row r="519776" spans="63:63" x14ac:dyDescent="0.25">
      <c r="BK519776" s="2311"/>
    </row>
    <row r="519800" spans="63:63" x14ac:dyDescent="0.25">
      <c r="BK519800" s="2315"/>
    </row>
    <row r="519801" spans="63:63" x14ac:dyDescent="0.25">
      <c r="BK519801" s="2311"/>
    </row>
    <row r="519825" spans="63:63" x14ac:dyDescent="0.25">
      <c r="BK519825" s="2315"/>
    </row>
    <row r="519826" spans="63:63" x14ac:dyDescent="0.25">
      <c r="BK519826" s="2311"/>
    </row>
    <row r="519850" spans="63:63" x14ac:dyDescent="0.25">
      <c r="BK519850" s="2315"/>
    </row>
    <row r="519851" spans="63:63" x14ac:dyDescent="0.25">
      <c r="BK519851" s="2311"/>
    </row>
    <row r="519875" spans="63:63" x14ac:dyDescent="0.25">
      <c r="BK519875" s="2315"/>
    </row>
    <row r="519876" spans="63:63" x14ac:dyDescent="0.25">
      <c r="BK519876" s="2311"/>
    </row>
    <row r="519900" spans="63:63" x14ac:dyDescent="0.25">
      <c r="BK519900" s="2315"/>
    </row>
    <row r="519901" spans="63:63" x14ac:dyDescent="0.25">
      <c r="BK519901" s="2311"/>
    </row>
    <row r="519925" spans="63:63" x14ac:dyDescent="0.25">
      <c r="BK519925" s="2315"/>
    </row>
    <row r="519926" spans="63:63" x14ac:dyDescent="0.25">
      <c r="BK519926" s="2311"/>
    </row>
    <row r="519950" spans="63:63" x14ac:dyDescent="0.25">
      <c r="BK519950" s="2315"/>
    </row>
    <row r="519951" spans="63:63" x14ac:dyDescent="0.25">
      <c r="BK519951" s="2311"/>
    </row>
    <row r="519975" spans="63:63" x14ac:dyDescent="0.25">
      <c r="BK519975" s="2315"/>
    </row>
    <row r="519976" spans="63:63" x14ac:dyDescent="0.25">
      <c r="BK519976" s="2311"/>
    </row>
    <row r="520000" spans="63:63" x14ac:dyDescent="0.25">
      <c r="BK520000" s="2315"/>
    </row>
    <row r="520001" spans="63:63" x14ac:dyDescent="0.25">
      <c r="BK520001" s="2311"/>
    </row>
    <row r="520025" spans="63:63" x14ac:dyDescent="0.25">
      <c r="BK520025" s="2315"/>
    </row>
    <row r="520026" spans="63:63" x14ac:dyDescent="0.25">
      <c r="BK520026" s="2311"/>
    </row>
    <row r="520050" spans="63:63" x14ac:dyDescent="0.25">
      <c r="BK520050" s="2315"/>
    </row>
    <row r="520051" spans="63:63" x14ac:dyDescent="0.25">
      <c r="BK520051" s="2311"/>
    </row>
    <row r="520075" spans="63:63" x14ac:dyDescent="0.25">
      <c r="BK520075" s="2315"/>
    </row>
    <row r="520076" spans="63:63" x14ac:dyDescent="0.25">
      <c r="BK520076" s="2311"/>
    </row>
    <row r="520100" spans="63:63" x14ac:dyDescent="0.25">
      <c r="BK520100" s="2315"/>
    </row>
    <row r="520101" spans="63:63" x14ac:dyDescent="0.25">
      <c r="BK520101" s="2311"/>
    </row>
    <row r="520125" spans="63:63" x14ac:dyDescent="0.25">
      <c r="BK520125" s="2315"/>
    </row>
    <row r="520126" spans="63:63" x14ac:dyDescent="0.25">
      <c r="BK520126" s="2311"/>
    </row>
    <row r="520150" spans="63:63" x14ac:dyDescent="0.25">
      <c r="BK520150" s="2315"/>
    </row>
    <row r="520151" spans="63:63" x14ac:dyDescent="0.25">
      <c r="BK520151" s="2311"/>
    </row>
    <row r="520175" spans="63:63" x14ac:dyDescent="0.25">
      <c r="BK520175" s="2315"/>
    </row>
    <row r="520176" spans="63:63" x14ac:dyDescent="0.25">
      <c r="BK520176" s="2311"/>
    </row>
    <row r="520200" spans="63:63" x14ac:dyDescent="0.25">
      <c r="BK520200" s="2315"/>
    </row>
    <row r="520201" spans="63:63" x14ac:dyDescent="0.25">
      <c r="BK520201" s="2311"/>
    </row>
    <row r="520225" spans="63:63" x14ac:dyDescent="0.25">
      <c r="BK520225" s="2315"/>
    </row>
    <row r="520226" spans="63:63" x14ac:dyDescent="0.25">
      <c r="BK520226" s="2311"/>
    </row>
    <row r="520250" spans="63:63" x14ac:dyDescent="0.25">
      <c r="BK520250" s="2315"/>
    </row>
    <row r="520251" spans="63:63" x14ac:dyDescent="0.25">
      <c r="BK520251" s="2311"/>
    </row>
    <row r="520275" spans="63:63" x14ac:dyDescent="0.25">
      <c r="BK520275" s="2315"/>
    </row>
    <row r="520276" spans="63:63" x14ac:dyDescent="0.25">
      <c r="BK520276" s="2311"/>
    </row>
    <row r="520300" spans="63:63" x14ac:dyDescent="0.25">
      <c r="BK520300" s="2315"/>
    </row>
    <row r="520301" spans="63:63" x14ac:dyDescent="0.25">
      <c r="BK520301" s="2311"/>
    </row>
    <row r="520325" spans="63:63" x14ac:dyDescent="0.25">
      <c r="BK520325" s="2315"/>
    </row>
    <row r="520326" spans="63:63" x14ac:dyDescent="0.25">
      <c r="BK520326" s="2311"/>
    </row>
    <row r="520350" spans="63:63" x14ac:dyDescent="0.25">
      <c r="BK520350" s="2315"/>
    </row>
    <row r="520351" spans="63:63" x14ac:dyDescent="0.25">
      <c r="BK520351" s="2311"/>
    </row>
    <row r="520375" spans="63:63" x14ac:dyDescent="0.25">
      <c r="BK520375" s="2315"/>
    </row>
    <row r="520376" spans="63:63" x14ac:dyDescent="0.25">
      <c r="BK520376" s="2311"/>
    </row>
    <row r="520400" spans="63:63" x14ac:dyDescent="0.25">
      <c r="BK520400" s="2315"/>
    </row>
    <row r="520401" spans="63:63" x14ac:dyDescent="0.25">
      <c r="BK520401" s="2311"/>
    </row>
    <row r="520425" spans="63:63" x14ac:dyDescent="0.25">
      <c r="BK520425" s="2315"/>
    </row>
    <row r="520426" spans="63:63" x14ac:dyDescent="0.25">
      <c r="BK520426" s="2311"/>
    </row>
    <row r="520450" spans="63:63" x14ac:dyDescent="0.25">
      <c r="BK520450" s="2315"/>
    </row>
    <row r="520451" spans="63:63" x14ac:dyDescent="0.25">
      <c r="BK520451" s="2311"/>
    </row>
    <row r="520475" spans="63:63" x14ac:dyDescent="0.25">
      <c r="BK520475" s="2315"/>
    </row>
    <row r="520476" spans="63:63" x14ac:dyDescent="0.25">
      <c r="BK520476" s="2311"/>
    </row>
    <row r="520500" spans="63:63" x14ac:dyDescent="0.25">
      <c r="BK520500" s="2315"/>
    </row>
    <row r="520501" spans="63:63" x14ac:dyDescent="0.25">
      <c r="BK520501" s="2311"/>
    </row>
    <row r="520525" spans="63:63" x14ac:dyDescent="0.25">
      <c r="BK520525" s="2315"/>
    </row>
    <row r="520526" spans="63:63" x14ac:dyDescent="0.25">
      <c r="BK520526" s="2311"/>
    </row>
    <row r="520550" spans="63:63" x14ac:dyDescent="0.25">
      <c r="BK520550" s="2315"/>
    </row>
    <row r="520551" spans="63:63" x14ac:dyDescent="0.25">
      <c r="BK520551" s="2311"/>
    </row>
    <row r="520575" spans="63:63" x14ac:dyDescent="0.25">
      <c r="BK520575" s="2315"/>
    </row>
    <row r="520576" spans="63:63" x14ac:dyDescent="0.25">
      <c r="BK520576" s="2311"/>
    </row>
    <row r="520600" spans="63:63" x14ac:dyDescent="0.25">
      <c r="BK520600" s="2315"/>
    </row>
    <row r="520601" spans="63:63" x14ac:dyDescent="0.25">
      <c r="BK520601" s="2311"/>
    </row>
    <row r="520625" spans="63:63" x14ac:dyDescent="0.25">
      <c r="BK520625" s="2315"/>
    </row>
    <row r="520626" spans="63:63" x14ac:dyDescent="0.25">
      <c r="BK520626" s="2311"/>
    </row>
    <row r="520650" spans="63:63" x14ac:dyDescent="0.25">
      <c r="BK520650" s="2315"/>
    </row>
    <row r="520651" spans="63:63" x14ac:dyDescent="0.25">
      <c r="BK520651" s="2311"/>
    </row>
    <row r="520675" spans="63:63" x14ac:dyDescent="0.25">
      <c r="BK520675" s="2315"/>
    </row>
    <row r="520676" spans="63:63" x14ac:dyDescent="0.25">
      <c r="BK520676" s="2311"/>
    </row>
    <row r="520700" spans="63:63" x14ac:dyDescent="0.25">
      <c r="BK520700" s="2315"/>
    </row>
    <row r="520701" spans="63:63" x14ac:dyDescent="0.25">
      <c r="BK520701" s="2311"/>
    </row>
    <row r="520725" spans="63:63" x14ac:dyDescent="0.25">
      <c r="BK520725" s="2315"/>
    </row>
    <row r="520726" spans="63:63" x14ac:dyDescent="0.25">
      <c r="BK520726" s="2311"/>
    </row>
    <row r="520750" spans="63:63" x14ac:dyDescent="0.25">
      <c r="BK520750" s="2315"/>
    </row>
    <row r="520751" spans="63:63" x14ac:dyDescent="0.25">
      <c r="BK520751" s="2311"/>
    </row>
    <row r="520775" spans="63:63" x14ac:dyDescent="0.25">
      <c r="BK520775" s="2315"/>
    </row>
    <row r="520776" spans="63:63" x14ac:dyDescent="0.25">
      <c r="BK520776" s="2311"/>
    </row>
    <row r="520800" spans="63:63" x14ac:dyDescent="0.25">
      <c r="BK520800" s="2315"/>
    </row>
    <row r="520801" spans="63:63" x14ac:dyDescent="0.25">
      <c r="BK520801" s="2311"/>
    </row>
    <row r="520825" spans="63:63" x14ac:dyDescent="0.25">
      <c r="BK520825" s="2315"/>
    </row>
    <row r="520826" spans="63:63" x14ac:dyDescent="0.25">
      <c r="BK520826" s="2311"/>
    </row>
    <row r="520850" spans="63:63" x14ac:dyDescent="0.25">
      <c r="BK520850" s="2315"/>
    </row>
    <row r="520851" spans="63:63" x14ac:dyDescent="0.25">
      <c r="BK520851" s="2311"/>
    </row>
    <row r="520875" spans="63:63" x14ac:dyDescent="0.25">
      <c r="BK520875" s="2315"/>
    </row>
    <row r="520876" spans="63:63" x14ac:dyDescent="0.25">
      <c r="BK520876" s="2311"/>
    </row>
    <row r="520900" spans="63:63" x14ac:dyDescent="0.25">
      <c r="BK520900" s="2315"/>
    </row>
    <row r="520901" spans="63:63" x14ac:dyDescent="0.25">
      <c r="BK520901" s="2311"/>
    </row>
    <row r="520925" spans="63:63" x14ac:dyDescent="0.25">
      <c r="BK520925" s="2315"/>
    </row>
    <row r="520926" spans="63:63" x14ac:dyDescent="0.25">
      <c r="BK520926" s="2311"/>
    </row>
    <row r="520950" spans="63:63" x14ac:dyDescent="0.25">
      <c r="BK520950" s="2315"/>
    </row>
    <row r="520951" spans="63:63" x14ac:dyDescent="0.25">
      <c r="BK520951" s="2311"/>
    </row>
    <row r="520975" spans="63:63" x14ac:dyDescent="0.25">
      <c r="BK520975" s="2315"/>
    </row>
    <row r="520976" spans="63:63" x14ac:dyDescent="0.25">
      <c r="BK520976" s="2311"/>
    </row>
    <row r="521000" spans="63:63" x14ac:dyDescent="0.25">
      <c r="BK521000" s="2315"/>
    </row>
    <row r="521001" spans="63:63" x14ac:dyDescent="0.25">
      <c r="BK521001" s="2311"/>
    </row>
    <row r="521025" spans="63:63" x14ac:dyDescent="0.25">
      <c r="BK521025" s="2315"/>
    </row>
    <row r="521026" spans="63:63" x14ac:dyDescent="0.25">
      <c r="BK521026" s="2311"/>
    </row>
    <row r="521050" spans="63:63" x14ac:dyDescent="0.25">
      <c r="BK521050" s="2315"/>
    </row>
    <row r="521051" spans="63:63" x14ac:dyDescent="0.25">
      <c r="BK521051" s="2311"/>
    </row>
    <row r="521075" spans="63:63" x14ac:dyDescent="0.25">
      <c r="BK521075" s="2315"/>
    </row>
    <row r="521076" spans="63:63" x14ac:dyDescent="0.25">
      <c r="BK521076" s="2311"/>
    </row>
    <row r="521100" spans="63:63" x14ac:dyDescent="0.25">
      <c r="BK521100" s="2315"/>
    </row>
    <row r="521101" spans="63:63" x14ac:dyDescent="0.25">
      <c r="BK521101" s="2311"/>
    </row>
    <row r="521125" spans="63:63" x14ac:dyDescent="0.25">
      <c r="BK521125" s="2315"/>
    </row>
    <row r="521126" spans="63:63" x14ac:dyDescent="0.25">
      <c r="BK521126" s="2311"/>
    </row>
    <row r="521150" spans="63:63" x14ac:dyDescent="0.25">
      <c r="BK521150" s="2315"/>
    </row>
    <row r="521151" spans="63:63" x14ac:dyDescent="0.25">
      <c r="BK521151" s="2311"/>
    </row>
    <row r="521175" spans="63:63" x14ac:dyDescent="0.25">
      <c r="BK521175" s="2315"/>
    </row>
    <row r="521176" spans="63:63" x14ac:dyDescent="0.25">
      <c r="BK521176" s="2311"/>
    </row>
    <row r="521200" spans="63:63" x14ac:dyDescent="0.25">
      <c r="BK521200" s="2315"/>
    </row>
    <row r="521201" spans="63:63" x14ac:dyDescent="0.25">
      <c r="BK521201" s="2311"/>
    </row>
    <row r="521225" spans="63:63" x14ac:dyDescent="0.25">
      <c r="BK521225" s="2315"/>
    </row>
    <row r="521226" spans="63:63" x14ac:dyDescent="0.25">
      <c r="BK521226" s="2311"/>
    </row>
    <row r="521250" spans="63:63" x14ac:dyDescent="0.25">
      <c r="BK521250" s="2315"/>
    </row>
    <row r="521251" spans="63:63" x14ac:dyDescent="0.25">
      <c r="BK521251" s="2311"/>
    </row>
    <row r="521275" spans="63:63" x14ac:dyDescent="0.25">
      <c r="BK521275" s="2315"/>
    </row>
    <row r="521276" spans="63:63" x14ac:dyDescent="0.25">
      <c r="BK521276" s="2311"/>
    </row>
    <row r="521300" spans="63:63" x14ac:dyDescent="0.25">
      <c r="BK521300" s="2315"/>
    </row>
    <row r="521301" spans="63:63" x14ac:dyDescent="0.25">
      <c r="BK521301" s="2311"/>
    </row>
    <row r="521325" spans="63:63" x14ac:dyDescent="0.25">
      <c r="BK521325" s="2315"/>
    </row>
    <row r="521326" spans="63:63" x14ac:dyDescent="0.25">
      <c r="BK521326" s="2311"/>
    </row>
    <row r="521350" spans="63:63" x14ac:dyDescent="0.25">
      <c r="BK521350" s="2315"/>
    </row>
    <row r="521351" spans="63:63" x14ac:dyDescent="0.25">
      <c r="BK521351" s="2311"/>
    </row>
    <row r="521375" spans="63:63" x14ac:dyDescent="0.25">
      <c r="BK521375" s="2315"/>
    </row>
    <row r="521376" spans="63:63" x14ac:dyDescent="0.25">
      <c r="BK521376" s="2311"/>
    </row>
    <row r="521400" spans="63:63" x14ac:dyDescent="0.25">
      <c r="BK521400" s="2315"/>
    </row>
    <row r="521401" spans="63:63" x14ac:dyDescent="0.25">
      <c r="BK521401" s="2311"/>
    </row>
    <row r="521425" spans="63:63" x14ac:dyDescent="0.25">
      <c r="BK521425" s="2315"/>
    </row>
    <row r="521426" spans="63:63" x14ac:dyDescent="0.25">
      <c r="BK521426" s="2311"/>
    </row>
    <row r="521450" spans="63:63" x14ac:dyDescent="0.25">
      <c r="BK521450" s="2315"/>
    </row>
    <row r="521451" spans="63:63" x14ac:dyDescent="0.25">
      <c r="BK521451" s="2311"/>
    </row>
    <row r="521475" spans="63:63" x14ac:dyDescent="0.25">
      <c r="BK521475" s="2315"/>
    </row>
    <row r="521476" spans="63:63" x14ac:dyDescent="0.25">
      <c r="BK521476" s="2311"/>
    </row>
    <row r="521500" spans="63:63" x14ac:dyDescent="0.25">
      <c r="BK521500" s="2315"/>
    </row>
    <row r="521501" spans="63:63" x14ac:dyDescent="0.25">
      <c r="BK521501" s="2311"/>
    </row>
    <row r="521525" spans="63:63" x14ac:dyDescent="0.25">
      <c r="BK521525" s="2315"/>
    </row>
    <row r="521526" spans="63:63" x14ac:dyDescent="0.25">
      <c r="BK521526" s="2311"/>
    </row>
    <row r="521550" spans="63:63" x14ac:dyDescent="0.25">
      <c r="BK521550" s="2315"/>
    </row>
    <row r="521551" spans="63:63" x14ac:dyDescent="0.25">
      <c r="BK521551" s="2311"/>
    </row>
    <row r="521575" spans="63:63" x14ac:dyDescent="0.25">
      <c r="BK521575" s="2315"/>
    </row>
    <row r="521576" spans="63:63" x14ac:dyDescent="0.25">
      <c r="BK521576" s="2311"/>
    </row>
    <row r="521600" spans="63:63" x14ac:dyDescent="0.25">
      <c r="BK521600" s="2315"/>
    </row>
    <row r="521601" spans="63:63" x14ac:dyDescent="0.25">
      <c r="BK521601" s="2311"/>
    </row>
    <row r="521625" spans="63:63" x14ac:dyDescent="0.25">
      <c r="BK521625" s="2315"/>
    </row>
    <row r="521626" spans="63:63" x14ac:dyDescent="0.25">
      <c r="BK521626" s="2311"/>
    </row>
    <row r="521650" spans="63:63" x14ac:dyDescent="0.25">
      <c r="BK521650" s="2315"/>
    </row>
    <row r="521651" spans="63:63" x14ac:dyDescent="0.25">
      <c r="BK521651" s="2311"/>
    </row>
    <row r="521675" spans="63:63" x14ac:dyDescent="0.25">
      <c r="BK521675" s="2315"/>
    </row>
    <row r="521676" spans="63:63" x14ac:dyDescent="0.25">
      <c r="BK521676" s="2311"/>
    </row>
    <row r="521700" spans="63:63" x14ac:dyDescent="0.25">
      <c r="BK521700" s="2315"/>
    </row>
    <row r="521701" spans="63:63" x14ac:dyDescent="0.25">
      <c r="BK521701" s="2311"/>
    </row>
    <row r="521725" spans="63:63" x14ac:dyDescent="0.25">
      <c r="BK521725" s="2315"/>
    </row>
    <row r="521726" spans="63:63" x14ac:dyDescent="0.25">
      <c r="BK521726" s="2311"/>
    </row>
    <row r="521750" spans="63:63" x14ac:dyDescent="0.25">
      <c r="BK521750" s="2315"/>
    </row>
    <row r="521751" spans="63:63" x14ac:dyDescent="0.25">
      <c r="BK521751" s="2311"/>
    </row>
    <row r="521775" spans="63:63" x14ac:dyDescent="0.25">
      <c r="BK521775" s="2315"/>
    </row>
    <row r="521776" spans="63:63" x14ac:dyDescent="0.25">
      <c r="BK521776" s="2311"/>
    </row>
    <row r="521800" spans="63:63" x14ac:dyDescent="0.25">
      <c r="BK521800" s="2315"/>
    </row>
    <row r="521801" spans="63:63" x14ac:dyDescent="0.25">
      <c r="BK521801" s="2311"/>
    </row>
    <row r="521825" spans="63:63" x14ac:dyDescent="0.25">
      <c r="BK521825" s="2315"/>
    </row>
    <row r="521826" spans="63:63" x14ac:dyDescent="0.25">
      <c r="BK521826" s="2311"/>
    </row>
    <row r="521850" spans="63:63" x14ac:dyDescent="0.25">
      <c r="BK521850" s="2315"/>
    </row>
    <row r="521851" spans="63:63" x14ac:dyDescent="0.25">
      <c r="BK521851" s="2311"/>
    </row>
    <row r="521875" spans="63:63" x14ac:dyDescent="0.25">
      <c r="BK521875" s="2315"/>
    </row>
    <row r="521876" spans="63:63" x14ac:dyDescent="0.25">
      <c r="BK521876" s="2311"/>
    </row>
    <row r="521900" spans="63:63" x14ac:dyDescent="0.25">
      <c r="BK521900" s="2315"/>
    </row>
    <row r="521901" spans="63:63" x14ac:dyDescent="0.25">
      <c r="BK521901" s="2311"/>
    </row>
    <row r="521925" spans="63:63" x14ac:dyDescent="0.25">
      <c r="BK521925" s="2315"/>
    </row>
    <row r="521926" spans="63:63" x14ac:dyDescent="0.25">
      <c r="BK521926" s="2311"/>
    </row>
    <row r="521950" spans="63:63" x14ac:dyDescent="0.25">
      <c r="BK521950" s="2315"/>
    </row>
    <row r="521951" spans="63:63" x14ac:dyDescent="0.25">
      <c r="BK521951" s="2311"/>
    </row>
    <row r="521975" spans="63:63" x14ac:dyDescent="0.25">
      <c r="BK521975" s="2315"/>
    </row>
    <row r="521976" spans="63:63" x14ac:dyDescent="0.25">
      <c r="BK521976" s="2311"/>
    </row>
    <row r="522000" spans="63:63" x14ac:dyDescent="0.25">
      <c r="BK522000" s="2315"/>
    </row>
    <row r="522001" spans="63:63" x14ac:dyDescent="0.25">
      <c r="BK522001" s="2311"/>
    </row>
    <row r="522025" spans="63:63" x14ac:dyDescent="0.25">
      <c r="BK522025" s="2315"/>
    </row>
    <row r="522026" spans="63:63" x14ac:dyDescent="0.25">
      <c r="BK522026" s="2311"/>
    </row>
    <row r="522050" spans="63:63" x14ac:dyDescent="0.25">
      <c r="BK522050" s="2315"/>
    </row>
    <row r="522051" spans="63:63" x14ac:dyDescent="0.25">
      <c r="BK522051" s="2311"/>
    </row>
    <row r="522075" spans="63:63" x14ac:dyDescent="0.25">
      <c r="BK522075" s="2315"/>
    </row>
    <row r="522076" spans="63:63" x14ac:dyDescent="0.25">
      <c r="BK522076" s="2311"/>
    </row>
    <row r="522100" spans="63:63" x14ac:dyDescent="0.25">
      <c r="BK522100" s="2315"/>
    </row>
    <row r="522101" spans="63:63" x14ac:dyDescent="0.25">
      <c r="BK522101" s="2311"/>
    </row>
    <row r="522125" spans="63:63" x14ac:dyDescent="0.25">
      <c r="BK522125" s="2315"/>
    </row>
    <row r="522126" spans="63:63" x14ac:dyDescent="0.25">
      <c r="BK522126" s="2311"/>
    </row>
    <row r="522150" spans="63:63" x14ac:dyDescent="0.25">
      <c r="BK522150" s="2315"/>
    </row>
    <row r="522151" spans="63:63" x14ac:dyDescent="0.25">
      <c r="BK522151" s="2311"/>
    </row>
    <row r="522175" spans="63:63" x14ac:dyDescent="0.25">
      <c r="BK522175" s="2315"/>
    </row>
    <row r="522176" spans="63:63" x14ac:dyDescent="0.25">
      <c r="BK522176" s="2311"/>
    </row>
    <row r="522200" spans="63:63" x14ac:dyDescent="0.25">
      <c r="BK522200" s="2315"/>
    </row>
    <row r="522201" spans="63:63" x14ac:dyDescent="0.25">
      <c r="BK522201" s="2311"/>
    </row>
    <row r="522225" spans="63:63" x14ac:dyDescent="0.25">
      <c r="BK522225" s="2315"/>
    </row>
    <row r="522226" spans="63:63" x14ac:dyDescent="0.25">
      <c r="BK522226" s="2311"/>
    </row>
    <row r="522250" spans="63:63" x14ac:dyDescent="0.25">
      <c r="BK522250" s="2315"/>
    </row>
    <row r="522251" spans="63:63" x14ac:dyDescent="0.25">
      <c r="BK522251" s="2311"/>
    </row>
    <row r="522275" spans="63:63" x14ac:dyDescent="0.25">
      <c r="BK522275" s="2315"/>
    </row>
    <row r="522276" spans="63:63" x14ac:dyDescent="0.25">
      <c r="BK522276" s="2311"/>
    </row>
    <row r="522300" spans="63:63" x14ac:dyDescent="0.25">
      <c r="BK522300" s="2315"/>
    </row>
    <row r="522301" spans="63:63" x14ac:dyDescent="0.25">
      <c r="BK522301" s="2311"/>
    </row>
    <row r="522325" spans="63:63" x14ac:dyDescent="0.25">
      <c r="BK522325" s="2315"/>
    </row>
    <row r="522326" spans="63:63" x14ac:dyDescent="0.25">
      <c r="BK522326" s="2311"/>
    </row>
    <row r="522350" spans="63:63" x14ac:dyDescent="0.25">
      <c r="BK522350" s="2315"/>
    </row>
    <row r="522351" spans="63:63" x14ac:dyDescent="0.25">
      <c r="BK522351" s="2311"/>
    </row>
    <row r="522375" spans="63:63" x14ac:dyDescent="0.25">
      <c r="BK522375" s="2315"/>
    </row>
    <row r="522376" spans="63:63" x14ac:dyDescent="0.25">
      <c r="BK522376" s="2311"/>
    </row>
    <row r="522400" spans="63:63" x14ac:dyDescent="0.25">
      <c r="BK522400" s="2315"/>
    </row>
    <row r="522401" spans="63:63" x14ac:dyDescent="0.25">
      <c r="BK522401" s="2311"/>
    </row>
    <row r="522425" spans="63:63" x14ac:dyDescent="0.25">
      <c r="BK522425" s="2315"/>
    </row>
    <row r="522426" spans="63:63" x14ac:dyDescent="0.25">
      <c r="BK522426" s="2311"/>
    </row>
    <row r="522450" spans="63:63" x14ac:dyDescent="0.25">
      <c r="BK522450" s="2315"/>
    </row>
    <row r="522451" spans="63:63" x14ac:dyDescent="0.25">
      <c r="BK522451" s="2311"/>
    </row>
    <row r="522475" spans="63:63" x14ac:dyDescent="0.25">
      <c r="BK522475" s="2315"/>
    </row>
    <row r="522476" spans="63:63" x14ac:dyDescent="0.25">
      <c r="BK522476" s="2311"/>
    </row>
    <row r="522500" spans="63:63" x14ac:dyDescent="0.25">
      <c r="BK522500" s="2315"/>
    </row>
    <row r="522501" spans="63:63" x14ac:dyDescent="0.25">
      <c r="BK522501" s="2311"/>
    </row>
    <row r="522525" spans="63:63" x14ac:dyDescent="0.25">
      <c r="BK522525" s="2315"/>
    </row>
    <row r="522526" spans="63:63" x14ac:dyDescent="0.25">
      <c r="BK522526" s="2311"/>
    </row>
    <row r="522550" spans="63:63" x14ac:dyDescent="0.25">
      <c r="BK522550" s="2315"/>
    </row>
    <row r="522551" spans="63:63" x14ac:dyDescent="0.25">
      <c r="BK522551" s="2311"/>
    </row>
    <row r="522575" spans="63:63" x14ac:dyDescent="0.25">
      <c r="BK522575" s="2315"/>
    </row>
    <row r="522576" spans="63:63" x14ac:dyDescent="0.25">
      <c r="BK522576" s="2311"/>
    </row>
    <row r="522600" spans="63:63" x14ac:dyDescent="0.25">
      <c r="BK522600" s="2315"/>
    </row>
    <row r="522601" spans="63:63" x14ac:dyDescent="0.25">
      <c r="BK522601" s="2311"/>
    </row>
    <row r="522625" spans="63:63" x14ac:dyDescent="0.25">
      <c r="BK522625" s="2315"/>
    </row>
    <row r="522626" spans="63:63" x14ac:dyDescent="0.25">
      <c r="BK522626" s="2311"/>
    </row>
    <row r="522650" spans="63:63" x14ac:dyDescent="0.25">
      <c r="BK522650" s="2315"/>
    </row>
    <row r="522651" spans="63:63" x14ac:dyDescent="0.25">
      <c r="BK522651" s="2311"/>
    </row>
    <row r="522675" spans="63:63" x14ac:dyDescent="0.25">
      <c r="BK522675" s="2315"/>
    </row>
    <row r="522676" spans="63:63" x14ac:dyDescent="0.25">
      <c r="BK522676" s="2311"/>
    </row>
    <row r="522700" spans="63:63" x14ac:dyDescent="0.25">
      <c r="BK522700" s="2315"/>
    </row>
    <row r="522701" spans="63:63" x14ac:dyDescent="0.25">
      <c r="BK522701" s="2311"/>
    </row>
    <row r="522725" spans="63:63" x14ac:dyDescent="0.25">
      <c r="BK522725" s="2315"/>
    </row>
    <row r="522726" spans="63:63" x14ac:dyDescent="0.25">
      <c r="BK522726" s="2311"/>
    </row>
    <row r="522750" spans="63:63" x14ac:dyDescent="0.25">
      <c r="BK522750" s="2315"/>
    </row>
    <row r="522751" spans="63:63" x14ac:dyDescent="0.25">
      <c r="BK522751" s="2311"/>
    </row>
    <row r="522775" spans="63:63" x14ac:dyDescent="0.25">
      <c r="BK522775" s="2315"/>
    </row>
    <row r="522776" spans="63:63" x14ac:dyDescent="0.25">
      <c r="BK522776" s="2311"/>
    </row>
    <row r="522800" spans="63:63" x14ac:dyDescent="0.25">
      <c r="BK522800" s="2315"/>
    </row>
    <row r="522801" spans="63:63" x14ac:dyDescent="0.25">
      <c r="BK522801" s="2311"/>
    </row>
    <row r="522825" spans="63:63" x14ac:dyDescent="0.25">
      <c r="BK522825" s="2315"/>
    </row>
    <row r="522826" spans="63:63" x14ac:dyDescent="0.25">
      <c r="BK522826" s="2311"/>
    </row>
    <row r="522850" spans="63:63" x14ac:dyDescent="0.25">
      <c r="BK522850" s="2315"/>
    </row>
    <row r="522851" spans="63:63" x14ac:dyDescent="0.25">
      <c r="BK522851" s="2311"/>
    </row>
    <row r="522875" spans="63:63" x14ac:dyDescent="0.25">
      <c r="BK522875" s="2315"/>
    </row>
    <row r="522876" spans="63:63" x14ac:dyDescent="0.25">
      <c r="BK522876" s="2311"/>
    </row>
    <row r="522900" spans="63:63" x14ac:dyDescent="0.25">
      <c r="BK522900" s="2315"/>
    </row>
    <row r="522901" spans="63:63" x14ac:dyDescent="0.25">
      <c r="BK522901" s="2311"/>
    </row>
    <row r="522925" spans="63:63" x14ac:dyDescent="0.25">
      <c r="BK522925" s="2315"/>
    </row>
    <row r="522926" spans="63:63" x14ac:dyDescent="0.25">
      <c r="BK522926" s="2311"/>
    </row>
    <row r="522950" spans="63:63" x14ac:dyDescent="0.25">
      <c r="BK522950" s="2315"/>
    </row>
    <row r="522951" spans="63:63" x14ac:dyDescent="0.25">
      <c r="BK522951" s="2311"/>
    </row>
    <row r="522975" spans="63:63" x14ac:dyDescent="0.25">
      <c r="BK522975" s="2315"/>
    </row>
    <row r="522976" spans="63:63" x14ac:dyDescent="0.25">
      <c r="BK522976" s="2311"/>
    </row>
    <row r="523000" spans="63:63" x14ac:dyDescent="0.25">
      <c r="BK523000" s="2315"/>
    </row>
    <row r="523001" spans="63:63" x14ac:dyDescent="0.25">
      <c r="BK523001" s="2311"/>
    </row>
    <row r="523025" spans="63:63" x14ac:dyDescent="0.25">
      <c r="BK523025" s="2315"/>
    </row>
    <row r="523026" spans="63:63" x14ac:dyDescent="0.25">
      <c r="BK523026" s="2311"/>
    </row>
    <row r="523050" spans="63:63" x14ac:dyDescent="0.25">
      <c r="BK523050" s="2315"/>
    </row>
    <row r="523051" spans="63:63" x14ac:dyDescent="0.25">
      <c r="BK523051" s="2311"/>
    </row>
    <row r="523075" spans="63:63" x14ac:dyDescent="0.25">
      <c r="BK523075" s="2315"/>
    </row>
    <row r="523076" spans="63:63" x14ac:dyDescent="0.25">
      <c r="BK523076" s="2311"/>
    </row>
    <row r="523100" spans="63:63" x14ac:dyDescent="0.25">
      <c r="BK523100" s="2315"/>
    </row>
    <row r="523101" spans="63:63" x14ac:dyDescent="0.25">
      <c r="BK523101" s="2311"/>
    </row>
    <row r="523125" spans="63:63" x14ac:dyDescent="0.25">
      <c r="BK523125" s="2315"/>
    </row>
    <row r="523126" spans="63:63" x14ac:dyDescent="0.25">
      <c r="BK523126" s="2311"/>
    </row>
    <row r="523150" spans="63:63" x14ac:dyDescent="0.25">
      <c r="BK523150" s="2315"/>
    </row>
    <row r="523151" spans="63:63" x14ac:dyDescent="0.25">
      <c r="BK523151" s="2311"/>
    </row>
    <row r="523175" spans="63:63" x14ac:dyDescent="0.25">
      <c r="BK523175" s="2315"/>
    </row>
    <row r="523176" spans="63:63" x14ac:dyDescent="0.25">
      <c r="BK523176" s="2311"/>
    </row>
    <row r="523200" spans="63:63" x14ac:dyDescent="0.25">
      <c r="BK523200" s="2315"/>
    </row>
    <row r="523201" spans="63:63" x14ac:dyDescent="0.25">
      <c r="BK523201" s="2311"/>
    </row>
    <row r="523225" spans="63:63" x14ac:dyDescent="0.25">
      <c r="BK523225" s="2315"/>
    </row>
    <row r="523226" spans="63:63" x14ac:dyDescent="0.25">
      <c r="BK523226" s="2311"/>
    </row>
    <row r="523250" spans="63:63" x14ac:dyDescent="0.25">
      <c r="BK523250" s="2315"/>
    </row>
    <row r="523251" spans="63:63" x14ac:dyDescent="0.25">
      <c r="BK523251" s="2311"/>
    </row>
    <row r="523275" spans="63:63" x14ac:dyDescent="0.25">
      <c r="BK523275" s="2315"/>
    </row>
    <row r="523276" spans="63:63" x14ac:dyDescent="0.25">
      <c r="BK523276" s="2311"/>
    </row>
    <row r="523300" spans="63:63" x14ac:dyDescent="0.25">
      <c r="BK523300" s="2315"/>
    </row>
    <row r="523301" spans="63:63" x14ac:dyDescent="0.25">
      <c r="BK523301" s="2311"/>
    </row>
    <row r="523325" spans="63:63" x14ac:dyDescent="0.25">
      <c r="BK523325" s="2315"/>
    </row>
    <row r="523326" spans="63:63" x14ac:dyDescent="0.25">
      <c r="BK523326" s="2311"/>
    </row>
    <row r="523350" spans="63:63" x14ac:dyDescent="0.25">
      <c r="BK523350" s="2315"/>
    </row>
    <row r="523351" spans="63:63" x14ac:dyDescent="0.25">
      <c r="BK523351" s="2311"/>
    </row>
    <row r="523375" spans="63:63" x14ac:dyDescent="0.25">
      <c r="BK523375" s="2315"/>
    </row>
    <row r="523376" spans="63:63" x14ac:dyDescent="0.25">
      <c r="BK523376" s="2311"/>
    </row>
    <row r="523400" spans="63:63" x14ac:dyDescent="0.25">
      <c r="BK523400" s="2315"/>
    </row>
    <row r="523401" spans="63:63" x14ac:dyDescent="0.25">
      <c r="BK523401" s="2311"/>
    </row>
    <row r="523425" spans="63:63" x14ac:dyDescent="0.25">
      <c r="BK523425" s="2315"/>
    </row>
    <row r="523426" spans="63:63" x14ac:dyDescent="0.25">
      <c r="BK523426" s="2311"/>
    </row>
    <row r="523450" spans="63:63" x14ac:dyDescent="0.25">
      <c r="BK523450" s="2315"/>
    </row>
    <row r="523451" spans="63:63" x14ac:dyDescent="0.25">
      <c r="BK523451" s="2311"/>
    </row>
    <row r="523475" spans="63:63" x14ac:dyDescent="0.25">
      <c r="BK523475" s="2315"/>
    </row>
    <row r="523476" spans="63:63" x14ac:dyDescent="0.25">
      <c r="BK523476" s="2311"/>
    </row>
    <row r="523500" spans="63:63" x14ac:dyDescent="0.25">
      <c r="BK523500" s="2315"/>
    </row>
    <row r="523501" spans="63:63" x14ac:dyDescent="0.25">
      <c r="BK523501" s="2311"/>
    </row>
    <row r="523525" spans="63:63" x14ac:dyDescent="0.25">
      <c r="BK523525" s="2315"/>
    </row>
    <row r="523526" spans="63:63" x14ac:dyDescent="0.25">
      <c r="BK523526" s="2311"/>
    </row>
    <row r="523550" spans="63:63" x14ac:dyDescent="0.25">
      <c r="BK523550" s="2315"/>
    </row>
    <row r="523551" spans="63:63" x14ac:dyDescent="0.25">
      <c r="BK523551" s="2311"/>
    </row>
    <row r="523575" spans="63:63" x14ac:dyDescent="0.25">
      <c r="BK523575" s="2315"/>
    </row>
    <row r="523576" spans="63:63" x14ac:dyDescent="0.25">
      <c r="BK523576" s="2311"/>
    </row>
    <row r="523600" spans="63:63" x14ac:dyDescent="0.25">
      <c r="BK523600" s="2315"/>
    </row>
    <row r="523601" spans="63:63" x14ac:dyDescent="0.25">
      <c r="BK523601" s="2311"/>
    </row>
    <row r="523625" spans="63:63" x14ac:dyDescent="0.25">
      <c r="BK523625" s="2315"/>
    </row>
    <row r="523626" spans="63:63" x14ac:dyDescent="0.25">
      <c r="BK523626" s="2311"/>
    </row>
    <row r="523650" spans="63:63" x14ac:dyDescent="0.25">
      <c r="BK523650" s="2315"/>
    </row>
    <row r="523651" spans="63:63" x14ac:dyDescent="0.25">
      <c r="BK523651" s="2311"/>
    </row>
    <row r="523675" spans="63:63" x14ac:dyDescent="0.25">
      <c r="BK523675" s="2315"/>
    </row>
    <row r="523676" spans="63:63" x14ac:dyDescent="0.25">
      <c r="BK523676" s="2311"/>
    </row>
    <row r="523700" spans="63:63" x14ac:dyDescent="0.25">
      <c r="BK523700" s="2315"/>
    </row>
    <row r="523701" spans="63:63" x14ac:dyDescent="0.25">
      <c r="BK523701" s="2311"/>
    </row>
    <row r="523725" spans="63:63" x14ac:dyDescent="0.25">
      <c r="BK523725" s="2315"/>
    </row>
    <row r="523726" spans="63:63" x14ac:dyDescent="0.25">
      <c r="BK523726" s="2311"/>
    </row>
    <row r="523750" spans="63:63" x14ac:dyDescent="0.25">
      <c r="BK523750" s="2315"/>
    </row>
    <row r="523751" spans="63:63" x14ac:dyDescent="0.25">
      <c r="BK523751" s="2311"/>
    </row>
    <row r="523775" spans="63:63" x14ac:dyDescent="0.25">
      <c r="BK523775" s="2315"/>
    </row>
    <row r="523776" spans="63:63" x14ac:dyDescent="0.25">
      <c r="BK523776" s="2311"/>
    </row>
    <row r="523800" spans="63:63" x14ac:dyDescent="0.25">
      <c r="BK523800" s="2315"/>
    </row>
    <row r="523801" spans="63:63" x14ac:dyDescent="0.25">
      <c r="BK523801" s="2311"/>
    </row>
    <row r="523825" spans="63:63" x14ac:dyDescent="0.25">
      <c r="BK523825" s="2315"/>
    </row>
    <row r="523826" spans="63:63" x14ac:dyDescent="0.25">
      <c r="BK523826" s="2311"/>
    </row>
    <row r="523850" spans="63:63" x14ac:dyDescent="0.25">
      <c r="BK523850" s="2315"/>
    </row>
    <row r="523851" spans="63:63" x14ac:dyDescent="0.25">
      <c r="BK523851" s="2311"/>
    </row>
    <row r="523875" spans="63:63" x14ac:dyDescent="0.25">
      <c r="BK523875" s="2315"/>
    </row>
    <row r="523876" spans="63:63" x14ac:dyDescent="0.25">
      <c r="BK523876" s="2311"/>
    </row>
    <row r="523900" spans="63:63" x14ac:dyDescent="0.25">
      <c r="BK523900" s="2315"/>
    </row>
    <row r="523901" spans="63:63" x14ac:dyDescent="0.25">
      <c r="BK523901" s="2311"/>
    </row>
    <row r="523925" spans="63:63" x14ac:dyDescent="0.25">
      <c r="BK523925" s="2315"/>
    </row>
    <row r="523926" spans="63:63" x14ac:dyDescent="0.25">
      <c r="BK523926" s="2311"/>
    </row>
    <row r="523950" spans="63:63" x14ac:dyDescent="0.25">
      <c r="BK523950" s="2315"/>
    </row>
    <row r="523951" spans="63:63" x14ac:dyDescent="0.25">
      <c r="BK523951" s="2311"/>
    </row>
    <row r="523975" spans="63:63" x14ac:dyDescent="0.25">
      <c r="BK523975" s="2315"/>
    </row>
    <row r="523976" spans="63:63" x14ac:dyDescent="0.25">
      <c r="BK523976" s="2311"/>
    </row>
    <row r="524000" spans="63:63" x14ac:dyDescent="0.25">
      <c r="BK524000" s="2315"/>
    </row>
    <row r="524001" spans="63:63" x14ac:dyDescent="0.25">
      <c r="BK524001" s="2311"/>
    </row>
    <row r="524025" spans="63:63" x14ac:dyDescent="0.25">
      <c r="BK524025" s="2315"/>
    </row>
    <row r="524026" spans="63:63" x14ac:dyDescent="0.25">
      <c r="BK524026" s="2311"/>
    </row>
    <row r="524050" spans="63:63" x14ac:dyDescent="0.25">
      <c r="BK524050" s="2315"/>
    </row>
    <row r="524051" spans="63:63" x14ac:dyDescent="0.25">
      <c r="BK524051" s="2311"/>
    </row>
    <row r="524075" spans="63:63" x14ac:dyDescent="0.25">
      <c r="BK524075" s="2315"/>
    </row>
    <row r="524076" spans="63:63" x14ac:dyDescent="0.25">
      <c r="BK524076" s="2311"/>
    </row>
    <row r="524100" spans="63:63" x14ac:dyDescent="0.25">
      <c r="BK524100" s="2315"/>
    </row>
    <row r="524101" spans="63:63" x14ac:dyDescent="0.25">
      <c r="BK524101" s="2311"/>
    </row>
    <row r="524125" spans="63:63" x14ac:dyDescent="0.25">
      <c r="BK524125" s="2315"/>
    </row>
    <row r="524126" spans="63:63" x14ac:dyDescent="0.25">
      <c r="BK524126" s="2311"/>
    </row>
    <row r="524150" spans="63:63" x14ac:dyDescent="0.25">
      <c r="BK524150" s="2315"/>
    </row>
    <row r="524151" spans="63:63" x14ac:dyDescent="0.25">
      <c r="BK524151" s="2311"/>
    </row>
    <row r="524175" spans="63:63" x14ac:dyDescent="0.25">
      <c r="BK524175" s="2315"/>
    </row>
    <row r="524176" spans="63:63" x14ac:dyDescent="0.25">
      <c r="BK524176" s="2311"/>
    </row>
    <row r="524200" spans="63:63" x14ac:dyDescent="0.25">
      <c r="BK524200" s="2315"/>
    </row>
    <row r="524201" spans="63:63" x14ac:dyDescent="0.25">
      <c r="BK524201" s="2311"/>
    </row>
    <row r="524225" spans="63:63" x14ac:dyDescent="0.25">
      <c r="BK524225" s="2315"/>
    </row>
    <row r="524226" spans="63:63" x14ac:dyDescent="0.25">
      <c r="BK524226" s="2311"/>
    </row>
    <row r="524250" spans="63:63" x14ac:dyDescent="0.25">
      <c r="BK524250" s="2315"/>
    </row>
    <row r="524251" spans="63:63" x14ac:dyDescent="0.25">
      <c r="BK524251" s="2311"/>
    </row>
    <row r="524275" spans="63:63" x14ac:dyDescent="0.25">
      <c r="BK524275" s="2315"/>
    </row>
    <row r="524276" spans="63:63" x14ac:dyDescent="0.25">
      <c r="BK524276" s="2311"/>
    </row>
    <row r="524300" spans="63:63" x14ac:dyDescent="0.25">
      <c r="BK524300" s="2315"/>
    </row>
    <row r="524301" spans="63:63" x14ac:dyDescent="0.25">
      <c r="BK524301" s="2311"/>
    </row>
    <row r="524325" spans="63:63" x14ac:dyDescent="0.25">
      <c r="BK524325" s="2315"/>
    </row>
    <row r="524326" spans="63:63" x14ac:dyDescent="0.25">
      <c r="BK524326" s="2311"/>
    </row>
    <row r="524350" spans="63:63" x14ac:dyDescent="0.25">
      <c r="BK524350" s="2315"/>
    </row>
    <row r="524351" spans="63:63" x14ac:dyDescent="0.25">
      <c r="BK524351" s="2311"/>
    </row>
    <row r="524375" spans="63:63" x14ac:dyDescent="0.25">
      <c r="BK524375" s="2315"/>
    </row>
    <row r="524376" spans="63:63" x14ac:dyDescent="0.25">
      <c r="BK524376" s="2311"/>
    </row>
    <row r="524400" spans="63:63" x14ac:dyDescent="0.25">
      <c r="BK524400" s="2315"/>
    </row>
    <row r="524401" spans="63:63" x14ac:dyDescent="0.25">
      <c r="BK524401" s="2311"/>
    </row>
    <row r="524425" spans="63:63" x14ac:dyDescent="0.25">
      <c r="BK524425" s="2315"/>
    </row>
    <row r="524426" spans="63:63" x14ac:dyDescent="0.25">
      <c r="BK524426" s="2311"/>
    </row>
    <row r="524450" spans="63:63" x14ac:dyDescent="0.25">
      <c r="BK524450" s="2315"/>
    </row>
    <row r="524451" spans="63:63" x14ac:dyDescent="0.25">
      <c r="BK524451" s="2311"/>
    </row>
    <row r="524475" spans="63:63" x14ac:dyDescent="0.25">
      <c r="BK524475" s="2315"/>
    </row>
    <row r="524476" spans="63:63" x14ac:dyDescent="0.25">
      <c r="BK524476" s="2311"/>
    </row>
    <row r="524500" spans="63:63" x14ac:dyDescent="0.25">
      <c r="BK524500" s="2315"/>
    </row>
    <row r="524501" spans="63:63" x14ac:dyDescent="0.25">
      <c r="BK524501" s="2311"/>
    </row>
    <row r="524525" spans="63:63" x14ac:dyDescent="0.25">
      <c r="BK524525" s="2315"/>
    </row>
    <row r="524526" spans="63:63" x14ac:dyDescent="0.25">
      <c r="BK524526" s="2311"/>
    </row>
    <row r="524550" spans="63:63" x14ac:dyDescent="0.25">
      <c r="BK524550" s="2315"/>
    </row>
    <row r="524551" spans="63:63" x14ac:dyDescent="0.25">
      <c r="BK524551" s="2311"/>
    </row>
    <row r="524575" spans="63:63" x14ac:dyDescent="0.25">
      <c r="BK524575" s="2315"/>
    </row>
    <row r="524576" spans="63:63" x14ac:dyDescent="0.25">
      <c r="BK524576" s="2311"/>
    </row>
    <row r="524600" spans="63:63" x14ac:dyDescent="0.25">
      <c r="BK524600" s="2315"/>
    </row>
    <row r="524601" spans="63:63" x14ac:dyDescent="0.25">
      <c r="BK524601" s="2311"/>
    </row>
    <row r="524625" spans="63:63" x14ac:dyDescent="0.25">
      <c r="BK524625" s="2315"/>
    </row>
    <row r="524626" spans="63:63" x14ac:dyDescent="0.25">
      <c r="BK524626" s="2311"/>
    </row>
    <row r="524650" spans="63:63" x14ac:dyDescent="0.25">
      <c r="BK524650" s="2315"/>
    </row>
    <row r="524651" spans="63:63" x14ac:dyDescent="0.25">
      <c r="BK524651" s="2311"/>
    </row>
    <row r="524675" spans="63:63" x14ac:dyDescent="0.25">
      <c r="BK524675" s="2315"/>
    </row>
    <row r="524676" spans="63:63" x14ac:dyDescent="0.25">
      <c r="BK524676" s="2311"/>
    </row>
    <row r="524700" spans="63:63" x14ac:dyDescent="0.25">
      <c r="BK524700" s="2315"/>
    </row>
    <row r="524701" spans="63:63" x14ac:dyDescent="0.25">
      <c r="BK524701" s="2311"/>
    </row>
    <row r="524725" spans="63:63" x14ac:dyDescent="0.25">
      <c r="BK524725" s="2315"/>
    </row>
    <row r="524726" spans="63:63" x14ac:dyDescent="0.25">
      <c r="BK524726" s="2311"/>
    </row>
    <row r="524750" spans="63:63" x14ac:dyDescent="0.25">
      <c r="BK524750" s="2315"/>
    </row>
    <row r="524751" spans="63:63" x14ac:dyDescent="0.25">
      <c r="BK524751" s="2311"/>
    </row>
    <row r="524775" spans="63:63" x14ac:dyDescent="0.25">
      <c r="BK524775" s="2315"/>
    </row>
    <row r="524776" spans="63:63" x14ac:dyDescent="0.25">
      <c r="BK524776" s="2311"/>
    </row>
    <row r="524800" spans="63:63" x14ac:dyDescent="0.25">
      <c r="BK524800" s="2315"/>
    </row>
    <row r="524801" spans="63:63" x14ac:dyDescent="0.25">
      <c r="BK524801" s="2311"/>
    </row>
    <row r="524825" spans="63:63" x14ac:dyDescent="0.25">
      <c r="BK524825" s="2315"/>
    </row>
    <row r="524826" spans="63:63" x14ac:dyDescent="0.25">
      <c r="BK524826" s="2311"/>
    </row>
    <row r="524850" spans="63:63" x14ac:dyDescent="0.25">
      <c r="BK524850" s="2315"/>
    </row>
    <row r="524851" spans="63:63" x14ac:dyDescent="0.25">
      <c r="BK524851" s="2311"/>
    </row>
    <row r="524875" spans="63:63" x14ac:dyDescent="0.25">
      <c r="BK524875" s="2315"/>
    </row>
    <row r="524876" spans="63:63" x14ac:dyDescent="0.25">
      <c r="BK524876" s="2311"/>
    </row>
    <row r="524900" spans="63:63" x14ac:dyDescent="0.25">
      <c r="BK524900" s="2315"/>
    </row>
    <row r="524901" spans="63:63" x14ac:dyDescent="0.25">
      <c r="BK524901" s="2311"/>
    </row>
    <row r="524925" spans="63:63" x14ac:dyDescent="0.25">
      <c r="BK524925" s="2315"/>
    </row>
    <row r="524926" spans="63:63" x14ac:dyDescent="0.25">
      <c r="BK524926" s="2311"/>
    </row>
    <row r="524950" spans="63:63" x14ac:dyDescent="0.25">
      <c r="BK524950" s="2315"/>
    </row>
    <row r="524951" spans="63:63" x14ac:dyDescent="0.25">
      <c r="BK524951" s="2311"/>
    </row>
    <row r="524975" spans="63:63" x14ac:dyDescent="0.25">
      <c r="BK524975" s="2315"/>
    </row>
    <row r="524976" spans="63:63" x14ac:dyDescent="0.25">
      <c r="BK524976" s="2311"/>
    </row>
    <row r="525000" spans="63:63" x14ac:dyDescent="0.25">
      <c r="BK525000" s="2315"/>
    </row>
    <row r="525001" spans="63:63" x14ac:dyDescent="0.25">
      <c r="BK525001" s="2311"/>
    </row>
    <row r="525025" spans="63:63" x14ac:dyDescent="0.25">
      <c r="BK525025" s="2315"/>
    </row>
    <row r="525026" spans="63:63" x14ac:dyDescent="0.25">
      <c r="BK525026" s="2311"/>
    </row>
    <row r="525050" spans="63:63" x14ac:dyDescent="0.25">
      <c r="BK525050" s="2315"/>
    </row>
    <row r="525051" spans="63:63" x14ac:dyDescent="0.25">
      <c r="BK525051" s="2311"/>
    </row>
    <row r="525075" spans="63:63" x14ac:dyDescent="0.25">
      <c r="BK525075" s="2315"/>
    </row>
    <row r="525076" spans="63:63" x14ac:dyDescent="0.25">
      <c r="BK525076" s="2311"/>
    </row>
    <row r="525100" spans="63:63" x14ac:dyDescent="0.25">
      <c r="BK525100" s="2315"/>
    </row>
    <row r="525101" spans="63:63" x14ac:dyDescent="0.25">
      <c r="BK525101" s="2311"/>
    </row>
    <row r="525125" spans="63:63" x14ac:dyDescent="0.25">
      <c r="BK525125" s="2315"/>
    </row>
    <row r="525126" spans="63:63" x14ac:dyDescent="0.25">
      <c r="BK525126" s="2311"/>
    </row>
    <row r="525150" spans="63:63" x14ac:dyDescent="0.25">
      <c r="BK525150" s="2315"/>
    </row>
    <row r="525151" spans="63:63" x14ac:dyDescent="0.25">
      <c r="BK525151" s="2311"/>
    </row>
    <row r="525175" spans="63:63" x14ac:dyDescent="0.25">
      <c r="BK525175" s="2315"/>
    </row>
    <row r="525176" spans="63:63" x14ac:dyDescent="0.25">
      <c r="BK525176" s="2311"/>
    </row>
    <row r="525200" spans="63:63" x14ac:dyDescent="0.25">
      <c r="BK525200" s="2315"/>
    </row>
    <row r="525201" spans="63:63" x14ac:dyDescent="0.25">
      <c r="BK525201" s="2311"/>
    </row>
    <row r="525225" spans="63:63" x14ac:dyDescent="0.25">
      <c r="BK525225" s="2315"/>
    </row>
    <row r="525226" spans="63:63" x14ac:dyDescent="0.25">
      <c r="BK525226" s="2311"/>
    </row>
    <row r="525250" spans="63:63" x14ac:dyDescent="0.25">
      <c r="BK525250" s="2315"/>
    </row>
    <row r="525251" spans="63:63" x14ac:dyDescent="0.25">
      <c r="BK525251" s="2311"/>
    </row>
    <row r="525275" spans="63:63" x14ac:dyDescent="0.25">
      <c r="BK525275" s="2315"/>
    </row>
    <row r="525276" spans="63:63" x14ac:dyDescent="0.25">
      <c r="BK525276" s="2311"/>
    </row>
    <row r="525300" spans="63:63" x14ac:dyDescent="0.25">
      <c r="BK525300" s="2315"/>
    </row>
    <row r="525301" spans="63:63" x14ac:dyDescent="0.25">
      <c r="BK525301" s="2311"/>
    </row>
    <row r="525325" spans="63:63" x14ac:dyDescent="0.25">
      <c r="BK525325" s="2315"/>
    </row>
    <row r="525326" spans="63:63" x14ac:dyDescent="0.25">
      <c r="BK525326" s="2311"/>
    </row>
    <row r="525350" spans="63:63" x14ac:dyDescent="0.25">
      <c r="BK525350" s="2315"/>
    </row>
    <row r="525351" spans="63:63" x14ac:dyDescent="0.25">
      <c r="BK525351" s="2311"/>
    </row>
    <row r="525375" spans="63:63" x14ac:dyDescent="0.25">
      <c r="BK525375" s="2315"/>
    </row>
    <row r="525376" spans="63:63" x14ac:dyDescent="0.25">
      <c r="BK525376" s="2311"/>
    </row>
    <row r="525400" spans="63:63" x14ac:dyDescent="0.25">
      <c r="BK525400" s="2315"/>
    </row>
    <row r="525401" spans="63:63" x14ac:dyDescent="0.25">
      <c r="BK525401" s="2311"/>
    </row>
    <row r="525425" spans="63:63" x14ac:dyDescent="0.25">
      <c r="BK525425" s="2315"/>
    </row>
    <row r="525426" spans="63:63" x14ac:dyDescent="0.25">
      <c r="BK525426" s="2311"/>
    </row>
    <row r="525450" spans="63:63" x14ac:dyDescent="0.25">
      <c r="BK525450" s="2315"/>
    </row>
    <row r="525451" spans="63:63" x14ac:dyDescent="0.25">
      <c r="BK525451" s="2311"/>
    </row>
    <row r="525475" spans="63:63" x14ac:dyDescent="0.25">
      <c r="BK525475" s="2315"/>
    </row>
    <row r="525476" spans="63:63" x14ac:dyDescent="0.25">
      <c r="BK525476" s="2311"/>
    </row>
    <row r="525500" spans="63:63" x14ac:dyDescent="0.25">
      <c r="BK525500" s="2315"/>
    </row>
    <row r="525501" spans="63:63" x14ac:dyDescent="0.25">
      <c r="BK525501" s="2311"/>
    </row>
    <row r="525525" spans="63:63" x14ac:dyDescent="0.25">
      <c r="BK525525" s="2315"/>
    </row>
    <row r="525526" spans="63:63" x14ac:dyDescent="0.25">
      <c r="BK525526" s="2311"/>
    </row>
    <row r="525550" spans="63:63" x14ac:dyDescent="0.25">
      <c r="BK525550" s="2315"/>
    </row>
    <row r="525551" spans="63:63" x14ac:dyDescent="0.25">
      <c r="BK525551" s="2311"/>
    </row>
    <row r="525575" spans="63:63" x14ac:dyDescent="0.25">
      <c r="BK525575" s="2315"/>
    </row>
    <row r="525576" spans="63:63" x14ac:dyDescent="0.25">
      <c r="BK525576" s="2311"/>
    </row>
    <row r="525600" spans="63:63" x14ac:dyDescent="0.25">
      <c r="BK525600" s="2315"/>
    </row>
    <row r="525601" spans="63:63" x14ac:dyDescent="0.25">
      <c r="BK525601" s="2311"/>
    </row>
    <row r="525625" spans="63:63" x14ac:dyDescent="0.25">
      <c r="BK525625" s="2315"/>
    </row>
    <row r="525626" spans="63:63" x14ac:dyDescent="0.25">
      <c r="BK525626" s="2311"/>
    </row>
    <row r="525650" spans="63:63" x14ac:dyDescent="0.25">
      <c r="BK525650" s="2315"/>
    </row>
    <row r="525651" spans="63:63" x14ac:dyDescent="0.25">
      <c r="BK525651" s="2311"/>
    </row>
    <row r="525675" spans="63:63" x14ac:dyDescent="0.25">
      <c r="BK525675" s="2315"/>
    </row>
    <row r="525676" spans="63:63" x14ac:dyDescent="0.25">
      <c r="BK525676" s="2311"/>
    </row>
    <row r="525700" spans="63:63" x14ac:dyDescent="0.25">
      <c r="BK525700" s="2315"/>
    </row>
    <row r="525701" spans="63:63" x14ac:dyDescent="0.25">
      <c r="BK525701" s="2311"/>
    </row>
    <row r="525725" spans="63:63" x14ac:dyDescent="0.25">
      <c r="BK525725" s="2315"/>
    </row>
    <row r="525726" spans="63:63" x14ac:dyDescent="0.25">
      <c r="BK525726" s="2311"/>
    </row>
    <row r="525750" spans="63:63" x14ac:dyDescent="0.25">
      <c r="BK525750" s="2315"/>
    </row>
    <row r="525751" spans="63:63" x14ac:dyDescent="0.25">
      <c r="BK525751" s="2311"/>
    </row>
    <row r="525775" spans="63:63" x14ac:dyDescent="0.25">
      <c r="BK525775" s="2315"/>
    </row>
    <row r="525776" spans="63:63" x14ac:dyDescent="0.25">
      <c r="BK525776" s="2311"/>
    </row>
    <row r="525800" spans="63:63" x14ac:dyDescent="0.25">
      <c r="BK525800" s="2315"/>
    </row>
    <row r="525801" spans="63:63" x14ac:dyDescent="0.25">
      <c r="BK525801" s="2311"/>
    </row>
    <row r="525825" spans="63:63" x14ac:dyDescent="0.25">
      <c r="BK525825" s="2315"/>
    </row>
    <row r="525826" spans="63:63" x14ac:dyDescent="0.25">
      <c r="BK525826" s="2311"/>
    </row>
    <row r="525850" spans="63:63" x14ac:dyDescent="0.25">
      <c r="BK525850" s="2315"/>
    </row>
    <row r="525851" spans="63:63" x14ac:dyDescent="0.25">
      <c r="BK525851" s="2311"/>
    </row>
    <row r="525875" spans="63:63" x14ac:dyDescent="0.25">
      <c r="BK525875" s="2315"/>
    </row>
    <row r="525876" spans="63:63" x14ac:dyDescent="0.25">
      <c r="BK525876" s="2311"/>
    </row>
    <row r="525900" spans="63:63" x14ac:dyDescent="0.25">
      <c r="BK525900" s="2315"/>
    </row>
    <row r="525901" spans="63:63" x14ac:dyDescent="0.25">
      <c r="BK525901" s="2311"/>
    </row>
    <row r="525925" spans="63:63" x14ac:dyDescent="0.25">
      <c r="BK525925" s="2315"/>
    </row>
    <row r="525926" spans="63:63" x14ac:dyDescent="0.25">
      <c r="BK525926" s="2311"/>
    </row>
    <row r="525950" spans="63:63" x14ac:dyDescent="0.25">
      <c r="BK525950" s="2315"/>
    </row>
    <row r="525951" spans="63:63" x14ac:dyDescent="0.25">
      <c r="BK525951" s="2311"/>
    </row>
    <row r="525975" spans="63:63" x14ac:dyDescent="0.25">
      <c r="BK525975" s="2315"/>
    </row>
    <row r="525976" spans="63:63" x14ac:dyDescent="0.25">
      <c r="BK525976" s="2311"/>
    </row>
    <row r="526000" spans="63:63" x14ac:dyDescent="0.25">
      <c r="BK526000" s="2315"/>
    </row>
    <row r="526001" spans="63:63" x14ac:dyDescent="0.25">
      <c r="BK526001" s="2311"/>
    </row>
    <row r="526025" spans="63:63" x14ac:dyDescent="0.25">
      <c r="BK526025" s="2315"/>
    </row>
    <row r="526026" spans="63:63" x14ac:dyDescent="0.25">
      <c r="BK526026" s="2311"/>
    </row>
    <row r="526050" spans="63:63" x14ac:dyDescent="0.25">
      <c r="BK526050" s="2315"/>
    </row>
    <row r="526051" spans="63:63" x14ac:dyDescent="0.25">
      <c r="BK526051" s="2311"/>
    </row>
    <row r="526075" spans="63:63" x14ac:dyDescent="0.25">
      <c r="BK526075" s="2315"/>
    </row>
    <row r="526076" spans="63:63" x14ac:dyDescent="0.25">
      <c r="BK526076" s="2311"/>
    </row>
    <row r="526100" spans="63:63" x14ac:dyDescent="0.25">
      <c r="BK526100" s="2315"/>
    </row>
    <row r="526101" spans="63:63" x14ac:dyDescent="0.25">
      <c r="BK526101" s="2311"/>
    </row>
    <row r="526125" spans="63:63" x14ac:dyDescent="0.25">
      <c r="BK526125" s="2315"/>
    </row>
    <row r="526126" spans="63:63" x14ac:dyDescent="0.25">
      <c r="BK526126" s="2311"/>
    </row>
    <row r="526150" spans="63:63" x14ac:dyDescent="0.25">
      <c r="BK526150" s="2315"/>
    </row>
    <row r="526151" spans="63:63" x14ac:dyDescent="0.25">
      <c r="BK526151" s="2311"/>
    </row>
    <row r="526175" spans="63:63" x14ac:dyDescent="0.25">
      <c r="BK526175" s="2315"/>
    </row>
    <row r="526176" spans="63:63" x14ac:dyDescent="0.25">
      <c r="BK526176" s="2311"/>
    </row>
    <row r="526200" spans="63:63" x14ac:dyDescent="0.25">
      <c r="BK526200" s="2315"/>
    </row>
    <row r="526201" spans="63:63" x14ac:dyDescent="0.25">
      <c r="BK526201" s="2311"/>
    </row>
    <row r="526225" spans="63:63" x14ac:dyDescent="0.25">
      <c r="BK526225" s="2315"/>
    </row>
    <row r="526226" spans="63:63" x14ac:dyDescent="0.25">
      <c r="BK526226" s="2311"/>
    </row>
    <row r="526250" spans="63:63" x14ac:dyDescent="0.25">
      <c r="BK526250" s="2315"/>
    </row>
    <row r="526251" spans="63:63" x14ac:dyDescent="0.25">
      <c r="BK526251" s="2311"/>
    </row>
    <row r="526275" spans="63:63" x14ac:dyDescent="0.25">
      <c r="BK526275" s="2315"/>
    </row>
    <row r="526276" spans="63:63" x14ac:dyDescent="0.25">
      <c r="BK526276" s="2311"/>
    </row>
    <row r="526300" spans="63:63" x14ac:dyDescent="0.25">
      <c r="BK526300" s="2315"/>
    </row>
    <row r="526301" spans="63:63" x14ac:dyDescent="0.25">
      <c r="BK526301" s="2311"/>
    </row>
    <row r="526325" spans="63:63" x14ac:dyDescent="0.25">
      <c r="BK526325" s="2315"/>
    </row>
    <row r="526326" spans="63:63" x14ac:dyDescent="0.25">
      <c r="BK526326" s="2311"/>
    </row>
    <row r="526350" spans="63:63" x14ac:dyDescent="0.25">
      <c r="BK526350" s="2315"/>
    </row>
    <row r="526351" spans="63:63" x14ac:dyDescent="0.25">
      <c r="BK526351" s="2311"/>
    </row>
    <row r="526375" spans="63:63" x14ac:dyDescent="0.25">
      <c r="BK526375" s="2315"/>
    </row>
    <row r="526376" spans="63:63" x14ac:dyDescent="0.25">
      <c r="BK526376" s="2311"/>
    </row>
    <row r="526400" spans="63:63" x14ac:dyDescent="0.25">
      <c r="BK526400" s="2315"/>
    </row>
    <row r="526401" spans="63:63" x14ac:dyDescent="0.25">
      <c r="BK526401" s="2311"/>
    </row>
    <row r="526425" spans="63:63" x14ac:dyDescent="0.25">
      <c r="BK526425" s="2315"/>
    </row>
    <row r="526426" spans="63:63" x14ac:dyDescent="0.25">
      <c r="BK526426" s="2311"/>
    </row>
    <row r="526450" spans="63:63" x14ac:dyDescent="0.25">
      <c r="BK526450" s="2315"/>
    </row>
    <row r="526451" spans="63:63" x14ac:dyDescent="0.25">
      <c r="BK526451" s="2311"/>
    </row>
    <row r="526475" spans="63:63" x14ac:dyDescent="0.25">
      <c r="BK526475" s="2315"/>
    </row>
    <row r="526476" spans="63:63" x14ac:dyDescent="0.25">
      <c r="BK526476" s="2311"/>
    </row>
    <row r="526500" spans="63:63" x14ac:dyDescent="0.25">
      <c r="BK526500" s="2315"/>
    </row>
    <row r="526501" spans="63:63" x14ac:dyDescent="0.25">
      <c r="BK526501" s="2311"/>
    </row>
    <row r="526525" spans="63:63" x14ac:dyDescent="0.25">
      <c r="BK526525" s="2315"/>
    </row>
    <row r="526526" spans="63:63" x14ac:dyDescent="0.25">
      <c r="BK526526" s="2311"/>
    </row>
    <row r="526550" spans="63:63" x14ac:dyDescent="0.25">
      <c r="BK526550" s="2315"/>
    </row>
    <row r="526551" spans="63:63" x14ac:dyDescent="0.25">
      <c r="BK526551" s="2311"/>
    </row>
    <row r="526575" spans="63:63" x14ac:dyDescent="0.25">
      <c r="BK526575" s="2315"/>
    </row>
    <row r="526576" spans="63:63" x14ac:dyDescent="0.25">
      <c r="BK526576" s="2311"/>
    </row>
    <row r="526600" spans="63:63" x14ac:dyDescent="0.25">
      <c r="BK526600" s="2315"/>
    </row>
    <row r="526601" spans="63:63" x14ac:dyDescent="0.25">
      <c r="BK526601" s="2311"/>
    </row>
    <row r="526625" spans="63:63" x14ac:dyDescent="0.25">
      <c r="BK526625" s="2315"/>
    </row>
    <row r="526626" spans="63:63" x14ac:dyDescent="0.25">
      <c r="BK526626" s="2311"/>
    </row>
    <row r="526650" spans="63:63" x14ac:dyDescent="0.25">
      <c r="BK526650" s="2315"/>
    </row>
    <row r="526651" spans="63:63" x14ac:dyDescent="0.25">
      <c r="BK526651" s="2311"/>
    </row>
    <row r="526675" spans="63:63" x14ac:dyDescent="0.25">
      <c r="BK526675" s="2315"/>
    </row>
    <row r="526676" spans="63:63" x14ac:dyDescent="0.25">
      <c r="BK526676" s="2311"/>
    </row>
    <row r="526700" spans="63:63" x14ac:dyDescent="0.25">
      <c r="BK526700" s="2315"/>
    </row>
    <row r="526701" spans="63:63" x14ac:dyDescent="0.25">
      <c r="BK526701" s="2311"/>
    </row>
    <row r="526725" spans="63:63" x14ac:dyDescent="0.25">
      <c r="BK526725" s="2315"/>
    </row>
    <row r="526726" spans="63:63" x14ac:dyDescent="0.25">
      <c r="BK526726" s="2311"/>
    </row>
    <row r="526750" spans="63:63" x14ac:dyDescent="0.25">
      <c r="BK526750" s="2315"/>
    </row>
    <row r="526751" spans="63:63" x14ac:dyDescent="0.25">
      <c r="BK526751" s="2311"/>
    </row>
    <row r="526775" spans="63:63" x14ac:dyDescent="0.25">
      <c r="BK526775" s="2315"/>
    </row>
    <row r="526776" spans="63:63" x14ac:dyDescent="0.25">
      <c r="BK526776" s="2311"/>
    </row>
    <row r="526800" spans="63:63" x14ac:dyDescent="0.25">
      <c r="BK526800" s="2315"/>
    </row>
    <row r="526801" spans="63:63" x14ac:dyDescent="0.25">
      <c r="BK526801" s="2311"/>
    </row>
    <row r="526825" spans="63:63" x14ac:dyDescent="0.25">
      <c r="BK526825" s="2315"/>
    </row>
    <row r="526826" spans="63:63" x14ac:dyDescent="0.25">
      <c r="BK526826" s="2311"/>
    </row>
    <row r="526850" spans="63:63" x14ac:dyDescent="0.25">
      <c r="BK526850" s="2315"/>
    </row>
    <row r="526851" spans="63:63" x14ac:dyDescent="0.25">
      <c r="BK526851" s="2311"/>
    </row>
    <row r="526875" spans="63:63" x14ac:dyDescent="0.25">
      <c r="BK526875" s="2315"/>
    </row>
    <row r="526876" spans="63:63" x14ac:dyDescent="0.25">
      <c r="BK526876" s="2311"/>
    </row>
    <row r="526900" spans="63:63" x14ac:dyDescent="0.25">
      <c r="BK526900" s="2315"/>
    </row>
    <row r="526901" spans="63:63" x14ac:dyDescent="0.25">
      <c r="BK526901" s="2311"/>
    </row>
    <row r="526925" spans="63:63" x14ac:dyDescent="0.25">
      <c r="BK526925" s="2315"/>
    </row>
    <row r="526926" spans="63:63" x14ac:dyDescent="0.25">
      <c r="BK526926" s="2311"/>
    </row>
    <row r="526950" spans="63:63" x14ac:dyDescent="0.25">
      <c r="BK526950" s="2315"/>
    </row>
    <row r="526951" spans="63:63" x14ac:dyDescent="0.25">
      <c r="BK526951" s="2311"/>
    </row>
    <row r="526975" spans="63:63" x14ac:dyDescent="0.25">
      <c r="BK526975" s="2315"/>
    </row>
    <row r="526976" spans="63:63" x14ac:dyDescent="0.25">
      <c r="BK526976" s="2311"/>
    </row>
    <row r="527000" spans="63:63" x14ac:dyDescent="0.25">
      <c r="BK527000" s="2315"/>
    </row>
    <row r="527001" spans="63:63" x14ac:dyDescent="0.25">
      <c r="BK527001" s="2311"/>
    </row>
    <row r="527025" spans="63:63" x14ac:dyDescent="0.25">
      <c r="BK527025" s="2315"/>
    </row>
    <row r="527026" spans="63:63" x14ac:dyDescent="0.25">
      <c r="BK527026" s="2311"/>
    </row>
    <row r="527050" spans="63:63" x14ac:dyDescent="0.25">
      <c r="BK527050" s="2315"/>
    </row>
    <row r="527051" spans="63:63" x14ac:dyDescent="0.25">
      <c r="BK527051" s="2311"/>
    </row>
    <row r="527075" spans="63:63" x14ac:dyDescent="0.25">
      <c r="BK527075" s="2315"/>
    </row>
    <row r="527076" spans="63:63" x14ac:dyDescent="0.25">
      <c r="BK527076" s="2311"/>
    </row>
    <row r="527100" spans="63:63" x14ac:dyDescent="0.25">
      <c r="BK527100" s="2315"/>
    </row>
    <row r="527101" spans="63:63" x14ac:dyDescent="0.25">
      <c r="BK527101" s="2311"/>
    </row>
    <row r="527125" spans="63:63" x14ac:dyDescent="0.25">
      <c r="BK527125" s="2315"/>
    </row>
    <row r="527126" spans="63:63" x14ac:dyDescent="0.25">
      <c r="BK527126" s="2311"/>
    </row>
    <row r="527150" spans="63:63" x14ac:dyDescent="0.25">
      <c r="BK527150" s="2315"/>
    </row>
    <row r="527151" spans="63:63" x14ac:dyDescent="0.25">
      <c r="BK527151" s="2311"/>
    </row>
    <row r="527175" spans="63:63" x14ac:dyDescent="0.25">
      <c r="BK527175" s="2315"/>
    </row>
    <row r="527176" spans="63:63" x14ac:dyDescent="0.25">
      <c r="BK527176" s="2311"/>
    </row>
    <row r="527200" spans="63:63" x14ac:dyDescent="0.25">
      <c r="BK527200" s="2315"/>
    </row>
    <row r="527201" spans="63:63" x14ac:dyDescent="0.25">
      <c r="BK527201" s="2311"/>
    </row>
    <row r="527225" spans="63:63" x14ac:dyDescent="0.25">
      <c r="BK527225" s="2315"/>
    </row>
    <row r="527226" spans="63:63" x14ac:dyDescent="0.25">
      <c r="BK527226" s="2311"/>
    </row>
    <row r="527250" spans="63:63" x14ac:dyDescent="0.25">
      <c r="BK527250" s="2315"/>
    </row>
    <row r="527251" spans="63:63" x14ac:dyDescent="0.25">
      <c r="BK527251" s="2311"/>
    </row>
    <row r="527275" spans="63:63" x14ac:dyDescent="0.25">
      <c r="BK527275" s="2315"/>
    </row>
    <row r="527276" spans="63:63" x14ac:dyDescent="0.25">
      <c r="BK527276" s="2311"/>
    </row>
    <row r="527300" spans="63:63" x14ac:dyDescent="0.25">
      <c r="BK527300" s="2315"/>
    </row>
    <row r="527301" spans="63:63" x14ac:dyDescent="0.25">
      <c r="BK527301" s="2311"/>
    </row>
    <row r="527325" spans="63:63" x14ac:dyDescent="0.25">
      <c r="BK527325" s="2315"/>
    </row>
    <row r="527326" spans="63:63" x14ac:dyDescent="0.25">
      <c r="BK527326" s="2311"/>
    </row>
    <row r="527350" spans="63:63" x14ac:dyDescent="0.25">
      <c r="BK527350" s="2315"/>
    </row>
    <row r="527351" spans="63:63" x14ac:dyDescent="0.25">
      <c r="BK527351" s="2311"/>
    </row>
    <row r="527375" spans="63:63" x14ac:dyDescent="0.25">
      <c r="BK527375" s="2315"/>
    </row>
    <row r="527376" spans="63:63" x14ac:dyDescent="0.25">
      <c r="BK527376" s="2311"/>
    </row>
    <row r="527400" spans="63:63" x14ac:dyDescent="0.25">
      <c r="BK527400" s="2315"/>
    </row>
    <row r="527401" spans="63:63" x14ac:dyDescent="0.25">
      <c r="BK527401" s="2311"/>
    </row>
    <row r="527425" spans="63:63" x14ac:dyDescent="0.25">
      <c r="BK527425" s="2315"/>
    </row>
    <row r="527426" spans="63:63" x14ac:dyDescent="0.25">
      <c r="BK527426" s="2311"/>
    </row>
    <row r="527450" spans="63:63" x14ac:dyDescent="0.25">
      <c r="BK527450" s="2315"/>
    </row>
    <row r="527451" spans="63:63" x14ac:dyDescent="0.25">
      <c r="BK527451" s="2311"/>
    </row>
    <row r="527475" spans="63:63" x14ac:dyDescent="0.25">
      <c r="BK527475" s="2315"/>
    </row>
    <row r="527476" spans="63:63" x14ac:dyDescent="0.25">
      <c r="BK527476" s="2311"/>
    </row>
    <row r="527500" spans="63:63" x14ac:dyDescent="0.25">
      <c r="BK527500" s="2315"/>
    </row>
    <row r="527501" spans="63:63" x14ac:dyDescent="0.25">
      <c r="BK527501" s="2311"/>
    </row>
    <row r="527525" spans="63:63" x14ac:dyDescent="0.25">
      <c r="BK527525" s="2315"/>
    </row>
    <row r="527526" spans="63:63" x14ac:dyDescent="0.25">
      <c r="BK527526" s="2311"/>
    </row>
    <row r="527550" spans="63:63" x14ac:dyDescent="0.25">
      <c r="BK527550" s="2315"/>
    </row>
    <row r="527551" spans="63:63" x14ac:dyDescent="0.25">
      <c r="BK527551" s="2311"/>
    </row>
    <row r="527575" spans="63:63" x14ac:dyDescent="0.25">
      <c r="BK527575" s="2315"/>
    </row>
    <row r="527576" spans="63:63" x14ac:dyDescent="0.25">
      <c r="BK527576" s="2311"/>
    </row>
    <row r="527600" spans="63:63" x14ac:dyDescent="0.25">
      <c r="BK527600" s="2315"/>
    </row>
    <row r="527601" spans="63:63" x14ac:dyDescent="0.25">
      <c r="BK527601" s="2311"/>
    </row>
    <row r="527625" spans="63:63" x14ac:dyDescent="0.25">
      <c r="BK527625" s="2315"/>
    </row>
    <row r="527626" spans="63:63" x14ac:dyDescent="0.25">
      <c r="BK527626" s="2311"/>
    </row>
    <row r="527650" spans="63:63" x14ac:dyDescent="0.25">
      <c r="BK527650" s="2315"/>
    </row>
    <row r="527651" spans="63:63" x14ac:dyDescent="0.25">
      <c r="BK527651" s="2311"/>
    </row>
    <row r="527675" spans="63:63" x14ac:dyDescent="0.25">
      <c r="BK527675" s="2315"/>
    </row>
    <row r="527676" spans="63:63" x14ac:dyDescent="0.25">
      <c r="BK527676" s="2311"/>
    </row>
    <row r="527700" spans="63:63" x14ac:dyDescent="0.25">
      <c r="BK527700" s="2315"/>
    </row>
    <row r="527701" spans="63:63" x14ac:dyDescent="0.25">
      <c r="BK527701" s="2311"/>
    </row>
    <row r="527725" spans="63:63" x14ac:dyDescent="0.25">
      <c r="BK527725" s="2315"/>
    </row>
    <row r="527726" spans="63:63" x14ac:dyDescent="0.25">
      <c r="BK527726" s="2311"/>
    </row>
    <row r="527750" spans="63:63" x14ac:dyDescent="0.25">
      <c r="BK527750" s="2315"/>
    </row>
    <row r="527751" spans="63:63" x14ac:dyDescent="0.25">
      <c r="BK527751" s="2311"/>
    </row>
    <row r="527775" spans="63:63" x14ac:dyDescent="0.25">
      <c r="BK527775" s="2315"/>
    </row>
    <row r="527776" spans="63:63" x14ac:dyDescent="0.25">
      <c r="BK527776" s="2311"/>
    </row>
    <row r="527800" spans="63:63" x14ac:dyDescent="0.25">
      <c r="BK527800" s="2315"/>
    </row>
    <row r="527801" spans="63:63" x14ac:dyDescent="0.25">
      <c r="BK527801" s="2311"/>
    </row>
    <row r="527825" spans="63:63" x14ac:dyDescent="0.25">
      <c r="BK527825" s="2315"/>
    </row>
    <row r="527826" spans="63:63" x14ac:dyDescent="0.25">
      <c r="BK527826" s="2311"/>
    </row>
    <row r="527850" spans="63:63" x14ac:dyDescent="0.25">
      <c r="BK527850" s="2315"/>
    </row>
    <row r="527851" spans="63:63" x14ac:dyDescent="0.25">
      <c r="BK527851" s="2311"/>
    </row>
    <row r="527875" spans="63:63" x14ac:dyDescent="0.25">
      <c r="BK527875" s="2315"/>
    </row>
    <row r="527876" spans="63:63" x14ac:dyDescent="0.25">
      <c r="BK527876" s="2311"/>
    </row>
    <row r="527900" spans="63:63" x14ac:dyDescent="0.25">
      <c r="BK527900" s="2315"/>
    </row>
    <row r="527901" spans="63:63" x14ac:dyDescent="0.25">
      <c r="BK527901" s="2311"/>
    </row>
    <row r="527925" spans="63:63" x14ac:dyDescent="0.25">
      <c r="BK527925" s="2315"/>
    </row>
    <row r="527926" spans="63:63" x14ac:dyDescent="0.25">
      <c r="BK527926" s="2311"/>
    </row>
    <row r="527950" spans="63:63" x14ac:dyDescent="0.25">
      <c r="BK527950" s="2315"/>
    </row>
    <row r="527951" spans="63:63" x14ac:dyDescent="0.25">
      <c r="BK527951" s="2311"/>
    </row>
    <row r="527975" spans="63:63" x14ac:dyDescent="0.25">
      <c r="BK527975" s="2315"/>
    </row>
    <row r="527976" spans="63:63" x14ac:dyDescent="0.25">
      <c r="BK527976" s="2311"/>
    </row>
    <row r="528000" spans="63:63" x14ac:dyDescent="0.25">
      <c r="BK528000" s="2315"/>
    </row>
    <row r="528001" spans="63:63" x14ac:dyDescent="0.25">
      <c r="BK528001" s="2311"/>
    </row>
    <row r="528025" spans="63:63" x14ac:dyDescent="0.25">
      <c r="BK528025" s="2315"/>
    </row>
    <row r="528026" spans="63:63" x14ac:dyDescent="0.25">
      <c r="BK528026" s="2311"/>
    </row>
    <row r="528050" spans="63:63" x14ac:dyDescent="0.25">
      <c r="BK528050" s="2315"/>
    </row>
    <row r="528051" spans="63:63" x14ac:dyDescent="0.25">
      <c r="BK528051" s="2311"/>
    </row>
    <row r="528075" spans="63:63" x14ac:dyDescent="0.25">
      <c r="BK528075" s="2315"/>
    </row>
    <row r="528076" spans="63:63" x14ac:dyDescent="0.25">
      <c r="BK528076" s="2311"/>
    </row>
    <row r="528100" spans="63:63" x14ac:dyDescent="0.25">
      <c r="BK528100" s="2315"/>
    </row>
    <row r="528101" spans="63:63" x14ac:dyDescent="0.25">
      <c r="BK528101" s="2311"/>
    </row>
    <row r="528125" spans="63:63" x14ac:dyDescent="0.25">
      <c r="BK528125" s="2315"/>
    </row>
    <row r="528126" spans="63:63" x14ac:dyDescent="0.25">
      <c r="BK528126" s="2311"/>
    </row>
    <row r="528150" spans="63:63" x14ac:dyDescent="0.25">
      <c r="BK528150" s="2315"/>
    </row>
    <row r="528151" spans="63:63" x14ac:dyDescent="0.25">
      <c r="BK528151" s="2311"/>
    </row>
    <row r="528175" spans="63:63" x14ac:dyDescent="0.25">
      <c r="BK528175" s="2315"/>
    </row>
    <row r="528176" spans="63:63" x14ac:dyDescent="0.25">
      <c r="BK528176" s="2311"/>
    </row>
    <row r="528200" spans="63:63" x14ac:dyDescent="0.25">
      <c r="BK528200" s="2315"/>
    </row>
    <row r="528201" spans="63:63" x14ac:dyDescent="0.25">
      <c r="BK528201" s="2311"/>
    </row>
    <row r="528225" spans="63:63" x14ac:dyDescent="0.25">
      <c r="BK528225" s="2315"/>
    </row>
    <row r="528226" spans="63:63" x14ac:dyDescent="0.25">
      <c r="BK528226" s="2311"/>
    </row>
    <row r="528250" spans="63:63" x14ac:dyDescent="0.25">
      <c r="BK528250" s="2315"/>
    </row>
    <row r="528251" spans="63:63" x14ac:dyDescent="0.25">
      <c r="BK528251" s="2311"/>
    </row>
    <row r="528275" spans="63:63" x14ac:dyDescent="0.25">
      <c r="BK528275" s="2315"/>
    </row>
    <row r="528276" spans="63:63" x14ac:dyDescent="0.25">
      <c r="BK528276" s="2311"/>
    </row>
    <row r="528300" spans="63:63" x14ac:dyDescent="0.25">
      <c r="BK528300" s="2315"/>
    </row>
    <row r="528301" spans="63:63" x14ac:dyDescent="0.25">
      <c r="BK528301" s="2311"/>
    </row>
    <row r="528325" spans="63:63" x14ac:dyDescent="0.25">
      <c r="BK528325" s="2315"/>
    </row>
    <row r="528326" spans="63:63" x14ac:dyDescent="0.25">
      <c r="BK528326" s="2311"/>
    </row>
    <row r="528350" spans="63:63" x14ac:dyDescent="0.25">
      <c r="BK528350" s="2315"/>
    </row>
    <row r="528351" spans="63:63" x14ac:dyDescent="0.25">
      <c r="BK528351" s="2311"/>
    </row>
    <row r="528375" spans="63:63" x14ac:dyDescent="0.25">
      <c r="BK528375" s="2315"/>
    </row>
    <row r="528376" spans="63:63" x14ac:dyDescent="0.25">
      <c r="BK528376" s="2311"/>
    </row>
    <row r="528400" spans="63:63" x14ac:dyDescent="0.25">
      <c r="BK528400" s="2315"/>
    </row>
    <row r="528401" spans="63:63" x14ac:dyDescent="0.25">
      <c r="BK528401" s="2311"/>
    </row>
    <row r="528425" spans="63:63" x14ac:dyDescent="0.25">
      <c r="BK528425" s="2315"/>
    </row>
    <row r="528426" spans="63:63" x14ac:dyDescent="0.25">
      <c r="BK528426" s="2311"/>
    </row>
    <row r="528450" spans="63:63" x14ac:dyDescent="0.25">
      <c r="BK528450" s="2315"/>
    </row>
    <row r="528451" spans="63:63" x14ac:dyDescent="0.25">
      <c r="BK528451" s="2311"/>
    </row>
    <row r="528475" spans="63:63" x14ac:dyDescent="0.25">
      <c r="BK528475" s="2315"/>
    </row>
    <row r="528476" spans="63:63" x14ac:dyDescent="0.25">
      <c r="BK528476" s="2311"/>
    </row>
    <row r="528500" spans="63:63" x14ac:dyDescent="0.25">
      <c r="BK528500" s="2315"/>
    </row>
    <row r="528501" spans="63:63" x14ac:dyDescent="0.25">
      <c r="BK528501" s="2311"/>
    </row>
    <row r="528525" spans="63:63" x14ac:dyDescent="0.25">
      <c r="BK528525" s="2315"/>
    </row>
    <row r="528526" spans="63:63" x14ac:dyDescent="0.25">
      <c r="BK528526" s="2311"/>
    </row>
    <row r="528550" spans="63:63" x14ac:dyDescent="0.25">
      <c r="BK528550" s="2315"/>
    </row>
    <row r="528551" spans="63:63" x14ac:dyDescent="0.25">
      <c r="BK528551" s="2311"/>
    </row>
    <row r="528575" spans="63:63" x14ac:dyDescent="0.25">
      <c r="BK528575" s="2315"/>
    </row>
    <row r="528576" spans="63:63" x14ac:dyDescent="0.25">
      <c r="BK528576" s="2311"/>
    </row>
    <row r="528600" spans="63:63" x14ac:dyDescent="0.25">
      <c r="BK528600" s="2315"/>
    </row>
    <row r="528601" spans="63:63" x14ac:dyDescent="0.25">
      <c r="BK528601" s="2311"/>
    </row>
    <row r="528625" spans="63:63" x14ac:dyDescent="0.25">
      <c r="BK528625" s="2315"/>
    </row>
    <row r="528626" spans="63:63" x14ac:dyDescent="0.25">
      <c r="BK528626" s="2311"/>
    </row>
    <row r="528650" spans="63:63" x14ac:dyDescent="0.25">
      <c r="BK528650" s="2315"/>
    </row>
    <row r="528651" spans="63:63" x14ac:dyDescent="0.25">
      <c r="BK528651" s="2311"/>
    </row>
    <row r="528675" spans="63:63" x14ac:dyDescent="0.25">
      <c r="BK528675" s="2315"/>
    </row>
    <row r="528676" spans="63:63" x14ac:dyDescent="0.25">
      <c r="BK528676" s="2311"/>
    </row>
    <row r="528700" spans="63:63" x14ac:dyDescent="0.25">
      <c r="BK528700" s="2315"/>
    </row>
    <row r="528701" spans="63:63" x14ac:dyDescent="0.25">
      <c r="BK528701" s="2311"/>
    </row>
    <row r="528725" spans="63:63" x14ac:dyDescent="0.25">
      <c r="BK528725" s="2315"/>
    </row>
    <row r="528726" spans="63:63" x14ac:dyDescent="0.25">
      <c r="BK528726" s="2311"/>
    </row>
    <row r="528750" spans="63:63" x14ac:dyDescent="0.25">
      <c r="BK528750" s="2315"/>
    </row>
    <row r="528751" spans="63:63" x14ac:dyDescent="0.25">
      <c r="BK528751" s="2311"/>
    </row>
    <row r="528775" spans="63:63" x14ac:dyDescent="0.25">
      <c r="BK528775" s="2315"/>
    </row>
    <row r="528776" spans="63:63" x14ac:dyDescent="0.25">
      <c r="BK528776" s="2311"/>
    </row>
    <row r="528800" spans="63:63" x14ac:dyDescent="0.25">
      <c r="BK528800" s="2315"/>
    </row>
    <row r="528801" spans="63:63" x14ac:dyDescent="0.25">
      <c r="BK528801" s="2311"/>
    </row>
    <row r="528825" spans="63:63" x14ac:dyDescent="0.25">
      <c r="BK528825" s="2315"/>
    </row>
    <row r="528826" spans="63:63" x14ac:dyDescent="0.25">
      <c r="BK528826" s="2311"/>
    </row>
    <row r="528850" spans="63:63" x14ac:dyDescent="0.25">
      <c r="BK528850" s="2315"/>
    </row>
    <row r="528851" spans="63:63" x14ac:dyDescent="0.25">
      <c r="BK528851" s="2311"/>
    </row>
    <row r="528875" spans="63:63" x14ac:dyDescent="0.25">
      <c r="BK528875" s="2315"/>
    </row>
    <row r="528876" spans="63:63" x14ac:dyDescent="0.25">
      <c r="BK528876" s="2311"/>
    </row>
    <row r="528900" spans="63:63" x14ac:dyDescent="0.25">
      <c r="BK528900" s="2315"/>
    </row>
    <row r="528901" spans="63:63" x14ac:dyDescent="0.25">
      <c r="BK528901" s="2311"/>
    </row>
    <row r="528925" spans="63:63" x14ac:dyDescent="0.25">
      <c r="BK528925" s="2315"/>
    </row>
    <row r="528926" spans="63:63" x14ac:dyDescent="0.25">
      <c r="BK528926" s="2311"/>
    </row>
    <row r="528950" spans="63:63" x14ac:dyDescent="0.25">
      <c r="BK528950" s="2315"/>
    </row>
    <row r="528951" spans="63:63" x14ac:dyDescent="0.25">
      <c r="BK528951" s="2311"/>
    </row>
    <row r="528975" spans="63:63" x14ac:dyDescent="0.25">
      <c r="BK528975" s="2315"/>
    </row>
    <row r="528976" spans="63:63" x14ac:dyDescent="0.25">
      <c r="BK528976" s="2311"/>
    </row>
    <row r="529000" spans="63:63" x14ac:dyDescent="0.25">
      <c r="BK529000" s="2315"/>
    </row>
    <row r="529001" spans="63:63" x14ac:dyDescent="0.25">
      <c r="BK529001" s="2311"/>
    </row>
    <row r="529025" spans="63:63" x14ac:dyDescent="0.25">
      <c r="BK529025" s="2315"/>
    </row>
    <row r="529026" spans="63:63" x14ac:dyDescent="0.25">
      <c r="BK529026" s="2311"/>
    </row>
    <row r="529050" spans="63:63" x14ac:dyDescent="0.25">
      <c r="BK529050" s="2315"/>
    </row>
    <row r="529051" spans="63:63" x14ac:dyDescent="0.25">
      <c r="BK529051" s="2311"/>
    </row>
    <row r="529075" spans="63:63" x14ac:dyDescent="0.25">
      <c r="BK529075" s="2315"/>
    </row>
    <row r="529076" spans="63:63" x14ac:dyDescent="0.25">
      <c r="BK529076" s="2311"/>
    </row>
    <row r="529100" spans="63:63" x14ac:dyDescent="0.25">
      <c r="BK529100" s="2315"/>
    </row>
    <row r="529101" spans="63:63" x14ac:dyDescent="0.25">
      <c r="BK529101" s="2311"/>
    </row>
    <row r="529125" spans="63:63" x14ac:dyDescent="0.25">
      <c r="BK529125" s="2315"/>
    </row>
    <row r="529126" spans="63:63" x14ac:dyDescent="0.25">
      <c r="BK529126" s="2311"/>
    </row>
    <row r="529150" spans="63:63" x14ac:dyDescent="0.25">
      <c r="BK529150" s="2315"/>
    </row>
    <row r="529151" spans="63:63" x14ac:dyDescent="0.25">
      <c r="BK529151" s="2311"/>
    </row>
    <row r="529175" spans="63:63" x14ac:dyDescent="0.25">
      <c r="BK529175" s="2315"/>
    </row>
    <row r="529176" spans="63:63" x14ac:dyDescent="0.25">
      <c r="BK529176" s="2311"/>
    </row>
    <row r="529200" spans="63:63" x14ac:dyDescent="0.25">
      <c r="BK529200" s="2315"/>
    </row>
    <row r="529201" spans="63:63" x14ac:dyDescent="0.25">
      <c r="BK529201" s="2311"/>
    </row>
    <row r="529225" spans="63:63" x14ac:dyDescent="0.25">
      <c r="BK529225" s="2315"/>
    </row>
    <row r="529226" spans="63:63" x14ac:dyDescent="0.25">
      <c r="BK529226" s="2311"/>
    </row>
    <row r="529250" spans="63:63" x14ac:dyDescent="0.25">
      <c r="BK529250" s="2315"/>
    </row>
    <row r="529251" spans="63:63" x14ac:dyDescent="0.25">
      <c r="BK529251" s="2311"/>
    </row>
    <row r="529275" spans="63:63" x14ac:dyDescent="0.25">
      <c r="BK529275" s="2315"/>
    </row>
    <row r="529276" spans="63:63" x14ac:dyDescent="0.25">
      <c r="BK529276" s="2311"/>
    </row>
    <row r="529300" spans="63:63" x14ac:dyDescent="0.25">
      <c r="BK529300" s="2315"/>
    </row>
    <row r="529301" spans="63:63" x14ac:dyDescent="0.25">
      <c r="BK529301" s="2311"/>
    </row>
    <row r="529325" spans="63:63" x14ac:dyDescent="0.25">
      <c r="BK529325" s="2315"/>
    </row>
    <row r="529326" spans="63:63" x14ac:dyDescent="0.25">
      <c r="BK529326" s="2311"/>
    </row>
    <row r="529350" spans="63:63" x14ac:dyDescent="0.25">
      <c r="BK529350" s="2315"/>
    </row>
    <row r="529351" spans="63:63" x14ac:dyDescent="0.25">
      <c r="BK529351" s="2311"/>
    </row>
    <row r="529375" spans="63:63" x14ac:dyDescent="0.25">
      <c r="BK529375" s="2315"/>
    </row>
    <row r="529376" spans="63:63" x14ac:dyDescent="0.25">
      <c r="BK529376" s="2311"/>
    </row>
    <row r="529400" spans="63:63" x14ac:dyDescent="0.25">
      <c r="BK529400" s="2315"/>
    </row>
    <row r="529401" spans="63:63" x14ac:dyDescent="0.25">
      <c r="BK529401" s="2311"/>
    </row>
    <row r="529425" spans="63:63" x14ac:dyDescent="0.25">
      <c r="BK529425" s="2315"/>
    </row>
    <row r="529426" spans="63:63" x14ac:dyDescent="0.25">
      <c r="BK529426" s="2311"/>
    </row>
    <row r="529450" spans="63:63" x14ac:dyDescent="0.25">
      <c r="BK529450" s="2315"/>
    </row>
    <row r="529451" spans="63:63" x14ac:dyDescent="0.25">
      <c r="BK529451" s="2311"/>
    </row>
    <row r="529475" spans="63:63" x14ac:dyDescent="0.25">
      <c r="BK529475" s="2315"/>
    </row>
    <row r="529476" spans="63:63" x14ac:dyDescent="0.25">
      <c r="BK529476" s="2311"/>
    </row>
    <row r="529500" spans="63:63" x14ac:dyDescent="0.25">
      <c r="BK529500" s="2315"/>
    </row>
    <row r="529501" spans="63:63" x14ac:dyDescent="0.25">
      <c r="BK529501" s="2311"/>
    </row>
    <row r="529525" spans="63:63" x14ac:dyDescent="0.25">
      <c r="BK529525" s="2315"/>
    </row>
    <row r="529526" spans="63:63" x14ac:dyDescent="0.25">
      <c r="BK529526" s="2311"/>
    </row>
    <row r="529550" spans="63:63" x14ac:dyDescent="0.25">
      <c r="BK529550" s="2315"/>
    </row>
    <row r="529551" spans="63:63" x14ac:dyDescent="0.25">
      <c r="BK529551" s="2311"/>
    </row>
    <row r="529575" spans="63:63" x14ac:dyDescent="0.25">
      <c r="BK529575" s="2315"/>
    </row>
    <row r="529576" spans="63:63" x14ac:dyDescent="0.25">
      <c r="BK529576" s="2311"/>
    </row>
    <row r="529600" spans="63:63" x14ac:dyDescent="0.25">
      <c r="BK529600" s="2315"/>
    </row>
    <row r="529601" spans="63:63" x14ac:dyDescent="0.25">
      <c r="BK529601" s="2311"/>
    </row>
    <row r="529625" spans="63:63" x14ac:dyDescent="0.25">
      <c r="BK529625" s="2315"/>
    </row>
    <row r="529626" spans="63:63" x14ac:dyDescent="0.25">
      <c r="BK529626" s="2311"/>
    </row>
    <row r="529650" spans="63:63" x14ac:dyDescent="0.25">
      <c r="BK529650" s="2315"/>
    </row>
    <row r="529651" spans="63:63" x14ac:dyDescent="0.25">
      <c r="BK529651" s="2311"/>
    </row>
    <row r="529675" spans="63:63" x14ac:dyDescent="0.25">
      <c r="BK529675" s="2315"/>
    </row>
    <row r="529676" spans="63:63" x14ac:dyDescent="0.25">
      <c r="BK529676" s="2311"/>
    </row>
    <row r="529700" spans="63:63" x14ac:dyDescent="0.25">
      <c r="BK529700" s="2315"/>
    </row>
    <row r="529701" spans="63:63" x14ac:dyDescent="0.25">
      <c r="BK529701" s="2311"/>
    </row>
    <row r="529725" spans="63:63" x14ac:dyDescent="0.25">
      <c r="BK529725" s="2315"/>
    </row>
    <row r="529726" spans="63:63" x14ac:dyDescent="0.25">
      <c r="BK529726" s="2311"/>
    </row>
    <row r="529750" spans="63:63" x14ac:dyDescent="0.25">
      <c r="BK529750" s="2315"/>
    </row>
    <row r="529751" spans="63:63" x14ac:dyDescent="0.25">
      <c r="BK529751" s="2311"/>
    </row>
    <row r="529775" spans="63:63" x14ac:dyDescent="0.25">
      <c r="BK529775" s="2315"/>
    </row>
    <row r="529776" spans="63:63" x14ac:dyDescent="0.25">
      <c r="BK529776" s="2311"/>
    </row>
    <row r="529800" spans="63:63" x14ac:dyDescent="0.25">
      <c r="BK529800" s="2315"/>
    </row>
    <row r="529801" spans="63:63" x14ac:dyDescent="0.25">
      <c r="BK529801" s="2311"/>
    </row>
    <row r="529825" spans="63:63" x14ac:dyDescent="0.25">
      <c r="BK529825" s="2315"/>
    </row>
    <row r="529826" spans="63:63" x14ac:dyDescent="0.25">
      <c r="BK529826" s="2311"/>
    </row>
    <row r="529850" spans="63:63" x14ac:dyDescent="0.25">
      <c r="BK529850" s="2315"/>
    </row>
    <row r="529851" spans="63:63" x14ac:dyDescent="0.25">
      <c r="BK529851" s="2311"/>
    </row>
    <row r="529875" spans="63:63" x14ac:dyDescent="0.25">
      <c r="BK529875" s="2315"/>
    </row>
    <row r="529876" spans="63:63" x14ac:dyDescent="0.25">
      <c r="BK529876" s="2311"/>
    </row>
    <row r="529900" spans="63:63" x14ac:dyDescent="0.25">
      <c r="BK529900" s="2315"/>
    </row>
    <row r="529901" spans="63:63" x14ac:dyDescent="0.25">
      <c r="BK529901" s="2311"/>
    </row>
    <row r="529925" spans="63:63" x14ac:dyDescent="0.25">
      <c r="BK529925" s="2315"/>
    </row>
    <row r="529926" spans="63:63" x14ac:dyDescent="0.25">
      <c r="BK529926" s="2311"/>
    </row>
    <row r="529950" spans="63:63" x14ac:dyDescent="0.25">
      <c r="BK529950" s="2315"/>
    </row>
    <row r="529951" spans="63:63" x14ac:dyDescent="0.25">
      <c r="BK529951" s="2311"/>
    </row>
    <row r="529975" spans="63:63" x14ac:dyDescent="0.25">
      <c r="BK529975" s="2315"/>
    </row>
    <row r="529976" spans="63:63" x14ac:dyDescent="0.25">
      <c r="BK529976" s="2311"/>
    </row>
    <row r="530000" spans="63:63" x14ac:dyDescent="0.25">
      <c r="BK530000" s="2315"/>
    </row>
    <row r="530001" spans="63:63" x14ac:dyDescent="0.25">
      <c r="BK530001" s="2311"/>
    </row>
    <row r="530025" spans="63:63" x14ac:dyDescent="0.25">
      <c r="BK530025" s="2315"/>
    </row>
    <row r="530026" spans="63:63" x14ac:dyDescent="0.25">
      <c r="BK530026" s="2311"/>
    </row>
    <row r="530050" spans="63:63" x14ac:dyDescent="0.25">
      <c r="BK530050" s="2315"/>
    </row>
    <row r="530051" spans="63:63" x14ac:dyDescent="0.25">
      <c r="BK530051" s="2311"/>
    </row>
    <row r="530075" spans="63:63" x14ac:dyDescent="0.25">
      <c r="BK530075" s="2315"/>
    </row>
    <row r="530076" spans="63:63" x14ac:dyDescent="0.25">
      <c r="BK530076" s="2311"/>
    </row>
    <row r="530100" spans="63:63" x14ac:dyDescent="0.25">
      <c r="BK530100" s="2315"/>
    </row>
    <row r="530101" spans="63:63" x14ac:dyDescent="0.25">
      <c r="BK530101" s="2311"/>
    </row>
    <row r="530125" spans="63:63" x14ac:dyDescent="0.25">
      <c r="BK530125" s="2315"/>
    </row>
    <row r="530126" spans="63:63" x14ac:dyDescent="0.25">
      <c r="BK530126" s="2311"/>
    </row>
    <row r="530150" spans="63:63" x14ac:dyDescent="0.25">
      <c r="BK530150" s="2315"/>
    </row>
    <row r="530151" spans="63:63" x14ac:dyDescent="0.25">
      <c r="BK530151" s="2311"/>
    </row>
    <row r="530175" spans="63:63" x14ac:dyDescent="0.25">
      <c r="BK530175" s="2315"/>
    </row>
    <row r="530176" spans="63:63" x14ac:dyDescent="0.25">
      <c r="BK530176" s="2311"/>
    </row>
    <row r="530200" spans="63:63" x14ac:dyDescent="0.25">
      <c r="BK530200" s="2315"/>
    </row>
    <row r="530201" spans="63:63" x14ac:dyDescent="0.25">
      <c r="BK530201" s="2311"/>
    </row>
    <row r="530225" spans="63:63" x14ac:dyDescent="0.25">
      <c r="BK530225" s="2315"/>
    </row>
    <row r="530226" spans="63:63" x14ac:dyDescent="0.25">
      <c r="BK530226" s="2311"/>
    </row>
    <row r="530250" spans="63:63" x14ac:dyDescent="0.25">
      <c r="BK530250" s="2315"/>
    </row>
    <row r="530251" spans="63:63" x14ac:dyDescent="0.25">
      <c r="BK530251" s="2311"/>
    </row>
    <row r="530275" spans="63:63" x14ac:dyDescent="0.25">
      <c r="BK530275" s="2315"/>
    </row>
    <row r="530276" spans="63:63" x14ac:dyDescent="0.25">
      <c r="BK530276" s="2311"/>
    </row>
    <row r="530300" spans="63:63" x14ac:dyDescent="0.25">
      <c r="BK530300" s="2315"/>
    </row>
    <row r="530301" spans="63:63" x14ac:dyDescent="0.25">
      <c r="BK530301" s="2311"/>
    </row>
    <row r="530325" spans="63:63" x14ac:dyDescent="0.25">
      <c r="BK530325" s="2315"/>
    </row>
    <row r="530326" spans="63:63" x14ac:dyDescent="0.25">
      <c r="BK530326" s="2311"/>
    </row>
    <row r="530350" spans="63:63" x14ac:dyDescent="0.25">
      <c r="BK530350" s="2315"/>
    </row>
    <row r="530351" spans="63:63" x14ac:dyDescent="0.25">
      <c r="BK530351" s="2311"/>
    </row>
    <row r="530375" spans="63:63" x14ac:dyDescent="0.25">
      <c r="BK530375" s="2315"/>
    </row>
    <row r="530376" spans="63:63" x14ac:dyDescent="0.25">
      <c r="BK530376" s="2311"/>
    </row>
    <row r="530400" spans="63:63" x14ac:dyDescent="0.25">
      <c r="BK530400" s="2315"/>
    </row>
    <row r="530401" spans="63:63" x14ac:dyDescent="0.25">
      <c r="BK530401" s="2311"/>
    </row>
    <row r="530425" spans="63:63" x14ac:dyDescent="0.25">
      <c r="BK530425" s="2315"/>
    </row>
    <row r="530426" spans="63:63" x14ac:dyDescent="0.25">
      <c r="BK530426" s="2311"/>
    </row>
    <row r="530450" spans="63:63" x14ac:dyDescent="0.25">
      <c r="BK530450" s="2315"/>
    </row>
    <row r="530451" spans="63:63" x14ac:dyDescent="0.25">
      <c r="BK530451" s="2311"/>
    </row>
    <row r="530475" spans="63:63" x14ac:dyDescent="0.25">
      <c r="BK530475" s="2315"/>
    </row>
    <row r="530476" spans="63:63" x14ac:dyDescent="0.25">
      <c r="BK530476" s="2311"/>
    </row>
    <row r="530500" spans="63:63" x14ac:dyDescent="0.25">
      <c r="BK530500" s="2315"/>
    </row>
    <row r="530501" spans="63:63" x14ac:dyDescent="0.25">
      <c r="BK530501" s="2311"/>
    </row>
    <row r="530525" spans="63:63" x14ac:dyDescent="0.25">
      <c r="BK530525" s="2315"/>
    </row>
    <row r="530526" spans="63:63" x14ac:dyDescent="0.25">
      <c r="BK530526" s="2311"/>
    </row>
    <row r="530550" spans="63:63" x14ac:dyDescent="0.25">
      <c r="BK530550" s="2315"/>
    </row>
    <row r="530551" spans="63:63" x14ac:dyDescent="0.25">
      <c r="BK530551" s="2311"/>
    </row>
    <row r="530575" spans="63:63" x14ac:dyDescent="0.25">
      <c r="BK530575" s="2315"/>
    </row>
    <row r="530576" spans="63:63" x14ac:dyDescent="0.25">
      <c r="BK530576" s="2311"/>
    </row>
    <row r="530600" spans="63:63" x14ac:dyDescent="0.25">
      <c r="BK530600" s="2315"/>
    </row>
    <row r="530601" spans="63:63" x14ac:dyDescent="0.25">
      <c r="BK530601" s="2311"/>
    </row>
    <row r="530625" spans="63:63" x14ac:dyDescent="0.25">
      <c r="BK530625" s="2315"/>
    </row>
    <row r="530626" spans="63:63" x14ac:dyDescent="0.25">
      <c r="BK530626" s="2311"/>
    </row>
    <row r="530650" spans="63:63" x14ac:dyDescent="0.25">
      <c r="BK530650" s="2315"/>
    </row>
    <row r="530651" spans="63:63" x14ac:dyDescent="0.25">
      <c r="BK530651" s="2311"/>
    </row>
    <row r="530675" spans="63:63" x14ac:dyDescent="0.25">
      <c r="BK530675" s="2315"/>
    </row>
    <row r="530676" spans="63:63" x14ac:dyDescent="0.25">
      <c r="BK530676" s="2311"/>
    </row>
    <row r="530700" spans="63:63" x14ac:dyDescent="0.25">
      <c r="BK530700" s="2315"/>
    </row>
    <row r="530701" spans="63:63" x14ac:dyDescent="0.25">
      <c r="BK530701" s="2311"/>
    </row>
    <row r="530725" spans="63:63" x14ac:dyDescent="0.25">
      <c r="BK530725" s="2315"/>
    </row>
    <row r="530726" spans="63:63" x14ac:dyDescent="0.25">
      <c r="BK530726" s="2311"/>
    </row>
    <row r="530750" spans="63:63" x14ac:dyDescent="0.25">
      <c r="BK530750" s="2315"/>
    </row>
    <row r="530751" spans="63:63" x14ac:dyDescent="0.25">
      <c r="BK530751" s="2311"/>
    </row>
    <row r="530775" spans="63:63" x14ac:dyDescent="0.25">
      <c r="BK530775" s="2315"/>
    </row>
    <row r="530776" spans="63:63" x14ac:dyDescent="0.25">
      <c r="BK530776" s="2311"/>
    </row>
    <row r="530800" spans="63:63" x14ac:dyDescent="0.25">
      <c r="BK530800" s="2315"/>
    </row>
    <row r="530801" spans="63:63" x14ac:dyDescent="0.25">
      <c r="BK530801" s="2311"/>
    </row>
    <row r="530825" spans="63:63" x14ac:dyDescent="0.25">
      <c r="BK530825" s="2315"/>
    </row>
    <row r="530826" spans="63:63" x14ac:dyDescent="0.25">
      <c r="BK530826" s="2311"/>
    </row>
    <row r="530850" spans="63:63" x14ac:dyDescent="0.25">
      <c r="BK530850" s="2315"/>
    </row>
    <row r="530851" spans="63:63" x14ac:dyDescent="0.25">
      <c r="BK530851" s="2311"/>
    </row>
    <row r="530875" spans="63:63" x14ac:dyDescent="0.25">
      <c r="BK530875" s="2315"/>
    </row>
    <row r="530876" spans="63:63" x14ac:dyDescent="0.25">
      <c r="BK530876" s="2311"/>
    </row>
    <row r="530900" spans="63:63" x14ac:dyDescent="0.25">
      <c r="BK530900" s="2315"/>
    </row>
    <row r="530901" spans="63:63" x14ac:dyDescent="0.25">
      <c r="BK530901" s="2311"/>
    </row>
    <row r="530925" spans="63:63" x14ac:dyDescent="0.25">
      <c r="BK530925" s="2315"/>
    </row>
    <row r="530926" spans="63:63" x14ac:dyDescent="0.25">
      <c r="BK530926" s="2311"/>
    </row>
    <row r="530950" spans="63:63" x14ac:dyDescent="0.25">
      <c r="BK530950" s="2315"/>
    </row>
    <row r="530951" spans="63:63" x14ac:dyDescent="0.25">
      <c r="BK530951" s="2311"/>
    </row>
    <row r="530975" spans="63:63" x14ac:dyDescent="0.25">
      <c r="BK530975" s="2315"/>
    </row>
    <row r="530976" spans="63:63" x14ac:dyDescent="0.25">
      <c r="BK530976" s="2311"/>
    </row>
    <row r="531000" spans="63:63" x14ac:dyDescent="0.25">
      <c r="BK531000" s="2315"/>
    </row>
    <row r="531001" spans="63:63" x14ac:dyDescent="0.25">
      <c r="BK531001" s="2311"/>
    </row>
    <row r="531025" spans="63:63" x14ac:dyDescent="0.25">
      <c r="BK531025" s="2315"/>
    </row>
    <row r="531026" spans="63:63" x14ac:dyDescent="0.25">
      <c r="BK531026" s="2311"/>
    </row>
    <row r="531050" spans="63:63" x14ac:dyDescent="0.25">
      <c r="BK531050" s="2315"/>
    </row>
    <row r="531051" spans="63:63" x14ac:dyDescent="0.25">
      <c r="BK531051" s="2311"/>
    </row>
    <row r="531075" spans="63:63" x14ac:dyDescent="0.25">
      <c r="BK531075" s="2315"/>
    </row>
    <row r="531076" spans="63:63" x14ac:dyDescent="0.25">
      <c r="BK531076" s="2311"/>
    </row>
    <row r="531100" spans="63:63" x14ac:dyDescent="0.25">
      <c r="BK531100" s="2315"/>
    </row>
    <row r="531101" spans="63:63" x14ac:dyDescent="0.25">
      <c r="BK531101" s="2311"/>
    </row>
    <row r="531125" spans="63:63" x14ac:dyDescent="0.25">
      <c r="BK531125" s="2315"/>
    </row>
    <row r="531126" spans="63:63" x14ac:dyDescent="0.25">
      <c r="BK531126" s="2311"/>
    </row>
    <row r="531150" spans="63:63" x14ac:dyDescent="0.25">
      <c r="BK531150" s="2315"/>
    </row>
    <row r="531151" spans="63:63" x14ac:dyDescent="0.25">
      <c r="BK531151" s="2311"/>
    </row>
    <row r="531175" spans="63:63" x14ac:dyDescent="0.25">
      <c r="BK531175" s="2315"/>
    </row>
    <row r="531176" spans="63:63" x14ac:dyDescent="0.25">
      <c r="BK531176" s="2311"/>
    </row>
    <row r="531200" spans="63:63" x14ac:dyDescent="0.25">
      <c r="BK531200" s="2315"/>
    </row>
    <row r="531201" spans="63:63" x14ac:dyDescent="0.25">
      <c r="BK531201" s="2311"/>
    </row>
    <row r="531225" spans="63:63" x14ac:dyDescent="0.25">
      <c r="BK531225" s="2315"/>
    </row>
    <row r="531226" spans="63:63" x14ac:dyDescent="0.25">
      <c r="BK531226" s="2311"/>
    </row>
    <row r="531250" spans="63:63" x14ac:dyDescent="0.25">
      <c r="BK531250" s="2315"/>
    </row>
    <row r="531251" spans="63:63" x14ac:dyDescent="0.25">
      <c r="BK531251" s="2311"/>
    </row>
    <row r="531275" spans="63:63" x14ac:dyDescent="0.25">
      <c r="BK531275" s="2315"/>
    </row>
    <row r="531276" spans="63:63" x14ac:dyDescent="0.25">
      <c r="BK531276" s="2311"/>
    </row>
    <row r="531300" spans="63:63" x14ac:dyDescent="0.25">
      <c r="BK531300" s="2315"/>
    </row>
    <row r="531301" spans="63:63" x14ac:dyDescent="0.25">
      <c r="BK531301" s="2311"/>
    </row>
    <row r="531325" spans="63:63" x14ac:dyDescent="0.25">
      <c r="BK531325" s="2315"/>
    </row>
    <row r="531326" spans="63:63" x14ac:dyDescent="0.25">
      <c r="BK531326" s="2311"/>
    </row>
    <row r="531350" spans="63:63" x14ac:dyDescent="0.25">
      <c r="BK531350" s="2315"/>
    </row>
    <row r="531351" spans="63:63" x14ac:dyDescent="0.25">
      <c r="BK531351" s="2311"/>
    </row>
    <row r="531375" spans="63:63" x14ac:dyDescent="0.25">
      <c r="BK531375" s="2315"/>
    </row>
    <row r="531376" spans="63:63" x14ac:dyDescent="0.25">
      <c r="BK531376" s="2311"/>
    </row>
    <row r="531400" spans="63:63" x14ac:dyDescent="0.25">
      <c r="BK531400" s="2315"/>
    </row>
    <row r="531401" spans="63:63" x14ac:dyDescent="0.25">
      <c r="BK531401" s="2311"/>
    </row>
    <row r="531425" spans="63:63" x14ac:dyDescent="0.25">
      <c r="BK531425" s="2315"/>
    </row>
    <row r="531426" spans="63:63" x14ac:dyDescent="0.25">
      <c r="BK531426" s="2311"/>
    </row>
    <row r="531450" spans="63:63" x14ac:dyDescent="0.25">
      <c r="BK531450" s="2315"/>
    </row>
    <row r="531451" spans="63:63" x14ac:dyDescent="0.25">
      <c r="BK531451" s="2311"/>
    </row>
    <row r="531475" spans="63:63" x14ac:dyDescent="0.25">
      <c r="BK531475" s="2315"/>
    </row>
    <row r="531476" spans="63:63" x14ac:dyDescent="0.25">
      <c r="BK531476" s="2311"/>
    </row>
    <row r="531500" spans="63:63" x14ac:dyDescent="0.25">
      <c r="BK531500" s="2315"/>
    </row>
    <row r="531501" spans="63:63" x14ac:dyDescent="0.25">
      <c r="BK531501" s="2311"/>
    </row>
    <row r="531525" spans="63:63" x14ac:dyDescent="0.25">
      <c r="BK531525" s="2315"/>
    </row>
    <row r="531526" spans="63:63" x14ac:dyDescent="0.25">
      <c r="BK531526" s="2311"/>
    </row>
    <row r="531550" spans="63:63" x14ac:dyDescent="0.25">
      <c r="BK531550" s="2315"/>
    </row>
    <row r="531551" spans="63:63" x14ac:dyDescent="0.25">
      <c r="BK531551" s="2311"/>
    </row>
    <row r="531575" spans="63:63" x14ac:dyDescent="0.25">
      <c r="BK531575" s="2315"/>
    </row>
    <row r="531576" spans="63:63" x14ac:dyDescent="0.25">
      <c r="BK531576" s="2311"/>
    </row>
    <row r="531600" spans="63:63" x14ac:dyDescent="0.25">
      <c r="BK531600" s="2315"/>
    </row>
    <row r="531601" spans="63:63" x14ac:dyDescent="0.25">
      <c r="BK531601" s="2311"/>
    </row>
    <row r="531625" spans="63:63" x14ac:dyDescent="0.25">
      <c r="BK531625" s="2315"/>
    </row>
    <row r="531626" spans="63:63" x14ac:dyDescent="0.25">
      <c r="BK531626" s="2311"/>
    </row>
    <row r="531650" spans="63:63" x14ac:dyDescent="0.25">
      <c r="BK531650" s="2315"/>
    </row>
    <row r="531651" spans="63:63" x14ac:dyDescent="0.25">
      <c r="BK531651" s="2311"/>
    </row>
    <row r="531675" spans="63:63" x14ac:dyDescent="0.25">
      <c r="BK531675" s="2315"/>
    </row>
    <row r="531676" spans="63:63" x14ac:dyDescent="0.25">
      <c r="BK531676" s="2311"/>
    </row>
    <row r="531700" spans="63:63" x14ac:dyDescent="0.25">
      <c r="BK531700" s="2315"/>
    </row>
    <row r="531701" spans="63:63" x14ac:dyDescent="0.25">
      <c r="BK531701" s="2311"/>
    </row>
    <row r="531725" spans="63:63" x14ac:dyDescent="0.25">
      <c r="BK531725" s="2315"/>
    </row>
    <row r="531726" spans="63:63" x14ac:dyDescent="0.25">
      <c r="BK531726" s="2311"/>
    </row>
    <row r="531750" spans="63:63" x14ac:dyDescent="0.25">
      <c r="BK531750" s="2315"/>
    </row>
    <row r="531751" spans="63:63" x14ac:dyDescent="0.25">
      <c r="BK531751" s="2311"/>
    </row>
    <row r="531775" spans="63:63" x14ac:dyDescent="0.25">
      <c r="BK531775" s="2315"/>
    </row>
    <row r="531776" spans="63:63" x14ac:dyDescent="0.25">
      <c r="BK531776" s="2311"/>
    </row>
    <row r="531800" spans="63:63" x14ac:dyDescent="0.25">
      <c r="BK531800" s="2315"/>
    </row>
    <row r="531801" spans="63:63" x14ac:dyDescent="0.25">
      <c r="BK531801" s="2311"/>
    </row>
    <row r="531825" spans="63:63" x14ac:dyDescent="0.25">
      <c r="BK531825" s="2315"/>
    </row>
    <row r="531826" spans="63:63" x14ac:dyDescent="0.25">
      <c r="BK531826" s="2311"/>
    </row>
    <row r="531850" spans="63:63" x14ac:dyDescent="0.25">
      <c r="BK531850" s="2315"/>
    </row>
    <row r="531851" spans="63:63" x14ac:dyDescent="0.25">
      <c r="BK531851" s="2311"/>
    </row>
    <row r="531875" spans="63:63" x14ac:dyDescent="0.25">
      <c r="BK531875" s="2315"/>
    </row>
    <row r="531876" spans="63:63" x14ac:dyDescent="0.25">
      <c r="BK531876" s="2311"/>
    </row>
    <row r="531900" spans="63:63" x14ac:dyDescent="0.25">
      <c r="BK531900" s="2315"/>
    </row>
    <row r="531901" spans="63:63" x14ac:dyDescent="0.25">
      <c r="BK531901" s="2311"/>
    </row>
    <row r="531925" spans="63:63" x14ac:dyDescent="0.25">
      <c r="BK531925" s="2315"/>
    </row>
    <row r="531926" spans="63:63" x14ac:dyDescent="0.25">
      <c r="BK531926" s="2311"/>
    </row>
    <row r="531950" spans="63:63" x14ac:dyDescent="0.25">
      <c r="BK531950" s="2315"/>
    </row>
    <row r="531951" spans="63:63" x14ac:dyDescent="0.25">
      <c r="BK531951" s="2311"/>
    </row>
    <row r="531975" spans="63:63" x14ac:dyDescent="0.25">
      <c r="BK531975" s="2315"/>
    </row>
    <row r="531976" spans="63:63" x14ac:dyDescent="0.25">
      <c r="BK531976" s="2311"/>
    </row>
    <row r="532000" spans="63:63" x14ac:dyDescent="0.25">
      <c r="BK532000" s="2315"/>
    </row>
    <row r="532001" spans="63:63" x14ac:dyDescent="0.25">
      <c r="BK532001" s="2311"/>
    </row>
    <row r="532025" spans="63:63" x14ac:dyDescent="0.25">
      <c r="BK532025" s="2315"/>
    </row>
    <row r="532026" spans="63:63" x14ac:dyDescent="0.25">
      <c r="BK532026" s="2311"/>
    </row>
    <row r="532050" spans="63:63" x14ac:dyDescent="0.25">
      <c r="BK532050" s="2315"/>
    </row>
    <row r="532051" spans="63:63" x14ac:dyDescent="0.25">
      <c r="BK532051" s="2311"/>
    </row>
    <row r="532075" spans="63:63" x14ac:dyDescent="0.25">
      <c r="BK532075" s="2315"/>
    </row>
    <row r="532076" spans="63:63" x14ac:dyDescent="0.25">
      <c r="BK532076" s="2311"/>
    </row>
    <row r="532100" spans="63:63" x14ac:dyDescent="0.25">
      <c r="BK532100" s="2315"/>
    </row>
    <row r="532101" spans="63:63" x14ac:dyDescent="0.25">
      <c r="BK532101" s="2311"/>
    </row>
    <row r="532125" spans="63:63" x14ac:dyDescent="0.25">
      <c r="BK532125" s="2315"/>
    </row>
    <row r="532126" spans="63:63" x14ac:dyDescent="0.25">
      <c r="BK532126" s="2311"/>
    </row>
    <row r="532150" spans="63:63" x14ac:dyDescent="0.25">
      <c r="BK532150" s="2315"/>
    </row>
    <row r="532151" spans="63:63" x14ac:dyDescent="0.25">
      <c r="BK532151" s="2311"/>
    </row>
    <row r="532175" spans="63:63" x14ac:dyDescent="0.25">
      <c r="BK532175" s="2315"/>
    </row>
    <row r="532176" spans="63:63" x14ac:dyDescent="0.25">
      <c r="BK532176" s="2311"/>
    </row>
    <row r="532200" spans="63:63" x14ac:dyDescent="0.25">
      <c r="BK532200" s="2315"/>
    </row>
    <row r="532201" spans="63:63" x14ac:dyDescent="0.25">
      <c r="BK532201" s="2311"/>
    </row>
    <row r="532225" spans="63:63" x14ac:dyDescent="0.25">
      <c r="BK532225" s="2315"/>
    </row>
    <row r="532226" spans="63:63" x14ac:dyDescent="0.25">
      <c r="BK532226" s="2311"/>
    </row>
    <row r="532250" spans="63:63" x14ac:dyDescent="0.25">
      <c r="BK532250" s="2315"/>
    </row>
    <row r="532251" spans="63:63" x14ac:dyDescent="0.25">
      <c r="BK532251" s="2311"/>
    </row>
    <row r="532275" spans="63:63" x14ac:dyDescent="0.25">
      <c r="BK532275" s="2315"/>
    </row>
    <row r="532276" spans="63:63" x14ac:dyDescent="0.25">
      <c r="BK532276" s="2311"/>
    </row>
    <row r="532300" spans="63:63" x14ac:dyDescent="0.25">
      <c r="BK532300" s="2315"/>
    </row>
    <row r="532301" spans="63:63" x14ac:dyDescent="0.25">
      <c r="BK532301" s="2311"/>
    </row>
    <row r="532325" spans="63:63" x14ac:dyDescent="0.25">
      <c r="BK532325" s="2315"/>
    </row>
    <row r="532326" spans="63:63" x14ac:dyDescent="0.25">
      <c r="BK532326" s="2311"/>
    </row>
    <row r="532350" spans="63:63" x14ac:dyDescent="0.25">
      <c r="BK532350" s="2315"/>
    </row>
    <row r="532351" spans="63:63" x14ac:dyDescent="0.25">
      <c r="BK532351" s="2311"/>
    </row>
    <row r="532375" spans="63:63" x14ac:dyDescent="0.25">
      <c r="BK532375" s="2315"/>
    </row>
    <row r="532376" spans="63:63" x14ac:dyDescent="0.25">
      <c r="BK532376" s="2311"/>
    </row>
    <row r="532400" spans="63:63" x14ac:dyDescent="0.25">
      <c r="BK532400" s="2315"/>
    </row>
    <row r="532401" spans="63:63" x14ac:dyDescent="0.25">
      <c r="BK532401" s="2311"/>
    </row>
    <row r="532425" spans="63:63" x14ac:dyDescent="0.25">
      <c r="BK532425" s="2315"/>
    </row>
    <row r="532426" spans="63:63" x14ac:dyDescent="0.25">
      <c r="BK532426" s="2311"/>
    </row>
    <row r="532450" spans="63:63" x14ac:dyDescent="0.25">
      <c r="BK532450" s="2315"/>
    </row>
    <row r="532451" spans="63:63" x14ac:dyDescent="0.25">
      <c r="BK532451" s="2311"/>
    </row>
    <row r="532475" spans="63:63" x14ac:dyDescent="0.25">
      <c r="BK532475" s="2315"/>
    </row>
    <row r="532476" spans="63:63" x14ac:dyDescent="0.25">
      <c r="BK532476" s="2311"/>
    </row>
    <row r="532500" spans="63:63" x14ac:dyDescent="0.25">
      <c r="BK532500" s="2315"/>
    </row>
    <row r="532501" spans="63:63" x14ac:dyDescent="0.25">
      <c r="BK532501" s="2311"/>
    </row>
    <row r="532525" spans="63:63" x14ac:dyDescent="0.25">
      <c r="BK532525" s="2315"/>
    </row>
    <row r="532526" spans="63:63" x14ac:dyDescent="0.25">
      <c r="BK532526" s="2311"/>
    </row>
    <row r="532550" spans="63:63" x14ac:dyDescent="0.25">
      <c r="BK532550" s="2315"/>
    </row>
    <row r="532551" spans="63:63" x14ac:dyDescent="0.25">
      <c r="BK532551" s="2311"/>
    </row>
    <row r="532575" spans="63:63" x14ac:dyDescent="0.25">
      <c r="BK532575" s="2315"/>
    </row>
    <row r="532576" spans="63:63" x14ac:dyDescent="0.25">
      <c r="BK532576" s="2311"/>
    </row>
    <row r="532600" spans="63:63" x14ac:dyDescent="0.25">
      <c r="BK532600" s="2315"/>
    </row>
    <row r="532601" spans="63:63" x14ac:dyDescent="0.25">
      <c r="BK532601" s="2311"/>
    </row>
    <row r="532625" spans="63:63" x14ac:dyDescent="0.25">
      <c r="BK532625" s="2315"/>
    </row>
    <row r="532626" spans="63:63" x14ac:dyDescent="0.25">
      <c r="BK532626" s="2311"/>
    </row>
    <row r="532650" spans="63:63" x14ac:dyDescent="0.25">
      <c r="BK532650" s="2315"/>
    </row>
    <row r="532651" spans="63:63" x14ac:dyDescent="0.25">
      <c r="BK532651" s="2311"/>
    </row>
    <row r="532675" spans="63:63" x14ac:dyDescent="0.25">
      <c r="BK532675" s="2315"/>
    </row>
    <row r="532676" spans="63:63" x14ac:dyDescent="0.25">
      <c r="BK532676" s="2311"/>
    </row>
    <row r="532700" spans="63:63" x14ac:dyDescent="0.25">
      <c r="BK532700" s="2315"/>
    </row>
    <row r="532701" spans="63:63" x14ac:dyDescent="0.25">
      <c r="BK532701" s="2311"/>
    </row>
    <row r="532725" spans="63:63" x14ac:dyDescent="0.25">
      <c r="BK532725" s="2315"/>
    </row>
    <row r="532726" spans="63:63" x14ac:dyDescent="0.25">
      <c r="BK532726" s="2311"/>
    </row>
    <row r="532750" spans="63:63" x14ac:dyDescent="0.25">
      <c r="BK532750" s="2315"/>
    </row>
    <row r="532751" spans="63:63" x14ac:dyDescent="0.25">
      <c r="BK532751" s="2311"/>
    </row>
    <row r="532775" spans="63:63" x14ac:dyDescent="0.25">
      <c r="BK532775" s="2315"/>
    </row>
    <row r="532776" spans="63:63" x14ac:dyDescent="0.25">
      <c r="BK532776" s="2311"/>
    </row>
    <row r="532800" spans="63:63" x14ac:dyDescent="0.25">
      <c r="BK532800" s="2315"/>
    </row>
    <row r="532801" spans="63:63" x14ac:dyDescent="0.25">
      <c r="BK532801" s="2311"/>
    </row>
    <row r="532825" spans="63:63" x14ac:dyDescent="0.25">
      <c r="BK532825" s="2315"/>
    </row>
    <row r="532826" spans="63:63" x14ac:dyDescent="0.25">
      <c r="BK532826" s="2311"/>
    </row>
    <row r="532850" spans="63:63" x14ac:dyDescent="0.25">
      <c r="BK532850" s="2315"/>
    </row>
    <row r="532851" spans="63:63" x14ac:dyDescent="0.25">
      <c r="BK532851" s="2311"/>
    </row>
    <row r="532875" spans="63:63" x14ac:dyDescent="0.25">
      <c r="BK532875" s="2315"/>
    </row>
    <row r="532876" spans="63:63" x14ac:dyDescent="0.25">
      <c r="BK532876" s="2311"/>
    </row>
    <row r="532900" spans="63:63" x14ac:dyDescent="0.25">
      <c r="BK532900" s="2315"/>
    </row>
    <row r="532901" spans="63:63" x14ac:dyDescent="0.25">
      <c r="BK532901" s="2311"/>
    </row>
    <row r="532925" spans="63:63" x14ac:dyDescent="0.25">
      <c r="BK532925" s="2315"/>
    </row>
    <row r="532926" spans="63:63" x14ac:dyDescent="0.25">
      <c r="BK532926" s="2311"/>
    </row>
    <row r="532950" spans="63:63" x14ac:dyDescent="0.25">
      <c r="BK532950" s="2315"/>
    </row>
    <row r="532951" spans="63:63" x14ac:dyDescent="0.25">
      <c r="BK532951" s="2311"/>
    </row>
    <row r="532975" spans="63:63" x14ac:dyDescent="0.25">
      <c r="BK532975" s="2315"/>
    </row>
    <row r="532976" spans="63:63" x14ac:dyDescent="0.25">
      <c r="BK532976" s="2311"/>
    </row>
    <row r="533000" spans="63:63" x14ac:dyDescent="0.25">
      <c r="BK533000" s="2315"/>
    </row>
    <row r="533001" spans="63:63" x14ac:dyDescent="0.25">
      <c r="BK533001" s="2311"/>
    </row>
    <row r="533025" spans="63:63" x14ac:dyDescent="0.25">
      <c r="BK533025" s="2315"/>
    </row>
    <row r="533026" spans="63:63" x14ac:dyDescent="0.25">
      <c r="BK533026" s="2311"/>
    </row>
    <row r="533050" spans="63:63" x14ac:dyDescent="0.25">
      <c r="BK533050" s="2315"/>
    </row>
    <row r="533051" spans="63:63" x14ac:dyDescent="0.25">
      <c r="BK533051" s="2311"/>
    </row>
    <row r="533075" spans="63:63" x14ac:dyDescent="0.25">
      <c r="BK533075" s="2315"/>
    </row>
    <row r="533076" spans="63:63" x14ac:dyDescent="0.25">
      <c r="BK533076" s="2311"/>
    </row>
    <row r="533100" spans="63:63" x14ac:dyDescent="0.25">
      <c r="BK533100" s="2315"/>
    </row>
    <row r="533101" spans="63:63" x14ac:dyDescent="0.25">
      <c r="BK533101" s="2311"/>
    </row>
    <row r="533125" spans="63:63" x14ac:dyDescent="0.25">
      <c r="BK533125" s="2315"/>
    </row>
    <row r="533126" spans="63:63" x14ac:dyDescent="0.25">
      <c r="BK533126" s="2311"/>
    </row>
    <row r="533150" spans="63:63" x14ac:dyDescent="0.25">
      <c r="BK533150" s="2315"/>
    </row>
    <row r="533151" spans="63:63" x14ac:dyDescent="0.25">
      <c r="BK533151" s="2311"/>
    </row>
    <row r="533175" spans="63:63" x14ac:dyDescent="0.25">
      <c r="BK533175" s="2315"/>
    </row>
    <row r="533176" spans="63:63" x14ac:dyDescent="0.25">
      <c r="BK533176" s="2311"/>
    </row>
    <row r="533200" spans="63:63" x14ac:dyDescent="0.25">
      <c r="BK533200" s="2315"/>
    </row>
    <row r="533201" spans="63:63" x14ac:dyDescent="0.25">
      <c r="BK533201" s="2311"/>
    </row>
    <row r="533225" spans="63:63" x14ac:dyDescent="0.25">
      <c r="BK533225" s="2315"/>
    </row>
    <row r="533226" spans="63:63" x14ac:dyDescent="0.25">
      <c r="BK533226" s="2311"/>
    </row>
    <row r="533250" spans="63:63" x14ac:dyDescent="0.25">
      <c r="BK533250" s="2315"/>
    </row>
    <row r="533251" spans="63:63" x14ac:dyDescent="0.25">
      <c r="BK533251" s="2311"/>
    </row>
    <row r="533275" spans="63:63" x14ac:dyDescent="0.25">
      <c r="BK533275" s="2315"/>
    </row>
    <row r="533276" spans="63:63" x14ac:dyDescent="0.25">
      <c r="BK533276" s="2311"/>
    </row>
    <row r="533300" spans="63:63" x14ac:dyDescent="0.25">
      <c r="BK533300" s="2315"/>
    </row>
    <row r="533301" spans="63:63" x14ac:dyDescent="0.25">
      <c r="BK533301" s="2311"/>
    </row>
    <row r="533325" spans="63:63" x14ac:dyDescent="0.25">
      <c r="BK533325" s="2315"/>
    </row>
    <row r="533326" spans="63:63" x14ac:dyDescent="0.25">
      <c r="BK533326" s="2311"/>
    </row>
    <row r="533350" spans="63:63" x14ac:dyDescent="0.25">
      <c r="BK533350" s="2315"/>
    </row>
    <row r="533351" spans="63:63" x14ac:dyDescent="0.25">
      <c r="BK533351" s="2311"/>
    </row>
    <row r="533375" spans="63:63" x14ac:dyDescent="0.25">
      <c r="BK533375" s="2315"/>
    </row>
    <row r="533376" spans="63:63" x14ac:dyDescent="0.25">
      <c r="BK533376" s="2311"/>
    </row>
    <row r="533400" spans="63:63" x14ac:dyDescent="0.25">
      <c r="BK533400" s="2315"/>
    </row>
    <row r="533401" spans="63:63" x14ac:dyDescent="0.25">
      <c r="BK533401" s="2311"/>
    </row>
    <row r="533425" spans="63:63" x14ac:dyDescent="0.25">
      <c r="BK533425" s="2315"/>
    </row>
    <row r="533426" spans="63:63" x14ac:dyDescent="0.25">
      <c r="BK533426" s="2311"/>
    </row>
    <row r="533450" spans="63:63" x14ac:dyDescent="0.25">
      <c r="BK533450" s="2315"/>
    </row>
    <row r="533451" spans="63:63" x14ac:dyDescent="0.25">
      <c r="BK533451" s="2311"/>
    </row>
    <row r="533475" spans="63:63" x14ac:dyDescent="0.25">
      <c r="BK533475" s="2315"/>
    </row>
    <row r="533476" spans="63:63" x14ac:dyDescent="0.25">
      <c r="BK533476" s="2311"/>
    </row>
    <row r="533500" spans="63:63" x14ac:dyDescent="0.25">
      <c r="BK533500" s="2315"/>
    </row>
    <row r="533501" spans="63:63" x14ac:dyDescent="0.25">
      <c r="BK533501" s="2311"/>
    </row>
    <row r="533525" spans="63:63" x14ac:dyDescent="0.25">
      <c r="BK533525" s="2315"/>
    </row>
    <row r="533526" spans="63:63" x14ac:dyDescent="0.25">
      <c r="BK533526" s="2311"/>
    </row>
    <row r="533550" spans="63:63" x14ac:dyDescent="0.25">
      <c r="BK533550" s="2315"/>
    </row>
    <row r="533551" spans="63:63" x14ac:dyDescent="0.25">
      <c r="BK533551" s="2311"/>
    </row>
    <row r="533575" spans="63:63" x14ac:dyDescent="0.25">
      <c r="BK533575" s="2315"/>
    </row>
    <row r="533576" spans="63:63" x14ac:dyDescent="0.25">
      <c r="BK533576" s="2311"/>
    </row>
    <row r="533600" spans="63:63" x14ac:dyDescent="0.25">
      <c r="BK533600" s="2315"/>
    </row>
    <row r="533601" spans="63:63" x14ac:dyDescent="0.25">
      <c r="BK533601" s="2311"/>
    </row>
    <row r="533625" spans="63:63" x14ac:dyDescent="0.25">
      <c r="BK533625" s="2315"/>
    </row>
    <row r="533626" spans="63:63" x14ac:dyDescent="0.25">
      <c r="BK533626" s="2311"/>
    </row>
    <row r="533650" spans="63:63" x14ac:dyDescent="0.25">
      <c r="BK533650" s="2315"/>
    </row>
    <row r="533651" spans="63:63" x14ac:dyDescent="0.25">
      <c r="BK533651" s="2311"/>
    </row>
    <row r="533675" spans="63:63" x14ac:dyDescent="0.25">
      <c r="BK533675" s="2315"/>
    </row>
    <row r="533676" spans="63:63" x14ac:dyDescent="0.25">
      <c r="BK533676" s="2311"/>
    </row>
    <row r="533700" spans="63:63" x14ac:dyDescent="0.25">
      <c r="BK533700" s="2315"/>
    </row>
    <row r="533701" spans="63:63" x14ac:dyDescent="0.25">
      <c r="BK533701" s="2311"/>
    </row>
    <row r="533725" spans="63:63" x14ac:dyDescent="0.25">
      <c r="BK533725" s="2315"/>
    </row>
    <row r="533726" spans="63:63" x14ac:dyDescent="0.25">
      <c r="BK533726" s="2311"/>
    </row>
    <row r="533750" spans="63:63" x14ac:dyDescent="0.25">
      <c r="BK533750" s="2315"/>
    </row>
    <row r="533751" spans="63:63" x14ac:dyDescent="0.25">
      <c r="BK533751" s="2311"/>
    </row>
    <row r="533775" spans="63:63" x14ac:dyDescent="0.25">
      <c r="BK533775" s="2315"/>
    </row>
    <row r="533776" spans="63:63" x14ac:dyDescent="0.25">
      <c r="BK533776" s="2311"/>
    </row>
    <row r="533800" spans="63:63" x14ac:dyDescent="0.25">
      <c r="BK533800" s="2315"/>
    </row>
    <row r="533801" spans="63:63" x14ac:dyDescent="0.25">
      <c r="BK533801" s="2311"/>
    </row>
    <row r="533825" spans="63:63" x14ac:dyDescent="0.25">
      <c r="BK533825" s="2315"/>
    </row>
    <row r="533826" spans="63:63" x14ac:dyDescent="0.25">
      <c r="BK533826" s="2311"/>
    </row>
    <row r="533850" spans="63:63" x14ac:dyDescent="0.25">
      <c r="BK533850" s="2315"/>
    </row>
    <row r="533851" spans="63:63" x14ac:dyDescent="0.25">
      <c r="BK533851" s="2311"/>
    </row>
    <row r="533875" spans="63:63" x14ac:dyDescent="0.25">
      <c r="BK533875" s="2315"/>
    </row>
    <row r="533876" spans="63:63" x14ac:dyDescent="0.25">
      <c r="BK533876" s="2311"/>
    </row>
    <row r="533900" spans="63:63" x14ac:dyDescent="0.25">
      <c r="BK533900" s="2315"/>
    </row>
    <row r="533901" spans="63:63" x14ac:dyDescent="0.25">
      <c r="BK533901" s="2311"/>
    </row>
    <row r="533925" spans="63:63" x14ac:dyDescent="0.25">
      <c r="BK533925" s="2315"/>
    </row>
    <row r="533926" spans="63:63" x14ac:dyDescent="0.25">
      <c r="BK533926" s="2311"/>
    </row>
    <row r="533950" spans="63:63" x14ac:dyDescent="0.25">
      <c r="BK533950" s="2315"/>
    </row>
    <row r="533951" spans="63:63" x14ac:dyDescent="0.25">
      <c r="BK533951" s="2311"/>
    </row>
    <row r="533975" spans="63:63" x14ac:dyDescent="0.25">
      <c r="BK533975" s="2315"/>
    </row>
    <row r="533976" spans="63:63" x14ac:dyDescent="0.25">
      <c r="BK533976" s="2311"/>
    </row>
    <row r="534000" spans="63:63" x14ac:dyDescent="0.25">
      <c r="BK534000" s="2315"/>
    </row>
    <row r="534001" spans="63:63" x14ac:dyDescent="0.25">
      <c r="BK534001" s="2311"/>
    </row>
    <row r="534025" spans="63:63" x14ac:dyDescent="0.25">
      <c r="BK534025" s="2315"/>
    </row>
    <row r="534026" spans="63:63" x14ac:dyDescent="0.25">
      <c r="BK534026" s="2311"/>
    </row>
    <row r="534050" spans="63:63" x14ac:dyDescent="0.25">
      <c r="BK534050" s="2315"/>
    </row>
    <row r="534051" spans="63:63" x14ac:dyDescent="0.25">
      <c r="BK534051" s="2311"/>
    </row>
    <row r="534075" spans="63:63" x14ac:dyDescent="0.25">
      <c r="BK534075" s="2315"/>
    </row>
    <row r="534076" spans="63:63" x14ac:dyDescent="0.25">
      <c r="BK534076" s="2311"/>
    </row>
    <row r="534100" spans="63:63" x14ac:dyDescent="0.25">
      <c r="BK534100" s="2315"/>
    </row>
    <row r="534101" spans="63:63" x14ac:dyDescent="0.25">
      <c r="BK534101" s="2311"/>
    </row>
    <row r="534125" spans="63:63" x14ac:dyDescent="0.25">
      <c r="BK534125" s="2315"/>
    </row>
    <row r="534126" spans="63:63" x14ac:dyDescent="0.25">
      <c r="BK534126" s="2311"/>
    </row>
    <row r="534150" spans="63:63" x14ac:dyDescent="0.25">
      <c r="BK534150" s="2315"/>
    </row>
    <row r="534151" spans="63:63" x14ac:dyDescent="0.25">
      <c r="BK534151" s="2311"/>
    </row>
    <row r="534175" spans="63:63" x14ac:dyDescent="0.25">
      <c r="BK534175" s="2315"/>
    </row>
    <row r="534176" spans="63:63" x14ac:dyDescent="0.25">
      <c r="BK534176" s="2311"/>
    </row>
    <row r="534200" spans="63:63" x14ac:dyDescent="0.25">
      <c r="BK534200" s="2315"/>
    </row>
    <row r="534201" spans="63:63" x14ac:dyDescent="0.25">
      <c r="BK534201" s="2311"/>
    </row>
    <row r="534225" spans="63:63" x14ac:dyDescent="0.25">
      <c r="BK534225" s="2315"/>
    </row>
    <row r="534226" spans="63:63" x14ac:dyDescent="0.25">
      <c r="BK534226" s="2311"/>
    </row>
    <row r="534250" spans="63:63" x14ac:dyDescent="0.25">
      <c r="BK534250" s="2315"/>
    </row>
    <row r="534251" spans="63:63" x14ac:dyDescent="0.25">
      <c r="BK534251" s="2311"/>
    </row>
    <row r="534275" spans="63:63" x14ac:dyDescent="0.25">
      <c r="BK534275" s="2315"/>
    </row>
    <row r="534276" spans="63:63" x14ac:dyDescent="0.25">
      <c r="BK534276" s="2311"/>
    </row>
    <row r="534300" spans="63:63" x14ac:dyDescent="0.25">
      <c r="BK534300" s="2315"/>
    </row>
    <row r="534301" spans="63:63" x14ac:dyDescent="0.25">
      <c r="BK534301" s="2311"/>
    </row>
    <row r="534325" spans="63:63" x14ac:dyDescent="0.25">
      <c r="BK534325" s="2315"/>
    </row>
    <row r="534326" spans="63:63" x14ac:dyDescent="0.25">
      <c r="BK534326" s="2311"/>
    </row>
    <row r="534350" spans="63:63" x14ac:dyDescent="0.25">
      <c r="BK534350" s="2315"/>
    </row>
    <row r="534351" spans="63:63" x14ac:dyDescent="0.25">
      <c r="BK534351" s="2311"/>
    </row>
    <row r="534375" spans="63:63" x14ac:dyDescent="0.25">
      <c r="BK534375" s="2315"/>
    </row>
    <row r="534376" spans="63:63" x14ac:dyDescent="0.25">
      <c r="BK534376" s="2311"/>
    </row>
    <row r="534400" spans="63:63" x14ac:dyDescent="0.25">
      <c r="BK534400" s="2315"/>
    </row>
    <row r="534401" spans="63:63" x14ac:dyDescent="0.25">
      <c r="BK534401" s="2311"/>
    </row>
    <row r="534425" spans="63:63" x14ac:dyDescent="0.25">
      <c r="BK534425" s="2315"/>
    </row>
    <row r="534426" spans="63:63" x14ac:dyDescent="0.25">
      <c r="BK534426" s="2311"/>
    </row>
    <row r="534450" spans="63:63" x14ac:dyDescent="0.25">
      <c r="BK534450" s="2315"/>
    </row>
    <row r="534451" spans="63:63" x14ac:dyDescent="0.25">
      <c r="BK534451" s="2311"/>
    </row>
    <row r="534475" spans="63:63" x14ac:dyDescent="0.25">
      <c r="BK534475" s="2315"/>
    </row>
    <row r="534476" spans="63:63" x14ac:dyDescent="0.25">
      <c r="BK534476" s="2311"/>
    </row>
    <row r="534500" spans="63:63" x14ac:dyDescent="0.25">
      <c r="BK534500" s="2315"/>
    </row>
    <row r="534501" spans="63:63" x14ac:dyDescent="0.25">
      <c r="BK534501" s="2311"/>
    </row>
    <row r="534525" spans="63:63" x14ac:dyDescent="0.25">
      <c r="BK534525" s="2315"/>
    </row>
    <row r="534526" spans="63:63" x14ac:dyDescent="0.25">
      <c r="BK534526" s="2311"/>
    </row>
    <row r="534550" spans="63:63" x14ac:dyDescent="0.25">
      <c r="BK534550" s="2315"/>
    </row>
    <row r="534551" spans="63:63" x14ac:dyDescent="0.25">
      <c r="BK534551" s="2311"/>
    </row>
    <row r="534575" spans="63:63" x14ac:dyDescent="0.25">
      <c r="BK534575" s="2315"/>
    </row>
    <row r="534576" spans="63:63" x14ac:dyDescent="0.25">
      <c r="BK534576" s="2311"/>
    </row>
    <row r="534600" spans="63:63" x14ac:dyDescent="0.25">
      <c r="BK534600" s="2315"/>
    </row>
    <row r="534601" spans="63:63" x14ac:dyDescent="0.25">
      <c r="BK534601" s="2311"/>
    </row>
    <row r="534625" spans="63:63" x14ac:dyDescent="0.25">
      <c r="BK534625" s="2315"/>
    </row>
    <row r="534626" spans="63:63" x14ac:dyDescent="0.25">
      <c r="BK534626" s="2311"/>
    </row>
    <row r="534650" spans="63:63" x14ac:dyDescent="0.25">
      <c r="BK534650" s="2315"/>
    </row>
    <row r="534651" spans="63:63" x14ac:dyDescent="0.25">
      <c r="BK534651" s="2311"/>
    </row>
    <row r="534675" spans="63:63" x14ac:dyDescent="0.25">
      <c r="BK534675" s="2315"/>
    </row>
    <row r="534676" spans="63:63" x14ac:dyDescent="0.25">
      <c r="BK534676" s="2311"/>
    </row>
    <row r="534700" spans="63:63" x14ac:dyDescent="0.25">
      <c r="BK534700" s="2315"/>
    </row>
    <row r="534701" spans="63:63" x14ac:dyDescent="0.25">
      <c r="BK534701" s="2311"/>
    </row>
    <row r="534725" spans="63:63" x14ac:dyDescent="0.25">
      <c r="BK534725" s="2315"/>
    </row>
    <row r="534726" spans="63:63" x14ac:dyDescent="0.25">
      <c r="BK534726" s="2311"/>
    </row>
    <row r="534750" spans="63:63" x14ac:dyDescent="0.25">
      <c r="BK534750" s="2315"/>
    </row>
    <row r="534751" spans="63:63" x14ac:dyDescent="0.25">
      <c r="BK534751" s="2311"/>
    </row>
    <row r="534775" spans="63:63" x14ac:dyDescent="0.25">
      <c r="BK534775" s="2315"/>
    </row>
    <row r="534776" spans="63:63" x14ac:dyDescent="0.25">
      <c r="BK534776" s="2311"/>
    </row>
    <row r="534800" spans="63:63" x14ac:dyDescent="0.25">
      <c r="BK534800" s="2315"/>
    </row>
    <row r="534801" spans="63:63" x14ac:dyDescent="0.25">
      <c r="BK534801" s="2311"/>
    </row>
    <row r="534825" spans="63:63" x14ac:dyDescent="0.25">
      <c r="BK534825" s="2315"/>
    </row>
    <row r="534826" spans="63:63" x14ac:dyDescent="0.25">
      <c r="BK534826" s="2311"/>
    </row>
    <row r="534850" spans="63:63" x14ac:dyDescent="0.25">
      <c r="BK534850" s="2315"/>
    </row>
    <row r="534851" spans="63:63" x14ac:dyDescent="0.25">
      <c r="BK534851" s="2311"/>
    </row>
    <row r="534875" spans="63:63" x14ac:dyDescent="0.25">
      <c r="BK534875" s="2315"/>
    </row>
    <row r="534876" spans="63:63" x14ac:dyDescent="0.25">
      <c r="BK534876" s="2311"/>
    </row>
    <row r="534900" spans="63:63" x14ac:dyDescent="0.25">
      <c r="BK534900" s="2315"/>
    </row>
    <row r="534901" spans="63:63" x14ac:dyDescent="0.25">
      <c r="BK534901" s="2311"/>
    </row>
    <row r="534925" spans="63:63" x14ac:dyDescent="0.25">
      <c r="BK534925" s="2315"/>
    </row>
    <row r="534926" spans="63:63" x14ac:dyDescent="0.25">
      <c r="BK534926" s="2311"/>
    </row>
    <row r="534950" spans="63:63" x14ac:dyDescent="0.25">
      <c r="BK534950" s="2315"/>
    </row>
    <row r="534951" spans="63:63" x14ac:dyDescent="0.25">
      <c r="BK534951" s="2311"/>
    </row>
    <row r="534975" spans="63:63" x14ac:dyDescent="0.25">
      <c r="BK534975" s="2315"/>
    </row>
    <row r="534976" spans="63:63" x14ac:dyDescent="0.25">
      <c r="BK534976" s="2311"/>
    </row>
    <row r="535000" spans="63:63" x14ac:dyDescent="0.25">
      <c r="BK535000" s="2315"/>
    </row>
    <row r="535001" spans="63:63" x14ac:dyDescent="0.25">
      <c r="BK535001" s="2311"/>
    </row>
    <row r="535025" spans="63:63" x14ac:dyDescent="0.25">
      <c r="BK535025" s="2315"/>
    </row>
    <row r="535026" spans="63:63" x14ac:dyDescent="0.25">
      <c r="BK535026" s="2311"/>
    </row>
    <row r="535050" spans="63:63" x14ac:dyDescent="0.25">
      <c r="BK535050" s="2315"/>
    </row>
    <row r="535051" spans="63:63" x14ac:dyDescent="0.25">
      <c r="BK535051" s="2311"/>
    </row>
    <row r="535075" spans="63:63" x14ac:dyDescent="0.25">
      <c r="BK535075" s="2315"/>
    </row>
    <row r="535076" spans="63:63" x14ac:dyDescent="0.25">
      <c r="BK535076" s="2311"/>
    </row>
    <row r="535100" spans="63:63" x14ac:dyDescent="0.25">
      <c r="BK535100" s="2315"/>
    </row>
    <row r="535101" spans="63:63" x14ac:dyDescent="0.25">
      <c r="BK535101" s="2311"/>
    </row>
    <row r="535125" spans="63:63" x14ac:dyDescent="0.25">
      <c r="BK535125" s="2315"/>
    </row>
    <row r="535126" spans="63:63" x14ac:dyDescent="0.25">
      <c r="BK535126" s="2311"/>
    </row>
    <row r="535150" spans="63:63" x14ac:dyDescent="0.25">
      <c r="BK535150" s="2315"/>
    </row>
    <row r="535151" spans="63:63" x14ac:dyDescent="0.25">
      <c r="BK535151" s="2311"/>
    </row>
    <row r="535175" spans="63:63" x14ac:dyDescent="0.25">
      <c r="BK535175" s="2315"/>
    </row>
    <row r="535176" spans="63:63" x14ac:dyDescent="0.25">
      <c r="BK535176" s="2311"/>
    </row>
    <row r="535200" spans="63:63" x14ac:dyDescent="0.25">
      <c r="BK535200" s="2315"/>
    </row>
    <row r="535201" spans="63:63" x14ac:dyDescent="0.25">
      <c r="BK535201" s="2311"/>
    </row>
    <row r="535225" spans="63:63" x14ac:dyDescent="0.25">
      <c r="BK535225" s="2315"/>
    </row>
    <row r="535226" spans="63:63" x14ac:dyDescent="0.25">
      <c r="BK535226" s="2311"/>
    </row>
    <row r="535250" spans="63:63" x14ac:dyDescent="0.25">
      <c r="BK535250" s="2315"/>
    </row>
    <row r="535251" spans="63:63" x14ac:dyDescent="0.25">
      <c r="BK535251" s="2311"/>
    </row>
    <row r="535275" spans="63:63" x14ac:dyDescent="0.25">
      <c r="BK535275" s="2315"/>
    </row>
    <row r="535276" spans="63:63" x14ac:dyDescent="0.25">
      <c r="BK535276" s="2311"/>
    </row>
    <row r="535300" spans="63:63" x14ac:dyDescent="0.25">
      <c r="BK535300" s="2315"/>
    </row>
    <row r="535301" spans="63:63" x14ac:dyDescent="0.25">
      <c r="BK535301" s="2311"/>
    </row>
    <row r="535325" spans="63:63" x14ac:dyDescent="0.25">
      <c r="BK535325" s="2315"/>
    </row>
    <row r="535326" spans="63:63" x14ac:dyDescent="0.25">
      <c r="BK535326" s="2311"/>
    </row>
    <row r="535350" spans="63:63" x14ac:dyDescent="0.25">
      <c r="BK535350" s="2315"/>
    </row>
    <row r="535351" spans="63:63" x14ac:dyDescent="0.25">
      <c r="BK535351" s="2311"/>
    </row>
    <row r="535375" spans="63:63" x14ac:dyDescent="0.25">
      <c r="BK535375" s="2315"/>
    </row>
    <row r="535376" spans="63:63" x14ac:dyDescent="0.25">
      <c r="BK535376" s="2311"/>
    </row>
    <row r="535400" spans="63:63" x14ac:dyDescent="0.25">
      <c r="BK535400" s="2315"/>
    </row>
    <row r="535401" spans="63:63" x14ac:dyDescent="0.25">
      <c r="BK535401" s="2311"/>
    </row>
    <row r="535425" spans="63:63" x14ac:dyDescent="0.25">
      <c r="BK535425" s="2315"/>
    </row>
    <row r="535426" spans="63:63" x14ac:dyDescent="0.25">
      <c r="BK535426" s="2311"/>
    </row>
    <row r="535450" spans="63:63" x14ac:dyDescent="0.25">
      <c r="BK535450" s="2315"/>
    </row>
    <row r="535451" spans="63:63" x14ac:dyDescent="0.25">
      <c r="BK535451" s="2311"/>
    </row>
    <row r="535475" spans="63:63" x14ac:dyDescent="0.25">
      <c r="BK535475" s="2315"/>
    </row>
    <row r="535476" spans="63:63" x14ac:dyDescent="0.25">
      <c r="BK535476" s="2311"/>
    </row>
    <row r="535500" spans="63:63" x14ac:dyDescent="0.25">
      <c r="BK535500" s="2315"/>
    </row>
    <row r="535501" spans="63:63" x14ac:dyDescent="0.25">
      <c r="BK535501" s="2311"/>
    </row>
    <row r="535525" spans="63:63" x14ac:dyDescent="0.25">
      <c r="BK535525" s="2315"/>
    </row>
    <row r="535526" spans="63:63" x14ac:dyDescent="0.25">
      <c r="BK535526" s="2311"/>
    </row>
    <row r="535550" spans="63:63" x14ac:dyDescent="0.25">
      <c r="BK535550" s="2315"/>
    </row>
    <row r="535551" spans="63:63" x14ac:dyDescent="0.25">
      <c r="BK535551" s="2311"/>
    </row>
    <row r="535575" spans="63:63" x14ac:dyDescent="0.25">
      <c r="BK535575" s="2315"/>
    </row>
    <row r="535576" spans="63:63" x14ac:dyDescent="0.25">
      <c r="BK535576" s="2311"/>
    </row>
    <row r="535600" spans="63:63" x14ac:dyDescent="0.25">
      <c r="BK535600" s="2315"/>
    </row>
    <row r="535601" spans="63:63" x14ac:dyDescent="0.25">
      <c r="BK535601" s="2311"/>
    </row>
    <row r="535625" spans="63:63" x14ac:dyDescent="0.25">
      <c r="BK535625" s="2315"/>
    </row>
    <row r="535626" spans="63:63" x14ac:dyDescent="0.25">
      <c r="BK535626" s="2311"/>
    </row>
    <row r="535650" spans="63:63" x14ac:dyDescent="0.25">
      <c r="BK535650" s="2315"/>
    </row>
    <row r="535651" spans="63:63" x14ac:dyDescent="0.25">
      <c r="BK535651" s="2311"/>
    </row>
    <row r="535675" spans="63:63" x14ac:dyDescent="0.25">
      <c r="BK535675" s="2315"/>
    </row>
    <row r="535676" spans="63:63" x14ac:dyDescent="0.25">
      <c r="BK535676" s="2311"/>
    </row>
    <row r="535700" spans="63:63" x14ac:dyDescent="0.25">
      <c r="BK535700" s="2315"/>
    </row>
    <row r="535701" spans="63:63" x14ac:dyDescent="0.25">
      <c r="BK535701" s="2311"/>
    </row>
    <row r="535725" spans="63:63" x14ac:dyDescent="0.25">
      <c r="BK535725" s="2315"/>
    </row>
    <row r="535726" spans="63:63" x14ac:dyDescent="0.25">
      <c r="BK535726" s="2311"/>
    </row>
    <row r="535750" spans="63:63" x14ac:dyDescent="0.25">
      <c r="BK535750" s="2315"/>
    </row>
    <row r="535751" spans="63:63" x14ac:dyDescent="0.25">
      <c r="BK535751" s="2311"/>
    </row>
    <row r="535775" spans="63:63" x14ac:dyDescent="0.25">
      <c r="BK535775" s="2315"/>
    </row>
    <row r="535776" spans="63:63" x14ac:dyDescent="0.25">
      <c r="BK535776" s="2311"/>
    </row>
    <row r="535800" spans="63:63" x14ac:dyDescent="0.25">
      <c r="BK535800" s="2315"/>
    </row>
    <row r="535801" spans="63:63" x14ac:dyDescent="0.25">
      <c r="BK535801" s="2311"/>
    </row>
    <row r="535825" spans="63:63" x14ac:dyDescent="0.25">
      <c r="BK535825" s="2315"/>
    </row>
    <row r="535826" spans="63:63" x14ac:dyDescent="0.25">
      <c r="BK535826" s="2311"/>
    </row>
    <row r="535850" spans="63:63" x14ac:dyDescent="0.25">
      <c r="BK535850" s="2315"/>
    </row>
    <row r="535851" spans="63:63" x14ac:dyDescent="0.25">
      <c r="BK535851" s="2311"/>
    </row>
    <row r="535875" spans="63:63" x14ac:dyDescent="0.25">
      <c r="BK535875" s="2315"/>
    </row>
    <row r="535876" spans="63:63" x14ac:dyDescent="0.25">
      <c r="BK535876" s="2311"/>
    </row>
    <row r="535900" spans="63:63" x14ac:dyDescent="0.25">
      <c r="BK535900" s="2315"/>
    </row>
    <row r="535901" spans="63:63" x14ac:dyDescent="0.25">
      <c r="BK535901" s="2311"/>
    </row>
    <row r="535925" spans="63:63" x14ac:dyDescent="0.25">
      <c r="BK535925" s="2315"/>
    </row>
    <row r="535926" spans="63:63" x14ac:dyDescent="0.25">
      <c r="BK535926" s="2311"/>
    </row>
    <row r="535950" spans="63:63" x14ac:dyDescent="0.25">
      <c r="BK535950" s="2315"/>
    </row>
    <row r="535951" spans="63:63" x14ac:dyDescent="0.25">
      <c r="BK535951" s="2311"/>
    </row>
    <row r="535975" spans="63:63" x14ac:dyDescent="0.25">
      <c r="BK535975" s="2315"/>
    </row>
    <row r="535976" spans="63:63" x14ac:dyDescent="0.25">
      <c r="BK535976" s="2311"/>
    </row>
    <row r="536000" spans="63:63" x14ac:dyDescent="0.25">
      <c r="BK536000" s="2315"/>
    </row>
    <row r="536001" spans="63:63" x14ac:dyDescent="0.25">
      <c r="BK536001" s="2311"/>
    </row>
    <row r="536025" spans="63:63" x14ac:dyDescent="0.25">
      <c r="BK536025" s="2315"/>
    </row>
    <row r="536026" spans="63:63" x14ac:dyDescent="0.25">
      <c r="BK536026" s="2311"/>
    </row>
    <row r="536050" spans="63:63" x14ac:dyDescent="0.25">
      <c r="BK536050" s="2315"/>
    </row>
    <row r="536051" spans="63:63" x14ac:dyDescent="0.25">
      <c r="BK536051" s="2311"/>
    </row>
    <row r="536075" spans="63:63" x14ac:dyDescent="0.25">
      <c r="BK536075" s="2315"/>
    </row>
    <row r="536076" spans="63:63" x14ac:dyDescent="0.25">
      <c r="BK536076" s="2311"/>
    </row>
    <row r="536100" spans="63:63" x14ac:dyDescent="0.25">
      <c r="BK536100" s="2315"/>
    </row>
    <row r="536101" spans="63:63" x14ac:dyDescent="0.25">
      <c r="BK536101" s="2311"/>
    </row>
    <row r="536125" spans="63:63" x14ac:dyDescent="0.25">
      <c r="BK536125" s="2315"/>
    </row>
    <row r="536126" spans="63:63" x14ac:dyDescent="0.25">
      <c r="BK536126" s="2311"/>
    </row>
    <row r="536150" spans="63:63" x14ac:dyDescent="0.25">
      <c r="BK536150" s="2315"/>
    </row>
    <row r="536151" spans="63:63" x14ac:dyDescent="0.25">
      <c r="BK536151" s="2311"/>
    </row>
    <row r="536175" spans="63:63" x14ac:dyDescent="0.25">
      <c r="BK536175" s="2315"/>
    </row>
    <row r="536176" spans="63:63" x14ac:dyDescent="0.25">
      <c r="BK536176" s="2311"/>
    </row>
    <row r="536200" spans="63:63" x14ac:dyDescent="0.25">
      <c r="BK536200" s="2315"/>
    </row>
    <row r="536201" spans="63:63" x14ac:dyDescent="0.25">
      <c r="BK536201" s="2311"/>
    </row>
    <row r="536225" spans="63:63" x14ac:dyDescent="0.25">
      <c r="BK536225" s="2315"/>
    </row>
    <row r="536226" spans="63:63" x14ac:dyDescent="0.25">
      <c r="BK536226" s="2311"/>
    </row>
    <row r="536250" spans="63:63" x14ac:dyDescent="0.25">
      <c r="BK536250" s="2315"/>
    </row>
    <row r="536251" spans="63:63" x14ac:dyDescent="0.25">
      <c r="BK536251" s="2311"/>
    </row>
    <row r="536275" spans="63:63" x14ac:dyDescent="0.25">
      <c r="BK536275" s="2315"/>
    </row>
    <row r="536276" spans="63:63" x14ac:dyDescent="0.25">
      <c r="BK536276" s="2311"/>
    </row>
    <row r="536300" spans="63:63" x14ac:dyDescent="0.25">
      <c r="BK536300" s="2315"/>
    </row>
    <row r="536301" spans="63:63" x14ac:dyDescent="0.25">
      <c r="BK536301" s="2311"/>
    </row>
    <row r="536325" spans="63:63" x14ac:dyDescent="0.25">
      <c r="BK536325" s="2315"/>
    </row>
    <row r="536326" spans="63:63" x14ac:dyDescent="0.25">
      <c r="BK536326" s="2311"/>
    </row>
    <row r="536350" spans="63:63" x14ac:dyDescent="0.25">
      <c r="BK536350" s="2315"/>
    </row>
    <row r="536351" spans="63:63" x14ac:dyDescent="0.25">
      <c r="BK536351" s="2311"/>
    </row>
    <row r="536375" spans="63:63" x14ac:dyDescent="0.25">
      <c r="BK536375" s="2315"/>
    </row>
    <row r="536376" spans="63:63" x14ac:dyDescent="0.25">
      <c r="BK536376" s="2311"/>
    </row>
    <row r="536400" spans="63:63" x14ac:dyDescent="0.25">
      <c r="BK536400" s="2315"/>
    </row>
    <row r="536401" spans="63:63" x14ac:dyDescent="0.25">
      <c r="BK536401" s="2311"/>
    </row>
    <row r="536425" spans="63:63" x14ac:dyDescent="0.25">
      <c r="BK536425" s="2315"/>
    </row>
    <row r="536426" spans="63:63" x14ac:dyDescent="0.25">
      <c r="BK536426" s="2311"/>
    </row>
    <row r="536450" spans="63:63" x14ac:dyDescent="0.25">
      <c r="BK536450" s="2315"/>
    </row>
    <row r="536451" spans="63:63" x14ac:dyDescent="0.25">
      <c r="BK536451" s="2311"/>
    </row>
    <row r="536475" spans="63:63" x14ac:dyDescent="0.25">
      <c r="BK536475" s="2315"/>
    </row>
    <row r="536476" spans="63:63" x14ac:dyDescent="0.25">
      <c r="BK536476" s="2311"/>
    </row>
    <row r="536500" spans="63:63" x14ac:dyDescent="0.25">
      <c r="BK536500" s="2315"/>
    </row>
    <row r="536501" spans="63:63" x14ac:dyDescent="0.25">
      <c r="BK536501" s="2311"/>
    </row>
    <row r="536525" spans="63:63" x14ac:dyDescent="0.25">
      <c r="BK536525" s="2315"/>
    </row>
    <row r="536526" spans="63:63" x14ac:dyDescent="0.25">
      <c r="BK536526" s="2311"/>
    </row>
    <row r="536550" spans="63:63" x14ac:dyDescent="0.25">
      <c r="BK536550" s="2315"/>
    </row>
    <row r="536551" spans="63:63" x14ac:dyDescent="0.25">
      <c r="BK536551" s="2311"/>
    </row>
    <row r="536575" spans="63:63" x14ac:dyDescent="0.25">
      <c r="BK536575" s="2315"/>
    </row>
    <row r="536576" spans="63:63" x14ac:dyDescent="0.25">
      <c r="BK536576" s="2311"/>
    </row>
    <row r="536600" spans="63:63" x14ac:dyDescent="0.25">
      <c r="BK536600" s="2315"/>
    </row>
    <row r="536601" spans="63:63" x14ac:dyDescent="0.25">
      <c r="BK536601" s="2311"/>
    </row>
    <row r="536625" spans="63:63" x14ac:dyDescent="0.25">
      <c r="BK536625" s="2315"/>
    </row>
    <row r="536626" spans="63:63" x14ac:dyDescent="0.25">
      <c r="BK536626" s="2311"/>
    </row>
    <row r="536650" spans="63:63" x14ac:dyDescent="0.25">
      <c r="BK536650" s="2315"/>
    </row>
    <row r="536651" spans="63:63" x14ac:dyDescent="0.25">
      <c r="BK536651" s="2311"/>
    </row>
    <row r="536675" spans="63:63" x14ac:dyDescent="0.25">
      <c r="BK536675" s="2315"/>
    </row>
    <row r="536676" spans="63:63" x14ac:dyDescent="0.25">
      <c r="BK536676" s="2311"/>
    </row>
    <row r="536700" spans="63:63" x14ac:dyDescent="0.25">
      <c r="BK536700" s="2315"/>
    </row>
    <row r="536701" spans="63:63" x14ac:dyDescent="0.25">
      <c r="BK536701" s="2311"/>
    </row>
    <row r="536725" spans="63:63" x14ac:dyDescent="0.25">
      <c r="BK536725" s="2315"/>
    </row>
    <row r="536726" spans="63:63" x14ac:dyDescent="0.25">
      <c r="BK536726" s="2311"/>
    </row>
    <row r="536750" spans="63:63" x14ac:dyDescent="0.25">
      <c r="BK536750" s="2315"/>
    </row>
    <row r="536751" spans="63:63" x14ac:dyDescent="0.25">
      <c r="BK536751" s="2311"/>
    </row>
    <row r="536775" spans="63:63" x14ac:dyDescent="0.25">
      <c r="BK536775" s="2315"/>
    </row>
    <row r="536776" spans="63:63" x14ac:dyDescent="0.25">
      <c r="BK536776" s="2311"/>
    </row>
    <row r="536800" spans="63:63" x14ac:dyDescent="0.25">
      <c r="BK536800" s="2315"/>
    </row>
    <row r="536801" spans="63:63" x14ac:dyDescent="0.25">
      <c r="BK536801" s="2311"/>
    </row>
    <row r="536825" spans="63:63" x14ac:dyDescent="0.25">
      <c r="BK536825" s="2315"/>
    </row>
    <row r="536826" spans="63:63" x14ac:dyDescent="0.25">
      <c r="BK536826" s="2311"/>
    </row>
    <row r="536850" spans="63:63" x14ac:dyDescent="0.25">
      <c r="BK536850" s="2315"/>
    </row>
    <row r="536851" spans="63:63" x14ac:dyDescent="0.25">
      <c r="BK536851" s="2311"/>
    </row>
    <row r="536875" spans="63:63" x14ac:dyDescent="0.25">
      <c r="BK536875" s="2315"/>
    </row>
    <row r="536876" spans="63:63" x14ac:dyDescent="0.25">
      <c r="BK536876" s="2311"/>
    </row>
    <row r="536900" spans="63:63" x14ac:dyDescent="0.25">
      <c r="BK536900" s="2315"/>
    </row>
    <row r="536901" spans="63:63" x14ac:dyDescent="0.25">
      <c r="BK536901" s="2311"/>
    </row>
    <row r="536925" spans="63:63" x14ac:dyDescent="0.25">
      <c r="BK536925" s="2315"/>
    </row>
    <row r="536926" spans="63:63" x14ac:dyDescent="0.25">
      <c r="BK536926" s="2311"/>
    </row>
    <row r="536950" spans="63:63" x14ac:dyDescent="0.25">
      <c r="BK536950" s="2315"/>
    </row>
    <row r="536951" spans="63:63" x14ac:dyDescent="0.25">
      <c r="BK536951" s="2311"/>
    </row>
    <row r="536975" spans="63:63" x14ac:dyDescent="0.25">
      <c r="BK536975" s="2315"/>
    </row>
    <row r="536976" spans="63:63" x14ac:dyDescent="0.25">
      <c r="BK536976" s="2311"/>
    </row>
    <row r="537000" spans="63:63" x14ac:dyDescent="0.25">
      <c r="BK537000" s="2315"/>
    </row>
    <row r="537001" spans="63:63" x14ac:dyDescent="0.25">
      <c r="BK537001" s="2311"/>
    </row>
    <row r="537025" spans="63:63" x14ac:dyDescent="0.25">
      <c r="BK537025" s="2315"/>
    </row>
    <row r="537026" spans="63:63" x14ac:dyDescent="0.25">
      <c r="BK537026" s="2311"/>
    </row>
    <row r="537050" spans="63:63" x14ac:dyDescent="0.25">
      <c r="BK537050" s="2315"/>
    </row>
    <row r="537051" spans="63:63" x14ac:dyDescent="0.25">
      <c r="BK537051" s="2311"/>
    </row>
    <row r="537075" spans="63:63" x14ac:dyDescent="0.25">
      <c r="BK537075" s="2315"/>
    </row>
    <row r="537076" spans="63:63" x14ac:dyDescent="0.25">
      <c r="BK537076" s="2311"/>
    </row>
    <row r="537100" spans="63:63" x14ac:dyDescent="0.25">
      <c r="BK537100" s="2315"/>
    </row>
    <row r="537101" spans="63:63" x14ac:dyDescent="0.25">
      <c r="BK537101" s="2311"/>
    </row>
    <row r="537125" spans="63:63" x14ac:dyDescent="0.25">
      <c r="BK537125" s="2315"/>
    </row>
    <row r="537126" spans="63:63" x14ac:dyDescent="0.25">
      <c r="BK537126" s="2311"/>
    </row>
    <row r="537150" spans="63:63" x14ac:dyDescent="0.25">
      <c r="BK537150" s="2315"/>
    </row>
    <row r="537151" spans="63:63" x14ac:dyDescent="0.25">
      <c r="BK537151" s="2311"/>
    </row>
    <row r="537175" spans="63:63" x14ac:dyDescent="0.25">
      <c r="BK537175" s="2315"/>
    </row>
    <row r="537176" spans="63:63" x14ac:dyDescent="0.25">
      <c r="BK537176" s="2311"/>
    </row>
    <row r="537200" spans="63:63" x14ac:dyDescent="0.25">
      <c r="BK537200" s="2315"/>
    </row>
    <row r="537201" spans="63:63" x14ac:dyDescent="0.25">
      <c r="BK537201" s="2311"/>
    </row>
    <row r="537225" spans="63:63" x14ac:dyDescent="0.25">
      <c r="BK537225" s="2315"/>
    </row>
    <row r="537226" spans="63:63" x14ac:dyDescent="0.25">
      <c r="BK537226" s="2311"/>
    </row>
    <row r="537250" spans="63:63" x14ac:dyDescent="0.25">
      <c r="BK537250" s="2315"/>
    </row>
    <row r="537251" spans="63:63" x14ac:dyDescent="0.25">
      <c r="BK537251" s="2311"/>
    </row>
    <row r="537275" spans="63:63" x14ac:dyDescent="0.25">
      <c r="BK537275" s="2315"/>
    </row>
    <row r="537276" spans="63:63" x14ac:dyDescent="0.25">
      <c r="BK537276" s="2311"/>
    </row>
    <row r="537300" spans="63:63" x14ac:dyDescent="0.25">
      <c r="BK537300" s="2315"/>
    </row>
    <row r="537301" spans="63:63" x14ac:dyDescent="0.25">
      <c r="BK537301" s="2311"/>
    </row>
    <row r="537325" spans="63:63" x14ac:dyDescent="0.25">
      <c r="BK537325" s="2315"/>
    </row>
    <row r="537326" spans="63:63" x14ac:dyDescent="0.25">
      <c r="BK537326" s="2311"/>
    </row>
    <row r="537350" spans="63:63" x14ac:dyDescent="0.25">
      <c r="BK537350" s="2315"/>
    </row>
    <row r="537351" spans="63:63" x14ac:dyDescent="0.25">
      <c r="BK537351" s="2311"/>
    </row>
    <row r="537375" spans="63:63" x14ac:dyDescent="0.25">
      <c r="BK537375" s="2315"/>
    </row>
    <row r="537376" spans="63:63" x14ac:dyDescent="0.25">
      <c r="BK537376" s="2311"/>
    </row>
    <row r="537400" spans="63:63" x14ac:dyDescent="0.25">
      <c r="BK537400" s="2315"/>
    </row>
    <row r="537401" spans="63:63" x14ac:dyDescent="0.25">
      <c r="BK537401" s="2311"/>
    </row>
    <row r="537425" spans="63:63" x14ac:dyDescent="0.25">
      <c r="BK537425" s="2315"/>
    </row>
    <row r="537426" spans="63:63" x14ac:dyDescent="0.25">
      <c r="BK537426" s="2311"/>
    </row>
    <row r="537450" spans="63:63" x14ac:dyDescent="0.25">
      <c r="BK537450" s="2315"/>
    </row>
    <row r="537451" spans="63:63" x14ac:dyDescent="0.25">
      <c r="BK537451" s="2311"/>
    </row>
    <row r="537475" spans="63:63" x14ac:dyDescent="0.25">
      <c r="BK537475" s="2315"/>
    </row>
    <row r="537476" spans="63:63" x14ac:dyDescent="0.25">
      <c r="BK537476" s="2311"/>
    </row>
    <row r="537500" spans="63:63" x14ac:dyDescent="0.25">
      <c r="BK537500" s="2315"/>
    </row>
    <row r="537501" spans="63:63" x14ac:dyDescent="0.25">
      <c r="BK537501" s="2311"/>
    </row>
    <row r="537525" spans="63:63" x14ac:dyDescent="0.25">
      <c r="BK537525" s="2315"/>
    </row>
    <row r="537526" spans="63:63" x14ac:dyDescent="0.25">
      <c r="BK537526" s="2311"/>
    </row>
    <row r="537550" spans="63:63" x14ac:dyDescent="0.25">
      <c r="BK537550" s="2315"/>
    </row>
    <row r="537551" spans="63:63" x14ac:dyDescent="0.25">
      <c r="BK537551" s="2311"/>
    </row>
    <row r="537575" spans="63:63" x14ac:dyDescent="0.25">
      <c r="BK537575" s="2315"/>
    </row>
    <row r="537576" spans="63:63" x14ac:dyDescent="0.25">
      <c r="BK537576" s="2311"/>
    </row>
    <row r="537600" spans="63:63" x14ac:dyDescent="0.25">
      <c r="BK537600" s="2315"/>
    </row>
    <row r="537601" spans="63:63" x14ac:dyDescent="0.25">
      <c r="BK537601" s="2311"/>
    </row>
    <row r="537625" spans="63:63" x14ac:dyDescent="0.25">
      <c r="BK537625" s="2315"/>
    </row>
    <row r="537626" spans="63:63" x14ac:dyDescent="0.25">
      <c r="BK537626" s="2311"/>
    </row>
    <row r="537650" spans="63:63" x14ac:dyDescent="0.25">
      <c r="BK537650" s="2315"/>
    </row>
    <row r="537651" spans="63:63" x14ac:dyDescent="0.25">
      <c r="BK537651" s="2311"/>
    </row>
    <row r="537675" spans="63:63" x14ac:dyDescent="0.25">
      <c r="BK537675" s="2315"/>
    </row>
    <row r="537676" spans="63:63" x14ac:dyDescent="0.25">
      <c r="BK537676" s="2311"/>
    </row>
    <row r="537700" spans="63:63" x14ac:dyDescent="0.25">
      <c r="BK537700" s="2315"/>
    </row>
    <row r="537701" spans="63:63" x14ac:dyDescent="0.25">
      <c r="BK537701" s="2311"/>
    </row>
    <row r="537725" spans="63:63" x14ac:dyDescent="0.25">
      <c r="BK537725" s="2315"/>
    </row>
    <row r="537726" spans="63:63" x14ac:dyDescent="0.25">
      <c r="BK537726" s="2311"/>
    </row>
    <row r="537750" spans="63:63" x14ac:dyDescent="0.25">
      <c r="BK537750" s="2315"/>
    </row>
    <row r="537751" spans="63:63" x14ac:dyDescent="0.25">
      <c r="BK537751" s="2311"/>
    </row>
    <row r="537775" spans="63:63" x14ac:dyDescent="0.25">
      <c r="BK537775" s="2315"/>
    </row>
    <row r="537776" spans="63:63" x14ac:dyDescent="0.25">
      <c r="BK537776" s="2311"/>
    </row>
    <row r="537800" spans="63:63" x14ac:dyDescent="0.25">
      <c r="BK537800" s="2315"/>
    </row>
    <row r="537801" spans="63:63" x14ac:dyDescent="0.25">
      <c r="BK537801" s="2311"/>
    </row>
    <row r="537825" spans="63:63" x14ac:dyDescent="0.25">
      <c r="BK537825" s="2315"/>
    </row>
    <row r="537826" spans="63:63" x14ac:dyDescent="0.25">
      <c r="BK537826" s="2311"/>
    </row>
    <row r="537850" spans="63:63" x14ac:dyDescent="0.25">
      <c r="BK537850" s="2315"/>
    </row>
    <row r="537851" spans="63:63" x14ac:dyDescent="0.25">
      <c r="BK537851" s="2311"/>
    </row>
    <row r="537875" spans="63:63" x14ac:dyDescent="0.25">
      <c r="BK537875" s="2315"/>
    </row>
    <row r="537876" spans="63:63" x14ac:dyDescent="0.25">
      <c r="BK537876" s="2311"/>
    </row>
    <row r="537900" spans="63:63" x14ac:dyDescent="0.25">
      <c r="BK537900" s="2315"/>
    </row>
    <row r="537901" spans="63:63" x14ac:dyDescent="0.25">
      <c r="BK537901" s="2311"/>
    </row>
    <row r="537925" spans="63:63" x14ac:dyDescent="0.25">
      <c r="BK537925" s="2315"/>
    </row>
    <row r="537926" spans="63:63" x14ac:dyDescent="0.25">
      <c r="BK537926" s="2311"/>
    </row>
    <row r="537950" spans="63:63" x14ac:dyDescent="0.25">
      <c r="BK537950" s="2315"/>
    </row>
    <row r="537951" spans="63:63" x14ac:dyDescent="0.25">
      <c r="BK537951" s="2311"/>
    </row>
    <row r="537975" spans="63:63" x14ac:dyDescent="0.25">
      <c r="BK537975" s="2315"/>
    </row>
    <row r="537976" spans="63:63" x14ac:dyDescent="0.25">
      <c r="BK537976" s="2311"/>
    </row>
    <row r="538000" spans="63:63" x14ac:dyDescent="0.25">
      <c r="BK538000" s="2315"/>
    </row>
    <row r="538001" spans="63:63" x14ac:dyDescent="0.25">
      <c r="BK538001" s="2311"/>
    </row>
    <row r="538025" spans="63:63" x14ac:dyDescent="0.25">
      <c r="BK538025" s="2315"/>
    </row>
    <row r="538026" spans="63:63" x14ac:dyDescent="0.25">
      <c r="BK538026" s="2311"/>
    </row>
    <row r="538050" spans="63:63" x14ac:dyDescent="0.25">
      <c r="BK538050" s="2315"/>
    </row>
    <row r="538051" spans="63:63" x14ac:dyDescent="0.25">
      <c r="BK538051" s="2311"/>
    </row>
    <row r="538075" spans="63:63" x14ac:dyDescent="0.25">
      <c r="BK538075" s="2315"/>
    </row>
    <row r="538076" spans="63:63" x14ac:dyDescent="0.25">
      <c r="BK538076" s="2311"/>
    </row>
    <row r="538100" spans="63:63" x14ac:dyDescent="0.25">
      <c r="BK538100" s="2315"/>
    </row>
    <row r="538101" spans="63:63" x14ac:dyDescent="0.25">
      <c r="BK538101" s="2311"/>
    </row>
    <row r="538125" spans="63:63" x14ac:dyDescent="0.25">
      <c r="BK538125" s="2315"/>
    </row>
    <row r="538126" spans="63:63" x14ac:dyDescent="0.25">
      <c r="BK538126" s="2311"/>
    </row>
    <row r="538150" spans="63:63" x14ac:dyDescent="0.25">
      <c r="BK538150" s="2315"/>
    </row>
    <row r="538151" spans="63:63" x14ac:dyDescent="0.25">
      <c r="BK538151" s="2311"/>
    </row>
    <row r="538175" spans="63:63" x14ac:dyDescent="0.25">
      <c r="BK538175" s="2315"/>
    </row>
    <row r="538176" spans="63:63" x14ac:dyDescent="0.25">
      <c r="BK538176" s="2311"/>
    </row>
    <row r="538200" spans="63:63" x14ac:dyDescent="0.25">
      <c r="BK538200" s="2315"/>
    </row>
    <row r="538201" spans="63:63" x14ac:dyDescent="0.25">
      <c r="BK538201" s="2311"/>
    </row>
    <row r="538225" spans="63:63" x14ac:dyDescent="0.25">
      <c r="BK538225" s="2315"/>
    </row>
    <row r="538226" spans="63:63" x14ac:dyDescent="0.25">
      <c r="BK538226" s="2311"/>
    </row>
    <row r="538250" spans="63:63" x14ac:dyDescent="0.25">
      <c r="BK538250" s="2315"/>
    </row>
    <row r="538251" spans="63:63" x14ac:dyDescent="0.25">
      <c r="BK538251" s="2311"/>
    </row>
    <row r="538275" spans="63:63" x14ac:dyDescent="0.25">
      <c r="BK538275" s="2315"/>
    </row>
    <row r="538276" spans="63:63" x14ac:dyDescent="0.25">
      <c r="BK538276" s="2311"/>
    </row>
    <row r="538300" spans="63:63" x14ac:dyDescent="0.25">
      <c r="BK538300" s="2315"/>
    </row>
    <row r="538301" spans="63:63" x14ac:dyDescent="0.25">
      <c r="BK538301" s="2311"/>
    </row>
    <row r="538325" spans="63:63" x14ac:dyDescent="0.25">
      <c r="BK538325" s="2315"/>
    </row>
    <row r="538326" spans="63:63" x14ac:dyDescent="0.25">
      <c r="BK538326" s="2311"/>
    </row>
    <row r="538350" spans="63:63" x14ac:dyDescent="0.25">
      <c r="BK538350" s="2315"/>
    </row>
    <row r="538351" spans="63:63" x14ac:dyDescent="0.25">
      <c r="BK538351" s="2311"/>
    </row>
    <row r="538375" spans="63:63" x14ac:dyDescent="0.25">
      <c r="BK538375" s="2315"/>
    </row>
    <row r="538376" spans="63:63" x14ac:dyDescent="0.25">
      <c r="BK538376" s="2311"/>
    </row>
    <row r="538400" spans="63:63" x14ac:dyDescent="0.25">
      <c r="BK538400" s="2315"/>
    </row>
    <row r="538401" spans="63:63" x14ac:dyDescent="0.25">
      <c r="BK538401" s="2311"/>
    </row>
    <row r="538425" spans="63:63" x14ac:dyDescent="0.25">
      <c r="BK538425" s="2315"/>
    </row>
    <row r="538426" spans="63:63" x14ac:dyDescent="0.25">
      <c r="BK538426" s="2311"/>
    </row>
    <row r="538450" spans="63:63" x14ac:dyDescent="0.25">
      <c r="BK538450" s="2315"/>
    </row>
    <row r="538451" spans="63:63" x14ac:dyDescent="0.25">
      <c r="BK538451" s="2311"/>
    </row>
    <row r="538475" spans="63:63" x14ac:dyDescent="0.25">
      <c r="BK538475" s="2315"/>
    </row>
    <row r="538476" spans="63:63" x14ac:dyDescent="0.25">
      <c r="BK538476" s="2311"/>
    </row>
    <row r="538500" spans="63:63" x14ac:dyDescent="0.25">
      <c r="BK538500" s="2315"/>
    </row>
    <row r="538501" spans="63:63" x14ac:dyDescent="0.25">
      <c r="BK538501" s="2311"/>
    </row>
    <row r="538525" spans="63:63" x14ac:dyDescent="0.25">
      <c r="BK538525" s="2315"/>
    </row>
    <row r="538526" spans="63:63" x14ac:dyDescent="0.25">
      <c r="BK538526" s="2311"/>
    </row>
    <row r="538550" spans="63:63" x14ac:dyDescent="0.25">
      <c r="BK538550" s="2315"/>
    </row>
    <row r="538551" spans="63:63" x14ac:dyDescent="0.25">
      <c r="BK538551" s="2311"/>
    </row>
    <row r="538575" spans="63:63" x14ac:dyDescent="0.25">
      <c r="BK538575" s="2315"/>
    </row>
    <row r="538576" spans="63:63" x14ac:dyDescent="0.25">
      <c r="BK538576" s="2311"/>
    </row>
    <row r="538600" spans="63:63" x14ac:dyDescent="0.25">
      <c r="BK538600" s="2315"/>
    </row>
    <row r="538601" spans="63:63" x14ac:dyDescent="0.25">
      <c r="BK538601" s="2311"/>
    </row>
    <row r="538625" spans="63:63" x14ac:dyDescent="0.25">
      <c r="BK538625" s="2315"/>
    </row>
    <row r="538626" spans="63:63" x14ac:dyDescent="0.25">
      <c r="BK538626" s="2311"/>
    </row>
    <row r="538650" spans="63:63" x14ac:dyDescent="0.25">
      <c r="BK538650" s="2315"/>
    </row>
    <row r="538651" spans="63:63" x14ac:dyDescent="0.25">
      <c r="BK538651" s="2311"/>
    </row>
    <row r="538675" spans="63:63" x14ac:dyDescent="0.25">
      <c r="BK538675" s="2315"/>
    </row>
    <row r="538676" spans="63:63" x14ac:dyDescent="0.25">
      <c r="BK538676" s="2311"/>
    </row>
    <row r="538700" spans="63:63" x14ac:dyDescent="0.25">
      <c r="BK538700" s="2315"/>
    </row>
    <row r="538701" spans="63:63" x14ac:dyDescent="0.25">
      <c r="BK538701" s="2311"/>
    </row>
    <row r="538725" spans="63:63" x14ac:dyDescent="0.25">
      <c r="BK538725" s="2315"/>
    </row>
    <row r="538726" spans="63:63" x14ac:dyDescent="0.25">
      <c r="BK538726" s="2311"/>
    </row>
    <row r="538750" spans="63:63" x14ac:dyDescent="0.25">
      <c r="BK538750" s="2315"/>
    </row>
    <row r="538751" spans="63:63" x14ac:dyDescent="0.25">
      <c r="BK538751" s="2311"/>
    </row>
    <row r="538775" spans="63:63" x14ac:dyDescent="0.25">
      <c r="BK538775" s="2315"/>
    </row>
    <row r="538776" spans="63:63" x14ac:dyDescent="0.25">
      <c r="BK538776" s="2311"/>
    </row>
    <row r="538800" spans="63:63" x14ac:dyDescent="0.25">
      <c r="BK538800" s="2315"/>
    </row>
    <row r="538801" spans="63:63" x14ac:dyDescent="0.25">
      <c r="BK538801" s="2311"/>
    </row>
    <row r="538825" spans="63:63" x14ac:dyDescent="0.25">
      <c r="BK538825" s="2315"/>
    </row>
    <row r="538826" spans="63:63" x14ac:dyDescent="0.25">
      <c r="BK538826" s="2311"/>
    </row>
    <row r="538850" spans="63:63" x14ac:dyDescent="0.25">
      <c r="BK538850" s="2315"/>
    </row>
    <row r="538851" spans="63:63" x14ac:dyDescent="0.25">
      <c r="BK538851" s="2311"/>
    </row>
    <row r="538875" spans="63:63" x14ac:dyDescent="0.25">
      <c r="BK538875" s="2315"/>
    </row>
    <row r="538876" spans="63:63" x14ac:dyDescent="0.25">
      <c r="BK538876" s="2311"/>
    </row>
    <row r="538900" spans="63:63" x14ac:dyDescent="0.25">
      <c r="BK538900" s="2315"/>
    </row>
    <row r="538901" spans="63:63" x14ac:dyDescent="0.25">
      <c r="BK538901" s="2311"/>
    </row>
    <row r="538925" spans="63:63" x14ac:dyDescent="0.25">
      <c r="BK538925" s="2315"/>
    </row>
    <row r="538926" spans="63:63" x14ac:dyDescent="0.25">
      <c r="BK538926" s="2311"/>
    </row>
    <row r="538950" spans="63:63" x14ac:dyDescent="0.25">
      <c r="BK538950" s="2315"/>
    </row>
    <row r="538951" spans="63:63" x14ac:dyDescent="0.25">
      <c r="BK538951" s="2311"/>
    </row>
    <row r="538975" spans="63:63" x14ac:dyDescent="0.25">
      <c r="BK538975" s="2315"/>
    </row>
    <row r="538976" spans="63:63" x14ac:dyDescent="0.25">
      <c r="BK538976" s="2311"/>
    </row>
    <row r="539000" spans="63:63" x14ac:dyDescent="0.25">
      <c r="BK539000" s="2315"/>
    </row>
    <row r="539001" spans="63:63" x14ac:dyDescent="0.25">
      <c r="BK539001" s="2311"/>
    </row>
    <row r="539025" spans="63:63" x14ac:dyDescent="0.25">
      <c r="BK539025" s="2315"/>
    </row>
    <row r="539026" spans="63:63" x14ac:dyDescent="0.25">
      <c r="BK539026" s="2311"/>
    </row>
    <row r="539050" spans="63:63" x14ac:dyDescent="0.25">
      <c r="BK539050" s="2315"/>
    </row>
    <row r="539051" spans="63:63" x14ac:dyDescent="0.25">
      <c r="BK539051" s="2311"/>
    </row>
    <row r="539075" spans="63:63" x14ac:dyDescent="0.25">
      <c r="BK539075" s="2315"/>
    </row>
    <row r="539076" spans="63:63" x14ac:dyDescent="0.25">
      <c r="BK539076" s="2311"/>
    </row>
    <row r="539100" spans="63:63" x14ac:dyDescent="0.25">
      <c r="BK539100" s="2315"/>
    </row>
    <row r="539101" spans="63:63" x14ac:dyDescent="0.25">
      <c r="BK539101" s="2311"/>
    </row>
    <row r="539125" spans="63:63" x14ac:dyDescent="0.25">
      <c r="BK539125" s="2315"/>
    </row>
    <row r="539126" spans="63:63" x14ac:dyDescent="0.25">
      <c r="BK539126" s="2311"/>
    </row>
    <row r="539150" spans="63:63" x14ac:dyDescent="0.25">
      <c r="BK539150" s="2315"/>
    </row>
    <row r="539151" spans="63:63" x14ac:dyDescent="0.25">
      <c r="BK539151" s="2311"/>
    </row>
    <row r="539175" spans="63:63" x14ac:dyDescent="0.25">
      <c r="BK539175" s="2315"/>
    </row>
    <row r="539176" spans="63:63" x14ac:dyDescent="0.25">
      <c r="BK539176" s="2311"/>
    </row>
    <row r="539200" spans="63:63" x14ac:dyDescent="0.25">
      <c r="BK539200" s="2315"/>
    </row>
    <row r="539201" spans="63:63" x14ac:dyDescent="0.25">
      <c r="BK539201" s="2311"/>
    </row>
    <row r="539225" spans="63:63" x14ac:dyDescent="0.25">
      <c r="BK539225" s="2315"/>
    </row>
    <row r="539226" spans="63:63" x14ac:dyDescent="0.25">
      <c r="BK539226" s="2311"/>
    </row>
    <row r="539250" spans="63:63" x14ac:dyDescent="0.25">
      <c r="BK539250" s="2315"/>
    </row>
    <row r="539251" spans="63:63" x14ac:dyDescent="0.25">
      <c r="BK539251" s="2311"/>
    </row>
    <row r="539275" spans="63:63" x14ac:dyDescent="0.25">
      <c r="BK539275" s="2315"/>
    </row>
    <row r="539276" spans="63:63" x14ac:dyDescent="0.25">
      <c r="BK539276" s="2311"/>
    </row>
    <row r="539300" spans="63:63" x14ac:dyDescent="0.25">
      <c r="BK539300" s="2315"/>
    </row>
    <row r="539301" spans="63:63" x14ac:dyDescent="0.25">
      <c r="BK539301" s="2311"/>
    </row>
    <row r="539325" spans="63:63" x14ac:dyDescent="0.25">
      <c r="BK539325" s="2315"/>
    </row>
    <row r="539326" spans="63:63" x14ac:dyDescent="0.25">
      <c r="BK539326" s="2311"/>
    </row>
    <row r="539350" spans="63:63" x14ac:dyDescent="0.25">
      <c r="BK539350" s="2315"/>
    </row>
    <row r="539351" spans="63:63" x14ac:dyDescent="0.25">
      <c r="BK539351" s="2311"/>
    </row>
    <row r="539375" spans="63:63" x14ac:dyDescent="0.25">
      <c r="BK539375" s="2315"/>
    </row>
    <row r="539376" spans="63:63" x14ac:dyDescent="0.25">
      <c r="BK539376" s="2311"/>
    </row>
    <row r="539400" spans="63:63" x14ac:dyDescent="0.25">
      <c r="BK539400" s="2315"/>
    </row>
    <row r="539401" spans="63:63" x14ac:dyDescent="0.25">
      <c r="BK539401" s="2311"/>
    </row>
    <row r="539425" spans="63:63" x14ac:dyDescent="0.25">
      <c r="BK539425" s="2315"/>
    </row>
    <row r="539426" spans="63:63" x14ac:dyDescent="0.25">
      <c r="BK539426" s="2311"/>
    </row>
    <row r="539450" spans="63:63" x14ac:dyDescent="0.25">
      <c r="BK539450" s="2315"/>
    </row>
    <row r="539451" spans="63:63" x14ac:dyDescent="0.25">
      <c r="BK539451" s="2311"/>
    </row>
    <row r="539475" spans="63:63" x14ac:dyDescent="0.25">
      <c r="BK539475" s="2315"/>
    </row>
    <row r="539476" spans="63:63" x14ac:dyDescent="0.25">
      <c r="BK539476" s="2311"/>
    </row>
    <row r="539500" spans="63:63" x14ac:dyDescent="0.25">
      <c r="BK539500" s="2315"/>
    </row>
    <row r="539501" spans="63:63" x14ac:dyDescent="0.25">
      <c r="BK539501" s="2311"/>
    </row>
    <row r="539525" spans="63:63" x14ac:dyDescent="0.25">
      <c r="BK539525" s="2315"/>
    </row>
    <row r="539526" spans="63:63" x14ac:dyDescent="0.25">
      <c r="BK539526" s="2311"/>
    </row>
    <row r="539550" spans="63:63" x14ac:dyDescent="0.25">
      <c r="BK539550" s="2315"/>
    </row>
    <row r="539551" spans="63:63" x14ac:dyDescent="0.25">
      <c r="BK539551" s="2311"/>
    </row>
    <row r="539575" spans="63:63" x14ac:dyDescent="0.25">
      <c r="BK539575" s="2315"/>
    </row>
    <row r="539576" spans="63:63" x14ac:dyDescent="0.25">
      <c r="BK539576" s="2311"/>
    </row>
    <row r="539600" spans="63:63" x14ac:dyDescent="0.25">
      <c r="BK539600" s="2315"/>
    </row>
    <row r="539601" spans="63:63" x14ac:dyDescent="0.25">
      <c r="BK539601" s="2311"/>
    </row>
    <row r="539625" spans="63:63" x14ac:dyDescent="0.25">
      <c r="BK539625" s="2315"/>
    </row>
    <row r="539626" spans="63:63" x14ac:dyDescent="0.25">
      <c r="BK539626" s="2311"/>
    </row>
    <row r="539650" spans="63:63" x14ac:dyDescent="0.25">
      <c r="BK539650" s="2315"/>
    </row>
    <row r="539651" spans="63:63" x14ac:dyDescent="0.25">
      <c r="BK539651" s="2311"/>
    </row>
    <row r="539675" spans="63:63" x14ac:dyDescent="0.25">
      <c r="BK539675" s="2315"/>
    </row>
    <row r="539676" spans="63:63" x14ac:dyDescent="0.25">
      <c r="BK539676" s="2311"/>
    </row>
    <row r="539700" spans="63:63" x14ac:dyDescent="0.25">
      <c r="BK539700" s="2315"/>
    </row>
    <row r="539701" spans="63:63" x14ac:dyDescent="0.25">
      <c r="BK539701" s="2311"/>
    </row>
    <row r="539725" spans="63:63" x14ac:dyDescent="0.25">
      <c r="BK539725" s="2315"/>
    </row>
    <row r="539726" spans="63:63" x14ac:dyDescent="0.25">
      <c r="BK539726" s="2311"/>
    </row>
    <row r="539750" spans="63:63" x14ac:dyDescent="0.25">
      <c r="BK539750" s="2315"/>
    </row>
    <row r="539751" spans="63:63" x14ac:dyDescent="0.25">
      <c r="BK539751" s="2311"/>
    </row>
    <row r="539775" spans="63:63" x14ac:dyDescent="0.25">
      <c r="BK539775" s="2315"/>
    </row>
    <row r="539776" spans="63:63" x14ac:dyDescent="0.25">
      <c r="BK539776" s="2311"/>
    </row>
    <row r="539800" spans="63:63" x14ac:dyDescent="0.25">
      <c r="BK539800" s="2315"/>
    </row>
    <row r="539801" spans="63:63" x14ac:dyDescent="0.25">
      <c r="BK539801" s="2311"/>
    </row>
    <row r="539825" spans="63:63" x14ac:dyDescent="0.25">
      <c r="BK539825" s="2315"/>
    </row>
    <row r="539826" spans="63:63" x14ac:dyDescent="0.25">
      <c r="BK539826" s="2311"/>
    </row>
    <row r="539850" spans="63:63" x14ac:dyDescent="0.25">
      <c r="BK539850" s="2315"/>
    </row>
    <row r="539851" spans="63:63" x14ac:dyDescent="0.25">
      <c r="BK539851" s="2311"/>
    </row>
    <row r="539875" spans="63:63" x14ac:dyDescent="0.25">
      <c r="BK539875" s="2315"/>
    </row>
    <row r="539876" spans="63:63" x14ac:dyDescent="0.25">
      <c r="BK539876" s="2311"/>
    </row>
    <row r="539900" spans="63:63" x14ac:dyDescent="0.25">
      <c r="BK539900" s="2315"/>
    </row>
    <row r="539901" spans="63:63" x14ac:dyDescent="0.25">
      <c r="BK539901" s="2311"/>
    </row>
    <row r="539925" spans="63:63" x14ac:dyDescent="0.25">
      <c r="BK539925" s="2315"/>
    </row>
    <row r="539926" spans="63:63" x14ac:dyDescent="0.25">
      <c r="BK539926" s="2311"/>
    </row>
    <row r="539950" spans="63:63" x14ac:dyDescent="0.25">
      <c r="BK539950" s="2315"/>
    </row>
    <row r="539951" spans="63:63" x14ac:dyDescent="0.25">
      <c r="BK539951" s="2311"/>
    </row>
    <row r="539975" spans="63:63" x14ac:dyDescent="0.25">
      <c r="BK539975" s="2315"/>
    </row>
    <row r="539976" spans="63:63" x14ac:dyDescent="0.25">
      <c r="BK539976" s="2311"/>
    </row>
    <row r="540000" spans="63:63" x14ac:dyDescent="0.25">
      <c r="BK540000" s="2315"/>
    </row>
    <row r="540001" spans="63:63" x14ac:dyDescent="0.25">
      <c r="BK540001" s="2311"/>
    </row>
    <row r="540025" spans="63:63" x14ac:dyDescent="0.25">
      <c r="BK540025" s="2315"/>
    </row>
    <row r="540026" spans="63:63" x14ac:dyDescent="0.25">
      <c r="BK540026" s="2311"/>
    </row>
    <row r="540050" spans="63:63" x14ac:dyDescent="0.25">
      <c r="BK540050" s="2315"/>
    </row>
    <row r="540051" spans="63:63" x14ac:dyDescent="0.25">
      <c r="BK540051" s="2311"/>
    </row>
    <row r="540075" spans="63:63" x14ac:dyDescent="0.25">
      <c r="BK540075" s="2315"/>
    </row>
    <row r="540076" spans="63:63" x14ac:dyDescent="0.25">
      <c r="BK540076" s="2311"/>
    </row>
    <row r="540100" spans="63:63" x14ac:dyDescent="0.25">
      <c r="BK540100" s="2315"/>
    </row>
    <row r="540101" spans="63:63" x14ac:dyDescent="0.25">
      <c r="BK540101" s="2311"/>
    </row>
    <row r="540125" spans="63:63" x14ac:dyDescent="0.25">
      <c r="BK540125" s="2315"/>
    </row>
    <row r="540126" spans="63:63" x14ac:dyDescent="0.25">
      <c r="BK540126" s="2311"/>
    </row>
    <row r="540150" spans="63:63" x14ac:dyDescent="0.25">
      <c r="BK540150" s="2315"/>
    </row>
    <row r="540151" spans="63:63" x14ac:dyDescent="0.25">
      <c r="BK540151" s="2311"/>
    </row>
    <row r="540175" spans="63:63" x14ac:dyDescent="0.25">
      <c r="BK540175" s="2315"/>
    </row>
    <row r="540176" spans="63:63" x14ac:dyDescent="0.25">
      <c r="BK540176" s="2311"/>
    </row>
    <row r="540200" spans="63:63" x14ac:dyDescent="0.25">
      <c r="BK540200" s="2315"/>
    </row>
    <row r="540201" spans="63:63" x14ac:dyDescent="0.25">
      <c r="BK540201" s="2311"/>
    </row>
    <row r="540225" spans="63:63" x14ac:dyDescent="0.25">
      <c r="BK540225" s="2315"/>
    </row>
    <row r="540226" spans="63:63" x14ac:dyDescent="0.25">
      <c r="BK540226" s="2311"/>
    </row>
    <row r="540250" spans="63:63" x14ac:dyDescent="0.25">
      <c r="BK540250" s="2315"/>
    </row>
    <row r="540251" spans="63:63" x14ac:dyDescent="0.25">
      <c r="BK540251" s="2311"/>
    </row>
    <row r="540275" spans="63:63" x14ac:dyDescent="0.25">
      <c r="BK540275" s="2315"/>
    </row>
    <row r="540276" spans="63:63" x14ac:dyDescent="0.25">
      <c r="BK540276" s="2311"/>
    </row>
    <row r="540300" spans="63:63" x14ac:dyDescent="0.25">
      <c r="BK540300" s="2315"/>
    </row>
    <row r="540301" spans="63:63" x14ac:dyDescent="0.25">
      <c r="BK540301" s="2311"/>
    </row>
    <row r="540325" spans="63:63" x14ac:dyDescent="0.25">
      <c r="BK540325" s="2315"/>
    </row>
    <row r="540326" spans="63:63" x14ac:dyDescent="0.25">
      <c r="BK540326" s="2311"/>
    </row>
    <row r="540350" spans="63:63" x14ac:dyDescent="0.25">
      <c r="BK540350" s="2315"/>
    </row>
    <row r="540351" spans="63:63" x14ac:dyDescent="0.25">
      <c r="BK540351" s="2311"/>
    </row>
    <row r="540375" spans="63:63" x14ac:dyDescent="0.25">
      <c r="BK540375" s="2315"/>
    </row>
    <row r="540376" spans="63:63" x14ac:dyDescent="0.25">
      <c r="BK540376" s="2311"/>
    </row>
    <row r="540400" spans="63:63" x14ac:dyDescent="0.25">
      <c r="BK540400" s="2315"/>
    </row>
    <row r="540401" spans="63:63" x14ac:dyDescent="0.25">
      <c r="BK540401" s="2311"/>
    </row>
    <row r="540425" spans="63:63" x14ac:dyDescent="0.25">
      <c r="BK540425" s="2315"/>
    </row>
    <row r="540426" spans="63:63" x14ac:dyDescent="0.25">
      <c r="BK540426" s="2311"/>
    </row>
    <row r="540450" spans="63:63" x14ac:dyDescent="0.25">
      <c r="BK540450" s="2315"/>
    </row>
    <row r="540451" spans="63:63" x14ac:dyDescent="0.25">
      <c r="BK540451" s="2311"/>
    </row>
    <row r="540475" spans="63:63" x14ac:dyDescent="0.25">
      <c r="BK540475" s="2315"/>
    </row>
    <row r="540476" spans="63:63" x14ac:dyDescent="0.25">
      <c r="BK540476" s="2311"/>
    </row>
    <row r="540500" spans="63:63" x14ac:dyDescent="0.25">
      <c r="BK540500" s="2315"/>
    </row>
    <row r="540501" spans="63:63" x14ac:dyDescent="0.25">
      <c r="BK540501" s="2311"/>
    </row>
    <row r="540525" spans="63:63" x14ac:dyDescent="0.25">
      <c r="BK540525" s="2315"/>
    </row>
    <row r="540526" spans="63:63" x14ac:dyDescent="0.25">
      <c r="BK540526" s="2311"/>
    </row>
    <row r="540550" spans="63:63" x14ac:dyDescent="0.25">
      <c r="BK540550" s="2315"/>
    </row>
    <row r="540551" spans="63:63" x14ac:dyDescent="0.25">
      <c r="BK540551" s="2311"/>
    </row>
    <row r="540575" spans="63:63" x14ac:dyDescent="0.25">
      <c r="BK540575" s="2315"/>
    </row>
    <row r="540576" spans="63:63" x14ac:dyDescent="0.25">
      <c r="BK540576" s="2311"/>
    </row>
    <row r="540600" spans="63:63" x14ac:dyDescent="0.25">
      <c r="BK540600" s="2315"/>
    </row>
    <row r="540601" spans="63:63" x14ac:dyDescent="0.25">
      <c r="BK540601" s="2311"/>
    </row>
    <row r="540625" spans="63:63" x14ac:dyDescent="0.25">
      <c r="BK540625" s="2315"/>
    </row>
    <row r="540626" spans="63:63" x14ac:dyDescent="0.25">
      <c r="BK540626" s="2311"/>
    </row>
    <row r="540650" spans="63:63" x14ac:dyDescent="0.25">
      <c r="BK540650" s="2315"/>
    </row>
    <row r="540651" spans="63:63" x14ac:dyDescent="0.25">
      <c r="BK540651" s="2311"/>
    </row>
    <row r="540675" spans="63:63" x14ac:dyDescent="0.25">
      <c r="BK540675" s="2315"/>
    </row>
    <row r="540676" spans="63:63" x14ac:dyDescent="0.25">
      <c r="BK540676" s="2311"/>
    </row>
    <row r="540700" spans="63:63" x14ac:dyDescent="0.25">
      <c r="BK540700" s="2315"/>
    </row>
    <row r="540701" spans="63:63" x14ac:dyDescent="0.25">
      <c r="BK540701" s="2311"/>
    </row>
    <row r="540725" spans="63:63" x14ac:dyDescent="0.25">
      <c r="BK540725" s="2315"/>
    </row>
    <row r="540726" spans="63:63" x14ac:dyDescent="0.25">
      <c r="BK540726" s="2311"/>
    </row>
    <row r="540750" spans="63:63" x14ac:dyDescent="0.25">
      <c r="BK540750" s="2315"/>
    </row>
    <row r="540751" spans="63:63" x14ac:dyDescent="0.25">
      <c r="BK540751" s="2311"/>
    </row>
    <row r="540775" spans="63:63" x14ac:dyDescent="0.25">
      <c r="BK540775" s="2315"/>
    </row>
    <row r="540776" spans="63:63" x14ac:dyDescent="0.25">
      <c r="BK540776" s="2311"/>
    </row>
    <row r="540800" spans="63:63" x14ac:dyDescent="0.25">
      <c r="BK540800" s="2315"/>
    </row>
    <row r="540801" spans="63:63" x14ac:dyDescent="0.25">
      <c r="BK540801" s="2311"/>
    </row>
    <row r="540825" spans="63:63" x14ac:dyDescent="0.25">
      <c r="BK540825" s="2315"/>
    </row>
    <row r="540826" spans="63:63" x14ac:dyDescent="0.25">
      <c r="BK540826" s="2311"/>
    </row>
    <row r="540850" spans="63:63" x14ac:dyDescent="0.25">
      <c r="BK540850" s="2315"/>
    </row>
    <row r="540851" spans="63:63" x14ac:dyDescent="0.25">
      <c r="BK540851" s="2311"/>
    </row>
    <row r="540875" spans="63:63" x14ac:dyDescent="0.25">
      <c r="BK540875" s="2315"/>
    </row>
    <row r="540876" spans="63:63" x14ac:dyDescent="0.25">
      <c r="BK540876" s="2311"/>
    </row>
    <row r="540900" spans="63:63" x14ac:dyDescent="0.25">
      <c r="BK540900" s="2315"/>
    </row>
    <row r="540901" spans="63:63" x14ac:dyDescent="0.25">
      <c r="BK540901" s="2311"/>
    </row>
    <row r="540925" spans="63:63" x14ac:dyDescent="0.25">
      <c r="BK540925" s="2315"/>
    </row>
    <row r="540926" spans="63:63" x14ac:dyDescent="0.25">
      <c r="BK540926" s="2311"/>
    </row>
    <row r="540950" spans="63:63" x14ac:dyDescent="0.25">
      <c r="BK540950" s="2315"/>
    </row>
    <row r="540951" spans="63:63" x14ac:dyDescent="0.25">
      <c r="BK540951" s="2311"/>
    </row>
    <row r="540975" spans="63:63" x14ac:dyDescent="0.25">
      <c r="BK540975" s="2315"/>
    </row>
    <row r="540976" spans="63:63" x14ac:dyDescent="0.25">
      <c r="BK540976" s="2311"/>
    </row>
    <row r="541000" spans="63:63" x14ac:dyDescent="0.25">
      <c r="BK541000" s="2315"/>
    </row>
    <row r="541001" spans="63:63" x14ac:dyDescent="0.25">
      <c r="BK541001" s="2311"/>
    </row>
    <row r="541025" spans="63:63" x14ac:dyDescent="0.25">
      <c r="BK541025" s="2315"/>
    </row>
    <row r="541026" spans="63:63" x14ac:dyDescent="0.25">
      <c r="BK541026" s="2311"/>
    </row>
    <row r="541050" spans="63:63" x14ac:dyDescent="0.25">
      <c r="BK541050" s="2315"/>
    </row>
    <row r="541051" spans="63:63" x14ac:dyDescent="0.25">
      <c r="BK541051" s="2311"/>
    </row>
    <row r="541075" spans="63:63" x14ac:dyDescent="0.25">
      <c r="BK541075" s="2315"/>
    </row>
    <row r="541076" spans="63:63" x14ac:dyDescent="0.25">
      <c r="BK541076" s="2311"/>
    </row>
    <row r="541100" spans="63:63" x14ac:dyDescent="0.25">
      <c r="BK541100" s="2315"/>
    </row>
    <row r="541101" spans="63:63" x14ac:dyDescent="0.25">
      <c r="BK541101" s="2311"/>
    </row>
    <row r="541125" spans="63:63" x14ac:dyDescent="0.25">
      <c r="BK541125" s="2315"/>
    </row>
    <row r="541126" spans="63:63" x14ac:dyDescent="0.25">
      <c r="BK541126" s="2311"/>
    </row>
    <row r="541150" spans="63:63" x14ac:dyDescent="0.25">
      <c r="BK541150" s="2315"/>
    </row>
    <row r="541151" spans="63:63" x14ac:dyDescent="0.25">
      <c r="BK541151" s="2311"/>
    </row>
    <row r="541175" spans="63:63" x14ac:dyDescent="0.25">
      <c r="BK541175" s="2315"/>
    </row>
    <row r="541176" spans="63:63" x14ac:dyDescent="0.25">
      <c r="BK541176" s="2311"/>
    </row>
    <row r="541200" spans="63:63" x14ac:dyDescent="0.25">
      <c r="BK541200" s="2315"/>
    </row>
    <row r="541201" spans="63:63" x14ac:dyDescent="0.25">
      <c r="BK541201" s="2311"/>
    </row>
    <row r="541225" spans="63:63" x14ac:dyDescent="0.25">
      <c r="BK541225" s="2315"/>
    </row>
    <row r="541226" spans="63:63" x14ac:dyDescent="0.25">
      <c r="BK541226" s="2311"/>
    </row>
    <row r="541250" spans="63:63" x14ac:dyDescent="0.25">
      <c r="BK541250" s="2315"/>
    </row>
    <row r="541251" spans="63:63" x14ac:dyDescent="0.25">
      <c r="BK541251" s="2311"/>
    </row>
    <row r="541275" spans="63:63" x14ac:dyDescent="0.25">
      <c r="BK541275" s="2315"/>
    </row>
    <row r="541276" spans="63:63" x14ac:dyDescent="0.25">
      <c r="BK541276" s="2311"/>
    </row>
    <row r="541300" spans="63:63" x14ac:dyDescent="0.25">
      <c r="BK541300" s="2315"/>
    </row>
    <row r="541301" spans="63:63" x14ac:dyDescent="0.25">
      <c r="BK541301" s="2311"/>
    </row>
    <row r="541325" spans="63:63" x14ac:dyDescent="0.25">
      <c r="BK541325" s="2315"/>
    </row>
    <row r="541326" spans="63:63" x14ac:dyDescent="0.25">
      <c r="BK541326" s="2311"/>
    </row>
    <row r="541350" spans="63:63" x14ac:dyDescent="0.25">
      <c r="BK541350" s="2315"/>
    </row>
    <row r="541351" spans="63:63" x14ac:dyDescent="0.25">
      <c r="BK541351" s="2311"/>
    </row>
    <row r="541375" spans="63:63" x14ac:dyDescent="0.25">
      <c r="BK541375" s="2315"/>
    </row>
    <row r="541376" spans="63:63" x14ac:dyDescent="0.25">
      <c r="BK541376" s="2311"/>
    </row>
    <row r="541400" spans="63:63" x14ac:dyDescent="0.25">
      <c r="BK541400" s="2315"/>
    </row>
    <row r="541401" spans="63:63" x14ac:dyDescent="0.25">
      <c r="BK541401" s="2311"/>
    </row>
    <row r="541425" spans="63:63" x14ac:dyDescent="0.25">
      <c r="BK541425" s="2315"/>
    </row>
    <row r="541426" spans="63:63" x14ac:dyDescent="0.25">
      <c r="BK541426" s="2311"/>
    </row>
    <row r="541450" spans="63:63" x14ac:dyDescent="0.25">
      <c r="BK541450" s="2315"/>
    </row>
    <row r="541451" spans="63:63" x14ac:dyDescent="0.25">
      <c r="BK541451" s="2311"/>
    </row>
    <row r="541475" spans="63:63" x14ac:dyDescent="0.25">
      <c r="BK541475" s="2315"/>
    </row>
    <row r="541476" spans="63:63" x14ac:dyDescent="0.25">
      <c r="BK541476" s="2311"/>
    </row>
    <row r="541500" spans="63:63" x14ac:dyDescent="0.25">
      <c r="BK541500" s="2315"/>
    </row>
    <row r="541501" spans="63:63" x14ac:dyDescent="0.25">
      <c r="BK541501" s="2311"/>
    </row>
    <row r="541525" spans="63:63" x14ac:dyDescent="0.25">
      <c r="BK541525" s="2315"/>
    </row>
    <row r="541526" spans="63:63" x14ac:dyDescent="0.25">
      <c r="BK541526" s="2311"/>
    </row>
    <row r="541550" spans="63:63" x14ac:dyDescent="0.25">
      <c r="BK541550" s="2315"/>
    </row>
    <row r="541551" spans="63:63" x14ac:dyDescent="0.25">
      <c r="BK541551" s="2311"/>
    </row>
    <row r="541575" spans="63:63" x14ac:dyDescent="0.25">
      <c r="BK541575" s="2315"/>
    </row>
    <row r="541576" spans="63:63" x14ac:dyDescent="0.25">
      <c r="BK541576" s="2311"/>
    </row>
    <row r="541600" spans="63:63" x14ac:dyDescent="0.25">
      <c r="BK541600" s="2315"/>
    </row>
    <row r="541601" spans="63:63" x14ac:dyDescent="0.25">
      <c r="BK541601" s="2311"/>
    </row>
    <row r="541625" spans="63:63" x14ac:dyDescent="0.25">
      <c r="BK541625" s="2315"/>
    </row>
    <row r="541626" spans="63:63" x14ac:dyDescent="0.25">
      <c r="BK541626" s="2311"/>
    </row>
    <row r="541650" spans="63:63" x14ac:dyDescent="0.25">
      <c r="BK541650" s="2315"/>
    </row>
    <row r="541651" spans="63:63" x14ac:dyDescent="0.25">
      <c r="BK541651" s="2311"/>
    </row>
    <row r="541675" spans="63:63" x14ac:dyDescent="0.25">
      <c r="BK541675" s="2315"/>
    </row>
    <row r="541676" spans="63:63" x14ac:dyDescent="0.25">
      <c r="BK541676" s="2311"/>
    </row>
    <row r="541700" spans="63:63" x14ac:dyDescent="0.25">
      <c r="BK541700" s="2315"/>
    </row>
    <row r="541701" spans="63:63" x14ac:dyDescent="0.25">
      <c r="BK541701" s="2311"/>
    </row>
    <row r="541725" spans="63:63" x14ac:dyDescent="0.25">
      <c r="BK541725" s="2315"/>
    </row>
    <row r="541726" spans="63:63" x14ac:dyDescent="0.25">
      <c r="BK541726" s="2311"/>
    </row>
    <row r="541750" spans="63:63" x14ac:dyDescent="0.25">
      <c r="BK541750" s="2315"/>
    </row>
    <row r="541751" spans="63:63" x14ac:dyDescent="0.25">
      <c r="BK541751" s="2311"/>
    </row>
    <row r="541775" spans="63:63" x14ac:dyDescent="0.25">
      <c r="BK541775" s="2315"/>
    </row>
    <row r="541776" spans="63:63" x14ac:dyDescent="0.25">
      <c r="BK541776" s="2311"/>
    </row>
    <row r="541800" spans="63:63" x14ac:dyDescent="0.25">
      <c r="BK541800" s="2315"/>
    </row>
    <row r="541801" spans="63:63" x14ac:dyDescent="0.25">
      <c r="BK541801" s="2311"/>
    </row>
    <row r="541825" spans="63:63" x14ac:dyDescent="0.25">
      <c r="BK541825" s="2315"/>
    </row>
    <row r="541826" spans="63:63" x14ac:dyDescent="0.25">
      <c r="BK541826" s="2311"/>
    </row>
    <row r="541850" spans="63:63" x14ac:dyDescent="0.25">
      <c r="BK541850" s="2315"/>
    </row>
    <row r="541851" spans="63:63" x14ac:dyDescent="0.25">
      <c r="BK541851" s="2311"/>
    </row>
    <row r="541875" spans="63:63" x14ac:dyDescent="0.25">
      <c r="BK541875" s="2315"/>
    </row>
    <row r="541876" spans="63:63" x14ac:dyDescent="0.25">
      <c r="BK541876" s="2311"/>
    </row>
    <row r="541900" spans="63:63" x14ac:dyDescent="0.25">
      <c r="BK541900" s="2315"/>
    </row>
    <row r="541901" spans="63:63" x14ac:dyDescent="0.25">
      <c r="BK541901" s="2311"/>
    </row>
    <row r="541925" spans="63:63" x14ac:dyDescent="0.25">
      <c r="BK541925" s="2315"/>
    </row>
    <row r="541926" spans="63:63" x14ac:dyDescent="0.25">
      <c r="BK541926" s="2311"/>
    </row>
    <row r="541950" spans="63:63" x14ac:dyDescent="0.25">
      <c r="BK541950" s="2315"/>
    </row>
    <row r="541951" spans="63:63" x14ac:dyDescent="0.25">
      <c r="BK541951" s="2311"/>
    </row>
    <row r="541975" spans="63:63" x14ac:dyDescent="0.25">
      <c r="BK541975" s="2315"/>
    </row>
    <row r="541976" spans="63:63" x14ac:dyDescent="0.25">
      <c r="BK541976" s="2311"/>
    </row>
    <row r="542000" spans="63:63" x14ac:dyDescent="0.25">
      <c r="BK542000" s="2315"/>
    </row>
    <row r="542001" spans="63:63" x14ac:dyDescent="0.25">
      <c r="BK542001" s="2311"/>
    </row>
    <row r="542025" spans="63:63" x14ac:dyDescent="0.25">
      <c r="BK542025" s="2315"/>
    </row>
    <row r="542026" spans="63:63" x14ac:dyDescent="0.25">
      <c r="BK542026" s="2311"/>
    </row>
    <row r="542050" spans="63:63" x14ac:dyDescent="0.25">
      <c r="BK542050" s="2315"/>
    </row>
    <row r="542051" spans="63:63" x14ac:dyDescent="0.25">
      <c r="BK542051" s="2311"/>
    </row>
    <row r="542075" spans="63:63" x14ac:dyDescent="0.25">
      <c r="BK542075" s="2315"/>
    </row>
    <row r="542076" spans="63:63" x14ac:dyDescent="0.25">
      <c r="BK542076" s="2311"/>
    </row>
    <row r="542100" spans="63:63" x14ac:dyDescent="0.25">
      <c r="BK542100" s="2315"/>
    </row>
    <row r="542101" spans="63:63" x14ac:dyDescent="0.25">
      <c r="BK542101" s="2311"/>
    </row>
    <row r="542125" spans="63:63" x14ac:dyDescent="0.25">
      <c r="BK542125" s="2315"/>
    </row>
    <row r="542126" spans="63:63" x14ac:dyDescent="0.25">
      <c r="BK542126" s="2311"/>
    </row>
    <row r="542150" spans="63:63" x14ac:dyDescent="0.25">
      <c r="BK542150" s="2315"/>
    </row>
    <row r="542151" spans="63:63" x14ac:dyDescent="0.25">
      <c r="BK542151" s="2311"/>
    </row>
    <row r="542175" spans="63:63" x14ac:dyDescent="0.25">
      <c r="BK542175" s="2315"/>
    </row>
    <row r="542176" spans="63:63" x14ac:dyDescent="0.25">
      <c r="BK542176" s="2311"/>
    </row>
    <row r="542200" spans="63:63" x14ac:dyDescent="0.25">
      <c r="BK542200" s="2315"/>
    </row>
    <row r="542201" spans="63:63" x14ac:dyDescent="0.25">
      <c r="BK542201" s="2311"/>
    </row>
    <row r="542225" spans="63:63" x14ac:dyDescent="0.25">
      <c r="BK542225" s="2315"/>
    </row>
    <row r="542226" spans="63:63" x14ac:dyDescent="0.25">
      <c r="BK542226" s="2311"/>
    </row>
    <row r="542250" spans="63:63" x14ac:dyDescent="0.25">
      <c r="BK542250" s="2315"/>
    </row>
    <row r="542251" spans="63:63" x14ac:dyDescent="0.25">
      <c r="BK542251" s="2311"/>
    </row>
    <row r="542275" spans="63:63" x14ac:dyDescent="0.25">
      <c r="BK542275" s="2315"/>
    </row>
    <row r="542276" spans="63:63" x14ac:dyDescent="0.25">
      <c r="BK542276" s="2311"/>
    </row>
    <row r="542300" spans="63:63" x14ac:dyDescent="0.25">
      <c r="BK542300" s="2315"/>
    </row>
    <row r="542301" spans="63:63" x14ac:dyDescent="0.25">
      <c r="BK542301" s="2311"/>
    </row>
    <row r="542325" spans="63:63" x14ac:dyDescent="0.25">
      <c r="BK542325" s="2315"/>
    </row>
    <row r="542326" spans="63:63" x14ac:dyDescent="0.25">
      <c r="BK542326" s="2311"/>
    </row>
    <row r="542350" spans="63:63" x14ac:dyDescent="0.25">
      <c r="BK542350" s="2315"/>
    </row>
    <row r="542351" spans="63:63" x14ac:dyDescent="0.25">
      <c r="BK542351" s="2311"/>
    </row>
    <row r="542375" spans="63:63" x14ac:dyDescent="0.25">
      <c r="BK542375" s="2315"/>
    </row>
    <row r="542376" spans="63:63" x14ac:dyDescent="0.25">
      <c r="BK542376" s="2311"/>
    </row>
    <row r="542400" spans="63:63" x14ac:dyDescent="0.25">
      <c r="BK542400" s="2315"/>
    </row>
    <row r="542401" spans="63:63" x14ac:dyDescent="0.25">
      <c r="BK542401" s="2311"/>
    </row>
    <row r="542425" spans="63:63" x14ac:dyDescent="0.25">
      <c r="BK542425" s="2315"/>
    </row>
    <row r="542426" spans="63:63" x14ac:dyDescent="0.25">
      <c r="BK542426" s="2311"/>
    </row>
    <row r="542450" spans="63:63" x14ac:dyDescent="0.25">
      <c r="BK542450" s="2315"/>
    </row>
    <row r="542451" spans="63:63" x14ac:dyDescent="0.25">
      <c r="BK542451" s="2311"/>
    </row>
    <row r="542475" spans="63:63" x14ac:dyDescent="0.25">
      <c r="BK542475" s="2315"/>
    </row>
    <row r="542476" spans="63:63" x14ac:dyDescent="0.25">
      <c r="BK542476" s="2311"/>
    </row>
    <row r="542500" spans="63:63" x14ac:dyDescent="0.25">
      <c r="BK542500" s="2315"/>
    </row>
    <row r="542501" spans="63:63" x14ac:dyDescent="0.25">
      <c r="BK542501" s="2311"/>
    </row>
    <row r="542525" spans="63:63" x14ac:dyDescent="0.25">
      <c r="BK542525" s="2315"/>
    </row>
    <row r="542526" spans="63:63" x14ac:dyDescent="0.25">
      <c r="BK542526" s="2311"/>
    </row>
    <row r="542550" spans="63:63" x14ac:dyDescent="0.25">
      <c r="BK542550" s="2315"/>
    </row>
    <row r="542551" spans="63:63" x14ac:dyDescent="0.25">
      <c r="BK542551" s="2311"/>
    </row>
    <row r="542575" spans="63:63" x14ac:dyDescent="0.25">
      <c r="BK542575" s="2315"/>
    </row>
    <row r="542576" spans="63:63" x14ac:dyDescent="0.25">
      <c r="BK542576" s="2311"/>
    </row>
    <row r="542600" spans="63:63" x14ac:dyDescent="0.25">
      <c r="BK542600" s="2315"/>
    </row>
    <row r="542601" spans="63:63" x14ac:dyDescent="0.25">
      <c r="BK542601" s="2311"/>
    </row>
    <row r="542625" spans="63:63" x14ac:dyDescent="0.25">
      <c r="BK542625" s="2315"/>
    </row>
    <row r="542626" spans="63:63" x14ac:dyDescent="0.25">
      <c r="BK542626" s="2311"/>
    </row>
    <row r="542650" spans="63:63" x14ac:dyDescent="0.25">
      <c r="BK542650" s="2315"/>
    </row>
    <row r="542651" spans="63:63" x14ac:dyDescent="0.25">
      <c r="BK542651" s="2311"/>
    </row>
    <row r="542675" spans="63:63" x14ac:dyDescent="0.25">
      <c r="BK542675" s="2315"/>
    </row>
    <row r="542676" spans="63:63" x14ac:dyDescent="0.25">
      <c r="BK542676" s="2311"/>
    </row>
    <row r="542700" spans="63:63" x14ac:dyDescent="0.25">
      <c r="BK542700" s="2315"/>
    </row>
    <row r="542701" spans="63:63" x14ac:dyDescent="0.25">
      <c r="BK542701" s="2311"/>
    </row>
    <row r="542725" spans="63:63" x14ac:dyDescent="0.25">
      <c r="BK542725" s="2315"/>
    </row>
    <row r="542726" spans="63:63" x14ac:dyDescent="0.25">
      <c r="BK542726" s="2311"/>
    </row>
    <row r="542750" spans="63:63" x14ac:dyDescent="0.25">
      <c r="BK542750" s="2315"/>
    </row>
    <row r="542751" spans="63:63" x14ac:dyDescent="0.25">
      <c r="BK542751" s="2311"/>
    </row>
    <row r="542775" spans="63:63" x14ac:dyDescent="0.25">
      <c r="BK542775" s="2315"/>
    </row>
    <row r="542776" spans="63:63" x14ac:dyDescent="0.25">
      <c r="BK542776" s="2311"/>
    </row>
    <row r="542800" spans="63:63" x14ac:dyDescent="0.25">
      <c r="BK542800" s="2315"/>
    </row>
    <row r="542801" spans="63:63" x14ac:dyDescent="0.25">
      <c r="BK542801" s="2311"/>
    </row>
    <row r="542825" spans="63:63" x14ac:dyDescent="0.25">
      <c r="BK542825" s="2315"/>
    </row>
    <row r="542826" spans="63:63" x14ac:dyDescent="0.25">
      <c r="BK542826" s="2311"/>
    </row>
    <row r="542850" spans="63:63" x14ac:dyDescent="0.25">
      <c r="BK542850" s="2315"/>
    </row>
    <row r="542851" spans="63:63" x14ac:dyDescent="0.25">
      <c r="BK542851" s="2311"/>
    </row>
    <row r="542875" spans="63:63" x14ac:dyDescent="0.25">
      <c r="BK542875" s="2315"/>
    </row>
    <row r="542876" spans="63:63" x14ac:dyDescent="0.25">
      <c r="BK542876" s="2311"/>
    </row>
    <row r="542900" spans="63:63" x14ac:dyDescent="0.25">
      <c r="BK542900" s="2315"/>
    </row>
    <row r="542901" spans="63:63" x14ac:dyDescent="0.25">
      <c r="BK542901" s="2311"/>
    </row>
    <row r="542925" spans="63:63" x14ac:dyDescent="0.25">
      <c r="BK542925" s="2315"/>
    </row>
    <row r="542926" spans="63:63" x14ac:dyDescent="0.25">
      <c r="BK542926" s="2311"/>
    </row>
    <row r="542950" spans="63:63" x14ac:dyDescent="0.25">
      <c r="BK542950" s="2315"/>
    </row>
    <row r="542951" spans="63:63" x14ac:dyDescent="0.25">
      <c r="BK542951" s="2311"/>
    </row>
    <row r="542975" spans="63:63" x14ac:dyDescent="0.25">
      <c r="BK542975" s="2315"/>
    </row>
    <row r="542976" spans="63:63" x14ac:dyDescent="0.25">
      <c r="BK542976" s="2311"/>
    </row>
    <row r="543000" spans="63:63" x14ac:dyDescent="0.25">
      <c r="BK543000" s="2315"/>
    </row>
    <row r="543001" spans="63:63" x14ac:dyDescent="0.25">
      <c r="BK543001" s="2311"/>
    </row>
    <row r="543025" spans="63:63" x14ac:dyDescent="0.25">
      <c r="BK543025" s="2315"/>
    </row>
    <row r="543026" spans="63:63" x14ac:dyDescent="0.25">
      <c r="BK543026" s="2311"/>
    </row>
    <row r="543050" spans="63:63" x14ac:dyDescent="0.25">
      <c r="BK543050" s="2315"/>
    </row>
    <row r="543051" spans="63:63" x14ac:dyDescent="0.25">
      <c r="BK543051" s="2311"/>
    </row>
    <row r="543075" spans="63:63" x14ac:dyDescent="0.25">
      <c r="BK543075" s="2315"/>
    </row>
    <row r="543076" spans="63:63" x14ac:dyDescent="0.25">
      <c r="BK543076" s="2311"/>
    </row>
    <row r="543100" spans="63:63" x14ac:dyDescent="0.25">
      <c r="BK543100" s="2315"/>
    </row>
    <row r="543101" spans="63:63" x14ac:dyDescent="0.25">
      <c r="BK543101" s="2311"/>
    </row>
    <row r="543125" spans="63:63" x14ac:dyDescent="0.25">
      <c r="BK543125" s="2315"/>
    </row>
    <row r="543126" spans="63:63" x14ac:dyDescent="0.25">
      <c r="BK543126" s="2311"/>
    </row>
    <row r="543150" spans="63:63" x14ac:dyDescent="0.25">
      <c r="BK543150" s="2315"/>
    </row>
    <row r="543151" spans="63:63" x14ac:dyDescent="0.25">
      <c r="BK543151" s="2311"/>
    </row>
    <row r="543175" spans="63:63" x14ac:dyDescent="0.25">
      <c r="BK543175" s="2315"/>
    </row>
    <row r="543176" spans="63:63" x14ac:dyDescent="0.25">
      <c r="BK543176" s="2311"/>
    </row>
    <row r="543200" spans="63:63" x14ac:dyDescent="0.25">
      <c r="BK543200" s="2315"/>
    </row>
    <row r="543201" spans="63:63" x14ac:dyDescent="0.25">
      <c r="BK543201" s="2311"/>
    </row>
    <row r="543225" spans="63:63" x14ac:dyDescent="0.25">
      <c r="BK543225" s="2315"/>
    </row>
    <row r="543226" spans="63:63" x14ac:dyDescent="0.25">
      <c r="BK543226" s="2311"/>
    </row>
    <row r="543250" spans="63:63" x14ac:dyDescent="0.25">
      <c r="BK543250" s="2315"/>
    </row>
    <row r="543251" spans="63:63" x14ac:dyDescent="0.25">
      <c r="BK543251" s="2311"/>
    </row>
    <row r="543275" spans="63:63" x14ac:dyDescent="0.25">
      <c r="BK543275" s="2315"/>
    </row>
    <row r="543276" spans="63:63" x14ac:dyDescent="0.25">
      <c r="BK543276" s="2311"/>
    </row>
    <row r="543300" spans="63:63" x14ac:dyDescent="0.25">
      <c r="BK543300" s="2315"/>
    </row>
    <row r="543301" spans="63:63" x14ac:dyDescent="0.25">
      <c r="BK543301" s="2311"/>
    </row>
    <row r="543325" spans="63:63" x14ac:dyDescent="0.25">
      <c r="BK543325" s="2315"/>
    </row>
    <row r="543326" spans="63:63" x14ac:dyDescent="0.25">
      <c r="BK543326" s="2311"/>
    </row>
    <row r="543350" spans="63:63" x14ac:dyDescent="0.25">
      <c r="BK543350" s="2315"/>
    </row>
    <row r="543351" spans="63:63" x14ac:dyDescent="0.25">
      <c r="BK543351" s="2311"/>
    </row>
    <row r="543375" spans="63:63" x14ac:dyDescent="0.25">
      <c r="BK543375" s="2315"/>
    </row>
    <row r="543376" spans="63:63" x14ac:dyDescent="0.25">
      <c r="BK543376" s="2311"/>
    </row>
    <row r="543400" spans="63:63" x14ac:dyDescent="0.25">
      <c r="BK543400" s="2315"/>
    </row>
    <row r="543401" spans="63:63" x14ac:dyDescent="0.25">
      <c r="BK543401" s="2311"/>
    </row>
    <row r="543425" spans="63:63" x14ac:dyDescent="0.25">
      <c r="BK543425" s="2315"/>
    </row>
    <row r="543426" spans="63:63" x14ac:dyDescent="0.25">
      <c r="BK543426" s="2311"/>
    </row>
    <row r="543450" spans="63:63" x14ac:dyDescent="0.25">
      <c r="BK543450" s="2315"/>
    </row>
    <row r="543451" spans="63:63" x14ac:dyDescent="0.25">
      <c r="BK543451" s="2311"/>
    </row>
    <row r="543475" spans="63:63" x14ac:dyDescent="0.25">
      <c r="BK543475" s="2315"/>
    </row>
    <row r="543476" spans="63:63" x14ac:dyDescent="0.25">
      <c r="BK543476" s="2311"/>
    </row>
    <row r="543500" spans="63:63" x14ac:dyDescent="0.25">
      <c r="BK543500" s="2315"/>
    </row>
    <row r="543501" spans="63:63" x14ac:dyDescent="0.25">
      <c r="BK543501" s="2311"/>
    </row>
    <row r="543525" spans="63:63" x14ac:dyDescent="0.25">
      <c r="BK543525" s="2315"/>
    </row>
    <row r="543526" spans="63:63" x14ac:dyDescent="0.25">
      <c r="BK543526" s="2311"/>
    </row>
    <row r="543550" spans="63:63" x14ac:dyDescent="0.25">
      <c r="BK543550" s="2315"/>
    </row>
    <row r="543551" spans="63:63" x14ac:dyDescent="0.25">
      <c r="BK543551" s="2311"/>
    </row>
    <row r="543575" spans="63:63" x14ac:dyDescent="0.25">
      <c r="BK543575" s="2315"/>
    </row>
    <row r="543576" spans="63:63" x14ac:dyDescent="0.25">
      <c r="BK543576" s="2311"/>
    </row>
    <row r="543600" spans="63:63" x14ac:dyDescent="0.25">
      <c r="BK543600" s="2315"/>
    </row>
    <row r="543601" spans="63:63" x14ac:dyDescent="0.25">
      <c r="BK543601" s="2311"/>
    </row>
    <row r="543625" spans="63:63" x14ac:dyDescent="0.25">
      <c r="BK543625" s="2315"/>
    </row>
    <row r="543626" spans="63:63" x14ac:dyDescent="0.25">
      <c r="BK543626" s="2311"/>
    </row>
    <row r="543650" spans="63:63" x14ac:dyDescent="0.25">
      <c r="BK543650" s="2315"/>
    </row>
    <row r="543651" spans="63:63" x14ac:dyDescent="0.25">
      <c r="BK543651" s="2311"/>
    </row>
    <row r="543675" spans="63:63" x14ac:dyDescent="0.25">
      <c r="BK543675" s="2315"/>
    </row>
    <row r="543676" spans="63:63" x14ac:dyDescent="0.25">
      <c r="BK543676" s="2311"/>
    </row>
    <row r="543700" spans="63:63" x14ac:dyDescent="0.25">
      <c r="BK543700" s="2315"/>
    </row>
    <row r="543701" spans="63:63" x14ac:dyDescent="0.25">
      <c r="BK543701" s="2311"/>
    </row>
    <row r="543725" spans="63:63" x14ac:dyDescent="0.25">
      <c r="BK543725" s="2315"/>
    </row>
    <row r="543726" spans="63:63" x14ac:dyDescent="0.25">
      <c r="BK543726" s="2311"/>
    </row>
    <row r="543750" spans="63:63" x14ac:dyDescent="0.25">
      <c r="BK543750" s="2315"/>
    </row>
    <row r="543751" spans="63:63" x14ac:dyDescent="0.25">
      <c r="BK543751" s="2311"/>
    </row>
    <row r="543775" spans="63:63" x14ac:dyDescent="0.25">
      <c r="BK543775" s="2315"/>
    </row>
    <row r="543776" spans="63:63" x14ac:dyDescent="0.25">
      <c r="BK543776" s="2311"/>
    </row>
    <row r="543800" spans="63:63" x14ac:dyDescent="0.25">
      <c r="BK543800" s="2315"/>
    </row>
    <row r="543801" spans="63:63" x14ac:dyDescent="0.25">
      <c r="BK543801" s="2311"/>
    </row>
    <row r="543825" spans="63:63" x14ac:dyDescent="0.25">
      <c r="BK543825" s="2315"/>
    </row>
    <row r="543826" spans="63:63" x14ac:dyDescent="0.25">
      <c r="BK543826" s="2311"/>
    </row>
    <row r="543850" spans="63:63" x14ac:dyDescent="0.25">
      <c r="BK543850" s="2315"/>
    </row>
    <row r="543851" spans="63:63" x14ac:dyDescent="0.25">
      <c r="BK543851" s="2311"/>
    </row>
    <row r="543875" spans="63:63" x14ac:dyDescent="0.25">
      <c r="BK543875" s="2315"/>
    </row>
    <row r="543876" spans="63:63" x14ac:dyDescent="0.25">
      <c r="BK543876" s="2311"/>
    </row>
    <row r="543900" spans="63:63" x14ac:dyDescent="0.25">
      <c r="BK543900" s="2315"/>
    </row>
    <row r="543901" spans="63:63" x14ac:dyDescent="0.25">
      <c r="BK543901" s="2311"/>
    </row>
    <row r="543925" spans="63:63" x14ac:dyDescent="0.25">
      <c r="BK543925" s="2315"/>
    </row>
    <row r="543926" spans="63:63" x14ac:dyDescent="0.25">
      <c r="BK543926" s="2311"/>
    </row>
    <row r="543950" spans="63:63" x14ac:dyDescent="0.25">
      <c r="BK543950" s="2315"/>
    </row>
    <row r="543951" spans="63:63" x14ac:dyDescent="0.25">
      <c r="BK543951" s="2311"/>
    </row>
    <row r="543975" spans="63:63" x14ac:dyDescent="0.25">
      <c r="BK543975" s="2315"/>
    </row>
    <row r="543976" spans="63:63" x14ac:dyDescent="0.25">
      <c r="BK543976" s="2311"/>
    </row>
    <row r="544000" spans="63:63" x14ac:dyDescent="0.25">
      <c r="BK544000" s="2315"/>
    </row>
    <row r="544001" spans="63:63" x14ac:dyDescent="0.25">
      <c r="BK544001" s="2311"/>
    </row>
    <row r="544025" spans="63:63" x14ac:dyDescent="0.25">
      <c r="BK544025" s="2315"/>
    </row>
    <row r="544026" spans="63:63" x14ac:dyDescent="0.25">
      <c r="BK544026" s="2311"/>
    </row>
    <row r="544050" spans="63:63" x14ac:dyDescent="0.25">
      <c r="BK544050" s="2315"/>
    </row>
    <row r="544051" spans="63:63" x14ac:dyDescent="0.25">
      <c r="BK544051" s="2311"/>
    </row>
    <row r="544075" spans="63:63" x14ac:dyDescent="0.25">
      <c r="BK544075" s="2315"/>
    </row>
    <row r="544076" spans="63:63" x14ac:dyDescent="0.25">
      <c r="BK544076" s="2311"/>
    </row>
    <row r="544100" spans="63:63" x14ac:dyDescent="0.25">
      <c r="BK544100" s="2315"/>
    </row>
    <row r="544101" spans="63:63" x14ac:dyDescent="0.25">
      <c r="BK544101" s="2311"/>
    </row>
    <row r="544125" spans="63:63" x14ac:dyDescent="0.25">
      <c r="BK544125" s="2315"/>
    </row>
    <row r="544126" spans="63:63" x14ac:dyDescent="0.25">
      <c r="BK544126" s="2311"/>
    </row>
    <row r="544150" spans="63:63" x14ac:dyDescent="0.25">
      <c r="BK544150" s="2315"/>
    </row>
    <row r="544151" spans="63:63" x14ac:dyDescent="0.25">
      <c r="BK544151" s="2311"/>
    </row>
    <row r="544175" spans="63:63" x14ac:dyDescent="0.25">
      <c r="BK544175" s="2315"/>
    </row>
    <row r="544176" spans="63:63" x14ac:dyDescent="0.25">
      <c r="BK544176" s="2311"/>
    </row>
    <row r="544200" spans="63:63" x14ac:dyDescent="0.25">
      <c r="BK544200" s="2315"/>
    </row>
    <row r="544201" spans="63:63" x14ac:dyDescent="0.25">
      <c r="BK544201" s="2311"/>
    </row>
    <row r="544225" spans="63:63" x14ac:dyDescent="0.25">
      <c r="BK544225" s="2315"/>
    </row>
    <row r="544226" spans="63:63" x14ac:dyDescent="0.25">
      <c r="BK544226" s="2311"/>
    </row>
    <row r="544250" spans="63:63" x14ac:dyDescent="0.25">
      <c r="BK544250" s="2315"/>
    </row>
    <row r="544251" spans="63:63" x14ac:dyDescent="0.25">
      <c r="BK544251" s="2311"/>
    </row>
    <row r="544275" spans="63:63" x14ac:dyDescent="0.25">
      <c r="BK544275" s="2315"/>
    </row>
    <row r="544276" spans="63:63" x14ac:dyDescent="0.25">
      <c r="BK544276" s="2311"/>
    </row>
    <row r="544300" spans="63:63" x14ac:dyDescent="0.25">
      <c r="BK544300" s="2315"/>
    </row>
    <row r="544301" spans="63:63" x14ac:dyDescent="0.25">
      <c r="BK544301" s="2311"/>
    </row>
    <row r="544325" spans="63:63" x14ac:dyDescent="0.25">
      <c r="BK544325" s="2315"/>
    </row>
    <row r="544326" spans="63:63" x14ac:dyDescent="0.25">
      <c r="BK544326" s="2311"/>
    </row>
    <row r="544350" spans="63:63" x14ac:dyDescent="0.25">
      <c r="BK544350" s="2315"/>
    </row>
    <row r="544351" spans="63:63" x14ac:dyDescent="0.25">
      <c r="BK544351" s="2311"/>
    </row>
    <row r="544375" spans="63:63" x14ac:dyDescent="0.25">
      <c r="BK544375" s="2315"/>
    </row>
    <row r="544376" spans="63:63" x14ac:dyDescent="0.25">
      <c r="BK544376" s="2311"/>
    </row>
    <row r="544400" spans="63:63" x14ac:dyDescent="0.25">
      <c r="BK544400" s="2315"/>
    </row>
    <row r="544401" spans="63:63" x14ac:dyDescent="0.25">
      <c r="BK544401" s="2311"/>
    </row>
    <row r="544425" spans="63:63" x14ac:dyDescent="0.25">
      <c r="BK544425" s="2315"/>
    </row>
    <row r="544426" spans="63:63" x14ac:dyDescent="0.25">
      <c r="BK544426" s="2311"/>
    </row>
    <row r="544450" spans="63:63" x14ac:dyDescent="0.25">
      <c r="BK544450" s="2315"/>
    </row>
    <row r="544451" spans="63:63" x14ac:dyDescent="0.25">
      <c r="BK544451" s="2311"/>
    </row>
    <row r="544475" spans="63:63" x14ac:dyDescent="0.25">
      <c r="BK544475" s="2315"/>
    </row>
    <row r="544476" spans="63:63" x14ac:dyDescent="0.25">
      <c r="BK544476" s="2311"/>
    </row>
    <row r="544500" spans="63:63" x14ac:dyDescent="0.25">
      <c r="BK544500" s="2315"/>
    </row>
    <row r="544501" spans="63:63" x14ac:dyDescent="0.25">
      <c r="BK544501" s="2311"/>
    </row>
    <row r="544525" spans="63:63" x14ac:dyDescent="0.25">
      <c r="BK544525" s="2315"/>
    </row>
    <row r="544526" spans="63:63" x14ac:dyDescent="0.25">
      <c r="BK544526" s="2311"/>
    </row>
    <row r="544550" spans="63:63" x14ac:dyDescent="0.25">
      <c r="BK544550" s="2315"/>
    </row>
    <row r="544551" spans="63:63" x14ac:dyDescent="0.25">
      <c r="BK544551" s="2311"/>
    </row>
    <row r="544575" spans="63:63" x14ac:dyDescent="0.25">
      <c r="BK544575" s="2315"/>
    </row>
    <row r="544576" spans="63:63" x14ac:dyDescent="0.25">
      <c r="BK544576" s="2311"/>
    </row>
    <row r="544600" spans="63:63" x14ac:dyDescent="0.25">
      <c r="BK544600" s="2315"/>
    </row>
    <row r="544601" spans="63:63" x14ac:dyDescent="0.25">
      <c r="BK544601" s="2311"/>
    </row>
    <row r="544625" spans="63:63" x14ac:dyDescent="0.25">
      <c r="BK544625" s="2315"/>
    </row>
    <row r="544626" spans="63:63" x14ac:dyDescent="0.25">
      <c r="BK544626" s="2311"/>
    </row>
    <row r="544650" spans="63:63" x14ac:dyDescent="0.25">
      <c r="BK544650" s="2315"/>
    </row>
    <row r="544651" spans="63:63" x14ac:dyDescent="0.25">
      <c r="BK544651" s="2311"/>
    </row>
    <row r="544675" spans="63:63" x14ac:dyDescent="0.25">
      <c r="BK544675" s="2315"/>
    </row>
    <row r="544676" spans="63:63" x14ac:dyDescent="0.25">
      <c r="BK544676" s="2311"/>
    </row>
    <row r="544700" spans="63:63" x14ac:dyDescent="0.25">
      <c r="BK544700" s="2315"/>
    </row>
    <row r="544701" spans="63:63" x14ac:dyDescent="0.25">
      <c r="BK544701" s="2311"/>
    </row>
    <row r="544725" spans="63:63" x14ac:dyDescent="0.25">
      <c r="BK544725" s="2315"/>
    </row>
    <row r="544726" spans="63:63" x14ac:dyDescent="0.25">
      <c r="BK544726" s="2311"/>
    </row>
    <row r="544750" spans="63:63" x14ac:dyDescent="0.25">
      <c r="BK544750" s="2315"/>
    </row>
    <row r="544751" spans="63:63" x14ac:dyDescent="0.25">
      <c r="BK544751" s="2311"/>
    </row>
    <row r="544775" spans="63:63" x14ac:dyDescent="0.25">
      <c r="BK544775" s="2315"/>
    </row>
    <row r="544776" spans="63:63" x14ac:dyDescent="0.25">
      <c r="BK544776" s="2311"/>
    </row>
    <row r="544800" spans="63:63" x14ac:dyDescent="0.25">
      <c r="BK544800" s="2315"/>
    </row>
    <row r="544801" spans="63:63" x14ac:dyDescent="0.25">
      <c r="BK544801" s="2311"/>
    </row>
    <row r="544825" spans="63:63" x14ac:dyDescent="0.25">
      <c r="BK544825" s="2315"/>
    </row>
    <row r="544826" spans="63:63" x14ac:dyDescent="0.25">
      <c r="BK544826" s="2311"/>
    </row>
    <row r="544850" spans="63:63" x14ac:dyDescent="0.25">
      <c r="BK544850" s="2315"/>
    </row>
    <row r="544851" spans="63:63" x14ac:dyDescent="0.25">
      <c r="BK544851" s="2311"/>
    </row>
    <row r="544875" spans="63:63" x14ac:dyDescent="0.25">
      <c r="BK544875" s="2315"/>
    </row>
    <row r="544876" spans="63:63" x14ac:dyDescent="0.25">
      <c r="BK544876" s="2311"/>
    </row>
    <row r="544900" spans="63:63" x14ac:dyDescent="0.25">
      <c r="BK544900" s="2315"/>
    </row>
    <row r="544901" spans="63:63" x14ac:dyDescent="0.25">
      <c r="BK544901" s="2311"/>
    </row>
    <row r="544925" spans="63:63" x14ac:dyDescent="0.25">
      <c r="BK544925" s="2315"/>
    </row>
    <row r="544926" spans="63:63" x14ac:dyDescent="0.25">
      <c r="BK544926" s="2311"/>
    </row>
    <row r="544950" spans="63:63" x14ac:dyDescent="0.25">
      <c r="BK544950" s="2315"/>
    </row>
    <row r="544951" spans="63:63" x14ac:dyDescent="0.25">
      <c r="BK544951" s="2311"/>
    </row>
    <row r="544975" spans="63:63" x14ac:dyDescent="0.25">
      <c r="BK544975" s="2315"/>
    </row>
    <row r="544976" spans="63:63" x14ac:dyDescent="0.25">
      <c r="BK544976" s="2311"/>
    </row>
    <row r="545000" spans="63:63" x14ac:dyDescent="0.25">
      <c r="BK545000" s="2315"/>
    </row>
    <row r="545001" spans="63:63" x14ac:dyDescent="0.25">
      <c r="BK545001" s="2311"/>
    </row>
    <row r="545025" spans="63:63" x14ac:dyDescent="0.25">
      <c r="BK545025" s="2315"/>
    </row>
    <row r="545026" spans="63:63" x14ac:dyDescent="0.25">
      <c r="BK545026" s="2311"/>
    </row>
    <row r="545050" spans="63:63" x14ac:dyDescent="0.25">
      <c r="BK545050" s="2315"/>
    </row>
    <row r="545051" spans="63:63" x14ac:dyDescent="0.25">
      <c r="BK545051" s="2311"/>
    </row>
    <row r="545075" spans="63:63" x14ac:dyDescent="0.25">
      <c r="BK545075" s="2315"/>
    </row>
    <row r="545076" spans="63:63" x14ac:dyDescent="0.25">
      <c r="BK545076" s="2311"/>
    </row>
    <row r="545100" spans="63:63" x14ac:dyDescent="0.25">
      <c r="BK545100" s="2315"/>
    </row>
    <row r="545101" spans="63:63" x14ac:dyDescent="0.25">
      <c r="BK545101" s="2311"/>
    </row>
    <row r="545125" spans="63:63" x14ac:dyDescent="0.25">
      <c r="BK545125" s="2315"/>
    </row>
    <row r="545126" spans="63:63" x14ac:dyDescent="0.25">
      <c r="BK545126" s="2311"/>
    </row>
    <row r="545150" spans="63:63" x14ac:dyDescent="0.25">
      <c r="BK545150" s="2315"/>
    </row>
    <row r="545151" spans="63:63" x14ac:dyDescent="0.25">
      <c r="BK545151" s="2311"/>
    </row>
    <row r="545175" spans="63:63" x14ac:dyDescent="0.25">
      <c r="BK545175" s="2315"/>
    </row>
    <row r="545176" spans="63:63" x14ac:dyDescent="0.25">
      <c r="BK545176" s="2311"/>
    </row>
    <row r="545200" spans="63:63" x14ac:dyDescent="0.25">
      <c r="BK545200" s="2315"/>
    </row>
    <row r="545201" spans="63:63" x14ac:dyDescent="0.25">
      <c r="BK545201" s="2311"/>
    </row>
    <row r="545225" spans="63:63" x14ac:dyDescent="0.25">
      <c r="BK545225" s="2315"/>
    </row>
    <row r="545226" spans="63:63" x14ac:dyDescent="0.25">
      <c r="BK545226" s="2311"/>
    </row>
    <row r="545250" spans="63:63" x14ac:dyDescent="0.25">
      <c r="BK545250" s="2315"/>
    </row>
    <row r="545251" spans="63:63" x14ac:dyDescent="0.25">
      <c r="BK545251" s="2311"/>
    </row>
    <row r="545275" spans="63:63" x14ac:dyDescent="0.25">
      <c r="BK545275" s="2315"/>
    </row>
    <row r="545276" spans="63:63" x14ac:dyDescent="0.25">
      <c r="BK545276" s="2311"/>
    </row>
    <row r="545300" spans="63:63" x14ac:dyDescent="0.25">
      <c r="BK545300" s="2315"/>
    </row>
    <row r="545301" spans="63:63" x14ac:dyDescent="0.25">
      <c r="BK545301" s="2311"/>
    </row>
    <row r="545325" spans="63:63" x14ac:dyDescent="0.25">
      <c r="BK545325" s="2315"/>
    </row>
    <row r="545326" spans="63:63" x14ac:dyDescent="0.25">
      <c r="BK545326" s="2311"/>
    </row>
    <row r="545350" spans="63:63" x14ac:dyDescent="0.25">
      <c r="BK545350" s="2315"/>
    </row>
    <row r="545351" spans="63:63" x14ac:dyDescent="0.25">
      <c r="BK545351" s="2311"/>
    </row>
    <row r="545375" spans="63:63" x14ac:dyDescent="0.25">
      <c r="BK545375" s="2315"/>
    </row>
    <row r="545376" spans="63:63" x14ac:dyDescent="0.25">
      <c r="BK545376" s="2311"/>
    </row>
    <row r="545400" spans="63:63" x14ac:dyDescent="0.25">
      <c r="BK545400" s="2315"/>
    </row>
    <row r="545401" spans="63:63" x14ac:dyDescent="0.25">
      <c r="BK545401" s="2311"/>
    </row>
    <row r="545425" spans="63:63" x14ac:dyDescent="0.25">
      <c r="BK545425" s="2315"/>
    </row>
    <row r="545426" spans="63:63" x14ac:dyDescent="0.25">
      <c r="BK545426" s="2311"/>
    </row>
    <row r="545450" spans="63:63" x14ac:dyDescent="0.25">
      <c r="BK545450" s="2315"/>
    </row>
    <row r="545451" spans="63:63" x14ac:dyDescent="0.25">
      <c r="BK545451" s="2311"/>
    </row>
    <row r="545475" spans="63:63" x14ac:dyDescent="0.25">
      <c r="BK545475" s="2315"/>
    </row>
    <row r="545476" spans="63:63" x14ac:dyDescent="0.25">
      <c r="BK545476" s="2311"/>
    </row>
    <row r="545500" spans="63:63" x14ac:dyDescent="0.25">
      <c r="BK545500" s="2315"/>
    </row>
    <row r="545501" spans="63:63" x14ac:dyDescent="0.25">
      <c r="BK545501" s="2311"/>
    </row>
    <row r="545525" spans="63:63" x14ac:dyDescent="0.25">
      <c r="BK545525" s="2315"/>
    </row>
    <row r="545526" spans="63:63" x14ac:dyDescent="0.25">
      <c r="BK545526" s="2311"/>
    </row>
    <row r="545550" spans="63:63" x14ac:dyDescent="0.25">
      <c r="BK545550" s="2315"/>
    </row>
    <row r="545551" spans="63:63" x14ac:dyDescent="0.25">
      <c r="BK545551" s="2311"/>
    </row>
    <row r="545575" spans="63:63" x14ac:dyDescent="0.25">
      <c r="BK545575" s="2315"/>
    </row>
    <row r="545576" spans="63:63" x14ac:dyDescent="0.25">
      <c r="BK545576" s="2311"/>
    </row>
    <row r="545600" spans="63:63" x14ac:dyDescent="0.25">
      <c r="BK545600" s="2315"/>
    </row>
    <row r="545601" spans="63:63" x14ac:dyDescent="0.25">
      <c r="BK545601" s="2311"/>
    </row>
    <row r="545625" spans="63:63" x14ac:dyDescent="0.25">
      <c r="BK545625" s="2315"/>
    </row>
    <row r="545626" spans="63:63" x14ac:dyDescent="0.25">
      <c r="BK545626" s="2311"/>
    </row>
    <row r="545650" spans="63:63" x14ac:dyDescent="0.25">
      <c r="BK545650" s="2315"/>
    </row>
    <row r="545651" spans="63:63" x14ac:dyDescent="0.25">
      <c r="BK545651" s="2311"/>
    </row>
    <row r="545675" spans="63:63" x14ac:dyDescent="0.25">
      <c r="BK545675" s="2315"/>
    </row>
    <row r="545676" spans="63:63" x14ac:dyDescent="0.25">
      <c r="BK545676" s="2311"/>
    </row>
    <row r="545700" spans="63:63" x14ac:dyDescent="0.25">
      <c r="BK545700" s="2315"/>
    </row>
    <row r="545701" spans="63:63" x14ac:dyDescent="0.25">
      <c r="BK545701" s="2311"/>
    </row>
    <row r="545725" spans="63:63" x14ac:dyDescent="0.25">
      <c r="BK545725" s="2315"/>
    </row>
    <row r="545726" spans="63:63" x14ac:dyDescent="0.25">
      <c r="BK545726" s="2311"/>
    </row>
    <row r="545750" spans="63:63" x14ac:dyDescent="0.25">
      <c r="BK545750" s="2315"/>
    </row>
    <row r="545751" spans="63:63" x14ac:dyDescent="0.25">
      <c r="BK545751" s="2311"/>
    </row>
    <row r="545775" spans="63:63" x14ac:dyDescent="0.25">
      <c r="BK545775" s="2315"/>
    </row>
    <row r="545776" spans="63:63" x14ac:dyDescent="0.25">
      <c r="BK545776" s="2311"/>
    </row>
    <row r="545800" spans="63:63" x14ac:dyDescent="0.25">
      <c r="BK545800" s="2315"/>
    </row>
    <row r="545801" spans="63:63" x14ac:dyDescent="0.25">
      <c r="BK545801" s="2311"/>
    </row>
    <row r="545825" spans="63:63" x14ac:dyDescent="0.25">
      <c r="BK545825" s="2315"/>
    </row>
    <row r="545826" spans="63:63" x14ac:dyDescent="0.25">
      <c r="BK545826" s="2311"/>
    </row>
    <row r="545850" spans="63:63" x14ac:dyDescent="0.25">
      <c r="BK545850" s="2315"/>
    </row>
    <row r="545851" spans="63:63" x14ac:dyDescent="0.25">
      <c r="BK545851" s="2311"/>
    </row>
    <row r="545875" spans="63:63" x14ac:dyDescent="0.25">
      <c r="BK545875" s="2315"/>
    </row>
    <row r="545876" spans="63:63" x14ac:dyDescent="0.25">
      <c r="BK545876" s="2311"/>
    </row>
    <row r="545900" spans="63:63" x14ac:dyDescent="0.25">
      <c r="BK545900" s="2315"/>
    </row>
    <row r="545901" spans="63:63" x14ac:dyDescent="0.25">
      <c r="BK545901" s="2311"/>
    </row>
    <row r="545925" spans="63:63" x14ac:dyDescent="0.25">
      <c r="BK545925" s="2315"/>
    </row>
    <row r="545926" spans="63:63" x14ac:dyDescent="0.25">
      <c r="BK545926" s="2311"/>
    </row>
    <row r="545950" spans="63:63" x14ac:dyDescent="0.25">
      <c r="BK545950" s="2315"/>
    </row>
    <row r="545951" spans="63:63" x14ac:dyDescent="0.25">
      <c r="BK545951" s="2311"/>
    </row>
    <row r="545975" spans="63:63" x14ac:dyDescent="0.25">
      <c r="BK545975" s="2315"/>
    </row>
    <row r="545976" spans="63:63" x14ac:dyDescent="0.25">
      <c r="BK545976" s="2311"/>
    </row>
    <row r="546000" spans="63:63" x14ac:dyDescent="0.25">
      <c r="BK546000" s="2315"/>
    </row>
    <row r="546001" spans="63:63" x14ac:dyDescent="0.25">
      <c r="BK546001" s="2311"/>
    </row>
    <row r="546025" spans="63:63" x14ac:dyDescent="0.25">
      <c r="BK546025" s="2315"/>
    </row>
    <row r="546026" spans="63:63" x14ac:dyDescent="0.25">
      <c r="BK546026" s="2311"/>
    </row>
    <row r="546050" spans="63:63" x14ac:dyDescent="0.25">
      <c r="BK546050" s="2315"/>
    </row>
    <row r="546051" spans="63:63" x14ac:dyDescent="0.25">
      <c r="BK546051" s="2311"/>
    </row>
    <row r="546075" spans="63:63" x14ac:dyDescent="0.25">
      <c r="BK546075" s="2315"/>
    </row>
    <row r="546076" spans="63:63" x14ac:dyDescent="0.25">
      <c r="BK546076" s="2311"/>
    </row>
    <row r="546100" spans="63:63" x14ac:dyDescent="0.25">
      <c r="BK546100" s="2315"/>
    </row>
    <row r="546101" spans="63:63" x14ac:dyDescent="0.25">
      <c r="BK546101" s="2311"/>
    </row>
    <row r="546125" spans="63:63" x14ac:dyDescent="0.25">
      <c r="BK546125" s="2315"/>
    </row>
    <row r="546126" spans="63:63" x14ac:dyDescent="0.25">
      <c r="BK546126" s="2311"/>
    </row>
    <row r="546150" spans="63:63" x14ac:dyDescent="0.25">
      <c r="BK546150" s="2315"/>
    </row>
    <row r="546151" spans="63:63" x14ac:dyDescent="0.25">
      <c r="BK546151" s="2311"/>
    </row>
    <row r="546175" spans="63:63" x14ac:dyDescent="0.25">
      <c r="BK546175" s="2315"/>
    </row>
    <row r="546176" spans="63:63" x14ac:dyDescent="0.25">
      <c r="BK546176" s="2311"/>
    </row>
    <row r="546200" spans="63:63" x14ac:dyDescent="0.25">
      <c r="BK546200" s="2315"/>
    </row>
    <row r="546201" spans="63:63" x14ac:dyDescent="0.25">
      <c r="BK546201" s="2311"/>
    </row>
    <row r="546225" spans="63:63" x14ac:dyDescent="0.25">
      <c r="BK546225" s="2315"/>
    </row>
    <row r="546226" spans="63:63" x14ac:dyDescent="0.25">
      <c r="BK546226" s="2311"/>
    </row>
    <row r="546250" spans="63:63" x14ac:dyDescent="0.25">
      <c r="BK546250" s="2315"/>
    </row>
    <row r="546251" spans="63:63" x14ac:dyDescent="0.25">
      <c r="BK546251" s="2311"/>
    </row>
    <row r="546275" spans="63:63" x14ac:dyDescent="0.25">
      <c r="BK546275" s="2315"/>
    </row>
    <row r="546276" spans="63:63" x14ac:dyDescent="0.25">
      <c r="BK546276" s="2311"/>
    </row>
    <row r="546300" spans="63:63" x14ac:dyDescent="0.25">
      <c r="BK546300" s="2315"/>
    </row>
    <row r="546301" spans="63:63" x14ac:dyDescent="0.25">
      <c r="BK546301" s="2311"/>
    </row>
    <row r="546325" spans="63:63" x14ac:dyDescent="0.25">
      <c r="BK546325" s="2315"/>
    </row>
    <row r="546326" spans="63:63" x14ac:dyDescent="0.25">
      <c r="BK546326" s="2311"/>
    </row>
    <row r="546350" spans="63:63" x14ac:dyDescent="0.25">
      <c r="BK546350" s="2315"/>
    </row>
    <row r="546351" spans="63:63" x14ac:dyDescent="0.25">
      <c r="BK546351" s="2311"/>
    </row>
    <row r="546375" spans="63:63" x14ac:dyDescent="0.25">
      <c r="BK546375" s="2315"/>
    </row>
    <row r="546376" spans="63:63" x14ac:dyDescent="0.25">
      <c r="BK546376" s="2311"/>
    </row>
    <row r="546400" spans="63:63" x14ac:dyDescent="0.25">
      <c r="BK546400" s="2315"/>
    </row>
    <row r="546401" spans="63:63" x14ac:dyDescent="0.25">
      <c r="BK546401" s="2311"/>
    </row>
    <row r="546425" spans="63:63" x14ac:dyDescent="0.25">
      <c r="BK546425" s="2315"/>
    </row>
    <row r="546426" spans="63:63" x14ac:dyDescent="0.25">
      <c r="BK546426" s="2311"/>
    </row>
    <row r="546450" spans="63:63" x14ac:dyDescent="0.25">
      <c r="BK546450" s="2315"/>
    </row>
    <row r="546451" spans="63:63" x14ac:dyDescent="0.25">
      <c r="BK546451" s="2311"/>
    </row>
    <row r="546475" spans="63:63" x14ac:dyDescent="0.25">
      <c r="BK546475" s="2315"/>
    </row>
    <row r="546476" spans="63:63" x14ac:dyDescent="0.25">
      <c r="BK546476" s="2311"/>
    </row>
    <row r="546500" spans="63:63" x14ac:dyDescent="0.25">
      <c r="BK546500" s="2315"/>
    </row>
    <row r="546501" spans="63:63" x14ac:dyDescent="0.25">
      <c r="BK546501" s="2311"/>
    </row>
    <row r="546525" spans="63:63" x14ac:dyDescent="0.25">
      <c r="BK546525" s="2315"/>
    </row>
    <row r="546526" spans="63:63" x14ac:dyDescent="0.25">
      <c r="BK546526" s="2311"/>
    </row>
    <row r="546550" spans="63:63" x14ac:dyDescent="0.25">
      <c r="BK546550" s="2315"/>
    </row>
    <row r="546551" spans="63:63" x14ac:dyDescent="0.25">
      <c r="BK546551" s="2311"/>
    </row>
    <row r="546575" spans="63:63" x14ac:dyDescent="0.25">
      <c r="BK546575" s="2315"/>
    </row>
    <row r="546576" spans="63:63" x14ac:dyDescent="0.25">
      <c r="BK546576" s="2311"/>
    </row>
    <row r="546600" spans="63:63" x14ac:dyDescent="0.25">
      <c r="BK546600" s="2315"/>
    </row>
    <row r="546601" spans="63:63" x14ac:dyDescent="0.25">
      <c r="BK546601" s="2311"/>
    </row>
    <row r="546625" spans="63:63" x14ac:dyDescent="0.25">
      <c r="BK546625" s="2315"/>
    </row>
    <row r="546626" spans="63:63" x14ac:dyDescent="0.25">
      <c r="BK546626" s="2311"/>
    </row>
    <row r="546650" spans="63:63" x14ac:dyDescent="0.25">
      <c r="BK546650" s="2315"/>
    </row>
    <row r="546651" spans="63:63" x14ac:dyDescent="0.25">
      <c r="BK546651" s="2311"/>
    </row>
    <row r="546675" spans="63:63" x14ac:dyDescent="0.25">
      <c r="BK546675" s="2315"/>
    </row>
    <row r="546676" spans="63:63" x14ac:dyDescent="0.25">
      <c r="BK546676" s="2311"/>
    </row>
    <row r="546700" spans="63:63" x14ac:dyDescent="0.25">
      <c r="BK546700" s="2315"/>
    </row>
    <row r="546701" spans="63:63" x14ac:dyDescent="0.25">
      <c r="BK546701" s="2311"/>
    </row>
    <row r="546725" spans="63:63" x14ac:dyDescent="0.25">
      <c r="BK546725" s="2315"/>
    </row>
    <row r="546726" spans="63:63" x14ac:dyDescent="0.25">
      <c r="BK546726" s="2311"/>
    </row>
    <row r="546750" spans="63:63" x14ac:dyDescent="0.25">
      <c r="BK546750" s="2315"/>
    </row>
    <row r="546751" spans="63:63" x14ac:dyDescent="0.25">
      <c r="BK546751" s="2311"/>
    </row>
    <row r="546775" spans="63:63" x14ac:dyDescent="0.25">
      <c r="BK546775" s="2315"/>
    </row>
    <row r="546776" spans="63:63" x14ac:dyDescent="0.25">
      <c r="BK546776" s="2311"/>
    </row>
    <row r="546800" spans="63:63" x14ac:dyDescent="0.25">
      <c r="BK546800" s="2315"/>
    </row>
    <row r="546801" spans="63:63" x14ac:dyDescent="0.25">
      <c r="BK546801" s="2311"/>
    </row>
    <row r="546825" spans="63:63" x14ac:dyDescent="0.25">
      <c r="BK546825" s="2315"/>
    </row>
    <row r="546826" spans="63:63" x14ac:dyDescent="0.25">
      <c r="BK546826" s="2311"/>
    </row>
    <row r="546850" spans="63:63" x14ac:dyDescent="0.25">
      <c r="BK546850" s="2315"/>
    </row>
    <row r="546851" spans="63:63" x14ac:dyDescent="0.25">
      <c r="BK546851" s="2311"/>
    </row>
    <row r="546875" spans="63:63" x14ac:dyDescent="0.25">
      <c r="BK546875" s="2315"/>
    </row>
    <row r="546876" spans="63:63" x14ac:dyDescent="0.25">
      <c r="BK546876" s="2311"/>
    </row>
    <row r="546900" spans="63:63" x14ac:dyDescent="0.25">
      <c r="BK546900" s="2315"/>
    </row>
    <row r="546901" spans="63:63" x14ac:dyDescent="0.25">
      <c r="BK546901" s="2311"/>
    </row>
    <row r="546925" spans="63:63" x14ac:dyDescent="0.25">
      <c r="BK546925" s="2315"/>
    </row>
    <row r="546926" spans="63:63" x14ac:dyDescent="0.25">
      <c r="BK546926" s="2311"/>
    </row>
    <row r="546950" spans="63:63" x14ac:dyDescent="0.25">
      <c r="BK546950" s="2315"/>
    </row>
    <row r="546951" spans="63:63" x14ac:dyDescent="0.25">
      <c r="BK546951" s="2311"/>
    </row>
    <row r="546975" spans="63:63" x14ac:dyDescent="0.25">
      <c r="BK546975" s="2315"/>
    </row>
    <row r="546976" spans="63:63" x14ac:dyDescent="0.25">
      <c r="BK546976" s="2311"/>
    </row>
    <row r="547000" spans="63:63" x14ac:dyDescent="0.25">
      <c r="BK547000" s="2315"/>
    </row>
    <row r="547001" spans="63:63" x14ac:dyDescent="0.25">
      <c r="BK547001" s="2311"/>
    </row>
    <row r="547025" spans="63:63" x14ac:dyDescent="0.25">
      <c r="BK547025" s="2315"/>
    </row>
    <row r="547026" spans="63:63" x14ac:dyDescent="0.25">
      <c r="BK547026" s="2311"/>
    </row>
    <row r="547050" spans="63:63" x14ac:dyDescent="0.25">
      <c r="BK547050" s="2315"/>
    </row>
    <row r="547051" spans="63:63" x14ac:dyDescent="0.25">
      <c r="BK547051" s="2311"/>
    </row>
    <row r="547075" spans="63:63" x14ac:dyDescent="0.25">
      <c r="BK547075" s="2315"/>
    </row>
    <row r="547076" spans="63:63" x14ac:dyDescent="0.25">
      <c r="BK547076" s="2311"/>
    </row>
    <row r="547100" spans="63:63" x14ac:dyDescent="0.25">
      <c r="BK547100" s="2315"/>
    </row>
    <row r="547101" spans="63:63" x14ac:dyDescent="0.25">
      <c r="BK547101" s="2311"/>
    </row>
    <row r="547125" spans="63:63" x14ac:dyDescent="0.25">
      <c r="BK547125" s="2315"/>
    </row>
    <row r="547126" spans="63:63" x14ac:dyDescent="0.25">
      <c r="BK547126" s="2311"/>
    </row>
    <row r="547150" spans="63:63" x14ac:dyDescent="0.25">
      <c r="BK547150" s="2315"/>
    </row>
    <row r="547151" spans="63:63" x14ac:dyDescent="0.25">
      <c r="BK547151" s="2311"/>
    </row>
    <row r="547175" spans="63:63" x14ac:dyDescent="0.25">
      <c r="BK547175" s="2315"/>
    </row>
    <row r="547176" spans="63:63" x14ac:dyDescent="0.25">
      <c r="BK547176" s="2311"/>
    </row>
    <row r="547200" spans="63:63" x14ac:dyDescent="0.25">
      <c r="BK547200" s="2315"/>
    </row>
    <row r="547201" spans="63:63" x14ac:dyDescent="0.25">
      <c r="BK547201" s="2311"/>
    </row>
    <row r="547225" spans="63:63" x14ac:dyDescent="0.25">
      <c r="BK547225" s="2315"/>
    </row>
    <row r="547226" spans="63:63" x14ac:dyDescent="0.25">
      <c r="BK547226" s="2311"/>
    </row>
    <row r="547250" spans="63:63" x14ac:dyDescent="0.25">
      <c r="BK547250" s="2315"/>
    </row>
    <row r="547251" spans="63:63" x14ac:dyDescent="0.25">
      <c r="BK547251" s="2311"/>
    </row>
    <row r="547275" spans="63:63" x14ac:dyDescent="0.25">
      <c r="BK547275" s="2315"/>
    </row>
    <row r="547276" spans="63:63" x14ac:dyDescent="0.25">
      <c r="BK547276" s="2311"/>
    </row>
    <row r="547300" spans="63:63" x14ac:dyDescent="0.25">
      <c r="BK547300" s="2315"/>
    </row>
    <row r="547301" spans="63:63" x14ac:dyDescent="0.25">
      <c r="BK547301" s="2311"/>
    </row>
    <row r="547325" spans="63:63" x14ac:dyDescent="0.25">
      <c r="BK547325" s="2315"/>
    </row>
    <row r="547326" spans="63:63" x14ac:dyDescent="0.25">
      <c r="BK547326" s="2311"/>
    </row>
    <row r="547350" spans="63:63" x14ac:dyDescent="0.25">
      <c r="BK547350" s="2315"/>
    </row>
    <row r="547351" spans="63:63" x14ac:dyDescent="0.25">
      <c r="BK547351" s="2311"/>
    </row>
    <row r="547375" spans="63:63" x14ac:dyDescent="0.25">
      <c r="BK547375" s="2315"/>
    </row>
    <row r="547376" spans="63:63" x14ac:dyDescent="0.25">
      <c r="BK547376" s="2311"/>
    </row>
    <row r="547400" spans="63:63" x14ac:dyDescent="0.25">
      <c r="BK547400" s="2315"/>
    </row>
    <row r="547401" spans="63:63" x14ac:dyDescent="0.25">
      <c r="BK547401" s="2311"/>
    </row>
    <row r="547425" spans="63:63" x14ac:dyDescent="0.25">
      <c r="BK547425" s="2315"/>
    </row>
    <row r="547426" spans="63:63" x14ac:dyDescent="0.25">
      <c r="BK547426" s="2311"/>
    </row>
    <row r="547450" spans="63:63" x14ac:dyDescent="0.25">
      <c r="BK547450" s="2315"/>
    </row>
    <row r="547451" spans="63:63" x14ac:dyDescent="0.25">
      <c r="BK547451" s="2311"/>
    </row>
    <row r="547475" spans="63:63" x14ac:dyDescent="0.25">
      <c r="BK547475" s="2315"/>
    </row>
    <row r="547476" spans="63:63" x14ac:dyDescent="0.25">
      <c r="BK547476" s="2311"/>
    </row>
    <row r="547500" spans="63:63" x14ac:dyDescent="0.25">
      <c r="BK547500" s="2315"/>
    </row>
    <row r="547501" spans="63:63" x14ac:dyDescent="0.25">
      <c r="BK547501" s="2311"/>
    </row>
    <row r="547525" spans="63:63" x14ac:dyDescent="0.25">
      <c r="BK547525" s="2315"/>
    </row>
    <row r="547526" spans="63:63" x14ac:dyDescent="0.25">
      <c r="BK547526" s="2311"/>
    </row>
    <row r="547550" spans="63:63" x14ac:dyDescent="0.25">
      <c r="BK547550" s="2315"/>
    </row>
    <row r="547551" spans="63:63" x14ac:dyDescent="0.25">
      <c r="BK547551" s="2311"/>
    </row>
    <row r="547575" spans="63:63" x14ac:dyDescent="0.25">
      <c r="BK547575" s="2315"/>
    </row>
    <row r="547576" spans="63:63" x14ac:dyDescent="0.25">
      <c r="BK547576" s="2311"/>
    </row>
    <row r="547600" spans="63:63" x14ac:dyDescent="0.25">
      <c r="BK547600" s="2315"/>
    </row>
    <row r="547601" spans="63:63" x14ac:dyDescent="0.25">
      <c r="BK547601" s="2311"/>
    </row>
    <row r="547625" spans="63:63" x14ac:dyDescent="0.25">
      <c r="BK547625" s="2315"/>
    </row>
    <row r="547626" spans="63:63" x14ac:dyDescent="0.25">
      <c r="BK547626" s="2311"/>
    </row>
    <row r="547650" spans="63:63" x14ac:dyDescent="0.25">
      <c r="BK547650" s="2315"/>
    </row>
    <row r="547651" spans="63:63" x14ac:dyDescent="0.25">
      <c r="BK547651" s="2311"/>
    </row>
    <row r="547675" spans="63:63" x14ac:dyDescent="0.25">
      <c r="BK547675" s="2315"/>
    </row>
    <row r="547676" spans="63:63" x14ac:dyDescent="0.25">
      <c r="BK547676" s="2311"/>
    </row>
    <row r="547700" spans="63:63" x14ac:dyDescent="0.25">
      <c r="BK547700" s="2315"/>
    </row>
    <row r="547701" spans="63:63" x14ac:dyDescent="0.25">
      <c r="BK547701" s="2311"/>
    </row>
    <row r="547725" spans="63:63" x14ac:dyDescent="0.25">
      <c r="BK547725" s="2315"/>
    </row>
    <row r="547726" spans="63:63" x14ac:dyDescent="0.25">
      <c r="BK547726" s="2311"/>
    </row>
    <row r="547750" spans="63:63" x14ac:dyDescent="0.25">
      <c r="BK547750" s="2315"/>
    </row>
    <row r="547751" spans="63:63" x14ac:dyDescent="0.25">
      <c r="BK547751" s="2311"/>
    </row>
    <row r="547775" spans="63:63" x14ac:dyDescent="0.25">
      <c r="BK547775" s="2315"/>
    </row>
    <row r="547776" spans="63:63" x14ac:dyDescent="0.25">
      <c r="BK547776" s="2311"/>
    </row>
    <row r="547800" spans="63:63" x14ac:dyDescent="0.25">
      <c r="BK547800" s="2315"/>
    </row>
    <row r="547801" spans="63:63" x14ac:dyDescent="0.25">
      <c r="BK547801" s="2311"/>
    </row>
    <row r="547825" spans="63:63" x14ac:dyDescent="0.25">
      <c r="BK547825" s="2315"/>
    </row>
    <row r="547826" spans="63:63" x14ac:dyDescent="0.25">
      <c r="BK547826" s="2311"/>
    </row>
    <row r="547850" spans="63:63" x14ac:dyDescent="0.25">
      <c r="BK547850" s="2315"/>
    </row>
    <row r="547851" spans="63:63" x14ac:dyDescent="0.25">
      <c r="BK547851" s="2311"/>
    </row>
    <row r="547875" spans="63:63" x14ac:dyDescent="0.25">
      <c r="BK547875" s="2315"/>
    </row>
    <row r="547876" spans="63:63" x14ac:dyDescent="0.25">
      <c r="BK547876" s="2311"/>
    </row>
    <row r="547900" spans="63:63" x14ac:dyDescent="0.25">
      <c r="BK547900" s="2315"/>
    </row>
    <row r="547901" spans="63:63" x14ac:dyDescent="0.25">
      <c r="BK547901" s="2311"/>
    </row>
    <row r="547925" spans="63:63" x14ac:dyDescent="0.25">
      <c r="BK547925" s="2315"/>
    </row>
    <row r="547926" spans="63:63" x14ac:dyDescent="0.25">
      <c r="BK547926" s="2311"/>
    </row>
    <row r="547950" spans="63:63" x14ac:dyDescent="0.25">
      <c r="BK547950" s="2315"/>
    </row>
    <row r="547951" spans="63:63" x14ac:dyDescent="0.25">
      <c r="BK547951" s="2311"/>
    </row>
    <row r="547975" spans="63:63" x14ac:dyDescent="0.25">
      <c r="BK547975" s="2315"/>
    </row>
    <row r="547976" spans="63:63" x14ac:dyDescent="0.25">
      <c r="BK547976" s="2311"/>
    </row>
    <row r="548000" spans="63:63" x14ac:dyDescent="0.25">
      <c r="BK548000" s="2315"/>
    </row>
    <row r="548001" spans="63:63" x14ac:dyDescent="0.25">
      <c r="BK548001" s="2311"/>
    </row>
    <row r="548025" spans="63:63" x14ac:dyDescent="0.25">
      <c r="BK548025" s="2315"/>
    </row>
    <row r="548026" spans="63:63" x14ac:dyDescent="0.25">
      <c r="BK548026" s="2311"/>
    </row>
    <row r="548050" spans="63:63" x14ac:dyDescent="0.25">
      <c r="BK548050" s="2315"/>
    </row>
    <row r="548051" spans="63:63" x14ac:dyDescent="0.25">
      <c r="BK548051" s="2311"/>
    </row>
    <row r="548075" spans="63:63" x14ac:dyDescent="0.25">
      <c r="BK548075" s="2315"/>
    </row>
    <row r="548076" spans="63:63" x14ac:dyDescent="0.25">
      <c r="BK548076" s="2311"/>
    </row>
    <row r="548100" spans="63:63" x14ac:dyDescent="0.25">
      <c r="BK548100" s="2315"/>
    </row>
    <row r="548101" spans="63:63" x14ac:dyDescent="0.25">
      <c r="BK548101" s="2311"/>
    </row>
    <row r="548125" spans="63:63" x14ac:dyDescent="0.25">
      <c r="BK548125" s="2315"/>
    </row>
    <row r="548126" spans="63:63" x14ac:dyDescent="0.25">
      <c r="BK548126" s="2311"/>
    </row>
    <row r="548150" spans="63:63" x14ac:dyDescent="0.25">
      <c r="BK548150" s="2315"/>
    </row>
    <row r="548151" spans="63:63" x14ac:dyDescent="0.25">
      <c r="BK548151" s="2311"/>
    </row>
    <row r="548175" spans="63:63" x14ac:dyDescent="0.25">
      <c r="BK548175" s="2315"/>
    </row>
    <row r="548176" spans="63:63" x14ac:dyDescent="0.25">
      <c r="BK548176" s="2311"/>
    </row>
    <row r="548200" spans="63:63" x14ac:dyDescent="0.25">
      <c r="BK548200" s="2315"/>
    </row>
    <row r="548201" spans="63:63" x14ac:dyDescent="0.25">
      <c r="BK548201" s="2311"/>
    </row>
    <row r="548225" spans="63:63" x14ac:dyDescent="0.25">
      <c r="BK548225" s="2315"/>
    </row>
    <row r="548226" spans="63:63" x14ac:dyDescent="0.25">
      <c r="BK548226" s="2311"/>
    </row>
    <row r="548250" spans="63:63" x14ac:dyDescent="0.25">
      <c r="BK548250" s="2315"/>
    </row>
    <row r="548251" spans="63:63" x14ac:dyDescent="0.25">
      <c r="BK548251" s="2311"/>
    </row>
    <row r="548275" spans="63:63" x14ac:dyDescent="0.25">
      <c r="BK548275" s="2315"/>
    </row>
    <row r="548276" spans="63:63" x14ac:dyDescent="0.25">
      <c r="BK548276" s="2311"/>
    </row>
    <row r="548300" spans="63:63" x14ac:dyDescent="0.25">
      <c r="BK548300" s="2315"/>
    </row>
    <row r="548301" spans="63:63" x14ac:dyDescent="0.25">
      <c r="BK548301" s="2311"/>
    </row>
    <row r="548325" spans="63:63" x14ac:dyDescent="0.25">
      <c r="BK548325" s="2315"/>
    </row>
    <row r="548326" spans="63:63" x14ac:dyDescent="0.25">
      <c r="BK548326" s="2311"/>
    </row>
    <row r="548350" spans="63:63" x14ac:dyDescent="0.25">
      <c r="BK548350" s="2315"/>
    </row>
    <row r="548351" spans="63:63" x14ac:dyDescent="0.25">
      <c r="BK548351" s="2311"/>
    </row>
    <row r="548375" spans="63:63" x14ac:dyDescent="0.25">
      <c r="BK548375" s="2315"/>
    </row>
    <row r="548376" spans="63:63" x14ac:dyDescent="0.25">
      <c r="BK548376" s="2311"/>
    </row>
    <row r="548400" spans="63:63" x14ac:dyDescent="0.25">
      <c r="BK548400" s="2315"/>
    </row>
    <row r="548401" spans="63:63" x14ac:dyDescent="0.25">
      <c r="BK548401" s="2311"/>
    </row>
    <row r="548425" spans="63:63" x14ac:dyDescent="0.25">
      <c r="BK548425" s="2315"/>
    </row>
    <row r="548426" spans="63:63" x14ac:dyDescent="0.25">
      <c r="BK548426" s="2311"/>
    </row>
    <row r="548450" spans="63:63" x14ac:dyDescent="0.25">
      <c r="BK548450" s="2315"/>
    </row>
    <row r="548451" spans="63:63" x14ac:dyDescent="0.25">
      <c r="BK548451" s="2311"/>
    </row>
    <row r="548475" spans="63:63" x14ac:dyDescent="0.25">
      <c r="BK548475" s="2315"/>
    </row>
    <row r="548476" spans="63:63" x14ac:dyDescent="0.25">
      <c r="BK548476" s="2311"/>
    </row>
    <row r="548500" spans="63:63" x14ac:dyDescent="0.25">
      <c r="BK548500" s="2315"/>
    </row>
    <row r="548501" spans="63:63" x14ac:dyDescent="0.25">
      <c r="BK548501" s="2311"/>
    </row>
    <row r="548525" spans="63:63" x14ac:dyDescent="0.25">
      <c r="BK548525" s="2315"/>
    </row>
    <row r="548526" spans="63:63" x14ac:dyDescent="0.25">
      <c r="BK548526" s="2311"/>
    </row>
    <row r="548550" spans="63:63" x14ac:dyDescent="0.25">
      <c r="BK548550" s="2315"/>
    </row>
    <row r="548551" spans="63:63" x14ac:dyDescent="0.25">
      <c r="BK548551" s="2311"/>
    </row>
    <row r="548575" spans="63:63" x14ac:dyDescent="0.25">
      <c r="BK548575" s="2315"/>
    </row>
    <row r="548576" spans="63:63" x14ac:dyDescent="0.25">
      <c r="BK548576" s="2311"/>
    </row>
    <row r="548600" spans="63:63" x14ac:dyDescent="0.25">
      <c r="BK548600" s="2315"/>
    </row>
    <row r="548601" spans="63:63" x14ac:dyDescent="0.25">
      <c r="BK548601" s="2311"/>
    </row>
    <row r="548625" spans="63:63" x14ac:dyDescent="0.25">
      <c r="BK548625" s="2315"/>
    </row>
    <row r="548626" spans="63:63" x14ac:dyDescent="0.25">
      <c r="BK548626" s="2311"/>
    </row>
    <row r="548650" spans="63:63" x14ac:dyDescent="0.25">
      <c r="BK548650" s="2315"/>
    </row>
    <row r="548651" spans="63:63" x14ac:dyDescent="0.25">
      <c r="BK548651" s="2311"/>
    </row>
    <row r="548675" spans="63:63" x14ac:dyDescent="0.25">
      <c r="BK548675" s="2315"/>
    </row>
    <row r="548676" spans="63:63" x14ac:dyDescent="0.25">
      <c r="BK548676" s="2311"/>
    </row>
    <row r="548700" spans="63:63" x14ac:dyDescent="0.25">
      <c r="BK548700" s="2315"/>
    </row>
    <row r="548701" spans="63:63" x14ac:dyDescent="0.25">
      <c r="BK548701" s="2311"/>
    </row>
    <row r="548725" spans="63:63" x14ac:dyDescent="0.25">
      <c r="BK548725" s="2315"/>
    </row>
    <row r="548726" spans="63:63" x14ac:dyDescent="0.25">
      <c r="BK548726" s="2311"/>
    </row>
    <row r="548750" spans="63:63" x14ac:dyDescent="0.25">
      <c r="BK548750" s="2315"/>
    </row>
    <row r="548751" spans="63:63" x14ac:dyDescent="0.25">
      <c r="BK548751" s="2311"/>
    </row>
    <row r="548775" spans="63:63" x14ac:dyDescent="0.25">
      <c r="BK548775" s="2315"/>
    </row>
    <row r="548776" spans="63:63" x14ac:dyDescent="0.25">
      <c r="BK548776" s="2311"/>
    </row>
    <row r="548800" spans="63:63" x14ac:dyDescent="0.25">
      <c r="BK548800" s="2315"/>
    </row>
    <row r="548801" spans="63:63" x14ac:dyDescent="0.25">
      <c r="BK548801" s="2311"/>
    </row>
    <row r="548825" spans="63:63" x14ac:dyDescent="0.25">
      <c r="BK548825" s="2315"/>
    </row>
    <row r="548826" spans="63:63" x14ac:dyDescent="0.25">
      <c r="BK548826" s="2311"/>
    </row>
    <row r="548850" spans="63:63" x14ac:dyDescent="0.25">
      <c r="BK548850" s="2315"/>
    </row>
    <row r="548851" spans="63:63" x14ac:dyDescent="0.25">
      <c r="BK548851" s="2311"/>
    </row>
    <row r="548875" spans="63:63" x14ac:dyDescent="0.25">
      <c r="BK548875" s="2315"/>
    </row>
    <row r="548876" spans="63:63" x14ac:dyDescent="0.25">
      <c r="BK548876" s="2311"/>
    </row>
    <row r="548900" spans="63:63" x14ac:dyDescent="0.25">
      <c r="BK548900" s="2315"/>
    </row>
    <row r="548901" spans="63:63" x14ac:dyDescent="0.25">
      <c r="BK548901" s="2311"/>
    </row>
    <row r="548925" spans="63:63" x14ac:dyDescent="0.25">
      <c r="BK548925" s="2315"/>
    </row>
    <row r="548926" spans="63:63" x14ac:dyDescent="0.25">
      <c r="BK548926" s="2311"/>
    </row>
    <row r="548950" spans="63:63" x14ac:dyDescent="0.25">
      <c r="BK548950" s="2315"/>
    </row>
    <row r="548951" spans="63:63" x14ac:dyDescent="0.25">
      <c r="BK548951" s="2311"/>
    </row>
    <row r="548975" spans="63:63" x14ac:dyDescent="0.25">
      <c r="BK548975" s="2315"/>
    </row>
    <row r="548976" spans="63:63" x14ac:dyDescent="0.25">
      <c r="BK548976" s="2311"/>
    </row>
    <row r="549000" spans="63:63" x14ac:dyDescent="0.25">
      <c r="BK549000" s="2315"/>
    </row>
    <row r="549001" spans="63:63" x14ac:dyDescent="0.25">
      <c r="BK549001" s="2311"/>
    </row>
    <row r="549025" spans="63:63" x14ac:dyDescent="0.25">
      <c r="BK549025" s="2315"/>
    </row>
    <row r="549026" spans="63:63" x14ac:dyDescent="0.25">
      <c r="BK549026" s="2311"/>
    </row>
    <row r="549050" spans="63:63" x14ac:dyDescent="0.25">
      <c r="BK549050" s="2315"/>
    </row>
    <row r="549051" spans="63:63" x14ac:dyDescent="0.25">
      <c r="BK549051" s="2311"/>
    </row>
    <row r="549075" spans="63:63" x14ac:dyDescent="0.25">
      <c r="BK549075" s="2315"/>
    </row>
    <row r="549076" spans="63:63" x14ac:dyDescent="0.25">
      <c r="BK549076" s="2311"/>
    </row>
    <row r="549100" spans="63:63" x14ac:dyDescent="0.25">
      <c r="BK549100" s="2315"/>
    </row>
    <row r="549101" spans="63:63" x14ac:dyDescent="0.25">
      <c r="BK549101" s="2311"/>
    </row>
    <row r="549125" spans="63:63" x14ac:dyDescent="0.25">
      <c r="BK549125" s="2315"/>
    </row>
    <row r="549126" spans="63:63" x14ac:dyDescent="0.25">
      <c r="BK549126" s="2311"/>
    </row>
    <row r="549150" spans="63:63" x14ac:dyDescent="0.25">
      <c r="BK549150" s="2315"/>
    </row>
    <row r="549151" spans="63:63" x14ac:dyDescent="0.25">
      <c r="BK549151" s="2311"/>
    </row>
    <row r="549175" spans="63:63" x14ac:dyDescent="0.25">
      <c r="BK549175" s="2315"/>
    </row>
    <row r="549176" spans="63:63" x14ac:dyDescent="0.25">
      <c r="BK549176" s="2311"/>
    </row>
    <row r="549200" spans="63:63" x14ac:dyDescent="0.25">
      <c r="BK549200" s="2315"/>
    </row>
    <row r="549201" spans="63:63" x14ac:dyDescent="0.25">
      <c r="BK549201" s="2311"/>
    </row>
    <row r="549225" spans="63:63" x14ac:dyDescent="0.25">
      <c r="BK549225" s="2315"/>
    </row>
    <row r="549226" spans="63:63" x14ac:dyDescent="0.25">
      <c r="BK549226" s="2311"/>
    </row>
    <row r="549250" spans="63:63" x14ac:dyDescent="0.25">
      <c r="BK549250" s="2315"/>
    </row>
    <row r="549251" spans="63:63" x14ac:dyDescent="0.25">
      <c r="BK549251" s="2311"/>
    </row>
    <row r="549275" spans="63:63" x14ac:dyDescent="0.25">
      <c r="BK549275" s="2315"/>
    </row>
    <row r="549276" spans="63:63" x14ac:dyDescent="0.25">
      <c r="BK549276" s="2311"/>
    </row>
    <row r="549300" spans="63:63" x14ac:dyDescent="0.25">
      <c r="BK549300" s="2315"/>
    </row>
    <row r="549301" spans="63:63" x14ac:dyDescent="0.25">
      <c r="BK549301" s="2311"/>
    </row>
    <row r="549325" spans="63:63" x14ac:dyDescent="0.25">
      <c r="BK549325" s="2315"/>
    </row>
    <row r="549326" spans="63:63" x14ac:dyDescent="0.25">
      <c r="BK549326" s="2311"/>
    </row>
    <row r="549350" spans="63:63" x14ac:dyDescent="0.25">
      <c r="BK549350" s="2315"/>
    </row>
    <row r="549351" spans="63:63" x14ac:dyDescent="0.25">
      <c r="BK549351" s="2311"/>
    </row>
    <row r="549375" spans="63:63" x14ac:dyDescent="0.25">
      <c r="BK549375" s="2315"/>
    </row>
    <row r="549376" spans="63:63" x14ac:dyDescent="0.25">
      <c r="BK549376" s="2311"/>
    </row>
    <row r="549400" spans="63:63" x14ac:dyDescent="0.25">
      <c r="BK549400" s="2315"/>
    </row>
    <row r="549401" spans="63:63" x14ac:dyDescent="0.25">
      <c r="BK549401" s="2311"/>
    </row>
    <row r="549425" spans="63:63" x14ac:dyDescent="0.25">
      <c r="BK549425" s="2315"/>
    </row>
    <row r="549426" spans="63:63" x14ac:dyDescent="0.25">
      <c r="BK549426" s="2311"/>
    </row>
    <row r="549450" spans="63:63" x14ac:dyDescent="0.25">
      <c r="BK549450" s="2315"/>
    </row>
    <row r="549451" spans="63:63" x14ac:dyDescent="0.25">
      <c r="BK549451" s="2311"/>
    </row>
    <row r="549475" spans="63:63" x14ac:dyDescent="0.25">
      <c r="BK549475" s="2315"/>
    </row>
    <row r="549476" spans="63:63" x14ac:dyDescent="0.25">
      <c r="BK549476" s="2311"/>
    </row>
    <row r="549500" spans="63:63" x14ac:dyDescent="0.25">
      <c r="BK549500" s="2315"/>
    </row>
    <row r="549501" spans="63:63" x14ac:dyDescent="0.25">
      <c r="BK549501" s="2311"/>
    </row>
    <row r="549525" spans="63:63" x14ac:dyDescent="0.25">
      <c r="BK549525" s="2315"/>
    </row>
    <row r="549526" spans="63:63" x14ac:dyDescent="0.25">
      <c r="BK549526" s="2311"/>
    </row>
    <row r="549550" spans="63:63" x14ac:dyDescent="0.25">
      <c r="BK549550" s="2315"/>
    </row>
    <row r="549551" spans="63:63" x14ac:dyDescent="0.25">
      <c r="BK549551" s="2311"/>
    </row>
    <row r="549575" spans="63:63" x14ac:dyDescent="0.25">
      <c r="BK549575" s="2315"/>
    </row>
    <row r="549576" spans="63:63" x14ac:dyDescent="0.25">
      <c r="BK549576" s="2311"/>
    </row>
    <row r="549600" spans="63:63" x14ac:dyDescent="0.25">
      <c r="BK549600" s="2315"/>
    </row>
    <row r="549601" spans="63:63" x14ac:dyDescent="0.25">
      <c r="BK549601" s="2311"/>
    </row>
    <row r="549625" spans="63:63" x14ac:dyDescent="0.25">
      <c r="BK549625" s="2315"/>
    </row>
    <row r="549626" spans="63:63" x14ac:dyDescent="0.25">
      <c r="BK549626" s="2311"/>
    </row>
    <row r="549650" spans="63:63" x14ac:dyDescent="0.25">
      <c r="BK549650" s="2315"/>
    </row>
    <row r="549651" spans="63:63" x14ac:dyDescent="0.25">
      <c r="BK549651" s="2311"/>
    </row>
    <row r="549675" spans="63:63" x14ac:dyDescent="0.25">
      <c r="BK549675" s="2315"/>
    </row>
    <row r="549676" spans="63:63" x14ac:dyDescent="0.25">
      <c r="BK549676" s="2311"/>
    </row>
    <row r="549700" spans="63:63" x14ac:dyDescent="0.25">
      <c r="BK549700" s="2315"/>
    </row>
    <row r="549701" spans="63:63" x14ac:dyDescent="0.25">
      <c r="BK549701" s="2311"/>
    </row>
    <row r="549725" spans="63:63" x14ac:dyDescent="0.25">
      <c r="BK549725" s="2315"/>
    </row>
    <row r="549726" spans="63:63" x14ac:dyDescent="0.25">
      <c r="BK549726" s="2311"/>
    </row>
    <row r="549750" spans="63:63" x14ac:dyDescent="0.25">
      <c r="BK549750" s="2315"/>
    </row>
    <row r="549751" spans="63:63" x14ac:dyDescent="0.25">
      <c r="BK549751" s="2311"/>
    </row>
    <row r="549775" spans="63:63" x14ac:dyDescent="0.25">
      <c r="BK549775" s="2315"/>
    </row>
    <row r="549776" spans="63:63" x14ac:dyDescent="0.25">
      <c r="BK549776" s="2311"/>
    </row>
    <row r="549800" spans="63:63" x14ac:dyDescent="0.25">
      <c r="BK549800" s="2315"/>
    </row>
    <row r="549801" spans="63:63" x14ac:dyDescent="0.25">
      <c r="BK549801" s="2311"/>
    </row>
    <row r="549825" spans="63:63" x14ac:dyDescent="0.25">
      <c r="BK549825" s="2315"/>
    </row>
    <row r="549826" spans="63:63" x14ac:dyDescent="0.25">
      <c r="BK549826" s="2311"/>
    </row>
    <row r="549850" spans="63:63" x14ac:dyDescent="0.25">
      <c r="BK549850" s="2315"/>
    </row>
    <row r="549851" spans="63:63" x14ac:dyDescent="0.25">
      <c r="BK549851" s="2311"/>
    </row>
    <row r="549875" spans="63:63" x14ac:dyDescent="0.25">
      <c r="BK549875" s="2315"/>
    </row>
    <row r="549876" spans="63:63" x14ac:dyDescent="0.25">
      <c r="BK549876" s="2311"/>
    </row>
    <row r="549900" spans="63:63" x14ac:dyDescent="0.25">
      <c r="BK549900" s="2315"/>
    </row>
    <row r="549901" spans="63:63" x14ac:dyDescent="0.25">
      <c r="BK549901" s="2311"/>
    </row>
    <row r="549925" spans="63:63" x14ac:dyDescent="0.25">
      <c r="BK549925" s="2315"/>
    </row>
    <row r="549926" spans="63:63" x14ac:dyDescent="0.25">
      <c r="BK549926" s="2311"/>
    </row>
    <row r="549950" spans="63:63" x14ac:dyDescent="0.25">
      <c r="BK549950" s="2315"/>
    </row>
    <row r="549951" spans="63:63" x14ac:dyDescent="0.25">
      <c r="BK549951" s="2311"/>
    </row>
    <row r="549975" spans="63:63" x14ac:dyDescent="0.25">
      <c r="BK549975" s="2315"/>
    </row>
    <row r="549976" spans="63:63" x14ac:dyDescent="0.25">
      <c r="BK549976" s="2311"/>
    </row>
    <row r="550000" spans="63:63" x14ac:dyDescent="0.25">
      <c r="BK550000" s="2315"/>
    </row>
    <row r="550001" spans="63:63" x14ac:dyDescent="0.25">
      <c r="BK550001" s="2311"/>
    </row>
    <row r="550025" spans="63:63" x14ac:dyDescent="0.25">
      <c r="BK550025" s="2315"/>
    </row>
    <row r="550026" spans="63:63" x14ac:dyDescent="0.25">
      <c r="BK550026" s="2311"/>
    </row>
    <row r="550050" spans="63:63" x14ac:dyDescent="0.25">
      <c r="BK550050" s="2315"/>
    </row>
    <row r="550051" spans="63:63" x14ac:dyDescent="0.25">
      <c r="BK550051" s="2311"/>
    </row>
    <row r="550075" spans="63:63" x14ac:dyDescent="0.25">
      <c r="BK550075" s="2315"/>
    </row>
    <row r="550076" spans="63:63" x14ac:dyDescent="0.25">
      <c r="BK550076" s="2311"/>
    </row>
    <row r="550100" spans="63:63" x14ac:dyDescent="0.25">
      <c r="BK550100" s="2315"/>
    </row>
    <row r="550101" spans="63:63" x14ac:dyDescent="0.25">
      <c r="BK550101" s="2311"/>
    </row>
    <row r="550125" spans="63:63" x14ac:dyDescent="0.25">
      <c r="BK550125" s="2315"/>
    </row>
    <row r="550126" spans="63:63" x14ac:dyDescent="0.25">
      <c r="BK550126" s="2311"/>
    </row>
    <row r="550150" spans="63:63" x14ac:dyDescent="0.25">
      <c r="BK550150" s="2315"/>
    </row>
    <row r="550151" spans="63:63" x14ac:dyDescent="0.25">
      <c r="BK550151" s="2311"/>
    </row>
    <row r="550175" spans="63:63" x14ac:dyDescent="0.25">
      <c r="BK550175" s="2315"/>
    </row>
    <row r="550176" spans="63:63" x14ac:dyDescent="0.25">
      <c r="BK550176" s="2311"/>
    </row>
    <row r="550200" spans="63:63" x14ac:dyDescent="0.25">
      <c r="BK550200" s="2315"/>
    </row>
    <row r="550201" spans="63:63" x14ac:dyDescent="0.25">
      <c r="BK550201" s="2311"/>
    </row>
    <row r="550225" spans="63:63" x14ac:dyDescent="0.25">
      <c r="BK550225" s="2315"/>
    </row>
    <row r="550226" spans="63:63" x14ac:dyDescent="0.25">
      <c r="BK550226" s="2311"/>
    </row>
    <row r="550250" spans="63:63" x14ac:dyDescent="0.25">
      <c r="BK550250" s="2315"/>
    </row>
    <row r="550251" spans="63:63" x14ac:dyDescent="0.25">
      <c r="BK550251" s="2311"/>
    </row>
    <row r="550275" spans="63:63" x14ac:dyDescent="0.25">
      <c r="BK550275" s="2315"/>
    </row>
    <row r="550276" spans="63:63" x14ac:dyDescent="0.25">
      <c r="BK550276" s="2311"/>
    </row>
    <row r="550300" spans="63:63" x14ac:dyDescent="0.25">
      <c r="BK550300" s="2315"/>
    </row>
    <row r="550301" spans="63:63" x14ac:dyDescent="0.25">
      <c r="BK550301" s="2311"/>
    </row>
    <row r="550325" spans="63:63" x14ac:dyDescent="0.25">
      <c r="BK550325" s="2315"/>
    </row>
    <row r="550326" spans="63:63" x14ac:dyDescent="0.25">
      <c r="BK550326" s="2311"/>
    </row>
    <row r="550350" spans="63:63" x14ac:dyDescent="0.25">
      <c r="BK550350" s="2315"/>
    </row>
    <row r="550351" spans="63:63" x14ac:dyDescent="0.25">
      <c r="BK550351" s="2311"/>
    </row>
    <row r="550375" spans="63:63" x14ac:dyDescent="0.25">
      <c r="BK550375" s="2315"/>
    </row>
    <row r="550376" spans="63:63" x14ac:dyDescent="0.25">
      <c r="BK550376" s="2311"/>
    </row>
    <row r="550400" spans="63:63" x14ac:dyDescent="0.25">
      <c r="BK550400" s="2315"/>
    </row>
    <row r="550401" spans="63:63" x14ac:dyDescent="0.25">
      <c r="BK550401" s="2311"/>
    </row>
    <row r="550425" spans="63:63" x14ac:dyDescent="0.25">
      <c r="BK550425" s="2315"/>
    </row>
    <row r="550426" spans="63:63" x14ac:dyDescent="0.25">
      <c r="BK550426" s="2311"/>
    </row>
    <row r="550450" spans="63:63" x14ac:dyDescent="0.25">
      <c r="BK550450" s="2315"/>
    </row>
    <row r="550451" spans="63:63" x14ac:dyDescent="0.25">
      <c r="BK550451" s="2311"/>
    </row>
    <row r="550475" spans="63:63" x14ac:dyDescent="0.25">
      <c r="BK550475" s="2315"/>
    </row>
    <row r="550476" spans="63:63" x14ac:dyDescent="0.25">
      <c r="BK550476" s="2311"/>
    </row>
    <row r="550500" spans="63:63" x14ac:dyDescent="0.25">
      <c r="BK550500" s="2315"/>
    </row>
    <row r="550501" spans="63:63" x14ac:dyDescent="0.25">
      <c r="BK550501" s="2311"/>
    </row>
    <row r="550525" spans="63:63" x14ac:dyDescent="0.25">
      <c r="BK550525" s="2315"/>
    </row>
    <row r="550526" spans="63:63" x14ac:dyDescent="0.25">
      <c r="BK550526" s="2311"/>
    </row>
    <row r="550550" spans="63:63" x14ac:dyDescent="0.25">
      <c r="BK550550" s="2315"/>
    </row>
    <row r="550551" spans="63:63" x14ac:dyDescent="0.25">
      <c r="BK550551" s="2311"/>
    </row>
    <row r="550575" spans="63:63" x14ac:dyDescent="0.25">
      <c r="BK550575" s="2315"/>
    </row>
    <row r="550576" spans="63:63" x14ac:dyDescent="0.25">
      <c r="BK550576" s="2311"/>
    </row>
    <row r="550600" spans="63:63" x14ac:dyDescent="0.25">
      <c r="BK550600" s="2315"/>
    </row>
    <row r="550601" spans="63:63" x14ac:dyDescent="0.25">
      <c r="BK550601" s="2311"/>
    </row>
    <row r="550625" spans="63:63" x14ac:dyDescent="0.25">
      <c r="BK550625" s="2315"/>
    </row>
    <row r="550626" spans="63:63" x14ac:dyDescent="0.25">
      <c r="BK550626" s="2311"/>
    </row>
    <row r="550650" spans="63:63" x14ac:dyDescent="0.25">
      <c r="BK550650" s="2315"/>
    </row>
    <row r="550651" spans="63:63" x14ac:dyDescent="0.25">
      <c r="BK550651" s="2311"/>
    </row>
    <row r="550675" spans="63:63" x14ac:dyDescent="0.25">
      <c r="BK550675" s="2315"/>
    </row>
    <row r="550676" spans="63:63" x14ac:dyDescent="0.25">
      <c r="BK550676" s="2311"/>
    </row>
    <row r="550700" spans="63:63" x14ac:dyDescent="0.25">
      <c r="BK550700" s="2315"/>
    </row>
    <row r="550701" spans="63:63" x14ac:dyDescent="0.25">
      <c r="BK550701" s="2311"/>
    </row>
    <row r="550725" spans="63:63" x14ac:dyDescent="0.25">
      <c r="BK550725" s="2315"/>
    </row>
    <row r="550726" spans="63:63" x14ac:dyDescent="0.25">
      <c r="BK550726" s="2311"/>
    </row>
    <row r="550750" spans="63:63" x14ac:dyDescent="0.25">
      <c r="BK550750" s="2315"/>
    </row>
    <row r="550751" spans="63:63" x14ac:dyDescent="0.25">
      <c r="BK550751" s="2311"/>
    </row>
    <row r="550775" spans="63:63" x14ac:dyDescent="0.25">
      <c r="BK550775" s="2315"/>
    </row>
    <row r="550776" spans="63:63" x14ac:dyDescent="0.25">
      <c r="BK550776" s="2311"/>
    </row>
    <row r="550800" spans="63:63" x14ac:dyDescent="0.25">
      <c r="BK550800" s="2315"/>
    </row>
    <row r="550801" spans="63:63" x14ac:dyDescent="0.25">
      <c r="BK550801" s="2311"/>
    </row>
    <row r="550825" spans="63:63" x14ac:dyDescent="0.25">
      <c r="BK550825" s="2315"/>
    </row>
    <row r="550826" spans="63:63" x14ac:dyDescent="0.25">
      <c r="BK550826" s="2311"/>
    </row>
    <row r="550850" spans="63:63" x14ac:dyDescent="0.25">
      <c r="BK550850" s="2315"/>
    </row>
    <row r="550851" spans="63:63" x14ac:dyDescent="0.25">
      <c r="BK550851" s="2311"/>
    </row>
    <row r="550875" spans="63:63" x14ac:dyDescent="0.25">
      <c r="BK550875" s="2315"/>
    </row>
    <row r="550876" spans="63:63" x14ac:dyDescent="0.25">
      <c r="BK550876" s="2311"/>
    </row>
    <row r="550900" spans="63:63" x14ac:dyDescent="0.25">
      <c r="BK550900" s="2315"/>
    </row>
    <row r="550901" spans="63:63" x14ac:dyDescent="0.25">
      <c r="BK550901" s="2311"/>
    </row>
    <row r="550925" spans="63:63" x14ac:dyDescent="0.25">
      <c r="BK550925" s="2315"/>
    </row>
    <row r="550926" spans="63:63" x14ac:dyDescent="0.25">
      <c r="BK550926" s="2311"/>
    </row>
    <row r="550950" spans="63:63" x14ac:dyDescent="0.25">
      <c r="BK550950" s="2315"/>
    </row>
    <row r="550951" spans="63:63" x14ac:dyDescent="0.25">
      <c r="BK550951" s="2311"/>
    </row>
    <row r="550975" spans="63:63" x14ac:dyDescent="0.25">
      <c r="BK550975" s="2315"/>
    </row>
    <row r="550976" spans="63:63" x14ac:dyDescent="0.25">
      <c r="BK550976" s="2311"/>
    </row>
    <row r="551000" spans="63:63" x14ac:dyDescent="0.25">
      <c r="BK551000" s="2315"/>
    </row>
    <row r="551001" spans="63:63" x14ac:dyDescent="0.25">
      <c r="BK551001" s="2311"/>
    </row>
    <row r="551025" spans="63:63" x14ac:dyDescent="0.25">
      <c r="BK551025" s="2315"/>
    </row>
    <row r="551026" spans="63:63" x14ac:dyDescent="0.25">
      <c r="BK551026" s="2311"/>
    </row>
    <row r="551050" spans="63:63" x14ac:dyDescent="0.25">
      <c r="BK551050" s="2315"/>
    </row>
    <row r="551051" spans="63:63" x14ac:dyDescent="0.25">
      <c r="BK551051" s="2311"/>
    </row>
    <row r="551075" spans="63:63" x14ac:dyDescent="0.25">
      <c r="BK551075" s="2315"/>
    </row>
    <row r="551076" spans="63:63" x14ac:dyDescent="0.25">
      <c r="BK551076" s="2311"/>
    </row>
    <row r="551100" spans="63:63" x14ac:dyDescent="0.25">
      <c r="BK551100" s="2315"/>
    </row>
    <row r="551101" spans="63:63" x14ac:dyDescent="0.25">
      <c r="BK551101" s="2311"/>
    </row>
    <row r="551125" spans="63:63" x14ac:dyDescent="0.25">
      <c r="BK551125" s="2315"/>
    </row>
    <row r="551126" spans="63:63" x14ac:dyDescent="0.25">
      <c r="BK551126" s="2311"/>
    </row>
    <row r="551150" spans="63:63" x14ac:dyDescent="0.25">
      <c r="BK551150" s="2315"/>
    </row>
    <row r="551151" spans="63:63" x14ac:dyDescent="0.25">
      <c r="BK551151" s="2311"/>
    </row>
    <row r="551175" spans="63:63" x14ac:dyDescent="0.25">
      <c r="BK551175" s="2315"/>
    </row>
    <row r="551176" spans="63:63" x14ac:dyDescent="0.25">
      <c r="BK551176" s="2311"/>
    </row>
    <row r="551200" spans="63:63" x14ac:dyDescent="0.25">
      <c r="BK551200" s="2315"/>
    </row>
    <row r="551201" spans="63:63" x14ac:dyDescent="0.25">
      <c r="BK551201" s="2311"/>
    </row>
    <row r="551225" spans="63:63" x14ac:dyDescent="0.25">
      <c r="BK551225" s="2315"/>
    </row>
    <row r="551226" spans="63:63" x14ac:dyDescent="0.25">
      <c r="BK551226" s="2311"/>
    </row>
    <row r="551250" spans="63:63" x14ac:dyDescent="0.25">
      <c r="BK551250" s="2315"/>
    </row>
    <row r="551251" spans="63:63" x14ac:dyDescent="0.25">
      <c r="BK551251" s="2311"/>
    </row>
    <row r="551275" spans="63:63" x14ac:dyDescent="0.25">
      <c r="BK551275" s="2315"/>
    </row>
    <row r="551276" spans="63:63" x14ac:dyDescent="0.25">
      <c r="BK551276" s="2311"/>
    </row>
    <row r="551300" spans="63:63" x14ac:dyDescent="0.25">
      <c r="BK551300" s="2315"/>
    </row>
    <row r="551301" spans="63:63" x14ac:dyDescent="0.25">
      <c r="BK551301" s="2311"/>
    </row>
    <row r="551325" spans="63:63" x14ac:dyDescent="0.25">
      <c r="BK551325" s="2315"/>
    </row>
    <row r="551326" spans="63:63" x14ac:dyDescent="0.25">
      <c r="BK551326" s="2311"/>
    </row>
    <row r="551350" spans="63:63" x14ac:dyDescent="0.25">
      <c r="BK551350" s="2315"/>
    </row>
    <row r="551351" spans="63:63" x14ac:dyDescent="0.25">
      <c r="BK551351" s="2311"/>
    </row>
    <row r="551375" spans="63:63" x14ac:dyDescent="0.25">
      <c r="BK551375" s="2315"/>
    </row>
    <row r="551376" spans="63:63" x14ac:dyDescent="0.25">
      <c r="BK551376" s="2311"/>
    </row>
    <row r="551400" spans="63:63" x14ac:dyDescent="0.25">
      <c r="BK551400" s="2315"/>
    </row>
    <row r="551401" spans="63:63" x14ac:dyDescent="0.25">
      <c r="BK551401" s="2311"/>
    </row>
    <row r="551425" spans="63:63" x14ac:dyDescent="0.25">
      <c r="BK551425" s="2315"/>
    </row>
    <row r="551426" spans="63:63" x14ac:dyDescent="0.25">
      <c r="BK551426" s="2311"/>
    </row>
    <row r="551450" spans="63:63" x14ac:dyDescent="0.25">
      <c r="BK551450" s="2315"/>
    </row>
    <row r="551451" spans="63:63" x14ac:dyDescent="0.25">
      <c r="BK551451" s="2311"/>
    </row>
    <row r="551475" spans="63:63" x14ac:dyDescent="0.25">
      <c r="BK551475" s="2315"/>
    </row>
    <row r="551476" spans="63:63" x14ac:dyDescent="0.25">
      <c r="BK551476" s="2311"/>
    </row>
    <row r="551500" spans="63:63" x14ac:dyDescent="0.25">
      <c r="BK551500" s="2315"/>
    </row>
    <row r="551501" spans="63:63" x14ac:dyDescent="0.25">
      <c r="BK551501" s="2311"/>
    </row>
    <row r="551525" spans="63:63" x14ac:dyDescent="0.25">
      <c r="BK551525" s="2315"/>
    </row>
    <row r="551526" spans="63:63" x14ac:dyDescent="0.25">
      <c r="BK551526" s="2311"/>
    </row>
    <row r="551550" spans="63:63" x14ac:dyDescent="0.25">
      <c r="BK551550" s="2315"/>
    </row>
    <row r="551551" spans="63:63" x14ac:dyDescent="0.25">
      <c r="BK551551" s="2311"/>
    </row>
    <row r="551575" spans="63:63" x14ac:dyDescent="0.25">
      <c r="BK551575" s="2315"/>
    </row>
    <row r="551576" spans="63:63" x14ac:dyDescent="0.25">
      <c r="BK551576" s="2311"/>
    </row>
    <row r="551600" spans="63:63" x14ac:dyDescent="0.25">
      <c r="BK551600" s="2315"/>
    </row>
    <row r="551601" spans="63:63" x14ac:dyDescent="0.25">
      <c r="BK551601" s="2311"/>
    </row>
    <row r="551625" spans="63:63" x14ac:dyDescent="0.25">
      <c r="BK551625" s="2315"/>
    </row>
    <row r="551626" spans="63:63" x14ac:dyDescent="0.25">
      <c r="BK551626" s="2311"/>
    </row>
    <row r="551650" spans="63:63" x14ac:dyDescent="0.25">
      <c r="BK551650" s="2315"/>
    </row>
    <row r="551651" spans="63:63" x14ac:dyDescent="0.25">
      <c r="BK551651" s="2311"/>
    </row>
    <row r="551675" spans="63:63" x14ac:dyDescent="0.25">
      <c r="BK551675" s="2315"/>
    </row>
    <row r="551676" spans="63:63" x14ac:dyDescent="0.25">
      <c r="BK551676" s="2311"/>
    </row>
    <row r="551700" spans="63:63" x14ac:dyDescent="0.25">
      <c r="BK551700" s="2315"/>
    </row>
    <row r="551701" spans="63:63" x14ac:dyDescent="0.25">
      <c r="BK551701" s="2311"/>
    </row>
    <row r="551725" spans="63:63" x14ac:dyDescent="0.25">
      <c r="BK551725" s="2315"/>
    </row>
    <row r="551726" spans="63:63" x14ac:dyDescent="0.25">
      <c r="BK551726" s="2311"/>
    </row>
    <row r="551750" spans="63:63" x14ac:dyDescent="0.25">
      <c r="BK551750" s="2315"/>
    </row>
    <row r="551751" spans="63:63" x14ac:dyDescent="0.25">
      <c r="BK551751" s="2311"/>
    </row>
    <row r="551775" spans="63:63" x14ac:dyDescent="0.25">
      <c r="BK551775" s="2315"/>
    </row>
    <row r="551776" spans="63:63" x14ac:dyDescent="0.25">
      <c r="BK551776" s="2311"/>
    </row>
    <row r="551800" spans="63:63" x14ac:dyDescent="0.25">
      <c r="BK551800" s="2315"/>
    </row>
    <row r="551801" spans="63:63" x14ac:dyDescent="0.25">
      <c r="BK551801" s="2311"/>
    </row>
    <row r="551825" spans="63:63" x14ac:dyDescent="0.25">
      <c r="BK551825" s="2315"/>
    </row>
    <row r="551826" spans="63:63" x14ac:dyDescent="0.25">
      <c r="BK551826" s="2311"/>
    </row>
    <row r="551850" spans="63:63" x14ac:dyDescent="0.25">
      <c r="BK551850" s="2315"/>
    </row>
    <row r="551851" spans="63:63" x14ac:dyDescent="0.25">
      <c r="BK551851" s="2311"/>
    </row>
    <row r="551875" spans="63:63" x14ac:dyDescent="0.25">
      <c r="BK551875" s="2315"/>
    </row>
    <row r="551876" spans="63:63" x14ac:dyDescent="0.25">
      <c r="BK551876" s="2311"/>
    </row>
    <row r="551900" spans="63:63" x14ac:dyDescent="0.25">
      <c r="BK551900" s="2315"/>
    </row>
    <row r="551901" spans="63:63" x14ac:dyDescent="0.25">
      <c r="BK551901" s="2311"/>
    </row>
    <row r="551925" spans="63:63" x14ac:dyDescent="0.25">
      <c r="BK551925" s="2315"/>
    </row>
    <row r="551926" spans="63:63" x14ac:dyDescent="0.25">
      <c r="BK551926" s="2311"/>
    </row>
    <row r="551950" spans="63:63" x14ac:dyDescent="0.25">
      <c r="BK551950" s="2315"/>
    </row>
    <row r="551951" spans="63:63" x14ac:dyDescent="0.25">
      <c r="BK551951" s="2311"/>
    </row>
    <row r="551975" spans="63:63" x14ac:dyDescent="0.25">
      <c r="BK551975" s="2315"/>
    </row>
    <row r="551976" spans="63:63" x14ac:dyDescent="0.25">
      <c r="BK551976" s="2311"/>
    </row>
    <row r="552000" spans="63:63" x14ac:dyDescent="0.25">
      <c r="BK552000" s="2315"/>
    </row>
    <row r="552001" spans="63:63" x14ac:dyDescent="0.25">
      <c r="BK552001" s="2311"/>
    </row>
    <row r="552025" spans="63:63" x14ac:dyDescent="0.25">
      <c r="BK552025" s="2315"/>
    </row>
    <row r="552026" spans="63:63" x14ac:dyDescent="0.25">
      <c r="BK552026" s="2311"/>
    </row>
    <row r="552050" spans="63:63" x14ac:dyDescent="0.25">
      <c r="BK552050" s="2315"/>
    </row>
    <row r="552051" spans="63:63" x14ac:dyDescent="0.25">
      <c r="BK552051" s="2311"/>
    </row>
    <row r="552075" spans="63:63" x14ac:dyDescent="0.25">
      <c r="BK552075" s="2315"/>
    </row>
    <row r="552076" spans="63:63" x14ac:dyDescent="0.25">
      <c r="BK552076" s="2311"/>
    </row>
    <row r="552100" spans="63:63" x14ac:dyDescent="0.25">
      <c r="BK552100" s="2315"/>
    </row>
    <row r="552101" spans="63:63" x14ac:dyDescent="0.25">
      <c r="BK552101" s="2311"/>
    </row>
    <row r="552125" spans="63:63" x14ac:dyDescent="0.25">
      <c r="BK552125" s="2315"/>
    </row>
    <row r="552126" spans="63:63" x14ac:dyDescent="0.25">
      <c r="BK552126" s="2311"/>
    </row>
    <row r="552150" spans="63:63" x14ac:dyDescent="0.25">
      <c r="BK552150" s="2315"/>
    </row>
    <row r="552151" spans="63:63" x14ac:dyDescent="0.25">
      <c r="BK552151" s="2311"/>
    </row>
    <row r="552175" spans="63:63" x14ac:dyDescent="0.25">
      <c r="BK552175" s="2315"/>
    </row>
    <row r="552176" spans="63:63" x14ac:dyDescent="0.25">
      <c r="BK552176" s="2311"/>
    </row>
    <row r="552200" spans="63:63" x14ac:dyDescent="0.25">
      <c r="BK552200" s="2315"/>
    </row>
    <row r="552201" spans="63:63" x14ac:dyDescent="0.25">
      <c r="BK552201" s="2311"/>
    </row>
    <row r="552225" spans="63:63" x14ac:dyDescent="0.25">
      <c r="BK552225" s="2315"/>
    </row>
    <row r="552226" spans="63:63" x14ac:dyDescent="0.25">
      <c r="BK552226" s="2311"/>
    </row>
    <row r="552250" spans="63:63" x14ac:dyDescent="0.25">
      <c r="BK552250" s="2315"/>
    </row>
    <row r="552251" spans="63:63" x14ac:dyDescent="0.25">
      <c r="BK552251" s="2311"/>
    </row>
    <row r="552275" spans="63:63" x14ac:dyDescent="0.25">
      <c r="BK552275" s="2315"/>
    </row>
    <row r="552276" spans="63:63" x14ac:dyDescent="0.25">
      <c r="BK552276" s="2311"/>
    </row>
    <row r="552300" spans="63:63" x14ac:dyDescent="0.25">
      <c r="BK552300" s="2315"/>
    </row>
    <row r="552301" spans="63:63" x14ac:dyDescent="0.25">
      <c r="BK552301" s="2311"/>
    </row>
    <row r="552325" spans="63:63" x14ac:dyDescent="0.25">
      <c r="BK552325" s="2315"/>
    </row>
    <row r="552326" spans="63:63" x14ac:dyDescent="0.25">
      <c r="BK552326" s="2311"/>
    </row>
    <row r="552350" spans="63:63" x14ac:dyDescent="0.25">
      <c r="BK552350" s="2315"/>
    </row>
    <row r="552351" spans="63:63" x14ac:dyDescent="0.25">
      <c r="BK552351" s="2311"/>
    </row>
    <row r="552375" spans="63:63" x14ac:dyDescent="0.25">
      <c r="BK552375" s="2315"/>
    </row>
    <row r="552376" spans="63:63" x14ac:dyDescent="0.25">
      <c r="BK552376" s="2311"/>
    </row>
    <row r="552400" spans="63:63" x14ac:dyDescent="0.25">
      <c r="BK552400" s="2315"/>
    </row>
    <row r="552401" spans="63:63" x14ac:dyDescent="0.25">
      <c r="BK552401" s="2311"/>
    </row>
    <row r="552425" spans="63:63" x14ac:dyDescent="0.25">
      <c r="BK552425" s="2315"/>
    </row>
    <row r="552426" spans="63:63" x14ac:dyDescent="0.25">
      <c r="BK552426" s="2311"/>
    </row>
    <row r="552450" spans="63:63" x14ac:dyDescent="0.25">
      <c r="BK552450" s="2315"/>
    </row>
    <row r="552451" spans="63:63" x14ac:dyDescent="0.25">
      <c r="BK552451" s="2311"/>
    </row>
    <row r="552475" spans="63:63" x14ac:dyDescent="0.25">
      <c r="BK552475" s="2315"/>
    </row>
    <row r="552476" spans="63:63" x14ac:dyDescent="0.25">
      <c r="BK552476" s="2311"/>
    </row>
    <row r="552500" spans="63:63" x14ac:dyDescent="0.25">
      <c r="BK552500" s="2315"/>
    </row>
    <row r="552501" spans="63:63" x14ac:dyDescent="0.25">
      <c r="BK552501" s="2311"/>
    </row>
    <row r="552525" spans="63:63" x14ac:dyDescent="0.25">
      <c r="BK552525" s="2315"/>
    </row>
    <row r="552526" spans="63:63" x14ac:dyDescent="0.25">
      <c r="BK552526" s="2311"/>
    </row>
    <row r="552550" spans="63:63" x14ac:dyDescent="0.25">
      <c r="BK552550" s="2315"/>
    </row>
    <row r="552551" spans="63:63" x14ac:dyDescent="0.25">
      <c r="BK552551" s="2311"/>
    </row>
    <row r="552575" spans="63:63" x14ac:dyDescent="0.25">
      <c r="BK552575" s="2315"/>
    </row>
    <row r="552576" spans="63:63" x14ac:dyDescent="0.25">
      <c r="BK552576" s="2311"/>
    </row>
    <row r="552600" spans="63:63" x14ac:dyDescent="0.25">
      <c r="BK552600" s="2315"/>
    </row>
    <row r="552601" spans="63:63" x14ac:dyDescent="0.25">
      <c r="BK552601" s="2311"/>
    </row>
    <row r="552625" spans="63:63" x14ac:dyDescent="0.25">
      <c r="BK552625" s="2315"/>
    </row>
    <row r="552626" spans="63:63" x14ac:dyDescent="0.25">
      <c r="BK552626" s="2311"/>
    </row>
    <row r="552650" spans="63:63" x14ac:dyDescent="0.25">
      <c r="BK552650" s="2315"/>
    </row>
    <row r="552651" spans="63:63" x14ac:dyDescent="0.25">
      <c r="BK552651" s="2311"/>
    </row>
    <row r="552675" spans="63:63" x14ac:dyDescent="0.25">
      <c r="BK552675" s="2315"/>
    </row>
    <row r="552676" spans="63:63" x14ac:dyDescent="0.25">
      <c r="BK552676" s="2311"/>
    </row>
    <row r="552700" spans="63:63" x14ac:dyDescent="0.25">
      <c r="BK552700" s="2315"/>
    </row>
    <row r="552701" spans="63:63" x14ac:dyDescent="0.25">
      <c r="BK552701" s="2311"/>
    </row>
    <row r="552725" spans="63:63" x14ac:dyDescent="0.25">
      <c r="BK552725" s="2315"/>
    </row>
    <row r="552726" spans="63:63" x14ac:dyDescent="0.25">
      <c r="BK552726" s="2311"/>
    </row>
    <row r="552750" spans="63:63" x14ac:dyDescent="0.25">
      <c r="BK552750" s="2315"/>
    </row>
    <row r="552751" spans="63:63" x14ac:dyDescent="0.25">
      <c r="BK552751" s="2311"/>
    </row>
    <row r="552775" spans="63:63" x14ac:dyDescent="0.25">
      <c r="BK552775" s="2315"/>
    </row>
    <row r="552776" spans="63:63" x14ac:dyDescent="0.25">
      <c r="BK552776" s="2311"/>
    </row>
    <row r="552800" spans="63:63" x14ac:dyDescent="0.25">
      <c r="BK552800" s="2315"/>
    </row>
    <row r="552801" spans="63:63" x14ac:dyDescent="0.25">
      <c r="BK552801" s="2311"/>
    </row>
    <row r="552825" spans="63:63" x14ac:dyDescent="0.25">
      <c r="BK552825" s="2315"/>
    </row>
    <row r="552826" spans="63:63" x14ac:dyDescent="0.25">
      <c r="BK552826" s="2311"/>
    </row>
    <row r="552850" spans="63:63" x14ac:dyDescent="0.25">
      <c r="BK552850" s="2315"/>
    </row>
    <row r="552851" spans="63:63" x14ac:dyDescent="0.25">
      <c r="BK552851" s="2311"/>
    </row>
    <row r="552875" spans="63:63" x14ac:dyDescent="0.25">
      <c r="BK552875" s="2315"/>
    </row>
    <row r="552876" spans="63:63" x14ac:dyDescent="0.25">
      <c r="BK552876" s="2311"/>
    </row>
    <row r="552900" spans="63:63" x14ac:dyDescent="0.25">
      <c r="BK552900" s="2315"/>
    </row>
    <row r="552901" spans="63:63" x14ac:dyDescent="0.25">
      <c r="BK552901" s="2311"/>
    </row>
    <row r="552925" spans="63:63" x14ac:dyDescent="0.25">
      <c r="BK552925" s="2315"/>
    </row>
    <row r="552926" spans="63:63" x14ac:dyDescent="0.25">
      <c r="BK552926" s="2311"/>
    </row>
    <row r="552950" spans="63:63" x14ac:dyDescent="0.25">
      <c r="BK552950" s="2315"/>
    </row>
    <row r="552951" spans="63:63" x14ac:dyDescent="0.25">
      <c r="BK552951" s="2311"/>
    </row>
    <row r="552975" spans="63:63" x14ac:dyDescent="0.25">
      <c r="BK552975" s="2315"/>
    </row>
    <row r="552976" spans="63:63" x14ac:dyDescent="0.25">
      <c r="BK552976" s="2311"/>
    </row>
    <row r="553000" spans="63:63" x14ac:dyDescent="0.25">
      <c r="BK553000" s="2315"/>
    </row>
    <row r="553001" spans="63:63" x14ac:dyDescent="0.25">
      <c r="BK553001" s="2311"/>
    </row>
    <row r="553025" spans="63:63" x14ac:dyDescent="0.25">
      <c r="BK553025" s="2315"/>
    </row>
    <row r="553026" spans="63:63" x14ac:dyDescent="0.25">
      <c r="BK553026" s="2311"/>
    </row>
    <row r="553050" spans="63:63" x14ac:dyDescent="0.25">
      <c r="BK553050" s="2315"/>
    </row>
    <row r="553051" spans="63:63" x14ac:dyDescent="0.25">
      <c r="BK553051" s="2311"/>
    </row>
    <row r="553075" spans="63:63" x14ac:dyDescent="0.25">
      <c r="BK553075" s="2315"/>
    </row>
    <row r="553076" spans="63:63" x14ac:dyDescent="0.25">
      <c r="BK553076" s="2311"/>
    </row>
    <row r="553100" spans="63:63" x14ac:dyDescent="0.25">
      <c r="BK553100" s="2315"/>
    </row>
    <row r="553101" spans="63:63" x14ac:dyDescent="0.25">
      <c r="BK553101" s="2311"/>
    </row>
    <row r="553125" spans="63:63" x14ac:dyDescent="0.25">
      <c r="BK553125" s="2315"/>
    </row>
    <row r="553126" spans="63:63" x14ac:dyDescent="0.25">
      <c r="BK553126" s="2311"/>
    </row>
    <row r="553150" spans="63:63" x14ac:dyDescent="0.25">
      <c r="BK553150" s="2315"/>
    </row>
    <row r="553151" spans="63:63" x14ac:dyDescent="0.25">
      <c r="BK553151" s="2311"/>
    </row>
    <row r="553175" spans="63:63" x14ac:dyDescent="0.25">
      <c r="BK553175" s="2315"/>
    </row>
    <row r="553176" spans="63:63" x14ac:dyDescent="0.25">
      <c r="BK553176" s="2311"/>
    </row>
    <row r="553200" spans="63:63" x14ac:dyDescent="0.25">
      <c r="BK553200" s="2315"/>
    </row>
    <row r="553201" spans="63:63" x14ac:dyDescent="0.25">
      <c r="BK553201" s="2311"/>
    </row>
    <row r="553225" spans="63:63" x14ac:dyDescent="0.25">
      <c r="BK553225" s="2315"/>
    </row>
    <row r="553226" spans="63:63" x14ac:dyDescent="0.25">
      <c r="BK553226" s="2311"/>
    </row>
    <row r="553250" spans="63:63" x14ac:dyDescent="0.25">
      <c r="BK553250" s="2315"/>
    </row>
    <row r="553251" spans="63:63" x14ac:dyDescent="0.25">
      <c r="BK553251" s="2311"/>
    </row>
    <row r="553275" spans="63:63" x14ac:dyDescent="0.25">
      <c r="BK553275" s="2315"/>
    </row>
    <row r="553276" spans="63:63" x14ac:dyDescent="0.25">
      <c r="BK553276" s="2311"/>
    </row>
    <row r="553300" spans="63:63" x14ac:dyDescent="0.25">
      <c r="BK553300" s="2315"/>
    </row>
    <row r="553301" spans="63:63" x14ac:dyDescent="0.25">
      <c r="BK553301" s="2311"/>
    </row>
    <row r="553325" spans="63:63" x14ac:dyDescent="0.25">
      <c r="BK553325" s="2315"/>
    </row>
    <row r="553326" spans="63:63" x14ac:dyDescent="0.25">
      <c r="BK553326" s="2311"/>
    </row>
    <row r="553350" spans="63:63" x14ac:dyDescent="0.25">
      <c r="BK553350" s="2315"/>
    </row>
    <row r="553351" spans="63:63" x14ac:dyDescent="0.25">
      <c r="BK553351" s="2311"/>
    </row>
    <row r="553375" spans="63:63" x14ac:dyDescent="0.25">
      <c r="BK553375" s="2315"/>
    </row>
    <row r="553376" spans="63:63" x14ac:dyDescent="0.25">
      <c r="BK553376" s="2311"/>
    </row>
    <row r="553400" spans="63:63" x14ac:dyDescent="0.25">
      <c r="BK553400" s="2315"/>
    </row>
    <row r="553401" spans="63:63" x14ac:dyDescent="0.25">
      <c r="BK553401" s="2311"/>
    </row>
    <row r="553425" spans="63:63" x14ac:dyDescent="0.25">
      <c r="BK553425" s="2315"/>
    </row>
    <row r="553426" spans="63:63" x14ac:dyDescent="0.25">
      <c r="BK553426" s="2311"/>
    </row>
    <row r="553450" spans="63:63" x14ac:dyDescent="0.25">
      <c r="BK553450" s="2315"/>
    </row>
    <row r="553451" spans="63:63" x14ac:dyDescent="0.25">
      <c r="BK553451" s="2311"/>
    </row>
    <row r="553475" spans="63:63" x14ac:dyDescent="0.25">
      <c r="BK553475" s="2315"/>
    </row>
    <row r="553476" spans="63:63" x14ac:dyDescent="0.25">
      <c r="BK553476" s="2311"/>
    </row>
    <row r="553500" spans="63:63" x14ac:dyDescent="0.25">
      <c r="BK553500" s="2315"/>
    </row>
    <row r="553501" spans="63:63" x14ac:dyDescent="0.25">
      <c r="BK553501" s="2311"/>
    </row>
    <row r="553525" spans="63:63" x14ac:dyDescent="0.25">
      <c r="BK553525" s="2315"/>
    </row>
    <row r="553526" spans="63:63" x14ac:dyDescent="0.25">
      <c r="BK553526" s="2311"/>
    </row>
    <row r="553550" spans="63:63" x14ac:dyDescent="0.25">
      <c r="BK553550" s="2315"/>
    </row>
    <row r="553551" spans="63:63" x14ac:dyDescent="0.25">
      <c r="BK553551" s="2311"/>
    </row>
    <row r="553575" spans="63:63" x14ac:dyDescent="0.25">
      <c r="BK553575" s="2315"/>
    </row>
    <row r="553576" spans="63:63" x14ac:dyDescent="0.25">
      <c r="BK553576" s="2311"/>
    </row>
    <row r="553600" spans="63:63" x14ac:dyDescent="0.25">
      <c r="BK553600" s="2315"/>
    </row>
    <row r="553601" spans="63:63" x14ac:dyDescent="0.25">
      <c r="BK553601" s="2311"/>
    </row>
    <row r="553625" spans="63:63" x14ac:dyDescent="0.25">
      <c r="BK553625" s="2315"/>
    </row>
    <row r="553626" spans="63:63" x14ac:dyDescent="0.25">
      <c r="BK553626" s="2311"/>
    </row>
    <row r="553650" spans="63:63" x14ac:dyDescent="0.25">
      <c r="BK553650" s="2315"/>
    </row>
    <row r="553651" spans="63:63" x14ac:dyDescent="0.25">
      <c r="BK553651" s="2311"/>
    </row>
    <row r="553675" spans="63:63" x14ac:dyDescent="0.25">
      <c r="BK553675" s="2315"/>
    </row>
    <row r="553676" spans="63:63" x14ac:dyDescent="0.25">
      <c r="BK553676" s="2311"/>
    </row>
    <row r="553700" spans="63:63" x14ac:dyDescent="0.25">
      <c r="BK553700" s="2315"/>
    </row>
    <row r="553701" spans="63:63" x14ac:dyDescent="0.25">
      <c r="BK553701" s="2311"/>
    </row>
    <row r="553725" spans="63:63" x14ac:dyDescent="0.25">
      <c r="BK553725" s="2315"/>
    </row>
    <row r="553726" spans="63:63" x14ac:dyDescent="0.25">
      <c r="BK553726" s="2311"/>
    </row>
    <row r="553750" spans="63:63" x14ac:dyDescent="0.25">
      <c r="BK553750" s="2315"/>
    </row>
    <row r="553751" spans="63:63" x14ac:dyDescent="0.25">
      <c r="BK553751" s="2311"/>
    </row>
    <row r="553775" spans="63:63" x14ac:dyDescent="0.25">
      <c r="BK553775" s="2315"/>
    </row>
    <row r="553776" spans="63:63" x14ac:dyDescent="0.25">
      <c r="BK553776" s="2311"/>
    </row>
    <row r="553800" spans="63:63" x14ac:dyDescent="0.25">
      <c r="BK553800" s="2315"/>
    </row>
    <row r="553801" spans="63:63" x14ac:dyDescent="0.25">
      <c r="BK553801" s="2311"/>
    </row>
    <row r="553825" spans="63:63" x14ac:dyDescent="0.25">
      <c r="BK553825" s="2315"/>
    </row>
    <row r="553826" spans="63:63" x14ac:dyDescent="0.25">
      <c r="BK553826" s="2311"/>
    </row>
    <row r="553850" spans="63:63" x14ac:dyDescent="0.25">
      <c r="BK553850" s="2315"/>
    </row>
    <row r="553851" spans="63:63" x14ac:dyDescent="0.25">
      <c r="BK553851" s="2311"/>
    </row>
    <row r="553875" spans="63:63" x14ac:dyDescent="0.25">
      <c r="BK553875" s="2315"/>
    </row>
    <row r="553876" spans="63:63" x14ac:dyDescent="0.25">
      <c r="BK553876" s="2311"/>
    </row>
    <row r="553900" spans="63:63" x14ac:dyDescent="0.25">
      <c r="BK553900" s="2315"/>
    </row>
    <row r="553901" spans="63:63" x14ac:dyDescent="0.25">
      <c r="BK553901" s="2311"/>
    </row>
    <row r="553925" spans="63:63" x14ac:dyDescent="0.25">
      <c r="BK553925" s="2315"/>
    </row>
    <row r="553926" spans="63:63" x14ac:dyDescent="0.25">
      <c r="BK553926" s="2311"/>
    </row>
    <row r="553950" spans="63:63" x14ac:dyDescent="0.25">
      <c r="BK553950" s="2315"/>
    </row>
    <row r="553951" spans="63:63" x14ac:dyDescent="0.25">
      <c r="BK553951" s="2311"/>
    </row>
    <row r="553975" spans="63:63" x14ac:dyDescent="0.25">
      <c r="BK553975" s="2315"/>
    </row>
    <row r="553976" spans="63:63" x14ac:dyDescent="0.25">
      <c r="BK553976" s="2311"/>
    </row>
    <row r="554000" spans="63:63" x14ac:dyDescent="0.25">
      <c r="BK554000" s="2315"/>
    </row>
    <row r="554001" spans="63:63" x14ac:dyDescent="0.25">
      <c r="BK554001" s="2311"/>
    </row>
    <row r="554025" spans="63:63" x14ac:dyDescent="0.25">
      <c r="BK554025" s="2315"/>
    </row>
    <row r="554026" spans="63:63" x14ac:dyDescent="0.25">
      <c r="BK554026" s="2311"/>
    </row>
    <row r="554050" spans="63:63" x14ac:dyDescent="0.25">
      <c r="BK554050" s="2315"/>
    </row>
    <row r="554051" spans="63:63" x14ac:dyDescent="0.25">
      <c r="BK554051" s="2311"/>
    </row>
    <row r="554075" spans="63:63" x14ac:dyDescent="0.25">
      <c r="BK554075" s="2315"/>
    </row>
    <row r="554076" spans="63:63" x14ac:dyDescent="0.25">
      <c r="BK554076" s="2311"/>
    </row>
    <row r="554100" spans="63:63" x14ac:dyDescent="0.25">
      <c r="BK554100" s="2315"/>
    </row>
    <row r="554101" spans="63:63" x14ac:dyDescent="0.25">
      <c r="BK554101" s="2311"/>
    </row>
    <row r="554125" spans="63:63" x14ac:dyDescent="0.25">
      <c r="BK554125" s="2315"/>
    </row>
    <row r="554126" spans="63:63" x14ac:dyDescent="0.25">
      <c r="BK554126" s="2311"/>
    </row>
    <row r="554150" spans="63:63" x14ac:dyDescent="0.25">
      <c r="BK554150" s="2315"/>
    </row>
    <row r="554151" spans="63:63" x14ac:dyDescent="0.25">
      <c r="BK554151" s="2311"/>
    </row>
    <row r="554175" spans="63:63" x14ac:dyDescent="0.25">
      <c r="BK554175" s="2315"/>
    </row>
    <row r="554176" spans="63:63" x14ac:dyDescent="0.25">
      <c r="BK554176" s="2311"/>
    </row>
    <row r="554200" spans="63:63" x14ac:dyDescent="0.25">
      <c r="BK554200" s="2315"/>
    </row>
    <row r="554201" spans="63:63" x14ac:dyDescent="0.25">
      <c r="BK554201" s="2311"/>
    </row>
    <row r="554225" spans="63:63" x14ac:dyDescent="0.25">
      <c r="BK554225" s="2315"/>
    </row>
    <row r="554226" spans="63:63" x14ac:dyDescent="0.25">
      <c r="BK554226" s="2311"/>
    </row>
    <row r="554250" spans="63:63" x14ac:dyDescent="0.25">
      <c r="BK554250" s="2315"/>
    </row>
    <row r="554251" spans="63:63" x14ac:dyDescent="0.25">
      <c r="BK554251" s="2311"/>
    </row>
    <row r="554275" spans="63:63" x14ac:dyDescent="0.25">
      <c r="BK554275" s="2315"/>
    </row>
    <row r="554276" spans="63:63" x14ac:dyDescent="0.25">
      <c r="BK554276" s="2311"/>
    </row>
    <row r="554300" spans="63:63" x14ac:dyDescent="0.25">
      <c r="BK554300" s="2315"/>
    </row>
    <row r="554301" spans="63:63" x14ac:dyDescent="0.25">
      <c r="BK554301" s="2311"/>
    </row>
    <row r="554325" spans="63:63" x14ac:dyDescent="0.25">
      <c r="BK554325" s="2315"/>
    </row>
    <row r="554326" spans="63:63" x14ac:dyDescent="0.25">
      <c r="BK554326" s="2311"/>
    </row>
    <row r="554350" spans="63:63" x14ac:dyDescent="0.25">
      <c r="BK554350" s="2315"/>
    </row>
    <row r="554351" spans="63:63" x14ac:dyDescent="0.25">
      <c r="BK554351" s="2311"/>
    </row>
    <row r="554375" spans="63:63" x14ac:dyDescent="0.25">
      <c r="BK554375" s="2315"/>
    </row>
    <row r="554376" spans="63:63" x14ac:dyDescent="0.25">
      <c r="BK554376" s="2311"/>
    </row>
    <row r="554400" spans="63:63" x14ac:dyDescent="0.25">
      <c r="BK554400" s="2315"/>
    </row>
    <row r="554401" spans="63:63" x14ac:dyDescent="0.25">
      <c r="BK554401" s="2311"/>
    </row>
    <row r="554425" spans="63:63" x14ac:dyDescent="0.25">
      <c r="BK554425" s="2315"/>
    </row>
    <row r="554426" spans="63:63" x14ac:dyDescent="0.25">
      <c r="BK554426" s="2311"/>
    </row>
    <row r="554450" spans="63:63" x14ac:dyDescent="0.25">
      <c r="BK554450" s="2315"/>
    </row>
    <row r="554451" spans="63:63" x14ac:dyDescent="0.25">
      <c r="BK554451" s="2311"/>
    </row>
    <row r="554475" spans="63:63" x14ac:dyDescent="0.25">
      <c r="BK554475" s="2315"/>
    </row>
    <row r="554476" spans="63:63" x14ac:dyDescent="0.25">
      <c r="BK554476" s="2311"/>
    </row>
    <row r="554500" spans="63:63" x14ac:dyDescent="0.25">
      <c r="BK554500" s="2315"/>
    </row>
    <row r="554501" spans="63:63" x14ac:dyDescent="0.25">
      <c r="BK554501" s="2311"/>
    </row>
    <row r="554525" spans="63:63" x14ac:dyDescent="0.25">
      <c r="BK554525" s="2315"/>
    </row>
    <row r="554526" spans="63:63" x14ac:dyDescent="0.25">
      <c r="BK554526" s="2311"/>
    </row>
    <row r="554550" spans="63:63" x14ac:dyDescent="0.25">
      <c r="BK554550" s="2315"/>
    </row>
    <row r="554551" spans="63:63" x14ac:dyDescent="0.25">
      <c r="BK554551" s="2311"/>
    </row>
    <row r="554575" spans="63:63" x14ac:dyDescent="0.25">
      <c r="BK554575" s="2315"/>
    </row>
    <row r="554576" spans="63:63" x14ac:dyDescent="0.25">
      <c r="BK554576" s="2311"/>
    </row>
    <row r="554600" spans="63:63" x14ac:dyDescent="0.25">
      <c r="BK554600" s="2315"/>
    </row>
    <row r="554601" spans="63:63" x14ac:dyDescent="0.25">
      <c r="BK554601" s="2311"/>
    </row>
    <row r="554625" spans="63:63" x14ac:dyDescent="0.25">
      <c r="BK554625" s="2315"/>
    </row>
    <row r="554626" spans="63:63" x14ac:dyDescent="0.25">
      <c r="BK554626" s="2311"/>
    </row>
    <row r="554650" spans="63:63" x14ac:dyDescent="0.25">
      <c r="BK554650" s="2315"/>
    </row>
    <row r="554651" spans="63:63" x14ac:dyDescent="0.25">
      <c r="BK554651" s="2311"/>
    </row>
    <row r="554675" spans="63:63" x14ac:dyDescent="0.25">
      <c r="BK554675" s="2315"/>
    </row>
    <row r="554676" spans="63:63" x14ac:dyDescent="0.25">
      <c r="BK554676" s="2311"/>
    </row>
    <row r="554700" spans="63:63" x14ac:dyDescent="0.25">
      <c r="BK554700" s="2315"/>
    </row>
    <row r="554701" spans="63:63" x14ac:dyDescent="0.25">
      <c r="BK554701" s="2311"/>
    </row>
    <row r="554725" spans="63:63" x14ac:dyDescent="0.25">
      <c r="BK554725" s="2315"/>
    </row>
    <row r="554726" spans="63:63" x14ac:dyDescent="0.25">
      <c r="BK554726" s="2311"/>
    </row>
    <row r="554750" spans="63:63" x14ac:dyDescent="0.25">
      <c r="BK554750" s="2315"/>
    </row>
    <row r="554751" spans="63:63" x14ac:dyDescent="0.25">
      <c r="BK554751" s="2311"/>
    </row>
    <row r="554775" spans="63:63" x14ac:dyDescent="0.25">
      <c r="BK554775" s="2315"/>
    </row>
    <row r="554776" spans="63:63" x14ac:dyDescent="0.25">
      <c r="BK554776" s="2311"/>
    </row>
    <row r="554800" spans="63:63" x14ac:dyDescent="0.25">
      <c r="BK554800" s="2315"/>
    </row>
    <row r="554801" spans="63:63" x14ac:dyDescent="0.25">
      <c r="BK554801" s="2311"/>
    </row>
    <row r="554825" spans="63:63" x14ac:dyDescent="0.25">
      <c r="BK554825" s="2315"/>
    </row>
    <row r="554826" spans="63:63" x14ac:dyDescent="0.25">
      <c r="BK554826" s="2311"/>
    </row>
    <row r="554850" spans="63:63" x14ac:dyDescent="0.25">
      <c r="BK554850" s="2315"/>
    </row>
    <row r="554851" spans="63:63" x14ac:dyDescent="0.25">
      <c r="BK554851" s="2311"/>
    </row>
    <row r="554875" spans="63:63" x14ac:dyDescent="0.25">
      <c r="BK554875" s="2315"/>
    </row>
    <row r="554876" spans="63:63" x14ac:dyDescent="0.25">
      <c r="BK554876" s="2311"/>
    </row>
    <row r="554900" spans="63:63" x14ac:dyDescent="0.25">
      <c r="BK554900" s="2315"/>
    </row>
    <row r="554901" spans="63:63" x14ac:dyDescent="0.25">
      <c r="BK554901" s="2311"/>
    </row>
    <row r="554925" spans="63:63" x14ac:dyDescent="0.25">
      <c r="BK554925" s="2315"/>
    </row>
    <row r="554926" spans="63:63" x14ac:dyDescent="0.25">
      <c r="BK554926" s="2311"/>
    </row>
    <row r="554950" spans="63:63" x14ac:dyDescent="0.25">
      <c r="BK554950" s="2315"/>
    </row>
    <row r="554951" spans="63:63" x14ac:dyDescent="0.25">
      <c r="BK554951" s="2311"/>
    </row>
    <row r="554975" spans="63:63" x14ac:dyDescent="0.25">
      <c r="BK554975" s="2315"/>
    </row>
    <row r="554976" spans="63:63" x14ac:dyDescent="0.25">
      <c r="BK554976" s="2311"/>
    </row>
    <row r="555000" spans="63:63" x14ac:dyDescent="0.25">
      <c r="BK555000" s="2315"/>
    </row>
    <row r="555001" spans="63:63" x14ac:dyDescent="0.25">
      <c r="BK555001" s="2311"/>
    </row>
    <row r="555025" spans="63:63" x14ac:dyDescent="0.25">
      <c r="BK555025" s="2315"/>
    </row>
    <row r="555026" spans="63:63" x14ac:dyDescent="0.25">
      <c r="BK555026" s="2311"/>
    </row>
    <row r="555050" spans="63:63" x14ac:dyDescent="0.25">
      <c r="BK555050" s="2315"/>
    </row>
    <row r="555051" spans="63:63" x14ac:dyDescent="0.25">
      <c r="BK555051" s="2311"/>
    </row>
    <row r="555075" spans="63:63" x14ac:dyDescent="0.25">
      <c r="BK555075" s="2315"/>
    </row>
    <row r="555076" spans="63:63" x14ac:dyDescent="0.25">
      <c r="BK555076" s="2311"/>
    </row>
    <row r="555100" spans="63:63" x14ac:dyDescent="0.25">
      <c r="BK555100" s="2315"/>
    </row>
    <row r="555101" spans="63:63" x14ac:dyDescent="0.25">
      <c r="BK555101" s="2311"/>
    </row>
    <row r="555125" spans="63:63" x14ac:dyDescent="0.25">
      <c r="BK555125" s="2315"/>
    </row>
    <row r="555126" spans="63:63" x14ac:dyDescent="0.25">
      <c r="BK555126" s="2311"/>
    </row>
    <row r="555150" spans="63:63" x14ac:dyDescent="0.25">
      <c r="BK555150" s="2315"/>
    </row>
    <row r="555151" spans="63:63" x14ac:dyDescent="0.25">
      <c r="BK555151" s="2311"/>
    </row>
    <row r="555175" spans="63:63" x14ac:dyDescent="0.25">
      <c r="BK555175" s="2315"/>
    </row>
    <row r="555176" spans="63:63" x14ac:dyDescent="0.25">
      <c r="BK555176" s="2311"/>
    </row>
    <row r="555200" spans="63:63" x14ac:dyDescent="0.25">
      <c r="BK555200" s="2315"/>
    </row>
    <row r="555201" spans="63:63" x14ac:dyDescent="0.25">
      <c r="BK555201" s="2311"/>
    </row>
    <row r="555225" spans="63:63" x14ac:dyDescent="0.25">
      <c r="BK555225" s="2315"/>
    </row>
    <row r="555226" spans="63:63" x14ac:dyDescent="0.25">
      <c r="BK555226" s="2311"/>
    </row>
    <row r="555250" spans="63:63" x14ac:dyDescent="0.25">
      <c r="BK555250" s="2315"/>
    </row>
    <row r="555251" spans="63:63" x14ac:dyDescent="0.25">
      <c r="BK555251" s="2311"/>
    </row>
    <row r="555275" spans="63:63" x14ac:dyDescent="0.25">
      <c r="BK555275" s="2315"/>
    </row>
    <row r="555276" spans="63:63" x14ac:dyDescent="0.25">
      <c r="BK555276" s="2311"/>
    </row>
    <row r="555300" spans="63:63" x14ac:dyDescent="0.25">
      <c r="BK555300" s="2315"/>
    </row>
    <row r="555301" spans="63:63" x14ac:dyDescent="0.25">
      <c r="BK555301" s="2311"/>
    </row>
    <row r="555325" spans="63:63" x14ac:dyDescent="0.25">
      <c r="BK555325" s="2315"/>
    </row>
    <row r="555326" spans="63:63" x14ac:dyDescent="0.25">
      <c r="BK555326" s="2311"/>
    </row>
    <row r="555350" spans="63:63" x14ac:dyDescent="0.25">
      <c r="BK555350" s="2315"/>
    </row>
    <row r="555351" spans="63:63" x14ac:dyDescent="0.25">
      <c r="BK555351" s="2311"/>
    </row>
    <row r="555375" spans="63:63" x14ac:dyDescent="0.25">
      <c r="BK555375" s="2315"/>
    </row>
    <row r="555376" spans="63:63" x14ac:dyDescent="0.25">
      <c r="BK555376" s="2311"/>
    </row>
    <row r="555400" spans="63:63" x14ac:dyDescent="0.25">
      <c r="BK555400" s="2315"/>
    </row>
    <row r="555401" spans="63:63" x14ac:dyDescent="0.25">
      <c r="BK555401" s="2311"/>
    </row>
    <row r="555425" spans="63:63" x14ac:dyDescent="0.25">
      <c r="BK555425" s="2315"/>
    </row>
    <row r="555426" spans="63:63" x14ac:dyDescent="0.25">
      <c r="BK555426" s="2311"/>
    </row>
    <row r="555450" spans="63:63" x14ac:dyDescent="0.25">
      <c r="BK555450" s="2315"/>
    </row>
    <row r="555451" spans="63:63" x14ac:dyDescent="0.25">
      <c r="BK555451" s="2311"/>
    </row>
    <row r="555475" spans="63:63" x14ac:dyDescent="0.25">
      <c r="BK555475" s="2315"/>
    </row>
    <row r="555476" spans="63:63" x14ac:dyDescent="0.25">
      <c r="BK555476" s="2311"/>
    </row>
    <row r="555500" spans="63:63" x14ac:dyDescent="0.25">
      <c r="BK555500" s="2315"/>
    </row>
    <row r="555501" spans="63:63" x14ac:dyDescent="0.25">
      <c r="BK555501" s="2311"/>
    </row>
    <row r="555525" spans="63:63" x14ac:dyDescent="0.25">
      <c r="BK555525" s="2315"/>
    </row>
    <row r="555526" spans="63:63" x14ac:dyDescent="0.25">
      <c r="BK555526" s="2311"/>
    </row>
    <row r="555550" spans="63:63" x14ac:dyDescent="0.25">
      <c r="BK555550" s="2315"/>
    </row>
    <row r="555551" spans="63:63" x14ac:dyDescent="0.25">
      <c r="BK555551" s="2311"/>
    </row>
    <row r="555575" spans="63:63" x14ac:dyDescent="0.25">
      <c r="BK555575" s="2315"/>
    </row>
    <row r="555576" spans="63:63" x14ac:dyDescent="0.25">
      <c r="BK555576" s="2311"/>
    </row>
    <row r="555600" spans="63:63" x14ac:dyDescent="0.25">
      <c r="BK555600" s="2315"/>
    </row>
    <row r="555601" spans="63:63" x14ac:dyDescent="0.25">
      <c r="BK555601" s="2311"/>
    </row>
    <row r="555625" spans="63:63" x14ac:dyDescent="0.25">
      <c r="BK555625" s="2315"/>
    </row>
    <row r="555626" spans="63:63" x14ac:dyDescent="0.25">
      <c r="BK555626" s="2311"/>
    </row>
    <row r="555650" spans="63:63" x14ac:dyDescent="0.25">
      <c r="BK555650" s="2315"/>
    </row>
    <row r="555651" spans="63:63" x14ac:dyDescent="0.25">
      <c r="BK555651" s="2311"/>
    </row>
    <row r="555675" spans="63:63" x14ac:dyDescent="0.25">
      <c r="BK555675" s="2315"/>
    </row>
    <row r="555676" spans="63:63" x14ac:dyDescent="0.25">
      <c r="BK555676" s="2311"/>
    </row>
    <row r="555700" spans="63:63" x14ac:dyDescent="0.25">
      <c r="BK555700" s="2315"/>
    </row>
    <row r="555701" spans="63:63" x14ac:dyDescent="0.25">
      <c r="BK555701" s="2311"/>
    </row>
    <row r="555725" spans="63:63" x14ac:dyDescent="0.25">
      <c r="BK555725" s="2315"/>
    </row>
    <row r="555726" spans="63:63" x14ac:dyDescent="0.25">
      <c r="BK555726" s="2311"/>
    </row>
    <row r="555750" spans="63:63" x14ac:dyDescent="0.25">
      <c r="BK555750" s="2315"/>
    </row>
    <row r="555751" spans="63:63" x14ac:dyDescent="0.25">
      <c r="BK555751" s="2311"/>
    </row>
    <row r="555775" spans="63:63" x14ac:dyDescent="0.25">
      <c r="BK555775" s="2315"/>
    </row>
    <row r="555776" spans="63:63" x14ac:dyDescent="0.25">
      <c r="BK555776" s="2311"/>
    </row>
    <row r="555800" spans="63:63" x14ac:dyDescent="0.25">
      <c r="BK555800" s="2315"/>
    </row>
    <row r="555801" spans="63:63" x14ac:dyDescent="0.25">
      <c r="BK555801" s="2311"/>
    </row>
    <row r="555825" spans="63:63" x14ac:dyDescent="0.25">
      <c r="BK555825" s="2315"/>
    </row>
    <row r="555826" spans="63:63" x14ac:dyDescent="0.25">
      <c r="BK555826" s="2311"/>
    </row>
    <row r="555850" spans="63:63" x14ac:dyDescent="0.25">
      <c r="BK555850" s="2315"/>
    </row>
    <row r="555851" spans="63:63" x14ac:dyDescent="0.25">
      <c r="BK555851" s="2311"/>
    </row>
    <row r="555875" spans="63:63" x14ac:dyDescent="0.25">
      <c r="BK555875" s="2315"/>
    </row>
    <row r="555876" spans="63:63" x14ac:dyDescent="0.25">
      <c r="BK555876" s="2311"/>
    </row>
    <row r="555900" spans="63:63" x14ac:dyDescent="0.25">
      <c r="BK555900" s="2315"/>
    </row>
    <row r="555901" spans="63:63" x14ac:dyDescent="0.25">
      <c r="BK555901" s="2311"/>
    </row>
    <row r="555925" spans="63:63" x14ac:dyDescent="0.25">
      <c r="BK555925" s="2315"/>
    </row>
    <row r="555926" spans="63:63" x14ac:dyDescent="0.25">
      <c r="BK555926" s="2311"/>
    </row>
    <row r="555950" spans="63:63" x14ac:dyDescent="0.25">
      <c r="BK555950" s="2315"/>
    </row>
    <row r="555951" spans="63:63" x14ac:dyDescent="0.25">
      <c r="BK555951" s="2311"/>
    </row>
    <row r="555975" spans="63:63" x14ac:dyDescent="0.25">
      <c r="BK555975" s="2315"/>
    </row>
    <row r="555976" spans="63:63" x14ac:dyDescent="0.25">
      <c r="BK555976" s="2311"/>
    </row>
    <row r="556000" spans="63:63" x14ac:dyDescent="0.25">
      <c r="BK556000" s="2315"/>
    </row>
    <row r="556001" spans="63:63" x14ac:dyDescent="0.25">
      <c r="BK556001" s="2311"/>
    </row>
    <row r="556025" spans="63:63" x14ac:dyDescent="0.25">
      <c r="BK556025" s="2315"/>
    </row>
    <row r="556026" spans="63:63" x14ac:dyDescent="0.25">
      <c r="BK556026" s="2311"/>
    </row>
    <row r="556050" spans="63:63" x14ac:dyDescent="0.25">
      <c r="BK556050" s="2315"/>
    </row>
    <row r="556051" spans="63:63" x14ac:dyDescent="0.25">
      <c r="BK556051" s="2311"/>
    </row>
    <row r="556075" spans="63:63" x14ac:dyDescent="0.25">
      <c r="BK556075" s="2315"/>
    </row>
    <row r="556076" spans="63:63" x14ac:dyDescent="0.25">
      <c r="BK556076" s="2311"/>
    </row>
    <row r="556100" spans="63:63" x14ac:dyDescent="0.25">
      <c r="BK556100" s="2315"/>
    </row>
    <row r="556101" spans="63:63" x14ac:dyDescent="0.25">
      <c r="BK556101" s="2311"/>
    </row>
    <row r="556125" spans="63:63" x14ac:dyDescent="0.25">
      <c r="BK556125" s="2315"/>
    </row>
    <row r="556126" spans="63:63" x14ac:dyDescent="0.25">
      <c r="BK556126" s="2311"/>
    </row>
    <row r="556150" spans="63:63" x14ac:dyDescent="0.25">
      <c r="BK556150" s="2315"/>
    </row>
    <row r="556151" spans="63:63" x14ac:dyDescent="0.25">
      <c r="BK556151" s="2311"/>
    </row>
    <row r="556175" spans="63:63" x14ac:dyDescent="0.25">
      <c r="BK556175" s="2315"/>
    </row>
    <row r="556176" spans="63:63" x14ac:dyDescent="0.25">
      <c r="BK556176" s="2311"/>
    </row>
    <row r="556200" spans="63:63" x14ac:dyDescent="0.25">
      <c r="BK556200" s="2315"/>
    </row>
    <row r="556201" spans="63:63" x14ac:dyDescent="0.25">
      <c r="BK556201" s="2311"/>
    </row>
    <row r="556225" spans="63:63" x14ac:dyDescent="0.25">
      <c r="BK556225" s="2315"/>
    </row>
    <row r="556226" spans="63:63" x14ac:dyDescent="0.25">
      <c r="BK556226" s="2311"/>
    </row>
    <row r="556250" spans="63:63" x14ac:dyDescent="0.25">
      <c r="BK556250" s="2315"/>
    </row>
    <row r="556251" spans="63:63" x14ac:dyDescent="0.25">
      <c r="BK556251" s="2311"/>
    </row>
    <row r="556275" spans="63:63" x14ac:dyDescent="0.25">
      <c r="BK556275" s="2315"/>
    </row>
    <row r="556276" spans="63:63" x14ac:dyDescent="0.25">
      <c r="BK556276" s="2311"/>
    </row>
    <row r="556300" spans="63:63" x14ac:dyDescent="0.25">
      <c r="BK556300" s="2315"/>
    </row>
    <row r="556301" spans="63:63" x14ac:dyDescent="0.25">
      <c r="BK556301" s="2311"/>
    </row>
    <row r="556325" spans="63:63" x14ac:dyDescent="0.25">
      <c r="BK556325" s="2315"/>
    </row>
    <row r="556326" spans="63:63" x14ac:dyDescent="0.25">
      <c r="BK556326" s="2311"/>
    </row>
    <row r="556350" spans="63:63" x14ac:dyDescent="0.25">
      <c r="BK556350" s="2315"/>
    </row>
    <row r="556351" spans="63:63" x14ac:dyDescent="0.25">
      <c r="BK556351" s="2311"/>
    </row>
    <row r="556375" spans="63:63" x14ac:dyDescent="0.25">
      <c r="BK556375" s="2315"/>
    </row>
    <row r="556376" spans="63:63" x14ac:dyDescent="0.25">
      <c r="BK556376" s="2311"/>
    </row>
    <row r="556400" spans="63:63" x14ac:dyDescent="0.25">
      <c r="BK556400" s="2315"/>
    </row>
    <row r="556401" spans="63:63" x14ac:dyDescent="0.25">
      <c r="BK556401" s="2311"/>
    </row>
    <row r="556425" spans="63:63" x14ac:dyDescent="0.25">
      <c r="BK556425" s="2315"/>
    </row>
    <row r="556426" spans="63:63" x14ac:dyDescent="0.25">
      <c r="BK556426" s="2311"/>
    </row>
    <row r="556450" spans="63:63" x14ac:dyDescent="0.25">
      <c r="BK556450" s="2315"/>
    </row>
    <row r="556451" spans="63:63" x14ac:dyDescent="0.25">
      <c r="BK556451" s="2311"/>
    </row>
    <row r="556475" spans="63:63" x14ac:dyDescent="0.25">
      <c r="BK556475" s="2315"/>
    </row>
    <row r="556476" spans="63:63" x14ac:dyDescent="0.25">
      <c r="BK556476" s="2311"/>
    </row>
    <row r="556500" spans="63:63" x14ac:dyDescent="0.25">
      <c r="BK556500" s="2315"/>
    </row>
    <row r="556501" spans="63:63" x14ac:dyDescent="0.25">
      <c r="BK556501" s="2311"/>
    </row>
    <row r="556525" spans="63:63" x14ac:dyDescent="0.25">
      <c r="BK556525" s="2315"/>
    </row>
    <row r="556526" spans="63:63" x14ac:dyDescent="0.25">
      <c r="BK556526" s="2311"/>
    </row>
    <row r="556550" spans="63:63" x14ac:dyDescent="0.25">
      <c r="BK556550" s="2315"/>
    </row>
    <row r="556551" spans="63:63" x14ac:dyDescent="0.25">
      <c r="BK556551" s="2311"/>
    </row>
    <row r="556575" spans="63:63" x14ac:dyDescent="0.25">
      <c r="BK556575" s="2315"/>
    </row>
    <row r="556576" spans="63:63" x14ac:dyDescent="0.25">
      <c r="BK556576" s="2311"/>
    </row>
    <row r="556600" spans="63:63" x14ac:dyDescent="0.25">
      <c r="BK556600" s="2315"/>
    </row>
    <row r="556601" spans="63:63" x14ac:dyDescent="0.25">
      <c r="BK556601" s="2311"/>
    </row>
    <row r="556625" spans="63:63" x14ac:dyDescent="0.25">
      <c r="BK556625" s="2315"/>
    </row>
    <row r="556626" spans="63:63" x14ac:dyDescent="0.25">
      <c r="BK556626" s="2311"/>
    </row>
    <row r="556650" spans="63:63" x14ac:dyDescent="0.25">
      <c r="BK556650" s="2315"/>
    </row>
    <row r="556651" spans="63:63" x14ac:dyDescent="0.25">
      <c r="BK556651" s="2311"/>
    </row>
    <row r="556675" spans="63:63" x14ac:dyDescent="0.25">
      <c r="BK556675" s="2315"/>
    </row>
    <row r="556676" spans="63:63" x14ac:dyDescent="0.25">
      <c r="BK556676" s="2311"/>
    </row>
    <row r="556700" spans="63:63" x14ac:dyDescent="0.25">
      <c r="BK556700" s="2315"/>
    </row>
    <row r="556701" spans="63:63" x14ac:dyDescent="0.25">
      <c r="BK556701" s="2311"/>
    </row>
    <row r="556725" spans="63:63" x14ac:dyDescent="0.25">
      <c r="BK556725" s="2315"/>
    </row>
    <row r="556726" spans="63:63" x14ac:dyDescent="0.25">
      <c r="BK556726" s="2311"/>
    </row>
    <row r="556750" spans="63:63" x14ac:dyDescent="0.25">
      <c r="BK556750" s="2315"/>
    </row>
    <row r="556751" spans="63:63" x14ac:dyDescent="0.25">
      <c r="BK556751" s="2311"/>
    </row>
    <row r="556775" spans="63:63" x14ac:dyDescent="0.25">
      <c r="BK556775" s="2315"/>
    </row>
    <row r="556776" spans="63:63" x14ac:dyDescent="0.25">
      <c r="BK556776" s="2311"/>
    </row>
    <row r="556800" spans="63:63" x14ac:dyDescent="0.25">
      <c r="BK556800" s="2315"/>
    </row>
    <row r="556801" spans="63:63" x14ac:dyDescent="0.25">
      <c r="BK556801" s="2311"/>
    </row>
    <row r="556825" spans="63:63" x14ac:dyDescent="0.25">
      <c r="BK556825" s="2315"/>
    </row>
    <row r="556826" spans="63:63" x14ac:dyDescent="0.25">
      <c r="BK556826" s="2311"/>
    </row>
    <row r="556850" spans="63:63" x14ac:dyDescent="0.25">
      <c r="BK556850" s="2315"/>
    </row>
    <row r="556851" spans="63:63" x14ac:dyDescent="0.25">
      <c r="BK556851" s="2311"/>
    </row>
    <row r="556875" spans="63:63" x14ac:dyDescent="0.25">
      <c r="BK556875" s="2315"/>
    </row>
    <row r="556876" spans="63:63" x14ac:dyDescent="0.25">
      <c r="BK556876" s="2311"/>
    </row>
    <row r="556900" spans="63:63" x14ac:dyDescent="0.25">
      <c r="BK556900" s="2315"/>
    </row>
    <row r="556901" spans="63:63" x14ac:dyDescent="0.25">
      <c r="BK556901" s="2311"/>
    </row>
    <row r="556925" spans="63:63" x14ac:dyDescent="0.25">
      <c r="BK556925" s="2315"/>
    </row>
    <row r="556926" spans="63:63" x14ac:dyDescent="0.25">
      <c r="BK556926" s="2311"/>
    </row>
    <row r="556950" spans="63:63" x14ac:dyDescent="0.25">
      <c r="BK556950" s="2315"/>
    </row>
    <row r="556951" spans="63:63" x14ac:dyDescent="0.25">
      <c r="BK556951" s="2311"/>
    </row>
    <row r="556975" spans="63:63" x14ac:dyDescent="0.25">
      <c r="BK556975" s="2315"/>
    </row>
    <row r="556976" spans="63:63" x14ac:dyDescent="0.25">
      <c r="BK556976" s="2311"/>
    </row>
    <row r="557000" spans="63:63" x14ac:dyDescent="0.25">
      <c r="BK557000" s="2315"/>
    </row>
    <row r="557001" spans="63:63" x14ac:dyDescent="0.25">
      <c r="BK557001" s="2311"/>
    </row>
    <row r="557025" spans="63:63" x14ac:dyDescent="0.25">
      <c r="BK557025" s="2315"/>
    </row>
    <row r="557026" spans="63:63" x14ac:dyDescent="0.25">
      <c r="BK557026" s="2311"/>
    </row>
    <row r="557050" spans="63:63" x14ac:dyDescent="0.25">
      <c r="BK557050" s="2315"/>
    </row>
    <row r="557051" spans="63:63" x14ac:dyDescent="0.25">
      <c r="BK557051" s="2311"/>
    </row>
    <row r="557075" spans="63:63" x14ac:dyDescent="0.25">
      <c r="BK557075" s="2315"/>
    </row>
    <row r="557076" spans="63:63" x14ac:dyDescent="0.25">
      <c r="BK557076" s="2311"/>
    </row>
    <row r="557100" spans="63:63" x14ac:dyDescent="0.25">
      <c r="BK557100" s="2315"/>
    </row>
    <row r="557101" spans="63:63" x14ac:dyDescent="0.25">
      <c r="BK557101" s="2311"/>
    </row>
    <row r="557125" spans="63:63" x14ac:dyDescent="0.25">
      <c r="BK557125" s="2315"/>
    </row>
    <row r="557126" spans="63:63" x14ac:dyDescent="0.25">
      <c r="BK557126" s="2311"/>
    </row>
    <row r="557150" spans="63:63" x14ac:dyDescent="0.25">
      <c r="BK557150" s="2315"/>
    </row>
    <row r="557151" spans="63:63" x14ac:dyDescent="0.25">
      <c r="BK557151" s="2311"/>
    </row>
    <row r="557175" spans="63:63" x14ac:dyDescent="0.25">
      <c r="BK557175" s="2315"/>
    </row>
    <row r="557176" spans="63:63" x14ac:dyDescent="0.25">
      <c r="BK557176" s="2311"/>
    </row>
    <row r="557200" spans="63:63" x14ac:dyDescent="0.25">
      <c r="BK557200" s="2315"/>
    </row>
    <row r="557201" spans="63:63" x14ac:dyDescent="0.25">
      <c r="BK557201" s="2311"/>
    </row>
    <row r="557225" spans="63:63" x14ac:dyDescent="0.25">
      <c r="BK557225" s="2315"/>
    </row>
    <row r="557226" spans="63:63" x14ac:dyDescent="0.25">
      <c r="BK557226" s="2311"/>
    </row>
    <row r="557250" spans="63:63" x14ac:dyDescent="0.25">
      <c r="BK557250" s="2315"/>
    </row>
    <row r="557251" spans="63:63" x14ac:dyDescent="0.25">
      <c r="BK557251" s="2311"/>
    </row>
    <row r="557275" spans="63:63" x14ac:dyDescent="0.25">
      <c r="BK557275" s="2315"/>
    </row>
    <row r="557276" spans="63:63" x14ac:dyDescent="0.25">
      <c r="BK557276" s="2311"/>
    </row>
    <row r="557300" spans="63:63" x14ac:dyDescent="0.25">
      <c r="BK557300" s="2315"/>
    </row>
    <row r="557301" spans="63:63" x14ac:dyDescent="0.25">
      <c r="BK557301" s="2311"/>
    </row>
    <row r="557325" spans="63:63" x14ac:dyDescent="0.25">
      <c r="BK557325" s="2315"/>
    </row>
    <row r="557326" spans="63:63" x14ac:dyDescent="0.25">
      <c r="BK557326" s="2311"/>
    </row>
    <row r="557350" spans="63:63" x14ac:dyDescent="0.25">
      <c r="BK557350" s="2315"/>
    </row>
    <row r="557351" spans="63:63" x14ac:dyDescent="0.25">
      <c r="BK557351" s="2311"/>
    </row>
    <row r="557375" spans="63:63" x14ac:dyDescent="0.25">
      <c r="BK557375" s="2315"/>
    </row>
    <row r="557376" spans="63:63" x14ac:dyDescent="0.25">
      <c r="BK557376" s="2311"/>
    </row>
    <row r="557400" spans="63:63" x14ac:dyDescent="0.25">
      <c r="BK557400" s="2315"/>
    </row>
    <row r="557401" spans="63:63" x14ac:dyDescent="0.25">
      <c r="BK557401" s="2311"/>
    </row>
    <row r="557425" spans="63:63" x14ac:dyDescent="0.25">
      <c r="BK557425" s="2315"/>
    </row>
    <row r="557426" spans="63:63" x14ac:dyDescent="0.25">
      <c r="BK557426" s="2311"/>
    </row>
    <row r="557450" spans="63:63" x14ac:dyDescent="0.25">
      <c r="BK557450" s="2315"/>
    </row>
    <row r="557451" spans="63:63" x14ac:dyDescent="0.25">
      <c r="BK557451" s="2311"/>
    </row>
    <row r="557475" spans="63:63" x14ac:dyDescent="0.25">
      <c r="BK557475" s="2315"/>
    </row>
    <row r="557476" spans="63:63" x14ac:dyDescent="0.25">
      <c r="BK557476" s="2311"/>
    </row>
    <row r="557500" spans="63:63" x14ac:dyDescent="0.25">
      <c r="BK557500" s="2315"/>
    </row>
    <row r="557501" spans="63:63" x14ac:dyDescent="0.25">
      <c r="BK557501" s="2311"/>
    </row>
    <row r="557525" spans="63:63" x14ac:dyDescent="0.25">
      <c r="BK557525" s="2315"/>
    </row>
    <row r="557526" spans="63:63" x14ac:dyDescent="0.25">
      <c r="BK557526" s="2311"/>
    </row>
    <row r="557550" spans="63:63" x14ac:dyDescent="0.25">
      <c r="BK557550" s="2315"/>
    </row>
    <row r="557551" spans="63:63" x14ac:dyDescent="0.25">
      <c r="BK557551" s="2311"/>
    </row>
    <row r="557575" spans="63:63" x14ac:dyDescent="0.25">
      <c r="BK557575" s="2315"/>
    </row>
    <row r="557576" spans="63:63" x14ac:dyDescent="0.25">
      <c r="BK557576" s="2311"/>
    </row>
    <row r="557600" spans="63:63" x14ac:dyDescent="0.25">
      <c r="BK557600" s="2315"/>
    </row>
    <row r="557601" spans="63:63" x14ac:dyDescent="0.25">
      <c r="BK557601" s="2311"/>
    </row>
    <row r="557625" spans="63:63" x14ac:dyDescent="0.25">
      <c r="BK557625" s="2315"/>
    </row>
    <row r="557626" spans="63:63" x14ac:dyDescent="0.25">
      <c r="BK557626" s="2311"/>
    </row>
    <row r="557650" spans="63:63" x14ac:dyDescent="0.25">
      <c r="BK557650" s="2315"/>
    </row>
    <row r="557651" spans="63:63" x14ac:dyDescent="0.25">
      <c r="BK557651" s="2311"/>
    </row>
    <row r="557675" spans="63:63" x14ac:dyDescent="0.25">
      <c r="BK557675" s="2315"/>
    </row>
    <row r="557676" spans="63:63" x14ac:dyDescent="0.25">
      <c r="BK557676" s="2311"/>
    </row>
    <row r="557700" spans="63:63" x14ac:dyDescent="0.25">
      <c r="BK557700" s="2315"/>
    </row>
    <row r="557701" spans="63:63" x14ac:dyDescent="0.25">
      <c r="BK557701" s="2311"/>
    </row>
    <row r="557725" spans="63:63" x14ac:dyDescent="0.25">
      <c r="BK557725" s="2315"/>
    </row>
    <row r="557726" spans="63:63" x14ac:dyDescent="0.25">
      <c r="BK557726" s="2311"/>
    </row>
    <row r="557750" spans="63:63" x14ac:dyDescent="0.25">
      <c r="BK557750" s="2315"/>
    </row>
    <row r="557751" spans="63:63" x14ac:dyDescent="0.25">
      <c r="BK557751" s="2311"/>
    </row>
    <row r="557775" spans="63:63" x14ac:dyDescent="0.25">
      <c r="BK557775" s="2315"/>
    </row>
    <row r="557776" spans="63:63" x14ac:dyDescent="0.25">
      <c r="BK557776" s="2311"/>
    </row>
    <row r="557800" spans="63:63" x14ac:dyDescent="0.25">
      <c r="BK557800" s="2315"/>
    </row>
    <row r="557801" spans="63:63" x14ac:dyDescent="0.25">
      <c r="BK557801" s="2311"/>
    </row>
    <row r="557825" spans="63:63" x14ac:dyDescent="0.25">
      <c r="BK557825" s="2315"/>
    </row>
    <row r="557826" spans="63:63" x14ac:dyDescent="0.25">
      <c r="BK557826" s="2311"/>
    </row>
    <row r="557850" spans="63:63" x14ac:dyDescent="0.25">
      <c r="BK557850" s="2315"/>
    </row>
    <row r="557851" spans="63:63" x14ac:dyDescent="0.25">
      <c r="BK557851" s="2311"/>
    </row>
    <row r="557875" spans="63:63" x14ac:dyDescent="0.25">
      <c r="BK557875" s="2315"/>
    </row>
    <row r="557876" spans="63:63" x14ac:dyDescent="0.25">
      <c r="BK557876" s="2311"/>
    </row>
    <row r="557900" spans="63:63" x14ac:dyDescent="0.25">
      <c r="BK557900" s="2315"/>
    </row>
    <row r="557901" spans="63:63" x14ac:dyDescent="0.25">
      <c r="BK557901" s="2311"/>
    </row>
    <row r="557925" spans="63:63" x14ac:dyDescent="0.25">
      <c r="BK557925" s="2315"/>
    </row>
    <row r="557926" spans="63:63" x14ac:dyDescent="0.25">
      <c r="BK557926" s="2311"/>
    </row>
    <row r="557950" spans="63:63" x14ac:dyDescent="0.25">
      <c r="BK557950" s="2315"/>
    </row>
    <row r="557951" spans="63:63" x14ac:dyDescent="0.25">
      <c r="BK557951" s="2311"/>
    </row>
    <row r="557975" spans="63:63" x14ac:dyDescent="0.25">
      <c r="BK557975" s="2315"/>
    </row>
    <row r="557976" spans="63:63" x14ac:dyDescent="0.25">
      <c r="BK557976" s="2311"/>
    </row>
    <row r="558000" spans="63:63" x14ac:dyDescent="0.25">
      <c r="BK558000" s="2315"/>
    </row>
    <row r="558001" spans="63:63" x14ac:dyDescent="0.25">
      <c r="BK558001" s="2311"/>
    </row>
    <row r="558025" spans="63:63" x14ac:dyDescent="0.25">
      <c r="BK558025" s="2315"/>
    </row>
    <row r="558026" spans="63:63" x14ac:dyDescent="0.25">
      <c r="BK558026" s="2311"/>
    </row>
    <row r="558050" spans="63:63" x14ac:dyDescent="0.25">
      <c r="BK558050" s="2315"/>
    </row>
    <row r="558051" spans="63:63" x14ac:dyDescent="0.25">
      <c r="BK558051" s="2311"/>
    </row>
    <row r="558075" spans="63:63" x14ac:dyDescent="0.25">
      <c r="BK558075" s="2315"/>
    </row>
    <row r="558076" spans="63:63" x14ac:dyDescent="0.25">
      <c r="BK558076" s="2311"/>
    </row>
    <row r="558100" spans="63:63" x14ac:dyDescent="0.25">
      <c r="BK558100" s="2315"/>
    </row>
    <row r="558101" spans="63:63" x14ac:dyDescent="0.25">
      <c r="BK558101" s="2311"/>
    </row>
    <row r="558125" spans="63:63" x14ac:dyDescent="0.25">
      <c r="BK558125" s="2315"/>
    </row>
    <row r="558126" spans="63:63" x14ac:dyDescent="0.25">
      <c r="BK558126" s="2311"/>
    </row>
    <row r="558150" spans="63:63" x14ac:dyDescent="0.25">
      <c r="BK558150" s="2315"/>
    </row>
    <row r="558151" spans="63:63" x14ac:dyDescent="0.25">
      <c r="BK558151" s="2311"/>
    </row>
    <row r="558175" spans="63:63" x14ac:dyDescent="0.25">
      <c r="BK558175" s="2315"/>
    </row>
    <row r="558176" spans="63:63" x14ac:dyDescent="0.25">
      <c r="BK558176" s="2311"/>
    </row>
    <row r="558200" spans="63:63" x14ac:dyDescent="0.25">
      <c r="BK558200" s="2315"/>
    </row>
    <row r="558201" spans="63:63" x14ac:dyDescent="0.25">
      <c r="BK558201" s="2311"/>
    </row>
    <row r="558225" spans="63:63" x14ac:dyDescent="0.25">
      <c r="BK558225" s="2315"/>
    </row>
    <row r="558226" spans="63:63" x14ac:dyDescent="0.25">
      <c r="BK558226" s="2311"/>
    </row>
    <row r="558250" spans="63:63" x14ac:dyDescent="0.25">
      <c r="BK558250" s="2315"/>
    </row>
    <row r="558251" spans="63:63" x14ac:dyDescent="0.25">
      <c r="BK558251" s="2311"/>
    </row>
    <row r="558275" spans="63:63" x14ac:dyDescent="0.25">
      <c r="BK558275" s="2315"/>
    </row>
    <row r="558276" spans="63:63" x14ac:dyDescent="0.25">
      <c r="BK558276" s="2311"/>
    </row>
    <row r="558300" spans="63:63" x14ac:dyDescent="0.25">
      <c r="BK558300" s="2315"/>
    </row>
    <row r="558301" spans="63:63" x14ac:dyDescent="0.25">
      <c r="BK558301" s="2311"/>
    </row>
    <row r="558325" spans="63:63" x14ac:dyDescent="0.25">
      <c r="BK558325" s="2315"/>
    </row>
    <row r="558326" spans="63:63" x14ac:dyDescent="0.25">
      <c r="BK558326" s="2311"/>
    </row>
    <row r="558350" spans="63:63" x14ac:dyDescent="0.25">
      <c r="BK558350" s="2315"/>
    </row>
    <row r="558351" spans="63:63" x14ac:dyDescent="0.25">
      <c r="BK558351" s="2311"/>
    </row>
    <row r="558375" spans="63:63" x14ac:dyDescent="0.25">
      <c r="BK558375" s="2315"/>
    </row>
    <row r="558376" spans="63:63" x14ac:dyDescent="0.25">
      <c r="BK558376" s="2311"/>
    </row>
    <row r="558400" spans="63:63" x14ac:dyDescent="0.25">
      <c r="BK558400" s="2315"/>
    </row>
    <row r="558401" spans="63:63" x14ac:dyDescent="0.25">
      <c r="BK558401" s="2311"/>
    </row>
    <row r="558425" spans="63:63" x14ac:dyDescent="0.25">
      <c r="BK558425" s="2315"/>
    </row>
    <row r="558426" spans="63:63" x14ac:dyDescent="0.25">
      <c r="BK558426" s="2311"/>
    </row>
    <row r="558450" spans="63:63" x14ac:dyDescent="0.25">
      <c r="BK558450" s="2315"/>
    </row>
    <row r="558451" spans="63:63" x14ac:dyDescent="0.25">
      <c r="BK558451" s="2311"/>
    </row>
    <row r="558475" spans="63:63" x14ac:dyDescent="0.25">
      <c r="BK558475" s="2315"/>
    </row>
    <row r="558476" spans="63:63" x14ac:dyDescent="0.25">
      <c r="BK558476" s="2311"/>
    </row>
    <row r="558500" spans="63:63" x14ac:dyDescent="0.25">
      <c r="BK558500" s="2315"/>
    </row>
    <row r="558501" spans="63:63" x14ac:dyDescent="0.25">
      <c r="BK558501" s="2311"/>
    </row>
    <row r="558525" spans="63:63" x14ac:dyDescent="0.25">
      <c r="BK558525" s="2315"/>
    </row>
    <row r="558526" spans="63:63" x14ac:dyDescent="0.25">
      <c r="BK558526" s="2311"/>
    </row>
    <row r="558550" spans="63:63" x14ac:dyDescent="0.25">
      <c r="BK558550" s="2315"/>
    </row>
    <row r="558551" spans="63:63" x14ac:dyDescent="0.25">
      <c r="BK558551" s="2311"/>
    </row>
    <row r="558575" spans="63:63" x14ac:dyDescent="0.25">
      <c r="BK558575" s="2315"/>
    </row>
    <row r="558576" spans="63:63" x14ac:dyDescent="0.25">
      <c r="BK558576" s="2311"/>
    </row>
    <row r="558600" spans="63:63" x14ac:dyDescent="0.25">
      <c r="BK558600" s="2315"/>
    </row>
    <row r="558601" spans="63:63" x14ac:dyDescent="0.25">
      <c r="BK558601" s="2311"/>
    </row>
    <row r="558625" spans="63:63" x14ac:dyDescent="0.25">
      <c r="BK558625" s="2315"/>
    </row>
    <row r="558626" spans="63:63" x14ac:dyDescent="0.25">
      <c r="BK558626" s="2311"/>
    </row>
    <row r="558650" spans="63:63" x14ac:dyDescent="0.25">
      <c r="BK558650" s="2315"/>
    </row>
    <row r="558651" spans="63:63" x14ac:dyDescent="0.25">
      <c r="BK558651" s="2311"/>
    </row>
    <row r="558675" spans="63:63" x14ac:dyDescent="0.25">
      <c r="BK558675" s="2315"/>
    </row>
    <row r="558676" spans="63:63" x14ac:dyDescent="0.25">
      <c r="BK558676" s="2311"/>
    </row>
    <row r="558700" spans="63:63" x14ac:dyDescent="0.25">
      <c r="BK558700" s="2315"/>
    </row>
    <row r="558701" spans="63:63" x14ac:dyDescent="0.25">
      <c r="BK558701" s="2311"/>
    </row>
    <row r="558725" spans="63:63" x14ac:dyDescent="0.25">
      <c r="BK558725" s="2315"/>
    </row>
    <row r="558726" spans="63:63" x14ac:dyDescent="0.25">
      <c r="BK558726" s="2311"/>
    </row>
    <row r="558750" spans="63:63" x14ac:dyDescent="0.25">
      <c r="BK558750" s="2315"/>
    </row>
    <row r="558751" spans="63:63" x14ac:dyDescent="0.25">
      <c r="BK558751" s="2311"/>
    </row>
    <row r="558775" spans="63:63" x14ac:dyDescent="0.25">
      <c r="BK558775" s="2315"/>
    </row>
    <row r="558776" spans="63:63" x14ac:dyDescent="0.25">
      <c r="BK558776" s="2311"/>
    </row>
    <row r="558800" spans="63:63" x14ac:dyDescent="0.25">
      <c r="BK558800" s="2315"/>
    </row>
    <row r="558801" spans="63:63" x14ac:dyDescent="0.25">
      <c r="BK558801" s="2311"/>
    </row>
    <row r="558825" spans="63:63" x14ac:dyDescent="0.25">
      <c r="BK558825" s="2315"/>
    </row>
    <row r="558826" spans="63:63" x14ac:dyDescent="0.25">
      <c r="BK558826" s="2311"/>
    </row>
    <row r="558850" spans="63:63" x14ac:dyDescent="0.25">
      <c r="BK558850" s="2315"/>
    </row>
    <row r="558851" spans="63:63" x14ac:dyDescent="0.25">
      <c r="BK558851" s="2311"/>
    </row>
    <row r="558875" spans="63:63" x14ac:dyDescent="0.25">
      <c r="BK558875" s="2315"/>
    </row>
    <row r="558876" spans="63:63" x14ac:dyDescent="0.25">
      <c r="BK558876" s="2311"/>
    </row>
    <row r="558900" spans="63:63" x14ac:dyDescent="0.25">
      <c r="BK558900" s="2315"/>
    </row>
    <row r="558901" spans="63:63" x14ac:dyDescent="0.25">
      <c r="BK558901" s="2311"/>
    </row>
    <row r="558925" spans="63:63" x14ac:dyDescent="0.25">
      <c r="BK558925" s="2315"/>
    </row>
    <row r="558926" spans="63:63" x14ac:dyDescent="0.25">
      <c r="BK558926" s="2311"/>
    </row>
    <row r="558950" spans="63:63" x14ac:dyDescent="0.25">
      <c r="BK558950" s="2315"/>
    </row>
    <row r="558951" spans="63:63" x14ac:dyDescent="0.25">
      <c r="BK558951" s="2311"/>
    </row>
    <row r="558975" spans="63:63" x14ac:dyDescent="0.25">
      <c r="BK558975" s="2315"/>
    </row>
    <row r="558976" spans="63:63" x14ac:dyDescent="0.25">
      <c r="BK558976" s="2311"/>
    </row>
    <row r="559000" spans="63:63" x14ac:dyDescent="0.25">
      <c r="BK559000" s="2315"/>
    </row>
    <row r="559001" spans="63:63" x14ac:dyDescent="0.25">
      <c r="BK559001" s="2311"/>
    </row>
    <row r="559025" spans="63:63" x14ac:dyDescent="0.25">
      <c r="BK559025" s="2315"/>
    </row>
    <row r="559026" spans="63:63" x14ac:dyDescent="0.25">
      <c r="BK559026" s="2311"/>
    </row>
    <row r="559050" spans="63:63" x14ac:dyDescent="0.25">
      <c r="BK559050" s="2315"/>
    </row>
    <row r="559051" spans="63:63" x14ac:dyDescent="0.25">
      <c r="BK559051" s="2311"/>
    </row>
    <row r="559075" spans="63:63" x14ac:dyDescent="0.25">
      <c r="BK559075" s="2315"/>
    </row>
    <row r="559076" spans="63:63" x14ac:dyDescent="0.25">
      <c r="BK559076" s="2311"/>
    </row>
    <row r="559100" spans="63:63" x14ac:dyDescent="0.25">
      <c r="BK559100" s="2315"/>
    </row>
    <row r="559101" spans="63:63" x14ac:dyDescent="0.25">
      <c r="BK559101" s="2311"/>
    </row>
    <row r="559125" spans="63:63" x14ac:dyDescent="0.25">
      <c r="BK559125" s="2315"/>
    </row>
    <row r="559126" spans="63:63" x14ac:dyDescent="0.25">
      <c r="BK559126" s="2311"/>
    </row>
    <row r="559150" spans="63:63" x14ac:dyDescent="0.25">
      <c r="BK559150" s="2315"/>
    </row>
    <row r="559151" spans="63:63" x14ac:dyDescent="0.25">
      <c r="BK559151" s="2311"/>
    </row>
    <row r="559175" spans="63:63" x14ac:dyDescent="0.25">
      <c r="BK559175" s="2315"/>
    </row>
    <row r="559176" spans="63:63" x14ac:dyDescent="0.25">
      <c r="BK559176" s="2311"/>
    </row>
    <row r="559200" spans="63:63" x14ac:dyDescent="0.25">
      <c r="BK559200" s="2315"/>
    </row>
    <row r="559201" spans="63:63" x14ac:dyDescent="0.25">
      <c r="BK559201" s="2311"/>
    </row>
    <row r="559225" spans="63:63" x14ac:dyDescent="0.25">
      <c r="BK559225" s="2315"/>
    </row>
    <row r="559226" spans="63:63" x14ac:dyDescent="0.25">
      <c r="BK559226" s="2311"/>
    </row>
    <row r="559250" spans="63:63" x14ac:dyDescent="0.25">
      <c r="BK559250" s="2315"/>
    </row>
    <row r="559251" spans="63:63" x14ac:dyDescent="0.25">
      <c r="BK559251" s="2311"/>
    </row>
    <row r="559275" spans="63:63" x14ac:dyDescent="0.25">
      <c r="BK559275" s="2315"/>
    </row>
    <row r="559276" spans="63:63" x14ac:dyDescent="0.25">
      <c r="BK559276" s="2311"/>
    </row>
    <row r="559300" spans="63:63" x14ac:dyDescent="0.25">
      <c r="BK559300" s="2315"/>
    </row>
    <row r="559301" spans="63:63" x14ac:dyDescent="0.25">
      <c r="BK559301" s="2311"/>
    </row>
    <row r="559325" spans="63:63" x14ac:dyDescent="0.25">
      <c r="BK559325" s="2315"/>
    </row>
    <row r="559326" spans="63:63" x14ac:dyDescent="0.25">
      <c r="BK559326" s="2311"/>
    </row>
    <row r="559350" spans="63:63" x14ac:dyDescent="0.25">
      <c r="BK559350" s="2315"/>
    </row>
    <row r="559351" spans="63:63" x14ac:dyDescent="0.25">
      <c r="BK559351" s="2311"/>
    </row>
    <row r="559375" spans="63:63" x14ac:dyDescent="0.25">
      <c r="BK559375" s="2315"/>
    </row>
    <row r="559376" spans="63:63" x14ac:dyDescent="0.25">
      <c r="BK559376" s="2311"/>
    </row>
    <row r="559400" spans="63:63" x14ac:dyDescent="0.25">
      <c r="BK559400" s="2315"/>
    </row>
    <row r="559401" spans="63:63" x14ac:dyDescent="0.25">
      <c r="BK559401" s="2311"/>
    </row>
    <row r="559425" spans="63:63" x14ac:dyDescent="0.25">
      <c r="BK559425" s="2315"/>
    </row>
    <row r="559426" spans="63:63" x14ac:dyDescent="0.25">
      <c r="BK559426" s="2311"/>
    </row>
    <row r="559450" spans="63:63" x14ac:dyDescent="0.25">
      <c r="BK559450" s="2315"/>
    </row>
    <row r="559451" spans="63:63" x14ac:dyDescent="0.25">
      <c r="BK559451" s="2311"/>
    </row>
    <row r="559475" spans="63:63" x14ac:dyDescent="0.25">
      <c r="BK559475" s="2315"/>
    </row>
    <row r="559476" spans="63:63" x14ac:dyDescent="0.25">
      <c r="BK559476" s="2311"/>
    </row>
    <row r="559500" spans="63:63" x14ac:dyDescent="0.25">
      <c r="BK559500" s="2315"/>
    </row>
    <row r="559501" spans="63:63" x14ac:dyDescent="0.25">
      <c r="BK559501" s="2311"/>
    </row>
    <row r="559525" spans="63:63" x14ac:dyDescent="0.25">
      <c r="BK559525" s="2315"/>
    </row>
    <row r="559526" spans="63:63" x14ac:dyDescent="0.25">
      <c r="BK559526" s="2311"/>
    </row>
    <row r="559550" spans="63:63" x14ac:dyDescent="0.25">
      <c r="BK559550" s="2315"/>
    </row>
    <row r="559551" spans="63:63" x14ac:dyDescent="0.25">
      <c r="BK559551" s="2311"/>
    </row>
    <row r="559575" spans="63:63" x14ac:dyDescent="0.25">
      <c r="BK559575" s="2315"/>
    </row>
    <row r="559576" spans="63:63" x14ac:dyDescent="0.25">
      <c r="BK559576" s="2311"/>
    </row>
    <row r="559600" spans="63:63" x14ac:dyDescent="0.25">
      <c r="BK559600" s="2315"/>
    </row>
    <row r="559601" spans="63:63" x14ac:dyDescent="0.25">
      <c r="BK559601" s="2311"/>
    </row>
    <row r="559625" spans="63:63" x14ac:dyDescent="0.25">
      <c r="BK559625" s="2315"/>
    </row>
    <row r="559626" spans="63:63" x14ac:dyDescent="0.25">
      <c r="BK559626" s="2311"/>
    </row>
    <row r="559650" spans="63:63" x14ac:dyDescent="0.25">
      <c r="BK559650" s="2315"/>
    </row>
    <row r="559651" spans="63:63" x14ac:dyDescent="0.25">
      <c r="BK559651" s="2311"/>
    </row>
    <row r="559675" spans="63:63" x14ac:dyDescent="0.25">
      <c r="BK559675" s="2315"/>
    </row>
    <row r="559676" spans="63:63" x14ac:dyDescent="0.25">
      <c r="BK559676" s="2311"/>
    </row>
    <row r="559700" spans="63:63" x14ac:dyDescent="0.25">
      <c r="BK559700" s="2315"/>
    </row>
    <row r="559701" spans="63:63" x14ac:dyDescent="0.25">
      <c r="BK559701" s="2311"/>
    </row>
    <row r="559725" spans="63:63" x14ac:dyDescent="0.25">
      <c r="BK559725" s="2315"/>
    </row>
    <row r="559726" spans="63:63" x14ac:dyDescent="0.25">
      <c r="BK559726" s="2311"/>
    </row>
    <row r="559750" spans="63:63" x14ac:dyDescent="0.25">
      <c r="BK559750" s="2315"/>
    </row>
    <row r="559751" spans="63:63" x14ac:dyDescent="0.25">
      <c r="BK559751" s="2311"/>
    </row>
    <row r="559775" spans="63:63" x14ac:dyDescent="0.25">
      <c r="BK559775" s="2315"/>
    </row>
    <row r="559776" spans="63:63" x14ac:dyDescent="0.25">
      <c r="BK559776" s="2311"/>
    </row>
    <row r="559800" spans="63:63" x14ac:dyDescent="0.25">
      <c r="BK559800" s="2315"/>
    </row>
    <row r="559801" spans="63:63" x14ac:dyDescent="0.25">
      <c r="BK559801" s="2311"/>
    </row>
    <row r="559825" spans="63:63" x14ac:dyDescent="0.25">
      <c r="BK559825" s="2315"/>
    </row>
    <row r="559826" spans="63:63" x14ac:dyDescent="0.25">
      <c r="BK559826" s="2311"/>
    </row>
    <row r="559850" spans="63:63" x14ac:dyDescent="0.25">
      <c r="BK559850" s="2315"/>
    </row>
    <row r="559851" spans="63:63" x14ac:dyDescent="0.25">
      <c r="BK559851" s="2311"/>
    </row>
    <row r="559875" spans="63:63" x14ac:dyDescent="0.25">
      <c r="BK559875" s="2315"/>
    </row>
    <row r="559876" spans="63:63" x14ac:dyDescent="0.25">
      <c r="BK559876" s="2311"/>
    </row>
    <row r="559900" spans="63:63" x14ac:dyDescent="0.25">
      <c r="BK559900" s="2315"/>
    </row>
    <row r="559901" spans="63:63" x14ac:dyDescent="0.25">
      <c r="BK559901" s="2311"/>
    </row>
    <row r="559925" spans="63:63" x14ac:dyDescent="0.25">
      <c r="BK559925" s="2315"/>
    </row>
    <row r="559926" spans="63:63" x14ac:dyDescent="0.25">
      <c r="BK559926" s="2311"/>
    </row>
    <row r="559950" spans="63:63" x14ac:dyDescent="0.25">
      <c r="BK559950" s="2315"/>
    </row>
    <row r="559951" spans="63:63" x14ac:dyDescent="0.25">
      <c r="BK559951" s="2311"/>
    </row>
    <row r="559975" spans="63:63" x14ac:dyDescent="0.25">
      <c r="BK559975" s="2315"/>
    </row>
    <row r="559976" spans="63:63" x14ac:dyDescent="0.25">
      <c r="BK559976" s="2311"/>
    </row>
    <row r="560000" spans="63:63" x14ac:dyDescent="0.25">
      <c r="BK560000" s="2315"/>
    </row>
    <row r="560001" spans="63:63" x14ac:dyDescent="0.25">
      <c r="BK560001" s="2311"/>
    </row>
    <row r="560025" spans="63:63" x14ac:dyDescent="0.25">
      <c r="BK560025" s="2315"/>
    </row>
    <row r="560026" spans="63:63" x14ac:dyDescent="0.25">
      <c r="BK560026" s="2311"/>
    </row>
    <row r="560050" spans="63:63" x14ac:dyDescent="0.25">
      <c r="BK560050" s="2315"/>
    </row>
    <row r="560051" spans="63:63" x14ac:dyDescent="0.25">
      <c r="BK560051" s="2311"/>
    </row>
    <row r="560075" spans="63:63" x14ac:dyDescent="0.25">
      <c r="BK560075" s="2315"/>
    </row>
    <row r="560076" spans="63:63" x14ac:dyDescent="0.25">
      <c r="BK560076" s="2311"/>
    </row>
    <row r="560100" spans="63:63" x14ac:dyDescent="0.25">
      <c r="BK560100" s="2315"/>
    </row>
    <row r="560101" spans="63:63" x14ac:dyDescent="0.25">
      <c r="BK560101" s="2311"/>
    </row>
    <row r="560125" spans="63:63" x14ac:dyDescent="0.25">
      <c r="BK560125" s="2315"/>
    </row>
    <row r="560126" spans="63:63" x14ac:dyDescent="0.25">
      <c r="BK560126" s="2311"/>
    </row>
    <row r="560150" spans="63:63" x14ac:dyDescent="0.25">
      <c r="BK560150" s="2315"/>
    </row>
    <row r="560151" spans="63:63" x14ac:dyDescent="0.25">
      <c r="BK560151" s="2311"/>
    </row>
    <row r="560175" spans="63:63" x14ac:dyDescent="0.25">
      <c r="BK560175" s="2315"/>
    </row>
    <row r="560176" spans="63:63" x14ac:dyDescent="0.25">
      <c r="BK560176" s="2311"/>
    </row>
    <row r="560200" spans="63:63" x14ac:dyDescent="0.25">
      <c r="BK560200" s="2315"/>
    </row>
    <row r="560201" spans="63:63" x14ac:dyDescent="0.25">
      <c r="BK560201" s="2311"/>
    </row>
    <row r="560225" spans="63:63" x14ac:dyDescent="0.25">
      <c r="BK560225" s="2315"/>
    </row>
    <row r="560226" spans="63:63" x14ac:dyDescent="0.25">
      <c r="BK560226" s="2311"/>
    </row>
    <row r="560250" spans="63:63" x14ac:dyDescent="0.25">
      <c r="BK560250" s="2315"/>
    </row>
    <row r="560251" spans="63:63" x14ac:dyDescent="0.25">
      <c r="BK560251" s="2311"/>
    </row>
    <row r="560275" spans="63:63" x14ac:dyDescent="0.25">
      <c r="BK560275" s="2315"/>
    </row>
    <row r="560276" spans="63:63" x14ac:dyDescent="0.25">
      <c r="BK560276" s="2311"/>
    </row>
    <row r="560300" spans="63:63" x14ac:dyDescent="0.25">
      <c r="BK560300" s="2315"/>
    </row>
    <row r="560301" spans="63:63" x14ac:dyDescent="0.25">
      <c r="BK560301" s="2311"/>
    </row>
    <row r="560325" spans="63:63" x14ac:dyDescent="0.25">
      <c r="BK560325" s="2315"/>
    </row>
    <row r="560326" spans="63:63" x14ac:dyDescent="0.25">
      <c r="BK560326" s="2311"/>
    </row>
    <row r="560350" spans="63:63" x14ac:dyDescent="0.25">
      <c r="BK560350" s="2315"/>
    </row>
    <row r="560351" spans="63:63" x14ac:dyDescent="0.25">
      <c r="BK560351" s="2311"/>
    </row>
    <row r="560375" spans="63:63" x14ac:dyDescent="0.25">
      <c r="BK560375" s="2315"/>
    </row>
    <row r="560376" spans="63:63" x14ac:dyDescent="0.25">
      <c r="BK560376" s="2311"/>
    </row>
    <row r="560400" spans="63:63" x14ac:dyDescent="0.25">
      <c r="BK560400" s="2315"/>
    </row>
    <row r="560401" spans="63:63" x14ac:dyDescent="0.25">
      <c r="BK560401" s="2311"/>
    </row>
    <row r="560425" spans="63:63" x14ac:dyDescent="0.25">
      <c r="BK560425" s="2315"/>
    </row>
    <row r="560426" spans="63:63" x14ac:dyDescent="0.25">
      <c r="BK560426" s="2311"/>
    </row>
    <row r="560450" spans="63:63" x14ac:dyDescent="0.25">
      <c r="BK560450" s="2315"/>
    </row>
    <row r="560451" spans="63:63" x14ac:dyDescent="0.25">
      <c r="BK560451" s="2311"/>
    </row>
    <row r="560475" spans="63:63" x14ac:dyDescent="0.25">
      <c r="BK560475" s="2315"/>
    </row>
    <row r="560476" spans="63:63" x14ac:dyDescent="0.25">
      <c r="BK560476" s="2311"/>
    </row>
    <row r="560500" spans="63:63" x14ac:dyDescent="0.25">
      <c r="BK560500" s="2315"/>
    </row>
    <row r="560501" spans="63:63" x14ac:dyDescent="0.25">
      <c r="BK560501" s="2311"/>
    </row>
    <row r="560525" spans="63:63" x14ac:dyDescent="0.25">
      <c r="BK560525" s="2315"/>
    </row>
    <row r="560526" spans="63:63" x14ac:dyDescent="0.25">
      <c r="BK560526" s="2311"/>
    </row>
    <row r="560550" spans="63:63" x14ac:dyDescent="0.25">
      <c r="BK560550" s="2315"/>
    </row>
    <row r="560551" spans="63:63" x14ac:dyDescent="0.25">
      <c r="BK560551" s="2311"/>
    </row>
    <row r="560575" spans="63:63" x14ac:dyDescent="0.25">
      <c r="BK560575" s="2315"/>
    </row>
    <row r="560576" spans="63:63" x14ac:dyDescent="0.25">
      <c r="BK560576" s="2311"/>
    </row>
    <row r="560600" spans="63:63" x14ac:dyDescent="0.25">
      <c r="BK560600" s="2315"/>
    </row>
    <row r="560601" spans="63:63" x14ac:dyDescent="0.25">
      <c r="BK560601" s="2311"/>
    </row>
    <row r="560625" spans="63:63" x14ac:dyDescent="0.25">
      <c r="BK560625" s="2315"/>
    </row>
    <row r="560626" spans="63:63" x14ac:dyDescent="0.25">
      <c r="BK560626" s="2311"/>
    </row>
    <row r="560650" spans="63:63" x14ac:dyDescent="0.25">
      <c r="BK560650" s="2315"/>
    </row>
    <row r="560651" spans="63:63" x14ac:dyDescent="0.25">
      <c r="BK560651" s="2311"/>
    </row>
    <row r="560675" spans="63:63" x14ac:dyDescent="0.25">
      <c r="BK560675" s="2315"/>
    </row>
    <row r="560676" spans="63:63" x14ac:dyDescent="0.25">
      <c r="BK560676" s="2311"/>
    </row>
    <row r="560700" spans="63:63" x14ac:dyDescent="0.25">
      <c r="BK560700" s="2315"/>
    </row>
    <row r="560701" spans="63:63" x14ac:dyDescent="0.25">
      <c r="BK560701" s="2311"/>
    </row>
    <row r="560725" spans="63:63" x14ac:dyDescent="0.25">
      <c r="BK560725" s="2315"/>
    </row>
    <row r="560726" spans="63:63" x14ac:dyDescent="0.25">
      <c r="BK560726" s="2311"/>
    </row>
    <row r="560750" spans="63:63" x14ac:dyDescent="0.25">
      <c r="BK560750" s="2315"/>
    </row>
    <row r="560751" spans="63:63" x14ac:dyDescent="0.25">
      <c r="BK560751" s="2311"/>
    </row>
    <row r="560775" spans="63:63" x14ac:dyDescent="0.25">
      <c r="BK560775" s="2315"/>
    </row>
    <row r="560776" spans="63:63" x14ac:dyDescent="0.25">
      <c r="BK560776" s="2311"/>
    </row>
    <row r="560800" spans="63:63" x14ac:dyDescent="0.25">
      <c r="BK560800" s="2315"/>
    </row>
    <row r="560801" spans="63:63" x14ac:dyDescent="0.25">
      <c r="BK560801" s="2311"/>
    </row>
    <row r="560825" spans="63:63" x14ac:dyDescent="0.25">
      <c r="BK560825" s="2315"/>
    </row>
    <row r="560826" spans="63:63" x14ac:dyDescent="0.25">
      <c r="BK560826" s="2311"/>
    </row>
    <row r="560850" spans="63:63" x14ac:dyDescent="0.25">
      <c r="BK560850" s="2315"/>
    </row>
    <row r="560851" spans="63:63" x14ac:dyDescent="0.25">
      <c r="BK560851" s="2311"/>
    </row>
    <row r="560875" spans="63:63" x14ac:dyDescent="0.25">
      <c r="BK560875" s="2315"/>
    </row>
    <row r="560876" spans="63:63" x14ac:dyDescent="0.25">
      <c r="BK560876" s="2311"/>
    </row>
    <row r="560900" spans="63:63" x14ac:dyDescent="0.25">
      <c r="BK560900" s="2315"/>
    </row>
    <row r="560901" spans="63:63" x14ac:dyDescent="0.25">
      <c r="BK560901" s="2311"/>
    </row>
    <row r="560925" spans="63:63" x14ac:dyDescent="0.25">
      <c r="BK560925" s="2315"/>
    </row>
    <row r="560926" spans="63:63" x14ac:dyDescent="0.25">
      <c r="BK560926" s="2311"/>
    </row>
    <row r="560950" spans="63:63" x14ac:dyDescent="0.25">
      <c r="BK560950" s="2315"/>
    </row>
    <row r="560951" spans="63:63" x14ac:dyDescent="0.25">
      <c r="BK560951" s="2311"/>
    </row>
    <row r="560975" spans="63:63" x14ac:dyDescent="0.25">
      <c r="BK560975" s="2315"/>
    </row>
    <row r="560976" spans="63:63" x14ac:dyDescent="0.25">
      <c r="BK560976" s="2311"/>
    </row>
    <row r="561000" spans="63:63" x14ac:dyDescent="0.25">
      <c r="BK561000" s="2315"/>
    </row>
    <row r="561001" spans="63:63" x14ac:dyDescent="0.25">
      <c r="BK561001" s="2311"/>
    </row>
    <row r="561025" spans="63:63" x14ac:dyDescent="0.25">
      <c r="BK561025" s="2315"/>
    </row>
    <row r="561026" spans="63:63" x14ac:dyDescent="0.25">
      <c r="BK561026" s="2311"/>
    </row>
    <row r="561050" spans="63:63" x14ac:dyDescent="0.25">
      <c r="BK561050" s="2315"/>
    </row>
    <row r="561051" spans="63:63" x14ac:dyDescent="0.25">
      <c r="BK561051" s="2311"/>
    </row>
    <row r="561075" spans="63:63" x14ac:dyDescent="0.25">
      <c r="BK561075" s="2315"/>
    </row>
    <row r="561076" spans="63:63" x14ac:dyDescent="0.25">
      <c r="BK561076" s="2311"/>
    </row>
    <row r="561100" spans="63:63" x14ac:dyDescent="0.25">
      <c r="BK561100" s="2315"/>
    </row>
    <row r="561101" spans="63:63" x14ac:dyDescent="0.25">
      <c r="BK561101" s="2311"/>
    </row>
    <row r="561125" spans="63:63" x14ac:dyDescent="0.25">
      <c r="BK561125" s="2315"/>
    </row>
    <row r="561126" spans="63:63" x14ac:dyDescent="0.25">
      <c r="BK561126" s="2311"/>
    </row>
    <row r="561150" spans="63:63" x14ac:dyDescent="0.25">
      <c r="BK561150" s="2315"/>
    </row>
    <row r="561151" spans="63:63" x14ac:dyDescent="0.25">
      <c r="BK561151" s="2311"/>
    </row>
    <row r="561175" spans="63:63" x14ac:dyDescent="0.25">
      <c r="BK561175" s="2315"/>
    </row>
    <row r="561176" spans="63:63" x14ac:dyDescent="0.25">
      <c r="BK561176" s="2311"/>
    </row>
    <row r="561200" spans="63:63" x14ac:dyDescent="0.25">
      <c r="BK561200" s="2315"/>
    </row>
    <row r="561201" spans="63:63" x14ac:dyDescent="0.25">
      <c r="BK561201" s="2311"/>
    </row>
    <row r="561225" spans="63:63" x14ac:dyDescent="0.25">
      <c r="BK561225" s="2315"/>
    </row>
    <row r="561226" spans="63:63" x14ac:dyDescent="0.25">
      <c r="BK561226" s="2311"/>
    </row>
    <row r="561250" spans="63:63" x14ac:dyDescent="0.25">
      <c r="BK561250" s="2315"/>
    </row>
    <row r="561251" spans="63:63" x14ac:dyDescent="0.25">
      <c r="BK561251" s="2311"/>
    </row>
    <row r="561275" spans="63:63" x14ac:dyDescent="0.25">
      <c r="BK561275" s="2315"/>
    </row>
    <row r="561276" spans="63:63" x14ac:dyDescent="0.25">
      <c r="BK561276" s="2311"/>
    </row>
    <row r="561300" spans="63:63" x14ac:dyDescent="0.25">
      <c r="BK561300" s="2315"/>
    </row>
    <row r="561301" spans="63:63" x14ac:dyDescent="0.25">
      <c r="BK561301" s="2311"/>
    </row>
    <row r="561325" spans="63:63" x14ac:dyDescent="0.25">
      <c r="BK561325" s="2315"/>
    </row>
    <row r="561326" spans="63:63" x14ac:dyDescent="0.25">
      <c r="BK561326" s="2311"/>
    </row>
    <row r="561350" spans="63:63" x14ac:dyDescent="0.25">
      <c r="BK561350" s="2315"/>
    </row>
    <row r="561351" spans="63:63" x14ac:dyDescent="0.25">
      <c r="BK561351" s="2311"/>
    </row>
    <row r="561375" spans="63:63" x14ac:dyDescent="0.25">
      <c r="BK561375" s="2315"/>
    </row>
    <row r="561376" spans="63:63" x14ac:dyDescent="0.25">
      <c r="BK561376" s="2311"/>
    </row>
    <row r="561400" spans="63:63" x14ac:dyDescent="0.25">
      <c r="BK561400" s="2315"/>
    </row>
    <row r="561401" spans="63:63" x14ac:dyDescent="0.25">
      <c r="BK561401" s="2311"/>
    </row>
    <row r="561425" spans="63:63" x14ac:dyDescent="0.25">
      <c r="BK561425" s="2315"/>
    </row>
    <row r="561426" spans="63:63" x14ac:dyDescent="0.25">
      <c r="BK561426" s="2311"/>
    </row>
    <row r="561450" spans="63:63" x14ac:dyDescent="0.25">
      <c r="BK561450" s="2315"/>
    </row>
    <row r="561451" spans="63:63" x14ac:dyDescent="0.25">
      <c r="BK561451" s="2311"/>
    </row>
    <row r="561475" spans="63:63" x14ac:dyDescent="0.25">
      <c r="BK561475" s="2315"/>
    </row>
    <row r="561476" spans="63:63" x14ac:dyDescent="0.25">
      <c r="BK561476" s="2311"/>
    </row>
    <row r="561500" spans="63:63" x14ac:dyDescent="0.25">
      <c r="BK561500" s="2315"/>
    </row>
    <row r="561501" spans="63:63" x14ac:dyDescent="0.25">
      <c r="BK561501" s="2311"/>
    </row>
    <row r="561525" spans="63:63" x14ac:dyDescent="0.25">
      <c r="BK561525" s="2315"/>
    </row>
    <row r="561526" spans="63:63" x14ac:dyDescent="0.25">
      <c r="BK561526" s="2311"/>
    </row>
    <row r="561550" spans="63:63" x14ac:dyDescent="0.25">
      <c r="BK561550" s="2315"/>
    </row>
    <row r="561551" spans="63:63" x14ac:dyDescent="0.25">
      <c r="BK561551" s="2311"/>
    </row>
    <row r="561575" spans="63:63" x14ac:dyDescent="0.25">
      <c r="BK561575" s="2315"/>
    </row>
    <row r="561576" spans="63:63" x14ac:dyDescent="0.25">
      <c r="BK561576" s="2311"/>
    </row>
    <row r="561600" spans="63:63" x14ac:dyDescent="0.25">
      <c r="BK561600" s="2315"/>
    </row>
    <row r="561601" spans="63:63" x14ac:dyDescent="0.25">
      <c r="BK561601" s="2311"/>
    </row>
    <row r="561625" spans="63:63" x14ac:dyDescent="0.25">
      <c r="BK561625" s="2315"/>
    </row>
    <row r="561626" spans="63:63" x14ac:dyDescent="0.25">
      <c r="BK561626" s="2311"/>
    </row>
    <row r="561650" spans="63:63" x14ac:dyDescent="0.25">
      <c r="BK561650" s="2315"/>
    </row>
    <row r="561651" spans="63:63" x14ac:dyDescent="0.25">
      <c r="BK561651" s="2311"/>
    </row>
    <row r="561675" spans="63:63" x14ac:dyDescent="0.25">
      <c r="BK561675" s="2315"/>
    </row>
    <row r="561676" spans="63:63" x14ac:dyDescent="0.25">
      <c r="BK561676" s="2311"/>
    </row>
    <row r="561700" spans="63:63" x14ac:dyDescent="0.25">
      <c r="BK561700" s="2315"/>
    </row>
    <row r="561701" spans="63:63" x14ac:dyDescent="0.25">
      <c r="BK561701" s="2311"/>
    </row>
    <row r="561725" spans="63:63" x14ac:dyDescent="0.25">
      <c r="BK561725" s="2315"/>
    </row>
    <row r="561726" spans="63:63" x14ac:dyDescent="0.25">
      <c r="BK561726" s="2311"/>
    </row>
    <row r="561750" spans="63:63" x14ac:dyDescent="0.25">
      <c r="BK561750" s="2315"/>
    </row>
    <row r="561751" spans="63:63" x14ac:dyDescent="0.25">
      <c r="BK561751" s="2311"/>
    </row>
    <row r="561775" spans="63:63" x14ac:dyDescent="0.25">
      <c r="BK561775" s="2315"/>
    </row>
    <row r="561776" spans="63:63" x14ac:dyDescent="0.25">
      <c r="BK561776" s="2311"/>
    </row>
    <row r="561800" spans="63:63" x14ac:dyDescent="0.25">
      <c r="BK561800" s="2315"/>
    </row>
    <row r="561801" spans="63:63" x14ac:dyDescent="0.25">
      <c r="BK561801" s="2311"/>
    </row>
    <row r="561825" spans="63:63" x14ac:dyDescent="0.25">
      <c r="BK561825" s="2315"/>
    </row>
    <row r="561826" spans="63:63" x14ac:dyDescent="0.25">
      <c r="BK561826" s="2311"/>
    </row>
    <row r="561850" spans="63:63" x14ac:dyDescent="0.25">
      <c r="BK561850" s="2315"/>
    </row>
    <row r="561851" spans="63:63" x14ac:dyDescent="0.25">
      <c r="BK561851" s="2311"/>
    </row>
    <row r="561875" spans="63:63" x14ac:dyDescent="0.25">
      <c r="BK561875" s="2315"/>
    </row>
    <row r="561876" spans="63:63" x14ac:dyDescent="0.25">
      <c r="BK561876" s="2311"/>
    </row>
    <row r="561900" spans="63:63" x14ac:dyDescent="0.25">
      <c r="BK561900" s="2315"/>
    </row>
    <row r="561901" spans="63:63" x14ac:dyDescent="0.25">
      <c r="BK561901" s="2311"/>
    </row>
    <row r="561925" spans="63:63" x14ac:dyDescent="0.25">
      <c r="BK561925" s="2315"/>
    </row>
    <row r="561926" spans="63:63" x14ac:dyDescent="0.25">
      <c r="BK561926" s="2311"/>
    </row>
    <row r="561950" spans="63:63" x14ac:dyDescent="0.25">
      <c r="BK561950" s="2315"/>
    </row>
    <row r="561951" spans="63:63" x14ac:dyDescent="0.25">
      <c r="BK561951" s="2311"/>
    </row>
    <row r="561975" spans="63:63" x14ac:dyDescent="0.25">
      <c r="BK561975" s="2315"/>
    </row>
    <row r="561976" spans="63:63" x14ac:dyDescent="0.25">
      <c r="BK561976" s="2311"/>
    </row>
    <row r="562000" spans="63:63" x14ac:dyDescent="0.25">
      <c r="BK562000" s="2315"/>
    </row>
    <row r="562001" spans="63:63" x14ac:dyDescent="0.25">
      <c r="BK562001" s="2311"/>
    </row>
    <row r="562025" spans="63:63" x14ac:dyDescent="0.25">
      <c r="BK562025" s="2315"/>
    </row>
    <row r="562026" spans="63:63" x14ac:dyDescent="0.25">
      <c r="BK562026" s="2311"/>
    </row>
    <row r="562050" spans="63:63" x14ac:dyDescent="0.25">
      <c r="BK562050" s="2315"/>
    </row>
    <row r="562051" spans="63:63" x14ac:dyDescent="0.25">
      <c r="BK562051" s="2311"/>
    </row>
    <row r="562075" spans="63:63" x14ac:dyDescent="0.25">
      <c r="BK562075" s="2315"/>
    </row>
    <row r="562076" spans="63:63" x14ac:dyDescent="0.25">
      <c r="BK562076" s="2311"/>
    </row>
    <row r="562100" spans="63:63" x14ac:dyDescent="0.25">
      <c r="BK562100" s="2315"/>
    </row>
    <row r="562101" spans="63:63" x14ac:dyDescent="0.25">
      <c r="BK562101" s="2311"/>
    </row>
    <row r="562125" spans="63:63" x14ac:dyDescent="0.25">
      <c r="BK562125" s="2315"/>
    </row>
    <row r="562126" spans="63:63" x14ac:dyDescent="0.25">
      <c r="BK562126" s="2311"/>
    </row>
    <row r="562150" spans="63:63" x14ac:dyDescent="0.25">
      <c r="BK562150" s="2315"/>
    </row>
    <row r="562151" spans="63:63" x14ac:dyDescent="0.25">
      <c r="BK562151" s="2311"/>
    </row>
    <row r="562175" spans="63:63" x14ac:dyDescent="0.25">
      <c r="BK562175" s="2315"/>
    </row>
    <row r="562176" spans="63:63" x14ac:dyDescent="0.25">
      <c r="BK562176" s="2311"/>
    </row>
    <row r="562200" spans="63:63" x14ac:dyDescent="0.25">
      <c r="BK562200" s="2315"/>
    </row>
    <row r="562201" spans="63:63" x14ac:dyDescent="0.25">
      <c r="BK562201" s="2311"/>
    </row>
    <row r="562225" spans="63:63" x14ac:dyDescent="0.25">
      <c r="BK562225" s="2315"/>
    </row>
    <row r="562226" spans="63:63" x14ac:dyDescent="0.25">
      <c r="BK562226" s="2311"/>
    </row>
    <row r="562250" spans="63:63" x14ac:dyDescent="0.25">
      <c r="BK562250" s="2315"/>
    </row>
    <row r="562251" spans="63:63" x14ac:dyDescent="0.25">
      <c r="BK562251" s="2311"/>
    </row>
    <row r="562275" spans="63:63" x14ac:dyDescent="0.25">
      <c r="BK562275" s="2315"/>
    </row>
    <row r="562276" spans="63:63" x14ac:dyDescent="0.25">
      <c r="BK562276" s="2311"/>
    </row>
    <row r="562300" spans="63:63" x14ac:dyDescent="0.25">
      <c r="BK562300" s="2315"/>
    </row>
    <row r="562301" spans="63:63" x14ac:dyDescent="0.25">
      <c r="BK562301" s="2311"/>
    </row>
    <row r="562325" spans="63:63" x14ac:dyDescent="0.25">
      <c r="BK562325" s="2315"/>
    </row>
    <row r="562326" spans="63:63" x14ac:dyDescent="0.25">
      <c r="BK562326" s="2311"/>
    </row>
    <row r="562350" spans="63:63" x14ac:dyDescent="0.25">
      <c r="BK562350" s="2315"/>
    </row>
    <row r="562351" spans="63:63" x14ac:dyDescent="0.25">
      <c r="BK562351" s="2311"/>
    </row>
    <row r="562375" spans="63:63" x14ac:dyDescent="0.25">
      <c r="BK562375" s="2315"/>
    </row>
    <row r="562376" spans="63:63" x14ac:dyDescent="0.25">
      <c r="BK562376" s="2311"/>
    </row>
    <row r="562400" spans="63:63" x14ac:dyDescent="0.25">
      <c r="BK562400" s="2315"/>
    </row>
    <row r="562401" spans="63:63" x14ac:dyDescent="0.25">
      <c r="BK562401" s="2311"/>
    </row>
    <row r="562425" spans="63:63" x14ac:dyDescent="0.25">
      <c r="BK562425" s="2315"/>
    </row>
    <row r="562426" spans="63:63" x14ac:dyDescent="0.25">
      <c r="BK562426" s="2311"/>
    </row>
    <row r="562450" spans="63:63" x14ac:dyDescent="0.25">
      <c r="BK562450" s="2315"/>
    </row>
    <row r="562451" spans="63:63" x14ac:dyDescent="0.25">
      <c r="BK562451" s="2311"/>
    </row>
    <row r="562475" spans="63:63" x14ac:dyDescent="0.25">
      <c r="BK562475" s="2315"/>
    </row>
    <row r="562476" spans="63:63" x14ac:dyDescent="0.25">
      <c r="BK562476" s="2311"/>
    </row>
    <row r="562500" spans="63:63" x14ac:dyDescent="0.25">
      <c r="BK562500" s="2315"/>
    </row>
    <row r="562501" spans="63:63" x14ac:dyDescent="0.25">
      <c r="BK562501" s="2311"/>
    </row>
    <row r="562525" spans="63:63" x14ac:dyDescent="0.25">
      <c r="BK562525" s="2315"/>
    </row>
    <row r="562526" spans="63:63" x14ac:dyDescent="0.25">
      <c r="BK562526" s="2311"/>
    </row>
    <row r="562550" spans="63:63" x14ac:dyDescent="0.25">
      <c r="BK562550" s="2315"/>
    </row>
    <row r="562551" spans="63:63" x14ac:dyDescent="0.25">
      <c r="BK562551" s="2311"/>
    </row>
    <row r="562575" spans="63:63" x14ac:dyDescent="0.25">
      <c r="BK562575" s="2315"/>
    </row>
    <row r="562576" spans="63:63" x14ac:dyDescent="0.25">
      <c r="BK562576" s="2311"/>
    </row>
    <row r="562600" spans="63:63" x14ac:dyDescent="0.25">
      <c r="BK562600" s="2315"/>
    </row>
    <row r="562601" spans="63:63" x14ac:dyDescent="0.25">
      <c r="BK562601" s="2311"/>
    </row>
    <row r="562625" spans="63:63" x14ac:dyDescent="0.25">
      <c r="BK562625" s="2315"/>
    </row>
    <row r="562626" spans="63:63" x14ac:dyDescent="0.25">
      <c r="BK562626" s="2311"/>
    </row>
    <row r="562650" spans="63:63" x14ac:dyDescent="0.25">
      <c r="BK562650" s="2315"/>
    </row>
    <row r="562651" spans="63:63" x14ac:dyDescent="0.25">
      <c r="BK562651" s="2311"/>
    </row>
    <row r="562675" spans="63:63" x14ac:dyDescent="0.25">
      <c r="BK562675" s="2315"/>
    </row>
    <row r="562676" spans="63:63" x14ac:dyDescent="0.25">
      <c r="BK562676" s="2311"/>
    </row>
    <row r="562700" spans="63:63" x14ac:dyDescent="0.25">
      <c r="BK562700" s="2315"/>
    </row>
    <row r="562701" spans="63:63" x14ac:dyDescent="0.25">
      <c r="BK562701" s="2311"/>
    </row>
    <row r="562725" spans="63:63" x14ac:dyDescent="0.25">
      <c r="BK562725" s="2315"/>
    </row>
    <row r="562726" spans="63:63" x14ac:dyDescent="0.25">
      <c r="BK562726" s="2311"/>
    </row>
    <row r="562750" spans="63:63" x14ac:dyDescent="0.25">
      <c r="BK562750" s="2315"/>
    </row>
    <row r="562751" spans="63:63" x14ac:dyDescent="0.25">
      <c r="BK562751" s="2311"/>
    </row>
    <row r="562775" spans="63:63" x14ac:dyDescent="0.25">
      <c r="BK562775" s="2315"/>
    </row>
    <row r="562776" spans="63:63" x14ac:dyDescent="0.25">
      <c r="BK562776" s="2311"/>
    </row>
    <row r="562800" spans="63:63" x14ac:dyDescent="0.25">
      <c r="BK562800" s="2315"/>
    </row>
    <row r="562801" spans="63:63" x14ac:dyDescent="0.25">
      <c r="BK562801" s="2311"/>
    </row>
    <row r="562825" spans="63:63" x14ac:dyDescent="0.25">
      <c r="BK562825" s="2315"/>
    </row>
    <row r="562826" spans="63:63" x14ac:dyDescent="0.25">
      <c r="BK562826" s="2311"/>
    </row>
    <row r="562850" spans="63:63" x14ac:dyDescent="0.25">
      <c r="BK562850" s="2315"/>
    </row>
    <row r="562851" spans="63:63" x14ac:dyDescent="0.25">
      <c r="BK562851" s="2311"/>
    </row>
    <row r="562875" spans="63:63" x14ac:dyDescent="0.25">
      <c r="BK562875" s="2315"/>
    </row>
    <row r="562876" spans="63:63" x14ac:dyDescent="0.25">
      <c r="BK562876" s="2311"/>
    </row>
    <row r="562900" spans="63:63" x14ac:dyDescent="0.25">
      <c r="BK562900" s="2315"/>
    </row>
    <row r="562901" spans="63:63" x14ac:dyDescent="0.25">
      <c r="BK562901" s="2311"/>
    </row>
    <row r="562925" spans="63:63" x14ac:dyDescent="0.25">
      <c r="BK562925" s="2315"/>
    </row>
    <row r="562926" spans="63:63" x14ac:dyDescent="0.25">
      <c r="BK562926" s="2311"/>
    </row>
    <row r="562950" spans="63:63" x14ac:dyDescent="0.25">
      <c r="BK562950" s="2315"/>
    </row>
    <row r="562951" spans="63:63" x14ac:dyDescent="0.25">
      <c r="BK562951" s="2311"/>
    </row>
    <row r="562975" spans="63:63" x14ac:dyDescent="0.25">
      <c r="BK562975" s="2315"/>
    </row>
    <row r="562976" spans="63:63" x14ac:dyDescent="0.25">
      <c r="BK562976" s="2311"/>
    </row>
    <row r="563000" spans="63:63" x14ac:dyDescent="0.25">
      <c r="BK563000" s="2315"/>
    </row>
    <row r="563001" spans="63:63" x14ac:dyDescent="0.25">
      <c r="BK563001" s="2311"/>
    </row>
    <row r="563025" spans="63:63" x14ac:dyDescent="0.25">
      <c r="BK563025" s="2315"/>
    </row>
    <row r="563026" spans="63:63" x14ac:dyDescent="0.25">
      <c r="BK563026" s="2311"/>
    </row>
    <row r="563050" spans="63:63" x14ac:dyDescent="0.25">
      <c r="BK563050" s="2315"/>
    </row>
    <row r="563051" spans="63:63" x14ac:dyDescent="0.25">
      <c r="BK563051" s="2311"/>
    </row>
    <row r="563075" spans="63:63" x14ac:dyDescent="0.25">
      <c r="BK563075" s="2315"/>
    </row>
    <row r="563076" spans="63:63" x14ac:dyDescent="0.25">
      <c r="BK563076" s="2311"/>
    </row>
    <row r="563100" spans="63:63" x14ac:dyDescent="0.25">
      <c r="BK563100" s="2315"/>
    </row>
    <row r="563101" spans="63:63" x14ac:dyDescent="0.25">
      <c r="BK563101" s="2311"/>
    </row>
    <row r="563125" spans="63:63" x14ac:dyDescent="0.25">
      <c r="BK563125" s="2315"/>
    </row>
    <row r="563126" spans="63:63" x14ac:dyDescent="0.25">
      <c r="BK563126" s="2311"/>
    </row>
    <row r="563150" spans="63:63" x14ac:dyDescent="0.25">
      <c r="BK563150" s="2315"/>
    </row>
    <row r="563151" spans="63:63" x14ac:dyDescent="0.25">
      <c r="BK563151" s="2311"/>
    </row>
    <row r="563175" spans="63:63" x14ac:dyDescent="0.25">
      <c r="BK563175" s="2315"/>
    </row>
    <row r="563176" spans="63:63" x14ac:dyDescent="0.25">
      <c r="BK563176" s="2311"/>
    </row>
    <row r="563200" spans="63:63" x14ac:dyDescent="0.25">
      <c r="BK563200" s="2315"/>
    </row>
    <row r="563201" spans="63:63" x14ac:dyDescent="0.25">
      <c r="BK563201" s="2311"/>
    </row>
    <row r="563225" spans="63:63" x14ac:dyDescent="0.25">
      <c r="BK563225" s="2315"/>
    </row>
    <row r="563226" spans="63:63" x14ac:dyDescent="0.25">
      <c r="BK563226" s="2311"/>
    </row>
    <row r="563250" spans="63:63" x14ac:dyDescent="0.25">
      <c r="BK563250" s="2315"/>
    </row>
    <row r="563251" spans="63:63" x14ac:dyDescent="0.25">
      <c r="BK563251" s="2311"/>
    </row>
    <row r="563275" spans="63:63" x14ac:dyDescent="0.25">
      <c r="BK563275" s="2315"/>
    </row>
    <row r="563276" spans="63:63" x14ac:dyDescent="0.25">
      <c r="BK563276" s="2311"/>
    </row>
    <row r="563300" spans="63:63" x14ac:dyDescent="0.25">
      <c r="BK563300" s="2315"/>
    </row>
    <row r="563301" spans="63:63" x14ac:dyDescent="0.25">
      <c r="BK563301" s="2311"/>
    </row>
    <row r="563325" spans="63:63" x14ac:dyDescent="0.25">
      <c r="BK563325" s="2315"/>
    </row>
    <row r="563326" spans="63:63" x14ac:dyDescent="0.25">
      <c r="BK563326" s="2311"/>
    </row>
    <row r="563350" spans="63:63" x14ac:dyDescent="0.25">
      <c r="BK563350" s="2315"/>
    </row>
    <row r="563351" spans="63:63" x14ac:dyDescent="0.25">
      <c r="BK563351" s="2311"/>
    </row>
    <row r="563375" spans="63:63" x14ac:dyDescent="0.25">
      <c r="BK563375" s="2315"/>
    </row>
    <row r="563376" spans="63:63" x14ac:dyDescent="0.25">
      <c r="BK563376" s="2311"/>
    </row>
    <row r="563400" spans="63:63" x14ac:dyDescent="0.25">
      <c r="BK563400" s="2315"/>
    </row>
    <row r="563401" spans="63:63" x14ac:dyDescent="0.25">
      <c r="BK563401" s="2311"/>
    </row>
    <row r="563425" spans="63:63" x14ac:dyDescent="0.25">
      <c r="BK563425" s="2315"/>
    </row>
    <row r="563426" spans="63:63" x14ac:dyDescent="0.25">
      <c r="BK563426" s="2311"/>
    </row>
    <row r="563450" spans="63:63" x14ac:dyDescent="0.25">
      <c r="BK563450" s="2315"/>
    </row>
    <row r="563451" spans="63:63" x14ac:dyDescent="0.25">
      <c r="BK563451" s="2311"/>
    </row>
    <row r="563475" spans="63:63" x14ac:dyDescent="0.25">
      <c r="BK563475" s="2315"/>
    </row>
    <row r="563476" spans="63:63" x14ac:dyDescent="0.25">
      <c r="BK563476" s="2311"/>
    </row>
    <row r="563500" spans="63:63" x14ac:dyDescent="0.25">
      <c r="BK563500" s="2315"/>
    </row>
    <row r="563501" spans="63:63" x14ac:dyDescent="0.25">
      <c r="BK563501" s="2311"/>
    </row>
    <row r="563525" spans="63:63" x14ac:dyDescent="0.25">
      <c r="BK563525" s="2315"/>
    </row>
    <row r="563526" spans="63:63" x14ac:dyDescent="0.25">
      <c r="BK563526" s="2311"/>
    </row>
    <row r="563550" spans="63:63" x14ac:dyDescent="0.25">
      <c r="BK563550" s="2315"/>
    </row>
    <row r="563551" spans="63:63" x14ac:dyDescent="0.25">
      <c r="BK563551" s="2311"/>
    </row>
    <row r="563575" spans="63:63" x14ac:dyDescent="0.25">
      <c r="BK563575" s="2315"/>
    </row>
    <row r="563576" spans="63:63" x14ac:dyDescent="0.25">
      <c r="BK563576" s="2311"/>
    </row>
    <row r="563600" spans="63:63" x14ac:dyDescent="0.25">
      <c r="BK563600" s="2315"/>
    </row>
    <row r="563601" spans="63:63" x14ac:dyDescent="0.25">
      <c r="BK563601" s="2311"/>
    </row>
    <row r="563625" spans="63:63" x14ac:dyDescent="0.25">
      <c r="BK563625" s="2315"/>
    </row>
    <row r="563626" spans="63:63" x14ac:dyDescent="0.25">
      <c r="BK563626" s="2311"/>
    </row>
    <row r="563650" spans="63:63" x14ac:dyDescent="0.25">
      <c r="BK563650" s="2315"/>
    </row>
    <row r="563651" spans="63:63" x14ac:dyDescent="0.25">
      <c r="BK563651" s="2311"/>
    </row>
    <row r="563675" spans="63:63" x14ac:dyDescent="0.25">
      <c r="BK563675" s="2315"/>
    </row>
    <row r="563676" spans="63:63" x14ac:dyDescent="0.25">
      <c r="BK563676" s="2311"/>
    </row>
    <row r="563700" spans="63:63" x14ac:dyDescent="0.25">
      <c r="BK563700" s="2315"/>
    </row>
    <row r="563701" spans="63:63" x14ac:dyDescent="0.25">
      <c r="BK563701" s="2311"/>
    </row>
    <row r="563725" spans="63:63" x14ac:dyDescent="0.25">
      <c r="BK563725" s="2315"/>
    </row>
    <row r="563726" spans="63:63" x14ac:dyDescent="0.25">
      <c r="BK563726" s="2311"/>
    </row>
    <row r="563750" spans="63:63" x14ac:dyDescent="0.25">
      <c r="BK563750" s="2315"/>
    </row>
    <row r="563751" spans="63:63" x14ac:dyDescent="0.25">
      <c r="BK563751" s="2311"/>
    </row>
    <row r="563775" spans="63:63" x14ac:dyDescent="0.25">
      <c r="BK563775" s="2315"/>
    </row>
    <row r="563776" spans="63:63" x14ac:dyDescent="0.25">
      <c r="BK563776" s="2311"/>
    </row>
    <row r="563800" spans="63:63" x14ac:dyDescent="0.25">
      <c r="BK563800" s="2315"/>
    </row>
    <row r="563801" spans="63:63" x14ac:dyDescent="0.25">
      <c r="BK563801" s="2311"/>
    </row>
    <row r="563825" spans="63:63" x14ac:dyDescent="0.25">
      <c r="BK563825" s="2315"/>
    </row>
    <row r="563826" spans="63:63" x14ac:dyDescent="0.25">
      <c r="BK563826" s="2311"/>
    </row>
    <row r="563850" spans="63:63" x14ac:dyDescent="0.25">
      <c r="BK563850" s="2315"/>
    </row>
    <row r="563851" spans="63:63" x14ac:dyDescent="0.25">
      <c r="BK563851" s="2311"/>
    </row>
    <row r="563875" spans="63:63" x14ac:dyDescent="0.25">
      <c r="BK563875" s="2315"/>
    </row>
    <row r="563876" spans="63:63" x14ac:dyDescent="0.25">
      <c r="BK563876" s="2311"/>
    </row>
    <row r="563900" spans="63:63" x14ac:dyDescent="0.25">
      <c r="BK563900" s="2315"/>
    </row>
    <row r="563901" spans="63:63" x14ac:dyDescent="0.25">
      <c r="BK563901" s="2311"/>
    </row>
    <row r="563925" spans="63:63" x14ac:dyDescent="0.25">
      <c r="BK563925" s="2315"/>
    </row>
    <row r="563926" spans="63:63" x14ac:dyDescent="0.25">
      <c r="BK563926" s="2311"/>
    </row>
    <row r="563950" spans="63:63" x14ac:dyDescent="0.25">
      <c r="BK563950" s="2315"/>
    </row>
    <row r="563951" spans="63:63" x14ac:dyDescent="0.25">
      <c r="BK563951" s="2311"/>
    </row>
    <row r="563975" spans="63:63" x14ac:dyDescent="0.25">
      <c r="BK563975" s="2315"/>
    </row>
    <row r="563976" spans="63:63" x14ac:dyDescent="0.25">
      <c r="BK563976" s="2311"/>
    </row>
    <row r="564000" spans="63:63" x14ac:dyDescent="0.25">
      <c r="BK564000" s="2315"/>
    </row>
    <row r="564001" spans="63:63" x14ac:dyDescent="0.25">
      <c r="BK564001" s="2311"/>
    </row>
    <row r="564025" spans="63:63" x14ac:dyDescent="0.25">
      <c r="BK564025" s="2315"/>
    </row>
    <row r="564026" spans="63:63" x14ac:dyDescent="0.25">
      <c r="BK564026" s="2311"/>
    </row>
    <row r="564050" spans="63:63" x14ac:dyDescent="0.25">
      <c r="BK564050" s="2315"/>
    </row>
    <row r="564051" spans="63:63" x14ac:dyDescent="0.25">
      <c r="BK564051" s="2311"/>
    </row>
    <row r="564075" spans="63:63" x14ac:dyDescent="0.25">
      <c r="BK564075" s="2315"/>
    </row>
    <row r="564076" spans="63:63" x14ac:dyDescent="0.25">
      <c r="BK564076" s="2311"/>
    </row>
    <row r="564100" spans="63:63" x14ac:dyDescent="0.25">
      <c r="BK564100" s="2315"/>
    </row>
    <row r="564101" spans="63:63" x14ac:dyDescent="0.25">
      <c r="BK564101" s="2311"/>
    </row>
    <row r="564125" spans="63:63" x14ac:dyDescent="0.25">
      <c r="BK564125" s="2315"/>
    </row>
    <row r="564126" spans="63:63" x14ac:dyDescent="0.25">
      <c r="BK564126" s="2311"/>
    </row>
    <row r="564150" spans="63:63" x14ac:dyDescent="0.25">
      <c r="BK564150" s="2315"/>
    </row>
    <row r="564151" spans="63:63" x14ac:dyDescent="0.25">
      <c r="BK564151" s="2311"/>
    </row>
    <row r="564175" spans="63:63" x14ac:dyDescent="0.25">
      <c r="BK564175" s="2315"/>
    </row>
    <row r="564176" spans="63:63" x14ac:dyDescent="0.25">
      <c r="BK564176" s="2311"/>
    </row>
    <row r="564200" spans="63:63" x14ac:dyDescent="0.25">
      <c r="BK564200" s="2315"/>
    </row>
    <row r="564201" spans="63:63" x14ac:dyDescent="0.25">
      <c r="BK564201" s="2311"/>
    </row>
    <row r="564225" spans="63:63" x14ac:dyDescent="0.25">
      <c r="BK564225" s="2315"/>
    </row>
    <row r="564226" spans="63:63" x14ac:dyDescent="0.25">
      <c r="BK564226" s="2311"/>
    </row>
    <row r="564250" spans="63:63" x14ac:dyDescent="0.25">
      <c r="BK564250" s="2315"/>
    </row>
    <row r="564251" spans="63:63" x14ac:dyDescent="0.25">
      <c r="BK564251" s="2311"/>
    </row>
    <row r="564275" spans="63:63" x14ac:dyDescent="0.25">
      <c r="BK564275" s="2315"/>
    </row>
    <row r="564276" spans="63:63" x14ac:dyDescent="0.25">
      <c r="BK564276" s="2311"/>
    </row>
    <row r="564300" spans="63:63" x14ac:dyDescent="0.25">
      <c r="BK564300" s="2315"/>
    </row>
    <row r="564301" spans="63:63" x14ac:dyDescent="0.25">
      <c r="BK564301" s="2311"/>
    </row>
    <row r="564325" spans="63:63" x14ac:dyDescent="0.25">
      <c r="BK564325" s="2315"/>
    </row>
    <row r="564326" spans="63:63" x14ac:dyDescent="0.25">
      <c r="BK564326" s="2311"/>
    </row>
    <row r="564350" spans="63:63" x14ac:dyDescent="0.25">
      <c r="BK564350" s="2315"/>
    </row>
    <row r="564351" spans="63:63" x14ac:dyDescent="0.25">
      <c r="BK564351" s="2311"/>
    </row>
    <row r="564375" spans="63:63" x14ac:dyDescent="0.25">
      <c r="BK564375" s="2315"/>
    </row>
    <row r="564376" spans="63:63" x14ac:dyDescent="0.25">
      <c r="BK564376" s="2311"/>
    </row>
    <row r="564400" spans="63:63" x14ac:dyDescent="0.25">
      <c r="BK564400" s="2315"/>
    </row>
    <row r="564401" spans="63:63" x14ac:dyDescent="0.25">
      <c r="BK564401" s="2311"/>
    </row>
    <row r="564425" spans="63:63" x14ac:dyDescent="0.25">
      <c r="BK564425" s="2315"/>
    </row>
    <row r="564426" spans="63:63" x14ac:dyDescent="0.25">
      <c r="BK564426" s="2311"/>
    </row>
    <row r="564450" spans="63:63" x14ac:dyDescent="0.25">
      <c r="BK564450" s="2315"/>
    </row>
    <row r="564451" spans="63:63" x14ac:dyDescent="0.25">
      <c r="BK564451" s="2311"/>
    </row>
    <row r="564475" spans="63:63" x14ac:dyDescent="0.25">
      <c r="BK564475" s="2315"/>
    </row>
    <row r="564476" spans="63:63" x14ac:dyDescent="0.25">
      <c r="BK564476" s="2311"/>
    </row>
    <row r="564500" spans="63:63" x14ac:dyDescent="0.25">
      <c r="BK564500" s="2315"/>
    </row>
    <row r="564501" spans="63:63" x14ac:dyDescent="0.25">
      <c r="BK564501" s="2311"/>
    </row>
    <row r="564525" spans="63:63" x14ac:dyDescent="0.25">
      <c r="BK564525" s="2315"/>
    </row>
    <row r="564526" spans="63:63" x14ac:dyDescent="0.25">
      <c r="BK564526" s="2311"/>
    </row>
    <row r="564550" spans="63:63" x14ac:dyDescent="0.25">
      <c r="BK564550" s="2315"/>
    </row>
    <row r="564551" spans="63:63" x14ac:dyDescent="0.25">
      <c r="BK564551" s="2311"/>
    </row>
    <row r="564575" spans="63:63" x14ac:dyDescent="0.25">
      <c r="BK564575" s="2315"/>
    </row>
    <row r="564576" spans="63:63" x14ac:dyDescent="0.25">
      <c r="BK564576" s="2311"/>
    </row>
    <row r="564600" spans="63:63" x14ac:dyDescent="0.25">
      <c r="BK564600" s="2315"/>
    </row>
    <row r="564601" spans="63:63" x14ac:dyDescent="0.25">
      <c r="BK564601" s="2311"/>
    </row>
    <row r="564625" spans="63:63" x14ac:dyDescent="0.25">
      <c r="BK564625" s="2315"/>
    </row>
    <row r="564626" spans="63:63" x14ac:dyDescent="0.25">
      <c r="BK564626" s="2311"/>
    </row>
    <row r="564650" spans="63:63" x14ac:dyDescent="0.25">
      <c r="BK564650" s="2315"/>
    </row>
    <row r="564651" spans="63:63" x14ac:dyDescent="0.25">
      <c r="BK564651" s="2311"/>
    </row>
    <row r="564675" spans="63:63" x14ac:dyDescent="0.25">
      <c r="BK564675" s="2315"/>
    </row>
    <row r="564676" spans="63:63" x14ac:dyDescent="0.25">
      <c r="BK564676" s="2311"/>
    </row>
    <row r="564700" spans="63:63" x14ac:dyDescent="0.25">
      <c r="BK564700" s="2315"/>
    </row>
    <row r="564701" spans="63:63" x14ac:dyDescent="0.25">
      <c r="BK564701" s="2311"/>
    </row>
    <row r="564725" spans="63:63" x14ac:dyDescent="0.25">
      <c r="BK564725" s="2315"/>
    </row>
    <row r="564726" spans="63:63" x14ac:dyDescent="0.25">
      <c r="BK564726" s="2311"/>
    </row>
    <row r="564750" spans="63:63" x14ac:dyDescent="0.25">
      <c r="BK564750" s="2315"/>
    </row>
    <row r="564751" spans="63:63" x14ac:dyDescent="0.25">
      <c r="BK564751" s="2311"/>
    </row>
    <row r="564775" spans="63:63" x14ac:dyDescent="0.25">
      <c r="BK564775" s="2315"/>
    </row>
    <row r="564776" spans="63:63" x14ac:dyDescent="0.25">
      <c r="BK564776" s="2311"/>
    </row>
    <row r="564800" spans="63:63" x14ac:dyDescent="0.25">
      <c r="BK564800" s="2315"/>
    </row>
    <row r="564801" spans="63:63" x14ac:dyDescent="0.25">
      <c r="BK564801" s="2311"/>
    </row>
    <row r="564825" spans="63:63" x14ac:dyDescent="0.25">
      <c r="BK564825" s="2315"/>
    </row>
    <row r="564826" spans="63:63" x14ac:dyDescent="0.25">
      <c r="BK564826" s="2311"/>
    </row>
    <row r="564850" spans="63:63" x14ac:dyDescent="0.25">
      <c r="BK564850" s="2315"/>
    </row>
    <row r="564851" spans="63:63" x14ac:dyDescent="0.25">
      <c r="BK564851" s="2311"/>
    </row>
    <row r="564875" spans="63:63" x14ac:dyDescent="0.25">
      <c r="BK564875" s="2315"/>
    </row>
    <row r="564876" spans="63:63" x14ac:dyDescent="0.25">
      <c r="BK564876" s="2311"/>
    </row>
    <row r="564900" spans="63:63" x14ac:dyDescent="0.25">
      <c r="BK564900" s="2315"/>
    </row>
    <row r="564901" spans="63:63" x14ac:dyDescent="0.25">
      <c r="BK564901" s="2311"/>
    </row>
    <row r="564925" spans="63:63" x14ac:dyDescent="0.25">
      <c r="BK564925" s="2315"/>
    </row>
    <row r="564926" spans="63:63" x14ac:dyDescent="0.25">
      <c r="BK564926" s="2311"/>
    </row>
    <row r="564950" spans="63:63" x14ac:dyDescent="0.25">
      <c r="BK564950" s="2315"/>
    </row>
    <row r="564951" spans="63:63" x14ac:dyDescent="0.25">
      <c r="BK564951" s="2311"/>
    </row>
    <row r="564975" spans="63:63" x14ac:dyDescent="0.25">
      <c r="BK564975" s="2315"/>
    </row>
    <row r="564976" spans="63:63" x14ac:dyDescent="0.25">
      <c r="BK564976" s="2311"/>
    </row>
    <row r="565000" spans="63:63" x14ac:dyDescent="0.25">
      <c r="BK565000" s="2315"/>
    </row>
    <row r="565001" spans="63:63" x14ac:dyDescent="0.25">
      <c r="BK565001" s="2311"/>
    </row>
    <row r="565025" spans="63:63" x14ac:dyDescent="0.25">
      <c r="BK565025" s="2315"/>
    </row>
    <row r="565026" spans="63:63" x14ac:dyDescent="0.25">
      <c r="BK565026" s="2311"/>
    </row>
    <row r="565050" spans="63:63" x14ac:dyDescent="0.25">
      <c r="BK565050" s="2315"/>
    </row>
    <row r="565051" spans="63:63" x14ac:dyDescent="0.25">
      <c r="BK565051" s="2311"/>
    </row>
    <row r="565075" spans="63:63" x14ac:dyDescent="0.25">
      <c r="BK565075" s="2315"/>
    </row>
    <row r="565076" spans="63:63" x14ac:dyDescent="0.25">
      <c r="BK565076" s="2311"/>
    </row>
    <row r="565100" spans="63:63" x14ac:dyDescent="0.25">
      <c r="BK565100" s="2315"/>
    </row>
    <row r="565101" spans="63:63" x14ac:dyDescent="0.25">
      <c r="BK565101" s="2311"/>
    </row>
    <row r="565125" spans="63:63" x14ac:dyDescent="0.25">
      <c r="BK565125" s="2315"/>
    </row>
    <row r="565126" spans="63:63" x14ac:dyDescent="0.25">
      <c r="BK565126" s="2311"/>
    </row>
    <row r="565150" spans="63:63" x14ac:dyDescent="0.25">
      <c r="BK565150" s="2315"/>
    </row>
    <row r="565151" spans="63:63" x14ac:dyDescent="0.25">
      <c r="BK565151" s="2311"/>
    </row>
    <row r="565175" spans="63:63" x14ac:dyDescent="0.25">
      <c r="BK565175" s="2315"/>
    </row>
    <row r="565176" spans="63:63" x14ac:dyDescent="0.25">
      <c r="BK565176" s="2311"/>
    </row>
    <row r="565200" spans="63:63" x14ac:dyDescent="0.25">
      <c r="BK565200" s="2315"/>
    </row>
    <row r="565201" spans="63:63" x14ac:dyDescent="0.25">
      <c r="BK565201" s="2311"/>
    </row>
    <row r="565225" spans="63:63" x14ac:dyDescent="0.25">
      <c r="BK565225" s="2315"/>
    </row>
    <row r="565226" spans="63:63" x14ac:dyDescent="0.25">
      <c r="BK565226" s="2311"/>
    </row>
    <row r="565250" spans="63:63" x14ac:dyDescent="0.25">
      <c r="BK565250" s="2315"/>
    </row>
    <row r="565251" spans="63:63" x14ac:dyDescent="0.25">
      <c r="BK565251" s="2311"/>
    </row>
    <row r="565275" spans="63:63" x14ac:dyDescent="0.25">
      <c r="BK565275" s="2315"/>
    </row>
    <row r="565276" spans="63:63" x14ac:dyDescent="0.25">
      <c r="BK565276" s="2311"/>
    </row>
    <row r="565300" spans="63:63" x14ac:dyDescent="0.25">
      <c r="BK565300" s="2315"/>
    </row>
    <row r="565301" spans="63:63" x14ac:dyDescent="0.25">
      <c r="BK565301" s="2311"/>
    </row>
    <row r="565325" spans="63:63" x14ac:dyDescent="0.25">
      <c r="BK565325" s="2315"/>
    </row>
    <row r="565326" spans="63:63" x14ac:dyDescent="0.25">
      <c r="BK565326" s="2311"/>
    </row>
    <row r="565350" spans="63:63" x14ac:dyDescent="0.25">
      <c r="BK565350" s="2315"/>
    </row>
    <row r="565351" spans="63:63" x14ac:dyDescent="0.25">
      <c r="BK565351" s="2311"/>
    </row>
    <row r="565375" spans="63:63" x14ac:dyDescent="0.25">
      <c r="BK565375" s="2315"/>
    </row>
    <row r="565376" spans="63:63" x14ac:dyDescent="0.25">
      <c r="BK565376" s="2311"/>
    </row>
    <row r="565400" spans="63:63" x14ac:dyDescent="0.25">
      <c r="BK565400" s="2315"/>
    </row>
    <row r="565401" spans="63:63" x14ac:dyDescent="0.25">
      <c r="BK565401" s="2311"/>
    </row>
    <row r="565425" spans="63:63" x14ac:dyDescent="0.25">
      <c r="BK565425" s="2315"/>
    </row>
    <row r="565426" spans="63:63" x14ac:dyDescent="0.25">
      <c r="BK565426" s="2311"/>
    </row>
    <row r="565450" spans="63:63" x14ac:dyDescent="0.25">
      <c r="BK565450" s="2315"/>
    </row>
    <row r="565451" spans="63:63" x14ac:dyDescent="0.25">
      <c r="BK565451" s="2311"/>
    </row>
    <row r="565475" spans="63:63" x14ac:dyDescent="0.25">
      <c r="BK565475" s="2315"/>
    </row>
    <row r="565476" spans="63:63" x14ac:dyDescent="0.25">
      <c r="BK565476" s="2311"/>
    </row>
    <row r="565500" spans="63:63" x14ac:dyDescent="0.25">
      <c r="BK565500" s="2315"/>
    </row>
    <row r="565501" spans="63:63" x14ac:dyDescent="0.25">
      <c r="BK565501" s="2311"/>
    </row>
    <row r="565525" spans="63:63" x14ac:dyDescent="0.25">
      <c r="BK565525" s="2315"/>
    </row>
    <row r="565526" spans="63:63" x14ac:dyDescent="0.25">
      <c r="BK565526" s="2311"/>
    </row>
    <row r="565550" spans="63:63" x14ac:dyDescent="0.25">
      <c r="BK565550" s="2315"/>
    </row>
    <row r="565551" spans="63:63" x14ac:dyDescent="0.25">
      <c r="BK565551" s="2311"/>
    </row>
    <row r="565575" spans="63:63" x14ac:dyDescent="0.25">
      <c r="BK565575" s="2315"/>
    </row>
    <row r="565576" spans="63:63" x14ac:dyDescent="0.25">
      <c r="BK565576" s="2311"/>
    </row>
    <row r="565600" spans="63:63" x14ac:dyDescent="0.25">
      <c r="BK565600" s="2315"/>
    </row>
    <row r="565601" spans="63:63" x14ac:dyDescent="0.25">
      <c r="BK565601" s="2311"/>
    </row>
    <row r="565625" spans="63:63" x14ac:dyDescent="0.25">
      <c r="BK565625" s="2315"/>
    </row>
    <row r="565626" spans="63:63" x14ac:dyDescent="0.25">
      <c r="BK565626" s="2311"/>
    </row>
    <row r="565650" spans="63:63" x14ac:dyDescent="0.25">
      <c r="BK565650" s="2315"/>
    </row>
    <row r="565651" spans="63:63" x14ac:dyDescent="0.25">
      <c r="BK565651" s="2311"/>
    </row>
    <row r="565675" spans="63:63" x14ac:dyDescent="0.25">
      <c r="BK565675" s="2315"/>
    </row>
    <row r="565676" spans="63:63" x14ac:dyDescent="0.25">
      <c r="BK565676" s="2311"/>
    </row>
    <row r="565700" spans="63:63" x14ac:dyDescent="0.25">
      <c r="BK565700" s="2315"/>
    </row>
    <row r="565701" spans="63:63" x14ac:dyDescent="0.25">
      <c r="BK565701" s="2311"/>
    </row>
    <row r="565725" spans="63:63" x14ac:dyDescent="0.25">
      <c r="BK565725" s="2315"/>
    </row>
    <row r="565726" spans="63:63" x14ac:dyDescent="0.25">
      <c r="BK565726" s="2311"/>
    </row>
    <row r="565750" spans="63:63" x14ac:dyDescent="0.25">
      <c r="BK565750" s="2315"/>
    </row>
    <row r="565751" spans="63:63" x14ac:dyDescent="0.25">
      <c r="BK565751" s="2311"/>
    </row>
    <row r="565775" spans="63:63" x14ac:dyDescent="0.25">
      <c r="BK565775" s="2315"/>
    </row>
    <row r="565776" spans="63:63" x14ac:dyDescent="0.25">
      <c r="BK565776" s="2311"/>
    </row>
    <row r="565800" spans="63:63" x14ac:dyDescent="0.25">
      <c r="BK565800" s="2315"/>
    </row>
    <row r="565801" spans="63:63" x14ac:dyDescent="0.25">
      <c r="BK565801" s="2311"/>
    </row>
    <row r="565825" spans="63:63" x14ac:dyDescent="0.25">
      <c r="BK565825" s="2315"/>
    </row>
    <row r="565826" spans="63:63" x14ac:dyDescent="0.25">
      <c r="BK565826" s="2311"/>
    </row>
    <row r="565850" spans="63:63" x14ac:dyDescent="0.25">
      <c r="BK565850" s="2315"/>
    </row>
    <row r="565851" spans="63:63" x14ac:dyDescent="0.25">
      <c r="BK565851" s="2311"/>
    </row>
    <row r="565875" spans="63:63" x14ac:dyDescent="0.25">
      <c r="BK565875" s="2315"/>
    </row>
    <row r="565876" spans="63:63" x14ac:dyDescent="0.25">
      <c r="BK565876" s="2311"/>
    </row>
    <row r="565900" spans="63:63" x14ac:dyDescent="0.25">
      <c r="BK565900" s="2315"/>
    </row>
    <row r="565901" spans="63:63" x14ac:dyDescent="0.25">
      <c r="BK565901" s="2311"/>
    </row>
    <row r="565925" spans="63:63" x14ac:dyDescent="0.25">
      <c r="BK565925" s="2315"/>
    </row>
    <row r="565926" spans="63:63" x14ac:dyDescent="0.25">
      <c r="BK565926" s="2311"/>
    </row>
    <row r="565950" spans="63:63" x14ac:dyDescent="0.25">
      <c r="BK565950" s="2315"/>
    </row>
    <row r="565951" spans="63:63" x14ac:dyDescent="0.25">
      <c r="BK565951" s="2311"/>
    </row>
    <row r="565975" spans="63:63" x14ac:dyDescent="0.25">
      <c r="BK565975" s="2315"/>
    </row>
    <row r="565976" spans="63:63" x14ac:dyDescent="0.25">
      <c r="BK565976" s="2311"/>
    </row>
    <row r="566000" spans="63:63" x14ac:dyDescent="0.25">
      <c r="BK566000" s="2315"/>
    </row>
    <row r="566001" spans="63:63" x14ac:dyDescent="0.25">
      <c r="BK566001" s="2311"/>
    </row>
    <row r="566025" spans="63:63" x14ac:dyDescent="0.25">
      <c r="BK566025" s="2315"/>
    </row>
    <row r="566026" spans="63:63" x14ac:dyDescent="0.25">
      <c r="BK566026" s="2311"/>
    </row>
    <row r="566050" spans="63:63" x14ac:dyDescent="0.25">
      <c r="BK566050" s="2315"/>
    </row>
    <row r="566051" spans="63:63" x14ac:dyDescent="0.25">
      <c r="BK566051" s="2311"/>
    </row>
    <row r="566075" spans="63:63" x14ac:dyDescent="0.25">
      <c r="BK566075" s="2315"/>
    </row>
    <row r="566076" spans="63:63" x14ac:dyDescent="0.25">
      <c r="BK566076" s="2311"/>
    </row>
    <row r="566100" spans="63:63" x14ac:dyDescent="0.25">
      <c r="BK566100" s="2315"/>
    </row>
    <row r="566101" spans="63:63" x14ac:dyDescent="0.25">
      <c r="BK566101" s="2311"/>
    </row>
    <row r="566125" spans="63:63" x14ac:dyDescent="0.25">
      <c r="BK566125" s="2315"/>
    </row>
    <row r="566126" spans="63:63" x14ac:dyDescent="0.25">
      <c r="BK566126" s="2311"/>
    </row>
    <row r="566150" spans="63:63" x14ac:dyDescent="0.25">
      <c r="BK566150" s="2315"/>
    </row>
    <row r="566151" spans="63:63" x14ac:dyDescent="0.25">
      <c r="BK566151" s="2311"/>
    </row>
    <row r="566175" spans="63:63" x14ac:dyDescent="0.25">
      <c r="BK566175" s="2315"/>
    </row>
    <row r="566176" spans="63:63" x14ac:dyDescent="0.25">
      <c r="BK566176" s="2311"/>
    </row>
    <row r="566200" spans="63:63" x14ac:dyDescent="0.25">
      <c r="BK566200" s="2315"/>
    </row>
    <row r="566201" spans="63:63" x14ac:dyDescent="0.25">
      <c r="BK566201" s="2311"/>
    </row>
    <row r="566225" spans="63:63" x14ac:dyDescent="0.25">
      <c r="BK566225" s="2315"/>
    </row>
    <row r="566226" spans="63:63" x14ac:dyDescent="0.25">
      <c r="BK566226" s="2311"/>
    </row>
    <row r="566250" spans="63:63" x14ac:dyDescent="0.25">
      <c r="BK566250" s="2315"/>
    </row>
    <row r="566251" spans="63:63" x14ac:dyDescent="0.25">
      <c r="BK566251" s="2311"/>
    </row>
    <row r="566275" spans="63:63" x14ac:dyDescent="0.25">
      <c r="BK566275" s="2315"/>
    </row>
    <row r="566276" spans="63:63" x14ac:dyDescent="0.25">
      <c r="BK566276" s="2311"/>
    </row>
    <row r="566300" spans="63:63" x14ac:dyDescent="0.25">
      <c r="BK566300" s="2315"/>
    </row>
    <row r="566301" spans="63:63" x14ac:dyDescent="0.25">
      <c r="BK566301" s="2311"/>
    </row>
    <row r="566325" spans="63:63" x14ac:dyDescent="0.25">
      <c r="BK566325" s="2315"/>
    </row>
    <row r="566326" spans="63:63" x14ac:dyDescent="0.25">
      <c r="BK566326" s="2311"/>
    </row>
    <row r="566350" spans="63:63" x14ac:dyDescent="0.25">
      <c r="BK566350" s="2315"/>
    </row>
    <row r="566351" spans="63:63" x14ac:dyDescent="0.25">
      <c r="BK566351" s="2311"/>
    </row>
    <row r="566375" spans="63:63" x14ac:dyDescent="0.25">
      <c r="BK566375" s="2315"/>
    </row>
    <row r="566376" spans="63:63" x14ac:dyDescent="0.25">
      <c r="BK566376" s="2311"/>
    </row>
    <row r="566400" spans="63:63" x14ac:dyDescent="0.25">
      <c r="BK566400" s="2315"/>
    </row>
    <row r="566401" spans="63:63" x14ac:dyDescent="0.25">
      <c r="BK566401" s="2311"/>
    </row>
    <row r="566425" spans="63:63" x14ac:dyDescent="0.25">
      <c r="BK566425" s="2315"/>
    </row>
    <row r="566426" spans="63:63" x14ac:dyDescent="0.25">
      <c r="BK566426" s="2311"/>
    </row>
    <row r="566450" spans="63:63" x14ac:dyDescent="0.25">
      <c r="BK566450" s="2315"/>
    </row>
    <row r="566451" spans="63:63" x14ac:dyDescent="0.25">
      <c r="BK566451" s="2311"/>
    </row>
    <row r="566475" spans="63:63" x14ac:dyDescent="0.25">
      <c r="BK566475" s="2315"/>
    </row>
    <row r="566476" spans="63:63" x14ac:dyDescent="0.25">
      <c r="BK566476" s="2311"/>
    </row>
    <row r="566500" spans="63:63" x14ac:dyDescent="0.25">
      <c r="BK566500" s="2315"/>
    </row>
    <row r="566501" spans="63:63" x14ac:dyDescent="0.25">
      <c r="BK566501" s="2311"/>
    </row>
    <row r="566525" spans="63:63" x14ac:dyDescent="0.25">
      <c r="BK566525" s="2315"/>
    </row>
    <row r="566526" spans="63:63" x14ac:dyDescent="0.25">
      <c r="BK566526" s="2311"/>
    </row>
    <row r="566550" spans="63:63" x14ac:dyDescent="0.25">
      <c r="BK566550" s="2315"/>
    </row>
    <row r="566551" spans="63:63" x14ac:dyDescent="0.25">
      <c r="BK566551" s="2311"/>
    </row>
    <row r="566575" spans="63:63" x14ac:dyDescent="0.25">
      <c r="BK566575" s="2315"/>
    </row>
    <row r="566576" spans="63:63" x14ac:dyDescent="0.25">
      <c r="BK566576" s="2311"/>
    </row>
    <row r="566600" spans="63:63" x14ac:dyDescent="0.25">
      <c r="BK566600" s="2315"/>
    </row>
    <row r="566601" spans="63:63" x14ac:dyDescent="0.25">
      <c r="BK566601" s="2311"/>
    </row>
    <row r="566625" spans="63:63" x14ac:dyDescent="0.25">
      <c r="BK566625" s="2315"/>
    </row>
    <row r="566626" spans="63:63" x14ac:dyDescent="0.25">
      <c r="BK566626" s="2311"/>
    </row>
    <row r="566650" spans="63:63" x14ac:dyDescent="0.25">
      <c r="BK566650" s="2315"/>
    </row>
    <row r="566651" spans="63:63" x14ac:dyDescent="0.25">
      <c r="BK566651" s="2311"/>
    </row>
    <row r="566675" spans="63:63" x14ac:dyDescent="0.25">
      <c r="BK566675" s="2315"/>
    </row>
    <row r="566676" spans="63:63" x14ac:dyDescent="0.25">
      <c r="BK566676" s="2311"/>
    </row>
    <row r="566700" spans="63:63" x14ac:dyDescent="0.25">
      <c r="BK566700" s="2315"/>
    </row>
    <row r="566701" spans="63:63" x14ac:dyDescent="0.25">
      <c r="BK566701" s="2311"/>
    </row>
    <row r="566725" spans="63:63" x14ac:dyDescent="0.25">
      <c r="BK566725" s="2315"/>
    </row>
    <row r="566726" spans="63:63" x14ac:dyDescent="0.25">
      <c r="BK566726" s="2311"/>
    </row>
    <row r="566750" spans="63:63" x14ac:dyDescent="0.25">
      <c r="BK566750" s="2315"/>
    </row>
    <row r="566751" spans="63:63" x14ac:dyDescent="0.25">
      <c r="BK566751" s="2311"/>
    </row>
    <row r="566775" spans="63:63" x14ac:dyDescent="0.25">
      <c r="BK566775" s="2315"/>
    </row>
    <row r="566776" spans="63:63" x14ac:dyDescent="0.25">
      <c r="BK566776" s="2311"/>
    </row>
    <row r="566800" spans="63:63" x14ac:dyDescent="0.25">
      <c r="BK566800" s="2315"/>
    </row>
    <row r="566801" spans="63:63" x14ac:dyDescent="0.25">
      <c r="BK566801" s="2311"/>
    </row>
    <row r="566825" spans="63:63" x14ac:dyDescent="0.25">
      <c r="BK566825" s="2315"/>
    </row>
    <row r="566826" spans="63:63" x14ac:dyDescent="0.25">
      <c r="BK566826" s="2311"/>
    </row>
    <row r="566850" spans="63:63" x14ac:dyDescent="0.25">
      <c r="BK566850" s="2315"/>
    </row>
    <row r="566851" spans="63:63" x14ac:dyDescent="0.25">
      <c r="BK566851" s="2311"/>
    </row>
    <row r="566875" spans="63:63" x14ac:dyDescent="0.25">
      <c r="BK566875" s="2315"/>
    </row>
    <row r="566876" spans="63:63" x14ac:dyDescent="0.25">
      <c r="BK566876" s="2311"/>
    </row>
    <row r="566900" spans="63:63" x14ac:dyDescent="0.25">
      <c r="BK566900" s="2315"/>
    </row>
    <row r="566901" spans="63:63" x14ac:dyDescent="0.25">
      <c r="BK566901" s="2311"/>
    </row>
    <row r="566925" spans="63:63" x14ac:dyDescent="0.25">
      <c r="BK566925" s="2315"/>
    </row>
    <row r="566926" spans="63:63" x14ac:dyDescent="0.25">
      <c r="BK566926" s="2311"/>
    </row>
    <row r="566950" spans="63:63" x14ac:dyDescent="0.25">
      <c r="BK566950" s="2315"/>
    </row>
    <row r="566951" spans="63:63" x14ac:dyDescent="0.25">
      <c r="BK566951" s="2311"/>
    </row>
    <row r="566975" spans="63:63" x14ac:dyDescent="0.25">
      <c r="BK566975" s="2315"/>
    </row>
    <row r="566976" spans="63:63" x14ac:dyDescent="0.25">
      <c r="BK566976" s="2311"/>
    </row>
    <row r="567000" spans="63:63" x14ac:dyDescent="0.25">
      <c r="BK567000" s="2315"/>
    </row>
    <row r="567001" spans="63:63" x14ac:dyDescent="0.25">
      <c r="BK567001" s="2311"/>
    </row>
    <row r="567025" spans="63:63" x14ac:dyDescent="0.25">
      <c r="BK567025" s="2315"/>
    </row>
    <row r="567026" spans="63:63" x14ac:dyDescent="0.25">
      <c r="BK567026" s="2311"/>
    </row>
    <row r="567050" spans="63:63" x14ac:dyDescent="0.25">
      <c r="BK567050" s="2315"/>
    </row>
    <row r="567051" spans="63:63" x14ac:dyDescent="0.25">
      <c r="BK567051" s="2311"/>
    </row>
    <row r="567075" spans="63:63" x14ac:dyDescent="0.25">
      <c r="BK567075" s="2315"/>
    </row>
    <row r="567076" spans="63:63" x14ac:dyDescent="0.25">
      <c r="BK567076" s="2311"/>
    </row>
    <row r="567100" spans="63:63" x14ac:dyDescent="0.25">
      <c r="BK567100" s="2315"/>
    </row>
    <row r="567101" spans="63:63" x14ac:dyDescent="0.25">
      <c r="BK567101" s="2311"/>
    </row>
    <row r="567125" spans="63:63" x14ac:dyDescent="0.25">
      <c r="BK567125" s="2315"/>
    </row>
    <row r="567126" spans="63:63" x14ac:dyDescent="0.25">
      <c r="BK567126" s="2311"/>
    </row>
    <row r="567150" spans="63:63" x14ac:dyDescent="0.25">
      <c r="BK567150" s="2315"/>
    </row>
    <row r="567151" spans="63:63" x14ac:dyDescent="0.25">
      <c r="BK567151" s="2311"/>
    </row>
    <row r="567175" spans="63:63" x14ac:dyDescent="0.25">
      <c r="BK567175" s="2315"/>
    </row>
    <row r="567176" spans="63:63" x14ac:dyDescent="0.25">
      <c r="BK567176" s="2311"/>
    </row>
    <row r="567200" spans="63:63" x14ac:dyDescent="0.25">
      <c r="BK567200" s="2315"/>
    </row>
    <row r="567201" spans="63:63" x14ac:dyDescent="0.25">
      <c r="BK567201" s="2311"/>
    </row>
    <row r="567225" spans="63:63" x14ac:dyDescent="0.25">
      <c r="BK567225" s="2315"/>
    </row>
    <row r="567226" spans="63:63" x14ac:dyDescent="0.25">
      <c r="BK567226" s="2311"/>
    </row>
    <row r="567250" spans="63:63" x14ac:dyDescent="0.25">
      <c r="BK567250" s="2315"/>
    </row>
    <row r="567251" spans="63:63" x14ac:dyDescent="0.25">
      <c r="BK567251" s="2311"/>
    </row>
    <row r="567275" spans="63:63" x14ac:dyDescent="0.25">
      <c r="BK567275" s="2315"/>
    </row>
    <row r="567276" spans="63:63" x14ac:dyDescent="0.25">
      <c r="BK567276" s="2311"/>
    </row>
    <row r="567300" spans="63:63" x14ac:dyDescent="0.25">
      <c r="BK567300" s="2315"/>
    </row>
    <row r="567301" spans="63:63" x14ac:dyDescent="0.25">
      <c r="BK567301" s="2311"/>
    </row>
    <row r="567325" spans="63:63" x14ac:dyDescent="0.25">
      <c r="BK567325" s="2315"/>
    </row>
    <row r="567326" spans="63:63" x14ac:dyDescent="0.25">
      <c r="BK567326" s="2311"/>
    </row>
    <row r="567350" spans="63:63" x14ac:dyDescent="0.25">
      <c r="BK567350" s="2315"/>
    </row>
    <row r="567351" spans="63:63" x14ac:dyDescent="0.25">
      <c r="BK567351" s="2311"/>
    </row>
    <row r="567375" spans="63:63" x14ac:dyDescent="0.25">
      <c r="BK567375" s="2315"/>
    </row>
    <row r="567376" spans="63:63" x14ac:dyDescent="0.25">
      <c r="BK567376" s="2311"/>
    </row>
    <row r="567400" spans="63:63" x14ac:dyDescent="0.25">
      <c r="BK567400" s="2315"/>
    </row>
    <row r="567401" spans="63:63" x14ac:dyDescent="0.25">
      <c r="BK567401" s="2311"/>
    </row>
    <row r="567425" spans="63:63" x14ac:dyDescent="0.25">
      <c r="BK567425" s="2315"/>
    </row>
    <row r="567426" spans="63:63" x14ac:dyDescent="0.25">
      <c r="BK567426" s="2311"/>
    </row>
    <row r="567450" spans="63:63" x14ac:dyDescent="0.25">
      <c r="BK567450" s="2315"/>
    </row>
    <row r="567451" spans="63:63" x14ac:dyDescent="0.25">
      <c r="BK567451" s="2311"/>
    </row>
    <row r="567475" spans="63:63" x14ac:dyDescent="0.25">
      <c r="BK567475" s="2315"/>
    </row>
    <row r="567476" spans="63:63" x14ac:dyDescent="0.25">
      <c r="BK567476" s="2311"/>
    </row>
    <row r="567500" spans="63:63" x14ac:dyDescent="0.25">
      <c r="BK567500" s="2315"/>
    </row>
    <row r="567501" spans="63:63" x14ac:dyDescent="0.25">
      <c r="BK567501" s="2311"/>
    </row>
    <row r="567525" spans="63:63" x14ac:dyDescent="0.25">
      <c r="BK567525" s="2315"/>
    </row>
    <row r="567526" spans="63:63" x14ac:dyDescent="0.25">
      <c r="BK567526" s="2311"/>
    </row>
    <row r="567550" spans="63:63" x14ac:dyDescent="0.25">
      <c r="BK567550" s="2315"/>
    </row>
    <row r="567551" spans="63:63" x14ac:dyDescent="0.25">
      <c r="BK567551" s="2311"/>
    </row>
    <row r="567575" spans="63:63" x14ac:dyDescent="0.25">
      <c r="BK567575" s="2315"/>
    </row>
    <row r="567576" spans="63:63" x14ac:dyDescent="0.25">
      <c r="BK567576" s="2311"/>
    </row>
    <row r="567600" spans="63:63" x14ac:dyDescent="0.25">
      <c r="BK567600" s="2315"/>
    </row>
    <row r="567601" spans="63:63" x14ac:dyDescent="0.25">
      <c r="BK567601" s="2311"/>
    </row>
    <row r="567625" spans="63:63" x14ac:dyDescent="0.25">
      <c r="BK567625" s="2315"/>
    </row>
    <row r="567626" spans="63:63" x14ac:dyDescent="0.25">
      <c r="BK567626" s="2311"/>
    </row>
    <row r="567650" spans="63:63" x14ac:dyDescent="0.25">
      <c r="BK567650" s="2315"/>
    </row>
    <row r="567651" spans="63:63" x14ac:dyDescent="0.25">
      <c r="BK567651" s="2311"/>
    </row>
    <row r="567675" spans="63:63" x14ac:dyDescent="0.25">
      <c r="BK567675" s="2315"/>
    </row>
    <row r="567676" spans="63:63" x14ac:dyDescent="0.25">
      <c r="BK567676" s="2311"/>
    </row>
    <row r="567700" spans="63:63" x14ac:dyDescent="0.25">
      <c r="BK567700" s="2315"/>
    </row>
    <row r="567701" spans="63:63" x14ac:dyDescent="0.25">
      <c r="BK567701" s="2311"/>
    </row>
    <row r="567725" spans="63:63" x14ac:dyDescent="0.25">
      <c r="BK567725" s="2315"/>
    </row>
    <row r="567726" spans="63:63" x14ac:dyDescent="0.25">
      <c r="BK567726" s="2311"/>
    </row>
    <row r="567750" spans="63:63" x14ac:dyDescent="0.25">
      <c r="BK567750" s="2315"/>
    </row>
    <row r="567751" spans="63:63" x14ac:dyDescent="0.25">
      <c r="BK567751" s="2311"/>
    </row>
    <row r="567775" spans="63:63" x14ac:dyDescent="0.25">
      <c r="BK567775" s="2315"/>
    </row>
    <row r="567776" spans="63:63" x14ac:dyDescent="0.25">
      <c r="BK567776" s="2311"/>
    </row>
    <row r="567800" spans="63:63" x14ac:dyDescent="0.25">
      <c r="BK567800" s="2315"/>
    </row>
    <row r="567801" spans="63:63" x14ac:dyDescent="0.25">
      <c r="BK567801" s="2311"/>
    </row>
    <row r="567825" spans="63:63" x14ac:dyDescent="0.25">
      <c r="BK567825" s="2315"/>
    </row>
    <row r="567826" spans="63:63" x14ac:dyDescent="0.25">
      <c r="BK567826" s="2311"/>
    </row>
    <row r="567850" spans="63:63" x14ac:dyDescent="0.25">
      <c r="BK567850" s="2315"/>
    </row>
    <row r="567851" spans="63:63" x14ac:dyDescent="0.25">
      <c r="BK567851" s="2311"/>
    </row>
    <row r="567875" spans="63:63" x14ac:dyDescent="0.25">
      <c r="BK567875" s="2315"/>
    </row>
    <row r="567876" spans="63:63" x14ac:dyDescent="0.25">
      <c r="BK567876" s="2311"/>
    </row>
    <row r="567900" spans="63:63" x14ac:dyDescent="0.25">
      <c r="BK567900" s="2315"/>
    </row>
    <row r="567901" spans="63:63" x14ac:dyDescent="0.25">
      <c r="BK567901" s="2311"/>
    </row>
    <row r="567925" spans="63:63" x14ac:dyDescent="0.25">
      <c r="BK567925" s="2315"/>
    </row>
    <row r="567926" spans="63:63" x14ac:dyDescent="0.25">
      <c r="BK567926" s="2311"/>
    </row>
    <row r="567950" spans="63:63" x14ac:dyDescent="0.25">
      <c r="BK567950" s="2315"/>
    </row>
    <row r="567951" spans="63:63" x14ac:dyDescent="0.25">
      <c r="BK567951" s="2311"/>
    </row>
    <row r="567975" spans="63:63" x14ac:dyDescent="0.25">
      <c r="BK567975" s="2315"/>
    </row>
    <row r="567976" spans="63:63" x14ac:dyDescent="0.25">
      <c r="BK567976" s="2311"/>
    </row>
    <row r="568000" spans="63:63" x14ac:dyDescent="0.25">
      <c r="BK568000" s="2315"/>
    </row>
    <row r="568001" spans="63:63" x14ac:dyDescent="0.25">
      <c r="BK568001" s="2311"/>
    </row>
    <row r="568025" spans="63:63" x14ac:dyDescent="0.25">
      <c r="BK568025" s="2315"/>
    </row>
    <row r="568026" spans="63:63" x14ac:dyDescent="0.25">
      <c r="BK568026" s="2311"/>
    </row>
    <row r="568050" spans="63:63" x14ac:dyDescent="0.25">
      <c r="BK568050" s="2315"/>
    </row>
    <row r="568051" spans="63:63" x14ac:dyDescent="0.25">
      <c r="BK568051" s="2311"/>
    </row>
    <row r="568075" spans="63:63" x14ac:dyDescent="0.25">
      <c r="BK568075" s="2315"/>
    </row>
    <row r="568076" spans="63:63" x14ac:dyDescent="0.25">
      <c r="BK568076" s="2311"/>
    </row>
    <row r="568100" spans="63:63" x14ac:dyDescent="0.25">
      <c r="BK568100" s="2315"/>
    </row>
    <row r="568101" spans="63:63" x14ac:dyDescent="0.25">
      <c r="BK568101" s="2311"/>
    </row>
    <row r="568125" spans="63:63" x14ac:dyDescent="0.25">
      <c r="BK568125" s="2315"/>
    </row>
    <row r="568126" spans="63:63" x14ac:dyDescent="0.25">
      <c r="BK568126" s="2311"/>
    </row>
    <row r="568150" spans="63:63" x14ac:dyDescent="0.25">
      <c r="BK568150" s="2315"/>
    </row>
    <row r="568151" spans="63:63" x14ac:dyDescent="0.25">
      <c r="BK568151" s="2311"/>
    </row>
    <row r="568175" spans="63:63" x14ac:dyDescent="0.25">
      <c r="BK568175" s="2315"/>
    </row>
    <row r="568176" spans="63:63" x14ac:dyDescent="0.25">
      <c r="BK568176" s="2311"/>
    </row>
    <row r="568200" spans="63:63" x14ac:dyDescent="0.25">
      <c r="BK568200" s="2315"/>
    </row>
    <row r="568201" spans="63:63" x14ac:dyDescent="0.25">
      <c r="BK568201" s="2311"/>
    </row>
    <row r="568225" spans="63:63" x14ac:dyDescent="0.25">
      <c r="BK568225" s="2315"/>
    </row>
    <row r="568226" spans="63:63" x14ac:dyDescent="0.25">
      <c r="BK568226" s="2311"/>
    </row>
    <row r="568250" spans="63:63" x14ac:dyDescent="0.25">
      <c r="BK568250" s="2315"/>
    </row>
    <row r="568251" spans="63:63" x14ac:dyDescent="0.25">
      <c r="BK568251" s="2311"/>
    </row>
    <row r="568275" spans="63:63" x14ac:dyDescent="0.25">
      <c r="BK568275" s="2315"/>
    </row>
    <row r="568276" spans="63:63" x14ac:dyDescent="0.25">
      <c r="BK568276" s="2311"/>
    </row>
    <row r="568300" spans="63:63" x14ac:dyDescent="0.25">
      <c r="BK568300" s="2315"/>
    </row>
    <row r="568301" spans="63:63" x14ac:dyDescent="0.25">
      <c r="BK568301" s="2311"/>
    </row>
    <row r="568325" spans="63:63" x14ac:dyDescent="0.25">
      <c r="BK568325" s="2315"/>
    </row>
    <row r="568326" spans="63:63" x14ac:dyDescent="0.25">
      <c r="BK568326" s="2311"/>
    </row>
    <row r="568350" spans="63:63" x14ac:dyDescent="0.25">
      <c r="BK568350" s="2315"/>
    </row>
    <row r="568351" spans="63:63" x14ac:dyDescent="0.25">
      <c r="BK568351" s="2311"/>
    </row>
    <row r="568375" spans="63:63" x14ac:dyDescent="0.25">
      <c r="BK568375" s="2315"/>
    </row>
    <row r="568376" spans="63:63" x14ac:dyDescent="0.25">
      <c r="BK568376" s="2311"/>
    </row>
    <row r="568400" spans="63:63" x14ac:dyDescent="0.25">
      <c r="BK568400" s="2315"/>
    </row>
    <row r="568401" spans="63:63" x14ac:dyDescent="0.25">
      <c r="BK568401" s="2311"/>
    </row>
    <row r="568425" spans="63:63" x14ac:dyDescent="0.25">
      <c r="BK568425" s="2315"/>
    </row>
    <row r="568426" spans="63:63" x14ac:dyDescent="0.25">
      <c r="BK568426" s="2311"/>
    </row>
    <row r="568450" spans="63:63" x14ac:dyDescent="0.25">
      <c r="BK568450" s="2315"/>
    </row>
    <row r="568451" spans="63:63" x14ac:dyDescent="0.25">
      <c r="BK568451" s="2311"/>
    </row>
    <row r="568475" spans="63:63" x14ac:dyDescent="0.25">
      <c r="BK568475" s="2315"/>
    </row>
    <row r="568476" spans="63:63" x14ac:dyDescent="0.25">
      <c r="BK568476" s="2311"/>
    </row>
    <row r="568500" spans="63:63" x14ac:dyDescent="0.25">
      <c r="BK568500" s="2315"/>
    </row>
    <row r="568501" spans="63:63" x14ac:dyDescent="0.25">
      <c r="BK568501" s="2311"/>
    </row>
    <row r="568525" spans="63:63" x14ac:dyDescent="0.25">
      <c r="BK568525" s="2315"/>
    </row>
    <row r="568526" spans="63:63" x14ac:dyDescent="0.25">
      <c r="BK568526" s="2311"/>
    </row>
    <row r="568550" spans="63:63" x14ac:dyDescent="0.25">
      <c r="BK568550" s="2315"/>
    </row>
    <row r="568551" spans="63:63" x14ac:dyDescent="0.25">
      <c r="BK568551" s="2311"/>
    </row>
    <row r="568575" spans="63:63" x14ac:dyDescent="0.25">
      <c r="BK568575" s="2315"/>
    </row>
    <row r="568576" spans="63:63" x14ac:dyDescent="0.25">
      <c r="BK568576" s="2311"/>
    </row>
    <row r="568600" spans="63:63" x14ac:dyDescent="0.25">
      <c r="BK568600" s="2315"/>
    </row>
    <row r="568601" spans="63:63" x14ac:dyDescent="0.25">
      <c r="BK568601" s="2311"/>
    </row>
    <row r="568625" spans="63:63" x14ac:dyDescent="0.25">
      <c r="BK568625" s="2315"/>
    </row>
    <row r="568626" spans="63:63" x14ac:dyDescent="0.25">
      <c r="BK568626" s="2311"/>
    </row>
    <row r="568650" spans="63:63" x14ac:dyDescent="0.25">
      <c r="BK568650" s="2315"/>
    </row>
    <row r="568651" spans="63:63" x14ac:dyDescent="0.25">
      <c r="BK568651" s="2311"/>
    </row>
    <row r="568675" spans="63:63" x14ac:dyDescent="0.25">
      <c r="BK568675" s="2315"/>
    </row>
    <row r="568676" spans="63:63" x14ac:dyDescent="0.25">
      <c r="BK568676" s="2311"/>
    </row>
    <row r="568700" spans="63:63" x14ac:dyDescent="0.25">
      <c r="BK568700" s="2315"/>
    </row>
    <row r="568701" spans="63:63" x14ac:dyDescent="0.25">
      <c r="BK568701" s="2311"/>
    </row>
    <row r="568725" spans="63:63" x14ac:dyDescent="0.25">
      <c r="BK568725" s="2315"/>
    </row>
    <row r="568726" spans="63:63" x14ac:dyDescent="0.25">
      <c r="BK568726" s="2311"/>
    </row>
    <row r="568750" spans="63:63" x14ac:dyDescent="0.25">
      <c r="BK568750" s="2315"/>
    </row>
    <row r="568751" spans="63:63" x14ac:dyDescent="0.25">
      <c r="BK568751" s="2311"/>
    </row>
    <row r="568775" spans="63:63" x14ac:dyDescent="0.25">
      <c r="BK568775" s="2315"/>
    </row>
    <row r="568776" spans="63:63" x14ac:dyDescent="0.25">
      <c r="BK568776" s="2311"/>
    </row>
    <row r="568800" spans="63:63" x14ac:dyDescent="0.25">
      <c r="BK568800" s="2315"/>
    </row>
    <row r="568801" spans="63:63" x14ac:dyDescent="0.25">
      <c r="BK568801" s="2311"/>
    </row>
    <row r="568825" spans="63:63" x14ac:dyDescent="0.25">
      <c r="BK568825" s="2315"/>
    </row>
    <row r="568826" spans="63:63" x14ac:dyDescent="0.25">
      <c r="BK568826" s="2311"/>
    </row>
    <row r="568850" spans="63:63" x14ac:dyDescent="0.25">
      <c r="BK568850" s="2315"/>
    </row>
    <row r="568851" spans="63:63" x14ac:dyDescent="0.25">
      <c r="BK568851" s="2311"/>
    </row>
    <row r="568875" spans="63:63" x14ac:dyDescent="0.25">
      <c r="BK568875" s="2315"/>
    </row>
    <row r="568876" spans="63:63" x14ac:dyDescent="0.25">
      <c r="BK568876" s="2311"/>
    </row>
    <row r="568900" spans="63:63" x14ac:dyDescent="0.25">
      <c r="BK568900" s="2315"/>
    </row>
    <row r="568901" spans="63:63" x14ac:dyDescent="0.25">
      <c r="BK568901" s="2311"/>
    </row>
    <row r="568925" spans="63:63" x14ac:dyDescent="0.25">
      <c r="BK568925" s="2315"/>
    </row>
    <row r="568926" spans="63:63" x14ac:dyDescent="0.25">
      <c r="BK568926" s="2311"/>
    </row>
    <row r="568950" spans="63:63" x14ac:dyDescent="0.25">
      <c r="BK568950" s="2315"/>
    </row>
    <row r="568951" spans="63:63" x14ac:dyDescent="0.25">
      <c r="BK568951" s="2311"/>
    </row>
    <row r="568975" spans="63:63" x14ac:dyDescent="0.25">
      <c r="BK568975" s="2315"/>
    </row>
    <row r="568976" spans="63:63" x14ac:dyDescent="0.25">
      <c r="BK568976" s="2311"/>
    </row>
    <row r="569000" spans="63:63" x14ac:dyDescent="0.25">
      <c r="BK569000" s="2315"/>
    </row>
    <row r="569001" spans="63:63" x14ac:dyDescent="0.25">
      <c r="BK569001" s="2311"/>
    </row>
    <row r="569025" spans="63:63" x14ac:dyDescent="0.25">
      <c r="BK569025" s="2315"/>
    </row>
    <row r="569026" spans="63:63" x14ac:dyDescent="0.25">
      <c r="BK569026" s="2311"/>
    </row>
    <row r="569050" spans="63:63" x14ac:dyDescent="0.25">
      <c r="BK569050" s="2315"/>
    </row>
    <row r="569051" spans="63:63" x14ac:dyDescent="0.25">
      <c r="BK569051" s="2311"/>
    </row>
    <row r="569075" spans="63:63" x14ac:dyDescent="0.25">
      <c r="BK569075" s="2315"/>
    </row>
    <row r="569076" spans="63:63" x14ac:dyDescent="0.25">
      <c r="BK569076" s="2311"/>
    </row>
    <row r="569100" spans="63:63" x14ac:dyDescent="0.25">
      <c r="BK569100" s="2315"/>
    </row>
    <row r="569101" spans="63:63" x14ac:dyDescent="0.25">
      <c r="BK569101" s="2311"/>
    </row>
    <row r="569125" spans="63:63" x14ac:dyDescent="0.25">
      <c r="BK569125" s="2315"/>
    </row>
    <row r="569126" spans="63:63" x14ac:dyDescent="0.25">
      <c r="BK569126" s="2311"/>
    </row>
    <row r="569150" spans="63:63" x14ac:dyDescent="0.25">
      <c r="BK569150" s="2315"/>
    </row>
    <row r="569151" spans="63:63" x14ac:dyDescent="0.25">
      <c r="BK569151" s="2311"/>
    </row>
    <row r="569175" spans="63:63" x14ac:dyDescent="0.25">
      <c r="BK569175" s="2315"/>
    </row>
    <row r="569176" spans="63:63" x14ac:dyDescent="0.25">
      <c r="BK569176" s="2311"/>
    </row>
    <row r="569200" spans="63:63" x14ac:dyDescent="0.25">
      <c r="BK569200" s="2315"/>
    </row>
    <row r="569201" spans="63:63" x14ac:dyDescent="0.25">
      <c r="BK569201" s="2311"/>
    </row>
    <row r="569225" spans="63:63" x14ac:dyDescent="0.25">
      <c r="BK569225" s="2315"/>
    </row>
    <row r="569226" spans="63:63" x14ac:dyDescent="0.25">
      <c r="BK569226" s="2311"/>
    </row>
    <row r="569250" spans="63:63" x14ac:dyDescent="0.25">
      <c r="BK569250" s="2315"/>
    </row>
    <row r="569251" spans="63:63" x14ac:dyDescent="0.25">
      <c r="BK569251" s="2311"/>
    </row>
    <row r="569275" spans="63:63" x14ac:dyDescent="0.25">
      <c r="BK569275" s="2315"/>
    </row>
    <row r="569276" spans="63:63" x14ac:dyDescent="0.25">
      <c r="BK569276" s="2311"/>
    </row>
    <row r="569300" spans="63:63" x14ac:dyDescent="0.25">
      <c r="BK569300" s="2315"/>
    </row>
    <row r="569301" spans="63:63" x14ac:dyDescent="0.25">
      <c r="BK569301" s="2311"/>
    </row>
    <row r="569325" spans="63:63" x14ac:dyDescent="0.25">
      <c r="BK569325" s="2315"/>
    </row>
    <row r="569326" spans="63:63" x14ac:dyDescent="0.25">
      <c r="BK569326" s="2311"/>
    </row>
    <row r="569350" spans="63:63" x14ac:dyDescent="0.25">
      <c r="BK569350" s="2315"/>
    </row>
    <row r="569351" spans="63:63" x14ac:dyDescent="0.25">
      <c r="BK569351" s="2311"/>
    </row>
    <row r="569375" spans="63:63" x14ac:dyDescent="0.25">
      <c r="BK569375" s="2315"/>
    </row>
    <row r="569376" spans="63:63" x14ac:dyDescent="0.25">
      <c r="BK569376" s="2311"/>
    </row>
    <row r="569400" spans="63:63" x14ac:dyDescent="0.25">
      <c r="BK569400" s="2315"/>
    </row>
    <row r="569401" spans="63:63" x14ac:dyDescent="0.25">
      <c r="BK569401" s="2311"/>
    </row>
    <row r="569425" spans="63:63" x14ac:dyDescent="0.25">
      <c r="BK569425" s="2315"/>
    </row>
    <row r="569426" spans="63:63" x14ac:dyDescent="0.25">
      <c r="BK569426" s="2311"/>
    </row>
    <row r="569450" spans="63:63" x14ac:dyDescent="0.25">
      <c r="BK569450" s="2315"/>
    </row>
    <row r="569451" spans="63:63" x14ac:dyDescent="0.25">
      <c r="BK569451" s="2311"/>
    </row>
    <row r="569475" spans="63:63" x14ac:dyDescent="0.25">
      <c r="BK569475" s="2315"/>
    </row>
    <row r="569476" spans="63:63" x14ac:dyDescent="0.25">
      <c r="BK569476" s="2311"/>
    </row>
    <row r="569500" spans="63:63" x14ac:dyDescent="0.25">
      <c r="BK569500" s="2315"/>
    </row>
    <row r="569501" spans="63:63" x14ac:dyDescent="0.25">
      <c r="BK569501" s="2311"/>
    </row>
    <row r="569525" spans="63:63" x14ac:dyDescent="0.25">
      <c r="BK569525" s="2315"/>
    </row>
    <row r="569526" spans="63:63" x14ac:dyDescent="0.25">
      <c r="BK569526" s="2311"/>
    </row>
    <row r="569550" spans="63:63" x14ac:dyDescent="0.25">
      <c r="BK569550" s="2315"/>
    </row>
    <row r="569551" spans="63:63" x14ac:dyDescent="0.25">
      <c r="BK569551" s="2311"/>
    </row>
    <row r="569575" spans="63:63" x14ac:dyDescent="0.25">
      <c r="BK569575" s="2315"/>
    </row>
    <row r="569576" spans="63:63" x14ac:dyDescent="0.25">
      <c r="BK569576" s="2311"/>
    </row>
    <row r="569600" spans="63:63" x14ac:dyDescent="0.25">
      <c r="BK569600" s="2315"/>
    </row>
    <row r="569601" spans="63:63" x14ac:dyDescent="0.25">
      <c r="BK569601" s="2311"/>
    </row>
    <row r="569625" spans="63:63" x14ac:dyDescent="0.25">
      <c r="BK569625" s="2315"/>
    </row>
    <row r="569626" spans="63:63" x14ac:dyDescent="0.25">
      <c r="BK569626" s="2311"/>
    </row>
    <row r="569650" spans="63:63" x14ac:dyDescent="0.25">
      <c r="BK569650" s="2315"/>
    </row>
    <row r="569651" spans="63:63" x14ac:dyDescent="0.25">
      <c r="BK569651" s="2311"/>
    </row>
    <row r="569675" spans="63:63" x14ac:dyDescent="0.25">
      <c r="BK569675" s="2315"/>
    </row>
    <row r="569676" spans="63:63" x14ac:dyDescent="0.25">
      <c r="BK569676" s="2311"/>
    </row>
    <row r="569700" spans="63:63" x14ac:dyDescent="0.25">
      <c r="BK569700" s="2315"/>
    </row>
    <row r="569701" spans="63:63" x14ac:dyDescent="0.25">
      <c r="BK569701" s="2311"/>
    </row>
    <row r="569725" spans="63:63" x14ac:dyDescent="0.25">
      <c r="BK569725" s="2315"/>
    </row>
    <row r="569726" spans="63:63" x14ac:dyDescent="0.25">
      <c r="BK569726" s="2311"/>
    </row>
    <row r="569750" spans="63:63" x14ac:dyDescent="0.25">
      <c r="BK569750" s="2315"/>
    </row>
    <row r="569751" spans="63:63" x14ac:dyDescent="0.25">
      <c r="BK569751" s="2311"/>
    </row>
    <row r="569775" spans="63:63" x14ac:dyDescent="0.25">
      <c r="BK569775" s="2315"/>
    </row>
    <row r="569776" spans="63:63" x14ac:dyDescent="0.25">
      <c r="BK569776" s="2311"/>
    </row>
    <row r="569800" spans="63:63" x14ac:dyDescent="0.25">
      <c r="BK569800" s="2315"/>
    </row>
    <row r="569801" spans="63:63" x14ac:dyDescent="0.25">
      <c r="BK569801" s="2311"/>
    </row>
    <row r="569825" spans="63:63" x14ac:dyDescent="0.25">
      <c r="BK569825" s="2315"/>
    </row>
    <row r="569826" spans="63:63" x14ac:dyDescent="0.25">
      <c r="BK569826" s="2311"/>
    </row>
    <row r="569850" spans="63:63" x14ac:dyDescent="0.25">
      <c r="BK569850" s="2315"/>
    </row>
    <row r="569851" spans="63:63" x14ac:dyDescent="0.25">
      <c r="BK569851" s="2311"/>
    </row>
    <row r="569875" spans="63:63" x14ac:dyDescent="0.25">
      <c r="BK569875" s="2315"/>
    </row>
    <row r="569876" spans="63:63" x14ac:dyDescent="0.25">
      <c r="BK569876" s="2311"/>
    </row>
    <row r="569900" spans="63:63" x14ac:dyDescent="0.25">
      <c r="BK569900" s="2315"/>
    </row>
    <row r="569901" spans="63:63" x14ac:dyDescent="0.25">
      <c r="BK569901" s="2311"/>
    </row>
    <row r="569925" spans="63:63" x14ac:dyDescent="0.25">
      <c r="BK569925" s="2315"/>
    </row>
    <row r="569926" spans="63:63" x14ac:dyDescent="0.25">
      <c r="BK569926" s="2311"/>
    </row>
    <row r="569950" spans="63:63" x14ac:dyDescent="0.25">
      <c r="BK569950" s="2315"/>
    </row>
    <row r="569951" spans="63:63" x14ac:dyDescent="0.25">
      <c r="BK569951" s="2311"/>
    </row>
    <row r="569975" spans="63:63" x14ac:dyDescent="0.25">
      <c r="BK569975" s="2315"/>
    </row>
    <row r="569976" spans="63:63" x14ac:dyDescent="0.25">
      <c r="BK569976" s="2311"/>
    </row>
    <row r="570000" spans="63:63" x14ac:dyDescent="0.25">
      <c r="BK570000" s="2315"/>
    </row>
    <row r="570001" spans="63:63" x14ac:dyDescent="0.25">
      <c r="BK570001" s="2311"/>
    </row>
    <row r="570025" spans="63:63" x14ac:dyDescent="0.25">
      <c r="BK570025" s="2315"/>
    </row>
    <row r="570026" spans="63:63" x14ac:dyDescent="0.25">
      <c r="BK570026" s="2311"/>
    </row>
    <row r="570050" spans="63:63" x14ac:dyDescent="0.25">
      <c r="BK570050" s="2315"/>
    </row>
    <row r="570051" spans="63:63" x14ac:dyDescent="0.25">
      <c r="BK570051" s="2311"/>
    </row>
    <row r="570075" spans="63:63" x14ac:dyDescent="0.25">
      <c r="BK570075" s="2315"/>
    </row>
    <row r="570076" spans="63:63" x14ac:dyDescent="0.25">
      <c r="BK570076" s="2311"/>
    </row>
    <row r="570100" spans="63:63" x14ac:dyDescent="0.25">
      <c r="BK570100" s="2315"/>
    </row>
    <row r="570101" spans="63:63" x14ac:dyDescent="0.25">
      <c r="BK570101" s="2311"/>
    </row>
    <row r="570125" spans="63:63" x14ac:dyDescent="0.25">
      <c r="BK570125" s="2315"/>
    </row>
    <row r="570126" spans="63:63" x14ac:dyDescent="0.25">
      <c r="BK570126" s="2311"/>
    </row>
    <row r="570150" spans="63:63" x14ac:dyDescent="0.25">
      <c r="BK570150" s="2315"/>
    </row>
    <row r="570151" spans="63:63" x14ac:dyDescent="0.25">
      <c r="BK570151" s="2311"/>
    </row>
    <row r="570175" spans="63:63" x14ac:dyDescent="0.25">
      <c r="BK570175" s="2315"/>
    </row>
    <row r="570176" spans="63:63" x14ac:dyDescent="0.25">
      <c r="BK570176" s="2311"/>
    </row>
    <row r="570200" spans="63:63" x14ac:dyDescent="0.25">
      <c r="BK570200" s="2315"/>
    </row>
    <row r="570201" spans="63:63" x14ac:dyDescent="0.25">
      <c r="BK570201" s="2311"/>
    </row>
    <row r="570225" spans="63:63" x14ac:dyDescent="0.25">
      <c r="BK570225" s="2315"/>
    </row>
    <row r="570226" spans="63:63" x14ac:dyDescent="0.25">
      <c r="BK570226" s="2311"/>
    </row>
    <row r="570250" spans="63:63" x14ac:dyDescent="0.25">
      <c r="BK570250" s="2315"/>
    </row>
    <row r="570251" spans="63:63" x14ac:dyDescent="0.25">
      <c r="BK570251" s="2311"/>
    </row>
    <row r="570275" spans="63:63" x14ac:dyDescent="0.25">
      <c r="BK570275" s="2315"/>
    </row>
    <row r="570276" spans="63:63" x14ac:dyDescent="0.25">
      <c r="BK570276" s="2311"/>
    </row>
    <row r="570300" spans="63:63" x14ac:dyDescent="0.25">
      <c r="BK570300" s="2315"/>
    </row>
    <row r="570301" spans="63:63" x14ac:dyDescent="0.25">
      <c r="BK570301" s="2311"/>
    </row>
    <row r="570325" spans="63:63" x14ac:dyDescent="0.25">
      <c r="BK570325" s="2315"/>
    </row>
    <row r="570326" spans="63:63" x14ac:dyDescent="0.25">
      <c r="BK570326" s="2311"/>
    </row>
    <row r="570350" spans="63:63" x14ac:dyDescent="0.25">
      <c r="BK570350" s="2315"/>
    </row>
    <row r="570351" spans="63:63" x14ac:dyDescent="0.25">
      <c r="BK570351" s="2311"/>
    </row>
    <row r="570375" spans="63:63" x14ac:dyDescent="0.25">
      <c r="BK570375" s="2315"/>
    </row>
    <row r="570376" spans="63:63" x14ac:dyDescent="0.25">
      <c r="BK570376" s="2311"/>
    </row>
    <row r="570400" spans="63:63" x14ac:dyDescent="0.25">
      <c r="BK570400" s="2315"/>
    </row>
    <row r="570401" spans="63:63" x14ac:dyDescent="0.25">
      <c r="BK570401" s="2311"/>
    </row>
    <row r="570425" spans="63:63" x14ac:dyDescent="0.25">
      <c r="BK570425" s="2315"/>
    </row>
    <row r="570426" spans="63:63" x14ac:dyDescent="0.25">
      <c r="BK570426" s="2311"/>
    </row>
    <row r="570450" spans="63:63" x14ac:dyDescent="0.25">
      <c r="BK570450" s="2315"/>
    </row>
    <row r="570451" spans="63:63" x14ac:dyDescent="0.25">
      <c r="BK570451" s="2311"/>
    </row>
    <row r="570475" spans="63:63" x14ac:dyDescent="0.25">
      <c r="BK570475" s="2315"/>
    </row>
    <row r="570476" spans="63:63" x14ac:dyDescent="0.25">
      <c r="BK570476" s="2311"/>
    </row>
    <row r="570500" spans="63:63" x14ac:dyDescent="0.25">
      <c r="BK570500" s="2315"/>
    </row>
    <row r="570501" spans="63:63" x14ac:dyDescent="0.25">
      <c r="BK570501" s="2311"/>
    </row>
    <row r="570525" spans="63:63" x14ac:dyDescent="0.25">
      <c r="BK570525" s="2315"/>
    </row>
    <row r="570526" spans="63:63" x14ac:dyDescent="0.25">
      <c r="BK570526" s="2311"/>
    </row>
    <row r="570550" spans="63:63" x14ac:dyDescent="0.25">
      <c r="BK570550" s="2315"/>
    </row>
    <row r="570551" spans="63:63" x14ac:dyDescent="0.25">
      <c r="BK570551" s="2311"/>
    </row>
    <row r="570575" spans="63:63" x14ac:dyDescent="0.25">
      <c r="BK570575" s="2315"/>
    </row>
    <row r="570576" spans="63:63" x14ac:dyDescent="0.25">
      <c r="BK570576" s="2311"/>
    </row>
    <row r="570600" spans="63:63" x14ac:dyDescent="0.25">
      <c r="BK570600" s="2315"/>
    </row>
    <row r="570601" spans="63:63" x14ac:dyDescent="0.25">
      <c r="BK570601" s="2311"/>
    </row>
    <row r="570625" spans="63:63" x14ac:dyDescent="0.25">
      <c r="BK570625" s="2315"/>
    </row>
    <row r="570626" spans="63:63" x14ac:dyDescent="0.25">
      <c r="BK570626" s="2311"/>
    </row>
    <row r="570650" spans="63:63" x14ac:dyDescent="0.25">
      <c r="BK570650" s="2315"/>
    </row>
    <row r="570651" spans="63:63" x14ac:dyDescent="0.25">
      <c r="BK570651" s="2311"/>
    </row>
    <row r="570675" spans="63:63" x14ac:dyDescent="0.25">
      <c r="BK570675" s="2315"/>
    </row>
    <row r="570676" spans="63:63" x14ac:dyDescent="0.25">
      <c r="BK570676" s="2311"/>
    </row>
    <row r="570700" spans="63:63" x14ac:dyDescent="0.25">
      <c r="BK570700" s="2315"/>
    </row>
    <row r="570701" spans="63:63" x14ac:dyDescent="0.25">
      <c r="BK570701" s="2311"/>
    </row>
    <row r="570725" spans="63:63" x14ac:dyDescent="0.25">
      <c r="BK570725" s="2315"/>
    </row>
    <row r="570726" spans="63:63" x14ac:dyDescent="0.25">
      <c r="BK570726" s="2311"/>
    </row>
    <row r="570750" spans="63:63" x14ac:dyDescent="0.25">
      <c r="BK570750" s="2315"/>
    </row>
    <row r="570751" spans="63:63" x14ac:dyDescent="0.25">
      <c r="BK570751" s="2311"/>
    </row>
    <row r="570775" spans="63:63" x14ac:dyDescent="0.25">
      <c r="BK570775" s="2315"/>
    </row>
    <row r="570776" spans="63:63" x14ac:dyDescent="0.25">
      <c r="BK570776" s="2311"/>
    </row>
    <row r="570800" spans="63:63" x14ac:dyDescent="0.25">
      <c r="BK570800" s="2315"/>
    </row>
    <row r="570801" spans="63:63" x14ac:dyDescent="0.25">
      <c r="BK570801" s="2311"/>
    </row>
    <row r="570825" spans="63:63" x14ac:dyDescent="0.25">
      <c r="BK570825" s="2315"/>
    </row>
    <row r="570826" spans="63:63" x14ac:dyDescent="0.25">
      <c r="BK570826" s="2311"/>
    </row>
    <row r="570850" spans="63:63" x14ac:dyDescent="0.25">
      <c r="BK570850" s="2315"/>
    </row>
    <row r="570851" spans="63:63" x14ac:dyDescent="0.25">
      <c r="BK570851" s="2311"/>
    </row>
    <row r="570875" spans="63:63" x14ac:dyDescent="0.25">
      <c r="BK570875" s="2315"/>
    </row>
    <row r="570876" spans="63:63" x14ac:dyDescent="0.25">
      <c r="BK570876" s="2311"/>
    </row>
    <row r="570900" spans="63:63" x14ac:dyDescent="0.25">
      <c r="BK570900" s="2315"/>
    </row>
    <row r="570901" spans="63:63" x14ac:dyDescent="0.25">
      <c r="BK570901" s="2311"/>
    </row>
    <row r="570925" spans="63:63" x14ac:dyDescent="0.25">
      <c r="BK570925" s="2315"/>
    </row>
    <row r="570926" spans="63:63" x14ac:dyDescent="0.25">
      <c r="BK570926" s="2311"/>
    </row>
    <row r="570950" spans="63:63" x14ac:dyDescent="0.25">
      <c r="BK570950" s="2315"/>
    </row>
    <row r="570951" spans="63:63" x14ac:dyDescent="0.25">
      <c r="BK570951" s="2311"/>
    </row>
    <row r="570975" spans="63:63" x14ac:dyDescent="0.25">
      <c r="BK570975" s="2315"/>
    </row>
    <row r="570976" spans="63:63" x14ac:dyDescent="0.25">
      <c r="BK570976" s="2311"/>
    </row>
    <row r="571000" spans="63:63" x14ac:dyDescent="0.25">
      <c r="BK571000" s="2315"/>
    </row>
    <row r="571001" spans="63:63" x14ac:dyDescent="0.25">
      <c r="BK571001" s="2311"/>
    </row>
    <row r="571025" spans="63:63" x14ac:dyDescent="0.25">
      <c r="BK571025" s="2315"/>
    </row>
    <row r="571026" spans="63:63" x14ac:dyDescent="0.25">
      <c r="BK571026" s="2311"/>
    </row>
    <row r="571050" spans="63:63" x14ac:dyDescent="0.25">
      <c r="BK571050" s="2315"/>
    </row>
    <row r="571051" spans="63:63" x14ac:dyDescent="0.25">
      <c r="BK571051" s="2311"/>
    </row>
    <row r="571075" spans="63:63" x14ac:dyDescent="0.25">
      <c r="BK571075" s="2315"/>
    </row>
    <row r="571076" spans="63:63" x14ac:dyDescent="0.25">
      <c r="BK571076" s="2311"/>
    </row>
    <row r="571100" spans="63:63" x14ac:dyDescent="0.25">
      <c r="BK571100" s="2315"/>
    </row>
    <row r="571101" spans="63:63" x14ac:dyDescent="0.25">
      <c r="BK571101" s="2311"/>
    </row>
    <row r="571125" spans="63:63" x14ac:dyDescent="0.25">
      <c r="BK571125" s="2315"/>
    </row>
    <row r="571126" spans="63:63" x14ac:dyDescent="0.25">
      <c r="BK571126" s="2311"/>
    </row>
    <row r="571150" spans="63:63" x14ac:dyDescent="0.25">
      <c r="BK571150" s="2315"/>
    </row>
    <row r="571151" spans="63:63" x14ac:dyDescent="0.25">
      <c r="BK571151" s="2311"/>
    </row>
    <row r="571175" spans="63:63" x14ac:dyDescent="0.25">
      <c r="BK571175" s="2315"/>
    </row>
    <row r="571176" spans="63:63" x14ac:dyDescent="0.25">
      <c r="BK571176" s="2311"/>
    </row>
    <row r="571200" spans="63:63" x14ac:dyDescent="0.25">
      <c r="BK571200" s="2315"/>
    </row>
    <row r="571201" spans="63:63" x14ac:dyDescent="0.25">
      <c r="BK571201" s="2311"/>
    </row>
    <row r="571225" spans="63:63" x14ac:dyDescent="0.25">
      <c r="BK571225" s="2315"/>
    </row>
    <row r="571226" spans="63:63" x14ac:dyDescent="0.25">
      <c r="BK571226" s="2311"/>
    </row>
    <row r="571250" spans="63:63" x14ac:dyDescent="0.25">
      <c r="BK571250" s="2315"/>
    </row>
    <row r="571251" spans="63:63" x14ac:dyDescent="0.25">
      <c r="BK571251" s="2311"/>
    </row>
    <row r="571275" spans="63:63" x14ac:dyDescent="0.25">
      <c r="BK571275" s="2315"/>
    </row>
    <row r="571276" spans="63:63" x14ac:dyDescent="0.25">
      <c r="BK571276" s="2311"/>
    </row>
    <row r="571300" spans="63:63" x14ac:dyDescent="0.25">
      <c r="BK571300" s="2315"/>
    </row>
    <row r="571301" spans="63:63" x14ac:dyDescent="0.25">
      <c r="BK571301" s="2311"/>
    </row>
    <row r="571325" spans="63:63" x14ac:dyDescent="0.25">
      <c r="BK571325" s="2315"/>
    </row>
    <row r="571326" spans="63:63" x14ac:dyDescent="0.25">
      <c r="BK571326" s="2311"/>
    </row>
    <row r="571350" spans="63:63" x14ac:dyDescent="0.25">
      <c r="BK571350" s="2315"/>
    </row>
    <row r="571351" spans="63:63" x14ac:dyDescent="0.25">
      <c r="BK571351" s="2311"/>
    </row>
    <row r="571375" spans="63:63" x14ac:dyDescent="0.25">
      <c r="BK571375" s="2315"/>
    </row>
    <row r="571376" spans="63:63" x14ac:dyDescent="0.25">
      <c r="BK571376" s="2311"/>
    </row>
    <row r="571400" spans="63:63" x14ac:dyDescent="0.25">
      <c r="BK571400" s="2315"/>
    </row>
    <row r="571401" spans="63:63" x14ac:dyDescent="0.25">
      <c r="BK571401" s="2311"/>
    </row>
    <row r="571425" spans="63:63" x14ac:dyDescent="0.25">
      <c r="BK571425" s="2315"/>
    </row>
    <row r="571426" spans="63:63" x14ac:dyDescent="0.25">
      <c r="BK571426" s="2311"/>
    </row>
    <row r="571450" spans="63:63" x14ac:dyDescent="0.25">
      <c r="BK571450" s="2315"/>
    </row>
    <row r="571451" spans="63:63" x14ac:dyDescent="0.25">
      <c r="BK571451" s="2311"/>
    </row>
    <row r="571475" spans="63:63" x14ac:dyDescent="0.25">
      <c r="BK571475" s="2315"/>
    </row>
    <row r="571476" spans="63:63" x14ac:dyDescent="0.25">
      <c r="BK571476" s="2311"/>
    </row>
    <row r="571500" spans="63:63" x14ac:dyDescent="0.25">
      <c r="BK571500" s="2315"/>
    </row>
    <row r="571501" spans="63:63" x14ac:dyDescent="0.25">
      <c r="BK571501" s="2311"/>
    </row>
    <row r="571525" spans="63:63" x14ac:dyDescent="0.25">
      <c r="BK571525" s="2315"/>
    </row>
    <row r="571526" spans="63:63" x14ac:dyDescent="0.25">
      <c r="BK571526" s="2311"/>
    </row>
    <row r="571550" spans="63:63" x14ac:dyDescent="0.25">
      <c r="BK571550" s="2315"/>
    </row>
    <row r="571551" spans="63:63" x14ac:dyDescent="0.25">
      <c r="BK571551" s="2311"/>
    </row>
    <row r="571575" spans="63:63" x14ac:dyDescent="0.25">
      <c r="BK571575" s="2315"/>
    </row>
    <row r="571576" spans="63:63" x14ac:dyDescent="0.25">
      <c r="BK571576" s="2311"/>
    </row>
    <row r="571600" spans="63:63" x14ac:dyDescent="0.25">
      <c r="BK571600" s="2315"/>
    </row>
    <row r="571601" spans="63:63" x14ac:dyDescent="0.25">
      <c r="BK571601" s="2311"/>
    </row>
    <row r="571625" spans="63:63" x14ac:dyDescent="0.25">
      <c r="BK571625" s="2315"/>
    </row>
    <row r="571626" spans="63:63" x14ac:dyDescent="0.25">
      <c r="BK571626" s="2311"/>
    </row>
    <row r="571650" spans="63:63" x14ac:dyDescent="0.25">
      <c r="BK571650" s="2315"/>
    </row>
    <row r="571651" spans="63:63" x14ac:dyDescent="0.25">
      <c r="BK571651" s="2311"/>
    </row>
    <row r="571675" spans="63:63" x14ac:dyDescent="0.25">
      <c r="BK571675" s="2315"/>
    </row>
    <row r="571676" spans="63:63" x14ac:dyDescent="0.25">
      <c r="BK571676" s="2311"/>
    </row>
    <row r="571700" spans="63:63" x14ac:dyDescent="0.25">
      <c r="BK571700" s="2315"/>
    </row>
    <row r="571701" spans="63:63" x14ac:dyDescent="0.25">
      <c r="BK571701" s="2311"/>
    </row>
    <row r="571725" spans="63:63" x14ac:dyDescent="0.25">
      <c r="BK571725" s="2315"/>
    </row>
    <row r="571726" spans="63:63" x14ac:dyDescent="0.25">
      <c r="BK571726" s="2311"/>
    </row>
    <row r="571750" spans="63:63" x14ac:dyDescent="0.25">
      <c r="BK571750" s="2315"/>
    </row>
    <row r="571751" spans="63:63" x14ac:dyDescent="0.25">
      <c r="BK571751" s="2311"/>
    </row>
    <row r="571775" spans="63:63" x14ac:dyDescent="0.25">
      <c r="BK571775" s="2315"/>
    </row>
    <row r="571776" spans="63:63" x14ac:dyDescent="0.25">
      <c r="BK571776" s="2311"/>
    </row>
    <row r="571800" spans="63:63" x14ac:dyDescent="0.25">
      <c r="BK571800" s="2315"/>
    </row>
    <row r="571801" spans="63:63" x14ac:dyDescent="0.25">
      <c r="BK571801" s="2311"/>
    </row>
    <row r="571825" spans="63:63" x14ac:dyDescent="0.25">
      <c r="BK571825" s="2315"/>
    </row>
    <row r="571826" spans="63:63" x14ac:dyDescent="0.25">
      <c r="BK571826" s="2311"/>
    </row>
    <row r="571850" spans="63:63" x14ac:dyDescent="0.25">
      <c r="BK571850" s="2315"/>
    </row>
    <row r="571851" spans="63:63" x14ac:dyDescent="0.25">
      <c r="BK571851" s="2311"/>
    </row>
    <row r="571875" spans="63:63" x14ac:dyDescent="0.25">
      <c r="BK571875" s="2315"/>
    </row>
    <row r="571876" spans="63:63" x14ac:dyDescent="0.25">
      <c r="BK571876" s="2311"/>
    </row>
    <row r="571900" spans="63:63" x14ac:dyDescent="0.25">
      <c r="BK571900" s="2315"/>
    </row>
    <row r="571901" spans="63:63" x14ac:dyDescent="0.25">
      <c r="BK571901" s="2311"/>
    </row>
    <row r="571925" spans="63:63" x14ac:dyDescent="0.25">
      <c r="BK571925" s="2315"/>
    </row>
    <row r="571926" spans="63:63" x14ac:dyDescent="0.25">
      <c r="BK571926" s="2311"/>
    </row>
    <row r="571950" spans="63:63" x14ac:dyDescent="0.25">
      <c r="BK571950" s="2315"/>
    </row>
    <row r="571951" spans="63:63" x14ac:dyDescent="0.25">
      <c r="BK571951" s="2311"/>
    </row>
    <row r="571975" spans="63:63" x14ac:dyDescent="0.25">
      <c r="BK571975" s="2315"/>
    </row>
    <row r="571976" spans="63:63" x14ac:dyDescent="0.25">
      <c r="BK571976" s="2311"/>
    </row>
    <row r="572000" spans="63:63" x14ac:dyDescent="0.25">
      <c r="BK572000" s="2315"/>
    </row>
    <row r="572001" spans="63:63" x14ac:dyDescent="0.25">
      <c r="BK572001" s="2311"/>
    </row>
    <row r="572025" spans="63:63" x14ac:dyDescent="0.25">
      <c r="BK572025" s="2315"/>
    </row>
    <row r="572026" spans="63:63" x14ac:dyDescent="0.25">
      <c r="BK572026" s="2311"/>
    </row>
    <row r="572050" spans="63:63" x14ac:dyDescent="0.25">
      <c r="BK572050" s="2315"/>
    </row>
    <row r="572051" spans="63:63" x14ac:dyDescent="0.25">
      <c r="BK572051" s="2311"/>
    </row>
    <row r="572075" spans="63:63" x14ac:dyDescent="0.25">
      <c r="BK572075" s="2315"/>
    </row>
    <row r="572076" spans="63:63" x14ac:dyDescent="0.25">
      <c r="BK572076" s="2311"/>
    </row>
    <row r="572100" spans="63:63" x14ac:dyDescent="0.25">
      <c r="BK572100" s="2315"/>
    </row>
    <row r="572101" spans="63:63" x14ac:dyDescent="0.25">
      <c r="BK572101" s="2311"/>
    </row>
    <row r="572125" spans="63:63" x14ac:dyDescent="0.25">
      <c r="BK572125" s="2315"/>
    </row>
    <row r="572126" spans="63:63" x14ac:dyDescent="0.25">
      <c r="BK572126" s="2311"/>
    </row>
    <row r="572150" spans="63:63" x14ac:dyDescent="0.25">
      <c r="BK572150" s="2315"/>
    </row>
    <row r="572151" spans="63:63" x14ac:dyDescent="0.25">
      <c r="BK572151" s="2311"/>
    </row>
    <row r="572175" spans="63:63" x14ac:dyDescent="0.25">
      <c r="BK572175" s="2315"/>
    </row>
    <row r="572176" spans="63:63" x14ac:dyDescent="0.25">
      <c r="BK572176" s="2311"/>
    </row>
    <row r="572200" spans="63:63" x14ac:dyDescent="0.25">
      <c r="BK572200" s="2315"/>
    </row>
    <row r="572201" spans="63:63" x14ac:dyDescent="0.25">
      <c r="BK572201" s="2311"/>
    </row>
    <row r="572225" spans="63:63" x14ac:dyDescent="0.25">
      <c r="BK572225" s="2315"/>
    </row>
    <row r="572226" spans="63:63" x14ac:dyDescent="0.25">
      <c r="BK572226" s="2311"/>
    </row>
    <row r="572250" spans="63:63" x14ac:dyDescent="0.25">
      <c r="BK572250" s="2315"/>
    </row>
    <row r="572251" spans="63:63" x14ac:dyDescent="0.25">
      <c r="BK572251" s="2311"/>
    </row>
    <row r="572275" spans="63:63" x14ac:dyDescent="0.25">
      <c r="BK572275" s="2315"/>
    </row>
    <row r="572276" spans="63:63" x14ac:dyDescent="0.25">
      <c r="BK572276" s="2311"/>
    </row>
    <row r="572300" spans="63:63" x14ac:dyDescent="0.25">
      <c r="BK572300" s="2315"/>
    </row>
    <row r="572301" spans="63:63" x14ac:dyDescent="0.25">
      <c r="BK572301" s="2311"/>
    </row>
    <row r="572325" spans="63:63" x14ac:dyDescent="0.25">
      <c r="BK572325" s="2315"/>
    </row>
    <row r="572326" spans="63:63" x14ac:dyDescent="0.25">
      <c r="BK572326" s="2311"/>
    </row>
    <row r="572350" spans="63:63" x14ac:dyDescent="0.25">
      <c r="BK572350" s="2315"/>
    </row>
    <row r="572351" spans="63:63" x14ac:dyDescent="0.25">
      <c r="BK572351" s="2311"/>
    </row>
    <row r="572375" spans="63:63" x14ac:dyDescent="0.25">
      <c r="BK572375" s="2315"/>
    </row>
    <row r="572376" spans="63:63" x14ac:dyDescent="0.25">
      <c r="BK572376" s="2311"/>
    </row>
    <row r="572400" spans="63:63" x14ac:dyDescent="0.25">
      <c r="BK572400" s="2315"/>
    </row>
    <row r="572401" spans="63:63" x14ac:dyDescent="0.25">
      <c r="BK572401" s="2311"/>
    </row>
    <row r="572425" spans="63:63" x14ac:dyDescent="0.25">
      <c r="BK572425" s="2315"/>
    </row>
    <row r="572426" spans="63:63" x14ac:dyDescent="0.25">
      <c r="BK572426" s="2311"/>
    </row>
    <row r="572450" spans="63:63" x14ac:dyDescent="0.25">
      <c r="BK572450" s="2315"/>
    </row>
    <row r="572451" spans="63:63" x14ac:dyDescent="0.25">
      <c r="BK572451" s="2311"/>
    </row>
    <row r="572475" spans="63:63" x14ac:dyDescent="0.25">
      <c r="BK572475" s="2315"/>
    </row>
    <row r="572476" spans="63:63" x14ac:dyDescent="0.25">
      <c r="BK572476" s="2311"/>
    </row>
    <row r="572500" spans="63:63" x14ac:dyDescent="0.25">
      <c r="BK572500" s="2315"/>
    </row>
    <row r="572501" spans="63:63" x14ac:dyDescent="0.25">
      <c r="BK572501" s="2311"/>
    </row>
    <row r="572525" spans="63:63" x14ac:dyDescent="0.25">
      <c r="BK572525" s="2315"/>
    </row>
    <row r="572526" spans="63:63" x14ac:dyDescent="0.25">
      <c r="BK572526" s="2311"/>
    </row>
    <row r="572550" spans="63:63" x14ac:dyDescent="0.25">
      <c r="BK572550" s="2315"/>
    </row>
    <row r="572551" spans="63:63" x14ac:dyDescent="0.25">
      <c r="BK572551" s="2311"/>
    </row>
    <row r="572575" spans="63:63" x14ac:dyDescent="0.25">
      <c r="BK572575" s="2315"/>
    </row>
    <row r="572576" spans="63:63" x14ac:dyDescent="0.25">
      <c r="BK572576" s="2311"/>
    </row>
    <row r="572600" spans="63:63" x14ac:dyDescent="0.25">
      <c r="BK572600" s="2315"/>
    </row>
    <row r="572601" spans="63:63" x14ac:dyDescent="0.25">
      <c r="BK572601" s="2311"/>
    </row>
    <row r="572625" spans="63:63" x14ac:dyDescent="0.25">
      <c r="BK572625" s="2315"/>
    </row>
    <row r="572626" spans="63:63" x14ac:dyDescent="0.25">
      <c r="BK572626" s="2311"/>
    </row>
    <row r="572650" spans="63:63" x14ac:dyDescent="0.25">
      <c r="BK572650" s="2315"/>
    </row>
    <row r="572651" spans="63:63" x14ac:dyDescent="0.25">
      <c r="BK572651" s="2311"/>
    </row>
    <row r="572675" spans="63:63" x14ac:dyDescent="0.25">
      <c r="BK572675" s="2315"/>
    </row>
    <row r="572676" spans="63:63" x14ac:dyDescent="0.25">
      <c r="BK572676" s="2311"/>
    </row>
    <row r="572700" spans="63:63" x14ac:dyDescent="0.25">
      <c r="BK572700" s="2315"/>
    </row>
    <row r="572701" spans="63:63" x14ac:dyDescent="0.25">
      <c r="BK572701" s="2311"/>
    </row>
    <row r="572725" spans="63:63" x14ac:dyDescent="0.25">
      <c r="BK572725" s="2315"/>
    </row>
    <row r="572726" spans="63:63" x14ac:dyDescent="0.25">
      <c r="BK572726" s="2311"/>
    </row>
    <row r="572750" spans="63:63" x14ac:dyDescent="0.25">
      <c r="BK572750" s="2315"/>
    </row>
    <row r="572751" spans="63:63" x14ac:dyDescent="0.25">
      <c r="BK572751" s="2311"/>
    </row>
    <row r="572775" spans="63:63" x14ac:dyDescent="0.25">
      <c r="BK572775" s="2315"/>
    </row>
    <row r="572776" spans="63:63" x14ac:dyDescent="0.25">
      <c r="BK572776" s="2311"/>
    </row>
    <row r="572800" spans="63:63" x14ac:dyDescent="0.25">
      <c r="BK572800" s="2315"/>
    </row>
    <row r="572801" spans="63:63" x14ac:dyDescent="0.25">
      <c r="BK572801" s="2311"/>
    </row>
    <row r="572825" spans="63:63" x14ac:dyDescent="0.25">
      <c r="BK572825" s="2315"/>
    </row>
    <row r="572826" spans="63:63" x14ac:dyDescent="0.25">
      <c r="BK572826" s="2311"/>
    </row>
    <row r="572850" spans="63:63" x14ac:dyDescent="0.25">
      <c r="BK572850" s="2315"/>
    </row>
    <row r="572851" spans="63:63" x14ac:dyDescent="0.25">
      <c r="BK572851" s="2311"/>
    </row>
    <row r="572875" spans="63:63" x14ac:dyDescent="0.25">
      <c r="BK572875" s="2315"/>
    </row>
    <row r="572876" spans="63:63" x14ac:dyDescent="0.25">
      <c r="BK572876" s="2311"/>
    </row>
    <row r="572900" spans="63:63" x14ac:dyDescent="0.25">
      <c r="BK572900" s="2315"/>
    </row>
    <row r="572901" spans="63:63" x14ac:dyDescent="0.25">
      <c r="BK572901" s="2311"/>
    </row>
    <row r="572925" spans="63:63" x14ac:dyDescent="0.25">
      <c r="BK572925" s="2315"/>
    </row>
    <row r="572926" spans="63:63" x14ac:dyDescent="0.25">
      <c r="BK572926" s="2311"/>
    </row>
    <row r="572950" spans="63:63" x14ac:dyDescent="0.25">
      <c r="BK572950" s="2315"/>
    </row>
    <row r="572951" spans="63:63" x14ac:dyDescent="0.25">
      <c r="BK572951" s="2311"/>
    </row>
    <row r="572975" spans="63:63" x14ac:dyDescent="0.25">
      <c r="BK572975" s="2315"/>
    </row>
    <row r="572976" spans="63:63" x14ac:dyDescent="0.25">
      <c r="BK572976" s="2311"/>
    </row>
    <row r="573000" spans="63:63" x14ac:dyDescent="0.25">
      <c r="BK573000" s="2315"/>
    </row>
    <row r="573001" spans="63:63" x14ac:dyDescent="0.25">
      <c r="BK573001" s="2311"/>
    </row>
    <row r="573025" spans="63:63" x14ac:dyDescent="0.25">
      <c r="BK573025" s="2315"/>
    </row>
    <row r="573026" spans="63:63" x14ac:dyDescent="0.25">
      <c r="BK573026" s="2311"/>
    </row>
    <row r="573050" spans="63:63" x14ac:dyDescent="0.25">
      <c r="BK573050" s="2315"/>
    </row>
    <row r="573051" spans="63:63" x14ac:dyDescent="0.25">
      <c r="BK573051" s="2311"/>
    </row>
    <row r="573075" spans="63:63" x14ac:dyDescent="0.25">
      <c r="BK573075" s="2315"/>
    </row>
    <row r="573076" spans="63:63" x14ac:dyDescent="0.25">
      <c r="BK573076" s="2311"/>
    </row>
    <row r="573100" spans="63:63" x14ac:dyDescent="0.25">
      <c r="BK573100" s="2315"/>
    </row>
    <row r="573101" spans="63:63" x14ac:dyDescent="0.25">
      <c r="BK573101" s="2311"/>
    </row>
    <row r="573125" spans="63:63" x14ac:dyDescent="0.25">
      <c r="BK573125" s="2315"/>
    </row>
    <row r="573126" spans="63:63" x14ac:dyDescent="0.25">
      <c r="BK573126" s="2311"/>
    </row>
    <row r="573150" spans="63:63" x14ac:dyDescent="0.25">
      <c r="BK573150" s="2315"/>
    </row>
    <row r="573151" spans="63:63" x14ac:dyDescent="0.25">
      <c r="BK573151" s="2311"/>
    </row>
    <row r="573175" spans="63:63" x14ac:dyDescent="0.25">
      <c r="BK573175" s="2315"/>
    </row>
    <row r="573176" spans="63:63" x14ac:dyDescent="0.25">
      <c r="BK573176" s="2311"/>
    </row>
    <row r="573200" spans="63:63" x14ac:dyDescent="0.25">
      <c r="BK573200" s="2315"/>
    </row>
    <row r="573201" spans="63:63" x14ac:dyDescent="0.25">
      <c r="BK573201" s="2311"/>
    </row>
    <row r="573225" spans="63:63" x14ac:dyDescent="0.25">
      <c r="BK573225" s="2315"/>
    </row>
    <row r="573226" spans="63:63" x14ac:dyDescent="0.25">
      <c r="BK573226" s="2311"/>
    </row>
    <row r="573250" spans="63:63" x14ac:dyDescent="0.25">
      <c r="BK573250" s="2315"/>
    </row>
    <row r="573251" spans="63:63" x14ac:dyDescent="0.25">
      <c r="BK573251" s="2311"/>
    </row>
    <row r="573275" spans="63:63" x14ac:dyDescent="0.25">
      <c r="BK573275" s="2315"/>
    </row>
    <row r="573276" spans="63:63" x14ac:dyDescent="0.25">
      <c r="BK573276" s="2311"/>
    </row>
    <row r="573300" spans="63:63" x14ac:dyDescent="0.25">
      <c r="BK573300" s="2315"/>
    </row>
    <row r="573301" spans="63:63" x14ac:dyDescent="0.25">
      <c r="BK573301" s="2311"/>
    </row>
    <row r="573325" spans="63:63" x14ac:dyDescent="0.25">
      <c r="BK573325" s="2315"/>
    </row>
    <row r="573326" spans="63:63" x14ac:dyDescent="0.25">
      <c r="BK573326" s="2311"/>
    </row>
    <row r="573350" spans="63:63" x14ac:dyDescent="0.25">
      <c r="BK573350" s="2315"/>
    </row>
    <row r="573351" spans="63:63" x14ac:dyDescent="0.25">
      <c r="BK573351" s="2311"/>
    </row>
    <row r="573375" spans="63:63" x14ac:dyDescent="0.25">
      <c r="BK573375" s="2315"/>
    </row>
    <row r="573376" spans="63:63" x14ac:dyDescent="0.25">
      <c r="BK573376" s="2311"/>
    </row>
    <row r="573400" spans="63:63" x14ac:dyDescent="0.25">
      <c r="BK573400" s="2315"/>
    </row>
    <row r="573401" spans="63:63" x14ac:dyDescent="0.25">
      <c r="BK573401" s="2311"/>
    </row>
    <row r="573425" spans="63:63" x14ac:dyDescent="0.25">
      <c r="BK573425" s="2315"/>
    </row>
    <row r="573426" spans="63:63" x14ac:dyDescent="0.25">
      <c r="BK573426" s="2311"/>
    </row>
    <row r="573450" spans="63:63" x14ac:dyDescent="0.25">
      <c r="BK573450" s="2315"/>
    </row>
    <row r="573451" spans="63:63" x14ac:dyDescent="0.25">
      <c r="BK573451" s="2311"/>
    </row>
    <row r="573475" spans="63:63" x14ac:dyDescent="0.25">
      <c r="BK573475" s="2315"/>
    </row>
    <row r="573476" spans="63:63" x14ac:dyDescent="0.25">
      <c r="BK573476" s="2311"/>
    </row>
    <row r="573500" spans="63:63" x14ac:dyDescent="0.25">
      <c r="BK573500" s="2315"/>
    </row>
    <row r="573501" spans="63:63" x14ac:dyDescent="0.25">
      <c r="BK573501" s="2311"/>
    </row>
    <row r="573525" spans="63:63" x14ac:dyDescent="0.25">
      <c r="BK573525" s="2315"/>
    </row>
    <row r="573526" spans="63:63" x14ac:dyDescent="0.25">
      <c r="BK573526" s="2311"/>
    </row>
    <row r="573550" spans="63:63" x14ac:dyDescent="0.25">
      <c r="BK573550" s="2315"/>
    </row>
    <row r="573551" spans="63:63" x14ac:dyDescent="0.25">
      <c r="BK573551" s="2311"/>
    </row>
    <row r="573575" spans="63:63" x14ac:dyDescent="0.25">
      <c r="BK573575" s="2315"/>
    </row>
    <row r="573576" spans="63:63" x14ac:dyDescent="0.25">
      <c r="BK573576" s="2311"/>
    </row>
    <row r="573600" spans="63:63" x14ac:dyDescent="0.25">
      <c r="BK573600" s="2315"/>
    </row>
    <row r="573601" spans="63:63" x14ac:dyDescent="0.25">
      <c r="BK573601" s="2311"/>
    </row>
    <row r="573625" spans="63:63" x14ac:dyDescent="0.25">
      <c r="BK573625" s="2315"/>
    </row>
    <row r="573626" spans="63:63" x14ac:dyDescent="0.25">
      <c r="BK573626" s="2311"/>
    </row>
    <row r="573650" spans="63:63" x14ac:dyDescent="0.25">
      <c r="BK573650" s="2315"/>
    </row>
    <row r="573651" spans="63:63" x14ac:dyDescent="0.25">
      <c r="BK573651" s="2311"/>
    </row>
    <row r="573675" spans="63:63" x14ac:dyDescent="0.25">
      <c r="BK573675" s="2315"/>
    </row>
    <row r="573676" spans="63:63" x14ac:dyDescent="0.25">
      <c r="BK573676" s="2311"/>
    </row>
    <row r="573700" spans="63:63" x14ac:dyDescent="0.25">
      <c r="BK573700" s="2315"/>
    </row>
    <row r="573701" spans="63:63" x14ac:dyDescent="0.25">
      <c r="BK573701" s="2311"/>
    </row>
    <row r="573725" spans="63:63" x14ac:dyDescent="0.25">
      <c r="BK573725" s="2315"/>
    </row>
    <row r="573726" spans="63:63" x14ac:dyDescent="0.25">
      <c r="BK573726" s="2311"/>
    </row>
    <row r="573750" spans="63:63" x14ac:dyDescent="0.25">
      <c r="BK573750" s="2315"/>
    </row>
    <row r="573751" spans="63:63" x14ac:dyDescent="0.25">
      <c r="BK573751" s="2311"/>
    </row>
    <row r="573775" spans="63:63" x14ac:dyDescent="0.25">
      <c r="BK573775" s="2315"/>
    </row>
    <row r="573776" spans="63:63" x14ac:dyDescent="0.25">
      <c r="BK573776" s="2311"/>
    </row>
    <row r="573800" spans="63:63" x14ac:dyDescent="0.25">
      <c r="BK573800" s="2315"/>
    </row>
    <row r="573801" spans="63:63" x14ac:dyDescent="0.25">
      <c r="BK573801" s="2311"/>
    </row>
    <row r="573825" spans="63:63" x14ac:dyDescent="0.25">
      <c r="BK573825" s="2315"/>
    </row>
    <row r="573826" spans="63:63" x14ac:dyDescent="0.25">
      <c r="BK573826" s="2311"/>
    </row>
    <row r="573850" spans="63:63" x14ac:dyDescent="0.25">
      <c r="BK573850" s="2315"/>
    </row>
    <row r="573851" spans="63:63" x14ac:dyDescent="0.25">
      <c r="BK573851" s="2311"/>
    </row>
    <row r="573875" spans="63:63" x14ac:dyDescent="0.25">
      <c r="BK573875" s="2315"/>
    </row>
    <row r="573876" spans="63:63" x14ac:dyDescent="0.25">
      <c r="BK573876" s="2311"/>
    </row>
    <row r="573900" spans="63:63" x14ac:dyDescent="0.25">
      <c r="BK573900" s="2315"/>
    </row>
    <row r="573901" spans="63:63" x14ac:dyDescent="0.25">
      <c r="BK573901" s="2311"/>
    </row>
    <row r="573925" spans="63:63" x14ac:dyDescent="0.25">
      <c r="BK573925" s="2315"/>
    </row>
    <row r="573926" spans="63:63" x14ac:dyDescent="0.25">
      <c r="BK573926" s="2311"/>
    </row>
    <row r="573950" spans="63:63" x14ac:dyDescent="0.25">
      <c r="BK573950" s="2315"/>
    </row>
    <row r="573951" spans="63:63" x14ac:dyDescent="0.25">
      <c r="BK573951" s="2311"/>
    </row>
    <row r="573975" spans="63:63" x14ac:dyDescent="0.25">
      <c r="BK573975" s="2315"/>
    </row>
    <row r="573976" spans="63:63" x14ac:dyDescent="0.25">
      <c r="BK573976" s="2311"/>
    </row>
    <row r="574000" spans="63:63" x14ac:dyDescent="0.25">
      <c r="BK574000" s="2315"/>
    </row>
    <row r="574001" spans="63:63" x14ac:dyDescent="0.25">
      <c r="BK574001" s="2311"/>
    </row>
    <row r="574025" spans="63:63" x14ac:dyDescent="0.25">
      <c r="BK574025" s="2315"/>
    </row>
    <row r="574026" spans="63:63" x14ac:dyDescent="0.25">
      <c r="BK574026" s="2311"/>
    </row>
    <row r="574050" spans="63:63" x14ac:dyDescent="0.25">
      <c r="BK574050" s="2315"/>
    </row>
    <row r="574051" spans="63:63" x14ac:dyDescent="0.25">
      <c r="BK574051" s="2311"/>
    </row>
    <row r="574075" spans="63:63" x14ac:dyDescent="0.25">
      <c r="BK574075" s="2315"/>
    </row>
    <row r="574076" spans="63:63" x14ac:dyDescent="0.25">
      <c r="BK574076" s="2311"/>
    </row>
    <row r="574100" spans="63:63" x14ac:dyDescent="0.25">
      <c r="BK574100" s="2315"/>
    </row>
    <row r="574101" spans="63:63" x14ac:dyDescent="0.25">
      <c r="BK574101" s="2311"/>
    </row>
    <row r="574125" spans="63:63" x14ac:dyDescent="0.25">
      <c r="BK574125" s="2315"/>
    </row>
    <row r="574126" spans="63:63" x14ac:dyDescent="0.25">
      <c r="BK574126" s="2311"/>
    </row>
    <row r="574150" spans="63:63" x14ac:dyDescent="0.25">
      <c r="BK574150" s="2315"/>
    </row>
    <row r="574151" spans="63:63" x14ac:dyDescent="0.25">
      <c r="BK574151" s="2311"/>
    </row>
    <row r="574175" spans="63:63" x14ac:dyDescent="0.25">
      <c r="BK574175" s="2315"/>
    </row>
    <row r="574176" spans="63:63" x14ac:dyDescent="0.25">
      <c r="BK574176" s="2311"/>
    </row>
    <row r="574200" spans="63:63" x14ac:dyDescent="0.25">
      <c r="BK574200" s="2315"/>
    </row>
    <row r="574201" spans="63:63" x14ac:dyDescent="0.25">
      <c r="BK574201" s="2311"/>
    </row>
    <row r="574225" spans="63:63" x14ac:dyDescent="0.25">
      <c r="BK574225" s="2315"/>
    </row>
    <row r="574226" spans="63:63" x14ac:dyDescent="0.25">
      <c r="BK574226" s="2311"/>
    </row>
    <row r="574250" spans="63:63" x14ac:dyDescent="0.25">
      <c r="BK574250" s="2315"/>
    </row>
    <row r="574251" spans="63:63" x14ac:dyDescent="0.25">
      <c r="BK574251" s="2311"/>
    </row>
    <row r="574275" spans="63:63" x14ac:dyDescent="0.25">
      <c r="BK574275" s="2315"/>
    </row>
    <row r="574276" spans="63:63" x14ac:dyDescent="0.25">
      <c r="BK574276" s="2311"/>
    </row>
    <row r="574300" spans="63:63" x14ac:dyDescent="0.25">
      <c r="BK574300" s="2315"/>
    </row>
    <row r="574301" spans="63:63" x14ac:dyDescent="0.25">
      <c r="BK574301" s="2311"/>
    </row>
    <row r="574325" spans="63:63" x14ac:dyDescent="0.25">
      <c r="BK574325" s="2315"/>
    </row>
    <row r="574326" spans="63:63" x14ac:dyDescent="0.25">
      <c r="BK574326" s="2311"/>
    </row>
    <row r="574350" spans="63:63" x14ac:dyDescent="0.25">
      <c r="BK574350" s="2315"/>
    </row>
    <row r="574351" spans="63:63" x14ac:dyDescent="0.25">
      <c r="BK574351" s="2311"/>
    </row>
    <row r="574375" spans="63:63" x14ac:dyDescent="0.25">
      <c r="BK574375" s="2315"/>
    </row>
    <row r="574376" spans="63:63" x14ac:dyDescent="0.25">
      <c r="BK574376" s="2311"/>
    </row>
    <row r="574400" spans="63:63" x14ac:dyDescent="0.25">
      <c r="BK574400" s="2315"/>
    </row>
    <row r="574401" spans="63:63" x14ac:dyDescent="0.25">
      <c r="BK574401" s="2311"/>
    </row>
    <row r="574425" spans="63:63" x14ac:dyDescent="0.25">
      <c r="BK574425" s="2315"/>
    </row>
    <row r="574426" spans="63:63" x14ac:dyDescent="0.25">
      <c r="BK574426" s="2311"/>
    </row>
    <row r="574450" spans="63:63" x14ac:dyDescent="0.25">
      <c r="BK574450" s="2315"/>
    </row>
    <row r="574451" spans="63:63" x14ac:dyDescent="0.25">
      <c r="BK574451" s="2311"/>
    </row>
    <row r="574475" spans="63:63" x14ac:dyDescent="0.25">
      <c r="BK574475" s="2315"/>
    </row>
    <row r="574476" spans="63:63" x14ac:dyDescent="0.25">
      <c r="BK574476" s="2311"/>
    </row>
    <row r="574500" spans="63:63" x14ac:dyDescent="0.25">
      <c r="BK574500" s="2315"/>
    </row>
    <row r="574501" spans="63:63" x14ac:dyDescent="0.25">
      <c r="BK574501" s="2311"/>
    </row>
    <row r="574525" spans="63:63" x14ac:dyDescent="0.25">
      <c r="BK574525" s="2315"/>
    </row>
    <row r="574526" spans="63:63" x14ac:dyDescent="0.25">
      <c r="BK574526" s="2311"/>
    </row>
    <row r="574550" spans="63:63" x14ac:dyDescent="0.25">
      <c r="BK574550" s="2315"/>
    </row>
    <row r="574551" spans="63:63" x14ac:dyDescent="0.25">
      <c r="BK574551" s="2311"/>
    </row>
    <row r="574575" spans="63:63" x14ac:dyDescent="0.25">
      <c r="BK574575" s="2315"/>
    </row>
    <row r="574576" spans="63:63" x14ac:dyDescent="0.25">
      <c r="BK574576" s="2311"/>
    </row>
    <row r="574600" spans="63:63" x14ac:dyDescent="0.25">
      <c r="BK574600" s="2315"/>
    </row>
    <row r="574601" spans="63:63" x14ac:dyDescent="0.25">
      <c r="BK574601" s="2311"/>
    </row>
    <row r="574625" spans="63:63" x14ac:dyDescent="0.25">
      <c r="BK574625" s="2315"/>
    </row>
    <row r="574626" spans="63:63" x14ac:dyDescent="0.25">
      <c r="BK574626" s="2311"/>
    </row>
    <row r="574650" spans="63:63" x14ac:dyDescent="0.25">
      <c r="BK574650" s="2315"/>
    </row>
    <row r="574651" spans="63:63" x14ac:dyDescent="0.25">
      <c r="BK574651" s="2311"/>
    </row>
    <row r="574675" spans="63:63" x14ac:dyDescent="0.25">
      <c r="BK574675" s="2315"/>
    </row>
    <row r="574676" spans="63:63" x14ac:dyDescent="0.25">
      <c r="BK574676" s="2311"/>
    </row>
    <row r="574700" spans="63:63" x14ac:dyDescent="0.25">
      <c r="BK574700" s="2315"/>
    </row>
    <row r="574701" spans="63:63" x14ac:dyDescent="0.25">
      <c r="BK574701" s="2311"/>
    </row>
    <row r="574725" spans="63:63" x14ac:dyDescent="0.25">
      <c r="BK574725" s="2315"/>
    </row>
    <row r="574726" spans="63:63" x14ac:dyDescent="0.25">
      <c r="BK574726" s="2311"/>
    </row>
    <row r="574750" spans="63:63" x14ac:dyDescent="0.25">
      <c r="BK574750" s="2315"/>
    </row>
    <row r="574751" spans="63:63" x14ac:dyDescent="0.25">
      <c r="BK574751" s="2311"/>
    </row>
    <row r="574775" spans="63:63" x14ac:dyDescent="0.25">
      <c r="BK574775" s="2315"/>
    </row>
    <row r="574776" spans="63:63" x14ac:dyDescent="0.25">
      <c r="BK574776" s="2311"/>
    </row>
    <row r="574800" spans="63:63" x14ac:dyDescent="0.25">
      <c r="BK574800" s="2315"/>
    </row>
    <row r="574801" spans="63:63" x14ac:dyDescent="0.25">
      <c r="BK574801" s="2311"/>
    </row>
    <row r="574825" spans="63:63" x14ac:dyDescent="0.25">
      <c r="BK574825" s="2315"/>
    </row>
    <row r="574826" spans="63:63" x14ac:dyDescent="0.25">
      <c r="BK574826" s="2311"/>
    </row>
    <row r="574850" spans="63:63" x14ac:dyDescent="0.25">
      <c r="BK574850" s="2315"/>
    </row>
    <row r="574851" spans="63:63" x14ac:dyDescent="0.25">
      <c r="BK574851" s="2311"/>
    </row>
    <row r="574875" spans="63:63" x14ac:dyDescent="0.25">
      <c r="BK574875" s="2315"/>
    </row>
    <row r="574876" spans="63:63" x14ac:dyDescent="0.25">
      <c r="BK574876" s="2311"/>
    </row>
    <row r="574900" spans="63:63" x14ac:dyDescent="0.25">
      <c r="BK574900" s="2315"/>
    </row>
    <row r="574901" spans="63:63" x14ac:dyDescent="0.25">
      <c r="BK574901" s="2311"/>
    </row>
    <row r="574925" spans="63:63" x14ac:dyDescent="0.25">
      <c r="BK574925" s="2315"/>
    </row>
    <row r="574926" spans="63:63" x14ac:dyDescent="0.25">
      <c r="BK574926" s="2311"/>
    </row>
    <row r="574950" spans="63:63" x14ac:dyDescent="0.25">
      <c r="BK574950" s="2315"/>
    </row>
    <row r="574951" spans="63:63" x14ac:dyDescent="0.25">
      <c r="BK574951" s="2311"/>
    </row>
    <row r="574975" spans="63:63" x14ac:dyDescent="0.25">
      <c r="BK574975" s="2315"/>
    </row>
    <row r="574976" spans="63:63" x14ac:dyDescent="0.25">
      <c r="BK574976" s="2311"/>
    </row>
    <row r="575000" spans="63:63" x14ac:dyDescent="0.25">
      <c r="BK575000" s="2315"/>
    </row>
    <row r="575001" spans="63:63" x14ac:dyDescent="0.25">
      <c r="BK575001" s="2311"/>
    </row>
    <row r="575025" spans="63:63" x14ac:dyDescent="0.25">
      <c r="BK575025" s="2315"/>
    </row>
    <row r="575026" spans="63:63" x14ac:dyDescent="0.25">
      <c r="BK575026" s="2311"/>
    </row>
    <row r="575050" spans="63:63" x14ac:dyDescent="0.25">
      <c r="BK575050" s="2315"/>
    </row>
    <row r="575051" spans="63:63" x14ac:dyDescent="0.25">
      <c r="BK575051" s="2311"/>
    </row>
    <row r="575075" spans="63:63" x14ac:dyDescent="0.25">
      <c r="BK575075" s="2315"/>
    </row>
    <row r="575076" spans="63:63" x14ac:dyDescent="0.25">
      <c r="BK575076" s="2311"/>
    </row>
    <row r="575100" spans="63:63" x14ac:dyDescent="0.25">
      <c r="BK575100" s="2315"/>
    </row>
    <row r="575101" spans="63:63" x14ac:dyDescent="0.25">
      <c r="BK575101" s="2311"/>
    </row>
    <row r="575125" spans="63:63" x14ac:dyDescent="0.25">
      <c r="BK575125" s="2315"/>
    </row>
    <row r="575126" spans="63:63" x14ac:dyDescent="0.25">
      <c r="BK575126" s="2311"/>
    </row>
    <row r="575150" spans="63:63" x14ac:dyDescent="0.25">
      <c r="BK575150" s="2315"/>
    </row>
    <row r="575151" spans="63:63" x14ac:dyDescent="0.25">
      <c r="BK575151" s="2311"/>
    </row>
    <row r="575175" spans="63:63" x14ac:dyDescent="0.25">
      <c r="BK575175" s="2315"/>
    </row>
    <row r="575176" spans="63:63" x14ac:dyDescent="0.25">
      <c r="BK575176" s="2311"/>
    </row>
    <row r="575200" spans="63:63" x14ac:dyDescent="0.25">
      <c r="BK575200" s="2315"/>
    </row>
    <row r="575201" spans="63:63" x14ac:dyDescent="0.25">
      <c r="BK575201" s="2311"/>
    </row>
    <row r="575225" spans="63:63" x14ac:dyDescent="0.25">
      <c r="BK575225" s="2315"/>
    </row>
    <row r="575226" spans="63:63" x14ac:dyDescent="0.25">
      <c r="BK575226" s="2311"/>
    </row>
    <row r="575250" spans="63:63" x14ac:dyDescent="0.25">
      <c r="BK575250" s="2315"/>
    </row>
    <row r="575251" spans="63:63" x14ac:dyDescent="0.25">
      <c r="BK575251" s="2311"/>
    </row>
    <row r="575275" spans="63:63" x14ac:dyDescent="0.25">
      <c r="BK575275" s="2315"/>
    </row>
    <row r="575276" spans="63:63" x14ac:dyDescent="0.25">
      <c r="BK575276" s="2311"/>
    </row>
    <row r="575300" spans="63:63" x14ac:dyDescent="0.25">
      <c r="BK575300" s="2315"/>
    </row>
    <row r="575301" spans="63:63" x14ac:dyDescent="0.25">
      <c r="BK575301" s="2311"/>
    </row>
    <row r="575325" spans="63:63" x14ac:dyDescent="0.25">
      <c r="BK575325" s="2315"/>
    </row>
    <row r="575326" spans="63:63" x14ac:dyDescent="0.25">
      <c r="BK575326" s="2311"/>
    </row>
    <row r="575350" spans="63:63" x14ac:dyDescent="0.25">
      <c r="BK575350" s="2315"/>
    </row>
    <row r="575351" spans="63:63" x14ac:dyDescent="0.25">
      <c r="BK575351" s="2311"/>
    </row>
    <row r="575375" spans="63:63" x14ac:dyDescent="0.25">
      <c r="BK575375" s="2315"/>
    </row>
    <row r="575376" spans="63:63" x14ac:dyDescent="0.25">
      <c r="BK575376" s="2311"/>
    </row>
    <row r="575400" spans="63:63" x14ac:dyDescent="0.25">
      <c r="BK575400" s="2315"/>
    </row>
    <row r="575401" spans="63:63" x14ac:dyDescent="0.25">
      <c r="BK575401" s="2311"/>
    </row>
    <row r="575425" spans="63:63" x14ac:dyDescent="0.25">
      <c r="BK575425" s="2315"/>
    </row>
    <row r="575426" spans="63:63" x14ac:dyDescent="0.25">
      <c r="BK575426" s="2311"/>
    </row>
    <row r="575450" spans="63:63" x14ac:dyDescent="0.25">
      <c r="BK575450" s="2315"/>
    </row>
    <row r="575451" spans="63:63" x14ac:dyDescent="0.25">
      <c r="BK575451" s="2311"/>
    </row>
    <row r="575475" spans="63:63" x14ac:dyDescent="0.25">
      <c r="BK575475" s="2315"/>
    </row>
    <row r="575476" spans="63:63" x14ac:dyDescent="0.25">
      <c r="BK575476" s="2311"/>
    </row>
    <row r="575500" spans="63:63" x14ac:dyDescent="0.25">
      <c r="BK575500" s="2315"/>
    </row>
    <row r="575501" spans="63:63" x14ac:dyDescent="0.25">
      <c r="BK575501" s="2311"/>
    </row>
    <row r="575525" spans="63:63" x14ac:dyDescent="0.25">
      <c r="BK575525" s="2315"/>
    </row>
    <row r="575526" spans="63:63" x14ac:dyDescent="0.25">
      <c r="BK575526" s="2311"/>
    </row>
    <row r="575550" spans="63:63" x14ac:dyDescent="0.25">
      <c r="BK575550" s="2315"/>
    </row>
    <row r="575551" spans="63:63" x14ac:dyDescent="0.25">
      <c r="BK575551" s="2311"/>
    </row>
    <row r="575575" spans="63:63" x14ac:dyDescent="0.25">
      <c r="BK575575" s="2315"/>
    </row>
    <row r="575576" spans="63:63" x14ac:dyDescent="0.25">
      <c r="BK575576" s="2311"/>
    </row>
    <row r="575600" spans="63:63" x14ac:dyDescent="0.25">
      <c r="BK575600" s="2315"/>
    </row>
    <row r="575601" spans="63:63" x14ac:dyDescent="0.25">
      <c r="BK575601" s="2311"/>
    </row>
    <row r="575625" spans="63:63" x14ac:dyDescent="0.25">
      <c r="BK575625" s="2315"/>
    </row>
    <row r="575626" spans="63:63" x14ac:dyDescent="0.25">
      <c r="BK575626" s="2311"/>
    </row>
    <row r="575650" spans="63:63" x14ac:dyDescent="0.25">
      <c r="BK575650" s="2315"/>
    </row>
    <row r="575651" spans="63:63" x14ac:dyDescent="0.25">
      <c r="BK575651" s="2311"/>
    </row>
    <row r="575675" spans="63:63" x14ac:dyDescent="0.25">
      <c r="BK575675" s="2315"/>
    </row>
    <row r="575676" spans="63:63" x14ac:dyDescent="0.25">
      <c r="BK575676" s="2311"/>
    </row>
    <row r="575700" spans="63:63" x14ac:dyDescent="0.25">
      <c r="BK575700" s="2315"/>
    </row>
    <row r="575701" spans="63:63" x14ac:dyDescent="0.25">
      <c r="BK575701" s="2311"/>
    </row>
    <row r="575725" spans="63:63" x14ac:dyDescent="0.25">
      <c r="BK575725" s="2315"/>
    </row>
    <row r="575726" spans="63:63" x14ac:dyDescent="0.25">
      <c r="BK575726" s="2311"/>
    </row>
    <row r="575750" spans="63:63" x14ac:dyDescent="0.25">
      <c r="BK575750" s="2315"/>
    </row>
    <row r="575751" spans="63:63" x14ac:dyDescent="0.25">
      <c r="BK575751" s="2311"/>
    </row>
    <row r="575775" spans="63:63" x14ac:dyDescent="0.25">
      <c r="BK575775" s="2315"/>
    </row>
    <row r="575776" spans="63:63" x14ac:dyDescent="0.25">
      <c r="BK575776" s="2311"/>
    </row>
    <row r="575800" spans="63:63" x14ac:dyDescent="0.25">
      <c r="BK575800" s="2315"/>
    </row>
    <row r="575801" spans="63:63" x14ac:dyDescent="0.25">
      <c r="BK575801" s="2311"/>
    </row>
    <row r="575825" spans="63:63" x14ac:dyDescent="0.25">
      <c r="BK575825" s="2315"/>
    </row>
    <row r="575826" spans="63:63" x14ac:dyDescent="0.25">
      <c r="BK575826" s="2311"/>
    </row>
    <row r="575850" spans="63:63" x14ac:dyDescent="0.25">
      <c r="BK575850" s="2315"/>
    </row>
    <row r="575851" spans="63:63" x14ac:dyDescent="0.25">
      <c r="BK575851" s="2311"/>
    </row>
    <row r="575875" spans="63:63" x14ac:dyDescent="0.25">
      <c r="BK575875" s="2315"/>
    </row>
    <row r="575876" spans="63:63" x14ac:dyDescent="0.25">
      <c r="BK575876" s="2311"/>
    </row>
    <row r="575900" spans="63:63" x14ac:dyDescent="0.25">
      <c r="BK575900" s="2315"/>
    </row>
    <row r="575901" spans="63:63" x14ac:dyDescent="0.25">
      <c r="BK575901" s="2311"/>
    </row>
    <row r="575925" spans="63:63" x14ac:dyDescent="0.25">
      <c r="BK575925" s="2315"/>
    </row>
    <row r="575926" spans="63:63" x14ac:dyDescent="0.25">
      <c r="BK575926" s="2311"/>
    </row>
    <row r="575950" spans="63:63" x14ac:dyDescent="0.25">
      <c r="BK575950" s="2315"/>
    </row>
    <row r="575951" spans="63:63" x14ac:dyDescent="0.25">
      <c r="BK575951" s="2311"/>
    </row>
    <row r="575975" spans="63:63" x14ac:dyDescent="0.25">
      <c r="BK575975" s="2315"/>
    </row>
    <row r="575976" spans="63:63" x14ac:dyDescent="0.25">
      <c r="BK575976" s="2311"/>
    </row>
    <row r="576000" spans="63:63" x14ac:dyDescent="0.25">
      <c r="BK576000" s="2315"/>
    </row>
    <row r="576001" spans="63:63" x14ac:dyDescent="0.25">
      <c r="BK576001" s="2311"/>
    </row>
    <row r="576025" spans="63:63" x14ac:dyDescent="0.25">
      <c r="BK576025" s="2315"/>
    </row>
    <row r="576026" spans="63:63" x14ac:dyDescent="0.25">
      <c r="BK576026" s="2311"/>
    </row>
    <row r="576050" spans="63:63" x14ac:dyDescent="0.25">
      <c r="BK576050" s="2315"/>
    </row>
    <row r="576051" spans="63:63" x14ac:dyDescent="0.25">
      <c r="BK576051" s="2311"/>
    </row>
    <row r="576075" spans="63:63" x14ac:dyDescent="0.25">
      <c r="BK576075" s="2315"/>
    </row>
    <row r="576076" spans="63:63" x14ac:dyDescent="0.25">
      <c r="BK576076" s="2311"/>
    </row>
    <row r="576100" spans="63:63" x14ac:dyDescent="0.25">
      <c r="BK576100" s="2315"/>
    </row>
    <row r="576101" spans="63:63" x14ac:dyDescent="0.25">
      <c r="BK576101" s="2311"/>
    </row>
    <row r="576125" spans="63:63" x14ac:dyDescent="0.25">
      <c r="BK576125" s="2315"/>
    </row>
    <row r="576126" spans="63:63" x14ac:dyDescent="0.25">
      <c r="BK576126" s="2311"/>
    </row>
    <row r="576150" spans="63:63" x14ac:dyDescent="0.25">
      <c r="BK576150" s="2315"/>
    </row>
    <row r="576151" spans="63:63" x14ac:dyDescent="0.25">
      <c r="BK576151" s="2311"/>
    </row>
    <row r="576175" spans="63:63" x14ac:dyDescent="0.25">
      <c r="BK576175" s="2315"/>
    </row>
    <row r="576176" spans="63:63" x14ac:dyDescent="0.25">
      <c r="BK576176" s="2311"/>
    </row>
    <row r="576200" spans="63:63" x14ac:dyDescent="0.25">
      <c r="BK576200" s="2315"/>
    </row>
    <row r="576201" spans="63:63" x14ac:dyDescent="0.25">
      <c r="BK576201" s="2311"/>
    </row>
    <row r="576225" spans="63:63" x14ac:dyDescent="0.25">
      <c r="BK576225" s="2315"/>
    </row>
    <row r="576226" spans="63:63" x14ac:dyDescent="0.25">
      <c r="BK576226" s="2311"/>
    </row>
    <row r="576250" spans="63:63" x14ac:dyDescent="0.25">
      <c r="BK576250" s="2315"/>
    </row>
    <row r="576251" spans="63:63" x14ac:dyDescent="0.25">
      <c r="BK576251" s="2311"/>
    </row>
    <row r="576275" spans="63:63" x14ac:dyDescent="0.25">
      <c r="BK576275" s="2315"/>
    </row>
    <row r="576276" spans="63:63" x14ac:dyDescent="0.25">
      <c r="BK576276" s="2311"/>
    </row>
    <row r="576300" spans="63:63" x14ac:dyDescent="0.25">
      <c r="BK576300" s="2315"/>
    </row>
    <row r="576301" spans="63:63" x14ac:dyDescent="0.25">
      <c r="BK576301" s="2311"/>
    </row>
    <row r="576325" spans="63:63" x14ac:dyDescent="0.25">
      <c r="BK576325" s="2315"/>
    </row>
    <row r="576326" spans="63:63" x14ac:dyDescent="0.25">
      <c r="BK576326" s="2311"/>
    </row>
    <row r="576350" spans="63:63" x14ac:dyDescent="0.25">
      <c r="BK576350" s="2315"/>
    </row>
    <row r="576351" spans="63:63" x14ac:dyDescent="0.25">
      <c r="BK576351" s="2311"/>
    </row>
    <row r="576375" spans="63:63" x14ac:dyDescent="0.25">
      <c r="BK576375" s="2315"/>
    </row>
    <row r="576376" spans="63:63" x14ac:dyDescent="0.25">
      <c r="BK576376" s="2311"/>
    </row>
    <row r="576400" spans="63:63" x14ac:dyDescent="0.25">
      <c r="BK576400" s="2315"/>
    </row>
    <row r="576401" spans="63:63" x14ac:dyDescent="0.25">
      <c r="BK576401" s="2311"/>
    </row>
    <row r="576425" spans="63:63" x14ac:dyDescent="0.25">
      <c r="BK576425" s="2315"/>
    </row>
    <row r="576426" spans="63:63" x14ac:dyDescent="0.25">
      <c r="BK576426" s="2311"/>
    </row>
    <row r="576450" spans="63:63" x14ac:dyDescent="0.25">
      <c r="BK576450" s="2315"/>
    </row>
    <row r="576451" spans="63:63" x14ac:dyDescent="0.25">
      <c r="BK576451" s="2311"/>
    </row>
    <row r="576475" spans="63:63" x14ac:dyDescent="0.25">
      <c r="BK576475" s="2315"/>
    </row>
    <row r="576476" spans="63:63" x14ac:dyDescent="0.25">
      <c r="BK576476" s="2311"/>
    </row>
    <row r="576500" spans="63:63" x14ac:dyDescent="0.25">
      <c r="BK576500" s="2315"/>
    </row>
    <row r="576501" spans="63:63" x14ac:dyDescent="0.25">
      <c r="BK576501" s="2311"/>
    </row>
    <row r="576525" spans="63:63" x14ac:dyDescent="0.25">
      <c r="BK576525" s="2315"/>
    </row>
    <row r="576526" spans="63:63" x14ac:dyDescent="0.25">
      <c r="BK576526" s="2311"/>
    </row>
    <row r="576550" spans="63:63" x14ac:dyDescent="0.25">
      <c r="BK576550" s="2315"/>
    </row>
    <row r="576551" spans="63:63" x14ac:dyDescent="0.25">
      <c r="BK576551" s="2311"/>
    </row>
    <row r="576575" spans="63:63" x14ac:dyDescent="0.25">
      <c r="BK576575" s="2315"/>
    </row>
    <row r="576576" spans="63:63" x14ac:dyDescent="0.25">
      <c r="BK576576" s="2311"/>
    </row>
    <row r="576600" spans="63:63" x14ac:dyDescent="0.25">
      <c r="BK576600" s="2315"/>
    </row>
    <row r="576601" spans="63:63" x14ac:dyDescent="0.25">
      <c r="BK576601" s="2311"/>
    </row>
    <row r="576625" spans="63:63" x14ac:dyDescent="0.25">
      <c r="BK576625" s="2315"/>
    </row>
    <row r="576626" spans="63:63" x14ac:dyDescent="0.25">
      <c r="BK576626" s="2311"/>
    </row>
    <row r="576650" spans="63:63" x14ac:dyDescent="0.25">
      <c r="BK576650" s="2315"/>
    </row>
    <row r="576651" spans="63:63" x14ac:dyDescent="0.25">
      <c r="BK576651" s="2311"/>
    </row>
    <row r="576675" spans="63:63" x14ac:dyDescent="0.25">
      <c r="BK576675" s="2315"/>
    </row>
    <row r="576676" spans="63:63" x14ac:dyDescent="0.25">
      <c r="BK576676" s="2311"/>
    </row>
    <row r="576700" spans="63:63" x14ac:dyDescent="0.25">
      <c r="BK576700" s="2315"/>
    </row>
    <row r="576701" spans="63:63" x14ac:dyDescent="0.25">
      <c r="BK576701" s="2311"/>
    </row>
    <row r="576725" spans="63:63" x14ac:dyDescent="0.25">
      <c r="BK576725" s="2315"/>
    </row>
    <row r="576726" spans="63:63" x14ac:dyDescent="0.25">
      <c r="BK576726" s="2311"/>
    </row>
    <row r="576750" spans="63:63" x14ac:dyDescent="0.25">
      <c r="BK576750" s="2315"/>
    </row>
    <row r="576751" spans="63:63" x14ac:dyDescent="0.25">
      <c r="BK576751" s="2311"/>
    </row>
    <row r="576775" spans="63:63" x14ac:dyDescent="0.25">
      <c r="BK576775" s="2315"/>
    </row>
    <row r="576776" spans="63:63" x14ac:dyDescent="0.25">
      <c r="BK576776" s="2311"/>
    </row>
    <row r="576800" spans="63:63" x14ac:dyDescent="0.25">
      <c r="BK576800" s="2315"/>
    </row>
    <row r="576801" spans="63:63" x14ac:dyDescent="0.25">
      <c r="BK576801" s="2311"/>
    </row>
    <row r="576825" spans="63:63" x14ac:dyDescent="0.25">
      <c r="BK576825" s="2315"/>
    </row>
    <row r="576826" spans="63:63" x14ac:dyDescent="0.25">
      <c r="BK576826" s="2311"/>
    </row>
    <row r="576850" spans="63:63" x14ac:dyDescent="0.25">
      <c r="BK576850" s="2315"/>
    </row>
    <row r="576851" spans="63:63" x14ac:dyDescent="0.25">
      <c r="BK576851" s="2311"/>
    </row>
    <row r="576875" spans="63:63" x14ac:dyDescent="0.25">
      <c r="BK576875" s="2315"/>
    </row>
    <row r="576876" spans="63:63" x14ac:dyDescent="0.25">
      <c r="BK576876" s="2311"/>
    </row>
    <row r="576900" spans="63:63" x14ac:dyDescent="0.25">
      <c r="BK576900" s="2315"/>
    </row>
    <row r="576901" spans="63:63" x14ac:dyDescent="0.25">
      <c r="BK576901" s="2311"/>
    </row>
    <row r="576925" spans="63:63" x14ac:dyDescent="0.25">
      <c r="BK576925" s="2315"/>
    </row>
    <row r="576926" spans="63:63" x14ac:dyDescent="0.25">
      <c r="BK576926" s="2311"/>
    </row>
    <row r="576950" spans="63:63" x14ac:dyDescent="0.25">
      <c r="BK576950" s="2315"/>
    </row>
    <row r="576951" spans="63:63" x14ac:dyDescent="0.25">
      <c r="BK576951" s="2311"/>
    </row>
    <row r="576975" spans="63:63" x14ac:dyDescent="0.25">
      <c r="BK576975" s="2315"/>
    </row>
    <row r="576976" spans="63:63" x14ac:dyDescent="0.25">
      <c r="BK576976" s="2311"/>
    </row>
    <row r="577000" spans="63:63" x14ac:dyDescent="0.25">
      <c r="BK577000" s="2315"/>
    </row>
    <row r="577001" spans="63:63" x14ac:dyDescent="0.25">
      <c r="BK577001" s="2311"/>
    </row>
    <row r="577025" spans="63:63" x14ac:dyDescent="0.25">
      <c r="BK577025" s="2315"/>
    </row>
    <row r="577026" spans="63:63" x14ac:dyDescent="0.25">
      <c r="BK577026" s="2311"/>
    </row>
    <row r="577050" spans="63:63" x14ac:dyDescent="0.25">
      <c r="BK577050" s="2315"/>
    </row>
    <row r="577051" spans="63:63" x14ac:dyDescent="0.25">
      <c r="BK577051" s="2311"/>
    </row>
    <row r="577075" spans="63:63" x14ac:dyDescent="0.25">
      <c r="BK577075" s="2315"/>
    </row>
    <row r="577076" spans="63:63" x14ac:dyDescent="0.25">
      <c r="BK577076" s="2311"/>
    </row>
    <row r="577100" spans="63:63" x14ac:dyDescent="0.25">
      <c r="BK577100" s="2315"/>
    </row>
    <row r="577101" spans="63:63" x14ac:dyDescent="0.25">
      <c r="BK577101" s="2311"/>
    </row>
    <row r="577125" spans="63:63" x14ac:dyDescent="0.25">
      <c r="BK577125" s="2315"/>
    </row>
    <row r="577126" spans="63:63" x14ac:dyDescent="0.25">
      <c r="BK577126" s="2311"/>
    </row>
    <row r="577150" spans="63:63" x14ac:dyDescent="0.25">
      <c r="BK577150" s="2315"/>
    </row>
    <row r="577151" spans="63:63" x14ac:dyDescent="0.25">
      <c r="BK577151" s="2311"/>
    </row>
    <row r="577175" spans="63:63" x14ac:dyDescent="0.25">
      <c r="BK577175" s="2315"/>
    </row>
    <row r="577176" spans="63:63" x14ac:dyDescent="0.25">
      <c r="BK577176" s="2311"/>
    </row>
    <row r="577200" spans="63:63" x14ac:dyDescent="0.25">
      <c r="BK577200" s="2315"/>
    </row>
    <row r="577201" spans="63:63" x14ac:dyDescent="0.25">
      <c r="BK577201" s="2311"/>
    </row>
    <row r="577225" spans="63:63" x14ac:dyDescent="0.25">
      <c r="BK577225" s="2315"/>
    </row>
    <row r="577226" spans="63:63" x14ac:dyDescent="0.25">
      <c r="BK577226" s="2311"/>
    </row>
    <row r="577250" spans="63:63" x14ac:dyDescent="0.25">
      <c r="BK577250" s="2315"/>
    </row>
    <row r="577251" spans="63:63" x14ac:dyDescent="0.25">
      <c r="BK577251" s="2311"/>
    </row>
    <row r="577275" spans="63:63" x14ac:dyDescent="0.25">
      <c r="BK577275" s="2315"/>
    </row>
    <row r="577276" spans="63:63" x14ac:dyDescent="0.25">
      <c r="BK577276" s="2311"/>
    </row>
    <row r="577300" spans="63:63" x14ac:dyDescent="0.25">
      <c r="BK577300" s="2315"/>
    </row>
    <row r="577301" spans="63:63" x14ac:dyDescent="0.25">
      <c r="BK577301" s="2311"/>
    </row>
    <row r="577325" spans="63:63" x14ac:dyDescent="0.25">
      <c r="BK577325" s="2315"/>
    </row>
    <row r="577326" spans="63:63" x14ac:dyDescent="0.25">
      <c r="BK577326" s="2311"/>
    </row>
    <row r="577350" spans="63:63" x14ac:dyDescent="0.25">
      <c r="BK577350" s="2315"/>
    </row>
    <row r="577351" spans="63:63" x14ac:dyDescent="0.25">
      <c r="BK577351" s="2311"/>
    </row>
    <row r="577375" spans="63:63" x14ac:dyDescent="0.25">
      <c r="BK577375" s="2315"/>
    </row>
    <row r="577376" spans="63:63" x14ac:dyDescent="0.25">
      <c r="BK577376" s="2311"/>
    </row>
    <row r="577400" spans="63:63" x14ac:dyDescent="0.25">
      <c r="BK577400" s="2315"/>
    </row>
    <row r="577401" spans="63:63" x14ac:dyDescent="0.25">
      <c r="BK577401" s="2311"/>
    </row>
    <row r="577425" spans="63:63" x14ac:dyDescent="0.25">
      <c r="BK577425" s="2315"/>
    </row>
    <row r="577426" spans="63:63" x14ac:dyDescent="0.25">
      <c r="BK577426" s="2311"/>
    </row>
    <row r="577450" spans="63:63" x14ac:dyDescent="0.25">
      <c r="BK577450" s="2315"/>
    </row>
    <row r="577451" spans="63:63" x14ac:dyDescent="0.25">
      <c r="BK577451" s="2311"/>
    </row>
    <row r="577475" spans="63:63" x14ac:dyDescent="0.25">
      <c r="BK577475" s="2315"/>
    </row>
    <row r="577476" spans="63:63" x14ac:dyDescent="0.25">
      <c r="BK577476" s="2311"/>
    </row>
    <row r="577500" spans="63:63" x14ac:dyDescent="0.25">
      <c r="BK577500" s="2315"/>
    </row>
    <row r="577501" spans="63:63" x14ac:dyDescent="0.25">
      <c r="BK577501" s="2311"/>
    </row>
    <row r="577525" spans="63:63" x14ac:dyDescent="0.25">
      <c r="BK577525" s="2315"/>
    </row>
    <row r="577526" spans="63:63" x14ac:dyDescent="0.25">
      <c r="BK577526" s="2311"/>
    </row>
    <row r="577550" spans="63:63" x14ac:dyDescent="0.25">
      <c r="BK577550" s="2315"/>
    </row>
    <row r="577551" spans="63:63" x14ac:dyDescent="0.25">
      <c r="BK577551" s="2311"/>
    </row>
    <row r="577575" spans="63:63" x14ac:dyDescent="0.25">
      <c r="BK577575" s="2315"/>
    </row>
    <row r="577576" spans="63:63" x14ac:dyDescent="0.25">
      <c r="BK577576" s="2311"/>
    </row>
    <row r="577600" spans="63:63" x14ac:dyDescent="0.25">
      <c r="BK577600" s="2315"/>
    </row>
    <row r="577601" spans="63:63" x14ac:dyDescent="0.25">
      <c r="BK577601" s="2311"/>
    </row>
    <row r="577625" spans="63:63" x14ac:dyDescent="0.25">
      <c r="BK577625" s="2315"/>
    </row>
    <row r="577626" spans="63:63" x14ac:dyDescent="0.25">
      <c r="BK577626" s="2311"/>
    </row>
    <row r="577650" spans="63:63" x14ac:dyDescent="0.25">
      <c r="BK577650" s="2315"/>
    </row>
    <row r="577651" spans="63:63" x14ac:dyDescent="0.25">
      <c r="BK577651" s="2311"/>
    </row>
    <row r="577675" spans="63:63" x14ac:dyDescent="0.25">
      <c r="BK577675" s="2315"/>
    </row>
    <row r="577676" spans="63:63" x14ac:dyDescent="0.25">
      <c r="BK577676" s="2311"/>
    </row>
    <row r="577700" spans="63:63" x14ac:dyDescent="0.25">
      <c r="BK577700" s="2315"/>
    </row>
    <row r="577701" spans="63:63" x14ac:dyDescent="0.25">
      <c r="BK577701" s="2311"/>
    </row>
    <row r="577725" spans="63:63" x14ac:dyDescent="0.25">
      <c r="BK577725" s="2315"/>
    </row>
    <row r="577726" spans="63:63" x14ac:dyDescent="0.25">
      <c r="BK577726" s="2311"/>
    </row>
    <row r="577750" spans="63:63" x14ac:dyDescent="0.25">
      <c r="BK577750" s="2315"/>
    </row>
    <row r="577751" spans="63:63" x14ac:dyDescent="0.25">
      <c r="BK577751" s="2311"/>
    </row>
    <row r="577775" spans="63:63" x14ac:dyDescent="0.25">
      <c r="BK577775" s="2315"/>
    </row>
    <row r="577776" spans="63:63" x14ac:dyDescent="0.25">
      <c r="BK577776" s="2311"/>
    </row>
    <row r="577800" spans="63:63" x14ac:dyDescent="0.25">
      <c r="BK577800" s="2315"/>
    </row>
    <row r="577801" spans="63:63" x14ac:dyDescent="0.25">
      <c r="BK577801" s="2311"/>
    </row>
    <row r="577825" spans="63:63" x14ac:dyDescent="0.25">
      <c r="BK577825" s="2315"/>
    </row>
    <row r="577826" spans="63:63" x14ac:dyDescent="0.25">
      <c r="BK577826" s="2311"/>
    </row>
    <row r="577850" spans="63:63" x14ac:dyDescent="0.25">
      <c r="BK577850" s="2315"/>
    </row>
    <row r="577851" spans="63:63" x14ac:dyDescent="0.25">
      <c r="BK577851" s="2311"/>
    </row>
    <row r="577875" spans="63:63" x14ac:dyDescent="0.25">
      <c r="BK577875" s="2315"/>
    </row>
    <row r="577876" spans="63:63" x14ac:dyDescent="0.25">
      <c r="BK577876" s="2311"/>
    </row>
    <row r="577900" spans="63:63" x14ac:dyDescent="0.25">
      <c r="BK577900" s="2315"/>
    </row>
    <row r="577901" spans="63:63" x14ac:dyDescent="0.25">
      <c r="BK577901" s="2311"/>
    </row>
    <row r="577925" spans="63:63" x14ac:dyDescent="0.25">
      <c r="BK577925" s="2315"/>
    </row>
    <row r="577926" spans="63:63" x14ac:dyDescent="0.25">
      <c r="BK577926" s="2311"/>
    </row>
    <row r="577950" spans="63:63" x14ac:dyDescent="0.25">
      <c r="BK577950" s="2315"/>
    </row>
    <row r="577951" spans="63:63" x14ac:dyDescent="0.25">
      <c r="BK577951" s="2311"/>
    </row>
    <row r="577975" spans="63:63" x14ac:dyDescent="0.25">
      <c r="BK577975" s="2315"/>
    </row>
    <row r="577976" spans="63:63" x14ac:dyDescent="0.25">
      <c r="BK577976" s="2311"/>
    </row>
    <row r="578000" spans="63:63" x14ac:dyDescent="0.25">
      <c r="BK578000" s="2315"/>
    </row>
    <row r="578001" spans="63:63" x14ac:dyDescent="0.25">
      <c r="BK578001" s="2311"/>
    </row>
    <row r="578025" spans="63:63" x14ac:dyDescent="0.25">
      <c r="BK578025" s="2315"/>
    </row>
    <row r="578026" spans="63:63" x14ac:dyDescent="0.25">
      <c r="BK578026" s="2311"/>
    </row>
    <row r="578050" spans="63:63" x14ac:dyDescent="0.25">
      <c r="BK578050" s="2315"/>
    </row>
    <row r="578051" spans="63:63" x14ac:dyDescent="0.25">
      <c r="BK578051" s="2311"/>
    </row>
    <row r="578075" spans="63:63" x14ac:dyDescent="0.25">
      <c r="BK578075" s="2315"/>
    </row>
    <row r="578076" spans="63:63" x14ac:dyDescent="0.25">
      <c r="BK578076" s="2311"/>
    </row>
    <row r="578100" spans="63:63" x14ac:dyDescent="0.25">
      <c r="BK578100" s="2315"/>
    </row>
    <row r="578101" spans="63:63" x14ac:dyDescent="0.25">
      <c r="BK578101" s="2311"/>
    </row>
    <row r="578125" spans="63:63" x14ac:dyDescent="0.25">
      <c r="BK578125" s="2315"/>
    </row>
    <row r="578126" spans="63:63" x14ac:dyDescent="0.25">
      <c r="BK578126" s="2311"/>
    </row>
    <row r="578150" spans="63:63" x14ac:dyDescent="0.25">
      <c r="BK578150" s="2315"/>
    </row>
    <row r="578151" spans="63:63" x14ac:dyDescent="0.25">
      <c r="BK578151" s="2311"/>
    </row>
    <row r="578175" spans="63:63" x14ac:dyDescent="0.25">
      <c r="BK578175" s="2315"/>
    </row>
    <row r="578176" spans="63:63" x14ac:dyDescent="0.25">
      <c r="BK578176" s="2311"/>
    </row>
    <row r="578200" spans="63:63" x14ac:dyDescent="0.25">
      <c r="BK578200" s="2315"/>
    </row>
    <row r="578201" spans="63:63" x14ac:dyDescent="0.25">
      <c r="BK578201" s="2311"/>
    </row>
    <row r="578225" spans="63:63" x14ac:dyDescent="0.25">
      <c r="BK578225" s="2315"/>
    </row>
    <row r="578226" spans="63:63" x14ac:dyDescent="0.25">
      <c r="BK578226" s="2311"/>
    </row>
    <row r="578250" spans="63:63" x14ac:dyDescent="0.25">
      <c r="BK578250" s="2315"/>
    </row>
    <row r="578251" spans="63:63" x14ac:dyDescent="0.25">
      <c r="BK578251" s="2311"/>
    </row>
    <row r="578275" spans="63:63" x14ac:dyDescent="0.25">
      <c r="BK578275" s="2315"/>
    </row>
    <row r="578276" spans="63:63" x14ac:dyDescent="0.25">
      <c r="BK578276" s="2311"/>
    </row>
    <row r="578300" spans="63:63" x14ac:dyDescent="0.25">
      <c r="BK578300" s="2315"/>
    </row>
    <row r="578301" spans="63:63" x14ac:dyDescent="0.25">
      <c r="BK578301" s="2311"/>
    </row>
    <row r="578325" spans="63:63" x14ac:dyDescent="0.25">
      <c r="BK578325" s="2315"/>
    </row>
    <row r="578326" spans="63:63" x14ac:dyDescent="0.25">
      <c r="BK578326" s="2311"/>
    </row>
    <row r="578350" spans="63:63" x14ac:dyDescent="0.25">
      <c r="BK578350" s="2315"/>
    </row>
    <row r="578351" spans="63:63" x14ac:dyDescent="0.25">
      <c r="BK578351" s="2311"/>
    </row>
    <row r="578375" spans="63:63" x14ac:dyDescent="0.25">
      <c r="BK578375" s="2315"/>
    </row>
    <row r="578376" spans="63:63" x14ac:dyDescent="0.25">
      <c r="BK578376" s="2311"/>
    </row>
    <row r="578400" spans="63:63" x14ac:dyDescent="0.25">
      <c r="BK578400" s="2315"/>
    </row>
    <row r="578401" spans="63:63" x14ac:dyDescent="0.25">
      <c r="BK578401" s="2311"/>
    </row>
    <row r="578425" spans="63:63" x14ac:dyDescent="0.25">
      <c r="BK578425" s="2315"/>
    </row>
    <row r="578426" spans="63:63" x14ac:dyDescent="0.25">
      <c r="BK578426" s="2311"/>
    </row>
    <row r="578450" spans="63:63" x14ac:dyDescent="0.25">
      <c r="BK578450" s="2315"/>
    </row>
    <row r="578451" spans="63:63" x14ac:dyDescent="0.25">
      <c r="BK578451" s="2311"/>
    </row>
    <row r="578475" spans="63:63" x14ac:dyDescent="0.25">
      <c r="BK578475" s="2315"/>
    </row>
    <row r="578476" spans="63:63" x14ac:dyDescent="0.25">
      <c r="BK578476" s="2311"/>
    </row>
    <row r="578500" spans="63:63" x14ac:dyDescent="0.25">
      <c r="BK578500" s="2315"/>
    </row>
    <row r="578501" spans="63:63" x14ac:dyDescent="0.25">
      <c r="BK578501" s="2311"/>
    </row>
    <row r="578525" spans="63:63" x14ac:dyDescent="0.25">
      <c r="BK578525" s="2315"/>
    </row>
    <row r="578526" spans="63:63" x14ac:dyDescent="0.25">
      <c r="BK578526" s="2311"/>
    </row>
    <row r="578550" spans="63:63" x14ac:dyDescent="0.25">
      <c r="BK578550" s="2315"/>
    </row>
    <row r="578551" spans="63:63" x14ac:dyDescent="0.25">
      <c r="BK578551" s="2311"/>
    </row>
    <row r="578575" spans="63:63" x14ac:dyDescent="0.25">
      <c r="BK578575" s="2315"/>
    </row>
    <row r="578576" spans="63:63" x14ac:dyDescent="0.25">
      <c r="BK578576" s="2311"/>
    </row>
    <row r="578600" spans="63:63" x14ac:dyDescent="0.25">
      <c r="BK578600" s="2315"/>
    </row>
    <row r="578601" spans="63:63" x14ac:dyDescent="0.25">
      <c r="BK578601" s="2311"/>
    </row>
    <row r="578625" spans="63:63" x14ac:dyDescent="0.25">
      <c r="BK578625" s="2315"/>
    </row>
    <row r="578626" spans="63:63" x14ac:dyDescent="0.25">
      <c r="BK578626" s="2311"/>
    </row>
    <row r="578650" spans="63:63" x14ac:dyDescent="0.25">
      <c r="BK578650" s="2315"/>
    </row>
    <row r="578651" spans="63:63" x14ac:dyDescent="0.25">
      <c r="BK578651" s="2311"/>
    </row>
    <row r="578675" spans="63:63" x14ac:dyDescent="0.25">
      <c r="BK578675" s="2315"/>
    </row>
    <row r="578676" spans="63:63" x14ac:dyDescent="0.25">
      <c r="BK578676" s="2311"/>
    </row>
    <row r="578700" spans="63:63" x14ac:dyDescent="0.25">
      <c r="BK578700" s="2315"/>
    </row>
    <row r="578701" spans="63:63" x14ac:dyDescent="0.25">
      <c r="BK578701" s="2311"/>
    </row>
    <row r="578725" spans="63:63" x14ac:dyDescent="0.25">
      <c r="BK578725" s="2315"/>
    </row>
    <row r="578726" spans="63:63" x14ac:dyDescent="0.25">
      <c r="BK578726" s="2311"/>
    </row>
    <row r="578750" spans="63:63" x14ac:dyDescent="0.25">
      <c r="BK578750" s="2315"/>
    </row>
    <row r="578751" spans="63:63" x14ac:dyDescent="0.25">
      <c r="BK578751" s="2311"/>
    </row>
    <row r="578775" spans="63:63" x14ac:dyDescent="0.25">
      <c r="BK578775" s="2315"/>
    </row>
    <row r="578776" spans="63:63" x14ac:dyDescent="0.25">
      <c r="BK578776" s="2311"/>
    </row>
    <row r="578800" spans="63:63" x14ac:dyDescent="0.25">
      <c r="BK578800" s="2315"/>
    </row>
    <row r="578801" spans="63:63" x14ac:dyDescent="0.25">
      <c r="BK578801" s="2311"/>
    </row>
    <row r="578825" spans="63:63" x14ac:dyDescent="0.25">
      <c r="BK578825" s="2315"/>
    </row>
    <row r="578826" spans="63:63" x14ac:dyDescent="0.25">
      <c r="BK578826" s="2311"/>
    </row>
    <row r="578850" spans="63:63" x14ac:dyDescent="0.25">
      <c r="BK578850" s="2315"/>
    </row>
    <row r="578851" spans="63:63" x14ac:dyDescent="0.25">
      <c r="BK578851" s="2311"/>
    </row>
    <row r="578875" spans="63:63" x14ac:dyDescent="0.25">
      <c r="BK578875" s="2315"/>
    </row>
    <row r="578876" spans="63:63" x14ac:dyDescent="0.25">
      <c r="BK578876" s="2311"/>
    </row>
    <row r="578900" spans="63:63" x14ac:dyDescent="0.25">
      <c r="BK578900" s="2315"/>
    </row>
    <row r="578901" spans="63:63" x14ac:dyDescent="0.25">
      <c r="BK578901" s="2311"/>
    </row>
    <row r="578925" spans="63:63" x14ac:dyDescent="0.25">
      <c r="BK578925" s="2315"/>
    </row>
    <row r="578926" spans="63:63" x14ac:dyDescent="0.25">
      <c r="BK578926" s="2311"/>
    </row>
    <row r="578950" spans="63:63" x14ac:dyDescent="0.25">
      <c r="BK578950" s="2315"/>
    </row>
    <row r="578951" spans="63:63" x14ac:dyDescent="0.25">
      <c r="BK578951" s="2311"/>
    </row>
    <row r="578975" spans="63:63" x14ac:dyDescent="0.25">
      <c r="BK578975" s="2315"/>
    </row>
    <row r="578976" spans="63:63" x14ac:dyDescent="0.25">
      <c r="BK578976" s="2311"/>
    </row>
    <row r="579000" spans="63:63" x14ac:dyDescent="0.25">
      <c r="BK579000" s="2315"/>
    </row>
    <row r="579001" spans="63:63" x14ac:dyDescent="0.25">
      <c r="BK579001" s="2311"/>
    </row>
    <row r="579025" spans="63:63" x14ac:dyDescent="0.25">
      <c r="BK579025" s="2315"/>
    </row>
    <row r="579026" spans="63:63" x14ac:dyDescent="0.25">
      <c r="BK579026" s="2311"/>
    </row>
    <row r="579050" spans="63:63" x14ac:dyDescent="0.25">
      <c r="BK579050" s="2315"/>
    </row>
    <row r="579051" spans="63:63" x14ac:dyDescent="0.25">
      <c r="BK579051" s="2311"/>
    </row>
    <row r="579075" spans="63:63" x14ac:dyDescent="0.25">
      <c r="BK579075" s="2315"/>
    </row>
    <row r="579076" spans="63:63" x14ac:dyDescent="0.25">
      <c r="BK579076" s="2311"/>
    </row>
    <row r="579100" spans="63:63" x14ac:dyDescent="0.25">
      <c r="BK579100" s="2315"/>
    </row>
    <row r="579101" spans="63:63" x14ac:dyDescent="0.25">
      <c r="BK579101" s="2311"/>
    </row>
    <row r="579125" spans="63:63" x14ac:dyDescent="0.25">
      <c r="BK579125" s="2315"/>
    </row>
    <row r="579126" spans="63:63" x14ac:dyDescent="0.25">
      <c r="BK579126" s="2311"/>
    </row>
    <row r="579150" spans="63:63" x14ac:dyDescent="0.25">
      <c r="BK579150" s="2315"/>
    </row>
    <row r="579151" spans="63:63" x14ac:dyDescent="0.25">
      <c r="BK579151" s="2311"/>
    </row>
    <row r="579175" spans="63:63" x14ac:dyDescent="0.25">
      <c r="BK579175" s="2315"/>
    </row>
    <row r="579176" spans="63:63" x14ac:dyDescent="0.25">
      <c r="BK579176" s="2311"/>
    </row>
    <row r="579200" spans="63:63" x14ac:dyDescent="0.25">
      <c r="BK579200" s="2315"/>
    </row>
    <row r="579201" spans="63:63" x14ac:dyDescent="0.25">
      <c r="BK579201" s="2311"/>
    </row>
    <row r="579225" spans="63:63" x14ac:dyDescent="0.25">
      <c r="BK579225" s="2315"/>
    </row>
    <row r="579226" spans="63:63" x14ac:dyDescent="0.25">
      <c r="BK579226" s="2311"/>
    </row>
    <row r="579250" spans="63:63" x14ac:dyDescent="0.25">
      <c r="BK579250" s="2315"/>
    </row>
    <row r="579251" spans="63:63" x14ac:dyDescent="0.25">
      <c r="BK579251" s="2311"/>
    </row>
    <row r="579275" spans="63:63" x14ac:dyDescent="0.25">
      <c r="BK579275" s="2315"/>
    </row>
    <row r="579276" spans="63:63" x14ac:dyDescent="0.25">
      <c r="BK579276" s="2311"/>
    </row>
    <row r="579300" spans="63:63" x14ac:dyDescent="0.25">
      <c r="BK579300" s="2315"/>
    </row>
    <row r="579301" spans="63:63" x14ac:dyDescent="0.25">
      <c r="BK579301" s="2311"/>
    </row>
    <row r="579325" spans="63:63" x14ac:dyDescent="0.25">
      <c r="BK579325" s="2315"/>
    </row>
    <row r="579326" spans="63:63" x14ac:dyDescent="0.25">
      <c r="BK579326" s="2311"/>
    </row>
    <row r="579350" spans="63:63" x14ac:dyDescent="0.25">
      <c r="BK579350" s="2315"/>
    </row>
    <row r="579351" spans="63:63" x14ac:dyDescent="0.25">
      <c r="BK579351" s="2311"/>
    </row>
    <row r="579375" spans="63:63" x14ac:dyDescent="0.25">
      <c r="BK579375" s="2315"/>
    </row>
    <row r="579376" spans="63:63" x14ac:dyDescent="0.25">
      <c r="BK579376" s="2311"/>
    </row>
    <row r="579400" spans="63:63" x14ac:dyDescent="0.25">
      <c r="BK579400" s="2315"/>
    </row>
    <row r="579401" spans="63:63" x14ac:dyDescent="0.25">
      <c r="BK579401" s="2311"/>
    </row>
    <row r="579425" spans="63:63" x14ac:dyDescent="0.25">
      <c r="BK579425" s="2315"/>
    </row>
    <row r="579426" spans="63:63" x14ac:dyDescent="0.25">
      <c r="BK579426" s="2311"/>
    </row>
    <row r="579450" spans="63:63" x14ac:dyDescent="0.25">
      <c r="BK579450" s="2315"/>
    </row>
    <row r="579451" spans="63:63" x14ac:dyDescent="0.25">
      <c r="BK579451" s="2311"/>
    </row>
    <row r="579475" spans="63:63" x14ac:dyDescent="0.25">
      <c r="BK579475" s="2315"/>
    </row>
    <row r="579476" spans="63:63" x14ac:dyDescent="0.25">
      <c r="BK579476" s="2311"/>
    </row>
    <row r="579500" spans="63:63" x14ac:dyDescent="0.25">
      <c r="BK579500" s="2315"/>
    </row>
    <row r="579501" spans="63:63" x14ac:dyDescent="0.25">
      <c r="BK579501" s="2311"/>
    </row>
    <row r="579525" spans="63:63" x14ac:dyDescent="0.25">
      <c r="BK579525" s="2315"/>
    </row>
    <row r="579526" spans="63:63" x14ac:dyDescent="0.25">
      <c r="BK579526" s="2311"/>
    </row>
    <row r="579550" spans="63:63" x14ac:dyDescent="0.25">
      <c r="BK579550" s="2315"/>
    </row>
    <row r="579551" spans="63:63" x14ac:dyDescent="0.25">
      <c r="BK579551" s="2311"/>
    </row>
    <row r="579575" spans="63:63" x14ac:dyDescent="0.25">
      <c r="BK579575" s="2315"/>
    </row>
    <row r="579576" spans="63:63" x14ac:dyDescent="0.25">
      <c r="BK579576" s="2311"/>
    </row>
    <row r="579600" spans="63:63" x14ac:dyDescent="0.25">
      <c r="BK579600" s="2315"/>
    </row>
    <row r="579601" spans="63:63" x14ac:dyDescent="0.25">
      <c r="BK579601" s="2311"/>
    </row>
    <row r="579625" spans="63:63" x14ac:dyDescent="0.25">
      <c r="BK579625" s="2315"/>
    </row>
    <row r="579626" spans="63:63" x14ac:dyDescent="0.25">
      <c r="BK579626" s="2311"/>
    </row>
    <row r="579650" spans="63:63" x14ac:dyDescent="0.25">
      <c r="BK579650" s="2315"/>
    </row>
    <row r="579651" spans="63:63" x14ac:dyDescent="0.25">
      <c r="BK579651" s="2311"/>
    </row>
    <row r="579675" spans="63:63" x14ac:dyDescent="0.25">
      <c r="BK579675" s="2315"/>
    </row>
    <row r="579676" spans="63:63" x14ac:dyDescent="0.25">
      <c r="BK579676" s="2311"/>
    </row>
    <row r="579700" spans="63:63" x14ac:dyDescent="0.25">
      <c r="BK579700" s="2315"/>
    </row>
    <row r="579701" spans="63:63" x14ac:dyDescent="0.25">
      <c r="BK579701" s="2311"/>
    </row>
    <row r="579725" spans="63:63" x14ac:dyDescent="0.25">
      <c r="BK579725" s="2315"/>
    </row>
    <row r="579726" spans="63:63" x14ac:dyDescent="0.25">
      <c r="BK579726" s="2311"/>
    </row>
    <row r="579750" spans="63:63" x14ac:dyDescent="0.25">
      <c r="BK579750" s="2315"/>
    </row>
    <row r="579751" spans="63:63" x14ac:dyDescent="0.25">
      <c r="BK579751" s="2311"/>
    </row>
    <row r="579775" spans="63:63" x14ac:dyDescent="0.25">
      <c r="BK579775" s="2315"/>
    </row>
    <row r="579776" spans="63:63" x14ac:dyDescent="0.25">
      <c r="BK579776" s="2311"/>
    </row>
    <row r="579800" spans="63:63" x14ac:dyDescent="0.25">
      <c r="BK579800" s="2315"/>
    </row>
    <row r="579801" spans="63:63" x14ac:dyDescent="0.25">
      <c r="BK579801" s="2311"/>
    </row>
    <row r="579825" spans="63:63" x14ac:dyDescent="0.25">
      <c r="BK579825" s="2315"/>
    </row>
    <row r="579826" spans="63:63" x14ac:dyDescent="0.25">
      <c r="BK579826" s="2311"/>
    </row>
    <row r="579850" spans="63:63" x14ac:dyDescent="0.25">
      <c r="BK579850" s="2315"/>
    </row>
    <row r="579851" spans="63:63" x14ac:dyDescent="0.25">
      <c r="BK579851" s="2311"/>
    </row>
    <row r="579875" spans="63:63" x14ac:dyDescent="0.25">
      <c r="BK579875" s="2315"/>
    </row>
    <row r="579876" spans="63:63" x14ac:dyDescent="0.25">
      <c r="BK579876" s="2311"/>
    </row>
    <row r="579900" spans="63:63" x14ac:dyDescent="0.25">
      <c r="BK579900" s="2315"/>
    </row>
    <row r="579901" spans="63:63" x14ac:dyDescent="0.25">
      <c r="BK579901" s="2311"/>
    </row>
    <row r="579925" spans="63:63" x14ac:dyDescent="0.25">
      <c r="BK579925" s="2315"/>
    </row>
    <row r="579926" spans="63:63" x14ac:dyDescent="0.25">
      <c r="BK579926" s="2311"/>
    </row>
    <row r="579950" spans="63:63" x14ac:dyDescent="0.25">
      <c r="BK579950" s="2315"/>
    </row>
    <row r="579951" spans="63:63" x14ac:dyDescent="0.25">
      <c r="BK579951" s="2311"/>
    </row>
    <row r="579975" spans="63:63" x14ac:dyDescent="0.25">
      <c r="BK579975" s="2315"/>
    </row>
    <row r="579976" spans="63:63" x14ac:dyDescent="0.25">
      <c r="BK579976" s="2311"/>
    </row>
    <row r="580000" spans="63:63" x14ac:dyDescent="0.25">
      <c r="BK580000" s="2315"/>
    </row>
    <row r="580001" spans="63:63" x14ac:dyDescent="0.25">
      <c r="BK580001" s="2311"/>
    </row>
    <row r="580025" spans="63:63" x14ac:dyDescent="0.25">
      <c r="BK580025" s="2315"/>
    </row>
    <row r="580026" spans="63:63" x14ac:dyDescent="0.25">
      <c r="BK580026" s="2311"/>
    </row>
    <row r="580050" spans="63:63" x14ac:dyDescent="0.25">
      <c r="BK580050" s="2315"/>
    </row>
    <row r="580051" spans="63:63" x14ac:dyDescent="0.25">
      <c r="BK580051" s="2311"/>
    </row>
    <row r="580075" spans="63:63" x14ac:dyDescent="0.25">
      <c r="BK580075" s="2315"/>
    </row>
    <row r="580076" spans="63:63" x14ac:dyDescent="0.25">
      <c r="BK580076" s="2311"/>
    </row>
    <row r="580100" spans="63:63" x14ac:dyDescent="0.25">
      <c r="BK580100" s="2315"/>
    </row>
    <row r="580101" spans="63:63" x14ac:dyDescent="0.25">
      <c r="BK580101" s="2311"/>
    </row>
    <row r="580125" spans="63:63" x14ac:dyDescent="0.25">
      <c r="BK580125" s="2315"/>
    </row>
    <row r="580126" spans="63:63" x14ac:dyDescent="0.25">
      <c r="BK580126" s="2311"/>
    </row>
    <row r="580150" spans="63:63" x14ac:dyDescent="0.25">
      <c r="BK580150" s="2315"/>
    </row>
    <row r="580151" spans="63:63" x14ac:dyDescent="0.25">
      <c r="BK580151" s="2311"/>
    </row>
    <row r="580175" spans="63:63" x14ac:dyDescent="0.25">
      <c r="BK580175" s="2315"/>
    </row>
    <row r="580176" spans="63:63" x14ac:dyDescent="0.25">
      <c r="BK580176" s="2311"/>
    </row>
    <row r="580200" spans="63:63" x14ac:dyDescent="0.25">
      <c r="BK580200" s="2315"/>
    </row>
    <row r="580201" spans="63:63" x14ac:dyDescent="0.25">
      <c r="BK580201" s="2311"/>
    </row>
    <row r="580225" spans="63:63" x14ac:dyDescent="0.25">
      <c r="BK580225" s="2315"/>
    </row>
    <row r="580226" spans="63:63" x14ac:dyDescent="0.25">
      <c r="BK580226" s="2311"/>
    </row>
    <row r="580250" spans="63:63" x14ac:dyDescent="0.25">
      <c r="BK580250" s="2315"/>
    </row>
    <row r="580251" spans="63:63" x14ac:dyDescent="0.25">
      <c r="BK580251" s="2311"/>
    </row>
    <row r="580275" spans="63:63" x14ac:dyDescent="0.25">
      <c r="BK580275" s="2315"/>
    </row>
    <row r="580276" spans="63:63" x14ac:dyDescent="0.25">
      <c r="BK580276" s="2311"/>
    </row>
    <row r="580300" spans="63:63" x14ac:dyDescent="0.25">
      <c r="BK580300" s="2315"/>
    </row>
    <row r="580301" spans="63:63" x14ac:dyDescent="0.25">
      <c r="BK580301" s="2311"/>
    </row>
    <row r="580325" spans="63:63" x14ac:dyDescent="0.25">
      <c r="BK580325" s="2315"/>
    </row>
    <row r="580326" spans="63:63" x14ac:dyDescent="0.25">
      <c r="BK580326" s="2311"/>
    </row>
    <row r="580350" spans="63:63" x14ac:dyDescent="0.25">
      <c r="BK580350" s="2315"/>
    </row>
    <row r="580351" spans="63:63" x14ac:dyDescent="0.25">
      <c r="BK580351" s="2311"/>
    </row>
    <row r="580375" spans="63:63" x14ac:dyDescent="0.25">
      <c r="BK580375" s="2315"/>
    </row>
    <row r="580376" spans="63:63" x14ac:dyDescent="0.25">
      <c r="BK580376" s="2311"/>
    </row>
    <row r="580400" spans="63:63" x14ac:dyDescent="0.25">
      <c r="BK580400" s="2315"/>
    </row>
    <row r="580401" spans="63:63" x14ac:dyDescent="0.25">
      <c r="BK580401" s="2311"/>
    </row>
    <row r="580425" spans="63:63" x14ac:dyDescent="0.25">
      <c r="BK580425" s="2315"/>
    </row>
    <row r="580426" spans="63:63" x14ac:dyDescent="0.25">
      <c r="BK580426" s="2311"/>
    </row>
    <row r="580450" spans="63:63" x14ac:dyDescent="0.25">
      <c r="BK580450" s="2315"/>
    </row>
    <row r="580451" spans="63:63" x14ac:dyDescent="0.25">
      <c r="BK580451" s="2311"/>
    </row>
    <row r="580475" spans="63:63" x14ac:dyDescent="0.25">
      <c r="BK580475" s="2315"/>
    </row>
    <row r="580476" spans="63:63" x14ac:dyDescent="0.25">
      <c r="BK580476" s="2311"/>
    </row>
    <row r="580500" spans="63:63" x14ac:dyDescent="0.25">
      <c r="BK580500" s="2315"/>
    </row>
    <row r="580501" spans="63:63" x14ac:dyDescent="0.25">
      <c r="BK580501" s="2311"/>
    </row>
    <row r="580525" spans="63:63" x14ac:dyDescent="0.25">
      <c r="BK580525" s="2315"/>
    </row>
    <row r="580526" spans="63:63" x14ac:dyDescent="0.25">
      <c r="BK580526" s="2311"/>
    </row>
    <row r="580550" spans="63:63" x14ac:dyDescent="0.25">
      <c r="BK580550" s="2315"/>
    </row>
    <row r="580551" spans="63:63" x14ac:dyDescent="0.25">
      <c r="BK580551" s="2311"/>
    </row>
    <row r="580575" spans="63:63" x14ac:dyDescent="0.25">
      <c r="BK580575" s="2315"/>
    </row>
    <row r="580576" spans="63:63" x14ac:dyDescent="0.25">
      <c r="BK580576" s="2311"/>
    </row>
    <row r="580600" spans="63:63" x14ac:dyDescent="0.25">
      <c r="BK580600" s="2315"/>
    </row>
    <row r="580601" spans="63:63" x14ac:dyDescent="0.25">
      <c r="BK580601" s="2311"/>
    </row>
    <row r="580625" spans="63:63" x14ac:dyDescent="0.25">
      <c r="BK580625" s="2315"/>
    </row>
    <row r="580626" spans="63:63" x14ac:dyDescent="0.25">
      <c r="BK580626" s="2311"/>
    </row>
    <row r="580650" spans="63:63" x14ac:dyDescent="0.25">
      <c r="BK580650" s="2315"/>
    </row>
    <row r="580651" spans="63:63" x14ac:dyDescent="0.25">
      <c r="BK580651" s="2311"/>
    </row>
    <row r="580675" spans="63:63" x14ac:dyDescent="0.25">
      <c r="BK580675" s="2315"/>
    </row>
    <row r="580676" spans="63:63" x14ac:dyDescent="0.25">
      <c r="BK580676" s="2311"/>
    </row>
    <row r="580700" spans="63:63" x14ac:dyDescent="0.25">
      <c r="BK580700" s="2315"/>
    </row>
    <row r="580701" spans="63:63" x14ac:dyDescent="0.25">
      <c r="BK580701" s="2311"/>
    </row>
    <row r="580725" spans="63:63" x14ac:dyDescent="0.25">
      <c r="BK580725" s="2315"/>
    </row>
    <row r="580726" spans="63:63" x14ac:dyDescent="0.25">
      <c r="BK580726" s="2311"/>
    </row>
    <row r="580750" spans="63:63" x14ac:dyDescent="0.25">
      <c r="BK580750" s="2315"/>
    </row>
    <row r="580751" spans="63:63" x14ac:dyDescent="0.25">
      <c r="BK580751" s="2311"/>
    </row>
    <row r="580775" spans="63:63" x14ac:dyDescent="0.25">
      <c r="BK580775" s="2315"/>
    </row>
    <row r="580776" spans="63:63" x14ac:dyDescent="0.25">
      <c r="BK580776" s="2311"/>
    </row>
    <row r="580800" spans="63:63" x14ac:dyDescent="0.25">
      <c r="BK580800" s="2315"/>
    </row>
    <row r="580801" spans="63:63" x14ac:dyDescent="0.25">
      <c r="BK580801" s="2311"/>
    </row>
    <row r="580825" spans="63:63" x14ac:dyDescent="0.25">
      <c r="BK580825" s="2315"/>
    </row>
    <row r="580826" spans="63:63" x14ac:dyDescent="0.25">
      <c r="BK580826" s="2311"/>
    </row>
    <row r="580850" spans="63:63" x14ac:dyDescent="0.25">
      <c r="BK580850" s="2315"/>
    </row>
    <row r="580851" spans="63:63" x14ac:dyDescent="0.25">
      <c r="BK580851" s="2311"/>
    </row>
    <row r="580875" spans="63:63" x14ac:dyDescent="0.25">
      <c r="BK580875" s="2315"/>
    </row>
    <row r="580876" spans="63:63" x14ac:dyDescent="0.25">
      <c r="BK580876" s="2311"/>
    </row>
    <row r="580900" spans="63:63" x14ac:dyDescent="0.25">
      <c r="BK580900" s="2315"/>
    </row>
    <row r="580901" spans="63:63" x14ac:dyDescent="0.25">
      <c r="BK580901" s="2311"/>
    </row>
    <row r="580925" spans="63:63" x14ac:dyDescent="0.25">
      <c r="BK580925" s="2315"/>
    </row>
    <row r="580926" spans="63:63" x14ac:dyDescent="0.25">
      <c r="BK580926" s="2311"/>
    </row>
    <row r="580950" spans="63:63" x14ac:dyDescent="0.25">
      <c r="BK580950" s="2315"/>
    </row>
    <row r="580951" spans="63:63" x14ac:dyDescent="0.25">
      <c r="BK580951" s="2311"/>
    </row>
    <row r="580975" spans="63:63" x14ac:dyDescent="0.25">
      <c r="BK580975" s="2315"/>
    </row>
    <row r="580976" spans="63:63" x14ac:dyDescent="0.25">
      <c r="BK580976" s="2311"/>
    </row>
    <row r="581000" spans="63:63" x14ac:dyDescent="0.25">
      <c r="BK581000" s="2315"/>
    </row>
    <row r="581001" spans="63:63" x14ac:dyDescent="0.25">
      <c r="BK581001" s="2311"/>
    </row>
    <row r="581025" spans="63:63" x14ac:dyDescent="0.25">
      <c r="BK581025" s="2315"/>
    </row>
    <row r="581026" spans="63:63" x14ac:dyDescent="0.25">
      <c r="BK581026" s="2311"/>
    </row>
    <row r="581050" spans="63:63" x14ac:dyDescent="0.25">
      <c r="BK581050" s="2315"/>
    </row>
    <row r="581051" spans="63:63" x14ac:dyDescent="0.25">
      <c r="BK581051" s="2311"/>
    </row>
    <row r="581075" spans="63:63" x14ac:dyDescent="0.25">
      <c r="BK581075" s="2315"/>
    </row>
    <row r="581076" spans="63:63" x14ac:dyDescent="0.25">
      <c r="BK581076" s="2311"/>
    </row>
    <row r="581100" spans="63:63" x14ac:dyDescent="0.25">
      <c r="BK581100" s="2315"/>
    </row>
    <row r="581101" spans="63:63" x14ac:dyDescent="0.25">
      <c r="BK581101" s="2311"/>
    </row>
    <row r="581125" spans="63:63" x14ac:dyDescent="0.25">
      <c r="BK581125" s="2315"/>
    </row>
    <row r="581126" spans="63:63" x14ac:dyDescent="0.25">
      <c r="BK581126" s="2311"/>
    </row>
    <row r="581150" spans="63:63" x14ac:dyDescent="0.25">
      <c r="BK581150" s="2315"/>
    </row>
    <row r="581151" spans="63:63" x14ac:dyDescent="0.25">
      <c r="BK581151" s="2311"/>
    </row>
    <row r="581175" spans="63:63" x14ac:dyDescent="0.25">
      <c r="BK581175" s="2315"/>
    </row>
    <row r="581176" spans="63:63" x14ac:dyDescent="0.25">
      <c r="BK581176" s="2311"/>
    </row>
    <row r="581200" spans="63:63" x14ac:dyDescent="0.25">
      <c r="BK581200" s="2315"/>
    </row>
    <row r="581201" spans="63:63" x14ac:dyDescent="0.25">
      <c r="BK581201" s="2311"/>
    </row>
    <row r="581225" spans="63:63" x14ac:dyDescent="0.25">
      <c r="BK581225" s="2315"/>
    </row>
    <row r="581226" spans="63:63" x14ac:dyDescent="0.25">
      <c r="BK581226" s="2311"/>
    </row>
    <row r="581250" spans="63:63" x14ac:dyDescent="0.25">
      <c r="BK581250" s="2315"/>
    </row>
    <row r="581251" spans="63:63" x14ac:dyDescent="0.25">
      <c r="BK581251" s="2311"/>
    </row>
    <row r="581275" spans="63:63" x14ac:dyDescent="0.25">
      <c r="BK581275" s="2315"/>
    </row>
    <row r="581276" spans="63:63" x14ac:dyDescent="0.25">
      <c r="BK581276" s="2311"/>
    </row>
    <row r="581300" spans="63:63" x14ac:dyDescent="0.25">
      <c r="BK581300" s="2315"/>
    </row>
    <row r="581301" spans="63:63" x14ac:dyDescent="0.25">
      <c r="BK581301" s="2311"/>
    </row>
    <row r="581325" spans="63:63" x14ac:dyDescent="0.25">
      <c r="BK581325" s="2315"/>
    </row>
    <row r="581326" spans="63:63" x14ac:dyDescent="0.25">
      <c r="BK581326" s="2311"/>
    </row>
    <row r="581350" spans="63:63" x14ac:dyDescent="0.25">
      <c r="BK581350" s="2315"/>
    </row>
    <row r="581351" spans="63:63" x14ac:dyDescent="0.25">
      <c r="BK581351" s="2311"/>
    </row>
    <row r="581375" spans="63:63" x14ac:dyDescent="0.25">
      <c r="BK581375" s="2315"/>
    </row>
    <row r="581376" spans="63:63" x14ac:dyDescent="0.25">
      <c r="BK581376" s="2311"/>
    </row>
    <row r="581400" spans="63:63" x14ac:dyDescent="0.25">
      <c r="BK581400" s="2315"/>
    </row>
    <row r="581401" spans="63:63" x14ac:dyDescent="0.25">
      <c r="BK581401" s="2311"/>
    </row>
    <row r="581425" spans="63:63" x14ac:dyDescent="0.25">
      <c r="BK581425" s="2315"/>
    </row>
    <row r="581426" spans="63:63" x14ac:dyDescent="0.25">
      <c r="BK581426" s="2311"/>
    </row>
    <row r="581450" spans="63:63" x14ac:dyDescent="0.25">
      <c r="BK581450" s="2315"/>
    </row>
    <row r="581451" spans="63:63" x14ac:dyDescent="0.25">
      <c r="BK581451" s="2311"/>
    </row>
    <row r="581475" spans="63:63" x14ac:dyDescent="0.25">
      <c r="BK581475" s="2315"/>
    </row>
    <row r="581476" spans="63:63" x14ac:dyDescent="0.25">
      <c r="BK581476" s="2311"/>
    </row>
    <row r="581500" spans="63:63" x14ac:dyDescent="0.25">
      <c r="BK581500" s="2315"/>
    </row>
    <row r="581501" spans="63:63" x14ac:dyDescent="0.25">
      <c r="BK581501" s="2311"/>
    </row>
    <row r="581525" spans="63:63" x14ac:dyDescent="0.25">
      <c r="BK581525" s="2315"/>
    </row>
    <row r="581526" spans="63:63" x14ac:dyDescent="0.25">
      <c r="BK581526" s="2311"/>
    </row>
    <row r="581550" spans="63:63" x14ac:dyDescent="0.25">
      <c r="BK581550" s="2315"/>
    </row>
    <row r="581551" spans="63:63" x14ac:dyDescent="0.25">
      <c r="BK581551" s="2311"/>
    </row>
    <row r="581575" spans="63:63" x14ac:dyDescent="0.25">
      <c r="BK581575" s="2315"/>
    </row>
    <row r="581576" spans="63:63" x14ac:dyDescent="0.25">
      <c r="BK581576" s="2311"/>
    </row>
    <row r="581600" spans="63:63" x14ac:dyDescent="0.25">
      <c r="BK581600" s="2315"/>
    </row>
    <row r="581601" spans="63:63" x14ac:dyDescent="0.25">
      <c r="BK581601" s="2311"/>
    </row>
    <row r="581625" spans="63:63" x14ac:dyDescent="0.25">
      <c r="BK581625" s="2315"/>
    </row>
    <row r="581626" spans="63:63" x14ac:dyDescent="0.25">
      <c r="BK581626" s="2311"/>
    </row>
    <row r="581650" spans="63:63" x14ac:dyDescent="0.25">
      <c r="BK581650" s="2315"/>
    </row>
    <row r="581651" spans="63:63" x14ac:dyDescent="0.25">
      <c r="BK581651" s="2311"/>
    </row>
    <row r="581675" spans="63:63" x14ac:dyDescent="0.25">
      <c r="BK581675" s="2315"/>
    </row>
    <row r="581676" spans="63:63" x14ac:dyDescent="0.25">
      <c r="BK581676" s="2311"/>
    </row>
    <row r="581700" spans="63:63" x14ac:dyDescent="0.25">
      <c r="BK581700" s="2315"/>
    </row>
    <row r="581701" spans="63:63" x14ac:dyDescent="0.25">
      <c r="BK581701" s="2311"/>
    </row>
    <row r="581725" spans="63:63" x14ac:dyDescent="0.25">
      <c r="BK581725" s="2315"/>
    </row>
    <row r="581726" spans="63:63" x14ac:dyDescent="0.25">
      <c r="BK581726" s="2311"/>
    </row>
    <row r="581750" spans="63:63" x14ac:dyDescent="0.25">
      <c r="BK581750" s="2315"/>
    </row>
    <row r="581751" spans="63:63" x14ac:dyDescent="0.25">
      <c r="BK581751" s="2311"/>
    </row>
    <row r="581775" spans="63:63" x14ac:dyDescent="0.25">
      <c r="BK581775" s="2315"/>
    </row>
    <row r="581776" spans="63:63" x14ac:dyDescent="0.25">
      <c r="BK581776" s="2311"/>
    </row>
    <row r="581800" spans="63:63" x14ac:dyDescent="0.25">
      <c r="BK581800" s="2315"/>
    </row>
    <row r="581801" spans="63:63" x14ac:dyDescent="0.25">
      <c r="BK581801" s="2311"/>
    </row>
    <row r="581825" spans="63:63" x14ac:dyDescent="0.25">
      <c r="BK581825" s="2315"/>
    </row>
    <row r="581826" spans="63:63" x14ac:dyDescent="0.25">
      <c r="BK581826" s="2311"/>
    </row>
    <row r="581850" spans="63:63" x14ac:dyDescent="0.25">
      <c r="BK581850" s="2315"/>
    </row>
    <row r="581851" spans="63:63" x14ac:dyDescent="0.25">
      <c r="BK581851" s="2311"/>
    </row>
    <row r="581875" spans="63:63" x14ac:dyDescent="0.25">
      <c r="BK581875" s="2315"/>
    </row>
    <row r="581876" spans="63:63" x14ac:dyDescent="0.25">
      <c r="BK581876" s="2311"/>
    </row>
    <row r="581900" spans="63:63" x14ac:dyDescent="0.25">
      <c r="BK581900" s="2315"/>
    </row>
    <row r="581901" spans="63:63" x14ac:dyDescent="0.25">
      <c r="BK581901" s="2311"/>
    </row>
    <row r="581925" spans="63:63" x14ac:dyDescent="0.25">
      <c r="BK581925" s="2315"/>
    </row>
    <row r="581926" spans="63:63" x14ac:dyDescent="0.25">
      <c r="BK581926" s="2311"/>
    </row>
    <row r="581950" spans="63:63" x14ac:dyDescent="0.25">
      <c r="BK581950" s="2315"/>
    </row>
    <row r="581951" spans="63:63" x14ac:dyDescent="0.25">
      <c r="BK581951" s="2311"/>
    </row>
    <row r="581975" spans="63:63" x14ac:dyDescent="0.25">
      <c r="BK581975" s="2315"/>
    </row>
    <row r="581976" spans="63:63" x14ac:dyDescent="0.25">
      <c r="BK581976" s="2311"/>
    </row>
    <row r="582000" spans="63:63" x14ac:dyDescent="0.25">
      <c r="BK582000" s="2315"/>
    </row>
    <row r="582001" spans="63:63" x14ac:dyDescent="0.25">
      <c r="BK582001" s="2311"/>
    </row>
    <row r="582025" spans="63:63" x14ac:dyDescent="0.25">
      <c r="BK582025" s="2315"/>
    </row>
    <row r="582026" spans="63:63" x14ac:dyDescent="0.25">
      <c r="BK582026" s="2311"/>
    </row>
    <row r="582050" spans="63:63" x14ac:dyDescent="0.25">
      <c r="BK582050" s="2315"/>
    </row>
    <row r="582051" spans="63:63" x14ac:dyDescent="0.25">
      <c r="BK582051" s="2311"/>
    </row>
    <row r="582075" spans="63:63" x14ac:dyDescent="0.25">
      <c r="BK582075" s="2315"/>
    </row>
    <row r="582076" spans="63:63" x14ac:dyDescent="0.25">
      <c r="BK582076" s="2311"/>
    </row>
    <row r="582100" spans="63:63" x14ac:dyDescent="0.25">
      <c r="BK582100" s="2315"/>
    </row>
    <row r="582101" spans="63:63" x14ac:dyDescent="0.25">
      <c r="BK582101" s="2311"/>
    </row>
    <row r="582125" spans="63:63" x14ac:dyDescent="0.25">
      <c r="BK582125" s="2315"/>
    </row>
    <row r="582126" spans="63:63" x14ac:dyDescent="0.25">
      <c r="BK582126" s="2311"/>
    </row>
    <row r="582150" spans="63:63" x14ac:dyDescent="0.25">
      <c r="BK582150" s="2315"/>
    </row>
    <row r="582151" spans="63:63" x14ac:dyDescent="0.25">
      <c r="BK582151" s="2311"/>
    </row>
    <row r="582175" spans="63:63" x14ac:dyDescent="0.25">
      <c r="BK582175" s="2315"/>
    </row>
    <row r="582176" spans="63:63" x14ac:dyDescent="0.25">
      <c r="BK582176" s="2311"/>
    </row>
    <row r="582200" spans="63:63" x14ac:dyDescent="0.25">
      <c r="BK582200" s="2315"/>
    </row>
    <row r="582201" spans="63:63" x14ac:dyDescent="0.25">
      <c r="BK582201" s="2311"/>
    </row>
    <row r="582225" spans="63:63" x14ac:dyDescent="0.25">
      <c r="BK582225" s="2315"/>
    </row>
    <row r="582226" spans="63:63" x14ac:dyDescent="0.25">
      <c r="BK582226" s="2311"/>
    </row>
    <row r="582250" spans="63:63" x14ac:dyDescent="0.25">
      <c r="BK582250" s="2315"/>
    </row>
    <row r="582251" spans="63:63" x14ac:dyDescent="0.25">
      <c r="BK582251" s="2311"/>
    </row>
    <row r="582275" spans="63:63" x14ac:dyDescent="0.25">
      <c r="BK582275" s="2315"/>
    </row>
    <row r="582276" spans="63:63" x14ac:dyDescent="0.25">
      <c r="BK582276" s="2311"/>
    </row>
    <row r="582300" spans="63:63" x14ac:dyDescent="0.25">
      <c r="BK582300" s="2315"/>
    </row>
    <row r="582301" spans="63:63" x14ac:dyDescent="0.25">
      <c r="BK582301" s="2311"/>
    </row>
    <row r="582325" spans="63:63" x14ac:dyDescent="0.25">
      <c r="BK582325" s="2315"/>
    </row>
    <row r="582326" spans="63:63" x14ac:dyDescent="0.25">
      <c r="BK582326" s="2311"/>
    </row>
    <row r="582350" spans="63:63" x14ac:dyDescent="0.25">
      <c r="BK582350" s="2315"/>
    </row>
    <row r="582351" spans="63:63" x14ac:dyDescent="0.25">
      <c r="BK582351" s="2311"/>
    </row>
    <row r="582375" spans="63:63" x14ac:dyDescent="0.25">
      <c r="BK582375" s="2315"/>
    </row>
    <row r="582376" spans="63:63" x14ac:dyDescent="0.25">
      <c r="BK582376" s="2311"/>
    </row>
    <row r="582400" spans="63:63" x14ac:dyDescent="0.25">
      <c r="BK582400" s="2315"/>
    </row>
    <row r="582401" spans="63:63" x14ac:dyDescent="0.25">
      <c r="BK582401" s="2311"/>
    </row>
    <row r="582425" spans="63:63" x14ac:dyDescent="0.25">
      <c r="BK582425" s="2315"/>
    </row>
    <row r="582426" spans="63:63" x14ac:dyDescent="0.25">
      <c r="BK582426" s="2311"/>
    </row>
    <row r="582450" spans="63:63" x14ac:dyDescent="0.25">
      <c r="BK582450" s="2315"/>
    </row>
    <row r="582451" spans="63:63" x14ac:dyDescent="0.25">
      <c r="BK582451" s="2311"/>
    </row>
    <row r="582475" spans="63:63" x14ac:dyDescent="0.25">
      <c r="BK582475" s="2315"/>
    </row>
    <row r="582476" spans="63:63" x14ac:dyDescent="0.25">
      <c r="BK582476" s="2311"/>
    </row>
    <row r="582500" spans="63:63" x14ac:dyDescent="0.25">
      <c r="BK582500" s="2315"/>
    </row>
    <row r="582501" spans="63:63" x14ac:dyDescent="0.25">
      <c r="BK582501" s="2311"/>
    </row>
    <row r="582525" spans="63:63" x14ac:dyDescent="0.25">
      <c r="BK582525" s="2315"/>
    </row>
    <row r="582526" spans="63:63" x14ac:dyDescent="0.25">
      <c r="BK582526" s="2311"/>
    </row>
    <row r="582550" spans="63:63" x14ac:dyDescent="0.25">
      <c r="BK582550" s="2315"/>
    </row>
    <row r="582551" spans="63:63" x14ac:dyDescent="0.25">
      <c r="BK582551" s="2311"/>
    </row>
    <row r="582575" spans="63:63" x14ac:dyDescent="0.25">
      <c r="BK582575" s="2315"/>
    </row>
    <row r="582576" spans="63:63" x14ac:dyDescent="0.25">
      <c r="BK582576" s="2311"/>
    </row>
    <row r="582600" spans="63:63" x14ac:dyDescent="0.25">
      <c r="BK582600" s="2315"/>
    </row>
    <row r="582601" spans="63:63" x14ac:dyDescent="0.25">
      <c r="BK582601" s="2311"/>
    </row>
    <row r="582625" spans="63:63" x14ac:dyDescent="0.25">
      <c r="BK582625" s="2315"/>
    </row>
    <row r="582626" spans="63:63" x14ac:dyDescent="0.25">
      <c r="BK582626" s="2311"/>
    </row>
    <row r="582650" spans="63:63" x14ac:dyDescent="0.25">
      <c r="BK582650" s="2315"/>
    </row>
    <row r="582651" spans="63:63" x14ac:dyDescent="0.25">
      <c r="BK582651" s="2311"/>
    </row>
    <row r="582675" spans="63:63" x14ac:dyDescent="0.25">
      <c r="BK582675" s="2315"/>
    </row>
    <row r="582676" spans="63:63" x14ac:dyDescent="0.25">
      <c r="BK582676" s="2311"/>
    </row>
    <row r="582700" spans="63:63" x14ac:dyDescent="0.25">
      <c r="BK582700" s="2315"/>
    </row>
    <row r="582701" spans="63:63" x14ac:dyDescent="0.25">
      <c r="BK582701" s="2311"/>
    </row>
    <row r="582725" spans="63:63" x14ac:dyDescent="0.25">
      <c r="BK582725" s="2315"/>
    </row>
    <row r="582726" spans="63:63" x14ac:dyDescent="0.25">
      <c r="BK582726" s="2311"/>
    </row>
    <row r="582750" spans="63:63" x14ac:dyDescent="0.25">
      <c r="BK582750" s="2315"/>
    </row>
    <row r="582751" spans="63:63" x14ac:dyDescent="0.25">
      <c r="BK582751" s="2311"/>
    </row>
    <row r="582775" spans="63:63" x14ac:dyDescent="0.25">
      <c r="BK582775" s="2315"/>
    </row>
    <row r="582776" spans="63:63" x14ac:dyDescent="0.25">
      <c r="BK582776" s="2311"/>
    </row>
    <row r="582800" spans="63:63" x14ac:dyDescent="0.25">
      <c r="BK582800" s="2315"/>
    </row>
    <row r="582801" spans="63:63" x14ac:dyDescent="0.25">
      <c r="BK582801" s="2311"/>
    </row>
    <row r="582825" spans="63:63" x14ac:dyDescent="0.25">
      <c r="BK582825" s="2315"/>
    </row>
    <row r="582826" spans="63:63" x14ac:dyDescent="0.25">
      <c r="BK582826" s="2311"/>
    </row>
    <row r="582850" spans="63:63" x14ac:dyDescent="0.25">
      <c r="BK582850" s="2315"/>
    </row>
    <row r="582851" spans="63:63" x14ac:dyDescent="0.25">
      <c r="BK582851" s="2311"/>
    </row>
    <row r="582875" spans="63:63" x14ac:dyDescent="0.25">
      <c r="BK582875" s="2315"/>
    </row>
    <row r="582876" spans="63:63" x14ac:dyDescent="0.25">
      <c r="BK582876" s="2311"/>
    </row>
    <row r="582900" spans="63:63" x14ac:dyDescent="0.25">
      <c r="BK582900" s="2315"/>
    </row>
    <row r="582901" spans="63:63" x14ac:dyDescent="0.25">
      <c r="BK582901" s="2311"/>
    </row>
    <row r="582925" spans="63:63" x14ac:dyDescent="0.25">
      <c r="BK582925" s="2315"/>
    </row>
    <row r="582926" spans="63:63" x14ac:dyDescent="0.25">
      <c r="BK582926" s="2311"/>
    </row>
    <row r="582950" spans="63:63" x14ac:dyDescent="0.25">
      <c r="BK582950" s="2315"/>
    </row>
    <row r="582951" spans="63:63" x14ac:dyDescent="0.25">
      <c r="BK582951" s="2311"/>
    </row>
    <row r="582975" spans="63:63" x14ac:dyDescent="0.25">
      <c r="BK582975" s="2315"/>
    </row>
    <row r="582976" spans="63:63" x14ac:dyDescent="0.25">
      <c r="BK582976" s="2311"/>
    </row>
    <row r="583000" spans="63:63" x14ac:dyDescent="0.25">
      <c r="BK583000" s="2315"/>
    </row>
    <row r="583001" spans="63:63" x14ac:dyDescent="0.25">
      <c r="BK583001" s="2311"/>
    </row>
    <row r="583025" spans="63:63" x14ac:dyDescent="0.25">
      <c r="BK583025" s="2315"/>
    </row>
    <row r="583026" spans="63:63" x14ac:dyDescent="0.25">
      <c r="BK583026" s="2311"/>
    </row>
    <row r="583050" spans="63:63" x14ac:dyDescent="0.25">
      <c r="BK583050" s="2315"/>
    </row>
    <row r="583051" spans="63:63" x14ac:dyDescent="0.25">
      <c r="BK583051" s="2311"/>
    </row>
    <row r="583075" spans="63:63" x14ac:dyDescent="0.25">
      <c r="BK583075" s="2315"/>
    </row>
    <row r="583076" spans="63:63" x14ac:dyDescent="0.25">
      <c r="BK583076" s="2311"/>
    </row>
    <row r="583100" spans="63:63" x14ac:dyDescent="0.25">
      <c r="BK583100" s="2315"/>
    </row>
    <row r="583101" spans="63:63" x14ac:dyDescent="0.25">
      <c r="BK583101" s="2311"/>
    </row>
    <row r="583125" spans="63:63" x14ac:dyDescent="0.25">
      <c r="BK583125" s="2315"/>
    </row>
    <row r="583126" spans="63:63" x14ac:dyDescent="0.25">
      <c r="BK583126" s="2311"/>
    </row>
    <row r="583150" spans="63:63" x14ac:dyDescent="0.25">
      <c r="BK583150" s="2315"/>
    </row>
    <row r="583151" spans="63:63" x14ac:dyDescent="0.25">
      <c r="BK583151" s="2311"/>
    </row>
    <row r="583175" spans="63:63" x14ac:dyDescent="0.25">
      <c r="BK583175" s="2315"/>
    </row>
    <row r="583176" spans="63:63" x14ac:dyDescent="0.25">
      <c r="BK583176" s="2311"/>
    </row>
    <row r="583200" spans="63:63" x14ac:dyDescent="0.25">
      <c r="BK583200" s="2315"/>
    </row>
    <row r="583201" spans="63:63" x14ac:dyDescent="0.25">
      <c r="BK583201" s="2311"/>
    </row>
    <row r="583225" spans="63:63" x14ac:dyDescent="0.25">
      <c r="BK583225" s="2315"/>
    </row>
    <row r="583226" spans="63:63" x14ac:dyDescent="0.25">
      <c r="BK583226" s="2311"/>
    </row>
    <row r="583250" spans="63:63" x14ac:dyDescent="0.25">
      <c r="BK583250" s="2315"/>
    </row>
    <row r="583251" spans="63:63" x14ac:dyDescent="0.25">
      <c r="BK583251" s="2311"/>
    </row>
    <row r="583275" spans="63:63" x14ac:dyDescent="0.25">
      <c r="BK583275" s="2315"/>
    </row>
    <row r="583276" spans="63:63" x14ac:dyDescent="0.25">
      <c r="BK583276" s="2311"/>
    </row>
    <row r="583300" spans="63:63" x14ac:dyDescent="0.25">
      <c r="BK583300" s="2315"/>
    </row>
    <row r="583301" spans="63:63" x14ac:dyDescent="0.25">
      <c r="BK583301" s="2311"/>
    </row>
    <row r="583325" spans="63:63" x14ac:dyDescent="0.25">
      <c r="BK583325" s="2315"/>
    </row>
    <row r="583326" spans="63:63" x14ac:dyDescent="0.25">
      <c r="BK583326" s="2311"/>
    </row>
    <row r="583350" spans="63:63" x14ac:dyDescent="0.25">
      <c r="BK583350" s="2315"/>
    </row>
    <row r="583351" spans="63:63" x14ac:dyDescent="0.25">
      <c r="BK583351" s="2311"/>
    </row>
    <row r="583375" spans="63:63" x14ac:dyDescent="0.25">
      <c r="BK583375" s="2315"/>
    </row>
    <row r="583376" spans="63:63" x14ac:dyDescent="0.25">
      <c r="BK583376" s="2311"/>
    </row>
    <row r="583400" spans="63:63" x14ac:dyDescent="0.25">
      <c r="BK583400" s="2315"/>
    </row>
    <row r="583401" spans="63:63" x14ac:dyDescent="0.25">
      <c r="BK583401" s="2311"/>
    </row>
    <row r="583425" spans="63:63" x14ac:dyDescent="0.25">
      <c r="BK583425" s="2315"/>
    </row>
    <row r="583426" spans="63:63" x14ac:dyDescent="0.25">
      <c r="BK583426" s="2311"/>
    </row>
    <row r="583450" spans="63:63" x14ac:dyDescent="0.25">
      <c r="BK583450" s="2315"/>
    </row>
    <row r="583451" spans="63:63" x14ac:dyDescent="0.25">
      <c r="BK583451" s="2311"/>
    </row>
    <row r="583475" spans="63:63" x14ac:dyDescent="0.25">
      <c r="BK583475" s="2315"/>
    </row>
    <row r="583476" spans="63:63" x14ac:dyDescent="0.25">
      <c r="BK583476" s="2311"/>
    </row>
    <row r="583500" spans="63:63" x14ac:dyDescent="0.25">
      <c r="BK583500" s="2315"/>
    </row>
    <row r="583501" spans="63:63" x14ac:dyDescent="0.25">
      <c r="BK583501" s="2311"/>
    </row>
    <row r="583525" spans="63:63" x14ac:dyDescent="0.25">
      <c r="BK583525" s="2315"/>
    </row>
    <row r="583526" spans="63:63" x14ac:dyDescent="0.25">
      <c r="BK583526" s="2311"/>
    </row>
    <row r="583550" spans="63:63" x14ac:dyDescent="0.25">
      <c r="BK583550" s="2315"/>
    </row>
    <row r="583551" spans="63:63" x14ac:dyDescent="0.25">
      <c r="BK583551" s="2311"/>
    </row>
    <row r="583575" spans="63:63" x14ac:dyDescent="0.25">
      <c r="BK583575" s="2315"/>
    </row>
    <row r="583576" spans="63:63" x14ac:dyDescent="0.25">
      <c r="BK583576" s="2311"/>
    </row>
    <row r="583600" spans="63:63" x14ac:dyDescent="0.25">
      <c r="BK583600" s="2315"/>
    </row>
    <row r="583601" spans="63:63" x14ac:dyDescent="0.25">
      <c r="BK583601" s="2311"/>
    </row>
    <row r="583625" spans="63:63" x14ac:dyDescent="0.25">
      <c r="BK583625" s="2315"/>
    </row>
    <row r="583626" spans="63:63" x14ac:dyDescent="0.25">
      <c r="BK583626" s="2311"/>
    </row>
    <row r="583650" spans="63:63" x14ac:dyDescent="0.25">
      <c r="BK583650" s="2315"/>
    </row>
    <row r="583651" spans="63:63" x14ac:dyDescent="0.25">
      <c r="BK583651" s="2311"/>
    </row>
    <row r="583675" spans="63:63" x14ac:dyDescent="0.25">
      <c r="BK583675" s="2315"/>
    </row>
    <row r="583676" spans="63:63" x14ac:dyDescent="0.25">
      <c r="BK583676" s="2311"/>
    </row>
    <row r="583700" spans="63:63" x14ac:dyDescent="0.25">
      <c r="BK583700" s="2315"/>
    </row>
    <row r="583701" spans="63:63" x14ac:dyDescent="0.25">
      <c r="BK583701" s="2311"/>
    </row>
    <row r="583725" spans="63:63" x14ac:dyDescent="0.25">
      <c r="BK583725" s="2315"/>
    </row>
    <row r="583726" spans="63:63" x14ac:dyDescent="0.25">
      <c r="BK583726" s="2311"/>
    </row>
    <row r="583750" spans="63:63" x14ac:dyDescent="0.25">
      <c r="BK583750" s="2315"/>
    </row>
    <row r="583751" spans="63:63" x14ac:dyDescent="0.25">
      <c r="BK583751" s="2311"/>
    </row>
    <row r="583775" spans="63:63" x14ac:dyDescent="0.25">
      <c r="BK583775" s="2315"/>
    </row>
    <row r="583776" spans="63:63" x14ac:dyDescent="0.25">
      <c r="BK583776" s="2311"/>
    </row>
    <row r="583800" spans="63:63" x14ac:dyDescent="0.25">
      <c r="BK583800" s="2315"/>
    </row>
    <row r="583801" spans="63:63" x14ac:dyDescent="0.25">
      <c r="BK583801" s="2311"/>
    </row>
    <row r="583825" spans="63:63" x14ac:dyDescent="0.25">
      <c r="BK583825" s="2315"/>
    </row>
    <row r="583826" spans="63:63" x14ac:dyDescent="0.25">
      <c r="BK583826" s="2311"/>
    </row>
    <row r="583850" spans="63:63" x14ac:dyDescent="0.25">
      <c r="BK583850" s="2315"/>
    </row>
    <row r="583851" spans="63:63" x14ac:dyDescent="0.25">
      <c r="BK583851" s="2311"/>
    </row>
    <row r="583875" spans="63:63" x14ac:dyDescent="0.25">
      <c r="BK583875" s="2315"/>
    </row>
    <row r="583876" spans="63:63" x14ac:dyDescent="0.25">
      <c r="BK583876" s="2311"/>
    </row>
    <row r="583900" spans="63:63" x14ac:dyDescent="0.25">
      <c r="BK583900" s="2315"/>
    </row>
    <row r="583901" spans="63:63" x14ac:dyDescent="0.25">
      <c r="BK583901" s="2311"/>
    </row>
    <row r="583925" spans="63:63" x14ac:dyDescent="0.25">
      <c r="BK583925" s="2315"/>
    </row>
    <row r="583926" spans="63:63" x14ac:dyDescent="0.25">
      <c r="BK583926" s="2311"/>
    </row>
    <row r="583950" spans="63:63" x14ac:dyDescent="0.25">
      <c r="BK583950" s="2315"/>
    </row>
    <row r="583951" spans="63:63" x14ac:dyDescent="0.25">
      <c r="BK583951" s="2311"/>
    </row>
    <row r="583975" spans="63:63" x14ac:dyDescent="0.25">
      <c r="BK583975" s="2315"/>
    </row>
    <row r="583976" spans="63:63" x14ac:dyDescent="0.25">
      <c r="BK583976" s="2311"/>
    </row>
    <row r="584000" spans="63:63" x14ac:dyDescent="0.25">
      <c r="BK584000" s="2315"/>
    </row>
    <row r="584001" spans="63:63" x14ac:dyDescent="0.25">
      <c r="BK584001" s="2311"/>
    </row>
    <row r="584025" spans="63:63" x14ac:dyDescent="0.25">
      <c r="BK584025" s="2315"/>
    </row>
    <row r="584026" spans="63:63" x14ac:dyDescent="0.25">
      <c r="BK584026" s="2311"/>
    </row>
    <row r="584050" spans="63:63" x14ac:dyDescent="0.25">
      <c r="BK584050" s="2315"/>
    </row>
    <row r="584051" spans="63:63" x14ac:dyDescent="0.25">
      <c r="BK584051" s="2311"/>
    </row>
    <row r="584075" spans="63:63" x14ac:dyDescent="0.25">
      <c r="BK584075" s="2315"/>
    </row>
    <row r="584076" spans="63:63" x14ac:dyDescent="0.25">
      <c r="BK584076" s="2311"/>
    </row>
    <row r="584100" spans="63:63" x14ac:dyDescent="0.25">
      <c r="BK584100" s="2315"/>
    </row>
    <row r="584101" spans="63:63" x14ac:dyDescent="0.25">
      <c r="BK584101" s="2311"/>
    </row>
    <row r="584125" spans="63:63" x14ac:dyDescent="0.25">
      <c r="BK584125" s="2315"/>
    </row>
    <row r="584126" spans="63:63" x14ac:dyDescent="0.25">
      <c r="BK584126" s="2311"/>
    </row>
    <row r="584150" spans="63:63" x14ac:dyDescent="0.25">
      <c r="BK584150" s="2315"/>
    </row>
    <row r="584151" spans="63:63" x14ac:dyDescent="0.25">
      <c r="BK584151" s="2311"/>
    </row>
    <row r="584175" spans="63:63" x14ac:dyDescent="0.25">
      <c r="BK584175" s="2315"/>
    </row>
    <row r="584176" spans="63:63" x14ac:dyDescent="0.25">
      <c r="BK584176" s="2311"/>
    </row>
    <row r="584200" spans="63:63" x14ac:dyDescent="0.25">
      <c r="BK584200" s="2315"/>
    </row>
    <row r="584201" spans="63:63" x14ac:dyDescent="0.25">
      <c r="BK584201" s="2311"/>
    </row>
    <row r="584225" spans="63:63" x14ac:dyDescent="0.25">
      <c r="BK584225" s="2315"/>
    </row>
    <row r="584226" spans="63:63" x14ac:dyDescent="0.25">
      <c r="BK584226" s="2311"/>
    </row>
    <row r="584250" spans="63:63" x14ac:dyDescent="0.25">
      <c r="BK584250" s="2315"/>
    </row>
    <row r="584251" spans="63:63" x14ac:dyDescent="0.25">
      <c r="BK584251" s="2311"/>
    </row>
    <row r="584275" spans="63:63" x14ac:dyDescent="0.25">
      <c r="BK584275" s="2315"/>
    </row>
    <row r="584276" spans="63:63" x14ac:dyDescent="0.25">
      <c r="BK584276" s="2311"/>
    </row>
    <row r="584300" spans="63:63" x14ac:dyDescent="0.25">
      <c r="BK584300" s="2315"/>
    </row>
    <row r="584301" spans="63:63" x14ac:dyDescent="0.25">
      <c r="BK584301" s="2311"/>
    </row>
    <row r="584325" spans="63:63" x14ac:dyDescent="0.25">
      <c r="BK584325" s="2315"/>
    </row>
    <row r="584326" spans="63:63" x14ac:dyDescent="0.25">
      <c r="BK584326" s="2311"/>
    </row>
    <row r="584350" spans="63:63" x14ac:dyDescent="0.25">
      <c r="BK584350" s="2315"/>
    </row>
    <row r="584351" spans="63:63" x14ac:dyDescent="0.25">
      <c r="BK584351" s="2311"/>
    </row>
    <row r="584375" spans="63:63" x14ac:dyDescent="0.25">
      <c r="BK584375" s="2315"/>
    </row>
    <row r="584376" spans="63:63" x14ac:dyDescent="0.25">
      <c r="BK584376" s="2311"/>
    </row>
    <row r="584400" spans="63:63" x14ac:dyDescent="0.25">
      <c r="BK584400" s="2315"/>
    </row>
    <row r="584401" spans="63:63" x14ac:dyDescent="0.25">
      <c r="BK584401" s="2311"/>
    </row>
    <row r="584425" spans="63:63" x14ac:dyDescent="0.25">
      <c r="BK584425" s="2315"/>
    </row>
    <row r="584426" spans="63:63" x14ac:dyDescent="0.25">
      <c r="BK584426" s="2311"/>
    </row>
    <row r="584450" spans="63:63" x14ac:dyDescent="0.25">
      <c r="BK584450" s="2315"/>
    </row>
    <row r="584451" spans="63:63" x14ac:dyDescent="0.25">
      <c r="BK584451" s="2311"/>
    </row>
    <row r="584475" spans="63:63" x14ac:dyDescent="0.25">
      <c r="BK584475" s="2315"/>
    </row>
    <row r="584476" spans="63:63" x14ac:dyDescent="0.25">
      <c r="BK584476" s="2311"/>
    </row>
    <row r="584500" spans="63:63" x14ac:dyDescent="0.25">
      <c r="BK584500" s="2315"/>
    </row>
    <row r="584501" spans="63:63" x14ac:dyDescent="0.25">
      <c r="BK584501" s="2311"/>
    </row>
    <row r="584525" spans="63:63" x14ac:dyDescent="0.25">
      <c r="BK584525" s="2315"/>
    </row>
    <row r="584526" spans="63:63" x14ac:dyDescent="0.25">
      <c r="BK584526" s="2311"/>
    </row>
    <row r="584550" spans="63:63" x14ac:dyDescent="0.25">
      <c r="BK584550" s="2315"/>
    </row>
    <row r="584551" spans="63:63" x14ac:dyDescent="0.25">
      <c r="BK584551" s="2311"/>
    </row>
    <row r="584575" spans="63:63" x14ac:dyDescent="0.25">
      <c r="BK584575" s="2315"/>
    </row>
    <row r="584576" spans="63:63" x14ac:dyDescent="0.25">
      <c r="BK584576" s="2311"/>
    </row>
    <row r="584600" spans="63:63" x14ac:dyDescent="0.25">
      <c r="BK584600" s="2315"/>
    </row>
    <row r="584601" spans="63:63" x14ac:dyDescent="0.25">
      <c r="BK584601" s="2311"/>
    </row>
    <row r="584625" spans="63:63" x14ac:dyDescent="0.25">
      <c r="BK584625" s="2315"/>
    </row>
    <row r="584626" spans="63:63" x14ac:dyDescent="0.25">
      <c r="BK584626" s="2311"/>
    </row>
    <row r="584650" spans="63:63" x14ac:dyDescent="0.25">
      <c r="BK584650" s="2315"/>
    </row>
    <row r="584651" spans="63:63" x14ac:dyDescent="0.25">
      <c r="BK584651" s="2311"/>
    </row>
    <row r="584675" spans="63:63" x14ac:dyDescent="0.25">
      <c r="BK584675" s="2315"/>
    </row>
    <row r="584676" spans="63:63" x14ac:dyDescent="0.25">
      <c r="BK584676" s="2311"/>
    </row>
    <row r="584700" spans="63:63" x14ac:dyDescent="0.25">
      <c r="BK584700" s="2315"/>
    </row>
    <row r="584701" spans="63:63" x14ac:dyDescent="0.25">
      <c r="BK584701" s="2311"/>
    </row>
    <row r="584725" spans="63:63" x14ac:dyDescent="0.25">
      <c r="BK584725" s="2315"/>
    </row>
    <row r="584726" spans="63:63" x14ac:dyDescent="0.25">
      <c r="BK584726" s="2311"/>
    </row>
    <row r="584750" spans="63:63" x14ac:dyDescent="0.25">
      <c r="BK584750" s="2315"/>
    </row>
    <row r="584751" spans="63:63" x14ac:dyDescent="0.25">
      <c r="BK584751" s="2311"/>
    </row>
    <row r="584775" spans="63:63" x14ac:dyDescent="0.25">
      <c r="BK584775" s="2315"/>
    </row>
    <row r="584776" spans="63:63" x14ac:dyDescent="0.25">
      <c r="BK584776" s="2311"/>
    </row>
    <row r="584800" spans="63:63" x14ac:dyDescent="0.25">
      <c r="BK584800" s="2315"/>
    </row>
    <row r="584801" spans="63:63" x14ac:dyDescent="0.25">
      <c r="BK584801" s="2311"/>
    </row>
    <row r="584825" spans="63:63" x14ac:dyDescent="0.25">
      <c r="BK584825" s="2315"/>
    </row>
    <row r="584826" spans="63:63" x14ac:dyDescent="0.25">
      <c r="BK584826" s="2311"/>
    </row>
    <row r="584850" spans="63:63" x14ac:dyDescent="0.25">
      <c r="BK584850" s="2315"/>
    </row>
    <row r="584851" spans="63:63" x14ac:dyDescent="0.25">
      <c r="BK584851" s="2311"/>
    </row>
    <row r="584875" spans="63:63" x14ac:dyDescent="0.25">
      <c r="BK584875" s="2315"/>
    </row>
    <row r="584876" spans="63:63" x14ac:dyDescent="0.25">
      <c r="BK584876" s="2311"/>
    </row>
    <row r="584900" spans="63:63" x14ac:dyDescent="0.25">
      <c r="BK584900" s="2315"/>
    </row>
    <row r="584901" spans="63:63" x14ac:dyDescent="0.25">
      <c r="BK584901" s="2311"/>
    </row>
    <row r="584925" spans="63:63" x14ac:dyDescent="0.25">
      <c r="BK584925" s="2315"/>
    </row>
    <row r="584926" spans="63:63" x14ac:dyDescent="0.25">
      <c r="BK584926" s="2311"/>
    </row>
    <row r="584950" spans="63:63" x14ac:dyDescent="0.25">
      <c r="BK584950" s="2315"/>
    </row>
    <row r="584951" spans="63:63" x14ac:dyDescent="0.25">
      <c r="BK584951" s="2311"/>
    </row>
    <row r="584975" spans="63:63" x14ac:dyDescent="0.25">
      <c r="BK584975" s="2315"/>
    </row>
    <row r="584976" spans="63:63" x14ac:dyDescent="0.25">
      <c r="BK584976" s="2311"/>
    </row>
    <row r="585000" spans="63:63" x14ac:dyDescent="0.25">
      <c r="BK585000" s="2315"/>
    </row>
    <row r="585001" spans="63:63" x14ac:dyDescent="0.25">
      <c r="BK585001" s="2311"/>
    </row>
    <row r="585025" spans="63:63" x14ac:dyDescent="0.25">
      <c r="BK585025" s="2315"/>
    </row>
    <row r="585026" spans="63:63" x14ac:dyDescent="0.25">
      <c r="BK585026" s="2311"/>
    </row>
    <row r="585050" spans="63:63" x14ac:dyDescent="0.25">
      <c r="BK585050" s="2315"/>
    </row>
    <row r="585051" spans="63:63" x14ac:dyDescent="0.25">
      <c r="BK585051" s="2311"/>
    </row>
    <row r="585075" spans="63:63" x14ac:dyDescent="0.25">
      <c r="BK585075" s="2315"/>
    </row>
    <row r="585076" spans="63:63" x14ac:dyDescent="0.25">
      <c r="BK585076" s="2311"/>
    </row>
    <row r="585100" spans="63:63" x14ac:dyDescent="0.25">
      <c r="BK585100" s="2315"/>
    </row>
    <row r="585101" spans="63:63" x14ac:dyDescent="0.25">
      <c r="BK585101" s="2311"/>
    </row>
    <row r="585125" spans="63:63" x14ac:dyDescent="0.25">
      <c r="BK585125" s="2315"/>
    </row>
    <row r="585126" spans="63:63" x14ac:dyDescent="0.25">
      <c r="BK585126" s="2311"/>
    </row>
    <row r="585150" spans="63:63" x14ac:dyDescent="0.25">
      <c r="BK585150" s="2315"/>
    </row>
    <row r="585151" spans="63:63" x14ac:dyDescent="0.25">
      <c r="BK585151" s="2311"/>
    </row>
    <row r="585175" spans="63:63" x14ac:dyDescent="0.25">
      <c r="BK585175" s="2315"/>
    </row>
    <row r="585176" spans="63:63" x14ac:dyDescent="0.25">
      <c r="BK585176" s="2311"/>
    </row>
    <row r="585200" spans="63:63" x14ac:dyDescent="0.25">
      <c r="BK585200" s="2315"/>
    </row>
    <row r="585201" spans="63:63" x14ac:dyDescent="0.25">
      <c r="BK585201" s="2311"/>
    </row>
    <row r="585225" spans="63:63" x14ac:dyDescent="0.25">
      <c r="BK585225" s="2315"/>
    </row>
    <row r="585226" spans="63:63" x14ac:dyDescent="0.25">
      <c r="BK585226" s="2311"/>
    </row>
    <row r="585250" spans="63:63" x14ac:dyDescent="0.25">
      <c r="BK585250" s="2315"/>
    </row>
    <row r="585251" spans="63:63" x14ac:dyDescent="0.25">
      <c r="BK585251" s="2311"/>
    </row>
    <row r="585275" spans="63:63" x14ac:dyDescent="0.25">
      <c r="BK585275" s="2315"/>
    </row>
    <row r="585276" spans="63:63" x14ac:dyDescent="0.25">
      <c r="BK585276" s="2311"/>
    </row>
    <row r="585300" spans="63:63" x14ac:dyDescent="0.25">
      <c r="BK585300" s="2315"/>
    </row>
    <row r="585301" spans="63:63" x14ac:dyDescent="0.25">
      <c r="BK585301" s="2311"/>
    </row>
    <row r="585325" spans="63:63" x14ac:dyDescent="0.25">
      <c r="BK585325" s="2315"/>
    </row>
    <row r="585326" spans="63:63" x14ac:dyDescent="0.25">
      <c r="BK585326" s="2311"/>
    </row>
    <row r="585350" spans="63:63" x14ac:dyDescent="0.25">
      <c r="BK585350" s="2315"/>
    </row>
    <row r="585351" spans="63:63" x14ac:dyDescent="0.25">
      <c r="BK585351" s="2311"/>
    </row>
    <row r="585375" spans="63:63" x14ac:dyDescent="0.25">
      <c r="BK585375" s="2315"/>
    </row>
    <row r="585376" spans="63:63" x14ac:dyDescent="0.25">
      <c r="BK585376" s="2311"/>
    </row>
    <row r="585400" spans="63:63" x14ac:dyDescent="0.25">
      <c r="BK585400" s="2315"/>
    </row>
    <row r="585401" spans="63:63" x14ac:dyDescent="0.25">
      <c r="BK585401" s="2311"/>
    </row>
    <row r="585425" spans="63:63" x14ac:dyDescent="0.25">
      <c r="BK585425" s="2315"/>
    </row>
    <row r="585426" spans="63:63" x14ac:dyDescent="0.25">
      <c r="BK585426" s="2311"/>
    </row>
    <row r="585450" spans="63:63" x14ac:dyDescent="0.25">
      <c r="BK585450" s="2315"/>
    </row>
    <row r="585451" spans="63:63" x14ac:dyDescent="0.25">
      <c r="BK585451" s="2311"/>
    </row>
    <row r="585475" spans="63:63" x14ac:dyDescent="0.25">
      <c r="BK585475" s="2315"/>
    </row>
    <row r="585476" spans="63:63" x14ac:dyDescent="0.25">
      <c r="BK585476" s="2311"/>
    </row>
    <row r="585500" spans="63:63" x14ac:dyDescent="0.25">
      <c r="BK585500" s="2315"/>
    </row>
    <row r="585501" spans="63:63" x14ac:dyDescent="0.25">
      <c r="BK585501" s="2311"/>
    </row>
    <row r="585525" spans="63:63" x14ac:dyDescent="0.25">
      <c r="BK585525" s="2315"/>
    </row>
    <row r="585526" spans="63:63" x14ac:dyDescent="0.25">
      <c r="BK585526" s="2311"/>
    </row>
    <row r="585550" spans="63:63" x14ac:dyDescent="0.25">
      <c r="BK585550" s="2315"/>
    </row>
    <row r="585551" spans="63:63" x14ac:dyDescent="0.25">
      <c r="BK585551" s="2311"/>
    </row>
    <row r="585575" spans="63:63" x14ac:dyDescent="0.25">
      <c r="BK585575" s="2315"/>
    </row>
    <row r="585576" spans="63:63" x14ac:dyDescent="0.25">
      <c r="BK585576" s="2311"/>
    </row>
    <row r="585600" spans="63:63" x14ac:dyDescent="0.25">
      <c r="BK585600" s="2315"/>
    </row>
    <row r="585601" spans="63:63" x14ac:dyDescent="0.25">
      <c r="BK585601" s="2311"/>
    </row>
    <row r="585625" spans="63:63" x14ac:dyDescent="0.25">
      <c r="BK585625" s="2315"/>
    </row>
    <row r="585626" spans="63:63" x14ac:dyDescent="0.25">
      <c r="BK585626" s="2311"/>
    </row>
    <row r="585650" spans="63:63" x14ac:dyDescent="0.25">
      <c r="BK585650" s="2315"/>
    </row>
    <row r="585651" spans="63:63" x14ac:dyDescent="0.25">
      <c r="BK585651" s="2311"/>
    </row>
    <row r="585675" spans="63:63" x14ac:dyDescent="0.25">
      <c r="BK585675" s="2315"/>
    </row>
    <row r="585676" spans="63:63" x14ac:dyDescent="0.25">
      <c r="BK585676" s="2311"/>
    </row>
    <row r="585700" spans="63:63" x14ac:dyDescent="0.25">
      <c r="BK585700" s="2315"/>
    </row>
    <row r="585701" spans="63:63" x14ac:dyDescent="0.25">
      <c r="BK585701" s="2311"/>
    </row>
    <row r="585725" spans="63:63" x14ac:dyDescent="0.25">
      <c r="BK585725" s="2315"/>
    </row>
    <row r="585726" spans="63:63" x14ac:dyDescent="0.25">
      <c r="BK585726" s="2311"/>
    </row>
    <row r="585750" spans="63:63" x14ac:dyDescent="0.25">
      <c r="BK585750" s="2315"/>
    </row>
    <row r="585751" spans="63:63" x14ac:dyDescent="0.25">
      <c r="BK585751" s="2311"/>
    </row>
    <row r="585775" spans="63:63" x14ac:dyDescent="0.25">
      <c r="BK585775" s="2315"/>
    </row>
    <row r="585776" spans="63:63" x14ac:dyDescent="0.25">
      <c r="BK585776" s="2311"/>
    </row>
    <row r="585800" spans="63:63" x14ac:dyDescent="0.25">
      <c r="BK585800" s="2315"/>
    </row>
    <row r="585801" spans="63:63" x14ac:dyDescent="0.25">
      <c r="BK585801" s="2311"/>
    </row>
    <row r="585825" spans="63:63" x14ac:dyDescent="0.25">
      <c r="BK585825" s="2315"/>
    </row>
    <row r="585826" spans="63:63" x14ac:dyDescent="0.25">
      <c r="BK585826" s="2311"/>
    </row>
    <row r="585850" spans="63:63" x14ac:dyDescent="0.25">
      <c r="BK585850" s="2315"/>
    </row>
    <row r="585851" spans="63:63" x14ac:dyDescent="0.25">
      <c r="BK585851" s="2311"/>
    </row>
    <row r="585875" spans="63:63" x14ac:dyDescent="0.25">
      <c r="BK585875" s="2315"/>
    </row>
    <row r="585876" spans="63:63" x14ac:dyDescent="0.25">
      <c r="BK585876" s="2311"/>
    </row>
    <row r="585900" spans="63:63" x14ac:dyDescent="0.25">
      <c r="BK585900" s="2315"/>
    </row>
    <row r="585901" spans="63:63" x14ac:dyDescent="0.25">
      <c r="BK585901" s="2311"/>
    </row>
    <row r="585925" spans="63:63" x14ac:dyDescent="0.25">
      <c r="BK585925" s="2315"/>
    </row>
    <row r="585926" spans="63:63" x14ac:dyDescent="0.25">
      <c r="BK585926" s="2311"/>
    </row>
    <row r="585950" spans="63:63" x14ac:dyDescent="0.25">
      <c r="BK585950" s="2315"/>
    </row>
    <row r="585951" spans="63:63" x14ac:dyDescent="0.25">
      <c r="BK585951" s="2311"/>
    </row>
    <row r="585975" spans="63:63" x14ac:dyDescent="0.25">
      <c r="BK585975" s="2315"/>
    </row>
    <row r="585976" spans="63:63" x14ac:dyDescent="0.25">
      <c r="BK585976" s="2311"/>
    </row>
    <row r="586000" spans="63:63" x14ac:dyDescent="0.25">
      <c r="BK586000" s="2315"/>
    </row>
    <row r="586001" spans="63:63" x14ac:dyDescent="0.25">
      <c r="BK586001" s="2311"/>
    </row>
    <row r="586025" spans="63:63" x14ac:dyDescent="0.25">
      <c r="BK586025" s="2315"/>
    </row>
    <row r="586026" spans="63:63" x14ac:dyDescent="0.25">
      <c r="BK586026" s="2311"/>
    </row>
    <row r="586050" spans="63:63" x14ac:dyDescent="0.25">
      <c r="BK586050" s="2315"/>
    </row>
    <row r="586051" spans="63:63" x14ac:dyDescent="0.25">
      <c r="BK586051" s="2311"/>
    </row>
    <row r="586075" spans="63:63" x14ac:dyDescent="0.25">
      <c r="BK586075" s="2315"/>
    </row>
    <row r="586076" spans="63:63" x14ac:dyDescent="0.25">
      <c r="BK586076" s="2311"/>
    </row>
    <row r="586100" spans="63:63" x14ac:dyDescent="0.25">
      <c r="BK586100" s="2315"/>
    </row>
    <row r="586101" spans="63:63" x14ac:dyDescent="0.25">
      <c r="BK586101" s="2311"/>
    </row>
    <row r="586125" spans="63:63" x14ac:dyDescent="0.25">
      <c r="BK586125" s="2315"/>
    </row>
    <row r="586126" spans="63:63" x14ac:dyDescent="0.25">
      <c r="BK586126" s="2311"/>
    </row>
    <row r="586150" spans="63:63" x14ac:dyDescent="0.25">
      <c r="BK586150" s="2315"/>
    </row>
    <row r="586151" spans="63:63" x14ac:dyDescent="0.25">
      <c r="BK586151" s="2311"/>
    </row>
    <row r="586175" spans="63:63" x14ac:dyDescent="0.25">
      <c r="BK586175" s="2315"/>
    </row>
    <row r="586176" spans="63:63" x14ac:dyDescent="0.25">
      <c r="BK586176" s="2311"/>
    </row>
    <row r="586200" spans="63:63" x14ac:dyDescent="0.25">
      <c r="BK586200" s="2315"/>
    </row>
    <row r="586201" spans="63:63" x14ac:dyDescent="0.25">
      <c r="BK586201" s="2311"/>
    </row>
    <row r="586225" spans="63:63" x14ac:dyDescent="0.25">
      <c r="BK586225" s="2315"/>
    </row>
    <row r="586226" spans="63:63" x14ac:dyDescent="0.25">
      <c r="BK586226" s="2311"/>
    </row>
    <row r="586250" spans="63:63" x14ac:dyDescent="0.25">
      <c r="BK586250" s="2315"/>
    </row>
    <row r="586251" spans="63:63" x14ac:dyDescent="0.25">
      <c r="BK586251" s="2311"/>
    </row>
    <row r="586275" spans="63:63" x14ac:dyDescent="0.25">
      <c r="BK586275" s="2315"/>
    </row>
    <row r="586276" spans="63:63" x14ac:dyDescent="0.25">
      <c r="BK586276" s="2311"/>
    </row>
    <row r="586300" spans="63:63" x14ac:dyDescent="0.25">
      <c r="BK586300" s="2315"/>
    </row>
    <row r="586301" spans="63:63" x14ac:dyDescent="0.25">
      <c r="BK586301" s="2311"/>
    </row>
    <row r="586325" spans="63:63" x14ac:dyDescent="0.25">
      <c r="BK586325" s="2315"/>
    </row>
    <row r="586326" spans="63:63" x14ac:dyDescent="0.25">
      <c r="BK586326" s="2311"/>
    </row>
    <row r="586350" spans="63:63" x14ac:dyDescent="0.25">
      <c r="BK586350" s="2315"/>
    </row>
    <row r="586351" spans="63:63" x14ac:dyDescent="0.25">
      <c r="BK586351" s="2311"/>
    </row>
    <row r="586375" spans="63:63" x14ac:dyDescent="0.25">
      <c r="BK586375" s="2315"/>
    </row>
    <row r="586376" spans="63:63" x14ac:dyDescent="0.25">
      <c r="BK586376" s="2311"/>
    </row>
    <row r="586400" spans="63:63" x14ac:dyDescent="0.25">
      <c r="BK586400" s="2315"/>
    </row>
    <row r="586401" spans="63:63" x14ac:dyDescent="0.25">
      <c r="BK586401" s="2311"/>
    </row>
    <row r="586425" spans="63:63" x14ac:dyDescent="0.25">
      <c r="BK586425" s="2315"/>
    </row>
    <row r="586426" spans="63:63" x14ac:dyDescent="0.25">
      <c r="BK586426" s="2311"/>
    </row>
    <row r="586450" spans="63:63" x14ac:dyDescent="0.25">
      <c r="BK586450" s="2315"/>
    </row>
    <row r="586451" spans="63:63" x14ac:dyDescent="0.25">
      <c r="BK586451" s="2311"/>
    </row>
    <row r="586475" spans="63:63" x14ac:dyDescent="0.25">
      <c r="BK586475" s="2315"/>
    </row>
    <row r="586476" spans="63:63" x14ac:dyDescent="0.25">
      <c r="BK586476" s="2311"/>
    </row>
    <row r="586500" spans="63:63" x14ac:dyDescent="0.25">
      <c r="BK586500" s="2315"/>
    </row>
    <row r="586501" spans="63:63" x14ac:dyDescent="0.25">
      <c r="BK586501" s="2311"/>
    </row>
    <row r="586525" spans="63:63" x14ac:dyDescent="0.25">
      <c r="BK586525" s="2315"/>
    </row>
    <row r="586526" spans="63:63" x14ac:dyDescent="0.25">
      <c r="BK586526" s="2311"/>
    </row>
    <row r="586550" spans="63:63" x14ac:dyDescent="0.25">
      <c r="BK586550" s="2315"/>
    </row>
    <row r="586551" spans="63:63" x14ac:dyDescent="0.25">
      <c r="BK586551" s="2311"/>
    </row>
    <row r="586575" spans="63:63" x14ac:dyDescent="0.25">
      <c r="BK586575" s="2315"/>
    </row>
    <row r="586576" spans="63:63" x14ac:dyDescent="0.25">
      <c r="BK586576" s="2311"/>
    </row>
    <row r="586600" spans="63:63" x14ac:dyDescent="0.25">
      <c r="BK586600" s="2315"/>
    </row>
    <row r="586601" spans="63:63" x14ac:dyDescent="0.25">
      <c r="BK586601" s="2311"/>
    </row>
    <row r="586625" spans="63:63" x14ac:dyDescent="0.25">
      <c r="BK586625" s="2315"/>
    </row>
    <row r="586626" spans="63:63" x14ac:dyDescent="0.25">
      <c r="BK586626" s="2311"/>
    </row>
    <row r="586650" spans="63:63" x14ac:dyDescent="0.25">
      <c r="BK586650" s="2315"/>
    </row>
    <row r="586651" spans="63:63" x14ac:dyDescent="0.25">
      <c r="BK586651" s="2311"/>
    </row>
    <row r="586675" spans="63:63" x14ac:dyDescent="0.25">
      <c r="BK586675" s="2315"/>
    </row>
    <row r="586676" spans="63:63" x14ac:dyDescent="0.25">
      <c r="BK586676" s="2311"/>
    </row>
    <row r="586700" spans="63:63" x14ac:dyDescent="0.25">
      <c r="BK586700" s="2315"/>
    </row>
    <row r="586701" spans="63:63" x14ac:dyDescent="0.25">
      <c r="BK586701" s="2311"/>
    </row>
    <row r="586725" spans="63:63" x14ac:dyDescent="0.25">
      <c r="BK586725" s="2315"/>
    </row>
    <row r="586726" spans="63:63" x14ac:dyDescent="0.25">
      <c r="BK586726" s="2311"/>
    </row>
    <row r="586750" spans="63:63" x14ac:dyDescent="0.25">
      <c r="BK586750" s="2315"/>
    </row>
    <row r="586751" spans="63:63" x14ac:dyDescent="0.25">
      <c r="BK586751" s="2311"/>
    </row>
    <row r="586775" spans="63:63" x14ac:dyDescent="0.25">
      <c r="BK586775" s="2315"/>
    </row>
    <row r="586776" spans="63:63" x14ac:dyDescent="0.25">
      <c r="BK586776" s="2311"/>
    </row>
    <row r="586800" spans="63:63" x14ac:dyDescent="0.25">
      <c r="BK586800" s="2315"/>
    </row>
    <row r="586801" spans="63:63" x14ac:dyDescent="0.25">
      <c r="BK586801" s="2311"/>
    </row>
    <row r="586825" spans="63:63" x14ac:dyDescent="0.25">
      <c r="BK586825" s="2315"/>
    </row>
    <row r="586826" spans="63:63" x14ac:dyDescent="0.25">
      <c r="BK586826" s="2311"/>
    </row>
    <row r="586850" spans="63:63" x14ac:dyDescent="0.25">
      <c r="BK586850" s="2315"/>
    </row>
    <row r="586851" spans="63:63" x14ac:dyDescent="0.25">
      <c r="BK586851" s="2311"/>
    </row>
    <row r="586875" spans="63:63" x14ac:dyDescent="0.25">
      <c r="BK586875" s="2315"/>
    </row>
    <row r="586876" spans="63:63" x14ac:dyDescent="0.25">
      <c r="BK586876" s="2311"/>
    </row>
    <row r="586900" spans="63:63" x14ac:dyDescent="0.25">
      <c r="BK586900" s="2315"/>
    </row>
    <row r="586901" spans="63:63" x14ac:dyDescent="0.25">
      <c r="BK586901" s="2311"/>
    </row>
    <row r="586925" spans="63:63" x14ac:dyDescent="0.25">
      <c r="BK586925" s="2315"/>
    </row>
    <row r="586926" spans="63:63" x14ac:dyDescent="0.25">
      <c r="BK586926" s="2311"/>
    </row>
    <row r="586950" spans="63:63" x14ac:dyDescent="0.25">
      <c r="BK586950" s="2315"/>
    </row>
    <row r="586951" spans="63:63" x14ac:dyDescent="0.25">
      <c r="BK586951" s="2311"/>
    </row>
    <row r="586975" spans="63:63" x14ac:dyDescent="0.25">
      <c r="BK586975" s="2315"/>
    </row>
    <row r="586976" spans="63:63" x14ac:dyDescent="0.25">
      <c r="BK586976" s="2311"/>
    </row>
    <row r="587000" spans="63:63" x14ac:dyDescent="0.25">
      <c r="BK587000" s="2315"/>
    </row>
    <row r="587001" spans="63:63" x14ac:dyDescent="0.25">
      <c r="BK587001" s="2311"/>
    </row>
    <row r="587025" spans="63:63" x14ac:dyDescent="0.25">
      <c r="BK587025" s="2315"/>
    </row>
    <row r="587026" spans="63:63" x14ac:dyDescent="0.25">
      <c r="BK587026" s="2311"/>
    </row>
    <row r="587050" spans="63:63" x14ac:dyDescent="0.25">
      <c r="BK587050" s="2315"/>
    </row>
    <row r="587051" spans="63:63" x14ac:dyDescent="0.25">
      <c r="BK587051" s="2311"/>
    </row>
    <row r="587075" spans="63:63" x14ac:dyDescent="0.25">
      <c r="BK587075" s="2315"/>
    </row>
    <row r="587076" spans="63:63" x14ac:dyDescent="0.25">
      <c r="BK587076" s="2311"/>
    </row>
    <row r="587100" spans="63:63" x14ac:dyDescent="0.25">
      <c r="BK587100" s="2315"/>
    </row>
    <row r="587101" spans="63:63" x14ac:dyDescent="0.25">
      <c r="BK587101" s="2311"/>
    </row>
    <row r="587125" spans="63:63" x14ac:dyDescent="0.25">
      <c r="BK587125" s="2315"/>
    </row>
    <row r="587126" spans="63:63" x14ac:dyDescent="0.25">
      <c r="BK587126" s="2311"/>
    </row>
    <row r="587150" spans="63:63" x14ac:dyDescent="0.25">
      <c r="BK587150" s="2315"/>
    </row>
    <row r="587151" spans="63:63" x14ac:dyDescent="0.25">
      <c r="BK587151" s="2311"/>
    </row>
    <row r="587175" spans="63:63" x14ac:dyDescent="0.25">
      <c r="BK587175" s="2315"/>
    </row>
    <row r="587176" spans="63:63" x14ac:dyDescent="0.25">
      <c r="BK587176" s="2311"/>
    </row>
    <row r="587200" spans="63:63" x14ac:dyDescent="0.25">
      <c r="BK587200" s="2315"/>
    </row>
    <row r="587201" spans="63:63" x14ac:dyDescent="0.25">
      <c r="BK587201" s="2311"/>
    </row>
    <row r="587225" spans="63:63" x14ac:dyDescent="0.25">
      <c r="BK587225" s="2315"/>
    </row>
    <row r="587226" spans="63:63" x14ac:dyDescent="0.25">
      <c r="BK587226" s="2311"/>
    </row>
    <row r="587250" spans="63:63" x14ac:dyDescent="0.25">
      <c r="BK587250" s="2315"/>
    </row>
    <row r="587251" spans="63:63" x14ac:dyDescent="0.25">
      <c r="BK587251" s="2311"/>
    </row>
    <row r="587275" spans="63:63" x14ac:dyDescent="0.25">
      <c r="BK587275" s="2315"/>
    </row>
    <row r="587276" spans="63:63" x14ac:dyDescent="0.25">
      <c r="BK587276" s="2311"/>
    </row>
    <row r="587300" spans="63:63" x14ac:dyDescent="0.25">
      <c r="BK587300" s="2315"/>
    </row>
    <row r="587301" spans="63:63" x14ac:dyDescent="0.25">
      <c r="BK587301" s="2311"/>
    </row>
    <row r="587325" spans="63:63" x14ac:dyDescent="0.25">
      <c r="BK587325" s="2315"/>
    </row>
    <row r="587326" spans="63:63" x14ac:dyDescent="0.25">
      <c r="BK587326" s="2311"/>
    </row>
    <row r="587350" spans="63:63" x14ac:dyDescent="0.25">
      <c r="BK587350" s="2315"/>
    </row>
    <row r="587351" spans="63:63" x14ac:dyDescent="0.25">
      <c r="BK587351" s="2311"/>
    </row>
    <row r="587375" spans="63:63" x14ac:dyDescent="0.25">
      <c r="BK587375" s="2315"/>
    </row>
    <row r="587376" spans="63:63" x14ac:dyDescent="0.25">
      <c r="BK587376" s="2311"/>
    </row>
    <row r="587400" spans="63:63" x14ac:dyDescent="0.25">
      <c r="BK587400" s="2315"/>
    </row>
    <row r="587401" spans="63:63" x14ac:dyDescent="0.25">
      <c r="BK587401" s="2311"/>
    </row>
    <row r="587425" spans="63:63" x14ac:dyDescent="0.25">
      <c r="BK587425" s="2315"/>
    </row>
    <row r="587426" spans="63:63" x14ac:dyDescent="0.25">
      <c r="BK587426" s="2311"/>
    </row>
    <row r="587450" spans="63:63" x14ac:dyDescent="0.25">
      <c r="BK587450" s="2315"/>
    </row>
    <row r="587451" spans="63:63" x14ac:dyDescent="0.25">
      <c r="BK587451" s="2311"/>
    </row>
    <row r="587475" spans="63:63" x14ac:dyDescent="0.25">
      <c r="BK587475" s="2315"/>
    </row>
    <row r="587476" spans="63:63" x14ac:dyDescent="0.25">
      <c r="BK587476" s="2311"/>
    </row>
    <row r="587500" spans="63:63" x14ac:dyDescent="0.25">
      <c r="BK587500" s="2315"/>
    </row>
    <row r="587501" spans="63:63" x14ac:dyDescent="0.25">
      <c r="BK587501" s="2311"/>
    </row>
    <row r="587525" spans="63:63" x14ac:dyDescent="0.25">
      <c r="BK587525" s="2315"/>
    </row>
    <row r="587526" spans="63:63" x14ac:dyDescent="0.25">
      <c r="BK587526" s="2311"/>
    </row>
    <row r="587550" spans="63:63" x14ac:dyDescent="0.25">
      <c r="BK587550" s="2315"/>
    </row>
    <row r="587551" spans="63:63" x14ac:dyDescent="0.25">
      <c r="BK587551" s="2311"/>
    </row>
    <row r="587575" spans="63:63" x14ac:dyDescent="0.25">
      <c r="BK587575" s="2315"/>
    </row>
    <row r="587576" spans="63:63" x14ac:dyDescent="0.25">
      <c r="BK587576" s="2311"/>
    </row>
    <row r="587600" spans="63:63" x14ac:dyDescent="0.25">
      <c r="BK587600" s="2315"/>
    </row>
    <row r="587601" spans="63:63" x14ac:dyDescent="0.25">
      <c r="BK587601" s="2311"/>
    </row>
    <row r="587625" spans="63:63" x14ac:dyDescent="0.25">
      <c r="BK587625" s="2315"/>
    </row>
    <row r="587626" spans="63:63" x14ac:dyDescent="0.25">
      <c r="BK587626" s="2311"/>
    </row>
    <row r="587650" spans="63:63" x14ac:dyDescent="0.25">
      <c r="BK587650" s="2315"/>
    </row>
    <row r="587651" spans="63:63" x14ac:dyDescent="0.25">
      <c r="BK587651" s="2311"/>
    </row>
    <row r="587675" spans="63:63" x14ac:dyDescent="0.25">
      <c r="BK587675" s="2315"/>
    </row>
    <row r="587676" spans="63:63" x14ac:dyDescent="0.25">
      <c r="BK587676" s="2311"/>
    </row>
    <row r="587700" spans="63:63" x14ac:dyDescent="0.25">
      <c r="BK587700" s="2315"/>
    </row>
    <row r="587701" spans="63:63" x14ac:dyDescent="0.25">
      <c r="BK587701" s="2311"/>
    </row>
    <row r="587725" spans="63:63" x14ac:dyDescent="0.25">
      <c r="BK587725" s="2315"/>
    </row>
    <row r="587726" spans="63:63" x14ac:dyDescent="0.25">
      <c r="BK587726" s="2311"/>
    </row>
    <row r="587750" spans="63:63" x14ac:dyDescent="0.25">
      <c r="BK587750" s="2315"/>
    </row>
    <row r="587751" spans="63:63" x14ac:dyDescent="0.25">
      <c r="BK587751" s="2311"/>
    </row>
    <row r="587775" spans="63:63" x14ac:dyDescent="0.25">
      <c r="BK587775" s="2315"/>
    </row>
    <row r="587776" spans="63:63" x14ac:dyDescent="0.25">
      <c r="BK587776" s="2311"/>
    </row>
    <row r="587800" spans="63:63" x14ac:dyDescent="0.25">
      <c r="BK587800" s="2315"/>
    </row>
    <row r="587801" spans="63:63" x14ac:dyDescent="0.25">
      <c r="BK587801" s="2311"/>
    </row>
    <row r="587825" spans="63:63" x14ac:dyDescent="0.25">
      <c r="BK587825" s="2315"/>
    </row>
    <row r="587826" spans="63:63" x14ac:dyDescent="0.25">
      <c r="BK587826" s="2311"/>
    </row>
    <row r="587850" spans="63:63" x14ac:dyDescent="0.25">
      <c r="BK587850" s="2315"/>
    </row>
    <row r="587851" spans="63:63" x14ac:dyDescent="0.25">
      <c r="BK587851" s="2311"/>
    </row>
    <row r="587875" spans="63:63" x14ac:dyDescent="0.25">
      <c r="BK587875" s="2315"/>
    </row>
    <row r="587876" spans="63:63" x14ac:dyDescent="0.25">
      <c r="BK587876" s="2311"/>
    </row>
    <row r="587900" spans="63:63" x14ac:dyDescent="0.25">
      <c r="BK587900" s="2315"/>
    </row>
    <row r="587901" spans="63:63" x14ac:dyDescent="0.25">
      <c r="BK587901" s="2311"/>
    </row>
    <row r="587925" spans="63:63" x14ac:dyDescent="0.25">
      <c r="BK587925" s="2315"/>
    </row>
    <row r="587926" spans="63:63" x14ac:dyDescent="0.25">
      <c r="BK587926" s="2311"/>
    </row>
    <row r="587950" spans="63:63" x14ac:dyDescent="0.25">
      <c r="BK587950" s="2315"/>
    </row>
    <row r="587951" spans="63:63" x14ac:dyDescent="0.25">
      <c r="BK587951" s="2311"/>
    </row>
    <row r="587975" spans="63:63" x14ac:dyDescent="0.25">
      <c r="BK587975" s="2315"/>
    </row>
    <row r="587976" spans="63:63" x14ac:dyDescent="0.25">
      <c r="BK587976" s="2311"/>
    </row>
    <row r="588000" spans="63:63" x14ac:dyDescent="0.25">
      <c r="BK588000" s="2315"/>
    </row>
    <row r="588001" spans="63:63" x14ac:dyDescent="0.25">
      <c r="BK588001" s="2311"/>
    </row>
    <row r="588025" spans="63:63" x14ac:dyDescent="0.25">
      <c r="BK588025" s="2315"/>
    </row>
    <row r="588026" spans="63:63" x14ac:dyDescent="0.25">
      <c r="BK588026" s="2311"/>
    </row>
    <row r="588050" spans="63:63" x14ac:dyDescent="0.25">
      <c r="BK588050" s="2315"/>
    </row>
    <row r="588051" spans="63:63" x14ac:dyDescent="0.25">
      <c r="BK588051" s="2311"/>
    </row>
    <row r="588075" spans="63:63" x14ac:dyDescent="0.25">
      <c r="BK588075" s="2315"/>
    </row>
    <row r="588076" spans="63:63" x14ac:dyDescent="0.25">
      <c r="BK588076" s="2311"/>
    </row>
    <row r="588100" spans="63:63" x14ac:dyDescent="0.25">
      <c r="BK588100" s="2315"/>
    </row>
    <row r="588101" spans="63:63" x14ac:dyDescent="0.25">
      <c r="BK588101" s="2311"/>
    </row>
    <row r="588125" spans="63:63" x14ac:dyDescent="0.25">
      <c r="BK588125" s="2315"/>
    </row>
    <row r="588126" spans="63:63" x14ac:dyDescent="0.25">
      <c r="BK588126" s="2311"/>
    </row>
    <row r="588150" spans="63:63" x14ac:dyDescent="0.25">
      <c r="BK588150" s="2315"/>
    </row>
    <row r="588151" spans="63:63" x14ac:dyDescent="0.25">
      <c r="BK588151" s="2311"/>
    </row>
    <row r="588175" spans="63:63" x14ac:dyDescent="0.25">
      <c r="BK588175" s="2315"/>
    </row>
    <row r="588176" spans="63:63" x14ac:dyDescent="0.25">
      <c r="BK588176" s="2311"/>
    </row>
    <row r="588200" spans="63:63" x14ac:dyDescent="0.25">
      <c r="BK588200" s="2315"/>
    </row>
    <row r="588201" spans="63:63" x14ac:dyDescent="0.25">
      <c r="BK588201" s="2311"/>
    </row>
    <row r="588225" spans="63:63" x14ac:dyDescent="0.25">
      <c r="BK588225" s="2315"/>
    </row>
    <row r="588226" spans="63:63" x14ac:dyDescent="0.25">
      <c r="BK588226" s="2311"/>
    </row>
    <row r="588250" spans="63:63" x14ac:dyDescent="0.25">
      <c r="BK588250" s="2315"/>
    </row>
    <row r="588251" spans="63:63" x14ac:dyDescent="0.25">
      <c r="BK588251" s="2311"/>
    </row>
    <row r="588275" spans="63:63" x14ac:dyDescent="0.25">
      <c r="BK588275" s="2315"/>
    </row>
    <row r="588276" spans="63:63" x14ac:dyDescent="0.25">
      <c r="BK588276" s="2311"/>
    </row>
    <row r="588300" spans="63:63" x14ac:dyDescent="0.25">
      <c r="BK588300" s="2315"/>
    </row>
    <row r="588301" spans="63:63" x14ac:dyDescent="0.25">
      <c r="BK588301" s="2311"/>
    </row>
    <row r="588325" spans="63:63" x14ac:dyDescent="0.25">
      <c r="BK588325" s="2315"/>
    </row>
    <row r="588326" spans="63:63" x14ac:dyDescent="0.25">
      <c r="BK588326" s="2311"/>
    </row>
    <row r="588350" spans="63:63" x14ac:dyDescent="0.25">
      <c r="BK588350" s="2315"/>
    </row>
    <row r="588351" spans="63:63" x14ac:dyDescent="0.25">
      <c r="BK588351" s="2311"/>
    </row>
    <row r="588375" spans="63:63" x14ac:dyDescent="0.25">
      <c r="BK588375" s="2315"/>
    </row>
    <row r="588376" spans="63:63" x14ac:dyDescent="0.25">
      <c r="BK588376" s="2311"/>
    </row>
    <row r="588400" spans="63:63" x14ac:dyDescent="0.25">
      <c r="BK588400" s="2315"/>
    </row>
    <row r="588401" spans="63:63" x14ac:dyDescent="0.25">
      <c r="BK588401" s="2311"/>
    </row>
    <row r="588425" spans="63:63" x14ac:dyDescent="0.25">
      <c r="BK588425" s="2315"/>
    </row>
    <row r="588426" spans="63:63" x14ac:dyDescent="0.25">
      <c r="BK588426" s="2311"/>
    </row>
    <row r="588450" spans="63:63" x14ac:dyDescent="0.25">
      <c r="BK588450" s="2315"/>
    </row>
    <row r="588451" spans="63:63" x14ac:dyDescent="0.25">
      <c r="BK588451" s="2311"/>
    </row>
    <row r="588475" spans="63:63" x14ac:dyDescent="0.25">
      <c r="BK588475" s="2315"/>
    </row>
    <row r="588476" spans="63:63" x14ac:dyDescent="0.25">
      <c r="BK588476" s="2311"/>
    </row>
    <row r="588500" spans="63:63" x14ac:dyDescent="0.25">
      <c r="BK588500" s="2315"/>
    </row>
    <row r="588501" spans="63:63" x14ac:dyDescent="0.25">
      <c r="BK588501" s="2311"/>
    </row>
    <row r="588525" spans="63:63" x14ac:dyDescent="0.25">
      <c r="BK588525" s="2315"/>
    </row>
    <row r="588526" spans="63:63" x14ac:dyDescent="0.25">
      <c r="BK588526" s="2311"/>
    </row>
    <row r="588550" spans="63:63" x14ac:dyDescent="0.25">
      <c r="BK588550" s="2315"/>
    </row>
    <row r="588551" spans="63:63" x14ac:dyDescent="0.25">
      <c r="BK588551" s="2311"/>
    </row>
    <row r="588575" spans="63:63" x14ac:dyDescent="0.25">
      <c r="BK588575" s="2315"/>
    </row>
    <row r="588576" spans="63:63" x14ac:dyDescent="0.25">
      <c r="BK588576" s="2311"/>
    </row>
    <row r="588600" spans="63:63" x14ac:dyDescent="0.25">
      <c r="BK588600" s="2315"/>
    </row>
    <row r="588601" spans="63:63" x14ac:dyDescent="0.25">
      <c r="BK588601" s="2311"/>
    </row>
    <row r="588625" spans="63:63" x14ac:dyDescent="0.25">
      <c r="BK588625" s="2315"/>
    </row>
    <row r="588626" spans="63:63" x14ac:dyDescent="0.25">
      <c r="BK588626" s="2311"/>
    </row>
    <row r="588650" spans="63:63" x14ac:dyDescent="0.25">
      <c r="BK588650" s="2315"/>
    </row>
    <row r="588651" spans="63:63" x14ac:dyDescent="0.25">
      <c r="BK588651" s="2311"/>
    </row>
    <row r="588675" spans="63:63" x14ac:dyDescent="0.25">
      <c r="BK588675" s="2315"/>
    </row>
    <row r="588676" spans="63:63" x14ac:dyDescent="0.25">
      <c r="BK588676" s="2311"/>
    </row>
    <row r="588700" spans="63:63" x14ac:dyDescent="0.25">
      <c r="BK588700" s="2315"/>
    </row>
    <row r="588701" spans="63:63" x14ac:dyDescent="0.25">
      <c r="BK588701" s="2311"/>
    </row>
    <row r="588725" spans="63:63" x14ac:dyDescent="0.25">
      <c r="BK588725" s="2315"/>
    </row>
    <row r="588726" spans="63:63" x14ac:dyDescent="0.25">
      <c r="BK588726" s="2311"/>
    </row>
    <row r="588750" spans="63:63" x14ac:dyDescent="0.25">
      <c r="BK588750" s="2315"/>
    </row>
    <row r="588751" spans="63:63" x14ac:dyDescent="0.25">
      <c r="BK588751" s="2311"/>
    </row>
    <row r="588775" spans="63:63" x14ac:dyDescent="0.25">
      <c r="BK588775" s="2315"/>
    </row>
    <row r="588776" spans="63:63" x14ac:dyDescent="0.25">
      <c r="BK588776" s="2311"/>
    </row>
    <row r="588800" spans="63:63" x14ac:dyDescent="0.25">
      <c r="BK588800" s="2315"/>
    </row>
    <row r="588801" spans="63:63" x14ac:dyDescent="0.25">
      <c r="BK588801" s="2311"/>
    </row>
    <row r="588825" spans="63:63" x14ac:dyDescent="0.25">
      <c r="BK588825" s="2315"/>
    </row>
    <row r="588826" spans="63:63" x14ac:dyDescent="0.25">
      <c r="BK588826" s="2311"/>
    </row>
    <row r="588850" spans="63:63" x14ac:dyDescent="0.25">
      <c r="BK588850" s="2315"/>
    </row>
    <row r="588851" spans="63:63" x14ac:dyDescent="0.25">
      <c r="BK588851" s="2311"/>
    </row>
    <row r="588875" spans="63:63" x14ac:dyDescent="0.25">
      <c r="BK588875" s="2315"/>
    </row>
    <row r="588876" spans="63:63" x14ac:dyDescent="0.25">
      <c r="BK588876" s="2311"/>
    </row>
    <row r="588900" spans="63:63" x14ac:dyDescent="0.25">
      <c r="BK588900" s="2315"/>
    </row>
    <row r="588901" spans="63:63" x14ac:dyDescent="0.25">
      <c r="BK588901" s="2311"/>
    </row>
    <row r="588925" spans="63:63" x14ac:dyDescent="0.25">
      <c r="BK588925" s="2315"/>
    </row>
    <row r="588926" spans="63:63" x14ac:dyDescent="0.25">
      <c r="BK588926" s="2311"/>
    </row>
    <row r="588950" spans="63:63" x14ac:dyDescent="0.25">
      <c r="BK588950" s="2315"/>
    </row>
    <row r="588951" spans="63:63" x14ac:dyDescent="0.25">
      <c r="BK588951" s="2311"/>
    </row>
    <row r="588975" spans="63:63" x14ac:dyDescent="0.25">
      <c r="BK588975" s="2315"/>
    </row>
    <row r="588976" spans="63:63" x14ac:dyDescent="0.25">
      <c r="BK588976" s="2311"/>
    </row>
    <row r="589000" spans="63:63" x14ac:dyDescent="0.25">
      <c r="BK589000" s="2315"/>
    </row>
    <row r="589001" spans="63:63" x14ac:dyDescent="0.25">
      <c r="BK589001" s="2311"/>
    </row>
    <row r="589025" spans="63:63" x14ac:dyDescent="0.25">
      <c r="BK589025" s="2315"/>
    </row>
    <row r="589026" spans="63:63" x14ac:dyDescent="0.25">
      <c r="BK589026" s="2311"/>
    </row>
    <row r="589050" spans="63:63" x14ac:dyDescent="0.25">
      <c r="BK589050" s="2315"/>
    </row>
    <row r="589051" spans="63:63" x14ac:dyDescent="0.25">
      <c r="BK589051" s="2311"/>
    </row>
    <row r="589075" spans="63:63" x14ac:dyDescent="0.25">
      <c r="BK589075" s="2315"/>
    </row>
    <row r="589076" spans="63:63" x14ac:dyDescent="0.25">
      <c r="BK589076" s="2311"/>
    </row>
    <row r="589100" spans="63:63" x14ac:dyDescent="0.25">
      <c r="BK589100" s="2315"/>
    </row>
    <row r="589101" spans="63:63" x14ac:dyDescent="0.25">
      <c r="BK589101" s="2311"/>
    </row>
    <row r="589125" spans="63:63" x14ac:dyDescent="0.25">
      <c r="BK589125" s="2315"/>
    </row>
    <row r="589126" spans="63:63" x14ac:dyDescent="0.25">
      <c r="BK589126" s="2311"/>
    </row>
    <row r="589150" spans="63:63" x14ac:dyDescent="0.25">
      <c r="BK589150" s="2315"/>
    </row>
    <row r="589151" spans="63:63" x14ac:dyDescent="0.25">
      <c r="BK589151" s="2311"/>
    </row>
    <row r="589175" spans="63:63" x14ac:dyDescent="0.25">
      <c r="BK589175" s="2315"/>
    </row>
    <row r="589176" spans="63:63" x14ac:dyDescent="0.25">
      <c r="BK589176" s="2311"/>
    </row>
    <row r="589200" spans="63:63" x14ac:dyDescent="0.25">
      <c r="BK589200" s="2315"/>
    </row>
    <row r="589201" spans="63:63" x14ac:dyDescent="0.25">
      <c r="BK589201" s="2311"/>
    </row>
    <row r="589225" spans="63:63" x14ac:dyDescent="0.25">
      <c r="BK589225" s="2315"/>
    </row>
    <row r="589226" spans="63:63" x14ac:dyDescent="0.25">
      <c r="BK589226" s="2311"/>
    </row>
    <row r="589250" spans="63:63" x14ac:dyDescent="0.25">
      <c r="BK589250" s="2315"/>
    </row>
    <row r="589251" spans="63:63" x14ac:dyDescent="0.25">
      <c r="BK589251" s="2311"/>
    </row>
    <row r="589275" spans="63:63" x14ac:dyDescent="0.25">
      <c r="BK589275" s="2315"/>
    </row>
    <row r="589276" spans="63:63" x14ac:dyDescent="0.25">
      <c r="BK589276" s="2311"/>
    </row>
    <row r="589300" spans="63:63" x14ac:dyDescent="0.25">
      <c r="BK589300" s="2315"/>
    </row>
    <row r="589301" spans="63:63" x14ac:dyDescent="0.25">
      <c r="BK589301" s="2311"/>
    </row>
    <row r="589325" spans="63:63" x14ac:dyDescent="0.25">
      <c r="BK589325" s="2315"/>
    </row>
    <row r="589326" spans="63:63" x14ac:dyDescent="0.25">
      <c r="BK589326" s="2311"/>
    </row>
    <row r="589350" spans="63:63" x14ac:dyDescent="0.25">
      <c r="BK589350" s="2315"/>
    </row>
    <row r="589351" spans="63:63" x14ac:dyDescent="0.25">
      <c r="BK589351" s="2311"/>
    </row>
    <row r="589375" spans="63:63" x14ac:dyDescent="0.25">
      <c r="BK589375" s="2315"/>
    </row>
    <row r="589376" spans="63:63" x14ac:dyDescent="0.25">
      <c r="BK589376" s="2311"/>
    </row>
    <row r="589400" spans="63:63" x14ac:dyDescent="0.25">
      <c r="BK589400" s="2315"/>
    </row>
    <row r="589401" spans="63:63" x14ac:dyDescent="0.25">
      <c r="BK589401" s="2311"/>
    </row>
    <row r="589425" spans="63:63" x14ac:dyDescent="0.25">
      <c r="BK589425" s="2315"/>
    </row>
    <row r="589426" spans="63:63" x14ac:dyDescent="0.25">
      <c r="BK589426" s="2311"/>
    </row>
    <row r="589450" spans="63:63" x14ac:dyDescent="0.25">
      <c r="BK589450" s="2315"/>
    </row>
    <row r="589451" spans="63:63" x14ac:dyDescent="0.25">
      <c r="BK589451" s="2311"/>
    </row>
    <row r="589475" spans="63:63" x14ac:dyDescent="0.25">
      <c r="BK589475" s="2315"/>
    </row>
    <row r="589476" spans="63:63" x14ac:dyDescent="0.25">
      <c r="BK589476" s="2311"/>
    </row>
    <row r="589500" spans="63:63" x14ac:dyDescent="0.25">
      <c r="BK589500" s="2315"/>
    </row>
    <row r="589501" spans="63:63" x14ac:dyDescent="0.25">
      <c r="BK589501" s="2311"/>
    </row>
    <row r="589525" spans="63:63" x14ac:dyDescent="0.25">
      <c r="BK589525" s="2315"/>
    </row>
    <row r="589526" spans="63:63" x14ac:dyDescent="0.25">
      <c r="BK589526" s="2311"/>
    </row>
    <row r="589550" spans="63:63" x14ac:dyDescent="0.25">
      <c r="BK589550" s="2315"/>
    </row>
    <row r="589551" spans="63:63" x14ac:dyDescent="0.25">
      <c r="BK589551" s="2311"/>
    </row>
    <row r="589575" spans="63:63" x14ac:dyDescent="0.25">
      <c r="BK589575" s="2315"/>
    </row>
    <row r="589576" spans="63:63" x14ac:dyDescent="0.25">
      <c r="BK589576" s="2311"/>
    </row>
    <row r="589600" spans="63:63" x14ac:dyDescent="0.25">
      <c r="BK589600" s="2315"/>
    </row>
    <row r="589601" spans="63:63" x14ac:dyDescent="0.25">
      <c r="BK589601" s="2311"/>
    </row>
    <row r="589625" spans="63:63" x14ac:dyDescent="0.25">
      <c r="BK589625" s="2315"/>
    </row>
    <row r="589626" spans="63:63" x14ac:dyDescent="0.25">
      <c r="BK589626" s="2311"/>
    </row>
    <row r="589650" spans="63:63" x14ac:dyDescent="0.25">
      <c r="BK589650" s="2315"/>
    </row>
    <row r="589651" spans="63:63" x14ac:dyDescent="0.25">
      <c r="BK589651" s="2311"/>
    </row>
    <row r="589675" spans="63:63" x14ac:dyDescent="0.25">
      <c r="BK589675" s="2315"/>
    </row>
    <row r="589676" spans="63:63" x14ac:dyDescent="0.25">
      <c r="BK589676" s="2311"/>
    </row>
    <row r="589700" spans="63:63" x14ac:dyDescent="0.25">
      <c r="BK589700" s="2315"/>
    </row>
    <row r="589701" spans="63:63" x14ac:dyDescent="0.25">
      <c r="BK589701" s="2311"/>
    </row>
    <row r="589725" spans="63:63" x14ac:dyDescent="0.25">
      <c r="BK589725" s="2315"/>
    </row>
    <row r="589726" spans="63:63" x14ac:dyDescent="0.25">
      <c r="BK589726" s="2311"/>
    </row>
    <row r="589750" spans="63:63" x14ac:dyDescent="0.25">
      <c r="BK589750" s="2315"/>
    </row>
    <row r="589751" spans="63:63" x14ac:dyDescent="0.25">
      <c r="BK589751" s="2311"/>
    </row>
    <row r="589775" spans="63:63" x14ac:dyDescent="0.25">
      <c r="BK589775" s="2315"/>
    </row>
    <row r="589776" spans="63:63" x14ac:dyDescent="0.25">
      <c r="BK589776" s="2311"/>
    </row>
    <row r="589800" spans="63:63" x14ac:dyDescent="0.25">
      <c r="BK589800" s="2315"/>
    </row>
    <row r="589801" spans="63:63" x14ac:dyDescent="0.25">
      <c r="BK589801" s="2311"/>
    </row>
    <row r="589825" spans="63:63" x14ac:dyDescent="0.25">
      <c r="BK589825" s="2315"/>
    </row>
    <row r="589826" spans="63:63" x14ac:dyDescent="0.25">
      <c r="BK589826" s="2311"/>
    </row>
    <row r="589850" spans="63:63" x14ac:dyDescent="0.25">
      <c r="BK589850" s="2315"/>
    </row>
    <row r="589851" spans="63:63" x14ac:dyDescent="0.25">
      <c r="BK589851" s="2311"/>
    </row>
    <row r="589875" spans="63:63" x14ac:dyDescent="0.25">
      <c r="BK589875" s="2315"/>
    </row>
    <row r="589876" spans="63:63" x14ac:dyDescent="0.25">
      <c r="BK589876" s="2311"/>
    </row>
    <row r="589900" spans="63:63" x14ac:dyDescent="0.25">
      <c r="BK589900" s="2315"/>
    </row>
    <row r="589901" spans="63:63" x14ac:dyDescent="0.25">
      <c r="BK589901" s="2311"/>
    </row>
    <row r="589925" spans="63:63" x14ac:dyDescent="0.25">
      <c r="BK589925" s="2315"/>
    </row>
    <row r="589926" spans="63:63" x14ac:dyDescent="0.25">
      <c r="BK589926" s="2311"/>
    </row>
    <row r="589950" spans="63:63" x14ac:dyDescent="0.25">
      <c r="BK589950" s="2315"/>
    </row>
    <row r="589951" spans="63:63" x14ac:dyDescent="0.25">
      <c r="BK589951" s="2311"/>
    </row>
    <row r="589975" spans="63:63" x14ac:dyDescent="0.25">
      <c r="BK589975" s="2315"/>
    </row>
    <row r="589976" spans="63:63" x14ac:dyDescent="0.25">
      <c r="BK589976" s="2311"/>
    </row>
    <row r="590000" spans="63:63" x14ac:dyDescent="0.25">
      <c r="BK590000" s="2315"/>
    </row>
    <row r="590001" spans="63:63" x14ac:dyDescent="0.25">
      <c r="BK590001" s="2311"/>
    </row>
    <row r="590025" spans="63:63" x14ac:dyDescent="0.25">
      <c r="BK590025" s="2315"/>
    </row>
    <row r="590026" spans="63:63" x14ac:dyDescent="0.25">
      <c r="BK590026" s="2311"/>
    </row>
    <row r="590050" spans="63:63" x14ac:dyDescent="0.25">
      <c r="BK590050" s="2315"/>
    </row>
    <row r="590051" spans="63:63" x14ac:dyDescent="0.25">
      <c r="BK590051" s="2311"/>
    </row>
    <row r="590075" spans="63:63" x14ac:dyDescent="0.25">
      <c r="BK590075" s="2315"/>
    </row>
    <row r="590076" spans="63:63" x14ac:dyDescent="0.25">
      <c r="BK590076" s="2311"/>
    </row>
    <row r="590100" spans="63:63" x14ac:dyDescent="0.25">
      <c r="BK590100" s="2315"/>
    </row>
    <row r="590101" spans="63:63" x14ac:dyDescent="0.25">
      <c r="BK590101" s="2311"/>
    </row>
    <row r="590125" spans="63:63" x14ac:dyDescent="0.25">
      <c r="BK590125" s="2315"/>
    </row>
    <row r="590126" spans="63:63" x14ac:dyDescent="0.25">
      <c r="BK590126" s="2311"/>
    </row>
    <row r="590150" spans="63:63" x14ac:dyDescent="0.25">
      <c r="BK590150" s="2315"/>
    </row>
    <row r="590151" spans="63:63" x14ac:dyDescent="0.25">
      <c r="BK590151" s="2311"/>
    </row>
    <row r="590175" spans="63:63" x14ac:dyDescent="0.25">
      <c r="BK590175" s="2315"/>
    </row>
    <row r="590176" spans="63:63" x14ac:dyDescent="0.25">
      <c r="BK590176" s="2311"/>
    </row>
    <row r="590200" spans="63:63" x14ac:dyDescent="0.25">
      <c r="BK590200" s="2315"/>
    </row>
    <row r="590201" spans="63:63" x14ac:dyDescent="0.25">
      <c r="BK590201" s="2311"/>
    </row>
    <row r="590225" spans="63:63" x14ac:dyDescent="0.25">
      <c r="BK590225" s="2315"/>
    </row>
    <row r="590226" spans="63:63" x14ac:dyDescent="0.25">
      <c r="BK590226" s="2311"/>
    </row>
    <row r="590250" spans="63:63" x14ac:dyDescent="0.25">
      <c r="BK590250" s="2315"/>
    </row>
    <row r="590251" spans="63:63" x14ac:dyDescent="0.25">
      <c r="BK590251" s="2311"/>
    </row>
    <row r="590275" spans="63:63" x14ac:dyDescent="0.25">
      <c r="BK590275" s="2315"/>
    </row>
    <row r="590276" spans="63:63" x14ac:dyDescent="0.25">
      <c r="BK590276" s="2311"/>
    </row>
    <row r="590300" spans="63:63" x14ac:dyDescent="0.25">
      <c r="BK590300" s="2315"/>
    </row>
    <row r="590301" spans="63:63" x14ac:dyDescent="0.25">
      <c r="BK590301" s="2311"/>
    </row>
    <row r="590325" spans="63:63" x14ac:dyDescent="0.25">
      <c r="BK590325" s="2315"/>
    </row>
    <row r="590326" spans="63:63" x14ac:dyDescent="0.25">
      <c r="BK590326" s="2311"/>
    </row>
    <row r="590350" spans="63:63" x14ac:dyDescent="0.25">
      <c r="BK590350" s="2315"/>
    </row>
    <row r="590351" spans="63:63" x14ac:dyDescent="0.25">
      <c r="BK590351" s="2311"/>
    </row>
    <row r="590375" spans="63:63" x14ac:dyDescent="0.25">
      <c r="BK590375" s="2315"/>
    </row>
    <row r="590376" spans="63:63" x14ac:dyDescent="0.25">
      <c r="BK590376" s="2311"/>
    </row>
    <row r="590400" spans="63:63" x14ac:dyDescent="0.25">
      <c r="BK590400" s="2315"/>
    </row>
    <row r="590401" spans="63:63" x14ac:dyDescent="0.25">
      <c r="BK590401" s="2311"/>
    </row>
    <row r="590425" spans="63:63" x14ac:dyDescent="0.25">
      <c r="BK590425" s="2315"/>
    </row>
    <row r="590426" spans="63:63" x14ac:dyDescent="0.25">
      <c r="BK590426" s="2311"/>
    </row>
    <row r="590450" spans="63:63" x14ac:dyDescent="0.25">
      <c r="BK590450" s="2315"/>
    </row>
    <row r="590451" spans="63:63" x14ac:dyDescent="0.25">
      <c r="BK590451" s="2311"/>
    </row>
    <row r="590475" spans="63:63" x14ac:dyDescent="0.25">
      <c r="BK590475" s="2315"/>
    </row>
    <row r="590476" spans="63:63" x14ac:dyDescent="0.25">
      <c r="BK590476" s="2311"/>
    </row>
    <row r="590500" spans="63:63" x14ac:dyDescent="0.25">
      <c r="BK590500" s="2315"/>
    </row>
    <row r="590501" spans="63:63" x14ac:dyDescent="0.25">
      <c r="BK590501" s="2311"/>
    </row>
    <row r="590525" spans="63:63" x14ac:dyDescent="0.25">
      <c r="BK590525" s="2315"/>
    </row>
    <row r="590526" spans="63:63" x14ac:dyDescent="0.25">
      <c r="BK590526" s="2311"/>
    </row>
    <row r="590550" spans="63:63" x14ac:dyDescent="0.25">
      <c r="BK590550" s="2315"/>
    </row>
    <row r="590551" spans="63:63" x14ac:dyDescent="0.25">
      <c r="BK590551" s="2311"/>
    </row>
    <row r="590575" spans="63:63" x14ac:dyDescent="0.25">
      <c r="BK590575" s="2315"/>
    </row>
    <row r="590576" spans="63:63" x14ac:dyDescent="0.25">
      <c r="BK590576" s="2311"/>
    </row>
    <row r="590600" spans="63:63" x14ac:dyDescent="0.25">
      <c r="BK590600" s="2315"/>
    </row>
    <row r="590601" spans="63:63" x14ac:dyDescent="0.25">
      <c r="BK590601" s="2311"/>
    </row>
    <row r="590625" spans="63:63" x14ac:dyDescent="0.25">
      <c r="BK590625" s="2315"/>
    </row>
    <row r="590626" spans="63:63" x14ac:dyDescent="0.25">
      <c r="BK590626" s="2311"/>
    </row>
    <row r="590650" spans="63:63" x14ac:dyDescent="0.25">
      <c r="BK590650" s="2315"/>
    </row>
    <row r="590651" spans="63:63" x14ac:dyDescent="0.25">
      <c r="BK590651" s="2311"/>
    </row>
    <row r="590675" spans="63:63" x14ac:dyDescent="0.25">
      <c r="BK590675" s="2315"/>
    </row>
    <row r="590676" spans="63:63" x14ac:dyDescent="0.25">
      <c r="BK590676" s="2311"/>
    </row>
    <row r="590700" spans="63:63" x14ac:dyDescent="0.25">
      <c r="BK590700" s="2315"/>
    </row>
    <row r="590701" spans="63:63" x14ac:dyDescent="0.25">
      <c r="BK590701" s="2311"/>
    </row>
    <row r="590725" spans="63:63" x14ac:dyDescent="0.25">
      <c r="BK590725" s="2315"/>
    </row>
    <row r="590726" spans="63:63" x14ac:dyDescent="0.25">
      <c r="BK590726" s="2311"/>
    </row>
    <row r="590750" spans="63:63" x14ac:dyDescent="0.25">
      <c r="BK590750" s="2315"/>
    </row>
    <row r="590751" spans="63:63" x14ac:dyDescent="0.25">
      <c r="BK590751" s="2311"/>
    </row>
    <row r="590775" spans="63:63" x14ac:dyDescent="0.25">
      <c r="BK590775" s="2315"/>
    </row>
    <row r="590776" spans="63:63" x14ac:dyDescent="0.25">
      <c r="BK590776" s="2311"/>
    </row>
    <row r="590800" spans="63:63" x14ac:dyDescent="0.25">
      <c r="BK590800" s="2315"/>
    </row>
    <row r="590801" spans="63:63" x14ac:dyDescent="0.25">
      <c r="BK590801" s="2311"/>
    </row>
    <row r="590825" spans="63:63" x14ac:dyDescent="0.25">
      <c r="BK590825" s="2315"/>
    </row>
    <row r="590826" spans="63:63" x14ac:dyDescent="0.25">
      <c r="BK590826" s="2311"/>
    </row>
    <row r="590850" spans="63:63" x14ac:dyDescent="0.25">
      <c r="BK590850" s="2315"/>
    </row>
    <row r="590851" spans="63:63" x14ac:dyDescent="0.25">
      <c r="BK590851" s="2311"/>
    </row>
    <row r="590875" spans="63:63" x14ac:dyDescent="0.25">
      <c r="BK590875" s="2315"/>
    </row>
    <row r="590876" spans="63:63" x14ac:dyDescent="0.25">
      <c r="BK590876" s="2311"/>
    </row>
    <row r="590900" spans="63:63" x14ac:dyDescent="0.25">
      <c r="BK590900" s="2315"/>
    </row>
    <row r="590901" spans="63:63" x14ac:dyDescent="0.25">
      <c r="BK590901" s="2311"/>
    </row>
    <row r="590925" spans="63:63" x14ac:dyDescent="0.25">
      <c r="BK590925" s="2315"/>
    </row>
    <row r="590926" spans="63:63" x14ac:dyDescent="0.25">
      <c r="BK590926" s="2311"/>
    </row>
    <row r="590950" spans="63:63" x14ac:dyDescent="0.25">
      <c r="BK590950" s="2315"/>
    </row>
    <row r="590951" spans="63:63" x14ac:dyDescent="0.25">
      <c r="BK590951" s="2311"/>
    </row>
    <row r="590975" spans="63:63" x14ac:dyDescent="0.25">
      <c r="BK590975" s="2315"/>
    </row>
    <row r="590976" spans="63:63" x14ac:dyDescent="0.25">
      <c r="BK590976" s="2311"/>
    </row>
    <row r="591000" spans="63:63" x14ac:dyDescent="0.25">
      <c r="BK591000" s="2315"/>
    </row>
    <row r="591001" spans="63:63" x14ac:dyDescent="0.25">
      <c r="BK591001" s="2311"/>
    </row>
    <row r="591025" spans="63:63" x14ac:dyDescent="0.25">
      <c r="BK591025" s="2315"/>
    </row>
    <row r="591026" spans="63:63" x14ac:dyDescent="0.25">
      <c r="BK591026" s="2311"/>
    </row>
    <row r="591050" spans="63:63" x14ac:dyDescent="0.25">
      <c r="BK591050" s="2315"/>
    </row>
    <row r="591051" spans="63:63" x14ac:dyDescent="0.25">
      <c r="BK591051" s="2311"/>
    </row>
    <row r="591075" spans="63:63" x14ac:dyDescent="0.25">
      <c r="BK591075" s="2315"/>
    </row>
    <row r="591076" spans="63:63" x14ac:dyDescent="0.25">
      <c r="BK591076" s="2311"/>
    </row>
    <row r="591100" spans="63:63" x14ac:dyDescent="0.25">
      <c r="BK591100" s="2315"/>
    </row>
    <row r="591101" spans="63:63" x14ac:dyDescent="0.25">
      <c r="BK591101" s="2311"/>
    </row>
    <row r="591125" spans="63:63" x14ac:dyDescent="0.25">
      <c r="BK591125" s="2315"/>
    </row>
    <row r="591126" spans="63:63" x14ac:dyDescent="0.25">
      <c r="BK591126" s="2311"/>
    </row>
    <row r="591150" spans="63:63" x14ac:dyDescent="0.25">
      <c r="BK591150" s="2315"/>
    </row>
    <row r="591151" spans="63:63" x14ac:dyDescent="0.25">
      <c r="BK591151" s="2311"/>
    </row>
    <row r="591175" spans="63:63" x14ac:dyDescent="0.25">
      <c r="BK591175" s="2315"/>
    </row>
    <row r="591176" spans="63:63" x14ac:dyDescent="0.25">
      <c r="BK591176" s="2311"/>
    </row>
    <row r="591200" spans="63:63" x14ac:dyDescent="0.25">
      <c r="BK591200" s="2315"/>
    </row>
    <row r="591201" spans="63:63" x14ac:dyDescent="0.25">
      <c r="BK591201" s="2311"/>
    </row>
    <row r="591225" spans="63:63" x14ac:dyDescent="0.25">
      <c r="BK591225" s="2315"/>
    </row>
    <row r="591226" spans="63:63" x14ac:dyDescent="0.25">
      <c r="BK591226" s="2311"/>
    </row>
    <row r="591250" spans="63:63" x14ac:dyDescent="0.25">
      <c r="BK591250" s="2315"/>
    </row>
    <row r="591251" spans="63:63" x14ac:dyDescent="0.25">
      <c r="BK591251" s="2311"/>
    </row>
    <row r="591275" spans="63:63" x14ac:dyDescent="0.25">
      <c r="BK591275" s="2315"/>
    </row>
    <row r="591276" spans="63:63" x14ac:dyDescent="0.25">
      <c r="BK591276" s="2311"/>
    </row>
    <row r="591300" spans="63:63" x14ac:dyDescent="0.25">
      <c r="BK591300" s="2315"/>
    </row>
    <row r="591301" spans="63:63" x14ac:dyDescent="0.25">
      <c r="BK591301" s="2311"/>
    </row>
    <row r="591325" spans="63:63" x14ac:dyDescent="0.25">
      <c r="BK591325" s="2315"/>
    </row>
    <row r="591326" spans="63:63" x14ac:dyDescent="0.25">
      <c r="BK591326" s="2311"/>
    </row>
    <row r="591350" spans="63:63" x14ac:dyDescent="0.25">
      <c r="BK591350" s="2315"/>
    </row>
    <row r="591351" spans="63:63" x14ac:dyDescent="0.25">
      <c r="BK591351" s="2311"/>
    </row>
    <row r="591375" spans="63:63" x14ac:dyDescent="0.25">
      <c r="BK591375" s="2315"/>
    </row>
    <row r="591376" spans="63:63" x14ac:dyDescent="0.25">
      <c r="BK591376" s="2311"/>
    </row>
    <row r="591400" spans="63:63" x14ac:dyDescent="0.25">
      <c r="BK591400" s="2315"/>
    </row>
    <row r="591401" spans="63:63" x14ac:dyDescent="0.25">
      <c r="BK591401" s="2311"/>
    </row>
    <row r="591425" spans="63:63" x14ac:dyDescent="0.25">
      <c r="BK591425" s="2315"/>
    </row>
    <row r="591426" spans="63:63" x14ac:dyDescent="0.25">
      <c r="BK591426" s="2311"/>
    </row>
    <row r="591450" spans="63:63" x14ac:dyDescent="0.25">
      <c r="BK591450" s="2315"/>
    </row>
    <row r="591451" spans="63:63" x14ac:dyDescent="0.25">
      <c r="BK591451" s="2311"/>
    </row>
    <row r="591475" spans="63:63" x14ac:dyDescent="0.25">
      <c r="BK591475" s="2315"/>
    </row>
    <row r="591476" spans="63:63" x14ac:dyDescent="0.25">
      <c r="BK591476" s="2311"/>
    </row>
    <row r="591500" spans="63:63" x14ac:dyDescent="0.25">
      <c r="BK591500" s="2315"/>
    </row>
    <row r="591501" spans="63:63" x14ac:dyDescent="0.25">
      <c r="BK591501" s="2311"/>
    </row>
    <row r="591525" spans="63:63" x14ac:dyDescent="0.25">
      <c r="BK591525" s="2315"/>
    </row>
    <row r="591526" spans="63:63" x14ac:dyDescent="0.25">
      <c r="BK591526" s="2311"/>
    </row>
    <row r="591550" spans="63:63" x14ac:dyDescent="0.25">
      <c r="BK591550" s="2315"/>
    </row>
    <row r="591551" spans="63:63" x14ac:dyDescent="0.25">
      <c r="BK591551" s="2311"/>
    </row>
    <row r="591575" spans="63:63" x14ac:dyDescent="0.25">
      <c r="BK591575" s="2315"/>
    </row>
    <row r="591576" spans="63:63" x14ac:dyDescent="0.25">
      <c r="BK591576" s="2311"/>
    </row>
    <row r="591600" spans="63:63" x14ac:dyDescent="0.25">
      <c r="BK591600" s="2315"/>
    </row>
    <row r="591601" spans="63:63" x14ac:dyDescent="0.25">
      <c r="BK591601" s="2311"/>
    </row>
    <row r="591625" spans="63:63" x14ac:dyDescent="0.25">
      <c r="BK591625" s="2315"/>
    </row>
    <row r="591626" spans="63:63" x14ac:dyDescent="0.25">
      <c r="BK591626" s="2311"/>
    </row>
    <row r="591650" spans="63:63" x14ac:dyDescent="0.25">
      <c r="BK591650" s="2315"/>
    </row>
    <row r="591651" spans="63:63" x14ac:dyDescent="0.25">
      <c r="BK591651" s="2311"/>
    </row>
    <row r="591675" spans="63:63" x14ac:dyDescent="0.25">
      <c r="BK591675" s="2315"/>
    </row>
    <row r="591676" spans="63:63" x14ac:dyDescent="0.25">
      <c r="BK591676" s="2311"/>
    </row>
    <row r="591700" spans="63:63" x14ac:dyDescent="0.25">
      <c r="BK591700" s="2315"/>
    </row>
    <row r="591701" spans="63:63" x14ac:dyDescent="0.25">
      <c r="BK591701" s="2311"/>
    </row>
    <row r="591725" spans="63:63" x14ac:dyDescent="0.25">
      <c r="BK591725" s="2315"/>
    </row>
    <row r="591726" spans="63:63" x14ac:dyDescent="0.25">
      <c r="BK591726" s="2311"/>
    </row>
    <row r="591750" spans="63:63" x14ac:dyDescent="0.25">
      <c r="BK591750" s="2315"/>
    </row>
    <row r="591751" spans="63:63" x14ac:dyDescent="0.25">
      <c r="BK591751" s="2311"/>
    </row>
    <row r="591775" spans="63:63" x14ac:dyDescent="0.25">
      <c r="BK591775" s="2315"/>
    </row>
    <row r="591776" spans="63:63" x14ac:dyDescent="0.25">
      <c r="BK591776" s="2311"/>
    </row>
    <row r="591800" spans="63:63" x14ac:dyDescent="0.25">
      <c r="BK591800" s="2315"/>
    </row>
    <row r="591801" spans="63:63" x14ac:dyDescent="0.25">
      <c r="BK591801" s="2311"/>
    </row>
    <row r="591825" spans="63:63" x14ac:dyDescent="0.25">
      <c r="BK591825" s="2315"/>
    </row>
    <row r="591826" spans="63:63" x14ac:dyDescent="0.25">
      <c r="BK591826" s="2311"/>
    </row>
    <row r="591850" spans="63:63" x14ac:dyDescent="0.25">
      <c r="BK591850" s="2315"/>
    </row>
    <row r="591851" spans="63:63" x14ac:dyDescent="0.25">
      <c r="BK591851" s="2311"/>
    </row>
    <row r="591875" spans="63:63" x14ac:dyDescent="0.25">
      <c r="BK591875" s="2315"/>
    </row>
    <row r="591876" spans="63:63" x14ac:dyDescent="0.25">
      <c r="BK591876" s="2311"/>
    </row>
    <row r="591900" spans="63:63" x14ac:dyDescent="0.25">
      <c r="BK591900" s="2315"/>
    </row>
    <row r="591901" spans="63:63" x14ac:dyDescent="0.25">
      <c r="BK591901" s="2311"/>
    </row>
    <row r="591925" spans="63:63" x14ac:dyDescent="0.25">
      <c r="BK591925" s="2315"/>
    </row>
    <row r="591926" spans="63:63" x14ac:dyDescent="0.25">
      <c r="BK591926" s="2311"/>
    </row>
    <row r="591950" spans="63:63" x14ac:dyDescent="0.25">
      <c r="BK591950" s="2315"/>
    </row>
    <row r="591951" spans="63:63" x14ac:dyDescent="0.25">
      <c r="BK591951" s="2311"/>
    </row>
    <row r="591975" spans="63:63" x14ac:dyDescent="0.25">
      <c r="BK591975" s="2315"/>
    </row>
    <row r="591976" spans="63:63" x14ac:dyDescent="0.25">
      <c r="BK591976" s="2311"/>
    </row>
    <row r="592000" spans="63:63" x14ac:dyDescent="0.25">
      <c r="BK592000" s="2315"/>
    </row>
    <row r="592001" spans="63:63" x14ac:dyDescent="0.25">
      <c r="BK592001" s="2311"/>
    </row>
    <row r="592025" spans="63:63" x14ac:dyDescent="0.25">
      <c r="BK592025" s="2315"/>
    </row>
    <row r="592026" spans="63:63" x14ac:dyDescent="0.25">
      <c r="BK592026" s="2311"/>
    </row>
    <row r="592050" spans="63:63" x14ac:dyDescent="0.25">
      <c r="BK592050" s="2315"/>
    </row>
    <row r="592051" spans="63:63" x14ac:dyDescent="0.25">
      <c r="BK592051" s="2311"/>
    </row>
    <row r="592075" spans="63:63" x14ac:dyDescent="0.25">
      <c r="BK592075" s="2315"/>
    </row>
    <row r="592076" spans="63:63" x14ac:dyDescent="0.25">
      <c r="BK592076" s="2311"/>
    </row>
    <row r="592100" spans="63:63" x14ac:dyDescent="0.25">
      <c r="BK592100" s="2315"/>
    </row>
    <row r="592101" spans="63:63" x14ac:dyDescent="0.25">
      <c r="BK592101" s="2311"/>
    </row>
    <row r="592125" spans="63:63" x14ac:dyDescent="0.25">
      <c r="BK592125" s="2315"/>
    </row>
    <row r="592126" spans="63:63" x14ac:dyDescent="0.25">
      <c r="BK592126" s="2311"/>
    </row>
    <row r="592150" spans="63:63" x14ac:dyDescent="0.25">
      <c r="BK592150" s="2315"/>
    </row>
    <row r="592151" spans="63:63" x14ac:dyDescent="0.25">
      <c r="BK592151" s="2311"/>
    </row>
    <row r="592175" spans="63:63" x14ac:dyDescent="0.25">
      <c r="BK592175" s="2315"/>
    </row>
    <row r="592176" spans="63:63" x14ac:dyDescent="0.25">
      <c r="BK592176" s="2311"/>
    </row>
    <row r="592200" spans="63:63" x14ac:dyDescent="0.25">
      <c r="BK592200" s="2315"/>
    </row>
    <row r="592201" spans="63:63" x14ac:dyDescent="0.25">
      <c r="BK592201" s="2311"/>
    </row>
    <row r="592225" spans="63:63" x14ac:dyDescent="0.25">
      <c r="BK592225" s="2315"/>
    </row>
    <row r="592226" spans="63:63" x14ac:dyDescent="0.25">
      <c r="BK592226" s="2311"/>
    </row>
    <row r="592250" spans="63:63" x14ac:dyDescent="0.25">
      <c r="BK592250" s="2315"/>
    </row>
    <row r="592251" spans="63:63" x14ac:dyDescent="0.25">
      <c r="BK592251" s="2311"/>
    </row>
    <row r="592275" spans="63:63" x14ac:dyDescent="0.25">
      <c r="BK592275" s="2315"/>
    </row>
    <row r="592276" spans="63:63" x14ac:dyDescent="0.25">
      <c r="BK592276" s="2311"/>
    </row>
    <row r="592300" spans="63:63" x14ac:dyDescent="0.25">
      <c r="BK592300" s="2315"/>
    </row>
    <row r="592301" spans="63:63" x14ac:dyDescent="0.25">
      <c r="BK592301" s="2311"/>
    </row>
    <row r="592325" spans="63:63" x14ac:dyDescent="0.25">
      <c r="BK592325" s="2315"/>
    </row>
    <row r="592326" spans="63:63" x14ac:dyDescent="0.25">
      <c r="BK592326" s="2311"/>
    </row>
    <row r="592350" spans="63:63" x14ac:dyDescent="0.25">
      <c r="BK592350" s="2315"/>
    </row>
    <row r="592351" spans="63:63" x14ac:dyDescent="0.25">
      <c r="BK592351" s="2311"/>
    </row>
    <row r="592375" spans="63:63" x14ac:dyDescent="0.25">
      <c r="BK592375" s="2315"/>
    </row>
    <row r="592376" spans="63:63" x14ac:dyDescent="0.25">
      <c r="BK592376" s="2311"/>
    </row>
    <row r="592400" spans="63:63" x14ac:dyDescent="0.25">
      <c r="BK592400" s="2315"/>
    </row>
    <row r="592401" spans="63:63" x14ac:dyDescent="0.25">
      <c r="BK592401" s="2311"/>
    </row>
    <row r="592425" spans="63:63" x14ac:dyDescent="0.25">
      <c r="BK592425" s="2315"/>
    </row>
    <row r="592426" spans="63:63" x14ac:dyDescent="0.25">
      <c r="BK592426" s="2311"/>
    </row>
    <row r="592450" spans="63:63" x14ac:dyDescent="0.25">
      <c r="BK592450" s="2315"/>
    </row>
    <row r="592451" spans="63:63" x14ac:dyDescent="0.25">
      <c r="BK592451" s="2311"/>
    </row>
    <row r="592475" spans="63:63" x14ac:dyDescent="0.25">
      <c r="BK592475" s="2315"/>
    </row>
    <row r="592476" spans="63:63" x14ac:dyDescent="0.25">
      <c r="BK592476" s="2311"/>
    </row>
    <row r="592500" spans="63:63" x14ac:dyDescent="0.25">
      <c r="BK592500" s="2315"/>
    </row>
    <row r="592501" spans="63:63" x14ac:dyDescent="0.25">
      <c r="BK592501" s="2311"/>
    </row>
    <row r="592525" spans="63:63" x14ac:dyDescent="0.25">
      <c r="BK592525" s="2315"/>
    </row>
    <row r="592526" spans="63:63" x14ac:dyDescent="0.25">
      <c r="BK592526" s="2311"/>
    </row>
    <row r="592550" spans="63:63" x14ac:dyDescent="0.25">
      <c r="BK592550" s="2315"/>
    </row>
    <row r="592551" spans="63:63" x14ac:dyDescent="0.25">
      <c r="BK592551" s="2311"/>
    </row>
    <row r="592575" spans="63:63" x14ac:dyDescent="0.25">
      <c r="BK592575" s="2315"/>
    </row>
    <row r="592576" spans="63:63" x14ac:dyDescent="0.25">
      <c r="BK592576" s="2311"/>
    </row>
    <row r="592600" spans="63:63" x14ac:dyDescent="0.25">
      <c r="BK592600" s="2315"/>
    </row>
    <row r="592601" spans="63:63" x14ac:dyDescent="0.25">
      <c r="BK592601" s="2311"/>
    </row>
    <row r="592625" spans="63:63" x14ac:dyDescent="0.25">
      <c r="BK592625" s="2315"/>
    </row>
    <row r="592626" spans="63:63" x14ac:dyDescent="0.25">
      <c r="BK592626" s="2311"/>
    </row>
    <row r="592650" spans="63:63" x14ac:dyDescent="0.25">
      <c r="BK592650" s="2315"/>
    </row>
    <row r="592651" spans="63:63" x14ac:dyDescent="0.25">
      <c r="BK592651" s="2311"/>
    </row>
    <row r="592675" spans="63:63" x14ac:dyDescent="0.25">
      <c r="BK592675" s="2315"/>
    </row>
    <row r="592676" spans="63:63" x14ac:dyDescent="0.25">
      <c r="BK592676" s="2311"/>
    </row>
    <row r="592700" spans="63:63" x14ac:dyDescent="0.25">
      <c r="BK592700" s="2315"/>
    </row>
    <row r="592701" spans="63:63" x14ac:dyDescent="0.25">
      <c r="BK592701" s="2311"/>
    </row>
    <row r="592725" spans="63:63" x14ac:dyDescent="0.25">
      <c r="BK592725" s="2315"/>
    </row>
    <row r="592726" spans="63:63" x14ac:dyDescent="0.25">
      <c r="BK592726" s="2311"/>
    </row>
    <row r="592750" spans="63:63" x14ac:dyDescent="0.25">
      <c r="BK592750" s="2315"/>
    </row>
    <row r="592751" spans="63:63" x14ac:dyDescent="0.25">
      <c r="BK592751" s="2311"/>
    </row>
    <row r="592775" spans="63:63" x14ac:dyDescent="0.25">
      <c r="BK592775" s="2315"/>
    </row>
    <row r="592776" spans="63:63" x14ac:dyDescent="0.25">
      <c r="BK592776" s="2311"/>
    </row>
    <row r="592800" spans="63:63" x14ac:dyDescent="0.25">
      <c r="BK592800" s="2315"/>
    </row>
    <row r="592801" spans="63:63" x14ac:dyDescent="0.25">
      <c r="BK592801" s="2311"/>
    </row>
    <row r="592825" spans="63:63" x14ac:dyDescent="0.25">
      <c r="BK592825" s="2315"/>
    </row>
    <row r="592826" spans="63:63" x14ac:dyDescent="0.25">
      <c r="BK592826" s="2311"/>
    </row>
    <row r="592850" spans="63:63" x14ac:dyDescent="0.25">
      <c r="BK592850" s="2315"/>
    </row>
    <row r="592851" spans="63:63" x14ac:dyDescent="0.25">
      <c r="BK592851" s="2311"/>
    </row>
    <row r="592875" spans="63:63" x14ac:dyDescent="0.25">
      <c r="BK592875" s="2315"/>
    </row>
    <row r="592876" spans="63:63" x14ac:dyDescent="0.25">
      <c r="BK592876" s="2311"/>
    </row>
    <row r="592900" spans="63:63" x14ac:dyDescent="0.25">
      <c r="BK592900" s="2315"/>
    </row>
    <row r="592901" spans="63:63" x14ac:dyDescent="0.25">
      <c r="BK592901" s="2311"/>
    </row>
    <row r="592925" spans="63:63" x14ac:dyDescent="0.25">
      <c r="BK592925" s="2315"/>
    </row>
    <row r="592926" spans="63:63" x14ac:dyDescent="0.25">
      <c r="BK592926" s="2311"/>
    </row>
    <row r="592950" spans="63:63" x14ac:dyDescent="0.25">
      <c r="BK592950" s="2315"/>
    </row>
    <row r="592951" spans="63:63" x14ac:dyDescent="0.25">
      <c r="BK592951" s="2311"/>
    </row>
    <row r="592975" spans="63:63" x14ac:dyDescent="0.25">
      <c r="BK592975" s="2315"/>
    </row>
    <row r="592976" spans="63:63" x14ac:dyDescent="0.25">
      <c r="BK592976" s="2311"/>
    </row>
    <row r="593000" spans="63:63" x14ac:dyDescent="0.25">
      <c r="BK593000" s="2315"/>
    </row>
    <row r="593001" spans="63:63" x14ac:dyDescent="0.25">
      <c r="BK593001" s="2311"/>
    </row>
    <row r="593025" spans="63:63" x14ac:dyDescent="0.25">
      <c r="BK593025" s="2315"/>
    </row>
    <row r="593026" spans="63:63" x14ac:dyDescent="0.25">
      <c r="BK593026" s="2311"/>
    </row>
    <row r="593050" spans="63:63" x14ac:dyDescent="0.25">
      <c r="BK593050" s="2315"/>
    </row>
    <row r="593051" spans="63:63" x14ac:dyDescent="0.25">
      <c r="BK593051" s="2311"/>
    </row>
    <row r="593075" spans="63:63" x14ac:dyDescent="0.25">
      <c r="BK593075" s="2315"/>
    </row>
    <row r="593076" spans="63:63" x14ac:dyDescent="0.25">
      <c r="BK593076" s="2311"/>
    </row>
    <row r="593100" spans="63:63" x14ac:dyDescent="0.25">
      <c r="BK593100" s="2315"/>
    </row>
    <row r="593101" spans="63:63" x14ac:dyDescent="0.25">
      <c r="BK593101" s="2311"/>
    </row>
    <row r="593125" spans="63:63" x14ac:dyDescent="0.25">
      <c r="BK593125" s="2315"/>
    </row>
    <row r="593126" spans="63:63" x14ac:dyDescent="0.25">
      <c r="BK593126" s="2311"/>
    </row>
    <row r="593150" spans="63:63" x14ac:dyDescent="0.25">
      <c r="BK593150" s="2315"/>
    </row>
    <row r="593151" spans="63:63" x14ac:dyDescent="0.25">
      <c r="BK593151" s="2311"/>
    </row>
    <row r="593175" spans="63:63" x14ac:dyDescent="0.25">
      <c r="BK593175" s="2315"/>
    </row>
    <row r="593176" spans="63:63" x14ac:dyDescent="0.25">
      <c r="BK593176" s="2311"/>
    </row>
    <row r="593200" spans="63:63" x14ac:dyDescent="0.25">
      <c r="BK593200" s="2315"/>
    </row>
    <row r="593201" spans="63:63" x14ac:dyDescent="0.25">
      <c r="BK593201" s="2311"/>
    </row>
    <row r="593225" spans="63:63" x14ac:dyDescent="0.25">
      <c r="BK593225" s="2315"/>
    </row>
    <row r="593226" spans="63:63" x14ac:dyDescent="0.25">
      <c r="BK593226" s="2311"/>
    </row>
    <row r="593250" spans="63:63" x14ac:dyDescent="0.25">
      <c r="BK593250" s="2315"/>
    </row>
    <row r="593251" spans="63:63" x14ac:dyDescent="0.25">
      <c r="BK593251" s="2311"/>
    </row>
    <row r="593275" spans="63:63" x14ac:dyDescent="0.25">
      <c r="BK593275" s="2315"/>
    </row>
    <row r="593276" spans="63:63" x14ac:dyDescent="0.25">
      <c r="BK593276" s="2311"/>
    </row>
    <row r="593300" spans="63:63" x14ac:dyDescent="0.25">
      <c r="BK593300" s="2315"/>
    </row>
    <row r="593301" spans="63:63" x14ac:dyDescent="0.25">
      <c r="BK593301" s="2311"/>
    </row>
    <row r="593325" spans="63:63" x14ac:dyDescent="0.25">
      <c r="BK593325" s="2315"/>
    </row>
    <row r="593326" spans="63:63" x14ac:dyDescent="0.25">
      <c r="BK593326" s="2311"/>
    </row>
    <row r="593350" spans="63:63" x14ac:dyDescent="0.25">
      <c r="BK593350" s="2315"/>
    </row>
    <row r="593351" spans="63:63" x14ac:dyDescent="0.25">
      <c r="BK593351" s="2311"/>
    </row>
    <row r="593375" spans="63:63" x14ac:dyDescent="0.25">
      <c r="BK593375" s="2315"/>
    </row>
    <row r="593376" spans="63:63" x14ac:dyDescent="0.25">
      <c r="BK593376" s="2311"/>
    </row>
    <row r="593400" spans="63:63" x14ac:dyDescent="0.25">
      <c r="BK593400" s="2315"/>
    </row>
    <row r="593401" spans="63:63" x14ac:dyDescent="0.25">
      <c r="BK593401" s="2311"/>
    </row>
    <row r="593425" spans="63:63" x14ac:dyDescent="0.25">
      <c r="BK593425" s="2315"/>
    </row>
    <row r="593426" spans="63:63" x14ac:dyDescent="0.25">
      <c r="BK593426" s="2311"/>
    </row>
    <row r="593450" spans="63:63" x14ac:dyDescent="0.25">
      <c r="BK593450" s="2315"/>
    </row>
    <row r="593451" spans="63:63" x14ac:dyDescent="0.25">
      <c r="BK593451" s="2311"/>
    </row>
    <row r="593475" spans="63:63" x14ac:dyDescent="0.25">
      <c r="BK593475" s="2315"/>
    </row>
    <row r="593476" spans="63:63" x14ac:dyDescent="0.25">
      <c r="BK593476" s="2311"/>
    </row>
    <row r="593500" spans="63:63" x14ac:dyDescent="0.25">
      <c r="BK593500" s="2315"/>
    </row>
    <row r="593501" spans="63:63" x14ac:dyDescent="0.25">
      <c r="BK593501" s="2311"/>
    </row>
    <row r="593525" spans="63:63" x14ac:dyDescent="0.25">
      <c r="BK593525" s="2315"/>
    </row>
    <row r="593526" spans="63:63" x14ac:dyDescent="0.25">
      <c r="BK593526" s="2311"/>
    </row>
    <row r="593550" spans="63:63" x14ac:dyDescent="0.25">
      <c r="BK593550" s="2315"/>
    </row>
    <row r="593551" spans="63:63" x14ac:dyDescent="0.25">
      <c r="BK593551" s="2311"/>
    </row>
    <row r="593575" spans="63:63" x14ac:dyDescent="0.25">
      <c r="BK593575" s="2315"/>
    </row>
    <row r="593576" spans="63:63" x14ac:dyDescent="0.25">
      <c r="BK593576" s="2311"/>
    </row>
    <row r="593600" spans="63:63" x14ac:dyDescent="0.25">
      <c r="BK593600" s="2315"/>
    </row>
    <row r="593601" spans="63:63" x14ac:dyDescent="0.25">
      <c r="BK593601" s="2311"/>
    </row>
    <row r="593625" spans="63:63" x14ac:dyDescent="0.25">
      <c r="BK593625" s="2315"/>
    </row>
    <row r="593626" spans="63:63" x14ac:dyDescent="0.25">
      <c r="BK593626" s="2311"/>
    </row>
    <row r="593650" spans="63:63" x14ac:dyDescent="0.25">
      <c r="BK593650" s="2315"/>
    </row>
    <row r="593651" spans="63:63" x14ac:dyDescent="0.25">
      <c r="BK593651" s="2311"/>
    </row>
    <row r="593675" spans="63:63" x14ac:dyDescent="0.25">
      <c r="BK593675" s="2315"/>
    </row>
    <row r="593676" spans="63:63" x14ac:dyDescent="0.25">
      <c r="BK593676" s="2311"/>
    </row>
    <row r="593700" spans="63:63" x14ac:dyDescent="0.25">
      <c r="BK593700" s="2315"/>
    </row>
    <row r="593701" spans="63:63" x14ac:dyDescent="0.25">
      <c r="BK593701" s="2311"/>
    </row>
    <row r="593725" spans="63:63" x14ac:dyDescent="0.25">
      <c r="BK593725" s="2315"/>
    </row>
    <row r="593726" spans="63:63" x14ac:dyDescent="0.25">
      <c r="BK593726" s="2311"/>
    </row>
    <row r="593750" spans="63:63" x14ac:dyDescent="0.25">
      <c r="BK593750" s="2315"/>
    </row>
    <row r="593751" spans="63:63" x14ac:dyDescent="0.25">
      <c r="BK593751" s="2311"/>
    </row>
    <row r="593775" spans="63:63" x14ac:dyDescent="0.25">
      <c r="BK593775" s="2315"/>
    </row>
    <row r="593776" spans="63:63" x14ac:dyDescent="0.25">
      <c r="BK593776" s="2311"/>
    </row>
    <row r="593800" spans="63:63" x14ac:dyDescent="0.25">
      <c r="BK593800" s="2315"/>
    </row>
    <row r="593801" spans="63:63" x14ac:dyDescent="0.25">
      <c r="BK593801" s="2311"/>
    </row>
    <row r="593825" spans="63:63" x14ac:dyDescent="0.25">
      <c r="BK593825" s="2315"/>
    </row>
    <row r="593826" spans="63:63" x14ac:dyDescent="0.25">
      <c r="BK593826" s="2311"/>
    </row>
    <row r="593850" spans="63:63" x14ac:dyDescent="0.25">
      <c r="BK593850" s="2315"/>
    </row>
    <row r="593851" spans="63:63" x14ac:dyDescent="0.25">
      <c r="BK593851" s="2311"/>
    </row>
    <row r="593875" spans="63:63" x14ac:dyDescent="0.25">
      <c r="BK593875" s="2315"/>
    </row>
    <row r="593876" spans="63:63" x14ac:dyDescent="0.25">
      <c r="BK593876" s="2311"/>
    </row>
    <row r="593900" spans="63:63" x14ac:dyDescent="0.25">
      <c r="BK593900" s="2315"/>
    </row>
    <row r="593901" spans="63:63" x14ac:dyDescent="0.25">
      <c r="BK593901" s="2311"/>
    </row>
    <row r="593925" spans="63:63" x14ac:dyDescent="0.25">
      <c r="BK593925" s="2315"/>
    </row>
    <row r="593926" spans="63:63" x14ac:dyDescent="0.25">
      <c r="BK593926" s="2311"/>
    </row>
    <row r="593950" spans="63:63" x14ac:dyDescent="0.25">
      <c r="BK593950" s="2315"/>
    </row>
    <row r="593951" spans="63:63" x14ac:dyDescent="0.25">
      <c r="BK593951" s="2311"/>
    </row>
    <row r="593975" spans="63:63" x14ac:dyDescent="0.25">
      <c r="BK593975" s="2315"/>
    </row>
    <row r="593976" spans="63:63" x14ac:dyDescent="0.25">
      <c r="BK593976" s="2311"/>
    </row>
    <row r="594000" spans="63:63" x14ac:dyDescent="0.25">
      <c r="BK594000" s="2315"/>
    </row>
    <row r="594001" spans="63:63" x14ac:dyDescent="0.25">
      <c r="BK594001" s="2311"/>
    </row>
    <row r="594025" spans="63:63" x14ac:dyDescent="0.25">
      <c r="BK594025" s="2315"/>
    </row>
    <row r="594026" spans="63:63" x14ac:dyDescent="0.25">
      <c r="BK594026" s="2311"/>
    </row>
    <row r="594050" spans="63:63" x14ac:dyDescent="0.25">
      <c r="BK594050" s="2315"/>
    </row>
    <row r="594051" spans="63:63" x14ac:dyDescent="0.25">
      <c r="BK594051" s="2311"/>
    </row>
    <row r="594075" spans="63:63" x14ac:dyDescent="0.25">
      <c r="BK594075" s="2315"/>
    </row>
    <row r="594076" spans="63:63" x14ac:dyDescent="0.25">
      <c r="BK594076" s="2311"/>
    </row>
    <row r="594100" spans="63:63" x14ac:dyDescent="0.25">
      <c r="BK594100" s="2315"/>
    </row>
    <row r="594101" spans="63:63" x14ac:dyDescent="0.25">
      <c r="BK594101" s="2311"/>
    </row>
    <row r="594125" spans="63:63" x14ac:dyDescent="0.25">
      <c r="BK594125" s="2315"/>
    </row>
    <row r="594126" spans="63:63" x14ac:dyDescent="0.25">
      <c r="BK594126" s="2311"/>
    </row>
    <row r="594150" spans="63:63" x14ac:dyDescent="0.25">
      <c r="BK594150" s="2315"/>
    </row>
    <row r="594151" spans="63:63" x14ac:dyDescent="0.25">
      <c r="BK594151" s="2311"/>
    </row>
    <row r="594175" spans="63:63" x14ac:dyDescent="0.25">
      <c r="BK594175" s="2315"/>
    </row>
    <row r="594176" spans="63:63" x14ac:dyDescent="0.25">
      <c r="BK594176" s="2311"/>
    </row>
    <row r="594200" spans="63:63" x14ac:dyDescent="0.25">
      <c r="BK594200" s="2315"/>
    </row>
    <row r="594201" spans="63:63" x14ac:dyDescent="0.25">
      <c r="BK594201" s="2311"/>
    </row>
    <row r="594225" spans="63:63" x14ac:dyDescent="0.25">
      <c r="BK594225" s="2315"/>
    </row>
    <row r="594226" spans="63:63" x14ac:dyDescent="0.25">
      <c r="BK594226" s="2311"/>
    </row>
    <row r="594250" spans="63:63" x14ac:dyDescent="0.25">
      <c r="BK594250" s="2315"/>
    </row>
    <row r="594251" spans="63:63" x14ac:dyDescent="0.25">
      <c r="BK594251" s="2311"/>
    </row>
    <row r="594275" spans="63:63" x14ac:dyDescent="0.25">
      <c r="BK594275" s="2315"/>
    </row>
    <row r="594276" spans="63:63" x14ac:dyDescent="0.25">
      <c r="BK594276" s="2311"/>
    </row>
    <row r="594300" spans="63:63" x14ac:dyDescent="0.25">
      <c r="BK594300" s="2315"/>
    </row>
    <row r="594301" spans="63:63" x14ac:dyDescent="0.25">
      <c r="BK594301" s="2311"/>
    </row>
    <row r="594325" spans="63:63" x14ac:dyDescent="0.25">
      <c r="BK594325" s="2315"/>
    </row>
    <row r="594326" spans="63:63" x14ac:dyDescent="0.25">
      <c r="BK594326" s="2311"/>
    </row>
    <row r="594350" spans="63:63" x14ac:dyDescent="0.25">
      <c r="BK594350" s="2315"/>
    </row>
    <row r="594351" spans="63:63" x14ac:dyDescent="0.25">
      <c r="BK594351" s="2311"/>
    </row>
    <row r="594375" spans="63:63" x14ac:dyDescent="0.25">
      <c r="BK594375" s="2315"/>
    </row>
    <row r="594376" spans="63:63" x14ac:dyDescent="0.25">
      <c r="BK594376" s="2311"/>
    </row>
    <row r="594400" spans="63:63" x14ac:dyDescent="0.25">
      <c r="BK594400" s="2315"/>
    </row>
    <row r="594401" spans="63:63" x14ac:dyDescent="0.25">
      <c r="BK594401" s="2311"/>
    </row>
    <row r="594425" spans="63:63" x14ac:dyDescent="0.25">
      <c r="BK594425" s="2315"/>
    </row>
    <row r="594426" spans="63:63" x14ac:dyDescent="0.25">
      <c r="BK594426" s="2311"/>
    </row>
    <row r="594450" spans="63:63" x14ac:dyDescent="0.25">
      <c r="BK594450" s="2315"/>
    </row>
    <row r="594451" spans="63:63" x14ac:dyDescent="0.25">
      <c r="BK594451" s="2311"/>
    </row>
    <row r="594475" spans="63:63" x14ac:dyDescent="0.25">
      <c r="BK594475" s="2315"/>
    </row>
    <row r="594476" spans="63:63" x14ac:dyDescent="0.25">
      <c r="BK594476" s="2311"/>
    </row>
    <row r="594500" spans="63:63" x14ac:dyDescent="0.25">
      <c r="BK594500" s="2315"/>
    </row>
    <row r="594501" spans="63:63" x14ac:dyDescent="0.25">
      <c r="BK594501" s="2311"/>
    </row>
    <row r="594525" spans="63:63" x14ac:dyDescent="0.25">
      <c r="BK594525" s="2315"/>
    </row>
    <row r="594526" spans="63:63" x14ac:dyDescent="0.25">
      <c r="BK594526" s="2311"/>
    </row>
    <row r="594550" spans="63:63" x14ac:dyDescent="0.25">
      <c r="BK594550" s="2315"/>
    </row>
    <row r="594551" spans="63:63" x14ac:dyDescent="0.25">
      <c r="BK594551" s="2311"/>
    </row>
    <row r="594575" spans="63:63" x14ac:dyDescent="0.25">
      <c r="BK594575" s="2315"/>
    </row>
    <row r="594576" spans="63:63" x14ac:dyDescent="0.25">
      <c r="BK594576" s="2311"/>
    </row>
    <row r="594600" spans="63:63" x14ac:dyDescent="0.25">
      <c r="BK594600" s="2315"/>
    </row>
    <row r="594601" spans="63:63" x14ac:dyDescent="0.25">
      <c r="BK594601" s="2311"/>
    </row>
    <row r="594625" spans="63:63" x14ac:dyDescent="0.25">
      <c r="BK594625" s="2315"/>
    </row>
    <row r="594626" spans="63:63" x14ac:dyDescent="0.25">
      <c r="BK594626" s="2311"/>
    </row>
    <row r="594650" spans="63:63" x14ac:dyDescent="0.25">
      <c r="BK594650" s="2315"/>
    </row>
    <row r="594651" spans="63:63" x14ac:dyDescent="0.25">
      <c r="BK594651" s="2311"/>
    </row>
    <row r="594675" spans="63:63" x14ac:dyDescent="0.25">
      <c r="BK594675" s="2315"/>
    </row>
    <row r="594676" spans="63:63" x14ac:dyDescent="0.25">
      <c r="BK594676" s="2311"/>
    </row>
    <row r="594700" spans="63:63" x14ac:dyDescent="0.25">
      <c r="BK594700" s="2315"/>
    </row>
    <row r="594701" spans="63:63" x14ac:dyDescent="0.25">
      <c r="BK594701" s="2311"/>
    </row>
    <row r="594725" spans="63:63" x14ac:dyDescent="0.25">
      <c r="BK594725" s="2315"/>
    </row>
    <row r="594726" spans="63:63" x14ac:dyDescent="0.25">
      <c r="BK594726" s="2311"/>
    </row>
    <row r="594750" spans="63:63" x14ac:dyDescent="0.25">
      <c r="BK594750" s="2315"/>
    </row>
    <row r="594751" spans="63:63" x14ac:dyDescent="0.25">
      <c r="BK594751" s="2311"/>
    </row>
    <row r="594775" spans="63:63" x14ac:dyDescent="0.25">
      <c r="BK594775" s="2315"/>
    </row>
    <row r="594776" spans="63:63" x14ac:dyDescent="0.25">
      <c r="BK594776" s="2311"/>
    </row>
    <row r="594800" spans="63:63" x14ac:dyDescent="0.25">
      <c r="BK594800" s="2315"/>
    </row>
    <row r="594801" spans="63:63" x14ac:dyDescent="0.25">
      <c r="BK594801" s="2311"/>
    </row>
    <row r="594825" spans="63:63" x14ac:dyDescent="0.25">
      <c r="BK594825" s="2315"/>
    </row>
    <row r="594826" spans="63:63" x14ac:dyDescent="0.25">
      <c r="BK594826" s="2311"/>
    </row>
    <row r="594850" spans="63:63" x14ac:dyDescent="0.25">
      <c r="BK594850" s="2315"/>
    </row>
    <row r="594851" spans="63:63" x14ac:dyDescent="0.25">
      <c r="BK594851" s="2311"/>
    </row>
    <row r="594875" spans="63:63" x14ac:dyDescent="0.25">
      <c r="BK594875" s="2315"/>
    </row>
    <row r="594876" spans="63:63" x14ac:dyDescent="0.25">
      <c r="BK594876" s="2311"/>
    </row>
    <row r="594900" spans="63:63" x14ac:dyDescent="0.25">
      <c r="BK594900" s="2315"/>
    </row>
    <row r="594901" spans="63:63" x14ac:dyDescent="0.25">
      <c r="BK594901" s="2311"/>
    </row>
    <row r="594925" spans="63:63" x14ac:dyDescent="0.25">
      <c r="BK594925" s="2315"/>
    </row>
    <row r="594926" spans="63:63" x14ac:dyDescent="0.25">
      <c r="BK594926" s="2311"/>
    </row>
    <row r="594950" spans="63:63" x14ac:dyDescent="0.25">
      <c r="BK594950" s="2315"/>
    </row>
    <row r="594951" spans="63:63" x14ac:dyDescent="0.25">
      <c r="BK594951" s="2311"/>
    </row>
    <row r="594975" spans="63:63" x14ac:dyDescent="0.25">
      <c r="BK594975" s="2315"/>
    </row>
    <row r="594976" spans="63:63" x14ac:dyDescent="0.25">
      <c r="BK594976" s="2311"/>
    </row>
    <row r="595000" spans="63:63" x14ac:dyDescent="0.25">
      <c r="BK595000" s="2315"/>
    </row>
    <row r="595001" spans="63:63" x14ac:dyDescent="0.25">
      <c r="BK595001" s="2311"/>
    </row>
    <row r="595025" spans="63:63" x14ac:dyDescent="0.25">
      <c r="BK595025" s="2315"/>
    </row>
    <row r="595026" spans="63:63" x14ac:dyDescent="0.25">
      <c r="BK595026" s="2311"/>
    </row>
    <row r="595050" spans="63:63" x14ac:dyDescent="0.25">
      <c r="BK595050" s="2315"/>
    </row>
    <row r="595051" spans="63:63" x14ac:dyDescent="0.25">
      <c r="BK595051" s="2311"/>
    </row>
    <row r="595075" spans="63:63" x14ac:dyDescent="0.25">
      <c r="BK595075" s="2315"/>
    </row>
    <row r="595076" spans="63:63" x14ac:dyDescent="0.25">
      <c r="BK595076" s="2311"/>
    </row>
    <row r="595100" spans="63:63" x14ac:dyDescent="0.25">
      <c r="BK595100" s="2315"/>
    </row>
    <row r="595101" spans="63:63" x14ac:dyDescent="0.25">
      <c r="BK595101" s="2311"/>
    </row>
    <row r="595125" spans="63:63" x14ac:dyDescent="0.25">
      <c r="BK595125" s="2315"/>
    </row>
    <row r="595126" spans="63:63" x14ac:dyDescent="0.25">
      <c r="BK595126" s="2311"/>
    </row>
    <row r="595150" spans="63:63" x14ac:dyDescent="0.25">
      <c r="BK595150" s="2315"/>
    </row>
    <row r="595151" spans="63:63" x14ac:dyDescent="0.25">
      <c r="BK595151" s="2311"/>
    </row>
    <row r="595175" spans="63:63" x14ac:dyDescent="0.25">
      <c r="BK595175" s="2315"/>
    </row>
    <row r="595176" spans="63:63" x14ac:dyDescent="0.25">
      <c r="BK595176" s="2311"/>
    </row>
    <row r="595200" spans="63:63" x14ac:dyDescent="0.25">
      <c r="BK595200" s="2315"/>
    </row>
    <row r="595201" spans="63:63" x14ac:dyDescent="0.25">
      <c r="BK595201" s="2311"/>
    </row>
    <row r="595225" spans="63:63" x14ac:dyDescent="0.25">
      <c r="BK595225" s="2315"/>
    </row>
    <row r="595226" spans="63:63" x14ac:dyDescent="0.25">
      <c r="BK595226" s="2311"/>
    </row>
    <row r="595250" spans="63:63" x14ac:dyDescent="0.25">
      <c r="BK595250" s="2315"/>
    </row>
    <row r="595251" spans="63:63" x14ac:dyDescent="0.25">
      <c r="BK595251" s="2311"/>
    </row>
    <row r="595275" spans="63:63" x14ac:dyDescent="0.25">
      <c r="BK595275" s="2315"/>
    </row>
    <row r="595276" spans="63:63" x14ac:dyDescent="0.25">
      <c r="BK595276" s="2311"/>
    </row>
    <row r="595300" spans="63:63" x14ac:dyDescent="0.25">
      <c r="BK595300" s="2315"/>
    </row>
    <row r="595301" spans="63:63" x14ac:dyDescent="0.25">
      <c r="BK595301" s="2311"/>
    </row>
    <row r="595325" spans="63:63" x14ac:dyDescent="0.25">
      <c r="BK595325" s="2315"/>
    </row>
    <row r="595326" spans="63:63" x14ac:dyDescent="0.25">
      <c r="BK595326" s="2311"/>
    </row>
    <row r="595350" spans="63:63" x14ac:dyDescent="0.25">
      <c r="BK595350" s="2315"/>
    </row>
    <row r="595351" spans="63:63" x14ac:dyDescent="0.25">
      <c r="BK595351" s="2311"/>
    </row>
    <row r="595375" spans="63:63" x14ac:dyDescent="0.25">
      <c r="BK595375" s="2315"/>
    </row>
    <row r="595376" spans="63:63" x14ac:dyDescent="0.25">
      <c r="BK595376" s="2311"/>
    </row>
    <row r="595400" spans="63:63" x14ac:dyDescent="0.25">
      <c r="BK595400" s="2315"/>
    </row>
    <row r="595401" spans="63:63" x14ac:dyDescent="0.25">
      <c r="BK595401" s="2311"/>
    </row>
    <row r="595425" spans="63:63" x14ac:dyDescent="0.25">
      <c r="BK595425" s="2315"/>
    </row>
    <row r="595426" spans="63:63" x14ac:dyDescent="0.25">
      <c r="BK595426" s="2311"/>
    </row>
    <row r="595450" spans="63:63" x14ac:dyDescent="0.25">
      <c r="BK595450" s="2315"/>
    </row>
    <row r="595451" spans="63:63" x14ac:dyDescent="0.25">
      <c r="BK595451" s="2311"/>
    </row>
    <row r="595475" spans="63:63" x14ac:dyDescent="0.25">
      <c r="BK595475" s="2315"/>
    </row>
    <row r="595476" spans="63:63" x14ac:dyDescent="0.25">
      <c r="BK595476" s="2311"/>
    </row>
    <row r="595500" spans="63:63" x14ac:dyDescent="0.25">
      <c r="BK595500" s="2315"/>
    </row>
    <row r="595501" spans="63:63" x14ac:dyDescent="0.25">
      <c r="BK595501" s="2311"/>
    </row>
    <row r="595525" spans="63:63" x14ac:dyDescent="0.25">
      <c r="BK595525" s="2315"/>
    </row>
    <row r="595526" spans="63:63" x14ac:dyDescent="0.25">
      <c r="BK595526" s="2311"/>
    </row>
    <row r="595550" spans="63:63" x14ac:dyDescent="0.25">
      <c r="BK595550" s="2315"/>
    </row>
    <row r="595551" spans="63:63" x14ac:dyDescent="0.25">
      <c r="BK595551" s="2311"/>
    </row>
    <row r="595575" spans="63:63" x14ac:dyDescent="0.25">
      <c r="BK595575" s="2315"/>
    </row>
    <row r="595576" spans="63:63" x14ac:dyDescent="0.25">
      <c r="BK595576" s="2311"/>
    </row>
    <row r="595600" spans="63:63" x14ac:dyDescent="0.25">
      <c r="BK595600" s="2315"/>
    </row>
    <row r="595601" spans="63:63" x14ac:dyDescent="0.25">
      <c r="BK595601" s="2311"/>
    </row>
    <row r="595625" spans="63:63" x14ac:dyDescent="0.25">
      <c r="BK595625" s="2315"/>
    </row>
    <row r="595626" spans="63:63" x14ac:dyDescent="0.25">
      <c r="BK595626" s="2311"/>
    </row>
    <row r="595650" spans="63:63" x14ac:dyDescent="0.25">
      <c r="BK595650" s="2315"/>
    </row>
    <row r="595651" spans="63:63" x14ac:dyDescent="0.25">
      <c r="BK595651" s="2311"/>
    </row>
    <row r="595675" spans="63:63" x14ac:dyDescent="0.25">
      <c r="BK595675" s="2315"/>
    </row>
    <row r="595676" spans="63:63" x14ac:dyDescent="0.25">
      <c r="BK595676" s="2311"/>
    </row>
    <row r="595700" spans="63:63" x14ac:dyDescent="0.25">
      <c r="BK595700" s="2315"/>
    </row>
    <row r="595701" spans="63:63" x14ac:dyDescent="0.25">
      <c r="BK595701" s="2311"/>
    </row>
    <row r="595725" spans="63:63" x14ac:dyDescent="0.25">
      <c r="BK595725" s="2315"/>
    </row>
    <row r="595726" spans="63:63" x14ac:dyDescent="0.25">
      <c r="BK595726" s="2311"/>
    </row>
    <row r="595750" spans="63:63" x14ac:dyDescent="0.25">
      <c r="BK595750" s="2315"/>
    </row>
    <row r="595751" spans="63:63" x14ac:dyDescent="0.25">
      <c r="BK595751" s="2311"/>
    </row>
    <row r="595775" spans="63:63" x14ac:dyDescent="0.25">
      <c r="BK595775" s="2315"/>
    </row>
    <row r="595776" spans="63:63" x14ac:dyDescent="0.25">
      <c r="BK595776" s="2311"/>
    </row>
    <row r="595800" spans="63:63" x14ac:dyDescent="0.25">
      <c r="BK595800" s="2315"/>
    </row>
    <row r="595801" spans="63:63" x14ac:dyDescent="0.25">
      <c r="BK595801" s="2311"/>
    </row>
    <row r="595825" spans="63:63" x14ac:dyDescent="0.25">
      <c r="BK595825" s="2315"/>
    </row>
    <row r="595826" spans="63:63" x14ac:dyDescent="0.25">
      <c r="BK595826" s="2311"/>
    </row>
    <row r="595850" spans="63:63" x14ac:dyDescent="0.25">
      <c r="BK595850" s="2315"/>
    </row>
    <row r="595851" spans="63:63" x14ac:dyDescent="0.25">
      <c r="BK595851" s="2311"/>
    </row>
    <row r="595875" spans="63:63" x14ac:dyDescent="0.25">
      <c r="BK595875" s="2315"/>
    </row>
    <row r="595876" spans="63:63" x14ac:dyDescent="0.25">
      <c r="BK595876" s="2311"/>
    </row>
    <row r="595900" spans="63:63" x14ac:dyDescent="0.25">
      <c r="BK595900" s="2315"/>
    </row>
    <row r="595901" spans="63:63" x14ac:dyDescent="0.25">
      <c r="BK595901" s="2311"/>
    </row>
    <row r="595925" spans="63:63" x14ac:dyDescent="0.25">
      <c r="BK595925" s="2315"/>
    </row>
    <row r="595926" spans="63:63" x14ac:dyDescent="0.25">
      <c r="BK595926" s="2311"/>
    </row>
    <row r="595950" spans="63:63" x14ac:dyDescent="0.25">
      <c r="BK595950" s="2315"/>
    </row>
    <row r="595951" spans="63:63" x14ac:dyDescent="0.25">
      <c r="BK595951" s="2311"/>
    </row>
    <row r="595975" spans="63:63" x14ac:dyDescent="0.25">
      <c r="BK595975" s="2315"/>
    </row>
    <row r="595976" spans="63:63" x14ac:dyDescent="0.25">
      <c r="BK595976" s="2311"/>
    </row>
    <row r="596000" spans="63:63" x14ac:dyDescent="0.25">
      <c r="BK596000" s="2315"/>
    </row>
    <row r="596001" spans="63:63" x14ac:dyDescent="0.25">
      <c r="BK596001" s="2311"/>
    </row>
    <row r="596025" spans="63:63" x14ac:dyDescent="0.25">
      <c r="BK596025" s="2315"/>
    </row>
    <row r="596026" spans="63:63" x14ac:dyDescent="0.25">
      <c r="BK596026" s="2311"/>
    </row>
    <row r="596050" spans="63:63" x14ac:dyDescent="0.25">
      <c r="BK596050" s="2315"/>
    </row>
    <row r="596051" spans="63:63" x14ac:dyDescent="0.25">
      <c r="BK596051" s="2311"/>
    </row>
    <row r="596075" spans="63:63" x14ac:dyDescent="0.25">
      <c r="BK596075" s="2315"/>
    </row>
    <row r="596076" spans="63:63" x14ac:dyDescent="0.25">
      <c r="BK596076" s="2311"/>
    </row>
    <row r="596100" spans="63:63" x14ac:dyDescent="0.25">
      <c r="BK596100" s="2315"/>
    </row>
    <row r="596101" spans="63:63" x14ac:dyDescent="0.25">
      <c r="BK596101" s="2311"/>
    </row>
    <row r="596125" spans="63:63" x14ac:dyDescent="0.25">
      <c r="BK596125" s="2315"/>
    </row>
    <row r="596126" spans="63:63" x14ac:dyDescent="0.25">
      <c r="BK596126" s="2311"/>
    </row>
    <row r="596150" spans="63:63" x14ac:dyDescent="0.25">
      <c r="BK596150" s="2315"/>
    </row>
    <row r="596151" spans="63:63" x14ac:dyDescent="0.25">
      <c r="BK596151" s="2311"/>
    </row>
    <row r="596175" spans="63:63" x14ac:dyDescent="0.25">
      <c r="BK596175" s="2315"/>
    </row>
    <row r="596176" spans="63:63" x14ac:dyDescent="0.25">
      <c r="BK596176" s="2311"/>
    </row>
    <row r="596200" spans="63:63" x14ac:dyDescent="0.25">
      <c r="BK596200" s="2315"/>
    </row>
    <row r="596201" spans="63:63" x14ac:dyDescent="0.25">
      <c r="BK596201" s="2311"/>
    </row>
    <row r="596225" spans="63:63" x14ac:dyDescent="0.25">
      <c r="BK596225" s="2315"/>
    </row>
    <row r="596226" spans="63:63" x14ac:dyDescent="0.25">
      <c r="BK596226" s="2311"/>
    </row>
    <row r="596250" spans="63:63" x14ac:dyDescent="0.25">
      <c r="BK596250" s="2315"/>
    </row>
    <row r="596251" spans="63:63" x14ac:dyDescent="0.25">
      <c r="BK596251" s="2311"/>
    </row>
    <row r="596275" spans="63:63" x14ac:dyDescent="0.25">
      <c r="BK596275" s="2315"/>
    </row>
    <row r="596276" spans="63:63" x14ac:dyDescent="0.25">
      <c r="BK596276" s="2311"/>
    </row>
    <row r="596300" spans="63:63" x14ac:dyDescent="0.25">
      <c r="BK596300" s="2315"/>
    </row>
    <row r="596301" spans="63:63" x14ac:dyDescent="0.25">
      <c r="BK596301" s="2311"/>
    </row>
    <row r="596325" spans="63:63" x14ac:dyDescent="0.25">
      <c r="BK596325" s="2315"/>
    </row>
    <row r="596326" spans="63:63" x14ac:dyDescent="0.25">
      <c r="BK596326" s="2311"/>
    </row>
    <row r="596350" spans="63:63" x14ac:dyDescent="0.25">
      <c r="BK596350" s="2315"/>
    </row>
    <row r="596351" spans="63:63" x14ac:dyDescent="0.25">
      <c r="BK596351" s="2311"/>
    </row>
    <row r="596375" spans="63:63" x14ac:dyDescent="0.25">
      <c r="BK596375" s="2315"/>
    </row>
    <row r="596376" spans="63:63" x14ac:dyDescent="0.25">
      <c r="BK596376" s="2311"/>
    </row>
    <row r="596400" spans="63:63" x14ac:dyDescent="0.25">
      <c r="BK596400" s="2315"/>
    </row>
    <row r="596401" spans="63:63" x14ac:dyDescent="0.25">
      <c r="BK596401" s="2311"/>
    </row>
    <row r="596425" spans="63:63" x14ac:dyDescent="0.25">
      <c r="BK596425" s="2315"/>
    </row>
    <row r="596426" spans="63:63" x14ac:dyDescent="0.25">
      <c r="BK596426" s="2311"/>
    </row>
    <row r="596450" spans="63:63" x14ac:dyDescent="0.25">
      <c r="BK596450" s="2315"/>
    </row>
    <row r="596451" spans="63:63" x14ac:dyDescent="0.25">
      <c r="BK596451" s="2311"/>
    </row>
    <row r="596475" spans="63:63" x14ac:dyDescent="0.25">
      <c r="BK596475" s="2315"/>
    </row>
    <row r="596476" spans="63:63" x14ac:dyDescent="0.25">
      <c r="BK596476" s="2311"/>
    </row>
    <row r="596500" spans="63:63" x14ac:dyDescent="0.25">
      <c r="BK596500" s="2315"/>
    </row>
    <row r="596501" spans="63:63" x14ac:dyDescent="0.25">
      <c r="BK596501" s="2311"/>
    </row>
    <row r="596525" spans="63:63" x14ac:dyDescent="0.25">
      <c r="BK596525" s="2315"/>
    </row>
    <row r="596526" spans="63:63" x14ac:dyDescent="0.25">
      <c r="BK596526" s="2311"/>
    </row>
    <row r="596550" spans="63:63" x14ac:dyDescent="0.25">
      <c r="BK596550" s="2315"/>
    </row>
    <row r="596551" spans="63:63" x14ac:dyDescent="0.25">
      <c r="BK596551" s="2311"/>
    </row>
    <row r="596575" spans="63:63" x14ac:dyDescent="0.25">
      <c r="BK596575" s="2315"/>
    </row>
    <row r="596576" spans="63:63" x14ac:dyDescent="0.25">
      <c r="BK596576" s="2311"/>
    </row>
    <row r="596600" spans="63:63" x14ac:dyDescent="0.25">
      <c r="BK596600" s="2315"/>
    </row>
    <row r="596601" spans="63:63" x14ac:dyDescent="0.25">
      <c r="BK596601" s="2311"/>
    </row>
    <row r="596625" spans="63:63" x14ac:dyDescent="0.25">
      <c r="BK596625" s="2315"/>
    </row>
    <row r="596626" spans="63:63" x14ac:dyDescent="0.25">
      <c r="BK596626" s="2311"/>
    </row>
    <row r="596650" spans="63:63" x14ac:dyDescent="0.25">
      <c r="BK596650" s="2315"/>
    </row>
    <row r="596651" spans="63:63" x14ac:dyDescent="0.25">
      <c r="BK596651" s="2311"/>
    </row>
    <row r="596675" spans="63:63" x14ac:dyDescent="0.25">
      <c r="BK596675" s="2315"/>
    </row>
    <row r="596676" spans="63:63" x14ac:dyDescent="0.25">
      <c r="BK596676" s="2311"/>
    </row>
    <row r="596700" spans="63:63" x14ac:dyDescent="0.25">
      <c r="BK596700" s="2315"/>
    </row>
    <row r="596701" spans="63:63" x14ac:dyDescent="0.25">
      <c r="BK596701" s="2311"/>
    </row>
    <row r="596725" spans="63:63" x14ac:dyDescent="0.25">
      <c r="BK596725" s="2315"/>
    </row>
    <row r="596726" spans="63:63" x14ac:dyDescent="0.25">
      <c r="BK596726" s="2311"/>
    </row>
    <row r="596750" spans="63:63" x14ac:dyDescent="0.25">
      <c r="BK596750" s="2315"/>
    </row>
    <row r="596751" spans="63:63" x14ac:dyDescent="0.25">
      <c r="BK596751" s="2311"/>
    </row>
    <row r="596775" spans="63:63" x14ac:dyDescent="0.25">
      <c r="BK596775" s="2315"/>
    </row>
    <row r="596776" spans="63:63" x14ac:dyDescent="0.25">
      <c r="BK596776" s="2311"/>
    </row>
    <row r="596800" spans="63:63" x14ac:dyDescent="0.25">
      <c r="BK596800" s="2315"/>
    </row>
    <row r="596801" spans="63:63" x14ac:dyDescent="0.25">
      <c r="BK596801" s="2311"/>
    </row>
    <row r="596825" spans="63:63" x14ac:dyDescent="0.25">
      <c r="BK596825" s="2315"/>
    </row>
    <row r="596826" spans="63:63" x14ac:dyDescent="0.25">
      <c r="BK596826" s="2311"/>
    </row>
    <row r="596850" spans="63:63" x14ac:dyDescent="0.25">
      <c r="BK596850" s="2315"/>
    </row>
    <row r="596851" spans="63:63" x14ac:dyDescent="0.25">
      <c r="BK596851" s="2311"/>
    </row>
    <row r="596875" spans="63:63" x14ac:dyDescent="0.25">
      <c r="BK596875" s="2315"/>
    </row>
    <row r="596876" spans="63:63" x14ac:dyDescent="0.25">
      <c r="BK596876" s="2311"/>
    </row>
    <row r="596900" spans="63:63" x14ac:dyDescent="0.25">
      <c r="BK596900" s="2315"/>
    </row>
    <row r="596901" spans="63:63" x14ac:dyDescent="0.25">
      <c r="BK596901" s="2311"/>
    </row>
    <row r="596925" spans="63:63" x14ac:dyDescent="0.25">
      <c r="BK596925" s="2315"/>
    </row>
    <row r="596926" spans="63:63" x14ac:dyDescent="0.25">
      <c r="BK596926" s="2311"/>
    </row>
    <row r="596950" spans="63:63" x14ac:dyDescent="0.25">
      <c r="BK596950" s="2315"/>
    </row>
    <row r="596951" spans="63:63" x14ac:dyDescent="0.25">
      <c r="BK596951" s="2311"/>
    </row>
    <row r="596975" spans="63:63" x14ac:dyDescent="0.25">
      <c r="BK596975" s="2315"/>
    </row>
    <row r="596976" spans="63:63" x14ac:dyDescent="0.25">
      <c r="BK596976" s="2311"/>
    </row>
    <row r="597000" spans="63:63" x14ac:dyDescent="0.25">
      <c r="BK597000" s="2315"/>
    </row>
    <row r="597001" spans="63:63" x14ac:dyDescent="0.25">
      <c r="BK597001" s="2311"/>
    </row>
    <row r="597025" spans="63:63" x14ac:dyDescent="0.25">
      <c r="BK597025" s="2315"/>
    </row>
    <row r="597026" spans="63:63" x14ac:dyDescent="0.25">
      <c r="BK597026" s="2311"/>
    </row>
    <row r="597050" spans="63:63" x14ac:dyDescent="0.25">
      <c r="BK597050" s="2315"/>
    </row>
    <row r="597051" spans="63:63" x14ac:dyDescent="0.25">
      <c r="BK597051" s="2311"/>
    </row>
    <row r="597075" spans="63:63" x14ac:dyDescent="0.25">
      <c r="BK597075" s="2315"/>
    </row>
    <row r="597076" spans="63:63" x14ac:dyDescent="0.25">
      <c r="BK597076" s="2311"/>
    </row>
    <row r="597100" spans="63:63" x14ac:dyDescent="0.25">
      <c r="BK597100" s="2315"/>
    </row>
    <row r="597101" spans="63:63" x14ac:dyDescent="0.25">
      <c r="BK597101" s="2311"/>
    </row>
    <row r="597125" spans="63:63" x14ac:dyDescent="0.25">
      <c r="BK597125" s="2315"/>
    </row>
    <row r="597126" spans="63:63" x14ac:dyDescent="0.25">
      <c r="BK597126" s="2311"/>
    </row>
    <row r="597150" spans="63:63" x14ac:dyDescent="0.25">
      <c r="BK597150" s="2315"/>
    </row>
    <row r="597151" spans="63:63" x14ac:dyDescent="0.25">
      <c r="BK597151" s="2311"/>
    </row>
    <row r="597175" spans="63:63" x14ac:dyDescent="0.25">
      <c r="BK597175" s="2315"/>
    </row>
    <row r="597176" spans="63:63" x14ac:dyDescent="0.25">
      <c r="BK597176" s="2311"/>
    </row>
    <row r="597200" spans="63:63" x14ac:dyDescent="0.25">
      <c r="BK597200" s="2315"/>
    </row>
    <row r="597201" spans="63:63" x14ac:dyDescent="0.25">
      <c r="BK597201" s="2311"/>
    </row>
    <row r="597225" spans="63:63" x14ac:dyDescent="0.25">
      <c r="BK597225" s="2315"/>
    </row>
    <row r="597226" spans="63:63" x14ac:dyDescent="0.25">
      <c r="BK597226" s="2311"/>
    </row>
    <row r="597250" spans="63:63" x14ac:dyDescent="0.25">
      <c r="BK597250" s="2315"/>
    </row>
    <row r="597251" spans="63:63" x14ac:dyDescent="0.25">
      <c r="BK597251" s="2311"/>
    </row>
    <row r="597275" spans="63:63" x14ac:dyDescent="0.25">
      <c r="BK597275" s="2315"/>
    </row>
    <row r="597276" spans="63:63" x14ac:dyDescent="0.25">
      <c r="BK597276" s="2311"/>
    </row>
    <row r="597300" spans="63:63" x14ac:dyDescent="0.25">
      <c r="BK597300" s="2315"/>
    </row>
    <row r="597301" spans="63:63" x14ac:dyDescent="0.25">
      <c r="BK597301" s="2311"/>
    </row>
    <row r="597325" spans="63:63" x14ac:dyDescent="0.25">
      <c r="BK597325" s="2315"/>
    </row>
    <row r="597326" spans="63:63" x14ac:dyDescent="0.25">
      <c r="BK597326" s="2311"/>
    </row>
    <row r="597350" spans="63:63" x14ac:dyDescent="0.25">
      <c r="BK597350" s="2315"/>
    </row>
    <row r="597351" spans="63:63" x14ac:dyDescent="0.25">
      <c r="BK597351" s="2311"/>
    </row>
    <row r="597375" spans="63:63" x14ac:dyDescent="0.25">
      <c r="BK597375" s="2315"/>
    </row>
    <row r="597376" spans="63:63" x14ac:dyDescent="0.25">
      <c r="BK597376" s="2311"/>
    </row>
    <row r="597400" spans="63:63" x14ac:dyDescent="0.25">
      <c r="BK597400" s="2315"/>
    </row>
    <row r="597401" spans="63:63" x14ac:dyDescent="0.25">
      <c r="BK597401" s="2311"/>
    </row>
    <row r="597425" spans="63:63" x14ac:dyDescent="0.25">
      <c r="BK597425" s="2315"/>
    </row>
    <row r="597426" spans="63:63" x14ac:dyDescent="0.25">
      <c r="BK597426" s="2311"/>
    </row>
    <row r="597450" spans="63:63" x14ac:dyDescent="0.25">
      <c r="BK597450" s="2315"/>
    </row>
    <row r="597451" spans="63:63" x14ac:dyDescent="0.25">
      <c r="BK597451" s="2311"/>
    </row>
    <row r="597475" spans="63:63" x14ac:dyDescent="0.25">
      <c r="BK597475" s="2315"/>
    </row>
    <row r="597476" spans="63:63" x14ac:dyDescent="0.25">
      <c r="BK597476" s="2311"/>
    </row>
    <row r="597500" spans="63:63" x14ac:dyDescent="0.25">
      <c r="BK597500" s="2315"/>
    </row>
    <row r="597501" spans="63:63" x14ac:dyDescent="0.25">
      <c r="BK597501" s="2311"/>
    </row>
    <row r="597525" spans="63:63" x14ac:dyDescent="0.25">
      <c r="BK597525" s="2315"/>
    </row>
    <row r="597526" spans="63:63" x14ac:dyDescent="0.25">
      <c r="BK597526" s="2311"/>
    </row>
    <row r="597550" spans="63:63" x14ac:dyDescent="0.25">
      <c r="BK597550" s="2315"/>
    </row>
    <row r="597551" spans="63:63" x14ac:dyDescent="0.25">
      <c r="BK597551" s="2311"/>
    </row>
    <row r="597575" spans="63:63" x14ac:dyDescent="0.25">
      <c r="BK597575" s="2315"/>
    </row>
    <row r="597576" spans="63:63" x14ac:dyDescent="0.25">
      <c r="BK597576" s="2311"/>
    </row>
    <row r="597600" spans="63:63" x14ac:dyDescent="0.25">
      <c r="BK597600" s="2315"/>
    </row>
    <row r="597601" spans="63:63" x14ac:dyDescent="0.25">
      <c r="BK597601" s="2311"/>
    </row>
    <row r="597625" spans="63:63" x14ac:dyDescent="0.25">
      <c r="BK597625" s="2315"/>
    </row>
    <row r="597626" spans="63:63" x14ac:dyDescent="0.25">
      <c r="BK597626" s="2311"/>
    </row>
    <row r="597650" spans="63:63" x14ac:dyDescent="0.25">
      <c r="BK597650" s="2315"/>
    </row>
    <row r="597651" spans="63:63" x14ac:dyDescent="0.25">
      <c r="BK597651" s="2311"/>
    </row>
    <row r="597675" spans="63:63" x14ac:dyDescent="0.25">
      <c r="BK597675" s="2315"/>
    </row>
    <row r="597676" spans="63:63" x14ac:dyDescent="0.25">
      <c r="BK597676" s="2311"/>
    </row>
    <row r="597700" spans="63:63" x14ac:dyDescent="0.25">
      <c r="BK597700" s="2315"/>
    </row>
    <row r="597701" spans="63:63" x14ac:dyDescent="0.25">
      <c r="BK597701" s="2311"/>
    </row>
    <row r="597725" spans="63:63" x14ac:dyDescent="0.25">
      <c r="BK597725" s="2315"/>
    </row>
    <row r="597726" spans="63:63" x14ac:dyDescent="0.25">
      <c r="BK597726" s="2311"/>
    </row>
    <row r="597750" spans="63:63" x14ac:dyDescent="0.25">
      <c r="BK597750" s="2315"/>
    </row>
    <row r="597751" spans="63:63" x14ac:dyDescent="0.25">
      <c r="BK597751" s="2311"/>
    </row>
    <row r="597775" spans="63:63" x14ac:dyDescent="0.25">
      <c r="BK597775" s="2315"/>
    </row>
    <row r="597776" spans="63:63" x14ac:dyDescent="0.25">
      <c r="BK597776" s="2311"/>
    </row>
    <row r="597800" spans="63:63" x14ac:dyDescent="0.25">
      <c r="BK597800" s="2315"/>
    </row>
    <row r="597801" spans="63:63" x14ac:dyDescent="0.25">
      <c r="BK597801" s="2311"/>
    </row>
    <row r="597825" spans="63:63" x14ac:dyDescent="0.25">
      <c r="BK597825" s="2315"/>
    </row>
    <row r="597826" spans="63:63" x14ac:dyDescent="0.25">
      <c r="BK597826" s="2311"/>
    </row>
    <row r="597850" spans="63:63" x14ac:dyDescent="0.25">
      <c r="BK597850" s="2315"/>
    </row>
    <row r="597851" spans="63:63" x14ac:dyDescent="0.25">
      <c r="BK597851" s="2311"/>
    </row>
    <row r="597875" spans="63:63" x14ac:dyDescent="0.25">
      <c r="BK597875" s="2315"/>
    </row>
    <row r="597876" spans="63:63" x14ac:dyDescent="0.25">
      <c r="BK597876" s="2311"/>
    </row>
    <row r="597900" spans="63:63" x14ac:dyDescent="0.25">
      <c r="BK597900" s="2315"/>
    </row>
    <row r="597901" spans="63:63" x14ac:dyDescent="0.25">
      <c r="BK597901" s="2311"/>
    </row>
    <row r="597925" spans="63:63" x14ac:dyDescent="0.25">
      <c r="BK597925" s="2315"/>
    </row>
    <row r="597926" spans="63:63" x14ac:dyDescent="0.25">
      <c r="BK597926" s="2311"/>
    </row>
    <row r="597950" spans="63:63" x14ac:dyDescent="0.25">
      <c r="BK597950" s="2315"/>
    </row>
    <row r="597951" spans="63:63" x14ac:dyDescent="0.25">
      <c r="BK597951" s="2311"/>
    </row>
    <row r="597975" spans="63:63" x14ac:dyDescent="0.25">
      <c r="BK597975" s="2315"/>
    </row>
    <row r="597976" spans="63:63" x14ac:dyDescent="0.25">
      <c r="BK597976" s="2311"/>
    </row>
    <row r="598000" spans="63:63" x14ac:dyDescent="0.25">
      <c r="BK598000" s="2315"/>
    </row>
    <row r="598001" spans="63:63" x14ac:dyDescent="0.25">
      <c r="BK598001" s="2311"/>
    </row>
    <row r="598025" spans="63:63" x14ac:dyDescent="0.25">
      <c r="BK598025" s="2315"/>
    </row>
    <row r="598026" spans="63:63" x14ac:dyDescent="0.25">
      <c r="BK598026" s="2311"/>
    </row>
    <row r="598050" spans="63:63" x14ac:dyDescent="0.25">
      <c r="BK598050" s="2315"/>
    </row>
    <row r="598051" spans="63:63" x14ac:dyDescent="0.25">
      <c r="BK598051" s="2311"/>
    </row>
    <row r="598075" spans="63:63" x14ac:dyDescent="0.25">
      <c r="BK598075" s="2315"/>
    </row>
    <row r="598076" spans="63:63" x14ac:dyDescent="0.25">
      <c r="BK598076" s="2311"/>
    </row>
    <row r="598100" spans="63:63" x14ac:dyDescent="0.25">
      <c r="BK598100" s="2315"/>
    </row>
    <row r="598101" spans="63:63" x14ac:dyDescent="0.25">
      <c r="BK598101" s="2311"/>
    </row>
    <row r="598125" spans="63:63" x14ac:dyDescent="0.25">
      <c r="BK598125" s="2315"/>
    </row>
    <row r="598126" spans="63:63" x14ac:dyDescent="0.25">
      <c r="BK598126" s="2311"/>
    </row>
    <row r="598150" spans="63:63" x14ac:dyDescent="0.25">
      <c r="BK598150" s="2315"/>
    </row>
    <row r="598151" spans="63:63" x14ac:dyDescent="0.25">
      <c r="BK598151" s="2311"/>
    </row>
    <row r="598175" spans="63:63" x14ac:dyDescent="0.25">
      <c r="BK598175" s="2315"/>
    </row>
    <row r="598176" spans="63:63" x14ac:dyDescent="0.25">
      <c r="BK598176" s="2311"/>
    </row>
    <row r="598200" spans="63:63" x14ac:dyDescent="0.25">
      <c r="BK598200" s="2315"/>
    </row>
    <row r="598201" spans="63:63" x14ac:dyDescent="0.25">
      <c r="BK598201" s="2311"/>
    </row>
    <row r="598225" spans="63:63" x14ac:dyDescent="0.25">
      <c r="BK598225" s="2315"/>
    </row>
    <row r="598226" spans="63:63" x14ac:dyDescent="0.25">
      <c r="BK598226" s="2311"/>
    </row>
    <row r="598250" spans="63:63" x14ac:dyDescent="0.25">
      <c r="BK598250" s="2315"/>
    </row>
    <row r="598251" spans="63:63" x14ac:dyDescent="0.25">
      <c r="BK598251" s="2311"/>
    </row>
    <row r="598275" spans="63:63" x14ac:dyDescent="0.25">
      <c r="BK598275" s="2315"/>
    </row>
    <row r="598276" spans="63:63" x14ac:dyDescent="0.25">
      <c r="BK598276" s="2311"/>
    </row>
    <row r="598300" spans="63:63" x14ac:dyDescent="0.25">
      <c r="BK598300" s="2315"/>
    </row>
    <row r="598301" spans="63:63" x14ac:dyDescent="0.25">
      <c r="BK598301" s="2311"/>
    </row>
    <row r="598325" spans="63:63" x14ac:dyDescent="0.25">
      <c r="BK598325" s="2315"/>
    </row>
    <row r="598326" spans="63:63" x14ac:dyDescent="0.25">
      <c r="BK598326" s="2311"/>
    </row>
    <row r="598350" spans="63:63" x14ac:dyDescent="0.25">
      <c r="BK598350" s="2315"/>
    </row>
    <row r="598351" spans="63:63" x14ac:dyDescent="0.25">
      <c r="BK598351" s="2311"/>
    </row>
    <row r="598375" spans="63:63" x14ac:dyDescent="0.25">
      <c r="BK598375" s="2315"/>
    </row>
    <row r="598376" spans="63:63" x14ac:dyDescent="0.25">
      <c r="BK598376" s="2311"/>
    </row>
    <row r="598400" spans="63:63" x14ac:dyDescent="0.25">
      <c r="BK598400" s="2315"/>
    </row>
    <row r="598401" spans="63:63" x14ac:dyDescent="0.25">
      <c r="BK598401" s="2311"/>
    </row>
    <row r="598425" spans="63:63" x14ac:dyDescent="0.25">
      <c r="BK598425" s="2315"/>
    </row>
    <row r="598426" spans="63:63" x14ac:dyDescent="0.25">
      <c r="BK598426" s="2311"/>
    </row>
    <row r="598450" spans="63:63" x14ac:dyDescent="0.25">
      <c r="BK598450" s="2315"/>
    </row>
    <row r="598451" spans="63:63" x14ac:dyDescent="0.25">
      <c r="BK598451" s="2311"/>
    </row>
    <row r="598475" spans="63:63" x14ac:dyDescent="0.25">
      <c r="BK598475" s="2315"/>
    </row>
    <row r="598476" spans="63:63" x14ac:dyDescent="0.25">
      <c r="BK598476" s="2311"/>
    </row>
    <row r="598500" spans="63:63" x14ac:dyDescent="0.25">
      <c r="BK598500" s="2315"/>
    </row>
    <row r="598501" spans="63:63" x14ac:dyDescent="0.25">
      <c r="BK598501" s="2311"/>
    </row>
    <row r="598525" spans="63:63" x14ac:dyDescent="0.25">
      <c r="BK598525" s="2315"/>
    </row>
    <row r="598526" spans="63:63" x14ac:dyDescent="0.25">
      <c r="BK598526" s="2311"/>
    </row>
    <row r="598550" spans="63:63" x14ac:dyDescent="0.25">
      <c r="BK598550" s="2315"/>
    </row>
    <row r="598551" spans="63:63" x14ac:dyDescent="0.25">
      <c r="BK598551" s="2311"/>
    </row>
    <row r="598575" spans="63:63" x14ac:dyDescent="0.25">
      <c r="BK598575" s="2315"/>
    </row>
    <row r="598576" spans="63:63" x14ac:dyDescent="0.25">
      <c r="BK598576" s="2311"/>
    </row>
    <row r="598600" spans="63:63" x14ac:dyDescent="0.25">
      <c r="BK598600" s="2315"/>
    </row>
    <row r="598601" spans="63:63" x14ac:dyDescent="0.25">
      <c r="BK598601" s="2311"/>
    </row>
    <row r="598625" spans="63:63" x14ac:dyDescent="0.25">
      <c r="BK598625" s="2315"/>
    </row>
    <row r="598626" spans="63:63" x14ac:dyDescent="0.25">
      <c r="BK598626" s="2311"/>
    </row>
    <row r="598650" spans="63:63" x14ac:dyDescent="0.25">
      <c r="BK598650" s="2315"/>
    </row>
    <row r="598651" spans="63:63" x14ac:dyDescent="0.25">
      <c r="BK598651" s="2311"/>
    </row>
    <row r="598675" spans="63:63" x14ac:dyDescent="0.25">
      <c r="BK598675" s="2315"/>
    </row>
    <row r="598676" spans="63:63" x14ac:dyDescent="0.25">
      <c r="BK598676" s="2311"/>
    </row>
    <row r="598700" spans="63:63" x14ac:dyDescent="0.25">
      <c r="BK598700" s="2315"/>
    </row>
    <row r="598701" spans="63:63" x14ac:dyDescent="0.25">
      <c r="BK598701" s="2311"/>
    </row>
    <row r="598725" spans="63:63" x14ac:dyDescent="0.25">
      <c r="BK598725" s="2315"/>
    </row>
    <row r="598726" spans="63:63" x14ac:dyDescent="0.25">
      <c r="BK598726" s="2311"/>
    </row>
    <row r="598750" spans="63:63" x14ac:dyDescent="0.25">
      <c r="BK598750" s="2315"/>
    </row>
    <row r="598751" spans="63:63" x14ac:dyDescent="0.25">
      <c r="BK598751" s="2311"/>
    </row>
    <row r="598775" spans="63:63" x14ac:dyDescent="0.25">
      <c r="BK598775" s="2315"/>
    </row>
    <row r="598776" spans="63:63" x14ac:dyDescent="0.25">
      <c r="BK598776" s="2311"/>
    </row>
    <row r="598800" spans="63:63" x14ac:dyDescent="0.25">
      <c r="BK598800" s="2315"/>
    </row>
    <row r="598801" spans="63:63" x14ac:dyDescent="0.25">
      <c r="BK598801" s="2311"/>
    </row>
    <row r="598825" spans="63:63" x14ac:dyDescent="0.25">
      <c r="BK598825" s="2315"/>
    </row>
    <row r="598826" spans="63:63" x14ac:dyDescent="0.25">
      <c r="BK598826" s="2311"/>
    </row>
    <row r="598850" spans="63:63" x14ac:dyDescent="0.25">
      <c r="BK598850" s="2315"/>
    </row>
    <row r="598851" spans="63:63" x14ac:dyDescent="0.25">
      <c r="BK598851" s="2311"/>
    </row>
    <row r="598875" spans="63:63" x14ac:dyDescent="0.25">
      <c r="BK598875" s="2315"/>
    </row>
    <row r="598876" spans="63:63" x14ac:dyDescent="0.25">
      <c r="BK598876" s="2311"/>
    </row>
    <row r="598900" spans="63:63" x14ac:dyDescent="0.25">
      <c r="BK598900" s="2315"/>
    </row>
    <row r="598901" spans="63:63" x14ac:dyDescent="0.25">
      <c r="BK598901" s="2311"/>
    </row>
    <row r="598925" spans="63:63" x14ac:dyDescent="0.25">
      <c r="BK598925" s="2315"/>
    </row>
    <row r="598926" spans="63:63" x14ac:dyDescent="0.25">
      <c r="BK598926" s="2311"/>
    </row>
    <row r="598950" spans="63:63" x14ac:dyDescent="0.25">
      <c r="BK598950" s="2315"/>
    </row>
    <row r="598951" spans="63:63" x14ac:dyDescent="0.25">
      <c r="BK598951" s="2311"/>
    </row>
    <row r="598975" spans="63:63" x14ac:dyDescent="0.25">
      <c r="BK598975" s="2315"/>
    </row>
    <row r="598976" spans="63:63" x14ac:dyDescent="0.25">
      <c r="BK598976" s="2311"/>
    </row>
    <row r="599000" spans="63:63" x14ac:dyDescent="0.25">
      <c r="BK599000" s="2315"/>
    </row>
    <row r="599001" spans="63:63" x14ac:dyDescent="0.25">
      <c r="BK599001" s="2311"/>
    </row>
    <row r="599025" spans="63:63" x14ac:dyDescent="0.25">
      <c r="BK599025" s="2315"/>
    </row>
    <row r="599026" spans="63:63" x14ac:dyDescent="0.25">
      <c r="BK599026" s="2311"/>
    </row>
    <row r="599050" spans="63:63" x14ac:dyDescent="0.25">
      <c r="BK599050" s="2315"/>
    </row>
    <row r="599051" spans="63:63" x14ac:dyDescent="0.25">
      <c r="BK599051" s="2311"/>
    </row>
    <row r="599075" spans="63:63" x14ac:dyDescent="0.25">
      <c r="BK599075" s="2315"/>
    </row>
    <row r="599076" spans="63:63" x14ac:dyDescent="0.25">
      <c r="BK599076" s="2311"/>
    </row>
    <row r="599100" spans="63:63" x14ac:dyDescent="0.25">
      <c r="BK599100" s="2315"/>
    </row>
    <row r="599101" spans="63:63" x14ac:dyDescent="0.25">
      <c r="BK599101" s="2311"/>
    </row>
    <row r="599125" spans="63:63" x14ac:dyDescent="0.25">
      <c r="BK599125" s="2315"/>
    </row>
    <row r="599126" spans="63:63" x14ac:dyDescent="0.25">
      <c r="BK599126" s="2311"/>
    </row>
    <row r="599150" spans="63:63" x14ac:dyDescent="0.25">
      <c r="BK599150" s="2315"/>
    </row>
    <row r="599151" spans="63:63" x14ac:dyDescent="0.25">
      <c r="BK599151" s="2311"/>
    </row>
    <row r="599175" spans="63:63" x14ac:dyDescent="0.25">
      <c r="BK599175" s="2315"/>
    </row>
    <row r="599176" spans="63:63" x14ac:dyDescent="0.25">
      <c r="BK599176" s="2311"/>
    </row>
    <row r="599200" spans="63:63" x14ac:dyDescent="0.25">
      <c r="BK599200" s="2315"/>
    </row>
    <row r="599201" spans="63:63" x14ac:dyDescent="0.25">
      <c r="BK599201" s="2311"/>
    </row>
    <row r="599225" spans="63:63" x14ac:dyDescent="0.25">
      <c r="BK599225" s="2315"/>
    </row>
    <row r="599226" spans="63:63" x14ac:dyDescent="0.25">
      <c r="BK599226" s="2311"/>
    </row>
    <row r="599250" spans="63:63" x14ac:dyDescent="0.25">
      <c r="BK599250" s="2315"/>
    </row>
    <row r="599251" spans="63:63" x14ac:dyDescent="0.25">
      <c r="BK599251" s="2311"/>
    </row>
    <row r="599275" spans="63:63" x14ac:dyDescent="0.25">
      <c r="BK599275" s="2315"/>
    </row>
    <row r="599276" spans="63:63" x14ac:dyDescent="0.25">
      <c r="BK599276" s="2311"/>
    </row>
    <row r="599300" spans="63:63" x14ac:dyDescent="0.25">
      <c r="BK599300" s="2315"/>
    </row>
    <row r="599301" spans="63:63" x14ac:dyDescent="0.25">
      <c r="BK599301" s="2311"/>
    </row>
    <row r="599325" spans="63:63" x14ac:dyDescent="0.25">
      <c r="BK599325" s="2315"/>
    </row>
    <row r="599326" spans="63:63" x14ac:dyDescent="0.25">
      <c r="BK599326" s="2311"/>
    </row>
    <row r="599350" spans="63:63" x14ac:dyDescent="0.25">
      <c r="BK599350" s="2315"/>
    </row>
    <row r="599351" spans="63:63" x14ac:dyDescent="0.25">
      <c r="BK599351" s="2311"/>
    </row>
    <row r="599375" spans="63:63" x14ac:dyDescent="0.25">
      <c r="BK599375" s="2315"/>
    </row>
    <row r="599376" spans="63:63" x14ac:dyDescent="0.25">
      <c r="BK599376" s="2311"/>
    </row>
    <row r="599400" spans="63:63" x14ac:dyDescent="0.25">
      <c r="BK599400" s="2315"/>
    </row>
    <row r="599401" spans="63:63" x14ac:dyDescent="0.25">
      <c r="BK599401" s="2311"/>
    </row>
    <row r="599425" spans="63:63" x14ac:dyDescent="0.25">
      <c r="BK599425" s="2315"/>
    </row>
    <row r="599426" spans="63:63" x14ac:dyDescent="0.25">
      <c r="BK599426" s="2311"/>
    </row>
    <row r="599450" spans="63:63" x14ac:dyDescent="0.25">
      <c r="BK599450" s="2315"/>
    </row>
    <row r="599451" spans="63:63" x14ac:dyDescent="0.25">
      <c r="BK599451" s="2311"/>
    </row>
    <row r="599475" spans="63:63" x14ac:dyDescent="0.25">
      <c r="BK599475" s="2315"/>
    </row>
    <row r="599476" spans="63:63" x14ac:dyDescent="0.25">
      <c r="BK599476" s="2311"/>
    </row>
    <row r="599500" spans="63:63" x14ac:dyDescent="0.25">
      <c r="BK599500" s="2315"/>
    </row>
    <row r="599501" spans="63:63" x14ac:dyDescent="0.25">
      <c r="BK599501" s="2311"/>
    </row>
    <row r="599525" spans="63:63" x14ac:dyDescent="0.25">
      <c r="BK599525" s="2315"/>
    </row>
    <row r="599526" spans="63:63" x14ac:dyDescent="0.25">
      <c r="BK599526" s="2311"/>
    </row>
    <row r="599550" spans="63:63" x14ac:dyDescent="0.25">
      <c r="BK599550" s="2315"/>
    </row>
    <row r="599551" spans="63:63" x14ac:dyDescent="0.25">
      <c r="BK599551" s="2311"/>
    </row>
    <row r="599575" spans="63:63" x14ac:dyDescent="0.25">
      <c r="BK599575" s="2315"/>
    </row>
    <row r="599576" spans="63:63" x14ac:dyDescent="0.25">
      <c r="BK599576" s="2311"/>
    </row>
    <row r="599600" spans="63:63" x14ac:dyDescent="0.25">
      <c r="BK599600" s="2315"/>
    </row>
    <row r="599601" spans="63:63" x14ac:dyDescent="0.25">
      <c r="BK599601" s="2311"/>
    </row>
    <row r="599625" spans="63:63" x14ac:dyDescent="0.25">
      <c r="BK599625" s="2315"/>
    </row>
    <row r="599626" spans="63:63" x14ac:dyDescent="0.25">
      <c r="BK599626" s="2311"/>
    </row>
    <row r="599650" spans="63:63" x14ac:dyDescent="0.25">
      <c r="BK599650" s="2315"/>
    </row>
    <row r="599651" spans="63:63" x14ac:dyDescent="0.25">
      <c r="BK599651" s="2311"/>
    </row>
    <row r="599675" spans="63:63" x14ac:dyDescent="0.25">
      <c r="BK599675" s="2315"/>
    </row>
    <row r="599676" spans="63:63" x14ac:dyDescent="0.25">
      <c r="BK599676" s="2311"/>
    </row>
    <row r="599700" spans="63:63" x14ac:dyDescent="0.25">
      <c r="BK599700" s="2315"/>
    </row>
    <row r="599701" spans="63:63" x14ac:dyDescent="0.25">
      <c r="BK599701" s="2311"/>
    </row>
    <row r="599725" spans="63:63" x14ac:dyDescent="0.25">
      <c r="BK599725" s="2315"/>
    </row>
    <row r="599726" spans="63:63" x14ac:dyDescent="0.25">
      <c r="BK599726" s="2311"/>
    </row>
    <row r="599750" spans="63:63" x14ac:dyDescent="0.25">
      <c r="BK599750" s="2315"/>
    </row>
    <row r="599751" spans="63:63" x14ac:dyDescent="0.25">
      <c r="BK599751" s="2311"/>
    </row>
    <row r="599775" spans="63:63" x14ac:dyDescent="0.25">
      <c r="BK599775" s="2315"/>
    </row>
    <row r="599776" spans="63:63" x14ac:dyDescent="0.25">
      <c r="BK599776" s="2311"/>
    </row>
    <row r="599800" spans="63:63" x14ac:dyDescent="0.25">
      <c r="BK599800" s="2315"/>
    </row>
    <row r="599801" spans="63:63" x14ac:dyDescent="0.25">
      <c r="BK599801" s="2311"/>
    </row>
    <row r="599825" spans="63:63" x14ac:dyDescent="0.25">
      <c r="BK599825" s="2315"/>
    </row>
    <row r="599826" spans="63:63" x14ac:dyDescent="0.25">
      <c r="BK599826" s="2311"/>
    </row>
    <row r="599850" spans="63:63" x14ac:dyDescent="0.25">
      <c r="BK599850" s="2315"/>
    </row>
    <row r="599851" spans="63:63" x14ac:dyDescent="0.25">
      <c r="BK599851" s="2311"/>
    </row>
    <row r="599875" spans="63:63" x14ac:dyDescent="0.25">
      <c r="BK599875" s="2315"/>
    </row>
    <row r="599876" spans="63:63" x14ac:dyDescent="0.25">
      <c r="BK599876" s="2311"/>
    </row>
    <row r="599900" spans="63:63" x14ac:dyDescent="0.25">
      <c r="BK599900" s="2315"/>
    </row>
    <row r="599901" spans="63:63" x14ac:dyDescent="0.25">
      <c r="BK599901" s="2311"/>
    </row>
    <row r="599925" spans="63:63" x14ac:dyDescent="0.25">
      <c r="BK599925" s="2315"/>
    </row>
    <row r="599926" spans="63:63" x14ac:dyDescent="0.25">
      <c r="BK599926" s="2311"/>
    </row>
    <row r="599950" spans="63:63" x14ac:dyDescent="0.25">
      <c r="BK599950" s="2315"/>
    </row>
    <row r="599951" spans="63:63" x14ac:dyDescent="0.25">
      <c r="BK599951" s="2311"/>
    </row>
    <row r="599975" spans="63:63" x14ac:dyDescent="0.25">
      <c r="BK599975" s="2315"/>
    </row>
    <row r="599976" spans="63:63" x14ac:dyDescent="0.25">
      <c r="BK599976" s="2311"/>
    </row>
    <row r="600000" spans="63:63" x14ac:dyDescent="0.25">
      <c r="BK600000" s="2315"/>
    </row>
    <row r="600001" spans="63:63" x14ac:dyDescent="0.25">
      <c r="BK600001" s="2311"/>
    </row>
    <row r="600025" spans="63:63" x14ac:dyDescent="0.25">
      <c r="BK600025" s="2315"/>
    </row>
    <row r="600026" spans="63:63" x14ac:dyDescent="0.25">
      <c r="BK600026" s="2311"/>
    </row>
    <row r="600050" spans="63:63" x14ac:dyDescent="0.25">
      <c r="BK600050" s="2315"/>
    </row>
    <row r="600051" spans="63:63" x14ac:dyDescent="0.25">
      <c r="BK600051" s="2311"/>
    </row>
    <row r="600075" spans="63:63" x14ac:dyDescent="0.25">
      <c r="BK600075" s="2315"/>
    </row>
    <row r="600076" spans="63:63" x14ac:dyDescent="0.25">
      <c r="BK600076" s="2311"/>
    </row>
    <row r="600100" spans="63:63" x14ac:dyDescent="0.25">
      <c r="BK600100" s="2315"/>
    </row>
    <row r="600101" spans="63:63" x14ac:dyDescent="0.25">
      <c r="BK600101" s="2311"/>
    </row>
    <row r="600125" spans="63:63" x14ac:dyDescent="0.25">
      <c r="BK600125" s="2315"/>
    </row>
    <row r="600126" spans="63:63" x14ac:dyDescent="0.25">
      <c r="BK600126" s="2311"/>
    </row>
    <row r="600150" spans="63:63" x14ac:dyDescent="0.25">
      <c r="BK600150" s="2315"/>
    </row>
    <row r="600151" spans="63:63" x14ac:dyDescent="0.25">
      <c r="BK600151" s="2311"/>
    </row>
    <row r="600175" spans="63:63" x14ac:dyDescent="0.25">
      <c r="BK600175" s="2315"/>
    </row>
    <row r="600176" spans="63:63" x14ac:dyDescent="0.25">
      <c r="BK600176" s="2311"/>
    </row>
    <row r="600200" spans="63:63" x14ac:dyDescent="0.25">
      <c r="BK600200" s="2315"/>
    </row>
    <row r="600201" spans="63:63" x14ac:dyDescent="0.25">
      <c r="BK600201" s="2311"/>
    </row>
    <row r="600225" spans="63:63" x14ac:dyDescent="0.25">
      <c r="BK600225" s="2315"/>
    </row>
    <row r="600226" spans="63:63" x14ac:dyDescent="0.25">
      <c r="BK600226" s="2311"/>
    </row>
    <row r="600250" spans="63:63" x14ac:dyDescent="0.25">
      <c r="BK600250" s="2315"/>
    </row>
    <row r="600251" spans="63:63" x14ac:dyDescent="0.25">
      <c r="BK600251" s="2311"/>
    </row>
    <row r="600275" spans="63:63" x14ac:dyDescent="0.25">
      <c r="BK600275" s="2315"/>
    </row>
    <row r="600276" spans="63:63" x14ac:dyDescent="0.25">
      <c r="BK600276" s="2311"/>
    </row>
    <row r="600300" spans="63:63" x14ac:dyDescent="0.25">
      <c r="BK600300" s="2315"/>
    </row>
    <row r="600301" spans="63:63" x14ac:dyDescent="0.25">
      <c r="BK600301" s="2311"/>
    </row>
    <row r="600325" spans="63:63" x14ac:dyDescent="0.25">
      <c r="BK600325" s="2315"/>
    </row>
    <row r="600326" spans="63:63" x14ac:dyDescent="0.25">
      <c r="BK600326" s="2311"/>
    </row>
    <row r="600350" spans="63:63" x14ac:dyDescent="0.25">
      <c r="BK600350" s="2315"/>
    </row>
    <row r="600351" spans="63:63" x14ac:dyDescent="0.25">
      <c r="BK600351" s="2311"/>
    </row>
    <row r="600375" spans="63:63" x14ac:dyDescent="0.25">
      <c r="BK600375" s="2315"/>
    </row>
    <row r="600376" spans="63:63" x14ac:dyDescent="0.25">
      <c r="BK600376" s="2311"/>
    </row>
    <row r="600400" spans="63:63" x14ac:dyDescent="0.25">
      <c r="BK600400" s="2315"/>
    </row>
    <row r="600401" spans="63:63" x14ac:dyDescent="0.25">
      <c r="BK600401" s="2311"/>
    </row>
    <row r="600425" spans="63:63" x14ac:dyDescent="0.25">
      <c r="BK600425" s="2315"/>
    </row>
    <row r="600426" spans="63:63" x14ac:dyDescent="0.25">
      <c r="BK600426" s="2311"/>
    </row>
    <row r="600450" spans="63:63" x14ac:dyDescent="0.25">
      <c r="BK600450" s="2315"/>
    </row>
    <row r="600451" spans="63:63" x14ac:dyDescent="0.25">
      <c r="BK600451" s="2311"/>
    </row>
    <row r="600475" spans="63:63" x14ac:dyDescent="0.25">
      <c r="BK600475" s="2315"/>
    </row>
    <row r="600476" spans="63:63" x14ac:dyDescent="0.25">
      <c r="BK600476" s="2311"/>
    </row>
    <row r="600500" spans="63:63" x14ac:dyDescent="0.25">
      <c r="BK600500" s="2315"/>
    </row>
    <row r="600501" spans="63:63" x14ac:dyDescent="0.25">
      <c r="BK600501" s="2311"/>
    </row>
    <row r="600525" spans="63:63" x14ac:dyDescent="0.25">
      <c r="BK600525" s="2315"/>
    </row>
    <row r="600526" spans="63:63" x14ac:dyDescent="0.25">
      <c r="BK600526" s="2311"/>
    </row>
    <row r="600550" spans="63:63" x14ac:dyDescent="0.25">
      <c r="BK600550" s="2315"/>
    </row>
    <row r="600551" spans="63:63" x14ac:dyDescent="0.25">
      <c r="BK600551" s="2311"/>
    </row>
    <row r="600575" spans="63:63" x14ac:dyDescent="0.25">
      <c r="BK600575" s="2315"/>
    </row>
    <row r="600576" spans="63:63" x14ac:dyDescent="0.25">
      <c r="BK600576" s="2311"/>
    </row>
    <row r="600600" spans="63:63" x14ac:dyDescent="0.25">
      <c r="BK600600" s="2315"/>
    </row>
    <row r="600601" spans="63:63" x14ac:dyDescent="0.25">
      <c r="BK600601" s="2311"/>
    </row>
    <row r="600625" spans="63:63" x14ac:dyDescent="0.25">
      <c r="BK600625" s="2315"/>
    </row>
    <row r="600626" spans="63:63" x14ac:dyDescent="0.25">
      <c r="BK600626" s="2311"/>
    </row>
    <row r="600650" spans="63:63" x14ac:dyDescent="0.25">
      <c r="BK600650" s="2315"/>
    </row>
    <row r="600651" spans="63:63" x14ac:dyDescent="0.25">
      <c r="BK600651" s="2311"/>
    </row>
    <row r="600675" spans="63:63" x14ac:dyDescent="0.25">
      <c r="BK600675" s="2315"/>
    </row>
    <row r="600676" spans="63:63" x14ac:dyDescent="0.25">
      <c r="BK600676" s="2311"/>
    </row>
    <row r="600700" spans="63:63" x14ac:dyDescent="0.25">
      <c r="BK600700" s="2315"/>
    </row>
    <row r="600701" spans="63:63" x14ac:dyDescent="0.25">
      <c r="BK600701" s="2311"/>
    </row>
    <row r="600725" spans="63:63" x14ac:dyDescent="0.25">
      <c r="BK600725" s="2315"/>
    </row>
    <row r="600726" spans="63:63" x14ac:dyDescent="0.25">
      <c r="BK600726" s="2311"/>
    </row>
    <row r="600750" spans="63:63" x14ac:dyDescent="0.25">
      <c r="BK600750" s="2315"/>
    </row>
    <row r="600751" spans="63:63" x14ac:dyDescent="0.25">
      <c r="BK600751" s="2311"/>
    </row>
    <row r="600775" spans="63:63" x14ac:dyDescent="0.25">
      <c r="BK600775" s="2315"/>
    </row>
    <row r="600776" spans="63:63" x14ac:dyDescent="0.25">
      <c r="BK600776" s="2311"/>
    </row>
    <row r="600800" spans="63:63" x14ac:dyDescent="0.25">
      <c r="BK600800" s="2315"/>
    </row>
    <row r="600801" spans="63:63" x14ac:dyDescent="0.25">
      <c r="BK600801" s="2311"/>
    </row>
    <row r="600825" spans="63:63" x14ac:dyDescent="0.25">
      <c r="BK600825" s="2315"/>
    </row>
    <row r="600826" spans="63:63" x14ac:dyDescent="0.25">
      <c r="BK600826" s="2311"/>
    </row>
    <row r="600850" spans="63:63" x14ac:dyDescent="0.25">
      <c r="BK600850" s="2315"/>
    </row>
    <row r="600851" spans="63:63" x14ac:dyDescent="0.25">
      <c r="BK600851" s="2311"/>
    </row>
    <row r="600875" spans="63:63" x14ac:dyDescent="0.25">
      <c r="BK600875" s="2315"/>
    </row>
    <row r="600876" spans="63:63" x14ac:dyDescent="0.25">
      <c r="BK600876" s="2311"/>
    </row>
    <row r="600900" spans="63:63" x14ac:dyDescent="0.25">
      <c r="BK600900" s="2315"/>
    </row>
    <row r="600901" spans="63:63" x14ac:dyDescent="0.25">
      <c r="BK600901" s="2311"/>
    </row>
    <row r="600925" spans="63:63" x14ac:dyDescent="0.25">
      <c r="BK600925" s="2315"/>
    </row>
    <row r="600926" spans="63:63" x14ac:dyDescent="0.25">
      <c r="BK600926" s="2311"/>
    </row>
    <row r="600950" spans="63:63" x14ac:dyDescent="0.25">
      <c r="BK600950" s="2315"/>
    </row>
    <row r="600951" spans="63:63" x14ac:dyDescent="0.25">
      <c r="BK600951" s="2311"/>
    </row>
    <row r="600975" spans="63:63" x14ac:dyDescent="0.25">
      <c r="BK600975" s="2315"/>
    </row>
    <row r="600976" spans="63:63" x14ac:dyDescent="0.25">
      <c r="BK600976" s="2311"/>
    </row>
    <row r="601000" spans="63:63" x14ac:dyDescent="0.25">
      <c r="BK601000" s="2315"/>
    </row>
    <row r="601001" spans="63:63" x14ac:dyDescent="0.25">
      <c r="BK601001" s="2311"/>
    </row>
    <row r="601025" spans="63:63" x14ac:dyDescent="0.25">
      <c r="BK601025" s="2315"/>
    </row>
    <row r="601026" spans="63:63" x14ac:dyDescent="0.25">
      <c r="BK601026" s="2311"/>
    </row>
    <row r="601050" spans="63:63" x14ac:dyDescent="0.25">
      <c r="BK601050" s="2315"/>
    </row>
    <row r="601051" spans="63:63" x14ac:dyDescent="0.25">
      <c r="BK601051" s="2311"/>
    </row>
    <row r="601075" spans="63:63" x14ac:dyDescent="0.25">
      <c r="BK601075" s="2315"/>
    </row>
    <row r="601076" spans="63:63" x14ac:dyDescent="0.25">
      <c r="BK601076" s="2311"/>
    </row>
    <row r="601100" spans="63:63" x14ac:dyDescent="0.25">
      <c r="BK601100" s="2315"/>
    </row>
    <row r="601101" spans="63:63" x14ac:dyDescent="0.25">
      <c r="BK601101" s="2311"/>
    </row>
    <row r="601125" spans="63:63" x14ac:dyDescent="0.25">
      <c r="BK601125" s="2315"/>
    </row>
    <row r="601126" spans="63:63" x14ac:dyDescent="0.25">
      <c r="BK601126" s="2311"/>
    </row>
    <row r="601150" spans="63:63" x14ac:dyDescent="0.25">
      <c r="BK601150" s="2315"/>
    </row>
    <row r="601151" spans="63:63" x14ac:dyDescent="0.25">
      <c r="BK601151" s="2311"/>
    </row>
    <row r="601175" spans="63:63" x14ac:dyDescent="0.25">
      <c r="BK601175" s="2315"/>
    </row>
    <row r="601176" spans="63:63" x14ac:dyDescent="0.25">
      <c r="BK601176" s="2311"/>
    </row>
    <row r="601200" spans="63:63" x14ac:dyDescent="0.25">
      <c r="BK601200" s="2315"/>
    </row>
    <row r="601201" spans="63:63" x14ac:dyDescent="0.25">
      <c r="BK601201" s="2311"/>
    </row>
    <row r="601225" spans="63:63" x14ac:dyDescent="0.25">
      <c r="BK601225" s="2315"/>
    </row>
    <row r="601226" spans="63:63" x14ac:dyDescent="0.25">
      <c r="BK601226" s="2311"/>
    </row>
    <row r="601250" spans="63:63" x14ac:dyDescent="0.25">
      <c r="BK601250" s="2315"/>
    </row>
    <row r="601251" spans="63:63" x14ac:dyDescent="0.25">
      <c r="BK601251" s="2311"/>
    </row>
    <row r="601275" spans="63:63" x14ac:dyDescent="0.25">
      <c r="BK601275" s="2315"/>
    </row>
    <row r="601276" spans="63:63" x14ac:dyDescent="0.25">
      <c r="BK601276" s="2311"/>
    </row>
    <row r="601300" spans="63:63" x14ac:dyDescent="0.25">
      <c r="BK601300" s="2315"/>
    </row>
    <row r="601301" spans="63:63" x14ac:dyDescent="0.25">
      <c r="BK601301" s="2311"/>
    </row>
    <row r="601325" spans="63:63" x14ac:dyDescent="0.25">
      <c r="BK601325" s="2315"/>
    </row>
    <row r="601326" spans="63:63" x14ac:dyDescent="0.25">
      <c r="BK601326" s="2311"/>
    </row>
    <row r="601350" spans="63:63" x14ac:dyDescent="0.25">
      <c r="BK601350" s="2315"/>
    </row>
    <row r="601351" spans="63:63" x14ac:dyDescent="0.25">
      <c r="BK601351" s="2311"/>
    </row>
    <row r="601375" spans="63:63" x14ac:dyDescent="0.25">
      <c r="BK601375" s="2315"/>
    </row>
    <row r="601376" spans="63:63" x14ac:dyDescent="0.25">
      <c r="BK601376" s="2311"/>
    </row>
    <row r="601400" spans="63:63" x14ac:dyDescent="0.25">
      <c r="BK601400" s="2315"/>
    </row>
    <row r="601401" spans="63:63" x14ac:dyDescent="0.25">
      <c r="BK601401" s="2311"/>
    </row>
    <row r="601425" spans="63:63" x14ac:dyDescent="0.25">
      <c r="BK601425" s="2315"/>
    </row>
    <row r="601426" spans="63:63" x14ac:dyDescent="0.25">
      <c r="BK601426" s="2311"/>
    </row>
    <row r="601450" spans="63:63" x14ac:dyDescent="0.25">
      <c r="BK601450" s="2315"/>
    </row>
    <row r="601451" spans="63:63" x14ac:dyDescent="0.25">
      <c r="BK601451" s="2311"/>
    </row>
    <row r="601475" spans="63:63" x14ac:dyDescent="0.25">
      <c r="BK601475" s="2315"/>
    </row>
    <row r="601476" spans="63:63" x14ac:dyDescent="0.25">
      <c r="BK601476" s="2311"/>
    </row>
    <row r="601500" spans="63:63" x14ac:dyDescent="0.25">
      <c r="BK601500" s="2315"/>
    </row>
    <row r="601501" spans="63:63" x14ac:dyDescent="0.25">
      <c r="BK601501" s="2311"/>
    </row>
    <row r="601525" spans="63:63" x14ac:dyDescent="0.25">
      <c r="BK601525" s="2315"/>
    </row>
    <row r="601526" spans="63:63" x14ac:dyDescent="0.25">
      <c r="BK601526" s="2311"/>
    </row>
    <row r="601550" spans="63:63" x14ac:dyDescent="0.25">
      <c r="BK601550" s="2315"/>
    </row>
    <row r="601551" spans="63:63" x14ac:dyDescent="0.25">
      <c r="BK601551" s="2311"/>
    </row>
    <row r="601575" spans="63:63" x14ac:dyDescent="0.25">
      <c r="BK601575" s="2315"/>
    </row>
    <row r="601576" spans="63:63" x14ac:dyDescent="0.25">
      <c r="BK601576" s="2311"/>
    </row>
    <row r="601600" spans="63:63" x14ac:dyDescent="0.25">
      <c r="BK601600" s="2315"/>
    </row>
    <row r="601601" spans="63:63" x14ac:dyDescent="0.25">
      <c r="BK601601" s="2311"/>
    </row>
    <row r="601625" spans="63:63" x14ac:dyDescent="0.25">
      <c r="BK601625" s="2315"/>
    </row>
    <row r="601626" spans="63:63" x14ac:dyDescent="0.25">
      <c r="BK601626" s="2311"/>
    </row>
    <row r="601650" spans="63:63" x14ac:dyDescent="0.25">
      <c r="BK601650" s="2315"/>
    </row>
    <row r="601651" spans="63:63" x14ac:dyDescent="0.25">
      <c r="BK601651" s="2311"/>
    </row>
    <row r="601675" spans="63:63" x14ac:dyDescent="0.25">
      <c r="BK601675" s="2315"/>
    </row>
    <row r="601676" spans="63:63" x14ac:dyDescent="0.25">
      <c r="BK601676" s="2311"/>
    </row>
    <row r="601700" spans="63:63" x14ac:dyDescent="0.25">
      <c r="BK601700" s="2315"/>
    </row>
    <row r="601701" spans="63:63" x14ac:dyDescent="0.25">
      <c r="BK601701" s="2311"/>
    </row>
    <row r="601725" spans="63:63" x14ac:dyDescent="0.25">
      <c r="BK601725" s="2315"/>
    </row>
    <row r="601726" spans="63:63" x14ac:dyDescent="0.25">
      <c r="BK601726" s="2311"/>
    </row>
    <row r="601750" spans="63:63" x14ac:dyDescent="0.25">
      <c r="BK601750" s="2315"/>
    </row>
    <row r="601751" spans="63:63" x14ac:dyDescent="0.25">
      <c r="BK601751" s="2311"/>
    </row>
    <row r="601775" spans="63:63" x14ac:dyDescent="0.25">
      <c r="BK601775" s="2315"/>
    </row>
    <row r="601776" spans="63:63" x14ac:dyDescent="0.25">
      <c r="BK601776" s="2311"/>
    </row>
    <row r="601800" spans="63:63" x14ac:dyDescent="0.25">
      <c r="BK601800" s="2315"/>
    </row>
    <row r="601801" spans="63:63" x14ac:dyDescent="0.25">
      <c r="BK601801" s="2311"/>
    </row>
    <row r="601825" spans="63:63" x14ac:dyDescent="0.25">
      <c r="BK601825" s="2315"/>
    </row>
    <row r="601826" spans="63:63" x14ac:dyDescent="0.25">
      <c r="BK601826" s="2311"/>
    </row>
    <row r="601850" spans="63:63" x14ac:dyDescent="0.25">
      <c r="BK601850" s="2315"/>
    </row>
    <row r="601851" spans="63:63" x14ac:dyDescent="0.25">
      <c r="BK601851" s="2311"/>
    </row>
    <row r="601875" spans="63:63" x14ac:dyDescent="0.25">
      <c r="BK601875" s="2315"/>
    </row>
    <row r="601876" spans="63:63" x14ac:dyDescent="0.25">
      <c r="BK601876" s="2311"/>
    </row>
    <row r="601900" spans="63:63" x14ac:dyDescent="0.25">
      <c r="BK601900" s="2315"/>
    </row>
    <row r="601901" spans="63:63" x14ac:dyDescent="0.25">
      <c r="BK601901" s="2311"/>
    </row>
    <row r="601925" spans="63:63" x14ac:dyDescent="0.25">
      <c r="BK601925" s="2315"/>
    </row>
    <row r="601926" spans="63:63" x14ac:dyDescent="0.25">
      <c r="BK601926" s="2311"/>
    </row>
    <row r="601950" spans="63:63" x14ac:dyDescent="0.25">
      <c r="BK601950" s="2315"/>
    </row>
    <row r="601951" spans="63:63" x14ac:dyDescent="0.25">
      <c r="BK601951" s="2311"/>
    </row>
    <row r="601975" spans="63:63" x14ac:dyDescent="0.25">
      <c r="BK601975" s="2315"/>
    </row>
    <row r="601976" spans="63:63" x14ac:dyDescent="0.25">
      <c r="BK601976" s="2311"/>
    </row>
    <row r="602000" spans="63:63" x14ac:dyDescent="0.25">
      <c r="BK602000" s="2315"/>
    </row>
    <row r="602001" spans="63:63" x14ac:dyDescent="0.25">
      <c r="BK602001" s="2311"/>
    </row>
    <row r="602025" spans="63:63" x14ac:dyDescent="0.25">
      <c r="BK602025" s="2315"/>
    </row>
    <row r="602026" spans="63:63" x14ac:dyDescent="0.25">
      <c r="BK602026" s="2311"/>
    </row>
    <row r="602050" spans="63:63" x14ac:dyDescent="0.25">
      <c r="BK602050" s="2315"/>
    </row>
    <row r="602051" spans="63:63" x14ac:dyDescent="0.25">
      <c r="BK602051" s="2311"/>
    </row>
    <row r="602075" spans="63:63" x14ac:dyDescent="0.25">
      <c r="BK602075" s="2315"/>
    </row>
    <row r="602076" spans="63:63" x14ac:dyDescent="0.25">
      <c r="BK602076" s="2311"/>
    </row>
    <row r="602100" spans="63:63" x14ac:dyDescent="0.25">
      <c r="BK602100" s="2315"/>
    </row>
    <row r="602101" spans="63:63" x14ac:dyDescent="0.25">
      <c r="BK602101" s="2311"/>
    </row>
    <row r="602125" spans="63:63" x14ac:dyDescent="0.25">
      <c r="BK602125" s="2315"/>
    </row>
    <row r="602126" spans="63:63" x14ac:dyDescent="0.25">
      <c r="BK602126" s="2311"/>
    </row>
    <row r="602150" spans="63:63" x14ac:dyDescent="0.25">
      <c r="BK602150" s="2315"/>
    </row>
    <row r="602151" spans="63:63" x14ac:dyDescent="0.25">
      <c r="BK602151" s="2311"/>
    </row>
    <row r="602175" spans="63:63" x14ac:dyDescent="0.25">
      <c r="BK602175" s="2315"/>
    </row>
    <row r="602176" spans="63:63" x14ac:dyDescent="0.25">
      <c r="BK602176" s="2311"/>
    </row>
    <row r="602200" spans="63:63" x14ac:dyDescent="0.25">
      <c r="BK602200" s="2315"/>
    </row>
    <row r="602201" spans="63:63" x14ac:dyDescent="0.25">
      <c r="BK602201" s="2311"/>
    </row>
    <row r="602225" spans="63:63" x14ac:dyDescent="0.25">
      <c r="BK602225" s="2315"/>
    </row>
    <row r="602226" spans="63:63" x14ac:dyDescent="0.25">
      <c r="BK602226" s="2311"/>
    </row>
    <row r="602250" spans="63:63" x14ac:dyDescent="0.25">
      <c r="BK602250" s="2315"/>
    </row>
    <row r="602251" spans="63:63" x14ac:dyDescent="0.25">
      <c r="BK602251" s="2311"/>
    </row>
    <row r="602275" spans="63:63" x14ac:dyDescent="0.25">
      <c r="BK602275" s="2315"/>
    </row>
    <row r="602276" spans="63:63" x14ac:dyDescent="0.25">
      <c r="BK602276" s="2311"/>
    </row>
    <row r="602300" spans="63:63" x14ac:dyDescent="0.25">
      <c r="BK602300" s="2315"/>
    </row>
    <row r="602301" spans="63:63" x14ac:dyDescent="0.25">
      <c r="BK602301" s="2311"/>
    </row>
    <row r="602325" spans="63:63" x14ac:dyDescent="0.25">
      <c r="BK602325" s="2315"/>
    </row>
    <row r="602326" spans="63:63" x14ac:dyDescent="0.25">
      <c r="BK602326" s="2311"/>
    </row>
    <row r="602350" spans="63:63" x14ac:dyDescent="0.25">
      <c r="BK602350" s="2315"/>
    </row>
    <row r="602351" spans="63:63" x14ac:dyDescent="0.25">
      <c r="BK602351" s="2311"/>
    </row>
    <row r="602375" spans="63:63" x14ac:dyDescent="0.25">
      <c r="BK602375" s="2315"/>
    </row>
    <row r="602376" spans="63:63" x14ac:dyDescent="0.25">
      <c r="BK602376" s="2311"/>
    </row>
    <row r="602400" spans="63:63" x14ac:dyDescent="0.25">
      <c r="BK602400" s="2315"/>
    </row>
    <row r="602401" spans="63:63" x14ac:dyDescent="0.25">
      <c r="BK602401" s="2311"/>
    </row>
    <row r="602425" spans="63:63" x14ac:dyDescent="0.25">
      <c r="BK602425" s="2315"/>
    </row>
    <row r="602426" spans="63:63" x14ac:dyDescent="0.25">
      <c r="BK602426" s="2311"/>
    </row>
    <row r="602450" spans="63:63" x14ac:dyDescent="0.25">
      <c r="BK602450" s="2315"/>
    </row>
    <row r="602451" spans="63:63" x14ac:dyDescent="0.25">
      <c r="BK602451" s="2311"/>
    </row>
    <row r="602475" spans="63:63" x14ac:dyDescent="0.25">
      <c r="BK602475" s="2315"/>
    </row>
    <row r="602476" spans="63:63" x14ac:dyDescent="0.25">
      <c r="BK602476" s="2311"/>
    </row>
    <row r="602500" spans="63:63" x14ac:dyDescent="0.25">
      <c r="BK602500" s="2315"/>
    </row>
    <row r="602501" spans="63:63" x14ac:dyDescent="0.25">
      <c r="BK602501" s="2311"/>
    </row>
    <row r="602525" spans="63:63" x14ac:dyDescent="0.25">
      <c r="BK602525" s="2315"/>
    </row>
    <row r="602526" spans="63:63" x14ac:dyDescent="0.25">
      <c r="BK602526" s="2311"/>
    </row>
    <row r="602550" spans="63:63" x14ac:dyDescent="0.25">
      <c r="BK602550" s="2315"/>
    </row>
    <row r="602551" spans="63:63" x14ac:dyDescent="0.25">
      <c r="BK602551" s="2311"/>
    </row>
    <row r="602575" spans="63:63" x14ac:dyDescent="0.25">
      <c r="BK602575" s="2315"/>
    </row>
    <row r="602576" spans="63:63" x14ac:dyDescent="0.25">
      <c r="BK602576" s="2311"/>
    </row>
    <row r="602600" spans="63:63" x14ac:dyDescent="0.25">
      <c r="BK602600" s="2315"/>
    </row>
    <row r="602601" spans="63:63" x14ac:dyDescent="0.25">
      <c r="BK602601" s="2311"/>
    </row>
    <row r="602625" spans="63:63" x14ac:dyDescent="0.25">
      <c r="BK602625" s="2315"/>
    </row>
    <row r="602626" spans="63:63" x14ac:dyDescent="0.25">
      <c r="BK602626" s="2311"/>
    </row>
    <row r="602650" spans="63:63" x14ac:dyDescent="0.25">
      <c r="BK602650" s="2315"/>
    </row>
    <row r="602651" spans="63:63" x14ac:dyDescent="0.25">
      <c r="BK602651" s="2311"/>
    </row>
    <row r="602675" spans="63:63" x14ac:dyDescent="0.25">
      <c r="BK602675" s="2315"/>
    </row>
    <row r="602676" spans="63:63" x14ac:dyDescent="0.25">
      <c r="BK602676" s="2311"/>
    </row>
    <row r="602700" spans="63:63" x14ac:dyDescent="0.25">
      <c r="BK602700" s="2315"/>
    </row>
    <row r="602701" spans="63:63" x14ac:dyDescent="0.25">
      <c r="BK602701" s="2311"/>
    </row>
    <row r="602725" spans="63:63" x14ac:dyDescent="0.25">
      <c r="BK602725" s="2315"/>
    </row>
    <row r="602726" spans="63:63" x14ac:dyDescent="0.25">
      <c r="BK602726" s="2311"/>
    </row>
    <row r="602750" spans="63:63" x14ac:dyDescent="0.25">
      <c r="BK602750" s="2315"/>
    </row>
    <row r="602751" spans="63:63" x14ac:dyDescent="0.25">
      <c r="BK602751" s="2311"/>
    </row>
    <row r="602775" spans="63:63" x14ac:dyDescent="0.25">
      <c r="BK602775" s="2315"/>
    </row>
    <row r="602776" spans="63:63" x14ac:dyDescent="0.25">
      <c r="BK602776" s="2311"/>
    </row>
    <row r="602800" spans="63:63" x14ac:dyDescent="0.25">
      <c r="BK602800" s="2315"/>
    </row>
    <row r="602801" spans="63:63" x14ac:dyDescent="0.25">
      <c r="BK602801" s="2311"/>
    </row>
    <row r="602825" spans="63:63" x14ac:dyDescent="0.25">
      <c r="BK602825" s="2315"/>
    </row>
    <row r="602826" spans="63:63" x14ac:dyDescent="0.25">
      <c r="BK602826" s="2311"/>
    </row>
    <row r="602850" spans="63:63" x14ac:dyDescent="0.25">
      <c r="BK602850" s="2315"/>
    </row>
    <row r="602851" spans="63:63" x14ac:dyDescent="0.25">
      <c r="BK602851" s="2311"/>
    </row>
    <row r="602875" spans="63:63" x14ac:dyDescent="0.25">
      <c r="BK602875" s="2315"/>
    </row>
    <row r="602876" spans="63:63" x14ac:dyDescent="0.25">
      <c r="BK602876" s="2311"/>
    </row>
    <row r="602900" spans="63:63" x14ac:dyDescent="0.25">
      <c r="BK602900" s="2315"/>
    </row>
    <row r="602901" spans="63:63" x14ac:dyDescent="0.25">
      <c r="BK602901" s="2311"/>
    </row>
    <row r="602925" spans="63:63" x14ac:dyDescent="0.25">
      <c r="BK602925" s="2315"/>
    </row>
    <row r="602926" spans="63:63" x14ac:dyDescent="0.25">
      <c r="BK602926" s="2311"/>
    </row>
    <row r="602950" spans="63:63" x14ac:dyDescent="0.25">
      <c r="BK602950" s="2315"/>
    </row>
    <row r="602951" spans="63:63" x14ac:dyDescent="0.25">
      <c r="BK602951" s="2311"/>
    </row>
    <row r="602975" spans="63:63" x14ac:dyDescent="0.25">
      <c r="BK602975" s="2315"/>
    </row>
    <row r="602976" spans="63:63" x14ac:dyDescent="0.25">
      <c r="BK602976" s="2311"/>
    </row>
    <row r="603000" spans="63:63" x14ac:dyDescent="0.25">
      <c r="BK603000" s="2315"/>
    </row>
    <row r="603001" spans="63:63" x14ac:dyDescent="0.25">
      <c r="BK603001" s="2311"/>
    </row>
    <row r="603025" spans="63:63" x14ac:dyDescent="0.25">
      <c r="BK603025" s="2315"/>
    </row>
    <row r="603026" spans="63:63" x14ac:dyDescent="0.25">
      <c r="BK603026" s="2311"/>
    </row>
    <row r="603050" spans="63:63" x14ac:dyDescent="0.25">
      <c r="BK603050" s="2315"/>
    </row>
    <row r="603051" spans="63:63" x14ac:dyDescent="0.25">
      <c r="BK603051" s="2311"/>
    </row>
    <row r="603075" spans="63:63" x14ac:dyDescent="0.25">
      <c r="BK603075" s="2315"/>
    </row>
    <row r="603076" spans="63:63" x14ac:dyDescent="0.25">
      <c r="BK603076" s="2311"/>
    </row>
    <row r="603100" spans="63:63" x14ac:dyDescent="0.25">
      <c r="BK603100" s="2315"/>
    </row>
    <row r="603101" spans="63:63" x14ac:dyDescent="0.25">
      <c r="BK603101" s="2311"/>
    </row>
    <row r="603125" spans="63:63" x14ac:dyDescent="0.25">
      <c r="BK603125" s="2315"/>
    </row>
    <row r="603126" spans="63:63" x14ac:dyDescent="0.25">
      <c r="BK603126" s="2311"/>
    </row>
    <row r="603150" spans="63:63" x14ac:dyDescent="0.25">
      <c r="BK603150" s="2315"/>
    </row>
    <row r="603151" spans="63:63" x14ac:dyDescent="0.25">
      <c r="BK603151" s="2311"/>
    </row>
    <row r="603175" spans="63:63" x14ac:dyDescent="0.25">
      <c r="BK603175" s="2315"/>
    </row>
    <row r="603176" spans="63:63" x14ac:dyDescent="0.25">
      <c r="BK603176" s="2311"/>
    </row>
    <row r="603200" spans="63:63" x14ac:dyDescent="0.25">
      <c r="BK603200" s="2315"/>
    </row>
    <row r="603201" spans="63:63" x14ac:dyDescent="0.25">
      <c r="BK603201" s="2311"/>
    </row>
    <row r="603225" spans="63:63" x14ac:dyDescent="0.25">
      <c r="BK603225" s="2315"/>
    </row>
    <row r="603226" spans="63:63" x14ac:dyDescent="0.25">
      <c r="BK603226" s="2311"/>
    </row>
    <row r="603250" spans="63:63" x14ac:dyDescent="0.25">
      <c r="BK603250" s="2315"/>
    </row>
    <row r="603251" spans="63:63" x14ac:dyDescent="0.25">
      <c r="BK603251" s="2311"/>
    </row>
    <row r="603275" spans="63:63" x14ac:dyDescent="0.25">
      <c r="BK603275" s="2315"/>
    </row>
    <row r="603276" spans="63:63" x14ac:dyDescent="0.25">
      <c r="BK603276" s="2311"/>
    </row>
    <row r="603300" spans="63:63" x14ac:dyDescent="0.25">
      <c r="BK603300" s="2315"/>
    </row>
    <row r="603301" spans="63:63" x14ac:dyDescent="0.25">
      <c r="BK603301" s="2311"/>
    </row>
    <row r="603325" spans="63:63" x14ac:dyDescent="0.25">
      <c r="BK603325" s="2315"/>
    </row>
    <row r="603326" spans="63:63" x14ac:dyDescent="0.25">
      <c r="BK603326" s="2311"/>
    </row>
    <row r="603350" spans="63:63" x14ac:dyDescent="0.25">
      <c r="BK603350" s="2315"/>
    </row>
    <row r="603351" spans="63:63" x14ac:dyDescent="0.25">
      <c r="BK603351" s="2311"/>
    </row>
    <row r="603375" spans="63:63" x14ac:dyDescent="0.25">
      <c r="BK603375" s="2315"/>
    </row>
    <row r="603376" spans="63:63" x14ac:dyDescent="0.25">
      <c r="BK603376" s="2311"/>
    </row>
    <row r="603400" spans="63:63" x14ac:dyDescent="0.25">
      <c r="BK603400" s="2315"/>
    </row>
    <row r="603401" spans="63:63" x14ac:dyDescent="0.25">
      <c r="BK603401" s="2311"/>
    </row>
    <row r="603425" spans="63:63" x14ac:dyDescent="0.25">
      <c r="BK603425" s="2315"/>
    </row>
    <row r="603426" spans="63:63" x14ac:dyDescent="0.25">
      <c r="BK603426" s="2311"/>
    </row>
    <row r="603450" spans="63:63" x14ac:dyDescent="0.25">
      <c r="BK603450" s="2315"/>
    </row>
    <row r="603451" spans="63:63" x14ac:dyDescent="0.25">
      <c r="BK603451" s="2311"/>
    </row>
    <row r="603475" spans="63:63" x14ac:dyDescent="0.25">
      <c r="BK603475" s="2315"/>
    </row>
    <row r="603476" spans="63:63" x14ac:dyDescent="0.25">
      <c r="BK603476" s="2311"/>
    </row>
    <row r="603500" spans="63:63" x14ac:dyDescent="0.25">
      <c r="BK603500" s="2315"/>
    </row>
    <row r="603501" spans="63:63" x14ac:dyDescent="0.25">
      <c r="BK603501" s="2311"/>
    </row>
    <row r="603525" spans="63:63" x14ac:dyDescent="0.25">
      <c r="BK603525" s="2315"/>
    </row>
    <row r="603526" spans="63:63" x14ac:dyDescent="0.25">
      <c r="BK603526" s="2311"/>
    </row>
    <row r="603550" spans="63:63" x14ac:dyDescent="0.25">
      <c r="BK603550" s="2315"/>
    </row>
    <row r="603551" spans="63:63" x14ac:dyDescent="0.25">
      <c r="BK603551" s="2311"/>
    </row>
    <row r="603575" spans="63:63" x14ac:dyDescent="0.25">
      <c r="BK603575" s="2315"/>
    </row>
    <row r="603576" spans="63:63" x14ac:dyDescent="0.25">
      <c r="BK603576" s="2311"/>
    </row>
    <row r="603600" spans="63:63" x14ac:dyDescent="0.25">
      <c r="BK603600" s="2315"/>
    </row>
    <row r="603601" spans="63:63" x14ac:dyDescent="0.25">
      <c r="BK603601" s="2311"/>
    </row>
    <row r="603625" spans="63:63" x14ac:dyDescent="0.25">
      <c r="BK603625" s="2315"/>
    </row>
    <row r="603626" spans="63:63" x14ac:dyDescent="0.25">
      <c r="BK603626" s="2311"/>
    </row>
    <row r="603650" spans="63:63" x14ac:dyDescent="0.25">
      <c r="BK603650" s="2315"/>
    </row>
    <row r="603651" spans="63:63" x14ac:dyDescent="0.25">
      <c r="BK603651" s="2311"/>
    </row>
    <row r="603675" spans="63:63" x14ac:dyDescent="0.25">
      <c r="BK603675" s="2315"/>
    </row>
    <row r="603676" spans="63:63" x14ac:dyDescent="0.25">
      <c r="BK603676" s="2311"/>
    </row>
    <row r="603700" spans="63:63" x14ac:dyDescent="0.25">
      <c r="BK603700" s="2315"/>
    </row>
    <row r="603701" spans="63:63" x14ac:dyDescent="0.25">
      <c r="BK603701" s="2311"/>
    </row>
    <row r="603725" spans="63:63" x14ac:dyDescent="0.25">
      <c r="BK603725" s="2315"/>
    </row>
    <row r="603726" spans="63:63" x14ac:dyDescent="0.25">
      <c r="BK603726" s="2311"/>
    </row>
    <row r="603750" spans="63:63" x14ac:dyDescent="0.25">
      <c r="BK603750" s="2315"/>
    </row>
    <row r="603751" spans="63:63" x14ac:dyDescent="0.25">
      <c r="BK603751" s="2311"/>
    </row>
    <row r="603775" spans="63:63" x14ac:dyDescent="0.25">
      <c r="BK603775" s="2315"/>
    </row>
    <row r="603776" spans="63:63" x14ac:dyDescent="0.25">
      <c r="BK603776" s="2311"/>
    </row>
    <row r="603800" spans="63:63" x14ac:dyDescent="0.25">
      <c r="BK603800" s="2315"/>
    </row>
    <row r="603801" spans="63:63" x14ac:dyDescent="0.25">
      <c r="BK603801" s="2311"/>
    </row>
    <row r="603825" spans="63:63" x14ac:dyDescent="0.25">
      <c r="BK603825" s="2315"/>
    </row>
    <row r="603826" spans="63:63" x14ac:dyDescent="0.25">
      <c r="BK603826" s="2311"/>
    </row>
    <row r="603850" spans="63:63" x14ac:dyDescent="0.25">
      <c r="BK603850" s="2315"/>
    </row>
    <row r="603851" spans="63:63" x14ac:dyDescent="0.25">
      <c r="BK603851" s="2311"/>
    </row>
    <row r="603875" spans="63:63" x14ac:dyDescent="0.25">
      <c r="BK603875" s="2315"/>
    </row>
    <row r="603876" spans="63:63" x14ac:dyDescent="0.25">
      <c r="BK603876" s="2311"/>
    </row>
    <row r="603900" spans="63:63" x14ac:dyDescent="0.25">
      <c r="BK603900" s="2315"/>
    </row>
    <row r="603901" spans="63:63" x14ac:dyDescent="0.25">
      <c r="BK603901" s="2311"/>
    </row>
    <row r="603925" spans="63:63" x14ac:dyDescent="0.25">
      <c r="BK603925" s="2315"/>
    </row>
    <row r="603926" spans="63:63" x14ac:dyDescent="0.25">
      <c r="BK603926" s="2311"/>
    </row>
    <row r="603950" spans="63:63" x14ac:dyDescent="0.25">
      <c r="BK603950" s="2315"/>
    </row>
    <row r="603951" spans="63:63" x14ac:dyDescent="0.25">
      <c r="BK603951" s="2311"/>
    </row>
    <row r="603975" spans="63:63" x14ac:dyDescent="0.25">
      <c r="BK603975" s="2315"/>
    </row>
    <row r="603976" spans="63:63" x14ac:dyDescent="0.25">
      <c r="BK603976" s="2311"/>
    </row>
    <row r="604000" spans="63:63" x14ac:dyDescent="0.25">
      <c r="BK604000" s="2315"/>
    </row>
    <row r="604001" spans="63:63" x14ac:dyDescent="0.25">
      <c r="BK604001" s="2311"/>
    </row>
    <row r="604025" spans="63:63" x14ac:dyDescent="0.25">
      <c r="BK604025" s="2315"/>
    </row>
    <row r="604026" spans="63:63" x14ac:dyDescent="0.25">
      <c r="BK604026" s="2311"/>
    </row>
    <row r="604050" spans="63:63" x14ac:dyDescent="0.25">
      <c r="BK604050" s="2315"/>
    </row>
    <row r="604051" spans="63:63" x14ac:dyDescent="0.25">
      <c r="BK604051" s="2311"/>
    </row>
    <row r="604075" spans="63:63" x14ac:dyDescent="0.25">
      <c r="BK604075" s="2315"/>
    </row>
    <row r="604076" spans="63:63" x14ac:dyDescent="0.25">
      <c r="BK604076" s="2311"/>
    </row>
    <row r="604100" spans="63:63" x14ac:dyDescent="0.25">
      <c r="BK604100" s="2315"/>
    </row>
    <row r="604101" spans="63:63" x14ac:dyDescent="0.25">
      <c r="BK604101" s="2311"/>
    </row>
    <row r="604125" spans="63:63" x14ac:dyDescent="0.25">
      <c r="BK604125" s="2315"/>
    </row>
    <row r="604126" spans="63:63" x14ac:dyDescent="0.25">
      <c r="BK604126" s="2311"/>
    </row>
    <row r="604150" spans="63:63" x14ac:dyDescent="0.25">
      <c r="BK604150" s="2315"/>
    </row>
    <row r="604151" spans="63:63" x14ac:dyDescent="0.25">
      <c r="BK604151" s="2311"/>
    </row>
    <row r="604175" spans="63:63" x14ac:dyDescent="0.25">
      <c r="BK604175" s="2315"/>
    </row>
    <row r="604176" spans="63:63" x14ac:dyDescent="0.25">
      <c r="BK604176" s="2311"/>
    </row>
    <row r="604200" spans="63:63" x14ac:dyDescent="0.25">
      <c r="BK604200" s="2315"/>
    </row>
    <row r="604201" spans="63:63" x14ac:dyDescent="0.25">
      <c r="BK604201" s="2311"/>
    </row>
    <row r="604225" spans="63:63" x14ac:dyDescent="0.25">
      <c r="BK604225" s="2315"/>
    </row>
    <row r="604226" spans="63:63" x14ac:dyDescent="0.25">
      <c r="BK604226" s="2311"/>
    </row>
    <row r="604250" spans="63:63" x14ac:dyDescent="0.25">
      <c r="BK604250" s="2315"/>
    </row>
    <row r="604251" spans="63:63" x14ac:dyDescent="0.25">
      <c r="BK604251" s="2311"/>
    </row>
    <row r="604275" spans="63:63" x14ac:dyDescent="0.25">
      <c r="BK604275" s="2315"/>
    </row>
    <row r="604276" spans="63:63" x14ac:dyDescent="0.25">
      <c r="BK604276" s="2311"/>
    </row>
    <row r="604300" spans="63:63" x14ac:dyDescent="0.25">
      <c r="BK604300" s="2315"/>
    </row>
    <row r="604301" spans="63:63" x14ac:dyDescent="0.25">
      <c r="BK604301" s="2311"/>
    </row>
    <row r="604325" spans="63:63" x14ac:dyDescent="0.25">
      <c r="BK604325" s="2315"/>
    </row>
    <row r="604326" spans="63:63" x14ac:dyDescent="0.25">
      <c r="BK604326" s="2311"/>
    </row>
    <row r="604350" spans="63:63" x14ac:dyDescent="0.25">
      <c r="BK604350" s="2315"/>
    </row>
    <row r="604351" spans="63:63" x14ac:dyDescent="0.25">
      <c r="BK604351" s="2311"/>
    </row>
    <row r="604375" spans="63:63" x14ac:dyDescent="0.25">
      <c r="BK604375" s="2315"/>
    </row>
    <row r="604376" spans="63:63" x14ac:dyDescent="0.25">
      <c r="BK604376" s="2311"/>
    </row>
    <row r="604400" spans="63:63" x14ac:dyDescent="0.25">
      <c r="BK604400" s="2315"/>
    </row>
    <row r="604401" spans="63:63" x14ac:dyDescent="0.25">
      <c r="BK604401" s="2311"/>
    </row>
    <row r="604425" spans="63:63" x14ac:dyDescent="0.25">
      <c r="BK604425" s="2315"/>
    </row>
    <row r="604426" spans="63:63" x14ac:dyDescent="0.25">
      <c r="BK604426" s="2311"/>
    </row>
    <row r="604450" spans="63:63" x14ac:dyDescent="0.25">
      <c r="BK604450" s="2315"/>
    </row>
    <row r="604451" spans="63:63" x14ac:dyDescent="0.25">
      <c r="BK604451" s="2311"/>
    </row>
    <row r="604475" spans="63:63" x14ac:dyDescent="0.25">
      <c r="BK604475" s="2315"/>
    </row>
    <row r="604476" spans="63:63" x14ac:dyDescent="0.25">
      <c r="BK604476" s="2311"/>
    </row>
    <row r="604500" spans="63:63" x14ac:dyDescent="0.25">
      <c r="BK604500" s="2315"/>
    </row>
    <row r="604501" spans="63:63" x14ac:dyDescent="0.25">
      <c r="BK604501" s="2311"/>
    </row>
    <row r="604525" spans="63:63" x14ac:dyDescent="0.25">
      <c r="BK604525" s="2315"/>
    </row>
    <row r="604526" spans="63:63" x14ac:dyDescent="0.25">
      <c r="BK604526" s="2311"/>
    </row>
    <row r="604550" spans="63:63" x14ac:dyDescent="0.25">
      <c r="BK604550" s="2315"/>
    </row>
    <row r="604551" spans="63:63" x14ac:dyDescent="0.25">
      <c r="BK604551" s="2311"/>
    </row>
    <row r="604575" spans="63:63" x14ac:dyDescent="0.25">
      <c r="BK604575" s="2315"/>
    </row>
    <row r="604576" spans="63:63" x14ac:dyDescent="0.25">
      <c r="BK604576" s="2311"/>
    </row>
    <row r="604600" spans="63:63" x14ac:dyDescent="0.25">
      <c r="BK604600" s="2315"/>
    </row>
    <row r="604601" spans="63:63" x14ac:dyDescent="0.25">
      <c r="BK604601" s="2311"/>
    </row>
    <row r="604625" spans="63:63" x14ac:dyDescent="0.25">
      <c r="BK604625" s="2315"/>
    </row>
    <row r="604626" spans="63:63" x14ac:dyDescent="0.25">
      <c r="BK604626" s="2311"/>
    </row>
    <row r="604650" spans="63:63" x14ac:dyDescent="0.25">
      <c r="BK604650" s="2315"/>
    </row>
    <row r="604651" spans="63:63" x14ac:dyDescent="0.25">
      <c r="BK604651" s="2311"/>
    </row>
    <row r="604675" spans="63:63" x14ac:dyDescent="0.25">
      <c r="BK604675" s="2315"/>
    </row>
    <row r="604676" spans="63:63" x14ac:dyDescent="0.25">
      <c r="BK604676" s="2311"/>
    </row>
    <row r="604700" spans="63:63" x14ac:dyDescent="0.25">
      <c r="BK604700" s="2315"/>
    </row>
    <row r="604701" spans="63:63" x14ac:dyDescent="0.25">
      <c r="BK604701" s="2311"/>
    </row>
    <row r="604725" spans="63:63" x14ac:dyDescent="0.25">
      <c r="BK604725" s="2315"/>
    </row>
    <row r="604726" spans="63:63" x14ac:dyDescent="0.25">
      <c r="BK604726" s="2311"/>
    </row>
    <row r="604750" spans="63:63" x14ac:dyDescent="0.25">
      <c r="BK604750" s="2315"/>
    </row>
    <row r="604751" spans="63:63" x14ac:dyDescent="0.25">
      <c r="BK604751" s="2311"/>
    </row>
    <row r="604775" spans="63:63" x14ac:dyDescent="0.25">
      <c r="BK604775" s="2315"/>
    </row>
    <row r="604776" spans="63:63" x14ac:dyDescent="0.25">
      <c r="BK604776" s="2311"/>
    </row>
    <row r="604800" spans="63:63" x14ac:dyDescent="0.25">
      <c r="BK604800" s="2315"/>
    </row>
    <row r="604801" spans="63:63" x14ac:dyDescent="0.25">
      <c r="BK604801" s="2311"/>
    </row>
    <row r="604825" spans="63:63" x14ac:dyDescent="0.25">
      <c r="BK604825" s="2315"/>
    </row>
    <row r="604826" spans="63:63" x14ac:dyDescent="0.25">
      <c r="BK604826" s="2311"/>
    </row>
    <row r="604850" spans="63:63" x14ac:dyDescent="0.25">
      <c r="BK604850" s="2315"/>
    </row>
    <row r="604851" spans="63:63" x14ac:dyDescent="0.25">
      <c r="BK604851" s="2311"/>
    </row>
    <row r="604875" spans="63:63" x14ac:dyDescent="0.25">
      <c r="BK604875" s="2315"/>
    </row>
    <row r="604876" spans="63:63" x14ac:dyDescent="0.25">
      <c r="BK604876" s="2311"/>
    </row>
    <row r="604900" spans="63:63" x14ac:dyDescent="0.25">
      <c r="BK604900" s="2315"/>
    </row>
    <row r="604901" spans="63:63" x14ac:dyDescent="0.25">
      <c r="BK604901" s="2311"/>
    </row>
    <row r="604925" spans="63:63" x14ac:dyDescent="0.25">
      <c r="BK604925" s="2315"/>
    </row>
    <row r="604926" spans="63:63" x14ac:dyDescent="0.25">
      <c r="BK604926" s="2311"/>
    </row>
    <row r="604950" spans="63:63" x14ac:dyDescent="0.25">
      <c r="BK604950" s="2315"/>
    </row>
    <row r="604951" spans="63:63" x14ac:dyDescent="0.25">
      <c r="BK604951" s="2311"/>
    </row>
    <row r="604975" spans="63:63" x14ac:dyDescent="0.25">
      <c r="BK604975" s="2315"/>
    </row>
    <row r="604976" spans="63:63" x14ac:dyDescent="0.25">
      <c r="BK604976" s="2311"/>
    </row>
    <row r="605000" spans="63:63" x14ac:dyDescent="0.25">
      <c r="BK605000" s="2315"/>
    </row>
    <row r="605001" spans="63:63" x14ac:dyDescent="0.25">
      <c r="BK605001" s="2311"/>
    </row>
    <row r="605025" spans="63:63" x14ac:dyDescent="0.25">
      <c r="BK605025" s="2315"/>
    </row>
    <row r="605026" spans="63:63" x14ac:dyDescent="0.25">
      <c r="BK605026" s="2311"/>
    </row>
    <row r="605050" spans="63:63" x14ac:dyDescent="0.25">
      <c r="BK605050" s="2315"/>
    </row>
    <row r="605051" spans="63:63" x14ac:dyDescent="0.25">
      <c r="BK605051" s="2311"/>
    </row>
    <row r="605075" spans="63:63" x14ac:dyDescent="0.25">
      <c r="BK605075" s="2315"/>
    </row>
    <row r="605076" spans="63:63" x14ac:dyDescent="0.25">
      <c r="BK605076" s="2311"/>
    </row>
    <row r="605100" spans="63:63" x14ac:dyDescent="0.25">
      <c r="BK605100" s="2315"/>
    </row>
    <row r="605101" spans="63:63" x14ac:dyDescent="0.25">
      <c r="BK605101" s="2311"/>
    </row>
    <row r="605125" spans="63:63" x14ac:dyDescent="0.25">
      <c r="BK605125" s="2315"/>
    </row>
    <row r="605126" spans="63:63" x14ac:dyDescent="0.25">
      <c r="BK605126" s="2311"/>
    </row>
    <row r="605150" spans="63:63" x14ac:dyDescent="0.25">
      <c r="BK605150" s="2315"/>
    </row>
    <row r="605151" spans="63:63" x14ac:dyDescent="0.25">
      <c r="BK605151" s="2311"/>
    </row>
    <row r="605175" spans="63:63" x14ac:dyDescent="0.25">
      <c r="BK605175" s="2315"/>
    </row>
    <row r="605176" spans="63:63" x14ac:dyDescent="0.25">
      <c r="BK605176" s="2311"/>
    </row>
    <row r="605200" spans="63:63" x14ac:dyDescent="0.25">
      <c r="BK605200" s="2315"/>
    </row>
    <row r="605201" spans="63:63" x14ac:dyDescent="0.25">
      <c r="BK605201" s="2311"/>
    </row>
    <row r="605225" spans="63:63" x14ac:dyDescent="0.25">
      <c r="BK605225" s="2315"/>
    </row>
    <row r="605226" spans="63:63" x14ac:dyDescent="0.25">
      <c r="BK605226" s="2311"/>
    </row>
    <row r="605250" spans="63:63" x14ac:dyDescent="0.25">
      <c r="BK605250" s="2315"/>
    </row>
    <row r="605251" spans="63:63" x14ac:dyDescent="0.25">
      <c r="BK605251" s="2311"/>
    </row>
    <row r="605275" spans="63:63" x14ac:dyDescent="0.25">
      <c r="BK605275" s="2315"/>
    </row>
    <row r="605276" spans="63:63" x14ac:dyDescent="0.25">
      <c r="BK605276" s="2311"/>
    </row>
    <row r="605300" spans="63:63" x14ac:dyDescent="0.25">
      <c r="BK605300" s="2315"/>
    </row>
    <row r="605301" spans="63:63" x14ac:dyDescent="0.25">
      <c r="BK605301" s="2311"/>
    </row>
    <row r="605325" spans="63:63" x14ac:dyDescent="0.25">
      <c r="BK605325" s="2315"/>
    </row>
    <row r="605326" spans="63:63" x14ac:dyDescent="0.25">
      <c r="BK605326" s="2311"/>
    </row>
    <row r="605350" spans="63:63" x14ac:dyDescent="0.25">
      <c r="BK605350" s="2315"/>
    </row>
    <row r="605351" spans="63:63" x14ac:dyDescent="0.25">
      <c r="BK605351" s="2311"/>
    </row>
    <row r="605375" spans="63:63" x14ac:dyDescent="0.25">
      <c r="BK605375" s="2315"/>
    </row>
    <row r="605376" spans="63:63" x14ac:dyDescent="0.25">
      <c r="BK605376" s="2311"/>
    </row>
    <row r="605400" spans="63:63" x14ac:dyDescent="0.25">
      <c r="BK605400" s="2315"/>
    </row>
    <row r="605401" spans="63:63" x14ac:dyDescent="0.25">
      <c r="BK605401" s="2311"/>
    </row>
    <row r="605425" spans="63:63" x14ac:dyDescent="0.25">
      <c r="BK605425" s="2315"/>
    </row>
    <row r="605426" spans="63:63" x14ac:dyDescent="0.25">
      <c r="BK605426" s="2311"/>
    </row>
    <row r="605450" spans="63:63" x14ac:dyDescent="0.25">
      <c r="BK605450" s="2315"/>
    </row>
    <row r="605451" spans="63:63" x14ac:dyDescent="0.25">
      <c r="BK605451" s="2311"/>
    </row>
    <row r="605475" spans="63:63" x14ac:dyDescent="0.25">
      <c r="BK605475" s="2315"/>
    </row>
    <row r="605476" spans="63:63" x14ac:dyDescent="0.25">
      <c r="BK605476" s="2311"/>
    </row>
    <row r="605500" spans="63:63" x14ac:dyDescent="0.25">
      <c r="BK605500" s="2315"/>
    </row>
    <row r="605501" spans="63:63" x14ac:dyDescent="0.25">
      <c r="BK605501" s="2311"/>
    </row>
    <row r="605525" spans="63:63" x14ac:dyDescent="0.25">
      <c r="BK605525" s="2315"/>
    </row>
    <row r="605526" spans="63:63" x14ac:dyDescent="0.25">
      <c r="BK605526" s="2311"/>
    </row>
    <row r="605550" spans="63:63" x14ac:dyDescent="0.25">
      <c r="BK605550" s="2315"/>
    </row>
    <row r="605551" spans="63:63" x14ac:dyDescent="0.25">
      <c r="BK605551" s="2311"/>
    </row>
    <row r="605575" spans="63:63" x14ac:dyDescent="0.25">
      <c r="BK605575" s="2315"/>
    </row>
    <row r="605576" spans="63:63" x14ac:dyDescent="0.25">
      <c r="BK605576" s="2311"/>
    </row>
    <row r="605600" spans="63:63" x14ac:dyDescent="0.25">
      <c r="BK605600" s="2315"/>
    </row>
    <row r="605601" spans="63:63" x14ac:dyDescent="0.25">
      <c r="BK605601" s="2311"/>
    </row>
    <row r="605625" spans="63:63" x14ac:dyDescent="0.25">
      <c r="BK605625" s="2315"/>
    </row>
    <row r="605626" spans="63:63" x14ac:dyDescent="0.25">
      <c r="BK605626" s="2311"/>
    </row>
    <row r="605650" spans="63:63" x14ac:dyDescent="0.25">
      <c r="BK605650" s="2315"/>
    </row>
    <row r="605651" spans="63:63" x14ac:dyDescent="0.25">
      <c r="BK605651" s="2311"/>
    </row>
    <row r="605675" spans="63:63" x14ac:dyDescent="0.25">
      <c r="BK605675" s="2315"/>
    </row>
    <row r="605676" spans="63:63" x14ac:dyDescent="0.25">
      <c r="BK605676" s="2311"/>
    </row>
    <row r="605700" spans="63:63" x14ac:dyDescent="0.25">
      <c r="BK605700" s="2315"/>
    </row>
    <row r="605701" spans="63:63" x14ac:dyDescent="0.25">
      <c r="BK605701" s="2311"/>
    </row>
    <row r="605725" spans="63:63" x14ac:dyDescent="0.25">
      <c r="BK605725" s="2315"/>
    </row>
    <row r="605726" spans="63:63" x14ac:dyDescent="0.25">
      <c r="BK605726" s="2311"/>
    </row>
    <row r="605750" spans="63:63" x14ac:dyDescent="0.25">
      <c r="BK605750" s="2315"/>
    </row>
    <row r="605751" spans="63:63" x14ac:dyDescent="0.25">
      <c r="BK605751" s="2311"/>
    </row>
    <row r="605775" spans="63:63" x14ac:dyDescent="0.25">
      <c r="BK605775" s="2315"/>
    </row>
    <row r="605776" spans="63:63" x14ac:dyDescent="0.25">
      <c r="BK605776" s="2311"/>
    </row>
    <row r="605800" spans="63:63" x14ac:dyDescent="0.25">
      <c r="BK605800" s="2315"/>
    </row>
    <row r="605801" spans="63:63" x14ac:dyDescent="0.25">
      <c r="BK605801" s="2311"/>
    </row>
    <row r="605825" spans="63:63" x14ac:dyDescent="0.25">
      <c r="BK605825" s="2315"/>
    </row>
    <row r="605826" spans="63:63" x14ac:dyDescent="0.25">
      <c r="BK605826" s="2311"/>
    </row>
    <row r="605850" spans="63:63" x14ac:dyDescent="0.25">
      <c r="BK605850" s="2315"/>
    </row>
    <row r="605851" spans="63:63" x14ac:dyDescent="0.25">
      <c r="BK605851" s="2311"/>
    </row>
    <row r="605875" spans="63:63" x14ac:dyDescent="0.25">
      <c r="BK605875" s="2315"/>
    </row>
    <row r="605876" spans="63:63" x14ac:dyDescent="0.25">
      <c r="BK605876" s="2311"/>
    </row>
    <row r="605900" spans="63:63" x14ac:dyDescent="0.25">
      <c r="BK605900" s="2315"/>
    </row>
    <row r="605901" spans="63:63" x14ac:dyDescent="0.25">
      <c r="BK605901" s="2311"/>
    </row>
    <row r="605925" spans="63:63" x14ac:dyDescent="0.25">
      <c r="BK605925" s="2315"/>
    </row>
    <row r="605926" spans="63:63" x14ac:dyDescent="0.25">
      <c r="BK605926" s="2311"/>
    </row>
    <row r="605950" spans="63:63" x14ac:dyDescent="0.25">
      <c r="BK605950" s="2315"/>
    </row>
    <row r="605951" spans="63:63" x14ac:dyDescent="0.25">
      <c r="BK605951" s="2311"/>
    </row>
    <row r="605975" spans="63:63" x14ac:dyDescent="0.25">
      <c r="BK605975" s="2315"/>
    </row>
    <row r="605976" spans="63:63" x14ac:dyDescent="0.25">
      <c r="BK605976" s="2311"/>
    </row>
    <row r="606000" spans="63:63" x14ac:dyDescent="0.25">
      <c r="BK606000" s="2315"/>
    </row>
    <row r="606001" spans="63:63" x14ac:dyDescent="0.25">
      <c r="BK606001" s="2311"/>
    </row>
    <row r="606025" spans="63:63" x14ac:dyDescent="0.25">
      <c r="BK606025" s="2315"/>
    </row>
    <row r="606026" spans="63:63" x14ac:dyDescent="0.25">
      <c r="BK606026" s="2311"/>
    </row>
    <row r="606050" spans="63:63" x14ac:dyDescent="0.25">
      <c r="BK606050" s="2315"/>
    </row>
    <row r="606051" spans="63:63" x14ac:dyDescent="0.25">
      <c r="BK606051" s="2311"/>
    </row>
    <row r="606075" spans="63:63" x14ac:dyDescent="0.25">
      <c r="BK606075" s="2315"/>
    </row>
    <row r="606076" spans="63:63" x14ac:dyDescent="0.25">
      <c r="BK606076" s="2311"/>
    </row>
    <row r="606100" spans="63:63" x14ac:dyDescent="0.25">
      <c r="BK606100" s="2315"/>
    </row>
    <row r="606101" spans="63:63" x14ac:dyDescent="0.25">
      <c r="BK606101" s="2311"/>
    </row>
    <row r="606125" spans="63:63" x14ac:dyDescent="0.25">
      <c r="BK606125" s="2315"/>
    </row>
    <row r="606126" spans="63:63" x14ac:dyDescent="0.25">
      <c r="BK606126" s="2311"/>
    </row>
    <row r="606150" spans="63:63" x14ac:dyDescent="0.25">
      <c r="BK606150" s="2315"/>
    </row>
    <row r="606151" spans="63:63" x14ac:dyDescent="0.25">
      <c r="BK606151" s="2311"/>
    </row>
    <row r="606175" spans="63:63" x14ac:dyDescent="0.25">
      <c r="BK606175" s="2315"/>
    </row>
    <row r="606176" spans="63:63" x14ac:dyDescent="0.25">
      <c r="BK606176" s="2311"/>
    </row>
    <row r="606200" spans="63:63" x14ac:dyDescent="0.25">
      <c r="BK606200" s="2315"/>
    </row>
    <row r="606201" spans="63:63" x14ac:dyDescent="0.25">
      <c r="BK606201" s="2311"/>
    </row>
    <row r="606225" spans="63:63" x14ac:dyDescent="0.25">
      <c r="BK606225" s="2315"/>
    </row>
    <row r="606226" spans="63:63" x14ac:dyDescent="0.25">
      <c r="BK606226" s="2311"/>
    </row>
    <row r="606250" spans="63:63" x14ac:dyDescent="0.25">
      <c r="BK606250" s="2315"/>
    </row>
    <row r="606251" spans="63:63" x14ac:dyDescent="0.25">
      <c r="BK606251" s="2311"/>
    </row>
    <row r="606275" spans="63:63" x14ac:dyDescent="0.25">
      <c r="BK606275" s="2315"/>
    </row>
    <row r="606276" spans="63:63" x14ac:dyDescent="0.25">
      <c r="BK606276" s="2311"/>
    </row>
    <row r="606300" spans="63:63" x14ac:dyDescent="0.25">
      <c r="BK606300" s="2315"/>
    </row>
    <row r="606301" spans="63:63" x14ac:dyDescent="0.25">
      <c r="BK606301" s="2311"/>
    </row>
    <row r="606325" spans="63:63" x14ac:dyDescent="0.25">
      <c r="BK606325" s="2315"/>
    </row>
    <row r="606326" spans="63:63" x14ac:dyDescent="0.25">
      <c r="BK606326" s="2311"/>
    </row>
    <row r="606350" spans="63:63" x14ac:dyDescent="0.25">
      <c r="BK606350" s="2315"/>
    </row>
    <row r="606351" spans="63:63" x14ac:dyDescent="0.25">
      <c r="BK606351" s="2311"/>
    </row>
    <row r="606375" spans="63:63" x14ac:dyDescent="0.25">
      <c r="BK606375" s="2315"/>
    </row>
    <row r="606376" spans="63:63" x14ac:dyDescent="0.25">
      <c r="BK606376" s="2311"/>
    </row>
    <row r="606400" spans="63:63" x14ac:dyDescent="0.25">
      <c r="BK606400" s="2315"/>
    </row>
    <row r="606401" spans="63:63" x14ac:dyDescent="0.25">
      <c r="BK606401" s="2311"/>
    </row>
    <row r="606425" spans="63:63" x14ac:dyDescent="0.25">
      <c r="BK606425" s="2315"/>
    </row>
    <row r="606426" spans="63:63" x14ac:dyDescent="0.25">
      <c r="BK606426" s="2311"/>
    </row>
    <row r="606450" spans="63:63" x14ac:dyDescent="0.25">
      <c r="BK606450" s="2315"/>
    </row>
    <row r="606451" spans="63:63" x14ac:dyDescent="0.25">
      <c r="BK606451" s="2311"/>
    </row>
    <row r="606475" spans="63:63" x14ac:dyDescent="0.25">
      <c r="BK606475" s="2315"/>
    </row>
    <row r="606476" spans="63:63" x14ac:dyDescent="0.25">
      <c r="BK606476" s="2311"/>
    </row>
    <row r="606500" spans="63:63" x14ac:dyDescent="0.25">
      <c r="BK606500" s="2315"/>
    </row>
    <row r="606501" spans="63:63" x14ac:dyDescent="0.25">
      <c r="BK606501" s="2311"/>
    </row>
    <row r="606525" spans="63:63" x14ac:dyDescent="0.25">
      <c r="BK606525" s="2315"/>
    </row>
    <row r="606526" spans="63:63" x14ac:dyDescent="0.25">
      <c r="BK606526" s="2311"/>
    </row>
    <row r="606550" spans="63:63" x14ac:dyDescent="0.25">
      <c r="BK606550" s="2315"/>
    </row>
    <row r="606551" spans="63:63" x14ac:dyDescent="0.25">
      <c r="BK606551" s="2311"/>
    </row>
    <row r="606575" spans="63:63" x14ac:dyDescent="0.25">
      <c r="BK606575" s="2315"/>
    </row>
    <row r="606576" spans="63:63" x14ac:dyDescent="0.25">
      <c r="BK606576" s="2311"/>
    </row>
    <row r="606600" spans="63:63" x14ac:dyDescent="0.25">
      <c r="BK606600" s="2315"/>
    </row>
    <row r="606601" spans="63:63" x14ac:dyDescent="0.25">
      <c r="BK606601" s="2311"/>
    </row>
    <row r="606625" spans="63:63" x14ac:dyDescent="0.25">
      <c r="BK606625" s="2315"/>
    </row>
    <row r="606626" spans="63:63" x14ac:dyDescent="0.25">
      <c r="BK606626" s="2311"/>
    </row>
    <row r="606650" spans="63:63" x14ac:dyDescent="0.25">
      <c r="BK606650" s="2315"/>
    </row>
    <row r="606651" spans="63:63" x14ac:dyDescent="0.25">
      <c r="BK606651" s="2311"/>
    </row>
    <row r="606675" spans="63:63" x14ac:dyDescent="0.25">
      <c r="BK606675" s="2315"/>
    </row>
    <row r="606676" spans="63:63" x14ac:dyDescent="0.25">
      <c r="BK606676" s="2311"/>
    </row>
    <row r="606700" spans="63:63" x14ac:dyDescent="0.25">
      <c r="BK606700" s="2315"/>
    </row>
    <row r="606701" spans="63:63" x14ac:dyDescent="0.25">
      <c r="BK606701" s="2311"/>
    </row>
    <row r="606725" spans="63:63" x14ac:dyDescent="0.25">
      <c r="BK606725" s="2315"/>
    </row>
    <row r="606726" spans="63:63" x14ac:dyDescent="0.25">
      <c r="BK606726" s="2311"/>
    </row>
    <row r="606750" spans="63:63" x14ac:dyDescent="0.25">
      <c r="BK606750" s="2315"/>
    </row>
    <row r="606751" spans="63:63" x14ac:dyDescent="0.25">
      <c r="BK606751" s="2311"/>
    </row>
    <row r="606775" spans="63:63" x14ac:dyDescent="0.25">
      <c r="BK606775" s="2315"/>
    </row>
    <row r="606776" spans="63:63" x14ac:dyDescent="0.25">
      <c r="BK606776" s="2311"/>
    </row>
    <row r="606800" spans="63:63" x14ac:dyDescent="0.25">
      <c r="BK606800" s="2315"/>
    </row>
    <row r="606801" spans="63:63" x14ac:dyDescent="0.25">
      <c r="BK606801" s="2311"/>
    </row>
    <row r="606825" spans="63:63" x14ac:dyDescent="0.25">
      <c r="BK606825" s="2315"/>
    </row>
    <row r="606826" spans="63:63" x14ac:dyDescent="0.25">
      <c r="BK606826" s="2311"/>
    </row>
    <row r="606850" spans="63:63" x14ac:dyDescent="0.25">
      <c r="BK606850" s="2315"/>
    </row>
    <row r="606851" spans="63:63" x14ac:dyDescent="0.25">
      <c r="BK606851" s="2311"/>
    </row>
    <row r="606875" spans="63:63" x14ac:dyDescent="0.25">
      <c r="BK606875" s="2315"/>
    </row>
    <row r="606876" spans="63:63" x14ac:dyDescent="0.25">
      <c r="BK606876" s="2311"/>
    </row>
    <row r="606900" spans="63:63" x14ac:dyDescent="0.25">
      <c r="BK606900" s="2315"/>
    </row>
    <row r="606901" spans="63:63" x14ac:dyDescent="0.25">
      <c r="BK606901" s="2311"/>
    </row>
    <row r="606925" spans="63:63" x14ac:dyDescent="0.25">
      <c r="BK606925" s="2315"/>
    </row>
    <row r="606926" spans="63:63" x14ac:dyDescent="0.25">
      <c r="BK606926" s="2311"/>
    </row>
    <row r="606950" spans="63:63" x14ac:dyDescent="0.25">
      <c r="BK606950" s="2315"/>
    </row>
    <row r="606951" spans="63:63" x14ac:dyDescent="0.25">
      <c r="BK606951" s="2311"/>
    </row>
    <row r="606975" spans="63:63" x14ac:dyDescent="0.25">
      <c r="BK606975" s="2315"/>
    </row>
    <row r="606976" spans="63:63" x14ac:dyDescent="0.25">
      <c r="BK606976" s="2311"/>
    </row>
    <row r="607000" spans="63:63" x14ac:dyDescent="0.25">
      <c r="BK607000" s="2315"/>
    </row>
    <row r="607001" spans="63:63" x14ac:dyDescent="0.25">
      <c r="BK607001" s="2311"/>
    </row>
    <row r="607025" spans="63:63" x14ac:dyDescent="0.25">
      <c r="BK607025" s="2315"/>
    </row>
    <row r="607026" spans="63:63" x14ac:dyDescent="0.25">
      <c r="BK607026" s="2311"/>
    </row>
    <row r="607050" spans="63:63" x14ac:dyDescent="0.25">
      <c r="BK607050" s="2315"/>
    </row>
    <row r="607051" spans="63:63" x14ac:dyDescent="0.25">
      <c r="BK607051" s="2311"/>
    </row>
    <row r="607075" spans="63:63" x14ac:dyDescent="0.25">
      <c r="BK607075" s="2315"/>
    </row>
    <row r="607076" spans="63:63" x14ac:dyDescent="0.25">
      <c r="BK607076" s="2311"/>
    </row>
    <row r="607100" spans="63:63" x14ac:dyDescent="0.25">
      <c r="BK607100" s="2315"/>
    </row>
    <row r="607101" spans="63:63" x14ac:dyDescent="0.25">
      <c r="BK607101" s="2311"/>
    </row>
    <row r="607125" spans="63:63" x14ac:dyDescent="0.25">
      <c r="BK607125" s="2315"/>
    </row>
    <row r="607126" spans="63:63" x14ac:dyDescent="0.25">
      <c r="BK607126" s="2311"/>
    </row>
    <row r="607150" spans="63:63" x14ac:dyDescent="0.25">
      <c r="BK607150" s="2315"/>
    </row>
    <row r="607151" spans="63:63" x14ac:dyDescent="0.25">
      <c r="BK607151" s="2311"/>
    </row>
    <row r="607175" spans="63:63" x14ac:dyDescent="0.25">
      <c r="BK607175" s="2315"/>
    </row>
    <row r="607176" spans="63:63" x14ac:dyDescent="0.25">
      <c r="BK607176" s="2311"/>
    </row>
    <row r="607200" spans="63:63" x14ac:dyDescent="0.25">
      <c r="BK607200" s="2315"/>
    </row>
    <row r="607201" spans="63:63" x14ac:dyDescent="0.25">
      <c r="BK607201" s="2311"/>
    </row>
    <row r="607225" spans="63:63" x14ac:dyDescent="0.25">
      <c r="BK607225" s="2315"/>
    </row>
    <row r="607226" spans="63:63" x14ac:dyDescent="0.25">
      <c r="BK607226" s="2311"/>
    </row>
    <row r="607250" spans="63:63" x14ac:dyDescent="0.25">
      <c r="BK607250" s="2315"/>
    </row>
    <row r="607251" spans="63:63" x14ac:dyDescent="0.25">
      <c r="BK607251" s="2311"/>
    </row>
    <row r="607275" spans="63:63" x14ac:dyDescent="0.25">
      <c r="BK607275" s="2315"/>
    </row>
    <row r="607276" spans="63:63" x14ac:dyDescent="0.25">
      <c r="BK607276" s="2311"/>
    </row>
    <row r="607300" spans="63:63" x14ac:dyDescent="0.25">
      <c r="BK607300" s="2315"/>
    </row>
    <row r="607301" spans="63:63" x14ac:dyDescent="0.25">
      <c r="BK607301" s="2311"/>
    </row>
    <row r="607325" spans="63:63" x14ac:dyDescent="0.25">
      <c r="BK607325" s="2315"/>
    </row>
    <row r="607326" spans="63:63" x14ac:dyDescent="0.25">
      <c r="BK607326" s="2311"/>
    </row>
    <row r="607350" spans="63:63" x14ac:dyDescent="0.25">
      <c r="BK607350" s="2315"/>
    </row>
    <row r="607351" spans="63:63" x14ac:dyDescent="0.25">
      <c r="BK607351" s="2311"/>
    </row>
    <row r="607375" spans="63:63" x14ac:dyDescent="0.25">
      <c r="BK607375" s="2315"/>
    </row>
    <row r="607376" spans="63:63" x14ac:dyDescent="0.25">
      <c r="BK607376" s="2311"/>
    </row>
    <row r="607400" spans="63:63" x14ac:dyDescent="0.25">
      <c r="BK607400" s="2315"/>
    </row>
    <row r="607401" spans="63:63" x14ac:dyDescent="0.25">
      <c r="BK607401" s="2311"/>
    </row>
    <row r="607425" spans="63:63" x14ac:dyDescent="0.25">
      <c r="BK607425" s="2315"/>
    </row>
    <row r="607426" spans="63:63" x14ac:dyDescent="0.25">
      <c r="BK607426" s="2311"/>
    </row>
    <row r="607450" spans="63:63" x14ac:dyDescent="0.25">
      <c r="BK607450" s="2315"/>
    </row>
    <row r="607451" spans="63:63" x14ac:dyDescent="0.25">
      <c r="BK607451" s="2311"/>
    </row>
    <row r="607475" spans="63:63" x14ac:dyDescent="0.25">
      <c r="BK607475" s="2315"/>
    </row>
    <row r="607476" spans="63:63" x14ac:dyDescent="0.25">
      <c r="BK607476" s="2311"/>
    </row>
    <row r="607500" spans="63:63" x14ac:dyDescent="0.25">
      <c r="BK607500" s="2315"/>
    </row>
    <row r="607501" spans="63:63" x14ac:dyDescent="0.25">
      <c r="BK607501" s="2311"/>
    </row>
    <row r="607525" spans="63:63" x14ac:dyDescent="0.25">
      <c r="BK607525" s="2315"/>
    </row>
    <row r="607526" spans="63:63" x14ac:dyDescent="0.25">
      <c r="BK607526" s="2311"/>
    </row>
    <row r="607550" spans="63:63" x14ac:dyDescent="0.25">
      <c r="BK607550" s="2315"/>
    </row>
    <row r="607551" spans="63:63" x14ac:dyDescent="0.25">
      <c r="BK607551" s="2311"/>
    </row>
    <row r="607575" spans="63:63" x14ac:dyDescent="0.25">
      <c r="BK607575" s="2315"/>
    </row>
    <row r="607576" spans="63:63" x14ac:dyDescent="0.25">
      <c r="BK607576" s="2311"/>
    </row>
    <row r="607600" spans="63:63" x14ac:dyDescent="0.25">
      <c r="BK607600" s="2315"/>
    </row>
    <row r="607601" spans="63:63" x14ac:dyDescent="0.25">
      <c r="BK607601" s="2311"/>
    </row>
    <row r="607625" spans="63:63" x14ac:dyDescent="0.25">
      <c r="BK607625" s="2315"/>
    </row>
    <row r="607626" spans="63:63" x14ac:dyDescent="0.25">
      <c r="BK607626" s="2311"/>
    </row>
    <row r="607650" spans="63:63" x14ac:dyDescent="0.25">
      <c r="BK607650" s="2315"/>
    </row>
    <row r="607651" spans="63:63" x14ac:dyDescent="0.25">
      <c r="BK607651" s="2311"/>
    </row>
    <row r="607675" spans="63:63" x14ac:dyDescent="0.25">
      <c r="BK607675" s="2315"/>
    </row>
    <row r="607676" spans="63:63" x14ac:dyDescent="0.25">
      <c r="BK607676" s="2311"/>
    </row>
    <row r="607700" spans="63:63" x14ac:dyDescent="0.25">
      <c r="BK607700" s="2315"/>
    </row>
    <row r="607701" spans="63:63" x14ac:dyDescent="0.25">
      <c r="BK607701" s="2311"/>
    </row>
    <row r="607725" spans="63:63" x14ac:dyDescent="0.25">
      <c r="BK607725" s="2315"/>
    </row>
    <row r="607726" spans="63:63" x14ac:dyDescent="0.25">
      <c r="BK607726" s="2311"/>
    </row>
    <row r="607750" spans="63:63" x14ac:dyDescent="0.25">
      <c r="BK607750" s="2315"/>
    </row>
    <row r="607751" spans="63:63" x14ac:dyDescent="0.25">
      <c r="BK607751" s="2311"/>
    </row>
    <row r="607775" spans="63:63" x14ac:dyDescent="0.25">
      <c r="BK607775" s="2315"/>
    </row>
    <row r="607776" spans="63:63" x14ac:dyDescent="0.25">
      <c r="BK607776" s="2311"/>
    </row>
    <row r="607800" spans="63:63" x14ac:dyDescent="0.25">
      <c r="BK607800" s="2315"/>
    </row>
    <row r="607801" spans="63:63" x14ac:dyDescent="0.25">
      <c r="BK607801" s="2311"/>
    </row>
    <row r="607825" spans="63:63" x14ac:dyDescent="0.25">
      <c r="BK607825" s="2315"/>
    </row>
    <row r="607826" spans="63:63" x14ac:dyDescent="0.25">
      <c r="BK607826" s="2311"/>
    </row>
    <row r="607850" spans="63:63" x14ac:dyDescent="0.25">
      <c r="BK607850" s="2315"/>
    </row>
    <row r="607851" spans="63:63" x14ac:dyDescent="0.25">
      <c r="BK607851" s="2311"/>
    </row>
    <row r="607875" spans="63:63" x14ac:dyDescent="0.25">
      <c r="BK607875" s="2315"/>
    </row>
    <row r="607876" spans="63:63" x14ac:dyDescent="0.25">
      <c r="BK607876" s="2311"/>
    </row>
    <row r="607900" spans="63:63" x14ac:dyDescent="0.25">
      <c r="BK607900" s="2315"/>
    </row>
    <row r="607901" spans="63:63" x14ac:dyDescent="0.25">
      <c r="BK607901" s="2311"/>
    </row>
    <row r="607925" spans="63:63" x14ac:dyDescent="0.25">
      <c r="BK607925" s="2315"/>
    </row>
    <row r="607926" spans="63:63" x14ac:dyDescent="0.25">
      <c r="BK607926" s="2311"/>
    </row>
    <row r="607950" spans="63:63" x14ac:dyDescent="0.25">
      <c r="BK607950" s="2315"/>
    </row>
    <row r="607951" spans="63:63" x14ac:dyDescent="0.25">
      <c r="BK607951" s="2311"/>
    </row>
    <row r="607975" spans="63:63" x14ac:dyDescent="0.25">
      <c r="BK607975" s="2315"/>
    </row>
    <row r="607976" spans="63:63" x14ac:dyDescent="0.25">
      <c r="BK607976" s="2311"/>
    </row>
    <row r="608000" spans="63:63" x14ac:dyDescent="0.25">
      <c r="BK608000" s="2315"/>
    </row>
    <row r="608001" spans="63:63" x14ac:dyDescent="0.25">
      <c r="BK608001" s="2311"/>
    </row>
    <row r="608025" spans="63:63" x14ac:dyDescent="0.25">
      <c r="BK608025" s="2315"/>
    </row>
    <row r="608026" spans="63:63" x14ac:dyDescent="0.25">
      <c r="BK608026" s="2311"/>
    </row>
    <row r="608050" spans="63:63" x14ac:dyDescent="0.25">
      <c r="BK608050" s="2315"/>
    </row>
    <row r="608051" spans="63:63" x14ac:dyDescent="0.25">
      <c r="BK608051" s="2311"/>
    </row>
    <row r="608075" spans="63:63" x14ac:dyDescent="0.25">
      <c r="BK608075" s="2315"/>
    </row>
    <row r="608076" spans="63:63" x14ac:dyDescent="0.25">
      <c r="BK608076" s="2311"/>
    </row>
    <row r="608100" spans="63:63" x14ac:dyDescent="0.25">
      <c r="BK608100" s="2315"/>
    </row>
    <row r="608101" spans="63:63" x14ac:dyDescent="0.25">
      <c r="BK608101" s="2311"/>
    </row>
    <row r="608125" spans="63:63" x14ac:dyDescent="0.25">
      <c r="BK608125" s="2315"/>
    </row>
    <row r="608126" spans="63:63" x14ac:dyDescent="0.25">
      <c r="BK608126" s="2311"/>
    </row>
    <row r="608150" spans="63:63" x14ac:dyDescent="0.25">
      <c r="BK608150" s="2315"/>
    </row>
    <row r="608151" spans="63:63" x14ac:dyDescent="0.25">
      <c r="BK608151" s="2311"/>
    </row>
    <row r="608175" spans="63:63" x14ac:dyDescent="0.25">
      <c r="BK608175" s="2315"/>
    </row>
    <row r="608176" spans="63:63" x14ac:dyDescent="0.25">
      <c r="BK608176" s="2311"/>
    </row>
    <row r="608200" spans="63:63" x14ac:dyDescent="0.25">
      <c r="BK608200" s="2315"/>
    </row>
    <row r="608201" spans="63:63" x14ac:dyDescent="0.25">
      <c r="BK608201" s="2311"/>
    </row>
    <row r="608225" spans="63:63" x14ac:dyDescent="0.25">
      <c r="BK608225" s="2315"/>
    </row>
    <row r="608226" spans="63:63" x14ac:dyDescent="0.25">
      <c r="BK608226" s="2311"/>
    </row>
    <row r="608250" spans="63:63" x14ac:dyDescent="0.25">
      <c r="BK608250" s="2315"/>
    </row>
    <row r="608251" spans="63:63" x14ac:dyDescent="0.25">
      <c r="BK608251" s="2311"/>
    </row>
    <row r="608275" spans="63:63" x14ac:dyDescent="0.25">
      <c r="BK608275" s="2315"/>
    </row>
    <row r="608276" spans="63:63" x14ac:dyDescent="0.25">
      <c r="BK608276" s="2311"/>
    </row>
    <row r="608300" spans="63:63" x14ac:dyDescent="0.25">
      <c r="BK608300" s="2315"/>
    </row>
    <row r="608301" spans="63:63" x14ac:dyDescent="0.25">
      <c r="BK608301" s="2311"/>
    </row>
    <row r="608325" spans="63:63" x14ac:dyDescent="0.25">
      <c r="BK608325" s="2315"/>
    </row>
    <row r="608326" spans="63:63" x14ac:dyDescent="0.25">
      <c r="BK608326" s="2311"/>
    </row>
    <row r="608350" spans="63:63" x14ac:dyDescent="0.25">
      <c r="BK608350" s="2315"/>
    </row>
    <row r="608351" spans="63:63" x14ac:dyDescent="0.25">
      <c r="BK608351" s="2311"/>
    </row>
    <row r="608375" spans="63:63" x14ac:dyDescent="0.25">
      <c r="BK608375" s="2315"/>
    </row>
    <row r="608376" spans="63:63" x14ac:dyDescent="0.25">
      <c r="BK608376" s="2311"/>
    </row>
    <row r="608400" spans="63:63" x14ac:dyDescent="0.25">
      <c r="BK608400" s="2315"/>
    </row>
    <row r="608401" spans="63:63" x14ac:dyDescent="0.25">
      <c r="BK608401" s="2311"/>
    </row>
    <row r="608425" spans="63:63" x14ac:dyDescent="0.25">
      <c r="BK608425" s="2315"/>
    </row>
    <row r="608426" spans="63:63" x14ac:dyDescent="0.25">
      <c r="BK608426" s="2311"/>
    </row>
    <row r="608450" spans="63:63" x14ac:dyDescent="0.25">
      <c r="BK608450" s="2315"/>
    </row>
    <row r="608451" spans="63:63" x14ac:dyDescent="0.25">
      <c r="BK608451" s="2311"/>
    </row>
    <row r="608475" spans="63:63" x14ac:dyDescent="0.25">
      <c r="BK608475" s="2315"/>
    </row>
    <row r="608476" spans="63:63" x14ac:dyDescent="0.25">
      <c r="BK608476" s="2311"/>
    </row>
    <row r="608500" spans="63:63" x14ac:dyDescent="0.25">
      <c r="BK608500" s="2315"/>
    </row>
    <row r="608501" spans="63:63" x14ac:dyDescent="0.25">
      <c r="BK608501" s="2311"/>
    </row>
    <row r="608525" spans="63:63" x14ac:dyDescent="0.25">
      <c r="BK608525" s="2315"/>
    </row>
    <row r="608526" spans="63:63" x14ac:dyDescent="0.25">
      <c r="BK608526" s="2311"/>
    </row>
    <row r="608550" spans="63:63" x14ac:dyDescent="0.25">
      <c r="BK608550" s="2315"/>
    </row>
    <row r="608551" spans="63:63" x14ac:dyDescent="0.25">
      <c r="BK608551" s="2311"/>
    </row>
    <row r="608575" spans="63:63" x14ac:dyDescent="0.25">
      <c r="BK608575" s="2315"/>
    </row>
    <row r="608576" spans="63:63" x14ac:dyDescent="0.25">
      <c r="BK608576" s="2311"/>
    </row>
    <row r="608600" spans="63:63" x14ac:dyDescent="0.25">
      <c r="BK608600" s="2315"/>
    </row>
    <row r="608601" spans="63:63" x14ac:dyDescent="0.25">
      <c r="BK608601" s="2311"/>
    </row>
    <row r="608625" spans="63:63" x14ac:dyDescent="0.25">
      <c r="BK608625" s="2315"/>
    </row>
    <row r="608626" spans="63:63" x14ac:dyDescent="0.25">
      <c r="BK608626" s="2311"/>
    </row>
    <row r="608650" spans="63:63" x14ac:dyDescent="0.25">
      <c r="BK608650" s="2315"/>
    </row>
    <row r="608651" spans="63:63" x14ac:dyDescent="0.25">
      <c r="BK608651" s="2311"/>
    </row>
    <row r="608675" spans="63:63" x14ac:dyDescent="0.25">
      <c r="BK608675" s="2315"/>
    </row>
    <row r="608676" spans="63:63" x14ac:dyDescent="0.25">
      <c r="BK608676" s="2311"/>
    </row>
    <row r="608700" spans="63:63" x14ac:dyDescent="0.25">
      <c r="BK608700" s="2315"/>
    </row>
    <row r="608701" spans="63:63" x14ac:dyDescent="0.25">
      <c r="BK608701" s="2311"/>
    </row>
    <row r="608725" spans="63:63" x14ac:dyDescent="0.25">
      <c r="BK608725" s="2315"/>
    </row>
    <row r="608726" spans="63:63" x14ac:dyDescent="0.25">
      <c r="BK608726" s="2311"/>
    </row>
    <row r="608750" spans="63:63" x14ac:dyDescent="0.25">
      <c r="BK608750" s="2315"/>
    </row>
    <row r="608751" spans="63:63" x14ac:dyDescent="0.25">
      <c r="BK608751" s="2311"/>
    </row>
    <row r="608775" spans="63:63" x14ac:dyDescent="0.25">
      <c r="BK608775" s="2315"/>
    </row>
    <row r="608776" spans="63:63" x14ac:dyDescent="0.25">
      <c r="BK608776" s="2311"/>
    </row>
    <row r="608800" spans="63:63" x14ac:dyDescent="0.25">
      <c r="BK608800" s="2315"/>
    </row>
    <row r="608801" spans="63:63" x14ac:dyDescent="0.25">
      <c r="BK608801" s="2311"/>
    </row>
    <row r="608825" spans="63:63" x14ac:dyDescent="0.25">
      <c r="BK608825" s="2315"/>
    </row>
    <row r="608826" spans="63:63" x14ac:dyDescent="0.25">
      <c r="BK608826" s="2311"/>
    </row>
    <row r="608850" spans="63:63" x14ac:dyDescent="0.25">
      <c r="BK608850" s="2315"/>
    </row>
    <row r="608851" spans="63:63" x14ac:dyDescent="0.25">
      <c r="BK608851" s="2311"/>
    </row>
    <row r="608875" spans="63:63" x14ac:dyDescent="0.25">
      <c r="BK608875" s="2315"/>
    </row>
    <row r="608876" spans="63:63" x14ac:dyDescent="0.25">
      <c r="BK608876" s="2311"/>
    </row>
    <row r="608900" spans="63:63" x14ac:dyDescent="0.25">
      <c r="BK608900" s="2315"/>
    </row>
    <row r="608901" spans="63:63" x14ac:dyDescent="0.25">
      <c r="BK608901" s="2311"/>
    </row>
    <row r="608925" spans="63:63" x14ac:dyDescent="0.25">
      <c r="BK608925" s="2315"/>
    </row>
    <row r="608926" spans="63:63" x14ac:dyDescent="0.25">
      <c r="BK608926" s="2311"/>
    </row>
    <row r="608950" spans="63:63" x14ac:dyDescent="0.25">
      <c r="BK608950" s="2315"/>
    </row>
    <row r="608951" spans="63:63" x14ac:dyDescent="0.25">
      <c r="BK608951" s="2311"/>
    </row>
    <row r="608975" spans="63:63" x14ac:dyDescent="0.25">
      <c r="BK608975" s="2315"/>
    </row>
    <row r="608976" spans="63:63" x14ac:dyDescent="0.25">
      <c r="BK608976" s="2311"/>
    </row>
    <row r="609000" spans="63:63" x14ac:dyDescent="0.25">
      <c r="BK609000" s="2315"/>
    </row>
    <row r="609001" spans="63:63" x14ac:dyDescent="0.25">
      <c r="BK609001" s="2311"/>
    </row>
    <row r="609025" spans="63:63" x14ac:dyDescent="0.25">
      <c r="BK609025" s="2315"/>
    </row>
    <row r="609026" spans="63:63" x14ac:dyDescent="0.25">
      <c r="BK609026" s="2311"/>
    </row>
    <row r="609050" spans="63:63" x14ac:dyDescent="0.25">
      <c r="BK609050" s="2315"/>
    </row>
    <row r="609051" spans="63:63" x14ac:dyDescent="0.25">
      <c r="BK609051" s="2311"/>
    </row>
    <row r="609075" spans="63:63" x14ac:dyDescent="0.25">
      <c r="BK609075" s="2315"/>
    </row>
    <row r="609076" spans="63:63" x14ac:dyDescent="0.25">
      <c r="BK609076" s="2311"/>
    </row>
    <row r="609100" spans="63:63" x14ac:dyDescent="0.25">
      <c r="BK609100" s="2315"/>
    </row>
    <row r="609101" spans="63:63" x14ac:dyDescent="0.25">
      <c r="BK609101" s="2311"/>
    </row>
    <row r="609125" spans="63:63" x14ac:dyDescent="0.25">
      <c r="BK609125" s="2315"/>
    </row>
    <row r="609126" spans="63:63" x14ac:dyDescent="0.25">
      <c r="BK609126" s="2311"/>
    </row>
    <row r="609150" spans="63:63" x14ac:dyDescent="0.25">
      <c r="BK609150" s="2315"/>
    </row>
    <row r="609151" spans="63:63" x14ac:dyDescent="0.25">
      <c r="BK609151" s="2311"/>
    </row>
    <row r="609175" spans="63:63" x14ac:dyDescent="0.25">
      <c r="BK609175" s="2315"/>
    </row>
    <row r="609176" spans="63:63" x14ac:dyDescent="0.25">
      <c r="BK609176" s="2311"/>
    </row>
    <row r="609200" spans="63:63" x14ac:dyDescent="0.25">
      <c r="BK609200" s="2315"/>
    </row>
    <row r="609201" spans="63:63" x14ac:dyDescent="0.25">
      <c r="BK609201" s="2311"/>
    </row>
    <row r="609225" spans="63:63" x14ac:dyDescent="0.25">
      <c r="BK609225" s="2315"/>
    </row>
    <row r="609226" spans="63:63" x14ac:dyDescent="0.25">
      <c r="BK609226" s="2311"/>
    </row>
    <row r="609250" spans="63:63" x14ac:dyDescent="0.25">
      <c r="BK609250" s="2315"/>
    </row>
    <row r="609251" spans="63:63" x14ac:dyDescent="0.25">
      <c r="BK609251" s="2311"/>
    </row>
    <row r="609275" spans="63:63" x14ac:dyDescent="0.25">
      <c r="BK609275" s="2315"/>
    </row>
    <row r="609276" spans="63:63" x14ac:dyDescent="0.25">
      <c r="BK609276" s="2311"/>
    </row>
    <row r="609300" spans="63:63" x14ac:dyDescent="0.25">
      <c r="BK609300" s="2315"/>
    </row>
    <row r="609301" spans="63:63" x14ac:dyDescent="0.25">
      <c r="BK609301" s="2311"/>
    </row>
    <row r="609325" spans="63:63" x14ac:dyDescent="0.25">
      <c r="BK609325" s="2315"/>
    </row>
    <row r="609326" spans="63:63" x14ac:dyDescent="0.25">
      <c r="BK609326" s="2311"/>
    </row>
    <row r="609350" spans="63:63" x14ac:dyDescent="0.25">
      <c r="BK609350" s="2315"/>
    </row>
    <row r="609351" spans="63:63" x14ac:dyDescent="0.25">
      <c r="BK609351" s="2311"/>
    </row>
    <row r="609375" spans="63:63" x14ac:dyDescent="0.25">
      <c r="BK609375" s="2315"/>
    </row>
    <row r="609376" spans="63:63" x14ac:dyDescent="0.25">
      <c r="BK609376" s="2311"/>
    </row>
    <row r="609400" spans="63:63" x14ac:dyDescent="0.25">
      <c r="BK609400" s="2315"/>
    </row>
    <row r="609401" spans="63:63" x14ac:dyDescent="0.25">
      <c r="BK609401" s="2311"/>
    </row>
    <row r="609425" spans="63:63" x14ac:dyDescent="0.25">
      <c r="BK609425" s="2315"/>
    </row>
    <row r="609426" spans="63:63" x14ac:dyDescent="0.25">
      <c r="BK609426" s="2311"/>
    </row>
    <row r="609450" spans="63:63" x14ac:dyDescent="0.25">
      <c r="BK609450" s="2315"/>
    </row>
    <row r="609451" spans="63:63" x14ac:dyDescent="0.25">
      <c r="BK609451" s="2311"/>
    </row>
    <row r="609475" spans="63:63" x14ac:dyDescent="0.25">
      <c r="BK609475" s="2315"/>
    </row>
    <row r="609476" spans="63:63" x14ac:dyDescent="0.25">
      <c r="BK609476" s="2311"/>
    </row>
    <row r="609500" spans="63:63" x14ac:dyDescent="0.25">
      <c r="BK609500" s="2315"/>
    </row>
    <row r="609501" spans="63:63" x14ac:dyDescent="0.25">
      <c r="BK609501" s="2311"/>
    </row>
    <row r="609525" spans="63:63" x14ac:dyDescent="0.25">
      <c r="BK609525" s="2315"/>
    </row>
    <row r="609526" spans="63:63" x14ac:dyDescent="0.25">
      <c r="BK609526" s="2311"/>
    </row>
    <row r="609550" spans="63:63" x14ac:dyDescent="0.25">
      <c r="BK609550" s="2315"/>
    </row>
    <row r="609551" spans="63:63" x14ac:dyDescent="0.25">
      <c r="BK609551" s="2311"/>
    </row>
    <row r="609575" spans="63:63" x14ac:dyDescent="0.25">
      <c r="BK609575" s="2315"/>
    </row>
    <row r="609576" spans="63:63" x14ac:dyDescent="0.25">
      <c r="BK609576" s="2311"/>
    </row>
    <row r="609600" spans="63:63" x14ac:dyDescent="0.25">
      <c r="BK609600" s="2315"/>
    </row>
    <row r="609601" spans="63:63" x14ac:dyDescent="0.25">
      <c r="BK609601" s="2311"/>
    </row>
    <row r="609625" spans="63:63" x14ac:dyDescent="0.25">
      <c r="BK609625" s="2315"/>
    </row>
    <row r="609626" spans="63:63" x14ac:dyDescent="0.25">
      <c r="BK609626" s="2311"/>
    </row>
    <row r="609650" spans="63:63" x14ac:dyDescent="0.25">
      <c r="BK609650" s="2315"/>
    </row>
    <row r="609651" spans="63:63" x14ac:dyDescent="0.25">
      <c r="BK609651" s="2311"/>
    </row>
    <row r="609675" spans="63:63" x14ac:dyDescent="0.25">
      <c r="BK609675" s="2315"/>
    </row>
    <row r="609676" spans="63:63" x14ac:dyDescent="0.25">
      <c r="BK609676" s="2311"/>
    </row>
    <row r="609700" spans="63:63" x14ac:dyDescent="0.25">
      <c r="BK609700" s="2315"/>
    </row>
    <row r="609701" spans="63:63" x14ac:dyDescent="0.25">
      <c r="BK609701" s="2311"/>
    </row>
    <row r="609725" spans="63:63" x14ac:dyDescent="0.25">
      <c r="BK609725" s="2315"/>
    </row>
    <row r="609726" spans="63:63" x14ac:dyDescent="0.25">
      <c r="BK609726" s="2311"/>
    </row>
    <row r="609750" spans="63:63" x14ac:dyDescent="0.25">
      <c r="BK609750" s="2315"/>
    </row>
    <row r="609751" spans="63:63" x14ac:dyDescent="0.25">
      <c r="BK609751" s="2311"/>
    </row>
    <row r="609775" spans="63:63" x14ac:dyDescent="0.25">
      <c r="BK609775" s="2315"/>
    </row>
    <row r="609776" spans="63:63" x14ac:dyDescent="0.25">
      <c r="BK609776" s="2311"/>
    </row>
    <row r="609800" spans="63:63" x14ac:dyDescent="0.25">
      <c r="BK609800" s="2315"/>
    </row>
    <row r="609801" spans="63:63" x14ac:dyDescent="0.25">
      <c r="BK609801" s="2311"/>
    </row>
    <row r="609825" spans="63:63" x14ac:dyDescent="0.25">
      <c r="BK609825" s="2315"/>
    </row>
    <row r="609826" spans="63:63" x14ac:dyDescent="0.25">
      <c r="BK609826" s="2311"/>
    </row>
    <row r="609850" spans="63:63" x14ac:dyDescent="0.25">
      <c r="BK609850" s="2315"/>
    </row>
    <row r="609851" spans="63:63" x14ac:dyDescent="0.25">
      <c r="BK609851" s="2311"/>
    </row>
    <row r="609875" spans="63:63" x14ac:dyDescent="0.25">
      <c r="BK609875" s="2315"/>
    </row>
    <row r="609876" spans="63:63" x14ac:dyDescent="0.25">
      <c r="BK609876" s="2311"/>
    </row>
    <row r="609900" spans="63:63" x14ac:dyDescent="0.25">
      <c r="BK609900" s="2315"/>
    </row>
    <row r="609901" spans="63:63" x14ac:dyDescent="0.25">
      <c r="BK609901" s="2311"/>
    </row>
    <row r="609925" spans="63:63" x14ac:dyDescent="0.25">
      <c r="BK609925" s="2315"/>
    </row>
    <row r="609926" spans="63:63" x14ac:dyDescent="0.25">
      <c r="BK609926" s="2311"/>
    </row>
    <row r="609950" spans="63:63" x14ac:dyDescent="0.25">
      <c r="BK609950" s="2315"/>
    </row>
    <row r="609951" spans="63:63" x14ac:dyDescent="0.25">
      <c r="BK609951" s="2311"/>
    </row>
    <row r="609975" spans="63:63" x14ac:dyDescent="0.25">
      <c r="BK609975" s="2315"/>
    </row>
    <row r="609976" spans="63:63" x14ac:dyDescent="0.25">
      <c r="BK609976" s="2311"/>
    </row>
    <row r="610000" spans="63:63" x14ac:dyDescent="0.25">
      <c r="BK610000" s="2315"/>
    </row>
    <row r="610001" spans="63:63" x14ac:dyDescent="0.25">
      <c r="BK610001" s="2311"/>
    </row>
    <row r="610025" spans="63:63" x14ac:dyDescent="0.25">
      <c r="BK610025" s="2315"/>
    </row>
    <row r="610026" spans="63:63" x14ac:dyDescent="0.25">
      <c r="BK610026" s="2311"/>
    </row>
    <row r="610050" spans="63:63" x14ac:dyDescent="0.25">
      <c r="BK610050" s="2315"/>
    </row>
    <row r="610051" spans="63:63" x14ac:dyDescent="0.25">
      <c r="BK610051" s="2311"/>
    </row>
    <row r="610075" spans="63:63" x14ac:dyDescent="0.25">
      <c r="BK610075" s="2315"/>
    </row>
    <row r="610076" spans="63:63" x14ac:dyDescent="0.25">
      <c r="BK610076" s="2311"/>
    </row>
    <row r="610100" spans="63:63" x14ac:dyDescent="0.25">
      <c r="BK610100" s="2315"/>
    </row>
    <row r="610101" spans="63:63" x14ac:dyDescent="0.25">
      <c r="BK610101" s="2311"/>
    </row>
    <row r="610125" spans="63:63" x14ac:dyDescent="0.25">
      <c r="BK610125" s="2315"/>
    </row>
    <row r="610126" spans="63:63" x14ac:dyDescent="0.25">
      <c r="BK610126" s="2311"/>
    </row>
    <row r="610150" spans="63:63" x14ac:dyDescent="0.25">
      <c r="BK610150" s="2315"/>
    </row>
    <row r="610151" spans="63:63" x14ac:dyDescent="0.25">
      <c r="BK610151" s="2311"/>
    </row>
    <row r="610175" spans="63:63" x14ac:dyDescent="0.25">
      <c r="BK610175" s="2315"/>
    </row>
    <row r="610176" spans="63:63" x14ac:dyDescent="0.25">
      <c r="BK610176" s="2311"/>
    </row>
    <row r="610200" spans="63:63" x14ac:dyDescent="0.25">
      <c r="BK610200" s="2315"/>
    </row>
    <row r="610201" spans="63:63" x14ac:dyDescent="0.25">
      <c r="BK610201" s="2311"/>
    </row>
    <row r="610225" spans="63:63" x14ac:dyDescent="0.25">
      <c r="BK610225" s="2315"/>
    </row>
    <row r="610226" spans="63:63" x14ac:dyDescent="0.25">
      <c r="BK610226" s="2311"/>
    </row>
    <row r="610250" spans="63:63" x14ac:dyDescent="0.25">
      <c r="BK610250" s="2315"/>
    </row>
    <row r="610251" spans="63:63" x14ac:dyDescent="0.25">
      <c r="BK610251" s="2311"/>
    </row>
    <row r="610275" spans="63:63" x14ac:dyDescent="0.25">
      <c r="BK610275" s="2315"/>
    </row>
    <row r="610276" spans="63:63" x14ac:dyDescent="0.25">
      <c r="BK610276" s="2311"/>
    </row>
    <row r="610300" spans="63:63" x14ac:dyDescent="0.25">
      <c r="BK610300" s="2315"/>
    </row>
    <row r="610301" spans="63:63" x14ac:dyDescent="0.25">
      <c r="BK610301" s="2311"/>
    </row>
    <row r="610325" spans="63:63" x14ac:dyDescent="0.25">
      <c r="BK610325" s="2315"/>
    </row>
    <row r="610326" spans="63:63" x14ac:dyDescent="0.25">
      <c r="BK610326" s="2311"/>
    </row>
    <row r="610350" spans="63:63" x14ac:dyDescent="0.25">
      <c r="BK610350" s="2315"/>
    </row>
    <row r="610351" spans="63:63" x14ac:dyDescent="0.25">
      <c r="BK610351" s="2311"/>
    </row>
    <row r="610375" spans="63:63" x14ac:dyDescent="0.25">
      <c r="BK610375" s="2315"/>
    </row>
    <row r="610376" spans="63:63" x14ac:dyDescent="0.25">
      <c r="BK610376" s="2311"/>
    </row>
    <row r="610400" spans="63:63" x14ac:dyDescent="0.25">
      <c r="BK610400" s="2315"/>
    </row>
    <row r="610401" spans="63:63" x14ac:dyDescent="0.25">
      <c r="BK610401" s="2311"/>
    </row>
    <row r="610425" spans="63:63" x14ac:dyDescent="0.25">
      <c r="BK610425" s="2315"/>
    </row>
    <row r="610426" spans="63:63" x14ac:dyDescent="0.25">
      <c r="BK610426" s="2311"/>
    </row>
    <row r="610450" spans="63:63" x14ac:dyDescent="0.25">
      <c r="BK610450" s="2315"/>
    </row>
    <row r="610451" spans="63:63" x14ac:dyDescent="0.25">
      <c r="BK610451" s="2311"/>
    </row>
    <row r="610475" spans="63:63" x14ac:dyDescent="0.25">
      <c r="BK610475" s="2315"/>
    </row>
    <row r="610476" spans="63:63" x14ac:dyDescent="0.25">
      <c r="BK610476" s="2311"/>
    </row>
    <row r="610500" spans="63:63" x14ac:dyDescent="0.25">
      <c r="BK610500" s="2315"/>
    </row>
    <row r="610501" spans="63:63" x14ac:dyDescent="0.25">
      <c r="BK610501" s="2311"/>
    </row>
    <row r="610525" spans="63:63" x14ac:dyDescent="0.25">
      <c r="BK610525" s="2315"/>
    </row>
    <row r="610526" spans="63:63" x14ac:dyDescent="0.25">
      <c r="BK610526" s="2311"/>
    </row>
    <row r="610550" spans="63:63" x14ac:dyDescent="0.25">
      <c r="BK610550" s="2315"/>
    </row>
    <row r="610551" spans="63:63" x14ac:dyDescent="0.25">
      <c r="BK610551" s="2311"/>
    </row>
    <row r="610575" spans="63:63" x14ac:dyDescent="0.25">
      <c r="BK610575" s="2315"/>
    </row>
    <row r="610576" spans="63:63" x14ac:dyDescent="0.25">
      <c r="BK610576" s="2311"/>
    </row>
    <row r="610600" spans="63:63" x14ac:dyDescent="0.25">
      <c r="BK610600" s="2315"/>
    </row>
    <row r="610601" spans="63:63" x14ac:dyDescent="0.25">
      <c r="BK610601" s="2311"/>
    </row>
    <row r="610625" spans="63:63" x14ac:dyDescent="0.25">
      <c r="BK610625" s="2315"/>
    </row>
    <row r="610626" spans="63:63" x14ac:dyDescent="0.25">
      <c r="BK610626" s="2311"/>
    </row>
    <row r="610650" spans="63:63" x14ac:dyDescent="0.25">
      <c r="BK610650" s="2315"/>
    </row>
    <row r="610651" spans="63:63" x14ac:dyDescent="0.25">
      <c r="BK610651" s="2311"/>
    </row>
    <row r="610675" spans="63:63" x14ac:dyDescent="0.25">
      <c r="BK610675" s="2315"/>
    </row>
    <row r="610676" spans="63:63" x14ac:dyDescent="0.25">
      <c r="BK610676" s="2311"/>
    </row>
    <row r="610700" spans="63:63" x14ac:dyDescent="0.25">
      <c r="BK610700" s="2315"/>
    </row>
    <row r="610701" spans="63:63" x14ac:dyDescent="0.25">
      <c r="BK610701" s="2311"/>
    </row>
    <row r="610725" spans="63:63" x14ac:dyDescent="0.25">
      <c r="BK610725" s="2315"/>
    </row>
    <row r="610726" spans="63:63" x14ac:dyDescent="0.25">
      <c r="BK610726" s="2311"/>
    </row>
    <row r="610750" spans="63:63" x14ac:dyDescent="0.25">
      <c r="BK610750" s="2315"/>
    </row>
    <row r="610751" spans="63:63" x14ac:dyDescent="0.25">
      <c r="BK610751" s="2311"/>
    </row>
    <row r="610775" spans="63:63" x14ac:dyDescent="0.25">
      <c r="BK610775" s="2315"/>
    </row>
    <row r="610776" spans="63:63" x14ac:dyDescent="0.25">
      <c r="BK610776" s="2311"/>
    </row>
    <row r="610800" spans="63:63" x14ac:dyDescent="0.25">
      <c r="BK610800" s="2315"/>
    </row>
    <row r="610801" spans="63:63" x14ac:dyDescent="0.25">
      <c r="BK610801" s="2311"/>
    </row>
    <row r="610825" spans="63:63" x14ac:dyDescent="0.25">
      <c r="BK610825" s="2315"/>
    </row>
    <row r="610826" spans="63:63" x14ac:dyDescent="0.25">
      <c r="BK610826" s="2311"/>
    </row>
    <row r="610850" spans="63:63" x14ac:dyDescent="0.25">
      <c r="BK610850" s="2315"/>
    </row>
    <row r="610851" spans="63:63" x14ac:dyDescent="0.25">
      <c r="BK610851" s="2311"/>
    </row>
    <row r="610875" spans="63:63" x14ac:dyDescent="0.25">
      <c r="BK610875" s="2315"/>
    </row>
    <row r="610876" spans="63:63" x14ac:dyDescent="0.25">
      <c r="BK610876" s="2311"/>
    </row>
    <row r="610900" spans="63:63" x14ac:dyDescent="0.25">
      <c r="BK610900" s="2315"/>
    </row>
    <row r="610901" spans="63:63" x14ac:dyDescent="0.25">
      <c r="BK610901" s="2311"/>
    </row>
    <row r="610925" spans="63:63" x14ac:dyDescent="0.25">
      <c r="BK610925" s="2315"/>
    </row>
    <row r="610926" spans="63:63" x14ac:dyDescent="0.25">
      <c r="BK610926" s="2311"/>
    </row>
    <row r="610950" spans="63:63" x14ac:dyDescent="0.25">
      <c r="BK610950" s="2315"/>
    </row>
    <row r="610951" spans="63:63" x14ac:dyDescent="0.25">
      <c r="BK610951" s="2311"/>
    </row>
    <row r="610975" spans="63:63" x14ac:dyDescent="0.25">
      <c r="BK610975" s="2315"/>
    </row>
    <row r="610976" spans="63:63" x14ac:dyDescent="0.25">
      <c r="BK610976" s="2311"/>
    </row>
    <row r="611000" spans="63:63" x14ac:dyDescent="0.25">
      <c r="BK611000" s="2315"/>
    </row>
    <row r="611001" spans="63:63" x14ac:dyDescent="0.25">
      <c r="BK611001" s="2311"/>
    </row>
    <row r="611025" spans="63:63" x14ac:dyDescent="0.25">
      <c r="BK611025" s="2315"/>
    </row>
    <row r="611026" spans="63:63" x14ac:dyDescent="0.25">
      <c r="BK611026" s="2311"/>
    </row>
    <row r="611050" spans="63:63" x14ac:dyDescent="0.25">
      <c r="BK611050" s="2315"/>
    </row>
    <row r="611051" spans="63:63" x14ac:dyDescent="0.25">
      <c r="BK611051" s="2311"/>
    </row>
    <row r="611075" spans="63:63" x14ac:dyDescent="0.25">
      <c r="BK611075" s="2315"/>
    </row>
    <row r="611076" spans="63:63" x14ac:dyDescent="0.25">
      <c r="BK611076" s="2311"/>
    </row>
    <row r="611100" spans="63:63" x14ac:dyDescent="0.25">
      <c r="BK611100" s="2315"/>
    </row>
    <row r="611101" spans="63:63" x14ac:dyDescent="0.25">
      <c r="BK611101" s="2311"/>
    </row>
    <row r="611125" spans="63:63" x14ac:dyDescent="0.25">
      <c r="BK611125" s="2315"/>
    </row>
    <row r="611126" spans="63:63" x14ac:dyDescent="0.25">
      <c r="BK611126" s="2311"/>
    </row>
    <row r="611150" spans="63:63" x14ac:dyDescent="0.25">
      <c r="BK611150" s="2315"/>
    </row>
    <row r="611151" spans="63:63" x14ac:dyDescent="0.25">
      <c r="BK611151" s="2311"/>
    </row>
    <row r="611175" spans="63:63" x14ac:dyDescent="0.25">
      <c r="BK611175" s="2315"/>
    </row>
    <row r="611176" spans="63:63" x14ac:dyDescent="0.25">
      <c r="BK611176" s="2311"/>
    </row>
    <row r="611200" spans="63:63" x14ac:dyDescent="0.25">
      <c r="BK611200" s="2315"/>
    </row>
    <row r="611201" spans="63:63" x14ac:dyDescent="0.25">
      <c r="BK611201" s="2311"/>
    </row>
    <row r="611225" spans="63:63" x14ac:dyDescent="0.25">
      <c r="BK611225" s="2315"/>
    </row>
    <row r="611226" spans="63:63" x14ac:dyDescent="0.25">
      <c r="BK611226" s="2311"/>
    </row>
    <row r="611250" spans="63:63" x14ac:dyDescent="0.25">
      <c r="BK611250" s="2315"/>
    </row>
    <row r="611251" spans="63:63" x14ac:dyDescent="0.25">
      <c r="BK611251" s="2311"/>
    </row>
    <row r="611275" spans="63:63" x14ac:dyDescent="0.25">
      <c r="BK611275" s="2315"/>
    </row>
    <row r="611276" spans="63:63" x14ac:dyDescent="0.25">
      <c r="BK611276" s="2311"/>
    </row>
    <row r="611300" spans="63:63" x14ac:dyDescent="0.25">
      <c r="BK611300" s="2315"/>
    </row>
    <row r="611301" spans="63:63" x14ac:dyDescent="0.25">
      <c r="BK611301" s="2311"/>
    </row>
    <row r="611325" spans="63:63" x14ac:dyDescent="0.25">
      <c r="BK611325" s="2315"/>
    </row>
    <row r="611326" spans="63:63" x14ac:dyDescent="0.25">
      <c r="BK611326" s="2311"/>
    </row>
    <row r="611350" spans="63:63" x14ac:dyDescent="0.25">
      <c r="BK611350" s="2315"/>
    </row>
    <row r="611351" spans="63:63" x14ac:dyDescent="0.25">
      <c r="BK611351" s="2311"/>
    </row>
    <row r="611375" spans="63:63" x14ac:dyDescent="0.25">
      <c r="BK611375" s="2315"/>
    </row>
    <row r="611376" spans="63:63" x14ac:dyDescent="0.25">
      <c r="BK611376" s="2311"/>
    </row>
    <row r="611400" spans="63:63" x14ac:dyDescent="0.25">
      <c r="BK611400" s="2315"/>
    </row>
    <row r="611401" spans="63:63" x14ac:dyDescent="0.25">
      <c r="BK611401" s="2311"/>
    </row>
    <row r="611425" spans="63:63" x14ac:dyDescent="0.25">
      <c r="BK611425" s="2315"/>
    </row>
    <row r="611426" spans="63:63" x14ac:dyDescent="0.25">
      <c r="BK611426" s="2311"/>
    </row>
    <row r="611450" spans="63:63" x14ac:dyDescent="0.25">
      <c r="BK611450" s="2315"/>
    </row>
    <row r="611451" spans="63:63" x14ac:dyDescent="0.25">
      <c r="BK611451" s="2311"/>
    </row>
    <row r="611475" spans="63:63" x14ac:dyDescent="0.25">
      <c r="BK611475" s="2315"/>
    </row>
    <row r="611476" spans="63:63" x14ac:dyDescent="0.25">
      <c r="BK611476" s="2311"/>
    </row>
    <row r="611500" spans="63:63" x14ac:dyDescent="0.25">
      <c r="BK611500" s="2315"/>
    </row>
    <row r="611501" spans="63:63" x14ac:dyDescent="0.25">
      <c r="BK611501" s="2311"/>
    </row>
    <row r="611525" spans="63:63" x14ac:dyDescent="0.25">
      <c r="BK611525" s="2315"/>
    </row>
    <row r="611526" spans="63:63" x14ac:dyDescent="0.25">
      <c r="BK611526" s="2311"/>
    </row>
    <row r="611550" spans="63:63" x14ac:dyDescent="0.25">
      <c r="BK611550" s="2315"/>
    </row>
    <row r="611551" spans="63:63" x14ac:dyDescent="0.25">
      <c r="BK611551" s="2311"/>
    </row>
    <row r="611575" spans="63:63" x14ac:dyDescent="0.25">
      <c r="BK611575" s="2315"/>
    </row>
    <row r="611576" spans="63:63" x14ac:dyDescent="0.25">
      <c r="BK611576" s="2311"/>
    </row>
    <row r="611600" spans="63:63" x14ac:dyDescent="0.25">
      <c r="BK611600" s="2315"/>
    </row>
    <row r="611601" spans="63:63" x14ac:dyDescent="0.25">
      <c r="BK611601" s="2311"/>
    </row>
    <row r="611625" spans="63:63" x14ac:dyDescent="0.25">
      <c r="BK611625" s="2315"/>
    </row>
    <row r="611626" spans="63:63" x14ac:dyDescent="0.25">
      <c r="BK611626" s="2311"/>
    </row>
    <row r="611650" spans="63:63" x14ac:dyDescent="0.25">
      <c r="BK611650" s="2315"/>
    </row>
    <row r="611651" spans="63:63" x14ac:dyDescent="0.25">
      <c r="BK611651" s="2311"/>
    </row>
    <row r="611675" spans="63:63" x14ac:dyDescent="0.25">
      <c r="BK611675" s="2315"/>
    </row>
    <row r="611676" spans="63:63" x14ac:dyDescent="0.25">
      <c r="BK611676" s="2311"/>
    </row>
    <row r="611700" spans="63:63" x14ac:dyDescent="0.25">
      <c r="BK611700" s="2315"/>
    </row>
    <row r="611701" spans="63:63" x14ac:dyDescent="0.25">
      <c r="BK611701" s="2311"/>
    </row>
    <row r="611725" spans="63:63" x14ac:dyDescent="0.25">
      <c r="BK611725" s="2315"/>
    </row>
    <row r="611726" spans="63:63" x14ac:dyDescent="0.25">
      <c r="BK611726" s="2311"/>
    </row>
    <row r="611750" spans="63:63" x14ac:dyDescent="0.25">
      <c r="BK611750" s="2315"/>
    </row>
    <row r="611751" spans="63:63" x14ac:dyDescent="0.25">
      <c r="BK611751" s="2311"/>
    </row>
    <row r="611775" spans="63:63" x14ac:dyDescent="0.25">
      <c r="BK611775" s="2315"/>
    </row>
    <row r="611776" spans="63:63" x14ac:dyDescent="0.25">
      <c r="BK611776" s="2311"/>
    </row>
    <row r="611800" spans="63:63" x14ac:dyDescent="0.25">
      <c r="BK611800" s="2315"/>
    </row>
    <row r="611801" spans="63:63" x14ac:dyDescent="0.25">
      <c r="BK611801" s="2311"/>
    </row>
    <row r="611825" spans="63:63" x14ac:dyDescent="0.25">
      <c r="BK611825" s="2315"/>
    </row>
    <row r="611826" spans="63:63" x14ac:dyDescent="0.25">
      <c r="BK611826" s="2311"/>
    </row>
    <row r="611850" spans="63:63" x14ac:dyDescent="0.25">
      <c r="BK611850" s="2315"/>
    </row>
    <row r="611851" spans="63:63" x14ac:dyDescent="0.25">
      <c r="BK611851" s="2311"/>
    </row>
    <row r="611875" spans="63:63" x14ac:dyDescent="0.25">
      <c r="BK611875" s="2315"/>
    </row>
    <row r="611876" spans="63:63" x14ac:dyDescent="0.25">
      <c r="BK611876" s="2311"/>
    </row>
    <row r="611900" spans="63:63" x14ac:dyDescent="0.25">
      <c r="BK611900" s="2315"/>
    </row>
    <row r="611901" spans="63:63" x14ac:dyDescent="0.25">
      <c r="BK611901" s="2311"/>
    </row>
    <row r="611925" spans="63:63" x14ac:dyDescent="0.25">
      <c r="BK611925" s="2315"/>
    </row>
    <row r="611926" spans="63:63" x14ac:dyDescent="0.25">
      <c r="BK611926" s="2311"/>
    </row>
    <row r="611950" spans="63:63" x14ac:dyDescent="0.25">
      <c r="BK611950" s="2315"/>
    </row>
    <row r="611951" spans="63:63" x14ac:dyDescent="0.25">
      <c r="BK611951" s="2311"/>
    </row>
    <row r="611975" spans="63:63" x14ac:dyDescent="0.25">
      <c r="BK611975" s="2315"/>
    </row>
    <row r="611976" spans="63:63" x14ac:dyDescent="0.25">
      <c r="BK611976" s="2311"/>
    </row>
    <row r="612000" spans="63:63" x14ac:dyDescent="0.25">
      <c r="BK612000" s="2315"/>
    </row>
    <row r="612001" spans="63:63" x14ac:dyDescent="0.25">
      <c r="BK612001" s="2311"/>
    </row>
    <row r="612025" spans="63:63" x14ac:dyDescent="0.25">
      <c r="BK612025" s="2315"/>
    </row>
    <row r="612026" spans="63:63" x14ac:dyDescent="0.25">
      <c r="BK612026" s="2311"/>
    </row>
    <row r="612050" spans="63:63" x14ac:dyDescent="0.25">
      <c r="BK612050" s="2315"/>
    </row>
    <row r="612051" spans="63:63" x14ac:dyDescent="0.25">
      <c r="BK612051" s="2311"/>
    </row>
    <row r="612075" spans="63:63" x14ac:dyDescent="0.25">
      <c r="BK612075" s="2315"/>
    </row>
    <row r="612076" spans="63:63" x14ac:dyDescent="0.25">
      <c r="BK612076" s="2311"/>
    </row>
    <row r="612100" spans="63:63" x14ac:dyDescent="0.25">
      <c r="BK612100" s="2315"/>
    </row>
    <row r="612101" spans="63:63" x14ac:dyDescent="0.25">
      <c r="BK612101" s="2311"/>
    </row>
    <row r="612125" spans="63:63" x14ac:dyDescent="0.25">
      <c r="BK612125" s="2315"/>
    </row>
    <row r="612126" spans="63:63" x14ac:dyDescent="0.25">
      <c r="BK612126" s="2311"/>
    </row>
    <row r="612150" spans="63:63" x14ac:dyDescent="0.25">
      <c r="BK612150" s="2315"/>
    </row>
    <row r="612151" spans="63:63" x14ac:dyDescent="0.25">
      <c r="BK612151" s="2311"/>
    </row>
    <row r="612175" spans="63:63" x14ac:dyDescent="0.25">
      <c r="BK612175" s="2315"/>
    </row>
    <row r="612176" spans="63:63" x14ac:dyDescent="0.25">
      <c r="BK612176" s="2311"/>
    </row>
    <row r="612200" spans="63:63" x14ac:dyDescent="0.25">
      <c r="BK612200" s="2315"/>
    </row>
    <row r="612201" spans="63:63" x14ac:dyDescent="0.25">
      <c r="BK612201" s="2311"/>
    </row>
    <row r="612225" spans="63:63" x14ac:dyDescent="0.25">
      <c r="BK612225" s="2315"/>
    </row>
    <row r="612226" spans="63:63" x14ac:dyDescent="0.25">
      <c r="BK612226" s="2311"/>
    </row>
    <row r="612250" spans="63:63" x14ac:dyDescent="0.25">
      <c r="BK612250" s="2315"/>
    </row>
    <row r="612251" spans="63:63" x14ac:dyDescent="0.25">
      <c r="BK612251" s="2311"/>
    </row>
    <row r="612275" spans="63:63" x14ac:dyDescent="0.25">
      <c r="BK612275" s="2315"/>
    </row>
    <row r="612276" spans="63:63" x14ac:dyDescent="0.25">
      <c r="BK612276" s="2311"/>
    </row>
    <row r="612300" spans="63:63" x14ac:dyDescent="0.25">
      <c r="BK612300" s="2315"/>
    </row>
    <row r="612301" spans="63:63" x14ac:dyDescent="0.25">
      <c r="BK612301" s="2311"/>
    </row>
    <row r="612325" spans="63:63" x14ac:dyDescent="0.25">
      <c r="BK612325" s="2315"/>
    </row>
    <row r="612326" spans="63:63" x14ac:dyDescent="0.25">
      <c r="BK612326" s="2311"/>
    </row>
    <row r="612350" spans="63:63" x14ac:dyDescent="0.25">
      <c r="BK612350" s="2315"/>
    </row>
    <row r="612351" spans="63:63" x14ac:dyDescent="0.25">
      <c r="BK612351" s="2311"/>
    </row>
    <row r="612375" spans="63:63" x14ac:dyDescent="0.25">
      <c r="BK612375" s="2315"/>
    </row>
    <row r="612376" spans="63:63" x14ac:dyDescent="0.25">
      <c r="BK612376" s="2311"/>
    </row>
    <row r="612400" spans="63:63" x14ac:dyDescent="0.25">
      <c r="BK612400" s="2315"/>
    </row>
    <row r="612401" spans="63:63" x14ac:dyDescent="0.25">
      <c r="BK612401" s="2311"/>
    </row>
    <row r="612425" spans="63:63" x14ac:dyDescent="0.25">
      <c r="BK612425" s="2315"/>
    </row>
    <row r="612426" spans="63:63" x14ac:dyDescent="0.25">
      <c r="BK612426" s="2311"/>
    </row>
    <row r="612450" spans="63:63" x14ac:dyDescent="0.25">
      <c r="BK612450" s="2315"/>
    </row>
    <row r="612451" spans="63:63" x14ac:dyDescent="0.25">
      <c r="BK612451" s="2311"/>
    </row>
    <row r="612475" spans="63:63" x14ac:dyDescent="0.25">
      <c r="BK612475" s="2315"/>
    </row>
    <row r="612476" spans="63:63" x14ac:dyDescent="0.25">
      <c r="BK612476" s="2311"/>
    </row>
    <row r="612500" spans="63:63" x14ac:dyDescent="0.25">
      <c r="BK612500" s="2315"/>
    </row>
    <row r="612501" spans="63:63" x14ac:dyDescent="0.25">
      <c r="BK612501" s="2311"/>
    </row>
    <row r="612525" spans="63:63" x14ac:dyDescent="0.25">
      <c r="BK612525" s="2315"/>
    </row>
    <row r="612526" spans="63:63" x14ac:dyDescent="0.25">
      <c r="BK612526" s="2311"/>
    </row>
    <row r="612550" spans="63:63" x14ac:dyDescent="0.25">
      <c r="BK612550" s="2315"/>
    </row>
    <row r="612551" spans="63:63" x14ac:dyDescent="0.25">
      <c r="BK612551" s="2311"/>
    </row>
    <row r="612575" spans="63:63" x14ac:dyDescent="0.25">
      <c r="BK612575" s="2315"/>
    </row>
    <row r="612576" spans="63:63" x14ac:dyDescent="0.25">
      <c r="BK612576" s="2311"/>
    </row>
    <row r="612600" spans="63:63" x14ac:dyDescent="0.25">
      <c r="BK612600" s="2315"/>
    </row>
    <row r="612601" spans="63:63" x14ac:dyDescent="0.25">
      <c r="BK612601" s="2311"/>
    </row>
    <row r="612625" spans="63:63" x14ac:dyDescent="0.25">
      <c r="BK612625" s="2315"/>
    </row>
    <row r="612626" spans="63:63" x14ac:dyDescent="0.25">
      <c r="BK612626" s="2311"/>
    </row>
    <row r="612650" spans="63:63" x14ac:dyDescent="0.25">
      <c r="BK612650" s="2315"/>
    </row>
    <row r="612651" spans="63:63" x14ac:dyDescent="0.25">
      <c r="BK612651" s="2311"/>
    </row>
    <row r="612675" spans="63:63" x14ac:dyDescent="0.25">
      <c r="BK612675" s="2315"/>
    </row>
    <row r="612676" spans="63:63" x14ac:dyDescent="0.25">
      <c r="BK612676" s="2311"/>
    </row>
    <row r="612700" spans="63:63" x14ac:dyDescent="0.25">
      <c r="BK612700" s="2315"/>
    </row>
    <row r="612701" spans="63:63" x14ac:dyDescent="0.25">
      <c r="BK612701" s="2311"/>
    </row>
    <row r="612725" spans="63:63" x14ac:dyDescent="0.25">
      <c r="BK612725" s="2315"/>
    </row>
    <row r="612726" spans="63:63" x14ac:dyDescent="0.25">
      <c r="BK612726" s="2311"/>
    </row>
    <row r="612750" spans="63:63" x14ac:dyDescent="0.25">
      <c r="BK612750" s="2315"/>
    </row>
    <row r="612751" spans="63:63" x14ac:dyDescent="0.25">
      <c r="BK612751" s="2311"/>
    </row>
    <row r="612775" spans="63:63" x14ac:dyDescent="0.25">
      <c r="BK612775" s="2315"/>
    </row>
    <row r="612776" spans="63:63" x14ac:dyDescent="0.25">
      <c r="BK612776" s="2311"/>
    </row>
    <row r="612800" spans="63:63" x14ac:dyDescent="0.25">
      <c r="BK612800" s="2315"/>
    </row>
    <row r="612801" spans="63:63" x14ac:dyDescent="0.25">
      <c r="BK612801" s="2311"/>
    </row>
    <row r="612825" spans="63:63" x14ac:dyDescent="0.25">
      <c r="BK612825" s="2315"/>
    </row>
    <row r="612826" spans="63:63" x14ac:dyDescent="0.25">
      <c r="BK612826" s="2311"/>
    </row>
    <row r="612850" spans="63:63" x14ac:dyDescent="0.25">
      <c r="BK612850" s="2315"/>
    </row>
    <row r="612851" spans="63:63" x14ac:dyDescent="0.25">
      <c r="BK612851" s="2311"/>
    </row>
    <row r="612875" spans="63:63" x14ac:dyDescent="0.25">
      <c r="BK612875" s="2315"/>
    </row>
    <row r="612876" spans="63:63" x14ac:dyDescent="0.25">
      <c r="BK612876" s="2311"/>
    </row>
    <row r="612900" spans="63:63" x14ac:dyDescent="0.25">
      <c r="BK612900" s="2315"/>
    </row>
    <row r="612901" spans="63:63" x14ac:dyDescent="0.25">
      <c r="BK612901" s="2311"/>
    </row>
    <row r="612925" spans="63:63" x14ac:dyDescent="0.25">
      <c r="BK612925" s="2315"/>
    </row>
    <row r="612926" spans="63:63" x14ac:dyDescent="0.25">
      <c r="BK612926" s="2311"/>
    </row>
    <row r="612950" spans="63:63" x14ac:dyDescent="0.25">
      <c r="BK612950" s="2315"/>
    </row>
    <row r="612951" spans="63:63" x14ac:dyDescent="0.25">
      <c r="BK612951" s="2311"/>
    </row>
    <row r="612975" spans="63:63" x14ac:dyDescent="0.25">
      <c r="BK612975" s="2315"/>
    </row>
    <row r="612976" spans="63:63" x14ac:dyDescent="0.25">
      <c r="BK612976" s="2311"/>
    </row>
    <row r="613000" spans="63:63" x14ac:dyDescent="0.25">
      <c r="BK613000" s="2315"/>
    </row>
    <row r="613001" spans="63:63" x14ac:dyDescent="0.25">
      <c r="BK613001" s="2311"/>
    </row>
    <row r="613025" spans="63:63" x14ac:dyDescent="0.25">
      <c r="BK613025" s="2315"/>
    </row>
    <row r="613026" spans="63:63" x14ac:dyDescent="0.25">
      <c r="BK613026" s="2311"/>
    </row>
    <row r="613050" spans="63:63" x14ac:dyDescent="0.25">
      <c r="BK613050" s="2315"/>
    </row>
    <row r="613051" spans="63:63" x14ac:dyDescent="0.25">
      <c r="BK613051" s="2311"/>
    </row>
    <row r="613075" spans="63:63" x14ac:dyDescent="0.25">
      <c r="BK613075" s="2315"/>
    </row>
    <row r="613076" spans="63:63" x14ac:dyDescent="0.25">
      <c r="BK613076" s="2311"/>
    </row>
    <row r="613100" spans="63:63" x14ac:dyDescent="0.25">
      <c r="BK613100" s="2315"/>
    </row>
    <row r="613101" spans="63:63" x14ac:dyDescent="0.25">
      <c r="BK613101" s="2311"/>
    </row>
    <row r="613125" spans="63:63" x14ac:dyDescent="0.25">
      <c r="BK613125" s="2315"/>
    </row>
    <row r="613126" spans="63:63" x14ac:dyDescent="0.25">
      <c r="BK613126" s="2311"/>
    </row>
    <row r="613150" spans="63:63" x14ac:dyDescent="0.25">
      <c r="BK613150" s="2315"/>
    </row>
    <row r="613151" spans="63:63" x14ac:dyDescent="0.25">
      <c r="BK613151" s="2311"/>
    </row>
    <row r="613175" spans="63:63" x14ac:dyDescent="0.25">
      <c r="BK613175" s="2315"/>
    </row>
    <row r="613176" spans="63:63" x14ac:dyDescent="0.25">
      <c r="BK613176" s="2311"/>
    </row>
    <row r="613200" spans="63:63" x14ac:dyDescent="0.25">
      <c r="BK613200" s="2315"/>
    </row>
    <row r="613201" spans="63:63" x14ac:dyDescent="0.25">
      <c r="BK613201" s="2311"/>
    </row>
    <row r="613225" spans="63:63" x14ac:dyDescent="0.25">
      <c r="BK613225" s="2315"/>
    </row>
    <row r="613226" spans="63:63" x14ac:dyDescent="0.25">
      <c r="BK613226" s="2311"/>
    </row>
    <row r="613250" spans="63:63" x14ac:dyDescent="0.25">
      <c r="BK613250" s="2315"/>
    </row>
    <row r="613251" spans="63:63" x14ac:dyDescent="0.25">
      <c r="BK613251" s="2311"/>
    </row>
    <row r="613275" spans="63:63" x14ac:dyDescent="0.25">
      <c r="BK613275" s="2315"/>
    </row>
    <row r="613276" spans="63:63" x14ac:dyDescent="0.25">
      <c r="BK613276" s="2311"/>
    </row>
    <row r="613300" spans="63:63" x14ac:dyDescent="0.25">
      <c r="BK613300" s="2315"/>
    </row>
    <row r="613301" spans="63:63" x14ac:dyDescent="0.25">
      <c r="BK613301" s="2311"/>
    </row>
    <row r="613325" spans="63:63" x14ac:dyDescent="0.25">
      <c r="BK613325" s="2315"/>
    </row>
    <row r="613326" spans="63:63" x14ac:dyDescent="0.25">
      <c r="BK613326" s="2311"/>
    </row>
    <row r="613350" spans="63:63" x14ac:dyDescent="0.25">
      <c r="BK613350" s="2315"/>
    </row>
    <row r="613351" spans="63:63" x14ac:dyDescent="0.25">
      <c r="BK613351" s="2311"/>
    </row>
    <row r="613375" spans="63:63" x14ac:dyDescent="0.25">
      <c r="BK613375" s="2315"/>
    </row>
    <row r="613376" spans="63:63" x14ac:dyDescent="0.25">
      <c r="BK613376" s="2311"/>
    </row>
    <row r="613400" spans="63:63" x14ac:dyDescent="0.25">
      <c r="BK613400" s="2315"/>
    </row>
    <row r="613401" spans="63:63" x14ac:dyDescent="0.25">
      <c r="BK613401" s="2311"/>
    </row>
    <row r="613425" spans="63:63" x14ac:dyDescent="0.25">
      <c r="BK613425" s="2315"/>
    </row>
    <row r="613426" spans="63:63" x14ac:dyDescent="0.25">
      <c r="BK613426" s="2311"/>
    </row>
    <row r="613450" spans="63:63" x14ac:dyDescent="0.25">
      <c r="BK613450" s="2315"/>
    </row>
    <row r="613451" spans="63:63" x14ac:dyDescent="0.25">
      <c r="BK613451" s="2311"/>
    </row>
    <row r="613475" spans="63:63" x14ac:dyDescent="0.25">
      <c r="BK613475" s="2315"/>
    </row>
    <row r="613476" spans="63:63" x14ac:dyDescent="0.25">
      <c r="BK613476" s="2311"/>
    </row>
    <row r="613500" spans="63:63" x14ac:dyDescent="0.25">
      <c r="BK613500" s="2315"/>
    </row>
    <row r="613501" spans="63:63" x14ac:dyDescent="0.25">
      <c r="BK613501" s="2311"/>
    </row>
    <row r="613525" spans="63:63" x14ac:dyDescent="0.25">
      <c r="BK613525" s="2315"/>
    </row>
    <row r="613526" spans="63:63" x14ac:dyDescent="0.25">
      <c r="BK613526" s="2311"/>
    </row>
    <row r="613550" spans="63:63" x14ac:dyDescent="0.25">
      <c r="BK613550" s="2315"/>
    </row>
    <row r="613551" spans="63:63" x14ac:dyDescent="0.25">
      <c r="BK613551" s="2311"/>
    </row>
    <row r="613575" spans="63:63" x14ac:dyDescent="0.25">
      <c r="BK613575" s="2315"/>
    </row>
    <row r="613576" spans="63:63" x14ac:dyDescent="0.25">
      <c r="BK613576" s="2311"/>
    </row>
    <row r="613600" spans="63:63" x14ac:dyDescent="0.25">
      <c r="BK613600" s="2315"/>
    </row>
    <row r="613601" spans="63:63" x14ac:dyDescent="0.25">
      <c r="BK613601" s="2311"/>
    </row>
    <row r="613625" spans="63:63" x14ac:dyDescent="0.25">
      <c r="BK613625" s="2315"/>
    </row>
    <row r="613626" spans="63:63" x14ac:dyDescent="0.25">
      <c r="BK613626" s="2311"/>
    </row>
    <row r="613650" spans="63:63" x14ac:dyDescent="0.25">
      <c r="BK613650" s="2315"/>
    </row>
    <row r="613651" spans="63:63" x14ac:dyDescent="0.25">
      <c r="BK613651" s="2311"/>
    </row>
    <row r="613675" spans="63:63" x14ac:dyDescent="0.25">
      <c r="BK613675" s="2315"/>
    </row>
    <row r="613676" spans="63:63" x14ac:dyDescent="0.25">
      <c r="BK613676" s="2311"/>
    </row>
    <row r="613700" spans="63:63" x14ac:dyDescent="0.25">
      <c r="BK613700" s="2315"/>
    </row>
    <row r="613701" spans="63:63" x14ac:dyDescent="0.25">
      <c r="BK613701" s="2311"/>
    </row>
    <row r="613725" spans="63:63" x14ac:dyDescent="0.25">
      <c r="BK613725" s="2315"/>
    </row>
    <row r="613726" spans="63:63" x14ac:dyDescent="0.25">
      <c r="BK613726" s="2311"/>
    </row>
    <row r="613750" spans="63:63" x14ac:dyDescent="0.25">
      <c r="BK613750" s="2315"/>
    </row>
    <row r="613751" spans="63:63" x14ac:dyDescent="0.25">
      <c r="BK613751" s="2311"/>
    </row>
    <row r="613775" spans="63:63" x14ac:dyDescent="0.25">
      <c r="BK613775" s="2315"/>
    </row>
    <row r="613776" spans="63:63" x14ac:dyDescent="0.25">
      <c r="BK613776" s="2311"/>
    </row>
    <row r="613800" spans="63:63" x14ac:dyDescent="0.25">
      <c r="BK613800" s="2315"/>
    </row>
    <row r="613801" spans="63:63" x14ac:dyDescent="0.25">
      <c r="BK613801" s="2311"/>
    </row>
    <row r="613825" spans="63:63" x14ac:dyDescent="0.25">
      <c r="BK613825" s="2315"/>
    </row>
    <row r="613826" spans="63:63" x14ac:dyDescent="0.25">
      <c r="BK613826" s="2311"/>
    </row>
    <row r="613850" spans="63:63" x14ac:dyDescent="0.25">
      <c r="BK613850" s="2315"/>
    </row>
    <row r="613851" spans="63:63" x14ac:dyDescent="0.25">
      <c r="BK613851" s="2311"/>
    </row>
    <row r="613875" spans="63:63" x14ac:dyDescent="0.25">
      <c r="BK613875" s="2315"/>
    </row>
    <row r="613876" spans="63:63" x14ac:dyDescent="0.25">
      <c r="BK613876" s="2311"/>
    </row>
    <row r="613900" spans="63:63" x14ac:dyDescent="0.25">
      <c r="BK613900" s="2315"/>
    </row>
    <row r="613901" spans="63:63" x14ac:dyDescent="0.25">
      <c r="BK613901" s="2311"/>
    </row>
    <row r="613925" spans="63:63" x14ac:dyDescent="0.25">
      <c r="BK613925" s="2315"/>
    </row>
    <row r="613926" spans="63:63" x14ac:dyDescent="0.25">
      <c r="BK613926" s="2311"/>
    </row>
    <row r="613950" spans="63:63" x14ac:dyDescent="0.25">
      <c r="BK613950" s="2315"/>
    </row>
    <row r="613951" spans="63:63" x14ac:dyDescent="0.25">
      <c r="BK613951" s="2311"/>
    </row>
    <row r="613975" spans="63:63" x14ac:dyDescent="0.25">
      <c r="BK613975" s="2315"/>
    </row>
    <row r="613976" spans="63:63" x14ac:dyDescent="0.25">
      <c r="BK613976" s="2311"/>
    </row>
    <row r="614000" spans="63:63" x14ac:dyDescent="0.25">
      <c r="BK614000" s="2315"/>
    </row>
    <row r="614001" spans="63:63" x14ac:dyDescent="0.25">
      <c r="BK614001" s="2311"/>
    </row>
    <row r="614025" spans="63:63" x14ac:dyDescent="0.25">
      <c r="BK614025" s="2315"/>
    </row>
    <row r="614026" spans="63:63" x14ac:dyDescent="0.25">
      <c r="BK614026" s="2311"/>
    </row>
    <row r="614050" spans="63:63" x14ac:dyDescent="0.25">
      <c r="BK614050" s="2315"/>
    </row>
    <row r="614051" spans="63:63" x14ac:dyDescent="0.25">
      <c r="BK614051" s="2311"/>
    </row>
    <row r="614075" spans="63:63" x14ac:dyDescent="0.25">
      <c r="BK614075" s="2315"/>
    </row>
    <row r="614076" spans="63:63" x14ac:dyDescent="0.25">
      <c r="BK614076" s="2311"/>
    </row>
    <row r="614100" spans="63:63" x14ac:dyDescent="0.25">
      <c r="BK614100" s="2315"/>
    </row>
    <row r="614101" spans="63:63" x14ac:dyDescent="0.25">
      <c r="BK614101" s="2311"/>
    </row>
    <row r="614125" spans="63:63" x14ac:dyDescent="0.25">
      <c r="BK614125" s="2315"/>
    </row>
    <row r="614126" spans="63:63" x14ac:dyDescent="0.25">
      <c r="BK614126" s="2311"/>
    </row>
    <row r="614150" spans="63:63" x14ac:dyDescent="0.25">
      <c r="BK614150" s="2315"/>
    </row>
    <row r="614151" spans="63:63" x14ac:dyDescent="0.25">
      <c r="BK614151" s="2311"/>
    </row>
    <row r="614175" spans="63:63" x14ac:dyDescent="0.25">
      <c r="BK614175" s="2315"/>
    </row>
    <row r="614176" spans="63:63" x14ac:dyDescent="0.25">
      <c r="BK614176" s="2311"/>
    </row>
    <row r="614200" spans="63:63" x14ac:dyDescent="0.25">
      <c r="BK614200" s="2315"/>
    </row>
    <row r="614201" spans="63:63" x14ac:dyDescent="0.25">
      <c r="BK614201" s="2311"/>
    </row>
    <row r="614225" spans="63:63" x14ac:dyDescent="0.25">
      <c r="BK614225" s="2315"/>
    </row>
    <row r="614226" spans="63:63" x14ac:dyDescent="0.25">
      <c r="BK614226" s="2311"/>
    </row>
    <row r="614250" spans="63:63" x14ac:dyDescent="0.25">
      <c r="BK614250" s="2315"/>
    </row>
    <row r="614251" spans="63:63" x14ac:dyDescent="0.25">
      <c r="BK614251" s="2311"/>
    </row>
    <row r="614275" spans="63:63" x14ac:dyDescent="0.25">
      <c r="BK614275" s="2315"/>
    </row>
    <row r="614276" spans="63:63" x14ac:dyDescent="0.25">
      <c r="BK614276" s="2311"/>
    </row>
    <row r="614300" spans="63:63" x14ac:dyDescent="0.25">
      <c r="BK614300" s="2315"/>
    </row>
    <row r="614301" spans="63:63" x14ac:dyDescent="0.25">
      <c r="BK614301" s="2311"/>
    </row>
    <row r="614325" spans="63:63" x14ac:dyDescent="0.25">
      <c r="BK614325" s="2315"/>
    </row>
    <row r="614326" spans="63:63" x14ac:dyDescent="0.25">
      <c r="BK614326" s="2311"/>
    </row>
    <row r="614350" spans="63:63" x14ac:dyDescent="0.25">
      <c r="BK614350" s="2315"/>
    </row>
    <row r="614351" spans="63:63" x14ac:dyDescent="0.25">
      <c r="BK614351" s="2311"/>
    </row>
    <row r="614375" spans="63:63" x14ac:dyDescent="0.25">
      <c r="BK614375" s="2315"/>
    </row>
    <row r="614376" spans="63:63" x14ac:dyDescent="0.25">
      <c r="BK614376" s="2311"/>
    </row>
    <row r="614400" spans="63:63" x14ac:dyDescent="0.25">
      <c r="BK614400" s="2315"/>
    </row>
    <row r="614401" spans="63:63" x14ac:dyDescent="0.25">
      <c r="BK614401" s="2311"/>
    </row>
    <row r="614425" spans="63:63" x14ac:dyDescent="0.25">
      <c r="BK614425" s="2315"/>
    </row>
    <row r="614426" spans="63:63" x14ac:dyDescent="0.25">
      <c r="BK614426" s="2311"/>
    </row>
    <row r="614450" spans="63:63" x14ac:dyDescent="0.25">
      <c r="BK614450" s="2315"/>
    </row>
    <row r="614451" spans="63:63" x14ac:dyDescent="0.25">
      <c r="BK614451" s="2311"/>
    </row>
    <row r="614475" spans="63:63" x14ac:dyDescent="0.25">
      <c r="BK614475" s="2315"/>
    </row>
    <row r="614476" spans="63:63" x14ac:dyDescent="0.25">
      <c r="BK614476" s="2311"/>
    </row>
    <row r="614500" spans="63:63" x14ac:dyDescent="0.25">
      <c r="BK614500" s="2315"/>
    </row>
    <row r="614501" spans="63:63" x14ac:dyDescent="0.25">
      <c r="BK614501" s="2311"/>
    </row>
    <row r="614525" spans="63:63" x14ac:dyDescent="0.25">
      <c r="BK614525" s="2315"/>
    </row>
    <row r="614526" spans="63:63" x14ac:dyDescent="0.25">
      <c r="BK614526" s="2311"/>
    </row>
    <row r="614550" spans="63:63" x14ac:dyDescent="0.25">
      <c r="BK614550" s="2315"/>
    </row>
    <row r="614551" spans="63:63" x14ac:dyDescent="0.25">
      <c r="BK614551" s="2311"/>
    </row>
    <row r="614575" spans="63:63" x14ac:dyDescent="0.25">
      <c r="BK614575" s="2315"/>
    </row>
    <row r="614576" spans="63:63" x14ac:dyDescent="0.25">
      <c r="BK614576" s="2311"/>
    </row>
    <row r="614600" spans="63:63" x14ac:dyDescent="0.25">
      <c r="BK614600" s="2315"/>
    </row>
    <row r="614601" spans="63:63" x14ac:dyDescent="0.25">
      <c r="BK614601" s="2311"/>
    </row>
    <row r="614625" spans="63:63" x14ac:dyDescent="0.25">
      <c r="BK614625" s="2315"/>
    </row>
    <row r="614626" spans="63:63" x14ac:dyDescent="0.25">
      <c r="BK614626" s="2311"/>
    </row>
    <row r="614650" spans="63:63" x14ac:dyDescent="0.25">
      <c r="BK614650" s="2315"/>
    </row>
    <row r="614651" spans="63:63" x14ac:dyDescent="0.25">
      <c r="BK614651" s="2311"/>
    </row>
    <row r="614675" spans="63:63" x14ac:dyDescent="0.25">
      <c r="BK614675" s="2315"/>
    </row>
    <row r="614676" spans="63:63" x14ac:dyDescent="0.25">
      <c r="BK614676" s="2311"/>
    </row>
    <row r="614700" spans="63:63" x14ac:dyDescent="0.25">
      <c r="BK614700" s="2315"/>
    </row>
    <row r="614701" spans="63:63" x14ac:dyDescent="0.25">
      <c r="BK614701" s="2311"/>
    </row>
    <row r="614725" spans="63:63" x14ac:dyDescent="0.25">
      <c r="BK614725" s="2315"/>
    </row>
    <row r="614726" spans="63:63" x14ac:dyDescent="0.25">
      <c r="BK614726" s="2311"/>
    </row>
    <row r="614750" spans="63:63" x14ac:dyDescent="0.25">
      <c r="BK614750" s="2315"/>
    </row>
    <row r="614751" spans="63:63" x14ac:dyDescent="0.25">
      <c r="BK614751" s="2311"/>
    </row>
    <row r="614775" spans="63:63" x14ac:dyDescent="0.25">
      <c r="BK614775" s="2315"/>
    </row>
    <row r="614776" spans="63:63" x14ac:dyDescent="0.25">
      <c r="BK614776" s="2311"/>
    </row>
    <row r="614800" spans="63:63" x14ac:dyDescent="0.25">
      <c r="BK614800" s="2315"/>
    </row>
    <row r="614801" spans="63:63" x14ac:dyDescent="0.25">
      <c r="BK614801" s="2311"/>
    </row>
    <row r="614825" spans="63:63" x14ac:dyDescent="0.25">
      <c r="BK614825" s="2315"/>
    </row>
    <row r="614826" spans="63:63" x14ac:dyDescent="0.25">
      <c r="BK614826" s="2311"/>
    </row>
    <row r="614850" spans="63:63" x14ac:dyDescent="0.25">
      <c r="BK614850" s="2315"/>
    </row>
    <row r="614851" spans="63:63" x14ac:dyDescent="0.25">
      <c r="BK614851" s="2311"/>
    </row>
    <row r="614875" spans="63:63" x14ac:dyDescent="0.25">
      <c r="BK614875" s="2315"/>
    </row>
    <row r="614876" spans="63:63" x14ac:dyDescent="0.25">
      <c r="BK614876" s="2311"/>
    </row>
    <row r="614900" spans="63:63" x14ac:dyDescent="0.25">
      <c r="BK614900" s="2315"/>
    </row>
    <row r="614901" spans="63:63" x14ac:dyDescent="0.25">
      <c r="BK614901" s="2311"/>
    </row>
    <row r="614925" spans="63:63" x14ac:dyDescent="0.25">
      <c r="BK614925" s="2315"/>
    </row>
    <row r="614926" spans="63:63" x14ac:dyDescent="0.25">
      <c r="BK614926" s="2311"/>
    </row>
    <row r="614950" spans="63:63" x14ac:dyDescent="0.25">
      <c r="BK614950" s="2315"/>
    </row>
    <row r="614951" spans="63:63" x14ac:dyDescent="0.25">
      <c r="BK614951" s="2311"/>
    </row>
    <row r="614975" spans="63:63" x14ac:dyDescent="0.25">
      <c r="BK614975" s="2315"/>
    </row>
    <row r="614976" spans="63:63" x14ac:dyDescent="0.25">
      <c r="BK614976" s="2311"/>
    </row>
    <row r="615000" spans="63:63" x14ac:dyDescent="0.25">
      <c r="BK615000" s="2315"/>
    </row>
    <row r="615001" spans="63:63" x14ac:dyDescent="0.25">
      <c r="BK615001" s="2311"/>
    </row>
    <row r="615025" spans="63:63" x14ac:dyDescent="0.25">
      <c r="BK615025" s="2315"/>
    </row>
    <row r="615026" spans="63:63" x14ac:dyDescent="0.25">
      <c r="BK615026" s="2311"/>
    </row>
    <row r="615050" spans="63:63" x14ac:dyDescent="0.25">
      <c r="BK615050" s="2315"/>
    </row>
    <row r="615051" spans="63:63" x14ac:dyDescent="0.25">
      <c r="BK615051" s="2311"/>
    </row>
    <row r="615075" spans="63:63" x14ac:dyDescent="0.25">
      <c r="BK615075" s="2315"/>
    </row>
    <row r="615076" spans="63:63" x14ac:dyDescent="0.25">
      <c r="BK615076" s="2311"/>
    </row>
    <row r="615100" spans="63:63" x14ac:dyDescent="0.25">
      <c r="BK615100" s="2315"/>
    </row>
    <row r="615101" spans="63:63" x14ac:dyDescent="0.25">
      <c r="BK615101" s="2311"/>
    </row>
    <row r="615125" spans="63:63" x14ac:dyDescent="0.25">
      <c r="BK615125" s="2315"/>
    </row>
    <row r="615126" spans="63:63" x14ac:dyDescent="0.25">
      <c r="BK615126" s="2311"/>
    </row>
    <row r="615150" spans="63:63" x14ac:dyDescent="0.25">
      <c r="BK615150" s="2315"/>
    </row>
    <row r="615151" spans="63:63" x14ac:dyDescent="0.25">
      <c r="BK615151" s="2311"/>
    </row>
    <row r="615175" spans="63:63" x14ac:dyDescent="0.25">
      <c r="BK615175" s="2315"/>
    </row>
    <row r="615176" spans="63:63" x14ac:dyDescent="0.25">
      <c r="BK615176" s="2311"/>
    </row>
    <row r="615200" spans="63:63" x14ac:dyDescent="0.25">
      <c r="BK615200" s="2315"/>
    </row>
    <row r="615201" spans="63:63" x14ac:dyDescent="0.25">
      <c r="BK615201" s="2311"/>
    </row>
    <row r="615225" spans="63:63" x14ac:dyDescent="0.25">
      <c r="BK615225" s="2315"/>
    </row>
    <row r="615226" spans="63:63" x14ac:dyDescent="0.25">
      <c r="BK615226" s="2311"/>
    </row>
    <row r="615250" spans="63:63" x14ac:dyDescent="0.25">
      <c r="BK615250" s="2315"/>
    </row>
    <row r="615251" spans="63:63" x14ac:dyDescent="0.25">
      <c r="BK615251" s="2311"/>
    </row>
    <row r="615275" spans="63:63" x14ac:dyDescent="0.25">
      <c r="BK615275" s="2315"/>
    </row>
    <row r="615276" spans="63:63" x14ac:dyDescent="0.25">
      <c r="BK615276" s="2311"/>
    </row>
    <row r="615300" spans="63:63" x14ac:dyDescent="0.25">
      <c r="BK615300" s="2315"/>
    </row>
    <row r="615301" spans="63:63" x14ac:dyDescent="0.25">
      <c r="BK615301" s="2311"/>
    </row>
    <row r="615325" spans="63:63" x14ac:dyDescent="0.25">
      <c r="BK615325" s="2315"/>
    </row>
    <row r="615326" spans="63:63" x14ac:dyDescent="0.25">
      <c r="BK615326" s="2311"/>
    </row>
    <row r="615350" spans="63:63" x14ac:dyDescent="0.25">
      <c r="BK615350" s="2315"/>
    </row>
    <row r="615351" spans="63:63" x14ac:dyDescent="0.25">
      <c r="BK615351" s="2311"/>
    </row>
    <row r="615375" spans="63:63" x14ac:dyDescent="0.25">
      <c r="BK615375" s="2315"/>
    </row>
    <row r="615376" spans="63:63" x14ac:dyDescent="0.25">
      <c r="BK615376" s="2311"/>
    </row>
    <row r="615400" spans="63:63" x14ac:dyDescent="0.25">
      <c r="BK615400" s="2315"/>
    </row>
    <row r="615401" spans="63:63" x14ac:dyDescent="0.25">
      <c r="BK615401" s="2311"/>
    </row>
    <row r="615425" spans="63:63" x14ac:dyDescent="0.25">
      <c r="BK615425" s="2315"/>
    </row>
    <row r="615426" spans="63:63" x14ac:dyDescent="0.25">
      <c r="BK615426" s="2311"/>
    </row>
    <row r="615450" spans="63:63" x14ac:dyDescent="0.25">
      <c r="BK615450" s="2315"/>
    </row>
    <row r="615451" spans="63:63" x14ac:dyDescent="0.25">
      <c r="BK615451" s="2311"/>
    </row>
    <row r="615475" spans="63:63" x14ac:dyDescent="0.25">
      <c r="BK615475" s="2315"/>
    </row>
    <row r="615476" spans="63:63" x14ac:dyDescent="0.25">
      <c r="BK615476" s="2311"/>
    </row>
    <row r="615500" spans="63:63" x14ac:dyDescent="0.25">
      <c r="BK615500" s="2315"/>
    </row>
    <row r="615501" spans="63:63" x14ac:dyDescent="0.25">
      <c r="BK615501" s="2311"/>
    </row>
    <row r="615525" spans="63:63" x14ac:dyDescent="0.25">
      <c r="BK615525" s="2315"/>
    </row>
    <row r="615526" spans="63:63" x14ac:dyDescent="0.25">
      <c r="BK615526" s="2311"/>
    </row>
    <row r="615550" spans="63:63" x14ac:dyDescent="0.25">
      <c r="BK615550" s="2315"/>
    </row>
    <row r="615551" spans="63:63" x14ac:dyDescent="0.25">
      <c r="BK615551" s="2311"/>
    </row>
    <row r="615575" spans="63:63" x14ac:dyDescent="0.25">
      <c r="BK615575" s="2315"/>
    </row>
    <row r="615576" spans="63:63" x14ac:dyDescent="0.25">
      <c r="BK615576" s="2311"/>
    </row>
    <row r="615600" spans="63:63" x14ac:dyDescent="0.25">
      <c r="BK615600" s="2315"/>
    </row>
    <row r="615601" spans="63:63" x14ac:dyDescent="0.25">
      <c r="BK615601" s="2311"/>
    </row>
    <row r="615625" spans="63:63" x14ac:dyDescent="0.25">
      <c r="BK615625" s="2315"/>
    </row>
    <row r="615626" spans="63:63" x14ac:dyDescent="0.25">
      <c r="BK615626" s="2311"/>
    </row>
    <row r="615650" spans="63:63" x14ac:dyDescent="0.25">
      <c r="BK615650" s="2315"/>
    </row>
    <row r="615651" spans="63:63" x14ac:dyDescent="0.25">
      <c r="BK615651" s="2311"/>
    </row>
    <row r="615675" spans="63:63" x14ac:dyDescent="0.25">
      <c r="BK615675" s="2315"/>
    </row>
    <row r="615676" spans="63:63" x14ac:dyDescent="0.25">
      <c r="BK615676" s="2311"/>
    </row>
    <row r="615700" spans="63:63" x14ac:dyDescent="0.25">
      <c r="BK615700" s="2315"/>
    </row>
    <row r="615701" spans="63:63" x14ac:dyDescent="0.25">
      <c r="BK615701" s="2311"/>
    </row>
    <row r="615725" spans="63:63" x14ac:dyDescent="0.25">
      <c r="BK615725" s="2315"/>
    </row>
    <row r="615726" spans="63:63" x14ac:dyDescent="0.25">
      <c r="BK615726" s="2311"/>
    </row>
    <row r="615750" spans="63:63" x14ac:dyDescent="0.25">
      <c r="BK615750" s="2315"/>
    </row>
    <row r="615751" spans="63:63" x14ac:dyDescent="0.25">
      <c r="BK615751" s="2311"/>
    </row>
    <row r="615775" spans="63:63" x14ac:dyDescent="0.25">
      <c r="BK615775" s="2315"/>
    </row>
    <row r="615776" spans="63:63" x14ac:dyDescent="0.25">
      <c r="BK615776" s="2311"/>
    </row>
    <row r="615800" spans="63:63" x14ac:dyDescent="0.25">
      <c r="BK615800" s="2315"/>
    </row>
    <row r="615801" spans="63:63" x14ac:dyDescent="0.25">
      <c r="BK615801" s="2311"/>
    </row>
    <row r="615825" spans="63:63" x14ac:dyDescent="0.25">
      <c r="BK615825" s="2315"/>
    </row>
    <row r="615826" spans="63:63" x14ac:dyDescent="0.25">
      <c r="BK615826" s="2311"/>
    </row>
    <row r="615850" spans="63:63" x14ac:dyDescent="0.25">
      <c r="BK615850" s="2315"/>
    </row>
    <row r="615851" spans="63:63" x14ac:dyDescent="0.25">
      <c r="BK615851" s="2311"/>
    </row>
    <row r="615875" spans="63:63" x14ac:dyDescent="0.25">
      <c r="BK615875" s="2315"/>
    </row>
    <row r="615876" spans="63:63" x14ac:dyDescent="0.25">
      <c r="BK615876" s="2311"/>
    </row>
    <row r="615900" spans="63:63" x14ac:dyDescent="0.25">
      <c r="BK615900" s="2315"/>
    </row>
    <row r="615901" spans="63:63" x14ac:dyDescent="0.25">
      <c r="BK615901" s="2311"/>
    </row>
    <row r="615925" spans="63:63" x14ac:dyDescent="0.25">
      <c r="BK615925" s="2315"/>
    </row>
    <row r="615926" spans="63:63" x14ac:dyDescent="0.25">
      <c r="BK615926" s="2311"/>
    </row>
    <row r="615950" spans="63:63" x14ac:dyDescent="0.25">
      <c r="BK615950" s="2315"/>
    </row>
    <row r="615951" spans="63:63" x14ac:dyDescent="0.25">
      <c r="BK615951" s="2311"/>
    </row>
    <row r="615975" spans="63:63" x14ac:dyDescent="0.25">
      <c r="BK615975" s="2315"/>
    </row>
    <row r="615976" spans="63:63" x14ac:dyDescent="0.25">
      <c r="BK615976" s="2311"/>
    </row>
    <row r="616000" spans="63:63" x14ac:dyDescent="0.25">
      <c r="BK616000" s="2315"/>
    </row>
    <row r="616001" spans="63:63" x14ac:dyDescent="0.25">
      <c r="BK616001" s="2311"/>
    </row>
    <row r="616025" spans="63:63" x14ac:dyDescent="0.25">
      <c r="BK616025" s="2315"/>
    </row>
    <row r="616026" spans="63:63" x14ac:dyDescent="0.25">
      <c r="BK616026" s="2311"/>
    </row>
    <row r="616050" spans="63:63" x14ac:dyDescent="0.25">
      <c r="BK616050" s="2315"/>
    </row>
    <row r="616051" spans="63:63" x14ac:dyDescent="0.25">
      <c r="BK616051" s="2311"/>
    </row>
    <row r="616075" spans="63:63" x14ac:dyDescent="0.25">
      <c r="BK616075" s="2315"/>
    </row>
    <row r="616076" spans="63:63" x14ac:dyDescent="0.25">
      <c r="BK616076" s="2311"/>
    </row>
    <row r="616100" spans="63:63" x14ac:dyDescent="0.25">
      <c r="BK616100" s="2315"/>
    </row>
    <row r="616101" spans="63:63" x14ac:dyDescent="0.25">
      <c r="BK616101" s="2311"/>
    </row>
    <row r="616125" spans="63:63" x14ac:dyDescent="0.25">
      <c r="BK616125" s="2315"/>
    </row>
    <row r="616126" spans="63:63" x14ac:dyDescent="0.25">
      <c r="BK616126" s="2311"/>
    </row>
    <row r="616150" spans="63:63" x14ac:dyDescent="0.25">
      <c r="BK616150" s="2315"/>
    </row>
    <row r="616151" spans="63:63" x14ac:dyDescent="0.25">
      <c r="BK616151" s="2311"/>
    </row>
    <row r="616175" spans="63:63" x14ac:dyDescent="0.25">
      <c r="BK616175" s="2315"/>
    </row>
    <row r="616176" spans="63:63" x14ac:dyDescent="0.25">
      <c r="BK616176" s="2311"/>
    </row>
    <row r="616200" spans="63:63" x14ac:dyDescent="0.25">
      <c r="BK616200" s="2315"/>
    </row>
    <row r="616201" spans="63:63" x14ac:dyDescent="0.25">
      <c r="BK616201" s="2311"/>
    </row>
    <row r="616225" spans="63:63" x14ac:dyDescent="0.25">
      <c r="BK616225" s="2315"/>
    </row>
    <row r="616226" spans="63:63" x14ac:dyDescent="0.25">
      <c r="BK616226" s="2311"/>
    </row>
    <row r="616250" spans="63:63" x14ac:dyDescent="0.25">
      <c r="BK616250" s="2315"/>
    </row>
    <row r="616251" spans="63:63" x14ac:dyDescent="0.25">
      <c r="BK616251" s="2311"/>
    </row>
    <row r="616275" spans="63:63" x14ac:dyDescent="0.25">
      <c r="BK616275" s="2315"/>
    </row>
    <row r="616276" spans="63:63" x14ac:dyDescent="0.25">
      <c r="BK616276" s="2311"/>
    </row>
    <row r="616300" spans="63:63" x14ac:dyDescent="0.25">
      <c r="BK616300" s="2315"/>
    </row>
    <row r="616301" spans="63:63" x14ac:dyDescent="0.25">
      <c r="BK616301" s="2311"/>
    </row>
    <row r="616325" spans="63:63" x14ac:dyDescent="0.25">
      <c r="BK616325" s="2315"/>
    </row>
    <row r="616326" spans="63:63" x14ac:dyDescent="0.25">
      <c r="BK616326" s="2311"/>
    </row>
    <row r="616350" spans="63:63" x14ac:dyDescent="0.25">
      <c r="BK616350" s="2315"/>
    </row>
    <row r="616351" spans="63:63" x14ac:dyDescent="0.25">
      <c r="BK616351" s="2311"/>
    </row>
    <row r="616375" spans="63:63" x14ac:dyDescent="0.25">
      <c r="BK616375" s="2315"/>
    </row>
    <row r="616376" spans="63:63" x14ac:dyDescent="0.25">
      <c r="BK616376" s="2311"/>
    </row>
    <row r="616400" spans="63:63" x14ac:dyDescent="0.25">
      <c r="BK616400" s="2315"/>
    </row>
    <row r="616401" spans="63:63" x14ac:dyDescent="0.25">
      <c r="BK616401" s="2311"/>
    </row>
    <row r="616425" spans="63:63" x14ac:dyDescent="0.25">
      <c r="BK616425" s="2315"/>
    </row>
    <row r="616426" spans="63:63" x14ac:dyDescent="0.25">
      <c r="BK616426" s="2311"/>
    </row>
    <row r="616450" spans="63:63" x14ac:dyDescent="0.25">
      <c r="BK616450" s="2315"/>
    </row>
    <row r="616451" spans="63:63" x14ac:dyDescent="0.25">
      <c r="BK616451" s="2311"/>
    </row>
    <row r="616475" spans="63:63" x14ac:dyDescent="0.25">
      <c r="BK616475" s="2315"/>
    </row>
    <row r="616476" spans="63:63" x14ac:dyDescent="0.25">
      <c r="BK616476" s="2311"/>
    </row>
    <row r="616500" spans="63:63" x14ac:dyDescent="0.25">
      <c r="BK616500" s="2315"/>
    </row>
    <row r="616501" spans="63:63" x14ac:dyDescent="0.25">
      <c r="BK616501" s="2311"/>
    </row>
    <row r="616525" spans="63:63" x14ac:dyDescent="0.25">
      <c r="BK616525" s="2315"/>
    </row>
    <row r="616526" spans="63:63" x14ac:dyDescent="0.25">
      <c r="BK616526" s="2311"/>
    </row>
    <row r="616550" spans="63:63" x14ac:dyDescent="0.25">
      <c r="BK616550" s="2315"/>
    </row>
    <row r="616551" spans="63:63" x14ac:dyDescent="0.25">
      <c r="BK616551" s="2311"/>
    </row>
    <row r="616575" spans="63:63" x14ac:dyDescent="0.25">
      <c r="BK616575" s="2315"/>
    </row>
    <row r="616576" spans="63:63" x14ac:dyDescent="0.25">
      <c r="BK616576" s="2311"/>
    </row>
    <row r="616600" spans="63:63" x14ac:dyDescent="0.25">
      <c r="BK616600" s="2315"/>
    </row>
    <row r="616601" spans="63:63" x14ac:dyDescent="0.25">
      <c r="BK616601" s="2311"/>
    </row>
    <row r="616625" spans="63:63" x14ac:dyDescent="0.25">
      <c r="BK616625" s="2315"/>
    </row>
    <row r="616626" spans="63:63" x14ac:dyDescent="0.25">
      <c r="BK616626" s="2311"/>
    </row>
    <row r="616650" spans="63:63" x14ac:dyDescent="0.25">
      <c r="BK616650" s="2315"/>
    </row>
    <row r="616651" spans="63:63" x14ac:dyDescent="0.25">
      <c r="BK616651" s="2311"/>
    </row>
    <row r="616675" spans="63:63" x14ac:dyDescent="0.25">
      <c r="BK616675" s="2315"/>
    </row>
    <row r="616676" spans="63:63" x14ac:dyDescent="0.25">
      <c r="BK616676" s="2311"/>
    </row>
    <row r="616700" spans="63:63" x14ac:dyDescent="0.25">
      <c r="BK616700" s="2315"/>
    </row>
    <row r="616701" spans="63:63" x14ac:dyDescent="0.25">
      <c r="BK616701" s="2311"/>
    </row>
    <row r="616725" spans="63:63" x14ac:dyDescent="0.25">
      <c r="BK616725" s="2315"/>
    </row>
    <row r="616726" spans="63:63" x14ac:dyDescent="0.25">
      <c r="BK616726" s="2311"/>
    </row>
    <row r="616750" spans="63:63" x14ac:dyDescent="0.25">
      <c r="BK616750" s="2315"/>
    </row>
    <row r="616751" spans="63:63" x14ac:dyDescent="0.25">
      <c r="BK616751" s="2311"/>
    </row>
    <row r="616775" spans="63:63" x14ac:dyDescent="0.25">
      <c r="BK616775" s="2315"/>
    </row>
    <row r="616776" spans="63:63" x14ac:dyDescent="0.25">
      <c r="BK616776" s="2311"/>
    </row>
    <row r="616800" spans="63:63" x14ac:dyDescent="0.25">
      <c r="BK616800" s="2315"/>
    </row>
    <row r="616801" spans="63:63" x14ac:dyDescent="0.25">
      <c r="BK616801" s="2311"/>
    </row>
    <row r="616825" spans="63:63" x14ac:dyDescent="0.25">
      <c r="BK616825" s="2315"/>
    </row>
    <row r="616826" spans="63:63" x14ac:dyDescent="0.25">
      <c r="BK616826" s="2311"/>
    </row>
    <row r="616850" spans="63:63" x14ac:dyDescent="0.25">
      <c r="BK616850" s="2315"/>
    </row>
    <row r="616851" spans="63:63" x14ac:dyDescent="0.25">
      <c r="BK616851" s="2311"/>
    </row>
    <row r="616875" spans="63:63" x14ac:dyDescent="0.25">
      <c r="BK616875" s="2315"/>
    </row>
    <row r="616876" spans="63:63" x14ac:dyDescent="0.25">
      <c r="BK616876" s="2311"/>
    </row>
    <row r="616900" spans="63:63" x14ac:dyDescent="0.25">
      <c r="BK616900" s="2315"/>
    </row>
    <row r="616901" spans="63:63" x14ac:dyDescent="0.25">
      <c r="BK616901" s="2311"/>
    </row>
    <row r="616925" spans="63:63" x14ac:dyDescent="0.25">
      <c r="BK616925" s="2315"/>
    </row>
    <row r="616926" spans="63:63" x14ac:dyDescent="0.25">
      <c r="BK616926" s="2311"/>
    </row>
    <row r="616950" spans="63:63" x14ac:dyDescent="0.25">
      <c r="BK616950" s="2315"/>
    </row>
    <row r="616951" spans="63:63" x14ac:dyDescent="0.25">
      <c r="BK616951" s="2311"/>
    </row>
    <row r="616975" spans="63:63" x14ac:dyDescent="0.25">
      <c r="BK616975" s="2315"/>
    </row>
    <row r="616976" spans="63:63" x14ac:dyDescent="0.25">
      <c r="BK616976" s="2311"/>
    </row>
    <row r="617000" spans="63:63" x14ac:dyDescent="0.25">
      <c r="BK617000" s="2315"/>
    </row>
    <row r="617001" spans="63:63" x14ac:dyDescent="0.25">
      <c r="BK617001" s="2311"/>
    </row>
    <row r="617025" spans="63:63" x14ac:dyDescent="0.25">
      <c r="BK617025" s="2315"/>
    </row>
    <row r="617026" spans="63:63" x14ac:dyDescent="0.25">
      <c r="BK617026" s="2311"/>
    </row>
    <row r="617050" spans="63:63" x14ac:dyDescent="0.25">
      <c r="BK617050" s="2315"/>
    </row>
    <row r="617051" spans="63:63" x14ac:dyDescent="0.25">
      <c r="BK617051" s="2311"/>
    </row>
    <row r="617075" spans="63:63" x14ac:dyDescent="0.25">
      <c r="BK617075" s="2315"/>
    </row>
    <row r="617076" spans="63:63" x14ac:dyDescent="0.25">
      <c r="BK617076" s="2311"/>
    </row>
    <row r="617100" spans="63:63" x14ac:dyDescent="0.25">
      <c r="BK617100" s="2315"/>
    </row>
    <row r="617101" spans="63:63" x14ac:dyDescent="0.25">
      <c r="BK617101" s="2311"/>
    </row>
    <row r="617125" spans="63:63" x14ac:dyDescent="0.25">
      <c r="BK617125" s="2315"/>
    </row>
    <row r="617126" spans="63:63" x14ac:dyDescent="0.25">
      <c r="BK617126" s="2311"/>
    </row>
    <row r="617150" spans="63:63" x14ac:dyDescent="0.25">
      <c r="BK617150" s="2315"/>
    </row>
    <row r="617151" spans="63:63" x14ac:dyDescent="0.25">
      <c r="BK617151" s="2311"/>
    </row>
    <row r="617175" spans="63:63" x14ac:dyDescent="0.25">
      <c r="BK617175" s="2315"/>
    </row>
    <row r="617176" spans="63:63" x14ac:dyDescent="0.25">
      <c r="BK617176" s="2311"/>
    </row>
    <row r="617200" spans="63:63" x14ac:dyDescent="0.25">
      <c r="BK617200" s="2315"/>
    </row>
    <row r="617201" spans="63:63" x14ac:dyDescent="0.25">
      <c r="BK617201" s="2311"/>
    </row>
    <row r="617225" spans="63:63" x14ac:dyDescent="0.25">
      <c r="BK617225" s="2315"/>
    </row>
    <row r="617226" spans="63:63" x14ac:dyDescent="0.25">
      <c r="BK617226" s="2311"/>
    </row>
    <row r="617250" spans="63:63" x14ac:dyDescent="0.25">
      <c r="BK617250" s="2315"/>
    </row>
    <row r="617251" spans="63:63" x14ac:dyDescent="0.25">
      <c r="BK617251" s="2311"/>
    </row>
    <row r="617275" spans="63:63" x14ac:dyDescent="0.25">
      <c r="BK617275" s="2315"/>
    </row>
    <row r="617276" spans="63:63" x14ac:dyDescent="0.25">
      <c r="BK617276" s="2311"/>
    </row>
    <row r="617300" spans="63:63" x14ac:dyDescent="0.25">
      <c r="BK617300" s="2315"/>
    </row>
    <row r="617301" spans="63:63" x14ac:dyDescent="0.25">
      <c r="BK617301" s="2311"/>
    </row>
    <row r="617325" spans="63:63" x14ac:dyDescent="0.25">
      <c r="BK617325" s="2315"/>
    </row>
    <row r="617326" spans="63:63" x14ac:dyDescent="0.25">
      <c r="BK617326" s="2311"/>
    </row>
    <row r="617350" spans="63:63" x14ac:dyDescent="0.25">
      <c r="BK617350" s="2315"/>
    </row>
    <row r="617351" spans="63:63" x14ac:dyDescent="0.25">
      <c r="BK617351" s="2311"/>
    </row>
    <row r="617375" spans="63:63" x14ac:dyDescent="0.25">
      <c r="BK617375" s="2315"/>
    </row>
    <row r="617376" spans="63:63" x14ac:dyDescent="0.25">
      <c r="BK617376" s="2311"/>
    </row>
    <row r="617400" spans="63:63" x14ac:dyDescent="0.25">
      <c r="BK617400" s="2315"/>
    </row>
    <row r="617401" spans="63:63" x14ac:dyDescent="0.25">
      <c r="BK617401" s="2311"/>
    </row>
    <row r="617425" spans="63:63" x14ac:dyDescent="0.25">
      <c r="BK617425" s="2315"/>
    </row>
    <row r="617426" spans="63:63" x14ac:dyDescent="0.25">
      <c r="BK617426" s="2311"/>
    </row>
    <row r="617450" spans="63:63" x14ac:dyDescent="0.25">
      <c r="BK617450" s="2315"/>
    </row>
    <row r="617451" spans="63:63" x14ac:dyDescent="0.25">
      <c r="BK617451" s="2311"/>
    </row>
    <row r="617475" spans="63:63" x14ac:dyDescent="0.25">
      <c r="BK617475" s="2315"/>
    </row>
    <row r="617476" spans="63:63" x14ac:dyDescent="0.25">
      <c r="BK617476" s="2311"/>
    </row>
    <row r="617500" spans="63:63" x14ac:dyDescent="0.25">
      <c r="BK617500" s="2315"/>
    </row>
    <row r="617501" spans="63:63" x14ac:dyDescent="0.25">
      <c r="BK617501" s="2311"/>
    </row>
    <row r="617525" spans="63:63" x14ac:dyDescent="0.25">
      <c r="BK617525" s="2315"/>
    </row>
    <row r="617526" spans="63:63" x14ac:dyDescent="0.25">
      <c r="BK617526" s="2311"/>
    </row>
    <row r="617550" spans="63:63" x14ac:dyDescent="0.25">
      <c r="BK617550" s="2315"/>
    </row>
    <row r="617551" spans="63:63" x14ac:dyDescent="0.25">
      <c r="BK617551" s="2311"/>
    </row>
    <row r="617575" spans="63:63" x14ac:dyDescent="0.25">
      <c r="BK617575" s="2315"/>
    </row>
    <row r="617576" spans="63:63" x14ac:dyDescent="0.25">
      <c r="BK617576" s="2311"/>
    </row>
    <row r="617600" spans="63:63" x14ac:dyDescent="0.25">
      <c r="BK617600" s="2315"/>
    </row>
    <row r="617601" spans="63:63" x14ac:dyDescent="0.25">
      <c r="BK617601" s="2311"/>
    </row>
    <row r="617625" spans="63:63" x14ac:dyDescent="0.25">
      <c r="BK617625" s="2315"/>
    </row>
    <row r="617626" spans="63:63" x14ac:dyDescent="0.25">
      <c r="BK617626" s="2311"/>
    </row>
    <row r="617650" spans="63:63" x14ac:dyDescent="0.25">
      <c r="BK617650" s="2315"/>
    </row>
    <row r="617651" spans="63:63" x14ac:dyDescent="0.25">
      <c r="BK617651" s="2311"/>
    </row>
    <row r="617675" spans="63:63" x14ac:dyDescent="0.25">
      <c r="BK617675" s="2315"/>
    </row>
    <row r="617676" spans="63:63" x14ac:dyDescent="0.25">
      <c r="BK617676" s="2311"/>
    </row>
    <row r="617700" spans="63:63" x14ac:dyDescent="0.25">
      <c r="BK617700" s="2315"/>
    </row>
    <row r="617701" spans="63:63" x14ac:dyDescent="0.25">
      <c r="BK617701" s="2311"/>
    </row>
    <row r="617725" spans="63:63" x14ac:dyDescent="0.25">
      <c r="BK617725" s="2315"/>
    </row>
    <row r="617726" spans="63:63" x14ac:dyDescent="0.25">
      <c r="BK617726" s="2311"/>
    </row>
    <row r="617750" spans="63:63" x14ac:dyDescent="0.25">
      <c r="BK617750" s="2315"/>
    </row>
    <row r="617751" spans="63:63" x14ac:dyDescent="0.25">
      <c r="BK617751" s="2311"/>
    </row>
    <row r="617775" spans="63:63" x14ac:dyDescent="0.25">
      <c r="BK617775" s="2315"/>
    </row>
    <row r="617776" spans="63:63" x14ac:dyDescent="0.25">
      <c r="BK617776" s="2311"/>
    </row>
    <row r="617800" spans="63:63" x14ac:dyDescent="0.25">
      <c r="BK617800" s="2315"/>
    </row>
    <row r="617801" spans="63:63" x14ac:dyDescent="0.25">
      <c r="BK617801" s="2311"/>
    </row>
    <row r="617825" spans="63:63" x14ac:dyDescent="0.25">
      <c r="BK617825" s="2315"/>
    </row>
    <row r="617826" spans="63:63" x14ac:dyDescent="0.25">
      <c r="BK617826" s="2311"/>
    </row>
    <row r="617850" spans="63:63" x14ac:dyDescent="0.25">
      <c r="BK617850" s="2315"/>
    </row>
    <row r="617851" spans="63:63" x14ac:dyDescent="0.25">
      <c r="BK617851" s="2311"/>
    </row>
    <row r="617875" spans="63:63" x14ac:dyDescent="0.25">
      <c r="BK617875" s="2315"/>
    </row>
    <row r="617876" spans="63:63" x14ac:dyDescent="0.25">
      <c r="BK617876" s="2311"/>
    </row>
    <row r="617900" spans="63:63" x14ac:dyDescent="0.25">
      <c r="BK617900" s="2315"/>
    </row>
    <row r="617901" spans="63:63" x14ac:dyDescent="0.25">
      <c r="BK617901" s="2311"/>
    </row>
    <row r="617925" spans="63:63" x14ac:dyDescent="0.25">
      <c r="BK617925" s="2315"/>
    </row>
    <row r="617926" spans="63:63" x14ac:dyDescent="0.25">
      <c r="BK617926" s="2311"/>
    </row>
    <row r="617950" spans="63:63" x14ac:dyDescent="0.25">
      <c r="BK617950" s="2315"/>
    </row>
    <row r="617951" spans="63:63" x14ac:dyDescent="0.25">
      <c r="BK617951" s="2311"/>
    </row>
    <row r="617975" spans="63:63" x14ac:dyDescent="0.25">
      <c r="BK617975" s="2315"/>
    </row>
    <row r="617976" spans="63:63" x14ac:dyDescent="0.25">
      <c r="BK617976" s="2311"/>
    </row>
    <row r="618000" spans="63:63" x14ac:dyDescent="0.25">
      <c r="BK618000" s="2315"/>
    </row>
    <row r="618001" spans="63:63" x14ac:dyDescent="0.25">
      <c r="BK618001" s="2311"/>
    </row>
    <row r="618025" spans="63:63" x14ac:dyDescent="0.25">
      <c r="BK618025" s="2315"/>
    </row>
    <row r="618026" spans="63:63" x14ac:dyDescent="0.25">
      <c r="BK618026" s="2311"/>
    </row>
    <row r="618050" spans="63:63" x14ac:dyDescent="0.25">
      <c r="BK618050" s="2315"/>
    </row>
    <row r="618051" spans="63:63" x14ac:dyDescent="0.25">
      <c r="BK618051" s="2311"/>
    </row>
    <row r="618075" spans="63:63" x14ac:dyDescent="0.25">
      <c r="BK618075" s="2315"/>
    </row>
    <row r="618076" spans="63:63" x14ac:dyDescent="0.25">
      <c r="BK618076" s="2311"/>
    </row>
    <row r="618100" spans="63:63" x14ac:dyDescent="0.25">
      <c r="BK618100" s="2315"/>
    </row>
    <row r="618101" spans="63:63" x14ac:dyDescent="0.25">
      <c r="BK618101" s="2311"/>
    </row>
    <row r="618125" spans="63:63" x14ac:dyDescent="0.25">
      <c r="BK618125" s="2315"/>
    </row>
    <row r="618126" spans="63:63" x14ac:dyDescent="0.25">
      <c r="BK618126" s="2311"/>
    </row>
    <row r="618150" spans="63:63" x14ac:dyDescent="0.25">
      <c r="BK618150" s="2315"/>
    </row>
    <row r="618151" spans="63:63" x14ac:dyDescent="0.25">
      <c r="BK618151" s="2311"/>
    </row>
    <row r="618175" spans="63:63" x14ac:dyDescent="0.25">
      <c r="BK618175" s="2315"/>
    </row>
    <row r="618176" spans="63:63" x14ac:dyDescent="0.25">
      <c r="BK618176" s="2311"/>
    </row>
    <row r="618200" spans="63:63" x14ac:dyDescent="0.25">
      <c r="BK618200" s="2315"/>
    </row>
    <row r="618201" spans="63:63" x14ac:dyDescent="0.25">
      <c r="BK618201" s="2311"/>
    </row>
    <row r="618225" spans="63:63" x14ac:dyDescent="0.25">
      <c r="BK618225" s="2315"/>
    </row>
    <row r="618226" spans="63:63" x14ac:dyDescent="0.25">
      <c r="BK618226" s="2311"/>
    </row>
    <row r="618250" spans="63:63" x14ac:dyDescent="0.25">
      <c r="BK618250" s="2315"/>
    </row>
    <row r="618251" spans="63:63" x14ac:dyDescent="0.25">
      <c r="BK618251" s="2311"/>
    </row>
    <row r="618275" spans="63:63" x14ac:dyDescent="0.25">
      <c r="BK618275" s="2315"/>
    </row>
    <row r="618276" spans="63:63" x14ac:dyDescent="0.25">
      <c r="BK618276" s="2311"/>
    </row>
    <row r="618300" spans="63:63" x14ac:dyDescent="0.25">
      <c r="BK618300" s="2315"/>
    </row>
    <row r="618301" spans="63:63" x14ac:dyDescent="0.25">
      <c r="BK618301" s="2311"/>
    </row>
    <row r="618325" spans="63:63" x14ac:dyDescent="0.25">
      <c r="BK618325" s="2315"/>
    </row>
    <row r="618326" spans="63:63" x14ac:dyDescent="0.25">
      <c r="BK618326" s="2311"/>
    </row>
    <row r="618350" spans="63:63" x14ac:dyDescent="0.25">
      <c r="BK618350" s="2315"/>
    </row>
    <row r="618351" spans="63:63" x14ac:dyDescent="0.25">
      <c r="BK618351" s="2311"/>
    </row>
    <row r="618375" spans="63:63" x14ac:dyDescent="0.25">
      <c r="BK618375" s="2315"/>
    </row>
    <row r="618376" spans="63:63" x14ac:dyDescent="0.25">
      <c r="BK618376" s="2311"/>
    </row>
    <row r="618400" spans="63:63" x14ac:dyDescent="0.25">
      <c r="BK618400" s="2315"/>
    </row>
    <row r="618401" spans="63:63" x14ac:dyDescent="0.25">
      <c r="BK618401" s="2311"/>
    </row>
    <row r="618425" spans="63:63" x14ac:dyDescent="0.25">
      <c r="BK618425" s="2315"/>
    </row>
    <row r="618426" spans="63:63" x14ac:dyDescent="0.25">
      <c r="BK618426" s="2311"/>
    </row>
    <row r="618450" spans="63:63" x14ac:dyDescent="0.25">
      <c r="BK618450" s="2315"/>
    </row>
    <row r="618451" spans="63:63" x14ac:dyDescent="0.25">
      <c r="BK618451" s="2311"/>
    </row>
    <row r="618475" spans="63:63" x14ac:dyDescent="0.25">
      <c r="BK618475" s="2315"/>
    </row>
    <row r="618476" spans="63:63" x14ac:dyDescent="0.25">
      <c r="BK618476" s="2311"/>
    </row>
    <row r="618500" spans="63:63" x14ac:dyDescent="0.25">
      <c r="BK618500" s="2315"/>
    </row>
    <row r="618501" spans="63:63" x14ac:dyDescent="0.25">
      <c r="BK618501" s="2311"/>
    </row>
    <row r="618525" spans="63:63" x14ac:dyDescent="0.25">
      <c r="BK618525" s="2315"/>
    </row>
    <row r="618526" spans="63:63" x14ac:dyDescent="0.25">
      <c r="BK618526" s="2311"/>
    </row>
    <row r="618550" spans="63:63" x14ac:dyDescent="0.25">
      <c r="BK618550" s="2315"/>
    </row>
    <row r="618551" spans="63:63" x14ac:dyDescent="0.25">
      <c r="BK618551" s="2311"/>
    </row>
    <row r="618575" spans="63:63" x14ac:dyDescent="0.25">
      <c r="BK618575" s="2315"/>
    </row>
    <row r="618576" spans="63:63" x14ac:dyDescent="0.25">
      <c r="BK618576" s="2311"/>
    </row>
    <row r="618600" spans="63:63" x14ac:dyDescent="0.25">
      <c r="BK618600" s="2315"/>
    </row>
    <row r="618601" spans="63:63" x14ac:dyDescent="0.25">
      <c r="BK618601" s="2311"/>
    </row>
    <row r="618625" spans="63:63" x14ac:dyDescent="0.25">
      <c r="BK618625" s="2315"/>
    </row>
    <row r="618626" spans="63:63" x14ac:dyDescent="0.25">
      <c r="BK618626" s="2311"/>
    </row>
    <row r="618650" spans="63:63" x14ac:dyDescent="0.25">
      <c r="BK618650" s="2315"/>
    </row>
    <row r="618651" spans="63:63" x14ac:dyDescent="0.25">
      <c r="BK618651" s="2311"/>
    </row>
    <row r="618675" spans="63:63" x14ac:dyDescent="0.25">
      <c r="BK618675" s="2315"/>
    </row>
    <row r="618676" spans="63:63" x14ac:dyDescent="0.25">
      <c r="BK618676" s="2311"/>
    </row>
    <row r="618700" spans="63:63" x14ac:dyDescent="0.25">
      <c r="BK618700" s="2315"/>
    </row>
    <row r="618701" spans="63:63" x14ac:dyDescent="0.25">
      <c r="BK618701" s="2311"/>
    </row>
    <row r="618725" spans="63:63" x14ac:dyDescent="0.25">
      <c r="BK618725" s="2315"/>
    </row>
    <row r="618726" spans="63:63" x14ac:dyDescent="0.25">
      <c r="BK618726" s="2311"/>
    </row>
    <row r="618750" spans="63:63" x14ac:dyDescent="0.25">
      <c r="BK618750" s="2315"/>
    </row>
    <row r="618751" spans="63:63" x14ac:dyDescent="0.25">
      <c r="BK618751" s="2311"/>
    </row>
    <row r="618775" spans="63:63" x14ac:dyDescent="0.25">
      <c r="BK618775" s="2315"/>
    </row>
    <row r="618776" spans="63:63" x14ac:dyDescent="0.25">
      <c r="BK618776" s="2311"/>
    </row>
    <row r="618800" spans="63:63" x14ac:dyDescent="0.25">
      <c r="BK618800" s="2315"/>
    </row>
    <row r="618801" spans="63:63" x14ac:dyDescent="0.25">
      <c r="BK618801" s="2311"/>
    </row>
    <row r="618825" spans="63:63" x14ac:dyDescent="0.25">
      <c r="BK618825" s="2315"/>
    </row>
    <row r="618826" spans="63:63" x14ac:dyDescent="0.25">
      <c r="BK618826" s="2311"/>
    </row>
    <row r="618850" spans="63:63" x14ac:dyDescent="0.25">
      <c r="BK618850" s="2315"/>
    </row>
    <row r="618851" spans="63:63" x14ac:dyDescent="0.25">
      <c r="BK618851" s="2311"/>
    </row>
    <row r="618875" spans="63:63" x14ac:dyDescent="0.25">
      <c r="BK618875" s="2315"/>
    </row>
    <row r="618876" spans="63:63" x14ac:dyDescent="0.25">
      <c r="BK618876" s="2311"/>
    </row>
    <row r="618900" spans="63:63" x14ac:dyDescent="0.25">
      <c r="BK618900" s="2315"/>
    </row>
    <row r="618901" spans="63:63" x14ac:dyDescent="0.25">
      <c r="BK618901" s="2311"/>
    </row>
    <row r="618925" spans="63:63" x14ac:dyDescent="0.25">
      <c r="BK618925" s="2315"/>
    </row>
    <row r="618926" spans="63:63" x14ac:dyDescent="0.25">
      <c r="BK618926" s="2311"/>
    </row>
    <row r="618950" spans="63:63" x14ac:dyDescent="0.25">
      <c r="BK618950" s="2315"/>
    </row>
    <row r="618951" spans="63:63" x14ac:dyDescent="0.25">
      <c r="BK618951" s="2311"/>
    </row>
    <row r="618975" spans="63:63" x14ac:dyDescent="0.25">
      <c r="BK618975" s="2315"/>
    </row>
    <row r="618976" spans="63:63" x14ac:dyDescent="0.25">
      <c r="BK618976" s="2311"/>
    </row>
    <row r="619000" spans="63:63" x14ac:dyDescent="0.25">
      <c r="BK619000" s="2315"/>
    </row>
    <row r="619001" spans="63:63" x14ac:dyDescent="0.25">
      <c r="BK619001" s="2311"/>
    </row>
    <row r="619025" spans="63:63" x14ac:dyDescent="0.25">
      <c r="BK619025" s="2315"/>
    </row>
    <row r="619026" spans="63:63" x14ac:dyDescent="0.25">
      <c r="BK619026" s="2311"/>
    </row>
    <row r="619050" spans="63:63" x14ac:dyDescent="0.25">
      <c r="BK619050" s="2315"/>
    </row>
    <row r="619051" spans="63:63" x14ac:dyDescent="0.25">
      <c r="BK619051" s="2311"/>
    </row>
    <row r="619075" spans="63:63" x14ac:dyDescent="0.25">
      <c r="BK619075" s="2315"/>
    </row>
    <row r="619076" spans="63:63" x14ac:dyDescent="0.25">
      <c r="BK619076" s="2311"/>
    </row>
    <row r="619100" spans="63:63" x14ac:dyDescent="0.25">
      <c r="BK619100" s="2315"/>
    </row>
    <row r="619101" spans="63:63" x14ac:dyDescent="0.25">
      <c r="BK619101" s="2311"/>
    </row>
    <row r="619125" spans="63:63" x14ac:dyDescent="0.25">
      <c r="BK619125" s="2315"/>
    </row>
    <row r="619126" spans="63:63" x14ac:dyDescent="0.25">
      <c r="BK619126" s="2311"/>
    </row>
    <row r="619150" spans="63:63" x14ac:dyDescent="0.25">
      <c r="BK619150" s="2315"/>
    </row>
    <row r="619151" spans="63:63" x14ac:dyDescent="0.25">
      <c r="BK619151" s="2311"/>
    </row>
    <row r="619175" spans="63:63" x14ac:dyDescent="0.25">
      <c r="BK619175" s="2315"/>
    </row>
    <row r="619176" spans="63:63" x14ac:dyDescent="0.25">
      <c r="BK619176" s="2311"/>
    </row>
    <row r="619200" spans="63:63" x14ac:dyDescent="0.25">
      <c r="BK619200" s="2315"/>
    </row>
    <row r="619201" spans="63:63" x14ac:dyDescent="0.25">
      <c r="BK619201" s="2311"/>
    </row>
    <row r="619225" spans="63:63" x14ac:dyDescent="0.25">
      <c r="BK619225" s="2315"/>
    </row>
    <row r="619226" spans="63:63" x14ac:dyDescent="0.25">
      <c r="BK619226" s="2311"/>
    </row>
    <row r="619250" spans="63:63" x14ac:dyDescent="0.25">
      <c r="BK619250" s="2315"/>
    </row>
    <row r="619251" spans="63:63" x14ac:dyDescent="0.25">
      <c r="BK619251" s="2311"/>
    </row>
    <row r="619275" spans="63:63" x14ac:dyDescent="0.25">
      <c r="BK619275" s="2315"/>
    </row>
    <row r="619276" spans="63:63" x14ac:dyDescent="0.25">
      <c r="BK619276" s="2311"/>
    </row>
    <row r="619300" spans="63:63" x14ac:dyDescent="0.25">
      <c r="BK619300" s="2315"/>
    </row>
    <row r="619301" spans="63:63" x14ac:dyDescent="0.25">
      <c r="BK619301" s="2311"/>
    </row>
    <row r="619325" spans="63:63" x14ac:dyDescent="0.25">
      <c r="BK619325" s="2315"/>
    </row>
    <row r="619326" spans="63:63" x14ac:dyDescent="0.25">
      <c r="BK619326" s="2311"/>
    </row>
    <row r="619350" spans="63:63" x14ac:dyDescent="0.25">
      <c r="BK619350" s="2315"/>
    </row>
    <row r="619351" spans="63:63" x14ac:dyDescent="0.25">
      <c r="BK619351" s="2311"/>
    </row>
    <row r="619375" spans="63:63" x14ac:dyDescent="0.25">
      <c r="BK619375" s="2315"/>
    </row>
    <row r="619376" spans="63:63" x14ac:dyDescent="0.25">
      <c r="BK619376" s="2311"/>
    </row>
    <row r="619400" spans="63:63" x14ac:dyDescent="0.25">
      <c r="BK619400" s="2315"/>
    </row>
    <row r="619401" spans="63:63" x14ac:dyDescent="0.25">
      <c r="BK619401" s="2311"/>
    </row>
    <row r="619425" spans="63:63" x14ac:dyDescent="0.25">
      <c r="BK619425" s="2315"/>
    </row>
    <row r="619426" spans="63:63" x14ac:dyDescent="0.25">
      <c r="BK619426" s="2311"/>
    </row>
    <row r="619450" spans="63:63" x14ac:dyDescent="0.25">
      <c r="BK619450" s="2315"/>
    </row>
    <row r="619451" spans="63:63" x14ac:dyDescent="0.25">
      <c r="BK619451" s="2311"/>
    </row>
    <row r="619475" spans="63:63" x14ac:dyDescent="0.25">
      <c r="BK619475" s="2315"/>
    </row>
    <row r="619476" spans="63:63" x14ac:dyDescent="0.25">
      <c r="BK619476" s="2311"/>
    </row>
    <row r="619500" spans="63:63" x14ac:dyDescent="0.25">
      <c r="BK619500" s="2315"/>
    </row>
    <row r="619501" spans="63:63" x14ac:dyDescent="0.25">
      <c r="BK619501" s="2311"/>
    </row>
    <row r="619525" spans="63:63" x14ac:dyDescent="0.25">
      <c r="BK619525" s="2315"/>
    </row>
    <row r="619526" spans="63:63" x14ac:dyDescent="0.25">
      <c r="BK619526" s="2311"/>
    </row>
    <row r="619550" spans="63:63" x14ac:dyDescent="0.25">
      <c r="BK619550" s="2315"/>
    </row>
    <row r="619551" spans="63:63" x14ac:dyDescent="0.25">
      <c r="BK619551" s="2311"/>
    </row>
    <row r="619575" spans="63:63" x14ac:dyDescent="0.25">
      <c r="BK619575" s="2315"/>
    </row>
    <row r="619576" spans="63:63" x14ac:dyDescent="0.25">
      <c r="BK619576" s="2311"/>
    </row>
    <row r="619600" spans="63:63" x14ac:dyDescent="0.25">
      <c r="BK619600" s="2315"/>
    </row>
    <row r="619601" spans="63:63" x14ac:dyDescent="0.25">
      <c r="BK619601" s="2311"/>
    </row>
    <row r="619625" spans="63:63" x14ac:dyDescent="0.25">
      <c r="BK619625" s="2315"/>
    </row>
    <row r="619626" spans="63:63" x14ac:dyDescent="0.25">
      <c r="BK619626" s="2311"/>
    </row>
    <row r="619650" spans="63:63" x14ac:dyDescent="0.25">
      <c r="BK619650" s="2315"/>
    </row>
    <row r="619651" spans="63:63" x14ac:dyDescent="0.25">
      <c r="BK619651" s="2311"/>
    </row>
    <row r="619675" spans="63:63" x14ac:dyDescent="0.25">
      <c r="BK619675" s="2315"/>
    </row>
    <row r="619676" spans="63:63" x14ac:dyDescent="0.25">
      <c r="BK619676" s="2311"/>
    </row>
    <row r="619700" spans="63:63" x14ac:dyDescent="0.25">
      <c r="BK619700" s="2315"/>
    </row>
    <row r="619701" spans="63:63" x14ac:dyDescent="0.25">
      <c r="BK619701" s="2311"/>
    </row>
    <row r="619725" spans="63:63" x14ac:dyDescent="0.25">
      <c r="BK619725" s="2315"/>
    </row>
    <row r="619726" spans="63:63" x14ac:dyDescent="0.25">
      <c r="BK619726" s="2311"/>
    </row>
    <row r="619750" spans="63:63" x14ac:dyDescent="0.25">
      <c r="BK619750" s="2315"/>
    </row>
    <row r="619751" spans="63:63" x14ac:dyDescent="0.25">
      <c r="BK619751" s="2311"/>
    </row>
    <row r="619775" spans="63:63" x14ac:dyDescent="0.25">
      <c r="BK619775" s="2315"/>
    </row>
    <row r="619776" spans="63:63" x14ac:dyDescent="0.25">
      <c r="BK619776" s="2311"/>
    </row>
    <row r="619800" spans="63:63" x14ac:dyDescent="0.25">
      <c r="BK619800" s="2315"/>
    </row>
    <row r="619801" spans="63:63" x14ac:dyDescent="0.25">
      <c r="BK619801" s="2311"/>
    </row>
    <row r="619825" spans="63:63" x14ac:dyDescent="0.25">
      <c r="BK619825" s="2315"/>
    </row>
    <row r="619826" spans="63:63" x14ac:dyDescent="0.25">
      <c r="BK619826" s="2311"/>
    </row>
    <row r="619850" spans="63:63" x14ac:dyDescent="0.25">
      <c r="BK619850" s="2315"/>
    </row>
    <row r="619851" spans="63:63" x14ac:dyDescent="0.25">
      <c r="BK619851" s="2311"/>
    </row>
    <row r="619875" spans="63:63" x14ac:dyDescent="0.25">
      <c r="BK619875" s="2315"/>
    </row>
    <row r="619876" spans="63:63" x14ac:dyDescent="0.25">
      <c r="BK619876" s="2311"/>
    </row>
    <row r="619900" spans="63:63" x14ac:dyDescent="0.25">
      <c r="BK619900" s="2315"/>
    </row>
    <row r="619901" spans="63:63" x14ac:dyDescent="0.25">
      <c r="BK619901" s="2311"/>
    </row>
    <row r="619925" spans="63:63" x14ac:dyDescent="0.25">
      <c r="BK619925" s="2315"/>
    </row>
    <row r="619926" spans="63:63" x14ac:dyDescent="0.25">
      <c r="BK619926" s="2311"/>
    </row>
    <row r="619950" spans="63:63" x14ac:dyDescent="0.25">
      <c r="BK619950" s="2315"/>
    </row>
    <row r="619951" spans="63:63" x14ac:dyDescent="0.25">
      <c r="BK619951" s="2311"/>
    </row>
    <row r="619975" spans="63:63" x14ac:dyDescent="0.25">
      <c r="BK619975" s="2315"/>
    </row>
    <row r="619976" spans="63:63" x14ac:dyDescent="0.25">
      <c r="BK619976" s="2311"/>
    </row>
    <row r="620000" spans="63:63" x14ac:dyDescent="0.25">
      <c r="BK620000" s="2315"/>
    </row>
    <row r="620001" spans="63:63" x14ac:dyDescent="0.25">
      <c r="BK620001" s="2311"/>
    </row>
    <row r="620025" spans="63:63" x14ac:dyDescent="0.25">
      <c r="BK620025" s="2315"/>
    </row>
    <row r="620026" spans="63:63" x14ac:dyDescent="0.25">
      <c r="BK620026" s="2311"/>
    </row>
    <row r="620050" spans="63:63" x14ac:dyDescent="0.25">
      <c r="BK620050" s="2315"/>
    </row>
    <row r="620051" spans="63:63" x14ac:dyDescent="0.25">
      <c r="BK620051" s="2311"/>
    </row>
    <row r="620075" spans="63:63" x14ac:dyDescent="0.25">
      <c r="BK620075" s="2315"/>
    </row>
    <row r="620076" spans="63:63" x14ac:dyDescent="0.25">
      <c r="BK620076" s="2311"/>
    </row>
    <row r="620100" spans="63:63" x14ac:dyDescent="0.25">
      <c r="BK620100" s="2315"/>
    </row>
    <row r="620101" spans="63:63" x14ac:dyDescent="0.25">
      <c r="BK620101" s="2311"/>
    </row>
    <row r="620125" spans="63:63" x14ac:dyDescent="0.25">
      <c r="BK620125" s="2315"/>
    </row>
    <row r="620126" spans="63:63" x14ac:dyDescent="0.25">
      <c r="BK620126" s="2311"/>
    </row>
    <row r="620150" spans="63:63" x14ac:dyDescent="0.25">
      <c r="BK620150" s="2315"/>
    </row>
    <row r="620151" spans="63:63" x14ac:dyDescent="0.25">
      <c r="BK620151" s="2311"/>
    </row>
    <row r="620175" spans="63:63" x14ac:dyDescent="0.25">
      <c r="BK620175" s="2315"/>
    </row>
    <row r="620176" spans="63:63" x14ac:dyDescent="0.25">
      <c r="BK620176" s="2311"/>
    </row>
    <row r="620200" spans="63:63" x14ac:dyDescent="0.25">
      <c r="BK620200" s="2315"/>
    </row>
    <row r="620201" spans="63:63" x14ac:dyDescent="0.25">
      <c r="BK620201" s="2311"/>
    </row>
    <row r="620225" spans="63:63" x14ac:dyDescent="0.25">
      <c r="BK620225" s="2315"/>
    </row>
    <row r="620226" spans="63:63" x14ac:dyDescent="0.25">
      <c r="BK620226" s="2311"/>
    </row>
    <row r="620250" spans="63:63" x14ac:dyDescent="0.25">
      <c r="BK620250" s="2315"/>
    </row>
    <row r="620251" spans="63:63" x14ac:dyDescent="0.25">
      <c r="BK620251" s="2311"/>
    </row>
    <row r="620275" spans="63:63" x14ac:dyDescent="0.25">
      <c r="BK620275" s="2315"/>
    </row>
    <row r="620276" spans="63:63" x14ac:dyDescent="0.25">
      <c r="BK620276" s="2311"/>
    </row>
    <row r="620300" spans="63:63" x14ac:dyDescent="0.25">
      <c r="BK620300" s="2315"/>
    </row>
    <row r="620301" spans="63:63" x14ac:dyDescent="0.25">
      <c r="BK620301" s="2311"/>
    </row>
    <row r="620325" spans="63:63" x14ac:dyDescent="0.25">
      <c r="BK620325" s="2315"/>
    </row>
    <row r="620326" spans="63:63" x14ac:dyDescent="0.25">
      <c r="BK620326" s="2311"/>
    </row>
    <row r="620350" spans="63:63" x14ac:dyDescent="0.25">
      <c r="BK620350" s="2315"/>
    </row>
    <row r="620351" spans="63:63" x14ac:dyDescent="0.25">
      <c r="BK620351" s="2311"/>
    </row>
    <row r="620375" spans="63:63" x14ac:dyDescent="0.25">
      <c r="BK620375" s="2315"/>
    </row>
    <row r="620376" spans="63:63" x14ac:dyDescent="0.25">
      <c r="BK620376" s="2311"/>
    </row>
    <row r="620400" spans="63:63" x14ac:dyDescent="0.25">
      <c r="BK620400" s="2315"/>
    </row>
    <row r="620401" spans="63:63" x14ac:dyDescent="0.25">
      <c r="BK620401" s="2311"/>
    </row>
    <row r="620425" spans="63:63" x14ac:dyDescent="0.25">
      <c r="BK620425" s="2315"/>
    </row>
    <row r="620426" spans="63:63" x14ac:dyDescent="0.25">
      <c r="BK620426" s="2311"/>
    </row>
    <row r="620450" spans="63:63" x14ac:dyDescent="0.25">
      <c r="BK620450" s="2315"/>
    </row>
    <row r="620451" spans="63:63" x14ac:dyDescent="0.25">
      <c r="BK620451" s="2311"/>
    </row>
    <row r="620475" spans="63:63" x14ac:dyDescent="0.25">
      <c r="BK620475" s="2315"/>
    </row>
    <row r="620476" spans="63:63" x14ac:dyDescent="0.25">
      <c r="BK620476" s="2311"/>
    </row>
    <row r="620500" spans="63:63" x14ac:dyDescent="0.25">
      <c r="BK620500" s="2315"/>
    </row>
    <row r="620501" spans="63:63" x14ac:dyDescent="0.25">
      <c r="BK620501" s="2311"/>
    </row>
    <row r="620525" spans="63:63" x14ac:dyDescent="0.25">
      <c r="BK620525" s="2315"/>
    </row>
    <row r="620526" spans="63:63" x14ac:dyDescent="0.25">
      <c r="BK620526" s="2311"/>
    </row>
    <row r="620550" spans="63:63" x14ac:dyDescent="0.25">
      <c r="BK620550" s="2315"/>
    </row>
    <row r="620551" spans="63:63" x14ac:dyDescent="0.25">
      <c r="BK620551" s="2311"/>
    </row>
    <row r="620575" spans="63:63" x14ac:dyDescent="0.25">
      <c r="BK620575" s="2315"/>
    </row>
    <row r="620576" spans="63:63" x14ac:dyDescent="0.25">
      <c r="BK620576" s="2311"/>
    </row>
    <row r="620600" spans="63:63" x14ac:dyDescent="0.25">
      <c r="BK620600" s="2315"/>
    </row>
    <row r="620601" spans="63:63" x14ac:dyDescent="0.25">
      <c r="BK620601" s="2311"/>
    </row>
    <row r="620625" spans="63:63" x14ac:dyDescent="0.25">
      <c r="BK620625" s="2315"/>
    </row>
    <row r="620626" spans="63:63" x14ac:dyDescent="0.25">
      <c r="BK620626" s="2311"/>
    </row>
    <row r="620650" spans="63:63" x14ac:dyDescent="0.25">
      <c r="BK620650" s="2315"/>
    </row>
    <row r="620651" spans="63:63" x14ac:dyDescent="0.25">
      <c r="BK620651" s="2311"/>
    </row>
    <row r="620675" spans="63:63" x14ac:dyDescent="0.25">
      <c r="BK620675" s="2315"/>
    </row>
    <row r="620676" spans="63:63" x14ac:dyDescent="0.25">
      <c r="BK620676" s="2311"/>
    </row>
    <row r="620700" spans="63:63" x14ac:dyDescent="0.25">
      <c r="BK620700" s="2315"/>
    </row>
    <row r="620701" spans="63:63" x14ac:dyDescent="0.25">
      <c r="BK620701" s="2311"/>
    </row>
    <row r="620725" spans="63:63" x14ac:dyDescent="0.25">
      <c r="BK620725" s="2315"/>
    </row>
    <row r="620726" spans="63:63" x14ac:dyDescent="0.25">
      <c r="BK620726" s="2311"/>
    </row>
    <row r="620750" spans="63:63" x14ac:dyDescent="0.25">
      <c r="BK620750" s="2315"/>
    </row>
    <row r="620751" spans="63:63" x14ac:dyDescent="0.25">
      <c r="BK620751" s="2311"/>
    </row>
    <row r="620775" spans="63:63" x14ac:dyDescent="0.25">
      <c r="BK620775" s="2315"/>
    </row>
    <row r="620776" spans="63:63" x14ac:dyDescent="0.25">
      <c r="BK620776" s="2311"/>
    </row>
    <row r="620800" spans="63:63" x14ac:dyDescent="0.25">
      <c r="BK620800" s="2315"/>
    </row>
    <row r="620801" spans="63:63" x14ac:dyDescent="0.25">
      <c r="BK620801" s="2311"/>
    </row>
    <row r="620825" spans="63:63" x14ac:dyDescent="0.25">
      <c r="BK620825" s="2315"/>
    </row>
    <row r="620826" spans="63:63" x14ac:dyDescent="0.25">
      <c r="BK620826" s="2311"/>
    </row>
    <row r="620850" spans="63:63" x14ac:dyDescent="0.25">
      <c r="BK620850" s="2315"/>
    </row>
    <row r="620851" spans="63:63" x14ac:dyDescent="0.25">
      <c r="BK620851" s="2311"/>
    </row>
    <row r="620875" spans="63:63" x14ac:dyDescent="0.25">
      <c r="BK620875" s="2315"/>
    </row>
    <row r="620876" spans="63:63" x14ac:dyDescent="0.25">
      <c r="BK620876" s="2311"/>
    </row>
    <row r="620900" spans="63:63" x14ac:dyDescent="0.25">
      <c r="BK620900" s="2315"/>
    </row>
    <row r="620901" spans="63:63" x14ac:dyDescent="0.25">
      <c r="BK620901" s="2311"/>
    </row>
    <row r="620925" spans="63:63" x14ac:dyDescent="0.25">
      <c r="BK620925" s="2315"/>
    </row>
    <row r="620926" spans="63:63" x14ac:dyDescent="0.25">
      <c r="BK620926" s="2311"/>
    </row>
    <row r="620950" spans="63:63" x14ac:dyDescent="0.25">
      <c r="BK620950" s="2315"/>
    </row>
    <row r="620951" spans="63:63" x14ac:dyDescent="0.25">
      <c r="BK620951" s="2311"/>
    </row>
    <row r="620975" spans="63:63" x14ac:dyDescent="0.25">
      <c r="BK620975" s="2315"/>
    </row>
    <row r="620976" spans="63:63" x14ac:dyDescent="0.25">
      <c r="BK620976" s="2311"/>
    </row>
    <row r="621000" spans="63:63" x14ac:dyDescent="0.25">
      <c r="BK621000" s="2315"/>
    </row>
    <row r="621001" spans="63:63" x14ac:dyDescent="0.25">
      <c r="BK621001" s="2311"/>
    </row>
    <row r="621025" spans="63:63" x14ac:dyDescent="0.25">
      <c r="BK621025" s="2315"/>
    </row>
    <row r="621026" spans="63:63" x14ac:dyDescent="0.25">
      <c r="BK621026" s="2311"/>
    </row>
    <row r="621050" spans="63:63" x14ac:dyDescent="0.25">
      <c r="BK621050" s="2315"/>
    </row>
    <row r="621051" spans="63:63" x14ac:dyDescent="0.25">
      <c r="BK621051" s="2311"/>
    </row>
    <row r="621075" spans="63:63" x14ac:dyDescent="0.25">
      <c r="BK621075" s="2315"/>
    </row>
    <row r="621076" spans="63:63" x14ac:dyDescent="0.25">
      <c r="BK621076" s="2311"/>
    </row>
    <row r="621100" spans="63:63" x14ac:dyDescent="0.25">
      <c r="BK621100" s="2315"/>
    </row>
    <row r="621101" spans="63:63" x14ac:dyDescent="0.25">
      <c r="BK621101" s="2311"/>
    </row>
    <row r="621125" spans="63:63" x14ac:dyDescent="0.25">
      <c r="BK621125" s="2315"/>
    </row>
    <row r="621126" spans="63:63" x14ac:dyDescent="0.25">
      <c r="BK621126" s="2311"/>
    </row>
    <row r="621150" spans="63:63" x14ac:dyDescent="0.25">
      <c r="BK621150" s="2315"/>
    </row>
    <row r="621151" spans="63:63" x14ac:dyDescent="0.25">
      <c r="BK621151" s="2311"/>
    </row>
    <row r="621175" spans="63:63" x14ac:dyDescent="0.25">
      <c r="BK621175" s="2315"/>
    </row>
    <row r="621176" spans="63:63" x14ac:dyDescent="0.25">
      <c r="BK621176" s="2311"/>
    </row>
    <row r="621200" spans="63:63" x14ac:dyDescent="0.25">
      <c r="BK621200" s="2315"/>
    </row>
    <row r="621201" spans="63:63" x14ac:dyDescent="0.25">
      <c r="BK621201" s="2311"/>
    </row>
    <row r="621225" spans="63:63" x14ac:dyDescent="0.25">
      <c r="BK621225" s="2315"/>
    </row>
    <row r="621226" spans="63:63" x14ac:dyDescent="0.25">
      <c r="BK621226" s="2311"/>
    </row>
    <row r="621250" spans="63:63" x14ac:dyDescent="0.25">
      <c r="BK621250" s="2315"/>
    </row>
    <row r="621251" spans="63:63" x14ac:dyDescent="0.25">
      <c r="BK621251" s="2311"/>
    </row>
    <row r="621275" spans="63:63" x14ac:dyDescent="0.25">
      <c r="BK621275" s="2315"/>
    </row>
    <row r="621276" spans="63:63" x14ac:dyDescent="0.25">
      <c r="BK621276" s="2311"/>
    </row>
    <row r="621300" spans="63:63" x14ac:dyDescent="0.25">
      <c r="BK621300" s="2315"/>
    </row>
    <row r="621301" spans="63:63" x14ac:dyDescent="0.25">
      <c r="BK621301" s="2311"/>
    </row>
    <row r="621325" spans="63:63" x14ac:dyDescent="0.25">
      <c r="BK621325" s="2315"/>
    </row>
    <row r="621326" spans="63:63" x14ac:dyDescent="0.25">
      <c r="BK621326" s="2311"/>
    </row>
    <row r="621350" spans="63:63" x14ac:dyDescent="0.25">
      <c r="BK621350" s="2315"/>
    </row>
    <row r="621351" spans="63:63" x14ac:dyDescent="0.25">
      <c r="BK621351" s="2311"/>
    </row>
    <row r="621375" spans="63:63" x14ac:dyDescent="0.25">
      <c r="BK621375" s="2315"/>
    </row>
    <row r="621376" spans="63:63" x14ac:dyDescent="0.25">
      <c r="BK621376" s="2311"/>
    </row>
    <row r="621400" spans="63:63" x14ac:dyDescent="0.25">
      <c r="BK621400" s="2315"/>
    </row>
    <row r="621401" spans="63:63" x14ac:dyDescent="0.25">
      <c r="BK621401" s="2311"/>
    </row>
    <row r="621425" spans="63:63" x14ac:dyDescent="0.25">
      <c r="BK621425" s="2315"/>
    </row>
    <row r="621426" spans="63:63" x14ac:dyDescent="0.25">
      <c r="BK621426" s="2311"/>
    </row>
    <row r="621450" spans="63:63" x14ac:dyDescent="0.25">
      <c r="BK621450" s="2315"/>
    </row>
    <row r="621451" spans="63:63" x14ac:dyDescent="0.25">
      <c r="BK621451" s="2311"/>
    </row>
    <row r="621475" spans="63:63" x14ac:dyDescent="0.25">
      <c r="BK621475" s="2315"/>
    </row>
    <row r="621476" spans="63:63" x14ac:dyDescent="0.25">
      <c r="BK621476" s="2311"/>
    </row>
    <row r="621500" spans="63:63" x14ac:dyDescent="0.25">
      <c r="BK621500" s="2315"/>
    </row>
    <row r="621501" spans="63:63" x14ac:dyDescent="0.25">
      <c r="BK621501" s="2311"/>
    </row>
    <row r="621525" spans="63:63" x14ac:dyDescent="0.25">
      <c r="BK621525" s="2315"/>
    </row>
    <row r="621526" spans="63:63" x14ac:dyDescent="0.25">
      <c r="BK621526" s="2311"/>
    </row>
    <row r="621550" spans="63:63" x14ac:dyDescent="0.25">
      <c r="BK621550" s="2315"/>
    </row>
    <row r="621551" spans="63:63" x14ac:dyDescent="0.25">
      <c r="BK621551" s="2311"/>
    </row>
    <row r="621575" spans="63:63" x14ac:dyDescent="0.25">
      <c r="BK621575" s="2315"/>
    </row>
    <row r="621576" spans="63:63" x14ac:dyDescent="0.25">
      <c r="BK621576" s="2311"/>
    </row>
    <row r="621600" spans="63:63" x14ac:dyDescent="0.25">
      <c r="BK621600" s="2315"/>
    </row>
    <row r="621601" spans="63:63" x14ac:dyDescent="0.25">
      <c r="BK621601" s="2311"/>
    </row>
    <row r="621625" spans="63:63" x14ac:dyDescent="0.25">
      <c r="BK621625" s="2315"/>
    </row>
    <row r="621626" spans="63:63" x14ac:dyDescent="0.25">
      <c r="BK621626" s="2311"/>
    </row>
    <row r="621650" spans="63:63" x14ac:dyDescent="0.25">
      <c r="BK621650" s="2315"/>
    </row>
    <row r="621651" spans="63:63" x14ac:dyDescent="0.25">
      <c r="BK621651" s="2311"/>
    </row>
    <row r="621675" spans="63:63" x14ac:dyDescent="0.25">
      <c r="BK621675" s="2315"/>
    </row>
    <row r="621676" spans="63:63" x14ac:dyDescent="0.25">
      <c r="BK621676" s="2311"/>
    </row>
    <row r="621700" spans="63:63" x14ac:dyDescent="0.25">
      <c r="BK621700" s="2315"/>
    </row>
    <row r="621701" spans="63:63" x14ac:dyDescent="0.25">
      <c r="BK621701" s="2311"/>
    </row>
    <row r="621725" spans="63:63" x14ac:dyDescent="0.25">
      <c r="BK621725" s="2315"/>
    </row>
    <row r="621726" spans="63:63" x14ac:dyDescent="0.25">
      <c r="BK621726" s="2311"/>
    </row>
    <row r="621750" spans="63:63" x14ac:dyDescent="0.25">
      <c r="BK621750" s="2315"/>
    </row>
    <row r="621751" spans="63:63" x14ac:dyDescent="0.25">
      <c r="BK621751" s="2311"/>
    </row>
    <row r="621775" spans="63:63" x14ac:dyDescent="0.25">
      <c r="BK621775" s="2315"/>
    </row>
    <row r="621776" spans="63:63" x14ac:dyDescent="0.25">
      <c r="BK621776" s="2311"/>
    </row>
    <row r="621800" spans="63:63" x14ac:dyDescent="0.25">
      <c r="BK621800" s="2315"/>
    </row>
    <row r="621801" spans="63:63" x14ac:dyDescent="0.25">
      <c r="BK621801" s="2311"/>
    </row>
    <row r="621825" spans="63:63" x14ac:dyDescent="0.25">
      <c r="BK621825" s="2315"/>
    </row>
    <row r="621826" spans="63:63" x14ac:dyDescent="0.25">
      <c r="BK621826" s="2311"/>
    </row>
    <row r="621850" spans="63:63" x14ac:dyDescent="0.25">
      <c r="BK621850" s="2315"/>
    </row>
    <row r="621851" spans="63:63" x14ac:dyDescent="0.25">
      <c r="BK621851" s="2311"/>
    </row>
    <row r="621875" spans="63:63" x14ac:dyDescent="0.25">
      <c r="BK621875" s="2315"/>
    </row>
    <row r="621876" spans="63:63" x14ac:dyDescent="0.25">
      <c r="BK621876" s="2311"/>
    </row>
    <row r="621900" spans="63:63" x14ac:dyDescent="0.25">
      <c r="BK621900" s="2315"/>
    </row>
    <row r="621901" spans="63:63" x14ac:dyDescent="0.25">
      <c r="BK621901" s="2311"/>
    </row>
    <row r="621925" spans="63:63" x14ac:dyDescent="0.25">
      <c r="BK621925" s="2315"/>
    </row>
    <row r="621926" spans="63:63" x14ac:dyDescent="0.25">
      <c r="BK621926" s="2311"/>
    </row>
    <row r="621950" spans="63:63" x14ac:dyDescent="0.25">
      <c r="BK621950" s="2315"/>
    </row>
    <row r="621951" spans="63:63" x14ac:dyDescent="0.25">
      <c r="BK621951" s="2311"/>
    </row>
    <row r="621975" spans="63:63" x14ac:dyDescent="0.25">
      <c r="BK621975" s="2315"/>
    </row>
    <row r="621976" spans="63:63" x14ac:dyDescent="0.25">
      <c r="BK621976" s="2311"/>
    </row>
    <row r="622000" spans="63:63" x14ac:dyDescent="0.25">
      <c r="BK622000" s="2315"/>
    </row>
    <row r="622001" spans="63:63" x14ac:dyDescent="0.25">
      <c r="BK622001" s="2311"/>
    </row>
    <row r="622025" spans="63:63" x14ac:dyDescent="0.25">
      <c r="BK622025" s="2315"/>
    </row>
    <row r="622026" spans="63:63" x14ac:dyDescent="0.25">
      <c r="BK622026" s="2311"/>
    </row>
    <row r="622050" spans="63:63" x14ac:dyDescent="0.25">
      <c r="BK622050" s="2315"/>
    </row>
    <row r="622051" spans="63:63" x14ac:dyDescent="0.25">
      <c r="BK622051" s="2311"/>
    </row>
    <row r="622075" spans="63:63" x14ac:dyDescent="0.25">
      <c r="BK622075" s="2315"/>
    </row>
    <row r="622076" spans="63:63" x14ac:dyDescent="0.25">
      <c r="BK622076" s="2311"/>
    </row>
    <row r="622100" spans="63:63" x14ac:dyDescent="0.25">
      <c r="BK622100" s="2315"/>
    </row>
    <row r="622101" spans="63:63" x14ac:dyDescent="0.25">
      <c r="BK622101" s="2311"/>
    </row>
    <row r="622125" spans="63:63" x14ac:dyDescent="0.25">
      <c r="BK622125" s="2315"/>
    </row>
    <row r="622126" spans="63:63" x14ac:dyDescent="0.25">
      <c r="BK622126" s="2311"/>
    </row>
    <row r="622150" spans="63:63" x14ac:dyDescent="0.25">
      <c r="BK622150" s="2315"/>
    </row>
    <row r="622151" spans="63:63" x14ac:dyDescent="0.25">
      <c r="BK622151" s="2311"/>
    </row>
    <row r="622175" spans="63:63" x14ac:dyDescent="0.25">
      <c r="BK622175" s="2315"/>
    </row>
    <row r="622176" spans="63:63" x14ac:dyDescent="0.25">
      <c r="BK622176" s="2311"/>
    </row>
    <row r="622200" spans="63:63" x14ac:dyDescent="0.25">
      <c r="BK622200" s="2315"/>
    </row>
    <row r="622201" spans="63:63" x14ac:dyDescent="0.25">
      <c r="BK622201" s="2311"/>
    </row>
    <row r="622225" spans="63:63" x14ac:dyDescent="0.25">
      <c r="BK622225" s="2315"/>
    </row>
    <row r="622226" spans="63:63" x14ac:dyDescent="0.25">
      <c r="BK622226" s="2311"/>
    </row>
    <row r="622250" spans="63:63" x14ac:dyDescent="0.25">
      <c r="BK622250" s="2315"/>
    </row>
    <row r="622251" spans="63:63" x14ac:dyDescent="0.25">
      <c r="BK622251" s="2311"/>
    </row>
    <row r="622275" spans="63:63" x14ac:dyDescent="0.25">
      <c r="BK622275" s="2315"/>
    </row>
    <row r="622276" spans="63:63" x14ac:dyDescent="0.25">
      <c r="BK622276" s="2311"/>
    </row>
    <row r="622300" spans="63:63" x14ac:dyDescent="0.25">
      <c r="BK622300" s="2315"/>
    </row>
    <row r="622301" spans="63:63" x14ac:dyDescent="0.25">
      <c r="BK622301" s="2311"/>
    </row>
    <row r="622325" spans="63:63" x14ac:dyDescent="0.25">
      <c r="BK622325" s="2315"/>
    </row>
    <row r="622326" spans="63:63" x14ac:dyDescent="0.25">
      <c r="BK622326" s="2311"/>
    </row>
    <row r="622350" spans="63:63" x14ac:dyDescent="0.25">
      <c r="BK622350" s="2315"/>
    </row>
    <row r="622351" spans="63:63" x14ac:dyDescent="0.25">
      <c r="BK622351" s="2311"/>
    </row>
    <row r="622375" spans="63:63" x14ac:dyDescent="0.25">
      <c r="BK622375" s="2315"/>
    </row>
    <row r="622376" spans="63:63" x14ac:dyDescent="0.25">
      <c r="BK622376" s="2311"/>
    </row>
    <row r="622400" spans="63:63" x14ac:dyDescent="0.25">
      <c r="BK622400" s="2315"/>
    </row>
    <row r="622401" spans="63:63" x14ac:dyDescent="0.25">
      <c r="BK622401" s="2311"/>
    </row>
    <row r="622425" spans="63:63" x14ac:dyDescent="0.25">
      <c r="BK622425" s="2315"/>
    </row>
    <row r="622426" spans="63:63" x14ac:dyDescent="0.25">
      <c r="BK622426" s="2311"/>
    </row>
    <row r="622450" spans="63:63" x14ac:dyDescent="0.25">
      <c r="BK622450" s="2315"/>
    </row>
    <row r="622451" spans="63:63" x14ac:dyDescent="0.25">
      <c r="BK622451" s="2311"/>
    </row>
    <row r="622475" spans="63:63" x14ac:dyDescent="0.25">
      <c r="BK622475" s="2315"/>
    </row>
    <row r="622476" spans="63:63" x14ac:dyDescent="0.25">
      <c r="BK622476" s="2311"/>
    </row>
    <row r="622500" spans="63:63" x14ac:dyDescent="0.25">
      <c r="BK622500" s="2315"/>
    </row>
    <row r="622501" spans="63:63" x14ac:dyDescent="0.25">
      <c r="BK622501" s="2311"/>
    </row>
    <row r="622525" spans="63:63" x14ac:dyDescent="0.25">
      <c r="BK622525" s="2315"/>
    </row>
    <row r="622526" spans="63:63" x14ac:dyDescent="0.25">
      <c r="BK622526" s="2311"/>
    </row>
    <row r="622550" spans="63:63" x14ac:dyDescent="0.25">
      <c r="BK622550" s="2315"/>
    </row>
    <row r="622551" spans="63:63" x14ac:dyDescent="0.25">
      <c r="BK622551" s="2311"/>
    </row>
    <row r="622575" spans="63:63" x14ac:dyDescent="0.25">
      <c r="BK622575" s="2315"/>
    </row>
    <row r="622576" spans="63:63" x14ac:dyDescent="0.25">
      <c r="BK622576" s="2311"/>
    </row>
    <row r="622600" spans="63:63" x14ac:dyDescent="0.25">
      <c r="BK622600" s="2315"/>
    </row>
    <row r="622601" spans="63:63" x14ac:dyDescent="0.25">
      <c r="BK622601" s="2311"/>
    </row>
    <row r="622625" spans="63:63" x14ac:dyDescent="0.25">
      <c r="BK622625" s="2315"/>
    </row>
    <row r="622626" spans="63:63" x14ac:dyDescent="0.25">
      <c r="BK622626" s="2311"/>
    </row>
    <row r="622650" spans="63:63" x14ac:dyDescent="0.25">
      <c r="BK622650" s="2315"/>
    </row>
    <row r="622651" spans="63:63" x14ac:dyDescent="0.25">
      <c r="BK622651" s="2311"/>
    </row>
    <row r="622675" spans="63:63" x14ac:dyDescent="0.25">
      <c r="BK622675" s="2315"/>
    </row>
    <row r="622676" spans="63:63" x14ac:dyDescent="0.25">
      <c r="BK622676" s="2311"/>
    </row>
    <row r="622700" spans="63:63" x14ac:dyDescent="0.25">
      <c r="BK622700" s="2315"/>
    </row>
    <row r="622701" spans="63:63" x14ac:dyDescent="0.25">
      <c r="BK622701" s="2311"/>
    </row>
    <row r="622725" spans="63:63" x14ac:dyDescent="0.25">
      <c r="BK622725" s="2315"/>
    </row>
    <row r="622726" spans="63:63" x14ac:dyDescent="0.25">
      <c r="BK622726" s="2311"/>
    </row>
    <row r="622750" spans="63:63" x14ac:dyDescent="0.25">
      <c r="BK622750" s="2315"/>
    </row>
    <row r="622751" spans="63:63" x14ac:dyDescent="0.25">
      <c r="BK622751" s="2311"/>
    </row>
    <row r="622775" spans="63:63" x14ac:dyDescent="0.25">
      <c r="BK622775" s="2315"/>
    </row>
    <row r="622776" spans="63:63" x14ac:dyDescent="0.25">
      <c r="BK622776" s="2311"/>
    </row>
    <row r="622800" spans="63:63" x14ac:dyDescent="0.25">
      <c r="BK622800" s="2315"/>
    </row>
    <row r="622801" spans="63:63" x14ac:dyDescent="0.25">
      <c r="BK622801" s="2311"/>
    </row>
    <row r="622825" spans="63:63" x14ac:dyDescent="0.25">
      <c r="BK622825" s="2315"/>
    </row>
    <row r="622826" spans="63:63" x14ac:dyDescent="0.25">
      <c r="BK622826" s="2311"/>
    </row>
    <row r="622850" spans="63:63" x14ac:dyDescent="0.25">
      <c r="BK622850" s="2315"/>
    </row>
    <row r="622851" spans="63:63" x14ac:dyDescent="0.25">
      <c r="BK622851" s="2311"/>
    </row>
    <row r="622875" spans="63:63" x14ac:dyDescent="0.25">
      <c r="BK622875" s="2315"/>
    </row>
    <row r="622876" spans="63:63" x14ac:dyDescent="0.25">
      <c r="BK622876" s="2311"/>
    </row>
    <row r="622900" spans="63:63" x14ac:dyDescent="0.25">
      <c r="BK622900" s="2315"/>
    </row>
    <row r="622901" spans="63:63" x14ac:dyDescent="0.25">
      <c r="BK622901" s="2311"/>
    </row>
    <row r="622925" spans="63:63" x14ac:dyDescent="0.25">
      <c r="BK622925" s="2315"/>
    </row>
    <row r="622926" spans="63:63" x14ac:dyDescent="0.25">
      <c r="BK622926" s="2311"/>
    </row>
    <row r="622950" spans="63:63" x14ac:dyDescent="0.25">
      <c r="BK622950" s="2315"/>
    </row>
    <row r="622951" spans="63:63" x14ac:dyDescent="0.25">
      <c r="BK622951" s="2311"/>
    </row>
    <row r="622975" spans="63:63" x14ac:dyDescent="0.25">
      <c r="BK622975" s="2315"/>
    </row>
    <row r="622976" spans="63:63" x14ac:dyDescent="0.25">
      <c r="BK622976" s="2311"/>
    </row>
    <row r="623000" spans="63:63" x14ac:dyDescent="0.25">
      <c r="BK623000" s="2315"/>
    </row>
    <row r="623001" spans="63:63" x14ac:dyDescent="0.25">
      <c r="BK623001" s="2311"/>
    </row>
    <row r="623025" spans="63:63" x14ac:dyDescent="0.25">
      <c r="BK623025" s="2315"/>
    </row>
    <row r="623026" spans="63:63" x14ac:dyDescent="0.25">
      <c r="BK623026" s="2311"/>
    </row>
    <row r="623050" spans="63:63" x14ac:dyDescent="0.25">
      <c r="BK623050" s="2315"/>
    </row>
    <row r="623051" spans="63:63" x14ac:dyDescent="0.25">
      <c r="BK623051" s="2311"/>
    </row>
    <row r="623075" spans="63:63" x14ac:dyDescent="0.25">
      <c r="BK623075" s="2315"/>
    </row>
    <row r="623076" spans="63:63" x14ac:dyDescent="0.25">
      <c r="BK623076" s="2311"/>
    </row>
    <row r="623100" spans="63:63" x14ac:dyDescent="0.25">
      <c r="BK623100" s="2315"/>
    </row>
    <row r="623101" spans="63:63" x14ac:dyDescent="0.25">
      <c r="BK623101" s="2311"/>
    </row>
    <row r="623125" spans="63:63" x14ac:dyDescent="0.25">
      <c r="BK623125" s="2315"/>
    </row>
    <row r="623126" spans="63:63" x14ac:dyDescent="0.25">
      <c r="BK623126" s="2311"/>
    </row>
    <row r="623150" spans="63:63" x14ac:dyDescent="0.25">
      <c r="BK623150" s="2315"/>
    </row>
    <row r="623151" spans="63:63" x14ac:dyDescent="0.25">
      <c r="BK623151" s="2311"/>
    </row>
    <row r="623175" spans="63:63" x14ac:dyDescent="0.25">
      <c r="BK623175" s="2315"/>
    </row>
    <row r="623176" spans="63:63" x14ac:dyDescent="0.25">
      <c r="BK623176" s="2311"/>
    </row>
    <row r="623200" spans="63:63" x14ac:dyDescent="0.25">
      <c r="BK623200" s="2315"/>
    </row>
    <row r="623201" spans="63:63" x14ac:dyDescent="0.25">
      <c r="BK623201" s="2311"/>
    </row>
    <row r="623225" spans="63:63" x14ac:dyDescent="0.25">
      <c r="BK623225" s="2315"/>
    </row>
    <row r="623226" spans="63:63" x14ac:dyDescent="0.25">
      <c r="BK623226" s="2311"/>
    </row>
    <row r="623250" spans="63:63" x14ac:dyDescent="0.25">
      <c r="BK623250" s="2315"/>
    </row>
    <row r="623251" spans="63:63" x14ac:dyDescent="0.25">
      <c r="BK623251" s="2311"/>
    </row>
    <row r="623275" spans="63:63" x14ac:dyDescent="0.25">
      <c r="BK623275" s="2315"/>
    </row>
    <row r="623276" spans="63:63" x14ac:dyDescent="0.25">
      <c r="BK623276" s="2311"/>
    </row>
    <row r="623300" spans="63:63" x14ac:dyDescent="0.25">
      <c r="BK623300" s="2315"/>
    </row>
    <row r="623301" spans="63:63" x14ac:dyDescent="0.25">
      <c r="BK623301" s="2311"/>
    </row>
    <row r="623325" spans="63:63" x14ac:dyDescent="0.25">
      <c r="BK623325" s="2315"/>
    </row>
    <row r="623326" spans="63:63" x14ac:dyDescent="0.25">
      <c r="BK623326" s="2311"/>
    </row>
    <row r="623350" spans="63:63" x14ac:dyDescent="0.25">
      <c r="BK623350" s="2315"/>
    </row>
    <row r="623351" spans="63:63" x14ac:dyDescent="0.25">
      <c r="BK623351" s="2311"/>
    </row>
    <row r="623375" spans="63:63" x14ac:dyDescent="0.25">
      <c r="BK623375" s="2315"/>
    </row>
    <row r="623376" spans="63:63" x14ac:dyDescent="0.25">
      <c r="BK623376" s="2311"/>
    </row>
    <row r="623400" spans="63:63" x14ac:dyDescent="0.25">
      <c r="BK623400" s="2315"/>
    </row>
    <row r="623401" spans="63:63" x14ac:dyDescent="0.25">
      <c r="BK623401" s="2311"/>
    </row>
    <row r="623425" spans="63:63" x14ac:dyDescent="0.25">
      <c r="BK623425" s="2315"/>
    </row>
    <row r="623426" spans="63:63" x14ac:dyDescent="0.25">
      <c r="BK623426" s="2311"/>
    </row>
    <row r="623450" spans="63:63" x14ac:dyDescent="0.25">
      <c r="BK623450" s="2315"/>
    </row>
    <row r="623451" spans="63:63" x14ac:dyDescent="0.25">
      <c r="BK623451" s="2311"/>
    </row>
    <row r="623475" spans="63:63" x14ac:dyDescent="0.25">
      <c r="BK623475" s="2315"/>
    </row>
    <row r="623476" spans="63:63" x14ac:dyDescent="0.25">
      <c r="BK623476" s="2311"/>
    </row>
    <row r="623500" spans="63:63" x14ac:dyDescent="0.25">
      <c r="BK623500" s="2315"/>
    </row>
    <row r="623501" spans="63:63" x14ac:dyDescent="0.25">
      <c r="BK623501" s="2311"/>
    </row>
    <row r="623525" spans="63:63" x14ac:dyDescent="0.25">
      <c r="BK623525" s="2315"/>
    </row>
    <row r="623526" spans="63:63" x14ac:dyDescent="0.25">
      <c r="BK623526" s="2311"/>
    </row>
    <row r="623550" spans="63:63" x14ac:dyDescent="0.25">
      <c r="BK623550" s="2315"/>
    </row>
    <row r="623551" spans="63:63" x14ac:dyDescent="0.25">
      <c r="BK623551" s="2311"/>
    </row>
    <row r="623575" spans="63:63" x14ac:dyDescent="0.25">
      <c r="BK623575" s="2315"/>
    </row>
    <row r="623576" spans="63:63" x14ac:dyDescent="0.25">
      <c r="BK623576" s="2311"/>
    </row>
    <row r="623600" spans="63:63" x14ac:dyDescent="0.25">
      <c r="BK623600" s="2315"/>
    </row>
    <row r="623601" spans="63:63" x14ac:dyDescent="0.25">
      <c r="BK623601" s="2311"/>
    </row>
    <row r="623625" spans="63:63" x14ac:dyDescent="0.25">
      <c r="BK623625" s="2315"/>
    </row>
    <row r="623626" spans="63:63" x14ac:dyDescent="0.25">
      <c r="BK623626" s="2311"/>
    </row>
    <row r="623650" spans="63:63" x14ac:dyDescent="0.25">
      <c r="BK623650" s="2315"/>
    </row>
    <row r="623651" spans="63:63" x14ac:dyDescent="0.25">
      <c r="BK623651" s="2311"/>
    </row>
    <row r="623675" spans="63:63" x14ac:dyDescent="0.25">
      <c r="BK623675" s="2315"/>
    </row>
    <row r="623676" spans="63:63" x14ac:dyDescent="0.25">
      <c r="BK623676" s="2311"/>
    </row>
    <row r="623700" spans="63:63" x14ac:dyDescent="0.25">
      <c r="BK623700" s="2315"/>
    </row>
    <row r="623701" spans="63:63" x14ac:dyDescent="0.25">
      <c r="BK623701" s="2311"/>
    </row>
    <row r="623725" spans="63:63" x14ac:dyDescent="0.25">
      <c r="BK623725" s="2315"/>
    </row>
    <row r="623726" spans="63:63" x14ac:dyDescent="0.25">
      <c r="BK623726" s="2311"/>
    </row>
    <row r="623750" spans="63:63" x14ac:dyDescent="0.25">
      <c r="BK623750" s="2315"/>
    </row>
    <row r="623751" spans="63:63" x14ac:dyDescent="0.25">
      <c r="BK623751" s="2311"/>
    </row>
    <row r="623775" spans="63:63" x14ac:dyDescent="0.25">
      <c r="BK623775" s="2315"/>
    </row>
    <row r="623776" spans="63:63" x14ac:dyDescent="0.25">
      <c r="BK623776" s="2311"/>
    </row>
    <row r="623800" spans="63:63" x14ac:dyDescent="0.25">
      <c r="BK623800" s="2315"/>
    </row>
    <row r="623801" spans="63:63" x14ac:dyDescent="0.25">
      <c r="BK623801" s="2311"/>
    </row>
    <row r="623825" spans="63:63" x14ac:dyDescent="0.25">
      <c r="BK623825" s="2315"/>
    </row>
    <row r="623826" spans="63:63" x14ac:dyDescent="0.25">
      <c r="BK623826" s="2311"/>
    </row>
    <row r="623850" spans="63:63" x14ac:dyDescent="0.25">
      <c r="BK623850" s="2315"/>
    </row>
    <row r="623851" spans="63:63" x14ac:dyDescent="0.25">
      <c r="BK623851" s="2311"/>
    </row>
    <row r="623875" spans="63:63" x14ac:dyDescent="0.25">
      <c r="BK623875" s="2315"/>
    </row>
    <row r="623876" spans="63:63" x14ac:dyDescent="0.25">
      <c r="BK623876" s="2311"/>
    </row>
    <row r="623900" spans="63:63" x14ac:dyDescent="0.25">
      <c r="BK623900" s="2315"/>
    </row>
    <row r="623901" spans="63:63" x14ac:dyDescent="0.25">
      <c r="BK623901" s="2311"/>
    </row>
    <row r="623925" spans="63:63" x14ac:dyDescent="0.25">
      <c r="BK623925" s="2315"/>
    </row>
    <row r="623926" spans="63:63" x14ac:dyDescent="0.25">
      <c r="BK623926" s="2311"/>
    </row>
    <row r="623950" spans="63:63" x14ac:dyDescent="0.25">
      <c r="BK623950" s="2315"/>
    </row>
    <row r="623951" spans="63:63" x14ac:dyDescent="0.25">
      <c r="BK623951" s="2311"/>
    </row>
    <row r="623975" spans="63:63" x14ac:dyDescent="0.25">
      <c r="BK623975" s="2315"/>
    </row>
    <row r="623976" spans="63:63" x14ac:dyDescent="0.25">
      <c r="BK623976" s="2311"/>
    </row>
    <row r="624000" spans="63:63" x14ac:dyDescent="0.25">
      <c r="BK624000" s="2315"/>
    </row>
    <row r="624001" spans="63:63" x14ac:dyDescent="0.25">
      <c r="BK624001" s="2311"/>
    </row>
    <row r="624025" spans="63:63" x14ac:dyDescent="0.25">
      <c r="BK624025" s="2315"/>
    </row>
    <row r="624026" spans="63:63" x14ac:dyDescent="0.25">
      <c r="BK624026" s="2311"/>
    </row>
    <row r="624050" spans="63:63" x14ac:dyDescent="0.25">
      <c r="BK624050" s="2315"/>
    </row>
    <row r="624051" spans="63:63" x14ac:dyDescent="0.25">
      <c r="BK624051" s="2311"/>
    </row>
    <row r="624075" spans="63:63" x14ac:dyDescent="0.25">
      <c r="BK624075" s="2315"/>
    </row>
    <row r="624076" spans="63:63" x14ac:dyDescent="0.25">
      <c r="BK624076" s="2311"/>
    </row>
    <row r="624100" spans="63:63" x14ac:dyDescent="0.25">
      <c r="BK624100" s="2315"/>
    </row>
    <row r="624101" spans="63:63" x14ac:dyDescent="0.25">
      <c r="BK624101" s="2311"/>
    </row>
    <row r="624125" spans="63:63" x14ac:dyDescent="0.25">
      <c r="BK624125" s="2315"/>
    </row>
    <row r="624126" spans="63:63" x14ac:dyDescent="0.25">
      <c r="BK624126" s="2311"/>
    </row>
    <row r="624150" spans="63:63" x14ac:dyDescent="0.25">
      <c r="BK624150" s="2315"/>
    </row>
    <row r="624151" spans="63:63" x14ac:dyDescent="0.25">
      <c r="BK624151" s="2311"/>
    </row>
    <row r="624175" spans="63:63" x14ac:dyDescent="0.25">
      <c r="BK624175" s="2315"/>
    </row>
    <row r="624176" spans="63:63" x14ac:dyDescent="0.25">
      <c r="BK624176" s="2311"/>
    </row>
    <row r="624200" spans="63:63" x14ac:dyDescent="0.25">
      <c r="BK624200" s="2315"/>
    </row>
    <row r="624201" spans="63:63" x14ac:dyDescent="0.25">
      <c r="BK624201" s="2311"/>
    </row>
    <row r="624225" spans="63:63" x14ac:dyDescent="0.25">
      <c r="BK624225" s="2315"/>
    </row>
    <row r="624226" spans="63:63" x14ac:dyDescent="0.25">
      <c r="BK624226" s="2311"/>
    </row>
    <row r="624250" spans="63:63" x14ac:dyDescent="0.25">
      <c r="BK624250" s="2315"/>
    </row>
    <row r="624251" spans="63:63" x14ac:dyDescent="0.25">
      <c r="BK624251" s="2311"/>
    </row>
    <row r="624275" spans="63:63" x14ac:dyDescent="0.25">
      <c r="BK624275" s="2315"/>
    </row>
    <row r="624276" spans="63:63" x14ac:dyDescent="0.25">
      <c r="BK624276" s="2311"/>
    </row>
    <row r="624300" spans="63:63" x14ac:dyDescent="0.25">
      <c r="BK624300" s="2315"/>
    </row>
    <row r="624301" spans="63:63" x14ac:dyDescent="0.25">
      <c r="BK624301" s="2311"/>
    </row>
    <row r="624325" spans="63:63" x14ac:dyDescent="0.25">
      <c r="BK624325" s="2315"/>
    </row>
    <row r="624326" spans="63:63" x14ac:dyDescent="0.25">
      <c r="BK624326" s="2311"/>
    </row>
    <row r="624350" spans="63:63" x14ac:dyDescent="0.25">
      <c r="BK624350" s="2315"/>
    </row>
    <row r="624351" spans="63:63" x14ac:dyDescent="0.25">
      <c r="BK624351" s="2311"/>
    </row>
    <row r="624375" spans="63:63" x14ac:dyDescent="0.25">
      <c r="BK624375" s="2315"/>
    </row>
    <row r="624376" spans="63:63" x14ac:dyDescent="0.25">
      <c r="BK624376" s="2311"/>
    </row>
    <row r="624400" spans="63:63" x14ac:dyDescent="0.25">
      <c r="BK624400" s="2315"/>
    </row>
    <row r="624401" spans="63:63" x14ac:dyDescent="0.25">
      <c r="BK624401" s="2311"/>
    </row>
    <row r="624425" spans="63:63" x14ac:dyDescent="0.25">
      <c r="BK624425" s="2315"/>
    </row>
    <row r="624426" spans="63:63" x14ac:dyDescent="0.25">
      <c r="BK624426" s="2311"/>
    </row>
    <row r="624450" spans="63:63" x14ac:dyDescent="0.25">
      <c r="BK624450" s="2315"/>
    </row>
    <row r="624451" spans="63:63" x14ac:dyDescent="0.25">
      <c r="BK624451" s="2311"/>
    </row>
    <row r="624475" spans="63:63" x14ac:dyDescent="0.25">
      <c r="BK624475" s="2315"/>
    </row>
    <row r="624476" spans="63:63" x14ac:dyDescent="0.25">
      <c r="BK624476" s="2311"/>
    </row>
    <row r="624500" spans="63:63" x14ac:dyDescent="0.25">
      <c r="BK624500" s="2315"/>
    </row>
    <row r="624501" spans="63:63" x14ac:dyDescent="0.25">
      <c r="BK624501" s="2311"/>
    </row>
    <row r="624525" spans="63:63" x14ac:dyDescent="0.25">
      <c r="BK624525" s="2315"/>
    </row>
    <row r="624526" spans="63:63" x14ac:dyDescent="0.25">
      <c r="BK624526" s="2311"/>
    </row>
    <row r="624550" spans="63:63" x14ac:dyDescent="0.25">
      <c r="BK624550" s="2315"/>
    </row>
    <row r="624551" spans="63:63" x14ac:dyDescent="0.25">
      <c r="BK624551" s="2311"/>
    </row>
    <row r="624575" spans="63:63" x14ac:dyDescent="0.25">
      <c r="BK624575" s="2315"/>
    </row>
    <row r="624576" spans="63:63" x14ac:dyDescent="0.25">
      <c r="BK624576" s="2311"/>
    </row>
    <row r="624600" spans="63:63" x14ac:dyDescent="0.25">
      <c r="BK624600" s="2315"/>
    </row>
    <row r="624601" spans="63:63" x14ac:dyDescent="0.25">
      <c r="BK624601" s="2311"/>
    </row>
    <row r="624625" spans="63:63" x14ac:dyDescent="0.25">
      <c r="BK624625" s="2315"/>
    </row>
    <row r="624626" spans="63:63" x14ac:dyDescent="0.25">
      <c r="BK624626" s="2311"/>
    </row>
    <row r="624650" spans="63:63" x14ac:dyDescent="0.25">
      <c r="BK624650" s="2315"/>
    </row>
    <row r="624651" spans="63:63" x14ac:dyDescent="0.25">
      <c r="BK624651" s="2311"/>
    </row>
    <row r="624675" spans="63:63" x14ac:dyDescent="0.25">
      <c r="BK624675" s="2315"/>
    </row>
    <row r="624676" spans="63:63" x14ac:dyDescent="0.25">
      <c r="BK624676" s="2311"/>
    </row>
    <row r="624700" spans="63:63" x14ac:dyDescent="0.25">
      <c r="BK624700" s="2315"/>
    </row>
    <row r="624701" spans="63:63" x14ac:dyDescent="0.25">
      <c r="BK624701" s="2311"/>
    </row>
    <row r="624725" spans="63:63" x14ac:dyDescent="0.25">
      <c r="BK624725" s="2315"/>
    </row>
    <row r="624726" spans="63:63" x14ac:dyDescent="0.25">
      <c r="BK624726" s="2311"/>
    </row>
    <row r="624750" spans="63:63" x14ac:dyDescent="0.25">
      <c r="BK624750" s="2315"/>
    </row>
    <row r="624751" spans="63:63" x14ac:dyDescent="0.25">
      <c r="BK624751" s="2311"/>
    </row>
    <row r="624775" spans="63:63" x14ac:dyDescent="0.25">
      <c r="BK624775" s="2315"/>
    </row>
    <row r="624776" spans="63:63" x14ac:dyDescent="0.25">
      <c r="BK624776" s="2311"/>
    </row>
    <row r="624800" spans="63:63" x14ac:dyDescent="0.25">
      <c r="BK624800" s="2315"/>
    </row>
    <row r="624801" spans="63:63" x14ac:dyDescent="0.25">
      <c r="BK624801" s="2311"/>
    </row>
    <row r="624825" spans="63:63" x14ac:dyDescent="0.25">
      <c r="BK624825" s="2315"/>
    </row>
    <row r="624826" spans="63:63" x14ac:dyDescent="0.25">
      <c r="BK624826" s="2311"/>
    </row>
    <row r="624850" spans="63:63" x14ac:dyDescent="0.25">
      <c r="BK624850" s="2315"/>
    </row>
    <row r="624851" spans="63:63" x14ac:dyDescent="0.25">
      <c r="BK624851" s="2311"/>
    </row>
    <row r="624875" spans="63:63" x14ac:dyDescent="0.25">
      <c r="BK624875" s="2315"/>
    </row>
    <row r="624876" spans="63:63" x14ac:dyDescent="0.25">
      <c r="BK624876" s="2311"/>
    </row>
    <row r="624900" spans="63:63" x14ac:dyDescent="0.25">
      <c r="BK624900" s="2315"/>
    </row>
    <row r="624901" spans="63:63" x14ac:dyDescent="0.25">
      <c r="BK624901" s="2311"/>
    </row>
    <row r="624925" spans="63:63" x14ac:dyDescent="0.25">
      <c r="BK624925" s="2315"/>
    </row>
    <row r="624926" spans="63:63" x14ac:dyDescent="0.25">
      <c r="BK624926" s="2311"/>
    </row>
    <row r="624950" spans="63:63" x14ac:dyDescent="0.25">
      <c r="BK624950" s="2315"/>
    </row>
    <row r="624951" spans="63:63" x14ac:dyDescent="0.25">
      <c r="BK624951" s="2311"/>
    </row>
    <row r="624975" spans="63:63" x14ac:dyDescent="0.25">
      <c r="BK624975" s="2315"/>
    </row>
    <row r="624976" spans="63:63" x14ac:dyDescent="0.25">
      <c r="BK624976" s="2311"/>
    </row>
    <row r="625000" spans="63:63" x14ac:dyDescent="0.25">
      <c r="BK625000" s="2315"/>
    </row>
    <row r="625001" spans="63:63" x14ac:dyDescent="0.25">
      <c r="BK625001" s="2311"/>
    </row>
    <row r="625025" spans="63:63" x14ac:dyDescent="0.25">
      <c r="BK625025" s="2315"/>
    </row>
    <row r="625026" spans="63:63" x14ac:dyDescent="0.25">
      <c r="BK625026" s="2311"/>
    </row>
    <row r="625050" spans="63:63" x14ac:dyDescent="0.25">
      <c r="BK625050" s="2315"/>
    </row>
    <row r="625051" spans="63:63" x14ac:dyDescent="0.25">
      <c r="BK625051" s="2311"/>
    </row>
    <row r="625075" spans="63:63" x14ac:dyDescent="0.25">
      <c r="BK625075" s="2315"/>
    </row>
    <row r="625076" spans="63:63" x14ac:dyDescent="0.25">
      <c r="BK625076" s="2311"/>
    </row>
    <row r="625100" spans="63:63" x14ac:dyDescent="0.25">
      <c r="BK625100" s="2315"/>
    </row>
    <row r="625101" spans="63:63" x14ac:dyDescent="0.25">
      <c r="BK625101" s="2311"/>
    </row>
    <row r="625125" spans="63:63" x14ac:dyDescent="0.25">
      <c r="BK625125" s="2315"/>
    </row>
    <row r="625126" spans="63:63" x14ac:dyDescent="0.25">
      <c r="BK625126" s="2311"/>
    </row>
    <row r="625150" spans="63:63" x14ac:dyDescent="0.25">
      <c r="BK625150" s="2315"/>
    </row>
    <row r="625151" spans="63:63" x14ac:dyDescent="0.25">
      <c r="BK625151" s="2311"/>
    </row>
    <row r="625175" spans="63:63" x14ac:dyDescent="0.25">
      <c r="BK625175" s="2315"/>
    </row>
    <row r="625176" spans="63:63" x14ac:dyDescent="0.25">
      <c r="BK625176" s="2311"/>
    </row>
    <row r="625200" spans="63:63" x14ac:dyDescent="0.25">
      <c r="BK625200" s="2315"/>
    </row>
    <row r="625201" spans="63:63" x14ac:dyDescent="0.25">
      <c r="BK625201" s="2311"/>
    </row>
    <row r="625225" spans="63:63" x14ac:dyDescent="0.25">
      <c r="BK625225" s="2315"/>
    </row>
    <row r="625226" spans="63:63" x14ac:dyDescent="0.25">
      <c r="BK625226" s="2311"/>
    </row>
    <row r="625250" spans="63:63" x14ac:dyDescent="0.25">
      <c r="BK625250" s="2315"/>
    </row>
    <row r="625251" spans="63:63" x14ac:dyDescent="0.25">
      <c r="BK625251" s="2311"/>
    </row>
    <row r="625275" spans="63:63" x14ac:dyDescent="0.25">
      <c r="BK625275" s="2315"/>
    </row>
    <row r="625276" spans="63:63" x14ac:dyDescent="0.25">
      <c r="BK625276" s="2311"/>
    </row>
    <row r="625300" spans="63:63" x14ac:dyDescent="0.25">
      <c r="BK625300" s="2315"/>
    </row>
    <row r="625301" spans="63:63" x14ac:dyDescent="0.25">
      <c r="BK625301" s="2311"/>
    </row>
    <row r="625325" spans="63:63" x14ac:dyDescent="0.25">
      <c r="BK625325" s="2315"/>
    </row>
    <row r="625326" spans="63:63" x14ac:dyDescent="0.25">
      <c r="BK625326" s="2311"/>
    </row>
    <row r="625350" spans="63:63" x14ac:dyDescent="0.25">
      <c r="BK625350" s="2315"/>
    </row>
    <row r="625351" spans="63:63" x14ac:dyDescent="0.25">
      <c r="BK625351" s="2311"/>
    </row>
    <row r="625375" spans="63:63" x14ac:dyDescent="0.25">
      <c r="BK625375" s="2315"/>
    </row>
    <row r="625376" spans="63:63" x14ac:dyDescent="0.25">
      <c r="BK625376" s="2311"/>
    </row>
    <row r="625400" spans="63:63" x14ac:dyDescent="0.25">
      <c r="BK625400" s="2315"/>
    </row>
    <row r="625401" spans="63:63" x14ac:dyDescent="0.25">
      <c r="BK625401" s="2311"/>
    </row>
    <row r="625425" spans="63:63" x14ac:dyDescent="0.25">
      <c r="BK625425" s="2315"/>
    </row>
    <row r="625426" spans="63:63" x14ac:dyDescent="0.25">
      <c r="BK625426" s="2311"/>
    </row>
    <row r="625450" spans="63:63" x14ac:dyDescent="0.25">
      <c r="BK625450" s="2315"/>
    </row>
    <row r="625451" spans="63:63" x14ac:dyDescent="0.25">
      <c r="BK625451" s="2311"/>
    </row>
    <row r="625475" spans="63:63" x14ac:dyDescent="0.25">
      <c r="BK625475" s="2315"/>
    </row>
    <row r="625476" spans="63:63" x14ac:dyDescent="0.25">
      <c r="BK625476" s="2311"/>
    </row>
    <row r="625500" spans="63:63" x14ac:dyDescent="0.25">
      <c r="BK625500" s="2315"/>
    </row>
    <row r="625501" spans="63:63" x14ac:dyDescent="0.25">
      <c r="BK625501" s="2311"/>
    </row>
    <row r="625525" spans="63:63" x14ac:dyDescent="0.25">
      <c r="BK625525" s="2315"/>
    </row>
    <row r="625526" spans="63:63" x14ac:dyDescent="0.25">
      <c r="BK625526" s="2311"/>
    </row>
    <row r="625550" spans="63:63" x14ac:dyDescent="0.25">
      <c r="BK625550" s="2315"/>
    </row>
    <row r="625551" spans="63:63" x14ac:dyDescent="0.25">
      <c r="BK625551" s="2311"/>
    </row>
    <row r="625575" spans="63:63" x14ac:dyDescent="0.25">
      <c r="BK625575" s="2315"/>
    </row>
    <row r="625576" spans="63:63" x14ac:dyDescent="0.25">
      <c r="BK625576" s="2311"/>
    </row>
    <row r="625600" spans="63:63" x14ac:dyDescent="0.25">
      <c r="BK625600" s="2315"/>
    </row>
    <row r="625601" spans="63:63" x14ac:dyDescent="0.25">
      <c r="BK625601" s="2311"/>
    </row>
    <row r="625625" spans="63:63" x14ac:dyDescent="0.25">
      <c r="BK625625" s="2315"/>
    </row>
    <row r="625626" spans="63:63" x14ac:dyDescent="0.25">
      <c r="BK625626" s="2311"/>
    </row>
    <row r="625650" spans="63:63" x14ac:dyDescent="0.25">
      <c r="BK625650" s="2315"/>
    </row>
    <row r="625651" spans="63:63" x14ac:dyDescent="0.25">
      <c r="BK625651" s="2311"/>
    </row>
    <row r="625675" spans="63:63" x14ac:dyDescent="0.25">
      <c r="BK625675" s="2315"/>
    </row>
    <row r="625676" spans="63:63" x14ac:dyDescent="0.25">
      <c r="BK625676" s="2311"/>
    </row>
    <row r="625700" spans="63:63" x14ac:dyDescent="0.25">
      <c r="BK625700" s="2315"/>
    </row>
    <row r="625701" spans="63:63" x14ac:dyDescent="0.25">
      <c r="BK625701" s="2311"/>
    </row>
    <row r="625725" spans="63:63" x14ac:dyDescent="0.25">
      <c r="BK625725" s="2315"/>
    </row>
    <row r="625726" spans="63:63" x14ac:dyDescent="0.25">
      <c r="BK625726" s="2311"/>
    </row>
    <row r="625750" spans="63:63" x14ac:dyDescent="0.25">
      <c r="BK625750" s="2315"/>
    </row>
    <row r="625751" spans="63:63" x14ac:dyDescent="0.25">
      <c r="BK625751" s="2311"/>
    </row>
    <row r="625775" spans="63:63" x14ac:dyDescent="0.25">
      <c r="BK625775" s="2315"/>
    </row>
    <row r="625776" spans="63:63" x14ac:dyDescent="0.25">
      <c r="BK625776" s="2311"/>
    </row>
    <row r="625800" spans="63:63" x14ac:dyDescent="0.25">
      <c r="BK625800" s="2315"/>
    </row>
    <row r="625801" spans="63:63" x14ac:dyDescent="0.25">
      <c r="BK625801" s="2311"/>
    </row>
    <row r="625825" spans="63:63" x14ac:dyDescent="0.25">
      <c r="BK625825" s="2315"/>
    </row>
    <row r="625826" spans="63:63" x14ac:dyDescent="0.25">
      <c r="BK625826" s="2311"/>
    </row>
    <row r="625850" spans="63:63" x14ac:dyDescent="0.25">
      <c r="BK625850" s="2315"/>
    </row>
    <row r="625851" spans="63:63" x14ac:dyDescent="0.25">
      <c r="BK625851" s="2311"/>
    </row>
    <row r="625875" spans="63:63" x14ac:dyDescent="0.25">
      <c r="BK625875" s="2315"/>
    </row>
    <row r="625876" spans="63:63" x14ac:dyDescent="0.25">
      <c r="BK625876" s="2311"/>
    </row>
    <row r="625900" spans="63:63" x14ac:dyDescent="0.25">
      <c r="BK625900" s="2315"/>
    </row>
    <row r="625901" spans="63:63" x14ac:dyDescent="0.25">
      <c r="BK625901" s="2311"/>
    </row>
    <row r="625925" spans="63:63" x14ac:dyDescent="0.25">
      <c r="BK625925" s="2315"/>
    </row>
    <row r="625926" spans="63:63" x14ac:dyDescent="0.25">
      <c r="BK625926" s="2311"/>
    </row>
    <row r="625950" spans="63:63" x14ac:dyDescent="0.25">
      <c r="BK625950" s="2315"/>
    </row>
    <row r="625951" spans="63:63" x14ac:dyDescent="0.25">
      <c r="BK625951" s="2311"/>
    </row>
    <row r="625975" spans="63:63" x14ac:dyDescent="0.25">
      <c r="BK625975" s="2315"/>
    </row>
    <row r="625976" spans="63:63" x14ac:dyDescent="0.25">
      <c r="BK625976" s="2311"/>
    </row>
    <row r="626000" spans="63:63" x14ac:dyDescent="0.25">
      <c r="BK626000" s="2315"/>
    </row>
    <row r="626001" spans="63:63" x14ac:dyDescent="0.25">
      <c r="BK626001" s="2311"/>
    </row>
    <row r="626025" spans="63:63" x14ac:dyDescent="0.25">
      <c r="BK626025" s="2315"/>
    </row>
    <row r="626026" spans="63:63" x14ac:dyDescent="0.25">
      <c r="BK626026" s="2311"/>
    </row>
    <row r="626050" spans="63:63" x14ac:dyDescent="0.25">
      <c r="BK626050" s="2315"/>
    </row>
    <row r="626051" spans="63:63" x14ac:dyDescent="0.25">
      <c r="BK626051" s="2311"/>
    </row>
    <row r="626075" spans="63:63" x14ac:dyDescent="0.25">
      <c r="BK626075" s="2315"/>
    </row>
    <row r="626076" spans="63:63" x14ac:dyDescent="0.25">
      <c r="BK626076" s="2311"/>
    </row>
    <row r="626100" spans="63:63" x14ac:dyDescent="0.25">
      <c r="BK626100" s="2315"/>
    </row>
    <row r="626101" spans="63:63" x14ac:dyDescent="0.25">
      <c r="BK626101" s="2311"/>
    </row>
    <row r="626125" spans="63:63" x14ac:dyDescent="0.25">
      <c r="BK626125" s="2315"/>
    </row>
    <row r="626126" spans="63:63" x14ac:dyDescent="0.25">
      <c r="BK626126" s="2311"/>
    </row>
    <row r="626150" spans="63:63" x14ac:dyDescent="0.25">
      <c r="BK626150" s="2315"/>
    </row>
    <row r="626151" spans="63:63" x14ac:dyDescent="0.25">
      <c r="BK626151" s="2311"/>
    </row>
    <row r="626175" spans="63:63" x14ac:dyDescent="0.25">
      <c r="BK626175" s="2315"/>
    </row>
    <row r="626176" spans="63:63" x14ac:dyDescent="0.25">
      <c r="BK626176" s="2311"/>
    </row>
    <row r="626200" spans="63:63" x14ac:dyDescent="0.25">
      <c r="BK626200" s="2315"/>
    </row>
    <row r="626201" spans="63:63" x14ac:dyDescent="0.25">
      <c r="BK626201" s="2311"/>
    </row>
    <row r="626225" spans="63:63" x14ac:dyDescent="0.25">
      <c r="BK626225" s="2315"/>
    </row>
    <row r="626226" spans="63:63" x14ac:dyDescent="0.25">
      <c r="BK626226" s="2311"/>
    </row>
    <row r="626250" spans="63:63" x14ac:dyDescent="0.25">
      <c r="BK626250" s="2315"/>
    </row>
    <row r="626251" spans="63:63" x14ac:dyDescent="0.25">
      <c r="BK626251" s="2311"/>
    </row>
    <row r="626275" spans="63:63" x14ac:dyDescent="0.25">
      <c r="BK626275" s="2315"/>
    </row>
    <row r="626276" spans="63:63" x14ac:dyDescent="0.25">
      <c r="BK626276" s="2311"/>
    </row>
    <row r="626300" spans="63:63" x14ac:dyDescent="0.25">
      <c r="BK626300" s="2315"/>
    </row>
    <row r="626301" spans="63:63" x14ac:dyDescent="0.25">
      <c r="BK626301" s="2311"/>
    </row>
    <row r="626325" spans="63:63" x14ac:dyDescent="0.25">
      <c r="BK626325" s="2315"/>
    </row>
    <row r="626326" spans="63:63" x14ac:dyDescent="0.25">
      <c r="BK626326" s="2311"/>
    </row>
    <row r="626350" spans="63:63" x14ac:dyDescent="0.25">
      <c r="BK626350" s="2315"/>
    </row>
    <row r="626351" spans="63:63" x14ac:dyDescent="0.25">
      <c r="BK626351" s="2311"/>
    </row>
    <row r="626375" spans="63:63" x14ac:dyDescent="0.25">
      <c r="BK626375" s="2315"/>
    </row>
    <row r="626376" spans="63:63" x14ac:dyDescent="0.25">
      <c r="BK626376" s="2311"/>
    </row>
    <row r="626400" spans="63:63" x14ac:dyDescent="0.25">
      <c r="BK626400" s="2315"/>
    </row>
    <row r="626401" spans="63:63" x14ac:dyDescent="0.25">
      <c r="BK626401" s="2311"/>
    </row>
    <row r="626425" spans="63:63" x14ac:dyDescent="0.25">
      <c r="BK626425" s="2315"/>
    </row>
    <row r="626426" spans="63:63" x14ac:dyDescent="0.25">
      <c r="BK626426" s="2311"/>
    </row>
    <row r="626450" spans="63:63" x14ac:dyDescent="0.25">
      <c r="BK626450" s="2315"/>
    </row>
    <row r="626451" spans="63:63" x14ac:dyDescent="0.25">
      <c r="BK626451" s="2311"/>
    </row>
    <row r="626475" spans="63:63" x14ac:dyDescent="0.25">
      <c r="BK626475" s="2315"/>
    </row>
    <row r="626476" spans="63:63" x14ac:dyDescent="0.25">
      <c r="BK626476" s="2311"/>
    </row>
    <row r="626500" spans="63:63" x14ac:dyDescent="0.25">
      <c r="BK626500" s="2315"/>
    </row>
    <row r="626501" spans="63:63" x14ac:dyDescent="0.25">
      <c r="BK626501" s="2311"/>
    </row>
    <row r="626525" spans="63:63" x14ac:dyDescent="0.25">
      <c r="BK626525" s="2315"/>
    </row>
    <row r="626526" spans="63:63" x14ac:dyDescent="0.25">
      <c r="BK626526" s="2311"/>
    </row>
    <row r="626550" spans="63:63" x14ac:dyDescent="0.25">
      <c r="BK626550" s="2315"/>
    </row>
    <row r="626551" spans="63:63" x14ac:dyDescent="0.25">
      <c r="BK626551" s="2311"/>
    </row>
    <row r="626575" spans="63:63" x14ac:dyDescent="0.25">
      <c r="BK626575" s="2315"/>
    </row>
    <row r="626576" spans="63:63" x14ac:dyDescent="0.25">
      <c r="BK626576" s="2311"/>
    </row>
    <row r="626600" spans="63:63" x14ac:dyDescent="0.25">
      <c r="BK626600" s="2315"/>
    </row>
    <row r="626601" spans="63:63" x14ac:dyDescent="0.25">
      <c r="BK626601" s="2311"/>
    </row>
    <row r="626625" spans="63:63" x14ac:dyDescent="0.25">
      <c r="BK626625" s="2315"/>
    </row>
    <row r="626626" spans="63:63" x14ac:dyDescent="0.25">
      <c r="BK626626" s="2311"/>
    </row>
    <row r="626650" spans="63:63" x14ac:dyDescent="0.25">
      <c r="BK626650" s="2315"/>
    </row>
    <row r="626651" spans="63:63" x14ac:dyDescent="0.25">
      <c r="BK626651" s="2311"/>
    </row>
    <row r="626675" spans="63:63" x14ac:dyDescent="0.25">
      <c r="BK626675" s="2315"/>
    </row>
    <row r="626676" spans="63:63" x14ac:dyDescent="0.25">
      <c r="BK626676" s="2311"/>
    </row>
    <row r="626700" spans="63:63" x14ac:dyDescent="0.25">
      <c r="BK626700" s="2315"/>
    </row>
    <row r="626701" spans="63:63" x14ac:dyDescent="0.25">
      <c r="BK626701" s="2311"/>
    </row>
    <row r="626725" spans="63:63" x14ac:dyDescent="0.25">
      <c r="BK626725" s="2315"/>
    </row>
    <row r="626726" spans="63:63" x14ac:dyDescent="0.25">
      <c r="BK626726" s="2311"/>
    </row>
    <row r="626750" spans="63:63" x14ac:dyDescent="0.25">
      <c r="BK626750" s="2315"/>
    </row>
    <row r="626751" spans="63:63" x14ac:dyDescent="0.25">
      <c r="BK626751" s="2311"/>
    </row>
    <row r="626775" spans="63:63" x14ac:dyDescent="0.25">
      <c r="BK626775" s="2315"/>
    </row>
    <row r="626776" spans="63:63" x14ac:dyDescent="0.25">
      <c r="BK626776" s="2311"/>
    </row>
    <row r="626800" spans="63:63" x14ac:dyDescent="0.25">
      <c r="BK626800" s="2315"/>
    </row>
    <row r="626801" spans="63:63" x14ac:dyDescent="0.25">
      <c r="BK626801" s="2311"/>
    </row>
    <row r="626825" spans="63:63" x14ac:dyDescent="0.25">
      <c r="BK626825" s="2315"/>
    </row>
    <row r="626826" spans="63:63" x14ac:dyDescent="0.25">
      <c r="BK626826" s="2311"/>
    </row>
    <row r="626850" spans="63:63" x14ac:dyDescent="0.25">
      <c r="BK626850" s="2315"/>
    </row>
    <row r="626851" spans="63:63" x14ac:dyDescent="0.25">
      <c r="BK626851" s="2311"/>
    </row>
    <row r="626875" spans="63:63" x14ac:dyDescent="0.25">
      <c r="BK626875" s="2315"/>
    </row>
    <row r="626876" spans="63:63" x14ac:dyDescent="0.25">
      <c r="BK626876" s="2311"/>
    </row>
    <row r="626900" spans="63:63" x14ac:dyDescent="0.25">
      <c r="BK626900" s="2315"/>
    </row>
    <row r="626901" spans="63:63" x14ac:dyDescent="0.25">
      <c r="BK626901" s="2311"/>
    </row>
    <row r="626925" spans="63:63" x14ac:dyDescent="0.25">
      <c r="BK626925" s="2315"/>
    </row>
    <row r="626926" spans="63:63" x14ac:dyDescent="0.25">
      <c r="BK626926" s="2311"/>
    </row>
    <row r="626950" spans="63:63" x14ac:dyDescent="0.25">
      <c r="BK626950" s="2315"/>
    </row>
    <row r="626951" spans="63:63" x14ac:dyDescent="0.25">
      <c r="BK626951" s="2311"/>
    </row>
    <row r="626975" spans="63:63" x14ac:dyDescent="0.25">
      <c r="BK626975" s="2315"/>
    </row>
    <row r="626976" spans="63:63" x14ac:dyDescent="0.25">
      <c r="BK626976" s="2311"/>
    </row>
    <row r="627000" spans="63:63" x14ac:dyDescent="0.25">
      <c r="BK627000" s="2315"/>
    </row>
    <row r="627001" spans="63:63" x14ac:dyDescent="0.25">
      <c r="BK627001" s="2311"/>
    </row>
    <row r="627025" spans="63:63" x14ac:dyDescent="0.25">
      <c r="BK627025" s="2315"/>
    </row>
    <row r="627026" spans="63:63" x14ac:dyDescent="0.25">
      <c r="BK627026" s="2311"/>
    </row>
    <row r="627050" spans="63:63" x14ac:dyDescent="0.25">
      <c r="BK627050" s="2315"/>
    </row>
    <row r="627051" spans="63:63" x14ac:dyDescent="0.25">
      <c r="BK627051" s="2311"/>
    </row>
    <row r="627075" spans="63:63" x14ac:dyDescent="0.25">
      <c r="BK627075" s="2315"/>
    </row>
    <row r="627076" spans="63:63" x14ac:dyDescent="0.25">
      <c r="BK627076" s="2311"/>
    </row>
    <row r="627100" spans="63:63" x14ac:dyDescent="0.25">
      <c r="BK627100" s="2315"/>
    </row>
    <row r="627101" spans="63:63" x14ac:dyDescent="0.25">
      <c r="BK627101" s="2311"/>
    </row>
    <row r="627125" spans="63:63" x14ac:dyDescent="0.25">
      <c r="BK627125" s="2315"/>
    </row>
    <row r="627126" spans="63:63" x14ac:dyDescent="0.25">
      <c r="BK627126" s="2311"/>
    </row>
    <row r="627150" spans="63:63" x14ac:dyDescent="0.25">
      <c r="BK627150" s="2315"/>
    </row>
    <row r="627151" spans="63:63" x14ac:dyDescent="0.25">
      <c r="BK627151" s="2311"/>
    </row>
    <row r="627175" spans="63:63" x14ac:dyDescent="0.25">
      <c r="BK627175" s="2315"/>
    </row>
    <row r="627176" spans="63:63" x14ac:dyDescent="0.25">
      <c r="BK627176" s="2311"/>
    </row>
    <row r="627200" spans="63:63" x14ac:dyDescent="0.25">
      <c r="BK627200" s="2315"/>
    </row>
    <row r="627201" spans="63:63" x14ac:dyDescent="0.25">
      <c r="BK627201" s="2311"/>
    </row>
    <row r="627225" spans="63:63" x14ac:dyDescent="0.25">
      <c r="BK627225" s="2315"/>
    </row>
    <row r="627226" spans="63:63" x14ac:dyDescent="0.25">
      <c r="BK627226" s="2311"/>
    </row>
    <row r="627250" spans="63:63" x14ac:dyDescent="0.25">
      <c r="BK627250" s="2315"/>
    </row>
    <row r="627251" spans="63:63" x14ac:dyDescent="0.25">
      <c r="BK627251" s="2311"/>
    </row>
    <row r="627275" spans="63:63" x14ac:dyDescent="0.25">
      <c r="BK627275" s="2315"/>
    </row>
    <row r="627276" spans="63:63" x14ac:dyDescent="0.25">
      <c r="BK627276" s="2311"/>
    </row>
    <row r="627300" spans="63:63" x14ac:dyDescent="0.25">
      <c r="BK627300" s="2315"/>
    </row>
    <row r="627301" spans="63:63" x14ac:dyDescent="0.25">
      <c r="BK627301" s="2311"/>
    </row>
    <row r="627325" spans="63:63" x14ac:dyDescent="0.25">
      <c r="BK627325" s="2315"/>
    </row>
    <row r="627326" spans="63:63" x14ac:dyDescent="0.25">
      <c r="BK627326" s="2311"/>
    </row>
    <row r="627350" spans="63:63" x14ac:dyDescent="0.25">
      <c r="BK627350" s="2315"/>
    </row>
    <row r="627351" spans="63:63" x14ac:dyDescent="0.25">
      <c r="BK627351" s="2311"/>
    </row>
    <row r="627375" spans="63:63" x14ac:dyDescent="0.25">
      <c r="BK627375" s="2315"/>
    </row>
    <row r="627376" spans="63:63" x14ac:dyDescent="0.25">
      <c r="BK627376" s="2311"/>
    </row>
    <row r="627400" spans="63:63" x14ac:dyDescent="0.25">
      <c r="BK627400" s="2315"/>
    </row>
    <row r="627401" spans="63:63" x14ac:dyDescent="0.25">
      <c r="BK627401" s="2311"/>
    </row>
    <row r="627425" spans="63:63" x14ac:dyDescent="0.25">
      <c r="BK627425" s="2315"/>
    </row>
    <row r="627426" spans="63:63" x14ac:dyDescent="0.25">
      <c r="BK627426" s="2311"/>
    </row>
    <row r="627450" spans="63:63" x14ac:dyDescent="0.25">
      <c r="BK627450" s="2315"/>
    </row>
    <row r="627451" spans="63:63" x14ac:dyDescent="0.25">
      <c r="BK627451" s="2311"/>
    </row>
    <row r="627475" spans="63:63" x14ac:dyDescent="0.25">
      <c r="BK627475" s="2315"/>
    </row>
    <row r="627476" spans="63:63" x14ac:dyDescent="0.25">
      <c r="BK627476" s="2311"/>
    </row>
    <row r="627500" spans="63:63" x14ac:dyDescent="0.25">
      <c r="BK627500" s="2315"/>
    </row>
    <row r="627501" spans="63:63" x14ac:dyDescent="0.25">
      <c r="BK627501" s="2311"/>
    </row>
    <row r="627525" spans="63:63" x14ac:dyDescent="0.25">
      <c r="BK627525" s="2315"/>
    </row>
    <row r="627526" spans="63:63" x14ac:dyDescent="0.25">
      <c r="BK627526" s="2311"/>
    </row>
    <row r="627550" spans="63:63" x14ac:dyDescent="0.25">
      <c r="BK627550" s="2315"/>
    </row>
    <row r="627551" spans="63:63" x14ac:dyDescent="0.25">
      <c r="BK627551" s="2311"/>
    </row>
    <row r="627575" spans="63:63" x14ac:dyDescent="0.25">
      <c r="BK627575" s="2315"/>
    </row>
    <row r="627576" spans="63:63" x14ac:dyDescent="0.25">
      <c r="BK627576" s="2311"/>
    </row>
    <row r="627600" spans="63:63" x14ac:dyDescent="0.25">
      <c r="BK627600" s="2315"/>
    </row>
    <row r="627601" spans="63:63" x14ac:dyDescent="0.25">
      <c r="BK627601" s="2311"/>
    </row>
    <row r="627625" spans="63:63" x14ac:dyDescent="0.25">
      <c r="BK627625" s="2315"/>
    </row>
    <row r="627626" spans="63:63" x14ac:dyDescent="0.25">
      <c r="BK627626" s="2311"/>
    </row>
    <row r="627650" spans="63:63" x14ac:dyDescent="0.25">
      <c r="BK627650" s="2315"/>
    </row>
    <row r="627651" spans="63:63" x14ac:dyDescent="0.25">
      <c r="BK627651" s="2311"/>
    </row>
    <row r="627675" spans="63:63" x14ac:dyDescent="0.25">
      <c r="BK627675" s="2315"/>
    </row>
    <row r="627676" spans="63:63" x14ac:dyDescent="0.25">
      <c r="BK627676" s="2311"/>
    </row>
    <row r="627700" spans="63:63" x14ac:dyDescent="0.25">
      <c r="BK627700" s="2315"/>
    </row>
    <row r="627701" spans="63:63" x14ac:dyDescent="0.25">
      <c r="BK627701" s="2311"/>
    </row>
    <row r="627725" spans="63:63" x14ac:dyDescent="0.25">
      <c r="BK627725" s="2315"/>
    </row>
    <row r="627726" spans="63:63" x14ac:dyDescent="0.25">
      <c r="BK627726" s="2311"/>
    </row>
    <row r="627750" spans="63:63" x14ac:dyDescent="0.25">
      <c r="BK627750" s="2315"/>
    </row>
    <row r="627751" spans="63:63" x14ac:dyDescent="0.25">
      <c r="BK627751" s="2311"/>
    </row>
    <row r="627775" spans="63:63" x14ac:dyDescent="0.25">
      <c r="BK627775" s="2315"/>
    </row>
    <row r="627776" spans="63:63" x14ac:dyDescent="0.25">
      <c r="BK627776" s="2311"/>
    </row>
    <row r="627800" spans="63:63" x14ac:dyDescent="0.25">
      <c r="BK627800" s="2315"/>
    </row>
    <row r="627801" spans="63:63" x14ac:dyDescent="0.25">
      <c r="BK627801" s="2311"/>
    </row>
    <row r="627825" spans="63:63" x14ac:dyDescent="0.25">
      <c r="BK627825" s="2315"/>
    </row>
    <row r="627826" spans="63:63" x14ac:dyDescent="0.25">
      <c r="BK627826" s="2311"/>
    </row>
    <row r="627850" spans="63:63" x14ac:dyDescent="0.25">
      <c r="BK627850" s="2315"/>
    </row>
    <row r="627851" spans="63:63" x14ac:dyDescent="0.25">
      <c r="BK627851" s="2311"/>
    </row>
    <row r="627875" spans="63:63" x14ac:dyDescent="0.25">
      <c r="BK627875" s="2315"/>
    </row>
    <row r="627876" spans="63:63" x14ac:dyDescent="0.25">
      <c r="BK627876" s="2311"/>
    </row>
    <row r="627900" spans="63:63" x14ac:dyDescent="0.25">
      <c r="BK627900" s="2315"/>
    </row>
    <row r="627901" spans="63:63" x14ac:dyDescent="0.25">
      <c r="BK627901" s="2311"/>
    </row>
    <row r="627925" spans="63:63" x14ac:dyDescent="0.25">
      <c r="BK627925" s="2315"/>
    </row>
    <row r="627926" spans="63:63" x14ac:dyDescent="0.25">
      <c r="BK627926" s="2311"/>
    </row>
    <row r="627950" spans="63:63" x14ac:dyDescent="0.25">
      <c r="BK627950" s="2315"/>
    </row>
    <row r="627951" spans="63:63" x14ac:dyDescent="0.25">
      <c r="BK627951" s="2311"/>
    </row>
    <row r="627975" spans="63:63" x14ac:dyDescent="0.25">
      <c r="BK627975" s="2315"/>
    </row>
    <row r="627976" spans="63:63" x14ac:dyDescent="0.25">
      <c r="BK627976" s="2311"/>
    </row>
    <row r="628000" spans="63:63" x14ac:dyDescent="0.25">
      <c r="BK628000" s="2315"/>
    </row>
    <row r="628001" spans="63:63" x14ac:dyDescent="0.25">
      <c r="BK628001" s="2311"/>
    </row>
    <row r="628025" spans="63:63" x14ac:dyDescent="0.25">
      <c r="BK628025" s="2315"/>
    </row>
    <row r="628026" spans="63:63" x14ac:dyDescent="0.25">
      <c r="BK628026" s="2311"/>
    </row>
    <row r="628050" spans="63:63" x14ac:dyDescent="0.25">
      <c r="BK628050" s="2315"/>
    </row>
    <row r="628051" spans="63:63" x14ac:dyDescent="0.25">
      <c r="BK628051" s="2311"/>
    </row>
    <row r="628075" spans="63:63" x14ac:dyDescent="0.25">
      <c r="BK628075" s="2315"/>
    </row>
    <row r="628076" spans="63:63" x14ac:dyDescent="0.25">
      <c r="BK628076" s="2311"/>
    </row>
    <row r="628100" spans="63:63" x14ac:dyDescent="0.25">
      <c r="BK628100" s="2315"/>
    </row>
    <row r="628101" spans="63:63" x14ac:dyDescent="0.25">
      <c r="BK628101" s="2311"/>
    </row>
    <row r="628125" spans="63:63" x14ac:dyDescent="0.25">
      <c r="BK628125" s="2315"/>
    </row>
    <row r="628126" spans="63:63" x14ac:dyDescent="0.25">
      <c r="BK628126" s="2311"/>
    </row>
    <row r="628150" spans="63:63" x14ac:dyDescent="0.25">
      <c r="BK628150" s="2315"/>
    </row>
    <row r="628151" spans="63:63" x14ac:dyDescent="0.25">
      <c r="BK628151" s="2311"/>
    </row>
    <row r="628175" spans="63:63" x14ac:dyDescent="0.25">
      <c r="BK628175" s="2315"/>
    </row>
    <row r="628176" spans="63:63" x14ac:dyDescent="0.25">
      <c r="BK628176" s="2311"/>
    </row>
    <row r="628200" spans="63:63" x14ac:dyDescent="0.25">
      <c r="BK628200" s="2315"/>
    </row>
    <row r="628201" spans="63:63" x14ac:dyDescent="0.25">
      <c r="BK628201" s="2311"/>
    </row>
    <row r="628225" spans="63:63" x14ac:dyDescent="0.25">
      <c r="BK628225" s="2315"/>
    </row>
    <row r="628226" spans="63:63" x14ac:dyDescent="0.25">
      <c r="BK628226" s="2311"/>
    </row>
    <row r="628250" spans="63:63" x14ac:dyDescent="0.25">
      <c r="BK628250" s="2315"/>
    </row>
    <row r="628251" spans="63:63" x14ac:dyDescent="0.25">
      <c r="BK628251" s="2311"/>
    </row>
    <row r="628275" spans="63:63" x14ac:dyDescent="0.25">
      <c r="BK628275" s="2315"/>
    </row>
    <row r="628276" spans="63:63" x14ac:dyDescent="0.25">
      <c r="BK628276" s="2311"/>
    </row>
    <row r="628300" spans="63:63" x14ac:dyDescent="0.25">
      <c r="BK628300" s="2315"/>
    </row>
    <row r="628301" spans="63:63" x14ac:dyDescent="0.25">
      <c r="BK628301" s="2311"/>
    </row>
    <row r="628325" spans="63:63" x14ac:dyDescent="0.25">
      <c r="BK628325" s="2315"/>
    </row>
    <row r="628326" spans="63:63" x14ac:dyDescent="0.25">
      <c r="BK628326" s="2311"/>
    </row>
    <row r="628350" spans="63:63" x14ac:dyDescent="0.25">
      <c r="BK628350" s="2315"/>
    </row>
    <row r="628351" spans="63:63" x14ac:dyDescent="0.25">
      <c r="BK628351" s="2311"/>
    </row>
    <row r="628375" spans="63:63" x14ac:dyDescent="0.25">
      <c r="BK628375" s="2315"/>
    </row>
    <row r="628376" spans="63:63" x14ac:dyDescent="0.25">
      <c r="BK628376" s="2311"/>
    </row>
    <row r="628400" spans="63:63" x14ac:dyDescent="0.25">
      <c r="BK628400" s="2315"/>
    </row>
    <row r="628401" spans="63:63" x14ac:dyDescent="0.25">
      <c r="BK628401" s="2311"/>
    </row>
    <row r="628425" spans="63:63" x14ac:dyDescent="0.25">
      <c r="BK628425" s="2315"/>
    </row>
    <row r="628426" spans="63:63" x14ac:dyDescent="0.25">
      <c r="BK628426" s="2311"/>
    </row>
    <row r="628450" spans="63:63" x14ac:dyDescent="0.25">
      <c r="BK628450" s="2315"/>
    </row>
    <row r="628451" spans="63:63" x14ac:dyDescent="0.25">
      <c r="BK628451" s="2311"/>
    </row>
    <row r="628475" spans="63:63" x14ac:dyDescent="0.25">
      <c r="BK628475" s="2315"/>
    </row>
    <row r="628476" spans="63:63" x14ac:dyDescent="0.25">
      <c r="BK628476" s="2311"/>
    </row>
    <row r="628500" spans="63:63" x14ac:dyDescent="0.25">
      <c r="BK628500" s="2315"/>
    </row>
    <row r="628501" spans="63:63" x14ac:dyDescent="0.25">
      <c r="BK628501" s="2311"/>
    </row>
    <row r="628525" spans="63:63" x14ac:dyDescent="0.25">
      <c r="BK628525" s="2315"/>
    </row>
    <row r="628526" spans="63:63" x14ac:dyDescent="0.25">
      <c r="BK628526" s="2311"/>
    </row>
    <row r="628550" spans="63:63" x14ac:dyDescent="0.25">
      <c r="BK628550" s="2315"/>
    </row>
    <row r="628551" spans="63:63" x14ac:dyDescent="0.25">
      <c r="BK628551" s="2311"/>
    </row>
    <row r="628575" spans="63:63" x14ac:dyDescent="0.25">
      <c r="BK628575" s="2315"/>
    </row>
    <row r="628576" spans="63:63" x14ac:dyDescent="0.25">
      <c r="BK628576" s="2311"/>
    </row>
    <row r="628600" spans="63:63" x14ac:dyDescent="0.25">
      <c r="BK628600" s="2315"/>
    </row>
    <row r="628601" spans="63:63" x14ac:dyDescent="0.25">
      <c r="BK628601" s="2311"/>
    </row>
    <row r="628625" spans="63:63" x14ac:dyDescent="0.25">
      <c r="BK628625" s="2315"/>
    </row>
    <row r="628626" spans="63:63" x14ac:dyDescent="0.25">
      <c r="BK628626" s="2311"/>
    </row>
    <row r="628650" spans="63:63" x14ac:dyDescent="0.25">
      <c r="BK628650" s="2315"/>
    </row>
    <row r="628651" spans="63:63" x14ac:dyDescent="0.25">
      <c r="BK628651" s="2311"/>
    </row>
    <row r="628675" spans="63:63" x14ac:dyDescent="0.25">
      <c r="BK628675" s="2315"/>
    </row>
    <row r="628676" spans="63:63" x14ac:dyDescent="0.25">
      <c r="BK628676" s="2311"/>
    </row>
    <row r="628700" spans="63:63" x14ac:dyDescent="0.25">
      <c r="BK628700" s="2315"/>
    </row>
    <row r="628701" spans="63:63" x14ac:dyDescent="0.25">
      <c r="BK628701" s="2311"/>
    </row>
    <row r="628725" spans="63:63" x14ac:dyDescent="0.25">
      <c r="BK628725" s="2315"/>
    </row>
    <row r="628726" spans="63:63" x14ac:dyDescent="0.25">
      <c r="BK628726" s="2311"/>
    </row>
    <row r="628750" spans="63:63" x14ac:dyDescent="0.25">
      <c r="BK628750" s="2315"/>
    </row>
    <row r="628751" spans="63:63" x14ac:dyDescent="0.25">
      <c r="BK628751" s="2311"/>
    </row>
    <row r="628775" spans="63:63" x14ac:dyDescent="0.25">
      <c r="BK628775" s="2315"/>
    </row>
    <row r="628776" spans="63:63" x14ac:dyDescent="0.25">
      <c r="BK628776" s="2311"/>
    </row>
    <row r="628800" spans="63:63" x14ac:dyDescent="0.25">
      <c r="BK628800" s="2315"/>
    </row>
    <row r="628801" spans="63:63" x14ac:dyDescent="0.25">
      <c r="BK628801" s="2311"/>
    </row>
    <row r="628825" spans="63:63" x14ac:dyDescent="0.25">
      <c r="BK628825" s="2315"/>
    </row>
    <row r="628826" spans="63:63" x14ac:dyDescent="0.25">
      <c r="BK628826" s="2311"/>
    </row>
    <row r="628850" spans="63:63" x14ac:dyDescent="0.25">
      <c r="BK628850" s="2315"/>
    </row>
    <row r="628851" spans="63:63" x14ac:dyDescent="0.25">
      <c r="BK628851" s="2311"/>
    </row>
    <row r="628875" spans="63:63" x14ac:dyDescent="0.25">
      <c r="BK628875" s="2315"/>
    </row>
    <row r="628876" spans="63:63" x14ac:dyDescent="0.25">
      <c r="BK628876" s="2311"/>
    </row>
    <row r="628900" spans="63:63" x14ac:dyDescent="0.25">
      <c r="BK628900" s="2315"/>
    </row>
    <row r="628901" spans="63:63" x14ac:dyDescent="0.25">
      <c r="BK628901" s="2311"/>
    </row>
    <row r="628925" spans="63:63" x14ac:dyDescent="0.25">
      <c r="BK628925" s="2315"/>
    </row>
    <row r="628926" spans="63:63" x14ac:dyDescent="0.25">
      <c r="BK628926" s="2311"/>
    </row>
    <row r="628950" spans="63:63" x14ac:dyDescent="0.25">
      <c r="BK628950" s="2315"/>
    </row>
    <row r="628951" spans="63:63" x14ac:dyDescent="0.25">
      <c r="BK628951" s="2311"/>
    </row>
    <row r="628975" spans="63:63" x14ac:dyDescent="0.25">
      <c r="BK628975" s="2315"/>
    </row>
    <row r="628976" spans="63:63" x14ac:dyDescent="0.25">
      <c r="BK628976" s="2311"/>
    </row>
    <row r="629000" spans="63:63" x14ac:dyDescent="0.25">
      <c r="BK629000" s="2315"/>
    </row>
    <row r="629001" spans="63:63" x14ac:dyDescent="0.25">
      <c r="BK629001" s="2311"/>
    </row>
    <row r="629025" spans="63:63" x14ac:dyDescent="0.25">
      <c r="BK629025" s="2315"/>
    </row>
    <row r="629026" spans="63:63" x14ac:dyDescent="0.25">
      <c r="BK629026" s="2311"/>
    </row>
    <row r="629050" spans="63:63" x14ac:dyDescent="0.25">
      <c r="BK629050" s="2315"/>
    </row>
    <row r="629051" spans="63:63" x14ac:dyDescent="0.25">
      <c r="BK629051" s="2311"/>
    </row>
    <row r="629075" spans="63:63" x14ac:dyDescent="0.25">
      <c r="BK629075" s="2315"/>
    </row>
    <row r="629076" spans="63:63" x14ac:dyDescent="0.25">
      <c r="BK629076" s="2311"/>
    </row>
    <row r="629100" spans="63:63" x14ac:dyDescent="0.25">
      <c r="BK629100" s="2315"/>
    </row>
    <row r="629101" spans="63:63" x14ac:dyDescent="0.25">
      <c r="BK629101" s="2311"/>
    </row>
    <row r="629125" spans="63:63" x14ac:dyDescent="0.25">
      <c r="BK629125" s="2315"/>
    </row>
    <row r="629126" spans="63:63" x14ac:dyDescent="0.25">
      <c r="BK629126" s="2311"/>
    </row>
    <row r="629150" spans="63:63" x14ac:dyDescent="0.25">
      <c r="BK629150" s="2315"/>
    </row>
    <row r="629151" spans="63:63" x14ac:dyDescent="0.25">
      <c r="BK629151" s="2311"/>
    </row>
    <row r="629175" spans="63:63" x14ac:dyDescent="0.25">
      <c r="BK629175" s="2315"/>
    </row>
    <row r="629176" spans="63:63" x14ac:dyDescent="0.25">
      <c r="BK629176" s="2311"/>
    </row>
    <row r="629200" spans="63:63" x14ac:dyDescent="0.25">
      <c r="BK629200" s="2315"/>
    </row>
    <row r="629201" spans="63:63" x14ac:dyDescent="0.25">
      <c r="BK629201" s="2311"/>
    </row>
    <row r="629225" spans="63:63" x14ac:dyDescent="0.25">
      <c r="BK629225" s="2315"/>
    </row>
    <row r="629226" spans="63:63" x14ac:dyDescent="0.25">
      <c r="BK629226" s="2311"/>
    </row>
    <row r="629250" spans="63:63" x14ac:dyDescent="0.25">
      <c r="BK629250" s="2315"/>
    </row>
    <row r="629251" spans="63:63" x14ac:dyDescent="0.25">
      <c r="BK629251" s="2311"/>
    </row>
    <row r="629275" spans="63:63" x14ac:dyDescent="0.25">
      <c r="BK629275" s="2315"/>
    </row>
    <row r="629276" spans="63:63" x14ac:dyDescent="0.25">
      <c r="BK629276" s="2311"/>
    </row>
    <row r="629300" spans="63:63" x14ac:dyDescent="0.25">
      <c r="BK629300" s="2315"/>
    </row>
    <row r="629301" spans="63:63" x14ac:dyDescent="0.25">
      <c r="BK629301" s="2311"/>
    </row>
    <row r="629325" spans="63:63" x14ac:dyDescent="0.25">
      <c r="BK629325" s="2315"/>
    </row>
    <row r="629326" spans="63:63" x14ac:dyDescent="0.25">
      <c r="BK629326" s="2311"/>
    </row>
    <row r="629350" spans="63:63" x14ac:dyDescent="0.25">
      <c r="BK629350" s="2315"/>
    </row>
    <row r="629351" spans="63:63" x14ac:dyDescent="0.25">
      <c r="BK629351" s="2311"/>
    </row>
    <row r="629375" spans="63:63" x14ac:dyDescent="0.25">
      <c r="BK629375" s="2315"/>
    </row>
    <row r="629376" spans="63:63" x14ac:dyDescent="0.25">
      <c r="BK629376" s="2311"/>
    </row>
    <row r="629400" spans="63:63" x14ac:dyDescent="0.25">
      <c r="BK629400" s="2315"/>
    </row>
    <row r="629401" spans="63:63" x14ac:dyDescent="0.25">
      <c r="BK629401" s="2311"/>
    </row>
    <row r="629425" spans="63:63" x14ac:dyDescent="0.25">
      <c r="BK629425" s="2315"/>
    </row>
    <row r="629426" spans="63:63" x14ac:dyDescent="0.25">
      <c r="BK629426" s="2311"/>
    </row>
    <row r="629450" spans="63:63" x14ac:dyDescent="0.25">
      <c r="BK629450" s="2315"/>
    </row>
    <row r="629451" spans="63:63" x14ac:dyDescent="0.25">
      <c r="BK629451" s="2311"/>
    </row>
    <row r="629475" spans="63:63" x14ac:dyDescent="0.25">
      <c r="BK629475" s="2315"/>
    </row>
    <row r="629476" spans="63:63" x14ac:dyDescent="0.25">
      <c r="BK629476" s="2311"/>
    </row>
    <row r="629500" spans="63:63" x14ac:dyDescent="0.25">
      <c r="BK629500" s="2315"/>
    </row>
    <row r="629501" spans="63:63" x14ac:dyDescent="0.25">
      <c r="BK629501" s="2311"/>
    </row>
    <row r="629525" spans="63:63" x14ac:dyDescent="0.25">
      <c r="BK629525" s="2315"/>
    </row>
    <row r="629526" spans="63:63" x14ac:dyDescent="0.25">
      <c r="BK629526" s="2311"/>
    </row>
    <row r="629550" spans="63:63" x14ac:dyDescent="0.25">
      <c r="BK629550" s="2315"/>
    </row>
    <row r="629551" spans="63:63" x14ac:dyDescent="0.25">
      <c r="BK629551" s="2311"/>
    </row>
    <row r="629575" spans="63:63" x14ac:dyDescent="0.25">
      <c r="BK629575" s="2315"/>
    </row>
    <row r="629576" spans="63:63" x14ac:dyDescent="0.25">
      <c r="BK629576" s="2311"/>
    </row>
    <row r="629600" spans="63:63" x14ac:dyDescent="0.25">
      <c r="BK629600" s="2315"/>
    </row>
    <row r="629601" spans="63:63" x14ac:dyDescent="0.25">
      <c r="BK629601" s="2311"/>
    </row>
    <row r="629625" spans="63:63" x14ac:dyDescent="0.25">
      <c r="BK629625" s="2315"/>
    </row>
    <row r="629626" spans="63:63" x14ac:dyDescent="0.25">
      <c r="BK629626" s="2311"/>
    </row>
    <row r="629650" spans="63:63" x14ac:dyDescent="0.25">
      <c r="BK629650" s="2315"/>
    </row>
    <row r="629651" spans="63:63" x14ac:dyDescent="0.25">
      <c r="BK629651" s="2311"/>
    </row>
    <row r="629675" spans="63:63" x14ac:dyDescent="0.25">
      <c r="BK629675" s="2315"/>
    </row>
    <row r="629676" spans="63:63" x14ac:dyDescent="0.25">
      <c r="BK629676" s="2311"/>
    </row>
    <row r="629700" spans="63:63" x14ac:dyDescent="0.25">
      <c r="BK629700" s="2315"/>
    </row>
    <row r="629701" spans="63:63" x14ac:dyDescent="0.25">
      <c r="BK629701" s="2311"/>
    </row>
    <row r="629725" spans="63:63" x14ac:dyDescent="0.25">
      <c r="BK629725" s="2315"/>
    </row>
    <row r="629726" spans="63:63" x14ac:dyDescent="0.25">
      <c r="BK629726" s="2311"/>
    </row>
    <row r="629750" spans="63:63" x14ac:dyDescent="0.25">
      <c r="BK629750" s="2315"/>
    </row>
    <row r="629751" spans="63:63" x14ac:dyDescent="0.25">
      <c r="BK629751" s="2311"/>
    </row>
    <row r="629775" spans="63:63" x14ac:dyDescent="0.25">
      <c r="BK629775" s="2315"/>
    </row>
    <row r="629776" spans="63:63" x14ac:dyDescent="0.25">
      <c r="BK629776" s="2311"/>
    </row>
    <row r="629800" spans="63:63" x14ac:dyDescent="0.25">
      <c r="BK629800" s="2315"/>
    </row>
    <row r="629801" spans="63:63" x14ac:dyDescent="0.25">
      <c r="BK629801" s="2311"/>
    </row>
    <row r="629825" spans="63:63" x14ac:dyDescent="0.25">
      <c r="BK629825" s="2315"/>
    </row>
    <row r="629826" spans="63:63" x14ac:dyDescent="0.25">
      <c r="BK629826" s="2311"/>
    </row>
    <row r="629850" spans="63:63" x14ac:dyDescent="0.25">
      <c r="BK629850" s="2315"/>
    </row>
    <row r="629851" spans="63:63" x14ac:dyDescent="0.25">
      <c r="BK629851" s="2311"/>
    </row>
    <row r="629875" spans="63:63" x14ac:dyDescent="0.25">
      <c r="BK629875" s="2315"/>
    </row>
    <row r="629876" spans="63:63" x14ac:dyDescent="0.25">
      <c r="BK629876" s="2311"/>
    </row>
    <row r="629900" spans="63:63" x14ac:dyDescent="0.25">
      <c r="BK629900" s="2315"/>
    </row>
    <row r="629901" spans="63:63" x14ac:dyDescent="0.25">
      <c r="BK629901" s="2311"/>
    </row>
    <row r="629925" spans="63:63" x14ac:dyDescent="0.25">
      <c r="BK629925" s="2315"/>
    </row>
    <row r="629926" spans="63:63" x14ac:dyDescent="0.25">
      <c r="BK629926" s="2311"/>
    </row>
    <row r="629950" spans="63:63" x14ac:dyDescent="0.25">
      <c r="BK629950" s="2315"/>
    </row>
    <row r="629951" spans="63:63" x14ac:dyDescent="0.25">
      <c r="BK629951" s="2311"/>
    </row>
    <row r="629975" spans="63:63" x14ac:dyDescent="0.25">
      <c r="BK629975" s="2315"/>
    </row>
    <row r="629976" spans="63:63" x14ac:dyDescent="0.25">
      <c r="BK629976" s="2311"/>
    </row>
    <row r="630000" spans="63:63" x14ac:dyDescent="0.25">
      <c r="BK630000" s="2315"/>
    </row>
    <row r="630001" spans="63:63" x14ac:dyDescent="0.25">
      <c r="BK630001" s="2311"/>
    </row>
    <row r="630025" spans="63:63" x14ac:dyDescent="0.25">
      <c r="BK630025" s="2315"/>
    </row>
    <row r="630026" spans="63:63" x14ac:dyDescent="0.25">
      <c r="BK630026" s="2311"/>
    </row>
    <row r="630050" spans="63:63" x14ac:dyDescent="0.25">
      <c r="BK630050" s="2315"/>
    </row>
    <row r="630051" spans="63:63" x14ac:dyDescent="0.25">
      <c r="BK630051" s="2311"/>
    </row>
    <row r="630075" spans="63:63" x14ac:dyDescent="0.25">
      <c r="BK630075" s="2315"/>
    </row>
    <row r="630076" spans="63:63" x14ac:dyDescent="0.25">
      <c r="BK630076" s="2311"/>
    </row>
    <row r="630100" spans="63:63" x14ac:dyDescent="0.25">
      <c r="BK630100" s="2315"/>
    </row>
    <row r="630101" spans="63:63" x14ac:dyDescent="0.25">
      <c r="BK630101" s="2311"/>
    </row>
    <row r="630125" spans="63:63" x14ac:dyDescent="0.25">
      <c r="BK630125" s="2315"/>
    </row>
    <row r="630126" spans="63:63" x14ac:dyDescent="0.25">
      <c r="BK630126" s="2311"/>
    </row>
    <row r="630150" spans="63:63" x14ac:dyDescent="0.25">
      <c r="BK630150" s="2315"/>
    </row>
    <row r="630151" spans="63:63" x14ac:dyDescent="0.25">
      <c r="BK630151" s="2311"/>
    </row>
    <row r="630175" spans="63:63" x14ac:dyDescent="0.25">
      <c r="BK630175" s="2315"/>
    </row>
    <row r="630176" spans="63:63" x14ac:dyDescent="0.25">
      <c r="BK630176" s="2311"/>
    </row>
    <row r="630200" spans="63:63" x14ac:dyDescent="0.25">
      <c r="BK630200" s="2315"/>
    </row>
    <row r="630201" spans="63:63" x14ac:dyDescent="0.25">
      <c r="BK630201" s="2311"/>
    </row>
    <row r="630225" spans="63:63" x14ac:dyDescent="0.25">
      <c r="BK630225" s="2315"/>
    </row>
    <row r="630226" spans="63:63" x14ac:dyDescent="0.25">
      <c r="BK630226" s="2311"/>
    </row>
    <row r="630250" spans="63:63" x14ac:dyDescent="0.25">
      <c r="BK630250" s="2315"/>
    </row>
    <row r="630251" spans="63:63" x14ac:dyDescent="0.25">
      <c r="BK630251" s="2311"/>
    </row>
    <row r="630275" spans="63:63" x14ac:dyDescent="0.25">
      <c r="BK630275" s="2315"/>
    </row>
    <row r="630276" spans="63:63" x14ac:dyDescent="0.25">
      <c r="BK630276" s="2311"/>
    </row>
    <row r="630300" spans="63:63" x14ac:dyDescent="0.25">
      <c r="BK630300" s="2315"/>
    </row>
    <row r="630301" spans="63:63" x14ac:dyDescent="0.25">
      <c r="BK630301" s="2311"/>
    </row>
    <row r="630325" spans="63:63" x14ac:dyDescent="0.25">
      <c r="BK630325" s="2315"/>
    </row>
    <row r="630326" spans="63:63" x14ac:dyDescent="0.25">
      <c r="BK630326" s="2311"/>
    </row>
    <row r="630350" spans="63:63" x14ac:dyDescent="0.25">
      <c r="BK630350" s="2315"/>
    </row>
    <row r="630351" spans="63:63" x14ac:dyDescent="0.25">
      <c r="BK630351" s="2311"/>
    </row>
    <row r="630375" spans="63:63" x14ac:dyDescent="0.25">
      <c r="BK630375" s="2315"/>
    </row>
    <row r="630376" spans="63:63" x14ac:dyDescent="0.25">
      <c r="BK630376" s="2311"/>
    </row>
    <row r="630400" spans="63:63" x14ac:dyDescent="0.25">
      <c r="BK630400" s="2315"/>
    </row>
    <row r="630401" spans="63:63" x14ac:dyDescent="0.25">
      <c r="BK630401" s="2311"/>
    </row>
    <row r="630425" spans="63:63" x14ac:dyDescent="0.25">
      <c r="BK630425" s="2315"/>
    </row>
    <row r="630426" spans="63:63" x14ac:dyDescent="0.25">
      <c r="BK630426" s="2311"/>
    </row>
    <row r="630450" spans="63:63" x14ac:dyDescent="0.25">
      <c r="BK630450" s="2315"/>
    </row>
    <row r="630451" spans="63:63" x14ac:dyDescent="0.25">
      <c r="BK630451" s="2311"/>
    </row>
    <row r="630475" spans="63:63" x14ac:dyDescent="0.25">
      <c r="BK630475" s="2315"/>
    </row>
    <row r="630476" spans="63:63" x14ac:dyDescent="0.25">
      <c r="BK630476" s="2311"/>
    </row>
    <row r="630500" spans="63:63" x14ac:dyDescent="0.25">
      <c r="BK630500" s="2315"/>
    </row>
    <row r="630501" spans="63:63" x14ac:dyDescent="0.25">
      <c r="BK630501" s="2311"/>
    </row>
    <row r="630525" spans="63:63" x14ac:dyDescent="0.25">
      <c r="BK630525" s="2315"/>
    </row>
    <row r="630526" spans="63:63" x14ac:dyDescent="0.25">
      <c r="BK630526" s="2311"/>
    </row>
    <row r="630550" spans="63:63" x14ac:dyDescent="0.25">
      <c r="BK630550" s="2315"/>
    </row>
    <row r="630551" spans="63:63" x14ac:dyDescent="0.25">
      <c r="BK630551" s="2311"/>
    </row>
    <row r="630575" spans="63:63" x14ac:dyDescent="0.25">
      <c r="BK630575" s="2315"/>
    </row>
    <row r="630576" spans="63:63" x14ac:dyDescent="0.25">
      <c r="BK630576" s="2311"/>
    </row>
    <row r="630600" spans="63:63" x14ac:dyDescent="0.25">
      <c r="BK630600" s="2315"/>
    </row>
    <row r="630601" spans="63:63" x14ac:dyDescent="0.25">
      <c r="BK630601" s="2311"/>
    </row>
    <row r="630625" spans="63:63" x14ac:dyDescent="0.25">
      <c r="BK630625" s="2315"/>
    </row>
    <row r="630626" spans="63:63" x14ac:dyDescent="0.25">
      <c r="BK630626" s="2311"/>
    </row>
    <row r="630650" spans="63:63" x14ac:dyDescent="0.25">
      <c r="BK630650" s="2315"/>
    </row>
    <row r="630651" spans="63:63" x14ac:dyDescent="0.25">
      <c r="BK630651" s="2311"/>
    </row>
    <row r="630675" spans="63:63" x14ac:dyDescent="0.25">
      <c r="BK630675" s="2315"/>
    </row>
    <row r="630676" spans="63:63" x14ac:dyDescent="0.25">
      <c r="BK630676" s="2311"/>
    </row>
    <row r="630700" spans="63:63" x14ac:dyDescent="0.25">
      <c r="BK630700" s="2315"/>
    </row>
    <row r="630701" spans="63:63" x14ac:dyDescent="0.25">
      <c r="BK630701" s="2311"/>
    </row>
    <row r="630725" spans="63:63" x14ac:dyDescent="0.25">
      <c r="BK630725" s="2315"/>
    </row>
    <row r="630726" spans="63:63" x14ac:dyDescent="0.25">
      <c r="BK630726" s="2311"/>
    </row>
    <row r="630750" spans="63:63" x14ac:dyDescent="0.25">
      <c r="BK630750" s="2315"/>
    </row>
    <row r="630751" spans="63:63" x14ac:dyDescent="0.25">
      <c r="BK630751" s="2311"/>
    </row>
    <row r="630775" spans="63:63" x14ac:dyDescent="0.25">
      <c r="BK630775" s="2315"/>
    </row>
    <row r="630776" spans="63:63" x14ac:dyDescent="0.25">
      <c r="BK630776" s="2311"/>
    </row>
    <row r="630800" spans="63:63" x14ac:dyDescent="0.25">
      <c r="BK630800" s="2315"/>
    </row>
    <row r="630801" spans="63:63" x14ac:dyDescent="0.25">
      <c r="BK630801" s="2311"/>
    </row>
    <row r="630825" spans="63:63" x14ac:dyDescent="0.25">
      <c r="BK630825" s="2315"/>
    </row>
    <row r="630826" spans="63:63" x14ac:dyDescent="0.25">
      <c r="BK630826" s="2311"/>
    </row>
    <row r="630850" spans="63:63" x14ac:dyDescent="0.25">
      <c r="BK630850" s="2315"/>
    </row>
    <row r="630851" spans="63:63" x14ac:dyDescent="0.25">
      <c r="BK630851" s="2311"/>
    </row>
    <row r="630875" spans="63:63" x14ac:dyDescent="0.25">
      <c r="BK630875" s="2315"/>
    </row>
    <row r="630876" spans="63:63" x14ac:dyDescent="0.25">
      <c r="BK630876" s="2311"/>
    </row>
    <row r="630900" spans="63:63" x14ac:dyDescent="0.25">
      <c r="BK630900" s="2315"/>
    </row>
    <row r="630901" spans="63:63" x14ac:dyDescent="0.25">
      <c r="BK630901" s="2311"/>
    </row>
    <row r="630925" spans="63:63" x14ac:dyDescent="0.25">
      <c r="BK630925" s="2315"/>
    </row>
    <row r="630926" spans="63:63" x14ac:dyDescent="0.25">
      <c r="BK630926" s="2311"/>
    </row>
    <row r="630950" spans="63:63" x14ac:dyDescent="0.25">
      <c r="BK630950" s="2315"/>
    </row>
    <row r="630951" spans="63:63" x14ac:dyDescent="0.25">
      <c r="BK630951" s="2311"/>
    </row>
    <row r="630975" spans="63:63" x14ac:dyDescent="0.25">
      <c r="BK630975" s="2315"/>
    </row>
    <row r="630976" spans="63:63" x14ac:dyDescent="0.25">
      <c r="BK630976" s="2311"/>
    </row>
    <row r="631000" spans="63:63" x14ac:dyDescent="0.25">
      <c r="BK631000" s="2315"/>
    </row>
    <row r="631001" spans="63:63" x14ac:dyDescent="0.25">
      <c r="BK631001" s="2311"/>
    </row>
    <row r="631025" spans="63:63" x14ac:dyDescent="0.25">
      <c r="BK631025" s="2315"/>
    </row>
    <row r="631026" spans="63:63" x14ac:dyDescent="0.25">
      <c r="BK631026" s="2311"/>
    </row>
    <row r="631050" spans="63:63" x14ac:dyDescent="0.25">
      <c r="BK631050" s="2315"/>
    </row>
    <row r="631051" spans="63:63" x14ac:dyDescent="0.25">
      <c r="BK631051" s="2311"/>
    </row>
    <row r="631075" spans="63:63" x14ac:dyDescent="0.25">
      <c r="BK631075" s="2315"/>
    </row>
    <row r="631076" spans="63:63" x14ac:dyDescent="0.25">
      <c r="BK631076" s="2311"/>
    </row>
    <row r="631100" spans="63:63" x14ac:dyDescent="0.25">
      <c r="BK631100" s="2315"/>
    </row>
    <row r="631101" spans="63:63" x14ac:dyDescent="0.25">
      <c r="BK631101" s="2311"/>
    </row>
    <row r="631125" spans="63:63" x14ac:dyDescent="0.25">
      <c r="BK631125" s="2315"/>
    </row>
    <row r="631126" spans="63:63" x14ac:dyDescent="0.25">
      <c r="BK631126" s="2311"/>
    </row>
    <row r="631150" spans="63:63" x14ac:dyDescent="0.25">
      <c r="BK631150" s="2315"/>
    </row>
    <row r="631151" spans="63:63" x14ac:dyDescent="0.25">
      <c r="BK631151" s="2311"/>
    </row>
    <row r="631175" spans="63:63" x14ac:dyDescent="0.25">
      <c r="BK631175" s="2315"/>
    </row>
    <row r="631176" spans="63:63" x14ac:dyDescent="0.25">
      <c r="BK631176" s="2311"/>
    </row>
    <row r="631200" spans="63:63" x14ac:dyDescent="0.25">
      <c r="BK631200" s="2315"/>
    </row>
    <row r="631201" spans="63:63" x14ac:dyDescent="0.25">
      <c r="BK631201" s="2311"/>
    </row>
    <row r="631225" spans="63:63" x14ac:dyDescent="0.25">
      <c r="BK631225" s="2315"/>
    </row>
    <row r="631226" spans="63:63" x14ac:dyDescent="0.25">
      <c r="BK631226" s="2311"/>
    </row>
    <row r="631250" spans="63:63" x14ac:dyDescent="0.25">
      <c r="BK631250" s="2315"/>
    </row>
    <row r="631251" spans="63:63" x14ac:dyDescent="0.25">
      <c r="BK631251" s="2311"/>
    </row>
    <row r="631275" spans="63:63" x14ac:dyDescent="0.25">
      <c r="BK631275" s="2315"/>
    </row>
    <row r="631276" spans="63:63" x14ac:dyDescent="0.25">
      <c r="BK631276" s="2311"/>
    </row>
    <row r="631300" spans="63:63" x14ac:dyDescent="0.25">
      <c r="BK631300" s="2315"/>
    </row>
    <row r="631301" spans="63:63" x14ac:dyDescent="0.25">
      <c r="BK631301" s="2311"/>
    </row>
    <row r="631325" spans="63:63" x14ac:dyDescent="0.25">
      <c r="BK631325" s="2315"/>
    </row>
    <row r="631326" spans="63:63" x14ac:dyDescent="0.25">
      <c r="BK631326" s="2311"/>
    </row>
    <row r="631350" spans="63:63" x14ac:dyDescent="0.25">
      <c r="BK631350" s="2315"/>
    </row>
    <row r="631351" spans="63:63" x14ac:dyDescent="0.25">
      <c r="BK631351" s="2311"/>
    </row>
    <row r="631375" spans="63:63" x14ac:dyDescent="0.25">
      <c r="BK631375" s="2315"/>
    </row>
    <row r="631376" spans="63:63" x14ac:dyDescent="0.25">
      <c r="BK631376" s="2311"/>
    </row>
    <row r="631400" spans="63:63" x14ac:dyDescent="0.25">
      <c r="BK631400" s="2315"/>
    </row>
    <row r="631401" spans="63:63" x14ac:dyDescent="0.25">
      <c r="BK631401" s="2311"/>
    </row>
    <row r="631425" spans="63:63" x14ac:dyDescent="0.25">
      <c r="BK631425" s="2315"/>
    </row>
    <row r="631426" spans="63:63" x14ac:dyDescent="0.25">
      <c r="BK631426" s="2311"/>
    </row>
    <row r="631450" spans="63:63" x14ac:dyDescent="0.25">
      <c r="BK631450" s="2315"/>
    </row>
    <row r="631451" spans="63:63" x14ac:dyDescent="0.25">
      <c r="BK631451" s="2311"/>
    </row>
    <row r="631475" spans="63:63" x14ac:dyDescent="0.25">
      <c r="BK631475" s="2315"/>
    </row>
    <row r="631476" spans="63:63" x14ac:dyDescent="0.25">
      <c r="BK631476" s="2311"/>
    </row>
    <row r="631500" spans="63:63" x14ac:dyDescent="0.25">
      <c r="BK631500" s="2315"/>
    </row>
    <row r="631501" spans="63:63" x14ac:dyDescent="0.25">
      <c r="BK631501" s="2311"/>
    </row>
    <row r="631525" spans="63:63" x14ac:dyDescent="0.25">
      <c r="BK631525" s="2315"/>
    </row>
    <row r="631526" spans="63:63" x14ac:dyDescent="0.25">
      <c r="BK631526" s="2311"/>
    </row>
    <row r="631550" spans="63:63" x14ac:dyDescent="0.25">
      <c r="BK631550" s="2315"/>
    </row>
    <row r="631551" spans="63:63" x14ac:dyDescent="0.25">
      <c r="BK631551" s="2311"/>
    </row>
    <row r="631575" spans="63:63" x14ac:dyDescent="0.25">
      <c r="BK631575" s="2315"/>
    </row>
    <row r="631576" spans="63:63" x14ac:dyDescent="0.25">
      <c r="BK631576" s="2311"/>
    </row>
    <row r="631600" spans="63:63" x14ac:dyDescent="0.25">
      <c r="BK631600" s="2315"/>
    </row>
    <row r="631601" spans="63:63" x14ac:dyDescent="0.25">
      <c r="BK631601" s="2311"/>
    </row>
    <row r="631625" spans="63:63" x14ac:dyDescent="0.25">
      <c r="BK631625" s="2315"/>
    </row>
    <row r="631626" spans="63:63" x14ac:dyDescent="0.25">
      <c r="BK631626" s="2311"/>
    </row>
    <row r="631650" spans="63:63" x14ac:dyDescent="0.25">
      <c r="BK631650" s="2315"/>
    </row>
    <row r="631651" spans="63:63" x14ac:dyDescent="0.25">
      <c r="BK631651" s="2311"/>
    </row>
    <row r="631675" spans="63:63" x14ac:dyDescent="0.25">
      <c r="BK631675" s="2315"/>
    </row>
    <row r="631676" spans="63:63" x14ac:dyDescent="0.25">
      <c r="BK631676" s="2311"/>
    </row>
    <row r="631700" spans="63:63" x14ac:dyDescent="0.25">
      <c r="BK631700" s="2315"/>
    </row>
    <row r="631701" spans="63:63" x14ac:dyDescent="0.25">
      <c r="BK631701" s="2311"/>
    </row>
    <row r="631725" spans="63:63" x14ac:dyDescent="0.25">
      <c r="BK631725" s="2315"/>
    </row>
    <row r="631726" spans="63:63" x14ac:dyDescent="0.25">
      <c r="BK631726" s="2311"/>
    </row>
    <row r="631750" spans="63:63" x14ac:dyDescent="0.25">
      <c r="BK631750" s="2315"/>
    </row>
    <row r="631751" spans="63:63" x14ac:dyDescent="0.25">
      <c r="BK631751" s="2311"/>
    </row>
    <row r="631775" spans="63:63" x14ac:dyDescent="0.25">
      <c r="BK631775" s="2315"/>
    </row>
    <row r="631776" spans="63:63" x14ac:dyDescent="0.25">
      <c r="BK631776" s="2311"/>
    </row>
    <row r="631800" spans="63:63" x14ac:dyDescent="0.25">
      <c r="BK631800" s="2315"/>
    </row>
    <row r="631801" spans="63:63" x14ac:dyDescent="0.25">
      <c r="BK631801" s="2311"/>
    </row>
    <row r="631825" spans="63:63" x14ac:dyDescent="0.25">
      <c r="BK631825" s="2315"/>
    </row>
    <row r="631826" spans="63:63" x14ac:dyDescent="0.25">
      <c r="BK631826" s="2311"/>
    </row>
    <row r="631850" spans="63:63" x14ac:dyDescent="0.25">
      <c r="BK631850" s="2315"/>
    </row>
    <row r="631851" spans="63:63" x14ac:dyDescent="0.25">
      <c r="BK631851" s="2311"/>
    </row>
    <row r="631875" spans="63:63" x14ac:dyDescent="0.25">
      <c r="BK631875" s="2315"/>
    </row>
    <row r="631876" spans="63:63" x14ac:dyDescent="0.25">
      <c r="BK631876" s="2311"/>
    </row>
    <row r="631900" spans="63:63" x14ac:dyDescent="0.25">
      <c r="BK631900" s="2315"/>
    </row>
    <row r="631901" spans="63:63" x14ac:dyDescent="0.25">
      <c r="BK631901" s="2311"/>
    </row>
    <row r="631925" spans="63:63" x14ac:dyDescent="0.25">
      <c r="BK631925" s="2315"/>
    </row>
    <row r="631926" spans="63:63" x14ac:dyDescent="0.25">
      <c r="BK631926" s="2311"/>
    </row>
    <row r="631950" spans="63:63" x14ac:dyDescent="0.25">
      <c r="BK631950" s="2315"/>
    </row>
    <row r="631951" spans="63:63" x14ac:dyDescent="0.25">
      <c r="BK631951" s="2311"/>
    </row>
    <row r="631975" spans="63:63" x14ac:dyDescent="0.25">
      <c r="BK631975" s="2315"/>
    </row>
    <row r="631976" spans="63:63" x14ac:dyDescent="0.25">
      <c r="BK631976" s="2311"/>
    </row>
    <row r="632000" spans="63:63" x14ac:dyDescent="0.25">
      <c r="BK632000" s="2315"/>
    </row>
    <row r="632001" spans="63:63" x14ac:dyDescent="0.25">
      <c r="BK632001" s="2311"/>
    </row>
    <row r="632025" spans="63:63" x14ac:dyDescent="0.25">
      <c r="BK632025" s="2315"/>
    </row>
    <row r="632026" spans="63:63" x14ac:dyDescent="0.25">
      <c r="BK632026" s="2311"/>
    </row>
    <row r="632050" spans="63:63" x14ac:dyDescent="0.25">
      <c r="BK632050" s="2315"/>
    </row>
    <row r="632051" spans="63:63" x14ac:dyDescent="0.25">
      <c r="BK632051" s="2311"/>
    </row>
    <row r="632075" spans="63:63" x14ac:dyDescent="0.25">
      <c r="BK632075" s="2315"/>
    </row>
    <row r="632076" spans="63:63" x14ac:dyDescent="0.25">
      <c r="BK632076" s="2311"/>
    </row>
    <row r="632100" spans="63:63" x14ac:dyDescent="0.25">
      <c r="BK632100" s="2315"/>
    </row>
    <row r="632101" spans="63:63" x14ac:dyDescent="0.25">
      <c r="BK632101" s="2311"/>
    </row>
    <row r="632125" spans="63:63" x14ac:dyDescent="0.25">
      <c r="BK632125" s="2315"/>
    </row>
    <row r="632126" spans="63:63" x14ac:dyDescent="0.25">
      <c r="BK632126" s="2311"/>
    </row>
    <row r="632150" spans="63:63" x14ac:dyDescent="0.25">
      <c r="BK632150" s="2315"/>
    </row>
    <row r="632151" spans="63:63" x14ac:dyDescent="0.25">
      <c r="BK632151" s="2311"/>
    </row>
    <row r="632175" spans="63:63" x14ac:dyDescent="0.25">
      <c r="BK632175" s="2315"/>
    </row>
    <row r="632176" spans="63:63" x14ac:dyDescent="0.25">
      <c r="BK632176" s="2311"/>
    </row>
    <row r="632200" spans="63:63" x14ac:dyDescent="0.25">
      <c r="BK632200" s="2315"/>
    </row>
    <row r="632201" spans="63:63" x14ac:dyDescent="0.25">
      <c r="BK632201" s="2311"/>
    </row>
    <row r="632225" spans="63:63" x14ac:dyDescent="0.25">
      <c r="BK632225" s="2315"/>
    </row>
    <row r="632226" spans="63:63" x14ac:dyDescent="0.25">
      <c r="BK632226" s="2311"/>
    </row>
    <row r="632250" spans="63:63" x14ac:dyDescent="0.25">
      <c r="BK632250" s="2315"/>
    </row>
    <row r="632251" spans="63:63" x14ac:dyDescent="0.25">
      <c r="BK632251" s="2311"/>
    </row>
    <row r="632275" spans="63:63" x14ac:dyDescent="0.25">
      <c r="BK632275" s="2315"/>
    </row>
    <row r="632276" spans="63:63" x14ac:dyDescent="0.25">
      <c r="BK632276" s="2311"/>
    </row>
    <row r="632300" spans="63:63" x14ac:dyDescent="0.25">
      <c r="BK632300" s="2315"/>
    </row>
    <row r="632301" spans="63:63" x14ac:dyDescent="0.25">
      <c r="BK632301" s="2311"/>
    </row>
    <row r="632325" spans="63:63" x14ac:dyDescent="0.25">
      <c r="BK632325" s="2315"/>
    </row>
    <row r="632326" spans="63:63" x14ac:dyDescent="0.25">
      <c r="BK632326" s="2311"/>
    </row>
    <row r="632350" spans="63:63" x14ac:dyDescent="0.25">
      <c r="BK632350" s="2315"/>
    </row>
    <row r="632351" spans="63:63" x14ac:dyDescent="0.25">
      <c r="BK632351" s="2311"/>
    </row>
    <row r="632375" spans="63:63" x14ac:dyDescent="0.25">
      <c r="BK632375" s="2315"/>
    </row>
    <row r="632376" spans="63:63" x14ac:dyDescent="0.25">
      <c r="BK632376" s="2311"/>
    </row>
    <row r="632400" spans="63:63" x14ac:dyDescent="0.25">
      <c r="BK632400" s="2315"/>
    </row>
    <row r="632401" spans="63:63" x14ac:dyDescent="0.25">
      <c r="BK632401" s="2311"/>
    </row>
    <row r="632425" spans="63:63" x14ac:dyDescent="0.25">
      <c r="BK632425" s="2315"/>
    </row>
    <row r="632426" spans="63:63" x14ac:dyDescent="0.25">
      <c r="BK632426" s="2311"/>
    </row>
    <row r="632450" spans="63:63" x14ac:dyDescent="0.25">
      <c r="BK632450" s="2315"/>
    </row>
    <row r="632451" spans="63:63" x14ac:dyDescent="0.25">
      <c r="BK632451" s="2311"/>
    </row>
    <row r="632475" spans="63:63" x14ac:dyDescent="0.25">
      <c r="BK632475" s="2315"/>
    </row>
    <row r="632476" spans="63:63" x14ac:dyDescent="0.25">
      <c r="BK632476" s="2311"/>
    </row>
    <row r="632500" spans="63:63" x14ac:dyDescent="0.25">
      <c r="BK632500" s="2315"/>
    </row>
    <row r="632501" spans="63:63" x14ac:dyDescent="0.25">
      <c r="BK632501" s="2311"/>
    </row>
    <row r="632525" spans="63:63" x14ac:dyDescent="0.25">
      <c r="BK632525" s="2315"/>
    </row>
    <row r="632526" spans="63:63" x14ac:dyDescent="0.25">
      <c r="BK632526" s="2311"/>
    </row>
    <row r="632550" spans="63:63" x14ac:dyDescent="0.25">
      <c r="BK632550" s="2315"/>
    </row>
    <row r="632551" spans="63:63" x14ac:dyDescent="0.25">
      <c r="BK632551" s="2311"/>
    </row>
    <row r="632575" spans="63:63" x14ac:dyDescent="0.25">
      <c r="BK632575" s="2315"/>
    </row>
    <row r="632576" spans="63:63" x14ac:dyDescent="0.25">
      <c r="BK632576" s="2311"/>
    </row>
    <row r="632600" spans="63:63" x14ac:dyDescent="0.25">
      <c r="BK632600" s="2315"/>
    </row>
    <row r="632601" spans="63:63" x14ac:dyDescent="0.25">
      <c r="BK632601" s="2311"/>
    </row>
    <row r="632625" spans="63:63" x14ac:dyDescent="0.25">
      <c r="BK632625" s="2315"/>
    </row>
    <row r="632626" spans="63:63" x14ac:dyDescent="0.25">
      <c r="BK632626" s="2311"/>
    </row>
    <row r="632650" spans="63:63" x14ac:dyDescent="0.25">
      <c r="BK632650" s="2315"/>
    </row>
    <row r="632651" spans="63:63" x14ac:dyDescent="0.25">
      <c r="BK632651" s="2311"/>
    </row>
    <row r="632675" spans="63:63" x14ac:dyDescent="0.25">
      <c r="BK632675" s="2315"/>
    </row>
    <row r="632676" spans="63:63" x14ac:dyDescent="0.25">
      <c r="BK632676" s="2311"/>
    </row>
    <row r="632700" spans="63:63" x14ac:dyDescent="0.25">
      <c r="BK632700" s="2315"/>
    </row>
    <row r="632701" spans="63:63" x14ac:dyDescent="0.25">
      <c r="BK632701" s="2311"/>
    </row>
    <row r="632725" spans="63:63" x14ac:dyDescent="0.25">
      <c r="BK632725" s="2315"/>
    </row>
    <row r="632726" spans="63:63" x14ac:dyDescent="0.25">
      <c r="BK632726" s="2311"/>
    </row>
    <row r="632750" spans="63:63" x14ac:dyDescent="0.25">
      <c r="BK632750" s="2315"/>
    </row>
    <row r="632751" spans="63:63" x14ac:dyDescent="0.25">
      <c r="BK632751" s="2311"/>
    </row>
    <row r="632775" spans="63:63" x14ac:dyDescent="0.25">
      <c r="BK632775" s="2315"/>
    </row>
    <row r="632776" spans="63:63" x14ac:dyDescent="0.25">
      <c r="BK632776" s="2311"/>
    </row>
    <row r="632800" spans="63:63" x14ac:dyDescent="0.25">
      <c r="BK632800" s="2315"/>
    </row>
    <row r="632801" spans="63:63" x14ac:dyDescent="0.25">
      <c r="BK632801" s="2311"/>
    </row>
    <row r="632825" spans="63:63" x14ac:dyDescent="0.25">
      <c r="BK632825" s="2315"/>
    </row>
    <row r="632826" spans="63:63" x14ac:dyDescent="0.25">
      <c r="BK632826" s="2311"/>
    </row>
    <row r="632850" spans="63:63" x14ac:dyDescent="0.25">
      <c r="BK632850" s="2315"/>
    </row>
    <row r="632851" spans="63:63" x14ac:dyDescent="0.25">
      <c r="BK632851" s="2311"/>
    </row>
    <row r="632875" spans="63:63" x14ac:dyDescent="0.25">
      <c r="BK632875" s="2315"/>
    </row>
    <row r="632876" spans="63:63" x14ac:dyDescent="0.25">
      <c r="BK632876" s="2311"/>
    </row>
    <row r="632900" spans="63:63" x14ac:dyDescent="0.25">
      <c r="BK632900" s="2315"/>
    </row>
    <row r="632901" spans="63:63" x14ac:dyDescent="0.25">
      <c r="BK632901" s="2311"/>
    </row>
    <row r="632925" spans="63:63" x14ac:dyDescent="0.25">
      <c r="BK632925" s="2315"/>
    </row>
    <row r="632926" spans="63:63" x14ac:dyDescent="0.25">
      <c r="BK632926" s="2311"/>
    </row>
    <row r="632950" spans="63:63" x14ac:dyDescent="0.25">
      <c r="BK632950" s="2315"/>
    </row>
    <row r="632951" spans="63:63" x14ac:dyDescent="0.25">
      <c r="BK632951" s="2311"/>
    </row>
    <row r="632975" spans="63:63" x14ac:dyDescent="0.25">
      <c r="BK632975" s="2315"/>
    </row>
    <row r="632976" spans="63:63" x14ac:dyDescent="0.25">
      <c r="BK632976" s="2311"/>
    </row>
    <row r="633000" spans="63:63" x14ac:dyDescent="0.25">
      <c r="BK633000" s="2315"/>
    </row>
    <row r="633001" spans="63:63" x14ac:dyDescent="0.25">
      <c r="BK633001" s="2311"/>
    </row>
    <row r="633025" spans="63:63" x14ac:dyDescent="0.25">
      <c r="BK633025" s="2315"/>
    </row>
    <row r="633026" spans="63:63" x14ac:dyDescent="0.25">
      <c r="BK633026" s="2311"/>
    </row>
    <row r="633050" spans="63:63" x14ac:dyDescent="0.25">
      <c r="BK633050" s="2315"/>
    </row>
    <row r="633051" spans="63:63" x14ac:dyDescent="0.25">
      <c r="BK633051" s="2311"/>
    </row>
    <row r="633075" spans="63:63" x14ac:dyDescent="0.25">
      <c r="BK633075" s="2315"/>
    </row>
    <row r="633076" spans="63:63" x14ac:dyDescent="0.25">
      <c r="BK633076" s="2311"/>
    </row>
    <row r="633100" spans="63:63" x14ac:dyDescent="0.25">
      <c r="BK633100" s="2315"/>
    </row>
    <row r="633101" spans="63:63" x14ac:dyDescent="0.25">
      <c r="BK633101" s="2311"/>
    </row>
    <row r="633125" spans="63:63" x14ac:dyDescent="0.25">
      <c r="BK633125" s="2315"/>
    </row>
    <row r="633126" spans="63:63" x14ac:dyDescent="0.25">
      <c r="BK633126" s="2311"/>
    </row>
    <row r="633150" spans="63:63" x14ac:dyDescent="0.25">
      <c r="BK633150" s="2315"/>
    </row>
    <row r="633151" spans="63:63" x14ac:dyDescent="0.25">
      <c r="BK633151" s="2311"/>
    </row>
    <row r="633175" spans="63:63" x14ac:dyDescent="0.25">
      <c r="BK633175" s="2315"/>
    </row>
    <row r="633176" spans="63:63" x14ac:dyDescent="0.25">
      <c r="BK633176" s="2311"/>
    </row>
    <row r="633200" spans="63:63" x14ac:dyDescent="0.25">
      <c r="BK633200" s="2315"/>
    </row>
    <row r="633201" spans="63:63" x14ac:dyDescent="0.25">
      <c r="BK633201" s="2311"/>
    </row>
    <row r="633225" spans="63:63" x14ac:dyDescent="0.25">
      <c r="BK633225" s="2315"/>
    </row>
    <row r="633226" spans="63:63" x14ac:dyDescent="0.25">
      <c r="BK633226" s="2311"/>
    </row>
    <row r="633250" spans="63:63" x14ac:dyDescent="0.25">
      <c r="BK633250" s="2315"/>
    </row>
    <row r="633251" spans="63:63" x14ac:dyDescent="0.25">
      <c r="BK633251" s="2311"/>
    </row>
    <row r="633275" spans="63:63" x14ac:dyDescent="0.25">
      <c r="BK633275" s="2315"/>
    </row>
    <row r="633276" spans="63:63" x14ac:dyDescent="0.25">
      <c r="BK633276" s="2311"/>
    </row>
    <row r="633300" spans="63:63" x14ac:dyDescent="0.25">
      <c r="BK633300" s="2315"/>
    </row>
    <row r="633301" spans="63:63" x14ac:dyDescent="0.25">
      <c r="BK633301" s="2311"/>
    </row>
    <row r="633325" spans="63:63" x14ac:dyDescent="0.25">
      <c r="BK633325" s="2315"/>
    </row>
    <row r="633326" spans="63:63" x14ac:dyDescent="0.25">
      <c r="BK633326" s="2311"/>
    </row>
    <row r="633350" spans="63:63" x14ac:dyDescent="0.25">
      <c r="BK633350" s="2315"/>
    </row>
    <row r="633351" spans="63:63" x14ac:dyDescent="0.25">
      <c r="BK633351" s="2311"/>
    </row>
    <row r="633375" spans="63:63" x14ac:dyDescent="0.25">
      <c r="BK633375" s="2315"/>
    </row>
    <row r="633376" spans="63:63" x14ac:dyDescent="0.25">
      <c r="BK633376" s="2311"/>
    </row>
    <row r="633400" spans="63:63" x14ac:dyDescent="0.25">
      <c r="BK633400" s="2315"/>
    </row>
    <row r="633401" spans="63:63" x14ac:dyDescent="0.25">
      <c r="BK633401" s="2311"/>
    </row>
    <row r="633425" spans="63:63" x14ac:dyDescent="0.25">
      <c r="BK633425" s="2315"/>
    </row>
    <row r="633426" spans="63:63" x14ac:dyDescent="0.25">
      <c r="BK633426" s="2311"/>
    </row>
    <row r="633450" spans="63:63" x14ac:dyDescent="0.25">
      <c r="BK633450" s="2315"/>
    </row>
    <row r="633451" spans="63:63" x14ac:dyDescent="0.25">
      <c r="BK633451" s="2311"/>
    </row>
    <row r="633475" spans="63:63" x14ac:dyDescent="0.25">
      <c r="BK633475" s="2315"/>
    </row>
    <row r="633476" spans="63:63" x14ac:dyDescent="0.25">
      <c r="BK633476" s="2311"/>
    </row>
    <row r="633500" spans="63:63" x14ac:dyDescent="0.25">
      <c r="BK633500" s="2315"/>
    </row>
    <row r="633501" spans="63:63" x14ac:dyDescent="0.25">
      <c r="BK633501" s="2311"/>
    </row>
    <row r="633525" spans="63:63" x14ac:dyDescent="0.25">
      <c r="BK633525" s="2315"/>
    </row>
    <row r="633526" spans="63:63" x14ac:dyDescent="0.25">
      <c r="BK633526" s="2311"/>
    </row>
    <row r="633550" spans="63:63" x14ac:dyDescent="0.25">
      <c r="BK633550" s="2315"/>
    </row>
    <row r="633551" spans="63:63" x14ac:dyDescent="0.25">
      <c r="BK633551" s="2311"/>
    </row>
    <row r="633575" spans="63:63" x14ac:dyDescent="0.25">
      <c r="BK633575" s="2315"/>
    </row>
    <row r="633576" spans="63:63" x14ac:dyDescent="0.25">
      <c r="BK633576" s="2311"/>
    </row>
    <row r="633600" spans="63:63" x14ac:dyDescent="0.25">
      <c r="BK633600" s="2315"/>
    </row>
    <row r="633601" spans="63:63" x14ac:dyDescent="0.25">
      <c r="BK633601" s="2311"/>
    </row>
    <row r="633625" spans="63:63" x14ac:dyDescent="0.25">
      <c r="BK633625" s="2315"/>
    </row>
    <row r="633626" spans="63:63" x14ac:dyDescent="0.25">
      <c r="BK633626" s="2311"/>
    </row>
    <row r="633650" spans="63:63" x14ac:dyDescent="0.25">
      <c r="BK633650" s="2315"/>
    </row>
    <row r="633651" spans="63:63" x14ac:dyDescent="0.25">
      <c r="BK633651" s="2311"/>
    </row>
    <row r="633675" spans="63:63" x14ac:dyDescent="0.25">
      <c r="BK633675" s="2315"/>
    </row>
    <row r="633676" spans="63:63" x14ac:dyDescent="0.25">
      <c r="BK633676" s="2311"/>
    </row>
    <row r="633700" spans="63:63" x14ac:dyDescent="0.25">
      <c r="BK633700" s="2315"/>
    </row>
    <row r="633701" spans="63:63" x14ac:dyDescent="0.25">
      <c r="BK633701" s="2311"/>
    </row>
    <row r="633725" spans="63:63" x14ac:dyDescent="0.25">
      <c r="BK633725" s="2315"/>
    </row>
    <row r="633726" spans="63:63" x14ac:dyDescent="0.25">
      <c r="BK633726" s="2311"/>
    </row>
    <row r="633750" spans="63:63" x14ac:dyDescent="0.25">
      <c r="BK633750" s="2315"/>
    </row>
    <row r="633751" spans="63:63" x14ac:dyDescent="0.25">
      <c r="BK633751" s="2311"/>
    </row>
    <row r="633775" spans="63:63" x14ac:dyDescent="0.25">
      <c r="BK633775" s="2315"/>
    </row>
    <row r="633776" spans="63:63" x14ac:dyDescent="0.25">
      <c r="BK633776" s="2311"/>
    </row>
    <row r="633800" spans="63:63" x14ac:dyDescent="0.25">
      <c r="BK633800" s="2315"/>
    </row>
    <row r="633801" spans="63:63" x14ac:dyDescent="0.25">
      <c r="BK633801" s="2311"/>
    </row>
    <row r="633825" spans="63:63" x14ac:dyDescent="0.25">
      <c r="BK633825" s="2315"/>
    </row>
    <row r="633826" spans="63:63" x14ac:dyDescent="0.25">
      <c r="BK633826" s="2311"/>
    </row>
    <row r="633850" spans="63:63" x14ac:dyDescent="0.25">
      <c r="BK633850" s="2315"/>
    </row>
    <row r="633851" spans="63:63" x14ac:dyDescent="0.25">
      <c r="BK633851" s="2311"/>
    </row>
    <row r="633875" spans="63:63" x14ac:dyDescent="0.25">
      <c r="BK633875" s="2315"/>
    </row>
    <row r="633876" spans="63:63" x14ac:dyDescent="0.25">
      <c r="BK633876" s="2311"/>
    </row>
    <row r="633900" spans="63:63" x14ac:dyDescent="0.25">
      <c r="BK633900" s="2315"/>
    </row>
    <row r="633901" spans="63:63" x14ac:dyDescent="0.25">
      <c r="BK633901" s="2311"/>
    </row>
    <row r="633925" spans="63:63" x14ac:dyDescent="0.25">
      <c r="BK633925" s="2315"/>
    </row>
    <row r="633926" spans="63:63" x14ac:dyDescent="0.25">
      <c r="BK633926" s="2311"/>
    </row>
    <row r="633950" spans="63:63" x14ac:dyDescent="0.25">
      <c r="BK633950" s="2315"/>
    </row>
    <row r="633951" spans="63:63" x14ac:dyDescent="0.25">
      <c r="BK633951" s="2311"/>
    </row>
    <row r="633975" spans="63:63" x14ac:dyDescent="0.25">
      <c r="BK633975" s="2315"/>
    </row>
    <row r="633976" spans="63:63" x14ac:dyDescent="0.25">
      <c r="BK633976" s="2311"/>
    </row>
    <row r="634000" spans="63:63" x14ac:dyDescent="0.25">
      <c r="BK634000" s="2315"/>
    </row>
    <row r="634001" spans="63:63" x14ac:dyDescent="0.25">
      <c r="BK634001" s="2311"/>
    </row>
    <row r="634025" spans="63:63" x14ac:dyDescent="0.25">
      <c r="BK634025" s="2315"/>
    </row>
    <row r="634026" spans="63:63" x14ac:dyDescent="0.25">
      <c r="BK634026" s="2311"/>
    </row>
    <row r="634050" spans="63:63" x14ac:dyDescent="0.25">
      <c r="BK634050" s="2315"/>
    </row>
    <row r="634051" spans="63:63" x14ac:dyDescent="0.25">
      <c r="BK634051" s="2311"/>
    </row>
    <row r="634075" spans="63:63" x14ac:dyDescent="0.25">
      <c r="BK634075" s="2315"/>
    </row>
    <row r="634076" spans="63:63" x14ac:dyDescent="0.25">
      <c r="BK634076" s="2311"/>
    </row>
    <row r="634100" spans="63:63" x14ac:dyDescent="0.25">
      <c r="BK634100" s="2315"/>
    </row>
    <row r="634101" spans="63:63" x14ac:dyDescent="0.25">
      <c r="BK634101" s="2311"/>
    </row>
    <row r="634125" spans="63:63" x14ac:dyDescent="0.25">
      <c r="BK634125" s="2315"/>
    </row>
    <row r="634126" spans="63:63" x14ac:dyDescent="0.25">
      <c r="BK634126" s="2311"/>
    </row>
    <row r="634150" spans="63:63" x14ac:dyDescent="0.25">
      <c r="BK634150" s="2315"/>
    </row>
    <row r="634151" spans="63:63" x14ac:dyDescent="0.25">
      <c r="BK634151" s="2311"/>
    </row>
    <row r="634175" spans="63:63" x14ac:dyDescent="0.25">
      <c r="BK634175" s="2315"/>
    </row>
    <row r="634176" spans="63:63" x14ac:dyDescent="0.25">
      <c r="BK634176" s="2311"/>
    </row>
    <row r="634200" spans="63:63" x14ac:dyDescent="0.25">
      <c r="BK634200" s="2315"/>
    </row>
    <row r="634201" spans="63:63" x14ac:dyDescent="0.25">
      <c r="BK634201" s="2311"/>
    </row>
    <row r="634225" spans="63:63" x14ac:dyDescent="0.25">
      <c r="BK634225" s="2315"/>
    </row>
    <row r="634226" spans="63:63" x14ac:dyDescent="0.25">
      <c r="BK634226" s="2311"/>
    </row>
    <row r="634250" spans="63:63" x14ac:dyDescent="0.25">
      <c r="BK634250" s="2315"/>
    </row>
    <row r="634251" spans="63:63" x14ac:dyDescent="0.25">
      <c r="BK634251" s="2311"/>
    </row>
    <row r="634275" spans="63:63" x14ac:dyDescent="0.25">
      <c r="BK634275" s="2315"/>
    </row>
    <row r="634276" spans="63:63" x14ac:dyDescent="0.25">
      <c r="BK634276" s="2311"/>
    </row>
    <row r="634300" spans="63:63" x14ac:dyDescent="0.25">
      <c r="BK634300" s="2315"/>
    </row>
    <row r="634301" spans="63:63" x14ac:dyDescent="0.25">
      <c r="BK634301" s="2311"/>
    </row>
    <row r="634325" spans="63:63" x14ac:dyDescent="0.25">
      <c r="BK634325" s="2315"/>
    </row>
    <row r="634326" spans="63:63" x14ac:dyDescent="0.25">
      <c r="BK634326" s="2311"/>
    </row>
    <row r="634350" spans="63:63" x14ac:dyDescent="0.25">
      <c r="BK634350" s="2315"/>
    </row>
    <row r="634351" spans="63:63" x14ac:dyDescent="0.25">
      <c r="BK634351" s="2311"/>
    </row>
    <row r="634375" spans="63:63" x14ac:dyDescent="0.25">
      <c r="BK634375" s="2315"/>
    </row>
    <row r="634376" spans="63:63" x14ac:dyDescent="0.25">
      <c r="BK634376" s="2311"/>
    </row>
    <row r="634400" spans="63:63" x14ac:dyDescent="0.25">
      <c r="BK634400" s="2315"/>
    </row>
    <row r="634401" spans="63:63" x14ac:dyDescent="0.25">
      <c r="BK634401" s="2311"/>
    </row>
    <row r="634425" spans="63:63" x14ac:dyDescent="0.25">
      <c r="BK634425" s="2315"/>
    </row>
    <row r="634426" spans="63:63" x14ac:dyDescent="0.25">
      <c r="BK634426" s="2311"/>
    </row>
    <row r="634450" spans="63:63" x14ac:dyDescent="0.25">
      <c r="BK634450" s="2315"/>
    </row>
    <row r="634451" spans="63:63" x14ac:dyDescent="0.25">
      <c r="BK634451" s="2311"/>
    </row>
    <row r="634475" spans="63:63" x14ac:dyDescent="0.25">
      <c r="BK634475" s="2315"/>
    </row>
    <row r="634476" spans="63:63" x14ac:dyDescent="0.25">
      <c r="BK634476" s="2311"/>
    </row>
    <row r="634500" spans="63:63" x14ac:dyDescent="0.25">
      <c r="BK634500" s="2315"/>
    </row>
    <row r="634501" spans="63:63" x14ac:dyDescent="0.25">
      <c r="BK634501" s="2311"/>
    </row>
    <row r="634525" spans="63:63" x14ac:dyDescent="0.25">
      <c r="BK634525" s="2315"/>
    </row>
    <row r="634526" spans="63:63" x14ac:dyDescent="0.25">
      <c r="BK634526" s="2311"/>
    </row>
    <row r="634550" spans="63:63" x14ac:dyDescent="0.25">
      <c r="BK634550" s="2315"/>
    </row>
    <row r="634551" spans="63:63" x14ac:dyDescent="0.25">
      <c r="BK634551" s="2311"/>
    </row>
    <row r="634575" spans="63:63" x14ac:dyDescent="0.25">
      <c r="BK634575" s="2315"/>
    </row>
    <row r="634576" spans="63:63" x14ac:dyDescent="0.25">
      <c r="BK634576" s="2311"/>
    </row>
    <row r="634600" spans="63:63" x14ac:dyDescent="0.25">
      <c r="BK634600" s="2315"/>
    </row>
    <row r="634601" spans="63:63" x14ac:dyDescent="0.25">
      <c r="BK634601" s="2311"/>
    </row>
    <row r="634625" spans="63:63" x14ac:dyDescent="0.25">
      <c r="BK634625" s="2315"/>
    </row>
    <row r="634626" spans="63:63" x14ac:dyDescent="0.25">
      <c r="BK634626" s="2311"/>
    </row>
    <row r="634650" spans="63:63" x14ac:dyDescent="0.25">
      <c r="BK634650" s="2315"/>
    </row>
    <row r="634651" spans="63:63" x14ac:dyDescent="0.25">
      <c r="BK634651" s="2311"/>
    </row>
    <row r="634675" spans="63:63" x14ac:dyDescent="0.25">
      <c r="BK634675" s="2315"/>
    </row>
    <row r="634676" spans="63:63" x14ac:dyDescent="0.25">
      <c r="BK634676" s="2311"/>
    </row>
    <row r="634700" spans="63:63" x14ac:dyDescent="0.25">
      <c r="BK634700" s="2315"/>
    </row>
    <row r="634701" spans="63:63" x14ac:dyDescent="0.25">
      <c r="BK634701" s="2311"/>
    </row>
    <row r="634725" spans="63:63" x14ac:dyDescent="0.25">
      <c r="BK634725" s="2315"/>
    </row>
    <row r="634726" spans="63:63" x14ac:dyDescent="0.25">
      <c r="BK634726" s="2311"/>
    </row>
    <row r="634750" spans="63:63" x14ac:dyDescent="0.25">
      <c r="BK634750" s="2315"/>
    </row>
    <row r="634751" spans="63:63" x14ac:dyDescent="0.25">
      <c r="BK634751" s="2311"/>
    </row>
    <row r="634775" spans="63:63" x14ac:dyDescent="0.25">
      <c r="BK634775" s="2315"/>
    </row>
    <row r="634776" spans="63:63" x14ac:dyDescent="0.25">
      <c r="BK634776" s="2311"/>
    </row>
    <row r="634800" spans="63:63" x14ac:dyDescent="0.25">
      <c r="BK634800" s="2315"/>
    </row>
    <row r="634801" spans="63:63" x14ac:dyDescent="0.25">
      <c r="BK634801" s="2311"/>
    </row>
    <row r="634825" spans="63:63" x14ac:dyDescent="0.25">
      <c r="BK634825" s="2315"/>
    </row>
    <row r="634826" spans="63:63" x14ac:dyDescent="0.25">
      <c r="BK634826" s="2311"/>
    </row>
    <row r="634850" spans="63:63" x14ac:dyDescent="0.25">
      <c r="BK634850" s="2315"/>
    </row>
    <row r="634851" spans="63:63" x14ac:dyDescent="0.25">
      <c r="BK634851" s="2311"/>
    </row>
    <row r="634875" spans="63:63" x14ac:dyDescent="0.25">
      <c r="BK634875" s="2315"/>
    </row>
    <row r="634876" spans="63:63" x14ac:dyDescent="0.25">
      <c r="BK634876" s="2311"/>
    </row>
    <row r="634900" spans="63:63" x14ac:dyDescent="0.25">
      <c r="BK634900" s="2315"/>
    </row>
    <row r="634901" spans="63:63" x14ac:dyDescent="0.25">
      <c r="BK634901" s="2311"/>
    </row>
    <row r="634925" spans="63:63" x14ac:dyDescent="0.25">
      <c r="BK634925" s="2315"/>
    </row>
    <row r="634926" spans="63:63" x14ac:dyDescent="0.25">
      <c r="BK634926" s="2311"/>
    </row>
    <row r="634950" spans="63:63" x14ac:dyDescent="0.25">
      <c r="BK634950" s="2315"/>
    </row>
    <row r="634951" spans="63:63" x14ac:dyDescent="0.25">
      <c r="BK634951" s="2311"/>
    </row>
    <row r="634975" spans="63:63" x14ac:dyDescent="0.25">
      <c r="BK634975" s="2315"/>
    </row>
    <row r="634976" spans="63:63" x14ac:dyDescent="0.25">
      <c r="BK634976" s="2311"/>
    </row>
    <row r="635000" spans="63:63" x14ac:dyDescent="0.25">
      <c r="BK635000" s="2315"/>
    </row>
    <row r="635001" spans="63:63" x14ac:dyDescent="0.25">
      <c r="BK635001" s="2311"/>
    </row>
    <row r="635025" spans="63:63" x14ac:dyDescent="0.25">
      <c r="BK635025" s="2315"/>
    </row>
    <row r="635026" spans="63:63" x14ac:dyDescent="0.25">
      <c r="BK635026" s="2311"/>
    </row>
    <row r="635050" spans="63:63" x14ac:dyDescent="0.25">
      <c r="BK635050" s="2315"/>
    </row>
    <row r="635051" spans="63:63" x14ac:dyDescent="0.25">
      <c r="BK635051" s="2311"/>
    </row>
    <row r="635075" spans="63:63" x14ac:dyDescent="0.25">
      <c r="BK635075" s="2315"/>
    </row>
    <row r="635076" spans="63:63" x14ac:dyDescent="0.25">
      <c r="BK635076" s="2311"/>
    </row>
    <row r="635100" spans="63:63" x14ac:dyDescent="0.25">
      <c r="BK635100" s="2315"/>
    </row>
    <row r="635101" spans="63:63" x14ac:dyDescent="0.25">
      <c r="BK635101" s="2311"/>
    </row>
    <row r="635125" spans="63:63" x14ac:dyDescent="0.25">
      <c r="BK635125" s="2315"/>
    </row>
    <row r="635126" spans="63:63" x14ac:dyDescent="0.25">
      <c r="BK635126" s="2311"/>
    </row>
    <row r="635150" spans="63:63" x14ac:dyDescent="0.25">
      <c r="BK635150" s="2315"/>
    </row>
    <row r="635151" spans="63:63" x14ac:dyDescent="0.25">
      <c r="BK635151" s="2311"/>
    </row>
    <row r="635175" spans="63:63" x14ac:dyDescent="0.25">
      <c r="BK635175" s="2315"/>
    </row>
    <row r="635176" spans="63:63" x14ac:dyDescent="0.25">
      <c r="BK635176" s="2311"/>
    </row>
    <row r="635200" spans="63:63" x14ac:dyDescent="0.25">
      <c r="BK635200" s="2315"/>
    </row>
    <row r="635201" spans="63:63" x14ac:dyDescent="0.25">
      <c r="BK635201" s="2311"/>
    </row>
    <row r="635225" spans="63:63" x14ac:dyDescent="0.25">
      <c r="BK635225" s="2315"/>
    </row>
    <row r="635226" spans="63:63" x14ac:dyDescent="0.25">
      <c r="BK635226" s="2311"/>
    </row>
    <row r="635250" spans="63:63" x14ac:dyDescent="0.25">
      <c r="BK635250" s="2315"/>
    </row>
    <row r="635251" spans="63:63" x14ac:dyDescent="0.25">
      <c r="BK635251" s="2311"/>
    </row>
    <row r="635275" spans="63:63" x14ac:dyDescent="0.25">
      <c r="BK635275" s="2315"/>
    </row>
    <row r="635276" spans="63:63" x14ac:dyDescent="0.25">
      <c r="BK635276" s="2311"/>
    </row>
    <row r="635300" spans="63:63" x14ac:dyDescent="0.25">
      <c r="BK635300" s="2315"/>
    </row>
    <row r="635301" spans="63:63" x14ac:dyDescent="0.25">
      <c r="BK635301" s="2311"/>
    </row>
    <row r="635325" spans="63:63" x14ac:dyDescent="0.25">
      <c r="BK635325" s="2315"/>
    </row>
    <row r="635326" spans="63:63" x14ac:dyDescent="0.25">
      <c r="BK635326" s="2311"/>
    </row>
    <row r="635350" spans="63:63" x14ac:dyDescent="0.25">
      <c r="BK635350" s="2315"/>
    </row>
    <row r="635351" spans="63:63" x14ac:dyDescent="0.25">
      <c r="BK635351" s="2311"/>
    </row>
    <row r="635375" spans="63:63" x14ac:dyDescent="0.25">
      <c r="BK635375" s="2315"/>
    </row>
    <row r="635376" spans="63:63" x14ac:dyDescent="0.25">
      <c r="BK635376" s="2311"/>
    </row>
    <row r="635400" spans="63:63" x14ac:dyDescent="0.25">
      <c r="BK635400" s="2315"/>
    </row>
    <row r="635401" spans="63:63" x14ac:dyDescent="0.25">
      <c r="BK635401" s="2311"/>
    </row>
    <row r="635425" spans="63:63" x14ac:dyDescent="0.25">
      <c r="BK635425" s="2315"/>
    </row>
    <row r="635426" spans="63:63" x14ac:dyDescent="0.25">
      <c r="BK635426" s="2311"/>
    </row>
    <row r="635450" spans="63:63" x14ac:dyDescent="0.25">
      <c r="BK635450" s="2315"/>
    </row>
    <row r="635451" spans="63:63" x14ac:dyDescent="0.25">
      <c r="BK635451" s="2311"/>
    </row>
    <row r="635475" spans="63:63" x14ac:dyDescent="0.25">
      <c r="BK635475" s="2315"/>
    </row>
    <row r="635476" spans="63:63" x14ac:dyDescent="0.25">
      <c r="BK635476" s="2311"/>
    </row>
    <row r="635500" spans="63:63" x14ac:dyDescent="0.25">
      <c r="BK635500" s="2315"/>
    </row>
    <row r="635501" spans="63:63" x14ac:dyDescent="0.25">
      <c r="BK635501" s="2311"/>
    </row>
    <row r="635525" spans="63:63" x14ac:dyDescent="0.25">
      <c r="BK635525" s="2315"/>
    </row>
    <row r="635526" spans="63:63" x14ac:dyDescent="0.25">
      <c r="BK635526" s="2311"/>
    </row>
    <row r="635550" spans="63:63" x14ac:dyDescent="0.25">
      <c r="BK635550" s="2315"/>
    </row>
    <row r="635551" spans="63:63" x14ac:dyDescent="0.25">
      <c r="BK635551" s="2311"/>
    </row>
    <row r="635575" spans="63:63" x14ac:dyDescent="0.25">
      <c r="BK635575" s="2315"/>
    </row>
    <row r="635576" spans="63:63" x14ac:dyDescent="0.25">
      <c r="BK635576" s="2311"/>
    </row>
    <row r="635600" spans="63:63" x14ac:dyDescent="0.25">
      <c r="BK635600" s="2315"/>
    </row>
    <row r="635601" spans="63:63" x14ac:dyDescent="0.25">
      <c r="BK635601" s="2311"/>
    </row>
    <row r="635625" spans="63:63" x14ac:dyDescent="0.25">
      <c r="BK635625" s="2315"/>
    </row>
    <row r="635626" spans="63:63" x14ac:dyDescent="0.25">
      <c r="BK635626" s="2311"/>
    </row>
    <row r="635650" spans="63:63" x14ac:dyDescent="0.25">
      <c r="BK635650" s="2315"/>
    </row>
    <row r="635651" spans="63:63" x14ac:dyDescent="0.25">
      <c r="BK635651" s="2311"/>
    </row>
    <row r="635675" spans="63:63" x14ac:dyDescent="0.25">
      <c r="BK635675" s="2315"/>
    </row>
    <row r="635676" spans="63:63" x14ac:dyDescent="0.25">
      <c r="BK635676" s="2311"/>
    </row>
    <row r="635700" spans="63:63" x14ac:dyDescent="0.25">
      <c r="BK635700" s="2315"/>
    </row>
    <row r="635701" spans="63:63" x14ac:dyDescent="0.25">
      <c r="BK635701" s="2311"/>
    </row>
    <row r="635725" spans="63:63" x14ac:dyDescent="0.25">
      <c r="BK635725" s="2315"/>
    </row>
    <row r="635726" spans="63:63" x14ac:dyDescent="0.25">
      <c r="BK635726" s="2311"/>
    </row>
    <row r="635750" spans="63:63" x14ac:dyDescent="0.25">
      <c r="BK635750" s="2315"/>
    </row>
    <row r="635751" spans="63:63" x14ac:dyDescent="0.25">
      <c r="BK635751" s="2311"/>
    </row>
    <row r="635775" spans="63:63" x14ac:dyDescent="0.25">
      <c r="BK635775" s="2315"/>
    </row>
    <row r="635776" spans="63:63" x14ac:dyDescent="0.25">
      <c r="BK635776" s="2311"/>
    </row>
    <row r="635800" spans="63:63" x14ac:dyDescent="0.25">
      <c r="BK635800" s="2315"/>
    </row>
    <row r="635801" spans="63:63" x14ac:dyDescent="0.25">
      <c r="BK635801" s="2311"/>
    </row>
    <row r="635825" spans="63:63" x14ac:dyDescent="0.25">
      <c r="BK635825" s="2315"/>
    </row>
    <row r="635826" spans="63:63" x14ac:dyDescent="0.25">
      <c r="BK635826" s="2311"/>
    </row>
    <row r="635850" spans="63:63" x14ac:dyDescent="0.25">
      <c r="BK635850" s="2315"/>
    </row>
    <row r="635851" spans="63:63" x14ac:dyDescent="0.25">
      <c r="BK635851" s="2311"/>
    </row>
    <row r="635875" spans="63:63" x14ac:dyDescent="0.25">
      <c r="BK635875" s="2315"/>
    </row>
    <row r="635876" spans="63:63" x14ac:dyDescent="0.25">
      <c r="BK635876" s="2311"/>
    </row>
    <row r="635900" spans="63:63" x14ac:dyDescent="0.25">
      <c r="BK635900" s="2315"/>
    </row>
    <row r="635901" spans="63:63" x14ac:dyDescent="0.25">
      <c r="BK635901" s="2311"/>
    </row>
    <row r="635925" spans="63:63" x14ac:dyDescent="0.25">
      <c r="BK635925" s="2315"/>
    </row>
    <row r="635926" spans="63:63" x14ac:dyDescent="0.25">
      <c r="BK635926" s="2311"/>
    </row>
    <row r="635950" spans="63:63" x14ac:dyDescent="0.25">
      <c r="BK635950" s="2315"/>
    </row>
    <row r="635951" spans="63:63" x14ac:dyDescent="0.25">
      <c r="BK635951" s="2311"/>
    </row>
    <row r="635975" spans="63:63" x14ac:dyDescent="0.25">
      <c r="BK635975" s="2315"/>
    </row>
    <row r="635976" spans="63:63" x14ac:dyDescent="0.25">
      <c r="BK635976" s="2311"/>
    </row>
    <row r="636000" spans="63:63" x14ac:dyDescent="0.25">
      <c r="BK636000" s="2315"/>
    </row>
    <row r="636001" spans="63:63" x14ac:dyDescent="0.25">
      <c r="BK636001" s="2311"/>
    </row>
    <row r="636025" spans="63:63" x14ac:dyDescent="0.25">
      <c r="BK636025" s="2315"/>
    </row>
    <row r="636026" spans="63:63" x14ac:dyDescent="0.25">
      <c r="BK636026" s="2311"/>
    </row>
    <row r="636050" spans="63:63" x14ac:dyDescent="0.25">
      <c r="BK636050" s="2315"/>
    </row>
    <row r="636051" spans="63:63" x14ac:dyDescent="0.25">
      <c r="BK636051" s="2311"/>
    </row>
    <row r="636075" spans="63:63" x14ac:dyDescent="0.25">
      <c r="BK636075" s="2315"/>
    </row>
    <row r="636076" spans="63:63" x14ac:dyDescent="0.25">
      <c r="BK636076" s="2311"/>
    </row>
    <row r="636100" spans="63:63" x14ac:dyDescent="0.25">
      <c r="BK636100" s="2315"/>
    </row>
    <row r="636101" spans="63:63" x14ac:dyDescent="0.25">
      <c r="BK636101" s="2311"/>
    </row>
    <row r="636125" spans="63:63" x14ac:dyDescent="0.25">
      <c r="BK636125" s="2315"/>
    </row>
    <row r="636126" spans="63:63" x14ac:dyDescent="0.25">
      <c r="BK636126" s="2311"/>
    </row>
    <row r="636150" spans="63:63" x14ac:dyDescent="0.25">
      <c r="BK636150" s="2315"/>
    </row>
    <row r="636151" spans="63:63" x14ac:dyDescent="0.25">
      <c r="BK636151" s="2311"/>
    </row>
    <row r="636175" spans="63:63" x14ac:dyDescent="0.25">
      <c r="BK636175" s="2315"/>
    </row>
    <row r="636176" spans="63:63" x14ac:dyDescent="0.25">
      <c r="BK636176" s="2311"/>
    </row>
    <row r="636200" spans="63:63" x14ac:dyDescent="0.25">
      <c r="BK636200" s="2315"/>
    </row>
    <row r="636201" spans="63:63" x14ac:dyDescent="0.25">
      <c r="BK636201" s="2311"/>
    </row>
    <row r="636225" spans="63:63" x14ac:dyDescent="0.25">
      <c r="BK636225" s="2315"/>
    </row>
    <row r="636226" spans="63:63" x14ac:dyDescent="0.25">
      <c r="BK636226" s="2311"/>
    </row>
    <row r="636250" spans="63:63" x14ac:dyDescent="0.25">
      <c r="BK636250" s="2315"/>
    </row>
    <row r="636251" spans="63:63" x14ac:dyDescent="0.25">
      <c r="BK636251" s="2311"/>
    </row>
    <row r="636275" spans="63:63" x14ac:dyDescent="0.25">
      <c r="BK636275" s="2315"/>
    </row>
    <row r="636276" spans="63:63" x14ac:dyDescent="0.25">
      <c r="BK636276" s="2311"/>
    </row>
    <row r="636300" spans="63:63" x14ac:dyDescent="0.25">
      <c r="BK636300" s="2315"/>
    </row>
    <row r="636301" spans="63:63" x14ac:dyDescent="0.25">
      <c r="BK636301" s="2311"/>
    </row>
    <row r="636325" spans="63:63" x14ac:dyDescent="0.25">
      <c r="BK636325" s="2315"/>
    </row>
    <row r="636326" spans="63:63" x14ac:dyDescent="0.25">
      <c r="BK636326" s="2311"/>
    </row>
    <row r="636350" spans="63:63" x14ac:dyDescent="0.25">
      <c r="BK636350" s="2315"/>
    </row>
    <row r="636351" spans="63:63" x14ac:dyDescent="0.25">
      <c r="BK636351" s="2311"/>
    </row>
    <row r="636375" spans="63:63" x14ac:dyDescent="0.25">
      <c r="BK636375" s="2315"/>
    </row>
    <row r="636376" spans="63:63" x14ac:dyDescent="0.25">
      <c r="BK636376" s="2311"/>
    </row>
    <row r="636400" spans="63:63" x14ac:dyDescent="0.25">
      <c r="BK636400" s="2315"/>
    </row>
    <row r="636401" spans="63:63" x14ac:dyDescent="0.25">
      <c r="BK636401" s="2311"/>
    </row>
    <row r="636425" spans="63:63" x14ac:dyDescent="0.25">
      <c r="BK636425" s="2315"/>
    </row>
    <row r="636426" spans="63:63" x14ac:dyDescent="0.25">
      <c r="BK636426" s="2311"/>
    </row>
    <row r="636450" spans="63:63" x14ac:dyDescent="0.25">
      <c r="BK636450" s="2315"/>
    </row>
    <row r="636451" spans="63:63" x14ac:dyDescent="0.25">
      <c r="BK636451" s="2311"/>
    </row>
    <row r="636475" spans="63:63" x14ac:dyDescent="0.25">
      <c r="BK636475" s="2315"/>
    </row>
    <row r="636476" spans="63:63" x14ac:dyDescent="0.25">
      <c r="BK636476" s="2311"/>
    </row>
    <row r="636500" spans="63:63" x14ac:dyDescent="0.25">
      <c r="BK636500" s="2315"/>
    </row>
    <row r="636501" spans="63:63" x14ac:dyDescent="0.25">
      <c r="BK636501" s="2311"/>
    </row>
    <row r="636525" spans="63:63" x14ac:dyDescent="0.25">
      <c r="BK636525" s="2315"/>
    </row>
    <row r="636526" spans="63:63" x14ac:dyDescent="0.25">
      <c r="BK636526" s="2311"/>
    </row>
    <row r="636550" spans="63:63" x14ac:dyDescent="0.25">
      <c r="BK636550" s="2315"/>
    </row>
    <row r="636551" spans="63:63" x14ac:dyDescent="0.25">
      <c r="BK636551" s="2311"/>
    </row>
    <row r="636575" spans="63:63" x14ac:dyDescent="0.25">
      <c r="BK636575" s="2315"/>
    </row>
    <row r="636576" spans="63:63" x14ac:dyDescent="0.25">
      <c r="BK636576" s="2311"/>
    </row>
    <row r="636600" spans="63:63" x14ac:dyDescent="0.25">
      <c r="BK636600" s="2315"/>
    </row>
    <row r="636601" spans="63:63" x14ac:dyDescent="0.25">
      <c r="BK636601" s="2311"/>
    </row>
    <row r="636625" spans="63:63" x14ac:dyDescent="0.25">
      <c r="BK636625" s="2315"/>
    </row>
    <row r="636626" spans="63:63" x14ac:dyDescent="0.25">
      <c r="BK636626" s="2311"/>
    </row>
    <row r="636650" spans="63:63" x14ac:dyDescent="0.25">
      <c r="BK636650" s="2315"/>
    </row>
    <row r="636651" spans="63:63" x14ac:dyDescent="0.25">
      <c r="BK636651" s="2311"/>
    </row>
    <row r="636675" spans="63:63" x14ac:dyDescent="0.25">
      <c r="BK636675" s="2315"/>
    </row>
    <row r="636676" spans="63:63" x14ac:dyDescent="0.25">
      <c r="BK636676" s="2311"/>
    </row>
    <row r="636700" spans="63:63" x14ac:dyDescent="0.25">
      <c r="BK636700" s="2315"/>
    </row>
    <row r="636701" spans="63:63" x14ac:dyDescent="0.25">
      <c r="BK636701" s="2311"/>
    </row>
    <row r="636725" spans="63:63" x14ac:dyDescent="0.25">
      <c r="BK636725" s="2315"/>
    </row>
    <row r="636726" spans="63:63" x14ac:dyDescent="0.25">
      <c r="BK636726" s="2311"/>
    </row>
    <row r="636750" spans="63:63" x14ac:dyDescent="0.25">
      <c r="BK636750" s="2315"/>
    </row>
    <row r="636751" spans="63:63" x14ac:dyDescent="0.25">
      <c r="BK636751" s="2311"/>
    </row>
    <row r="636775" spans="63:63" x14ac:dyDescent="0.25">
      <c r="BK636775" s="2315"/>
    </row>
    <row r="636776" spans="63:63" x14ac:dyDescent="0.25">
      <c r="BK636776" s="2311"/>
    </row>
    <row r="636800" spans="63:63" x14ac:dyDescent="0.25">
      <c r="BK636800" s="2315"/>
    </row>
    <row r="636801" spans="63:63" x14ac:dyDescent="0.25">
      <c r="BK636801" s="2311"/>
    </row>
    <row r="636825" spans="63:63" x14ac:dyDescent="0.25">
      <c r="BK636825" s="2315"/>
    </row>
    <row r="636826" spans="63:63" x14ac:dyDescent="0.25">
      <c r="BK636826" s="2311"/>
    </row>
    <row r="636850" spans="63:63" x14ac:dyDescent="0.25">
      <c r="BK636850" s="2315"/>
    </row>
    <row r="636851" spans="63:63" x14ac:dyDescent="0.25">
      <c r="BK636851" s="2311"/>
    </row>
    <row r="636875" spans="63:63" x14ac:dyDescent="0.25">
      <c r="BK636875" s="2315"/>
    </row>
    <row r="636876" spans="63:63" x14ac:dyDescent="0.25">
      <c r="BK636876" s="2311"/>
    </row>
    <row r="636900" spans="63:63" x14ac:dyDescent="0.25">
      <c r="BK636900" s="2315"/>
    </row>
    <row r="636901" spans="63:63" x14ac:dyDescent="0.25">
      <c r="BK636901" s="2311"/>
    </row>
    <row r="636925" spans="63:63" x14ac:dyDescent="0.25">
      <c r="BK636925" s="2315"/>
    </row>
    <row r="636926" spans="63:63" x14ac:dyDescent="0.25">
      <c r="BK636926" s="2311"/>
    </row>
    <row r="636950" spans="63:63" x14ac:dyDescent="0.25">
      <c r="BK636950" s="2315"/>
    </row>
    <row r="636951" spans="63:63" x14ac:dyDescent="0.25">
      <c r="BK636951" s="2311"/>
    </row>
    <row r="636975" spans="63:63" x14ac:dyDescent="0.25">
      <c r="BK636975" s="2315"/>
    </row>
    <row r="636976" spans="63:63" x14ac:dyDescent="0.25">
      <c r="BK636976" s="2311"/>
    </row>
    <row r="637000" spans="63:63" x14ac:dyDescent="0.25">
      <c r="BK637000" s="2315"/>
    </row>
    <row r="637001" spans="63:63" x14ac:dyDescent="0.25">
      <c r="BK637001" s="2311"/>
    </row>
    <row r="637025" spans="63:63" x14ac:dyDescent="0.25">
      <c r="BK637025" s="2315"/>
    </row>
    <row r="637026" spans="63:63" x14ac:dyDescent="0.25">
      <c r="BK637026" s="2311"/>
    </row>
    <row r="637050" spans="63:63" x14ac:dyDescent="0.25">
      <c r="BK637050" s="2315"/>
    </row>
    <row r="637051" spans="63:63" x14ac:dyDescent="0.25">
      <c r="BK637051" s="2311"/>
    </row>
    <row r="637075" spans="63:63" x14ac:dyDescent="0.25">
      <c r="BK637075" s="2315"/>
    </row>
    <row r="637076" spans="63:63" x14ac:dyDescent="0.25">
      <c r="BK637076" s="2311"/>
    </row>
    <row r="637100" spans="63:63" x14ac:dyDescent="0.25">
      <c r="BK637100" s="2315"/>
    </row>
    <row r="637101" spans="63:63" x14ac:dyDescent="0.25">
      <c r="BK637101" s="2311"/>
    </row>
    <row r="637125" spans="63:63" x14ac:dyDescent="0.25">
      <c r="BK637125" s="2315"/>
    </row>
    <row r="637126" spans="63:63" x14ac:dyDescent="0.25">
      <c r="BK637126" s="2311"/>
    </row>
    <row r="637150" spans="63:63" x14ac:dyDescent="0.25">
      <c r="BK637150" s="2315"/>
    </row>
    <row r="637151" spans="63:63" x14ac:dyDescent="0.25">
      <c r="BK637151" s="2311"/>
    </row>
    <row r="637175" spans="63:63" x14ac:dyDescent="0.25">
      <c r="BK637175" s="2315"/>
    </row>
    <row r="637176" spans="63:63" x14ac:dyDescent="0.25">
      <c r="BK637176" s="2311"/>
    </row>
    <row r="637200" spans="63:63" x14ac:dyDescent="0.25">
      <c r="BK637200" s="2315"/>
    </row>
    <row r="637201" spans="63:63" x14ac:dyDescent="0.25">
      <c r="BK637201" s="2311"/>
    </row>
    <row r="637225" spans="63:63" x14ac:dyDescent="0.25">
      <c r="BK637225" s="2315"/>
    </row>
    <row r="637226" spans="63:63" x14ac:dyDescent="0.25">
      <c r="BK637226" s="2311"/>
    </row>
    <row r="637250" spans="63:63" x14ac:dyDescent="0.25">
      <c r="BK637250" s="2315"/>
    </row>
    <row r="637251" spans="63:63" x14ac:dyDescent="0.25">
      <c r="BK637251" s="2311"/>
    </row>
    <row r="637275" spans="63:63" x14ac:dyDescent="0.25">
      <c r="BK637275" s="2315"/>
    </row>
    <row r="637276" spans="63:63" x14ac:dyDescent="0.25">
      <c r="BK637276" s="2311"/>
    </row>
    <row r="637300" spans="63:63" x14ac:dyDescent="0.25">
      <c r="BK637300" s="2315"/>
    </row>
    <row r="637301" spans="63:63" x14ac:dyDescent="0.25">
      <c r="BK637301" s="2311"/>
    </row>
    <row r="637325" spans="63:63" x14ac:dyDescent="0.25">
      <c r="BK637325" s="2315"/>
    </row>
    <row r="637326" spans="63:63" x14ac:dyDescent="0.25">
      <c r="BK637326" s="2311"/>
    </row>
    <row r="637350" spans="63:63" x14ac:dyDescent="0.25">
      <c r="BK637350" s="2315"/>
    </row>
    <row r="637351" spans="63:63" x14ac:dyDescent="0.25">
      <c r="BK637351" s="2311"/>
    </row>
    <row r="637375" spans="63:63" x14ac:dyDescent="0.25">
      <c r="BK637375" s="2315"/>
    </row>
    <row r="637376" spans="63:63" x14ac:dyDescent="0.25">
      <c r="BK637376" s="2311"/>
    </row>
    <row r="637400" spans="63:63" x14ac:dyDescent="0.25">
      <c r="BK637400" s="2315"/>
    </row>
    <row r="637401" spans="63:63" x14ac:dyDescent="0.25">
      <c r="BK637401" s="2311"/>
    </row>
    <row r="637425" spans="63:63" x14ac:dyDescent="0.25">
      <c r="BK637425" s="2315"/>
    </row>
    <row r="637426" spans="63:63" x14ac:dyDescent="0.25">
      <c r="BK637426" s="2311"/>
    </row>
    <row r="637450" spans="63:63" x14ac:dyDescent="0.25">
      <c r="BK637450" s="2315"/>
    </row>
    <row r="637451" spans="63:63" x14ac:dyDescent="0.25">
      <c r="BK637451" s="2311"/>
    </row>
    <row r="637475" spans="63:63" x14ac:dyDescent="0.25">
      <c r="BK637475" s="2315"/>
    </row>
    <row r="637476" spans="63:63" x14ac:dyDescent="0.25">
      <c r="BK637476" s="2311"/>
    </row>
    <row r="637500" spans="63:63" x14ac:dyDescent="0.25">
      <c r="BK637500" s="2315"/>
    </row>
    <row r="637501" spans="63:63" x14ac:dyDescent="0.25">
      <c r="BK637501" s="2311"/>
    </row>
    <row r="637525" spans="63:63" x14ac:dyDescent="0.25">
      <c r="BK637525" s="2315"/>
    </row>
    <row r="637526" spans="63:63" x14ac:dyDescent="0.25">
      <c r="BK637526" s="2311"/>
    </row>
    <row r="637550" spans="63:63" x14ac:dyDescent="0.25">
      <c r="BK637550" s="2315"/>
    </row>
    <row r="637551" spans="63:63" x14ac:dyDescent="0.25">
      <c r="BK637551" s="2311"/>
    </row>
    <row r="637575" spans="63:63" x14ac:dyDescent="0.25">
      <c r="BK637575" s="2315"/>
    </row>
    <row r="637576" spans="63:63" x14ac:dyDescent="0.25">
      <c r="BK637576" s="2311"/>
    </row>
    <row r="637600" spans="63:63" x14ac:dyDescent="0.25">
      <c r="BK637600" s="2315"/>
    </row>
    <row r="637601" spans="63:63" x14ac:dyDescent="0.25">
      <c r="BK637601" s="2311"/>
    </row>
    <row r="637625" spans="63:63" x14ac:dyDescent="0.25">
      <c r="BK637625" s="2315"/>
    </row>
    <row r="637626" spans="63:63" x14ac:dyDescent="0.25">
      <c r="BK637626" s="2311"/>
    </row>
    <row r="637650" spans="63:63" x14ac:dyDescent="0.25">
      <c r="BK637650" s="2315"/>
    </row>
    <row r="637651" spans="63:63" x14ac:dyDescent="0.25">
      <c r="BK637651" s="2311"/>
    </row>
    <row r="637675" spans="63:63" x14ac:dyDescent="0.25">
      <c r="BK637675" s="2315"/>
    </row>
    <row r="637676" spans="63:63" x14ac:dyDescent="0.25">
      <c r="BK637676" s="2311"/>
    </row>
    <row r="637700" spans="63:63" x14ac:dyDescent="0.25">
      <c r="BK637700" s="2315"/>
    </row>
    <row r="637701" spans="63:63" x14ac:dyDescent="0.25">
      <c r="BK637701" s="2311"/>
    </row>
    <row r="637725" spans="63:63" x14ac:dyDescent="0.25">
      <c r="BK637725" s="2315"/>
    </row>
    <row r="637726" spans="63:63" x14ac:dyDescent="0.25">
      <c r="BK637726" s="2311"/>
    </row>
    <row r="637750" spans="63:63" x14ac:dyDescent="0.25">
      <c r="BK637750" s="2315"/>
    </row>
    <row r="637751" spans="63:63" x14ac:dyDescent="0.25">
      <c r="BK637751" s="2311"/>
    </row>
    <row r="637775" spans="63:63" x14ac:dyDescent="0.25">
      <c r="BK637775" s="2315"/>
    </row>
    <row r="637776" spans="63:63" x14ac:dyDescent="0.25">
      <c r="BK637776" s="2311"/>
    </row>
    <row r="637800" spans="63:63" x14ac:dyDescent="0.25">
      <c r="BK637800" s="2315"/>
    </row>
    <row r="637801" spans="63:63" x14ac:dyDescent="0.25">
      <c r="BK637801" s="2311"/>
    </row>
    <row r="637825" spans="63:63" x14ac:dyDescent="0.25">
      <c r="BK637825" s="2315"/>
    </row>
    <row r="637826" spans="63:63" x14ac:dyDescent="0.25">
      <c r="BK637826" s="2311"/>
    </row>
    <row r="637850" spans="63:63" x14ac:dyDescent="0.25">
      <c r="BK637850" s="2315"/>
    </row>
    <row r="637851" spans="63:63" x14ac:dyDescent="0.25">
      <c r="BK637851" s="2311"/>
    </row>
    <row r="637875" spans="63:63" x14ac:dyDescent="0.25">
      <c r="BK637875" s="2315"/>
    </row>
    <row r="637876" spans="63:63" x14ac:dyDescent="0.25">
      <c r="BK637876" s="2311"/>
    </row>
    <row r="637900" spans="63:63" x14ac:dyDescent="0.25">
      <c r="BK637900" s="2315"/>
    </row>
    <row r="637901" spans="63:63" x14ac:dyDescent="0.25">
      <c r="BK637901" s="2311"/>
    </row>
    <row r="637925" spans="63:63" x14ac:dyDescent="0.25">
      <c r="BK637925" s="2315"/>
    </row>
    <row r="637926" spans="63:63" x14ac:dyDescent="0.25">
      <c r="BK637926" s="2311"/>
    </row>
    <row r="637950" spans="63:63" x14ac:dyDescent="0.25">
      <c r="BK637950" s="2315"/>
    </row>
    <row r="637951" spans="63:63" x14ac:dyDescent="0.25">
      <c r="BK637951" s="2311"/>
    </row>
    <row r="637975" spans="63:63" x14ac:dyDescent="0.25">
      <c r="BK637975" s="2315"/>
    </row>
    <row r="637976" spans="63:63" x14ac:dyDescent="0.25">
      <c r="BK637976" s="2311"/>
    </row>
    <row r="638000" spans="63:63" x14ac:dyDescent="0.25">
      <c r="BK638000" s="2315"/>
    </row>
    <row r="638001" spans="63:63" x14ac:dyDescent="0.25">
      <c r="BK638001" s="2311"/>
    </row>
    <row r="638025" spans="63:63" x14ac:dyDescent="0.25">
      <c r="BK638025" s="2315"/>
    </row>
    <row r="638026" spans="63:63" x14ac:dyDescent="0.25">
      <c r="BK638026" s="2311"/>
    </row>
    <row r="638050" spans="63:63" x14ac:dyDescent="0.25">
      <c r="BK638050" s="2315"/>
    </row>
    <row r="638051" spans="63:63" x14ac:dyDescent="0.25">
      <c r="BK638051" s="2311"/>
    </row>
    <row r="638075" spans="63:63" x14ac:dyDescent="0.25">
      <c r="BK638075" s="2315"/>
    </row>
    <row r="638076" spans="63:63" x14ac:dyDescent="0.25">
      <c r="BK638076" s="2311"/>
    </row>
    <row r="638100" spans="63:63" x14ac:dyDescent="0.25">
      <c r="BK638100" s="2315"/>
    </row>
    <row r="638101" spans="63:63" x14ac:dyDescent="0.25">
      <c r="BK638101" s="2311"/>
    </row>
    <row r="638125" spans="63:63" x14ac:dyDescent="0.25">
      <c r="BK638125" s="2315"/>
    </row>
    <row r="638126" spans="63:63" x14ac:dyDescent="0.25">
      <c r="BK638126" s="2311"/>
    </row>
    <row r="638150" spans="63:63" x14ac:dyDescent="0.25">
      <c r="BK638150" s="2315"/>
    </row>
    <row r="638151" spans="63:63" x14ac:dyDescent="0.25">
      <c r="BK638151" s="2311"/>
    </row>
    <row r="638175" spans="63:63" x14ac:dyDescent="0.25">
      <c r="BK638175" s="2315"/>
    </row>
    <row r="638176" spans="63:63" x14ac:dyDescent="0.25">
      <c r="BK638176" s="2311"/>
    </row>
    <row r="638200" spans="63:63" x14ac:dyDescent="0.25">
      <c r="BK638200" s="2315"/>
    </row>
    <row r="638201" spans="63:63" x14ac:dyDescent="0.25">
      <c r="BK638201" s="2311"/>
    </row>
    <row r="638225" spans="63:63" x14ac:dyDescent="0.25">
      <c r="BK638225" s="2315"/>
    </row>
    <row r="638226" spans="63:63" x14ac:dyDescent="0.25">
      <c r="BK638226" s="2311"/>
    </row>
    <row r="638250" spans="63:63" x14ac:dyDescent="0.25">
      <c r="BK638250" s="2315"/>
    </row>
    <row r="638251" spans="63:63" x14ac:dyDescent="0.25">
      <c r="BK638251" s="2311"/>
    </row>
    <row r="638275" spans="63:63" x14ac:dyDescent="0.25">
      <c r="BK638275" s="2315"/>
    </row>
    <row r="638276" spans="63:63" x14ac:dyDescent="0.25">
      <c r="BK638276" s="2311"/>
    </row>
    <row r="638300" spans="63:63" x14ac:dyDescent="0.25">
      <c r="BK638300" s="2315"/>
    </row>
    <row r="638301" spans="63:63" x14ac:dyDescent="0.25">
      <c r="BK638301" s="2311"/>
    </row>
    <row r="638325" spans="63:63" x14ac:dyDescent="0.25">
      <c r="BK638325" s="2315"/>
    </row>
    <row r="638326" spans="63:63" x14ac:dyDescent="0.25">
      <c r="BK638326" s="2311"/>
    </row>
    <row r="638350" spans="63:63" x14ac:dyDescent="0.25">
      <c r="BK638350" s="2315"/>
    </row>
    <row r="638351" spans="63:63" x14ac:dyDescent="0.25">
      <c r="BK638351" s="2311"/>
    </row>
    <row r="638375" spans="63:63" x14ac:dyDescent="0.25">
      <c r="BK638375" s="2315"/>
    </row>
    <row r="638376" spans="63:63" x14ac:dyDescent="0.25">
      <c r="BK638376" s="2311"/>
    </row>
    <row r="638400" spans="63:63" x14ac:dyDescent="0.25">
      <c r="BK638400" s="2315"/>
    </row>
    <row r="638401" spans="63:63" x14ac:dyDescent="0.25">
      <c r="BK638401" s="2311"/>
    </row>
    <row r="638425" spans="63:63" x14ac:dyDescent="0.25">
      <c r="BK638425" s="2315"/>
    </row>
    <row r="638426" spans="63:63" x14ac:dyDescent="0.25">
      <c r="BK638426" s="2311"/>
    </row>
    <row r="638450" spans="63:63" x14ac:dyDescent="0.25">
      <c r="BK638450" s="2315"/>
    </row>
    <row r="638451" spans="63:63" x14ac:dyDescent="0.25">
      <c r="BK638451" s="2311"/>
    </row>
    <row r="638475" spans="63:63" x14ac:dyDescent="0.25">
      <c r="BK638475" s="2315"/>
    </row>
    <row r="638476" spans="63:63" x14ac:dyDescent="0.25">
      <c r="BK638476" s="2311"/>
    </row>
    <row r="638500" spans="63:63" x14ac:dyDescent="0.25">
      <c r="BK638500" s="2315"/>
    </row>
    <row r="638501" spans="63:63" x14ac:dyDescent="0.25">
      <c r="BK638501" s="2311"/>
    </row>
    <row r="638525" spans="63:63" x14ac:dyDescent="0.25">
      <c r="BK638525" s="2315"/>
    </row>
    <row r="638526" spans="63:63" x14ac:dyDescent="0.25">
      <c r="BK638526" s="2311"/>
    </row>
    <row r="638550" spans="63:63" x14ac:dyDescent="0.25">
      <c r="BK638550" s="2315"/>
    </row>
    <row r="638551" spans="63:63" x14ac:dyDescent="0.25">
      <c r="BK638551" s="2311"/>
    </row>
    <row r="638575" spans="63:63" x14ac:dyDescent="0.25">
      <c r="BK638575" s="2315"/>
    </row>
    <row r="638576" spans="63:63" x14ac:dyDescent="0.25">
      <c r="BK638576" s="2311"/>
    </row>
    <row r="638600" spans="63:63" x14ac:dyDescent="0.25">
      <c r="BK638600" s="2315"/>
    </row>
    <row r="638601" spans="63:63" x14ac:dyDescent="0.25">
      <c r="BK638601" s="2311"/>
    </row>
    <row r="638625" spans="63:63" x14ac:dyDescent="0.25">
      <c r="BK638625" s="2315"/>
    </row>
    <row r="638626" spans="63:63" x14ac:dyDescent="0.25">
      <c r="BK638626" s="2311"/>
    </row>
    <row r="638650" spans="63:63" x14ac:dyDescent="0.25">
      <c r="BK638650" s="2315"/>
    </row>
    <row r="638651" spans="63:63" x14ac:dyDescent="0.25">
      <c r="BK638651" s="2311"/>
    </row>
    <row r="638675" spans="63:63" x14ac:dyDescent="0.25">
      <c r="BK638675" s="2315"/>
    </row>
    <row r="638676" spans="63:63" x14ac:dyDescent="0.25">
      <c r="BK638676" s="2311"/>
    </row>
    <row r="638700" spans="63:63" x14ac:dyDescent="0.25">
      <c r="BK638700" s="2315"/>
    </row>
    <row r="638701" spans="63:63" x14ac:dyDescent="0.25">
      <c r="BK638701" s="2311"/>
    </row>
    <row r="638725" spans="63:63" x14ac:dyDescent="0.25">
      <c r="BK638725" s="2315"/>
    </row>
    <row r="638726" spans="63:63" x14ac:dyDescent="0.25">
      <c r="BK638726" s="2311"/>
    </row>
    <row r="638750" spans="63:63" x14ac:dyDescent="0.25">
      <c r="BK638750" s="2315"/>
    </row>
    <row r="638751" spans="63:63" x14ac:dyDescent="0.25">
      <c r="BK638751" s="2311"/>
    </row>
    <row r="638775" spans="63:63" x14ac:dyDescent="0.25">
      <c r="BK638775" s="2315"/>
    </row>
    <row r="638776" spans="63:63" x14ac:dyDescent="0.25">
      <c r="BK638776" s="2311"/>
    </row>
    <row r="638800" spans="63:63" x14ac:dyDescent="0.25">
      <c r="BK638800" s="2315"/>
    </row>
    <row r="638801" spans="63:63" x14ac:dyDescent="0.25">
      <c r="BK638801" s="2311"/>
    </row>
    <row r="638825" spans="63:63" x14ac:dyDescent="0.25">
      <c r="BK638825" s="2315"/>
    </row>
    <row r="638826" spans="63:63" x14ac:dyDescent="0.25">
      <c r="BK638826" s="2311"/>
    </row>
    <row r="638850" spans="63:63" x14ac:dyDescent="0.25">
      <c r="BK638850" s="2315"/>
    </row>
    <row r="638851" spans="63:63" x14ac:dyDescent="0.25">
      <c r="BK638851" s="2311"/>
    </row>
    <row r="638875" spans="63:63" x14ac:dyDescent="0.25">
      <c r="BK638875" s="2315"/>
    </row>
    <row r="638876" spans="63:63" x14ac:dyDescent="0.25">
      <c r="BK638876" s="2311"/>
    </row>
    <row r="638900" spans="63:63" x14ac:dyDescent="0.25">
      <c r="BK638900" s="2315"/>
    </row>
    <row r="638901" spans="63:63" x14ac:dyDescent="0.25">
      <c r="BK638901" s="2311"/>
    </row>
    <row r="638925" spans="63:63" x14ac:dyDescent="0.25">
      <c r="BK638925" s="2315"/>
    </row>
    <row r="638926" spans="63:63" x14ac:dyDescent="0.25">
      <c r="BK638926" s="2311"/>
    </row>
    <row r="638950" spans="63:63" x14ac:dyDescent="0.25">
      <c r="BK638950" s="2315"/>
    </row>
    <row r="638951" spans="63:63" x14ac:dyDescent="0.25">
      <c r="BK638951" s="2311"/>
    </row>
    <row r="638975" spans="63:63" x14ac:dyDescent="0.25">
      <c r="BK638975" s="2315"/>
    </row>
    <row r="638976" spans="63:63" x14ac:dyDescent="0.25">
      <c r="BK638976" s="2311"/>
    </row>
    <row r="639000" spans="63:63" x14ac:dyDescent="0.25">
      <c r="BK639000" s="2315"/>
    </row>
    <row r="639001" spans="63:63" x14ac:dyDescent="0.25">
      <c r="BK639001" s="2311"/>
    </row>
    <row r="639025" spans="63:63" x14ac:dyDescent="0.25">
      <c r="BK639025" s="2315"/>
    </row>
    <row r="639026" spans="63:63" x14ac:dyDescent="0.25">
      <c r="BK639026" s="2311"/>
    </row>
    <row r="639050" spans="63:63" x14ac:dyDescent="0.25">
      <c r="BK639050" s="2315"/>
    </row>
    <row r="639051" spans="63:63" x14ac:dyDescent="0.25">
      <c r="BK639051" s="2311"/>
    </row>
    <row r="639075" spans="63:63" x14ac:dyDescent="0.25">
      <c r="BK639075" s="2315"/>
    </row>
    <row r="639076" spans="63:63" x14ac:dyDescent="0.25">
      <c r="BK639076" s="2311"/>
    </row>
    <row r="639100" spans="63:63" x14ac:dyDescent="0.25">
      <c r="BK639100" s="2315"/>
    </row>
    <row r="639101" spans="63:63" x14ac:dyDescent="0.25">
      <c r="BK639101" s="2311"/>
    </row>
    <row r="639125" spans="63:63" x14ac:dyDescent="0.25">
      <c r="BK639125" s="2315"/>
    </row>
    <row r="639126" spans="63:63" x14ac:dyDescent="0.25">
      <c r="BK639126" s="2311"/>
    </row>
    <row r="639150" spans="63:63" x14ac:dyDescent="0.25">
      <c r="BK639150" s="2315"/>
    </row>
    <row r="639151" spans="63:63" x14ac:dyDescent="0.25">
      <c r="BK639151" s="2311"/>
    </row>
    <row r="639175" spans="63:63" x14ac:dyDescent="0.25">
      <c r="BK639175" s="2315"/>
    </row>
    <row r="639176" spans="63:63" x14ac:dyDescent="0.25">
      <c r="BK639176" s="2311"/>
    </row>
    <row r="639200" spans="63:63" x14ac:dyDescent="0.25">
      <c r="BK639200" s="2315"/>
    </row>
    <row r="639201" spans="63:63" x14ac:dyDescent="0.25">
      <c r="BK639201" s="2311"/>
    </row>
    <row r="639225" spans="63:63" x14ac:dyDescent="0.25">
      <c r="BK639225" s="2315"/>
    </row>
    <row r="639226" spans="63:63" x14ac:dyDescent="0.25">
      <c r="BK639226" s="2311"/>
    </row>
    <row r="639250" spans="63:63" x14ac:dyDescent="0.25">
      <c r="BK639250" s="2315"/>
    </row>
    <row r="639251" spans="63:63" x14ac:dyDescent="0.25">
      <c r="BK639251" s="2311"/>
    </row>
    <row r="639275" spans="63:63" x14ac:dyDescent="0.25">
      <c r="BK639275" s="2315"/>
    </row>
    <row r="639276" spans="63:63" x14ac:dyDescent="0.25">
      <c r="BK639276" s="2311"/>
    </row>
    <row r="639300" spans="63:63" x14ac:dyDescent="0.25">
      <c r="BK639300" s="2315"/>
    </row>
    <row r="639301" spans="63:63" x14ac:dyDescent="0.25">
      <c r="BK639301" s="2311"/>
    </row>
    <row r="639325" spans="63:63" x14ac:dyDescent="0.25">
      <c r="BK639325" s="2315"/>
    </row>
    <row r="639326" spans="63:63" x14ac:dyDescent="0.25">
      <c r="BK639326" s="2311"/>
    </row>
    <row r="639350" spans="63:63" x14ac:dyDescent="0.25">
      <c r="BK639350" s="2315"/>
    </row>
    <row r="639351" spans="63:63" x14ac:dyDescent="0.25">
      <c r="BK639351" s="2311"/>
    </row>
    <row r="639375" spans="63:63" x14ac:dyDescent="0.25">
      <c r="BK639375" s="2315"/>
    </row>
    <row r="639376" spans="63:63" x14ac:dyDescent="0.25">
      <c r="BK639376" s="2311"/>
    </row>
    <row r="639400" spans="63:63" x14ac:dyDescent="0.25">
      <c r="BK639400" s="2315"/>
    </row>
    <row r="639401" spans="63:63" x14ac:dyDescent="0.25">
      <c r="BK639401" s="2311"/>
    </row>
    <row r="639425" spans="63:63" x14ac:dyDescent="0.25">
      <c r="BK639425" s="2315"/>
    </row>
    <row r="639426" spans="63:63" x14ac:dyDescent="0.25">
      <c r="BK639426" s="2311"/>
    </row>
    <row r="639450" spans="63:63" x14ac:dyDescent="0.25">
      <c r="BK639450" s="2315"/>
    </row>
    <row r="639451" spans="63:63" x14ac:dyDescent="0.25">
      <c r="BK639451" s="2311"/>
    </row>
    <row r="639475" spans="63:63" x14ac:dyDescent="0.25">
      <c r="BK639475" s="2315"/>
    </row>
    <row r="639476" spans="63:63" x14ac:dyDescent="0.25">
      <c r="BK639476" s="2311"/>
    </row>
    <row r="639500" spans="63:63" x14ac:dyDescent="0.25">
      <c r="BK639500" s="2315"/>
    </row>
    <row r="639501" spans="63:63" x14ac:dyDescent="0.25">
      <c r="BK639501" s="2311"/>
    </row>
    <row r="639525" spans="63:63" x14ac:dyDescent="0.25">
      <c r="BK639525" s="2315"/>
    </row>
    <row r="639526" spans="63:63" x14ac:dyDescent="0.25">
      <c r="BK639526" s="2311"/>
    </row>
    <row r="639550" spans="63:63" x14ac:dyDescent="0.25">
      <c r="BK639550" s="2315"/>
    </row>
    <row r="639551" spans="63:63" x14ac:dyDescent="0.25">
      <c r="BK639551" s="2311"/>
    </row>
    <row r="639575" spans="63:63" x14ac:dyDescent="0.25">
      <c r="BK639575" s="2315"/>
    </row>
    <row r="639576" spans="63:63" x14ac:dyDescent="0.25">
      <c r="BK639576" s="2311"/>
    </row>
    <row r="639600" spans="63:63" x14ac:dyDescent="0.25">
      <c r="BK639600" s="2315"/>
    </row>
    <row r="639601" spans="63:63" x14ac:dyDescent="0.25">
      <c r="BK639601" s="2311"/>
    </row>
    <row r="639625" spans="63:63" x14ac:dyDescent="0.25">
      <c r="BK639625" s="2315"/>
    </row>
    <row r="639626" spans="63:63" x14ac:dyDescent="0.25">
      <c r="BK639626" s="2311"/>
    </row>
    <row r="639650" spans="63:63" x14ac:dyDescent="0.25">
      <c r="BK639650" s="2315"/>
    </row>
    <row r="639651" spans="63:63" x14ac:dyDescent="0.25">
      <c r="BK639651" s="2311"/>
    </row>
    <row r="639675" spans="63:63" x14ac:dyDescent="0.25">
      <c r="BK639675" s="2315"/>
    </row>
    <row r="639676" spans="63:63" x14ac:dyDescent="0.25">
      <c r="BK639676" s="2311"/>
    </row>
    <row r="639700" spans="63:63" x14ac:dyDescent="0.25">
      <c r="BK639700" s="2315"/>
    </row>
    <row r="639701" spans="63:63" x14ac:dyDescent="0.25">
      <c r="BK639701" s="2311"/>
    </row>
    <row r="639725" spans="63:63" x14ac:dyDescent="0.25">
      <c r="BK639725" s="2315"/>
    </row>
    <row r="639726" spans="63:63" x14ac:dyDescent="0.25">
      <c r="BK639726" s="2311"/>
    </row>
    <row r="639750" spans="63:63" x14ac:dyDescent="0.25">
      <c r="BK639750" s="2315"/>
    </row>
    <row r="639751" spans="63:63" x14ac:dyDescent="0.25">
      <c r="BK639751" s="2311"/>
    </row>
    <row r="639775" spans="63:63" x14ac:dyDescent="0.25">
      <c r="BK639775" s="2315"/>
    </row>
    <row r="639776" spans="63:63" x14ac:dyDescent="0.25">
      <c r="BK639776" s="2311"/>
    </row>
    <row r="639800" spans="63:63" x14ac:dyDescent="0.25">
      <c r="BK639800" s="2315"/>
    </row>
    <row r="639801" spans="63:63" x14ac:dyDescent="0.25">
      <c r="BK639801" s="2311"/>
    </row>
    <row r="639825" spans="63:63" x14ac:dyDescent="0.25">
      <c r="BK639825" s="2315"/>
    </row>
    <row r="639826" spans="63:63" x14ac:dyDescent="0.25">
      <c r="BK639826" s="2311"/>
    </row>
    <row r="639850" spans="63:63" x14ac:dyDescent="0.25">
      <c r="BK639850" s="2315"/>
    </row>
    <row r="639851" spans="63:63" x14ac:dyDescent="0.25">
      <c r="BK639851" s="2311"/>
    </row>
    <row r="639875" spans="63:63" x14ac:dyDescent="0.25">
      <c r="BK639875" s="2315"/>
    </row>
    <row r="639876" spans="63:63" x14ac:dyDescent="0.25">
      <c r="BK639876" s="2311"/>
    </row>
    <row r="639900" spans="63:63" x14ac:dyDescent="0.25">
      <c r="BK639900" s="2315"/>
    </row>
    <row r="639901" spans="63:63" x14ac:dyDescent="0.25">
      <c r="BK639901" s="2311"/>
    </row>
    <row r="639925" spans="63:63" x14ac:dyDescent="0.25">
      <c r="BK639925" s="2315"/>
    </row>
    <row r="639926" spans="63:63" x14ac:dyDescent="0.25">
      <c r="BK639926" s="2311"/>
    </row>
    <row r="639950" spans="63:63" x14ac:dyDescent="0.25">
      <c r="BK639950" s="2315"/>
    </row>
    <row r="639951" spans="63:63" x14ac:dyDescent="0.25">
      <c r="BK639951" s="2311"/>
    </row>
    <row r="639975" spans="63:63" x14ac:dyDescent="0.25">
      <c r="BK639975" s="2315"/>
    </row>
    <row r="639976" spans="63:63" x14ac:dyDescent="0.25">
      <c r="BK639976" s="2311"/>
    </row>
    <row r="640000" spans="63:63" x14ac:dyDescent="0.25">
      <c r="BK640000" s="2315"/>
    </row>
    <row r="640001" spans="63:63" x14ac:dyDescent="0.25">
      <c r="BK640001" s="2311"/>
    </row>
    <row r="640025" spans="63:63" x14ac:dyDescent="0.25">
      <c r="BK640025" s="2315"/>
    </row>
    <row r="640026" spans="63:63" x14ac:dyDescent="0.25">
      <c r="BK640026" s="2311"/>
    </row>
    <row r="640050" spans="63:63" x14ac:dyDescent="0.25">
      <c r="BK640050" s="2315"/>
    </row>
    <row r="640051" spans="63:63" x14ac:dyDescent="0.25">
      <c r="BK640051" s="2311"/>
    </row>
    <row r="640075" spans="63:63" x14ac:dyDescent="0.25">
      <c r="BK640075" s="2315"/>
    </row>
    <row r="640076" spans="63:63" x14ac:dyDescent="0.25">
      <c r="BK640076" s="2311"/>
    </row>
    <row r="640100" spans="63:63" x14ac:dyDescent="0.25">
      <c r="BK640100" s="2315"/>
    </row>
    <row r="640101" spans="63:63" x14ac:dyDescent="0.25">
      <c r="BK640101" s="2311"/>
    </row>
    <row r="640125" spans="63:63" x14ac:dyDescent="0.25">
      <c r="BK640125" s="2315"/>
    </row>
    <row r="640126" spans="63:63" x14ac:dyDescent="0.25">
      <c r="BK640126" s="2311"/>
    </row>
    <row r="640150" spans="63:63" x14ac:dyDescent="0.25">
      <c r="BK640150" s="2315"/>
    </row>
    <row r="640151" spans="63:63" x14ac:dyDescent="0.25">
      <c r="BK640151" s="2311"/>
    </row>
    <row r="640175" spans="63:63" x14ac:dyDescent="0.25">
      <c r="BK640175" s="2315"/>
    </row>
    <row r="640176" spans="63:63" x14ac:dyDescent="0.25">
      <c r="BK640176" s="2311"/>
    </row>
    <row r="640200" spans="63:63" x14ac:dyDescent="0.25">
      <c r="BK640200" s="2315"/>
    </row>
    <row r="640201" spans="63:63" x14ac:dyDescent="0.25">
      <c r="BK640201" s="2311"/>
    </row>
    <row r="640225" spans="63:63" x14ac:dyDescent="0.25">
      <c r="BK640225" s="2315"/>
    </row>
    <row r="640226" spans="63:63" x14ac:dyDescent="0.25">
      <c r="BK640226" s="2311"/>
    </row>
    <row r="640250" spans="63:63" x14ac:dyDescent="0.25">
      <c r="BK640250" s="2315"/>
    </row>
    <row r="640251" spans="63:63" x14ac:dyDescent="0.25">
      <c r="BK640251" s="2311"/>
    </row>
    <row r="640275" spans="63:63" x14ac:dyDescent="0.25">
      <c r="BK640275" s="2315"/>
    </row>
    <row r="640276" spans="63:63" x14ac:dyDescent="0.25">
      <c r="BK640276" s="2311"/>
    </row>
    <row r="640300" spans="63:63" x14ac:dyDescent="0.25">
      <c r="BK640300" s="2315"/>
    </row>
    <row r="640301" spans="63:63" x14ac:dyDescent="0.25">
      <c r="BK640301" s="2311"/>
    </row>
    <row r="640325" spans="63:63" x14ac:dyDescent="0.25">
      <c r="BK640325" s="2315"/>
    </row>
    <row r="640326" spans="63:63" x14ac:dyDescent="0.25">
      <c r="BK640326" s="2311"/>
    </row>
    <row r="640350" spans="63:63" x14ac:dyDescent="0.25">
      <c r="BK640350" s="2315"/>
    </row>
    <row r="640351" spans="63:63" x14ac:dyDescent="0.25">
      <c r="BK640351" s="2311"/>
    </row>
    <row r="640375" spans="63:63" x14ac:dyDescent="0.25">
      <c r="BK640375" s="2315"/>
    </row>
    <row r="640376" spans="63:63" x14ac:dyDescent="0.25">
      <c r="BK640376" s="2311"/>
    </row>
    <row r="640400" spans="63:63" x14ac:dyDescent="0.25">
      <c r="BK640400" s="2315"/>
    </row>
    <row r="640401" spans="63:63" x14ac:dyDescent="0.25">
      <c r="BK640401" s="2311"/>
    </row>
    <row r="640425" spans="63:63" x14ac:dyDescent="0.25">
      <c r="BK640425" s="2315"/>
    </row>
    <row r="640426" spans="63:63" x14ac:dyDescent="0.25">
      <c r="BK640426" s="2311"/>
    </row>
    <row r="640450" spans="63:63" x14ac:dyDescent="0.25">
      <c r="BK640450" s="2315"/>
    </row>
    <row r="640451" spans="63:63" x14ac:dyDescent="0.25">
      <c r="BK640451" s="2311"/>
    </row>
    <row r="640475" spans="63:63" x14ac:dyDescent="0.25">
      <c r="BK640475" s="2315"/>
    </row>
    <row r="640476" spans="63:63" x14ac:dyDescent="0.25">
      <c r="BK640476" s="2311"/>
    </row>
    <row r="640500" spans="63:63" x14ac:dyDescent="0.25">
      <c r="BK640500" s="2315"/>
    </row>
    <row r="640501" spans="63:63" x14ac:dyDescent="0.25">
      <c r="BK640501" s="2311"/>
    </row>
    <row r="640525" spans="63:63" x14ac:dyDescent="0.25">
      <c r="BK640525" s="2315"/>
    </row>
    <row r="640526" spans="63:63" x14ac:dyDescent="0.25">
      <c r="BK640526" s="2311"/>
    </row>
    <row r="640550" spans="63:63" x14ac:dyDescent="0.25">
      <c r="BK640550" s="2315"/>
    </row>
    <row r="640551" spans="63:63" x14ac:dyDescent="0.25">
      <c r="BK640551" s="2311"/>
    </row>
    <row r="640575" spans="63:63" x14ac:dyDescent="0.25">
      <c r="BK640575" s="2315"/>
    </row>
    <row r="640576" spans="63:63" x14ac:dyDescent="0.25">
      <c r="BK640576" s="2311"/>
    </row>
    <row r="640600" spans="63:63" x14ac:dyDescent="0.25">
      <c r="BK640600" s="2315"/>
    </row>
    <row r="640601" spans="63:63" x14ac:dyDescent="0.25">
      <c r="BK640601" s="2311"/>
    </row>
    <row r="640625" spans="63:63" x14ac:dyDescent="0.25">
      <c r="BK640625" s="2315"/>
    </row>
    <row r="640626" spans="63:63" x14ac:dyDescent="0.25">
      <c r="BK640626" s="2311"/>
    </row>
    <row r="640650" spans="63:63" x14ac:dyDescent="0.25">
      <c r="BK640650" s="2315"/>
    </row>
    <row r="640651" spans="63:63" x14ac:dyDescent="0.25">
      <c r="BK640651" s="2311"/>
    </row>
    <row r="640675" spans="63:63" x14ac:dyDescent="0.25">
      <c r="BK640675" s="2315"/>
    </row>
    <row r="640676" spans="63:63" x14ac:dyDescent="0.25">
      <c r="BK640676" s="2311"/>
    </row>
    <row r="640700" spans="63:63" x14ac:dyDescent="0.25">
      <c r="BK640700" s="2315"/>
    </row>
    <row r="640701" spans="63:63" x14ac:dyDescent="0.25">
      <c r="BK640701" s="2311"/>
    </row>
    <row r="640725" spans="63:63" x14ac:dyDescent="0.25">
      <c r="BK640725" s="2315"/>
    </row>
    <row r="640726" spans="63:63" x14ac:dyDescent="0.25">
      <c r="BK640726" s="2311"/>
    </row>
    <row r="640750" spans="63:63" x14ac:dyDescent="0.25">
      <c r="BK640750" s="2315"/>
    </row>
    <row r="640751" spans="63:63" x14ac:dyDescent="0.25">
      <c r="BK640751" s="2311"/>
    </row>
    <row r="640775" spans="63:63" x14ac:dyDescent="0.25">
      <c r="BK640775" s="2315"/>
    </row>
    <row r="640776" spans="63:63" x14ac:dyDescent="0.25">
      <c r="BK640776" s="2311"/>
    </row>
    <row r="640800" spans="63:63" x14ac:dyDescent="0.25">
      <c r="BK640800" s="2315"/>
    </row>
    <row r="640801" spans="63:63" x14ac:dyDescent="0.25">
      <c r="BK640801" s="2311"/>
    </row>
    <row r="640825" spans="63:63" x14ac:dyDescent="0.25">
      <c r="BK640825" s="2315"/>
    </row>
    <row r="640826" spans="63:63" x14ac:dyDescent="0.25">
      <c r="BK640826" s="2311"/>
    </row>
    <row r="640850" spans="63:63" x14ac:dyDescent="0.25">
      <c r="BK640850" s="2315"/>
    </row>
    <row r="640851" spans="63:63" x14ac:dyDescent="0.25">
      <c r="BK640851" s="2311"/>
    </row>
    <row r="640875" spans="63:63" x14ac:dyDescent="0.25">
      <c r="BK640875" s="2315"/>
    </row>
    <row r="640876" spans="63:63" x14ac:dyDescent="0.25">
      <c r="BK640876" s="2311"/>
    </row>
    <row r="640900" spans="63:63" x14ac:dyDescent="0.25">
      <c r="BK640900" s="2315"/>
    </row>
    <row r="640901" spans="63:63" x14ac:dyDescent="0.25">
      <c r="BK640901" s="2311"/>
    </row>
    <row r="640925" spans="63:63" x14ac:dyDescent="0.25">
      <c r="BK640925" s="2315"/>
    </row>
    <row r="640926" spans="63:63" x14ac:dyDescent="0.25">
      <c r="BK640926" s="2311"/>
    </row>
    <row r="640950" spans="63:63" x14ac:dyDescent="0.25">
      <c r="BK640950" s="2315"/>
    </row>
    <row r="640951" spans="63:63" x14ac:dyDescent="0.25">
      <c r="BK640951" s="2311"/>
    </row>
    <row r="640975" spans="63:63" x14ac:dyDescent="0.25">
      <c r="BK640975" s="2315"/>
    </row>
    <row r="640976" spans="63:63" x14ac:dyDescent="0.25">
      <c r="BK640976" s="2311"/>
    </row>
    <row r="641000" spans="63:63" x14ac:dyDescent="0.25">
      <c r="BK641000" s="2315"/>
    </row>
    <row r="641001" spans="63:63" x14ac:dyDescent="0.25">
      <c r="BK641001" s="2311"/>
    </row>
    <row r="641025" spans="63:63" x14ac:dyDescent="0.25">
      <c r="BK641025" s="2315"/>
    </row>
    <row r="641026" spans="63:63" x14ac:dyDescent="0.25">
      <c r="BK641026" s="2311"/>
    </row>
    <row r="641050" spans="63:63" x14ac:dyDescent="0.25">
      <c r="BK641050" s="2315"/>
    </row>
    <row r="641051" spans="63:63" x14ac:dyDescent="0.25">
      <c r="BK641051" s="2311"/>
    </row>
    <row r="641075" spans="63:63" x14ac:dyDescent="0.25">
      <c r="BK641075" s="2315"/>
    </row>
    <row r="641076" spans="63:63" x14ac:dyDescent="0.25">
      <c r="BK641076" s="2311"/>
    </row>
    <row r="641100" spans="63:63" x14ac:dyDescent="0.25">
      <c r="BK641100" s="2315"/>
    </row>
    <row r="641101" spans="63:63" x14ac:dyDescent="0.25">
      <c r="BK641101" s="2311"/>
    </row>
    <row r="641125" spans="63:63" x14ac:dyDescent="0.25">
      <c r="BK641125" s="2315"/>
    </row>
    <row r="641126" spans="63:63" x14ac:dyDescent="0.25">
      <c r="BK641126" s="2311"/>
    </row>
    <row r="641150" spans="63:63" x14ac:dyDescent="0.25">
      <c r="BK641150" s="2315"/>
    </row>
    <row r="641151" spans="63:63" x14ac:dyDescent="0.25">
      <c r="BK641151" s="2311"/>
    </row>
    <row r="641175" spans="63:63" x14ac:dyDescent="0.25">
      <c r="BK641175" s="2315"/>
    </row>
    <row r="641176" spans="63:63" x14ac:dyDescent="0.25">
      <c r="BK641176" s="2311"/>
    </row>
    <row r="641200" spans="63:63" x14ac:dyDescent="0.25">
      <c r="BK641200" s="2315"/>
    </row>
    <row r="641201" spans="63:63" x14ac:dyDescent="0.25">
      <c r="BK641201" s="2311"/>
    </row>
    <row r="641225" spans="63:63" x14ac:dyDescent="0.25">
      <c r="BK641225" s="2315"/>
    </row>
    <row r="641226" spans="63:63" x14ac:dyDescent="0.25">
      <c r="BK641226" s="2311"/>
    </row>
    <row r="641250" spans="63:63" x14ac:dyDescent="0.25">
      <c r="BK641250" s="2315"/>
    </row>
    <row r="641251" spans="63:63" x14ac:dyDescent="0.25">
      <c r="BK641251" s="2311"/>
    </row>
    <row r="641275" spans="63:63" x14ac:dyDescent="0.25">
      <c r="BK641275" s="2315"/>
    </row>
    <row r="641276" spans="63:63" x14ac:dyDescent="0.25">
      <c r="BK641276" s="2311"/>
    </row>
    <row r="641300" spans="63:63" x14ac:dyDescent="0.25">
      <c r="BK641300" s="2315"/>
    </row>
    <row r="641301" spans="63:63" x14ac:dyDescent="0.25">
      <c r="BK641301" s="2311"/>
    </row>
    <row r="641325" spans="63:63" x14ac:dyDescent="0.25">
      <c r="BK641325" s="2315"/>
    </row>
    <row r="641326" spans="63:63" x14ac:dyDescent="0.25">
      <c r="BK641326" s="2311"/>
    </row>
    <row r="641350" spans="63:63" x14ac:dyDescent="0.25">
      <c r="BK641350" s="2315"/>
    </row>
    <row r="641351" spans="63:63" x14ac:dyDescent="0.25">
      <c r="BK641351" s="2311"/>
    </row>
    <row r="641375" spans="63:63" x14ac:dyDescent="0.25">
      <c r="BK641375" s="2315"/>
    </row>
    <row r="641376" spans="63:63" x14ac:dyDescent="0.25">
      <c r="BK641376" s="2311"/>
    </row>
    <row r="641400" spans="63:63" x14ac:dyDescent="0.25">
      <c r="BK641400" s="2315"/>
    </row>
    <row r="641401" spans="63:63" x14ac:dyDescent="0.25">
      <c r="BK641401" s="2311"/>
    </row>
    <row r="641425" spans="63:63" x14ac:dyDescent="0.25">
      <c r="BK641425" s="2315"/>
    </row>
    <row r="641426" spans="63:63" x14ac:dyDescent="0.25">
      <c r="BK641426" s="2311"/>
    </row>
    <row r="641450" spans="63:63" x14ac:dyDescent="0.25">
      <c r="BK641450" s="2315"/>
    </row>
    <row r="641451" spans="63:63" x14ac:dyDescent="0.25">
      <c r="BK641451" s="2311"/>
    </row>
    <row r="641475" spans="63:63" x14ac:dyDescent="0.25">
      <c r="BK641475" s="2315"/>
    </row>
    <row r="641476" spans="63:63" x14ac:dyDescent="0.25">
      <c r="BK641476" s="2311"/>
    </row>
    <row r="641500" spans="63:63" x14ac:dyDescent="0.25">
      <c r="BK641500" s="2315"/>
    </row>
    <row r="641501" spans="63:63" x14ac:dyDescent="0.25">
      <c r="BK641501" s="2311"/>
    </row>
    <row r="641525" spans="63:63" x14ac:dyDescent="0.25">
      <c r="BK641525" s="2315"/>
    </row>
    <row r="641526" spans="63:63" x14ac:dyDescent="0.25">
      <c r="BK641526" s="2311"/>
    </row>
    <row r="641550" spans="63:63" x14ac:dyDescent="0.25">
      <c r="BK641550" s="2315"/>
    </row>
    <row r="641551" spans="63:63" x14ac:dyDescent="0.25">
      <c r="BK641551" s="2311"/>
    </row>
    <row r="641575" spans="63:63" x14ac:dyDescent="0.25">
      <c r="BK641575" s="2315"/>
    </row>
    <row r="641576" spans="63:63" x14ac:dyDescent="0.25">
      <c r="BK641576" s="2311"/>
    </row>
    <row r="641600" spans="63:63" x14ac:dyDescent="0.25">
      <c r="BK641600" s="2315"/>
    </row>
    <row r="641601" spans="63:63" x14ac:dyDescent="0.25">
      <c r="BK641601" s="2311"/>
    </row>
    <row r="641625" spans="63:63" x14ac:dyDescent="0.25">
      <c r="BK641625" s="2315"/>
    </row>
    <row r="641626" spans="63:63" x14ac:dyDescent="0.25">
      <c r="BK641626" s="2311"/>
    </row>
    <row r="641650" spans="63:63" x14ac:dyDescent="0.25">
      <c r="BK641650" s="2315"/>
    </row>
    <row r="641651" spans="63:63" x14ac:dyDescent="0.25">
      <c r="BK641651" s="2311"/>
    </row>
    <row r="641675" spans="63:63" x14ac:dyDescent="0.25">
      <c r="BK641675" s="2315"/>
    </row>
    <row r="641676" spans="63:63" x14ac:dyDescent="0.25">
      <c r="BK641676" s="2311"/>
    </row>
    <row r="641700" spans="63:63" x14ac:dyDescent="0.25">
      <c r="BK641700" s="2315"/>
    </row>
    <row r="641701" spans="63:63" x14ac:dyDescent="0.25">
      <c r="BK641701" s="2311"/>
    </row>
    <row r="641725" spans="63:63" x14ac:dyDescent="0.25">
      <c r="BK641725" s="2315"/>
    </row>
    <row r="641726" spans="63:63" x14ac:dyDescent="0.25">
      <c r="BK641726" s="2311"/>
    </row>
    <row r="641750" spans="63:63" x14ac:dyDescent="0.25">
      <c r="BK641750" s="2315"/>
    </row>
    <row r="641751" spans="63:63" x14ac:dyDescent="0.25">
      <c r="BK641751" s="2311"/>
    </row>
    <row r="641775" spans="63:63" x14ac:dyDescent="0.25">
      <c r="BK641775" s="2315"/>
    </row>
    <row r="641776" spans="63:63" x14ac:dyDescent="0.25">
      <c r="BK641776" s="2311"/>
    </row>
    <row r="641800" spans="63:63" x14ac:dyDescent="0.25">
      <c r="BK641800" s="2315"/>
    </row>
    <row r="641801" spans="63:63" x14ac:dyDescent="0.25">
      <c r="BK641801" s="2311"/>
    </row>
    <row r="641825" spans="63:63" x14ac:dyDescent="0.25">
      <c r="BK641825" s="2315"/>
    </row>
    <row r="641826" spans="63:63" x14ac:dyDescent="0.25">
      <c r="BK641826" s="2311"/>
    </row>
    <row r="641850" spans="63:63" x14ac:dyDescent="0.25">
      <c r="BK641850" s="2315"/>
    </row>
    <row r="641851" spans="63:63" x14ac:dyDescent="0.25">
      <c r="BK641851" s="2311"/>
    </row>
    <row r="641875" spans="63:63" x14ac:dyDescent="0.25">
      <c r="BK641875" s="2315"/>
    </row>
    <row r="641876" spans="63:63" x14ac:dyDescent="0.25">
      <c r="BK641876" s="2311"/>
    </row>
    <row r="641900" spans="63:63" x14ac:dyDescent="0.25">
      <c r="BK641900" s="2315"/>
    </row>
    <row r="641901" spans="63:63" x14ac:dyDescent="0.25">
      <c r="BK641901" s="2311"/>
    </row>
    <row r="641925" spans="63:63" x14ac:dyDescent="0.25">
      <c r="BK641925" s="2315"/>
    </row>
    <row r="641926" spans="63:63" x14ac:dyDescent="0.25">
      <c r="BK641926" s="2311"/>
    </row>
    <row r="641950" spans="63:63" x14ac:dyDescent="0.25">
      <c r="BK641950" s="2315"/>
    </row>
    <row r="641951" spans="63:63" x14ac:dyDescent="0.25">
      <c r="BK641951" s="2311"/>
    </row>
    <row r="641975" spans="63:63" x14ac:dyDescent="0.25">
      <c r="BK641975" s="2315"/>
    </row>
    <row r="641976" spans="63:63" x14ac:dyDescent="0.25">
      <c r="BK641976" s="2311"/>
    </row>
    <row r="642000" spans="63:63" x14ac:dyDescent="0.25">
      <c r="BK642000" s="2315"/>
    </row>
    <row r="642001" spans="63:63" x14ac:dyDescent="0.25">
      <c r="BK642001" s="2311"/>
    </row>
    <row r="642025" spans="63:63" x14ac:dyDescent="0.25">
      <c r="BK642025" s="2315"/>
    </row>
    <row r="642026" spans="63:63" x14ac:dyDescent="0.25">
      <c r="BK642026" s="2311"/>
    </row>
    <row r="642050" spans="63:63" x14ac:dyDescent="0.25">
      <c r="BK642050" s="2315"/>
    </row>
    <row r="642051" spans="63:63" x14ac:dyDescent="0.25">
      <c r="BK642051" s="2311"/>
    </row>
    <row r="642075" spans="63:63" x14ac:dyDescent="0.25">
      <c r="BK642075" s="2315"/>
    </row>
    <row r="642076" spans="63:63" x14ac:dyDescent="0.25">
      <c r="BK642076" s="2311"/>
    </row>
    <row r="642100" spans="63:63" x14ac:dyDescent="0.25">
      <c r="BK642100" s="2315"/>
    </row>
    <row r="642101" spans="63:63" x14ac:dyDescent="0.25">
      <c r="BK642101" s="2311"/>
    </row>
    <row r="642125" spans="63:63" x14ac:dyDescent="0.25">
      <c r="BK642125" s="2315"/>
    </row>
    <row r="642126" spans="63:63" x14ac:dyDescent="0.25">
      <c r="BK642126" s="2311"/>
    </row>
    <row r="642150" spans="63:63" x14ac:dyDescent="0.25">
      <c r="BK642150" s="2315"/>
    </row>
    <row r="642151" spans="63:63" x14ac:dyDescent="0.25">
      <c r="BK642151" s="2311"/>
    </row>
    <row r="642175" spans="63:63" x14ac:dyDescent="0.25">
      <c r="BK642175" s="2315"/>
    </row>
    <row r="642176" spans="63:63" x14ac:dyDescent="0.25">
      <c r="BK642176" s="2311"/>
    </row>
    <row r="642200" spans="63:63" x14ac:dyDescent="0.25">
      <c r="BK642200" s="2315"/>
    </row>
    <row r="642201" spans="63:63" x14ac:dyDescent="0.25">
      <c r="BK642201" s="2311"/>
    </row>
    <row r="642225" spans="63:63" x14ac:dyDescent="0.25">
      <c r="BK642225" s="2315"/>
    </row>
    <row r="642226" spans="63:63" x14ac:dyDescent="0.25">
      <c r="BK642226" s="2311"/>
    </row>
    <row r="642250" spans="63:63" x14ac:dyDescent="0.25">
      <c r="BK642250" s="2315"/>
    </row>
    <row r="642251" spans="63:63" x14ac:dyDescent="0.25">
      <c r="BK642251" s="2311"/>
    </row>
    <row r="642275" spans="63:63" x14ac:dyDescent="0.25">
      <c r="BK642275" s="2315"/>
    </row>
    <row r="642276" spans="63:63" x14ac:dyDescent="0.25">
      <c r="BK642276" s="2311"/>
    </row>
    <row r="642300" spans="63:63" x14ac:dyDescent="0.25">
      <c r="BK642300" s="2315"/>
    </row>
    <row r="642301" spans="63:63" x14ac:dyDescent="0.25">
      <c r="BK642301" s="2311"/>
    </row>
    <row r="642325" spans="63:63" x14ac:dyDescent="0.25">
      <c r="BK642325" s="2315"/>
    </row>
    <row r="642326" spans="63:63" x14ac:dyDescent="0.25">
      <c r="BK642326" s="2311"/>
    </row>
    <row r="642350" spans="63:63" x14ac:dyDescent="0.25">
      <c r="BK642350" s="2315"/>
    </row>
    <row r="642351" spans="63:63" x14ac:dyDescent="0.25">
      <c r="BK642351" s="2311"/>
    </row>
    <row r="642375" spans="63:63" x14ac:dyDescent="0.25">
      <c r="BK642375" s="2315"/>
    </row>
    <row r="642376" spans="63:63" x14ac:dyDescent="0.25">
      <c r="BK642376" s="2311"/>
    </row>
    <row r="642400" spans="63:63" x14ac:dyDescent="0.25">
      <c r="BK642400" s="2315"/>
    </row>
    <row r="642401" spans="63:63" x14ac:dyDescent="0.25">
      <c r="BK642401" s="2311"/>
    </row>
    <row r="642425" spans="63:63" x14ac:dyDescent="0.25">
      <c r="BK642425" s="2315"/>
    </row>
    <row r="642426" spans="63:63" x14ac:dyDescent="0.25">
      <c r="BK642426" s="2311"/>
    </row>
    <row r="642450" spans="63:63" x14ac:dyDescent="0.25">
      <c r="BK642450" s="2315"/>
    </row>
    <row r="642451" spans="63:63" x14ac:dyDescent="0.25">
      <c r="BK642451" s="2311"/>
    </row>
    <row r="642475" spans="63:63" x14ac:dyDescent="0.25">
      <c r="BK642475" s="2315"/>
    </row>
    <row r="642476" spans="63:63" x14ac:dyDescent="0.25">
      <c r="BK642476" s="2311"/>
    </row>
    <row r="642500" spans="63:63" x14ac:dyDescent="0.25">
      <c r="BK642500" s="2315"/>
    </row>
    <row r="642501" spans="63:63" x14ac:dyDescent="0.25">
      <c r="BK642501" s="2311"/>
    </row>
    <row r="642525" spans="63:63" x14ac:dyDescent="0.25">
      <c r="BK642525" s="2315"/>
    </row>
    <row r="642526" spans="63:63" x14ac:dyDescent="0.25">
      <c r="BK642526" s="2311"/>
    </row>
    <row r="642550" spans="63:63" x14ac:dyDescent="0.25">
      <c r="BK642550" s="2315"/>
    </row>
    <row r="642551" spans="63:63" x14ac:dyDescent="0.25">
      <c r="BK642551" s="2311"/>
    </row>
    <row r="642575" spans="63:63" x14ac:dyDescent="0.25">
      <c r="BK642575" s="2315"/>
    </row>
    <row r="642576" spans="63:63" x14ac:dyDescent="0.25">
      <c r="BK642576" s="2311"/>
    </row>
    <row r="642600" spans="63:63" x14ac:dyDescent="0.25">
      <c r="BK642600" s="2315"/>
    </row>
    <row r="642601" spans="63:63" x14ac:dyDescent="0.25">
      <c r="BK642601" s="2311"/>
    </row>
    <row r="642625" spans="63:63" x14ac:dyDescent="0.25">
      <c r="BK642625" s="2315"/>
    </row>
    <row r="642626" spans="63:63" x14ac:dyDescent="0.25">
      <c r="BK642626" s="2311"/>
    </row>
    <row r="642650" spans="63:63" x14ac:dyDescent="0.25">
      <c r="BK642650" s="2315"/>
    </row>
    <row r="642651" spans="63:63" x14ac:dyDescent="0.25">
      <c r="BK642651" s="2311"/>
    </row>
    <row r="642675" spans="63:63" x14ac:dyDescent="0.25">
      <c r="BK642675" s="2315"/>
    </row>
    <row r="642676" spans="63:63" x14ac:dyDescent="0.25">
      <c r="BK642676" s="2311"/>
    </row>
    <row r="642700" spans="63:63" x14ac:dyDescent="0.25">
      <c r="BK642700" s="2315"/>
    </row>
    <row r="642701" spans="63:63" x14ac:dyDescent="0.25">
      <c r="BK642701" s="2311"/>
    </row>
    <row r="642725" spans="63:63" x14ac:dyDescent="0.25">
      <c r="BK642725" s="2315"/>
    </row>
    <row r="642726" spans="63:63" x14ac:dyDescent="0.25">
      <c r="BK642726" s="2311"/>
    </row>
    <row r="642750" spans="63:63" x14ac:dyDescent="0.25">
      <c r="BK642750" s="2315"/>
    </row>
    <row r="642751" spans="63:63" x14ac:dyDescent="0.25">
      <c r="BK642751" s="2311"/>
    </row>
    <row r="642775" spans="63:63" x14ac:dyDescent="0.25">
      <c r="BK642775" s="2315"/>
    </row>
    <row r="642776" spans="63:63" x14ac:dyDescent="0.25">
      <c r="BK642776" s="2311"/>
    </row>
    <row r="642800" spans="63:63" x14ac:dyDescent="0.25">
      <c r="BK642800" s="2315"/>
    </row>
    <row r="642801" spans="63:63" x14ac:dyDescent="0.25">
      <c r="BK642801" s="2311"/>
    </row>
    <row r="642825" spans="63:63" x14ac:dyDescent="0.25">
      <c r="BK642825" s="2315"/>
    </row>
    <row r="642826" spans="63:63" x14ac:dyDescent="0.25">
      <c r="BK642826" s="2311"/>
    </row>
    <row r="642850" spans="63:63" x14ac:dyDescent="0.25">
      <c r="BK642850" s="2315"/>
    </row>
    <row r="642851" spans="63:63" x14ac:dyDescent="0.25">
      <c r="BK642851" s="2311"/>
    </row>
    <row r="642875" spans="63:63" x14ac:dyDescent="0.25">
      <c r="BK642875" s="2315"/>
    </row>
    <row r="642876" spans="63:63" x14ac:dyDescent="0.25">
      <c r="BK642876" s="2311"/>
    </row>
    <row r="642900" spans="63:63" x14ac:dyDescent="0.25">
      <c r="BK642900" s="2315"/>
    </row>
    <row r="642901" spans="63:63" x14ac:dyDescent="0.25">
      <c r="BK642901" s="2311"/>
    </row>
    <row r="642925" spans="63:63" x14ac:dyDescent="0.25">
      <c r="BK642925" s="2315"/>
    </row>
    <row r="642926" spans="63:63" x14ac:dyDescent="0.25">
      <c r="BK642926" s="2311"/>
    </row>
    <row r="642950" spans="63:63" x14ac:dyDescent="0.25">
      <c r="BK642950" s="2315"/>
    </row>
    <row r="642951" spans="63:63" x14ac:dyDescent="0.25">
      <c r="BK642951" s="2311"/>
    </row>
    <row r="642975" spans="63:63" x14ac:dyDescent="0.25">
      <c r="BK642975" s="2315"/>
    </row>
    <row r="642976" spans="63:63" x14ac:dyDescent="0.25">
      <c r="BK642976" s="2311"/>
    </row>
    <row r="643000" spans="63:63" x14ac:dyDescent="0.25">
      <c r="BK643000" s="2315"/>
    </row>
    <row r="643001" spans="63:63" x14ac:dyDescent="0.25">
      <c r="BK643001" s="2311"/>
    </row>
    <row r="643025" spans="63:63" x14ac:dyDescent="0.25">
      <c r="BK643025" s="2315"/>
    </row>
    <row r="643026" spans="63:63" x14ac:dyDescent="0.25">
      <c r="BK643026" s="2311"/>
    </row>
    <row r="643050" spans="63:63" x14ac:dyDescent="0.25">
      <c r="BK643050" s="2315"/>
    </row>
    <row r="643051" spans="63:63" x14ac:dyDescent="0.25">
      <c r="BK643051" s="2311"/>
    </row>
    <row r="643075" spans="63:63" x14ac:dyDescent="0.25">
      <c r="BK643075" s="2315"/>
    </row>
    <row r="643076" spans="63:63" x14ac:dyDescent="0.25">
      <c r="BK643076" s="2311"/>
    </row>
    <row r="643100" spans="63:63" x14ac:dyDescent="0.25">
      <c r="BK643100" s="2315"/>
    </row>
    <row r="643101" spans="63:63" x14ac:dyDescent="0.25">
      <c r="BK643101" s="2311"/>
    </row>
    <row r="643125" spans="63:63" x14ac:dyDescent="0.25">
      <c r="BK643125" s="2315"/>
    </row>
    <row r="643126" spans="63:63" x14ac:dyDescent="0.25">
      <c r="BK643126" s="2311"/>
    </row>
    <row r="643150" spans="63:63" x14ac:dyDescent="0.25">
      <c r="BK643150" s="2315"/>
    </row>
    <row r="643151" spans="63:63" x14ac:dyDescent="0.25">
      <c r="BK643151" s="2311"/>
    </row>
    <row r="643175" spans="63:63" x14ac:dyDescent="0.25">
      <c r="BK643175" s="2315"/>
    </row>
    <row r="643176" spans="63:63" x14ac:dyDescent="0.25">
      <c r="BK643176" s="2311"/>
    </row>
    <row r="643200" spans="63:63" x14ac:dyDescent="0.25">
      <c r="BK643200" s="2315"/>
    </row>
    <row r="643201" spans="63:63" x14ac:dyDescent="0.25">
      <c r="BK643201" s="2311"/>
    </row>
    <row r="643225" spans="63:63" x14ac:dyDescent="0.25">
      <c r="BK643225" s="2315"/>
    </row>
    <row r="643226" spans="63:63" x14ac:dyDescent="0.25">
      <c r="BK643226" s="2311"/>
    </row>
    <row r="643250" spans="63:63" x14ac:dyDescent="0.25">
      <c r="BK643250" s="2315"/>
    </row>
    <row r="643251" spans="63:63" x14ac:dyDescent="0.25">
      <c r="BK643251" s="2311"/>
    </row>
    <row r="643275" spans="63:63" x14ac:dyDescent="0.25">
      <c r="BK643275" s="2315"/>
    </row>
    <row r="643276" spans="63:63" x14ac:dyDescent="0.25">
      <c r="BK643276" s="2311"/>
    </row>
    <row r="643300" spans="63:63" x14ac:dyDescent="0.25">
      <c r="BK643300" s="2315"/>
    </row>
    <row r="643301" spans="63:63" x14ac:dyDescent="0.25">
      <c r="BK643301" s="2311"/>
    </row>
    <row r="643325" spans="63:63" x14ac:dyDescent="0.25">
      <c r="BK643325" s="2315"/>
    </row>
    <row r="643326" spans="63:63" x14ac:dyDescent="0.25">
      <c r="BK643326" s="2311"/>
    </row>
    <row r="643350" spans="63:63" x14ac:dyDescent="0.25">
      <c r="BK643350" s="2315"/>
    </row>
    <row r="643351" spans="63:63" x14ac:dyDescent="0.25">
      <c r="BK643351" s="2311"/>
    </row>
    <row r="643375" spans="63:63" x14ac:dyDescent="0.25">
      <c r="BK643375" s="2315"/>
    </row>
    <row r="643376" spans="63:63" x14ac:dyDescent="0.25">
      <c r="BK643376" s="2311"/>
    </row>
    <row r="643400" spans="63:63" x14ac:dyDescent="0.25">
      <c r="BK643400" s="2315"/>
    </row>
    <row r="643401" spans="63:63" x14ac:dyDescent="0.25">
      <c r="BK643401" s="2311"/>
    </row>
    <row r="643425" spans="63:63" x14ac:dyDescent="0.25">
      <c r="BK643425" s="2315"/>
    </row>
    <row r="643426" spans="63:63" x14ac:dyDescent="0.25">
      <c r="BK643426" s="2311"/>
    </row>
    <row r="643450" spans="63:63" x14ac:dyDescent="0.25">
      <c r="BK643450" s="2315"/>
    </row>
    <row r="643451" spans="63:63" x14ac:dyDescent="0.25">
      <c r="BK643451" s="2311"/>
    </row>
    <row r="643475" spans="63:63" x14ac:dyDescent="0.25">
      <c r="BK643475" s="2315"/>
    </row>
    <row r="643476" spans="63:63" x14ac:dyDescent="0.25">
      <c r="BK643476" s="2311"/>
    </row>
    <row r="643500" spans="63:63" x14ac:dyDescent="0.25">
      <c r="BK643500" s="2315"/>
    </row>
    <row r="643501" spans="63:63" x14ac:dyDescent="0.25">
      <c r="BK643501" s="2311"/>
    </row>
    <row r="643525" spans="63:63" x14ac:dyDescent="0.25">
      <c r="BK643525" s="2315"/>
    </row>
    <row r="643526" spans="63:63" x14ac:dyDescent="0.25">
      <c r="BK643526" s="2311"/>
    </row>
    <row r="643550" spans="63:63" x14ac:dyDescent="0.25">
      <c r="BK643550" s="2315"/>
    </row>
    <row r="643551" spans="63:63" x14ac:dyDescent="0.25">
      <c r="BK643551" s="2311"/>
    </row>
    <row r="643575" spans="63:63" x14ac:dyDescent="0.25">
      <c r="BK643575" s="2315"/>
    </row>
    <row r="643576" spans="63:63" x14ac:dyDescent="0.25">
      <c r="BK643576" s="2311"/>
    </row>
    <row r="643600" spans="63:63" x14ac:dyDescent="0.25">
      <c r="BK643600" s="2315"/>
    </row>
    <row r="643601" spans="63:63" x14ac:dyDescent="0.25">
      <c r="BK643601" s="2311"/>
    </row>
    <row r="643625" spans="63:63" x14ac:dyDescent="0.25">
      <c r="BK643625" s="2315"/>
    </row>
    <row r="643626" spans="63:63" x14ac:dyDescent="0.25">
      <c r="BK643626" s="2311"/>
    </row>
    <row r="643650" spans="63:63" x14ac:dyDescent="0.25">
      <c r="BK643650" s="2315"/>
    </row>
    <row r="643651" spans="63:63" x14ac:dyDescent="0.25">
      <c r="BK643651" s="2311"/>
    </row>
    <row r="643675" spans="63:63" x14ac:dyDescent="0.25">
      <c r="BK643675" s="2315"/>
    </row>
    <row r="643676" spans="63:63" x14ac:dyDescent="0.25">
      <c r="BK643676" s="2311"/>
    </row>
    <row r="643700" spans="63:63" x14ac:dyDescent="0.25">
      <c r="BK643700" s="2315"/>
    </row>
    <row r="643701" spans="63:63" x14ac:dyDescent="0.25">
      <c r="BK643701" s="2311"/>
    </row>
    <row r="643725" spans="63:63" x14ac:dyDescent="0.25">
      <c r="BK643725" s="2315"/>
    </row>
    <row r="643726" spans="63:63" x14ac:dyDescent="0.25">
      <c r="BK643726" s="2311"/>
    </row>
    <row r="643750" spans="63:63" x14ac:dyDescent="0.25">
      <c r="BK643750" s="2315"/>
    </row>
    <row r="643751" spans="63:63" x14ac:dyDescent="0.25">
      <c r="BK643751" s="2311"/>
    </row>
    <row r="643775" spans="63:63" x14ac:dyDescent="0.25">
      <c r="BK643775" s="2315"/>
    </row>
    <row r="643776" spans="63:63" x14ac:dyDescent="0.25">
      <c r="BK643776" s="2311"/>
    </row>
    <row r="643800" spans="63:63" x14ac:dyDescent="0.25">
      <c r="BK643800" s="2315"/>
    </row>
    <row r="643801" spans="63:63" x14ac:dyDescent="0.25">
      <c r="BK643801" s="2311"/>
    </row>
    <row r="643825" spans="63:63" x14ac:dyDescent="0.25">
      <c r="BK643825" s="2315"/>
    </row>
    <row r="643826" spans="63:63" x14ac:dyDescent="0.25">
      <c r="BK643826" s="2311"/>
    </row>
    <row r="643850" spans="63:63" x14ac:dyDescent="0.25">
      <c r="BK643850" s="2315"/>
    </row>
    <row r="643851" spans="63:63" x14ac:dyDescent="0.25">
      <c r="BK643851" s="2311"/>
    </row>
    <row r="643875" spans="63:63" x14ac:dyDescent="0.25">
      <c r="BK643875" s="2315"/>
    </row>
    <row r="643876" spans="63:63" x14ac:dyDescent="0.25">
      <c r="BK643876" s="2311"/>
    </row>
    <row r="643900" spans="63:63" x14ac:dyDescent="0.25">
      <c r="BK643900" s="2315"/>
    </row>
    <row r="643901" spans="63:63" x14ac:dyDescent="0.25">
      <c r="BK643901" s="2311"/>
    </row>
    <row r="643925" spans="63:63" x14ac:dyDescent="0.25">
      <c r="BK643925" s="2315"/>
    </row>
    <row r="643926" spans="63:63" x14ac:dyDescent="0.25">
      <c r="BK643926" s="2311"/>
    </row>
    <row r="643950" spans="63:63" x14ac:dyDescent="0.25">
      <c r="BK643950" s="2315"/>
    </row>
    <row r="643951" spans="63:63" x14ac:dyDescent="0.25">
      <c r="BK643951" s="2311"/>
    </row>
    <row r="643975" spans="63:63" x14ac:dyDescent="0.25">
      <c r="BK643975" s="2315"/>
    </row>
    <row r="643976" spans="63:63" x14ac:dyDescent="0.25">
      <c r="BK643976" s="2311"/>
    </row>
    <row r="644000" spans="63:63" x14ac:dyDescent="0.25">
      <c r="BK644000" s="2315"/>
    </row>
    <row r="644001" spans="63:63" x14ac:dyDescent="0.25">
      <c r="BK644001" s="2311"/>
    </row>
    <row r="644025" spans="63:63" x14ac:dyDescent="0.25">
      <c r="BK644025" s="2315"/>
    </row>
    <row r="644026" spans="63:63" x14ac:dyDescent="0.25">
      <c r="BK644026" s="2311"/>
    </row>
    <row r="644050" spans="63:63" x14ac:dyDescent="0.25">
      <c r="BK644050" s="2315"/>
    </row>
    <row r="644051" spans="63:63" x14ac:dyDescent="0.25">
      <c r="BK644051" s="2311"/>
    </row>
    <row r="644075" spans="63:63" x14ac:dyDescent="0.25">
      <c r="BK644075" s="2315"/>
    </row>
    <row r="644076" spans="63:63" x14ac:dyDescent="0.25">
      <c r="BK644076" s="2311"/>
    </row>
    <row r="644100" spans="63:63" x14ac:dyDescent="0.25">
      <c r="BK644100" s="2315"/>
    </row>
    <row r="644101" spans="63:63" x14ac:dyDescent="0.25">
      <c r="BK644101" s="2311"/>
    </row>
    <row r="644125" spans="63:63" x14ac:dyDescent="0.25">
      <c r="BK644125" s="2315"/>
    </row>
    <row r="644126" spans="63:63" x14ac:dyDescent="0.25">
      <c r="BK644126" s="2311"/>
    </row>
    <row r="644150" spans="63:63" x14ac:dyDescent="0.25">
      <c r="BK644150" s="2315"/>
    </row>
    <row r="644151" spans="63:63" x14ac:dyDescent="0.25">
      <c r="BK644151" s="2311"/>
    </row>
    <row r="644175" spans="63:63" x14ac:dyDescent="0.25">
      <c r="BK644175" s="2315"/>
    </row>
    <row r="644176" spans="63:63" x14ac:dyDescent="0.25">
      <c r="BK644176" s="2311"/>
    </row>
    <row r="644200" spans="63:63" x14ac:dyDescent="0.25">
      <c r="BK644200" s="2315"/>
    </row>
    <row r="644201" spans="63:63" x14ac:dyDescent="0.25">
      <c r="BK644201" s="2311"/>
    </row>
    <row r="644225" spans="63:63" x14ac:dyDescent="0.25">
      <c r="BK644225" s="2315"/>
    </row>
    <row r="644226" spans="63:63" x14ac:dyDescent="0.25">
      <c r="BK644226" s="2311"/>
    </row>
    <row r="644250" spans="63:63" x14ac:dyDescent="0.25">
      <c r="BK644250" s="2315"/>
    </row>
    <row r="644251" spans="63:63" x14ac:dyDescent="0.25">
      <c r="BK644251" s="2311"/>
    </row>
    <row r="644275" spans="63:63" x14ac:dyDescent="0.25">
      <c r="BK644275" s="2315"/>
    </row>
    <row r="644276" spans="63:63" x14ac:dyDescent="0.25">
      <c r="BK644276" s="2311"/>
    </row>
    <row r="644300" spans="63:63" x14ac:dyDescent="0.25">
      <c r="BK644300" s="2315"/>
    </row>
    <row r="644301" spans="63:63" x14ac:dyDescent="0.25">
      <c r="BK644301" s="2311"/>
    </row>
    <row r="644325" spans="63:63" x14ac:dyDescent="0.25">
      <c r="BK644325" s="2315"/>
    </row>
    <row r="644326" spans="63:63" x14ac:dyDescent="0.25">
      <c r="BK644326" s="2311"/>
    </row>
    <row r="644350" spans="63:63" x14ac:dyDescent="0.25">
      <c r="BK644350" s="2315"/>
    </row>
    <row r="644351" spans="63:63" x14ac:dyDescent="0.25">
      <c r="BK644351" s="2311"/>
    </row>
    <row r="644375" spans="63:63" x14ac:dyDescent="0.25">
      <c r="BK644375" s="2315"/>
    </row>
    <row r="644376" spans="63:63" x14ac:dyDescent="0.25">
      <c r="BK644376" s="2311"/>
    </row>
    <row r="644400" spans="63:63" x14ac:dyDescent="0.25">
      <c r="BK644400" s="2315"/>
    </row>
    <row r="644401" spans="63:63" x14ac:dyDescent="0.25">
      <c r="BK644401" s="2311"/>
    </row>
    <row r="644425" spans="63:63" x14ac:dyDescent="0.25">
      <c r="BK644425" s="2315"/>
    </row>
    <row r="644426" spans="63:63" x14ac:dyDescent="0.25">
      <c r="BK644426" s="2311"/>
    </row>
    <row r="644450" spans="63:63" x14ac:dyDescent="0.25">
      <c r="BK644450" s="2315"/>
    </row>
    <row r="644451" spans="63:63" x14ac:dyDescent="0.25">
      <c r="BK644451" s="2311"/>
    </row>
    <row r="644475" spans="63:63" x14ac:dyDescent="0.25">
      <c r="BK644475" s="2315"/>
    </row>
    <row r="644476" spans="63:63" x14ac:dyDescent="0.25">
      <c r="BK644476" s="2311"/>
    </row>
    <row r="644500" spans="63:63" x14ac:dyDescent="0.25">
      <c r="BK644500" s="2315"/>
    </row>
    <row r="644501" spans="63:63" x14ac:dyDescent="0.25">
      <c r="BK644501" s="2311"/>
    </row>
    <row r="644525" spans="63:63" x14ac:dyDescent="0.25">
      <c r="BK644525" s="2315"/>
    </row>
    <row r="644526" spans="63:63" x14ac:dyDescent="0.25">
      <c r="BK644526" s="2311"/>
    </row>
    <row r="644550" spans="63:63" x14ac:dyDescent="0.25">
      <c r="BK644550" s="2315"/>
    </row>
    <row r="644551" spans="63:63" x14ac:dyDescent="0.25">
      <c r="BK644551" s="2311"/>
    </row>
    <row r="644575" spans="63:63" x14ac:dyDescent="0.25">
      <c r="BK644575" s="2315"/>
    </row>
    <row r="644576" spans="63:63" x14ac:dyDescent="0.25">
      <c r="BK644576" s="2311"/>
    </row>
    <row r="644600" spans="63:63" x14ac:dyDescent="0.25">
      <c r="BK644600" s="2315"/>
    </row>
    <row r="644601" spans="63:63" x14ac:dyDescent="0.25">
      <c r="BK644601" s="2311"/>
    </row>
    <row r="644625" spans="63:63" x14ac:dyDescent="0.25">
      <c r="BK644625" s="2315"/>
    </row>
    <row r="644626" spans="63:63" x14ac:dyDescent="0.25">
      <c r="BK644626" s="2311"/>
    </row>
    <row r="644650" spans="63:63" x14ac:dyDescent="0.25">
      <c r="BK644650" s="2315"/>
    </row>
    <row r="644651" spans="63:63" x14ac:dyDescent="0.25">
      <c r="BK644651" s="2311"/>
    </row>
    <row r="644675" spans="63:63" x14ac:dyDescent="0.25">
      <c r="BK644675" s="2315"/>
    </row>
    <row r="644676" spans="63:63" x14ac:dyDescent="0.25">
      <c r="BK644676" s="2311"/>
    </row>
    <row r="644700" spans="63:63" x14ac:dyDescent="0.25">
      <c r="BK644700" s="2315"/>
    </row>
    <row r="644701" spans="63:63" x14ac:dyDescent="0.25">
      <c r="BK644701" s="2311"/>
    </row>
    <row r="644725" spans="63:63" x14ac:dyDescent="0.25">
      <c r="BK644725" s="2315"/>
    </row>
    <row r="644726" spans="63:63" x14ac:dyDescent="0.25">
      <c r="BK644726" s="2311"/>
    </row>
    <row r="644750" spans="63:63" x14ac:dyDescent="0.25">
      <c r="BK644750" s="2315"/>
    </row>
    <row r="644751" spans="63:63" x14ac:dyDescent="0.25">
      <c r="BK644751" s="2311"/>
    </row>
    <row r="644775" spans="63:63" x14ac:dyDescent="0.25">
      <c r="BK644775" s="2315"/>
    </row>
    <row r="644776" spans="63:63" x14ac:dyDescent="0.25">
      <c r="BK644776" s="2311"/>
    </row>
    <row r="644800" spans="63:63" x14ac:dyDescent="0.25">
      <c r="BK644800" s="2315"/>
    </row>
    <row r="644801" spans="63:63" x14ac:dyDescent="0.25">
      <c r="BK644801" s="2311"/>
    </row>
    <row r="644825" spans="63:63" x14ac:dyDescent="0.25">
      <c r="BK644825" s="2315"/>
    </row>
    <row r="644826" spans="63:63" x14ac:dyDescent="0.25">
      <c r="BK644826" s="2311"/>
    </row>
    <row r="644850" spans="63:63" x14ac:dyDescent="0.25">
      <c r="BK644850" s="2315"/>
    </row>
    <row r="644851" spans="63:63" x14ac:dyDescent="0.25">
      <c r="BK644851" s="2311"/>
    </row>
    <row r="644875" spans="63:63" x14ac:dyDescent="0.25">
      <c r="BK644875" s="2315"/>
    </row>
    <row r="644876" spans="63:63" x14ac:dyDescent="0.25">
      <c r="BK644876" s="2311"/>
    </row>
    <row r="644900" spans="63:63" x14ac:dyDescent="0.25">
      <c r="BK644900" s="2315"/>
    </row>
    <row r="644901" spans="63:63" x14ac:dyDescent="0.25">
      <c r="BK644901" s="2311"/>
    </row>
    <row r="644925" spans="63:63" x14ac:dyDescent="0.25">
      <c r="BK644925" s="2315"/>
    </row>
    <row r="644926" spans="63:63" x14ac:dyDescent="0.25">
      <c r="BK644926" s="2311"/>
    </row>
    <row r="644950" spans="63:63" x14ac:dyDescent="0.25">
      <c r="BK644950" s="2315"/>
    </row>
    <row r="644951" spans="63:63" x14ac:dyDescent="0.25">
      <c r="BK644951" s="2311"/>
    </row>
    <row r="644975" spans="63:63" x14ac:dyDescent="0.25">
      <c r="BK644975" s="2315"/>
    </row>
    <row r="644976" spans="63:63" x14ac:dyDescent="0.25">
      <c r="BK644976" s="2311"/>
    </row>
    <row r="645000" spans="63:63" x14ac:dyDescent="0.25">
      <c r="BK645000" s="2315"/>
    </row>
    <row r="645001" spans="63:63" x14ac:dyDescent="0.25">
      <c r="BK645001" s="2311"/>
    </row>
    <row r="645025" spans="63:63" x14ac:dyDescent="0.25">
      <c r="BK645025" s="2315"/>
    </row>
    <row r="645026" spans="63:63" x14ac:dyDescent="0.25">
      <c r="BK645026" s="2311"/>
    </row>
    <row r="645050" spans="63:63" x14ac:dyDescent="0.25">
      <c r="BK645050" s="2315"/>
    </row>
    <row r="645051" spans="63:63" x14ac:dyDescent="0.25">
      <c r="BK645051" s="2311"/>
    </row>
    <row r="645075" spans="63:63" x14ac:dyDescent="0.25">
      <c r="BK645075" s="2315"/>
    </row>
    <row r="645076" spans="63:63" x14ac:dyDescent="0.25">
      <c r="BK645076" s="2311"/>
    </row>
    <row r="645100" spans="63:63" x14ac:dyDescent="0.25">
      <c r="BK645100" s="2315"/>
    </row>
    <row r="645101" spans="63:63" x14ac:dyDescent="0.25">
      <c r="BK645101" s="2311"/>
    </row>
    <row r="645125" spans="63:63" x14ac:dyDescent="0.25">
      <c r="BK645125" s="2315"/>
    </row>
    <row r="645126" spans="63:63" x14ac:dyDescent="0.25">
      <c r="BK645126" s="2311"/>
    </row>
    <row r="645150" spans="63:63" x14ac:dyDescent="0.25">
      <c r="BK645150" s="2315"/>
    </row>
    <row r="645151" spans="63:63" x14ac:dyDescent="0.25">
      <c r="BK645151" s="2311"/>
    </row>
    <row r="645175" spans="63:63" x14ac:dyDescent="0.25">
      <c r="BK645175" s="2315"/>
    </row>
    <row r="645176" spans="63:63" x14ac:dyDescent="0.25">
      <c r="BK645176" s="2311"/>
    </row>
    <row r="645200" spans="63:63" x14ac:dyDescent="0.25">
      <c r="BK645200" s="2315"/>
    </row>
    <row r="645201" spans="63:63" x14ac:dyDescent="0.25">
      <c r="BK645201" s="2311"/>
    </row>
    <row r="645225" spans="63:63" x14ac:dyDescent="0.25">
      <c r="BK645225" s="2315"/>
    </row>
    <row r="645226" spans="63:63" x14ac:dyDescent="0.25">
      <c r="BK645226" s="2311"/>
    </row>
    <row r="645250" spans="63:63" x14ac:dyDescent="0.25">
      <c r="BK645250" s="2315"/>
    </row>
    <row r="645251" spans="63:63" x14ac:dyDescent="0.25">
      <c r="BK645251" s="2311"/>
    </row>
    <row r="645275" spans="63:63" x14ac:dyDescent="0.25">
      <c r="BK645275" s="2315"/>
    </row>
    <row r="645276" spans="63:63" x14ac:dyDescent="0.25">
      <c r="BK645276" s="2311"/>
    </row>
    <row r="645300" spans="63:63" x14ac:dyDescent="0.25">
      <c r="BK645300" s="2315"/>
    </row>
    <row r="645301" spans="63:63" x14ac:dyDescent="0.25">
      <c r="BK645301" s="2311"/>
    </row>
    <row r="645325" spans="63:63" x14ac:dyDescent="0.25">
      <c r="BK645325" s="2315"/>
    </row>
    <row r="645326" spans="63:63" x14ac:dyDescent="0.25">
      <c r="BK645326" s="2311"/>
    </row>
    <row r="645350" spans="63:63" x14ac:dyDescent="0.25">
      <c r="BK645350" s="2315"/>
    </row>
    <row r="645351" spans="63:63" x14ac:dyDescent="0.25">
      <c r="BK645351" s="2311"/>
    </row>
    <row r="645375" spans="63:63" x14ac:dyDescent="0.25">
      <c r="BK645375" s="2315"/>
    </row>
    <row r="645376" spans="63:63" x14ac:dyDescent="0.25">
      <c r="BK645376" s="2311"/>
    </row>
    <row r="645400" spans="63:63" x14ac:dyDescent="0.25">
      <c r="BK645400" s="2315"/>
    </row>
    <row r="645401" spans="63:63" x14ac:dyDescent="0.25">
      <c r="BK645401" s="2311"/>
    </row>
    <row r="645425" spans="63:63" x14ac:dyDescent="0.25">
      <c r="BK645425" s="2315"/>
    </row>
    <row r="645426" spans="63:63" x14ac:dyDescent="0.25">
      <c r="BK645426" s="2311"/>
    </row>
    <row r="645450" spans="63:63" x14ac:dyDescent="0.25">
      <c r="BK645450" s="2315"/>
    </row>
    <row r="645451" spans="63:63" x14ac:dyDescent="0.25">
      <c r="BK645451" s="2311"/>
    </row>
    <row r="645475" spans="63:63" x14ac:dyDescent="0.25">
      <c r="BK645475" s="2315"/>
    </row>
    <row r="645476" spans="63:63" x14ac:dyDescent="0.25">
      <c r="BK645476" s="2311"/>
    </row>
    <row r="645500" spans="63:63" x14ac:dyDescent="0.25">
      <c r="BK645500" s="2315"/>
    </row>
    <row r="645501" spans="63:63" x14ac:dyDescent="0.25">
      <c r="BK645501" s="2311"/>
    </row>
    <row r="645525" spans="63:63" x14ac:dyDescent="0.25">
      <c r="BK645525" s="2315"/>
    </row>
    <row r="645526" spans="63:63" x14ac:dyDescent="0.25">
      <c r="BK645526" s="2311"/>
    </row>
    <row r="645550" spans="63:63" x14ac:dyDescent="0.25">
      <c r="BK645550" s="2315"/>
    </row>
    <row r="645551" spans="63:63" x14ac:dyDescent="0.25">
      <c r="BK645551" s="2311"/>
    </row>
    <row r="645575" spans="63:63" x14ac:dyDescent="0.25">
      <c r="BK645575" s="2315"/>
    </row>
    <row r="645576" spans="63:63" x14ac:dyDescent="0.25">
      <c r="BK645576" s="2311"/>
    </row>
    <row r="645600" spans="63:63" x14ac:dyDescent="0.25">
      <c r="BK645600" s="2315"/>
    </row>
    <row r="645601" spans="63:63" x14ac:dyDescent="0.25">
      <c r="BK645601" s="2311"/>
    </row>
    <row r="645625" spans="63:63" x14ac:dyDescent="0.25">
      <c r="BK645625" s="2315"/>
    </row>
    <row r="645626" spans="63:63" x14ac:dyDescent="0.25">
      <c r="BK645626" s="2311"/>
    </row>
    <row r="645650" spans="63:63" x14ac:dyDescent="0.25">
      <c r="BK645650" s="2315"/>
    </row>
    <row r="645651" spans="63:63" x14ac:dyDescent="0.25">
      <c r="BK645651" s="2311"/>
    </row>
    <row r="645675" spans="63:63" x14ac:dyDescent="0.25">
      <c r="BK645675" s="2315"/>
    </row>
    <row r="645676" spans="63:63" x14ac:dyDescent="0.25">
      <c r="BK645676" s="2311"/>
    </row>
    <row r="645700" spans="63:63" x14ac:dyDescent="0.25">
      <c r="BK645700" s="2315"/>
    </row>
    <row r="645701" spans="63:63" x14ac:dyDescent="0.25">
      <c r="BK645701" s="2311"/>
    </row>
    <row r="645725" spans="63:63" x14ac:dyDescent="0.25">
      <c r="BK645725" s="2315"/>
    </row>
    <row r="645726" spans="63:63" x14ac:dyDescent="0.25">
      <c r="BK645726" s="2311"/>
    </row>
    <row r="645750" spans="63:63" x14ac:dyDescent="0.25">
      <c r="BK645750" s="2315"/>
    </row>
    <row r="645751" spans="63:63" x14ac:dyDescent="0.25">
      <c r="BK645751" s="2311"/>
    </row>
    <row r="645775" spans="63:63" x14ac:dyDescent="0.25">
      <c r="BK645775" s="2315"/>
    </row>
    <row r="645776" spans="63:63" x14ac:dyDescent="0.25">
      <c r="BK645776" s="2311"/>
    </row>
    <row r="645800" spans="63:63" x14ac:dyDescent="0.25">
      <c r="BK645800" s="2315"/>
    </row>
    <row r="645801" spans="63:63" x14ac:dyDescent="0.25">
      <c r="BK645801" s="2311"/>
    </row>
    <row r="645825" spans="63:63" x14ac:dyDescent="0.25">
      <c r="BK645825" s="2315"/>
    </row>
    <row r="645826" spans="63:63" x14ac:dyDescent="0.25">
      <c r="BK645826" s="2311"/>
    </row>
    <row r="645850" spans="63:63" x14ac:dyDescent="0.25">
      <c r="BK645850" s="2315"/>
    </row>
    <row r="645851" spans="63:63" x14ac:dyDescent="0.25">
      <c r="BK645851" s="2311"/>
    </row>
    <row r="645875" spans="63:63" x14ac:dyDescent="0.25">
      <c r="BK645875" s="2315"/>
    </row>
    <row r="645876" spans="63:63" x14ac:dyDescent="0.25">
      <c r="BK645876" s="2311"/>
    </row>
    <row r="645900" spans="63:63" x14ac:dyDescent="0.25">
      <c r="BK645900" s="2315"/>
    </row>
    <row r="645901" spans="63:63" x14ac:dyDescent="0.25">
      <c r="BK645901" s="2311"/>
    </row>
    <row r="645925" spans="63:63" x14ac:dyDescent="0.25">
      <c r="BK645925" s="2315"/>
    </row>
    <row r="645926" spans="63:63" x14ac:dyDescent="0.25">
      <c r="BK645926" s="2311"/>
    </row>
    <row r="645950" spans="63:63" x14ac:dyDescent="0.25">
      <c r="BK645950" s="2315"/>
    </row>
    <row r="645951" spans="63:63" x14ac:dyDescent="0.25">
      <c r="BK645951" s="2311"/>
    </row>
    <row r="645975" spans="63:63" x14ac:dyDescent="0.25">
      <c r="BK645975" s="2315"/>
    </row>
    <row r="645976" spans="63:63" x14ac:dyDescent="0.25">
      <c r="BK645976" s="2311"/>
    </row>
    <row r="646000" spans="63:63" x14ac:dyDescent="0.25">
      <c r="BK646000" s="2315"/>
    </row>
    <row r="646001" spans="63:63" x14ac:dyDescent="0.25">
      <c r="BK646001" s="2311"/>
    </row>
    <row r="646025" spans="63:63" x14ac:dyDescent="0.25">
      <c r="BK646025" s="2315"/>
    </row>
    <row r="646026" spans="63:63" x14ac:dyDescent="0.25">
      <c r="BK646026" s="2311"/>
    </row>
    <row r="646050" spans="63:63" x14ac:dyDescent="0.25">
      <c r="BK646050" s="2315"/>
    </row>
    <row r="646051" spans="63:63" x14ac:dyDescent="0.25">
      <c r="BK646051" s="2311"/>
    </row>
    <row r="646075" spans="63:63" x14ac:dyDescent="0.25">
      <c r="BK646075" s="2315"/>
    </row>
    <row r="646076" spans="63:63" x14ac:dyDescent="0.25">
      <c r="BK646076" s="2311"/>
    </row>
    <row r="646100" spans="63:63" x14ac:dyDescent="0.25">
      <c r="BK646100" s="2315"/>
    </row>
    <row r="646101" spans="63:63" x14ac:dyDescent="0.25">
      <c r="BK646101" s="2311"/>
    </row>
    <row r="646125" spans="63:63" x14ac:dyDescent="0.25">
      <c r="BK646125" s="2315"/>
    </row>
    <row r="646126" spans="63:63" x14ac:dyDescent="0.25">
      <c r="BK646126" s="2311"/>
    </row>
    <row r="646150" spans="63:63" x14ac:dyDescent="0.25">
      <c r="BK646150" s="2315"/>
    </row>
    <row r="646151" spans="63:63" x14ac:dyDescent="0.25">
      <c r="BK646151" s="2311"/>
    </row>
    <row r="646175" spans="63:63" x14ac:dyDescent="0.25">
      <c r="BK646175" s="2315"/>
    </row>
    <row r="646176" spans="63:63" x14ac:dyDescent="0.25">
      <c r="BK646176" s="2311"/>
    </row>
    <row r="646200" spans="63:63" x14ac:dyDescent="0.25">
      <c r="BK646200" s="2315"/>
    </row>
    <row r="646201" spans="63:63" x14ac:dyDescent="0.25">
      <c r="BK646201" s="2311"/>
    </row>
    <row r="646225" spans="63:63" x14ac:dyDescent="0.25">
      <c r="BK646225" s="2315"/>
    </row>
    <row r="646226" spans="63:63" x14ac:dyDescent="0.25">
      <c r="BK646226" s="2311"/>
    </row>
    <row r="646250" spans="63:63" x14ac:dyDescent="0.25">
      <c r="BK646250" s="2315"/>
    </row>
    <row r="646251" spans="63:63" x14ac:dyDescent="0.25">
      <c r="BK646251" s="2311"/>
    </row>
    <row r="646275" spans="63:63" x14ac:dyDescent="0.25">
      <c r="BK646275" s="2315"/>
    </row>
    <row r="646276" spans="63:63" x14ac:dyDescent="0.25">
      <c r="BK646276" s="2311"/>
    </row>
    <row r="646300" spans="63:63" x14ac:dyDescent="0.25">
      <c r="BK646300" s="2315"/>
    </row>
    <row r="646301" spans="63:63" x14ac:dyDescent="0.25">
      <c r="BK646301" s="2311"/>
    </row>
    <row r="646325" spans="63:63" x14ac:dyDescent="0.25">
      <c r="BK646325" s="2315"/>
    </row>
    <row r="646326" spans="63:63" x14ac:dyDescent="0.25">
      <c r="BK646326" s="2311"/>
    </row>
    <row r="646350" spans="63:63" x14ac:dyDescent="0.25">
      <c r="BK646350" s="2315"/>
    </row>
    <row r="646351" spans="63:63" x14ac:dyDescent="0.25">
      <c r="BK646351" s="2311"/>
    </row>
    <row r="646375" spans="63:63" x14ac:dyDescent="0.25">
      <c r="BK646375" s="2315"/>
    </row>
    <row r="646376" spans="63:63" x14ac:dyDescent="0.25">
      <c r="BK646376" s="2311"/>
    </row>
    <row r="646400" spans="63:63" x14ac:dyDescent="0.25">
      <c r="BK646400" s="2315"/>
    </row>
    <row r="646401" spans="63:63" x14ac:dyDescent="0.25">
      <c r="BK646401" s="2311"/>
    </row>
    <row r="646425" spans="63:63" x14ac:dyDescent="0.25">
      <c r="BK646425" s="2315"/>
    </row>
    <row r="646426" spans="63:63" x14ac:dyDescent="0.25">
      <c r="BK646426" s="2311"/>
    </row>
    <row r="646450" spans="63:63" x14ac:dyDescent="0.25">
      <c r="BK646450" s="2315"/>
    </row>
    <row r="646451" spans="63:63" x14ac:dyDescent="0.25">
      <c r="BK646451" s="2311"/>
    </row>
    <row r="646475" spans="63:63" x14ac:dyDescent="0.25">
      <c r="BK646475" s="2315"/>
    </row>
    <row r="646476" spans="63:63" x14ac:dyDescent="0.25">
      <c r="BK646476" s="2311"/>
    </row>
    <row r="646500" spans="63:63" x14ac:dyDescent="0.25">
      <c r="BK646500" s="2315"/>
    </row>
    <row r="646501" spans="63:63" x14ac:dyDescent="0.25">
      <c r="BK646501" s="2311"/>
    </row>
    <row r="646525" spans="63:63" x14ac:dyDescent="0.25">
      <c r="BK646525" s="2315"/>
    </row>
    <row r="646526" spans="63:63" x14ac:dyDescent="0.25">
      <c r="BK646526" s="2311"/>
    </row>
    <row r="646550" spans="63:63" x14ac:dyDescent="0.25">
      <c r="BK646550" s="2315"/>
    </row>
    <row r="646551" spans="63:63" x14ac:dyDescent="0.25">
      <c r="BK646551" s="2311"/>
    </row>
    <row r="646575" spans="63:63" x14ac:dyDescent="0.25">
      <c r="BK646575" s="2315"/>
    </row>
    <row r="646576" spans="63:63" x14ac:dyDescent="0.25">
      <c r="BK646576" s="2311"/>
    </row>
    <row r="646600" spans="63:63" x14ac:dyDescent="0.25">
      <c r="BK646600" s="2315"/>
    </row>
    <row r="646601" spans="63:63" x14ac:dyDescent="0.25">
      <c r="BK646601" s="2311"/>
    </row>
    <row r="646625" spans="63:63" x14ac:dyDescent="0.25">
      <c r="BK646625" s="2315"/>
    </row>
    <row r="646626" spans="63:63" x14ac:dyDescent="0.25">
      <c r="BK646626" s="2311"/>
    </row>
    <row r="646650" spans="63:63" x14ac:dyDescent="0.25">
      <c r="BK646650" s="2315"/>
    </row>
    <row r="646651" spans="63:63" x14ac:dyDescent="0.25">
      <c r="BK646651" s="2311"/>
    </row>
    <row r="646675" spans="63:63" x14ac:dyDescent="0.25">
      <c r="BK646675" s="2315"/>
    </row>
    <row r="646676" spans="63:63" x14ac:dyDescent="0.25">
      <c r="BK646676" s="2311"/>
    </row>
    <row r="646700" spans="63:63" x14ac:dyDescent="0.25">
      <c r="BK646700" s="2315"/>
    </row>
    <row r="646701" spans="63:63" x14ac:dyDescent="0.25">
      <c r="BK646701" s="2311"/>
    </row>
    <row r="646725" spans="63:63" x14ac:dyDescent="0.25">
      <c r="BK646725" s="2315"/>
    </row>
    <row r="646726" spans="63:63" x14ac:dyDescent="0.25">
      <c r="BK646726" s="2311"/>
    </row>
    <row r="646750" spans="63:63" x14ac:dyDescent="0.25">
      <c r="BK646750" s="2315"/>
    </row>
    <row r="646751" spans="63:63" x14ac:dyDescent="0.25">
      <c r="BK646751" s="2311"/>
    </row>
    <row r="646775" spans="63:63" x14ac:dyDescent="0.25">
      <c r="BK646775" s="2315"/>
    </row>
    <row r="646776" spans="63:63" x14ac:dyDescent="0.25">
      <c r="BK646776" s="2311"/>
    </row>
    <row r="646800" spans="63:63" x14ac:dyDescent="0.25">
      <c r="BK646800" s="2315"/>
    </row>
    <row r="646801" spans="63:63" x14ac:dyDescent="0.25">
      <c r="BK646801" s="2311"/>
    </row>
    <row r="646825" spans="63:63" x14ac:dyDescent="0.25">
      <c r="BK646825" s="2315"/>
    </row>
    <row r="646826" spans="63:63" x14ac:dyDescent="0.25">
      <c r="BK646826" s="2311"/>
    </row>
    <row r="646850" spans="63:63" x14ac:dyDescent="0.25">
      <c r="BK646850" s="2315"/>
    </row>
    <row r="646851" spans="63:63" x14ac:dyDescent="0.25">
      <c r="BK646851" s="2311"/>
    </row>
    <row r="646875" spans="63:63" x14ac:dyDescent="0.25">
      <c r="BK646875" s="2315"/>
    </row>
    <row r="646876" spans="63:63" x14ac:dyDescent="0.25">
      <c r="BK646876" s="2311"/>
    </row>
    <row r="646900" spans="63:63" x14ac:dyDescent="0.25">
      <c r="BK646900" s="2315"/>
    </row>
    <row r="646901" spans="63:63" x14ac:dyDescent="0.25">
      <c r="BK646901" s="2311"/>
    </row>
    <row r="646925" spans="63:63" x14ac:dyDescent="0.25">
      <c r="BK646925" s="2315"/>
    </row>
    <row r="646926" spans="63:63" x14ac:dyDescent="0.25">
      <c r="BK646926" s="2311"/>
    </row>
    <row r="646950" spans="63:63" x14ac:dyDescent="0.25">
      <c r="BK646950" s="2315"/>
    </row>
    <row r="646951" spans="63:63" x14ac:dyDescent="0.25">
      <c r="BK646951" s="2311"/>
    </row>
    <row r="646975" spans="63:63" x14ac:dyDescent="0.25">
      <c r="BK646975" s="2315"/>
    </row>
    <row r="646976" spans="63:63" x14ac:dyDescent="0.25">
      <c r="BK646976" s="2311"/>
    </row>
    <row r="647000" spans="63:63" x14ac:dyDescent="0.25">
      <c r="BK647000" s="2315"/>
    </row>
    <row r="647001" spans="63:63" x14ac:dyDescent="0.25">
      <c r="BK647001" s="2311"/>
    </row>
    <row r="647025" spans="63:63" x14ac:dyDescent="0.25">
      <c r="BK647025" s="2315"/>
    </row>
    <row r="647026" spans="63:63" x14ac:dyDescent="0.25">
      <c r="BK647026" s="2311"/>
    </row>
    <row r="647050" spans="63:63" x14ac:dyDescent="0.25">
      <c r="BK647050" s="2315"/>
    </row>
    <row r="647051" spans="63:63" x14ac:dyDescent="0.25">
      <c r="BK647051" s="2311"/>
    </row>
    <row r="647075" spans="63:63" x14ac:dyDescent="0.25">
      <c r="BK647075" s="2315"/>
    </row>
    <row r="647076" spans="63:63" x14ac:dyDescent="0.25">
      <c r="BK647076" s="2311"/>
    </row>
    <row r="647100" spans="63:63" x14ac:dyDescent="0.25">
      <c r="BK647100" s="2315"/>
    </row>
    <row r="647101" spans="63:63" x14ac:dyDescent="0.25">
      <c r="BK647101" s="2311"/>
    </row>
    <row r="647125" spans="63:63" x14ac:dyDescent="0.25">
      <c r="BK647125" s="2315"/>
    </row>
    <row r="647126" spans="63:63" x14ac:dyDescent="0.25">
      <c r="BK647126" s="2311"/>
    </row>
    <row r="647150" spans="63:63" x14ac:dyDescent="0.25">
      <c r="BK647150" s="2315"/>
    </row>
    <row r="647151" spans="63:63" x14ac:dyDescent="0.25">
      <c r="BK647151" s="2311"/>
    </row>
    <row r="647175" spans="63:63" x14ac:dyDescent="0.25">
      <c r="BK647175" s="2315"/>
    </row>
    <row r="647176" spans="63:63" x14ac:dyDescent="0.25">
      <c r="BK647176" s="2311"/>
    </row>
    <row r="647200" spans="63:63" x14ac:dyDescent="0.25">
      <c r="BK647200" s="2315"/>
    </row>
    <row r="647201" spans="63:63" x14ac:dyDescent="0.25">
      <c r="BK647201" s="2311"/>
    </row>
    <row r="647225" spans="63:63" x14ac:dyDescent="0.25">
      <c r="BK647225" s="2315"/>
    </row>
    <row r="647226" spans="63:63" x14ac:dyDescent="0.25">
      <c r="BK647226" s="2311"/>
    </row>
    <row r="647250" spans="63:63" x14ac:dyDescent="0.25">
      <c r="BK647250" s="2315"/>
    </row>
    <row r="647251" spans="63:63" x14ac:dyDescent="0.25">
      <c r="BK647251" s="2311"/>
    </row>
    <row r="647275" spans="63:63" x14ac:dyDescent="0.25">
      <c r="BK647275" s="2315"/>
    </row>
    <row r="647276" spans="63:63" x14ac:dyDescent="0.25">
      <c r="BK647276" s="2311"/>
    </row>
    <row r="647300" spans="63:63" x14ac:dyDescent="0.25">
      <c r="BK647300" s="2315"/>
    </row>
    <row r="647301" spans="63:63" x14ac:dyDescent="0.25">
      <c r="BK647301" s="2311"/>
    </row>
    <row r="647325" spans="63:63" x14ac:dyDescent="0.25">
      <c r="BK647325" s="2315"/>
    </row>
    <row r="647326" spans="63:63" x14ac:dyDescent="0.25">
      <c r="BK647326" s="2311"/>
    </row>
    <row r="647350" spans="63:63" x14ac:dyDescent="0.25">
      <c r="BK647350" s="2315"/>
    </row>
    <row r="647351" spans="63:63" x14ac:dyDescent="0.25">
      <c r="BK647351" s="2311"/>
    </row>
    <row r="647375" spans="63:63" x14ac:dyDescent="0.25">
      <c r="BK647375" s="2315"/>
    </row>
    <row r="647376" spans="63:63" x14ac:dyDescent="0.25">
      <c r="BK647376" s="2311"/>
    </row>
    <row r="647400" spans="63:63" x14ac:dyDescent="0.25">
      <c r="BK647400" s="2315"/>
    </row>
    <row r="647401" spans="63:63" x14ac:dyDescent="0.25">
      <c r="BK647401" s="2311"/>
    </row>
    <row r="647425" spans="63:63" x14ac:dyDescent="0.25">
      <c r="BK647425" s="2315"/>
    </row>
    <row r="647426" spans="63:63" x14ac:dyDescent="0.25">
      <c r="BK647426" s="2311"/>
    </row>
    <row r="647450" spans="63:63" x14ac:dyDescent="0.25">
      <c r="BK647450" s="2315"/>
    </row>
    <row r="647451" spans="63:63" x14ac:dyDescent="0.25">
      <c r="BK647451" s="2311"/>
    </row>
    <row r="647475" spans="63:63" x14ac:dyDescent="0.25">
      <c r="BK647475" s="2315"/>
    </row>
    <row r="647476" spans="63:63" x14ac:dyDescent="0.25">
      <c r="BK647476" s="2311"/>
    </row>
    <row r="647500" spans="63:63" x14ac:dyDescent="0.25">
      <c r="BK647500" s="2315"/>
    </row>
    <row r="647501" spans="63:63" x14ac:dyDescent="0.25">
      <c r="BK647501" s="2311"/>
    </row>
    <row r="647525" spans="63:63" x14ac:dyDescent="0.25">
      <c r="BK647525" s="2315"/>
    </row>
    <row r="647526" spans="63:63" x14ac:dyDescent="0.25">
      <c r="BK647526" s="2311"/>
    </row>
    <row r="647550" spans="63:63" x14ac:dyDescent="0.25">
      <c r="BK647550" s="2315"/>
    </row>
    <row r="647551" spans="63:63" x14ac:dyDescent="0.25">
      <c r="BK647551" s="2311"/>
    </row>
    <row r="647575" spans="63:63" x14ac:dyDescent="0.25">
      <c r="BK647575" s="2315"/>
    </row>
    <row r="647576" spans="63:63" x14ac:dyDescent="0.25">
      <c r="BK647576" s="2311"/>
    </row>
    <row r="647600" spans="63:63" x14ac:dyDescent="0.25">
      <c r="BK647600" s="2315"/>
    </row>
    <row r="647601" spans="63:63" x14ac:dyDescent="0.25">
      <c r="BK647601" s="2311"/>
    </row>
    <row r="647625" spans="63:63" x14ac:dyDescent="0.25">
      <c r="BK647625" s="2315"/>
    </row>
    <row r="647626" spans="63:63" x14ac:dyDescent="0.25">
      <c r="BK647626" s="2311"/>
    </row>
    <row r="647650" spans="63:63" x14ac:dyDescent="0.25">
      <c r="BK647650" s="2315"/>
    </row>
    <row r="647651" spans="63:63" x14ac:dyDescent="0.25">
      <c r="BK647651" s="2311"/>
    </row>
    <row r="647675" spans="63:63" x14ac:dyDescent="0.25">
      <c r="BK647675" s="2315"/>
    </row>
    <row r="647676" spans="63:63" x14ac:dyDescent="0.25">
      <c r="BK647676" s="2311"/>
    </row>
    <row r="647700" spans="63:63" x14ac:dyDescent="0.25">
      <c r="BK647700" s="2315"/>
    </row>
    <row r="647701" spans="63:63" x14ac:dyDescent="0.25">
      <c r="BK647701" s="2311"/>
    </row>
    <row r="647725" spans="63:63" x14ac:dyDescent="0.25">
      <c r="BK647725" s="2315"/>
    </row>
    <row r="647726" spans="63:63" x14ac:dyDescent="0.25">
      <c r="BK647726" s="2311"/>
    </row>
    <row r="647750" spans="63:63" x14ac:dyDescent="0.25">
      <c r="BK647750" s="2315"/>
    </row>
    <row r="647751" spans="63:63" x14ac:dyDescent="0.25">
      <c r="BK647751" s="2311"/>
    </row>
    <row r="647775" spans="63:63" x14ac:dyDescent="0.25">
      <c r="BK647775" s="2315"/>
    </row>
    <row r="647776" spans="63:63" x14ac:dyDescent="0.25">
      <c r="BK647776" s="2311"/>
    </row>
    <row r="647800" spans="63:63" x14ac:dyDescent="0.25">
      <c r="BK647800" s="2315"/>
    </row>
    <row r="647801" spans="63:63" x14ac:dyDescent="0.25">
      <c r="BK647801" s="2311"/>
    </row>
    <row r="647825" spans="63:63" x14ac:dyDescent="0.25">
      <c r="BK647825" s="2315"/>
    </row>
    <row r="647826" spans="63:63" x14ac:dyDescent="0.25">
      <c r="BK647826" s="2311"/>
    </row>
    <row r="647850" spans="63:63" x14ac:dyDescent="0.25">
      <c r="BK647850" s="2315"/>
    </row>
    <row r="647851" spans="63:63" x14ac:dyDescent="0.25">
      <c r="BK647851" s="2311"/>
    </row>
    <row r="647875" spans="63:63" x14ac:dyDescent="0.25">
      <c r="BK647875" s="2315"/>
    </row>
    <row r="647876" spans="63:63" x14ac:dyDescent="0.25">
      <c r="BK647876" s="2311"/>
    </row>
    <row r="647900" spans="63:63" x14ac:dyDescent="0.25">
      <c r="BK647900" s="2315"/>
    </row>
    <row r="647901" spans="63:63" x14ac:dyDescent="0.25">
      <c r="BK647901" s="2311"/>
    </row>
    <row r="647925" spans="63:63" x14ac:dyDescent="0.25">
      <c r="BK647925" s="2315"/>
    </row>
    <row r="647926" spans="63:63" x14ac:dyDescent="0.25">
      <c r="BK647926" s="2311"/>
    </row>
    <row r="647950" spans="63:63" x14ac:dyDescent="0.25">
      <c r="BK647950" s="2315"/>
    </row>
    <row r="647951" spans="63:63" x14ac:dyDescent="0.25">
      <c r="BK647951" s="2311"/>
    </row>
    <row r="647975" spans="63:63" x14ac:dyDescent="0.25">
      <c r="BK647975" s="2315"/>
    </row>
    <row r="647976" spans="63:63" x14ac:dyDescent="0.25">
      <c r="BK647976" s="2311"/>
    </row>
    <row r="648000" spans="63:63" x14ac:dyDescent="0.25">
      <c r="BK648000" s="2315"/>
    </row>
    <row r="648001" spans="63:63" x14ac:dyDescent="0.25">
      <c r="BK648001" s="2311"/>
    </row>
    <row r="648025" spans="63:63" x14ac:dyDescent="0.25">
      <c r="BK648025" s="2315"/>
    </row>
    <row r="648026" spans="63:63" x14ac:dyDescent="0.25">
      <c r="BK648026" s="2311"/>
    </row>
    <row r="648050" spans="63:63" x14ac:dyDescent="0.25">
      <c r="BK648050" s="2315"/>
    </row>
    <row r="648051" spans="63:63" x14ac:dyDescent="0.25">
      <c r="BK648051" s="2311"/>
    </row>
    <row r="648075" spans="63:63" x14ac:dyDescent="0.25">
      <c r="BK648075" s="2315"/>
    </row>
    <row r="648076" spans="63:63" x14ac:dyDescent="0.25">
      <c r="BK648076" s="2311"/>
    </row>
    <row r="648100" spans="63:63" x14ac:dyDescent="0.25">
      <c r="BK648100" s="2315"/>
    </row>
    <row r="648101" spans="63:63" x14ac:dyDescent="0.25">
      <c r="BK648101" s="2311"/>
    </row>
    <row r="648125" spans="63:63" x14ac:dyDescent="0.25">
      <c r="BK648125" s="2315"/>
    </row>
    <row r="648126" spans="63:63" x14ac:dyDescent="0.25">
      <c r="BK648126" s="2311"/>
    </row>
    <row r="648150" spans="63:63" x14ac:dyDescent="0.25">
      <c r="BK648150" s="2315"/>
    </row>
    <row r="648151" spans="63:63" x14ac:dyDescent="0.25">
      <c r="BK648151" s="2311"/>
    </row>
    <row r="648175" spans="63:63" x14ac:dyDescent="0.25">
      <c r="BK648175" s="2315"/>
    </row>
    <row r="648176" spans="63:63" x14ac:dyDescent="0.25">
      <c r="BK648176" s="2311"/>
    </row>
    <row r="648200" spans="63:63" x14ac:dyDescent="0.25">
      <c r="BK648200" s="2315"/>
    </row>
    <row r="648201" spans="63:63" x14ac:dyDescent="0.25">
      <c r="BK648201" s="2311"/>
    </row>
    <row r="648225" spans="63:63" x14ac:dyDescent="0.25">
      <c r="BK648225" s="2315"/>
    </row>
    <row r="648226" spans="63:63" x14ac:dyDescent="0.25">
      <c r="BK648226" s="2311"/>
    </row>
    <row r="648250" spans="63:63" x14ac:dyDescent="0.25">
      <c r="BK648250" s="2315"/>
    </row>
    <row r="648251" spans="63:63" x14ac:dyDescent="0.25">
      <c r="BK648251" s="2311"/>
    </row>
    <row r="648275" spans="63:63" x14ac:dyDescent="0.25">
      <c r="BK648275" s="2315"/>
    </row>
    <row r="648276" spans="63:63" x14ac:dyDescent="0.25">
      <c r="BK648276" s="2311"/>
    </row>
    <row r="648300" spans="63:63" x14ac:dyDescent="0.25">
      <c r="BK648300" s="2315"/>
    </row>
    <row r="648301" spans="63:63" x14ac:dyDescent="0.25">
      <c r="BK648301" s="2311"/>
    </row>
    <row r="648325" spans="63:63" x14ac:dyDescent="0.25">
      <c r="BK648325" s="2315"/>
    </row>
    <row r="648326" spans="63:63" x14ac:dyDescent="0.25">
      <c r="BK648326" s="2311"/>
    </row>
    <row r="648350" spans="63:63" x14ac:dyDescent="0.25">
      <c r="BK648350" s="2315"/>
    </row>
    <row r="648351" spans="63:63" x14ac:dyDescent="0.25">
      <c r="BK648351" s="2311"/>
    </row>
    <row r="648375" spans="63:63" x14ac:dyDescent="0.25">
      <c r="BK648375" s="2315"/>
    </row>
    <row r="648376" spans="63:63" x14ac:dyDescent="0.25">
      <c r="BK648376" s="2311"/>
    </row>
    <row r="648400" spans="63:63" x14ac:dyDescent="0.25">
      <c r="BK648400" s="2315"/>
    </row>
    <row r="648401" spans="63:63" x14ac:dyDescent="0.25">
      <c r="BK648401" s="2311"/>
    </row>
    <row r="648425" spans="63:63" x14ac:dyDescent="0.25">
      <c r="BK648425" s="2315"/>
    </row>
    <row r="648426" spans="63:63" x14ac:dyDescent="0.25">
      <c r="BK648426" s="2311"/>
    </row>
    <row r="648450" spans="63:63" x14ac:dyDescent="0.25">
      <c r="BK648450" s="2315"/>
    </row>
    <row r="648451" spans="63:63" x14ac:dyDescent="0.25">
      <c r="BK648451" s="2311"/>
    </row>
    <row r="648475" spans="63:63" x14ac:dyDescent="0.25">
      <c r="BK648475" s="2315"/>
    </row>
    <row r="648476" spans="63:63" x14ac:dyDescent="0.25">
      <c r="BK648476" s="2311"/>
    </row>
    <row r="648500" spans="63:63" x14ac:dyDescent="0.25">
      <c r="BK648500" s="2315"/>
    </row>
    <row r="648501" spans="63:63" x14ac:dyDescent="0.25">
      <c r="BK648501" s="2311"/>
    </row>
    <row r="648525" spans="63:63" x14ac:dyDescent="0.25">
      <c r="BK648525" s="2315"/>
    </row>
    <row r="648526" spans="63:63" x14ac:dyDescent="0.25">
      <c r="BK648526" s="2311"/>
    </row>
    <row r="648550" spans="63:63" x14ac:dyDescent="0.25">
      <c r="BK648550" s="2315"/>
    </row>
    <row r="648551" spans="63:63" x14ac:dyDescent="0.25">
      <c r="BK648551" s="2311"/>
    </row>
    <row r="648575" spans="63:63" x14ac:dyDescent="0.25">
      <c r="BK648575" s="2315"/>
    </row>
    <row r="648576" spans="63:63" x14ac:dyDescent="0.25">
      <c r="BK648576" s="2311"/>
    </row>
    <row r="648600" spans="63:63" x14ac:dyDescent="0.25">
      <c r="BK648600" s="2315"/>
    </row>
    <row r="648601" spans="63:63" x14ac:dyDescent="0.25">
      <c r="BK648601" s="2311"/>
    </row>
    <row r="648625" spans="63:63" x14ac:dyDescent="0.25">
      <c r="BK648625" s="2315"/>
    </row>
    <row r="648626" spans="63:63" x14ac:dyDescent="0.25">
      <c r="BK648626" s="2311"/>
    </row>
    <row r="648650" spans="63:63" x14ac:dyDescent="0.25">
      <c r="BK648650" s="2315"/>
    </row>
    <row r="648651" spans="63:63" x14ac:dyDescent="0.25">
      <c r="BK648651" s="2311"/>
    </row>
    <row r="648675" spans="63:63" x14ac:dyDescent="0.25">
      <c r="BK648675" s="2315"/>
    </row>
    <row r="648676" spans="63:63" x14ac:dyDescent="0.25">
      <c r="BK648676" s="2311"/>
    </row>
    <row r="648700" spans="63:63" x14ac:dyDescent="0.25">
      <c r="BK648700" s="2315"/>
    </row>
    <row r="648701" spans="63:63" x14ac:dyDescent="0.25">
      <c r="BK648701" s="2311"/>
    </row>
    <row r="648725" spans="63:63" x14ac:dyDescent="0.25">
      <c r="BK648725" s="2315"/>
    </row>
    <row r="648726" spans="63:63" x14ac:dyDescent="0.25">
      <c r="BK648726" s="2311"/>
    </row>
    <row r="648750" spans="63:63" x14ac:dyDescent="0.25">
      <c r="BK648750" s="2315"/>
    </row>
    <row r="648751" spans="63:63" x14ac:dyDescent="0.25">
      <c r="BK648751" s="2311"/>
    </row>
    <row r="648775" spans="63:63" x14ac:dyDescent="0.25">
      <c r="BK648775" s="2315"/>
    </row>
    <row r="648776" spans="63:63" x14ac:dyDescent="0.25">
      <c r="BK648776" s="2311"/>
    </row>
    <row r="648800" spans="63:63" x14ac:dyDescent="0.25">
      <c r="BK648800" s="2315"/>
    </row>
    <row r="648801" spans="63:63" x14ac:dyDescent="0.25">
      <c r="BK648801" s="2311"/>
    </row>
    <row r="648825" spans="63:63" x14ac:dyDescent="0.25">
      <c r="BK648825" s="2315"/>
    </row>
    <row r="648826" spans="63:63" x14ac:dyDescent="0.25">
      <c r="BK648826" s="2311"/>
    </row>
    <row r="648850" spans="63:63" x14ac:dyDescent="0.25">
      <c r="BK648850" s="2315"/>
    </row>
    <row r="648851" spans="63:63" x14ac:dyDescent="0.25">
      <c r="BK648851" s="2311"/>
    </row>
    <row r="648875" spans="63:63" x14ac:dyDescent="0.25">
      <c r="BK648875" s="2315"/>
    </row>
    <row r="648876" spans="63:63" x14ac:dyDescent="0.25">
      <c r="BK648876" s="2311"/>
    </row>
    <row r="648900" spans="63:63" x14ac:dyDescent="0.25">
      <c r="BK648900" s="2315"/>
    </row>
    <row r="648901" spans="63:63" x14ac:dyDescent="0.25">
      <c r="BK648901" s="2311"/>
    </row>
    <row r="648925" spans="63:63" x14ac:dyDescent="0.25">
      <c r="BK648925" s="2315"/>
    </row>
    <row r="648926" spans="63:63" x14ac:dyDescent="0.25">
      <c r="BK648926" s="2311"/>
    </row>
    <row r="648950" spans="63:63" x14ac:dyDescent="0.25">
      <c r="BK648950" s="2315"/>
    </row>
    <row r="648951" spans="63:63" x14ac:dyDescent="0.25">
      <c r="BK648951" s="2311"/>
    </row>
    <row r="648975" spans="63:63" x14ac:dyDescent="0.25">
      <c r="BK648975" s="2315"/>
    </row>
    <row r="648976" spans="63:63" x14ac:dyDescent="0.25">
      <c r="BK648976" s="2311"/>
    </row>
    <row r="649000" spans="63:63" x14ac:dyDescent="0.25">
      <c r="BK649000" s="2315"/>
    </row>
    <row r="649001" spans="63:63" x14ac:dyDescent="0.25">
      <c r="BK649001" s="2311"/>
    </row>
    <row r="649025" spans="63:63" x14ac:dyDescent="0.25">
      <c r="BK649025" s="2315"/>
    </row>
    <row r="649026" spans="63:63" x14ac:dyDescent="0.25">
      <c r="BK649026" s="2311"/>
    </row>
    <row r="649050" spans="63:63" x14ac:dyDescent="0.25">
      <c r="BK649050" s="2315"/>
    </row>
    <row r="649051" spans="63:63" x14ac:dyDescent="0.25">
      <c r="BK649051" s="2311"/>
    </row>
    <row r="649075" spans="63:63" x14ac:dyDescent="0.25">
      <c r="BK649075" s="2315"/>
    </row>
    <row r="649076" spans="63:63" x14ac:dyDescent="0.25">
      <c r="BK649076" s="2311"/>
    </row>
    <row r="649100" spans="63:63" x14ac:dyDescent="0.25">
      <c r="BK649100" s="2315"/>
    </row>
    <row r="649101" spans="63:63" x14ac:dyDescent="0.25">
      <c r="BK649101" s="2311"/>
    </row>
    <row r="649125" spans="63:63" x14ac:dyDescent="0.25">
      <c r="BK649125" s="2315"/>
    </row>
    <row r="649126" spans="63:63" x14ac:dyDescent="0.25">
      <c r="BK649126" s="2311"/>
    </row>
    <row r="649150" spans="63:63" x14ac:dyDescent="0.25">
      <c r="BK649150" s="2315"/>
    </row>
    <row r="649151" spans="63:63" x14ac:dyDescent="0.25">
      <c r="BK649151" s="2311"/>
    </row>
    <row r="649175" spans="63:63" x14ac:dyDescent="0.25">
      <c r="BK649175" s="2315"/>
    </row>
    <row r="649176" spans="63:63" x14ac:dyDescent="0.25">
      <c r="BK649176" s="2311"/>
    </row>
    <row r="649200" spans="63:63" x14ac:dyDescent="0.25">
      <c r="BK649200" s="2315"/>
    </row>
    <row r="649201" spans="63:63" x14ac:dyDescent="0.25">
      <c r="BK649201" s="2311"/>
    </row>
    <row r="649225" spans="63:63" x14ac:dyDescent="0.25">
      <c r="BK649225" s="2315"/>
    </row>
    <row r="649226" spans="63:63" x14ac:dyDescent="0.25">
      <c r="BK649226" s="2311"/>
    </row>
    <row r="649250" spans="63:63" x14ac:dyDescent="0.25">
      <c r="BK649250" s="2315"/>
    </row>
    <row r="649251" spans="63:63" x14ac:dyDescent="0.25">
      <c r="BK649251" s="2311"/>
    </row>
    <row r="649275" spans="63:63" x14ac:dyDescent="0.25">
      <c r="BK649275" s="2315"/>
    </row>
    <row r="649276" spans="63:63" x14ac:dyDescent="0.25">
      <c r="BK649276" s="2311"/>
    </row>
    <row r="649300" spans="63:63" x14ac:dyDescent="0.25">
      <c r="BK649300" s="2315"/>
    </row>
    <row r="649301" spans="63:63" x14ac:dyDescent="0.25">
      <c r="BK649301" s="2311"/>
    </row>
    <row r="649325" spans="63:63" x14ac:dyDescent="0.25">
      <c r="BK649325" s="2315"/>
    </row>
    <row r="649326" spans="63:63" x14ac:dyDescent="0.25">
      <c r="BK649326" s="2311"/>
    </row>
    <row r="649350" spans="63:63" x14ac:dyDescent="0.25">
      <c r="BK649350" s="2315"/>
    </row>
    <row r="649351" spans="63:63" x14ac:dyDescent="0.25">
      <c r="BK649351" s="2311"/>
    </row>
    <row r="649375" spans="63:63" x14ac:dyDescent="0.25">
      <c r="BK649375" s="2315"/>
    </row>
    <row r="649376" spans="63:63" x14ac:dyDescent="0.25">
      <c r="BK649376" s="2311"/>
    </row>
    <row r="649400" spans="63:63" x14ac:dyDescent="0.25">
      <c r="BK649400" s="2315"/>
    </row>
    <row r="649401" spans="63:63" x14ac:dyDescent="0.25">
      <c r="BK649401" s="2311"/>
    </row>
    <row r="649425" spans="63:63" x14ac:dyDescent="0.25">
      <c r="BK649425" s="2315"/>
    </row>
    <row r="649426" spans="63:63" x14ac:dyDescent="0.25">
      <c r="BK649426" s="2311"/>
    </row>
    <row r="649450" spans="63:63" x14ac:dyDescent="0.25">
      <c r="BK649450" s="2315"/>
    </row>
    <row r="649451" spans="63:63" x14ac:dyDescent="0.25">
      <c r="BK649451" s="2311"/>
    </row>
    <row r="649475" spans="63:63" x14ac:dyDescent="0.25">
      <c r="BK649475" s="2315"/>
    </row>
    <row r="649476" spans="63:63" x14ac:dyDescent="0.25">
      <c r="BK649476" s="2311"/>
    </row>
    <row r="649500" spans="63:63" x14ac:dyDescent="0.25">
      <c r="BK649500" s="2315"/>
    </row>
    <row r="649501" spans="63:63" x14ac:dyDescent="0.25">
      <c r="BK649501" s="2311"/>
    </row>
    <row r="649525" spans="63:63" x14ac:dyDescent="0.25">
      <c r="BK649525" s="2315"/>
    </row>
    <row r="649526" spans="63:63" x14ac:dyDescent="0.25">
      <c r="BK649526" s="2311"/>
    </row>
    <row r="649550" spans="63:63" x14ac:dyDescent="0.25">
      <c r="BK649550" s="2315"/>
    </row>
    <row r="649551" spans="63:63" x14ac:dyDescent="0.25">
      <c r="BK649551" s="2311"/>
    </row>
    <row r="649575" spans="63:63" x14ac:dyDescent="0.25">
      <c r="BK649575" s="2315"/>
    </row>
    <row r="649576" spans="63:63" x14ac:dyDescent="0.25">
      <c r="BK649576" s="2311"/>
    </row>
    <row r="649600" spans="63:63" x14ac:dyDescent="0.25">
      <c r="BK649600" s="2315"/>
    </row>
    <row r="649601" spans="63:63" x14ac:dyDescent="0.25">
      <c r="BK649601" s="2311"/>
    </row>
    <row r="649625" spans="63:63" x14ac:dyDescent="0.25">
      <c r="BK649625" s="2315"/>
    </row>
    <row r="649626" spans="63:63" x14ac:dyDescent="0.25">
      <c r="BK649626" s="2311"/>
    </row>
    <row r="649650" spans="63:63" x14ac:dyDescent="0.25">
      <c r="BK649650" s="2315"/>
    </row>
    <row r="649651" spans="63:63" x14ac:dyDescent="0.25">
      <c r="BK649651" s="2311"/>
    </row>
    <row r="649675" spans="63:63" x14ac:dyDescent="0.25">
      <c r="BK649675" s="2315"/>
    </row>
    <row r="649676" spans="63:63" x14ac:dyDescent="0.25">
      <c r="BK649676" s="2311"/>
    </row>
    <row r="649700" spans="63:63" x14ac:dyDescent="0.25">
      <c r="BK649700" s="2315"/>
    </row>
    <row r="649701" spans="63:63" x14ac:dyDescent="0.25">
      <c r="BK649701" s="2311"/>
    </row>
    <row r="649725" spans="63:63" x14ac:dyDescent="0.25">
      <c r="BK649725" s="2315"/>
    </row>
    <row r="649726" spans="63:63" x14ac:dyDescent="0.25">
      <c r="BK649726" s="2311"/>
    </row>
    <row r="649750" spans="63:63" x14ac:dyDescent="0.25">
      <c r="BK649750" s="2315"/>
    </row>
    <row r="649751" spans="63:63" x14ac:dyDescent="0.25">
      <c r="BK649751" s="2311"/>
    </row>
    <row r="649775" spans="63:63" x14ac:dyDescent="0.25">
      <c r="BK649775" s="2315"/>
    </row>
    <row r="649776" spans="63:63" x14ac:dyDescent="0.25">
      <c r="BK649776" s="2311"/>
    </row>
    <row r="649800" spans="63:63" x14ac:dyDescent="0.25">
      <c r="BK649800" s="2315"/>
    </row>
    <row r="649801" spans="63:63" x14ac:dyDescent="0.25">
      <c r="BK649801" s="2311"/>
    </row>
    <row r="649825" spans="63:63" x14ac:dyDescent="0.25">
      <c r="BK649825" s="2315"/>
    </row>
    <row r="649826" spans="63:63" x14ac:dyDescent="0.25">
      <c r="BK649826" s="2311"/>
    </row>
    <row r="649850" spans="63:63" x14ac:dyDescent="0.25">
      <c r="BK649850" s="2315"/>
    </row>
    <row r="649851" spans="63:63" x14ac:dyDescent="0.25">
      <c r="BK649851" s="2311"/>
    </row>
    <row r="649875" spans="63:63" x14ac:dyDescent="0.25">
      <c r="BK649875" s="2315"/>
    </row>
    <row r="649876" spans="63:63" x14ac:dyDescent="0.25">
      <c r="BK649876" s="2311"/>
    </row>
    <row r="649900" spans="63:63" x14ac:dyDescent="0.25">
      <c r="BK649900" s="2315"/>
    </row>
    <row r="649901" spans="63:63" x14ac:dyDescent="0.25">
      <c r="BK649901" s="2311"/>
    </row>
    <row r="649925" spans="63:63" x14ac:dyDescent="0.25">
      <c r="BK649925" s="2315"/>
    </row>
    <row r="649926" spans="63:63" x14ac:dyDescent="0.25">
      <c r="BK649926" s="2311"/>
    </row>
    <row r="649950" spans="63:63" x14ac:dyDescent="0.25">
      <c r="BK649950" s="2315"/>
    </row>
    <row r="649951" spans="63:63" x14ac:dyDescent="0.25">
      <c r="BK649951" s="2311"/>
    </row>
    <row r="649975" spans="63:63" x14ac:dyDescent="0.25">
      <c r="BK649975" s="2315"/>
    </row>
    <row r="649976" spans="63:63" x14ac:dyDescent="0.25">
      <c r="BK649976" s="2311"/>
    </row>
    <row r="650000" spans="63:63" x14ac:dyDescent="0.25">
      <c r="BK650000" s="2315"/>
    </row>
    <row r="650001" spans="63:63" x14ac:dyDescent="0.25">
      <c r="BK650001" s="2311"/>
    </row>
    <row r="650025" spans="63:63" x14ac:dyDescent="0.25">
      <c r="BK650025" s="2315"/>
    </row>
    <row r="650026" spans="63:63" x14ac:dyDescent="0.25">
      <c r="BK650026" s="2311"/>
    </row>
    <row r="650050" spans="63:63" x14ac:dyDescent="0.25">
      <c r="BK650050" s="2315"/>
    </row>
    <row r="650051" spans="63:63" x14ac:dyDescent="0.25">
      <c r="BK650051" s="2311"/>
    </row>
    <row r="650075" spans="63:63" x14ac:dyDescent="0.25">
      <c r="BK650075" s="2315"/>
    </row>
    <row r="650076" spans="63:63" x14ac:dyDescent="0.25">
      <c r="BK650076" s="2311"/>
    </row>
    <row r="650100" spans="63:63" x14ac:dyDescent="0.25">
      <c r="BK650100" s="2315"/>
    </row>
    <row r="650101" spans="63:63" x14ac:dyDescent="0.25">
      <c r="BK650101" s="2311"/>
    </row>
    <row r="650125" spans="63:63" x14ac:dyDescent="0.25">
      <c r="BK650125" s="2315"/>
    </row>
    <row r="650126" spans="63:63" x14ac:dyDescent="0.25">
      <c r="BK650126" s="2311"/>
    </row>
    <row r="650150" spans="63:63" x14ac:dyDescent="0.25">
      <c r="BK650150" s="2315"/>
    </row>
    <row r="650151" spans="63:63" x14ac:dyDescent="0.25">
      <c r="BK650151" s="2311"/>
    </row>
    <row r="650175" spans="63:63" x14ac:dyDescent="0.25">
      <c r="BK650175" s="2315"/>
    </row>
    <row r="650176" spans="63:63" x14ac:dyDescent="0.25">
      <c r="BK650176" s="2311"/>
    </row>
    <row r="650200" spans="63:63" x14ac:dyDescent="0.25">
      <c r="BK650200" s="2315"/>
    </row>
    <row r="650201" spans="63:63" x14ac:dyDescent="0.25">
      <c r="BK650201" s="2311"/>
    </row>
    <row r="650225" spans="63:63" x14ac:dyDescent="0.25">
      <c r="BK650225" s="2315"/>
    </row>
    <row r="650226" spans="63:63" x14ac:dyDescent="0.25">
      <c r="BK650226" s="2311"/>
    </row>
    <row r="650250" spans="63:63" x14ac:dyDescent="0.25">
      <c r="BK650250" s="2315"/>
    </row>
    <row r="650251" spans="63:63" x14ac:dyDescent="0.25">
      <c r="BK650251" s="2311"/>
    </row>
    <row r="650275" spans="63:63" x14ac:dyDescent="0.25">
      <c r="BK650275" s="2315"/>
    </row>
    <row r="650276" spans="63:63" x14ac:dyDescent="0.25">
      <c r="BK650276" s="2311"/>
    </row>
    <row r="650300" spans="63:63" x14ac:dyDescent="0.25">
      <c r="BK650300" s="2315"/>
    </row>
    <row r="650301" spans="63:63" x14ac:dyDescent="0.25">
      <c r="BK650301" s="2311"/>
    </row>
    <row r="650325" spans="63:63" x14ac:dyDescent="0.25">
      <c r="BK650325" s="2315"/>
    </row>
    <row r="650326" spans="63:63" x14ac:dyDescent="0.25">
      <c r="BK650326" s="2311"/>
    </row>
    <row r="650350" spans="63:63" x14ac:dyDescent="0.25">
      <c r="BK650350" s="2315"/>
    </row>
    <row r="650351" spans="63:63" x14ac:dyDescent="0.25">
      <c r="BK650351" s="2311"/>
    </row>
    <row r="650375" spans="63:63" x14ac:dyDescent="0.25">
      <c r="BK650375" s="2315"/>
    </row>
    <row r="650376" spans="63:63" x14ac:dyDescent="0.25">
      <c r="BK650376" s="2311"/>
    </row>
    <row r="650400" spans="63:63" x14ac:dyDescent="0.25">
      <c r="BK650400" s="2315"/>
    </row>
    <row r="650401" spans="63:63" x14ac:dyDescent="0.25">
      <c r="BK650401" s="2311"/>
    </row>
    <row r="650425" spans="63:63" x14ac:dyDescent="0.25">
      <c r="BK650425" s="2315"/>
    </row>
    <row r="650426" spans="63:63" x14ac:dyDescent="0.25">
      <c r="BK650426" s="2311"/>
    </row>
    <row r="650450" spans="63:63" x14ac:dyDescent="0.25">
      <c r="BK650450" s="2315"/>
    </row>
    <row r="650451" spans="63:63" x14ac:dyDescent="0.25">
      <c r="BK650451" s="2311"/>
    </row>
    <row r="650475" spans="63:63" x14ac:dyDescent="0.25">
      <c r="BK650475" s="2315"/>
    </row>
    <row r="650476" spans="63:63" x14ac:dyDescent="0.25">
      <c r="BK650476" s="2311"/>
    </row>
    <row r="650500" spans="63:63" x14ac:dyDescent="0.25">
      <c r="BK650500" s="2315"/>
    </row>
    <row r="650501" spans="63:63" x14ac:dyDescent="0.25">
      <c r="BK650501" s="2311"/>
    </row>
    <row r="650525" spans="63:63" x14ac:dyDescent="0.25">
      <c r="BK650525" s="2315"/>
    </row>
    <row r="650526" spans="63:63" x14ac:dyDescent="0.25">
      <c r="BK650526" s="2311"/>
    </row>
    <row r="650550" spans="63:63" x14ac:dyDescent="0.25">
      <c r="BK650550" s="2315"/>
    </row>
    <row r="650551" spans="63:63" x14ac:dyDescent="0.25">
      <c r="BK650551" s="2311"/>
    </row>
    <row r="650575" spans="63:63" x14ac:dyDescent="0.25">
      <c r="BK650575" s="2315"/>
    </row>
    <row r="650576" spans="63:63" x14ac:dyDescent="0.25">
      <c r="BK650576" s="2311"/>
    </row>
    <row r="650600" spans="63:63" x14ac:dyDescent="0.25">
      <c r="BK650600" s="2315"/>
    </row>
    <row r="650601" spans="63:63" x14ac:dyDescent="0.25">
      <c r="BK650601" s="2311"/>
    </row>
    <row r="650625" spans="63:63" x14ac:dyDescent="0.25">
      <c r="BK650625" s="2315"/>
    </row>
    <row r="650626" spans="63:63" x14ac:dyDescent="0.25">
      <c r="BK650626" s="2311"/>
    </row>
    <row r="650650" spans="63:63" x14ac:dyDescent="0.25">
      <c r="BK650650" s="2315"/>
    </row>
    <row r="650651" spans="63:63" x14ac:dyDescent="0.25">
      <c r="BK650651" s="2311"/>
    </row>
    <row r="650675" spans="63:63" x14ac:dyDescent="0.25">
      <c r="BK650675" s="2315"/>
    </row>
    <row r="650676" spans="63:63" x14ac:dyDescent="0.25">
      <c r="BK650676" s="2311"/>
    </row>
    <row r="650700" spans="63:63" x14ac:dyDescent="0.25">
      <c r="BK650700" s="2315"/>
    </row>
    <row r="650701" spans="63:63" x14ac:dyDescent="0.25">
      <c r="BK650701" s="2311"/>
    </row>
    <row r="650725" spans="63:63" x14ac:dyDescent="0.25">
      <c r="BK650725" s="2315"/>
    </row>
    <row r="650726" spans="63:63" x14ac:dyDescent="0.25">
      <c r="BK650726" s="2311"/>
    </row>
    <row r="650750" spans="63:63" x14ac:dyDescent="0.25">
      <c r="BK650750" s="2315"/>
    </row>
    <row r="650751" spans="63:63" x14ac:dyDescent="0.25">
      <c r="BK650751" s="2311"/>
    </row>
    <row r="650775" spans="63:63" x14ac:dyDescent="0.25">
      <c r="BK650775" s="2315"/>
    </row>
    <row r="650776" spans="63:63" x14ac:dyDescent="0.25">
      <c r="BK650776" s="2311"/>
    </row>
    <row r="650800" spans="63:63" x14ac:dyDescent="0.25">
      <c r="BK650800" s="2315"/>
    </row>
    <row r="650801" spans="63:63" x14ac:dyDescent="0.25">
      <c r="BK650801" s="2311"/>
    </row>
    <row r="650825" spans="63:63" x14ac:dyDescent="0.25">
      <c r="BK650825" s="2315"/>
    </row>
    <row r="650826" spans="63:63" x14ac:dyDescent="0.25">
      <c r="BK650826" s="2311"/>
    </row>
    <row r="650850" spans="63:63" x14ac:dyDescent="0.25">
      <c r="BK650850" s="2315"/>
    </row>
    <row r="650851" spans="63:63" x14ac:dyDescent="0.25">
      <c r="BK650851" s="2311"/>
    </row>
    <row r="650875" spans="63:63" x14ac:dyDescent="0.25">
      <c r="BK650875" s="2315"/>
    </row>
    <row r="650876" spans="63:63" x14ac:dyDescent="0.25">
      <c r="BK650876" s="2311"/>
    </row>
    <row r="650900" spans="63:63" x14ac:dyDescent="0.25">
      <c r="BK650900" s="2315"/>
    </row>
    <row r="650901" spans="63:63" x14ac:dyDescent="0.25">
      <c r="BK650901" s="2311"/>
    </row>
    <row r="650925" spans="63:63" x14ac:dyDescent="0.25">
      <c r="BK650925" s="2315"/>
    </row>
    <row r="650926" spans="63:63" x14ac:dyDescent="0.25">
      <c r="BK650926" s="2311"/>
    </row>
    <row r="650950" spans="63:63" x14ac:dyDescent="0.25">
      <c r="BK650950" s="2315"/>
    </row>
    <row r="650951" spans="63:63" x14ac:dyDescent="0.25">
      <c r="BK650951" s="2311"/>
    </row>
    <row r="650975" spans="63:63" x14ac:dyDescent="0.25">
      <c r="BK650975" s="2315"/>
    </row>
    <row r="650976" spans="63:63" x14ac:dyDescent="0.25">
      <c r="BK650976" s="2311"/>
    </row>
    <row r="651000" spans="63:63" x14ac:dyDescent="0.25">
      <c r="BK651000" s="2315"/>
    </row>
    <row r="651001" spans="63:63" x14ac:dyDescent="0.25">
      <c r="BK651001" s="2311"/>
    </row>
    <row r="651025" spans="63:63" x14ac:dyDescent="0.25">
      <c r="BK651025" s="2315"/>
    </row>
    <row r="651026" spans="63:63" x14ac:dyDescent="0.25">
      <c r="BK651026" s="2311"/>
    </row>
    <row r="651050" spans="63:63" x14ac:dyDescent="0.25">
      <c r="BK651050" s="2315"/>
    </row>
    <row r="651051" spans="63:63" x14ac:dyDescent="0.25">
      <c r="BK651051" s="2311"/>
    </row>
    <row r="651075" spans="63:63" x14ac:dyDescent="0.25">
      <c r="BK651075" s="2315"/>
    </row>
    <row r="651076" spans="63:63" x14ac:dyDescent="0.25">
      <c r="BK651076" s="2311"/>
    </row>
    <row r="651100" spans="63:63" x14ac:dyDescent="0.25">
      <c r="BK651100" s="2315"/>
    </row>
    <row r="651101" spans="63:63" x14ac:dyDescent="0.25">
      <c r="BK651101" s="2311"/>
    </row>
    <row r="651125" spans="63:63" x14ac:dyDescent="0.25">
      <c r="BK651125" s="2315"/>
    </row>
    <row r="651126" spans="63:63" x14ac:dyDescent="0.25">
      <c r="BK651126" s="2311"/>
    </row>
    <row r="651150" spans="63:63" x14ac:dyDescent="0.25">
      <c r="BK651150" s="2315"/>
    </row>
    <row r="651151" spans="63:63" x14ac:dyDescent="0.25">
      <c r="BK651151" s="2311"/>
    </row>
    <row r="651175" spans="63:63" x14ac:dyDescent="0.25">
      <c r="BK651175" s="2315"/>
    </row>
    <row r="651176" spans="63:63" x14ac:dyDescent="0.25">
      <c r="BK651176" s="2311"/>
    </row>
    <row r="651200" spans="63:63" x14ac:dyDescent="0.25">
      <c r="BK651200" s="2315"/>
    </row>
    <row r="651201" spans="63:63" x14ac:dyDescent="0.25">
      <c r="BK651201" s="2311"/>
    </row>
    <row r="651225" spans="63:63" x14ac:dyDescent="0.25">
      <c r="BK651225" s="2315"/>
    </row>
    <row r="651226" spans="63:63" x14ac:dyDescent="0.25">
      <c r="BK651226" s="2311"/>
    </row>
    <row r="651250" spans="63:63" x14ac:dyDescent="0.25">
      <c r="BK651250" s="2315"/>
    </row>
    <row r="651251" spans="63:63" x14ac:dyDescent="0.25">
      <c r="BK651251" s="2311"/>
    </row>
    <row r="651275" spans="63:63" x14ac:dyDescent="0.25">
      <c r="BK651275" s="2315"/>
    </row>
    <row r="651276" spans="63:63" x14ac:dyDescent="0.25">
      <c r="BK651276" s="2311"/>
    </row>
    <row r="651300" spans="63:63" x14ac:dyDescent="0.25">
      <c r="BK651300" s="2315"/>
    </row>
    <row r="651301" spans="63:63" x14ac:dyDescent="0.25">
      <c r="BK651301" s="2311"/>
    </row>
    <row r="651325" spans="63:63" x14ac:dyDescent="0.25">
      <c r="BK651325" s="2315"/>
    </row>
    <row r="651326" spans="63:63" x14ac:dyDescent="0.25">
      <c r="BK651326" s="2311"/>
    </row>
    <row r="651350" spans="63:63" x14ac:dyDescent="0.25">
      <c r="BK651350" s="2315"/>
    </row>
    <row r="651351" spans="63:63" x14ac:dyDescent="0.25">
      <c r="BK651351" s="2311"/>
    </row>
    <row r="651375" spans="63:63" x14ac:dyDescent="0.25">
      <c r="BK651375" s="2315"/>
    </row>
    <row r="651376" spans="63:63" x14ac:dyDescent="0.25">
      <c r="BK651376" s="2311"/>
    </row>
    <row r="651400" spans="63:63" x14ac:dyDescent="0.25">
      <c r="BK651400" s="2315"/>
    </row>
    <row r="651401" spans="63:63" x14ac:dyDescent="0.25">
      <c r="BK651401" s="2311"/>
    </row>
    <row r="651425" spans="63:63" x14ac:dyDescent="0.25">
      <c r="BK651425" s="2315"/>
    </row>
    <row r="651426" spans="63:63" x14ac:dyDescent="0.25">
      <c r="BK651426" s="2311"/>
    </row>
    <row r="651450" spans="63:63" x14ac:dyDescent="0.25">
      <c r="BK651450" s="2315"/>
    </row>
    <row r="651451" spans="63:63" x14ac:dyDescent="0.25">
      <c r="BK651451" s="2311"/>
    </row>
    <row r="651475" spans="63:63" x14ac:dyDescent="0.25">
      <c r="BK651475" s="2315"/>
    </row>
    <row r="651476" spans="63:63" x14ac:dyDescent="0.25">
      <c r="BK651476" s="2311"/>
    </row>
    <row r="651500" spans="63:63" x14ac:dyDescent="0.25">
      <c r="BK651500" s="2315"/>
    </row>
    <row r="651501" spans="63:63" x14ac:dyDescent="0.25">
      <c r="BK651501" s="2311"/>
    </row>
    <row r="651525" spans="63:63" x14ac:dyDescent="0.25">
      <c r="BK651525" s="2315"/>
    </row>
    <row r="651526" spans="63:63" x14ac:dyDescent="0.25">
      <c r="BK651526" s="2311"/>
    </row>
    <row r="651550" spans="63:63" x14ac:dyDescent="0.25">
      <c r="BK651550" s="2315"/>
    </row>
    <row r="651551" spans="63:63" x14ac:dyDescent="0.25">
      <c r="BK651551" s="2311"/>
    </row>
    <row r="651575" spans="63:63" x14ac:dyDescent="0.25">
      <c r="BK651575" s="2315"/>
    </row>
    <row r="651576" spans="63:63" x14ac:dyDescent="0.25">
      <c r="BK651576" s="2311"/>
    </row>
    <row r="651600" spans="63:63" x14ac:dyDescent="0.25">
      <c r="BK651600" s="2315"/>
    </row>
    <row r="651601" spans="63:63" x14ac:dyDescent="0.25">
      <c r="BK651601" s="2311"/>
    </row>
    <row r="651625" spans="63:63" x14ac:dyDescent="0.25">
      <c r="BK651625" s="2315"/>
    </row>
    <row r="651626" spans="63:63" x14ac:dyDescent="0.25">
      <c r="BK651626" s="2311"/>
    </row>
    <row r="651650" spans="63:63" x14ac:dyDescent="0.25">
      <c r="BK651650" s="2315"/>
    </row>
    <row r="651651" spans="63:63" x14ac:dyDescent="0.25">
      <c r="BK651651" s="2311"/>
    </row>
    <row r="651675" spans="63:63" x14ac:dyDescent="0.25">
      <c r="BK651675" s="2315"/>
    </row>
    <row r="651676" spans="63:63" x14ac:dyDescent="0.25">
      <c r="BK651676" s="2311"/>
    </row>
    <row r="651700" spans="63:63" x14ac:dyDescent="0.25">
      <c r="BK651700" s="2315"/>
    </row>
    <row r="651701" spans="63:63" x14ac:dyDescent="0.25">
      <c r="BK651701" s="2311"/>
    </row>
    <row r="651725" spans="63:63" x14ac:dyDescent="0.25">
      <c r="BK651725" s="2315"/>
    </row>
    <row r="651726" spans="63:63" x14ac:dyDescent="0.25">
      <c r="BK651726" s="2311"/>
    </row>
    <row r="651750" spans="63:63" x14ac:dyDescent="0.25">
      <c r="BK651750" s="2315"/>
    </row>
    <row r="651751" spans="63:63" x14ac:dyDescent="0.25">
      <c r="BK651751" s="2311"/>
    </row>
    <row r="651775" spans="63:63" x14ac:dyDescent="0.25">
      <c r="BK651775" s="2315"/>
    </row>
    <row r="651776" spans="63:63" x14ac:dyDescent="0.25">
      <c r="BK651776" s="2311"/>
    </row>
    <row r="651800" spans="63:63" x14ac:dyDescent="0.25">
      <c r="BK651800" s="2315"/>
    </row>
    <row r="651801" spans="63:63" x14ac:dyDescent="0.25">
      <c r="BK651801" s="2311"/>
    </row>
    <row r="651825" spans="63:63" x14ac:dyDescent="0.25">
      <c r="BK651825" s="2315"/>
    </row>
    <row r="651826" spans="63:63" x14ac:dyDescent="0.25">
      <c r="BK651826" s="2311"/>
    </row>
    <row r="651850" spans="63:63" x14ac:dyDescent="0.25">
      <c r="BK651850" s="2315"/>
    </row>
    <row r="651851" spans="63:63" x14ac:dyDescent="0.25">
      <c r="BK651851" s="2311"/>
    </row>
    <row r="651875" spans="63:63" x14ac:dyDescent="0.25">
      <c r="BK651875" s="2315"/>
    </row>
    <row r="651876" spans="63:63" x14ac:dyDescent="0.25">
      <c r="BK651876" s="2311"/>
    </row>
    <row r="651900" spans="63:63" x14ac:dyDescent="0.25">
      <c r="BK651900" s="2315"/>
    </row>
    <row r="651901" spans="63:63" x14ac:dyDescent="0.25">
      <c r="BK651901" s="2311"/>
    </row>
    <row r="651925" spans="63:63" x14ac:dyDescent="0.25">
      <c r="BK651925" s="2315"/>
    </row>
    <row r="651926" spans="63:63" x14ac:dyDescent="0.25">
      <c r="BK651926" s="2311"/>
    </row>
    <row r="651950" spans="63:63" x14ac:dyDescent="0.25">
      <c r="BK651950" s="2315"/>
    </row>
    <row r="651951" spans="63:63" x14ac:dyDescent="0.25">
      <c r="BK651951" s="2311"/>
    </row>
    <row r="651975" spans="63:63" x14ac:dyDescent="0.25">
      <c r="BK651975" s="2315"/>
    </row>
    <row r="651976" spans="63:63" x14ac:dyDescent="0.25">
      <c r="BK651976" s="2311"/>
    </row>
    <row r="652000" spans="63:63" x14ac:dyDescent="0.25">
      <c r="BK652000" s="2315"/>
    </row>
    <row r="652001" spans="63:63" x14ac:dyDescent="0.25">
      <c r="BK652001" s="2311"/>
    </row>
    <row r="652025" spans="63:63" x14ac:dyDescent="0.25">
      <c r="BK652025" s="2315"/>
    </row>
    <row r="652026" spans="63:63" x14ac:dyDescent="0.25">
      <c r="BK652026" s="2311"/>
    </row>
    <row r="652050" spans="63:63" x14ac:dyDescent="0.25">
      <c r="BK652050" s="2315"/>
    </row>
    <row r="652051" spans="63:63" x14ac:dyDescent="0.25">
      <c r="BK652051" s="2311"/>
    </row>
    <row r="652075" spans="63:63" x14ac:dyDescent="0.25">
      <c r="BK652075" s="2315"/>
    </row>
    <row r="652076" spans="63:63" x14ac:dyDescent="0.25">
      <c r="BK652076" s="2311"/>
    </row>
    <row r="652100" spans="63:63" x14ac:dyDescent="0.25">
      <c r="BK652100" s="2315"/>
    </row>
    <row r="652101" spans="63:63" x14ac:dyDescent="0.25">
      <c r="BK652101" s="2311"/>
    </row>
    <row r="652125" spans="63:63" x14ac:dyDescent="0.25">
      <c r="BK652125" s="2315"/>
    </row>
    <row r="652126" spans="63:63" x14ac:dyDescent="0.25">
      <c r="BK652126" s="2311"/>
    </row>
    <row r="652150" spans="63:63" x14ac:dyDescent="0.25">
      <c r="BK652150" s="2315"/>
    </row>
    <row r="652151" spans="63:63" x14ac:dyDescent="0.25">
      <c r="BK652151" s="2311"/>
    </row>
    <row r="652175" spans="63:63" x14ac:dyDescent="0.25">
      <c r="BK652175" s="2315"/>
    </row>
    <row r="652176" spans="63:63" x14ac:dyDescent="0.25">
      <c r="BK652176" s="2311"/>
    </row>
    <row r="652200" spans="63:63" x14ac:dyDescent="0.25">
      <c r="BK652200" s="2315"/>
    </row>
    <row r="652201" spans="63:63" x14ac:dyDescent="0.25">
      <c r="BK652201" s="2311"/>
    </row>
    <row r="652225" spans="63:63" x14ac:dyDescent="0.25">
      <c r="BK652225" s="2315"/>
    </row>
    <row r="652226" spans="63:63" x14ac:dyDescent="0.25">
      <c r="BK652226" s="2311"/>
    </row>
    <row r="652250" spans="63:63" x14ac:dyDescent="0.25">
      <c r="BK652250" s="2315"/>
    </row>
    <row r="652251" spans="63:63" x14ac:dyDescent="0.25">
      <c r="BK652251" s="2311"/>
    </row>
    <row r="652275" spans="63:63" x14ac:dyDescent="0.25">
      <c r="BK652275" s="2315"/>
    </row>
    <row r="652276" spans="63:63" x14ac:dyDescent="0.25">
      <c r="BK652276" s="2311"/>
    </row>
    <row r="652300" spans="63:63" x14ac:dyDescent="0.25">
      <c r="BK652300" s="2315"/>
    </row>
    <row r="652301" spans="63:63" x14ac:dyDescent="0.25">
      <c r="BK652301" s="2311"/>
    </row>
    <row r="652325" spans="63:63" x14ac:dyDescent="0.25">
      <c r="BK652325" s="2315"/>
    </row>
    <row r="652326" spans="63:63" x14ac:dyDescent="0.25">
      <c r="BK652326" s="2311"/>
    </row>
    <row r="652350" spans="63:63" x14ac:dyDescent="0.25">
      <c r="BK652350" s="2315"/>
    </row>
    <row r="652351" spans="63:63" x14ac:dyDescent="0.25">
      <c r="BK652351" s="2311"/>
    </row>
    <row r="652375" spans="63:63" x14ac:dyDescent="0.25">
      <c r="BK652375" s="2315"/>
    </row>
    <row r="652376" spans="63:63" x14ac:dyDescent="0.25">
      <c r="BK652376" s="2311"/>
    </row>
    <row r="652400" spans="63:63" x14ac:dyDescent="0.25">
      <c r="BK652400" s="2315"/>
    </row>
    <row r="652401" spans="63:63" x14ac:dyDescent="0.25">
      <c r="BK652401" s="2311"/>
    </row>
    <row r="652425" spans="63:63" x14ac:dyDescent="0.25">
      <c r="BK652425" s="2315"/>
    </row>
    <row r="652426" spans="63:63" x14ac:dyDescent="0.25">
      <c r="BK652426" s="2311"/>
    </row>
    <row r="652450" spans="63:63" x14ac:dyDescent="0.25">
      <c r="BK652450" s="2315"/>
    </row>
    <row r="652451" spans="63:63" x14ac:dyDescent="0.25">
      <c r="BK652451" s="2311"/>
    </row>
    <row r="652475" spans="63:63" x14ac:dyDescent="0.25">
      <c r="BK652475" s="2315"/>
    </row>
    <row r="652476" spans="63:63" x14ac:dyDescent="0.25">
      <c r="BK652476" s="2311"/>
    </row>
    <row r="652500" spans="63:63" x14ac:dyDescent="0.25">
      <c r="BK652500" s="2315"/>
    </row>
    <row r="652501" spans="63:63" x14ac:dyDescent="0.25">
      <c r="BK652501" s="2311"/>
    </row>
    <row r="652525" spans="63:63" x14ac:dyDescent="0.25">
      <c r="BK652525" s="2315"/>
    </row>
    <row r="652526" spans="63:63" x14ac:dyDescent="0.25">
      <c r="BK652526" s="2311"/>
    </row>
    <row r="652550" spans="63:63" x14ac:dyDescent="0.25">
      <c r="BK652550" s="2315"/>
    </row>
    <row r="652551" spans="63:63" x14ac:dyDescent="0.25">
      <c r="BK652551" s="2311"/>
    </row>
    <row r="652575" spans="63:63" x14ac:dyDescent="0.25">
      <c r="BK652575" s="2315"/>
    </row>
    <row r="652576" spans="63:63" x14ac:dyDescent="0.25">
      <c r="BK652576" s="2311"/>
    </row>
    <row r="652600" spans="63:63" x14ac:dyDescent="0.25">
      <c r="BK652600" s="2315"/>
    </row>
    <row r="652601" spans="63:63" x14ac:dyDescent="0.25">
      <c r="BK652601" s="2311"/>
    </row>
    <row r="652625" spans="63:63" x14ac:dyDescent="0.25">
      <c r="BK652625" s="2315"/>
    </row>
    <row r="652626" spans="63:63" x14ac:dyDescent="0.25">
      <c r="BK652626" s="2311"/>
    </row>
    <row r="652650" spans="63:63" x14ac:dyDescent="0.25">
      <c r="BK652650" s="2315"/>
    </row>
    <row r="652651" spans="63:63" x14ac:dyDescent="0.25">
      <c r="BK652651" s="2311"/>
    </row>
    <row r="652675" spans="63:63" x14ac:dyDescent="0.25">
      <c r="BK652675" s="2315"/>
    </row>
    <row r="652676" spans="63:63" x14ac:dyDescent="0.25">
      <c r="BK652676" s="2311"/>
    </row>
    <row r="652700" spans="63:63" x14ac:dyDescent="0.25">
      <c r="BK652700" s="2315"/>
    </row>
    <row r="652701" spans="63:63" x14ac:dyDescent="0.25">
      <c r="BK652701" s="2311"/>
    </row>
    <row r="652725" spans="63:63" x14ac:dyDescent="0.25">
      <c r="BK652725" s="2315"/>
    </row>
    <row r="652726" spans="63:63" x14ac:dyDescent="0.25">
      <c r="BK652726" s="2311"/>
    </row>
    <row r="652750" spans="63:63" x14ac:dyDescent="0.25">
      <c r="BK652750" s="2315"/>
    </row>
    <row r="652751" spans="63:63" x14ac:dyDescent="0.25">
      <c r="BK652751" s="2311"/>
    </row>
    <row r="652775" spans="63:63" x14ac:dyDescent="0.25">
      <c r="BK652775" s="2315"/>
    </row>
    <row r="652776" spans="63:63" x14ac:dyDescent="0.25">
      <c r="BK652776" s="2311"/>
    </row>
    <row r="652800" spans="63:63" x14ac:dyDescent="0.25">
      <c r="BK652800" s="2315"/>
    </row>
    <row r="652801" spans="63:63" x14ac:dyDescent="0.25">
      <c r="BK652801" s="2311"/>
    </row>
    <row r="652825" spans="63:63" x14ac:dyDescent="0.25">
      <c r="BK652825" s="2315"/>
    </row>
    <row r="652826" spans="63:63" x14ac:dyDescent="0.25">
      <c r="BK652826" s="2311"/>
    </row>
    <row r="652850" spans="63:63" x14ac:dyDescent="0.25">
      <c r="BK652850" s="2315"/>
    </row>
    <row r="652851" spans="63:63" x14ac:dyDescent="0.25">
      <c r="BK652851" s="2311"/>
    </row>
    <row r="652875" spans="63:63" x14ac:dyDescent="0.25">
      <c r="BK652875" s="2315"/>
    </row>
    <row r="652876" spans="63:63" x14ac:dyDescent="0.25">
      <c r="BK652876" s="2311"/>
    </row>
    <row r="652900" spans="63:63" x14ac:dyDescent="0.25">
      <c r="BK652900" s="2315"/>
    </row>
    <row r="652901" spans="63:63" x14ac:dyDescent="0.25">
      <c r="BK652901" s="2311"/>
    </row>
    <row r="652925" spans="63:63" x14ac:dyDescent="0.25">
      <c r="BK652925" s="2315"/>
    </row>
    <row r="652926" spans="63:63" x14ac:dyDescent="0.25">
      <c r="BK652926" s="2311"/>
    </row>
    <row r="652950" spans="63:63" x14ac:dyDescent="0.25">
      <c r="BK652950" s="2315"/>
    </row>
    <row r="652951" spans="63:63" x14ac:dyDescent="0.25">
      <c r="BK652951" s="2311"/>
    </row>
    <row r="652975" spans="63:63" x14ac:dyDescent="0.25">
      <c r="BK652975" s="2315"/>
    </row>
    <row r="652976" spans="63:63" x14ac:dyDescent="0.25">
      <c r="BK652976" s="2311"/>
    </row>
    <row r="653000" spans="63:63" x14ac:dyDescent="0.25">
      <c r="BK653000" s="2315"/>
    </row>
    <row r="653001" spans="63:63" x14ac:dyDescent="0.25">
      <c r="BK653001" s="2311"/>
    </row>
    <row r="653025" spans="63:63" x14ac:dyDescent="0.25">
      <c r="BK653025" s="2315"/>
    </row>
    <row r="653026" spans="63:63" x14ac:dyDescent="0.25">
      <c r="BK653026" s="2311"/>
    </row>
    <row r="653050" spans="63:63" x14ac:dyDescent="0.25">
      <c r="BK653050" s="2315"/>
    </row>
    <row r="653051" spans="63:63" x14ac:dyDescent="0.25">
      <c r="BK653051" s="2311"/>
    </row>
    <row r="653075" spans="63:63" x14ac:dyDescent="0.25">
      <c r="BK653075" s="2315"/>
    </row>
    <row r="653076" spans="63:63" x14ac:dyDescent="0.25">
      <c r="BK653076" s="2311"/>
    </row>
    <row r="653100" spans="63:63" x14ac:dyDescent="0.25">
      <c r="BK653100" s="2315"/>
    </row>
    <row r="653101" spans="63:63" x14ac:dyDescent="0.25">
      <c r="BK653101" s="2311"/>
    </row>
    <row r="653125" spans="63:63" x14ac:dyDescent="0.25">
      <c r="BK653125" s="2315"/>
    </row>
    <row r="653126" spans="63:63" x14ac:dyDescent="0.25">
      <c r="BK653126" s="2311"/>
    </row>
    <row r="653150" spans="63:63" x14ac:dyDescent="0.25">
      <c r="BK653150" s="2315"/>
    </row>
    <row r="653151" spans="63:63" x14ac:dyDescent="0.25">
      <c r="BK653151" s="2311"/>
    </row>
    <row r="653175" spans="63:63" x14ac:dyDescent="0.25">
      <c r="BK653175" s="2315"/>
    </row>
    <row r="653176" spans="63:63" x14ac:dyDescent="0.25">
      <c r="BK653176" s="2311"/>
    </row>
    <row r="653200" spans="63:63" x14ac:dyDescent="0.25">
      <c r="BK653200" s="2315"/>
    </row>
    <row r="653201" spans="63:63" x14ac:dyDescent="0.25">
      <c r="BK653201" s="2311"/>
    </row>
    <row r="653225" spans="63:63" x14ac:dyDescent="0.25">
      <c r="BK653225" s="2315"/>
    </row>
    <row r="653226" spans="63:63" x14ac:dyDescent="0.25">
      <c r="BK653226" s="2311"/>
    </row>
    <row r="653250" spans="63:63" x14ac:dyDescent="0.25">
      <c r="BK653250" s="2315"/>
    </row>
    <row r="653251" spans="63:63" x14ac:dyDescent="0.25">
      <c r="BK653251" s="2311"/>
    </row>
    <row r="653275" spans="63:63" x14ac:dyDescent="0.25">
      <c r="BK653275" s="2315"/>
    </row>
    <row r="653276" spans="63:63" x14ac:dyDescent="0.25">
      <c r="BK653276" s="2311"/>
    </row>
    <row r="653300" spans="63:63" x14ac:dyDescent="0.25">
      <c r="BK653300" s="2315"/>
    </row>
    <row r="653301" spans="63:63" x14ac:dyDescent="0.25">
      <c r="BK653301" s="2311"/>
    </row>
    <row r="653325" spans="63:63" x14ac:dyDescent="0.25">
      <c r="BK653325" s="2315"/>
    </row>
    <row r="653326" spans="63:63" x14ac:dyDescent="0.25">
      <c r="BK653326" s="2311"/>
    </row>
    <row r="653350" spans="63:63" x14ac:dyDescent="0.25">
      <c r="BK653350" s="2315"/>
    </row>
    <row r="653351" spans="63:63" x14ac:dyDescent="0.25">
      <c r="BK653351" s="2311"/>
    </row>
    <row r="653375" spans="63:63" x14ac:dyDescent="0.25">
      <c r="BK653375" s="2315"/>
    </row>
    <row r="653376" spans="63:63" x14ac:dyDescent="0.25">
      <c r="BK653376" s="2311"/>
    </row>
    <row r="653400" spans="63:63" x14ac:dyDescent="0.25">
      <c r="BK653400" s="2315"/>
    </row>
    <row r="653401" spans="63:63" x14ac:dyDescent="0.25">
      <c r="BK653401" s="2311"/>
    </row>
    <row r="653425" spans="63:63" x14ac:dyDescent="0.25">
      <c r="BK653425" s="2315"/>
    </row>
    <row r="653426" spans="63:63" x14ac:dyDescent="0.25">
      <c r="BK653426" s="2311"/>
    </row>
    <row r="653450" spans="63:63" x14ac:dyDescent="0.25">
      <c r="BK653450" s="2315"/>
    </row>
    <row r="653451" spans="63:63" x14ac:dyDescent="0.25">
      <c r="BK653451" s="2311"/>
    </row>
    <row r="653475" spans="63:63" x14ac:dyDescent="0.25">
      <c r="BK653475" s="2315"/>
    </row>
    <row r="653476" spans="63:63" x14ac:dyDescent="0.25">
      <c r="BK653476" s="2311"/>
    </row>
    <row r="653500" spans="63:63" x14ac:dyDescent="0.25">
      <c r="BK653500" s="2315"/>
    </row>
    <row r="653501" spans="63:63" x14ac:dyDescent="0.25">
      <c r="BK653501" s="2311"/>
    </row>
    <row r="653525" spans="63:63" x14ac:dyDescent="0.25">
      <c r="BK653525" s="2315"/>
    </row>
    <row r="653526" spans="63:63" x14ac:dyDescent="0.25">
      <c r="BK653526" s="2311"/>
    </row>
    <row r="653550" spans="63:63" x14ac:dyDescent="0.25">
      <c r="BK653550" s="2315"/>
    </row>
    <row r="653551" spans="63:63" x14ac:dyDescent="0.25">
      <c r="BK653551" s="2311"/>
    </row>
    <row r="653575" spans="63:63" x14ac:dyDescent="0.25">
      <c r="BK653575" s="2315"/>
    </row>
    <row r="653576" spans="63:63" x14ac:dyDescent="0.25">
      <c r="BK653576" s="2311"/>
    </row>
    <row r="653600" spans="63:63" x14ac:dyDescent="0.25">
      <c r="BK653600" s="2315"/>
    </row>
    <row r="653601" spans="63:63" x14ac:dyDescent="0.25">
      <c r="BK653601" s="2311"/>
    </row>
    <row r="653625" spans="63:63" x14ac:dyDescent="0.25">
      <c r="BK653625" s="2315"/>
    </row>
    <row r="653626" spans="63:63" x14ac:dyDescent="0.25">
      <c r="BK653626" s="2311"/>
    </row>
    <row r="653650" spans="63:63" x14ac:dyDescent="0.25">
      <c r="BK653650" s="2315"/>
    </row>
    <row r="653651" spans="63:63" x14ac:dyDescent="0.25">
      <c r="BK653651" s="2311"/>
    </row>
    <row r="653675" spans="63:63" x14ac:dyDescent="0.25">
      <c r="BK653675" s="2315"/>
    </row>
    <row r="653676" spans="63:63" x14ac:dyDescent="0.25">
      <c r="BK653676" s="2311"/>
    </row>
    <row r="653700" spans="63:63" x14ac:dyDescent="0.25">
      <c r="BK653700" s="2315"/>
    </row>
    <row r="653701" spans="63:63" x14ac:dyDescent="0.25">
      <c r="BK653701" s="2311"/>
    </row>
    <row r="653725" spans="63:63" x14ac:dyDescent="0.25">
      <c r="BK653725" s="2315"/>
    </row>
    <row r="653726" spans="63:63" x14ac:dyDescent="0.25">
      <c r="BK653726" s="2311"/>
    </row>
    <row r="653750" spans="63:63" x14ac:dyDescent="0.25">
      <c r="BK653750" s="2315"/>
    </row>
    <row r="653751" spans="63:63" x14ac:dyDescent="0.25">
      <c r="BK653751" s="2311"/>
    </row>
    <row r="653775" spans="63:63" x14ac:dyDescent="0.25">
      <c r="BK653775" s="2315"/>
    </row>
    <row r="653776" spans="63:63" x14ac:dyDescent="0.25">
      <c r="BK653776" s="2311"/>
    </row>
    <row r="653800" spans="63:63" x14ac:dyDescent="0.25">
      <c r="BK653800" s="2315"/>
    </row>
    <row r="653801" spans="63:63" x14ac:dyDescent="0.25">
      <c r="BK653801" s="2311"/>
    </row>
    <row r="653825" spans="63:63" x14ac:dyDescent="0.25">
      <c r="BK653825" s="2315"/>
    </row>
    <row r="653826" spans="63:63" x14ac:dyDescent="0.25">
      <c r="BK653826" s="2311"/>
    </row>
    <row r="653850" spans="63:63" x14ac:dyDescent="0.25">
      <c r="BK653850" s="2315"/>
    </row>
    <row r="653851" spans="63:63" x14ac:dyDescent="0.25">
      <c r="BK653851" s="2311"/>
    </row>
    <row r="653875" spans="63:63" x14ac:dyDescent="0.25">
      <c r="BK653875" s="2315"/>
    </row>
    <row r="653876" spans="63:63" x14ac:dyDescent="0.25">
      <c r="BK653876" s="2311"/>
    </row>
    <row r="653900" spans="63:63" x14ac:dyDescent="0.25">
      <c r="BK653900" s="2315"/>
    </row>
    <row r="653901" spans="63:63" x14ac:dyDescent="0.25">
      <c r="BK653901" s="2311"/>
    </row>
    <row r="653925" spans="63:63" x14ac:dyDescent="0.25">
      <c r="BK653925" s="2315"/>
    </row>
    <row r="653926" spans="63:63" x14ac:dyDescent="0.25">
      <c r="BK653926" s="2311"/>
    </row>
    <row r="653950" spans="63:63" x14ac:dyDescent="0.25">
      <c r="BK653950" s="2315"/>
    </row>
    <row r="653951" spans="63:63" x14ac:dyDescent="0.25">
      <c r="BK653951" s="2311"/>
    </row>
    <row r="653975" spans="63:63" x14ac:dyDescent="0.25">
      <c r="BK653975" s="2315"/>
    </row>
    <row r="653976" spans="63:63" x14ac:dyDescent="0.25">
      <c r="BK653976" s="2311"/>
    </row>
    <row r="654000" spans="63:63" x14ac:dyDescent="0.25">
      <c r="BK654000" s="2315"/>
    </row>
    <row r="654001" spans="63:63" x14ac:dyDescent="0.25">
      <c r="BK654001" s="2311"/>
    </row>
    <row r="654025" spans="63:63" x14ac:dyDescent="0.25">
      <c r="BK654025" s="2315"/>
    </row>
    <row r="654026" spans="63:63" x14ac:dyDescent="0.25">
      <c r="BK654026" s="2311"/>
    </row>
    <row r="654050" spans="63:63" x14ac:dyDescent="0.25">
      <c r="BK654050" s="2315"/>
    </row>
    <row r="654051" spans="63:63" x14ac:dyDescent="0.25">
      <c r="BK654051" s="2311"/>
    </row>
    <row r="654075" spans="63:63" x14ac:dyDescent="0.25">
      <c r="BK654075" s="2315"/>
    </row>
    <row r="654076" spans="63:63" x14ac:dyDescent="0.25">
      <c r="BK654076" s="2311"/>
    </row>
    <row r="654100" spans="63:63" x14ac:dyDescent="0.25">
      <c r="BK654100" s="2315"/>
    </row>
    <row r="654101" spans="63:63" x14ac:dyDescent="0.25">
      <c r="BK654101" s="2311"/>
    </row>
    <row r="654125" spans="63:63" x14ac:dyDescent="0.25">
      <c r="BK654125" s="2315"/>
    </row>
    <row r="654126" spans="63:63" x14ac:dyDescent="0.25">
      <c r="BK654126" s="2311"/>
    </row>
    <row r="654150" spans="63:63" x14ac:dyDescent="0.25">
      <c r="BK654150" s="2315"/>
    </row>
    <row r="654151" spans="63:63" x14ac:dyDescent="0.25">
      <c r="BK654151" s="2311"/>
    </row>
    <row r="654175" spans="63:63" x14ac:dyDescent="0.25">
      <c r="BK654175" s="2315"/>
    </row>
    <row r="654176" spans="63:63" x14ac:dyDescent="0.25">
      <c r="BK654176" s="2311"/>
    </row>
    <row r="654200" spans="63:63" x14ac:dyDescent="0.25">
      <c r="BK654200" s="2315"/>
    </row>
    <row r="654201" spans="63:63" x14ac:dyDescent="0.25">
      <c r="BK654201" s="2311"/>
    </row>
    <row r="654225" spans="63:63" x14ac:dyDescent="0.25">
      <c r="BK654225" s="2315"/>
    </row>
    <row r="654226" spans="63:63" x14ac:dyDescent="0.25">
      <c r="BK654226" s="2311"/>
    </row>
    <row r="654250" spans="63:63" x14ac:dyDescent="0.25">
      <c r="BK654250" s="2315"/>
    </row>
    <row r="654251" spans="63:63" x14ac:dyDescent="0.25">
      <c r="BK654251" s="2311"/>
    </row>
    <row r="654275" spans="63:63" x14ac:dyDescent="0.25">
      <c r="BK654275" s="2315"/>
    </row>
    <row r="654276" spans="63:63" x14ac:dyDescent="0.25">
      <c r="BK654276" s="2311"/>
    </row>
    <row r="654300" spans="63:63" x14ac:dyDescent="0.25">
      <c r="BK654300" s="2315"/>
    </row>
    <row r="654301" spans="63:63" x14ac:dyDescent="0.25">
      <c r="BK654301" s="2311"/>
    </row>
    <row r="654325" spans="63:63" x14ac:dyDescent="0.25">
      <c r="BK654325" s="2315"/>
    </row>
    <row r="654326" spans="63:63" x14ac:dyDescent="0.25">
      <c r="BK654326" s="2311"/>
    </row>
    <row r="654350" spans="63:63" x14ac:dyDescent="0.25">
      <c r="BK654350" s="2315"/>
    </row>
    <row r="654351" spans="63:63" x14ac:dyDescent="0.25">
      <c r="BK654351" s="2311"/>
    </row>
    <row r="654375" spans="63:63" x14ac:dyDescent="0.25">
      <c r="BK654375" s="2315"/>
    </row>
    <row r="654376" spans="63:63" x14ac:dyDescent="0.25">
      <c r="BK654376" s="2311"/>
    </row>
    <row r="654400" spans="63:63" x14ac:dyDescent="0.25">
      <c r="BK654400" s="2315"/>
    </row>
    <row r="654401" spans="63:63" x14ac:dyDescent="0.25">
      <c r="BK654401" s="2311"/>
    </row>
    <row r="654425" spans="63:63" x14ac:dyDescent="0.25">
      <c r="BK654425" s="2315"/>
    </row>
    <row r="654426" spans="63:63" x14ac:dyDescent="0.25">
      <c r="BK654426" s="2311"/>
    </row>
    <row r="654450" spans="63:63" x14ac:dyDescent="0.25">
      <c r="BK654450" s="2315"/>
    </row>
    <row r="654451" spans="63:63" x14ac:dyDescent="0.25">
      <c r="BK654451" s="2311"/>
    </row>
    <row r="654475" spans="63:63" x14ac:dyDescent="0.25">
      <c r="BK654475" s="2315"/>
    </row>
    <row r="654476" spans="63:63" x14ac:dyDescent="0.25">
      <c r="BK654476" s="2311"/>
    </row>
    <row r="654500" spans="63:63" x14ac:dyDescent="0.25">
      <c r="BK654500" s="2315"/>
    </row>
    <row r="654501" spans="63:63" x14ac:dyDescent="0.25">
      <c r="BK654501" s="2311"/>
    </row>
    <row r="654525" spans="63:63" x14ac:dyDescent="0.25">
      <c r="BK654525" s="2315"/>
    </row>
    <row r="654526" spans="63:63" x14ac:dyDescent="0.25">
      <c r="BK654526" s="2311"/>
    </row>
    <row r="654550" spans="63:63" x14ac:dyDescent="0.25">
      <c r="BK654550" s="2315"/>
    </row>
    <row r="654551" spans="63:63" x14ac:dyDescent="0.25">
      <c r="BK654551" s="2311"/>
    </row>
    <row r="654575" spans="63:63" x14ac:dyDescent="0.25">
      <c r="BK654575" s="2315"/>
    </row>
    <row r="654576" spans="63:63" x14ac:dyDescent="0.25">
      <c r="BK654576" s="2311"/>
    </row>
    <row r="654600" spans="63:63" x14ac:dyDescent="0.25">
      <c r="BK654600" s="2315"/>
    </row>
    <row r="654601" spans="63:63" x14ac:dyDescent="0.25">
      <c r="BK654601" s="2311"/>
    </row>
    <row r="654625" spans="63:63" x14ac:dyDescent="0.25">
      <c r="BK654625" s="2315"/>
    </row>
    <row r="654626" spans="63:63" x14ac:dyDescent="0.25">
      <c r="BK654626" s="2311"/>
    </row>
    <row r="654650" spans="63:63" x14ac:dyDescent="0.25">
      <c r="BK654650" s="2315"/>
    </row>
    <row r="654651" spans="63:63" x14ac:dyDescent="0.25">
      <c r="BK654651" s="2311"/>
    </row>
    <row r="654675" spans="63:63" x14ac:dyDescent="0.25">
      <c r="BK654675" s="2315"/>
    </row>
    <row r="654676" spans="63:63" x14ac:dyDescent="0.25">
      <c r="BK654676" s="2311"/>
    </row>
    <row r="654700" spans="63:63" x14ac:dyDescent="0.25">
      <c r="BK654700" s="2315"/>
    </row>
    <row r="654701" spans="63:63" x14ac:dyDescent="0.25">
      <c r="BK654701" s="2311"/>
    </row>
    <row r="654725" spans="63:63" x14ac:dyDescent="0.25">
      <c r="BK654725" s="2315"/>
    </row>
    <row r="654726" spans="63:63" x14ac:dyDescent="0.25">
      <c r="BK654726" s="2311"/>
    </row>
    <row r="654750" spans="63:63" x14ac:dyDescent="0.25">
      <c r="BK654750" s="2315"/>
    </row>
    <row r="654751" spans="63:63" x14ac:dyDescent="0.25">
      <c r="BK654751" s="2311"/>
    </row>
    <row r="654775" spans="63:63" x14ac:dyDescent="0.25">
      <c r="BK654775" s="2315"/>
    </row>
    <row r="654776" spans="63:63" x14ac:dyDescent="0.25">
      <c r="BK654776" s="2311"/>
    </row>
    <row r="654800" spans="63:63" x14ac:dyDescent="0.25">
      <c r="BK654800" s="2315"/>
    </row>
    <row r="654801" spans="63:63" x14ac:dyDescent="0.25">
      <c r="BK654801" s="2311"/>
    </row>
    <row r="654825" spans="63:63" x14ac:dyDescent="0.25">
      <c r="BK654825" s="2315"/>
    </row>
    <row r="654826" spans="63:63" x14ac:dyDescent="0.25">
      <c r="BK654826" s="2311"/>
    </row>
    <row r="654850" spans="63:63" x14ac:dyDescent="0.25">
      <c r="BK654850" s="2315"/>
    </row>
    <row r="654851" spans="63:63" x14ac:dyDescent="0.25">
      <c r="BK654851" s="2311"/>
    </row>
    <row r="654875" spans="63:63" x14ac:dyDescent="0.25">
      <c r="BK654875" s="2315"/>
    </row>
    <row r="654876" spans="63:63" x14ac:dyDescent="0.25">
      <c r="BK654876" s="2311"/>
    </row>
    <row r="654900" spans="63:63" x14ac:dyDescent="0.25">
      <c r="BK654900" s="2315"/>
    </row>
    <row r="654901" spans="63:63" x14ac:dyDescent="0.25">
      <c r="BK654901" s="2311"/>
    </row>
    <row r="654925" spans="63:63" x14ac:dyDescent="0.25">
      <c r="BK654925" s="2315"/>
    </row>
    <row r="654926" spans="63:63" x14ac:dyDescent="0.25">
      <c r="BK654926" s="2311"/>
    </row>
    <row r="654950" spans="63:63" x14ac:dyDescent="0.25">
      <c r="BK654950" s="2315"/>
    </row>
    <row r="654951" spans="63:63" x14ac:dyDescent="0.25">
      <c r="BK654951" s="2311"/>
    </row>
    <row r="654975" spans="63:63" x14ac:dyDescent="0.25">
      <c r="BK654975" s="2315"/>
    </row>
    <row r="654976" spans="63:63" x14ac:dyDescent="0.25">
      <c r="BK654976" s="2311"/>
    </row>
    <row r="655000" spans="63:63" x14ac:dyDescent="0.25">
      <c r="BK655000" s="2315"/>
    </row>
    <row r="655001" spans="63:63" x14ac:dyDescent="0.25">
      <c r="BK655001" s="2311"/>
    </row>
    <row r="655025" spans="63:63" x14ac:dyDescent="0.25">
      <c r="BK655025" s="2315"/>
    </row>
    <row r="655026" spans="63:63" x14ac:dyDescent="0.25">
      <c r="BK655026" s="2311"/>
    </row>
    <row r="655050" spans="63:63" x14ac:dyDescent="0.25">
      <c r="BK655050" s="2315"/>
    </row>
    <row r="655051" spans="63:63" x14ac:dyDescent="0.25">
      <c r="BK655051" s="2311"/>
    </row>
    <row r="655075" spans="63:63" x14ac:dyDescent="0.25">
      <c r="BK655075" s="2315"/>
    </row>
    <row r="655076" spans="63:63" x14ac:dyDescent="0.25">
      <c r="BK655076" s="2311"/>
    </row>
    <row r="655100" spans="63:63" x14ac:dyDescent="0.25">
      <c r="BK655100" s="2315"/>
    </row>
    <row r="655101" spans="63:63" x14ac:dyDescent="0.25">
      <c r="BK655101" s="2311"/>
    </row>
    <row r="655125" spans="63:63" x14ac:dyDescent="0.25">
      <c r="BK655125" s="2315"/>
    </row>
    <row r="655126" spans="63:63" x14ac:dyDescent="0.25">
      <c r="BK655126" s="2311"/>
    </row>
    <row r="655150" spans="63:63" x14ac:dyDescent="0.25">
      <c r="BK655150" s="2315"/>
    </row>
    <row r="655151" spans="63:63" x14ac:dyDescent="0.25">
      <c r="BK655151" s="2311"/>
    </row>
    <row r="655175" spans="63:63" x14ac:dyDescent="0.25">
      <c r="BK655175" s="2315"/>
    </row>
    <row r="655176" spans="63:63" x14ac:dyDescent="0.25">
      <c r="BK655176" s="2311"/>
    </row>
    <row r="655200" spans="63:63" x14ac:dyDescent="0.25">
      <c r="BK655200" s="2315"/>
    </row>
    <row r="655201" spans="63:63" x14ac:dyDescent="0.25">
      <c r="BK655201" s="2311"/>
    </row>
    <row r="655225" spans="63:63" x14ac:dyDescent="0.25">
      <c r="BK655225" s="2315"/>
    </row>
    <row r="655226" spans="63:63" x14ac:dyDescent="0.25">
      <c r="BK655226" s="2311"/>
    </row>
    <row r="655250" spans="63:63" x14ac:dyDescent="0.25">
      <c r="BK655250" s="2315"/>
    </row>
    <row r="655251" spans="63:63" x14ac:dyDescent="0.25">
      <c r="BK655251" s="2311"/>
    </row>
    <row r="655275" spans="63:63" x14ac:dyDescent="0.25">
      <c r="BK655275" s="2315"/>
    </row>
    <row r="655276" spans="63:63" x14ac:dyDescent="0.25">
      <c r="BK655276" s="2311"/>
    </row>
    <row r="655300" spans="63:63" x14ac:dyDescent="0.25">
      <c r="BK655300" s="2315"/>
    </row>
    <row r="655301" spans="63:63" x14ac:dyDescent="0.25">
      <c r="BK655301" s="2311"/>
    </row>
    <row r="655325" spans="63:63" x14ac:dyDescent="0.25">
      <c r="BK655325" s="2315"/>
    </row>
    <row r="655326" spans="63:63" x14ac:dyDescent="0.25">
      <c r="BK655326" s="2311"/>
    </row>
    <row r="655350" spans="63:63" x14ac:dyDescent="0.25">
      <c r="BK655350" s="2315"/>
    </row>
    <row r="655351" spans="63:63" x14ac:dyDescent="0.25">
      <c r="BK655351" s="2311"/>
    </row>
    <row r="655375" spans="63:63" x14ac:dyDescent="0.25">
      <c r="BK655375" s="2315"/>
    </row>
    <row r="655376" spans="63:63" x14ac:dyDescent="0.25">
      <c r="BK655376" s="2311"/>
    </row>
    <row r="655400" spans="63:63" x14ac:dyDescent="0.25">
      <c r="BK655400" s="2315"/>
    </row>
    <row r="655401" spans="63:63" x14ac:dyDescent="0.25">
      <c r="BK655401" s="2311"/>
    </row>
    <row r="655425" spans="63:63" x14ac:dyDescent="0.25">
      <c r="BK655425" s="2315"/>
    </row>
    <row r="655426" spans="63:63" x14ac:dyDescent="0.25">
      <c r="BK655426" s="2311"/>
    </row>
    <row r="655450" spans="63:63" x14ac:dyDescent="0.25">
      <c r="BK655450" s="2315"/>
    </row>
    <row r="655451" spans="63:63" x14ac:dyDescent="0.25">
      <c r="BK655451" s="2311"/>
    </row>
    <row r="655475" spans="63:63" x14ac:dyDescent="0.25">
      <c r="BK655475" s="2315"/>
    </row>
    <row r="655476" spans="63:63" x14ac:dyDescent="0.25">
      <c r="BK655476" s="2311"/>
    </row>
    <row r="655500" spans="63:63" x14ac:dyDescent="0.25">
      <c r="BK655500" s="2315"/>
    </row>
    <row r="655501" spans="63:63" x14ac:dyDescent="0.25">
      <c r="BK655501" s="2311"/>
    </row>
    <row r="655525" spans="63:63" x14ac:dyDescent="0.25">
      <c r="BK655525" s="2315"/>
    </row>
    <row r="655526" spans="63:63" x14ac:dyDescent="0.25">
      <c r="BK655526" s="2311"/>
    </row>
    <row r="655550" spans="63:63" x14ac:dyDescent="0.25">
      <c r="BK655550" s="2315"/>
    </row>
    <row r="655551" spans="63:63" x14ac:dyDescent="0.25">
      <c r="BK655551" s="2311"/>
    </row>
    <row r="655575" spans="63:63" x14ac:dyDescent="0.25">
      <c r="BK655575" s="2315"/>
    </row>
    <row r="655576" spans="63:63" x14ac:dyDescent="0.25">
      <c r="BK655576" s="2311"/>
    </row>
    <row r="655600" spans="63:63" x14ac:dyDescent="0.25">
      <c r="BK655600" s="2315"/>
    </row>
    <row r="655601" spans="63:63" x14ac:dyDescent="0.25">
      <c r="BK655601" s="2311"/>
    </row>
    <row r="655625" spans="63:63" x14ac:dyDescent="0.25">
      <c r="BK655625" s="2315"/>
    </row>
    <row r="655626" spans="63:63" x14ac:dyDescent="0.25">
      <c r="BK655626" s="2311"/>
    </row>
    <row r="655650" spans="63:63" x14ac:dyDescent="0.25">
      <c r="BK655650" s="2315"/>
    </row>
    <row r="655651" spans="63:63" x14ac:dyDescent="0.25">
      <c r="BK655651" s="2311"/>
    </row>
    <row r="655675" spans="63:63" x14ac:dyDescent="0.25">
      <c r="BK655675" s="2315"/>
    </row>
    <row r="655676" spans="63:63" x14ac:dyDescent="0.25">
      <c r="BK655676" s="2311"/>
    </row>
    <row r="655700" spans="63:63" x14ac:dyDescent="0.25">
      <c r="BK655700" s="2315"/>
    </row>
    <row r="655701" spans="63:63" x14ac:dyDescent="0.25">
      <c r="BK655701" s="2311"/>
    </row>
    <row r="655725" spans="63:63" x14ac:dyDescent="0.25">
      <c r="BK655725" s="2315"/>
    </row>
    <row r="655726" spans="63:63" x14ac:dyDescent="0.25">
      <c r="BK655726" s="2311"/>
    </row>
    <row r="655750" spans="63:63" x14ac:dyDescent="0.25">
      <c r="BK655750" s="2315"/>
    </row>
    <row r="655751" spans="63:63" x14ac:dyDescent="0.25">
      <c r="BK655751" s="2311"/>
    </row>
    <row r="655775" spans="63:63" x14ac:dyDescent="0.25">
      <c r="BK655775" s="2315"/>
    </row>
    <row r="655776" spans="63:63" x14ac:dyDescent="0.25">
      <c r="BK655776" s="2311"/>
    </row>
    <row r="655800" spans="63:63" x14ac:dyDescent="0.25">
      <c r="BK655800" s="2315"/>
    </row>
    <row r="655801" spans="63:63" x14ac:dyDescent="0.25">
      <c r="BK655801" s="2311"/>
    </row>
    <row r="655825" spans="63:63" x14ac:dyDescent="0.25">
      <c r="BK655825" s="2315"/>
    </row>
    <row r="655826" spans="63:63" x14ac:dyDescent="0.25">
      <c r="BK655826" s="2311"/>
    </row>
    <row r="655850" spans="63:63" x14ac:dyDescent="0.25">
      <c r="BK655850" s="2315"/>
    </row>
    <row r="655851" spans="63:63" x14ac:dyDescent="0.25">
      <c r="BK655851" s="2311"/>
    </row>
    <row r="655875" spans="63:63" x14ac:dyDescent="0.25">
      <c r="BK655875" s="2315"/>
    </row>
    <row r="655876" spans="63:63" x14ac:dyDescent="0.25">
      <c r="BK655876" s="2311"/>
    </row>
    <row r="655900" spans="63:63" x14ac:dyDescent="0.25">
      <c r="BK655900" s="2315"/>
    </row>
    <row r="655901" spans="63:63" x14ac:dyDescent="0.25">
      <c r="BK655901" s="2311"/>
    </row>
    <row r="655925" spans="63:63" x14ac:dyDescent="0.25">
      <c r="BK655925" s="2315"/>
    </row>
    <row r="655926" spans="63:63" x14ac:dyDescent="0.25">
      <c r="BK655926" s="2311"/>
    </row>
    <row r="655950" spans="63:63" x14ac:dyDescent="0.25">
      <c r="BK655950" s="2315"/>
    </row>
    <row r="655951" spans="63:63" x14ac:dyDescent="0.25">
      <c r="BK655951" s="2311"/>
    </row>
    <row r="655975" spans="63:63" x14ac:dyDescent="0.25">
      <c r="BK655975" s="2315"/>
    </row>
    <row r="655976" spans="63:63" x14ac:dyDescent="0.25">
      <c r="BK655976" s="2311"/>
    </row>
    <row r="656000" spans="63:63" x14ac:dyDescent="0.25">
      <c r="BK656000" s="2315"/>
    </row>
    <row r="656001" spans="63:63" x14ac:dyDescent="0.25">
      <c r="BK656001" s="2311"/>
    </row>
    <row r="656025" spans="63:63" x14ac:dyDescent="0.25">
      <c r="BK656025" s="2315"/>
    </row>
    <row r="656026" spans="63:63" x14ac:dyDescent="0.25">
      <c r="BK656026" s="2311"/>
    </row>
    <row r="656050" spans="63:63" x14ac:dyDescent="0.25">
      <c r="BK656050" s="2315"/>
    </row>
    <row r="656051" spans="63:63" x14ac:dyDescent="0.25">
      <c r="BK656051" s="2311"/>
    </row>
    <row r="656075" spans="63:63" x14ac:dyDescent="0.25">
      <c r="BK656075" s="2315"/>
    </row>
    <row r="656076" spans="63:63" x14ac:dyDescent="0.25">
      <c r="BK656076" s="2311"/>
    </row>
    <row r="656100" spans="63:63" x14ac:dyDescent="0.25">
      <c r="BK656100" s="2315"/>
    </row>
    <row r="656101" spans="63:63" x14ac:dyDescent="0.25">
      <c r="BK656101" s="2311"/>
    </row>
    <row r="656125" spans="63:63" x14ac:dyDescent="0.25">
      <c r="BK656125" s="2315"/>
    </row>
    <row r="656126" spans="63:63" x14ac:dyDescent="0.25">
      <c r="BK656126" s="2311"/>
    </row>
    <row r="656150" spans="63:63" x14ac:dyDescent="0.25">
      <c r="BK656150" s="2315"/>
    </row>
    <row r="656151" spans="63:63" x14ac:dyDescent="0.25">
      <c r="BK656151" s="2311"/>
    </row>
    <row r="656175" spans="63:63" x14ac:dyDescent="0.25">
      <c r="BK656175" s="2315"/>
    </row>
    <row r="656176" spans="63:63" x14ac:dyDescent="0.25">
      <c r="BK656176" s="2311"/>
    </row>
    <row r="656200" spans="63:63" x14ac:dyDescent="0.25">
      <c r="BK656200" s="2315"/>
    </row>
    <row r="656201" spans="63:63" x14ac:dyDescent="0.25">
      <c r="BK656201" s="2311"/>
    </row>
    <row r="656225" spans="63:63" x14ac:dyDescent="0.25">
      <c r="BK656225" s="2315"/>
    </row>
    <row r="656226" spans="63:63" x14ac:dyDescent="0.25">
      <c r="BK656226" s="2311"/>
    </row>
    <row r="656250" spans="63:63" x14ac:dyDescent="0.25">
      <c r="BK656250" s="2315"/>
    </row>
    <row r="656251" spans="63:63" x14ac:dyDescent="0.25">
      <c r="BK656251" s="2311"/>
    </row>
    <row r="656275" spans="63:63" x14ac:dyDescent="0.25">
      <c r="BK656275" s="2315"/>
    </row>
    <row r="656276" spans="63:63" x14ac:dyDescent="0.25">
      <c r="BK656276" s="2311"/>
    </row>
    <row r="656300" spans="63:63" x14ac:dyDescent="0.25">
      <c r="BK656300" s="2315"/>
    </row>
    <row r="656301" spans="63:63" x14ac:dyDescent="0.25">
      <c r="BK656301" s="2311"/>
    </row>
    <row r="656325" spans="63:63" x14ac:dyDescent="0.25">
      <c r="BK656325" s="2315"/>
    </row>
    <row r="656326" spans="63:63" x14ac:dyDescent="0.25">
      <c r="BK656326" s="2311"/>
    </row>
    <row r="656350" spans="63:63" x14ac:dyDescent="0.25">
      <c r="BK656350" s="2315"/>
    </row>
    <row r="656351" spans="63:63" x14ac:dyDescent="0.25">
      <c r="BK656351" s="2311"/>
    </row>
    <row r="656375" spans="63:63" x14ac:dyDescent="0.25">
      <c r="BK656375" s="2315"/>
    </row>
    <row r="656376" spans="63:63" x14ac:dyDescent="0.25">
      <c r="BK656376" s="2311"/>
    </row>
    <row r="656400" spans="63:63" x14ac:dyDescent="0.25">
      <c r="BK656400" s="2315"/>
    </row>
    <row r="656401" spans="63:63" x14ac:dyDescent="0.25">
      <c r="BK656401" s="2311"/>
    </row>
    <row r="656425" spans="63:63" x14ac:dyDescent="0.25">
      <c r="BK656425" s="2315"/>
    </row>
    <row r="656426" spans="63:63" x14ac:dyDescent="0.25">
      <c r="BK656426" s="2311"/>
    </row>
    <row r="656450" spans="63:63" x14ac:dyDescent="0.25">
      <c r="BK656450" s="2315"/>
    </row>
    <row r="656451" spans="63:63" x14ac:dyDescent="0.25">
      <c r="BK656451" s="2311"/>
    </row>
    <row r="656475" spans="63:63" x14ac:dyDescent="0.25">
      <c r="BK656475" s="2315"/>
    </row>
    <row r="656476" spans="63:63" x14ac:dyDescent="0.25">
      <c r="BK656476" s="2311"/>
    </row>
    <row r="656500" spans="63:63" x14ac:dyDescent="0.25">
      <c r="BK656500" s="2315"/>
    </row>
    <row r="656501" spans="63:63" x14ac:dyDescent="0.25">
      <c r="BK656501" s="2311"/>
    </row>
    <row r="656525" spans="63:63" x14ac:dyDescent="0.25">
      <c r="BK656525" s="2315"/>
    </row>
    <row r="656526" spans="63:63" x14ac:dyDescent="0.25">
      <c r="BK656526" s="2311"/>
    </row>
    <row r="656550" spans="63:63" x14ac:dyDescent="0.25">
      <c r="BK656550" s="2315"/>
    </row>
    <row r="656551" spans="63:63" x14ac:dyDescent="0.25">
      <c r="BK656551" s="2311"/>
    </row>
    <row r="656575" spans="63:63" x14ac:dyDescent="0.25">
      <c r="BK656575" s="2315"/>
    </row>
    <row r="656576" spans="63:63" x14ac:dyDescent="0.25">
      <c r="BK656576" s="2311"/>
    </row>
    <row r="656600" spans="63:63" x14ac:dyDescent="0.25">
      <c r="BK656600" s="2315"/>
    </row>
    <row r="656601" spans="63:63" x14ac:dyDescent="0.25">
      <c r="BK656601" s="2311"/>
    </row>
    <row r="656625" spans="63:63" x14ac:dyDescent="0.25">
      <c r="BK656625" s="2315"/>
    </row>
    <row r="656626" spans="63:63" x14ac:dyDescent="0.25">
      <c r="BK656626" s="2311"/>
    </row>
    <row r="656650" spans="63:63" x14ac:dyDescent="0.25">
      <c r="BK656650" s="2315"/>
    </row>
    <row r="656651" spans="63:63" x14ac:dyDescent="0.25">
      <c r="BK656651" s="2311"/>
    </row>
    <row r="656675" spans="63:63" x14ac:dyDescent="0.25">
      <c r="BK656675" s="2315"/>
    </row>
    <row r="656676" spans="63:63" x14ac:dyDescent="0.25">
      <c r="BK656676" s="2311"/>
    </row>
    <row r="656700" spans="63:63" x14ac:dyDescent="0.25">
      <c r="BK656700" s="2315"/>
    </row>
    <row r="656701" spans="63:63" x14ac:dyDescent="0.25">
      <c r="BK656701" s="2311"/>
    </row>
    <row r="656725" spans="63:63" x14ac:dyDescent="0.25">
      <c r="BK656725" s="2315"/>
    </row>
    <row r="656726" spans="63:63" x14ac:dyDescent="0.25">
      <c r="BK656726" s="2311"/>
    </row>
    <row r="656750" spans="63:63" x14ac:dyDescent="0.25">
      <c r="BK656750" s="2315"/>
    </row>
    <row r="656751" spans="63:63" x14ac:dyDescent="0.25">
      <c r="BK656751" s="2311"/>
    </row>
    <row r="656775" spans="63:63" x14ac:dyDescent="0.25">
      <c r="BK656775" s="2315"/>
    </row>
    <row r="656776" spans="63:63" x14ac:dyDescent="0.25">
      <c r="BK656776" s="2311"/>
    </row>
    <row r="656800" spans="63:63" x14ac:dyDescent="0.25">
      <c r="BK656800" s="2315"/>
    </row>
    <row r="656801" spans="63:63" x14ac:dyDescent="0.25">
      <c r="BK656801" s="2311"/>
    </row>
    <row r="656825" spans="63:63" x14ac:dyDescent="0.25">
      <c r="BK656825" s="2315"/>
    </row>
    <row r="656826" spans="63:63" x14ac:dyDescent="0.25">
      <c r="BK656826" s="2311"/>
    </row>
    <row r="656850" spans="63:63" x14ac:dyDescent="0.25">
      <c r="BK656850" s="2315"/>
    </row>
    <row r="656851" spans="63:63" x14ac:dyDescent="0.25">
      <c r="BK656851" s="2311"/>
    </row>
    <row r="656875" spans="63:63" x14ac:dyDescent="0.25">
      <c r="BK656875" s="2315"/>
    </row>
    <row r="656876" spans="63:63" x14ac:dyDescent="0.25">
      <c r="BK656876" s="2311"/>
    </row>
    <row r="656900" spans="63:63" x14ac:dyDescent="0.25">
      <c r="BK656900" s="2315"/>
    </row>
    <row r="656901" spans="63:63" x14ac:dyDescent="0.25">
      <c r="BK656901" s="2311"/>
    </row>
    <row r="656925" spans="63:63" x14ac:dyDescent="0.25">
      <c r="BK656925" s="2315"/>
    </row>
    <row r="656926" spans="63:63" x14ac:dyDescent="0.25">
      <c r="BK656926" s="2311"/>
    </row>
    <row r="656950" spans="63:63" x14ac:dyDescent="0.25">
      <c r="BK656950" s="2315"/>
    </row>
    <row r="656951" spans="63:63" x14ac:dyDescent="0.25">
      <c r="BK656951" s="2311"/>
    </row>
    <row r="656975" spans="63:63" x14ac:dyDescent="0.25">
      <c r="BK656975" s="2315"/>
    </row>
    <row r="656976" spans="63:63" x14ac:dyDescent="0.25">
      <c r="BK656976" s="2311"/>
    </row>
    <row r="657000" spans="63:63" x14ac:dyDescent="0.25">
      <c r="BK657000" s="2315"/>
    </row>
    <row r="657001" spans="63:63" x14ac:dyDescent="0.25">
      <c r="BK657001" s="2311"/>
    </row>
    <row r="657025" spans="63:63" x14ac:dyDescent="0.25">
      <c r="BK657025" s="2315"/>
    </row>
    <row r="657026" spans="63:63" x14ac:dyDescent="0.25">
      <c r="BK657026" s="2311"/>
    </row>
    <row r="657050" spans="63:63" x14ac:dyDescent="0.25">
      <c r="BK657050" s="2315"/>
    </row>
    <row r="657051" spans="63:63" x14ac:dyDescent="0.25">
      <c r="BK657051" s="2311"/>
    </row>
    <row r="657075" spans="63:63" x14ac:dyDescent="0.25">
      <c r="BK657075" s="2315"/>
    </row>
    <row r="657076" spans="63:63" x14ac:dyDescent="0.25">
      <c r="BK657076" s="2311"/>
    </row>
    <row r="657100" spans="63:63" x14ac:dyDescent="0.25">
      <c r="BK657100" s="2315"/>
    </row>
    <row r="657101" spans="63:63" x14ac:dyDescent="0.25">
      <c r="BK657101" s="2311"/>
    </row>
    <row r="657125" spans="63:63" x14ac:dyDescent="0.25">
      <c r="BK657125" s="2315"/>
    </row>
    <row r="657126" spans="63:63" x14ac:dyDescent="0.25">
      <c r="BK657126" s="2311"/>
    </row>
    <row r="657150" spans="63:63" x14ac:dyDescent="0.25">
      <c r="BK657150" s="2315"/>
    </row>
    <row r="657151" spans="63:63" x14ac:dyDescent="0.25">
      <c r="BK657151" s="2311"/>
    </row>
    <row r="657175" spans="63:63" x14ac:dyDescent="0.25">
      <c r="BK657175" s="2315"/>
    </row>
    <row r="657176" spans="63:63" x14ac:dyDescent="0.25">
      <c r="BK657176" s="2311"/>
    </row>
    <row r="657200" spans="63:63" x14ac:dyDescent="0.25">
      <c r="BK657200" s="2315"/>
    </row>
    <row r="657201" spans="63:63" x14ac:dyDescent="0.25">
      <c r="BK657201" s="2311"/>
    </row>
    <row r="657225" spans="63:63" x14ac:dyDescent="0.25">
      <c r="BK657225" s="2315"/>
    </row>
    <row r="657226" spans="63:63" x14ac:dyDescent="0.25">
      <c r="BK657226" s="2311"/>
    </row>
    <row r="657250" spans="63:63" x14ac:dyDescent="0.25">
      <c r="BK657250" s="2315"/>
    </row>
    <row r="657251" spans="63:63" x14ac:dyDescent="0.25">
      <c r="BK657251" s="2311"/>
    </row>
    <row r="657275" spans="63:63" x14ac:dyDescent="0.25">
      <c r="BK657275" s="2315"/>
    </row>
    <row r="657276" spans="63:63" x14ac:dyDescent="0.25">
      <c r="BK657276" s="2311"/>
    </row>
    <row r="657300" spans="63:63" x14ac:dyDescent="0.25">
      <c r="BK657300" s="2315"/>
    </row>
    <row r="657301" spans="63:63" x14ac:dyDescent="0.25">
      <c r="BK657301" s="2311"/>
    </row>
    <row r="657325" spans="63:63" x14ac:dyDescent="0.25">
      <c r="BK657325" s="2315"/>
    </row>
    <row r="657326" spans="63:63" x14ac:dyDescent="0.25">
      <c r="BK657326" s="2311"/>
    </row>
    <row r="657350" spans="63:63" x14ac:dyDescent="0.25">
      <c r="BK657350" s="2315"/>
    </row>
    <row r="657351" spans="63:63" x14ac:dyDescent="0.25">
      <c r="BK657351" s="2311"/>
    </row>
    <row r="657375" spans="63:63" x14ac:dyDescent="0.25">
      <c r="BK657375" s="2315"/>
    </row>
    <row r="657376" spans="63:63" x14ac:dyDescent="0.25">
      <c r="BK657376" s="2311"/>
    </row>
    <row r="657400" spans="63:63" x14ac:dyDescent="0.25">
      <c r="BK657400" s="2315"/>
    </row>
    <row r="657401" spans="63:63" x14ac:dyDescent="0.25">
      <c r="BK657401" s="2311"/>
    </row>
    <row r="657425" spans="63:63" x14ac:dyDescent="0.25">
      <c r="BK657425" s="2315"/>
    </row>
    <row r="657426" spans="63:63" x14ac:dyDescent="0.25">
      <c r="BK657426" s="2311"/>
    </row>
    <row r="657450" spans="63:63" x14ac:dyDescent="0.25">
      <c r="BK657450" s="2315"/>
    </row>
    <row r="657451" spans="63:63" x14ac:dyDescent="0.25">
      <c r="BK657451" s="2311"/>
    </row>
    <row r="657475" spans="63:63" x14ac:dyDescent="0.25">
      <c r="BK657475" s="2315"/>
    </row>
    <row r="657476" spans="63:63" x14ac:dyDescent="0.25">
      <c r="BK657476" s="2311"/>
    </row>
    <row r="657500" spans="63:63" x14ac:dyDescent="0.25">
      <c r="BK657500" s="2315"/>
    </row>
    <row r="657501" spans="63:63" x14ac:dyDescent="0.25">
      <c r="BK657501" s="2311"/>
    </row>
    <row r="657525" spans="63:63" x14ac:dyDescent="0.25">
      <c r="BK657525" s="2315"/>
    </row>
    <row r="657526" spans="63:63" x14ac:dyDescent="0.25">
      <c r="BK657526" s="2311"/>
    </row>
    <row r="657550" spans="63:63" x14ac:dyDescent="0.25">
      <c r="BK657550" s="2315"/>
    </row>
    <row r="657551" spans="63:63" x14ac:dyDescent="0.25">
      <c r="BK657551" s="2311"/>
    </row>
    <row r="657575" spans="63:63" x14ac:dyDescent="0.25">
      <c r="BK657575" s="2315"/>
    </row>
    <row r="657576" spans="63:63" x14ac:dyDescent="0.25">
      <c r="BK657576" s="2311"/>
    </row>
    <row r="657600" spans="63:63" x14ac:dyDescent="0.25">
      <c r="BK657600" s="2315"/>
    </row>
    <row r="657601" spans="63:63" x14ac:dyDescent="0.25">
      <c r="BK657601" s="2311"/>
    </row>
    <row r="657625" spans="63:63" x14ac:dyDescent="0.25">
      <c r="BK657625" s="2315"/>
    </row>
    <row r="657626" spans="63:63" x14ac:dyDescent="0.25">
      <c r="BK657626" s="2311"/>
    </row>
    <row r="657650" spans="63:63" x14ac:dyDescent="0.25">
      <c r="BK657650" s="2315"/>
    </row>
    <row r="657651" spans="63:63" x14ac:dyDescent="0.25">
      <c r="BK657651" s="2311"/>
    </row>
    <row r="657675" spans="63:63" x14ac:dyDescent="0.25">
      <c r="BK657675" s="2315"/>
    </row>
    <row r="657676" spans="63:63" x14ac:dyDescent="0.25">
      <c r="BK657676" s="2311"/>
    </row>
    <row r="657700" spans="63:63" x14ac:dyDescent="0.25">
      <c r="BK657700" s="2315"/>
    </row>
    <row r="657701" spans="63:63" x14ac:dyDescent="0.25">
      <c r="BK657701" s="2311"/>
    </row>
    <row r="657725" spans="63:63" x14ac:dyDescent="0.25">
      <c r="BK657725" s="2315"/>
    </row>
    <row r="657726" spans="63:63" x14ac:dyDescent="0.25">
      <c r="BK657726" s="2311"/>
    </row>
    <row r="657750" spans="63:63" x14ac:dyDescent="0.25">
      <c r="BK657750" s="2315"/>
    </row>
    <row r="657751" spans="63:63" x14ac:dyDescent="0.25">
      <c r="BK657751" s="2311"/>
    </row>
    <row r="657775" spans="63:63" x14ac:dyDescent="0.25">
      <c r="BK657775" s="2315"/>
    </row>
    <row r="657776" spans="63:63" x14ac:dyDescent="0.25">
      <c r="BK657776" s="2311"/>
    </row>
    <row r="657800" spans="63:63" x14ac:dyDescent="0.25">
      <c r="BK657800" s="2315"/>
    </row>
    <row r="657801" spans="63:63" x14ac:dyDescent="0.25">
      <c r="BK657801" s="2311"/>
    </row>
    <row r="657825" spans="63:63" x14ac:dyDescent="0.25">
      <c r="BK657825" s="2315"/>
    </row>
    <row r="657826" spans="63:63" x14ac:dyDescent="0.25">
      <c r="BK657826" s="2311"/>
    </row>
    <row r="657850" spans="63:63" x14ac:dyDescent="0.25">
      <c r="BK657850" s="2315"/>
    </row>
    <row r="657851" spans="63:63" x14ac:dyDescent="0.25">
      <c r="BK657851" s="2311"/>
    </row>
    <row r="657875" spans="63:63" x14ac:dyDescent="0.25">
      <c r="BK657875" s="2315"/>
    </row>
    <row r="657876" spans="63:63" x14ac:dyDescent="0.25">
      <c r="BK657876" s="2311"/>
    </row>
    <row r="657900" spans="63:63" x14ac:dyDescent="0.25">
      <c r="BK657900" s="2315"/>
    </row>
    <row r="657901" spans="63:63" x14ac:dyDescent="0.25">
      <c r="BK657901" s="2311"/>
    </row>
    <row r="657925" spans="63:63" x14ac:dyDescent="0.25">
      <c r="BK657925" s="2315"/>
    </row>
    <row r="657926" spans="63:63" x14ac:dyDescent="0.25">
      <c r="BK657926" s="2311"/>
    </row>
    <row r="657950" spans="63:63" x14ac:dyDescent="0.25">
      <c r="BK657950" s="2315"/>
    </row>
    <row r="657951" spans="63:63" x14ac:dyDescent="0.25">
      <c r="BK657951" s="2311"/>
    </row>
    <row r="657975" spans="63:63" x14ac:dyDescent="0.25">
      <c r="BK657975" s="2315"/>
    </row>
    <row r="657976" spans="63:63" x14ac:dyDescent="0.25">
      <c r="BK657976" s="2311"/>
    </row>
    <row r="658000" spans="63:63" x14ac:dyDescent="0.25">
      <c r="BK658000" s="2315"/>
    </row>
    <row r="658001" spans="63:63" x14ac:dyDescent="0.25">
      <c r="BK658001" s="2311"/>
    </row>
    <row r="658025" spans="63:63" x14ac:dyDescent="0.25">
      <c r="BK658025" s="2315"/>
    </row>
    <row r="658026" spans="63:63" x14ac:dyDescent="0.25">
      <c r="BK658026" s="2311"/>
    </row>
    <row r="658050" spans="63:63" x14ac:dyDescent="0.25">
      <c r="BK658050" s="2315"/>
    </row>
    <row r="658051" spans="63:63" x14ac:dyDescent="0.25">
      <c r="BK658051" s="2311"/>
    </row>
    <row r="658075" spans="63:63" x14ac:dyDescent="0.25">
      <c r="BK658075" s="2315"/>
    </row>
    <row r="658076" spans="63:63" x14ac:dyDescent="0.25">
      <c r="BK658076" s="2311"/>
    </row>
    <row r="658100" spans="63:63" x14ac:dyDescent="0.25">
      <c r="BK658100" s="2315"/>
    </row>
    <row r="658101" spans="63:63" x14ac:dyDescent="0.25">
      <c r="BK658101" s="2311"/>
    </row>
    <row r="658125" spans="63:63" x14ac:dyDescent="0.25">
      <c r="BK658125" s="2315"/>
    </row>
    <row r="658126" spans="63:63" x14ac:dyDescent="0.25">
      <c r="BK658126" s="2311"/>
    </row>
    <row r="658150" spans="63:63" x14ac:dyDescent="0.25">
      <c r="BK658150" s="2315"/>
    </row>
    <row r="658151" spans="63:63" x14ac:dyDescent="0.25">
      <c r="BK658151" s="2311"/>
    </row>
    <row r="658175" spans="63:63" x14ac:dyDescent="0.25">
      <c r="BK658175" s="2315"/>
    </row>
    <row r="658176" spans="63:63" x14ac:dyDescent="0.25">
      <c r="BK658176" s="2311"/>
    </row>
    <row r="658200" spans="63:63" x14ac:dyDescent="0.25">
      <c r="BK658200" s="2315"/>
    </row>
    <row r="658201" spans="63:63" x14ac:dyDescent="0.25">
      <c r="BK658201" s="2311"/>
    </row>
    <row r="658225" spans="63:63" x14ac:dyDescent="0.25">
      <c r="BK658225" s="2315"/>
    </row>
    <row r="658226" spans="63:63" x14ac:dyDescent="0.25">
      <c r="BK658226" s="2311"/>
    </row>
    <row r="658250" spans="63:63" x14ac:dyDescent="0.25">
      <c r="BK658250" s="2315"/>
    </row>
    <row r="658251" spans="63:63" x14ac:dyDescent="0.25">
      <c r="BK658251" s="2311"/>
    </row>
    <row r="658275" spans="63:63" x14ac:dyDescent="0.25">
      <c r="BK658275" s="2315"/>
    </row>
    <row r="658276" spans="63:63" x14ac:dyDescent="0.25">
      <c r="BK658276" s="2311"/>
    </row>
    <row r="658300" spans="63:63" x14ac:dyDescent="0.25">
      <c r="BK658300" s="2315"/>
    </row>
    <row r="658301" spans="63:63" x14ac:dyDescent="0.25">
      <c r="BK658301" s="2311"/>
    </row>
    <row r="658325" spans="63:63" x14ac:dyDescent="0.25">
      <c r="BK658325" s="2315"/>
    </row>
    <row r="658326" spans="63:63" x14ac:dyDescent="0.25">
      <c r="BK658326" s="2311"/>
    </row>
    <row r="658350" spans="63:63" x14ac:dyDescent="0.25">
      <c r="BK658350" s="2315"/>
    </row>
    <row r="658351" spans="63:63" x14ac:dyDescent="0.25">
      <c r="BK658351" s="2311"/>
    </row>
    <row r="658375" spans="63:63" x14ac:dyDescent="0.25">
      <c r="BK658375" s="2315"/>
    </row>
    <row r="658376" spans="63:63" x14ac:dyDescent="0.25">
      <c r="BK658376" s="2311"/>
    </row>
    <row r="658400" spans="63:63" x14ac:dyDescent="0.25">
      <c r="BK658400" s="2315"/>
    </row>
    <row r="658401" spans="63:63" x14ac:dyDescent="0.25">
      <c r="BK658401" s="2311"/>
    </row>
    <row r="658425" spans="63:63" x14ac:dyDescent="0.25">
      <c r="BK658425" s="2315"/>
    </row>
    <row r="658426" spans="63:63" x14ac:dyDescent="0.25">
      <c r="BK658426" s="2311"/>
    </row>
    <row r="658450" spans="63:63" x14ac:dyDescent="0.25">
      <c r="BK658450" s="2315"/>
    </row>
    <row r="658451" spans="63:63" x14ac:dyDescent="0.25">
      <c r="BK658451" s="2311"/>
    </row>
    <row r="658475" spans="63:63" x14ac:dyDescent="0.25">
      <c r="BK658475" s="2315"/>
    </row>
    <row r="658476" spans="63:63" x14ac:dyDescent="0.25">
      <c r="BK658476" s="2311"/>
    </row>
    <row r="658500" spans="63:63" x14ac:dyDescent="0.25">
      <c r="BK658500" s="2315"/>
    </row>
    <row r="658501" spans="63:63" x14ac:dyDescent="0.25">
      <c r="BK658501" s="2311"/>
    </row>
    <row r="658525" spans="63:63" x14ac:dyDescent="0.25">
      <c r="BK658525" s="2315"/>
    </row>
    <row r="658526" spans="63:63" x14ac:dyDescent="0.25">
      <c r="BK658526" s="2311"/>
    </row>
    <row r="658550" spans="63:63" x14ac:dyDescent="0.25">
      <c r="BK658550" s="2315"/>
    </row>
    <row r="658551" spans="63:63" x14ac:dyDescent="0.25">
      <c r="BK658551" s="2311"/>
    </row>
    <row r="658575" spans="63:63" x14ac:dyDescent="0.25">
      <c r="BK658575" s="2315"/>
    </row>
    <row r="658576" spans="63:63" x14ac:dyDescent="0.25">
      <c r="BK658576" s="2311"/>
    </row>
    <row r="658600" spans="63:63" x14ac:dyDescent="0.25">
      <c r="BK658600" s="2315"/>
    </row>
    <row r="658601" spans="63:63" x14ac:dyDescent="0.25">
      <c r="BK658601" s="2311"/>
    </row>
    <row r="658625" spans="63:63" x14ac:dyDescent="0.25">
      <c r="BK658625" s="2315"/>
    </row>
    <row r="658626" spans="63:63" x14ac:dyDescent="0.25">
      <c r="BK658626" s="2311"/>
    </row>
    <row r="658650" spans="63:63" x14ac:dyDescent="0.25">
      <c r="BK658650" s="2315"/>
    </row>
    <row r="658651" spans="63:63" x14ac:dyDescent="0.25">
      <c r="BK658651" s="2311"/>
    </row>
    <row r="658675" spans="63:63" x14ac:dyDescent="0.25">
      <c r="BK658675" s="2315"/>
    </row>
    <row r="658676" spans="63:63" x14ac:dyDescent="0.25">
      <c r="BK658676" s="2311"/>
    </row>
    <row r="658700" spans="63:63" x14ac:dyDescent="0.25">
      <c r="BK658700" s="2315"/>
    </row>
    <row r="658701" spans="63:63" x14ac:dyDescent="0.25">
      <c r="BK658701" s="2311"/>
    </row>
    <row r="658725" spans="63:63" x14ac:dyDescent="0.25">
      <c r="BK658725" s="2315"/>
    </row>
    <row r="658726" spans="63:63" x14ac:dyDescent="0.25">
      <c r="BK658726" s="2311"/>
    </row>
    <row r="658750" spans="63:63" x14ac:dyDescent="0.25">
      <c r="BK658750" s="2315"/>
    </row>
    <row r="658751" spans="63:63" x14ac:dyDescent="0.25">
      <c r="BK658751" s="2311"/>
    </row>
    <row r="658775" spans="63:63" x14ac:dyDescent="0.25">
      <c r="BK658775" s="2315"/>
    </row>
    <row r="658776" spans="63:63" x14ac:dyDescent="0.25">
      <c r="BK658776" s="2311"/>
    </row>
    <row r="658800" spans="63:63" x14ac:dyDescent="0.25">
      <c r="BK658800" s="2315"/>
    </row>
    <row r="658801" spans="63:63" x14ac:dyDescent="0.25">
      <c r="BK658801" s="2311"/>
    </row>
    <row r="658825" spans="63:63" x14ac:dyDescent="0.25">
      <c r="BK658825" s="2315"/>
    </row>
    <row r="658826" spans="63:63" x14ac:dyDescent="0.25">
      <c r="BK658826" s="2311"/>
    </row>
    <row r="658850" spans="63:63" x14ac:dyDescent="0.25">
      <c r="BK658850" s="2315"/>
    </row>
    <row r="658851" spans="63:63" x14ac:dyDescent="0.25">
      <c r="BK658851" s="2311"/>
    </row>
    <row r="658875" spans="63:63" x14ac:dyDescent="0.25">
      <c r="BK658875" s="2315"/>
    </row>
    <row r="658876" spans="63:63" x14ac:dyDescent="0.25">
      <c r="BK658876" s="2311"/>
    </row>
    <row r="658900" spans="63:63" x14ac:dyDescent="0.25">
      <c r="BK658900" s="2315"/>
    </row>
    <row r="658901" spans="63:63" x14ac:dyDescent="0.25">
      <c r="BK658901" s="2311"/>
    </row>
    <row r="658925" spans="63:63" x14ac:dyDescent="0.25">
      <c r="BK658925" s="2315"/>
    </row>
    <row r="658926" spans="63:63" x14ac:dyDescent="0.25">
      <c r="BK658926" s="2311"/>
    </row>
    <row r="658950" spans="63:63" x14ac:dyDescent="0.25">
      <c r="BK658950" s="2315"/>
    </row>
    <row r="658951" spans="63:63" x14ac:dyDescent="0.25">
      <c r="BK658951" s="2311"/>
    </row>
    <row r="658975" spans="63:63" x14ac:dyDescent="0.25">
      <c r="BK658975" s="2315"/>
    </row>
    <row r="658976" spans="63:63" x14ac:dyDescent="0.25">
      <c r="BK658976" s="2311"/>
    </row>
    <row r="659000" spans="63:63" x14ac:dyDescent="0.25">
      <c r="BK659000" s="2315"/>
    </row>
    <row r="659001" spans="63:63" x14ac:dyDescent="0.25">
      <c r="BK659001" s="2311"/>
    </row>
    <row r="659025" spans="63:63" x14ac:dyDescent="0.25">
      <c r="BK659025" s="2315"/>
    </row>
    <row r="659026" spans="63:63" x14ac:dyDescent="0.25">
      <c r="BK659026" s="2311"/>
    </row>
    <row r="659050" spans="63:63" x14ac:dyDescent="0.25">
      <c r="BK659050" s="2315"/>
    </row>
    <row r="659051" spans="63:63" x14ac:dyDescent="0.25">
      <c r="BK659051" s="2311"/>
    </row>
    <row r="659075" spans="63:63" x14ac:dyDescent="0.25">
      <c r="BK659075" s="2315"/>
    </row>
    <row r="659076" spans="63:63" x14ac:dyDescent="0.25">
      <c r="BK659076" s="2311"/>
    </row>
    <row r="659100" spans="63:63" x14ac:dyDescent="0.25">
      <c r="BK659100" s="2315"/>
    </row>
    <row r="659101" spans="63:63" x14ac:dyDescent="0.25">
      <c r="BK659101" s="2311"/>
    </row>
    <row r="659125" spans="63:63" x14ac:dyDescent="0.25">
      <c r="BK659125" s="2315"/>
    </row>
    <row r="659126" spans="63:63" x14ac:dyDescent="0.25">
      <c r="BK659126" s="2311"/>
    </row>
    <row r="659150" spans="63:63" x14ac:dyDescent="0.25">
      <c r="BK659150" s="2315"/>
    </row>
    <row r="659151" spans="63:63" x14ac:dyDescent="0.25">
      <c r="BK659151" s="2311"/>
    </row>
    <row r="659175" spans="63:63" x14ac:dyDescent="0.25">
      <c r="BK659175" s="2315"/>
    </row>
    <row r="659176" spans="63:63" x14ac:dyDescent="0.25">
      <c r="BK659176" s="2311"/>
    </row>
    <row r="659200" spans="63:63" x14ac:dyDescent="0.25">
      <c r="BK659200" s="2315"/>
    </row>
    <row r="659201" spans="63:63" x14ac:dyDescent="0.25">
      <c r="BK659201" s="2311"/>
    </row>
    <row r="659225" spans="63:63" x14ac:dyDescent="0.25">
      <c r="BK659225" s="2315"/>
    </row>
    <row r="659226" spans="63:63" x14ac:dyDescent="0.25">
      <c r="BK659226" s="2311"/>
    </row>
    <row r="659250" spans="63:63" x14ac:dyDescent="0.25">
      <c r="BK659250" s="2315"/>
    </row>
    <row r="659251" spans="63:63" x14ac:dyDescent="0.25">
      <c r="BK659251" s="2311"/>
    </row>
    <row r="659275" spans="63:63" x14ac:dyDescent="0.25">
      <c r="BK659275" s="2315"/>
    </row>
    <row r="659276" spans="63:63" x14ac:dyDescent="0.25">
      <c r="BK659276" s="2311"/>
    </row>
    <row r="659300" spans="63:63" x14ac:dyDescent="0.25">
      <c r="BK659300" s="2315"/>
    </row>
    <row r="659301" spans="63:63" x14ac:dyDescent="0.25">
      <c r="BK659301" s="2311"/>
    </row>
    <row r="659325" spans="63:63" x14ac:dyDescent="0.25">
      <c r="BK659325" s="2315"/>
    </row>
    <row r="659326" spans="63:63" x14ac:dyDescent="0.25">
      <c r="BK659326" s="2311"/>
    </row>
    <row r="659350" spans="63:63" x14ac:dyDescent="0.25">
      <c r="BK659350" s="2315"/>
    </row>
    <row r="659351" spans="63:63" x14ac:dyDescent="0.25">
      <c r="BK659351" s="2311"/>
    </row>
    <row r="659375" spans="63:63" x14ac:dyDescent="0.25">
      <c r="BK659375" s="2315"/>
    </row>
    <row r="659376" spans="63:63" x14ac:dyDescent="0.25">
      <c r="BK659376" s="2311"/>
    </row>
    <row r="659400" spans="63:63" x14ac:dyDescent="0.25">
      <c r="BK659400" s="2315"/>
    </row>
    <row r="659401" spans="63:63" x14ac:dyDescent="0.25">
      <c r="BK659401" s="2311"/>
    </row>
    <row r="659425" spans="63:63" x14ac:dyDescent="0.25">
      <c r="BK659425" s="2315"/>
    </row>
    <row r="659426" spans="63:63" x14ac:dyDescent="0.25">
      <c r="BK659426" s="2311"/>
    </row>
    <row r="659450" spans="63:63" x14ac:dyDescent="0.25">
      <c r="BK659450" s="2315"/>
    </row>
    <row r="659451" spans="63:63" x14ac:dyDescent="0.25">
      <c r="BK659451" s="2311"/>
    </row>
    <row r="659475" spans="63:63" x14ac:dyDescent="0.25">
      <c r="BK659475" s="2315"/>
    </row>
    <row r="659476" spans="63:63" x14ac:dyDescent="0.25">
      <c r="BK659476" s="2311"/>
    </row>
    <row r="659500" spans="63:63" x14ac:dyDescent="0.25">
      <c r="BK659500" s="2315"/>
    </row>
    <row r="659501" spans="63:63" x14ac:dyDescent="0.25">
      <c r="BK659501" s="2311"/>
    </row>
    <row r="659525" spans="63:63" x14ac:dyDescent="0.25">
      <c r="BK659525" s="2315"/>
    </row>
    <row r="659526" spans="63:63" x14ac:dyDescent="0.25">
      <c r="BK659526" s="2311"/>
    </row>
    <row r="659550" spans="63:63" x14ac:dyDescent="0.25">
      <c r="BK659550" s="2315"/>
    </row>
    <row r="659551" spans="63:63" x14ac:dyDescent="0.25">
      <c r="BK659551" s="2311"/>
    </row>
    <row r="659575" spans="63:63" x14ac:dyDescent="0.25">
      <c r="BK659575" s="2315"/>
    </row>
    <row r="659576" spans="63:63" x14ac:dyDescent="0.25">
      <c r="BK659576" s="2311"/>
    </row>
    <row r="659600" spans="63:63" x14ac:dyDescent="0.25">
      <c r="BK659600" s="2315"/>
    </row>
    <row r="659601" spans="63:63" x14ac:dyDescent="0.25">
      <c r="BK659601" s="2311"/>
    </row>
    <row r="659625" spans="63:63" x14ac:dyDescent="0.25">
      <c r="BK659625" s="2315"/>
    </row>
    <row r="659626" spans="63:63" x14ac:dyDescent="0.25">
      <c r="BK659626" s="2311"/>
    </row>
    <row r="659650" spans="63:63" x14ac:dyDescent="0.25">
      <c r="BK659650" s="2315"/>
    </row>
    <row r="659651" spans="63:63" x14ac:dyDescent="0.25">
      <c r="BK659651" s="2311"/>
    </row>
    <row r="659675" spans="63:63" x14ac:dyDescent="0.25">
      <c r="BK659675" s="2315"/>
    </row>
    <row r="659676" spans="63:63" x14ac:dyDescent="0.25">
      <c r="BK659676" s="2311"/>
    </row>
    <row r="659700" spans="63:63" x14ac:dyDescent="0.25">
      <c r="BK659700" s="2315"/>
    </row>
    <row r="659701" spans="63:63" x14ac:dyDescent="0.25">
      <c r="BK659701" s="2311"/>
    </row>
    <row r="659725" spans="63:63" x14ac:dyDescent="0.25">
      <c r="BK659725" s="2315"/>
    </row>
    <row r="659726" spans="63:63" x14ac:dyDescent="0.25">
      <c r="BK659726" s="2311"/>
    </row>
    <row r="659750" spans="63:63" x14ac:dyDescent="0.25">
      <c r="BK659750" s="2315"/>
    </row>
    <row r="659751" spans="63:63" x14ac:dyDescent="0.25">
      <c r="BK659751" s="2311"/>
    </row>
    <row r="659775" spans="63:63" x14ac:dyDescent="0.25">
      <c r="BK659775" s="2315"/>
    </row>
    <row r="659776" spans="63:63" x14ac:dyDescent="0.25">
      <c r="BK659776" s="2311"/>
    </row>
    <row r="659800" spans="63:63" x14ac:dyDescent="0.25">
      <c r="BK659800" s="2315"/>
    </row>
    <row r="659801" spans="63:63" x14ac:dyDescent="0.25">
      <c r="BK659801" s="2311"/>
    </row>
    <row r="659825" spans="63:63" x14ac:dyDescent="0.25">
      <c r="BK659825" s="2315"/>
    </row>
    <row r="659826" spans="63:63" x14ac:dyDescent="0.25">
      <c r="BK659826" s="2311"/>
    </row>
    <row r="659850" spans="63:63" x14ac:dyDescent="0.25">
      <c r="BK659850" s="2315"/>
    </row>
    <row r="659851" spans="63:63" x14ac:dyDescent="0.25">
      <c r="BK659851" s="2311"/>
    </row>
    <row r="659875" spans="63:63" x14ac:dyDescent="0.25">
      <c r="BK659875" s="2315"/>
    </row>
    <row r="659876" spans="63:63" x14ac:dyDescent="0.25">
      <c r="BK659876" s="2311"/>
    </row>
    <row r="659900" spans="63:63" x14ac:dyDescent="0.25">
      <c r="BK659900" s="2315"/>
    </row>
    <row r="659901" spans="63:63" x14ac:dyDescent="0.25">
      <c r="BK659901" s="2311"/>
    </row>
    <row r="659925" spans="63:63" x14ac:dyDescent="0.25">
      <c r="BK659925" s="2315"/>
    </row>
    <row r="659926" spans="63:63" x14ac:dyDescent="0.25">
      <c r="BK659926" s="2311"/>
    </row>
    <row r="659950" spans="63:63" x14ac:dyDescent="0.25">
      <c r="BK659950" s="2315"/>
    </row>
    <row r="659951" spans="63:63" x14ac:dyDescent="0.25">
      <c r="BK659951" s="2311"/>
    </row>
    <row r="659975" spans="63:63" x14ac:dyDescent="0.25">
      <c r="BK659975" s="2315"/>
    </row>
    <row r="659976" spans="63:63" x14ac:dyDescent="0.25">
      <c r="BK659976" s="2311"/>
    </row>
    <row r="660000" spans="63:63" x14ac:dyDescent="0.25">
      <c r="BK660000" s="2315"/>
    </row>
    <row r="660001" spans="63:63" x14ac:dyDescent="0.25">
      <c r="BK660001" s="2311"/>
    </row>
    <row r="660025" spans="63:63" x14ac:dyDescent="0.25">
      <c r="BK660025" s="2315"/>
    </row>
    <row r="660026" spans="63:63" x14ac:dyDescent="0.25">
      <c r="BK660026" s="2311"/>
    </row>
    <row r="660050" spans="63:63" x14ac:dyDescent="0.25">
      <c r="BK660050" s="2315"/>
    </row>
    <row r="660051" spans="63:63" x14ac:dyDescent="0.25">
      <c r="BK660051" s="2311"/>
    </row>
    <row r="660075" spans="63:63" x14ac:dyDescent="0.25">
      <c r="BK660075" s="2315"/>
    </row>
    <row r="660076" spans="63:63" x14ac:dyDescent="0.25">
      <c r="BK660076" s="2311"/>
    </row>
    <row r="660100" spans="63:63" x14ac:dyDescent="0.25">
      <c r="BK660100" s="2315"/>
    </row>
    <row r="660101" spans="63:63" x14ac:dyDescent="0.25">
      <c r="BK660101" s="2311"/>
    </row>
    <row r="660125" spans="63:63" x14ac:dyDescent="0.25">
      <c r="BK660125" s="2315"/>
    </row>
    <row r="660126" spans="63:63" x14ac:dyDescent="0.25">
      <c r="BK660126" s="2311"/>
    </row>
    <row r="660150" spans="63:63" x14ac:dyDescent="0.25">
      <c r="BK660150" s="2315"/>
    </row>
    <row r="660151" spans="63:63" x14ac:dyDescent="0.25">
      <c r="BK660151" s="2311"/>
    </row>
    <row r="660175" spans="63:63" x14ac:dyDescent="0.25">
      <c r="BK660175" s="2315"/>
    </row>
    <row r="660176" spans="63:63" x14ac:dyDescent="0.25">
      <c r="BK660176" s="2311"/>
    </row>
    <row r="660200" spans="63:63" x14ac:dyDescent="0.25">
      <c r="BK660200" s="2315"/>
    </row>
    <row r="660201" spans="63:63" x14ac:dyDescent="0.25">
      <c r="BK660201" s="2311"/>
    </row>
    <row r="660225" spans="63:63" x14ac:dyDescent="0.25">
      <c r="BK660225" s="2315"/>
    </row>
    <row r="660226" spans="63:63" x14ac:dyDescent="0.25">
      <c r="BK660226" s="2311"/>
    </row>
    <row r="660250" spans="63:63" x14ac:dyDescent="0.25">
      <c r="BK660250" s="2315"/>
    </row>
    <row r="660251" spans="63:63" x14ac:dyDescent="0.25">
      <c r="BK660251" s="2311"/>
    </row>
    <row r="660275" spans="63:63" x14ac:dyDescent="0.25">
      <c r="BK660275" s="2315"/>
    </row>
    <row r="660276" spans="63:63" x14ac:dyDescent="0.25">
      <c r="BK660276" s="2311"/>
    </row>
    <row r="660300" spans="63:63" x14ac:dyDescent="0.25">
      <c r="BK660300" s="2315"/>
    </row>
    <row r="660301" spans="63:63" x14ac:dyDescent="0.25">
      <c r="BK660301" s="2311"/>
    </row>
    <row r="660325" spans="63:63" x14ac:dyDescent="0.25">
      <c r="BK660325" s="2315"/>
    </row>
    <row r="660326" spans="63:63" x14ac:dyDescent="0.25">
      <c r="BK660326" s="2311"/>
    </row>
    <row r="660350" spans="63:63" x14ac:dyDescent="0.25">
      <c r="BK660350" s="2315"/>
    </row>
    <row r="660351" spans="63:63" x14ac:dyDescent="0.25">
      <c r="BK660351" s="2311"/>
    </row>
    <row r="660375" spans="63:63" x14ac:dyDescent="0.25">
      <c r="BK660375" s="2315"/>
    </row>
    <row r="660376" spans="63:63" x14ac:dyDescent="0.25">
      <c r="BK660376" s="2311"/>
    </row>
    <row r="660400" spans="63:63" x14ac:dyDescent="0.25">
      <c r="BK660400" s="2315"/>
    </row>
    <row r="660401" spans="63:63" x14ac:dyDescent="0.25">
      <c r="BK660401" s="2311"/>
    </row>
    <row r="660425" spans="63:63" x14ac:dyDescent="0.25">
      <c r="BK660425" s="2315"/>
    </row>
    <row r="660426" spans="63:63" x14ac:dyDescent="0.25">
      <c r="BK660426" s="2311"/>
    </row>
    <row r="660450" spans="63:63" x14ac:dyDescent="0.25">
      <c r="BK660450" s="2315"/>
    </row>
    <row r="660451" spans="63:63" x14ac:dyDescent="0.25">
      <c r="BK660451" s="2311"/>
    </row>
    <row r="660475" spans="63:63" x14ac:dyDescent="0.25">
      <c r="BK660475" s="2315"/>
    </row>
    <row r="660476" spans="63:63" x14ac:dyDescent="0.25">
      <c r="BK660476" s="2311"/>
    </row>
    <row r="660500" spans="63:63" x14ac:dyDescent="0.25">
      <c r="BK660500" s="2315"/>
    </row>
    <row r="660501" spans="63:63" x14ac:dyDescent="0.25">
      <c r="BK660501" s="2311"/>
    </row>
    <row r="660525" spans="63:63" x14ac:dyDescent="0.25">
      <c r="BK660525" s="2315"/>
    </row>
    <row r="660526" spans="63:63" x14ac:dyDescent="0.25">
      <c r="BK660526" s="2311"/>
    </row>
    <row r="660550" spans="63:63" x14ac:dyDescent="0.25">
      <c r="BK660550" s="2315"/>
    </row>
    <row r="660551" spans="63:63" x14ac:dyDescent="0.25">
      <c r="BK660551" s="2311"/>
    </row>
    <row r="660575" spans="63:63" x14ac:dyDescent="0.25">
      <c r="BK660575" s="2315"/>
    </row>
    <row r="660576" spans="63:63" x14ac:dyDescent="0.25">
      <c r="BK660576" s="2311"/>
    </row>
    <row r="660600" spans="63:63" x14ac:dyDescent="0.25">
      <c r="BK660600" s="2315"/>
    </row>
    <row r="660601" spans="63:63" x14ac:dyDescent="0.25">
      <c r="BK660601" s="2311"/>
    </row>
    <row r="660625" spans="63:63" x14ac:dyDescent="0.25">
      <c r="BK660625" s="2315"/>
    </row>
    <row r="660626" spans="63:63" x14ac:dyDescent="0.25">
      <c r="BK660626" s="2311"/>
    </row>
    <row r="660650" spans="63:63" x14ac:dyDescent="0.25">
      <c r="BK660650" s="2315"/>
    </row>
    <row r="660651" spans="63:63" x14ac:dyDescent="0.25">
      <c r="BK660651" s="2311"/>
    </row>
    <row r="660675" spans="63:63" x14ac:dyDescent="0.25">
      <c r="BK660675" s="2315"/>
    </row>
    <row r="660676" spans="63:63" x14ac:dyDescent="0.25">
      <c r="BK660676" s="2311"/>
    </row>
    <row r="660700" spans="63:63" x14ac:dyDescent="0.25">
      <c r="BK660700" s="2315"/>
    </row>
    <row r="660701" spans="63:63" x14ac:dyDescent="0.25">
      <c r="BK660701" s="2311"/>
    </row>
    <row r="660725" spans="63:63" x14ac:dyDescent="0.25">
      <c r="BK660725" s="2315"/>
    </row>
    <row r="660726" spans="63:63" x14ac:dyDescent="0.25">
      <c r="BK660726" s="2311"/>
    </row>
    <row r="660750" spans="63:63" x14ac:dyDescent="0.25">
      <c r="BK660750" s="2315"/>
    </row>
    <row r="660751" spans="63:63" x14ac:dyDescent="0.25">
      <c r="BK660751" s="2311"/>
    </row>
    <row r="660775" spans="63:63" x14ac:dyDescent="0.25">
      <c r="BK660775" s="2315"/>
    </row>
    <row r="660776" spans="63:63" x14ac:dyDescent="0.25">
      <c r="BK660776" s="2311"/>
    </row>
    <row r="660800" spans="63:63" x14ac:dyDescent="0.25">
      <c r="BK660800" s="2315"/>
    </row>
    <row r="660801" spans="63:63" x14ac:dyDescent="0.25">
      <c r="BK660801" s="2311"/>
    </row>
    <row r="660825" spans="63:63" x14ac:dyDescent="0.25">
      <c r="BK660825" s="2315"/>
    </row>
    <row r="660826" spans="63:63" x14ac:dyDescent="0.25">
      <c r="BK660826" s="2311"/>
    </row>
    <row r="660850" spans="63:63" x14ac:dyDescent="0.25">
      <c r="BK660850" s="2315"/>
    </row>
    <row r="660851" spans="63:63" x14ac:dyDescent="0.25">
      <c r="BK660851" s="2311"/>
    </row>
    <row r="660875" spans="63:63" x14ac:dyDescent="0.25">
      <c r="BK660875" s="2315"/>
    </row>
    <row r="660876" spans="63:63" x14ac:dyDescent="0.25">
      <c r="BK660876" s="2311"/>
    </row>
    <row r="660900" spans="63:63" x14ac:dyDescent="0.25">
      <c r="BK660900" s="2315"/>
    </row>
    <row r="660901" spans="63:63" x14ac:dyDescent="0.25">
      <c r="BK660901" s="2311"/>
    </row>
    <row r="660925" spans="63:63" x14ac:dyDescent="0.25">
      <c r="BK660925" s="2315"/>
    </row>
    <row r="660926" spans="63:63" x14ac:dyDescent="0.25">
      <c r="BK660926" s="2311"/>
    </row>
    <row r="660950" spans="63:63" x14ac:dyDescent="0.25">
      <c r="BK660950" s="2315"/>
    </row>
    <row r="660951" spans="63:63" x14ac:dyDescent="0.25">
      <c r="BK660951" s="2311"/>
    </row>
    <row r="660975" spans="63:63" x14ac:dyDescent="0.25">
      <c r="BK660975" s="2315"/>
    </row>
    <row r="660976" spans="63:63" x14ac:dyDescent="0.25">
      <c r="BK660976" s="2311"/>
    </row>
    <row r="661000" spans="63:63" x14ac:dyDescent="0.25">
      <c r="BK661000" s="2315"/>
    </row>
    <row r="661001" spans="63:63" x14ac:dyDescent="0.25">
      <c r="BK661001" s="2311"/>
    </row>
    <row r="661025" spans="63:63" x14ac:dyDescent="0.25">
      <c r="BK661025" s="2315"/>
    </row>
    <row r="661026" spans="63:63" x14ac:dyDescent="0.25">
      <c r="BK661026" s="2311"/>
    </row>
    <row r="661050" spans="63:63" x14ac:dyDescent="0.25">
      <c r="BK661050" s="2315"/>
    </row>
    <row r="661051" spans="63:63" x14ac:dyDescent="0.25">
      <c r="BK661051" s="2311"/>
    </row>
    <row r="661075" spans="63:63" x14ac:dyDescent="0.25">
      <c r="BK661075" s="2315"/>
    </row>
    <row r="661076" spans="63:63" x14ac:dyDescent="0.25">
      <c r="BK661076" s="2311"/>
    </row>
    <row r="661100" spans="63:63" x14ac:dyDescent="0.25">
      <c r="BK661100" s="2315"/>
    </row>
    <row r="661101" spans="63:63" x14ac:dyDescent="0.25">
      <c r="BK661101" s="2311"/>
    </row>
    <row r="661125" spans="63:63" x14ac:dyDescent="0.25">
      <c r="BK661125" s="2315"/>
    </row>
    <row r="661126" spans="63:63" x14ac:dyDescent="0.25">
      <c r="BK661126" s="2311"/>
    </row>
    <row r="661150" spans="63:63" x14ac:dyDescent="0.25">
      <c r="BK661150" s="2315"/>
    </row>
    <row r="661151" spans="63:63" x14ac:dyDescent="0.25">
      <c r="BK661151" s="2311"/>
    </row>
    <row r="661175" spans="63:63" x14ac:dyDescent="0.25">
      <c r="BK661175" s="2315"/>
    </row>
    <row r="661176" spans="63:63" x14ac:dyDescent="0.25">
      <c r="BK661176" s="2311"/>
    </row>
    <row r="661200" spans="63:63" x14ac:dyDescent="0.25">
      <c r="BK661200" s="2315"/>
    </row>
    <row r="661201" spans="63:63" x14ac:dyDescent="0.25">
      <c r="BK661201" s="2311"/>
    </row>
    <row r="661225" spans="63:63" x14ac:dyDescent="0.25">
      <c r="BK661225" s="2315"/>
    </row>
    <row r="661226" spans="63:63" x14ac:dyDescent="0.25">
      <c r="BK661226" s="2311"/>
    </row>
    <row r="661250" spans="63:63" x14ac:dyDescent="0.25">
      <c r="BK661250" s="2315"/>
    </row>
    <row r="661251" spans="63:63" x14ac:dyDescent="0.25">
      <c r="BK661251" s="2311"/>
    </row>
    <row r="661275" spans="63:63" x14ac:dyDescent="0.25">
      <c r="BK661275" s="2315"/>
    </row>
    <row r="661276" spans="63:63" x14ac:dyDescent="0.25">
      <c r="BK661276" s="2311"/>
    </row>
    <row r="661300" spans="63:63" x14ac:dyDescent="0.25">
      <c r="BK661300" s="2315"/>
    </row>
    <row r="661301" spans="63:63" x14ac:dyDescent="0.25">
      <c r="BK661301" s="2311"/>
    </row>
    <row r="661325" spans="63:63" x14ac:dyDescent="0.25">
      <c r="BK661325" s="2315"/>
    </row>
    <row r="661326" spans="63:63" x14ac:dyDescent="0.25">
      <c r="BK661326" s="2311"/>
    </row>
    <row r="661350" spans="63:63" x14ac:dyDescent="0.25">
      <c r="BK661350" s="2315"/>
    </row>
    <row r="661351" spans="63:63" x14ac:dyDescent="0.25">
      <c r="BK661351" s="2311"/>
    </row>
    <row r="661375" spans="63:63" x14ac:dyDescent="0.25">
      <c r="BK661375" s="2315"/>
    </row>
    <row r="661376" spans="63:63" x14ac:dyDescent="0.25">
      <c r="BK661376" s="2311"/>
    </row>
    <row r="661400" spans="63:63" x14ac:dyDescent="0.25">
      <c r="BK661400" s="2315"/>
    </row>
    <row r="661401" spans="63:63" x14ac:dyDescent="0.25">
      <c r="BK661401" s="2311"/>
    </row>
    <row r="661425" spans="63:63" x14ac:dyDescent="0.25">
      <c r="BK661425" s="2315"/>
    </row>
    <row r="661426" spans="63:63" x14ac:dyDescent="0.25">
      <c r="BK661426" s="2311"/>
    </row>
    <row r="661450" spans="63:63" x14ac:dyDescent="0.25">
      <c r="BK661450" s="2315"/>
    </row>
    <row r="661451" spans="63:63" x14ac:dyDescent="0.25">
      <c r="BK661451" s="2311"/>
    </row>
    <row r="661475" spans="63:63" x14ac:dyDescent="0.25">
      <c r="BK661475" s="2315"/>
    </row>
    <row r="661476" spans="63:63" x14ac:dyDescent="0.25">
      <c r="BK661476" s="2311"/>
    </row>
    <row r="661500" spans="63:63" x14ac:dyDescent="0.25">
      <c r="BK661500" s="2315"/>
    </row>
    <row r="661501" spans="63:63" x14ac:dyDescent="0.25">
      <c r="BK661501" s="2311"/>
    </row>
    <row r="661525" spans="63:63" x14ac:dyDescent="0.25">
      <c r="BK661525" s="2315"/>
    </row>
    <row r="661526" spans="63:63" x14ac:dyDescent="0.25">
      <c r="BK661526" s="2311"/>
    </row>
    <row r="661550" spans="63:63" x14ac:dyDescent="0.25">
      <c r="BK661550" s="2315"/>
    </row>
    <row r="661551" spans="63:63" x14ac:dyDescent="0.25">
      <c r="BK661551" s="2311"/>
    </row>
    <row r="661575" spans="63:63" x14ac:dyDescent="0.25">
      <c r="BK661575" s="2315"/>
    </row>
    <row r="661576" spans="63:63" x14ac:dyDescent="0.25">
      <c r="BK661576" s="2311"/>
    </row>
    <row r="661600" spans="63:63" x14ac:dyDescent="0.25">
      <c r="BK661600" s="2315"/>
    </row>
    <row r="661601" spans="63:63" x14ac:dyDescent="0.25">
      <c r="BK661601" s="2311"/>
    </row>
    <row r="661625" spans="63:63" x14ac:dyDescent="0.25">
      <c r="BK661625" s="2315"/>
    </row>
    <row r="661626" spans="63:63" x14ac:dyDescent="0.25">
      <c r="BK661626" s="2311"/>
    </row>
    <row r="661650" spans="63:63" x14ac:dyDescent="0.25">
      <c r="BK661650" s="2315"/>
    </row>
    <row r="661651" spans="63:63" x14ac:dyDescent="0.25">
      <c r="BK661651" s="2311"/>
    </row>
    <row r="661675" spans="63:63" x14ac:dyDescent="0.25">
      <c r="BK661675" s="2315"/>
    </row>
    <row r="661676" spans="63:63" x14ac:dyDescent="0.25">
      <c r="BK661676" s="2311"/>
    </row>
    <row r="661700" spans="63:63" x14ac:dyDescent="0.25">
      <c r="BK661700" s="2315"/>
    </row>
    <row r="661701" spans="63:63" x14ac:dyDescent="0.25">
      <c r="BK661701" s="2311"/>
    </row>
    <row r="661725" spans="63:63" x14ac:dyDescent="0.25">
      <c r="BK661725" s="2315"/>
    </row>
    <row r="661726" spans="63:63" x14ac:dyDescent="0.25">
      <c r="BK661726" s="2311"/>
    </row>
    <row r="661750" spans="63:63" x14ac:dyDescent="0.25">
      <c r="BK661750" s="2315"/>
    </row>
    <row r="661751" spans="63:63" x14ac:dyDescent="0.25">
      <c r="BK661751" s="2311"/>
    </row>
    <row r="661775" spans="63:63" x14ac:dyDescent="0.25">
      <c r="BK661775" s="2315"/>
    </row>
    <row r="661776" spans="63:63" x14ac:dyDescent="0.25">
      <c r="BK661776" s="2311"/>
    </row>
    <row r="661800" spans="63:63" x14ac:dyDescent="0.25">
      <c r="BK661800" s="2315"/>
    </row>
    <row r="661801" spans="63:63" x14ac:dyDescent="0.25">
      <c r="BK661801" s="2311"/>
    </row>
    <row r="661825" spans="63:63" x14ac:dyDescent="0.25">
      <c r="BK661825" s="2315"/>
    </row>
    <row r="661826" spans="63:63" x14ac:dyDescent="0.25">
      <c r="BK661826" s="2311"/>
    </row>
    <row r="661850" spans="63:63" x14ac:dyDescent="0.25">
      <c r="BK661850" s="2315"/>
    </row>
    <row r="661851" spans="63:63" x14ac:dyDescent="0.25">
      <c r="BK661851" s="2311"/>
    </row>
    <row r="661875" spans="63:63" x14ac:dyDescent="0.25">
      <c r="BK661875" s="2315"/>
    </row>
    <row r="661876" spans="63:63" x14ac:dyDescent="0.25">
      <c r="BK661876" s="2311"/>
    </row>
    <row r="661900" spans="63:63" x14ac:dyDescent="0.25">
      <c r="BK661900" s="2315"/>
    </row>
    <row r="661901" spans="63:63" x14ac:dyDescent="0.25">
      <c r="BK661901" s="2311"/>
    </row>
    <row r="661925" spans="63:63" x14ac:dyDescent="0.25">
      <c r="BK661925" s="2315"/>
    </row>
    <row r="661926" spans="63:63" x14ac:dyDescent="0.25">
      <c r="BK661926" s="2311"/>
    </row>
    <row r="661950" spans="63:63" x14ac:dyDescent="0.25">
      <c r="BK661950" s="2315"/>
    </row>
    <row r="661951" spans="63:63" x14ac:dyDescent="0.25">
      <c r="BK661951" s="2311"/>
    </row>
    <row r="661975" spans="63:63" x14ac:dyDescent="0.25">
      <c r="BK661975" s="2315"/>
    </row>
    <row r="661976" spans="63:63" x14ac:dyDescent="0.25">
      <c r="BK661976" s="2311"/>
    </row>
    <row r="662000" spans="63:63" x14ac:dyDescent="0.25">
      <c r="BK662000" s="2315"/>
    </row>
    <row r="662001" spans="63:63" x14ac:dyDescent="0.25">
      <c r="BK662001" s="2311"/>
    </row>
    <row r="662025" spans="63:63" x14ac:dyDescent="0.25">
      <c r="BK662025" s="2315"/>
    </row>
    <row r="662026" spans="63:63" x14ac:dyDescent="0.25">
      <c r="BK662026" s="2311"/>
    </row>
    <row r="662050" spans="63:63" x14ac:dyDescent="0.25">
      <c r="BK662050" s="2315"/>
    </row>
    <row r="662051" spans="63:63" x14ac:dyDescent="0.25">
      <c r="BK662051" s="2311"/>
    </row>
    <row r="662075" spans="63:63" x14ac:dyDescent="0.25">
      <c r="BK662075" s="2315"/>
    </row>
    <row r="662076" spans="63:63" x14ac:dyDescent="0.25">
      <c r="BK662076" s="2311"/>
    </row>
    <row r="662100" spans="63:63" x14ac:dyDescent="0.25">
      <c r="BK662100" s="2315"/>
    </row>
    <row r="662101" spans="63:63" x14ac:dyDescent="0.25">
      <c r="BK662101" s="2311"/>
    </row>
    <row r="662125" spans="63:63" x14ac:dyDescent="0.25">
      <c r="BK662125" s="2315"/>
    </row>
    <row r="662126" spans="63:63" x14ac:dyDescent="0.25">
      <c r="BK662126" s="2311"/>
    </row>
    <row r="662150" spans="63:63" x14ac:dyDescent="0.25">
      <c r="BK662150" s="2315"/>
    </row>
    <row r="662151" spans="63:63" x14ac:dyDescent="0.25">
      <c r="BK662151" s="2311"/>
    </row>
    <row r="662175" spans="63:63" x14ac:dyDescent="0.25">
      <c r="BK662175" s="2315"/>
    </row>
    <row r="662176" spans="63:63" x14ac:dyDescent="0.25">
      <c r="BK662176" s="2311"/>
    </row>
    <row r="662200" spans="63:63" x14ac:dyDescent="0.25">
      <c r="BK662200" s="2315"/>
    </row>
    <row r="662201" spans="63:63" x14ac:dyDescent="0.25">
      <c r="BK662201" s="2311"/>
    </row>
    <row r="662225" spans="63:63" x14ac:dyDescent="0.25">
      <c r="BK662225" s="2315"/>
    </row>
    <row r="662226" spans="63:63" x14ac:dyDescent="0.25">
      <c r="BK662226" s="2311"/>
    </row>
    <row r="662250" spans="63:63" x14ac:dyDescent="0.25">
      <c r="BK662250" s="2315"/>
    </row>
    <row r="662251" spans="63:63" x14ac:dyDescent="0.25">
      <c r="BK662251" s="2311"/>
    </row>
    <row r="662275" spans="63:63" x14ac:dyDescent="0.25">
      <c r="BK662275" s="2315"/>
    </row>
    <row r="662276" spans="63:63" x14ac:dyDescent="0.25">
      <c r="BK662276" s="2311"/>
    </row>
    <row r="662300" spans="63:63" x14ac:dyDescent="0.25">
      <c r="BK662300" s="2315"/>
    </row>
    <row r="662301" spans="63:63" x14ac:dyDescent="0.25">
      <c r="BK662301" s="2311"/>
    </row>
    <row r="662325" spans="63:63" x14ac:dyDescent="0.25">
      <c r="BK662325" s="2315"/>
    </row>
    <row r="662326" spans="63:63" x14ac:dyDescent="0.25">
      <c r="BK662326" s="2311"/>
    </row>
    <row r="662350" spans="63:63" x14ac:dyDescent="0.25">
      <c r="BK662350" s="2315"/>
    </row>
    <row r="662351" spans="63:63" x14ac:dyDescent="0.25">
      <c r="BK662351" s="2311"/>
    </row>
    <row r="662375" spans="63:63" x14ac:dyDescent="0.25">
      <c r="BK662375" s="2315"/>
    </row>
    <row r="662376" spans="63:63" x14ac:dyDescent="0.25">
      <c r="BK662376" s="2311"/>
    </row>
    <row r="662400" spans="63:63" x14ac:dyDescent="0.25">
      <c r="BK662400" s="2315"/>
    </row>
    <row r="662401" spans="63:63" x14ac:dyDescent="0.25">
      <c r="BK662401" s="2311"/>
    </row>
    <row r="662425" spans="63:63" x14ac:dyDescent="0.25">
      <c r="BK662425" s="2315"/>
    </row>
    <row r="662426" spans="63:63" x14ac:dyDescent="0.25">
      <c r="BK662426" s="2311"/>
    </row>
    <row r="662450" spans="63:63" x14ac:dyDescent="0.25">
      <c r="BK662450" s="2315"/>
    </row>
    <row r="662451" spans="63:63" x14ac:dyDescent="0.25">
      <c r="BK662451" s="2311"/>
    </row>
    <row r="662475" spans="63:63" x14ac:dyDescent="0.25">
      <c r="BK662475" s="2315"/>
    </row>
    <row r="662476" spans="63:63" x14ac:dyDescent="0.25">
      <c r="BK662476" s="2311"/>
    </row>
    <row r="662500" spans="63:63" x14ac:dyDescent="0.25">
      <c r="BK662500" s="2315"/>
    </row>
    <row r="662501" spans="63:63" x14ac:dyDescent="0.25">
      <c r="BK662501" s="2311"/>
    </row>
    <row r="662525" spans="63:63" x14ac:dyDescent="0.25">
      <c r="BK662525" s="2315"/>
    </row>
    <row r="662526" spans="63:63" x14ac:dyDescent="0.25">
      <c r="BK662526" s="2311"/>
    </row>
    <row r="662550" spans="63:63" x14ac:dyDescent="0.25">
      <c r="BK662550" s="2315"/>
    </row>
    <row r="662551" spans="63:63" x14ac:dyDescent="0.25">
      <c r="BK662551" s="2311"/>
    </row>
    <row r="662575" spans="63:63" x14ac:dyDescent="0.25">
      <c r="BK662575" s="2315"/>
    </row>
    <row r="662576" spans="63:63" x14ac:dyDescent="0.25">
      <c r="BK662576" s="2311"/>
    </row>
    <row r="662600" spans="63:63" x14ac:dyDescent="0.25">
      <c r="BK662600" s="2315"/>
    </row>
    <row r="662601" spans="63:63" x14ac:dyDescent="0.25">
      <c r="BK662601" s="2311"/>
    </row>
    <row r="662625" spans="63:63" x14ac:dyDescent="0.25">
      <c r="BK662625" s="2315"/>
    </row>
    <row r="662626" spans="63:63" x14ac:dyDescent="0.25">
      <c r="BK662626" s="2311"/>
    </row>
    <row r="662650" spans="63:63" x14ac:dyDescent="0.25">
      <c r="BK662650" s="2315"/>
    </row>
    <row r="662651" spans="63:63" x14ac:dyDescent="0.25">
      <c r="BK662651" s="2311"/>
    </row>
    <row r="662675" spans="63:63" x14ac:dyDescent="0.25">
      <c r="BK662675" s="2315"/>
    </row>
    <row r="662676" spans="63:63" x14ac:dyDescent="0.25">
      <c r="BK662676" s="2311"/>
    </row>
    <row r="662700" spans="63:63" x14ac:dyDescent="0.25">
      <c r="BK662700" s="2315"/>
    </row>
    <row r="662701" spans="63:63" x14ac:dyDescent="0.25">
      <c r="BK662701" s="2311"/>
    </row>
    <row r="662725" spans="63:63" x14ac:dyDescent="0.25">
      <c r="BK662725" s="2315"/>
    </row>
    <row r="662726" spans="63:63" x14ac:dyDescent="0.25">
      <c r="BK662726" s="2311"/>
    </row>
    <row r="662750" spans="63:63" x14ac:dyDescent="0.25">
      <c r="BK662750" s="2315"/>
    </row>
    <row r="662751" spans="63:63" x14ac:dyDescent="0.25">
      <c r="BK662751" s="2311"/>
    </row>
    <row r="662775" spans="63:63" x14ac:dyDescent="0.25">
      <c r="BK662775" s="2315"/>
    </row>
    <row r="662776" spans="63:63" x14ac:dyDescent="0.25">
      <c r="BK662776" s="2311"/>
    </row>
    <row r="662800" spans="63:63" x14ac:dyDescent="0.25">
      <c r="BK662800" s="2315"/>
    </row>
    <row r="662801" spans="63:63" x14ac:dyDescent="0.25">
      <c r="BK662801" s="2311"/>
    </row>
    <row r="662825" spans="63:63" x14ac:dyDescent="0.25">
      <c r="BK662825" s="2315"/>
    </row>
    <row r="662826" spans="63:63" x14ac:dyDescent="0.25">
      <c r="BK662826" s="2311"/>
    </row>
    <row r="662850" spans="63:63" x14ac:dyDescent="0.25">
      <c r="BK662850" s="2315"/>
    </row>
    <row r="662851" spans="63:63" x14ac:dyDescent="0.25">
      <c r="BK662851" s="2311"/>
    </row>
    <row r="662875" spans="63:63" x14ac:dyDescent="0.25">
      <c r="BK662875" s="2315"/>
    </row>
    <row r="662876" spans="63:63" x14ac:dyDescent="0.25">
      <c r="BK662876" s="2311"/>
    </row>
    <row r="662900" spans="63:63" x14ac:dyDescent="0.25">
      <c r="BK662900" s="2315"/>
    </row>
    <row r="662901" spans="63:63" x14ac:dyDescent="0.25">
      <c r="BK662901" s="2311"/>
    </row>
    <row r="662925" spans="63:63" x14ac:dyDescent="0.25">
      <c r="BK662925" s="2315"/>
    </row>
    <row r="662926" spans="63:63" x14ac:dyDescent="0.25">
      <c r="BK662926" s="2311"/>
    </row>
    <row r="662950" spans="63:63" x14ac:dyDescent="0.25">
      <c r="BK662950" s="2315"/>
    </row>
    <row r="662951" spans="63:63" x14ac:dyDescent="0.25">
      <c r="BK662951" s="2311"/>
    </row>
    <row r="662975" spans="63:63" x14ac:dyDescent="0.25">
      <c r="BK662975" s="2315"/>
    </row>
    <row r="662976" spans="63:63" x14ac:dyDescent="0.25">
      <c r="BK662976" s="2311"/>
    </row>
    <row r="663000" spans="63:63" x14ac:dyDescent="0.25">
      <c r="BK663000" s="2315"/>
    </row>
    <row r="663001" spans="63:63" x14ac:dyDescent="0.25">
      <c r="BK663001" s="2311"/>
    </row>
    <row r="663025" spans="63:63" x14ac:dyDescent="0.25">
      <c r="BK663025" s="2315"/>
    </row>
    <row r="663026" spans="63:63" x14ac:dyDescent="0.25">
      <c r="BK663026" s="2311"/>
    </row>
    <row r="663050" spans="63:63" x14ac:dyDescent="0.25">
      <c r="BK663050" s="2315"/>
    </row>
    <row r="663051" spans="63:63" x14ac:dyDescent="0.25">
      <c r="BK663051" s="2311"/>
    </row>
    <row r="663075" spans="63:63" x14ac:dyDescent="0.25">
      <c r="BK663075" s="2315"/>
    </row>
    <row r="663076" spans="63:63" x14ac:dyDescent="0.25">
      <c r="BK663076" s="2311"/>
    </row>
    <row r="663100" spans="63:63" x14ac:dyDescent="0.25">
      <c r="BK663100" s="2315"/>
    </row>
    <row r="663101" spans="63:63" x14ac:dyDescent="0.25">
      <c r="BK663101" s="2311"/>
    </row>
    <row r="663125" spans="63:63" x14ac:dyDescent="0.25">
      <c r="BK663125" s="2315"/>
    </row>
    <row r="663126" spans="63:63" x14ac:dyDescent="0.25">
      <c r="BK663126" s="2311"/>
    </row>
    <row r="663150" spans="63:63" x14ac:dyDescent="0.25">
      <c r="BK663150" s="2315"/>
    </row>
    <row r="663151" spans="63:63" x14ac:dyDescent="0.25">
      <c r="BK663151" s="2311"/>
    </row>
    <row r="663175" spans="63:63" x14ac:dyDescent="0.25">
      <c r="BK663175" s="2315"/>
    </row>
    <row r="663176" spans="63:63" x14ac:dyDescent="0.25">
      <c r="BK663176" s="2311"/>
    </row>
    <row r="663200" spans="63:63" x14ac:dyDescent="0.25">
      <c r="BK663200" s="2315"/>
    </row>
    <row r="663201" spans="63:63" x14ac:dyDescent="0.25">
      <c r="BK663201" s="2311"/>
    </row>
    <row r="663225" spans="63:63" x14ac:dyDescent="0.25">
      <c r="BK663225" s="2315"/>
    </row>
    <row r="663226" spans="63:63" x14ac:dyDescent="0.25">
      <c r="BK663226" s="2311"/>
    </row>
    <row r="663250" spans="63:63" x14ac:dyDescent="0.25">
      <c r="BK663250" s="2315"/>
    </row>
    <row r="663251" spans="63:63" x14ac:dyDescent="0.25">
      <c r="BK663251" s="2311"/>
    </row>
    <row r="663275" spans="63:63" x14ac:dyDescent="0.25">
      <c r="BK663275" s="2315"/>
    </row>
    <row r="663276" spans="63:63" x14ac:dyDescent="0.25">
      <c r="BK663276" s="2311"/>
    </row>
    <row r="663300" spans="63:63" x14ac:dyDescent="0.25">
      <c r="BK663300" s="2315"/>
    </row>
    <row r="663301" spans="63:63" x14ac:dyDescent="0.25">
      <c r="BK663301" s="2311"/>
    </row>
    <row r="663325" spans="63:63" x14ac:dyDescent="0.25">
      <c r="BK663325" s="2315"/>
    </row>
    <row r="663326" spans="63:63" x14ac:dyDescent="0.25">
      <c r="BK663326" s="2311"/>
    </row>
    <row r="663350" spans="63:63" x14ac:dyDescent="0.25">
      <c r="BK663350" s="2315"/>
    </row>
    <row r="663351" spans="63:63" x14ac:dyDescent="0.25">
      <c r="BK663351" s="2311"/>
    </row>
    <row r="663375" spans="63:63" x14ac:dyDescent="0.25">
      <c r="BK663375" s="2315"/>
    </row>
    <row r="663376" spans="63:63" x14ac:dyDescent="0.25">
      <c r="BK663376" s="2311"/>
    </row>
    <row r="663400" spans="63:63" x14ac:dyDescent="0.25">
      <c r="BK663400" s="2315"/>
    </row>
    <row r="663401" spans="63:63" x14ac:dyDescent="0.25">
      <c r="BK663401" s="2311"/>
    </row>
    <row r="663425" spans="63:63" x14ac:dyDescent="0.25">
      <c r="BK663425" s="2315"/>
    </row>
    <row r="663426" spans="63:63" x14ac:dyDescent="0.25">
      <c r="BK663426" s="2311"/>
    </row>
    <row r="663450" spans="63:63" x14ac:dyDescent="0.25">
      <c r="BK663450" s="2315"/>
    </row>
    <row r="663451" spans="63:63" x14ac:dyDescent="0.25">
      <c r="BK663451" s="2311"/>
    </row>
    <row r="663475" spans="63:63" x14ac:dyDescent="0.25">
      <c r="BK663475" s="2315"/>
    </row>
    <row r="663476" spans="63:63" x14ac:dyDescent="0.25">
      <c r="BK663476" s="2311"/>
    </row>
    <row r="663500" spans="63:63" x14ac:dyDescent="0.25">
      <c r="BK663500" s="2315"/>
    </row>
    <row r="663501" spans="63:63" x14ac:dyDescent="0.25">
      <c r="BK663501" s="2311"/>
    </row>
    <row r="663525" spans="63:63" x14ac:dyDescent="0.25">
      <c r="BK663525" s="2315"/>
    </row>
    <row r="663526" spans="63:63" x14ac:dyDescent="0.25">
      <c r="BK663526" s="2311"/>
    </row>
    <row r="663550" spans="63:63" x14ac:dyDescent="0.25">
      <c r="BK663550" s="2315"/>
    </row>
    <row r="663551" spans="63:63" x14ac:dyDescent="0.25">
      <c r="BK663551" s="2311"/>
    </row>
    <row r="663575" spans="63:63" x14ac:dyDescent="0.25">
      <c r="BK663575" s="2315"/>
    </row>
    <row r="663576" spans="63:63" x14ac:dyDescent="0.25">
      <c r="BK663576" s="2311"/>
    </row>
    <row r="663600" spans="63:63" x14ac:dyDescent="0.25">
      <c r="BK663600" s="2315"/>
    </row>
    <row r="663601" spans="63:63" x14ac:dyDescent="0.25">
      <c r="BK663601" s="2311"/>
    </row>
    <row r="663625" spans="63:63" x14ac:dyDescent="0.25">
      <c r="BK663625" s="2315"/>
    </row>
    <row r="663626" spans="63:63" x14ac:dyDescent="0.25">
      <c r="BK663626" s="2311"/>
    </row>
    <row r="663650" spans="63:63" x14ac:dyDescent="0.25">
      <c r="BK663650" s="2315"/>
    </row>
    <row r="663651" spans="63:63" x14ac:dyDescent="0.25">
      <c r="BK663651" s="2311"/>
    </row>
    <row r="663675" spans="63:63" x14ac:dyDescent="0.25">
      <c r="BK663675" s="2315"/>
    </row>
    <row r="663676" spans="63:63" x14ac:dyDescent="0.25">
      <c r="BK663676" s="2311"/>
    </row>
    <row r="663700" spans="63:63" x14ac:dyDescent="0.25">
      <c r="BK663700" s="2315"/>
    </row>
    <row r="663701" spans="63:63" x14ac:dyDescent="0.25">
      <c r="BK663701" s="2311"/>
    </row>
    <row r="663725" spans="63:63" x14ac:dyDescent="0.25">
      <c r="BK663725" s="2315"/>
    </row>
    <row r="663726" spans="63:63" x14ac:dyDescent="0.25">
      <c r="BK663726" s="2311"/>
    </row>
    <row r="663750" spans="63:63" x14ac:dyDescent="0.25">
      <c r="BK663750" s="2315"/>
    </row>
    <row r="663751" spans="63:63" x14ac:dyDescent="0.25">
      <c r="BK663751" s="2311"/>
    </row>
    <row r="663775" spans="63:63" x14ac:dyDescent="0.25">
      <c r="BK663775" s="2315"/>
    </row>
    <row r="663776" spans="63:63" x14ac:dyDescent="0.25">
      <c r="BK663776" s="2311"/>
    </row>
    <row r="663800" spans="63:63" x14ac:dyDescent="0.25">
      <c r="BK663800" s="2315"/>
    </row>
    <row r="663801" spans="63:63" x14ac:dyDescent="0.25">
      <c r="BK663801" s="2311"/>
    </row>
    <row r="663825" spans="63:63" x14ac:dyDescent="0.25">
      <c r="BK663825" s="2315"/>
    </row>
    <row r="663826" spans="63:63" x14ac:dyDescent="0.25">
      <c r="BK663826" s="2311"/>
    </row>
    <row r="663850" spans="63:63" x14ac:dyDescent="0.25">
      <c r="BK663850" s="2315"/>
    </row>
    <row r="663851" spans="63:63" x14ac:dyDescent="0.25">
      <c r="BK663851" s="2311"/>
    </row>
    <row r="663875" spans="63:63" x14ac:dyDescent="0.25">
      <c r="BK663875" s="2315"/>
    </row>
    <row r="663876" spans="63:63" x14ac:dyDescent="0.25">
      <c r="BK663876" s="2311"/>
    </row>
    <row r="663900" spans="63:63" x14ac:dyDescent="0.25">
      <c r="BK663900" s="2315"/>
    </row>
    <row r="663901" spans="63:63" x14ac:dyDescent="0.25">
      <c r="BK663901" s="2311"/>
    </row>
    <row r="663925" spans="63:63" x14ac:dyDescent="0.25">
      <c r="BK663925" s="2315"/>
    </row>
    <row r="663926" spans="63:63" x14ac:dyDescent="0.25">
      <c r="BK663926" s="2311"/>
    </row>
    <row r="663950" spans="63:63" x14ac:dyDescent="0.25">
      <c r="BK663950" s="2315"/>
    </row>
    <row r="663951" spans="63:63" x14ac:dyDescent="0.25">
      <c r="BK663951" s="2311"/>
    </row>
    <row r="663975" spans="63:63" x14ac:dyDescent="0.25">
      <c r="BK663975" s="2315"/>
    </row>
    <row r="663976" spans="63:63" x14ac:dyDescent="0.25">
      <c r="BK663976" s="2311"/>
    </row>
    <row r="664000" spans="63:63" x14ac:dyDescent="0.25">
      <c r="BK664000" s="2315"/>
    </row>
    <row r="664001" spans="63:63" x14ac:dyDescent="0.25">
      <c r="BK664001" s="2311"/>
    </row>
    <row r="664025" spans="63:63" x14ac:dyDescent="0.25">
      <c r="BK664025" s="2315"/>
    </row>
    <row r="664026" spans="63:63" x14ac:dyDescent="0.25">
      <c r="BK664026" s="2311"/>
    </row>
    <row r="664050" spans="63:63" x14ac:dyDescent="0.25">
      <c r="BK664050" s="2315"/>
    </row>
    <row r="664051" spans="63:63" x14ac:dyDescent="0.25">
      <c r="BK664051" s="2311"/>
    </row>
    <row r="664075" spans="63:63" x14ac:dyDescent="0.25">
      <c r="BK664075" s="2315"/>
    </row>
    <row r="664076" spans="63:63" x14ac:dyDescent="0.25">
      <c r="BK664076" s="2311"/>
    </row>
    <row r="664100" spans="63:63" x14ac:dyDescent="0.25">
      <c r="BK664100" s="2315"/>
    </row>
    <row r="664101" spans="63:63" x14ac:dyDescent="0.25">
      <c r="BK664101" s="2311"/>
    </row>
    <row r="664125" spans="63:63" x14ac:dyDescent="0.25">
      <c r="BK664125" s="2315"/>
    </row>
    <row r="664126" spans="63:63" x14ac:dyDescent="0.25">
      <c r="BK664126" s="2311"/>
    </row>
    <row r="664150" spans="63:63" x14ac:dyDescent="0.25">
      <c r="BK664150" s="2315"/>
    </row>
    <row r="664151" spans="63:63" x14ac:dyDescent="0.25">
      <c r="BK664151" s="2311"/>
    </row>
    <row r="664175" spans="63:63" x14ac:dyDescent="0.25">
      <c r="BK664175" s="2315"/>
    </row>
    <row r="664176" spans="63:63" x14ac:dyDescent="0.25">
      <c r="BK664176" s="2311"/>
    </row>
    <row r="664200" spans="63:63" x14ac:dyDescent="0.25">
      <c r="BK664200" s="2315"/>
    </row>
    <row r="664201" spans="63:63" x14ac:dyDescent="0.25">
      <c r="BK664201" s="2311"/>
    </row>
    <row r="664225" spans="63:63" x14ac:dyDescent="0.25">
      <c r="BK664225" s="2315"/>
    </row>
    <row r="664226" spans="63:63" x14ac:dyDescent="0.25">
      <c r="BK664226" s="2311"/>
    </row>
    <row r="664250" spans="63:63" x14ac:dyDescent="0.25">
      <c r="BK664250" s="2315"/>
    </row>
    <row r="664251" spans="63:63" x14ac:dyDescent="0.25">
      <c r="BK664251" s="2311"/>
    </row>
    <row r="664275" spans="63:63" x14ac:dyDescent="0.25">
      <c r="BK664275" s="2315"/>
    </row>
    <row r="664276" spans="63:63" x14ac:dyDescent="0.25">
      <c r="BK664276" s="2311"/>
    </row>
    <row r="664300" spans="63:63" x14ac:dyDescent="0.25">
      <c r="BK664300" s="2315"/>
    </row>
    <row r="664301" spans="63:63" x14ac:dyDescent="0.25">
      <c r="BK664301" s="2311"/>
    </row>
    <row r="664325" spans="63:63" x14ac:dyDescent="0.25">
      <c r="BK664325" s="2315"/>
    </row>
    <row r="664326" spans="63:63" x14ac:dyDescent="0.25">
      <c r="BK664326" s="2311"/>
    </row>
    <row r="664350" spans="63:63" x14ac:dyDescent="0.25">
      <c r="BK664350" s="2315"/>
    </row>
    <row r="664351" spans="63:63" x14ac:dyDescent="0.25">
      <c r="BK664351" s="2311"/>
    </row>
    <row r="664375" spans="63:63" x14ac:dyDescent="0.25">
      <c r="BK664375" s="2315"/>
    </row>
    <row r="664376" spans="63:63" x14ac:dyDescent="0.25">
      <c r="BK664376" s="2311"/>
    </row>
    <row r="664400" spans="63:63" x14ac:dyDescent="0.25">
      <c r="BK664400" s="2315"/>
    </row>
    <row r="664401" spans="63:63" x14ac:dyDescent="0.25">
      <c r="BK664401" s="2311"/>
    </row>
    <row r="664425" spans="63:63" x14ac:dyDescent="0.25">
      <c r="BK664425" s="2315"/>
    </row>
    <row r="664426" spans="63:63" x14ac:dyDescent="0.25">
      <c r="BK664426" s="2311"/>
    </row>
    <row r="664450" spans="63:63" x14ac:dyDescent="0.25">
      <c r="BK664450" s="2315"/>
    </row>
    <row r="664451" spans="63:63" x14ac:dyDescent="0.25">
      <c r="BK664451" s="2311"/>
    </row>
    <row r="664475" spans="63:63" x14ac:dyDescent="0.25">
      <c r="BK664475" s="2315"/>
    </row>
    <row r="664476" spans="63:63" x14ac:dyDescent="0.25">
      <c r="BK664476" s="2311"/>
    </row>
    <row r="664500" spans="63:63" x14ac:dyDescent="0.25">
      <c r="BK664500" s="2315"/>
    </row>
    <row r="664501" spans="63:63" x14ac:dyDescent="0.25">
      <c r="BK664501" s="2311"/>
    </row>
    <row r="664525" spans="63:63" x14ac:dyDescent="0.25">
      <c r="BK664525" s="2315"/>
    </row>
    <row r="664526" spans="63:63" x14ac:dyDescent="0.25">
      <c r="BK664526" s="2311"/>
    </row>
    <row r="664550" spans="63:63" x14ac:dyDescent="0.25">
      <c r="BK664550" s="2315"/>
    </row>
    <row r="664551" spans="63:63" x14ac:dyDescent="0.25">
      <c r="BK664551" s="2311"/>
    </row>
    <row r="664575" spans="63:63" x14ac:dyDescent="0.25">
      <c r="BK664575" s="2315"/>
    </row>
    <row r="664576" spans="63:63" x14ac:dyDescent="0.25">
      <c r="BK664576" s="2311"/>
    </row>
    <row r="664600" spans="63:63" x14ac:dyDescent="0.25">
      <c r="BK664600" s="2315"/>
    </row>
    <row r="664601" spans="63:63" x14ac:dyDescent="0.25">
      <c r="BK664601" s="2311"/>
    </row>
    <row r="664625" spans="63:63" x14ac:dyDescent="0.25">
      <c r="BK664625" s="2315"/>
    </row>
    <row r="664626" spans="63:63" x14ac:dyDescent="0.25">
      <c r="BK664626" s="2311"/>
    </row>
    <row r="664650" spans="63:63" x14ac:dyDescent="0.25">
      <c r="BK664650" s="2315"/>
    </row>
    <row r="664651" spans="63:63" x14ac:dyDescent="0.25">
      <c r="BK664651" s="2311"/>
    </row>
    <row r="664675" spans="63:63" x14ac:dyDescent="0.25">
      <c r="BK664675" s="2315"/>
    </row>
    <row r="664676" spans="63:63" x14ac:dyDescent="0.25">
      <c r="BK664676" s="2311"/>
    </row>
    <row r="664700" spans="63:63" x14ac:dyDescent="0.25">
      <c r="BK664700" s="2315"/>
    </row>
    <row r="664701" spans="63:63" x14ac:dyDescent="0.25">
      <c r="BK664701" s="2311"/>
    </row>
    <row r="664725" spans="63:63" x14ac:dyDescent="0.25">
      <c r="BK664725" s="2315"/>
    </row>
    <row r="664726" spans="63:63" x14ac:dyDescent="0.25">
      <c r="BK664726" s="2311"/>
    </row>
    <row r="664750" spans="63:63" x14ac:dyDescent="0.25">
      <c r="BK664750" s="2315"/>
    </row>
    <row r="664751" spans="63:63" x14ac:dyDescent="0.25">
      <c r="BK664751" s="2311"/>
    </row>
    <row r="664775" spans="63:63" x14ac:dyDescent="0.25">
      <c r="BK664775" s="2315"/>
    </row>
    <row r="664776" spans="63:63" x14ac:dyDescent="0.25">
      <c r="BK664776" s="2311"/>
    </row>
    <row r="664800" spans="63:63" x14ac:dyDescent="0.25">
      <c r="BK664800" s="2315"/>
    </row>
    <row r="664801" spans="63:63" x14ac:dyDescent="0.25">
      <c r="BK664801" s="2311"/>
    </row>
    <row r="664825" spans="63:63" x14ac:dyDescent="0.25">
      <c r="BK664825" s="2315"/>
    </row>
    <row r="664826" spans="63:63" x14ac:dyDescent="0.25">
      <c r="BK664826" s="2311"/>
    </row>
    <row r="664850" spans="63:63" x14ac:dyDescent="0.25">
      <c r="BK664850" s="2315"/>
    </row>
    <row r="664851" spans="63:63" x14ac:dyDescent="0.25">
      <c r="BK664851" s="2311"/>
    </row>
    <row r="664875" spans="63:63" x14ac:dyDescent="0.25">
      <c r="BK664875" s="2315"/>
    </row>
    <row r="664876" spans="63:63" x14ac:dyDescent="0.25">
      <c r="BK664876" s="2311"/>
    </row>
    <row r="664900" spans="63:63" x14ac:dyDescent="0.25">
      <c r="BK664900" s="2315"/>
    </row>
    <row r="664901" spans="63:63" x14ac:dyDescent="0.25">
      <c r="BK664901" s="2311"/>
    </row>
    <row r="664925" spans="63:63" x14ac:dyDescent="0.25">
      <c r="BK664925" s="2315"/>
    </row>
    <row r="664926" spans="63:63" x14ac:dyDescent="0.25">
      <c r="BK664926" s="2311"/>
    </row>
    <row r="664950" spans="63:63" x14ac:dyDescent="0.25">
      <c r="BK664950" s="2315"/>
    </row>
    <row r="664951" spans="63:63" x14ac:dyDescent="0.25">
      <c r="BK664951" s="2311"/>
    </row>
    <row r="664975" spans="63:63" x14ac:dyDescent="0.25">
      <c r="BK664975" s="2315"/>
    </row>
    <row r="664976" spans="63:63" x14ac:dyDescent="0.25">
      <c r="BK664976" s="2311"/>
    </row>
    <row r="665000" spans="63:63" x14ac:dyDescent="0.25">
      <c r="BK665000" s="2315"/>
    </row>
    <row r="665001" spans="63:63" x14ac:dyDescent="0.25">
      <c r="BK665001" s="2311"/>
    </row>
    <row r="665025" spans="63:63" x14ac:dyDescent="0.25">
      <c r="BK665025" s="2315"/>
    </row>
    <row r="665026" spans="63:63" x14ac:dyDescent="0.25">
      <c r="BK665026" s="2311"/>
    </row>
    <row r="665050" spans="63:63" x14ac:dyDescent="0.25">
      <c r="BK665050" s="2315"/>
    </row>
    <row r="665051" spans="63:63" x14ac:dyDescent="0.25">
      <c r="BK665051" s="2311"/>
    </row>
    <row r="665075" spans="63:63" x14ac:dyDescent="0.25">
      <c r="BK665075" s="2315"/>
    </row>
    <row r="665076" spans="63:63" x14ac:dyDescent="0.25">
      <c r="BK665076" s="2311"/>
    </row>
    <row r="665100" spans="63:63" x14ac:dyDescent="0.25">
      <c r="BK665100" s="2315"/>
    </row>
    <row r="665101" spans="63:63" x14ac:dyDescent="0.25">
      <c r="BK665101" s="2311"/>
    </row>
    <row r="665125" spans="63:63" x14ac:dyDescent="0.25">
      <c r="BK665125" s="2315"/>
    </row>
    <row r="665126" spans="63:63" x14ac:dyDescent="0.25">
      <c r="BK665126" s="2311"/>
    </row>
    <row r="665150" spans="63:63" x14ac:dyDescent="0.25">
      <c r="BK665150" s="2315"/>
    </row>
    <row r="665151" spans="63:63" x14ac:dyDescent="0.25">
      <c r="BK665151" s="2311"/>
    </row>
    <row r="665175" spans="63:63" x14ac:dyDescent="0.25">
      <c r="BK665175" s="2315"/>
    </row>
    <row r="665176" spans="63:63" x14ac:dyDescent="0.25">
      <c r="BK665176" s="2311"/>
    </row>
    <row r="665200" spans="63:63" x14ac:dyDescent="0.25">
      <c r="BK665200" s="2315"/>
    </row>
    <row r="665201" spans="63:63" x14ac:dyDescent="0.25">
      <c r="BK665201" s="2311"/>
    </row>
    <row r="665225" spans="63:63" x14ac:dyDescent="0.25">
      <c r="BK665225" s="2315"/>
    </row>
    <row r="665226" spans="63:63" x14ac:dyDescent="0.25">
      <c r="BK665226" s="2311"/>
    </row>
    <row r="665250" spans="63:63" x14ac:dyDescent="0.25">
      <c r="BK665250" s="2315"/>
    </row>
    <row r="665251" spans="63:63" x14ac:dyDescent="0.25">
      <c r="BK665251" s="2311"/>
    </row>
    <row r="665275" spans="63:63" x14ac:dyDescent="0.25">
      <c r="BK665275" s="2315"/>
    </row>
    <row r="665276" spans="63:63" x14ac:dyDescent="0.25">
      <c r="BK665276" s="2311"/>
    </row>
    <row r="665300" spans="63:63" x14ac:dyDescent="0.25">
      <c r="BK665300" s="2315"/>
    </row>
    <row r="665301" spans="63:63" x14ac:dyDescent="0.25">
      <c r="BK665301" s="2311"/>
    </row>
    <row r="665325" spans="63:63" x14ac:dyDescent="0.25">
      <c r="BK665325" s="2315"/>
    </row>
    <row r="665326" spans="63:63" x14ac:dyDescent="0.25">
      <c r="BK665326" s="2311"/>
    </row>
    <row r="665350" spans="63:63" x14ac:dyDescent="0.25">
      <c r="BK665350" s="2315"/>
    </row>
    <row r="665351" spans="63:63" x14ac:dyDescent="0.25">
      <c r="BK665351" s="2311"/>
    </row>
    <row r="665375" spans="63:63" x14ac:dyDescent="0.25">
      <c r="BK665375" s="2315"/>
    </row>
    <row r="665376" spans="63:63" x14ac:dyDescent="0.25">
      <c r="BK665376" s="2311"/>
    </row>
    <row r="665400" spans="63:63" x14ac:dyDescent="0.25">
      <c r="BK665400" s="2315"/>
    </row>
    <row r="665401" spans="63:63" x14ac:dyDescent="0.25">
      <c r="BK665401" s="2311"/>
    </row>
    <row r="665425" spans="63:63" x14ac:dyDescent="0.25">
      <c r="BK665425" s="2315"/>
    </row>
    <row r="665426" spans="63:63" x14ac:dyDescent="0.25">
      <c r="BK665426" s="2311"/>
    </row>
    <row r="665450" spans="63:63" x14ac:dyDescent="0.25">
      <c r="BK665450" s="2315"/>
    </row>
    <row r="665451" spans="63:63" x14ac:dyDescent="0.25">
      <c r="BK665451" s="2311"/>
    </row>
    <row r="665475" spans="63:63" x14ac:dyDescent="0.25">
      <c r="BK665475" s="2315"/>
    </row>
    <row r="665476" spans="63:63" x14ac:dyDescent="0.25">
      <c r="BK665476" s="2311"/>
    </row>
    <row r="665500" spans="63:63" x14ac:dyDescent="0.25">
      <c r="BK665500" s="2315"/>
    </row>
    <row r="665501" spans="63:63" x14ac:dyDescent="0.25">
      <c r="BK665501" s="2311"/>
    </row>
    <row r="665525" spans="63:63" x14ac:dyDescent="0.25">
      <c r="BK665525" s="2315"/>
    </row>
    <row r="665526" spans="63:63" x14ac:dyDescent="0.25">
      <c r="BK665526" s="2311"/>
    </row>
    <row r="665550" spans="63:63" x14ac:dyDescent="0.25">
      <c r="BK665550" s="2315"/>
    </row>
    <row r="665551" spans="63:63" x14ac:dyDescent="0.25">
      <c r="BK665551" s="2311"/>
    </row>
    <row r="665575" spans="63:63" x14ac:dyDescent="0.25">
      <c r="BK665575" s="2315"/>
    </row>
    <row r="665576" spans="63:63" x14ac:dyDescent="0.25">
      <c r="BK665576" s="2311"/>
    </row>
    <row r="665600" spans="63:63" x14ac:dyDescent="0.25">
      <c r="BK665600" s="2315"/>
    </row>
    <row r="665601" spans="63:63" x14ac:dyDescent="0.25">
      <c r="BK665601" s="2311"/>
    </row>
    <row r="665625" spans="63:63" x14ac:dyDescent="0.25">
      <c r="BK665625" s="2315"/>
    </row>
    <row r="665626" spans="63:63" x14ac:dyDescent="0.25">
      <c r="BK665626" s="2311"/>
    </row>
    <row r="665650" spans="63:63" x14ac:dyDescent="0.25">
      <c r="BK665650" s="2315"/>
    </row>
    <row r="665651" spans="63:63" x14ac:dyDescent="0.25">
      <c r="BK665651" s="2311"/>
    </row>
    <row r="665675" spans="63:63" x14ac:dyDescent="0.25">
      <c r="BK665675" s="2315"/>
    </row>
    <row r="665676" spans="63:63" x14ac:dyDescent="0.25">
      <c r="BK665676" s="2311"/>
    </row>
    <row r="665700" spans="63:63" x14ac:dyDescent="0.25">
      <c r="BK665700" s="2315"/>
    </row>
    <row r="665701" spans="63:63" x14ac:dyDescent="0.25">
      <c r="BK665701" s="2311"/>
    </row>
    <row r="665725" spans="63:63" x14ac:dyDescent="0.25">
      <c r="BK665725" s="2315"/>
    </row>
    <row r="665726" spans="63:63" x14ac:dyDescent="0.25">
      <c r="BK665726" s="2311"/>
    </row>
    <row r="665750" spans="63:63" x14ac:dyDescent="0.25">
      <c r="BK665750" s="2315"/>
    </row>
    <row r="665751" spans="63:63" x14ac:dyDescent="0.25">
      <c r="BK665751" s="2311"/>
    </row>
    <row r="665775" spans="63:63" x14ac:dyDescent="0.25">
      <c r="BK665775" s="2315"/>
    </row>
    <row r="665776" spans="63:63" x14ac:dyDescent="0.25">
      <c r="BK665776" s="2311"/>
    </row>
    <row r="665800" spans="63:63" x14ac:dyDescent="0.25">
      <c r="BK665800" s="2315"/>
    </row>
    <row r="665801" spans="63:63" x14ac:dyDescent="0.25">
      <c r="BK665801" s="2311"/>
    </row>
    <row r="665825" spans="63:63" x14ac:dyDescent="0.25">
      <c r="BK665825" s="2315"/>
    </row>
    <row r="665826" spans="63:63" x14ac:dyDescent="0.25">
      <c r="BK665826" s="2311"/>
    </row>
    <row r="665850" spans="63:63" x14ac:dyDescent="0.25">
      <c r="BK665850" s="2315"/>
    </row>
    <row r="665851" spans="63:63" x14ac:dyDescent="0.25">
      <c r="BK665851" s="2311"/>
    </row>
    <row r="665875" spans="63:63" x14ac:dyDescent="0.25">
      <c r="BK665875" s="2315"/>
    </row>
    <row r="665876" spans="63:63" x14ac:dyDescent="0.25">
      <c r="BK665876" s="2311"/>
    </row>
    <row r="665900" spans="63:63" x14ac:dyDescent="0.25">
      <c r="BK665900" s="2315"/>
    </row>
    <row r="665901" spans="63:63" x14ac:dyDescent="0.25">
      <c r="BK665901" s="2311"/>
    </row>
    <row r="665925" spans="63:63" x14ac:dyDescent="0.25">
      <c r="BK665925" s="2315"/>
    </row>
    <row r="665926" spans="63:63" x14ac:dyDescent="0.25">
      <c r="BK665926" s="2311"/>
    </row>
    <row r="665950" spans="63:63" x14ac:dyDescent="0.25">
      <c r="BK665950" s="2315"/>
    </row>
    <row r="665951" spans="63:63" x14ac:dyDescent="0.25">
      <c r="BK665951" s="2311"/>
    </row>
    <row r="665975" spans="63:63" x14ac:dyDescent="0.25">
      <c r="BK665975" s="2315"/>
    </row>
    <row r="665976" spans="63:63" x14ac:dyDescent="0.25">
      <c r="BK665976" s="2311"/>
    </row>
    <row r="666000" spans="63:63" x14ac:dyDescent="0.25">
      <c r="BK666000" s="2315"/>
    </row>
    <row r="666001" spans="63:63" x14ac:dyDescent="0.25">
      <c r="BK666001" s="2311"/>
    </row>
    <row r="666025" spans="63:63" x14ac:dyDescent="0.25">
      <c r="BK666025" s="2315"/>
    </row>
    <row r="666026" spans="63:63" x14ac:dyDescent="0.25">
      <c r="BK666026" s="2311"/>
    </row>
    <row r="666050" spans="63:63" x14ac:dyDescent="0.25">
      <c r="BK666050" s="2315"/>
    </row>
    <row r="666051" spans="63:63" x14ac:dyDescent="0.25">
      <c r="BK666051" s="2311"/>
    </row>
    <row r="666075" spans="63:63" x14ac:dyDescent="0.25">
      <c r="BK666075" s="2315"/>
    </row>
    <row r="666076" spans="63:63" x14ac:dyDescent="0.25">
      <c r="BK666076" s="2311"/>
    </row>
    <row r="666100" spans="63:63" x14ac:dyDescent="0.25">
      <c r="BK666100" s="2315"/>
    </row>
    <row r="666101" spans="63:63" x14ac:dyDescent="0.25">
      <c r="BK666101" s="2311"/>
    </row>
    <row r="666125" spans="63:63" x14ac:dyDescent="0.25">
      <c r="BK666125" s="2315"/>
    </row>
    <row r="666126" spans="63:63" x14ac:dyDescent="0.25">
      <c r="BK666126" s="2311"/>
    </row>
    <row r="666150" spans="63:63" x14ac:dyDescent="0.25">
      <c r="BK666150" s="2315"/>
    </row>
    <row r="666151" spans="63:63" x14ac:dyDescent="0.25">
      <c r="BK666151" s="2311"/>
    </row>
    <row r="666175" spans="63:63" x14ac:dyDescent="0.25">
      <c r="BK666175" s="2315"/>
    </row>
    <row r="666176" spans="63:63" x14ac:dyDescent="0.25">
      <c r="BK666176" s="2311"/>
    </row>
    <row r="666200" spans="63:63" x14ac:dyDescent="0.25">
      <c r="BK666200" s="2315"/>
    </row>
    <row r="666201" spans="63:63" x14ac:dyDescent="0.25">
      <c r="BK666201" s="2311"/>
    </row>
    <row r="666225" spans="63:63" x14ac:dyDescent="0.25">
      <c r="BK666225" s="2315"/>
    </row>
    <row r="666226" spans="63:63" x14ac:dyDescent="0.25">
      <c r="BK666226" s="2311"/>
    </row>
    <row r="666250" spans="63:63" x14ac:dyDescent="0.25">
      <c r="BK666250" s="2315"/>
    </row>
    <row r="666251" spans="63:63" x14ac:dyDescent="0.25">
      <c r="BK666251" s="2311"/>
    </row>
    <row r="666275" spans="63:63" x14ac:dyDescent="0.25">
      <c r="BK666275" s="2315"/>
    </row>
    <row r="666276" spans="63:63" x14ac:dyDescent="0.25">
      <c r="BK666276" s="2311"/>
    </row>
    <row r="666300" spans="63:63" x14ac:dyDescent="0.25">
      <c r="BK666300" s="2315"/>
    </row>
    <row r="666301" spans="63:63" x14ac:dyDescent="0.25">
      <c r="BK666301" s="2311"/>
    </row>
    <row r="666325" spans="63:63" x14ac:dyDescent="0.25">
      <c r="BK666325" s="2315"/>
    </row>
    <row r="666326" spans="63:63" x14ac:dyDescent="0.25">
      <c r="BK666326" s="2311"/>
    </row>
    <row r="666350" spans="63:63" x14ac:dyDescent="0.25">
      <c r="BK666350" s="2315"/>
    </row>
    <row r="666351" spans="63:63" x14ac:dyDescent="0.25">
      <c r="BK666351" s="2311"/>
    </row>
    <row r="666375" spans="63:63" x14ac:dyDescent="0.25">
      <c r="BK666375" s="2315"/>
    </row>
    <row r="666376" spans="63:63" x14ac:dyDescent="0.25">
      <c r="BK666376" s="2311"/>
    </row>
    <row r="666400" spans="63:63" x14ac:dyDescent="0.25">
      <c r="BK666400" s="2315"/>
    </row>
    <row r="666401" spans="63:63" x14ac:dyDescent="0.25">
      <c r="BK666401" s="2311"/>
    </row>
    <row r="666425" spans="63:63" x14ac:dyDescent="0.25">
      <c r="BK666425" s="2315"/>
    </row>
    <row r="666426" spans="63:63" x14ac:dyDescent="0.25">
      <c r="BK666426" s="2311"/>
    </row>
    <row r="666450" spans="63:63" x14ac:dyDescent="0.25">
      <c r="BK666450" s="2315"/>
    </row>
    <row r="666451" spans="63:63" x14ac:dyDescent="0.25">
      <c r="BK666451" s="2311"/>
    </row>
    <row r="666475" spans="63:63" x14ac:dyDescent="0.25">
      <c r="BK666475" s="2315"/>
    </row>
    <row r="666476" spans="63:63" x14ac:dyDescent="0.25">
      <c r="BK666476" s="2311"/>
    </row>
    <row r="666500" spans="63:63" x14ac:dyDescent="0.25">
      <c r="BK666500" s="2315"/>
    </row>
    <row r="666501" spans="63:63" x14ac:dyDescent="0.25">
      <c r="BK666501" s="2311"/>
    </row>
    <row r="666525" spans="63:63" x14ac:dyDescent="0.25">
      <c r="BK666525" s="2315"/>
    </row>
    <row r="666526" spans="63:63" x14ac:dyDescent="0.25">
      <c r="BK666526" s="2311"/>
    </row>
    <row r="666550" spans="63:63" x14ac:dyDescent="0.25">
      <c r="BK666550" s="2315"/>
    </row>
    <row r="666551" spans="63:63" x14ac:dyDescent="0.25">
      <c r="BK666551" s="2311"/>
    </row>
    <row r="666575" spans="63:63" x14ac:dyDescent="0.25">
      <c r="BK666575" s="2315"/>
    </row>
    <row r="666576" spans="63:63" x14ac:dyDescent="0.25">
      <c r="BK666576" s="2311"/>
    </row>
    <row r="666600" spans="63:63" x14ac:dyDescent="0.25">
      <c r="BK666600" s="2315"/>
    </row>
    <row r="666601" spans="63:63" x14ac:dyDescent="0.25">
      <c r="BK666601" s="2311"/>
    </row>
    <row r="666625" spans="63:63" x14ac:dyDescent="0.25">
      <c r="BK666625" s="2315"/>
    </row>
    <row r="666626" spans="63:63" x14ac:dyDescent="0.25">
      <c r="BK666626" s="2311"/>
    </row>
    <row r="666650" spans="63:63" x14ac:dyDescent="0.25">
      <c r="BK666650" s="2315"/>
    </row>
    <row r="666651" spans="63:63" x14ac:dyDescent="0.25">
      <c r="BK666651" s="2311"/>
    </row>
    <row r="666675" spans="63:63" x14ac:dyDescent="0.25">
      <c r="BK666675" s="2315"/>
    </row>
    <row r="666676" spans="63:63" x14ac:dyDescent="0.25">
      <c r="BK666676" s="2311"/>
    </row>
    <row r="666700" spans="63:63" x14ac:dyDescent="0.25">
      <c r="BK666700" s="2315"/>
    </row>
    <row r="666701" spans="63:63" x14ac:dyDescent="0.25">
      <c r="BK666701" s="2311"/>
    </row>
    <row r="666725" spans="63:63" x14ac:dyDescent="0.25">
      <c r="BK666725" s="2315"/>
    </row>
    <row r="666726" spans="63:63" x14ac:dyDescent="0.25">
      <c r="BK666726" s="2311"/>
    </row>
    <row r="666750" spans="63:63" x14ac:dyDescent="0.25">
      <c r="BK666750" s="2315"/>
    </row>
    <row r="666751" spans="63:63" x14ac:dyDescent="0.25">
      <c r="BK666751" s="2311"/>
    </row>
    <row r="666775" spans="63:63" x14ac:dyDescent="0.25">
      <c r="BK666775" s="2315"/>
    </row>
    <row r="666776" spans="63:63" x14ac:dyDescent="0.25">
      <c r="BK666776" s="2311"/>
    </row>
    <row r="666800" spans="63:63" x14ac:dyDescent="0.25">
      <c r="BK666800" s="2315"/>
    </row>
    <row r="666801" spans="63:63" x14ac:dyDescent="0.25">
      <c r="BK666801" s="2311"/>
    </row>
    <row r="666825" spans="63:63" x14ac:dyDescent="0.25">
      <c r="BK666825" s="2315"/>
    </row>
    <row r="666826" spans="63:63" x14ac:dyDescent="0.25">
      <c r="BK666826" s="2311"/>
    </row>
    <row r="666850" spans="63:63" x14ac:dyDescent="0.25">
      <c r="BK666850" s="2315"/>
    </row>
    <row r="666851" spans="63:63" x14ac:dyDescent="0.25">
      <c r="BK666851" s="2311"/>
    </row>
    <row r="666875" spans="63:63" x14ac:dyDescent="0.25">
      <c r="BK666875" s="2315"/>
    </row>
    <row r="666876" spans="63:63" x14ac:dyDescent="0.25">
      <c r="BK666876" s="2311"/>
    </row>
    <row r="666900" spans="63:63" x14ac:dyDescent="0.25">
      <c r="BK666900" s="2315"/>
    </row>
    <row r="666901" spans="63:63" x14ac:dyDescent="0.25">
      <c r="BK666901" s="2311"/>
    </row>
    <row r="666925" spans="63:63" x14ac:dyDescent="0.25">
      <c r="BK666925" s="2315"/>
    </row>
    <row r="666926" spans="63:63" x14ac:dyDescent="0.25">
      <c r="BK666926" s="2311"/>
    </row>
    <row r="666950" spans="63:63" x14ac:dyDescent="0.25">
      <c r="BK666950" s="2315"/>
    </row>
    <row r="666951" spans="63:63" x14ac:dyDescent="0.25">
      <c r="BK666951" s="2311"/>
    </row>
    <row r="666975" spans="63:63" x14ac:dyDescent="0.25">
      <c r="BK666975" s="2315"/>
    </row>
    <row r="666976" spans="63:63" x14ac:dyDescent="0.25">
      <c r="BK666976" s="2311"/>
    </row>
    <row r="667000" spans="63:63" x14ac:dyDescent="0.25">
      <c r="BK667000" s="2315"/>
    </row>
    <row r="667001" spans="63:63" x14ac:dyDescent="0.25">
      <c r="BK667001" s="2311"/>
    </row>
    <row r="667025" spans="63:63" x14ac:dyDescent="0.25">
      <c r="BK667025" s="2315"/>
    </row>
    <row r="667026" spans="63:63" x14ac:dyDescent="0.25">
      <c r="BK667026" s="2311"/>
    </row>
    <row r="667050" spans="63:63" x14ac:dyDescent="0.25">
      <c r="BK667050" s="2315"/>
    </row>
    <row r="667051" spans="63:63" x14ac:dyDescent="0.25">
      <c r="BK667051" s="2311"/>
    </row>
    <row r="667075" spans="63:63" x14ac:dyDescent="0.25">
      <c r="BK667075" s="2315"/>
    </row>
    <row r="667076" spans="63:63" x14ac:dyDescent="0.25">
      <c r="BK667076" s="2311"/>
    </row>
    <row r="667100" spans="63:63" x14ac:dyDescent="0.25">
      <c r="BK667100" s="2315"/>
    </row>
    <row r="667101" spans="63:63" x14ac:dyDescent="0.25">
      <c r="BK667101" s="2311"/>
    </row>
    <row r="667125" spans="63:63" x14ac:dyDescent="0.25">
      <c r="BK667125" s="2315"/>
    </row>
    <row r="667126" spans="63:63" x14ac:dyDescent="0.25">
      <c r="BK667126" s="2311"/>
    </row>
    <row r="667150" spans="63:63" x14ac:dyDescent="0.25">
      <c r="BK667150" s="2315"/>
    </row>
    <row r="667151" spans="63:63" x14ac:dyDescent="0.25">
      <c r="BK667151" s="2311"/>
    </row>
    <row r="667175" spans="63:63" x14ac:dyDescent="0.25">
      <c r="BK667175" s="2315"/>
    </row>
    <row r="667176" spans="63:63" x14ac:dyDescent="0.25">
      <c r="BK667176" s="2311"/>
    </row>
    <row r="667200" spans="63:63" x14ac:dyDescent="0.25">
      <c r="BK667200" s="2315"/>
    </row>
    <row r="667201" spans="63:63" x14ac:dyDescent="0.25">
      <c r="BK667201" s="2311"/>
    </row>
    <row r="667225" spans="63:63" x14ac:dyDescent="0.25">
      <c r="BK667225" s="2315"/>
    </row>
    <row r="667226" spans="63:63" x14ac:dyDescent="0.25">
      <c r="BK667226" s="2311"/>
    </row>
    <row r="667250" spans="63:63" x14ac:dyDescent="0.25">
      <c r="BK667250" s="2315"/>
    </row>
    <row r="667251" spans="63:63" x14ac:dyDescent="0.25">
      <c r="BK667251" s="2311"/>
    </row>
    <row r="667275" spans="63:63" x14ac:dyDescent="0.25">
      <c r="BK667275" s="2315"/>
    </row>
    <row r="667276" spans="63:63" x14ac:dyDescent="0.25">
      <c r="BK667276" s="2311"/>
    </row>
    <row r="667300" spans="63:63" x14ac:dyDescent="0.25">
      <c r="BK667300" s="2315"/>
    </row>
    <row r="667301" spans="63:63" x14ac:dyDescent="0.25">
      <c r="BK667301" s="2311"/>
    </row>
    <row r="667325" spans="63:63" x14ac:dyDescent="0.25">
      <c r="BK667325" s="2315"/>
    </row>
    <row r="667326" spans="63:63" x14ac:dyDescent="0.25">
      <c r="BK667326" s="2311"/>
    </row>
    <row r="667350" spans="63:63" x14ac:dyDescent="0.25">
      <c r="BK667350" s="2315"/>
    </row>
    <row r="667351" spans="63:63" x14ac:dyDescent="0.25">
      <c r="BK667351" s="2311"/>
    </row>
    <row r="667375" spans="63:63" x14ac:dyDescent="0.25">
      <c r="BK667375" s="2315"/>
    </row>
    <row r="667376" spans="63:63" x14ac:dyDescent="0.25">
      <c r="BK667376" s="2311"/>
    </row>
    <row r="667400" spans="63:63" x14ac:dyDescent="0.25">
      <c r="BK667400" s="2315"/>
    </row>
    <row r="667401" spans="63:63" x14ac:dyDescent="0.25">
      <c r="BK667401" s="2311"/>
    </row>
    <row r="667425" spans="63:63" x14ac:dyDescent="0.25">
      <c r="BK667425" s="2315"/>
    </row>
    <row r="667426" spans="63:63" x14ac:dyDescent="0.25">
      <c r="BK667426" s="2311"/>
    </row>
    <row r="667450" spans="63:63" x14ac:dyDescent="0.25">
      <c r="BK667450" s="2315"/>
    </row>
    <row r="667451" spans="63:63" x14ac:dyDescent="0.25">
      <c r="BK667451" s="2311"/>
    </row>
    <row r="667475" spans="63:63" x14ac:dyDescent="0.25">
      <c r="BK667475" s="2315"/>
    </row>
    <row r="667476" spans="63:63" x14ac:dyDescent="0.25">
      <c r="BK667476" s="2311"/>
    </row>
    <row r="667500" spans="63:63" x14ac:dyDescent="0.25">
      <c r="BK667500" s="2315"/>
    </row>
    <row r="667501" spans="63:63" x14ac:dyDescent="0.25">
      <c r="BK667501" s="2311"/>
    </row>
    <row r="667525" spans="63:63" x14ac:dyDescent="0.25">
      <c r="BK667525" s="2315"/>
    </row>
    <row r="667526" spans="63:63" x14ac:dyDescent="0.25">
      <c r="BK667526" s="2311"/>
    </row>
    <row r="667550" spans="63:63" x14ac:dyDescent="0.25">
      <c r="BK667550" s="2315"/>
    </row>
    <row r="667551" spans="63:63" x14ac:dyDescent="0.25">
      <c r="BK667551" s="2311"/>
    </row>
    <row r="667575" spans="63:63" x14ac:dyDescent="0.25">
      <c r="BK667575" s="2315"/>
    </row>
    <row r="667576" spans="63:63" x14ac:dyDescent="0.25">
      <c r="BK667576" s="2311"/>
    </row>
    <row r="667600" spans="63:63" x14ac:dyDescent="0.25">
      <c r="BK667600" s="2315"/>
    </row>
    <row r="667601" spans="63:63" x14ac:dyDescent="0.25">
      <c r="BK667601" s="2311"/>
    </row>
    <row r="667625" spans="63:63" x14ac:dyDescent="0.25">
      <c r="BK667625" s="2315"/>
    </row>
    <row r="667626" spans="63:63" x14ac:dyDescent="0.25">
      <c r="BK667626" s="2311"/>
    </row>
    <row r="667650" spans="63:63" x14ac:dyDescent="0.25">
      <c r="BK667650" s="2315"/>
    </row>
    <row r="667651" spans="63:63" x14ac:dyDescent="0.25">
      <c r="BK667651" s="2311"/>
    </row>
    <row r="667675" spans="63:63" x14ac:dyDescent="0.25">
      <c r="BK667675" s="2315"/>
    </row>
    <row r="667676" spans="63:63" x14ac:dyDescent="0.25">
      <c r="BK667676" s="2311"/>
    </row>
    <row r="667700" spans="63:63" x14ac:dyDescent="0.25">
      <c r="BK667700" s="2315"/>
    </row>
    <row r="667701" spans="63:63" x14ac:dyDescent="0.25">
      <c r="BK667701" s="2311"/>
    </row>
    <row r="667725" spans="63:63" x14ac:dyDescent="0.25">
      <c r="BK667725" s="2315"/>
    </row>
    <row r="667726" spans="63:63" x14ac:dyDescent="0.25">
      <c r="BK667726" s="2311"/>
    </row>
    <row r="667750" spans="63:63" x14ac:dyDescent="0.25">
      <c r="BK667750" s="2315"/>
    </row>
    <row r="667751" spans="63:63" x14ac:dyDescent="0.25">
      <c r="BK667751" s="2311"/>
    </row>
    <row r="667775" spans="63:63" x14ac:dyDescent="0.25">
      <c r="BK667775" s="2315"/>
    </row>
    <row r="667776" spans="63:63" x14ac:dyDescent="0.25">
      <c r="BK667776" s="2311"/>
    </row>
    <row r="667800" spans="63:63" x14ac:dyDescent="0.25">
      <c r="BK667800" s="2315"/>
    </row>
    <row r="667801" spans="63:63" x14ac:dyDescent="0.25">
      <c r="BK667801" s="2311"/>
    </row>
    <row r="667825" spans="63:63" x14ac:dyDescent="0.25">
      <c r="BK667825" s="2315"/>
    </row>
    <row r="667826" spans="63:63" x14ac:dyDescent="0.25">
      <c r="BK667826" s="2311"/>
    </row>
    <row r="667850" spans="63:63" x14ac:dyDescent="0.25">
      <c r="BK667850" s="2315"/>
    </row>
    <row r="667851" spans="63:63" x14ac:dyDescent="0.25">
      <c r="BK667851" s="2311"/>
    </row>
    <row r="667875" spans="63:63" x14ac:dyDescent="0.25">
      <c r="BK667875" s="2315"/>
    </row>
    <row r="667876" spans="63:63" x14ac:dyDescent="0.25">
      <c r="BK667876" s="2311"/>
    </row>
    <row r="667900" spans="63:63" x14ac:dyDescent="0.25">
      <c r="BK667900" s="2315"/>
    </row>
    <row r="667901" spans="63:63" x14ac:dyDescent="0.25">
      <c r="BK667901" s="2311"/>
    </row>
    <row r="667925" spans="63:63" x14ac:dyDescent="0.25">
      <c r="BK667925" s="2315"/>
    </row>
    <row r="667926" spans="63:63" x14ac:dyDescent="0.25">
      <c r="BK667926" s="2311"/>
    </row>
    <row r="667950" spans="63:63" x14ac:dyDescent="0.25">
      <c r="BK667950" s="2315"/>
    </row>
    <row r="667951" spans="63:63" x14ac:dyDescent="0.25">
      <c r="BK667951" s="2311"/>
    </row>
    <row r="667975" spans="63:63" x14ac:dyDescent="0.25">
      <c r="BK667975" s="2315"/>
    </row>
    <row r="667976" spans="63:63" x14ac:dyDescent="0.25">
      <c r="BK667976" s="2311"/>
    </row>
    <row r="668000" spans="63:63" x14ac:dyDescent="0.25">
      <c r="BK668000" s="2315"/>
    </row>
    <row r="668001" spans="63:63" x14ac:dyDescent="0.25">
      <c r="BK668001" s="2311"/>
    </row>
    <row r="668025" spans="63:63" x14ac:dyDescent="0.25">
      <c r="BK668025" s="2315"/>
    </row>
    <row r="668026" spans="63:63" x14ac:dyDescent="0.25">
      <c r="BK668026" s="2311"/>
    </row>
    <row r="668050" spans="63:63" x14ac:dyDescent="0.25">
      <c r="BK668050" s="2315"/>
    </row>
    <row r="668051" spans="63:63" x14ac:dyDescent="0.25">
      <c r="BK668051" s="2311"/>
    </row>
    <row r="668075" spans="63:63" x14ac:dyDescent="0.25">
      <c r="BK668075" s="2315"/>
    </row>
    <row r="668076" spans="63:63" x14ac:dyDescent="0.25">
      <c r="BK668076" s="2311"/>
    </row>
    <row r="668100" spans="63:63" x14ac:dyDescent="0.25">
      <c r="BK668100" s="2315"/>
    </row>
    <row r="668101" spans="63:63" x14ac:dyDescent="0.25">
      <c r="BK668101" s="2311"/>
    </row>
    <row r="668125" spans="63:63" x14ac:dyDescent="0.25">
      <c r="BK668125" s="2315"/>
    </row>
    <row r="668126" spans="63:63" x14ac:dyDescent="0.25">
      <c r="BK668126" s="2311"/>
    </row>
    <row r="668150" spans="63:63" x14ac:dyDescent="0.25">
      <c r="BK668150" s="2315"/>
    </row>
    <row r="668151" spans="63:63" x14ac:dyDescent="0.25">
      <c r="BK668151" s="2311"/>
    </row>
    <row r="668175" spans="63:63" x14ac:dyDescent="0.25">
      <c r="BK668175" s="2315"/>
    </row>
    <row r="668176" spans="63:63" x14ac:dyDescent="0.25">
      <c r="BK668176" s="2311"/>
    </row>
    <row r="668200" spans="63:63" x14ac:dyDescent="0.25">
      <c r="BK668200" s="2315"/>
    </row>
    <row r="668201" spans="63:63" x14ac:dyDescent="0.25">
      <c r="BK668201" s="2311"/>
    </row>
    <row r="668225" spans="63:63" x14ac:dyDescent="0.25">
      <c r="BK668225" s="2315"/>
    </row>
    <row r="668226" spans="63:63" x14ac:dyDescent="0.25">
      <c r="BK668226" s="2311"/>
    </row>
    <row r="668250" spans="63:63" x14ac:dyDescent="0.25">
      <c r="BK668250" s="2315"/>
    </row>
    <row r="668251" spans="63:63" x14ac:dyDescent="0.25">
      <c r="BK668251" s="2311"/>
    </row>
    <row r="668275" spans="63:63" x14ac:dyDescent="0.25">
      <c r="BK668275" s="2315"/>
    </row>
    <row r="668276" spans="63:63" x14ac:dyDescent="0.25">
      <c r="BK668276" s="2311"/>
    </row>
    <row r="668300" spans="63:63" x14ac:dyDescent="0.25">
      <c r="BK668300" s="2315"/>
    </row>
    <row r="668301" spans="63:63" x14ac:dyDescent="0.25">
      <c r="BK668301" s="2311"/>
    </row>
    <row r="668325" spans="63:63" x14ac:dyDescent="0.25">
      <c r="BK668325" s="2315"/>
    </row>
    <row r="668326" spans="63:63" x14ac:dyDescent="0.25">
      <c r="BK668326" s="2311"/>
    </row>
    <row r="668350" spans="63:63" x14ac:dyDescent="0.25">
      <c r="BK668350" s="2315"/>
    </row>
    <row r="668351" spans="63:63" x14ac:dyDescent="0.25">
      <c r="BK668351" s="2311"/>
    </row>
    <row r="668375" spans="63:63" x14ac:dyDescent="0.25">
      <c r="BK668375" s="2315"/>
    </row>
    <row r="668376" spans="63:63" x14ac:dyDescent="0.25">
      <c r="BK668376" s="2311"/>
    </row>
    <row r="668400" spans="63:63" x14ac:dyDescent="0.25">
      <c r="BK668400" s="2315"/>
    </row>
    <row r="668401" spans="63:63" x14ac:dyDescent="0.25">
      <c r="BK668401" s="2311"/>
    </row>
    <row r="668425" spans="63:63" x14ac:dyDescent="0.25">
      <c r="BK668425" s="2315"/>
    </row>
    <row r="668426" spans="63:63" x14ac:dyDescent="0.25">
      <c r="BK668426" s="2311"/>
    </row>
    <row r="668450" spans="63:63" x14ac:dyDescent="0.25">
      <c r="BK668450" s="2315"/>
    </row>
    <row r="668451" spans="63:63" x14ac:dyDescent="0.25">
      <c r="BK668451" s="2311"/>
    </row>
    <row r="668475" spans="63:63" x14ac:dyDescent="0.25">
      <c r="BK668475" s="2315"/>
    </row>
    <row r="668476" spans="63:63" x14ac:dyDescent="0.25">
      <c r="BK668476" s="2311"/>
    </row>
    <row r="668500" spans="63:63" x14ac:dyDescent="0.25">
      <c r="BK668500" s="2315"/>
    </row>
    <row r="668501" spans="63:63" x14ac:dyDescent="0.25">
      <c r="BK668501" s="2311"/>
    </row>
    <row r="668525" spans="63:63" x14ac:dyDescent="0.25">
      <c r="BK668525" s="2315"/>
    </row>
    <row r="668526" spans="63:63" x14ac:dyDescent="0.25">
      <c r="BK668526" s="2311"/>
    </row>
    <row r="668550" spans="63:63" x14ac:dyDescent="0.25">
      <c r="BK668550" s="2315"/>
    </row>
    <row r="668551" spans="63:63" x14ac:dyDescent="0.25">
      <c r="BK668551" s="2311"/>
    </row>
    <row r="668575" spans="63:63" x14ac:dyDescent="0.25">
      <c r="BK668575" s="2315"/>
    </row>
    <row r="668576" spans="63:63" x14ac:dyDescent="0.25">
      <c r="BK668576" s="2311"/>
    </row>
    <row r="668600" spans="63:63" x14ac:dyDescent="0.25">
      <c r="BK668600" s="2315"/>
    </row>
    <row r="668601" spans="63:63" x14ac:dyDescent="0.25">
      <c r="BK668601" s="2311"/>
    </row>
    <row r="668625" spans="63:63" x14ac:dyDescent="0.25">
      <c r="BK668625" s="2315"/>
    </row>
    <row r="668626" spans="63:63" x14ac:dyDescent="0.25">
      <c r="BK668626" s="2311"/>
    </row>
    <row r="668650" spans="63:63" x14ac:dyDescent="0.25">
      <c r="BK668650" s="2315"/>
    </row>
    <row r="668651" spans="63:63" x14ac:dyDescent="0.25">
      <c r="BK668651" s="2311"/>
    </row>
    <row r="668675" spans="63:63" x14ac:dyDescent="0.25">
      <c r="BK668675" s="2315"/>
    </row>
    <row r="668676" spans="63:63" x14ac:dyDescent="0.25">
      <c r="BK668676" s="2311"/>
    </row>
    <row r="668700" spans="63:63" x14ac:dyDescent="0.25">
      <c r="BK668700" s="2315"/>
    </row>
    <row r="668701" spans="63:63" x14ac:dyDescent="0.25">
      <c r="BK668701" s="2311"/>
    </row>
    <row r="668725" spans="63:63" x14ac:dyDescent="0.25">
      <c r="BK668725" s="2315"/>
    </row>
    <row r="668726" spans="63:63" x14ac:dyDescent="0.25">
      <c r="BK668726" s="2311"/>
    </row>
    <row r="668750" spans="63:63" x14ac:dyDescent="0.25">
      <c r="BK668750" s="2315"/>
    </row>
    <row r="668751" spans="63:63" x14ac:dyDescent="0.25">
      <c r="BK668751" s="2311"/>
    </row>
    <row r="668775" spans="63:63" x14ac:dyDescent="0.25">
      <c r="BK668775" s="2315"/>
    </row>
    <row r="668776" spans="63:63" x14ac:dyDescent="0.25">
      <c r="BK668776" s="2311"/>
    </row>
    <row r="668800" spans="63:63" x14ac:dyDescent="0.25">
      <c r="BK668800" s="2315"/>
    </row>
    <row r="668801" spans="63:63" x14ac:dyDescent="0.25">
      <c r="BK668801" s="2311"/>
    </row>
    <row r="668825" spans="63:63" x14ac:dyDescent="0.25">
      <c r="BK668825" s="2315"/>
    </row>
    <row r="668826" spans="63:63" x14ac:dyDescent="0.25">
      <c r="BK668826" s="2311"/>
    </row>
    <row r="668850" spans="63:63" x14ac:dyDescent="0.25">
      <c r="BK668850" s="2315"/>
    </row>
    <row r="668851" spans="63:63" x14ac:dyDescent="0.25">
      <c r="BK668851" s="2311"/>
    </row>
    <row r="668875" spans="63:63" x14ac:dyDescent="0.25">
      <c r="BK668875" s="2315"/>
    </row>
    <row r="668876" spans="63:63" x14ac:dyDescent="0.25">
      <c r="BK668876" s="2311"/>
    </row>
    <row r="668900" spans="63:63" x14ac:dyDescent="0.25">
      <c r="BK668900" s="2315"/>
    </row>
    <row r="668901" spans="63:63" x14ac:dyDescent="0.25">
      <c r="BK668901" s="2311"/>
    </row>
    <row r="668925" spans="63:63" x14ac:dyDescent="0.25">
      <c r="BK668925" s="2315"/>
    </row>
    <row r="668926" spans="63:63" x14ac:dyDescent="0.25">
      <c r="BK668926" s="2311"/>
    </row>
    <row r="668950" spans="63:63" x14ac:dyDescent="0.25">
      <c r="BK668950" s="2315"/>
    </row>
    <row r="668951" spans="63:63" x14ac:dyDescent="0.25">
      <c r="BK668951" s="2311"/>
    </row>
    <row r="668975" spans="63:63" x14ac:dyDescent="0.25">
      <c r="BK668975" s="2315"/>
    </row>
    <row r="668976" spans="63:63" x14ac:dyDescent="0.25">
      <c r="BK668976" s="2311"/>
    </row>
    <row r="669000" spans="63:63" x14ac:dyDescent="0.25">
      <c r="BK669000" s="2315"/>
    </row>
    <row r="669001" spans="63:63" x14ac:dyDescent="0.25">
      <c r="BK669001" s="2311"/>
    </row>
    <row r="669025" spans="63:63" x14ac:dyDescent="0.25">
      <c r="BK669025" s="2315"/>
    </row>
    <row r="669026" spans="63:63" x14ac:dyDescent="0.25">
      <c r="BK669026" s="2311"/>
    </row>
    <row r="669050" spans="63:63" x14ac:dyDescent="0.25">
      <c r="BK669050" s="2315"/>
    </row>
    <row r="669051" spans="63:63" x14ac:dyDescent="0.25">
      <c r="BK669051" s="2311"/>
    </row>
    <row r="669075" spans="63:63" x14ac:dyDescent="0.25">
      <c r="BK669075" s="2315"/>
    </row>
    <row r="669076" spans="63:63" x14ac:dyDescent="0.25">
      <c r="BK669076" s="2311"/>
    </row>
    <row r="669100" spans="63:63" x14ac:dyDescent="0.25">
      <c r="BK669100" s="2315"/>
    </row>
    <row r="669101" spans="63:63" x14ac:dyDescent="0.25">
      <c r="BK669101" s="2311"/>
    </row>
    <row r="669125" spans="63:63" x14ac:dyDescent="0.25">
      <c r="BK669125" s="2315"/>
    </row>
    <row r="669126" spans="63:63" x14ac:dyDescent="0.25">
      <c r="BK669126" s="2311"/>
    </row>
    <row r="669150" spans="63:63" x14ac:dyDescent="0.25">
      <c r="BK669150" s="2315"/>
    </row>
    <row r="669151" spans="63:63" x14ac:dyDescent="0.25">
      <c r="BK669151" s="2311"/>
    </row>
    <row r="669175" spans="63:63" x14ac:dyDescent="0.25">
      <c r="BK669175" s="2315"/>
    </row>
    <row r="669176" spans="63:63" x14ac:dyDescent="0.25">
      <c r="BK669176" s="2311"/>
    </row>
    <row r="669200" spans="63:63" x14ac:dyDescent="0.25">
      <c r="BK669200" s="2315"/>
    </row>
    <row r="669201" spans="63:63" x14ac:dyDescent="0.25">
      <c r="BK669201" s="2311"/>
    </row>
    <row r="669225" spans="63:63" x14ac:dyDescent="0.25">
      <c r="BK669225" s="2315"/>
    </row>
    <row r="669226" spans="63:63" x14ac:dyDescent="0.25">
      <c r="BK669226" s="2311"/>
    </row>
    <row r="669250" spans="63:63" x14ac:dyDescent="0.25">
      <c r="BK669250" s="2315"/>
    </row>
    <row r="669251" spans="63:63" x14ac:dyDescent="0.25">
      <c r="BK669251" s="2311"/>
    </row>
    <row r="669275" spans="63:63" x14ac:dyDescent="0.25">
      <c r="BK669275" s="2315"/>
    </row>
    <row r="669276" spans="63:63" x14ac:dyDescent="0.25">
      <c r="BK669276" s="2311"/>
    </row>
    <row r="669300" spans="63:63" x14ac:dyDescent="0.25">
      <c r="BK669300" s="2315"/>
    </row>
    <row r="669301" spans="63:63" x14ac:dyDescent="0.25">
      <c r="BK669301" s="2311"/>
    </row>
    <row r="669325" spans="63:63" x14ac:dyDescent="0.25">
      <c r="BK669325" s="2315"/>
    </row>
    <row r="669326" spans="63:63" x14ac:dyDescent="0.25">
      <c r="BK669326" s="2311"/>
    </row>
    <row r="669350" spans="63:63" x14ac:dyDescent="0.25">
      <c r="BK669350" s="2315"/>
    </row>
    <row r="669351" spans="63:63" x14ac:dyDescent="0.25">
      <c r="BK669351" s="2311"/>
    </row>
    <row r="669375" spans="63:63" x14ac:dyDescent="0.25">
      <c r="BK669375" s="2315"/>
    </row>
    <row r="669376" spans="63:63" x14ac:dyDescent="0.25">
      <c r="BK669376" s="2311"/>
    </row>
    <row r="669400" spans="63:63" x14ac:dyDescent="0.25">
      <c r="BK669400" s="2315"/>
    </row>
    <row r="669401" spans="63:63" x14ac:dyDescent="0.25">
      <c r="BK669401" s="2311"/>
    </row>
    <row r="669425" spans="63:63" x14ac:dyDescent="0.25">
      <c r="BK669425" s="2315"/>
    </row>
    <row r="669426" spans="63:63" x14ac:dyDescent="0.25">
      <c r="BK669426" s="2311"/>
    </row>
    <row r="669450" spans="63:63" x14ac:dyDescent="0.25">
      <c r="BK669450" s="2315"/>
    </row>
    <row r="669451" spans="63:63" x14ac:dyDescent="0.25">
      <c r="BK669451" s="2311"/>
    </row>
    <row r="669475" spans="63:63" x14ac:dyDescent="0.25">
      <c r="BK669475" s="2315"/>
    </row>
    <row r="669476" spans="63:63" x14ac:dyDescent="0.25">
      <c r="BK669476" s="2311"/>
    </row>
    <row r="669500" spans="63:63" x14ac:dyDescent="0.25">
      <c r="BK669500" s="2315"/>
    </row>
    <row r="669501" spans="63:63" x14ac:dyDescent="0.25">
      <c r="BK669501" s="2311"/>
    </row>
    <row r="669525" spans="63:63" x14ac:dyDescent="0.25">
      <c r="BK669525" s="2315"/>
    </row>
    <row r="669526" spans="63:63" x14ac:dyDescent="0.25">
      <c r="BK669526" s="2311"/>
    </row>
    <row r="669550" spans="63:63" x14ac:dyDescent="0.25">
      <c r="BK669550" s="2315"/>
    </row>
    <row r="669551" spans="63:63" x14ac:dyDescent="0.25">
      <c r="BK669551" s="2311"/>
    </row>
    <row r="669575" spans="63:63" x14ac:dyDescent="0.25">
      <c r="BK669575" s="2315"/>
    </row>
    <row r="669576" spans="63:63" x14ac:dyDescent="0.25">
      <c r="BK669576" s="2311"/>
    </row>
    <row r="669600" spans="63:63" x14ac:dyDescent="0.25">
      <c r="BK669600" s="2315"/>
    </row>
    <row r="669601" spans="63:63" x14ac:dyDescent="0.25">
      <c r="BK669601" s="2311"/>
    </row>
    <row r="669625" spans="63:63" x14ac:dyDescent="0.25">
      <c r="BK669625" s="2315"/>
    </row>
    <row r="669626" spans="63:63" x14ac:dyDescent="0.25">
      <c r="BK669626" s="2311"/>
    </row>
    <row r="669650" spans="63:63" x14ac:dyDescent="0.25">
      <c r="BK669650" s="2315"/>
    </row>
    <row r="669651" spans="63:63" x14ac:dyDescent="0.25">
      <c r="BK669651" s="2311"/>
    </row>
    <row r="669675" spans="63:63" x14ac:dyDescent="0.25">
      <c r="BK669675" s="2315"/>
    </row>
    <row r="669676" spans="63:63" x14ac:dyDescent="0.25">
      <c r="BK669676" s="2311"/>
    </row>
    <row r="669700" spans="63:63" x14ac:dyDescent="0.25">
      <c r="BK669700" s="2315"/>
    </row>
    <row r="669701" spans="63:63" x14ac:dyDescent="0.25">
      <c r="BK669701" s="2311"/>
    </row>
    <row r="669725" spans="63:63" x14ac:dyDescent="0.25">
      <c r="BK669725" s="2315"/>
    </row>
    <row r="669726" spans="63:63" x14ac:dyDescent="0.25">
      <c r="BK669726" s="2311"/>
    </row>
    <row r="669750" spans="63:63" x14ac:dyDescent="0.25">
      <c r="BK669750" s="2315"/>
    </row>
    <row r="669751" spans="63:63" x14ac:dyDescent="0.25">
      <c r="BK669751" s="2311"/>
    </row>
    <row r="669775" spans="63:63" x14ac:dyDescent="0.25">
      <c r="BK669775" s="2315"/>
    </row>
    <row r="669776" spans="63:63" x14ac:dyDescent="0.25">
      <c r="BK669776" s="2311"/>
    </row>
    <row r="669800" spans="63:63" x14ac:dyDescent="0.25">
      <c r="BK669800" s="2315"/>
    </row>
    <row r="669801" spans="63:63" x14ac:dyDescent="0.25">
      <c r="BK669801" s="2311"/>
    </row>
    <row r="669825" spans="63:63" x14ac:dyDescent="0.25">
      <c r="BK669825" s="2315"/>
    </row>
    <row r="669826" spans="63:63" x14ac:dyDescent="0.25">
      <c r="BK669826" s="2311"/>
    </row>
    <row r="669850" spans="63:63" x14ac:dyDescent="0.25">
      <c r="BK669850" s="2315"/>
    </row>
    <row r="669851" spans="63:63" x14ac:dyDescent="0.25">
      <c r="BK669851" s="2311"/>
    </row>
    <row r="669875" spans="63:63" x14ac:dyDescent="0.25">
      <c r="BK669875" s="2315"/>
    </row>
    <row r="669876" spans="63:63" x14ac:dyDescent="0.25">
      <c r="BK669876" s="2311"/>
    </row>
    <row r="669900" spans="63:63" x14ac:dyDescent="0.25">
      <c r="BK669900" s="2315"/>
    </row>
    <row r="669901" spans="63:63" x14ac:dyDescent="0.25">
      <c r="BK669901" s="2311"/>
    </row>
    <row r="669925" spans="63:63" x14ac:dyDescent="0.25">
      <c r="BK669925" s="2315"/>
    </row>
    <row r="669926" spans="63:63" x14ac:dyDescent="0.25">
      <c r="BK669926" s="2311"/>
    </row>
    <row r="669950" spans="63:63" x14ac:dyDescent="0.25">
      <c r="BK669950" s="2315"/>
    </row>
    <row r="669951" spans="63:63" x14ac:dyDescent="0.25">
      <c r="BK669951" s="2311"/>
    </row>
    <row r="669975" spans="63:63" x14ac:dyDescent="0.25">
      <c r="BK669975" s="2315"/>
    </row>
    <row r="669976" spans="63:63" x14ac:dyDescent="0.25">
      <c r="BK669976" s="2311"/>
    </row>
    <row r="670000" spans="63:63" x14ac:dyDescent="0.25">
      <c r="BK670000" s="2315"/>
    </row>
    <row r="670001" spans="63:63" x14ac:dyDescent="0.25">
      <c r="BK670001" s="2311"/>
    </row>
    <row r="670025" spans="63:63" x14ac:dyDescent="0.25">
      <c r="BK670025" s="2315"/>
    </row>
    <row r="670026" spans="63:63" x14ac:dyDescent="0.25">
      <c r="BK670026" s="2311"/>
    </row>
    <row r="670050" spans="63:63" x14ac:dyDescent="0.25">
      <c r="BK670050" s="2315"/>
    </row>
    <row r="670051" spans="63:63" x14ac:dyDescent="0.25">
      <c r="BK670051" s="2311"/>
    </row>
    <row r="670075" spans="63:63" x14ac:dyDescent="0.25">
      <c r="BK670075" s="2315"/>
    </row>
    <row r="670076" spans="63:63" x14ac:dyDescent="0.25">
      <c r="BK670076" s="2311"/>
    </row>
    <row r="670100" spans="63:63" x14ac:dyDescent="0.25">
      <c r="BK670100" s="2315"/>
    </row>
    <row r="670101" spans="63:63" x14ac:dyDescent="0.25">
      <c r="BK670101" s="2311"/>
    </row>
    <row r="670125" spans="63:63" x14ac:dyDescent="0.25">
      <c r="BK670125" s="2315"/>
    </row>
    <row r="670126" spans="63:63" x14ac:dyDescent="0.25">
      <c r="BK670126" s="2311"/>
    </row>
    <row r="670150" spans="63:63" x14ac:dyDescent="0.25">
      <c r="BK670150" s="2315"/>
    </row>
    <row r="670151" spans="63:63" x14ac:dyDescent="0.25">
      <c r="BK670151" s="2311"/>
    </row>
    <row r="670175" spans="63:63" x14ac:dyDescent="0.25">
      <c r="BK670175" s="2315"/>
    </row>
    <row r="670176" spans="63:63" x14ac:dyDescent="0.25">
      <c r="BK670176" s="2311"/>
    </row>
    <row r="670200" spans="63:63" x14ac:dyDescent="0.25">
      <c r="BK670200" s="2315"/>
    </row>
    <row r="670201" spans="63:63" x14ac:dyDescent="0.25">
      <c r="BK670201" s="2311"/>
    </row>
    <row r="670225" spans="63:63" x14ac:dyDescent="0.25">
      <c r="BK670225" s="2315"/>
    </row>
    <row r="670226" spans="63:63" x14ac:dyDescent="0.25">
      <c r="BK670226" s="2311"/>
    </row>
    <row r="670250" spans="63:63" x14ac:dyDescent="0.25">
      <c r="BK670250" s="2315"/>
    </row>
    <row r="670251" spans="63:63" x14ac:dyDescent="0.25">
      <c r="BK670251" s="2311"/>
    </row>
    <row r="670275" spans="63:63" x14ac:dyDescent="0.25">
      <c r="BK670275" s="2315"/>
    </row>
    <row r="670276" spans="63:63" x14ac:dyDescent="0.25">
      <c r="BK670276" s="2311"/>
    </row>
    <row r="670300" spans="63:63" x14ac:dyDescent="0.25">
      <c r="BK670300" s="2315"/>
    </row>
    <row r="670301" spans="63:63" x14ac:dyDescent="0.25">
      <c r="BK670301" s="2311"/>
    </row>
    <row r="670325" spans="63:63" x14ac:dyDescent="0.25">
      <c r="BK670325" s="2315"/>
    </row>
    <row r="670326" spans="63:63" x14ac:dyDescent="0.25">
      <c r="BK670326" s="2311"/>
    </row>
    <row r="670350" spans="63:63" x14ac:dyDescent="0.25">
      <c r="BK670350" s="2315"/>
    </row>
    <row r="670351" spans="63:63" x14ac:dyDescent="0.25">
      <c r="BK670351" s="2311"/>
    </row>
    <row r="670375" spans="63:63" x14ac:dyDescent="0.25">
      <c r="BK670375" s="2315"/>
    </row>
    <row r="670376" spans="63:63" x14ac:dyDescent="0.25">
      <c r="BK670376" s="2311"/>
    </row>
    <row r="670400" spans="63:63" x14ac:dyDescent="0.25">
      <c r="BK670400" s="2315"/>
    </row>
    <row r="670401" spans="63:63" x14ac:dyDescent="0.25">
      <c r="BK670401" s="2311"/>
    </row>
    <row r="670425" spans="63:63" x14ac:dyDescent="0.25">
      <c r="BK670425" s="2315"/>
    </row>
    <row r="670426" spans="63:63" x14ac:dyDescent="0.25">
      <c r="BK670426" s="2311"/>
    </row>
    <row r="670450" spans="63:63" x14ac:dyDescent="0.25">
      <c r="BK670450" s="2315"/>
    </row>
    <row r="670451" spans="63:63" x14ac:dyDescent="0.25">
      <c r="BK670451" s="2311"/>
    </row>
    <row r="670475" spans="63:63" x14ac:dyDescent="0.25">
      <c r="BK670475" s="2315"/>
    </row>
    <row r="670476" spans="63:63" x14ac:dyDescent="0.25">
      <c r="BK670476" s="2311"/>
    </row>
    <row r="670500" spans="63:63" x14ac:dyDescent="0.25">
      <c r="BK670500" s="2315"/>
    </row>
    <row r="670501" spans="63:63" x14ac:dyDescent="0.25">
      <c r="BK670501" s="2311"/>
    </row>
    <row r="670525" spans="63:63" x14ac:dyDescent="0.25">
      <c r="BK670525" s="2315"/>
    </row>
    <row r="670526" spans="63:63" x14ac:dyDescent="0.25">
      <c r="BK670526" s="2311"/>
    </row>
    <row r="670550" spans="63:63" x14ac:dyDescent="0.25">
      <c r="BK670550" s="2315"/>
    </row>
    <row r="670551" spans="63:63" x14ac:dyDescent="0.25">
      <c r="BK670551" s="2311"/>
    </row>
    <row r="670575" spans="63:63" x14ac:dyDescent="0.25">
      <c r="BK670575" s="2315"/>
    </row>
    <row r="670576" spans="63:63" x14ac:dyDescent="0.25">
      <c r="BK670576" s="2311"/>
    </row>
    <row r="670600" spans="63:63" x14ac:dyDescent="0.25">
      <c r="BK670600" s="2315"/>
    </row>
    <row r="670601" spans="63:63" x14ac:dyDescent="0.25">
      <c r="BK670601" s="2311"/>
    </row>
    <row r="670625" spans="63:63" x14ac:dyDescent="0.25">
      <c r="BK670625" s="2315"/>
    </row>
    <row r="670626" spans="63:63" x14ac:dyDescent="0.25">
      <c r="BK670626" s="2311"/>
    </row>
    <row r="670650" spans="63:63" x14ac:dyDescent="0.25">
      <c r="BK670650" s="2315"/>
    </row>
    <row r="670651" spans="63:63" x14ac:dyDescent="0.25">
      <c r="BK670651" s="2311"/>
    </row>
    <row r="670675" spans="63:63" x14ac:dyDescent="0.25">
      <c r="BK670675" s="2315"/>
    </row>
    <row r="670676" spans="63:63" x14ac:dyDescent="0.25">
      <c r="BK670676" s="2311"/>
    </row>
    <row r="670700" spans="63:63" x14ac:dyDescent="0.25">
      <c r="BK670700" s="2315"/>
    </row>
    <row r="670701" spans="63:63" x14ac:dyDescent="0.25">
      <c r="BK670701" s="2311"/>
    </row>
    <row r="670725" spans="63:63" x14ac:dyDescent="0.25">
      <c r="BK670725" s="2315"/>
    </row>
    <row r="670726" spans="63:63" x14ac:dyDescent="0.25">
      <c r="BK670726" s="2311"/>
    </row>
    <row r="670750" spans="63:63" x14ac:dyDescent="0.25">
      <c r="BK670750" s="2315"/>
    </row>
    <row r="670751" spans="63:63" x14ac:dyDescent="0.25">
      <c r="BK670751" s="2311"/>
    </row>
    <row r="670775" spans="63:63" x14ac:dyDescent="0.25">
      <c r="BK670775" s="2315"/>
    </row>
    <row r="670776" spans="63:63" x14ac:dyDescent="0.25">
      <c r="BK670776" s="2311"/>
    </row>
    <row r="670800" spans="63:63" x14ac:dyDescent="0.25">
      <c r="BK670800" s="2315"/>
    </row>
    <row r="670801" spans="63:63" x14ac:dyDescent="0.25">
      <c r="BK670801" s="2311"/>
    </row>
    <row r="670825" spans="63:63" x14ac:dyDescent="0.25">
      <c r="BK670825" s="2315"/>
    </row>
    <row r="670826" spans="63:63" x14ac:dyDescent="0.25">
      <c r="BK670826" s="2311"/>
    </row>
    <row r="670850" spans="63:63" x14ac:dyDescent="0.25">
      <c r="BK670850" s="2315"/>
    </row>
    <row r="670851" spans="63:63" x14ac:dyDescent="0.25">
      <c r="BK670851" s="2311"/>
    </row>
    <row r="670875" spans="63:63" x14ac:dyDescent="0.25">
      <c r="BK670875" s="2315"/>
    </row>
    <row r="670876" spans="63:63" x14ac:dyDescent="0.25">
      <c r="BK670876" s="2311"/>
    </row>
    <row r="670900" spans="63:63" x14ac:dyDescent="0.25">
      <c r="BK670900" s="2315"/>
    </row>
    <row r="670901" spans="63:63" x14ac:dyDescent="0.25">
      <c r="BK670901" s="2311"/>
    </row>
    <row r="670925" spans="63:63" x14ac:dyDescent="0.25">
      <c r="BK670925" s="2315"/>
    </row>
    <row r="670926" spans="63:63" x14ac:dyDescent="0.25">
      <c r="BK670926" s="2311"/>
    </row>
    <row r="670950" spans="63:63" x14ac:dyDescent="0.25">
      <c r="BK670950" s="2315"/>
    </row>
    <row r="670951" spans="63:63" x14ac:dyDescent="0.25">
      <c r="BK670951" s="2311"/>
    </row>
    <row r="670975" spans="63:63" x14ac:dyDescent="0.25">
      <c r="BK670975" s="2315"/>
    </row>
    <row r="670976" spans="63:63" x14ac:dyDescent="0.25">
      <c r="BK670976" s="2311"/>
    </row>
    <row r="671000" spans="63:63" x14ac:dyDescent="0.25">
      <c r="BK671000" s="2315"/>
    </row>
    <row r="671001" spans="63:63" x14ac:dyDescent="0.25">
      <c r="BK671001" s="2311"/>
    </row>
    <row r="671025" spans="63:63" x14ac:dyDescent="0.25">
      <c r="BK671025" s="2315"/>
    </row>
    <row r="671026" spans="63:63" x14ac:dyDescent="0.25">
      <c r="BK671026" s="2311"/>
    </row>
    <row r="671050" spans="63:63" x14ac:dyDescent="0.25">
      <c r="BK671050" s="2315"/>
    </row>
    <row r="671051" spans="63:63" x14ac:dyDescent="0.25">
      <c r="BK671051" s="2311"/>
    </row>
    <row r="671075" spans="63:63" x14ac:dyDescent="0.25">
      <c r="BK671075" s="2315"/>
    </row>
    <row r="671076" spans="63:63" x14ac:dyDescent="0.25">
      <c r="BK671076" s="2311"/>
    </row>
    <row r="671100" spans="63:63" x14ac:dyDescent="0.25">
      <c r="BK671100" s="2315"/>
    </row>
    <row r="671101" spans="63:63" x14ac:dyDescent="0.25">
      <c r="BK671101" s="2311"/>
    </row>
    <row r="671125" spans="63:63" x14ac:dyDescent="0.25">
      <c r="BK671125" s="2315"/>
    </row>
    <row r="671126" spans="63:63" x14ac:dyDescent="0.25">
      <c r="BK671126" s="2311"/>
    </row>
    <row r="671150" spans="63:63" x14ac:dyDescent="0.25">
      <c r="BK671150" s="2315"/>
    </row>
    <row r="671151" spans="63:63" x14ac:dyDescent="0.25">
      <c r="BK671151" s="2311"/>
    </row>
    <row r="671175" spans="63:63" x14ac:dyDescent="0.25">
      <c r="BK671175" s="2315"/>
    </row>
    <row r="671176" spans="63:63" x14ac:dyDescent="0.25">
      <c r="BK671176" s="2311"/>
    </row>
    <row r="671200" spans="63:63" x14ac:dyDescent="0.25">
      <c r="BK671200" s="2315"/>
    </row>
    <row r="671201" spans="63:63" x14ac:dyDescent="0.25">
      <c r="BK671201" s="2311"/>
    </row>
    <row r="671225" spans="63:63" x14ac:dyDescent="0.25">
      <c r="BK671225" s="2315"/>
    </row>
    <row r="671226" spans="63:63" x14ac:dyDescent="0.25">
      <c r="BK671226" s="2311"/>
    </row>
    <row r="671250" spans="63:63" x14ac:dyDescent="0.25">
      <c r="BK671250" s="2315"/>
    </row>
    <row r="671251" spans="63:63" x14ac:dyDescent="0.25">
      <c r="BK671251" s="2311"/>
    </row>
    <row r="671275" spans="63:63" x14ac:dyDescent="0.25">
      <c r="BK671275" s="2315"/>
    </row>
    <row r="671276" spans="63:63" x14ac:dyDescent="0.25">
      <c r="BK671276" s="2311"/>
    </row>
    <row r="671300" spans="63:63" x14ac:dyDescent="0.25">
      <c r="BK671300" s="2315"/>
    </row>
    <row r="671301" spans="63:63" x14ac:dyDescent="0.25">
      <c r="BK671301" s="2311"/>
    </row>
    <row r="671325" spans="63:63" x14ac:dyDescent="0.25">
      <c r="BK671325" s="2315"/>
    </row>
    <row r="671326" spans="63:63" x14ac:dyDescent="0.25">
      <c r="BK671326" s="2311"/>
    </row>
    <row r="671350" spans="63:63" x14ac:dyDescent="0.25">
      <c r="BK671350" s="2315"/>
    </row>
    <row r="671351" spans="63:63" x14ac:dyDescent="0.25">
      <c r="BK671351" s="2311"/>
    </row>
    <row r="671375" spans="63:63" x14ac:dyDescent="0.25">
      <c r="BK671375" s="2315"/>
    </row>
    <row r="671376" spans="63:63" x14ac:dyDescent="0.25">
      <c r="BK671376" s="2311"/>
    </row>
    <row r="671400" spans="63:63" x14ac:dyDescent="0.25">
      <c r="BK671400" s="2315"/>
    </row>
    <row r="671401" spans="63:63" x14ac:dyDescent="0.25">
      <c r="BK671401" s="2311"/>
    </row>
    <row r="671425" spans="63:63" x14ac:dyDescent="0.25">
      <c r="BK671425" s="2315"/>
    </row>
    <row r="671426" spans="63:63" x14ac:dyDescent="0.25">
      <c r="BK671426" s="2311"/>
    </row>
    <row r="671450" spans="63:63" x14ac:dyDescent="0.25">
      <c r="BK671450" s="2315"/>
    </row>
    <row r="671451" spans="63:63" x14ac:dyDescent="0.25">
      <c r="BK671451" s="2311"/>
    </row>
    <row r="671475" spans="63:63" x14ac:dyDescent="0.25">
      <c r="BK671475" s="2315"/>
    </row>
    <row r="671476" spans="63:63" x14ac:dyDescent="0.25">
      <c r="BK671476" s="2311"/>
    </row>
    <row r="671500" spans="63:63" x14ac:dyDescent="0.25">
      <c r="BK671500" s="2315"/>
    </row>
    <row r="671501" spans="63:63" x14ac:dyDescent="0.25">
      <c r="BK671501" s="2311"/>
    </row>
    <row r="671525" spans="63:63" x14ac:dyDescent="0.25">
      <c r="BK671525" s="2315"/>
    </row>
    <row r="671526" spans="63:63" x14ac:dyDescent="0.25">
      <c r="BK671526" s="2311"/>
    </row>
    <row r="671550" spans="63:63" x14ac:dyDescent="0.25">
      <c r="BK671550" s="2315"/>
    </row>
    <row r="671551" spans="63:63" x14ac:dyDescent="0.25">
      <c r="BK671551" s="2311"/>
    </row>
    <row r="671575" spans="63:63" x14ac:dyDescent="0.25">
      <c r="BK671575" s="2315"/>
    </row>
    <row r="671576" spans="63:63" x14ac:dyDescent="0.25">
      <c r="BK671576" s="2311"/>
    </row>
    <row r="671600" spans="63:63" x14ac:dyDescent="0.25">
      <c r="BK671600" s="2315"/>
    </row>
    <row r="671601" spans="63:63" x14ac:dyDescent="0.25">
      <c r="BK671601" s="2311"/>
    </row>
    <row r="671625" spans="63:63" x14ac:dyDescent="0.25">
      <c r="BK671625" s="2315"/>
    </row>
    <row r="671626" spans="63:63" x14ac:dyDescent="0.25">
      <c r="BK671626" s="2311"/>
    </row>
    <row r="671650" spans="63:63" x14ac:dyDescent="0.25">
      <c r="BK671650" s="2315"/>
    </row>
    <row r="671651" spans="63:63" x14ac:dyDescent="0.25">
      <c r="BK671651" s="2311"/>
    </row>
    <row r="671675" spans="63:63" x14ac:dyDescent="0.25">
      <c r="BK671675" s="2315"/>
    </row>
    <row r="671676" spans="63:63" x14ac:dyDescent="0.25">
      <c r="BK671676" s="2311"/>
    </row>
    <row r="671700" spans="63:63" x14ac:dyDescent="0.25">
      <c r="BK671700" s="2315"/>
    </row>
    <row r="671701" spans="63:63" x14ac:dyDescent="0.25">
      <c r="BK671701" s="2311"/>
    </row>
    <row r="671725" spans="63:63" x14ac:dyDescent="0.25">
      <c r="BK671725" s="2315"/>
    </row>
    <row r="671726" spans="63:63" x14ac:dyDescent="0.25">
      <c r="BK671726" s="2311"/>
    </row>
    <row r="671750" spans="63:63" x14ac:dyDescent="0.25">
      <c r="BK671750" s="2315"/>
    </row>
    <row r="671751" spans="63:63" x14ac:dyDescent="0.25">
      <c r="BK671751" s="2311"/>
    </row>
    <row r="671775" spans="63:63" x14ac:dyDescent="0.25">
      <c r="BK671775" s="2315"/>
    </row>
    <row r="671776" spans="63:63" x14ac:dyDescent="0.25">
      <c r="BK671776" s="2311"/>
    </row>
    <row r="671800" spans="63:63" x14ac:dyDescent="0.25">
      <c r="BK671800" s="2315"/>
    </row>
    <row r="671801" spans="63:63" x14ac:dyDescent="0.25">
      <c r="BK671801" s="2311"/>
    </row>
    <row r="671825" spans="63:63" x14ac:dyDescent="0.25">
      <c r="BK671825" s="2315"/>
    </row>
    <row r="671826" spans="63:63" x14ac:dyDescent="0.25">
      <c r="BK671826" s="2311"/>
    </row>
    <row r="671850" spans="63:63" x14ac:dyDescent="0.25">
      <c r="BK671850" s="2315"/>
    </row>
    <row r="671851" spans="63:63" x14ac:dyDescent="0.25">
      <c r="BK671851" s="2311"/>
    </row>
    <row r="671875" spans="63:63" x14ac:dyDescent="0.25">
      <c r="BK671875" s="2315"/>
    </row>
    <row r="671876" spans="63:63" x14ac:dyDescent="0.25">
      <c r="BK671876" s="2311"/>
    </row>
    <row r="671900" spans="63:63" x14ac:dyDescent="0.25">
      <c r="BK671900" s="2315"/>
    </row>
    <row r="671901" spans="63:63" x14ac:dyDescent="0.25">
      <c r="BK671901" s="2311"/>
    </row>
    <row r="671925" spans="63:63" x14ac:dyDescent="0.25">
      <c r="BK671925" s="2315"/>
    </row>
    <row r="671926" spans="63:63" x14ac:dyDescent="0.25">
      <c r="BK671926" s="2311"/>
    </row>
    <row r="671950" spans="63:63" x14ac:dyDescent="0.25">
      <c r="BK671950" s="2315"/>
    </row>
    <row r="671951" spans="63:63" x14ac:dyDescent="0.25">
      <c r="BK671951" s="2311"/>
    </row>
    <row r="671975" spans="63:63" x14ac:dyDescent="0.25">
      <c r="BK671975" s="2315"/>
    </row>
    <row r="671976" spans="63:63" x14ac:dyDescent="0.25">
      <c r="BK671976" s="2311"/>
    </row>
    <row r="672000" spans="63:63" x14ac:dyDescent="0.25">
      <c r="BK672000" s="2315"/>
    </row>
    <row r="672001" spans="63:63" x14ac:dyDescent="0.25">
      <c r="BK672001" s="2311"/>
    </row>
    <row r="672025" spans="63:63" x14ac:dyDescent="0.25">
      <c r="BK672025" s="2315"/>
    </row>
    <row r="672026" spans="63:63" x14ac:dyDescent="0.25">
      <c r="BK672026" s="2311"/>
    </row>
    <row r="672050" spans="63:63" x14ac:dyDescent="0.25">
      <c r="BK672050" s="2315"/>
    </row>
    <row r="672051" spans="63:63" x14ac:dyDescent="0.25">
      <c r="BK672051" s="2311"/>
    </row>
    <row r="672075" spans="63:63" x14ac:dyDescent="0.25">
      <c r="BK672075" s="2315"/>
    </row>
    <row r="672076" spans="63:63" x14ac:dyDescent="0.25">
      <c r="BK672076" s="2311"/>
    </row>
    <row r="672100" spans="63:63" x14ac:dyDescent="0.25">
      <c r="BK672100" s="2315"/>
    </row>
    <row r="672101" spans="63:63" x14ac:dyDescent="0.25">
      <c r="BK672101" s="2311"/>
    </row>
    <row r="672125" spans="63:63" x14ac:dyDescent="0.25">
      <c r="BK672125" s="2315"/>
    </row>
    <row r="672126" spans="63:63" x14ac:dyDescent="0.25">
      <c r="BK672126" s="2311"/>
    </row>
    <row r="672150" spans="63:63" x14ac:dyDescent="0.25">
      <c r="BK672150" s="2315"/>
    </row>
    <row r="672151" spans="63:63" x14ac:dyDescent="0.25">
      <c r="BK672151" s="2311"/>
    </row>
    <row r="672175" spans="63:63" x14ac:dyDescent="0.25">
      <c r="BK672175" s="2315"/>
    </row>
    <row r="672176" spans="63:63" x14ac:dyDescent="0.25">
      <c r="BK672176" s="2311"/>
    </row>
    <row r="672200" spans="63:63" x14ac:dyDescent="0.25">
      <c r="BK672200" s="2315"/>
    </row>
    <row r="672201" spans="63:63" x14ac:dyDescent="0.25">
      <c r="BK672201" s="2311"/>
    </row>
    <row r="672225" spans="63:63" x14ac:dyDescent="0.25">
      <c r="BK672225" s="2315"/>
    </row>
    <row r="672226" spans="63:63" x14ac:dyDescent="0.25">
      <c r="BK672226" s="2311"/>
    </row>
    <row r="672250" spans="63:63" x14ac:dyDescent="0.25">
      <c r="BK672250" s="2315"/>
    </row>
    <row r="672251" spans="63:63" x14ac:dyDescent="0.25">
      <c r="BK672251" s="2311"/>
    </row>
    <row r="672275" spans="63:63" x14ac:dyDescent="0.25">
      <c r="BK672275" s="2315"/>
    </row>
    <row r="672276" spans="63:63" x14ac:dyDescent="0.25">
      <c r="BK672276" s="2311"/>
    </row>
    <row r="672300" spans="63:63" x14ac:dyDescent="0.25">
      <c r="BK672300" s="2315"/>
    </row>
    <row r="672301" spans="63:63" x14ac:dyDescent="0.25">
      <c r="BK672301" s="2311"/>
    </row>
    <row r="672325" spans="63:63" x14ac:dyDescent="0.25">
      <c r="BK672325" s="2315"/>
    </row>
    <row r="672326" spans="63:63" x14ac:dyDescent="0.25">
      <c r="BK672326" s="2311"/>
    </row>
    <row r="672350" spans="63:63" x14ac:dyDescent="0.25">
      <c r="BK672350" s="2315"/>
    </row>
    <row r="672351" spans="63:63" x14ac:dyDescent="0.25">
      <c r="BK672351" s="2311"/>
    </row>
    <row r="672375" spans="63:63" x14ac:dyDescent="0.25">
      <c r="BK672375" s="2315"/>
    </row>
    <row r="672376" spans="63:63" x14ac:dyDescent="0.25">
      <c r="BK672376" s="2311"/>
    </row>
    <row r="672400" spans="63:63" x14ac:dyDescent="0.25">
      <c r="BK672400" s="2315"/>
    </row>
    <row r="672401" spans="63:63" x14ac:dyDescent="0.25">
      <c r="BK672401" s="2311"/>
    </row>
    <row r="672425" spans="63:63" x14ac:dyDescent="0.25">
      <c r="BK672425" s="2315"/>
    </row>
    <row r="672426" spans="63:63" x14ac:dyDescent="0.25">
      <c r="BK672426" s="2311"/>
    </row>
    <row r="672450" spans="63:63" x14ac:dyDescent="0.25">
      <c r="BK672450" s="2315"/>
    </row>
    <row r="672451" spans="63:63" x14ac:dyDescent="0.25">
      <c r="BK672451" s="2311"/>
    </row>
    <row r="672475" spans="63:63" x14ac:dyDescent="0.25">
      <c r="BK672475" s="2315"/>
    </row>
    <row r="672476" spans="63:63" x14ac:dyDescent="0.25">
      <c r="BK672476" s="2311"/>
    </row>
    <row r="672500" spans="63:63" x14ac:dyDescent="0.25">
      <c r="BK672500" s="2315"/>
    </row>
    <row r="672501" spans="63:63" x14ac:dyDescent="0.25">
      <c r="BK672501" s="2311"/>
    </row>
    <row r="672525" spans="63:63" x14ac:dyDescent="0.25">
      <c r="BK672525" s="2315"/>
    </row>
    <row r="672526" spans="63:63" x14ac:dyDescent="0.25">
      <c r="BK672526" s="2311"/>
    </row>
    <row r="672550" spans="63:63" x14ac:dyDescent="0.25">
      <c r="BK672550" s="2315"/>
    </row>
    <row r="672551" spans="63:63" x14ac:dyDescent="0.25">
      <c r="BK672551" s="2311"/>
    </row>
    <row r="672575" spans="63:63" x14ac:dyDescent="0.25">
      <c r="BK672575" s="2315"/>
    </row>
    <row r="672576" spans="63:63" x14ac:dyDescent="0.25">
      <c r="BK672576" s="2311"/>
    </row>
    <row r="672600" spans="63:63" x14ac:dyDescent="0.25">
      <c r="BK672600" s="2315"/>
    </row>
    <row r="672601" spans="63:63" x14ac:dyDescent="0.25">
      <c r="BK672601" s="2311"/>
    </row>
    <row r="672625" spans="63:63" x14ac:dyDescent="0.25">
      <c r="BK672625" s="2315"/>
    </row>
    <row r="672626" spans="63:63" x14ac:dyDescent="0.25">
      <c r="BK672626" s="2311"/>
    </row>
    <row r="672650" spans="63:63" x14ac:dyDescent="0.25">
      <c r="BK672650" s="2315"/>
    </row>
    <row r="672651" spans="63:63" x14ac:dyDescent="0.25">
      <c r="BK672651" s="2311"/>
    </row>
    <row r="672675" spans="63:63" x14ac:dyDescent="0.25">
      <c r="BK672675" s="2315"/>
    </row>
    <row r="672676" spans="63:63" x14ac:dyDescent="0.25">
      <c r="BK672676" s="2311"/>
    </row>
    <row r="672700" spans="63:63" x14ac:dyDescent="0.25">
      <c r="BK672700" s="2315"/>
    </row>
    <row r="672701" spans="63:63" x14ac:dyDescent="0.25">
      <c r="BK672701" s="2311"/>
    </row>
    <row r="672725" spans="63:63" x14ac:dyDescent="0.25">
      <c r="BK672725" s="2315"/>
    </row>
    <row r="672726" spans="63:63" x14ac:dyDescent="0.25">
      <c r="BK672726" s="2311"/>
    </row>
    <row r="672750" spans="63:63" x14ac:dyDescent="0.25">
      <c r="BK672750" s="2315"/>
    </row>
    <row r="672751" spans="63:63" x14ac:dyDescent="0.25">
      <c r="BK672751" s="2311"/>
    </row>
    <row r="672775" spans="63:63" x14ac:dyDescent="0.25">
      <c r="BK672775" s="2315"/>
    </row>
    <row r="672776" spans="63:63" x14ac:dyDescent="0.25">
      <c r="BK672776" s="2311"/>
    </row>
    <row r="672800" spans="63:63" x14ac:dyDescent="0.25">
      <c r="BK672800" s="2315"/>
    </row>
    <row r="672801" spans="63:63" x14ac:dyDescent="0.25">
      <c r="BK672801" s="2311"/>
    </row>
    <row r="672825" spans="63:63" x14ac:dyDescent="0.25">
      <c r="BK672825" s="2315"/>
    </row>
    <row r="672826" spans="63:63" x14ac:dyDescent="0.25">
      <c r="BK672826" s="2311"/>
    </row>
    <row r="672850" spans="63:63" x14ac:dyDescent="0.25">
      <c r="BK672850" s="2315"/>
    </row>
    <row r="672851" spans="63:63" x14ac:dyDescent="0.25">
      <c r="BK672851" s="2311"/>
    </row>
    <row r="672875" spans="63:63" x14ac:dyDescent="0.25">
      <c r="BK672875" s="2315"/>
    </row>
    <row r="672876" spans="63:63" x14ac:dyDescent="0.25">
      <c r="BK672876" s="2311"/>
    </row>
    <row r="672900" spans="63:63" x14ac:dyDescent="0.25">
      <c r="BK672900" s="2315"/>
    </row>
    <row r="672901" spans="63:63" x14ac:dyDescent="0.25">
      <c r="BK672901" s="2311"/>
    </row>
    <row r="672925" spans="63:63" x14ac:dyDescent="0.25">
      <c r="BK672925" s="2315"/>
    </row>
    <row r="672926" spans="63:63" x14ac:dyDescent="0.25">
      <c r="BK672926" s="2311"/>
    </row>
    <row r="672950" spans="63:63" x14ac:dyDescent="0.25">
      <c r="BK672950" s="2315"/>
    </row>
    <row r="672951" spans="63:63" x14ac:dyDescent="0.25">
      <c r="BK672951" s="2311"/>
    </row>
    <row r="672975" spans="63:63" x14ac:dyDescent="0.25">
      <c r="BK672975" s="2315"/>
    </row>
    <row r="672976" spans="63:63" x14ac:dyDescent="0.25">
      <c r="BK672976" s="2311"/>
    </row>
    <row r="673000" spans="63:63" x14ac:dyDescent="0.25">
      <c r="BK673000" s="2315"/>
    </row>
    <row r="673001" spans="63:63" x14ac:dyDescent="0.25">
      <c r="BK673001" s="2311"/>
    </row>
    <row r="673025" spans="63:63" x14ac:dyDescent="0.25">
      <c r="BK673025" s="2315"/>
    </row>
    <row r="673026" spans="63:63" x14ac:dyDescent="0.25">
      <c r="BK673026" s="2311"/>
    </row>
    <row r="673050" spans="63:63" x14ac:dyDescent="0.25">
      <c r="BK673050" s="2315"/>
    </row>
    <row r="673051" spans="63:63" x14ac:dyDescent="0.25">
      <c r="BK673051" s="2311"/>
    </row>
    <row r="673075" spans="63:63" x14ac:dyDescent="0.25">
      <c r="BK673075" s="2315"/>
    </row>
    <row r="673076" spans="63:63" x14ac:dyDescent="0.25">
      <c r="BK673076" s="2311"/>
    </row>
    <row r="673100" spans="63:63" x14ac:dyDescent="0.25">
      <c r="BK673100" s="2315"/>
    </row>
    <row r="673101" spans="63:63" x14ac:dyDescent="0.25">
      <c r="BK673101" s="2311"/>
    </row>
    <row r="673125" spans="63:63" x14ac:dyDescent="0.25">
      <c r="BK673125" s="2315"/>
    </row>
    <row r="673126" spans="63:63" x14ac:dyDescent="0.25">
      <c r="BK673126" s="2311"/>
    </row>
    <row r="673150" spans="63:63" x14ac:dyDescent="0.25">
      <c r="BK673150" s="2315"/>
    </row>
    <row r="673151" spans="63:63" x14ac:dyDescent="0.25">
      <c r="BK673151" s="2311"/>
    </row>
    <row r="673175" spans="63:63" x14ac:dyDescent="0.25">
      <c r="BK673175" s="2315"/>
    </row>
    <row r="673176" spans="63:63" x14ac:dyDescent="0.25">
      <c r="BK673176" s="2311"/>
    </row>
    <row r="673200" spans="63:63" x14ac:dyDescent="0.25">
      <c r="BK673200" s="2315"/>
    </row>
    <row r="673201" spans="63:63" x14ac:dyDescent="0.25">
      <c r="BK673201" s="2311"/>
    </row>
    <row r="673225" spans="63:63" x14ac:dyDescent="0.25">
      <c r="BK673225" s="2315"/>
    </row>
    <row r="673226" spans="63:63" x14ac:dyDescent="0.25">
      <c r="BK673226" s="2311"/>
    </row>
    <row r="673250" spans="63:63" x14ac:dyDescent="0.25">
      <c r="BK673250" s="2315"/>
    </row>
    <row r="673251" spans="63:63" x14ac:dyDescent="0.25">
      <c r="BK673251" s="2311"/>
    </row>
    <row r="673275" spans="63:63" x14ac:dyDescent="0.25">
      <c r="BK673275" s="2315"/>
    </row>
    <row r="673276" spans="63:63" x14ac:dyDescent="0.25">
      <c r="BK673276" s="2311"/>
    </row>
    <row r="673300" spans="63:63" x14ac:dyDescent="0.25">
      <c r="BK673300" s="2315"/>
    </row>
    <row r="673301" spans="63:63" x14ac:dyDescent="0.25">
      <c r="BK673301" s="2311"/>
    </row>
    <row r="673325" spans="63:63" x14ac:dyDescent="0.25">
      <c r="BK673325" s="2315"/>
    </row>
    <row r="673326" spans="63:63" x14ac:dyDescent="0.25">
      <c r="BK673326" s="2311"/>
    </row>
    <row r="673350" spans="63:63" x14ac:dyDescent="0.25">
      <c r="BK673350" s="2315"/>
    </row>
    <row r="673351" spans="63:63" x14ac:dyDescent="0.25">
      <c r="BK673351" s="2311"/>
    </row>
    <row r="673375" spans="63:63" x14ac:dyDescent="0.25">
      <c r="BK673375" s="2315"/>
    </row>
    <row r="673376" spans="63:63" x14ac:dyDescent="0.25">
      <c r="BK673376" s="2311"/>
    </row>
    <row r="673400" spans="63:63" x14ac:dyDescent="0.25">
      <c r="BK673400" s="2315"/>
    </row>
    <row r="673401" spans="63:63" x14ac:dyDescent="0.25">
      <c r="BK673401" s="2311"/>
    </row>
    <row r="673425" spans="63:63" x14ac:dyDescent="0.25">
      <c r="BK673425" s="2315"/>
    </row>
    <row r="673426" spans="63:63" x14ac:dyDescent="0.25">
      <c r="BK673426" s="2311"/>
    </row>
    <row r="673450" spans="63:63" x14ac:dyDescent="0.25">
      <c r="BK673450" s="2315"/>
    </row>
    <row r="673451" spans="63:63" x14ac:dyDescent="0.25">
      <c r="BK673451" s="2311"/>
    </row>
    <row r="673475" spans="63:63" x14ac:dyDescent="0.25">
      <c r="BK673475" s="2315"/>
    </row>
    <row r="673476" spans="63:63" x14ac:dyDescent="0.25">
      <c r="BK673476" s="2311"/>
    </row>
    <row r="673500" spans="63:63" x14ac:dyDescent="0.25">
      <c r="BK673500" s="2315"/>
    </row>
    <row r="673501" spans="63:63" x14ac:dyDescent="0.25">
      <c r="BK673501" s="2311"/>
    </row>
    <row r="673525" spans="63:63" x14ac:dyDescent="0.25">
      <c r="BK673525" s="2315"/>
    </row>
    <row r="673526" spans="63:63" x14ac:dyDescent="0.25">
      <c r="BK673526" s="2311"/>
    </row>
    <row r="673550" spans="63:63" x14ac:dyDescent="0.25">
      <c r="BK673550" s="2315"/>
    </row>
    <row r="673551" spans="63:63" x14ac:dyDescent="0.25">
      <c r="BK673551" s="2311"/>
    </row>
    <row r="673575" spans="63:63" x14ac:dyDescent="0.25">
      <c r="BK673575" s="2315"/>
    </row>
    <row r="673576" spans="63:63" x14ac:dyDescent="0.25">
      <c r="BK673576" s="2311"/>
    </row>
    <row r="673600" spans="63:63" x14ac:dyDescent="0.25">
      <c r="BK673600" s="2315"/>
    </row>
    <row r="673601" spans="63:63" x14ac:dyDescent="0.25">
      <c r="BK673601" s="2311"/>
    </row>
    <row r="673625" spans="63:63" x14ac:dyDescent="0.25">
      <c r="BK673625" s="2315"/>
    </row>
    <row r="673626" spans="63:63" x14ac:dyDescent="0.25">
      <c r="BK673626" s="2311"/>
    </row>
    <row r="673650" spans="63:63" x14ac:dyDescent="0.25">
      <c r="BK673650" s="2315"/>
    </row>
    <row r="673651" spans="63:63" x14ac:dyDescent="0.25">
      <c r="BK673651" s="2311"/>
    </row>
    <row r="673675" spans="63:63" x14ac:dyDescent="0.25">
      <c r="BK673675" s="2315"/>
    </row>
    <row r="673676" spans="63:63" x14ac:dyDescent="0.25">
      <c r="BK673676" s="2311"/>
    </row>
    <row r="673700" spans="63:63" x14ac:dyDescent="0.25">
      <c r="BK673700" s="2315"/>
    </row>
    <row r="673701" spans="63:63" x14ac:dyDescent="0.25">
      <c r="BK673701" s="2311"/>
    </row>
    <row r="673725" spans="63:63" x14ac:dyDescent="0.25">
      <c r="BK673725" s="2315"/>
    </row>
    <row r="673726" spans="63:63" x14ac:dyDescent="0.25">
      <c r="BK673726" s="2311"/>
    </row>
    <row r="673750" spans="63:63" x14ac:dyDescent="0.25">
      <c r="BK673750" s="2315"/>
    </row>
    <row r="673751" spans="63:63" x14ac:dyDescent="0.25">
      <c r="BK673751" s="2311"/>
    </row>
    <row r="673775" spans="63:63" x14ac:dyDescent="0.25">
      <c r="BK673775" s="2315"/>
    </row>
    <row r="673776" spans="63:63" x14ac:dyDescent="0.25">
      <c r="BK673776" s="2311"/>
    </row>
    <row r="673800" spans="63:63" x14ac:dyDescent="0.25">
      <c r="BK673800" s="2315"/>
    </row>
    <row r="673801" spans="63:63" x14ac:dyDescent="0.25">
      <c r="BK673801" s="2311"/>
    </row>
    <row r="673825" spans="63:63" x14ac:dyDescent="0.25">
      <c r="BK673825" s="2315"/>
    </row>
    <row r="673826" spans="63:63" x14ac:dyDescent="0.25">
      <c r="BK673826" s="2311"/>
    </row>
    <row r="673850" spans="63:63" x14ac:dyDescent="0.25">
      <c r="BK673850" s="2315"/>
    </row>
    <row r="673851" spans="63:63" x14ac:dyDescent="0.25">
      <c r="BK673851" s="2311"/>
    </row>
    <row r="673875" spans="63:63" x14ac:dyDescent="0.25">
      <c r="BK673875" s="2315"/>
    </row>
    <row r="673876" spans="63:63" x14ac:dyDescent="0.25">
      <c r="BK673876" s="2311"/>
    </row>
    <row r="673900" spans="63:63" x14ac:dyDescent="0.25">
      <c r="BK673900" s="2315"/>
    </row>
    <row r="673901" spans="63:63" x14ac:dyDescent="0.25">
      <c r="BK673901" s="2311"/>
    </row>
    <row r="673925" spans="63:63" x14ac:dyDescent="0.25">
      <c r="BK673925" s="2315"/>
    </row>
    <row r="673926" spans="63:63" x14ac:dyDescent="0.25">
      <c r="BK673926" s="2311"/>
    </row>
    <row r="673950" spans="63:63" x14ac:dyDescent="0.25">
      <c r="BK673950" s="2315"/>
    </row>
    <row r="673951" spans="63:63" x14ac:dyDescent="0.25">
      <c r="BK673951" s="2311"/>
    </row>
    <row r="673975" spans="63:63" x14ac:dyDescent="0.25">
      <c r="BK673975" s="2315"/>
    </row>
    <row r="673976" spans="63:63" x14ac:dyDescent="0.25">
      <c r="BK673976" s="2311"/>
    </row>
    <row r="674000" spans="63:63" x14ac:dyDescent="0.25">
      <c r="BK674000" s="2315"/>
    </row>
    <row r="674001" spans="63:63" x14ac:dyDescent="0.25">
      <c r="BK674001" s="2311"/>
    </row>
    <row r="674025" spans="63:63" x14ac:dyDescent="0.25">
      <c r="BK674025" s="2315"/>
    </row>
    <row r="674026" spans="63:63" x14ac:dyDescent="0.25">
      <c r="BK674026" s="2311"/>
    </row>
    <row r="674050" spans="63:63" x14ac:dyDescent="0.25">
      <c r="BK674050" s="2315"/>
    </row>
    <row r="674051" spans="63:63" x14ac:dyDescent="0.25">
      <c r="BK674051" s="2311"/>
    </row>
    <row r="674075" spans="63:63" x14ac:dyDescent="0.25">
      <c r="BK674075" s="2315"/>
    </row>
    <row r="674076" spans="63:63" x14ac:dyDescent="0.25">
      <c r="BK674076" s="2311"/>
    </row>
    <row r="674100" spans="63:63" x14ac:dyDescent="0.25">
      <c r="BK674100" s="2315"/>
    </row>
    <row r="674101" spans="63:63" x14ac:dyDescent="0.25">
      <c r="BK674101" s="2311"/>
    </row>
    <row r="674125" spans="63:63" x14ac:dyDescent="0.25">
      <c r="BK674125" s="2315"/>
    </row>
    <row r="674126" spans="63:63" x14ac:dyDescent="0.25">
      <c r="BK674126" s="2311"/>
    </row>
    <row r="674150" spans="63:63" x14ac:dyDescent="0.25">
      <c r="BK674150" s="2315"/>
    </row>
    <row r="674151" spans="63:63" x14ac:dyDescent="0.25">
      <c r="BK674151" s="2311"/>
    </row>
    <row r="674175" spans="63:63" x14ac:dyDescent="0.25">
      <c r="BK674175" s="2315"/>
    </row>
    <row r="674176" spans="63:63" x14ac:dyDescent="0.25">
      <c r="BK674176" s="2311"/>
    </row>
    <row r="674200" spans="63:63" x14ac:dyDescent="0.25">
      <c r="BK674200" s="2315"/>
    </row>
    <row r="674201" spans="63:63" x14ac:dyDescent="0.25">
      <c r="BK674201" s="2311"/>
    </row>
    <row r="674225" spans="63:63" x14ac:dyDescent="0.25">
      <c r="BK674225" s="2315"/>
    </row>
    <row r="674226" spans="63:63" x14ac:dyDescent="0.25">
      <c r="BK674226" s="2311"/>
    </row>
    <row r="674250" spans="63:63" x14ac:dyDescent="0.25">
      <c r="BK674250" s="2315"/>
    </row>
    <row r="674251" spans="63:63" x14ac:dyDescent="0.25">
      <c r="BK674251" s="2311"/>
    </row>
    <row r="674275" spans="63:63" x14ac:dyDescent="0.25">
      <c r="BK674275" s="2315"/>
    </row>
    <row r="674276" spans="63:63" x14ac:dyDescent="0.25">
      <c r="BK674276" s="2311"/>
    </row>
    <row r="674300" spans="63:63" x14ac:dyDescent="0.25">
      <c r="BK674300" s="2315"/>
    </row>
    <row r="674301" spans="63:63" x14ac:dyDescent="0.25">
      <c r="BK674301" s="2311"/>
    </row>
    <row r="674325" spans="63:63" x14ac:dyDescent="0.25">
      <c r="BK674325" s="2315"/>
    </row>
    <row r="674326" spans="63:63" x14ac:dyDescent="0.25">
      <c r="BK674326" s="2311"/>
    </row>
    <row r="674350" spans="63:63" x14ac:dyDescent="0.25">
      <c r="BK674350" s="2315"/>
    </row>
    <row r="674351" spans="63:63" x14ac:dyDescent="0.25">
      <c r="BK674351" s="2311"/>
    </row>
    <row r="674375" spans="63:63" x14ac:dyDescent="0.25">
      <c r="BK674375" s="2315"/>
    </row>
    <row r="674376" spans="63:63" x14ac:dyDescent="0.25">
      <c r="BK674376" s="2311"/>
    </row>
    <row r="674400" spans="63:63" x14ac:dyDescent="0.25">
      <c r="BK674400" s="2315"/>
    </row>
    <row r="674401" spans="63:63" x14ac:dyDescent="0.25">
      <c r="BK674401" s="2311"/>
    </row>
    <row r="674425" spans="63:63" x14ac:dyDescent="0.25">
      <c r="BK674425" s="2315"/>
    </row>
    <row r="674426" spans="63:63" x14ac:dyDescent="0.25">
      <c r="BK674426" s="2311"/>
    </row>
    <row r="674450" spans="63:63" x14ac:dyDescent="0.25">
      <c r="BK674450" s="2315"/>
    </row>
    <row r="674451" spans="63:63" x14ac:dyDescent="0.25">
      <c r="BK674451" s="2311"/>
    </row>
    <row r="674475" spans="63:63" x14ac:dyDescent="0.25">
      <c r="BK674475" s="2315"/>
    </row>
    <row r="674476" spans="63:63" x14ac:dyDescent="0.25">
      <c r="BK674476" s="2311"/>
    </row>
    <row r="674500" spans="63:63" x14ac:dyDescent="0.25">
      <c r="BK674500" s="2315"/>
    </row>
    <row r="674501" spans="63:63" x14ac:dyDescent="0.25">
      <c r="BK674501" s="2311"/>
    </row>
    <row r="674525" spans="63:63" x14ac:dyDescent="0.25">
      <c r="BK674525" s="2315"/>
    </row>
    <row r="674526" spans="63:63" x14ac:dyDescent="0.25">
      <c r="BK674526" s="2311"/>
    </row>
    <row r="674550" spans="63:63" x14ac:dyDescent="0.25">
      <c r="BK674550" s="2315"/>
    </row>
    <row r="674551" spans="63:63" x14ac:dyDescent="0.25">
      <c r="BK674551" s="2311"/>
    </row>
    <row r="674575" spans="63:63" x14ac:dyDescent="0.25">
      <c r="BK674575" s="2315"/>
    </row>
    <row r="674576" spans="63:63" x14ac:dyDescent="0.25">
      <c r="BK674576" s="2311"/>
    </row>
    <row r="674600" spans="63:63" x14ac:dyDescent="0.25">
      <c r="BK674600" s="2315"/>
    </row>
    <row r="674601" spans="63:63" x14ac:dyDescent="0.25">
      <c r="BK674601" s="2311"/>
    </row>
    <row r="674625" spans="63:63" x14ac:dyDescent="0.25">
      <c r="BK674625" s="2315"/>
    </row>
    <row r="674626" spans="63:63" x14ac:dyDescent="0.25">
      <c r="BK674626" s="2311"/>
    </row>
    <row r="674650" spans="63:63" x14ac:dyDescent="0.25">
      <c r="BK674650" s="2315"/>
    </row>
    <row r="674651" spans="63:63" x14ac:dyDescent="0.25">
      <c r="BK674651" s="2311"/>
    </row>
    <row r="674675" spans="63:63" x14ac:dyDescent="0.25">
      <c r="BK674675" s="2315"/>
    </row>
    <row r="674676" spans="63:63" x14ac:dyDescent="0.25">
      <c r="BK674676" s="2311"/>
    </row>
    <row r="674700" spans="63:63" x14ac:dyDescent="0.25">
      <c r="BK674700" s="2315"/>
    </row>
    <row r="674701" spans="63:63" x14ac:dyDescent="0.25">
      <c r="BK674701" s="2311"/>
    </row>
    <row r="674725" spans="63:63" x14ac:dyDescent="0.25">
      <c r="BK674725" s="2315"/>
    </row>
    <row r="674726" spans="63:63" x14ac:dyDescent="0.25">
      <c r="BK674726" s="2311"/>
    </row>
    <row r="674750" spans="63:63" x14ac:dyDescent="0.25">
      <c r="BK674750" s="2315"/>
    </row>
    <row r="674751" spans="63:63" x14ac:dyDescent="0.25">
      <c r="BK674751" s="2311"/>
    </row>
    <row r="674775" spans="63:63" x14ac:dyDescent="0.25">
      <c r="BK674775" s="2315"/>
    </row>
    <row r="674776" spans="63:63" x14ac:dyDescent="0.25">
      <c r="BK674776" s="2311"/>
    </row>
    <row r="674800" spans="63:63" x14ac:dyDescent="0.25">
      <c r="BK674800" s="2315"/>
    </row>
    <row r="674801" spans="63:63" x14ac:dyDescent="0.25">
      <c r="BK674801" s="2311"/>
    </row>
    <row r="674825" spans="63:63" x14ac:dyDescent="0.25">
      <c r="BK674825" s="2315"/>
    </row>
    <row r="674826" spans="63:63" x14ac:dyDescent="0.25">
      <c r="BK674826" s="2311"/>
    </row>
    <row r="674850" spans="63:63" x14ac:dyDescent="0.25">
      <c r="BK674850" s="2315"/>
    </row>
    <row r="674851" spans="63:63" x14ac:dyDescent="0.25">
      <c r="BK674851" s="2311"/>
    </row>
    <row r="674875" spans="63:63" x14ac:dyDescent="0.25">
      <c r="BK674875" s="2315"/>
    </row>
    <row r="674876" spans="63:63" x14ac:dyDescent="0.25">
      <c r="BK674876" s="2311"/>
    </row>
    <row r="674900" spans="63:63" x14ac:dyDescent="0.25">
      <c r="BK674900" s="2315"/>
    </row>
    <row r="674901" spans="63:63" x14ac:dyDescent="0.25">
      <c r="BK674901" s="2311"/>
    </row>
    <row r="674925" spans="63:63" x14ac:dyDescent="0.25">
      <c r="BK674925" s="2315"/>
    </row>
    <row r="674926" spans="63:63" x14ac:dyDescent="0.25">
      <c r="BK674926" s="2311"/>
    </row>
    <row r="674950" spans="63:63" x14ac:dyDescent="0.25">
      <c r="BK674950" s="2315"/>
    </row>
    <row r="674951" spans="63:63" x14ac:dyDescent="0.25">
      <c r="BK674951" s="2311"/>
    </row>
    <row r="674975" spans="63:63" x14ac:dyDescent="0.25">
      <c r="BK674975" s="2315"/>
    </row>
    <row r="674976" spans="63:63" x14ac:dyDescent="0.25">
      <c r="BK674976" s="2311"/>
    </row>
    <row r="675000" spans="63:63" x14ac:dyDescent="0.25">
      <c r="BK675000" s="2315"/>
    </row>
    <row r="675001" spans="63:63" x14ac:dyDescent="0.25">
      <c r="BK675001" s="2311"/>
    </row>
    <row r="675025" spans="63:63" x14ac:dyDescent="0.25">
      <c r="BK675025" s="2315"/>
    </row>
    <row r="675026" spans="63:63" x14ac:dyDescent="0.25">
      <c r="BK675026" s="2311"/>
    </row>
    <row r="675050" spans="63:63" x14ac:dyDescent="0.25">
      <c r="BK675050" s="2315"/>
    </row>
    <row r="675051" spans="63:63" x14ac:dyDescent="0.25">
      <c r="BK675051" s="2311"/>
    </row>
    <row r="675075" spans="63:63" x14ac:dyDescent="0.25">
      <c r="BK675075" s="2315"/>
    </row>
    <row r="675076" spans="63:63" x14ac:dyDescent="0.25">
      <c r="BK675076" s="2311"/>
    </row>
    <row r="675100" spans="63:63" x14ac:dyDescent="0.25">
      <c r="BK675100" s="2315"/>
    </row>
    <row r="675101" spans="63:63" x14ac:dyDescent="0.25">
      <c r="BK675101" s="2311"/>
    </row>
    <row r="675125" spans="63:63" x14ac:dyDescent="0.25">
      <c r="BK675125" s="2315"/>
    </row>
    <row r="675126" spans="63:63" x14ac:dyDescent="0.25">
      <c r="BK675126" s="2311"/>
    </row>
    <row r="675150" spans="63:63" x14ac:dyDescent="0.25">
      <c r="BK675150" s="2315"/>
    </row>
    <row r="675151" spans="63:63" x14ac:dyDescent="0.25">
      <c r="BK675151" s="2311"/>
    </row>
    <row r="675175" spans="63:63" x14ac:dyDescent="0.25">
      <c r="BK675175" s="2315"/>
    </row>
    <row r="675176" spans="63:63" x14ac:dyDescent="0.25">
      <c r="BK675176" s="2311"/>
    </row>
    <row r="675200" spans="63:63" x14ac:dyDescent="0.25">
      <c r="BK675200" s="2315"/>
    </row>
    <row r="675201" spans="63:63" x14ac:dyDescent="0.25">
      <c r="BK675201" s="2311"/>
    </row>
    <row r="675225" spans="63:63" x14ac:dyDescent="0.25">
      <c r="BK675225" s="2315"/>
    </row>
    <row r="675226" spans="63:63" x14ac:dyDescent="0.25">
      <c r="BK675226" s="2311"/>
    </row>
    <row r="675250" spans="63:63" x14ac:dyDescent="0.25">
      <c r="BK675250" s="2315"/>
    </row>
    <row r="675251" spans="63:63" x14ac:dyDescent="0.25">
      <c r="BK675251" s="2311"/>
    </row>
    <row r="675275" spans="63:63" x14ac:dyDescent="0.25">
      <c r="BK675275" s="2315"/>
    </row>
    <row r="675276" spans="63:63" x14ac:dyDescent="0.25">
      <c r="BK675276" s="2311"/>
    </row>
    <row r="675300" spans="63:63" x14ac:dyDescent="0.25">
      <c r="BK675300" s="2315"/>
    </row>
    <row r="675301" spans="63:63" x14ac:dyDescent="0.25">
      <c r="BK675301" s="2311"/>
    </row>
    <row r="675325" spans="63:63" x14ac:dyDescent="0.25">
      <c r="BK675325" s="2315"/>
    </row>
    <row r="675326" spans="63:63" x14ac:dyDescent="0.25">
      <c r="BK675326" s="2311"/>
    </row>
    <row r="675350" spans="63:63" x14ac:dyDescent="0.25">
      <c r="BK675350" s="2315"/>
    </row>
    <row r="675351" spans="63:63" x14ac:dyDescent="0.25">
      <c r="BK675351" s="2311"/>
    </row>
    <row r="675375" spans="63:63" x14ac:dyDescent="0.25">
      <c r="BK675375" s="2315"/>
    </row>
    <row r="675376" spans="63:63" x14ac:dyDescent="0.25">
      <c r="BK675376" s="2311"/>
    </row>
    <row r="675400" spans="63:63" x14ac:dyDescent="0.25">
      <c r="BK675400" s="2315"/>
    </row>
    <row r="675401" spans="63:63" x14ac:dyDescent="0.25">
      <c r="BK675401" s="2311"/>
    </row>
    <row r="675425" spans="63:63" x14ac:dyDescent="0.25">
      <c r="BK675425" s="2315"/>
    </row>
    <row r="675426" spans="63:63" x14ac:dyDescent="0.25">
      <c r="BK675426" s="2311"/>
    </row>
    <row r="675450" spans="63:63" x14ac:dyDescent="0.25">
      <c r="BK675450" s="2315"/>
    </row>
    <row r="675451" spans="63:63" x14ac:dyDescent="0.25">
      <c r="BK675451" s="2311"/>
    </row>
    <row r="675475" spans="63:63" x14ac:dyDescent="0.25">
      <c r="BK675475" s="2315"/>
    </row>
    <row r="675476" spans="63:63" x14ac:dyDescent="0.25">
      <c r="BK675476" s="2311"/>
    </row>
    <row r="675500" spans="63:63" x14ac:dyDescent="0.25">
      <c r="BK675500" s="2315"/>
    </row>
    <row r="675501" spans="63:63" x14ac:dyDescent="0.25">
      <c r="BK675501" s="2311"/>
    </row>
    <row r="675525" spans="63:63" x14ac:dyDescent="0.25">
      <c r="BK675525" s="2315"/>
    </row>
    <row r="675526" spans="63:63" x14ac:dyDescent="0.25">
      <c r="BK675526" s="2311"/>
    </row>
    <row r="675550" spans="63:63" x14ac:dyDescent="0.25">
      <c r="BK675550" s="2315"/>
    </row>
    <row r="675551" spans="63:63" x14ac:dyDescent="0.25">
      <c r="BK675551" s="2311"/>
    </row>
    <row r="675575" spans="63:63" x14ac:dyDescent="0.25">
      <c r="BK675575" s="2315"/>
    </row>
    <row r="675576" spans="63:63" x14ac:dyDescent="0.25">
      <c r="BK675576" s="2311"/>
    </row>
    <row r="675600" spans="63:63" x14ac:dyDescent="0.25">
      <c r="BK675600" s="2315"/>
    </row>
    <row r="675601" spans="63:63" x14ac:dyDescent="0.25">
      <c r="BK675601" s="2311"/>
    </row>
    <row r="675625" spans="63:63" x14ac:dyDescent="0.25">
      <c r="BK675625" s="2315"/>
    </row>
    <row r="675626" spans="63:63" x14ac:dyDescent="0.25">
      <c r="BK675626" s="2311"/>
    </row>
    <row r="675650" spans="63:63" x14ac:dyDescent="0.25">
      <c r="BK675650" s="2315"/>
    </row>
    <row r="675651" spans="63:63" x14ac:dyDescent="0.25">
      <c r="BK675651" s="2311"/>
    </row>
    <row r="675675" spans="63:63" x14ac:dyDescent="0.25">
      <c r="BK675675" s="2315"/>
    </row>
    <row r="675676" spans="63:63" x14ac:dyDescent="0.25">
      <c r="BK675676" s="2311"/>
    </row>
    <row r="675700" spans="63:63" x14ac:dyDescent="0.25">
      <c r="BK675700" s="2315"/>
    </row>
    <row r="675701" spans="63:63" x14ac:dyDescent="0.25">
      <c r="BK675701" s="2311"/>
    </row>
    <row r="675725" spans="63:63" x14ac:dyDescent="0.25">
      <c r="BK675725" s="2315"/>
    </row>
    <row r="675726" spans="63:63" x14ac:dyDescent="0.25">
      <c r="BK675726" s="2311"/>
    </row>
    <row r="675750" spans="63:63" x14ac:dyDescent="0.25">
      <c r="BK675750" s="2315"/>
    </row>
    <row r="675751" spans="63:63" x14ac:dyDescent="0.25">
      <c r="BK675751" s="2311"/>
    </row>
    <row r="675775" spans="63:63" x14ac:dyDescent="0.25">
      <c r="BK675775" s="2315"/>
    </row>
    <row r="675776" spans="63:63" x14ac:dyDescent="0.25">
      <c r="BK675776" s="2311"/>
    </row>
    <row r="675800" spans="63:63" x14ac:dyDescent="0.25">
      <c r="BK675800" s="2315"/>
    </row>
    <row r="675801" spans="63:63" x14ac:dyDescent="0.25">
      <c r="BK675801" s="2311"/>
    </row>
    <row r="675825" spans="63:63" x14ac:dyDescent="0.25">
      <c r="BK675825" s="2315"/>
    </row>
    <row r="675826" spans="63:63" x14ac:dyDescent="0.25">
      <c r="BK675826" s="2311"/>
    </row>
    <row r="675850" spans="63:63" x14ac:dyDescent="0.25">
      <c r="BK675850" s="2315"/>
    </row>
    <row r="675851" spans="63:63" x14ac:dyDescent="0.25">
      <c r="BK675851" s="2311"/>
    </row>
    <row r="675875" spans="63:63" x14ac:dyDescent="0.25">
      <c r="BK675875" s="2315"/>
    </row>
    <row r="675876" spans="63:63" x14ac:dyDescent="0.25">
      <c r="BK675876" s="2311"/>
    </row>
    <row r="675900" spans="63:63" x14ac:dyDescent="0.25">
      <c r="BK675900" s="2315"/>
    </row>
    <row r="675901" spans="63:63" x14ac:dyDescent="0.25">
      <c r="BK675901" s="2311"/>
    </row>
    <row r="675925" spans="63:63" x14ac:dyDescent="0.25">
      <c r="BK675925" s="2315"/>
    </row>
    <row r="675926" spans="63:63" x14ac:dyDescent="0.25">
      <c r="BK675926" s="2311"/>
    </row>
    <row r="675950" spans="63:63" x14ac:dyDescent="0.25">
      <c r="BK675950" s="2315"/>
    </row>
    <row r="675951" spans="63:63" x14ac:dyDescent="0.25">
      <c r="BK675951" s="2311"/>
    </row>
    <row r="675975" spans="63:63" x14ac:dyDescent="0.25">
      <c r="BK675975" s="2315"/>
    </row>
    <row r="675976" spans="63:63" x14ac:dyDescent="0.25">
      <c r="BK675976" s="2311"/>
    </row>
    <row r="676000" spans="63:63" x14ac:dyDescent="0.25">
      <c r="BK676000" s="2315"/>
    </row>
    <row r="676001" spans="63:63" x14ac:dyDescent="0.25">
      <c r="BK676001" s="2311"/>
    </row>
    <row r="676025" spans="63:63" x14ac:dyDescent="0.25">
      <c r="BK676025" s="2315"/>
    </row>
    <row r="676026" spans="63:63" x14ac:dyDescent="0.25">
      <c r="BK676026" s="2311"/>
    </row>
    <row r="676050" spans="63:63" x14ac:dyDescent="0.25">
      <c r="BK676050" s="2315"/>
    </row>
    <row r="676051" spans="63:63" x14ac:dyDescent="0.25">
      <c r="BK676051" s="2311"/>
    </row>
    <row r="676075" spans="63:63" x14ac:dyDescent="0.25">
      <c r="BK676075" s="2315"/>
    </row>
    <row r="676076" spans="63:63" x14ac:dyDescent="0.25">
      <c r="BK676076" s="2311"/>
    </row>
    <row r="676100" spans="63:63" x14ac:dyDescent="0.25">
      <c r="BK676100" s="2315"/>
    </row>
    <row r="676101" spans="63:63" x14ac:dyDescent="0.25">
      <c r="BK676101" s="2311"/>
    </row>
    <row r="676125" spans="63:63" x14ac:dyDescent="0.25">
      <c r="BK676125" s="2315"/>
    </row>
    <row r="676126" spans="63:63" x14ac:dyDescent="0.25">
      <c r="BK676126" s="2311"/>
    </row>
    <row r="676150" spans="63:63" x14ac:dyDescent="0.25">
      <c r="BK676150" s="2315"/>
    </row>
    <row r="676151" spans="63:63" x14ac:dyDescent="0.25">
      <c r="BK676151" s="2311"/>
    </row>
    <row r="676175" spans="63:63" x14ac:dyDescent="0.25">
      <c r="BK676175" s="2315"/>
    </row>
    <row r="676176" spans="63:63" x14ac:dyDescent="0.25">
      <c r="BK676176" s="2311"/>
    </row>
    <row r="676200" spans="63:63" x14ac:dyDescent="0.25">
      <c r="BK676200" s="2315"/>
    </row>
    <row r="676201" spans="63:63" x14ac:dyDescent="0.25">
      <c r="BK676201" s="2311"/>
    </row>
    <row r="676225" spans="63:63" x14ac:dyDescent="0.25">
      <c r="BK676225" s="2315"/>
    </row>
    <row r="676226" spans="63:63" x14ac:dyDescent="0.25">
      <c r="BK676226" s="2311"/>
    </row>
    <row r="676250" spans="63:63" x14ac:dyDescent="0.25">
      <c r="BK676250" s="2315"/>
    </row>
    <row r="676251" spans="63:63" x14ac:dyDescent="0.25">
      <c r="BK676251" s="2311"/>
    </row>
    <row r="676275" spans="63:63" x14ac:dyDescent="0.25">
      <c r="BK676275" s="2315"/>
    </row>
    <row r="676276" spans="63:63" x14ac:dyDescent="0.25">
      <c r="BK676276" s="2311"/>
    </row>
    <row r="676300" spans="63:63" x14ac:dyDescent="0.25">
      <c r="BK676300" s="2315"/>
    </row>
    <row r="676301" spans="63:63" x14ac:dyDescent="0.25">
      <c r="BK676301" s="2311"/>
    </row>
    <row r="676325" spans="63:63" x14ac:dyDescent="0.25">
      <c r="BK676325" s="2315"/>
    </row>
    <row r="676326" spans="63:63" x14ac:dyDescent="0.25">
      <c r="BK676326" s="2311"/>
    </row>
    <row r="676350" spans="63:63" x14ac:dyDescent="0.25">
      <c r="BK676350" s="2315"/>
    </row>
    <row r="676351" spans="63:63" x14ac:dyDescent="0.25">
      <c r="BK676351" s="2311"/>
    </row>
    <row r="676375" spans="63:63" x14ac:dyDescent="0.25">
      <c r="BK676375" s="2315"/>
    </row>
    <row r="676376" spans="63:63" x14ac:dyDescent="0.25">
      <c r="BK676376" s="2311"/>
    </row>
    <row r="676400" spans="63:63" x14ac:dyDescent="0.25">
      <c r="BK676400" s="2315"/>
    </row>
    <row r="676401" spans="63:63" x14ac:dyDescent="0.25">
      <c r="BK676401" s="2311"/>
    </row>
    <row r="676425" spans="63:63" x14ac:dyDescent="0.25">
      <c r="BK676425" s="2315"/>
    </row>
    <row r="676426" spans="63:63" x14ac:dyDescent="0.25">
      <c r="BK676426" s="2311"/>
    </row>
    <row r="676450" spans="63:63" x14ac:dyDescent="0.25">
      <c r="BK676450" s="2315"/>
    </row>
    <row r="676451" spans="63:63" x14ac:dyDescent="0.25">
      <c r="BK676451" s="2311"/>
    </row>
    <row r="676475" spans="63:63" x14ac:dyDescent="0.25">
      <c r="BK676475" s="2315"/>
    </row>
    <row r="676476" spans="63:63" x14ac:dyDescent="0.25">
      <c r="BK676476" s="2311"/>
    </row>
    <row r="676500" spans="63:63" x14ac:dyDescent="0.25">
      <c r="BK676500" s="2315"/>
    </row>
    <row r="676501" spans="63:63" x14ac:dyDescent="0.25">
      <c r="BK676501" s="2311"/>
    </row>
    <row r="676525" spans="63:63" x14ac:dyDescent="0.25">
      <c r="BK676525" s="2315"/>
    </row>
    <row r="676526" spans="63:63" x14ac:dyDescent="0.25">
      <c r="BK676526" s="2311"/>
    </row>
    <row r="676550" spans="63:63" x14ac:dyDescent="0.25">
      <c r="BK676550" s="2315"/>
    </row>
    <row r="676551" spans="63:63" x14ac:dyDescent="0.25">
      <c r="BK676551" s="2311"/>
    </row>
    <row r="676575" spans="63:63" x14ac:dyDescent="0.25">
      <c r="BK676575" s="2315"/>
    </row>
    <row r="676576" spans="63:63" x14ac:dyDescent="0.25">
      <c r="BK676576" s="2311"/>
    </row>
    <row r="676600" spans="63:63" x14ac:dyDescent="0.25">
      <c r="BK676600" s="2315"/>
    </row>
    <row r="676601" spans="63:63" x14ac:dyDescent="0.25">
      <c r="BK676601" s="2311"/>
    </row>
    <row r="676625" spans="63:63" x14ac:dyDescent="0.25">
      <c r="BK676625" s="2315"/>
    </row>
    <row r="676626" spans="63:63" x14ac:dyDescent="0.25">
      <c r="BK676626" s="2311"/>
    </row>
    <row r="676650" spans="63:63" x14ac:dyDescent="0.25">
      <c r="BK676650" s="2315"/>
    </row>
    <row r="676651" spans="63:63" x14ac:dyDescent="0.25">
      <c r="BK676651" s="2311"/>
    </row>
    <row r="676675" spans="63:63" x14ac:dyDescent="0.25">
      <c r="BK676675" s="2315"/>
    </row>
    <row r="676676" spans="63:63" x14ac:dyDescent="0.25">
      <c r="BK676676" s="2311"/>
    </row>
    <row r="676700" spans="63:63" x14ac:dyDescent="0.25">
      <c r="BK676700" s="2315"/>
    </row>
    <row r="676701" spans="63:63" x14ac:dyDescent="0.25">
      <c r="BK676701" s="2311"/>
    </row>
    <row r="676725" spans="63:63" x14ac:dyDescent="0.25">
      <c r="BK676725" s="2315"/>
    </row>
    <row r="676726" spans="63:63" x14ac:dyDescent="0.25">
      <c r="BK676726" s="2311"/>
    </row>
    <row r="676750" spans="63:63" x14ac:dyDescent="0.25">
      <c r="BK676750" s="2315"/>
    </row>
    <row r="676751" spans="63:63" x14ac:dyDescent="0.25">
      <c r="BK676751" s="2311"/>
    </row>
    <row r="676775" spans="63:63" x14ac:dyDescent="0.25">
      <c r="BK676775" s="2315"/>
    </row>
    <row r="676776" spans="63:63" x14ac:dyDescent="0.25">
      <c r="BK676776" s="2311"/>
    </row>
    <row r="676800" spans="63:63" x14ac:dyDescent="0.25">
      <c r="BK676800" s="2315"/>
    </row>
    <row r="676801" spans="63:63" x14ac:dyDescent="0.25">
      <c r="BK676801" s="2311"/>
    </row>
    <row r="676825" spans="63:63" x14ac:dyDescent="0.25">
      <c r="BK676825" s="2315"/>
    </row>
    <row r="676826" spans="63:63" x14ac:dyDescent="0.25">
      <c r="BK676826" s="2311"/>
    </row>
    <row r="676850" spans="63:63" x14ac:dyDescent="0.25">
      <c r="BK676850" s="2315"/>
    </row>
    <row r="676851" spans="63:63" x14ac:dyDescent="0.25">
      <c r="BK676851" s="2311"/>
    </row>
    <row r="676875" spans="63:63" x14ac:dyDescent="0.25">
      <c r="BK676875" s="2315"/>
    </row>
    <row r="676876" spans="63:63" x14ac:dyDescent="0.25">
      <c r="BK676876" s="2311"/>
    </row>
    <row r="676900" spans="63:63" x14ac:dyDescent="0.25">
      <c r="BK676900" s="2315"/>
    </row>
    <row r="676901" spans="63:63" x14ac:dyDescent="0.25">
      <c r="BK676901" s="2311"/>
    </row>
    <row r="676925" spans="63:63" x14ac:dyDescent="0.25">
      <c r="BK676925" s="2315"/>
    </row>
    <row r="676926" spans="63:63" x14ac:dyDescent="0.25">
      <c r="BK676926" s="2311"/>
    </row>
    <row r="676950" spans="63:63" x14ac:dyDescent="0.25">
      <c r="BK676950" s="2315"/>
    </row>
    <row r="676951" spans="63:63" x14ac:dyDescent="0.25">
      <c r="BK676951" s="2311"/>
    </row>
    <row r="676975" spans="63:63" x14ac:dyDescent="0.25">
      <c r="BK676975" s="2315"/>
    </row>
    <row r="676976" spans="63:63" x14ac:dyDescent="0.25">
      <c r="BK676976" s="2311"/>
    </row>
    <row r="677000" spans="63:63" x14ac:dyDescent="0.25">
      <c r="BK677000" s="2315"/>
    </row>
    <row r="677001" spans="63:63" x14ac:dyDescent="0.25">
      <c r="BK677001" s="2311"/>
    </row>
    <row r="677025" spans="63:63" x14ac:dyDescent="0.25">
      <c r="BK677025" s="2315"/>
    </row>
    <row r="677026" spans="63:63" x14ac:dyDescent="0.25">
      <c r="BK677026" s="2311"/>
    </row>
    <row r="677050" spans="63:63" x14ac:dyDescent="0.25">
      <c r="BK677050" s="2315"/>
    </row>
    <row r="677051" spans="63:63" x14ac:dyDescent="0.25">
      <c r="BK677051" s="2311"/>
    </row>
    <row r="677075" spans="63:63" x14ac:dyDescent="0.25">
      <c r="BK677075" s="2315"/>
    </row>
    <row r="677076" spans="63:63" x14ac:dyDescent="0.25">
      <c r="BK677076" s="2311"/>
    </row>
    <row r="677100" spans="63:63" x14ac:dyDescent="0.25">
      <c r="BK677100" s="2315"/>
    </row>
    <row r="677101" spans="63:63" x14ac:dyDescent="0.25">
      <c r="BK677101" s="2311"/>
    </row>
    <row r="677125" spans="63:63" x14ac:dyDescent="0.25">
      <c r="BK677125" s="2315"/>
    </row>
    <row r="677126" spans="63:63" x14ac:dyDescent="0.25">
      <c r="BK677126" s="2311"/>
    </row>
    <row r="677150" spans="63:63" x14ac:dyDescent="0.25">
      <c r="BK677150" s="2315"/>
    </row>
    <row r="677151" spans="63:63" x14ac:dyDescent="0.25">
      <c r="BK677151" s="2311"/>
    </row>
    <row r="677175" spans="63:63" x14ac:dyDescent="0.25">
      <c r="BK677175" s="2315"/>
    </row>
    <row r="677176" spans="63:63" x14ac:dyDescent="0.25">
      <c r="BK677176" s="2311"/>
    </row>
    <row r="677200" spans="63:63" x14ac:dyDescent="0.25">
      <c r="BK677200" s="2315"/>
    </row>
    <row r="677201" spans="63:63" x14ac:dyDescent="0.25">
      <c r="BK677201" s="2311"/>
    </row>
    <row r="677225" spans="63:63" x14ac:dyDescent="0.25">
      <c r="BK677225" s="2315"/>
    </row>
    <row r="677226" spans="63:63" x14ac:dyDescent="0.25">
      <c r="BK677226" s="2311"/>
    </row>
    <row r="677250" spans="63:63" x14ac:dyDescent="0.25">
      <c r="BK677250" s="2315"/>
    </row>
    <row r="677251" spans="63:63" x14ac:dyDescent="0.25">
      <c r="BK677251" s="2311"/>
    </row>
    <row r="677275" spans="63:63" x14ac:dyDescent="0.25">
      <c r="BK677275" s="2315"/>
    </row>
    <row r="677276" spans="63:63" x14ac:dyDescent="0.25">
      <c r="BK677276" s="2311"/>
    </row>
    <row r="677300" spans="63:63" x14ac:dyDescent="0.25">
      <c r="BK677300" s="2315"/>
    </row>
    <row r="677301" spans="63:63" x14ac:dyDescent="0.25">
      <c r="BK677301" s="2311"/>
    </row>
    <row r="677325" spans="63:63" x14ac:dyDescent="0.25">
      <c r="BK677325" s="2315"/>
    </row>
    <row r="677326" spans="63:63" x14ac:dyDescent="0.25">
      <c r="BK677326" s="2311"/>
    </row>
    <row r="677350" spans="63:63" x14ac:dyDescent="0.25">
      <c r="BK677350" s="2315"/>
    </row>
    <row r="677351" spans="63:63" x14ac:dyDescent="0.25">
      <c r="BK677351" s="2311"/>
    </row>
    <row r="677375" spans="63:63" x14ac:dyDescent="0.25">
      <c r="BK677375" s="2315"/>
    </row>
    <row r="677376" spans="63:63" x14ac:dyDescent="0.25">
      <c r="BK677376" s="2311"/>
    </row>
    <row r="677400" spans="63:63" x14ac:dyDescent="0.25">
      <c r="BK677400" s="2315"/>
    </row>
    <row r="677401" spans="63:63" x14ac:dyDescent="0.25">
      <c r="BK677401" s="2311"/>
    </row>
    <row r="677425" spans="63:63" x14ac:dyDescent="0.25">
      <c r="BK677425" s="2315"/>
    </row>
    <row r="677426" spans="63:63" x14ac:dyDescent="0.25">
      <c r="BK677426" s="2311"/>
    </row>
    <row r="677450" spans="63:63" x14ac:dyDescent="0.25">
      <c r="BK677450" s="2315"/>
    </row>
    <row r="677451" spans="63:63" x14ac:dyDescent="0.25">
      <c r="BK677451" s="2311"/>
    </row>
    <row r="677475" spans="63:63" x14ac:dyDescent="0.25">
      <c r="BK677475" s="2315"/>
    </row>
    <row r="677476" spans="63:63" x14ac:dyDescent="0.25">
      <c r="BK677476" s="2311"/>
    </row>
    <row r="677500" spans="63:63" x14ac:dyDescent="0.25">
      <c r="BK677500" s="2315"/>
    </row>
    <row r="677501" spans="63:63" x14ac:dyDescent="0.25">
      <c r="BK677501" s="2311"/>
    </row>
    <row r="677525" spans="63:63" x14ac:dyDescent="0.25">
      <c r="BK677525" s="2315"/>
    </row>
    <row r="677526" spans="63:63" x14ac:dyDescent="0.25">
      <c r="BK677526" s="2311"/>
    </row>
    <row r="677550" spans="63:63" x14ac:dyDescent="0.25">
      <c r="BK677550" s="2315"/>
    </row>
    <row r="677551" spans="63:63" x14ac:dyDescent="0.25">
      <c r="BK677551" s="2311"/>
    </row>
    <row r="677575" spans="63:63" x14ac:dyDescent="0.25">
      <c r="BK677575" s="2315"/>
    </row>
    <row r="677576" spans="63:63" x14ac:dyDescent="0.25">
      <c r="BK677576" s="2311"/>
    </row>
    <row r="677600" spans="63:63" x14ac:dyDescent="0.25">
      <c r="BK677600" s="2315"/>
    </row>
    <row r="677601" spans="63:63" x14ac:dyDescent="0.25">
      <c r="BK677601" s="2311"/>
    </row>
    <row r="677625" spans="63:63" x14ac:dyDescent="0.25">
      <c r="BK677625" s="2315"/>
    </row>
    <row r="677626" spans="63:63" x14ac:dyDescent="0.25">
      <c r="BK677626" s="2311"/>
    </row>
    <row r="677650" spans="63:63" x14ac:dyDescent="0.25">
      <c r="BK677650" s="2315"/>
    </row>
    <row r="677651" spans="63:63" x14ac:dyDescent="0.25">
      <c r="BK677651" s="2311"/>
    </row>
    <row r="677675" spans="63:63" x14ac:dyDescent="0.25">
      <c r="BK677675" s="2315"/>
    </row>
    <row r="677676" spans="63:63" x14ac:dyDescent="0.25">
      <c r="BK677676" s="2311"/>
    </row>
    <row r="677700" spans="63:63" x14ac:dyDescent="0.25">
      <c r="BK677700" s="2315"/>
    </row>
    <row r="677701" spans="63:63" x14ac:dyDescent="0.25">
      <c r="BK677701" s="2311"/>
    </row>
    <row r="677725" spans="63:63" x14ac:dyDescent="0.25">
      <c r="BK677725" s="2315"/>
    </row>
    <row r="677726" spans="63:63" x14ac:dyDescent="0.25">
      <c r="BK677726" s="2311"/>
    </row>
    <row r="677750" spans="63:63" x14ac:dyDescent="0.25">
      <c r="BK677750" s="2315"/>
    </row>
    <row r="677751" spans="63:63" x14ac:dyDescent="0.25">
      <c r="BK677751" s="2311"/>
    </row>
    <row r="677775" spans="63:63" x14ac:dyDescent="0.25">
      <c r="BK677775" s="2315"/>
    </row>
    <row r="677776" spans="63:63" x14ac:dyDescent="0.25">
      <c r="BK677776" s="2311"/>
    </row>
    <row r="677800" spans="63:63" x14ac:dyDescent="0.25">
      <c r="BK677800" s="2315"/>
    </row>
    <row r="677801" spans="63:63" x14ac:dyDescent="0.25">
      <c r="BK677801" s="2311"/>
    </row>
    <row r="677825" spans="63:63" x14ac:dyDescent="0.25">
      <c r="BK677825" s="2315"/>
    </row>
    <row r="677826" spans="63:63" x14ac:dyDescent="0.25">
      <c r="BK677826" s="2311"/>
    </row>
    <row r="677850" spans="63:63" x14ac:dyDescent="0.25">
      <c r="BK677850" s="2315"/>
    </row>
    <row r="677851" spans="63:63" x14ac:dyDescent="0.25">
      <c r="BK677851" s="2311"/>
    </row>
    <row r="677875" spans="63:63" x14ac:dyDescent="0.25">
      <c r="BK677875" s="2315"/>
    </row>
    <row r="677876" spans="63:63" x14ac:dyDescent="0.25">
      <c r="BK677876" s="2311"/>
    </row>
    <row r="677900" spans="63:63" x14ac:dyDescent="0.25">
      <c r="BK677900" s="2315"/>
    </row>
    <row r="677901" spans="63:63" x14ac:dyDescent="0.25">
      <c r="BK677901" s="2311"/>
    </row>
    <row r="677925" spans="63:63" x14ac:dyDescent="0.25">
      <c r="BK677925" s="2315"/>
    </row>
    <row r="677926" spans="63:63" x14ac:dyDescent="0.25">
      <c r="BK677926" s="2311"/>
    </row>
    <row r="677950" spans="63:63" x14ac:dyDescent="0.25">
      <c r="BK677950" s="2315"/>
    </row>
    <row r="677951" spans="63:63" x14ac:dyDescent="0.25">
      <c r="BK677951" s="2311"/>
    </row>
    <row r="677975" spans="63:63" x14ac:dyDescent="0.25">
      <c r="BK677975" s="2315"/>
    </row>
    <row r="677976" spans="63:63" x14ac:dyDescent="0.25">
      <c r="BK677976" s="2311"/>
    </row>
    <row r="678000" spans="63:63" x14ac:dyDescent="0.25">
      <c r="BK678000" s="2315"/>
    </row>
    <row r="678001" spans="63:63" x14ac:dyDescent="0.25">
      <c r="BK678001" s="2311"/>
    </row>
    <row r="678025" spans="63:63" x14ac:dyDescent="0.25">
      <c r="BK678025" s="2315"/>
    </row>
    <row r="678026" spans="63:63" x14ac:dyDescent="0.25">
      <c r="BK678026" s="2311"/>
    </row>
    <row r="678050" spans="63:63" x14ac:dyDescent="0.25">
      <c r="BK678050" s="2315"/>
    </row>
    <row r="678051" spans="63:63" x14ac:dyDescent="0.25">
      <c r="BK678051" s="2311"/>
    </row>
    <row r="678075" spans="63:63" x14ac:dyDescent="0.25">
      <c r="BK678075" s="2315"/>
    </row>
    <row r="678076" spans="63:63" x14ac:dyDescent="0.25">
      <c r="BK678076" s="2311"/>
    </row>
    <row r="678100" spans="63:63" x14ac:dyDescent="0.25">
      <c r="BK678100" s="2315"/>
    </row>
    <row r="678101" spans="63:63" x14ac:dyDescent="0.25">
      <c r="BK678101" s="2311"/>
    </row>
    <row r="678125" spans="63:63" x14ac:dyDescent="0.25">
      <c r="BK678125" s="2315"/>
    </row>
    <row r="678126" spans="63:63" x14ac:dyDescent="0.25">
      <c r="BK678126" s="2311"/>
    </row>
    <row r="678150" spans="63:63" x14ac:dyDescent="0.25">
      <c r="BK678150" s="2315"/>
    </row>
    <row r="678151" spans="63:63" x14ac:dyDescent="0.25">
      <c r="BK678151" s="2311"/>
    </row>
    <row r="678175" spans="63:63" x14ac:dyDescent="0.25">
      <c r="BK678175" s="2315"/>
    </row>
    <row r="678176" spans="63:63" x14ac:dyDescent="0.25">
      <c r="BK678176" s="2311"/>
    </row>
    <row r="678200" spans="63:63" x14ac:dyDescent="0.25">
      <c r="BK678200" s="2315"/>
    </row>
    <row r="678201" spans="63:63" x14ac:dyDescent="0.25">
      <c r="BK678201" s="2311"/>
    </row>
    <row r="678225" spans="63:63" x14ac:dyDescent="0.25">
      <c r="BK678225" s="2315"/>
    </row>
    <row r="678226" spans="63:63" x14ac:dyDescent="0.25">
      <c r="BK678226" s="2311"/>
    </row>
    <row r="678250" spans="63:63" x14ac:dyDescent="0.25">
      <c r="BK678250" s="2315"/>
    </row>
    <row r="678251" spans="63:63" x14ac:dyDescent="0.25">
      <c r="BK678251" s="2311"/>
    </row>
    <row r="678275" spans="63:63" x14ac:dyDescent="0.25">
      <c r="BK678275" s="2315"/>
    </row>
    <row r="678276" spans="63:63" x14ac:dyDescent="0.25">
      <c r="BK678276" s="2311"/>
    </row>
    <row r="678300" spans="63:63" x14ac:dyDescent="0.25">
      <c r="BK678300" s="2315"/>
    </row>
    <row r="678301" spans="63:63" x14ac:dyDescent="0.25">
      <c r="BK678301" s="2311"/>
    </row>
    <row r="678325" spans="63:63" x14ac:dyDescent="0.25">
      <c r="BK678325" s="2315"/>
    </row>
    <row r="678326" spans="63:63" x14ac:dyDescent="0.25">
      <c r="BK678326" s="2311"/>
    </row>
    <row r="678350" spans="63:63" x14ac:dyDescent="0.25">
      <c r="BK678350" s="2315"/>
    </row>
    <row r="678351" spans="63:63" x14ac:dyDescent="0.25">
      <c r="BK678351" s="2311"/>
    </row>
    <row r="678375" spans="63:63" x14ac:dyDescent="0.25">
      <c r="BK678375" s="2315"/>
    </row>
    <row r="678376" spans="63:63" x14ac:dyDescent="0.25">
      <c r="BK678376" s="2311"/>
    </row>
    <row r="678400" spans="63:63" x14ac:dyDescent="0.25">
      <c r="BK678400" s="2315"/>
    </row>
    <row r="678401" spans="63:63" x14ac:dyDescent="0.25">
      <c r="BK678401" s="2311"/>
    </row>
    <row r="678425" spans="63:63" x14ac:dyDescent="0.25">
      <c r="BK678425" s="2315"/>
    </row>
    <row r="678426" spans="63:63" x14ac:dyDescent="0.25">
      <c r="BK678426" s="2311"/>
    </row>
    <row r="678450" spans="63:63" x14ac:dyDescent="0.25">
      <c r="BK678450" s="2315"/>
    </row>
    <row r="678451" spans="63:63" x14ac:dyDescent="0.25">
      <c r="BK678451" s="2311"/>
    </row>
    <row r="678475" spans="63:63" x14ac:dyDescent="0.25">
      <c r="BK678475" s="2315"/>
    </row>
    <row r="678476" spans="63:63" x14ac:dyDescent="0.25">
      <c r="BK678476" s="2311"/>
    </row>
    <row r="678500" spans="63:63" x14ac:dyDescent="0.25">
      <c r="BK678500" s="2315"/>
    </row>
    <row r="678501" spans="63:63" x14ac:dyDescent="0.25">
      <c r="BK678501" s="2311"/>
    </row>
    <row r="678525" spans="63:63" x14ac:dyDescent="0.25">
      <c r="BK678525" s="2315"/>
    </row>
    <row r="678526" spans="63:63" x14ac:dyDescent="0.25">
      <c r="BK678526" s="2311"/>
    </row>
    <row r="678550" spans="63:63" x14ac:dyDescent="0.25">
      <c r="BK678550" s="2315"/>
    </row>
    <row r="678551" spans="63:63" x14ac:dyDescent="0.25">
      <c r="BK678551" s="2311"/>
    </row>
    <row r="678575" spans="63:63" x14ac:dyDescent="0.25">
      <c r="BK678575" s="2315"/>
    </row>
    <row r="678576" spans="63:63" x14ac:dyDescent="0.25">
      <c r="BK678576" s="2311"/>
    </row>
    <row r="678600" spans="63:63" x14ac:dyDescent="0.25">
      <c r="BK678600" s="2315"/>
    </row>
    <row r="678601" spans="63:63" x14ac:dyDescent="0.25">
      <c r="BK678601" s="2311"/>
    </row>
    <row r="678625" spans="63:63" x14ac:dyDescent="0.25">
      <c r="BK678625" s="2315"/>
    </row>
    <row r="678626" spans="63:63" x14ac:dyDescent="0.25">
      <c r="BK678626" s="2311"/>
    </row>
    <row r="678650" spans="63:63" x14ac:dyDescent="0.25">
      <c r="BK678650" s="2315"/>
    </row>
    <row r="678651" spans="63:63" x14ac:dyDescent="0.25">
      <c r="BK678651" s="2311"/>
    </row>
    <row r="678675" spans="63:63" x14ac:dyDescent="0.25">
      <c r="BK678675" s="2315"/>
    </row>
    <row r="678676" spans="63:63" x14ac:dyDescent="0.25">
      <c r="BK678676" s="2311"/>
    </row>
    <row r="678700" spans="63:63" x14ac:dyDescent="0.25">
      <c r="BK678700" s="2315"/>
    </row>
    <row r="678701" spans="63:63" x14ac:dyDescent="0.25">
      <c r="BK678701" s="2311"/>
    </row>
    <row r="678725" spans="63:63" x14ac:dyDescent="0.25">
      <c r="BK678725" s="2315"/>
    </row>
    <row r="678726" spans="63:63" x14ac:dyDescent="0.25">
      <c r="BK678726" s="2311"/>
    </row>
    <row r="678750" spans="63:63" x14ac:dyDescent="0.25">
      <c r="BK678750" s="2315"/>
    </row>
    <row r="678751" spans="63:63" x14ac:dyDescent="0.25">
      <c r="BK678751" s="2311"/>
    </row>
    <row r="678775" spans="63:63" x14ac:dyDescent="0.25">
      <c r="BK678775" s="2315"/>
    </row>
    <row r="678776" spans="63:63" x14ac:dyDescent="0.25">
      <c r="BK678776" s="2311"/>
    </row>
    <row r="678800" spans="63:63" x14ac:dyDescent="0.25">
      <c r="BK678800" s="2315"/>
    </row>
    <row r="678801" spans="63:63" x14ac:dyDescent="0.25">
      <c r="BK678801" s="2311"/>
    </row>
    <row r="678825" spans="63:63" x14ac:dyDescent="0.25">
      <c r="BK678825" s="2315"/>
    </row>
    <row r="678826" spans="63:63" x14ac:dyDescent="0.25">
      <c r="BK678826" s="2311"/>
    </row>
    <row r="678850" spans="63:63" x14ac:dyDescent="0.25">
      <c r="BK678850" s="2315"/>
    </row>
    <row r="678851" spans="63:63" x14ac:dyDescent="0.25">
      <c r="BK678851" s="2311"/>
    </row>
    <row r="678875" spans="63:63" x14ac:dyDescent="0.25">
      <c r="BK678875" s="2315"/>
    </row>
    <row r="678876" spans="63:63" x14ac:dyDescent="0.25">
      <c r="BK678876" s="2311"/>
    </row>
    <row r="678900" spans="63:63" x14ac:dyDescent="0.25">
      <c r="BK678900" s="2315"/>
    </row>
    <row r="678901" spans="63:63" x14ac:dyDescent="0.25">
      <c r="BK678901" s="2311"/>
    </row>
    <row r="678925" spans="63:63" x14ac:dyDescent="0.25">
      <c r="BK678925" s="2315"/>
    </row>
    <row r="678926" spans="63:63" x14ac:dyDescent="0.25">
      <c r="BK678926" s="2311"/>
    </row>
    <row r="678950" spans="63:63" x14ac:dyDescent="0.25">
      <c r="BK678950" s="2315"/>
    </row>
    <row r="678951" spans="63:63" x14ac:dyDescent="0.25">
      <c r="BK678951" s="2311"/>
    </row>
    <row r="678975" spans="63:63" x14ac:dyDescent="0.25">
      <c r="BK678975" s="2315"/>
    </row>
    <row r="678976" spans="63:63" x14ac:dyDescent="0.25">
      <c r="BK678976" s="2311"/>
    </row>
    <row r="679000" spans="63:63" x14ac:dyDescent="0.25">
      <c r="BK679000" s="2315"/>
    </row>
    <row r="679001" spans="63:63" x14ac:dyDescent="0.25">
      <c r="BK679001" s="2311"/>
    </row>
    <row r="679025" spans="63:63" x14ac:dyDescent="0.25">
      <c r="BK679025" s="2315"/>
    </row>
    <row r="679026" spans="63:63" x14ac:dyDescent="0.25">
      <c r="BK679026" s="2311"/>
    </row>
    <row r="679050" spans="63:63" x14ac:dyDescent="0.25">
      <c r="BK679050" s="2315"/>
    </row>
    <row r="679051" spans="63:63" x14ac:dyDescent="0.25">
      <c r="BK679051" s="2311"/>
    </row>
    <row r="679075" spans="63:63" x14ac:dyDescent="0.25">
      <c r="BK679075" s="2315"/>
    </row>
    <row r="679076" spans="63:63" x14ac:dyDescent="0.25">
      <c r="BK679076" s="2311"/>
    </row>
    <row r="679100" spans="63:63" x14ac:dyDescent="0.25">
      <c r="BK679100" s="2315"/>
    </row>
    <row r="679101" spans="63:63" x14ac:dyDescent="0.25">
      <c r="BK679101" s="2311"/>
    </row>
    <row r="679125" spans="63:63" x14ac:dyDescent="0.25">
      <c r="BK679125" s="2315"/>
    </row>
    <row r="679126" spans="63:63" x14ac:dyDescent="0.25">
      <c r="BK679126" s="2311"/>
    </row>
    <row r="679150" spans="63:63" x14ac:dyDescent="0.25">
      <c r="BK679150" s="2315"/>
    </row>
    <row r="679151" spans="63:63" x14ac:dyDescent="0.25">
      <c r="BK679151" s="2311"/>
    </row>
    <row r="679175" spans="63:63" x14ac:dyDescent="0.25">
      <c r="BK679175" s="2315"/>
    </row>
    <row r="679176" spans="63:63" x14ac:dyDescent="0.25">
      <c r="BK679176" s="2311"/>
    </row>
    <row r="679200" spans="63:63" x14ac:dyDescent="0.25">
      <c r="BK679200" s="2315"/>
    </row>
    <row r="679201" spans="63:63" x14ac:dyDescent="0.25">
      <c r="BK679201" s="2311"/>
    </row>
    <row r="679225" spans="63:63" x14ac:dyDescent="0.25">
      <c r="BK679225" s="2315"/>
    </row>
    <row r="679226" spans="63:63" x14ac:dyDescent="0.25">
      <c r="BK679226" s="2311"/>
    </row>
    <row r="679250" spans="63:63" x14ac:dyDescent="0.25">
      <c r="BK679250" s="2315"/>
    </row>
    <row r="679251" spans="63:63" x14ac:dyDescent="0.25">
      <c r="BK679251" s="2311"/>
    </row>
    <row r="679275" spans="63:63" x14ac:dyDescent="0.25">
      <c r="BK679275" s="2315"/>
    </row>
    <row r="679276" spans="63:63" x14ac:dyDescent="0.25">
      <c r="BK679276" s="2311"/>
    </row>
    <row r="679300" spans="63:63" x14ac:dyDescent="0.25">
      <c r="BK679300" s="2315"/>
    </row>
    <row r="679301" spans="63:63" x14ac:dyDescent="0.25">
      <c r="BK679301" s="2311"/>
    </row>
    <row r="679325" spans="63:63" x14ac:dyDescent="0.25">
      <c r="BK679325" s="2315"/>
    </row>
    <row r="679326" spans="63:63" x14ac:dyDescent="0.25">
      <c r="BK679326" s="2311"/>
    </row>
    <row r="679350" spans="63:63" x14ac:dyDescent="0.25">
      <c r="BK679350" s="2315"/>
    </row>
    <row r="679351" spans="63:63" x14ac:dyDescent="0.25">
      <c r="BK679351" s="2311"/>
    </row>
    <row r="679375" spans="63:63" x14ac:dyDescent="0.25">
      <c r="BK679375" s="2315"/>
    </row>
    <row r="679376" spans="63:63" x14ac:dyDescent="0.25">
      <c r="BK679376" s="2311"/>
    </row>
    <row r="679400" spans="63:63" x14ac:dyDescent="0.25">
      <c r="BK679400" s="2315"/>
    </row>
    <row r="679401" spans="63:63" x14ac:dyDescent="0.25">
      <c r="BK679401" s="2311"/>
    </row>
    <row r="679425" spans="63:63" x14ac:dyDescent="0.25">
      <c r="BK679425" s="2315"/>
    </row>
    <row r="679426" spans="63:63" x14ac:dyDescent="0.25">
      <c r="BK679426" s="2311"/>
    </row>
    <row r="679450" spans="63:63" x14ac:dyDescent="0.25">
      <c r="BK679450" s="2315"/>
    </row>
    <row r="679451" spans="63:63" x14ac:dyDescent="0.25">
      <c r="BK679451" s="2311"/>
    </row>
    <row r="679475" spans="63:63" x14ac:dyDescent="0.25">
      <c r="BK679475" s="2315"/>
    </row>
    <row r="679476" spans="63:63" x14ac:dyDescent="0.25">
      <c r="BK679476" s="2311"/>
    </row>
    <row r="679500" spans="63:63" x14ac:dyDescent="0.25">
      <c r="BK679500" s="2315"/>
    </row>
    <row r="679501" spans="63:63" x14ac:dyDescent="0.25">
      <c r="BK679501" s="2311"/>
    </row>
    <row r="679525" spans="63:63" x14ac:dyDescent="0.25">
      <c r="BK679525" s="2315"/>
    </row>
    <row r="679526" spans="63:63" x14ac:dyDescent="0.25">
      <c r="BK679526" s="2311"/>
    </row>
    <row r="679550" spans="63:63" x14ac:dyDescent="0.25">
      <c r="BK679550" s="2315"/>
    </row>
    <row r="679551" spans="63:63" x14ac:dyDescent="0.25">
      <c r="BK679551" s="2311"/>
    </row>
    <row r="679575" spans="63:63" x14ac:dyDescent="0.25">
      <c r="BK679575" s="2315"/>
    </row>
    <row r="679576" spans="63:63" x14ac:dyDescent="0.25">
      <c r="BK679576" s="2311"/>
    </row>
    <row r="679600" spans="63:63" x14ac:dyDescent="0.25">
      <c r="BK679600" s="2315"/>
    </row>
    <row r="679601" spans="63:63" x14ac:dyDescent="0.25">
      <c r="BK679601" s="2311"/>
    </row>
    <row r="679625" spans="63:63" x14ac:dyDescent="0.25">
      <c r="BK679625" s="2315"/>
    </row>
    <row r="679626" spans="63:63" x14ac:dyDescent="0.25">
      <c r="BK679626" s="2311"/>
    </row>
    <row r="679650" spans="63:63" x14ac:dyDescent="0.25">
      <c r="BK679650" s="2315"/>
    </row>
    <row r="679651" spans="63:63" x14ac:dyDescent="0.25">
      <c r="BK679651" s="2311"/>
    </row>
    <row r="679675" spans="63:63" x14ac:dyDescent="0.25">
      <c r="BK679675" s="2315"/>
    </row>
    <row r="679676" spans="63:63" x14ac:dyDescent="0.25">
      <c r="BK679676" s="2311"/>
    </row>
    <row r="679700" spans="63:63" x14ac:dyDescent="0.25">
      <c r="BK679700" s="2315"/>
    </row>
    <row r="679701" spans="63:63" x14ac:dyDescent="0.25">
      <c r="BK679701" s="2311"/>
    </row>
    <row r="679725" spans="63:63" x14ac:dyDescent="0.25">
      <c r="BK679725" s="2315"/>
    </row>
    <row r="679726" spans="63:63" x14ac:dyDescent="0.25">
      <c r="BK679726" s="2311"/>
    </row>
    <row r="679750" spans="63:63" x14ac:dyDescent="0.25">
      <c r="BK679750" s="2315"/>
    </row>
    <row r="679751" spans="63:63" x14ac:dyDescent="0.25">
      <c r="BK679751" s="2311"/>
    </row>
    <row r="679775" spans="63:63" x14ac:dyDescent="0.25">
      <c r="BK679775" s="2315"/>
    </row>
    <row r="679776" spans="63:63" x14ac:dyDescent="0.25">
      <c r="BK679776" s="2311"/>
    </row>
    <row r="679800" spans="63:63" x14ac:dyDescent="0.25">
      <c r="BK679800" s="2315"/>
    </row>
    <row r="679801" spans="63:63" x14ac:dyDescent="0.25">
      <c r="BK679801" s="2311"/>
    </row>
    <row r="679825" spans="63:63" x14ac:dyDescent="0.25">
      <c r="BK679825" s="2315"/>
    </row>
    <row r="679826" spans="63:63" x14ac:dyDescent="0.25">
      <c r="BK679826" s="2311"/>
    </row>
    <row r="679850" spans="63:63" x14ac:dyDescent="0.25">
      <c r="BK679850" s="2315"/>
    </row>
    <row r="679851" spans="63:63" x14ac:dyDescent="0.25">
      <c r="BK679851" s="2311"/>
    </row>
    <row r="679875" spans="63:63" x14ac:dyDescent="0.25">
      <c r="BK679875" s="2315"/>
    </row>
    <row r="679876" spans="63:63" x14ac:dyDescent="0.25">
      <c r="BK679876" s="2311"/>
    </row>
    <row r="679900" spans="63:63" x14ac:dyDescent="0.25">
      <c r="BK679900" s="2315"/>
    </row>
    <row r="679901" spans="63:63" x14ac:dyDescent="0.25">
      <c r="BK679901" s="2311"/>
    </row>
    <row r="679925" spans="63:63" x14ac:dyDescent="0.25">
      <c r="BK679925" s="2315"/>
    </row>
    <row r="679926" spans="63:63" x14ac:dyDescent="0.25">
      <c r="BK679926" s="2311"/>
    </row>
    <row r="679950" spans="63:63" x14ac:dyDescent="0.25">
      <c r="BK679950" s="2315"/>
    </row>
    <row r="679951" spans="63:63" x14ac:dyDescent="0.25">
      <c r="BK679951" s="2311"/>
    </row>
    <row r="679975" spans="63:63" x14ac:dyDescent="0.25">
      <c r="BK679975" s="2315"/>
    </row>
    <row r="679976" spans="63:63" x14ac:dyDescent="0.25">
      <c r="BK679976" s="2311"/>
    </row>
    <row r="680000" spans="63:63" x14ac:dyDescent="0.25">
      <c r="BK680000" s="2315"/>
    </row>
    <row r="680001" spans="63:63" x14ac:dyDescent="0.25">
      <c r="BK680001" s="2311"/>
    </row>
    <row r="680025" spans="63:63" x14ac:dyDescent="0.25">
      <c r="BK680025" s="2315"/>
    </row>
    <row r="680026" spans="63:63" x14ac:dyDescent="0.25">
      <c r="BK680026" s="2311"/>
    </row>
    <row r="680050" spans="63:63" x14ac:dyDescent="0.25">
      <c r="BK680050" s="2315"/>
    </row>
    <row r="680051" spans="63:63" x14ac:dyDescent="0.25">
      <c r="BK680051" s="2311"/>
    </row>
    <row r="680075" spans="63:63" x14ac:dyDescent="0.25">
      <c r="BK680075" s="2315"/>
    </row>
    <row r="680076" spans="63:63" x14ac:dyDescent="0.25">
      <c r="BK680076" s="2311"/>
    </row>
    <row r="680100" spans="63:63" x14ac:dyDescent="0.25">
      <c r="BK680100" s="2315"/>
    </row>
    <row r="680101" spans="63:63" x14ac:dyDescent="0.25">
      <c r="BK680101" s="2311"/>
    </row>
    <row r="680125" spans="63:63" x14ac:dyDescent="0.25">
      <c r="BK680125" s="2315"/>
    </row>
    <row r="680126" spans="63:63" x14ac:dyDescent="0.25">
      <c r="BK680126" s="2311"/>
    </row>
    <row r="680150" spans="63:63" x14ac:dyDescent="0.25">
      <c r="BK680150" s="2315"/>
    </row>
    <row r="680151" spans="63:63" x14ac:dyDescent="0.25">
      <c r="BK680151" s="2311"/>
    </row>
    <row r="680175" spans="63:63" x14ac:dyDescent="0.25">
      <c r="BK680175" s="2315"/>
    </row>
    <row r="680176" spans="63:63" x14ac:dyDescent="0.25">
      <c r="BK680176" s="2311"/>
    </row>
    <row r="680200" spans="63:63" x14ac:dyDescent="0.25">
      <c r="BK680200" s="2315"/>
    </row>
    <row r="680201" spans="63:63" x14ac:dyDescent="0.25">
      <c r="BK680201" s="2311"/>
    </row>
    <row r="680225" spans="63:63" x14ac:dyDescent="0.25">
      <c r="BK680225" s="2315"/>
    </row>
    <row r="680226" spans="63:63" x14ac:dyDescent="0.25">
      <c r="BK680226" s="2311"/>
    </row>
    <row r="680250" spans="63:63" x14ac:dyDescent="0.25">
      <c r="BK680250" s="2315"/>
    </row>
    <row r="680251" spans="63:63" x14ac:dyDescent="0.25">
      <c r="BK680251" s="2311"/>
    </row>
    <row r="680275" spans="63:63" x14ac:dyDescent="0.25">
      <c r="BK680275" s="2315"/>
    </row>
    <row r="680276" spans="63:63" x14ac:dyDescent="0.25">
      <c r="BK680276" s="2311"/>
    </row>
    <row r="680300" spans="63:63" x14ac:dyDescent="0.25">
      <c r="BK680300" s="2315"/>
    </row>
    <row r="680301" spans="63:63" x14ac:dyDescent="0.25">
      <c r="BK680301" s="2311"/>
    </row>
    <row r="680325" spans="63:63" x14ac:dyDescent="0.25">
      <c r="BK680325" s="2315"/>
    </row>
    <row r="680326" spans="63:63" x14ac:dyDescent="0.25">
      <c r="BK680326" s="2311"/>
    </row>
    <row r="680350" spans="63:63" x14ac:dyDescent="0.25">
      <c r="BK680350" s="2315"/>
    </row>
    <row r="680351" spans="63:63" x14ac:dyDescent="0.25">
      <c r="BK680351" s="2311"/>
    </row>
    <row r="680375" spans="63:63" x14ac:dyDescent="0.25">
      <c r="BK680375" s="2315"/>
    </row>
    <row r="680376" spans="63:63" x14ac:dyDescent="0.25">
      <c r="BK680376" s="2311"/>
    </row>
    <row r="680400" spans="63:63" x14ac:dyDescent="0.25">
      <c r="BK680400" s="2315"/>
    </row>
    <row r="680401" spans="63:63" x14ac:dyDescent="0.25">
      <c r="BK680401" s="2311"/>
    </row>
    <row r="680425" spans="63:63" x14ac:dyDescent="0.25">
      <c r="BK680425" s="2315"/>
    </row>
    <row r="680426" spans="63:63" x14ac:dyDescent="0.25">
      <c r="BK680426" s="2311"/>
    </row>
    <row r="680450" spans="63:63" x14ac:dyDescent="0.25">
      <c r="BK680450" s="2315"/>
    </row>
    <row r="680451" spans="63:63" x14ac:dyDescent="0.25">
      <c r="BK680451" s="2311"/>
    </row>
    <row r="680475" spans="63:63" x14ac:dyDescent="0.25">
      <c r="BK680475" s="2315"/>
    </row>
    <row r="680476" spans="63:63" x14ac:dyDescent="0.25">
      <c r="BK680476" s="2311"/>
    </row>
    <row r="680500" spans="63:63" x14ac:dyDescent="0.25">
      <c r="BK680500" s="2315"/>
    </row>
    <row r="680501" spans="63:63" x14ac:dyDescent="0.25">
      <c r="BK680501" s="2311"/>
    </row>
    <row r="680525" spans="63:63" x14ac:dyDescent="0.25">
      <c r="BK680525" s="2315"/>
    </row>
    <row r="680526" spans="63:63" x14ac:dyDescent="0.25">
      <c r="BK680526" s="2311"/>
    </row>
    <row r="680550" spans="63:63" x14ac:dyDescent="0.25">
      <c r="BK680550" s="2315"/>
    </row>
    <row r="680551" spans="63:63" x14ac:dyDescent="0.25">
      <c r="BK680551" s="2311"/>
    </row>
    <row r="680575" spans="63:63" x14ac:dyDescent="0.25">
      <c r="BK680575" s="2315"/>
    </row>
    <row r="680576" spans="63:63" x14ac:dyDescent="0.25">
      <c r="BK680576" s="2311"/>
    </row>
    <row r="680600" spans="63:63" x14ac:dyDescent="0.25">
      <c r="BK680600" s="2315"/>
    </row>
    <row r="680601" spans="63:63" x14ac:dyDescent="0.25">
      <c r="BK680601" s="2311"/>
    </row>
    <row r="680625" spans="63:63" x14ac:dyDescent="0.25">
      <c r="BK680625" s="2315"/>
    </row>
    <row r="680626" spans="63:63" x14ac:dyDescent="0.25">
      <c r="BK680626" s="2311"/>
    </row>
    <row r="680650" spans="63:63" x14ac:dyDescent="0.25">
      <c r="BK680650" s="2315"/>
    </row>
    <row r="680651" spans="63:63" x14ac:dyDescent="0.25">
      <c r="BK680651" s="2311"/>
    </row>
    <row r="680675" spans="63:63" x14ac:dyDescent="0.25">
      <c r="BK680675" s="2315"/>
    </row>
    <row r="680676" spans="63:63" x14ac:dyDescent="0.25">
      <c r="BK680676" s="2311"/>
    </row>
    <row r="680700" spans="63:63" x14ac:dyDescent="0.25">
      <c r="BK680700" s="2315"/>
    </row>
    <row r="680701" spans="63:63" x14ac:dyDescent="0.25">
      <c r="BK680701" s="2311"/>
    </row>
    <row r="680725" spans="63:63" x14ac:dyDescent="0.25">
      <c r="BK680725" s="2315"/>
    </row>
    <row r="680726" spans="63:63" x14ac:dyDescent="0.25">
      <c r="BK680726" s="2311"/>
    </row>
    <row r="680750" spans="63:63" x14ac:dyDescent="0.25">
      <c r="BK680750" s="2315"/>
    </row>
    <row r="680751" spans="63:63" x14ac:dyDescent="0.25">
      <c r="BK680751" s="2311"/>
    </row>
    <row r="680775" spans="63:63" x14ac:dyDescent="0.25">
      <c r="BK680775" s="2315"/>
    </row>
    <row r="680776" spans="63:63" x14ac:dyDescent="0.25">
      <c r="BK680776" s="2311"/>
    </row>
    <row r="680800" spans="63:63" x14ac:dyDescent="0.25">
      <c r="BK680800" s="2315"/>
    </row>
    <row r="680801" spans="63:63" x14ac:dyDescent="0.25">
      <c r="BK680801" s="2311"/>
    </row>
    <row r="680825" spans="63:63" x14ac:dyDescent="0.25">
      <c r="BK680825" s="2315"/>
    </row>
    <row r="680826" spans="63:63" x14ac:dyDescent="0.25">
      <c r="BK680826" s="2311"/>
    </row>
    <row r="680850" spans="63:63" x14ac:dyDescent="0.25">
      <c r="BK680850" s="2315"/>
    </row>
    <row r="680851" spans="63:63" x14ac:dyDescent="0.25">
      <c r="BK680851" s="2311"/>
    </row>
    <row r="680875" spans="63:63" x14ac:dyDescent="0.25">
      <c r="BK680875" s="2315"/>
    </row>
    <row r="680876" spans="63:63" x14ac:dyDescent="0.25">
      <c r="BK680876" s="2311"/>
    </row>
    <row r="680900" spans="63:63" x14ac:dyDescent="0.25">
      <c r="BK680900" s="2315"/>
    </row>
    <row r="680901" spans="63:63" x14ac:dyDescent="0.25">
      <c r="BK680901" s="2311"/>
    </row>
    <row r="680925" spans="63:63" x14ac:dyDescent="0.25">
      <c r="BK680925" s="2315"/>
    </row>
    <row r="680926" spans="63:63" x14ac:dyDescent="0.25">
      <c r="BK680926" s="2311"/>
    </row>
    <row r="680950" spans="63:63" x14ac:dyDescent="0.25">
      <c r="BK680950" s="2315"/>
    </row>
    <row r="680951" spans="63:63" x14ac:dyDescent="0.25">
      <c r="BK680951" s="2311"/>
    </row>
    <row r="680975" spans="63:63" x14ac:dyDescent="0.25">
      <c r="BK680975" s="2315"/>
    </row>
    <row r="680976" spans="63:63" x14ac:dyDescent="0.25">
      <c r="BK680976" s="2311"/>
    </row>
    <row r="681000" spans="63:63" x14ac:dyDescent="0.25">
      <c r="BK681000" s="2315"/>
    </row>
    <row r="681001" spans="63:63" x14ac:dyDescent="0.25">
      <c r="BK681001" s="2311"/>
    </row>
    <row r="681025" spans="63:63" x14ac:dyDescent="0.25">
      <c r="BK681025" s="2315"/>
    </row>
    <row r="681026" spans="63:63" x14ac:dyDescent="0.25">
      <c r="BK681026" s="2311"/>
    </row>
    <row r="681050" spans="63:63" x14ac:dyDescent="0.25">
      <c r="BK681050" s="2315"/>
    </row>
    <row r="681051" spans="63:63" x14ac:dyDescent="0.25">
      <c r="BK681051" s="2311"/>
    </row>
    <row r="681075" spans="63:63" x14ac:dyDescent="0.25">
      <c r="BK681075" s="2315"/>
    </row>
    <row r="681076" spans="63:63" x14ac:dyDescent="0.25">
      <c r="BK681076" s="2311"/>
    </row>
    <row r="681100" spans="63:63" x14ac:dyDescent="0.25">
      <c r="BK681100" s="2315"/>
    </row>
    <row r="681101" spans="63:63" x14ac:dyDescent="0.25">
      <c r="BK681101" s="2311"/>
    </row>
    <row r="681125" spans="63:63" x14ac:dyDescent="0.25">
      <c r="BK681125" s="2315"/>
    </row>
    <row r="681126" spans="63:63" x14ac:dyDescent="0.25">
      <c r="BK681126" s="2311"/>
    </row>
    <row r="681150" spans="63:63" x14ac:dyDescent="0.25">
      <c r="BK681150" s="2315"/>
    </row>
    <row r="681151" spans="63:63" x14ac:dyDescent="0.25">
      <c r="BK681151" s="2311"/>
    </row>
    <row r="681175" spans="63:63" x14ac:dyDescent="0.25">
      <c r="BK681175" s="2315"/>
    </row>
    <row r="681176" spans="63:63" x14ac:dyDescent="0.25">
      <c r="BK681176" s="2311"/>
    </row>
    <row r="681200" spans="63:63" x14ac:dyDescent="0.25">
      <c r="BK681200" s="2315"/>
    </row>
    <row r="681201" spans="63:63" x14ac:dyDescent="0.25">
      <c r="BK681201" s="2311"/>
    </row>
    <row r="681225" spans="63:63" x14ac:dyDescent="0.25">
      <c r="BK681225" s="2315"/>
    </row>
    <row r="681226" spans="63:63" x14ac:dyDescent="0.25">
      <c r="BK681226" s="2311"/>
    </row>
    <row r="681250" spans="63:63" x14ac:dyDescent="0.25">
      <c r="BK681250" s="2315"/>
    </row>
    <row r="681251" spans="63:63" x14ac:dyDescent="0.25">
      <c r="BK681251" s="2311"/>
    </row>
    <row r="681275" spans="63:63" x14ac:dyDescent="0.25">
      <c r="BK681275" s="2315"/>
    </row>
    <row r="681276" spans="63:63" x14ac:dyDescent="0.25">
      <c r="BK681276" s="2311"/>
    </row>
    <row r="681300" spans="63:63" x14ac:dyDescent="0.25">
      <c r="BK681300" s="2315"/>
    </row>
    <row r="681301" spans="63:63" x14ac:dyDescent="0.25">
      <c r="BK681301" s="2311"/>
    </row>
    <row r="681325" spans="63:63" x14ac:dyDescent="0.25">
      <c r="BK681325" s="2315"/>
    </row>
    <row r="681326" spans="63:63" x14ac:dyDescent="0.25">
      <c r="BK681326" s="2311"/>
    </row>
    <row r="681350" spans="63:63" x14ac:dyDescent="0.25">
      <c r="BK681350" s="2315"/>
    </row>
    <row r="681351" spans="63:63" x14ac:dyDescent="0.25">
      <c r="BK681351" s="2311"/>
    </row>
    <row r="681375" spans="63:63" x14ac:dyDescent="0.25">
      <c r="BK681375" s="2315"/>
    </row>
    <row r="681376" spans="63:63" x14ac:dyDescent="0.25">
      <c r="BK681376" s="2311"/>
    </row>
    <row r="681400" spans="63:63" x14ac:dyDescent="0.25">
      <c r="BK681400" s="2315"/>
    </row>
    <row r="681401" spans="63:63" x14ac:dyDescent="0.25">
      <c r="BK681401" s="2311"/>
    </row>
    <row r="681425" spans="63:63" x14ac:dyDescent="0.25">
      <c r="BK681425" s="2315"/>
    </row>
    <row r="681426" spans="63:63" x14ac:dyDescent="0.25">
      <c r="BK681426" s="2311"/>
    </row>
    <row r="681450" spans="63:63" x14ac:dyDescent="0.25">
      <c r="BK681450" s="2315"/>
    </row>
    <row r="681451" spans="63:63" x14ac:dyDescent="0.25">
      <c r="BK681451" s="2311"/>
    </row>
    <row r="681475" spans="63:63" x14ac:dyDescent="0.25">
      <c r="BK681475" s="2315"/>
    </row>
    <row r="681476" spans="63:63" x14ac:dyDescent="0.25">
      <c r="BK681476" s="2311"/>
    </row>
    <row r="681500" spans="63:63" x14ac:dyDescent="0.25">
      <c r="BK681500" s="2315"/>
    </row>
    <row r="681501" spans="63:63" x14ac:dyDescent="0.25">
      <c r="BK681501" s="2311"/>
    </row>
    <row r="681525" spans="63:63" x14ac:dyDescent="0.25">
      <c r="BK681525" s="2315"/>
    </row>
    <row r="681526" spans="63:63" x14ac:dyDescent="0.25">
      <c r="BK681526" s="2311"/>
    </row>
    <row r="681550" spans="63:63" x14ac:dyDescent="0.25">
      <c r="BK681550" s="2315"/>
    </row>
    <row r="681551" spans="63:63" x14ac:dyDescent="0.25">
      <c r="BK681551" s="2311"/>
    </row>
    <row r="681575" spans="63:63" x14ac:dyDescent="0.25">
      <c r="BK681575" s="2315"/>
    </row>
    <row r="681576" spans="63:63" x14ac:dyDescent="0.25">
      <c r="BK681576" s="2311"/>
    </row>
    <row r="681600" spans="63:63" x14ac:dyDescent="0.25">
      <c r="BK681600" s="2315"/>
    </row>
    <row r="681601" spans="63:63" x14ac:dyDescent="0.25">
      <c r="BK681601" s="2311"/>
    </row>
    <row r="681625" spans="63:63" x14ac:dyDescent="0.25">
      <c r="BK681625" s="2315"/>
    </row>
    <row r="681626" spans="63:63" x14ac:dyDescent="0.25">
      <c r="BK681626" s="2311"/>
    </row>
    <row r="681650" spans="63:63" x14ac:dyDescent="0.25">
      <c r="BK681650" s="2315"/>
    </row>
    <row r="681651" spans="63:63" x14ac:dyDescent="0.25">
      <c r="BK681651" s="2311"/>
    </row>
    <row r="681675" spans="63:63" x14ac:dyDescent="0.25">
      <c r="BK681675" s="2315"/>
    </row>
    <row r="681676" spans="63:63" x14ac:dyDescent="0.25">
      <c r="BK681676" s="2311"/>
    </row>
    <row r="681700" spans="63:63" x14ac:dyDescent="0.25">
      <c r="BK681700" s="2315"/>
    </row>
    <row r="681701" spans="63:63" x14ac:dyDescent="0.25">
      <c r="BK681701" s="2311"/>
    </row>
    <row r="681725" spans="63:63" x14ac:dyDescent="0.25">
      <c r="BK681725" s="2315"/>
    </row>
    <row r="681726" spans="63:63" x14ac:dyDescent="0.25">
      <c r="BK681726" s="2311"/>
    </row>
    <row r="681750" spans="63:63" x14ac:dyDescent="0.25">
      <c r="BK681750" s="2315"/>
    </row>
    <row r="681751" spans="63:63" x14ac:dyDescent="0.25">
      <c r="BK681751" s="2311"/>
    </row>
    <row r="681775" spans="63:63" x14ac:dyDescent="0.25">
      <c r="BK681775" s="2315"/>
    </row>
    <row r="681776" spans="63:63" x14ac:dyDescent="0.25">
      <c r="BK681776" s="2311"/>
    </row>
    <row r="681800" spans="63:63" x14ac:dyDescent="0.25">
      <c r="BK681800" s="2315"/>
    </row>
    <row r="681801" spans="63:63" x14ac:dyDescent="0.25">
      <c r="BK681801" s="2311"/>
    </row>
    <row r="681825" spans="63:63" x14ac:dyDescent="0.25">
      <c r="BK681825" s="2315"/>
    </row>
    <row r="681826" spans="63:63" x14ac:dyDescent="0.25">
      <c r="BK681826" s="2311"/>
    </row>
    <row r="681850" spans="63:63" x14ac:dyDescent="0.25">
      <c r="BK681850" s="2315"/>
    </row>
    <row r="681851" spans="63:63" x14ac:dyDescent="0.25">
      <c r="BK681851" s="2311"/>
    </row>
    <row r="681875" spans="63:63" x14ac:dyDescent="0.25">
      <c r="BK681875" s="2315"/>
    </row>
    <row r="681876" spans="63:63" x14ac:dyDescent="0.25">
      <c r="BK681876" s="2311"/>
    </row>
    <row r="681900" spans="63:63" x14ac:dyDescent="0.25">
      <c r="BK681900" s="2315"/>
    </row>
    <row r="681901" spans="63:63" x14ac:dyDescent="0.25">
      <c r="BK681901" s="2311"/>
    </row>
    <row r="681925" spans="63:63" x14ac:dyDescent="0.25">
      <c r="BK681925" s="2315"/>
    </row>
    <row r="681926" spans="63:63" x14ac:dyDescent="0.25">
      <c r="BK681926" s="2311"/>
    </row>
    <row r="681950" spans="63:63" x14ac:dyDescent="0.25">
      <c r="BK681950" s="2315"/>
    </row>
    <row r="681951" spans="63:63" x14ac:dyDescent="0.25">
      <c r="BK681951" s="2311"/>
    </row>
    <row r="681975" spans="63:63" x14ac:dyDescent="0.25">
      <c r="BK681975" s="2315"/>
    </row>
    <row r="681976" spans="63:63" x14ac:dyDescent="0.25">
      <c r="BK681976" s="2311"/>
    </row>
    <row r="682000" spans="63:63" x14ac:dyDescent="0.25">
      <c r="BK682000" s="2315"/>
    </row>
    <row r="682001" spans="63:63" x14ac:dyDescent="0.25">
      <c r="BK682001" s="2311"/>
    </row>
    <row r="682025" spans="63:63" x14ac:dyDescent="0.25">
      <c r="BK682025" s="2315"/>
    </row>
    <row r="682026" spans="63:63" x14ac:dyDescent="0.25">
      <c r="BK682026" s="2311"/>
    </row>
    <row r="682050" spans="63:63" x14ac:dyDescent="0.25">
      <c r="BK682050" s="2315"/>
    </row>
    <row r="682051" spans="63:63" x14ac:dyDescent="0.25">
      <c r="BK682051" s="2311"/>
    </row>
    <row r="682075" spans="63:63" x14ac:dyDescent="0.25">
      <c r="BK682075" s="2315"/>
    </row>
    <row r="682076" spans="63:63" x14ac:dyDescent="0.25">
      <c r="BK682076" s="2311"/>
    </row>
    <row r="682100" spans="63:63" x14ac:dyDescent="0.25">
      <c r="BK682100" s="2315"/>
    </row>
    <row r="682101" spans="63:63" x14ac:dyDescent="0.25">
      <c r="BK682101" s="2311"/>
    </row>
    <row r="682125" spans="63:63" x14ac:dyDescent="0.25">
      <c r="BK682125" s="2315"/>
    </row>
    <row r="682126" spans="63:63" x14ac:dyDescent="0.25">
      <c r="BK682126" s="2311"/>
    </row>
    <row r="682150" spans="63:63" x14ac:dyDescent="0.25">
      <c r="BK682150" s="2315"/>
    </row>
    <row r="682151" spans="63:63" x14ac:dyDescent="0.25">
      <c r="BK682151" s="2311"/>
    </row>
    <row r="682175" spans="63:63" x14ac:dyDescent="0.25">
      <c r="BK682175" s="2315"/>
    </row>
    <row r="682176" spans="63:63" x14ac:dyDescent="0.25">
      <c r="BK682176" s="2311"/>
    </row>
    <row r="682200" spans="63:63" x14ac:dyDescent="0.25">
      <c r="BK682200" s="2315"/>
    </row>
    <row r="682201" spans="63:63" x14ac:dyDescent="0.25">
      <c r="BK682201" s="2311"/>
    </row>
    <row r="682225" spans="63:63" x14ac:dyDescent="0.25">
      <c r="BK682225" s="2315"/>
    </row>
    <row r="682226" spans="63:63" x14ac:dyDescent="0.25">
      <c r="BK682226" s="2311"/>
    </row>
    <row r="682250" spans="63:63" x14ac:dyDescent="0.25">
      <c r="BK682250" s="2315"/>
    </row>
    <row r="682251" spans="63:63" x14ac:dyDescent="0.25">
      <c r="BK682251" s="2311"/>
    </row>
    <row r="682275" spans="63:63" x14ac:dyDescent="0.25">
      <c r="BK682275" s="2315"/>
    </row>
    <row r="682276" spans="63:63" x14ac:dyDescent="0.25">
      <c r="BK682276" s="2311"/>
    </row>
    <row r="682300" spans="63:63" x14ac:dyDescent="0.25">
      <c r="BK682300" s="2315"/>
    </row>
    <row r="682301" spans="63:63" x14ac:dyDescent="0.25">
      <c r="BK682301" s="2311"/>
    </row>
    <row r="682325" spans="63:63" x14ac:dyDescent="0.25">
      <c r="BK682325" s="2315"/>
    </row>
    <row r="682326" spans="63:63" x14ac:dyDescent="0.25">
      <c r="BK682326" s="2311"/>
    </row>
    <row r="682350" spans="63:63" x14ac:dyDescent="0.25">
      <c r="BK682350" s="2315"/>
    </row>
    <row r="682351" spans="63:63" x14ac:dyDescent="0.25">
      <c r="BK682351" s="2311"/>
    </row>
    <row r="682375" spans="63:63" x14ac:dyDescent="0.25">
      <c r="BK682375" s="2315"/>
    </row>
    <row r="682376" spans="63:63" x14ac:dyDescent="0.25">
      <c r="BK682376" s="2311"/>
    </row>
    <row r="682400" spans="63:63" x14ac:dyDescent="0.25">
      <c r="BK682400" s="2315"/>
    </row>
    <row r="682401" spans="63:63" x14ac:dyDescent="0.25">
      <c r="BK682401" s="2311"/>
    </row>
    <row r="682425" spans="63:63" x14ac:dyDescent="0.25">
      <c r="BK682425" s="2315"/>
    </row>
    <row r="682426" spans="63:63" x14ac:dyDescent="0.25">
      <c r="BK682426" s="2311"/>
    </row>
    <row r="682450" spans="63:63" x14ac:dyDescent="0.25">
      <c r="BK682450" s="2315"/>
    </row>
    <row r="682451" spans="63:63" x14ac:dyDescent="0.25">
      <c r="BK682451" s="2311"/>
    </row>
    <row r="682475" spans="63:63" x14ac:dyDescent="0.25">
      <c r="BK682475" s="2315"/>
    </row>
    <row r="682476" spans="63:63" x14ac:dyDescent="0.25">
      <c r="BK682476" s="2311"/>
    </row>
    <row r="682500" spans="63:63" x14ac:dyDescent="0.25">
      <c r="BK682500" s="2315"/>
    </row>
    <row r="682501" spans="63:63" x14ac:dyDescent="0.25">
      <c r="BK682501" s="2311"/>
    </row>
    <row r="682525" spans="63:63" x14ac:dyDescent="0.25">
      <c r="BK682525" s="2315"/>
    </row>
    <row r="682526" spans="63:63" x14ac:dyDescent="0.25">
      <c r="BK682526" s="2311"/>
    </row>
    <row r="682550" spans="63:63" x14ac:dyDescent="0.25">
      <c r="BK682550" s="2315"/>
    </row>
    <row r="682551" spans="63:63" x14ac:dyDescent="0.25">
      <c r="BK682551" s="2311"/>
    </row>
    <row r="682575" spans="63:63" x14ac:dyDescent="0.25">
      <c r="BK682575" s="2315"/>
    </row>
    <row r="682576" spans="63:63" x14ac:dyDescent="0.25">
      <c r="BK682576" s="2311"/>
    </row>
    <row r="682600" spans="63:63" x14ac:dyDescent="0.25">
      <c r="BK682600" s="2315"/>
    </row>
    <row r="682601" spans="63:63" x14ac:dyDescent="0.25">
      <c r="BK682601" s="2311"/>
    </row>
    <row r="682625" spans="63:63" x14ac:dyDescent="0.25">
      <c r="BK682625" s="2315"/>
    </row>
    <row r="682626" spans="63:63" x14ac:dyDescent="0.25">
      <c r="BK682626" s="2311"/>
    </row>
    <row r="682650" spans="63:63" x14ac:dyDescent="0.25">
      <c r="BK682650" s="2315"/>
    </row>
    <row r="682651" spans="63:63" x14ac:dyDescent="0.25">
      <c r="BK682651" s="2311"/>
    </row>
    <row r="682675" spans="63:63" x14ac:dyDescent="0.25">
      <c r="BK682675" s="2315"/>
    </row>
    <row r="682676" spans="63:63" x14ac:dyDescent="0.25">
      <c r="BK682676" s="2311"/>
    </row>
    <row r="682700" spans="63:63" x14ac:dyDescent="0.25">
      <c r="BK682700" s="2315"/>
    </row>
    <row r="682701" spans="63:63" x14ac:dyDescent="0.25">
      <c r="BK682701" s="2311"/>
    </row>
    <row r="682725" spans="63:63" x14ac:dyDescent="0.25">
      <c r="BK682725" s="2315"/>
    </row>
    <row r="682726" spans="63:63" x14ac:dyDescent="0.25">
      <c r="BK682726" s="2311"/>
    </row>
    <row r="682750" spans="63:63" x14ac:dyDescent="0.25">
      <c r="BK682750" s="2315"/>
    </row>
    <row r="682751" spans="63:63" x14ac:dyDescent="0.25">
      <c r="BK682751" s="2311"/>
    </row>
    <row r="682775" spans="63:63" x14ac:dyDescent="0.25">
      <c r="BK682775" s="2315"/>
    </row>
    <row r="682776" spans="63:63" x14ac:dyDescent="0.25">
      <c r="BK682776" s="2311"/>
    </row>
    <row r="682800" spans="63:63" x14ac:dyDescent="0.25">
      <c r="BK682800" s="2315"/>
    </row>
    <row r="682801" spans="63:63" x14ac:dyDescent="0.25">
      <c r="BK682801" s="2311"/>
    </row>
    <row r="682825" spans="63:63" x14ac:dyDescent="0.25">
      <c r="BK682825" s="2315"/>
    </row>
    <row r="682826" spans="63:63" x14ac:dyDescent="0.25">
      <c r="BK682826" s="2311"/>
    </row>
    <row r="682850" spans="63:63" x14ac:dyDescent="0.25">
      <c r="BK682850" s="2315"/>
    </row>
    <row r="682851" spans="63:63" x14ac:dyDescent="0.25">
      <c r="BK682851" s="2311"/>
    </row>
    <row r="682875" spans="63:63" x14ac:dyDescent="0.25">
      <c r="BK682875" s="2315"/>
    </row>
    <row r="682876" spans="63:63" x14ac:dyDescent="0.25">
      <c r="BK682876" s="2311"/>
    </row>
    <row r="682900" spans="63:63" x14ac:dyDescent="0.25">
      <c r="BK682900" s="2315"/>
    </row>
    <row r="682901" spans="63:63" x14ac:dyDescent="0.25">
      <c r="BK682901" s="2311"/>
    </row>
    <row r="682925" spans="63:63" x14ac:dyDescent="0.25">
      <c r="BK682925" s="2315"/>
    </row>
    <row r="682926" spans="63:63" x14ac:dyDescent="0.25">
      <c r="BK682926" s="2311"/>
    </row>
    <row r="682950" spans="63:63" x14ac:dyDescent="0.25">
      <c r="BK682950" s="2315"/>
    </row>
    <row r="682951" spans="63:63" x14ac:dyDescent="0.25">
      <c r="BK682951" s="2311"/>
    </row>
    <row r="682975" spans="63:63" x14ac:dyDescent="0.25">
      <c r="BK682975" s="2315"/>
    </row>
    <row r="682976" spans="63:63" x14ac:dyDescent="0.25">
      <c r="BK682976" s="2311"/>
    </row>
    <row r="683000" spans="63:63" x14ac:dyDescent="0.25">
      <c r="BK683000" s="2315"/>
    </row>
    <row r="683001" spans="63:63" x14ac:dyDescent="0.25">
      <c r="BK683001" s="2311"/>
    </row>
    <row r="683025" spans="63:63" x14ac:dyDescent="0.25">
      <c r="BK683025" s="2315"/>
    </row>
    <row r="683026" spans="63:63" x14ac:dyDescent="0.25">
      <c r="BK683026" s="2311"/>
    </row>
    <row r="683050" spans="63:63" x14ac:dyDescent="0.25">
      <c r="BK683050" s="2315"/>
    </row>
    <row r="683051" spans="63:63" x14ac:dyDescent="0.25">
      <c r="BK683051" s="2311"/>
    </row>
    <row r="683075" spans="63:63" x14ac:dyDescent="0.25">
      <c r="BK683075" s="2315"/>
    </row>
    <row r="683076" spans="63:63" x14ac:dyDescent="0.25">
      <c r="BK683076" s="2311"/>
    </row>
    <row r="683100" spans="63:63" x14ac:dyDescent="0.25">
      <c r="BK683100" s="2315"/>
    </row>
    <row r="683101" spans="63:63" x14ac:dyDescent="0.25">
      <c r="BK683101" s="2311"/>
    </row>
    <row r="683125" spans="63:63" x14ac:dyDescent="0.25">
      <c r="BK683125" s="2315"/>
    </row>
    <row r="683126" spans="63:63" x14ac:dyDescent="0.25">
      <c r="BK683126" s="2311"/>
    </row>
    <row r="683150" spans="63:63" x14ac:dyDescent="0.25">
      <c r="BK683150" s="2315"/>
    </row>
    <row r="683151" spans="63:63" x14ac:dyDescent="0.25">
      <c r="BK683151" s="2311"/>
    </row>
    <row r="683175" spans="63:63" x14ac:dyDescent="0.25">
      <c r="BK683175" s="2315"/>
    </row>
    <row r="683176" spans="63:63" x14ac:dyDescent="0.25">
      <c r="BK683176" s="2311"/>
    </row>
    <row r="683200" spans="63:63" x14ac:dyDescent="0.25">
      <c r="BK683200" s="2315"/>
    </row>
    <row r="683201" spans="63:63" x14ac:dyDescent="0.25">
      <c r="BK683201" s="2311"/>
    </row>
    <row r="683225" spans="63:63" x14ac:dyDescent="0.25">
      <c r="BK683225" s="2315"/>
    </row>
    <row r="683226" spans="63:63" x14ac:dyDescent="0.25">
      <c r="BK683226" s="2311"/>
    </row>
    <row r="683250" spans="63:63" x14ac:dyDescent="0.25">
      <c r="BK683250" s="2315"/>
    </row>
    <row r="683251" spans="63:63" x14ac:dyDescent="0.25">
      <c r="BK683251" s="2311"/>
    </row>
    <row r="683275" spans="63:63" x14ac:dyDescent="0.25">
      <c r="BK683275" s="2315"/>
    </row>
    <row r="683276" spans="63:63" x14ac:dyDescent="0.25">
      <c r="BK683276" s="2311"/>
    </row>
    <row r="683300" spans="63:63" x14ac:dyDescent="0.25">
      <c r="BK683300" s="2315"/>
    </row>
    <row r="683301" spans="63:63" x14ac:dyDescent="0.25">
      <c r="BK683301" s="2311"/>
    </row>
    <row r="683325" spans="63:63" x14ac:dyDescent="0.25">
      <c r="BK683325" s="2315"/>
    </row>
    <row r="683326" spans="63:63" x14ac:dyDescent="0.25">
      <c r="BK683326" s="2311"/>
    </row>
    <row r="683350" spans="63:63" x14ac:dyDescent="0.25">
      <c r="BK683350" s="2315"/>
    </row>
    <row r="683351" spans="63:63" x14ac:dyDescent="0.25">
      <c r="BK683351" s="2311"/>
    </row>
    <row r="683375" spans="63:63" x14ac:dyDescent="0.25">
      <c r="BK683375" s="2315"/>
    </row>
    <row r="683376" spans="63:63" x14ac:dyDescent="0.25">
      <c r="BK683376" s="2311"/>
    </row>
    <row r="683400" spans="63:63" x14ac:dyDescent="0.25">
      <c r="BK683400" s="2315"/>
    </row>
    <row r="683401" spans="63:63" x14ac:dyDescent="0.25">
      <c r="BK683401" s="2311"/>
    </row>
    <row r="683425" spans="63:63" x14ac:dyDescent="0.25">
      <c r="BK683425" s="2315"/>
    </row>
    <row r="683426" spans="63:63" x14ac:dyDescent="0.25">
      <c r="BK683426" s="2311"/>
    </row>
    <row r="683450" spans="63:63" x14ac:dyDescent="0.25">
      <c r="BK683450" s="2315"/>
    </row>
    <row r="683451" spans="63:63" x14ac:dyDescent="0.25">
      <c r="BK683451" s="2311"/>
    </row>
    <row r="683475" spans="63:63" x14ac:dyDescent="0.25">
      <c r="BK683475" s="2315"/>
    </row>
    <row r="683476" spans="63:63" x14ac:dyDescent="0.25">
      <c r="BK683476" s="2311"/>
    </row>
    <row r="683500" spans="63:63" x14ac:dyDescent="0.25">
      <c r="BK683500" s="2315"/>
    </row>
    <row r="683501" spans="63:63" x14ac:dyDescent="0.25">
      <c r="BK683501" s="2311"/>
    </row>
    <row r="683525" spans="63:63" x14ac:dyDescent="0.25">
      <c r="BK683525" s="2315"/>
    </row>
    <row r="683526" spans="63:63" x14ac:dyDescent="0.25">
      <c r="BK683526" s="2311"/>
    </row>
    <row r="683550" spans="63:63" x14ac:dyDescent="0.25">
      <c r="BK683550" s="2315"/>
    </row>
    <row r="683551" spans="63:63" x14ac:dyDescent="0.25">
      <c r="BK683551" s="2311"/>
    </row>
    <row r="683575" spans="63:63" x14ac:dyDescent="0.25">
      <c r="BK683575" s="2315"/>
    </row>
    <row r="683576" spans="63:63" x14ac:dyDescent="0.25">
      <c r="BK683576" s="2311"/>
    </row>
    <row r="683600" spans="63:63" x14ac:dyDescent="0.25">
      <c r="BK683600" s="2315"/>
    </row>
    <row r="683601" spans="63:63" x14ac:dyDescent="0.25">
      <c r="BK683601" s="2311"/>
    </row>
    <row r="683625" spans="63:63" x14ac:dyDescent="0.25">
      <c r="BK683625" s="2315"/>
    </row>
    <row r="683626" spans="63:63" x14ac:dyDescent="0.25">
      <c r="BK683626" s="2311"/>
    </row>
    <row r="683650" spans="63:63" x14ac:dyDescent="0.25">
      <c r="BK683650" s="2315"/>
    </row>
    <row r="683651" spans="63:63" x14ac:dyDescent="0.25">
      <c r="BK683651" s="2311"/>
    </row>
    <row r="683675" spans="63:63" x14ac:dyDescent="0.25">
      <c r="BK683675" s="2315"/>
    </row>
    <row r="683676" spans="63:63" x14ac:dyDescent="0.25">
      <c r="BK683676" s="2311"/>
    </row>
    <row r="683700" spans="63:63" x14ac:dyDescent="0.25">
      <c r="BK683700" s="2315"/>
    </row>
    <row r="683701" spans="63:63" x14ac:dyDescent="0.25">
      <c r="BK683701" s="2311"/>
    </row>
    <row r="683725" spans="63:63" x14ac:dyDescent="0.25">
      <c r="BK683725" s="2315"/>
    </row>
    <row r="683726" spans="63:63" x14ac:dyDescent="0.25">
      <c r="BK683726" s="2311"/>
    </row>
    <row r="683750" spans="63:63" x14ac:dyDescent="0.25">
      <c r="BK683750" s="2315"/>
    </row>
    <row r="683751" spans="63:63" x14ac:dyDescent="0.25">
      <c r="BK683751" s="2311"/>
    </row>
    <row r="683775" spans="63:63" x14ac:dyDescent="0.25">
      <c r="BK683775" s="2315"/>
    </row>
    <row r="683776" spans="63:63" x14ac:dyDescent="0.25">
      <c r="BK683776" s="2311"/>
    </row>
    <row r="683800" spans="63:63" x14ac:dyDescent="0.25">
      <c r="BK683800" s="2315"/>
    </row>
    <row r="683801" spans="63:63" x14ac:dyDescent="0.25">
      <c r="BK683801" s="2311"/>
    </row>
    <row r="683825" spans="63:63" x14ac:dyDescent="0.25">
      <c r="BK683825" s="2315"/>
    </row>
    <row r="683826" spans="63:63" x14ac:dyDescent="0.25">
      <c r="BK683826" s="2311"/>
    </row>
    <row r="683850" spans="63:63" x14ac:dyDescent="0.25">
      <c r="BK683850" s="2315"/>
    </row>
    <row r="683851" spans="63:63" x14ac:dyDescent="0.25">
      <c r="BK683851" s="2311"/>
    </row>
    <row r="683875" spans="63:63" x14ac:dyDescent="0.25">
      <c r="BK683875" s="2315"/>
    </row>
    <row r="683876" spans="63:63" x14ac:dyDescent="0.25">
      <c r="BK683876" s="2311"/>
    </row>
    <row r="683900" spans="63:63" x14ac:dyDescent="0.25">
      <c r="BK683900" s="2315"/>
    </row>
    <row r="683901" spans="63:63" x14ac:dyDescent="0.25">
      <c r="BK683901" s="2311"/>
    </row>
    <row r="683925" spans="63:63" x14ac:dyDescent="0.25">
      <c r="BK683925" s="2315"/>
    </row>
    <row r="683926" spans="63:63" x14ac:dyDescent="0.25">
      <c r="BK683926" s="2311"/>
    </row>
    <row r="683950" spans="63:63" x14ac:dyDescent="0.25">
      <c r="BK683950" s="2315"/>
    </row>
    <row r="683951" spans="63:63" x14ac:dyDescent="0.25">
      <c r="BK683951" s="2311"/>
    </row>
    <row r="683975" spans="63:63" x14ac:dyDescent="0.25">
      <c r="BK683975" s="2315"/>
    </row>
    <row r="683976" spans="63:63" x14ac:dyDescent="0.25">
      <c r="BK683976" s="2311"/>
    </row>
    <row r="684000" spans="63:63" x14ac:dyDescent="0.25">
      <c r="BK684000" s="2315"/>
    </row>
    <row r="684001" spans="63:63" x14ac:dyDescent="0.25">
      <c r="BK684001" s="2311"/>
    </row>
    <row r="684025" spans="63:63" x14ac:dyDescent="0.25">
      <c r="BK684025" s="2315"/>
    </row>
    <row r="684026" spans="63:63" x14ac:dyDescent="0.25">
      <c r="BK684026" s="2311"/>
    </row>
    <row r="684050" spans="63:63" x14ac:dyDescent="0.25">
      <c r="BK684050" s="2315"/>
    </row>
    <row r="684051" spans="63:63" x14ac:dyDescent="0.25">
      <c r="BK684051" s="2311"/>
    </row>
    <row r="684075" spans="63:63" x14ac:dyDescent="0.25">
      <c r="BK684075" s="2315"/>
    </row>
    <row r="684076" spans="63:63" x14ac:dyDescent="0.25">
      <c r="BK684076" s="2311"/>
    </row>
    <row r="684100" spans="63:63" x14ac:dyDescent="0.25">
      <c r="BK684100" s="2315"/>
    </row>
    <row r="684101" spans="63:63" x14ac:dyDescent="0.25">
      <c r="BK684101" s="2311"/>
    </row>
    <row r="684125" spans="63:63" x14ac:dyDescent="0.25">
      <c r="BK684125" s="2315"/>
    </row>
    <row r="684126" spans="63:63" x14ac:dyDescent="0.25">
      <c r="BK684126" s="2311"/>
    </row>
    <row r="684150" spans="63:63" x14ac:dyDescent="0.25">
      <c r="BK684150" s="2315"/>
    </row>
    <row r="684151" spans="63:63" x14ac:dyDescent="0.25">
      <c r="BK684151" s="2311"/>
    </row>
    <row r="684175" spans="63:63" x14ac:dyDescent="0.25">
      <c r="BK684175" s="2315"/>
    </row>
    <row r="684176" spans="63:63" x14ac:dyDescent="0.25">
      <c r="BK684176" s="2311"/>
    </row>
    <row r="684200" spans="63:63" x14ac:dyDescent="0.25">
      <c r="BK684200" s="2315"/>
    </row>
    <row r="684201" spans="63:63" x14ac:dyDescent="0.25">
      <c r="BK684201" s="2311"/>
    </row>
    <row r="684225" spans="63:63" x14ac:dyDescent="0.25">
      <c r="BK684225" s="2315"/>
    </row>
    <row r="684226" spans="63:63" x14ac:dyDescent="0.25">
      <c r="BK684226" s="2311"/>
    </row>
    <row r="684250" spans="63:63" x14ac:dyDescent="0.25">
      <c r="BK684250" s="2315"/>
    </row>
    <row r="684251" spans="63:63" x14ac:dyDescent="0.25">
      <c r="BK684251" s="2311"/>
    </row>
    <row r="684275" spans="63:63" x14ac:dyDescent="0.25">
      <c r="BK684275" s="2315"/>
    </row>
    <row r="684276" spans="63:63" x14ac:dyDescent="0.25">
      <c r="BK684276" s="2311"/>
    </row>
    <row r="684300" spans="63:63" x14ac:dyDescent="0.25">
      <c r="BK684300" s="2315"/>
    </row>
    <row r="684301" spans="63:63" x14ac:dyDescent="0.25">
      <c r="BK684301" s="2311"/>
    </row>
    <row r="684325" spans="63:63" x14ac:dyDescent="0.25">
      <c r="BK684325" s="2315"/>
    </row>
    <row r="684326" spans="63:63" x14ac:dyDescent="0.25">
      <c r="BK684326" s="2311"/>
    </row>
    <row r="684350" spans="63:63" x14ac:dyDescent="0.25">
      <c r="BK684350" s="2315"/>
    </row>
    <row r="684351" spans="63:63" x14ac:dyDescent="0.25">
      <c r="BK684351" s="2311"/>
    </row>
    <row r="684375" spans="63:63" x14ac:dyDescent="0.25">
      <c r="BK684375" s="2315"/>
    </row>
    <row r="684376" spans="63:63" x14ac:dyDescent="0.25">
      <c r="BK684376" s="2311"/>
    </row>
    <row r="684400" spans="63:63" x14ac:dyDescent="0.25">
      <c r="BK684400" s="2315"/>
    </row>
    <row r="684401" spans="63:63" x14ac:dyDescent="0.25">
      <c r="BK684401" s="2311"/>
    </row>
    <row r="684425" spans="63:63" x14ac:dyDescent="0.25">
      <c r="BK684425" s="2315"/>
    </row>
    <row r="684426" spans="63:63" x14ac:dyDescent="0.25">
      <c r="BK684426" s="2311"/>
    </row>
    <row r="684450" spans="63:63" x14ac:dyDescent="0.25">
      <c r="BK684450" s="2315"/>
    </row>
    <row r="684451" spans="63:63" x14ac:dyDescent="0.25">
      <c r="BK684451" s="2311"/>
    </row>
    <row r="684475" spans="63:63" x14ac:dyDescent="0.25">
      <c r="BK684475" s="2315"/>
    </row>
    <row r="684476" spans="63:63" x14ac:dyDescent="0.25">
      <c r="BK684476" s="2311"/>
    </row>
    <row r="684500" spans="63:63" x14ac:dyDescent="0.25">
      <c r="BK684500" s="2315"/>
    </row>
    <row r="684501" spans="63:63" x14ac:dyDescent="0.25">
      <c r="BK684501" s="2311"/>
    </row>
    <row r="684525" spans="63:63" x14ac:dyDescent="0.25">
      <c r="BK684525" s="2315"/>
    </row>
    <row r="684526" spans="63:63" x14ac:dyDescent="0.25">
      <c r="BK684526" s="2311"/>
    </row>
    <row r="684550" spans="63:63" x14ac:dyDescent="0.25">
      <c r="BK684550" s="2315"/>
    </row>
    <row r="684551" spans="63:63" x14ac:dyDescent="0.25">
      <c r="BK684551" s="2311"/>
    </row>
    <row r="684575" spans="63:63" x14ac:dyDescent="0.25">
      <c r="BK684575" s="2315"/>
    </row>
    <row r="684576" spans="63:63" x14ac:dyDescent="0.25">
      <c r="BK684576" s="2311"/>
    </row>
    <row r="684600" spans="63:63" x14ac:dyDescent="0.25">
      <c r="BK684600" s="2315"/>
    </row>
    <row r="684601" spans="63:63" x14ac:dyDescent="0.25">
      <c r="BK684601" s="2311"/>
    </row>
    <row r="684625" spans="63:63" x14ac:dyDescent="0.25">
      <c r="BK684625" s="2315"/>
    </row>
    <row r="684626" spans="63:63" x14ac:dyDescent="0.25">
      <c r="BK684626" s="2311"/>
    </row>
    <row r="684650" spans="63:63" x14ac:dyDescent="0.25">
      <c r="BK684650" s="2315"/>
    </row>
    <row r="684651" spans="63:63" x14ac:dyDescent="0.25">
      <c r="BK684651" s="2311"/>
    </row>
    <row r="684675" spans="63:63" x14ac:dyDescent="0.25">
      <c r="BK684675" s="2315"/>
    </row>
    <row r="684676" spans="63:63" x14ac:dyDescent="0.25">
      <c r="BK684676" s="2311"/>
    </row>
    <row r="684700" spans="63:63" x14ac:dyDescent="0.25">
      <c r="BK684700" s="2315"/>
    </row>
    <row r="684701" spans="63:63" x14ac:dyDescent="0.25">
      <c r="BK684701" s="2311"/>
    </row>
    <row r="684725" spans="63:63" x14ac:dyDescent="0.25">
      <c r="BK684725" s="2315"/>
    </row>
    <row r="684726" spans="63:63" x14ac:dyDescent="0.25">
      <c r="BK684726" s="2311"/>
    </row>
    <row r="684750" spans="63:63" x14ac:dyDescent="0.25">
      <c r="BK684750" s="2315"/>
    </row>
    <row r="684751" spans="63:63" x14ac:dyDescent="0.25">
      <c r="BK684751" s="2311"/>
    </row>
    <row r="684775" spans="63:63" x14ac:dyDescent="0.25">
      <c r="BK684775" s="2315"/>
    </row>
    <row r="684776" spans="63:63" x14ac:dyDescent="0.25">
      <c r="BK684776" s="2311"/>
    </row>
    <row r="684800" spans="63:63" x14ac:dyDescent="0.25">
      <c r="BK684800" s="2315"/>
    </row>
    <row r="684801" spans="63:63" x14ac:dyDescent="0.25">
      <c r="BK684801" s="2311"/>
    </row>
    <row r="684825" spans="63:63" x14ac:dyDescent="0.25">
      <c r="BK684825" s="2315"/>
    </row>
    <row r="684826" spans="63:63" x14ac:dyDescent="0.25">
      <c r="BK684826" s="2311"/>
    </row>
    <row r="684850" spans="63:63" x14ac:dyDescent="0.25">
      <c r="BK684850" s="2315"/>
    </row>
    <row r="684851" spans="63:63" x14ac:dyDescent="0.25">
      <c r="BK684851" s="2311"/>
    </row>
    <row r="684875" spans="63:63" x14ac:dyDescent="0.25">
      <c r="BK684875" s="2315"/>
    </row>
    <row r="684876" spans="63:63" x14ac:dyDescent="0.25">
      <c r="BK684876" s="2311"/>
    </row>
    <row r="684900" spans="63:63" x14ac:dyDescent="0.25">
      <c r="BK684900" s="2315"/>
    </row>
    <row r="684901" spans="63:63" x14ac:dyDescent="0.25">
      <c r="BK684901" s="2311"/>
    </row>
    <row r="684925" spans="63:63" x14ac:dyDescent="0.25">
      <c r="BK684925" s="2315"/>
    </row>
    <row r="684926" spans="63:63" x14ac:dyDescent="0.25">
      <c r="BK684926" s="2311"/>
    </row>
    <row r="684950" spans="63:63" x14ac:dyDescent="0.25">
      <c r="BK684950" s="2315"/>
    </row>
    <row r="684951" spans="63:63" x14ac:dyDescent="0.25">
      <c r="BK684951" s="2311"/>
    </row>
    <row r="684975" spans="63:63" x14ac:dyDescent="0.25">
      <c r="BK684975" s="2315"/>
    </row>
    <row r="684976" spans="63:63" x14ac:dyDescent="0.25">
      <c r="BK684976" s="2311"/>
    </row>
    <row r="685000" spans="63:63" x14ac:dyDescent="0.25">
      <c r="BK685000" s="2315"/>
    </row>
    <row r="685001" spans="63:63" x14ac:dyDescent="0.25">
      <c r="BK685001" s="2311"/>
    </row>
    <row r="685025" spans="63:63" x14ac:dyDescent="0.25">
      <c r="BK685025" s="2315"/>
    </row>
    <row r="685026" spans="63:63" x14ac:dyDescent="0.25">
      <c r="BK685026" s="2311"/>
    </row>
    <row r="685050" spans="63:63" x14ac:dyDescent="0.25">
      <c r="BK685050" s="2315"/>
    </row>
    <row r="685051" spans="63:63" x14ac:dyDescent="0.25">
      <c r="BK685051" s="2311"/>
    </row>
    <row r="685075" spans="63:63" x14ac:dyDescent="0.25">
      <c r="BK685075" s="2315"/>
    </row>
    <row r="685076" spans="63:63" x14ac:dyDescent="0.25">
      <c r="BK685076" s="2311"/>
    </row>
    <row r="685100" spans="63:63" x14ac:dyDescent="0.25">
      <c r="BK685100" s="2315"/>
    </row>
    <row r="685101" spans="63:63" x14ac:dyDescent="0.25">
      <c r="BK685101" s="2311"/>
    </row>
    <row r="685125" spans="63:63" x14ac:dyDescent="0.25">
      <c r="BK685125" s="2315"/>
    </row>
    <row r="685126" spans="63:63" x14ac:dyDescent="0.25">
      <c r="BK685126" s="2311"/>
    </row>
    <row r="685150" spans="63:63" x14ac:dyDescent="0.25">
      <c r="BK685150" s="2315"/>
    </row>
    <row r="685151" spans="63:63" x14ac:dyDescent="0.25">
      <c r="BK685151" s="2311"/>
    </row>
    <row r="685175" spans="63:63" x14ac:dyDescent="0.25">
      <c r="BK685175" s="2315"/>
    </row>
    <row r="685176" spans="63:63" x14ac:dyDescent="0.25">
      <c r="BK685176" s="2311"/>
    </row>
    <row r="685200" spans="63:63" x14ac:dyDescent="0.25">
      <c r="BK685200" s="2315"/>
    </row>
    <row r="685201" spans="63:63" x14ac:dyDescent="0.25">
      <c r="BK685201" s="2311"/>
    </row>
    <row r="685225" spans="63:63" x14ac:dyDescent="0.25">
      <c r="BK685225" s="2315"/>
    </row>
    <row r="685226" spans="63:63" x14ac:dyDescent="0.25">
      <c r="BK685226" s="2311"/>
    </row>
    <row r="685250" spans="63:63" x14ac:dyDescent="0.25">
      <c r="BK685250" s="2315"/>
    </row>
    <row r="685251" spans="63:63" x14ac:dyDescent="0.25">
      <c r="BK685251" s="2311"/>
    </row>
    <row r="685275" spans="63:63" x14ac:dyDescent="0.25">
      <c r="BK685275" s="2315"/>
    </row>
    <row r="685276" spans="63:63" x14ac:dyDescent="0.25">
      <c r="BK685276" s="2311"/>
    </row>
    <row r="685300" spans="63:63" x14ac:dyDescent="0.25">
      <c r="BK685300" s="2315"/>
    </row>
    <row r="685301" spans="63:63" x14ac:dyDescent="0.25">
      <c r="BK685301" s="2311"/>
    </row>
    <row r="685325" spans="63:63" x14ac:dyDescent="0.25">
      <c r="BK685325" s="2315"/>
    </row>
    <row r="685326" spans="63:63" x14ac:dyDescent="0.25">
      <c r="BK685326" s="2311"/>
    </row>
    <row r="685350" spans="63:63" x14ac:dyDescent="0.25">
      <c r="BK685350" s="2315"/>
    </row>
    <row r="685351" spans="63:63" x14ac:dyDescent="0.25">
      <c r="BK685351" s="2311"/>
    </row>
    <row r="685375" spans="63:63" x14ac:dyDescent="0.25">
      <c r="BK685375" s="2315"/>
    </row>
    <row r="685376" spans="63:63" x14ac:dyDescent="0.25">
      <c r="BK685376" s="2311"/>
    </row>
    <row r="685400" spans="63:63" x14ac:dyDescent="0.25">
      <c r="BK685400" s="2315"/>
    </row>
    <row r="685401" spans="63:63" x14ac:dyDescent="0.25">
      <c r="BK685401" s="2311"/>
    </row>
    <row r="685425" spans="63:63" x14ac:dyDescent="0.25">
      <c r="BK685425" s="2315"/>
    </row>
    <row r="685426" spans="63:63" x14ac:dyDescent="0.25">
      <c r="BK685426" s="2311"/>
    </row>
    <row r="685450" spans="63:63" x14ac:dyDescent="0.25">
      <c r="BK685450" s="2315"/>
    </row>
    <row r="685451" spans="63:63" x14ac:dyDescent="0.25">
      <c r="BK685451" s="2311"/>
    </row>
    <row r="685475" spans="63:63" x14ac:dyDescent="0.25">
      <c r="BK685475" s="2315"/>
    </row>
    <row r="685476" spans="63:63" x14ac:dyDescent="0.25">
      <c r="BK685476" s="2311"/>
    </row>
    <row r="685500" spans="63:63" x14ac:dyDescent="0.25">
      <c r="BK685500" s="2315"/>
    </row>
    <row r="685501" spans="63:63" x14ac:dyDescent="0.25">
      <c r="BK685501" s="2311"/>
    </row>
    <row r="685525" spans="63:63" x14ac:dyDescent="0.25">
      <c r="BK685525" s="2315"/>
    </row>
    <row r="685526" spans="63:63" x14ac:dyDescent="0.25">
      <c r="BK685526" s="2311"/>
    </row>
    <row r="685550" spans="63:63" x14ac:dyDescent="0.25">
      <c r="BK685550" s="2315"/>
    </row>
    <row r="685551" spans="63:63" x14ac:dyDescent="0.25">
      <c r="BK685551" s="2311"/>
    </row>
    <row r="685575" spans="63:63" x14ac:dyDescent="0.25">
      <c r="BK685575" s="2315"/>
    </row>
    <row r="685576" spans="63:63" x14ac:dyDescent="0.25">
      <c r="BK685576" s="2311"/>
    </row>
    <row r="685600" spans="63:63" x14ac:dyDescent="0.25">
      <c r="BK685600" s="2315"/>
    </row>
    <row r="685601" spans="63:63" x14ac:dyDescent="0.25">
      <c r="BK685601" s="2311"/>
    </row>
    <row r="685625" spans="63:63" x14ac:dyDescent="0.25">
      <c r="BK685625" s="2315"/>
    </row>
    <row r="685626" spans="63:63" x14ac:dyDescent="0.25">
      <c r="BK685626" s="2311"/>
    </row>
    <row r="685650" spans="63:63" x14ac:dyDescent="0.25">
      <c r="BK685650" s="2315"/>
    </row>
    <row r="685651" spans="63:63" x14ac:dyDescent="0.25">
      <c r="BK685651" s="2311"/>
    </row>
    <row r="685675" spans="63:63" x14ac:dyDescent="0.25">
      <c r="BK685675" s="2315"/>
    </row>
    <row r="685676" spans="63:63" x14ac:dyDescent="0.25">
      <c r="BK685676" s="2311"/>
    </row>
    <row r="685700" spans="63:63" x14ac:dyDescent="0.25">
      <c r="BK685700" s="2315"/>
    </row>
    <row r="685701" spans="63:63" x14ac:dyDescent="0.25">
      <c r="BK685701" s="2311"/>
    </row>
    <row r="685725" spans="63:63" x14ac:dyDescent="0.25">
      <c r="BK685725" s="2315"/>
    </row>
    <row r="685726" spans="63:63" x14ac:dyDescent="0.25">
      <c r="BK685726" s="2311"/>
    </row>
    <row r="685750" spans="63:63" x14ac:dyDescent="0.25">
      <c r="BK685750" s="2315"/>
    </row>
    <row r="685751" spans="63:63" x14ac:dyDescent="0.25">
      <c r="BK685751" s="2311"/>
    </row>
    <row r="685775" spans="63:63" x14ac:dyDescent="0.25">
      <c r="BK685775" s="2315"/>
    </row>
    <row r="685776" spans="63:63" x14ac:dyDescent="0.25">
      <c r="BK685776" s="2311"/>
    </row>
    <row r="685800" spans="63:63" x14ac:dyDescent="0.25">
      <c r="BK685800" s="2315"/>
    </row>
    <row r="685801" spans="63:63" x14ac:dyDescent="0.25">
      <c r="BK685801" s="2311"/>
    </row>
    <row r="685825" spans="63:63" x14ac:dyDescent="0.25">
      <c r="BK685825" s="2315"/>
    </row>
    <row r="685826" spans="63:63" x14ac:dyDescent="0.25">
      <c r="BK685826" s="2311"/>
    </row>
    <row r="685850" spans="63:63" x14ac:dyDescent="0.25">
      <c r="BK685850" s="2315"/>
    </row>
    <row r="685851" spans="63:63" x14ac:dyDescent="0.25">
      <c r="BK685851" s="2311"/>
    </row>
    <row r="685875" spans="63:63" x14ac:dyDescent="0.25">
      <c r="BK685875" s="2315"/>
    </row>
    <row r="685876" spans="63:63" x14ac:dyDescent="0.25">
      <c r="BK685876" s="2311"/>
    </row>
    <row r="685900" spans="63:63" x14ac:dyDescent="0.25">
      <c r="BK685900" s="2315"/>
    </row>
    <row r="685901" spans="63:63" x14ac:dyDescent="0.25">
      <c r="BK685901" s="2311"/>
    </row>
    <row r="685925" spans="63:63" x14ac:dyDescent="0.25">
      <c r="BK685925" s="2315"/>
    </row>
    <row r="685926" spans="63:63" x14ac:dyDescent="0.25">
      <c r="BK685926" s="2311"/>
    </row>
    <row r="685950" spans="63:63" x14ac:dyDescent="0.25">
      <c r="BK685950" s="2315"/>
    </row>
    <row r="685951" spans="63:63" x14ac:dyDescent="0.25">
      <c r="BK685951" s="2311"/>
    </row>
    <row r="685975" spans="63:63" x14ac:dyDescent="0.25">
      <c r="BK685975" s="2315"/>
    </row>
    <row r="685976" spans="63:63" x14ac:dyDescent="0.25">
      <c r="BK685976" s="2311"/>
    </row>
    <row r="686000" spans="63:63" x14ac:dyDescent="0.25">
      <c r="BK686000" s="2315"/>
    </row>
    <row r="686001" spans="63:63" x14ac:dyDescent="0.25">
      <c r="BK686001" s="2311"/>
    </row>
    <row r="686025" spans="63:63" x14ac:dyDescent="0.25">
      <c r="BK686025" s="2315"/>
    </row>
    <row r="686026" spans="63:63" x14ac:dyDescent="0.25">
      <c r="BK686026" s="2311"/>
    </row>
    <row r="686050" spans="63:63" x14ac:dyDescent="0.25">
      <c r="BK686050" s="2315"/>
    </row>
    <row r="686051" spans="63:63" x14ac:dyDescent="0.25">
      <c r="BK686051" s="2311"/>
    </row>
    <row r="686075" spans="63:63" x14ac:dyDescent="0.25">
      <c r="BK686075" s="2315"/>
    </row>
    <row r="686076" spans="63:63" x14ac:dyDescent="0.25">
      <c r="BK686076" s="2311"/>
    </row>
    <row r="686100" spans="63:63" x14ac:dyDescent="0.25">
      <c r="BK686100" s="2315"/>
    </row>
    <row r="686101" spans="63:63" x14ac:dyDescent="0.25">
      <c r="BK686101" s="2311"/>
    </row>
    <row r="686125" spans="63:63" x14ac:dyDescent="0.25">
      <c r="BK686125" s="2315"/>
    </row>
    <row r="686126" spans="63:63" x14ac:dyDescent="0.25">
      <c r="BK686126" s="2311"/>
    </row>
    <row r="686150" spans="63:63" x14ac:dyDescent="0.25">
      <c r="BK686150" s="2315"/>
    </row>
    <row r="686151" spans="63:63" x14ac:dyDescent="0.25">
      <c r="BK686151" s="2311"/>
    </row>
    <row r="686175" spans="63:63" x14ac:dyDescent="0.25">
      <c r="BK686175" s="2315"/>
    </row>
    <row r="686176" spans="63:63" x14ac:dyDescent="0.25">
      <c r="BK686176" s="2311"/>
    </row>
    <row r="686200" spans="63:63" x14ac:dyDescent="0.25">
      <c r="BK686200" s="2315"/>
    </row>
    <row r="686201" spans="63:63" x14ac:dyDescent="0.25">
      <c r="BK686201" s="2311"/>
    </row>
    <row r="686225" spans="63:63" x14ac:dyDescent="0.25">
      <c r="BK686225" s="2315"/>
    </row>
    <row r="686226" spans="63:63" x14ac:dyDescent="0.25">
      <c r="BK686226" s="2311"/>
    </row>
    <row r="686250" spans="63:63" x14ac:dyDescent="0.25">
      <c r="BK686250" s="2315"/>
    </row>
    <row r="686251" spans="63:63" x14ac:dyDescent="0.25">
      <c r="BK686251" s="2311"/>
    </row>
    <row r="686275" spans="63:63" x14ac:dyDescent="0.25">
      <c r="BK686275" s="2315"/>
    </row>
    <row r="686276" spans="63:63" x14ac:dyDescent="0.25">
      <c r="BK686276" s="2311"/>
    </row>
    <row r="686300" spans="63:63" x14ac:dyDescent="0.25">
      <c r="BK686300" s="2315"/>
    </row>
    <row r="686301" spans="63:63" x14ac:dyDescent="0.25">
      <c r="BK686301" s="2311"/>
    </row>
    <row r="686325" spans="63:63" x14ac:dyDescent="0.25">
      <c r="BK686325" s="2315"/>
    </row>
    <row r="686326" spans="63:63" x14ac:dyDescent="0.25">
      <c r="BK686326" s="2311"/>
    </row>
    <row r="686350" spans="63:63" x14ac:dyDescent="0.25">
      <c r="BK686350" s="2315"/>
    </row>
    <row r="686351" spans="63:63" x14ac:dyDescent="0.25">
      <c r="BK686351" s="2311"/>
    </row>
    <row r="686375" spans="63:63" x14ac:dyDescent="0.25">
      <c r="BK686375" s="2315"/>
    </row>
    <row r="686376" spans="63:63" x14ac:dyDescent="0.25">
      <c r="BK686376" s="2311"/>
    </row>
    <row r="686400" spans="63:63" x14ac:dyDescent="0.25">
      <c r="BK686400" s="2315"/>
    </row>
    <row r="686401" spans="63:63" x14ac:dyDescent="0.25">
      <c r="BK686401" s="2311"/>
    </row>
    <row r="686425" spans="63:63" x14ac:dyDescent="0.25">
      <c r="BK686425" s="2315"/>
    </row>
    <row r="686426" spans="63:63" x14ac:dyDescent="0.25">
      <c r="BK686426" s="2311"/>
    </row>
    <row r="686450" spans="63:63" x14ac:dyDescent="0.25">
      <c r="BK686450" s="2315"/>
    </row>
    <row r="686451" spans="63:63" x14ac:dyDescent="0.25">
      <c r="BK686451" s="2311"/>
    </row>
    <row r="686475" spans="63:63" x14ac:dyDescent="0.25">
      <c r="BK686475" s="2315"/>
    </row>
    <row r="686476" spans="63:63" x14ac:dyDescent="0.25">
      <c r="BK686476" s="2311"/>
    </row>
    <row r="686500" spans="63:63" x14ac:dyDescent="0.25">
      <c r="BK686500" s="2315"/>
    </row>
    <row r="686501" spans="63:63" x14ac:dyDescent="0.25">
      <c r="BK686501" s="2311"/>
    </row>
    <row r="686525" spans="63:63" x14ac:dyDescent="0.25">
      <c r="BK686525" s="2315"/>
    </row>
    <row r="686526" spans="63:63" x14ac:dyDescent="0.25">
      <c r="BK686526" s="2311"/>
    </row>
    <row r="686550" spans="63:63" x14ac:dyDescent="0.25">
      <c r="BK686550" s="2315"/>
    </row>
    <row r="686551" spans="63:63" x14ac:dyDescent="0.25">
      <c r="BK686551" s="2311"/>
    </row>
    <row r="686575" spans="63:63" x14ac:dyDescent="0.25">
      <c r="BK686575" s="2315"/>
    </row>
    <row r="686576" spans="63:63" x14ac:dyDescent="0.25">
      <c r="BK686576" s="2311"/>
    </row>
    <row r="686600" spans="63:63" x14ac:dyDescent="0.25">
      <c r="BK686600" s="2315"/>
    </row>
    <row r="686601" spans="63:63" x14ac:dyDescent="0.25">
      <c r="BK686601" s="2311"/>
    </row>
    <row r="686625" spans="63:63" x14ac:dyDescent="0.25">
      <c r="BK686625" s="2315"/>
    </row>
    <row r="686626" spans="63:63" x14ac:dyDescent="0.25">
      <c r="BK686626" s="2311"/>
    </row>
    <row r="686650" spans="63:63" x14ac:dyDescent="0.25">
      <c r="BK686650" s="2315"/>
    </row>
    <row r="686651" spans="63:63" x14ac:dyDescent="0.25">
      <c r="BK686651" s="2311"/>
    </row>
    <row r="686675" spans="63:63" x14ac:dyDescent="0.25">
      <c r="BK686675" s="2315"/>
    </row>
    <row r="686676" spans="63:63" x14ac:dyDescent="0.25">
      <c r="BK686676" s="2311"/>
    </row>
    <row r="686700" spans="63:63" x14ac:dyDescent="0.25">
      <c r="BK686700" s="2315"/>
    </row>
    <row r="686701" spans="63:63" x14ac:dyDescent="0.25">
      <c r="BK686701" s="2311"/>
    </row>
    <row r="686725" spans="63:63" x14ac:dyDescent="0.25">
      <c r="BK686725" s="2315"/>
    </row>
    <row r="686726" spans="63:63" x14ac:dyDescent="0.25">
      <c r="BK686726" s="2311"/>
    </row>
    <row r="686750" spans="63:63" x14ac:dyDescent="0.25">
      <c r="BK686750" s="2315"/>
    </row>
    <row r="686751" spans="63:63" x14ac:dyDescent="0.25">
      <c r="BK686751" s="2311"/>
    </row>
    <row r="686775" spans="63:63" x14ac:dyDescent="0.25">
      <c r="BK686775" s="2315"/>
    </row>
    <row r="686776" spans="63:63" x14ac:dyDescent="0.25">
      <c r="BK686776" s="2311"/>
    </row>
    <row r="686800" spans="63:63" x14ac:dyDescent="0.25">
      <c r="BK686800" s="2315"/>
    </row>
    <row r="686801" spans="63:63" x14ac:dyDescent="0.25">
      <c r="BK686801" s="2311"/>
    </row>
    <row r="686825" spans="63:63" x14ac:dyDescent="0.25">
      <c r="BK686825" s="2315"/>
    </row>
    <row r="686826" spans="63:63" x14ac:dyDescent="0.25">
      <c r="BK686826" s="2311"/>
    </row>
    <row r="686850" spans="63:63" x14ac:dyDescent="0.25">
      <c r="BK686850" s="2315"/>
    </row>
    <row r="686851" spans="63:63" x14ac:dyDescent="0.25">
      <c r="BK686851" s="2311"/>
    </row>
    <row r="686875" spans="63:63" x14ac:dyDescent="0.25">
      <c r="BK686875" s="2315"/>
    </row>
    <row r="686876" spans="63:63" x14ac:dyDescent="0.25">
      <c r="BK686876" s="2311"/>
    </row>
    <row r="686900" spans="63:63" x14ac:dyDescent="0.25">
      <c r="BK686900" s="2315"/>
    </row>
    <row r="686901" spans="63:63" x14ac:dyDescent="0.25">
      <c r="BK686901" s="2311"/>
    </row>
    <row r="686925" spans="63:63" x14ac:dyDescent="0.25">
      <c r="BK686925" s="2315"/>
    </row>
    <row r="686926" spans="63:63" x14ac:dyDescent="0.25">
      <c r="BK686926" s="2311"/>
    </row>
    <row r="686950" spans="63:63" x14ac:dyDescent="0.25">
      <c r="BK686950" s="2315"/>
    </row>
    <row r="686951" spans="63:63" x14ac:dyDescent="0.25">
      <c r="BK686951" s="2311"/>
    </row>
    <row r="686975" spans="63:63" x14ac:dyDescent="0.25">
      <c r="BK686975" s="2315"/>
    </row>
    <row r="686976" spans="63:63" x14ac:dyDescent="0.25">
      <c r="BK686976" s="2311"/>
    </row>
    <row r="687000" spans="63:63" x14ac:dyDescent="0.25">
      <c r="BK687000" s="2315"/>
    </row>
    <row r="687001" spans="63:63" x14ac:dyDescent="0.25">
      <c r="BK687001" s="2311"/>
    </row>
    <row r="687025" spans="63:63" x14ac:dyDescent="0.25">
      <c r="BK687025" s="2315"/>
    </row>
    <row r="687026" spans="63:63" x14ac:dyDescent="0.25">
      <c r="BK687026" s="2311"/>
    </row>
    <row r="687050" spans="63:63" x14ac:dyDescent="0.25">
      <c r="BK687050" s="2315"/>
    </row>
    <row r="687051" spans="63:63" x14ac:dyDescent="0.25">
      <c r="BK687051" s="2311"/>
    </row>
    <row r="687075" spans="63:63" x14ac:dyDescent="0.25">
      <c r="BK687075" s="2315"/>
    </row>
    <row r="687076" spans="63:63" x14ac:dyDescent="0.25">
      <c r="BK687076" s="2311"/>
    </row>
    <row r="687100" spans="63:63" x14ac:dyDescent="0.25">
      <c r="BK687100" s="2315"/>
    </row>
    <row r="687101" spans="63:63" x14ac:dyDescent="0.25">
      <c r="BK687101" s="2311"/>
    </row>
    <row r="687125" spans="63:63" x14ac:dyDescent="0.25">
      <c r="BK687125" s="2315"/>
    </row>
    <row r="687126" spans="63:63" x14ac:dyDescent="0.25">
      <c r="BK687126" s="2311"/>
    </row>
    <row r="687150" spans="63:63" x14ac:dyDescent="0.25">
      <c r="BK687150" s="2315"/>
    </row>
    <row r="687151" spans="63:63" x14ac:dyDescent="0.25">
      <c r="BK687151" s="2311"/>
    </row>
    <row r="687175" spans="63:63" x14ac:dyDescent="0.25">
      <c r="BK687175" s="2315"/>
    </row>
    <row r="687176" spans="63:63" x14ac:dyDescent="0.25">
      <c r="BK687176" s="2311"/>
    </row>
    <row r="687200" spans="63:63" x14ac:dyDescent="0.25">
      <c r="BK687200" s="2315"/>
    </row>
    <row r="687201" spans="63:63" x14ac:dyDescent="0.25">
      <c r="BK687201" s="2311"/>
    </row>
    <row r="687225" spans="63:63" x14ac:dyDescent="0.25">
      <c r="BK687225" s="2315"/>
    </row>
    <row r="687226" spans="63:63" x14ac:dyDescent="0.25">
      <c r="BK687226" s="2311"/>
    </row>
    <row r="687250" spans="63:63" x14ac:dyDescent="0.25">
      <c r="BK687250" s="2315"/>
    </row>
    <row r="687251" spans="63:63" x14ac:dyDescent="0.25">
      <c r="BK687251" s="2311"/>
    </row>
    <row r="687275" spans="63:63" x14ac:dyDescent="0.25">
      <c r="BK687275" s="2315"/>
    </row>
    <row r="687276" spans="63:63" x14ac:dyDescent="0.25">
      <c r="BK687276" s="2311"/>
    </row>
    <row r="687300" spans="63:63" x14ac:dyDescent="0.25">
      <c r="BK687300" s="2315"/>
    </row>
    <row r="687301" spans="63:63" x14ac:dyDescent="0.25">
      <c r="BK687301" s="2311"/>
    </row>
    <row r="687325" spans="63:63" x14ac:dyDescent="0.25">
      <c r="BK687325" s="2315"/>
    </row>
    <row r="687326" spans="63:63" x14ac:dyDescent="0.25">
      <c r="BK687326" s="2311"/>
    </row>
    <row r="687350" spans="63:63" x14ac:dyDescent="0.25">
      <c r="BK687350" s="2315"/>
    </row>
    <row r="687351" spans="63:63" x14ac:dyDescent="0.25">
      <c r="BK687351" s="2311"/>
    </row>
    <row r="687375" spans="63:63" x14ac:dyDescent="0.25">
      <c r="BK687375" s="2315"/>
    </row>
    <row r="687376" spans="63:63" x14ac:dyDescent="0.25">
      <c r="BK687376" s="2311"/>
    </row>
    <row r="687400" spans="63:63" x14ac:dyDescent="0.25">
      <c r="BK687400" s="2315"/>
    </row>
    <row r="687401" spans="63:63" x14ac:dyDescent="0.25">
      <c r="BK687401" s="2311"/>
    </row>
    <row r="687425" spans="63:63" x14ac:dyDescent="0.25">
      <c r="BK687425" s="2315"/>
    </row>
    <row r="687426" spans="63:63" x14ac:dyDescent="0.25">
      <c r="BK687426" s="2311"/>
    </row>
    <row r="687450" spans="63:63" x14ac:dyDescent="0.25">
      <c r="BK687450" s="2315"/>
    </row>
    <row r="687451" spans="63:63" x14ac:dyDescent="0.25">
      <c r="BK687451" s="2311"/>
    </row>
    <row r="687475" spans="63:63" x14ac:dyDescent="0.25">
      <c r="BK687475" s="2315"/>
    </row>
    <row r="687476" spans="63:63" x14ac:dyDescent="0.25">
      <c r="BK687476" s="2311"/>
    </row>
    <row r="687500" spans="63:63" x14ac:dyDescent="0.25">
      <c r="BK687500" s="2315"/>
    </row>
    <row r="687501" spans="63:63" x14ac:dyDescent="0.25">
      <c r="BK687501" s="2311"/>
    </row>
    <row r="687525" spans="63:63" x14ac:dyDescent="0.25">
      <c r="BK687525" s="2315"/>
    </row>
    <row r="687526" spans="63:63" x14ac:dyDescent="0.25">
      <c r="BK687526" s="2311"/>
    </row>
    <row r="687550" spans="63:63" x14ac:dyDescent="0.25">
      <c r="BK687550" s="2315"/>
    </row>
    <row r="687551" spans="63:63" x14ac:dyDescent="0.25">
      <c r="BK687551" s="2311"/>
    </row>
    <row r="687575" spans="63:63" x14ac:dyDescent="0.25">
      <c r="BK687575" s="2315"/>
    </row>
    <row r="687576" spans="63:63" x14ac:dyDescent="0.25">
      <c r="BK687576" s="2311"/>
    </row>
    <row r="687600" spans="63:63" x14ac:dyDescent="0.25">
      <c r="BK687600" s="2315"/>
    </row>
    <row r="687601" spans="63:63" x14ac:dyDescent="0.25">
      <c r="BK687601" s="2311"/>
    </row>
    <row r="687625" spans="63:63" x14ac:dyDescent="0.25">
      <c r="BK687625" s="2315"/>
    </row>
    <row r="687626" spans="63:63" x14ac:dyDescent="0.25">
      <c r="BK687626" s="2311"/>
    </row>
    <row r="687650" spans="63:63" x14ac:dyDescent="0.25">
      <c r="BK687650" s="2315"/>
    </row>
    <row r="687651" spans="63:63" x14ac:dyDescent="0.25">
      <c r="BK687651" s="2311"/>
    </row>
    <row r="687675" spans="63:63" x14ac:dyDescent="0.25">
      <c r="BK687675" s="2315"/>
    </row>
    <row r="687676" spans="63:63" x14ac:dyDescent="0.25">
      <c r="BK687676" s="2311"/>
    </row>
    <row r="687700" spans="63:63" x14ac:dyDescent="0.25">
      <c r="BK687700" s="2315"/>
    </row>
    <row r="687701" spans="63:63" x14ac:dyDescent="0.25">
      <c r="BK687701" s="2311"/>
    </row>
    <row r="687725" spans="63:63" x14ac:dyDescent="0.25">
      <c r="BK687725" s="2315"/>
    </row>
    <row r="687726" spans="63:63" x14ac:dyDescent="0.25">
      <c r="BK687726" s="2311"/>
    </row>
    <row r="687750" spans="63:63" x14ac:dyDescent="0.25">
      <c r="BK687750" s="2315"/>
    </row>
    <row r="687751" spans="63:63" x14ac:dyDescent="0.25">
      <c r="BK687751" s="2311"/>
    </row>
    <row r="687775" spans="63:63" x14ac:dyDescent="0.25">
      <c r="BK687775" s="2315"/>
    </row>
    <row r="687776" spans="63:63" x14ac:dyDescent="0.25">
      <c r="BK687776" s="2311"/>
    </row>
    <row r="687800" spans="63:63" x14ac:dyDescent="0.25">
      <c r="BK687800" s="2315"/>
    </row>
    <row r="687801" spans="63:63" x14ac:dyDescent="0.25">
      <c r="BK687801" s="2311"/>
    </row>
    <row r="687825" spans="63:63" x14ac:dyDescent="0.25">
      <c r="BK687825" s="2315"/>
    </row>
    <row r="687826" spans="63:63" x14ac:dyDescent="0.25">
      <c r="BK687826" s="2311"/>
    </row>
    <row r="687850" spans="63:63" x14ac:dyDescent="0.25">
      <c r="BK687850" s="2315"/>
    </row>
    <row r="687851" spans="63:63" x14ac:dyDescent="0.25">
      <c r="BK687851" s="2311"/>
    </row>
    <row r="687875" spans="63:63" x14ac:dyDescent="0.25">
      <c r="BK687875" s="2315"/>
    </row>
    <row r="687876" spans="63:63" x14ac:dyDescent="0.25">
      <c r="BK687876" s="2311"/>
    </row>
    <row r="687900" spans="63:63" x14ac:dyDescent="0.25">
      <c r="BK687900" s="2315"/>
    </row>
    <row r="687901" spans="63:63" x14ac:dyDescent="0.25">
      <c r="BK687901" s="2311"/>
    </row>
    <row r="687925" spans="63:63" x14ac:dyDescent="0.25">
      <c r="BK687925" s="2315"/>
    </row>
    <row r="687926" spans="63:63" x14ac:dyDescent="0.25">
      <c r="BK687926" s="2311"/>
    </row>
    <row r="687950" spans="63:63" x14ac:dyDescent="0.25">
      <c r="BK687950" s="2315"/>
    </row>
    <row r="687951" spans="63:63" x14ac:dyDescent="0.25">
      <c r="BK687951" s="2311"/>
    </row>
    <row r="687975" spans="63:63" x14ac:dyDescent="0.25">
      <c r="BK687975" s="2315"/>
    </row>
    <row r="687976" spans="63:63" x14ac:dyDescent="0.25">
      <c r="BK687976" s="2311"/>
    </row>
    <row r="688000" spans="63:63" x14ac:dyDescent="0.25">
      <c r="BK688000" s="2315"/>
    </row>
    <row r="688001" spans="63:63" x14ac:dyDescent="0.25">
      <c r="BK688001" s="2311"/>
    </row>
    <row r="688025" spans="63:63" x14ac:dyDescent="0.25">
      <c r="BK688025" s="2315"/>
    </row>
    <row r="688026" spans="63:63" x14ac:dyDescent="0.25">
      <c r="BK688026" s="2311"/>
    </row>
    <row r="688050" spans="63:63" x14ac:dyDescent="0.25">
      <c r="BK688050" s="2315"/>
    </row>
    <row r="688051" spans="63:63" x14ac:dyDescent="0.25">
      <c r="BK688051" s="2311"/>
    </row>
    <row r="688075" spans="63:63" x14ac:dyDescent="0.25">
      <c r="BK688075" s="2315"/>
    </row>
    <row r="688076" spans="63:63" x14ac:dyDescent="0.25">
      <c r="BK688076" s="2311"/>
    </row>
    <row r="688100" spans="63:63" x14ac:dyDescent="0.25">
      <c r="BK688100" s="2315"/>
    </row>
    <row r="688101" spans="63:63" x14ac:dyDescent="0.25">
      <c r="BK688101" s="2311"/>
    </row>
    <row r="688125" spans="63:63" x14ac:dyDescent="0.25">
      <c r="BK688125" s="2315"/>
    </row>
    <row r="688126" spans="63:63" x14ac:dyDescent="0.25">
      <c r="BK688126" s="2311"/>
    </row>
    <row r="688150" spans="63:63" x14ac:dyDescent="0.25">
      <c r="BK688150" s="2315"/>
    </row>
    <row r="688151" spans="63:63" x14ac:dyDescent="0.25">
      <c r="BK688151" s="2311"/>
    </row>
    <row r="688175" spans="63:63" x14ac:dyDescent="0.25">
      <c r="BK688175" s="2315"/>
    </row>
    <row r="688176" spans="63:63" x14ac:dyDescent="0.25">
      <c r="BK688176" s="2311"/>
    </row>
    <row r="688200" spans="63:63" x14ac:dyDescent="0.25">
      <c r="BK688200" s="2315"/>
    </row>
    <row r="688201" spans="63:63" x14ac:dyDescent="0.25">
      <c r="BK688201" s="2311"/>
    </row>
    <row r="688225" spans="63:63" x14ac:dyDescent="0.25">
      <c r="BK688225" s="2315"/>
    </row>
    <row r="688226" spans="63:63" x14ac:dyDescent="0.25">
      <c r="BK688226" s="2311"/>
    </row>
    <row r="688250" spans="63:63" x14ac:dyDescent="0.25">
      <c r="BK688250" s="2315"/>
    </row>
    <row r="688251" spans="63:63" x14ac:dyDescent="0.25">
      <c r="BK688251" s="2311"/>
    </row>
    <row r="688275" spans="63:63" x14ac:dyDescent="0.25">
      <c r="BK688275" s="2315"/>
    </row>
    <row r="688276" spans="63:63" x14ac:dyDescent="0.25">
      <c r="BK688276" s="2311"/>
    </row>
    <row r="688300" spans="63:63" x14ac:dyDescent="0.25">
      <c r="BK688300" s="2315"/>
    </row>
    <row r="688301" spans="63:63" x14ac:dyDescent="0.25">
      <c r="BK688301" s="2311"/>
    </row>
    <row r="688325" spans="63:63" x14ac:dyDescent="0.25">
      <c r="BK688325" s="2315"/>
    </row>
    <row r="688326" spans="63:63" x14ac:dyDescent="0.25">
      <c r="BK688326" s="2311"/>
    </row>
    <row r="688350" spans="63:63" x14ac:dyDescent="0.25">
      <c r="BK688350" s="2315"/>
    </row>
    <row r="688351" spans="63:63" x14ac:dyDescent="0.25">
      <c r="BK688351" s="2311"/>
    </row>
    <row r="688375" spans="63:63" x14ac:dyDescent="0.25">
      <c r="BK688375" s="2315"/>
    </row>
    <row r="688376" spans="63:63" x14ac:dyDescent="0.25">
      <c r="BK688376" s="2311"/>
    </row>
    <row r="688400" spans="63:63" x14ac:dyDescent="0.25">
      <c r="BK688400" s="2315"/>
    </row>
    <row r="688401" spans="63:63" x14ac:dyDescent="0.25">
      <c r="BK688401" s="2311"/>
    </row>
    <row r="688425" spans="63:63" x14ac:dyDescent="0.25">
      <c r="BK688425" s="2315"/>
    </row>
    <row r="688426" spans="63:63" x14ac:dyDescent="0.25">
      <c r="BK688426" s="2311"/>
    </row>
    <row r="688450" spans="63:63" x14ac:dyDescent="0.25">
      <c r="BK688450" s="2315"/>
    </row>
    <row r="688451" spans="63:63" x14ac:dyDescent="0.25">
      <c r="BK688451" s="2311"/>
    </row>
    <row r="688475" spans="63:63" x14ac:dyDescent="0.25">
      <c r="BK688475" s="2315"/>
    </row>
    <row r="688476" spans="63:63" x14ac:dyDescent="0.25">
      <c r="BK688476" s="2311"/>
    </row>
    <row r="688500" spans="63:63" x14ac:dyDescent="0.25">
      <c r="BK688500" s="2315"/>
    </row>
    <row r="688501" spans="63:63" x14ac:dyDescent="0.25">
      <c r="BK688501" s="2311"/>
    </row>
    <row r="688525" spans="63:63" x14ac:dyDescent="0.25">
      <c r="BK688525" s="2315"/>
    </row>
    <row r="688526" spans="63:63" x14ac:dyDescent="0.25">
      <c r="BK688526" s="2311"/>
    </row>
    <row r="688550" spans="63:63" x14ac:dyDescent="0.25">
      <c r="BK688550" s="2315"/>
    </row>
    <row r="688551" spans="63:63" x14ac:dyDescent="0.25">
      <c r="BK688551" s="2311"/>
    </row>
    <row r="688575" spans="63:63" x14ac:dyDescent="0.25">
      <c r="BK688575" s="2315"/>
    </row>
    <row r="688576" spans="63:63" x14ac:dyDescent="0.25">
      <c r="BK688576" s="2311"/>
    </row>
    <row r="688600" spans="63:63" x14ac:dyDescent="0.25">
      <c r="BK688600" s="2315"/>
    </row>
    <row r="688601" spans="63:63" x14ac:dyDescent="0.25">
      <c r="BK688601" s="2311"/>
    </row>
    <row r="688625" spans="63:63" x14ac:dyDescent="0.25">
      <c r="BK688625" s="2315"/>
    </row>
    <row r="688626" spans="63:63" x14ac:dyDescent="0.25">
      <c r="BK688626" s="2311"/>
    </row>
    <row r="688650" spans="63:63" x14ac:dyDescent="0.25">
      <c r="BK688650" s="2315"/>
    </row>
    <row r="688651" spans="63:63" x14ac:dyDescent="0.25">
      <c r="BK688651" s="2311"/>
    </row>
    <row r="688675" spans="63:63" x14ac:dyDescent="0.25">
      <c r="BK688675" s="2315"/>
    </row>
    <row r="688676" spans="63:63" x14ac:dyDescent="0.25">
      <c r="BK688676" s="2311"/>
    </row>
    <row r="688700" spans="63:63" x14ac:dyDescent="0.25">
      <c r="BK688700" s="2315"/>
    </row>
    <row r="688701" spans="63:63" x14ac:dyDescent="0.25">
      <c r="BK688701" s="2311"/>
    </row>
    <row r="688725" spans="63:63" x14ac:dyDescent="0.25">
      <c r="BK688725" s="2315"/>
    </row>
    <row r="688726" spans="63:63" x14ac:dyDescent="0.25">
      <c r="BK688726" s="2311"/>
    </row>
    <row r="688750" spans="63:63" x14ac:dyDescent="0.25">
      <c r="BK688750" s="2315"/>
    </row>
    <row r="688751" spans="63:63" x14ac:dyDescent="0.25">
      <c r="BK688751" s="2311"/>
    </row>
    <row r="688775" spans="63:63" x14ac:dyDescent="0.25">
      <c r="BK688775" s="2315"/>
    </row>
    <row r="688776" spans="63:63" x14ac:dyDescent="0.25">
      <c r="BK688776" s="2311"/>
    </row>
    <row r="688800" spans="63:63" x14ac:dyDescent="0.25">
      <c r="BK688800" s="2315"/>
    </row>
    <row r="688801" spans="63:63" x14ac:dyDescent="0.25">
      <c r="BK688801" s="2311"/>
    </row>
    <row r="688825" spans="63:63" x14ac:dyDescent="0.25">
      <c r="BK688825" s="2315"/>
    </row>
    <row r="688826" spans="63:63" x14ac:dyDescent="0.25">
      <c r="BK688826" s="2311"/>
    </row>
    <row r="688850" spans="63:63" x14ac:dyDescent="0.25">
      <c r="BK688850" s="2315"/>
    </row>
    <row r="688851" spans="63:63" x14ac:dyDescent="0.25">
      <c r="BK688851" s="2311"/>
    </row>
    <row r="688875" spans="63:63" x14ac:dyDescent="0.25">
      <c r="BK688875" s="2315"/>
    </row>
    <row r="688876" spans="63:63" x14ac:dyDescent="0.25">
      <c r="BK688876" s="2311"/>
    </row>
    <row r="688900" spans="63:63" x14ac:dyDescent="0.25">
      <c r="BK688900" s="2315"/>
    </row>
    <row r="688901" spans="63:63" x14ac:dyDescent="0.25">
      <c r="BK688901" s="2311"/>
    </row>
    <row r="688925" spans="63:63" x14ac:dyDescent="0.25">
      <c r="BK688925" s="2315"/>
    </row>
    <row r="688926" spans="63:63" x14ac:dyDescent="0.25">
      <c r="BK688926" s="2311"/>
    </row>
    <row r="688950" spans="63:63" x14ac:dyDescent="0.25">
      <c r="BK688950" s="2315"/>
    </row>
    <row r="688951" spans="63:63" x14ac:dyDescent="0.25">
      <c r="BK688951" s="2311"/>
    </row>
    <row r="688975" spans="63:63" x14ac:dyDescent="0.25">
      <c r="BK688975" s="2315"/>
    </row>
    <row r="688976" spans="63:63" x14ac:dyDescent="0.25">
      <c r="BK688976" s="2311"/>
    </row>
    <row r="689000" spans="63:63" x14ac:dyDescent="0.25">
      <c r="BK689000" s="2315"/>
    </row>
    <row r="689001" spans="63:63" x14ac:dyDescent="0.25">
      <c r="BK689001" s="2311"/>
    </row>
    <row r="689025" spans="63:63" x14ac:dyDescent="0.25">
      <c r="BK689025" s="2315"/>
    </row>
    <row r="689026" spans="63:63" x14ac:dyDescent="0.25">
      <c r="BK689026" s="2311"/>
    </row>
    <row r="689050" spans="63:63" x14ac:dyDescent="0.25">
      <c r="BK689050" s="2315"/>
    </row>
    <row r="689051" spans="63:63" x14ac:dyDescent="0.25">
      <c r="BK689051" s="2311"/>
    </row>
    <row r="689075" spans="63:63" x14ac:dyDescent="0.25">
      <c r="BK689075" s="2315"/>
    </row>
    <row r="689076" spans="63:63" x14ac:dyDescent="0.25">
      <c r="BK689076" s="2311"/>
    </row>
    <row r="689100" spans="63:63" x14ac:dyDescent="0.25">
      <c r="BK689100" s="2315"/>
    </row>
    <row r="689101" spans="63:63" x14ac:dyDescent="0.25">
      <c r="BK689101" s="2311"/>
    </row>
    <row r="689125" spans="63:63" x14ac:dyDescent="0.25">
      <c r="BK689125" s="2315"/>
    </row>
    <row r="689126" spans="63:63" x14ac:dyDescent="0.25">
      <c r="BK689126" s="2311"/>
    </row>
    <row r="689150" spans="63:63" x14ac:dyDescent="0.25">
      <c r="BK689150" s="2315"/>
    </row>
    <row r="689151" spans="63:63" x14ac:dyDescent="0.25">
      <c r="BK689151" s="2311"/>
    </row>
    <row r="689175" spans="63:63" x14ac:dyDescent="0.25">
      <c r="BK689175" s="2315"/>
    </row>
    <row r="689176" spans="63:63" x14ac:dyDescent="0.25">
      <c r="BK689176" s="2311"/>
    </row>
    <row r="689200" spans="63:63" x14ac:dyDescent="0.25">
      <c r="BK689200" s="2315"/>
    </row>
    <row r="689201" spans="63:63" x14ac:dyDescent="0.25">
      <c r="BK689201" s="2311"/>
    </row>
    <row r="689225" spans="63:63" x14ac:dyDescent="0.25">
      <c r="BK689225" s="2315"/>
    </row>
    <row r="689226" spans="63:63" x14ac:dyDescent="0.25">
      <c r="BK689226" s="2311"/>
    </row>
    <row r="689250" spans="63:63" x14ac:dyDescent="0.25">
      <c r="BK689250" s="2315"/>
    </row>
    <row r="689251" spans="63:63" x14ac:dyDescent="0.25">
      <c r="BK689251" s="2311"/>
    </row>
    <row r="689275" spans="63:63" x14ac:dyDescent="0.25">
      <c r="BK689275" s="2315"/>
    </row>
    <row r="689276" spans="63:63" x14ac:dyDescent="0.25">
      <c r="BK689276" s="2311"/>
    </row>
    <row r="689300" spans="63:63" x14ac:dyDescent="0.25">
      <c r="BK689300" s="2315"/>
    </row>
    <row r="689301" spans="63:63" x14ac:dyDescent="0.25">
      <c r="BK689301" s="2311"/>
    </row>
    <row r="689325" spans="63:63" x14ac:dyDescent="0.25">
      <c r="BK689325" s="2315"/>
    </row>
    <row r="689326" spans="63:63" x14ac:dyDescent="0.25">
      <c r="BK689326" s="2311"/>
    </row>
    <row r="689350" spans="63:63" x14ac:dyDescent="0.25">
      <c r="BK689350" s="2315"/>
    </row>
    <row r="689351" spans="63:63" x14ac:dyDescent="0.25">
      <c r="BK689351" s="2311"/>
    </row>
    <row r="689375" spans="63:63" x14ac:dyDescent="0.25">
      <c r="BK689375" s="2315"/>
    </row>
    <row r="689376" spans="63:63" x14ac:dyDescent="0.25">
      <c r="BK689376" s="2311"/>
    </row>
    <row r="689400" spans="63:63" x14ac:dyDescent="0.25">
      <c r="BK689400" s="2315"/>
    </row>
    <row r="689401" spans="63:63" x14ac:dyDescent="0.25">
      <c r="BK689401" s="2311"/>
    </row>
    <row r="689425" spans="63:63" x14ac:dyDescent="0.25">
      <c r="BK689425" s="2315"/>
    </row>
    <row r="689426" spans="63:63" x14ac:dyDescent="0.25">
      <c r="BK689426" s="2311"/>
    </row>
    <row r="689450" spans="63:63" x14ac:dyDescent="0.25">
      <c r="BK689450" s="2315"/>
    </row>
    <row r="689451" spans="63:63" x14ac:dyDescent="0.25">
      <c r="BK689451" s="2311"/>
    </row>
    <row r="689475" spans="63:63" x14ac:dyDescent="0.25">
      <c r="BK689475" s="2315"/>
    </row>
    <row r="689476" spans="63:63" x14ac:dyDescent="0.25">
      <c r="BK689476" s="2311"/>
    </row>
    <row r="689500" spans="63:63" x14ac:dyDescent="0.25">
      <c r="BK689500" s="2315"/>
    </row>
    <row r="689501" spans="63:63" x14ac:dyDescent="0.25">
      <c r="BK689501" s="2311"/>
    </row>
    <row r="689525" spans="63:63" x14ac:dyDescent="0.25">
      <c r="BK689525" s="2315"/>
    </row>
    <row r="689526" spans="63:63" x14ac:dyDescent="0.25">
      <c r="BK689526" s="2311"/>
    </row>
    <row r="689550" spans="63:63" x14ac:dyDescent="0.25">
      <c r="BK689550" s="2315"/>
    </row>
    <row r="689551" spans="63:63" x14ac:dyDescent="0.25">
      <c r="BK689551" s="2311"/>
    </row>
    <row r="689575" spans="63:63" x14ac:dyDescent="0.25">
      <c r="BK689575" s="2315"/>
    </row>
    <row r="689576" spans="63:63" x14ac:dyDescent="0.25">
      <c r="BK689576" s="2311"/>
    </row>
    <row r="689600" spans="63:63" x14ac:dyDescent="0.25">
      <c r="BK689600" s="2315"/>
    </row>
    <row r="689601" spans="63:63" x14ac:dyDescent="0.25">
      <c r="BK689601" s="2311"/>
    </row>
    <row r="689625" spans="63:63" x14ac:dyDescent="0.25">
      <c r="BK689625" s="2315"/>
    </row>
    <row r="689626" spans="63:63" x14ac:dyDescent="0.25">
      <c r="BK689626" s="2311"/>
    </row>
    <row r="689650" spans="63:63" x14ac:dyDescent="0.25">
      <c r="BK689650" s="2315"/>
    </row>
    <row r="689651" spans="63:63" x14ac:dyDescent="0.25">
      <c r="BK689651" s="2311"/>
    </row>
    <row r="689675" spans="63:63" x14ac:dyDescent="0.25">
      <c r="BK689675" s="2315"/>
    </row>
    <row r="689676" spans="63:63" x14ac:dyDescent="0.25">
      <c r="BK689676" s="2311"/>
    </row>
    <row r="689700" spans="63:63" x14ac:dyDescent="0.25">
      <c r="BK689700" s="2315"/>
    </row>
    <row r="689701" spans="63:63" x14ac:dyDescent="0.25">
      <c r="BK689701" s="2311"/>
    </row>
    <row r="689725" spans="63:63" x14ac:dyDescent="0.25">
      <c r="BK689725" s="2315"/>
    </row>
    <row r="689726" spans="63:63" x14ac:dyDescent="0.25">
      <c r="BK689726" s="2311"/>
    </row>
    <row r="689750" spans="63:63" x14ac:dyDescent="0.25">
      <c r="BK689750" s="2315"/>
    </row>
    <row r="689751" spans="63:63" x14ac:dyDescent="0.25">
      <c r="BK689751" s="2311"/>
    </row>
    <row r="689775" spans="63:63" x14ac:dyDescent="0.25">
      <c r="BK689775" s="2315"/>
    </row>
    <row r="689776" spans="63:63" x14ac:dyDescent="0.25">
      <c r="BK689776" s="2311"/>
    </row>
    <row r="689800" spans="63:63" x14ac:dyDescent="0.25">
      <c r="BK689800" s="2315"/>
    </row>
    <row r="689801" spans="63:63" x14ac:dyDescent="0.25">
      <c r="BK689801" s="2311"/>
    </row>
    <row r="689825" spans="63:63" x14ac:dyDescent="0.25">
      <c r="BK689825" s="2315"/>
    </row>
    <row r="689826" spans="63:63" x14ac:dyDescent="0.25">
      <c r="BK689826" s="2311"/>
    </row>
    <row r="689850" spans="63:63" x14ac:dyDescent="0.25">
      <c r="BK689850" s="2315"/>
    </row>
    <row r="689851" spans="63:63" x14ac:dyDescent="0.25">
      <c r="BK689851" s="2311"/>
    </row>
    <row r="689875" spans="63:63" x14ac:dyDescent="0.25">
      <c r="BK689875" s="2315"/>
    </row>
    <row r="689876" spans="63:63" x14ac:dyDescent="0.25">
      <c r="BK689876" s="2311"/>
    </row>
    <row r="689900" spans="63:63" x14ac:dyDescent="0.25">
      <c r="BK689900" s="2315"/>
    </row>
    <row r="689901" spans="63:63" x14ac:dyDescent="0.25">
      <c r="BK689901" s="2311"/>
    </row>
    <row r="689925" spans="63:63" x14ac:dyDescent="0.25">
      <c r="BK689925" s="2315"/>
    </row>
    <row r="689926" spans="63:63" x14ac:dyDescent="0.25">
      <c r="BK689926" s="2311"/>
    </row>
    <row r="689950" spans="63:63" x14ac:dyDescent="0.25">
      <c r="BK689950" s="2315"/>
    </row>
    <row r="689951" spans="63:63" x14ac:dyDescent="0.25">
      <c r="BK689951" s="2311"/>
    </row>
    <row r="689975" spans="63:63" x14ac:dyDescent="0.25">
      <c r="BK689975" s="2315"/>
    </row>
    <row r="689976" spans="63:63" x14ac:dyDescent="0.25">
      <c r="BK689976" s="2311"/>
    </row>
    <row r="690000" spans="63:63" x14ac:dyDescent="0.25">
      <c r="BK690000" s="2315"/>
    </row>
    <row r="690001" spans="63:63" x14ac:dyDescent="0.25">
      <c r="BK690001" s="2311"/>
    </row>
    <row r="690025" spans="63:63" x14ac:dyDescent="0.25">
      <c r="BK690025" s="2315"/>
    </row>
    <row r="690026" spans="63:63" x14ac:dyDescent="0.25">
      <c r="BK690026" s="2311"/>
    </row>
    <row r="690050" spans="63:63" x14ac:dyDescent="0.25">
      <c r="BK690050" s="2315"/>
    </row>
    <row r="690051" spans="63:63" x14ac:dyDescent="0.25">
      <c r="BK690051" s="2311"/>
    </row>
    <row r="690075" spans="63:63" x14ac:dyDescent="0.25">
      <c r="BK690075" s="2315"/>
    </row>
    <row r="690076" spans="63:63" x14ac:dyDescent="0.25">
      <c r="BK690076" s="2311"/>
    </row>
    <row r="690100" spans="63:63" x14ac:dyDescent="0.25">
      <c r="BK690100" s="2315"/>
    </row>
    <row r="690101" spans="63:63" x14ac:dyDescent="0.25">
      <c r="BK690101" s="2311"/>
    </row>
    <row r="690125" spans="63:63" x14ac:dyDescent="0.25">
      <c r="BK690125" s="2315"/>
    </row>
    <row r="690126" spans="63:63" x14ac:dyDescent="0.25">
      <c r="BK690126" s="2311"/>
    </row>
    <row r="690150" spans="63:63" x14ac:dyDescent="0.25">
      <c r="BK690150" s="2315"/>
    </row>
    <row r="690151" spans="63:63" x14ac:dyDescent="0.25">
      <c r="BK690151" s="2311"/>
    </row>
    <row r="690175" spans="63:63" x14ac:dyDescent="0.25">
      <c r="BK690175" s="2315"/>
    </row>
    <row r="690176" spans="63:63" x14ac:dyDescent="0.25">
      <c r="BK690176" s="2311"/>
    </row>
    <row r="690200" spans="63:63" x14ac:dyDescent="0.25">
      <c r="BK690200" s="2315"/>
    </row>
    <row r="690201" spans="63:63" x14ac:dyDescent="0.25">
      <c r="BK690201" s="2311"/>
    </row>
    <row r="690225" spans="63:63" x14ac:dyDescent="0.25">
      <c r="BK690225" s="2315"/>
    </row>
    <row r="690226" spans="63:63" x14ac:dyDescent="0.25">
      <c r="BK690226" s="2311"/>
    </row>
    <row r="690250" spans="63:63" x14ac:dyDescent="0.25">
      <c r="BK690250" s="2315"/>
    </row>
    <row r="690251" spans="63:63" x14ac:dyDescent="0.25">
      <c r="BK690251" s="2311"/>
    </row>
    <row r="690275" spans="63:63" x14ac:dyDescent="0.25">
      <c r="BK690275" s="2315"/>
    </row>
    <row r="690276" spans="63:63" x14ac:dyDescent="0.25">
      <c r="BK690276" s="2311"/>
    </row>
    <row r="690300" spans="63:63" x14ac:dyDescent="0.25">
      <c r="BK690300" s="2315"/>
    </row>
    <row r="690301" spans="63:63" x14ac:dyDescent="0.25">
      <c r="BK690301" s="2311"/>
    </row>
    <row r="690325" spans="63:63" x14ac:dyDescent="0.25">
      <c r="BK690325" s="2315"/>
    </row>
    <row r="690326" spans="63:63" x14ac:dyDescent="0.25">
      <c r="BK690326" s="2311"/>
    </row>
    <row r="690350" spans="63:63" x14ac:dyDescent="0.25">
      <c r="BK690350" s="2315"/>
    </row>
    <row r="690351" spans="63:63" x14ac:dyDescent="0.25">
      <c r="BK690351" s="2311"/>
    </row>
    <row r="690375" spans="63:63" x14ac:dyDescent="0.25">
      <c r="BK690375" s="2315"/>
    </row>
    <row r="690376" spans="63:63" x14ac:dyDescent="0.25">
      <c r="BK690376" s="2311"/>
    </row>
    <row r="690400" spans="63:63" x14ac:dyDescent="0.25">
      <c r="BK690400" s="2315"/>
    </row>
    <row r="690401" spans="63:63" x14ac:dyDescent="0.25">
      <c r="BK690401" s="2311"/>
    </row>
    <row r="690425" spans="63:63" x14ac:dyDescent="0.25">
      <c r="BK690425" s="2315"/>
    </row>
    <row r="690426" spans="63:63" x14ac:dyDescent="0.25">
      <c r="BK690426" s="2311"/>
    </row>
    <row r="690450" spans="63:63" x14ac:dyDescent="0.25">
      <c r="BK690450" s="2315"/>
    </row>
    <row r="690451" spans="63:63" x14ac:dyDescent="0.25">
      <c r="BK690451" s="2311"/>
    </row>
    <row r="690475" spans="63:63" x14ac:dyDescent="0.25">
      <c r="BK690475" s="2315"/>
    </row>
    <row r="690476" spans="63:63" x14ac:dyDescent="0.25">
      <c r="BK690476" s="2311"/>
    </row>
    <row r="690500" spans="63:63" x14ac:dyDescent="0.25">
      <c r="BK690500" s="2315"/>
    </row>
    <row r="690501" spans="63:63" x14ac:dyDescent="0.25">
      <c r="BK690501" s="2311"/>
    </row>
    <row r="690525" spans="63:63" x14ac:dyDescent="0.25">
      <c r="BK690525" s="2315"/>
    </row>
    <row r="690526" spans="63:63" x14ac:dyDescent="0.25">
      <c r="BK690526" s="2311"/>
    </row>
    <row r="690550" spans="63:63" x14ac:dyDescent="0.25">
      <c r="BK690550" s="2315"/>
    </row>
    <row r="690551" spans="63:63" x14ac:dyDescent="0.25">
      <c r="BK690551" s="2311"/>
    </row>
    <row r="690575" spans="63:63" x14ac:dyDescent="0.25">
      <c r="BK690575" s="2315"/>
    </row>
    <row r="690576" spans="63:63" x14ac:dyDescent="0.25">
      <c r="BK690576" s="2311"/>
    </row>
    <row r="690600" spans="63:63" x14ac:dyDescent="0.25">
      <c r="BK690600" s="2315"/>
    </row>
    <row r="690601" spans="63:63" x14ac:dyDescent="0.25">
      <c r="BK690601" s="2311"/>
    </row>
    <row r="690625" spans="63:63" x14ac:dyDescent="0.25">
      <c r="BK690625" s="2315"/>
    </row>
    <row r="690626" spans="63:63" x14ac:dyDescent="0.25">
      <c r="BK690626" s="2311"/>
    </row>
    <row r="690650" spans="63:63" x14ac:dyDescent="0.25">
      <c r="BK690650" s="2315"/>
    </row>
    <row r="690651" spans="63:63" x14ac:dyDescent="0.25">
      <c r="BK690651" s="2311"/>
    </row>
    <row r="690675" spans="63:63" x14ac:dyDescent="0.25">
      <c r="BK690675" s="2315"/>
    </row>
    <row r="690676" spans="63:63" x14ac:dyDescent="0.25">
      <c r="BK690676" s="2311"/>
    </row>
    <row r="690700" spans="63:63" x14ac:dyDescent="0.25">
      <c r="BK690700" s="2315"/>
    </row>
    <row r="690701" spans="63:63" x14ac:dyDescent="0.25">
      <c r="BK690701" s="2311"/>
    </row>
    <row r="690725" spans="63:63" x14ac:dyDescent="0.25">
      <c r="BK690725" s="2315"/>
    </row>
    <row r="690726" spans="63:63" x14ac:dyDescent="0.25">
      <c r="BK690726" s="2311"/>
    </row>
    <row r="690750" spans="63:63" x14ac:dyDescent="0.25">
      <c r="BK690750" s="2315"/>
    </row>
    <row r="690751" spans="63:63" x14ac:dyDescent="0.25">
      <c r="BK690751" s="2311"/>
    </row>
    <row r="690775" spans="63:63" x14ac:dyDescent="0.25">
      <c r="BK690775" s="2315"/>
    </row>
    <row r="690776" spans="63:63" x14ac:dyDescent="0.25">
      <c r="BK690776" s="2311"/>
    </row>
    <row r="690800" spans="63:63" x14ac:dyDescent="0.25">
      <c r="BK690800" s="2315"/>
    </row>
    <row r="690801" spans="63:63" x14ac:dyDescent="0.25">
      <c r="BK690801" s="2311"/>
    </row>
    <row r="690825" spans="63:63" x14ac:dyDescent="0.25">
      <c r="BK690825" s="2315"/>
    </row>
    <row r="690826" spans="63:63" x14ac:dyDescent="0.25">
      <c r="BK690826" s="2311"/>
    </row>
    <row r="690850" spans="63:63" x14ac:dyDescent="0.25">
      <c r="BK690850" s="2315"/>
    </row>
    <row r="690851" spans="63:63" x14ac:dyDescent="0.25">
      <c r="BK690851" s="2311"/>
    </row>
    <row r="690875" spans="63:63" x14ac:dyDescent="0.25">
      <c r="BK690875" s="2315"/>
    </row>
    <row r="690876" spans="63:63" x14ac:dyDescent="0.25">
      <c r="BK690876" s="2311"/>
    </row>
    <row r="690900" spans="63:63" x14ac:dyDescent="0.25">
      <c r="BK690900" s="2315"/>
    </row>
    <row r="690901" spans="63:63" x14ac:dyDescent="0.25">
      <c r="BK690901" s="2311"/>
    </row>
    <row r="690925" spans="63:63" x14ac:dyDescent="0.25">
      <c r="BK690925" s="2315"/>
    </row>
    <row r="690926" spans="63:63" x14ac:dyDescent="0.25">
      <c r="BK690926" s="2311"/>
    </row>
    <row r="690950" spans="63:63" x14ac:dyDescent="0.25">
      <c r="BK690950" s="2315"/>
    </row>
    <row r="690951" spans="63:63" x14ac:dyDescent="0.25">
      <c r="BK690951" s="2311"/>
    </row>
    <row r="690975" spans="63:63" x14ac:dyDescent="0.25">
      <c r="BK690975" s="2315"/>
    </row>
    <row r="690976" spans="63:63" x14ac:dyDescent="0.25">
      <c r="BK690976" s="2311"/>
    </row>
    <row r="691000" spans="63:63" x14ac:dyDescent="0.25">
      <c r="BK691000" s="2315"/>
    </row>
    <row r="691001" spans="63:63" x14ac:dyDescent="0.25">
      <c r="BK691001" s="2311"/>
    </row>
    <row r="691025" spans="63:63" x14ac:dyDescent="0.25">
      <c r="BK691025" s="2315"/>
    </row>
    <row r="691026" spans="63:63" x14ac:dyDescent="0.25">
      <c r="BK691026" s="2311"/>
    </row>
    <row r="691050" spans="63:63" x14ac:dyDescent="0.25">
      <c r="BK691050" s="2315"/>
    </row>
    <row r="691051" spans="63:63" x14ac:dyDescent="0.25">
      <c r="BK691051" s="2311"/>
    </row>
    <row r="691075" spans="63:63" x14ac:dyDescent="0.25">
      <c r="BK691075" s="2315"/>
    </row>
    <row r="691076" spans="63:63" x14ac:dyDescent="0.25">
      <c r="BK691076" s="2311"/>
    </row>
    <row r="691100" spans="63:63" x14ac:dyDescent="0.25">
      <c r="BK691100" s="2315"/>
    </row>
    <row r="691101" spans="63:63" x14ac:dyDescent="0.25">
      <c r="BK691101" s="2311"/>
    </row>
    <row r="691125" spans="63:63" x14ac:dyDescent="0.25">
      <c r="BK691125" s="2315"/>
    </row>
    <row r="691126" spans="63:63" x14ac:dyDescent="0.25">
      <c r="BK691126" s="2311"/>
    </row>
    <row r="691150" spans="63:63" x14ac:dyDescent="0.25">
      <c r="BK691150" s="2315"/>
    </row>
    <row r="691151" spans="63:63" x14ac:dyDescent="0.25">
      <c r="BK691151" s="2311"/>
    </row>
    <row r="691175" spans="63:63" x14ac:dyDescent="0.25">
      <c r="BK691175" s="2315"/>
    </row>
    <row r="691176" spans="63:63" x14ac:dyDescent="0.25">
      <c r="BK691176" s="2311"/>
    </row>
    <row r="691200" spans="63:63" x14ac:dyDescent="0.25">
      <c r="BK691200" s="2315"/>
    </row>
    <row r="691201" spans="63:63" x14ac:dyDescent="0.25">
      <c r="BK691201" s="2311"/>
    </row>
    <row r="691225" spans="63:63" x14ac:dyDescent="0.25">
      <c r="BK691225" s="2315"/>
    </row>
    <row r="691226" spans="63:63" x14ac:dyDescent="0.25">
      <c r="BK691226" s="2311"/>
    </row>
    <row r="691250" spans="63:63" x14ac:dyDescent="0.25">
      <c r="BK691250" s="2315"/>
    </row>
    <row r="691251" spans="63:63" x14ac:dyDescent="0.25">
      <c r="BK691251" s="2311"/>
    </row>
    <row r="691275" spans="63:63" x14ac:dyDescent="0.25">
      <c r="BK691275" s="2315"/>
    </row>
    <row r="691276" spans="63:63" x14ac:dyDescent="0.25">
      <c r="BK691276" s="2311"/>
    </row>
    <row r="691300" spans="63:63" x14ac:dyDescent="0.25">
      <c r="BK691300" s="2315"/>
    </row>
    <row r="691301" spans="63:63" x14ac:dyDescent="0.25">
      <c r="BK691301" s="2311"/>
    </row>
    <row r="691325" spans="63:63" x14ac:dyDescent="0.25">
      <c r="BK691325" s="2315"/>
    </row>
    <row r="691326" spans="63:63" x14ac:dyDescent="0.25">
      <c r="BK691326" s="2311"/>
    </row>
    <row r="691350" spans="63:63" x14ac:dyDescent="0.25">
      <c r="BK691350" s="2315"/>
    </row>
    <row r="691351" spans="63:63" x14ac:dyDescent="0.25">
      <c r="BK691351" s="2311"/>
    </row>
    <row r="691375" spans="63:63" x14ac:dyDescent="0.25">
      <c r="BK691375" s="2315"/>
    </row>
    <row r="691376" spans="63:63" x14ac:dyDescent="0.25">
      <c r="BK691376" s="2311"/>
    </row>
    <row r="691400" spans="63:63" x14ac:dyDescent="0.25">
      <c r="BK691400" s="2315"/>
    </row>
    <row r="691401" spans="63:63" x14ac:dyDescent="0.25">
      <c r="BK691401" s="2311"/>
    </row>
    <row r="691425" spans="63:63" x14ac:dyDescent="0.25">
      <c r="BK691425" s="2315"/>
    </row>
    <row r="691426" spans="63:63" x14ac:dyDescent="0.25">
      <c r="BK691426" s="2311"/>
    </row>
    <row r="691450" spans="63:63" x14ac:dyDescent="0.25">
      <c r="BK691450" s="2315"/>
    </row>
    <row r="691451" spans="63:63" x14ac:dyDescent="0.25">
      <c r="BK691451" s="2311"/>
    </row>
    <row r="691475" spans="63:63" x14ac:dyDescent="0.25">
      <c r="BK691475" s="2315"/>
    </row>
    <row r="691476" spans="63:63" x14ac:dyDescent="0.25">
      <c r="BK691476" s="2311"/>
    </row>
    <row r="691500" spans="63:63" x14ac:dyDescent="0.25">
      <c r="BK691500" s="2315"/>
    </row>
    <row r="691501" spans="63:63" x14ac:dyDescent="0.25">
      <c r="BK691501" s="2311"/>
    </row>
    <row r="691525" spans="63:63" x14ac:dyDescent="0.25">
      <c r="BK691525" s="2315"/>
    </row>
    <row r="691526" spans="63:63" x14ac:dyDescent="0.25">
      <c r="BK691526" s="2311"/>
    </row>
    <row r="691550" spans="63:63" x14ac:dyDescent="0.25">
      <c r="BK691550" s="2315"/>
    </row>
    <row r="691551" spans="63:63" x14ac:dyDescent="0.25">
      <c r="BK691551" s="2311"/>
    </row>
    <row r="691575" spans="63:63" x14ac:dyDescent="0.25">
      <c r="BK691575" s="2315"/>
    </row>
    <row r="691576" spans="63:63" x14ac:dyDescent="0.25">
      <c r="BK691576" s="2311"/>
    </row>
    <row r="691600" spans="63:63" x14ac:dyDescent="0.25">
      <c r="BK691600" s="2315"/>
    </row>
    <row r="691601" spans="63:63" x14ac:dyDescent="0.25">
      <c r="BK691601" s="2311"/>
    </row>
    <row r="691625" spans="63:63" x14ac:dyDescent="0.25">
      <c r="BK691625" s="2315"/>
    </row>
    <row r="691626" spans="63:63" x14ac:dyDescent="0.25">
      <c r="BK691626" s="2311"/>
    </row>
    <row r="691650" spans="63:63" x14ac:dyDescent="0.25">
      <c r="BK691650" s="2315"/>
    </row>
    <row r="691651" spans="63:63" x14ac:dyDescent="0.25">
      <c r="BK691651" s="2311"/>
    </row>
    <row r="691675" spans="63:63" x14ac:dyDescent="0.25">
      <c r="BK691675" s="2315"/>
    </row>
    <row r="691676" spans="63:63" x14ac:dyDescent="0.25">
      <c r="BK691676" s="2311"/>
    </row>
    <row r="691700" spans="63:63" x14ac:dyDescent="0.25">
      <c r="BK691700" s="2315"/>
    </row>
    <row r="691701" spans="63:63" x14ac:dyDescent="0.25">
      <c r="BK691701" s="2311"/>
    </row>
    <row r="691725" spans="63:63" x14ac:dyDescent="0.25">
      <c r="BK691725" s="2315"/>
    </row>
    <row r="691726" spans="63:63" x14ac:dyDescent="0.25">
      <c r="BK691726" s="2311"/>
    </row>
    <row r="691750" spans="63:63" x14ac:dyDescent="0.25">
      <c r="BK691750" s="2315"/>
    </row>
    <row r="691751" spans="63:63" x14ac:dyDescent="0.25">
      <c r="BK691751" s="2311"/>
    </row>
    <row r="691775" spans="63:63" x14ac:dyDescent="0.25">
      <c r="BK691775" s="2315"/>
    </row>
    <row r="691776" spans="63:63" x14ac:dyDescent="0.25">
      <c r="BK691776" s="2311"/>
    </row>
    <row r="691800" spans="63:63" x14ac:dyDescent="0.25">
      <c r="BK691800" s="2315"/>
    </row>
    <row r="691801" spans="63:63" x14ac:dyDescent="0.25">
      <c r="BK691801" s="2311"/>
    </row>
    <row r="691825" spans="63:63" x14ac:dyDescent="0.25">
      <c r="BK691825" s="2315"/>
    </row>
    <row r="691826" spans="63:63" x14ac:dyDescent="0.25">
      <c r="BK691826" s="2311"/>
    </row>
    <row r="691850" spans="63:63" x14ac:dyDescent="0.25">
      <c r="BK691850" s="2315"/>
    </row>
    <row r="691851" spans="63:63" x14ac:dyDescent="0.25">
      <c r="BK691851" s="2311"/>
    </row>
    <row r="691875" spans="63:63" x14ac:dyDescent="0.25">
      <c r="BK691875" s="2315"/>
    </row>
    <row r="691876" spans="63:63" x14ac:dyDescent="0.25">
      <c r="BK691876" s="2311"/>
    </row>
    <row r="691900" spans="63:63" x14ac:dyDescent="0.25">
      <c r="BK691900" s="2315"/>
    </row>
    <row r="691901" spans="63:63" x14ac:dyDescent="0.25">
      <c r="BK691901" s="2311"/>
    </row>
    <row r="691925" spans="63:63" x14ac:dyDescent="0.25">
      <c r="BK691925" s="2315"/>
    </row>
    <row r="691926" spans="63:63" x14ac:dyDescent="0.25">
      <c r="BK691926" s="2311"/>
    </row>
    <row r="691950" spans="63:63" x14ac:dyDescent="0.25">
      <c r="BK691950" s="2315"/>
    </row>
    <row r="691951" spans="63:63" x14ac:dyDescent="0.25">
      <c r="BK691951" s="2311"/>
    </row>
    <row r="691975" spans="63:63" x14ac:dyDescent="0.25">
      <c r="BK691975" s="2315"/>
    </row>
    <row r="691976" spans="63:63" x14ac:dyDescent="0.25">
      <c r="BK691976" s="2311"/>
    </row>
    <row r="692000" spans="63:63" x14ac:dyDescent="0.25">
      <c r="BK692000" s="2315"/>
    </row>
    <row r="692001" spans="63:63" x14ac:dyDescent="0.25">
      <c r="BK692001" s="2311"/>
    </row>
    <row r="692025" spans="63:63" x14ac:dyDescent="0.25">
      <c r="BK692025" s="2315"/>
    </row>
    <row r="692026" spans="63:63" x14ac:dyDescent="0.25">
      <c r="BK692026" s="2311"/>
    </row>
    <row r="692050" spans="63:63" x14ac:dyDescent="0.25">
      <c r="BK692050" s="2315"/>
    </row>
    <row r="692051" spans="63:63" x14ac:dyDescent="0.25">
      <c r="BK692051" s="2311"/>
    </row>
    <row r="692075" spans="63:63" x14ac:dyDescent="0.25">
      <c r="BK692075" s="2315"/>
    </row>
    <row r="692076" spans="63:63" x14ac:dyDescent="0.25">
      <c r="BK692076" s="2311"/>
    </row>
    <row r="692100" spans="63:63" x14ac:dyDescent="0.25">
      <c r="BK692100" s="2315"/>
    </row>
    <row r="692101" spans="63:63" x14ac:dyDescent="0.25">
      <c r="BK692101" s="2311"/>
    </row>
    <row r="692125" spans="63:63" x14ac:dyDescent="0.25">
      <c r="BK692125" s="2315"/>
    </row>
    <row r="692126" spans="63:63" x14ac:dyDescent="0.25">
      <c r="BK692126" s="2311"/>
    </row>
    <row r="692150" spans="63:63" x14ac:dyDescent="0.25">
      <c r="BK692150" s="2315"/>
    </row>
    <row r="692151" spans="63:63" x14ac:dyDescent="0.25">
      <c r="BK692151" s="2311"/>
    </row>
    <row r="692175" spans="63:63" x14ac:dyDescent="0.25">
      <c r="BK692175" s="2315"/>
    </row>
    <row r="692176" spans="63:63" x14ac:dyDescent="0.25">
      <c r="BK692176" s="2311"/>
    </row>
    <row r="692200" spans="63:63" x14ac:dyDescent="0.25">
      <c r="BK692200" s="2315"/>
    </row>
    <row r="692201" spans="63:63" x14ac:dyDescent="0.25">
      <c r="BK692201" s="2311"/>
    </row>
    <row r="692225" spans="63:63" x14ac:dyDescent="0.25">
      <c r="BK692225" s="2315"/>
    </row>
    <row r="692226" spans="63:63" x14ac:dyDescent="0.25">
      <c r="BK692226" s="2311"/>
    </row>
    <row r="692250" spans="63:63" x14ac:dyDescent="0.25">
      <c r="BK692250" s="2315"/>
    </row>
    <row r="692251" spans="63:63" x14ac:dyDescent="0.25">
      <c r="BK692251" s="2311"/>
    </row>
    <row r="692275" spans="63:63" x14ac:dyDescent="0.25">
      <c r="BK692275" s="2315"/>
    </row>
    <row r="692276" spans="63:63" x14ac:dyDescent="0.25">
      <c r="BK692276" s="2311"/>
    </row>
    <row r="692300" spans="63:63" x14ac:dyDescent="0.25">
      <c r="BK692300" s="2315"/>
    </row>
    <row r="692301" spans="63:63" x14ac:dyDescent="0.25">
      <c r="BK692301" s="2311"/>
    </row>
    <row r="692325" spans="63:63" x14ac:dyDescent="0.25">
      <c r="BK692325" s="2315"/>
    </row>
    <row r="692326" spans="63:63" x14ac:dyDescent="0.25">
      <c r="BK692326" s="2311"/>
    </row>
    <row r="692350" spans="63:63" x14ac:dyDescent="0.25">
      <c r="BK692350" s="2315"/>
    </row>
    <row r="692351" spans="63:63" x14ac:dyDescent="0.25">
      <c r="BK692351" s="2311"/>
    </row>
    <row r="692375" spans="63:63" x14ac:dyDescent="0.25">
      <c r="BK692375" s="2315"/>
    </row>
    <row r="692376" spans="63:63" x14ac:dyDescent="0.25">
      <c r="BK692376" s="2311"/>
    </row>
    <row r="692400" spans="63:63" x14ac:dyDescent="0.25">
      <c r="BK692400" s="2315"/>
    </row>
    <row r="692401" spans="63:63" x14ac:dyDescent="0.25">
      <c r="BK692401" s="2311"/>
    </row>
    <row r="692425" spans="63:63" x14ac:dyDescent="0.25">
      <c r="BK692425" s="2315"/>
    </row>
    <row r="692426" spans="63:63" x14ac:dyDescent="0.25">
      <c r="BK692426" s="2311"/>
    </row>
    <row r="692450" spans="63:63" x14ac:dyDescent="0.25">
      <c r="BK692450" s="2315"/>
    </row>
    <row r="692451" spans="63:63" x14ac:dyDescent="0.25">
      <c r="BK692451" s="2311"/>
    </row>
    <row r="692475" spans="63:63" x14ac:dyDescent="0.25">
      <c r="BK692475" s="2315"/>
    </row>
    <row r="692476" spans="63:63" x14ac:dyDescent="0.25">
      <c r="BK692476" s="2311"/>
    </row>
    <row r="692500" spans="63:63" x14ac:dyDescent="0.25">
      <c r="BK692500" s="2315"/>
    </row>
    <row r="692501" spans="63:63" x14ac:dyDescent="0.25">
      <c r="BK692501" s="2311"/>
    </row>
    <row r="692525" spans="63:63" x14ac:dyDescent="0.25">
      <c r="BK692525" s="2315"/>
    </row>
    <row r="692526" spans="63:63" x14ac:dyDescent="0.25">
      <c r="BK692526" s="2311"/>
    </row>
    <row r="692550" spans="63:63" x14ac:dyDescent="0.25">
      <c r="BK692550" s="2315"/>
    </row>
    <row r="692551" spans="63:63" x14ac:dyDescent="0.25">
      <c r="BK692551" s="2311"/>
    </row>
    <row r="692575" spans="63:63" x14ac:dyDescent="0.25">
      <c r="BK692575" s="2315"/>
    </row>
    <row r="692576" spans="63:63" x14ac:dyDescent="0.25">
      <c r="BK692576" s="2311"/>
    </row>
    <row r="692600" spans="63:63" x14ac:dyDescent="0.25">
      <c r="BK692600" s="2315"/>
    </row>
    <row r="692601" spans="63:63" x14ac:dyDescent="0.25">
      <c r="BK692601" s="2311"/>
    </row>
    <row r="692625" spans="63:63" x14ac:dyDescent="0.25">
      <c r="BK692625" s="2315"/>
    </row>
    <row r="692626" spans="63:63" x14ac:dyDescent="0.25">
      <c r="BK692626" s="2311"/>
    </row>
    <row r="692650" spans="63:63" x14ac:dyDescent="0.25">
      <c r="BK692650" s="2315"/>
    </row>
    <row r="692651" spans="63:63" x14ac:dyDescent="0.25">
      <c r="BK692651" s="2311"/>
    </row>
    <row r="692675" spans="63:63" x14ac:dyDescent="0.25">
      <c r="BK692675" s="2315"/>
    </row>
    <row r="692676" spans="63:63" x14ac:dyDescent="0.25">
      <c r="BK692676" s="2311"/>
    </row>
    <row r="692700" spans="63:63" x14ac:dyDescent="0.25">
      <c r="BK692700" s="2315"/>
    </row>
    <row r="692701" spans="63:63" x14ac:dyDescent="0.25">
      <c r="BK692701" s="2311"/>
    </row>
    <row r="692725" spans="63:63" x14ac:dyDescent="0.25">
      <c r="BK692725" s="2315"/>
    </row>
    <row r="692726" spans="63:63" x14ac:dyDescent="0.25">
      <c r="BK692726" s="2311"/>
    </row>
    <row r="692750" spans="63:63" x14ac:dyDescent="0.25">
      <c r="BK692750" s="2315"/>
    </row>
    <row r="692751" spans="63:63" x14ac:dyDescent="0.25">
      <c r="BK692751" s="2311"/>
    </row>
    <row r="692775" spans="63:63" x14ac:dyDescent="0.25">
      <c r="BK692775" s="2315"/>
    </row>
    <row r="692776" spans="63:63" x14ac:dyDescent="0.25">
      <c r="BK692776" s="2311"/>
    </row>
    <row r="692800" spans="63:63" x14ac:dyDescent="0.25">
      <c r="BK692800" s="2315"/>
    </row>
    <row r="692801" spans="63:63" x14ac:dyDescent="0.25">
      <c r="BK692801" s="2311"/>
    </row>
    <row r="692825" spans="63:63" x14ac:dyDescent="0.25">
      <c r="BK692825" s="2315"/>
    </row>
    <row r="692826" spans="63:63" x14ac:dyDescent="0.25">
      <c r="BK692826" s="2311"/>
    </row>
    <row r="692850" spans="63:63" x14ac:dyDescent="0.25">
      <c r="BK692850" s="2315"/>
    </row>
    <row r="692851" spans="63:63" x14ac:dyDescent="0.25">
      <c r="BK692851" s="2311"/>
    </row>
    <row r="692875" spans="63:63" x14ac:dyDescent="0.25">
      <c r="BK692875" s="2315"/>
    </row>
    <row r="692876" spans="63:63" x14ac:dyDescent="0.25">
      <c r="BK692876" s="2311"/>
    </row>
    <row r="692900" spans="63:63" x14ac:dyDescent="0.25">
      <c r="BK692900" s="2315"/>
    </row>
    <row r="692901" spans="63:63" x14ac:dyDescent="0.25">
      <c r="BK692901" s="2311"/>
    </row>
    <row r="692925" spans="63:63" x14ac:dyDescent="0.25">
      <c r="BK692925" s="2315"/>
    </row>
    <row r="692926" spans="63:63" x14ac:dyDescent="0.25">
      <c r="BK692926" s="2311"/>
    </row>
    <row r="692950" spans="63:63" x14ac:dyDescent="0.25">
      <c r="BK692950" s="2315"/>
    </row>
    <row r="692951" spans="63:63" x14ac:dyDescent="0.25">
      <c r="BK692951" s="2311"/>
    </row>
    <row r="692975" spans="63:63" x14ac:dyDescent="0.25">
      <c r="BK692975" s="2315"/>
    </row>
    <row r="692976" spans="63:63" x14ac:dyDescent="0.25">
      <c r="BK692976" s="2311"/>
    </row>
    <row r="693000" spans="63:63" x14ac:dyDescent="0.25">
      <c r="BK693000" s="2315"/>
    </row>
    <row r="693001" spans="63:63" x14ac:dyDescent="0.25">
      <c r="BK693001" s="2311"/>
    </row>
    <row r="693025" spans="63:63" x14ac:dyDescent="0.25">
      <c r="BK693025" s="2315"/>
    </row>
    <row r="693026" spans="63:63" x14ac:dyDescent="0.25">
      <c r="BK693026" s="2311"/>
    </row>
    <row r="693050" spans="63:63" x14ac:dyDescent="0.25">
      <c r="BK693050" s="2315"/>
    </row>
    <row r="693051" spans="63:63" x14ac:dyDescent="0.25">
      <c r="BK693051" s="2311"/>
    </row>
    <row r="693075" spans="63:63" x14ac:dyDescent="0.25">
      <c r="BK693075" s="2315"/>
    </row>
    <row r="693076" spans="63:63" x14ac:dyDescent="0.25">
      <c r="BK693076" s="2311"/>
    </row>
    <row r="693100" spans="63:63" x14ac:dyDescent="0.25">
      <c r="BK693100" s="2315"/>
    </row>
    <row r="693101" spans="63:63" x14ac:dyDescent="0.25">
      <c r="BK693101" s="2311"/>
    </row>
    <row r="693125" spans="63:63" x14ac:dyDescent="0.25">
      <c r="BK693125" s="2315"/>
    </row>
    <row r="693126" spans="63:63" x14ac:dyDescent="0.25">
      <c r="BK693126" s="2311"/>
    </row>
    <row r="693150" spans="63:63" x14ac:dyDescent="0.25">
      <c r="BK693150" s="2315"/>
    </row>
    <row r="693151" spans="63:63" x14ac:dyDescent="0.25">
      <c r="BK693151" s="2311"/>
    </row>
    <row r="693175" spans="63:63" x14ac:dyDescent="0.25">
      <c r="BK693175" s="2315"/>
    </row>
    <row r="693176" spans="63:63" x14ac:dyDescent="0.25">
      <c r="BK693176" s="2311"/>
    </row>
    <row r="693200" spans="63:63" x14ac:dyDescent="0.25">
      <c r="BK693200" s="2315"/>
    </row>
    <row r="693201" spans="63:63" x14ac:dyDescent="0.25">
      <c r="BK693201" s="2311"/>
    </row>
    <row r="693225" spans="63:63" x14ac:dyDescent="0.25">
      <c r="BK693225" s="2315"/>
    </row>
    <row r="693226" spans="63:63" x14ac:dyDescent="0.25">
      <c r="BK693226" s="2311"/>
    </row>
    <row r="693250" spans="63:63" x14ac:dyDescent="0.25">
      <c r="BK693250" s="2315"/>
    </row>
    <row r="693251" spans="63:63" x14ac:dyDescent="0.25">
      <c r="BK693251" s="2311"/>
    </row>
    <row r="693275" spans="63:63" x14ac:dyDescent="0.25">
      <c r="BK693275" s="2315"/>
    </row>
    <row r="693276" spans="63:63" x14ac:dyDescent="0.25">
      <c r="BK693276" s="2311"/>
    </row>
    <row r="693300" spans="63:63" x14ac:dyDescent="0.25">
      <c r="BK693300" s="2315"/>
    </row>
    <row r="693301" spans="63:63" x14ac:dyDescent="0.25">
      <c r="BK693301" s="2311"/>
    </row>
    <row r="693325" spans="63:63" x14ac:dyDescent="0.25">
      <c r="BK693325" s="2315"/>
    </row>
    <row r="693326" spans="63:63" x14ac:dyDescent="0.25">
      <c r="BK693326" s="2311"/>
    </row>
    <row r="693350" spans="63:63" x14ac:dyDescent="0.25">
      <c r="BK693350" s="2315"/>
    </row>
    <row r="693351" spans="63:63" x14ac:dyDescent="0.25">
      <c r="BK693351" s="2311"/>
    </row>
    <row r="693375" spans="63:63" x14ac:dyDescent="0.25">
      <c r="BK693375" s="2315"/>
    </row>
    <row r="693376" spans="63:63" x14ac:dyDescent="0.25">
      <c r="BK693376" s="2311"/>
    </row>
    <row r="693400" spans="63:63" x14ac:dyDescent="0.25">
      <c r="BK693400" s="2315"/>
    </row>
    <row r="693401" spans="63:63" x14ac:dyDescent="0.25">
      <c r="BK693401" s="2311"/>
    </row>
    <row r="693425" spans="63:63" x14ac:dyDescent="0.25">
      <c r="BK693425" s="2315"/>
    </row>
    <row r="693426" spans="63:63" x14ac:dyDescent="0.25">
      <c r="BK693426" s="2311"/>
    </row>
    <row r="693450" spans="63:63" x14ac:dyDescent="0.25">
      <c r="BK693450" s="2315"/>
    </row>
    <row r="693451" spans="63:63" x14ac:dyDescent="0.25">
      <c r="BK693451" s="2311"/>
    </row>
    <row r="693475" spans="63:63" x14ac:dyDescent="0.25">
      <c r="BK693475" s="2315"/>
    </row>
    <row r="693476" spans="63:63" x14ac:dyDescent="0.25">
      <c r="BK693476" s="2311"/>
    </row>
    <row r="693500" spans="63:63" x14ac:dyDescent="0.25">
      <c r="BK693500" s="2315"/>
    </row>
    <row r="693501" spans="63:63" x14ac:dyDescent="0.25">
      <c r="BK693501" s="2311"/>
    </row>
    <row r="693525" spans="63:63" x14ac:dyDescent="0.25">
      <c r="BK693525" s="2315"/>
    </row>
    <row r="693526" spans="63:63" x14ac:dyDescent="0.25">
      <c r="BK693526" s="2311"/>
    </row>
    <row r="693550" spans="63:63" x14ac:dyDescent="0.25">
      <c r="BK693550" s="2315"/>
    </row>
    <row r="693551" spans="63:63" x14ac:dyDescent="0.25">
      <c r="BK693551" s="2311"/>
    </row>
    <row r="693575" spans="63:63" x14ac:dyDescent="0.25">
      <c r="BK693575" s="2315"/>
    </row>
    <row r="693576" spans="63:63" x14ac:dyDescent="0.25">
      <c r="BK693576" s="2311"/>
    </row>
    <row r="693600" spans="63:63" x14ac:dyDescent="0.25">
      <c r="BK693600" s="2315"/>
    </row>
    <row r="693601" spans="63:63" x14ac:dyDescent="0.25">
      <c r="BK693601" s="2311"/>
    </row>
    <row r="693625" spans="63:63" x14ac:dyDescent="0.25">
      <c r="BK693625" s="2315"/>
    </row>
    <row r="693626" spans="63:63" x14ac:dyDescent="0.25">
      <c r="BK693626" s="2311"/>
    </row>
    <row r="693650" spans="63:63" x14ac:dyDescent="0.25">
      <c r="BK693650" s="2315"/>
    </row>
    <row r="693651" spans="63:63" x14ac:dyDescent="0.25">
      <c r="BK693651" s="2311"/>
    </row>
    <row r="693675" spans="63:63" x14ac:dyDescent="0.25">
      <c r="BK693675" s="2315"/>
    </row>
    <row r="693676" spans="63:63" x14ac:dyDescent="0.25">
      <c r="BK693676" s="2311"/>
    </row>
    <row r="693700" spans="63:63" x14ac:dyDescent="0.25">
      <c r="BK693700" s="2315"/>
    </row>
    <row r="693701" spans="63:63" x14ac:dyDescent="0.25">
      <c r="BK693701" s="2311"/>
    </row>
    <row r="693725" spans="63:63" x14ac:dyDescent="0.25">
      <c r="BK693725" s="2315"/>
    </row>
    <row r="693726" spans="63:63" x14ac:dyDescent="0.25">
      <c r="BK693726" s="2311"/>
    </row>
    <row r="693750" spans="63:63" x14ac:dyDescent="0.25">
      <c r="BK693750" s="2315"/>
    </row>
    <row r="693751" spans="63:63" x14ac:dyDescent="0.25">
      <c r="BK693751" s="2311"/>
    </row>
    <row r="693775" spans="63:63" x14ac:dyDescent="0.25">
      <c r="BK693775" s="2315"/>
    </row>
    <row r="693776" spans="63:63" x14ac:dyDescent="0.25">
      <c r="BK693776" s="2311"/>
    </row>
    <row r="693800" spans="63:63" x14ac:dyDescent="0.25">
      <c r="BK693800" s="2315"/>
    </row>
    <row r="693801" spans="63:63" x14ac:dyDescent="0.25">
      <c r="BK693801" s="2311"/>
    </row>
    <row r="693825" spans="63:63" x14ac:dyDescent="0.25">
      <c r="BK693825" s="2315"/>
    </row>
    <row r="693826" spans="63:63" x14ac:dyDescent="0.25">
      <c r="BK693826" s="2311"/>
    </row>
    <row r="693850" spans="63:63" x14ac:dyDescent="0.25">
      <c r="BK693850" s="2315"/>
    </row>
    <row r="693851" spans="63:63" x14ac:dyDescent="0.25">
      <c r="BK693851" s="2311"/>
    </row>
    <row r="693875" spans="63:63" x14ac:dyDescent="0.25">
      <c r="BK693875" s="2315"/>
    </row>
    <row r="693876" spans="63:63" x14ac:dyDescent="0.25">
      <c r="BK693876" s="2311"/>
    </row>
    <row r="693900" spans="63:63" x14ac:dyDescent="0.25">
      <c r="BK693900" s="2315"/>
    </row>
    <row r="693901" spans="63:63" x14ac:dyDescent="0.25">
      <c r="BK693901" s="2311"/>
    </row>
    <row r="693925" spans="63:63" x14ac:dyDescent="0.25">
      <c r="BK693925" s="2315"/>
    </row>
    <row r="693926" spans="63:63" x14ac:dyDescent="0.25">
      <c r="BK693926" s="2311"/>
    </row>
    <row r="693950" spans="63:63" x14ac:dyDescent="0.25">
      <c r="BK693950" s="2315"/>
    </row>
    <row r="693951" spans="63:63" x14ac:dyDescent="0.25">
      <c r="BK693951" s="2311"/>
    </row>
    <row r="693975" spans="63:63" x14ac:dyDescent="0.25">
      <c r="BK693975" s="2315"/>
    </row>
    <row r="693976" spans="63:63" x14ac:dyDescent="0.25">
      <c r="BK693976" s="2311"/>
    </row>
    <row r="694000" spans="63:63" x14ac:dyDescent="0.25">
      <c r="BK694000" s="2315"/>
    </row>
    <row r="694001" spans="63:63" x14ac:dyDescent="0.25">
      <c r="BK694001" s="2311"/>
    </row>
    <row r="694025" spans="63:63" x14ac:dyDescent="0.25">
      <c r="BK694025" s="2315"/>
    </row>
    <row r="694026" spans="63:63" x14ac:dyDescent="0.25">
      <c r="BK694026" s="2311"/>
    </row>
    <row r="694050" spans="63:63" x14ac:dyDescent="0.25">
      <c r="BK694050" s="2315"/>
    </row>
    <row r="694051" spans="63:63" x14ac:dyDescent="0.25">
      <c r="BK694051" s="2311"/>
    </row>
    <row r="694075" spans="63:63" x14ac:dyDescent="0.25">
      <c r="BK694075" s="2315"/>
    </row>
    <row r="694076" spans="63:63" x14ac:dyDescent="0.25">
      <c r="BK694076" s="2311"/>
    </row>
    <row r="694100" spans="63:63" x14ac:dyDescent="0.25">
      <c r="BK694100" s="2315"/>
    </row>
    <row r="694101" spans="63:63" x14ac:dyDescent="0.25">
      <c r="BK694101" s="2311"/>
    </row>
    <row r="694125" spans="63:63" x14ac:dyDescent="0.25">
      <c r="BK694125" s="2315"/>
    </row>
    <row r="694126" spans="63:63" x14ac:dyDescent="0.25">
      <c r="BK694126" s="2311"/>
    </row>
    <row r="694150" spans="63:63" x14ac:dyDescent="0.25">
      <c r="BK694150" s="2315"/>
    </row>
    <row r="694151" spans="63:63" x14ac:dyDescent="0.25">
      <c r="BK694151" s="2311"/>
    </row>
    <row r="694175" spans="63:63" x14ac:dyDescent="0.25">
      <c r="BK694175" s="2315"/>
    </row>
    <row r="694176" spans="63:63" x14ac:dyDescent="0.25">
      <c r="BK694176" s="2311"/>
    </row>
    <row r="694200" spans="63:63" x14ac:dyDescent="0.25">
      <c r="BK694200" s="2315"/>
    </row>
    <row r="694201" spans="63:63" x14ac:dyDescent="0.25">
      <c r="BK694201" s="2311"/>
    </row>
    <row r="694225" spans="63:63" x14ac:dyDescent="0.25">
      <c r="BK694225" s="2315"/>
    </row>
    <row r="694226" spans="63:63" x14ac:dyDescent="0.25">
      <c r="BK694226" s="2311"/>
    </row>
    <row r="694250" spans="63:63" x14ac:dyDescent="0.25">
      <c r="BK694250" s="2315"/>
    </row>
    <row r="694251" spans="63:63" x14ac:dyDescent="0.25">
      <c r="BK694251" s="2311"/>
    </row>
    <row r="694275" spans="63:63" x14ac:dyDescent="0.25">
      <c r="BK694275" s="2315"/>
    </row>
    <row r="694276" spans="63:63" x14ac:dyDescent="0.25">
      <c r="BK694276" s="2311"/>
    </row>
    <row r="694300" spans="63:63" x14ac:dyDescent="0.25">
      <c r="BK694300" s="2315"/>
    </row>
    <row r="694301" spans="63:63" x14ac:dyDescent="0.25">
      <c r="BK694301" s="2311"/>
    </row>
    <row r="694325" spans="63:63" x14ac:dyDescent="0.25">
      <c r="BK694325" s="2315"/>
    </row>
    <row r="694326" spans="63:63" x14ac:dyDescent="0.25">
      <c r="BK694326" s="2311"/>
    </row>
    <row r="694350" spans="63:63" x14ac:dyDescent="0.25">
      <c r="BK694350" s="2315"/>
    </row>
    <row r="694351" spans="63:63" x14ac:dyDescent="0.25">
      <c r="BK694351" s="2311"/>
    </row>
    <row r="694375" spans="63:63" x14ac:dyDescent="0.25">
      <c r="BK694375" s="2315"/>
    </row>
    <row r="694376" spans="63:63" x14ac:dyDescent="0.25">
      <c r="BK694376" s="2311"/>
    </row>
    <row r="694400" spans="63:63" x14ac:dyDescent="0.25">
      <c r="BK694400" s="2315"/>
    </row>
    <row r="694401" spans="63:63" x14ac:dyDescent="0.25">
      <c r="BK694401" s="2311"/>
    </row>
    <row r="694425" spans="63:63" x14ac:dyDescent="0.25">
      <c r="BK694425" s="2315"/>
    </row>
    <row r="694426" spans="63:63" x14ac:dyDescent="0.25">
      <c r="BK694426" s="2311"/>
    </row>
    <row r="694450" spans="63:63" x14ac:dyDescent="0.25">
      <c r="BK694450" s="2315"/>
    </row>
    <row r="694451" spans="63:63" x14ac:dyDescent="0.25">
      <c r="BK694451" s="2311"/>
    </row>
    <row r="694475" spans="63:63" x14ac:dyDescent="0.25">
      <c r="BK694475" s="2315"/>
    </row>
    <row r="694476" spans="63:63" x14ac:dyDescent="0.25">
      <c r="BK694476" s="2311"/>
    </row>
    <row r="694500" spans="63:63" x14ac:dyDescent="0.25">
      <c r="BK694500" s="2315"/>
    </row>
    <row r="694501" spans="63:63" x14ac:dyDescent="0.25">
      <c r="BK694501" s="2311"/>
    </row>
    <row r="694525" spans="63:63" x14ac:dyDescent="0.25">
      <c r="BK694525" s="2315"/>
    </row>
    <row r="694526" spans="63:63" x14ac:dyDescent="0.25">
      <c r="BK694526" s="2311"/>
    </row>
    <row r="694550" spans="63:63" x14ac:dyDescent="0.25">
      <c r="BK694550" s="2315"/>
    </row>
    <row r="694551" spans="63:63" x14ac:dyDescent="0.25">
      <c r="BK694551" s="2311"/>
    </row>
    <row r="694575" spans="63:63" x14ac:dyDescent="0.25">
      <c r="BK694575" s="2315"/>
    </row>
    <row r="694576" spans="63:63" x14ac:dyDescent="0.25">
      <c r="BK694576" s="2311"/>
    </row>
    <row r="694600" spans="63:63" x14ac:dyDescent="0.25">
      <c r="BK694600" s="2315"/>
    </row>
    <row r="694601" spans="63:63" x14ac:dyDescent="0.25">
      <c r="BK694601" s="2311"/>
    </row>
    <row r="694625" spans="63:63" x14ac:dyDescent="0.25">
      <c r="BK694625" s="2315"/>
    </row>
    <row r="694626" spans="63:63" x14ac:dyDescent="0.25">
      <c r="BK694626" s="2311"/>
    </row>
    <row r="694650" spans="63:63" x14ac:dyDescent="0.25">
      <c r="BK694650" s="2315"/>
    </row>
    <row r="694651" spans="63:63" x14ac:dyDescent="0.25">
      <c r="BK694651" s="2311"/>
    </row>
    <row r="694675" spans="63:63" x14ac:dyDescent="0.25">
      <c r="BK694675" s="2315"/>
    </row>
    <row r="694676" spans="63:63" x14ac:dyDescent="0.25">
      <c r="BK694676" s="2311"/>
    </row>
    <row r="694700" spans="63:63" x14ac:dyDescent="0.25">
      <c r="BK694700" s="2315"/>
    </row>
    <row r="694701" spans="63:63" x14ac:dyDescent="0.25">
      <c r="BK694701" s="2311"/>
    </row>
    <row r="694725" spans="63:63" x14ac:dyDescent="0.25">
      <c r="BK694725" s="2315"/>
    </row>
    <row r="694726" spans="63:63" x14ac:dyDescent="0.25">
      <c r="BK694726" s="2311"/>
    </row>
    <row r="694750" spans="63:63" x14ac:dyDescent="0.25">
      <c r="BK694750" s="2315"/>
    </row>
    <row r="694751" spans="63:63" x14ac:dyDescent="0.25">
      <c r="BK694751" s="2311"/>
    </row>
    <row r="694775" spans="63:63" x14ac:dyDescent="0.25">
      <c r="BK694775" s="2315"/>
    </row>
    <row r="694776" spans="63:63" x14ac:dyDescent="0.25">
      <c r="BK694776" s="2311"/>
    </row>
    <row r="694800" spans="63:63" x14ac:dyDescent="0.25">
      <c r="BK694800" s="2315"/>
    </row>
    <row r="694801" spans="63:63" x14ac:dyDescent="0.25">
      <c r="BK694801" s="2311"/>
    </row>
    <row r="694825" spans="63:63" x14ac:dyDescent="0.25">
      <c r="BK694825" s="2315"/>
    </row>
    <row r="694826" spans="63:63" x14ac:dyDescent="0.25">
      <c r="BK694826" s="2311"/>
    </row>
    <row r="694850" spans="63:63" x14ac:dyDescent="0.25">
      <c r="BK694850" s="2315"/>
    </row>
    <row r="694851" spans="63:63" x14ac:dyDescent="0.25">
      <c r="BK694851" s="2311"/>
    </row>
    <row r="694875" spans="63:63" x14ac:dyDescent="0.25">
      <c r="BK694875" s="2315"/>
    </row>
    <row r="694876" spans="63:63" x14ac:dyDescent="0.25">
      <c r="BK694876" s="2311"/>
    </row>
    <row r="694900" spans="63:63" x14ac:dyDescent="0.25">
      <c r="BK694900" s="2315"/>
    </row>
    <row r="694901" spans="63:63" x14ac:dyDescent="0.25">
      <c r="BK694901" s="2311"/>
    </row>
    <row r="694925" spans="63:63" x14ac:dyDescent="0.25">
      <c r="BK694925" s="2315"/>
    </row>
    <row r="694926" spans="63:63" x14ac:dyDescent="0.25">
      <c r="BK694926" s="2311"/>
    </row>
    <row r="694950" spans="63:63" x14ac:dyDescent="0.25">
      <c r="BK694950" s="2315"/>
    </row>
    <row r="694951" spans="63:63" x14ac:dyDescent="0.25">
      <c r="BK694951" s="2311"/>
    </row>
    <row r="694975" spans="63:63" x14ac:dyDescent="0.25">
      <c r="BK694975" s="2315"/>
    </row>
    <row r="694976" spans="63:63" x14ac:dyDescent="0.25">
      <c r="BK694976" s="2311"/>
    </row>
    <row r="695000" spans="63:63" x14ac:dyDescent="0.25">
      <c r="BK695000" s="2315"/>
    </row>
    <row r="695001" spans="63:63" x14ac:dyDescent="0.25">
      <c r="BK695001" s="2311"/>
    </row>
    <row r="695025" spans="63:63" x14ac:dyDescent="0.25">
      <c r="BK695025" s="2315"/>
    </row>
    <row r="695026" spans="63:63" x14ac:dyDescent="0.25">
      <c r="BK695026" s="2311"/>
    </row>
    <row r="695050" spans="63:63" x14ac:dyDescent="0.25">
      <c r="BK695050" s="2315"/>
    </row>
    <row r="695051" spans="63:63" x14ac:dyDescent="0.25">
      <c r="BK695051" s="2311"/>
    </row>
    <row r="695075" spans="63:63" x14ac:dyDescent="0.25">
      <c r="BK695075" s="2315"/>
    </row>
    <row r="695076" spans="63:63" x14ac:dyDescent="0.25">
      <c r="BK695076" s="2311"/>
    </row>
    <row r="695100" spans="63:63" x14ac:dyDescent="0.25">
      <c r="BK695100" s="2315"/>
    </row>
    <row r="695101" spans="63:63" x14ac:dyDescent="0.25">
      <c r="BK695101" s="2311"/>
    </row>
    <row r="695125" spans="63:63" x14ac:dyDescent="0.25">
      <c r="BK695125" s="2315"/>
    </row>
    <row r="695126" spans="63:63" x14ac:dyDescent="0.25">
      <c r="BK695126" s="2311"/>
    </row>
    <row r="695150" spans="63:63" x14ac:dyDescent="0.25">
      <c r="BK695150" s="2315"/>
    </row>
    <row r="695151" spans="63:63" x14ac:dyDescent="0.25">
      <c r="BK695151" s="2311"/>
    </row>
    <row r="695175" spans="63:63" x14ac:dyDescent="0.25">
      <c r="BK695175" s="2315"/>
    </row>
    <row r="695176" spans="63:63" x14ac:dyDescent="0.25">
      <c r="BK695176" s="2311"/>
    </row>
    <row r="695200" spans="63:63" x14ac:dyDescent="0.25">
      <c r="BK695200" s="2315"/>
    </row>
    <row r="695201" spans="63:63" x14ac:dyDescent="0.25">
      <c r="BK695201" s="2311"/>
    </row>
    <row r="695225" spans="63:63" x14ac:dyDescent="0.25">
      <c r="BK695225" s="2315"/>
    </row>
    <row r="695226" spans="63:63" x14ac:dyDescent="0.25">
      <c r="BK695226" s="2311"/>
    </row>
    <row r="695250" spans="63:63" x14ac:dyDescent="0.25">
      <c r="BK695250" s="2315"/>
    </row>
    <row r="695251" spans="63:63" x14ac:dyDescent="0.25">
      <c r="BK695251" s="2311"/>
    </row>
    <row r="695275" spans="63:63" x14ac:dyDescent="0.25">
      <c r="BK695275" s="2315"/>
    </row>
    <row r="695276" spans="63:63" x14ac:dyDescent="0.25">
      <c r="BK695276" s="2311"/>
    </row>
    <row r="695300" spans="63:63" x14ac:dyDescent="0.25">
      <c r="BK695300" s="2315"/>
    </row>
    <row r="695301" spans="63:63" x14ac:dyDescent="0.25">
      <c r="BK695301" s="2311"/>
    </row>
    <row r="695325" spans="63:63" x14ac:dyDescent="0.25">
      <c r="BK695325" s="2315"/>
    </row>
    <row r="695326" spans="63:63" x14ac:dyDescent="0.25">
      <c r="BK695326" s="2311"/>
    </row>
    <row r="695350" spans="63:63" x14ac:dyDescent="0.25">
      <c r="BK695350" s="2315"/>
    </row>
    <row r="695351" spans="63:63" x14ac:dyDescent="0.25">
      <c r="BK695351" s="2311"/>
    </row>
    <row r="695375" spans="63:63" x14ac:dyDescent="0.25">
      <c r="BK695375" s="2315"/>
    </row>
    <row r="695376" spans="63:63" x14ac:dyDescent="0.25">
      <c r="BK695376" s="2311"/>
    </row>
    <row r="695400" spans="63:63" x14ac:dyDescent="0.25">
      <c r="BK695400" s="2315"/>
    </row>
    <row r="695401" spans="63:63" x14ac:dyDescent="0.25">
      <c r="BK695401" s="2311"/>
    </row>
    <row r="695425" spans="63:63" x14ac:dyDescent="0.25">
      <c r="BK695425" s="2315"/>
    </row>
    <row r="695426" spans="63:63" x14ac:dyDescent="0.25">
      <c r="BK695426" s="2311"/>
    </row>
    <row r="695450" spans="63:63" x14ac:dyDescent="0.25">
      <c r="BK695450" s="2315"/>
    </row>
    <row r="695451" spans="63:63" x14ac:dyDescent="0.25">
      <c r="BK695451" s="2311"/>
    </row>
    <row r="695475" spans="63:63" x14ac:dyDescent="0.25">
      <c r="BK695475" s="2315"/>
    </row>
    <row r="695476" spans="63:63" x14ac:dyDescent="0.25">
      <c r="BK695476" s="2311"/>
    </row>
    <row r="695500" spans="63:63" x14ac:dyDescent="0.25">
      <c r="BK695500" s="2315"/>
    </row>
    <row r="695501" spans="63:63" x14ac:dyDescent="0.25">
      <c r="BK695501" s="2311"/>
    </row>
    <row r="695525" spans="63:63" x14ac:dyDescent="0.25">
      <c r="BK695525" s="2315"/>
    </row>
    <row r="695526" spans="63:63" x14ac:dyDescent="0.25">
      <c r="BK695526" s="2311"/>
    </row>
    <row r="695550" spans="63:63" x14ac:dyDescent="0.25">
      <c r="BK695550" s="2315"/>
    </row>
    <row r="695551" spans="63:63" x14ac:dyDescent="0.25">
      <c r="BK695551" s="2311"/>
    </row>
    <row r="695575" spans="63:63" x14ac:dyDescent="0.25">
      <c r="BK695575" s="2315"/>
    </row>
    <row r="695576" spans="63:63" x14ac:dyDescent="0.25">
      <c r="BK695576" s="2311"/>
    </row>
    <row r="695600" spans="63:63" x14ac:dyDescent="0.25">
      <c r="BK695600" s="2315"/>
    </row>
    <row r="695601" spans="63:63" x14ac:dyDescent="0.25">
      <c r="BK695601" s="2311"/>
    </row>
    <row r="695625" spans="63:63" x14ac:dyDescent="0.25">
      <c r="BK695625" s="2315"/>
    </row>
    <row r="695626" spans="63:63" x14ac:dyDescent="0.25">
      <c r="BK695626" s="2311"/>
    </row>
    <row r="695650" spans="63:63" x14ac:dyDescent="0.25">
      <c r="BK695650" s="2315"/>
    </row>
    <row r="695651" spans="63:63" x14ac:dyDescent="0.25">
      <c r="BK695651" s="2311"/>
    </row>
    <row r="695675" spans="63:63" x14ac:dyDescent="0.25">
      <c r="BK695675" s="2315"/>
    </row>
    <row r="695676" spans="63:63" x14ac:dyDescent="0.25">
      <c r="BK695676" s="2311"/>
    </row>
    <row r="695700" spans="63:63" x14ac:dyDescent="0.25">
      <c r="BK695700" s="2315"/>
    </row>
    <row r="695701" spans="63:63" x14ac:dyDescent="0.25">
      <c r="BK695701" s="2311"/>
    </row>
    <row r="695725" spans="63:63" x14ac:dyDescent="0.25">
      <c r="BK695725" s="2315"/>
    </row>
    <row r="695726" spans="63:63" x14ac:dyDescent="0.25">
      <c r="BK695726" s="2311"/>
    </row>
    <row r="695750" spans="63:63" x14ac:dyDescent="0.25">
      <c r="BK695750" s="2315"/>
    </row>
    <row r="695751" spans="63:63" x14ac:dyDescent="0.25">
      <c r="BK695751" s="2311"/>
    </row>
    <row r="695775" spans="63:63" x14ac:dyDescent="0.25">
      <c r="BK695775" s="2315"/>
    </row>
    <row r="695776" spans="63:63" x14ac:dyDescent="0.25">
      <c r="BK695776" s="2311"/>
    </row>
    <row r="695800" spans="63:63" x14ac:dyDescent="0.25">
      <c r="BK695800" s="2315"/>
    </row>
    <row r="695801" spans="63:63" x14ac:dyDescent="0.25">
      <c r="BK695801" s="2311"/>
    </row>
    <row r="695825" spans="63:63" x14ac:dyDescent="0.25">
      <c r="BK695825" s="2315"/>
    </row>
    <row r="695826" spans="63:63" x14ac:dyDescent="0.25">
      <c r="BK695826" s="2311"/>
    </row>
    <row r="695850" spans="63:63" x14ac:dyDescent="0.25">
      <c r="BK695850" s="2315"/>
    </row>
    <row r="695851" spans="63:63" x14ac:dyDescent="0.25">
      <c r="BK695851" s="2311"/>
    </row>
    <row r="695875" spans="63:63" x14ac:dyDescent="0.25">
      <c r="BK695875" s="2315"/>
    </row>
    <row r="695876" spans="63:63" x14ac:dyDescent="0.25">
      <c r="BK695876" s="2311"/>
    </row>
    <row r="695900" spans="63:63" x14ac:dyDescent="0.25">
      <c r="BK695900" s="2315"/>
    </row>
    <row r="695901" spans="63:63" x14ac:dyDescent="0.25">
      <c r="BK695901" s="2311"/>
    </row>
    <row r="695925" spans="63:63" x14ac:dyDescent="0.25">
      <c r="BK695925" s="2315"/>
    </row>
    <row r="695926" spans="63:63" x14ac:dyDescent="0.25">
      <c r="BK695926" s="2311"/>
    </row>
    <row r="695950" spans="63:63" x14ac:dyDescent="0.25">
      <c r="BK695950" s="2315"/>
    </row>
    <row r="695951" spans="63:63" x14ac:dyDescent="0.25">
      <c r="BK695951" s="2311"/>
    </row>
    <row r="695975" spans="63:63" x14ac:dyDescent="0.25">
      <c r="BK695975" s="2315"/>
    </row>
    <row r="695976" spans="63:63" x14ac:dyDescent="0.25">
      <c r="BK695976" s="2311"/>
    </row>
    <row r="696000" spans="63:63" x14ac:dyDescent="0.25">
      <c r="BK696000" s="2315"/>
    </row>
    <row r="696001" spans="63:63" x14ac:dyDescent="0.25">
      <c r="BK696001" s="2311"/>
    </row>
    <row r="696025" spans="63:63" x14ac:dyDescent="0.25">
      <c r="BK696025" s="2315"/>
    </row>
    <row r="696026" spans="63:63" x14ac:dyDescent="0.25">
      <c r="BK696026" s="2311"/>
    </row>
    <row r="696050" spans="63:63" x14ac:dyDescent="0.25">
      <c r="BK696050" s="2315"/>
    </row>
    <row r="696051" spans="63:63" x14ac:dyDescent="0.25">
      <c r="BK696051" s="2311"/>
    </row>
    <row r="696075" spans="63:63" x14ac:dyDescent="0.25">
      <c r="BK696075" s="2315"/>
    </row>
    <row r="696076" spans="63:63" x14ac:dyDescent="0.25">
      <c r="BK696076" s="2311"/>
    </row>
    <row r="696100" spans="63:63" x14ac:dyDescent="0.25">
      <c r="BK696100" s="2315"/>
    </row>
    <row r="696101" spans="63:63" x14ac:dyDescent="0.25">
      <c r="BK696101" s="2311"/>
    </row>
    <row r="696125" spans="63:63" x14ac:dyDescent="0.25">
      <c r="BK696125" s="2315"/>
    </row>
    <row r="696126" spans="63:63" x14ac:dyDescent="0.25">
      <c r="BK696126" s="2311"/>
    </row>
    <row r="696150" spans="63:63" x14ac:dyDescent="0.25">
      <c r="BK696150" s="2315"/>
    </row>
    <row r="696151" spans="63:63" x14ac:dyDescent="0.25">
      <c r="BK696151" s="2311"/>
    </row>
    <row r="696175" spans="63:63" x14ac:dyDescent="0.25">
      <c r="BK696175" s="2315"/>
    </row>
    <row r="696176" spans="63:63" x14ac:dyDescent="0.25">
      <c r="BK696176" s="2311"/>
    </row>
    <row r="696200" spans="63:63" x14ac:dyDescent="0.25">
      <c r="BK696200" s="2315"/>
    </row>
    <row r="696201" spans="63:63" x14ac:dyDescent="0.25">
      <c r="BK696201" s="2311"/>
    </row>
    <row r="696225" spans="63:63" x14ac:dyDescent="0.25">
      <c r="BK696225" s="2315"/>
    </row>
    <row r="696226" spans="63:63" x14ac:dyDescent="0.25">
      <c r="BK696226" s="2311"/>
    </row>
    <row r="696250" spans="63:63" x14ac:dyDescent="0.25">
      <c r="BK696250" s="2315"/>
    </row>
    <row r="696251" spans="63:63" x14ac:dyDescent="0.25">
      <c r="BK696251" s="2311"/>
    </row>
    <row r="696275" spans="63:63" x14ac:dyDescent="0.25">
      <c r="BK696275" s="2315"/>
    </row>
    <row r="696276" spans="63:63" x14ac:dyDescent="0.25">
      <c r="BK696276" s="2311"/>
    </row>
    <row r="696300" spans="63:63" x14ac:dyDescent="0.25">
      <c r="BK696300" s="2315"/>
    </row>
    <row r="696301" spans="63:63" x14ac:dyDescent="0.25">
      <c r="BK696301" s="2311"/>
    </row>
    <row r="696325" spans="63:63" x14ac:dyDescent="0.25">
      <c r="BK696325" s="2315"/>
    </row>
    <row r="696326" spans="63:63" x14ac:dyDescent="0.25">
      <c r="BK696326" s="2311"/>
    </row>
    <row r="696350" spans="63:63" x14ac:dyDescent="0.25">
      <c r="BK696350" s="2315"/>
    </row>
    <row r="696351" spans="63:63" x14ac:dyDescent="0.25">
      <c r="BK696351" s="2311"/>
    </row>
    <row r="696375" spans="63:63" x14ac:dyDescent="0.25">
      <c r="BK696375" s="2315"/>
    </row>
    <row r="696376" spans="63:63" x14ac:dyDescent="0.25">
      <c r="BK696376" s="2311"/>
    </row>
    <row r="696400" spans="63:63" x14ac:dyDescent="0.25">
      <c r="BK696400" s="2315"/>
    </row>
    <row r="696401" spans="63:63" x14ac:dyDescent="0.25">
      <c r="BK696401" s="2311"/>
    </row>
    <row r="696425" spans="63:63" x14ac:dyDescent="0.25">
      <c r="BK696425" s="2315"/>
    </row>
    <row r="696426" spans="63:63" x14ac:dyDescent="0.25">
      <c r="BK696426" s="2311"/>
    </row>
    <row r="696450" spans="63:63" x14ac:dyDescent="0.25">
      <c r="BK696450" s="2315"/>
    </row>
    <row r="696451" spans="63:63" x14ac:dyDescent="0.25">
      <c r="BK696451" s="2311"/>
    </row>
    <row r="696475" spans="63:63" x14ac:dyDescent="0.25">
      <c r="BK696475" s="2315"/>
    </row>
    <row r="696476" spans="63:63" x14ac:dyDescent="0.25">
      <c r="BK696476" s="2311"/>
    </row>
    <row r="696500" spans="63:63" x14ac:dyDescent="0.25">
      <c r="BK696500" s="2315"/>
    </row>
    <row r="696501" spans="63:63" x14ac:dyDescent="0.25">
      <c r="BK696501" s="2311"/>
    </row>
    <row r="696525" spans="63:63" x14ac:dyDescent="0.25">
      <c r="BK696525" s="2315"/>
    </row>
    <row r="696526" spans="63:63" x14ac:dyDescent="0.25">
      <c r="BK696526" s="2311"/>
    </row>
    <row r="696550" spans="63:63" x14ac:dyDescent="0.25">
      <c r="BK696550" s="2315"/>
    </row>
    <row r="696551" spans="63:63" x14ac:dyDescent="0.25">
      <c r="BK696551" s="2311"/>
    </row>
    <row r="696575" spans="63:63" x14ac:dyDescent="0.25">
      <c r="BK696575" s="2315"/>
    </row>
    <row r="696576" spans="63:63" x14ac:dyDescent="0.25">
      <c r="BK696576" s="2311"/>
    </row>
    <row r="696600" spans="63:63" x14ac:dyDescent="0.25">
      <c r="BK696600" s="2315"/>
    </row>
    <row r="696601" spans="63:63" x14ac:dyDescent="0.25">
      <c r="BK696601" s="2311"/>
    </row>
    <row r="696625" spans="63:63" x14ac:dyDescent="0.25">
      <c r="BK696625" s="2315"/>
    </row>
    <row r="696626" spans="63:63" x14ac:dyDescent="0.25">
      <c r="BK696626" s="2311"/>
    </row>
    <row r="696650" spans="63:63" x14ac:dyDescent="0.25">
      <c r="BK696650" s="2315"/>
    </row>
    <row r="696651" spans="63:63" x14ac:dyDescent="0.25">
      <c r="BK696651" s="2311"/>
    </row>
    <row r="696675" spans="63:63" x14ac:dyDescent="0.25">
      <c r="BK696675" s="2315"/>
    </row>
    <row r="696676" spans="63:63" x14ac:dyDescent="0.25">
      <c r="BK696676" s="2311"/>
    </row>
    <row r="696700" spans="63:63" x14ac:dyDescent="0.25">
      <c r="BK696700" s="2315"/>
    </row>
    <row r="696701" spans="63:63" x14ac:dyDescent="0.25">
      <c r="BK696701" s="2311"/>
    </row>
    <row r="696725" spans="63:63" x14ac:dyDescent="0.25">
      <c r="BK696725" s="2315"/>
    </row>
    <row r="696726" spans="63:63" x14ac:dyDescent="0.25">
      <c r="BK696726" s="2311"/>
    </row>
    <row r="696750" spans="63:63" x14ac:dyDescent="0.25">
      <c r="BK696750" s="2315"/>
    </row>
    <row r="696751" spans="63:63" x14ac:dyDescent="0.25">
      <c r="BK696751" s="2311"/>
    </row>
    <row r="696775" spans="63:63" x14ac:dyDescent="0.25">
      <c r="BK696775" s="2315"/>
    </row>
    <row r="696776" spans="63:63" x14ac:dyDescent="0.25">
      <c r="BK696776" s="2311"/>
    </row>
    <row r="696800" spans="63:63" x14ac:dyDescent="0.25">
      <c r="BK696800" s="2315"/>
    </row>
    <row r="696801" spans="63:63" x14ac:dyDescent="0.25">
      <c r="BK696801" s="2311"/>
    </row>
    <row r="696825" spans="63:63" x14ac:dyDescent="0.25">
      <c r="BK696825" s="2315"/>
    </row>
    <row r="696826" spans="63:63" x14ac:dyDescent="0.25">
      <c r="BK696826" s="2311"/>
    </row>
    <row r="696850" spans="63:63" x14ac:dyDescent="0.25">
      <c r="BK696850" s="2315"/>
    </row>
    <row r="696851" spans="63:63" x14ac:dyDescent="0.25">
      <c r="BK696851" s="2311"/>
    </row>
    <row r="696875" spans="63:63" x14ac:dyDescent="0.25">
      <c r="BK696875" s="2315"/>
    </row>
    <row r="696876" spans="63:63" x14ac:dyDescent="0.25">
      <c r="BK696876" s="2311"/>
    </row>
    <row r="696900" spans="63:63" x14ac:dyDescent="0.25">
      <c r="BK696900" s="2315"/>
    </row>
    <row r="696901" spans="63:63" x14ac:dyDescent="0.25">
      <c r="BK696901" s="2311"/>
    </row>
    <row r="696925" spans="63:63" x14ac:dyDescent="0.25">
      <c r="BK696925" s="2315"/>
    </row>
    <row r="696926" spans="63:63" x14ac:dyDescent="0.25">
      <c r="BK696926" s="2311"/>
    </row>
    <row r="696950" spans="63:63" x14ac:dyDescent="0.25">
      <c r="BK696950" s="2315"/>
    </row>
    <row r="696951" spans="63:63" x14ac:dyDescent="0.25">
      <c r="BK696951" s="2311"/>
    </row>
    <row r="696975" spans="63:63" x14ac:dyDescent="0.25">
      <c r="BK696975" s="2315"/>
    </row>
    <row r="696976" spans="63:63" x14ac:dyDescent="0.25">
      <c r="BK696976" s="2311"/>
    </row>
    <row r="697000" spans="63:63" x14ac:dyDescent="0.25">
      <c r="BK697000" s="2315"/>
    </row>
    <row r="697001" spans="63:63" x14ac:dyDescent="0.25">
      <c r="BK697001" s="2311"/>
    </row>
    <row r="697025" spans="63:63" x14ac:dyDescent="0.25">
      <c r="BK697025" s="2315"/>
    </row>
    <row r="697026" spans="63:63" x14ac:dyDescent="0.25">
      <c r="BK697026" s="2311"/>
    </row>
    <row r="697050" spans="63:63" x14ac:dyDescent="0.25">
      <c r="BK697050" s="2315"/>
    </row>
    <row r="697051" spans="63:63" x14ac:dyDescent="0.25">
      <c r="BK697051" s="2311"/>
    </row>
    <row r="697075" spans="63:63" x14ac:dyDescent="0.25">
      <c r="BK697075" s="2315"/>
    </row>
    <row r="697076" spans="63:63" x14ac:dyDescent="0.25">
      <c r="BK697076" s="2311"/>
    </row>
    <row r="697100" spans="63:63" x14ac:dyDescent="0.25">
      <c r="BK697100" s="2315"/>
    </row>
    <row r="697101" spans="63:63" x14ac:dyDescent="0.25">
      <c r="BK697101" s="2311"/>
    </row>
    <row r="697125" spans="63:63" x14ac:dyDescent="0.25">
      <c r="BK697125" s="2315"/>
    </row>
    <row r="697126" spans="63:63" x14ac:dyDescent="0.25">
      <c r="BK697126" s="2311"/>
    </row>
    <row r="697150" spans="63:63" x14ac:dyDescent="0.25">
      <c r="BK697150" s="2315"/>
    </row>
    <row r="697151" spans="63:63" x14ac:dyDescent="0.25">
      <c r="BK697151" s="2311"/>
    </row>
    <row r="697175" spans="63:63" x14ac:dyDescent="0.25">
      <c r="BK697175" s="2315"/>
    </row>
    <row r="697176" spans="63:63" x14ac:dyDescent="0.25">
      <c r="BK697176" s="2311"/>
    </row>
    <row r="697200" spans="63:63" x14ac:dyDescent="0.25">
      <c r="BK697200" s="2315"/>
    </row>
    <row r="697201" spans="63:63" x14ac:dyDescent="0.25">
      <c r="BK697201" s="2311"/>
    </row>
    <row r="697225" spans="63:63" x14ac:dyDescent="0.25">
      <c r="BK697225" s="2315"/>
    </row>
    <row r="697226" spans="63:63" x14ac:dyDescent="0.25">
      <c r="BK697226" s="2311"/>
    </row>
    <row r="697250" spans="63:63" x14ac:dyDescent="0.25">
      <c r="BK697250" s="2315"/>
    </row>
    <row r="697251" spans="63:63" x14ac:dyDescent="0.25">
      <c r="BK697251" s="2311"/>
    </row>
    <row r="697275" spans="63:63" x14ac:dyDescent="0.25">
      <c r="BK697275" s="2315"/>
    </row>
    <row r="697276" spans="63:63" x14ac:dyDescent="0.25">
      <c r="BK697276" s="2311"/>
    </row>
    <row r="697300" spans="63:63" x14ac:dyDescent="0.25">
      <c r="BK697300" s="2315"/>
    </row>
    <row r="697301" spans="63:63" x14ac:dyDescent="0.25">
      <c r="BK697301" s="2311"/>
    </row>
    <row r="697325" spans="63:63" x14ac:dyDescent="0.25">
      <c r="BK697325" s="2315"/>
    </row>
    <row r="697326" spans="63:63" x14ac:dyDescent="0.25">
      <c r="BK697326" s="2311"/>
    </row>
    <row r="697350" spans="63:63" x14ac:dyDescent="0.25">
      <c r="BK697350" s="2315"/>
    </row>
    <row r="697351" spans="63:63" x14ac:dyDescent="0.25">
      <c r="BK697351" s="2311"/>
    </row>
    <row r="697375" spans="63:63" x14ac:dyDescent="0.25">
      <c r="BK697375" s="2315"/>
    </row>
    <row r="697376" spans="63:63" x14ac:dyDescent="0.25">
      <c r="BK697376" s="2311"/>
    </row>
    <row r="697400" spans="63:63" x14ac:dyDescent="0.25">
      <c r="BK697400" s="2315"/>
    </row>
    <row r="697401" spans="63:63" x14ac:dyDescent="0.25">
      <c r="BK697401" s="2311"/>
    </row>
    <row r="697425" spans="63:63" x14ac:dyDescent="0.25">
      <c r="BK697425" s="2315"/>
    </row>
    <row r="697426" spans="63:63" x14ac:dyDescent="0.25">
      <c r="BK697426" s="2311"/>
    </row>
    <row r="697450" spans="63:63" x14ac:dyDescent="0.25">
      <c r="BK697450" s="2315"/>
    </row>
    <row r="697451" spans="63:63" x14ac:dyDescent="0.25">
      <c r="BK697451" s="2311"/>
    </row>
    <row r="697475" spans="63:63" x14ac:dyDescent="0.25">
      <c r="BK697475" s="2315"/>
    </row>
    <row r="697476" spans="63:63" x14ac:dyDescent="0.25">
      <c r="BK697476" s="2311"/>
    </row>
    <row r="697500" spans="63:63" x14ac:dyDescent="0.25">
      <c r="BK697500" s="2315"/>
    </row>
    <row r="697501" spans="63:63" x14ac:dyDescent="0.25">
      <c r="BK697501" s="2311"/>
    </row>
    <row r="697525" spans="63:63" x14ac:dyDescent="0.25">
      <c r="BK697525" s="2315"/>
    </row>
    <row r="697526" spans="63:63" x14ac:dyDescent="0.25">
      <c r="BK697526" s="2311"/>
    </row>
    <row r="697550" spans="63:63" x14ac:dyDescent="0.25">
      <c r="BK697550" s="2315"/>
    </row>
    <row r="697551" spans="63:63" x14ac:dyDescent="0.25">
      <c r="BK697551" s="2311"/>
    </row>
    <row r="697575" spans="63:63" x14ac:dyDescent="0.25">
      <c r="BK697575" s="2315"/>
    </row>
    <row r="697576" spans="63:63" x14ac:dyDescent="0.25">
      <c r="BK697576" s="2311"/>
    </row>
    <row r="697600" spans="63:63" x14ac:dyDescent="0.25">
      <c r="BK697600" s="2315"/>
    </row>
    <row r="697601" spans="63:63" x14ac:dyDescent="0.25">
      <c r="BK697601" s="2311"/>
    </row>
    <row r="697625" spans="63:63" x14ac:dyDescent="0.25">
      <c r="BK697625" s="2315"/>
    </row>
    <row r="697626" spans="63:63" x14ac:dyDescent="0.25">
      <c r="BK697626" s="2311"/>
    </row>
    <row r="697650" spans="63:63" x14ac:dyDescent="0.25">
      <c r="BK697650" s="2315"/>
    </row>
    <row r="697651" spans="63:63" x14ac:dyDescent="0.25">
      <c r="BK697651" s="2311"/>
    </row>
    <row r="697675" spans="63:63" x14ac:dyDescent="0.25">
      <c r="BK697675" s="2315"/>
    </row>
    <row r="697676" spans="63:63" x14ac:dyDescent="0.25">
      <c r="BK697676" s="2311"/>
    </row>
    <row r="697700" spans="63:63" x14ac:dyDescent="0.25">
      <c r="BK697700" s="2315"/>
    </row>
    <row r="697701" spans="63:63" x14ac:dyDescent="0.25">
      <c r="BK697701" s="2311"/>
    </row>
    <row r="697725" spans="63:63" x14ac:dyDescent="0.25">
      <c r="BK697725" s="2315"/>
    </row>
    <row r="697726" spans="63:63" x14ac:dyDescent="0.25">
      <c r="BK697726" s="2311"/>
    </row>
    <row r="697750" spans="63:63" x14ac:dyDescent="0.25">
      <c r="BK697750" s="2315"/>
    </row>
    <row r="697751" spans="63:63" x14ac:dyDescent="0.25">
      <c r="BK697751" s="2311"/>
    </row>
    <row r="697775" spans="63:63" x14ac:dyDescent="0.25">
      <c r="BK697775" s="2315"/>
    </row>
    <row r="697776" spans="63:63" x14ac:dyDescent="0.25">
      <c r="BK697776" s="2311"/>
    </row>
    <row r="697800" spans="63:63" x14ac:dyDescent="0.25">
      <c r="BK697800" s="2315"/>
    </row>
    <row r="697801" spans="63:63" x14ac:dyDescent="0.25">
      <c r="BK697801" s="2311"/>
    </row>
    <row r="697825" spans="63:63" x14ac:dyDescent="0.25">
      <c r="BK697825" s="2315"/>
    </row>
    <row r="697826" spans="63:63" x14ac:dyDescent="0.25">
      <c r="BK697826" s="2311"/>
    </row>
    <row r="697850" spans="63:63" x14ac:dyDescent="0.25">
      <c r="BK697850" s="2315"/>
    </row>
    <row r="697851" spans="63:63" x14ac:dyDescent="0.25">
      <c r="BK697851" s="2311"/>
    </row>
    <row r="697875" spans="63:63" x14ac:dyDescent="0.25">
      <c r="BK697875" s="2315"/>
    </row>
    <row r="697876" spans="63:63" x14ac:dyDescent="0.25">
      <c r="BK697876" s="2311"/>
    </row>
    <row r="697900" spans="63:63" x14ac:dyDescent="0.25">
      <c r="BK697900" s="2315"/>
    </row>
    <row r="697901" spans="63:63" x14ac:dyDescent="0.25">
      <c r="BK697901" s="2311"/>
    </row>
    <row r="697925" spans="63:63" x14ac:dyDescent="0.25">
      <c r="BK697925" s="2315"/>
    </row>
    <row r="697926" spans="63:63" x14ac:dyDescent="0.25">
      <c r="BK697926" s="2311"/>
    </row>
    <row r="697950" spans="63:63" x14ac:dyDescent="0.25">
      <c r="BK697950" s="2315"/>
    </row>
    <row r="697951" spans="63:63" x14ac:dyDescent="0.25">
      <c r="BK697951" s="2311"/>
    </row>
    <row r="697975" spans="63:63" x14ac:dyDescent="0.25">
      <c r="BK697975" s="2315"/>
    </row>
    <row r="697976" spans="63:63" x14ac:dyDescent="0.25">
      <c r="BK697976" s="2311"/>
    </row>
    <row r="698000" spans="63:63" x14ac:dyDescent="0.25">
      <c r="BK698000" s="2315"/>
    </row>
    <row r="698001" spans="63:63" x14ac:dyDescent="0.25">
      <c r="BK698001" s="2311"/>
    </row>
    <row r="698025" spans="63:63" x14ac:dyDescent="0.25">
      <c r="BK698025" s="2315"/>
    </row>
    <row r="698026" spans="63:63" x14ac:dyDescent="0.25">
      <c r="BK698026" s="2311"/>
    </row>
    <row r="698050" spans="63:63" x14ac:dyDescent="0.25">
      <c r="BK698050" s="2315"/>
    </row>
    <row r="698051" spans="63:63" x14ac:dyDescent="0.25">
      <c r="BK698051" s="2311"/>
    </row>
    <row r="698075" spans="63:63" x14ac:dyDescent="0.25">
      <c r="BK698075" s="2315"/>
    </row>
    <row r="698076" spans="63:63" x14ac:dyDescent="0.25">
      <c r="BK698076" s="2311"/>
    </row>
    <row r="698100" spans="63:63" x14ac:dyDescent="0.25">
      <c r="BK698100" s="2315"/>
    </row>
    <row r="698101" spans="63:63" x14ac:dyDescent="0.25">
      <c r="BK698101" s="2311"/>
    </row>
    <row r="698125" spans="63:63" x14ac:dyDescent="0.25">
      <c r="BK698125" s="2315"/>
    </row>
    <row r="698126" spans="63:63" x14ac:dyDescent="0.25">
      <c r="BK698126" s="2311"/>
    </row>
    <row r="698150" spans="63:63" x14ac:dyDescent="0.25">
      <c r="BK698150" s="2315"/>
    </row>
    <row r="698151" spans="63:63" x14ac:dyDescent="0.25">
      <c r="BK698151" s="2311"/>
    </row>
    <row r="698175" spans="63:63" x14ac:dyDescent="0.25">
      <c r="BK698175" s="2315"/>
    </row>
    <row r="698176" spans="63:63" x14ac:dyDescent="0.25">
      <c r="BK698176" s="2311"/>
    </row>
    <row r="698200" spans="63:63" x14ac:dyDescent="0.25">
      <c r="BK698200" s="2315"/>
    </row>
    <row r="698201" spans="63:63" x14ac:dyDescent="0.25">
      <c r="BK698201" s="2311"/>
    </row>
    <row r="698225" spans="63:63" x14ac:dyDescent="0.25">
      <c r="BK698225" s="2315"/>
    </row>
    <row r="698226" spans="63:63" x14ac:dyDescent="0.25">
      <c r="BK698226" s="2311"/>
    </row>
    <row r="698250" spans="63:63" x14ac:dyDescent="0.25">
      <c r="BK698250" s="2315"/>
    </row>
    <row r="698251" spans="63:63" x14ac:dyDescent="0.25">
      <c r="BK698251" s="2311"/>
    </row>
    <row r="698275" spans="63:63" x14ac:dyDescent="0.25">
      <c r="BK698275" s="2315"/>
    </row>
    <row r="698276" spans="63:63" x14ac:dyDescent="0.25">
      <c r="BK698276" s="2311"/>
    </row>
    <row r="698300" spans="63:63" x14ac:dyDescent="0.25">
      <c r="BK698300" s="2315"/>
    </row>
    <row r="698301" spans="63:63" x14ac:dyDescent="0.25">
      <c r="BK698301" s="2311"/>
    </row>
    <row r="698325" spans="63:63" x14ac:dyDescent="0.25">
      <c r="BK698325" s="2315"/>
    </row>
    <row r="698326" spans="63:63" x14ac:dyDescent="0.25">
      <c r="BK698326" s="2311"/>
    </row>
    <row r="698350" spans="63:63" x14ac:dyDescent="0.25">
      <c r="BK698350" s="2315"/>
    </row>
    <row r="698351" spans="63:63" x14ac:dyDescent="0.25">
      <c r="BK698351" s="2311"/>
    </row>
    <row r="698375" spans="63:63" x14ac:dyDescent="0.25">
      <c r="BK698375" s="2315"/>
    </row>
    <row r="698376" spans="63:63" x14ac:dyDescent="0.25">
      <c r="BK698376" s="2311"/>
    </row>
    <row r="698400" spans="63:63" x14ac:dyDescent="0.25">
      <c r="BK698400" s="2315"/>
    </row>
    <row r="698401" spans="63:63" x14ac:dyDescent="0.25">
      <c r="BK698401" s="2311"/>
    </row>
    <row r="698425" spans="63:63" x14ac:dyDescent="0.25">
      <c r="BK698425" s="2315"/>
    </row>
    <row r="698426" spans="63:63" x14ac:dyDescent="0.25">
      <c r="BK698426" s="2311"/>
    </row>
    <row r="698450" spans="63:63" x14ac:dyDescent="0.25">
      <c r="BK698450" s="2315"/>
    </row>
    <row r="698451" spans="63:63" x14ac:dyDescent="0.25">
      <c r="BK698451" s="2311"/>
    </row>
    <row r="698475" spans="63:63" x14ac:dyDescent="0.25">
      <c r="BK698475" s="2315"/>
    </row>
    <row r="698476" spans="63:63" x14ac:dyDescent="0.25">
      <c r="BK698476" s="2311"/>
    </row>
    <row r="698500" spans="63:63" x14ac:dyDescent="0.25">
      <c r="BK698500" s="2315"/>
    </row>
    <row r="698501" spans="63:63" x14ac:dyDescent="0.25">
      <c r="BK698501" s="2311"/>
    </row>
    <row r="698525" spans="63:63" x14ac:dyDescent="0.25">
      <c r="BK698525" s="2315"/>
    </row>
    <row r="698526" spans="63:63" x14ac:dyDescent="0.25">
      <c r="BK698526" s="2311"/>
    </row>
    <row r="698550" spans="63:63" x14ac:dyDescent="0.25">
      <c r="BK698550" s="2315"/>
    </row>
    <row r="698551" spans="63:63" x14ac:dyDescent="0.25">
      <c r="BK698551" s="2311"/>
    </row>
    <row r="698575" spans="63:63" x14ac:dyDescent="0.25">
      <c r="BK698575" s="2315"/>
    </row>
    <row r="698576" spans="63:63" x14ac:dyDescent="0.25">
      <c r="BK698576" s="2311"/>
    </row>
    <row r="698600" spans="63:63" x14ac:dyDescent="0.25">
      <c r="BK698600" s="2315"/>
    </row>
    <row r="698601" spans="63:63" x14ac:dyDescent="0.25">
      <c r="BK698601" s="2311"/>
    </row>
    <row r="698625" spans="63:63" x14ac:dyDescent="0.25">
      <c r="BK698625" s="2315"/>
    </row>
    <row r="698626" spans="63:63" x14ac:dyDescent="0.25">
      <c r="BK698626" s="2311"/>
    </row>
    <row r="698650" spans="63:63" x14ac:dyDescent="0.25">
      <c r="BK698650" s="2315"/>
    </row>
    <row r="698651" spans="63:63" x14ac:dyDescent="0.25">
      <c r="BK698651" s="2311"/>
    </row>
    <row r="698675" spans="63:63" x14ac:dyDescent="0.25">
      <c r="BK698675" s="2315"/>
    </row>
    <row r="698676" spans="63:63" x14ac:dyDescent="0.25">
      <c r="BK698676" s="2311"/>
    </row>
    <row r="698700" spans="63:63" x14ac:dyDescent="0.25">
      <c r="BK698700" s="2315"/>
    </row>
    <row r="698701" spans="63:63" x14ac:dyDescent="0.25">
      <c r="BK698701" s="2311"/>
    </row>
    <row r="698725" spans="63:63" x14ac:dyDescent="0.25">
      <c r="BK698725" s="2315"/>
    </row>
    <row r="698726" spans="63:63" x14ac:dyDescent="0.25">
      <c r="BK698726" s="2311"/>
    </row>
    <row r="698750" spans="63:63" x14ac:dyDescent="0.25">
      <c r="BK698750" s="2315"/>
    </row>
    <row r="698751" spans="63:63" x14ac:dyDescent="0.25">
      <c r="BK698751" s="2311"/>
    </row>
    <row r="698775" spans="63:63" x14ac:dyDescent="0.25">
      <c r="BK698775" s="2315"/>
    </row>
    <row r="698776" spans="63:63" x14ac:dyDescent="0.25">
      <c r="BK698776" s="2311"/>
    </row>
    <row r="698800" spans="63:63" x14ac:dyDescent="0.25">
      <c r="BK698800" s="2315"/>
    </row>
    <row r="698801" spans="63:63" x14ac:dyDescent="0.25">
      <c r="BK698801" s="2311"/>
    </row>
    <row r="698825" spans="63:63" x14ac:dyDescent="0.25">
      <c r="BK698825" s="2315"/>
    </row>
    <row r="698826" spans="63:63" x14ac:dyDescent="0.25">
      <c r="BK698826" s="2311"/>
    </row>
    <row r="698850" spans="63:63" x14ac:dyDescent="0.25">
      <c r="BK698850" s="2315"/>
    </row>
    <row r="698851" spans="63:63" x14ac:dyDescent="0.25">
      <c r="BK698851" s="2311"/>
    </row>
    <row r="698875" spans="63:63" x14ac:dyDescent="0.25">
      <c r="BK698875" s="2315"/>
    </row>
    <row r="698876" spans="63:63" x14ac:dyDescent="0.25">
      <c r="BK698876" s="2311"/>
    </row>
    <row r="698900" spans="63:63" x14ac:dyDescent="0.25">
      <c r="BK698900" s="2315"/>
    </row>
    <row r="698901" spans="63:63" x14ac:dyDescent="0.25">
      <c r="BK698901" s="2311"/>
    </row>
    <row r="698925" spans="63:63" x14ac:dyDescent="0.25">
      <c r="BK698925" s="2315"/>
    </row>
    <row r="698926" spans="63:63" x14ac:dyDescent="0.25">
      <c r="BK698926" s="2311"/>
    </row>
    <row r="698950" spans="63:63" x14ac:dyDescent="0.25">
      <c r="BK698950" s="2315"/>
    </row>
    <row r="698951" spans="63:63" x14ac:dyDescent="0.25">
      <c r="BK698951" s="2311"/>
    </row>
    <row r="698975" spans="63:63" x14ac:dyDescent="0.25">
      <c r="BK698975" s="2315"/>
    </row>
    <row r="698976" spans="63:63" x14ac:dyDescent="0.25">
      <c r="BK698976" s="2311"/>
    </row>
    <row r="699000" spans="63:63" x14ac:dyDescent="0.25">
      <c r="BK699000" s="2315"/>
    </row>
    <row r="699001" spans="63:63" x14ac:dyDescent="0.25">
      <c r="BK699001" s="2311"/>
    </row>
    <row r="699025" spans="63:63" x14ac:dyDescent="0.25">
      <c r="BK699025" s="2315"/>
    </row>
    <row r="699026" spans="63:63" x14ac:dyDescent="0.25">
      <c r="BK699026" s="2311"/>
    </row>
    <row r="699050" spans="63:63" x14ac:dyDescent="0.25">
      <c r="BK699050" s="2315"/>
    </row>
    <row r="699051" spans="63:63" x14ac:dyDescent="0.25">
      <c r="BK699051" s="2311"/>
    </row>
    <row r="699075" spans="63:63" x14ac:dyDescent="0.25">
      <c r="BK699075" s="2315"/>
    </row>
    <row r="699076" spans="63:63" x14ac:dyDescent="0.25">
      <c r="BK699076" s="2311"/>
    </row>
    <row r="699100" spans="63:63" x14ac:dyDescent="0.25">
      <c r="BK699100" s="2315"/>
    </row>
    <row r="699101" spans="63:63" x14ac:dyDescent="0.25">
      <c r="BK699101" s="2311"/>
    </row>
    <row r="699125" spans="63:63" x14ac:dyDescent="0.25">
      <c r="BK699125" s="2315"/>
    </row>
    <row r="699126" spans="63:63" x14ac:dyDescent="0.25">
      <c r="BK699126" s="2311"/>
    </row>
    <row r="699150" spans="63:63" x14ac:dyDescent="0.25">
      <c r="BK699150" s="2315"/>
    </row>
    <row r="699151" spans="63:63" x14ac:dyDescent="0.25">
      <c r="BK699151" s="2311"/>
    </row>
    <row r="699175" spans="63:63" x14ac:dyDescent="0.25">
      <c r="BK699175" s="2315"/>
    </row>
    <row r="699176" spans="63:63" x14ac:dyDescent="0.25">
      <c r="BK699176" s="2311"/>
    </row>
    <row r="699200" spans="63:63" x14ac:dyDescent="0.25">
      <c r="BK699200" s="2315"/>
    </row>
    <row r="699201" spans="63:63" x14ac:dyDescent="0.25">
      <c r="BK699201" s="2311"/>
    </row>
    <row r="699225" spans="63:63" x14ac:dyDescent="0.25">
      <c r="BK699225" s="2315"/>
    </row>
    <row r="699226" spans="63:63" x14ac:dyDescent="0.25">
      <c r="BK699226" s="2311"/>
    </row>
    <row r="699250" spans="63:63" x14ac:dyDescent="0.25">
      <c r="BK699250" s="2315"/>
    </row>
    <row r="699251" spans="63:63" x14ac:dyDescent="0.25">
      <c r="BK699251" s="2311"/>
    </row>
    <row r="699275" spans="63:63" x14ac:dyDescent="0.25">
      <c r="BK699275" s="2315"/>
    </row>
    <row r="699276" spans="63:63" x14ac:dyDescent="0.25">
      <c r="BK699276" s="2311"/>
    </row>
    <row r="699300" spans="63:63" x14ac:dyDescent="0.25">
      <c r="BK699300" s="2315"/>
    </row>
    <row r="699301" spans="63:63" x14ac:dyDescent="0.25">
      <c r="BK699301" s="2311"/>
    </row>
    <row r="699325" spans="63:63" x14ac:dyDescent="0.25">
      <c r="BK699325" s="2315"/>
    </row>
    <row r="699326" spans="63:63" x14ac:dyDescent="0.25">
      <c r="BK699326" s="2311"/>
    </row>
    <row r="699350" spans="63:63" x14ac:dyDescent="0.25">
      <c r="BK699350" s="2315"/>
    </row>
    <row r="699351" spans="63:63" x14ac:dyDescent="0.25">
      <c r="BK699351" s="2311"/>
    </row>
    <row r="699375" spans="63:63" x14ac:dyDescent="0.25">
      <c r="BK699375" s="2315"/>
    </row>
    <row r="699376" spans="63:63" x14ac:dyDescent="0.25">
      <c r="BK699376" s="2311"/>
    </row>
    <row r="699400" spans="63:63" x14ac:dyDescent="0.25">
      <c r="BK699400" s="2315"/>
    </row>
    <row r="699401" spans="63:63" x14ac:dyDescent="0.25">
      <c r="BK699401" s="2311"/>
    </row>
    <row r="699425" spans="63:63" x14ac:dyDescent="0.25">
      <c r="BK699425" s="2315"/>
    </row>
    <row r="699426" spans="63:63" x14ac:dyDescent="0.25">
      <c r="BK699426" s="2311"/>
    </row>
    <row r="699450" spans="63:63" x14ac:dyDescent="0.25">
      <c r="BK699450" s="2315"/>
    </row>
    <row r="699451" spans="63:63" x14ac:dyDescent="0.25">
      <c r="BK699451" s="2311"/>
    </row>
    <row r="699475" spans="63:63" x14ac:dyDescent="0.25">
      <c r="BK699475" s="2315"/>
    </row>
    <row r="699476" spans="63:63" x14ac:dyDescent="0.25">
      <c r="BK699476" s="2311"/>
    </row>
    <row r="699500" spans="63:63" x14ac:dyDescent="0.25">
      <c r="BK699500" s="2315"/>
    </row>
    <row r="699501" spans="63:63" x14ac:dyDescent="0.25">
      <c r="BK699501" s="2311"/>
    </row>
    <row r="699525" spans="63:63" x14ac:dyDescent="0.25">
      <c r="BK699525" s="2315"/>
    </row>
    <row r="699526" spans="63:63" x14ac:dyDescent="0.25">
      <c r="BK699526" s="2311"/>
    </row>
    <row r="699550" spans="63:63" x14ac:dyDescent="0.25">
      <c r="BK699550" s="2315"/>
    </row>
    <row r="699551" spans="63:63" x14ac:dyDescent="0.25">
      <c r="BK699551" s="2311"/>
    </row>
    <row r="699575" spans="63:63" x14ac:dyDescent="0.25">
      <c r="BK699575" s="2315"/>
    </row>
    <row r="699576" spans="63:63" x14ac:dyDescent="0.25">
      <c r="BK699576" s="2311"/>
    </row>
    <row r="699600" spans="63:63" x14ac:dyDescent="0.25">
      <c r="BK699600" s="2315"/>
    </row>
    <row r="699601" spans="63:63" x14ac:dyDescent="0.25">
      <c r="BK699601" s="2311"/>
    </row>
    <row r="699625" spans="63:63" x14ac:dyDescent="0.25">
      <c r="BK699625" s="2315"/>
    </row>
    <row r="699626" spans="63:63" x14ac:dyDescent="0.25">
      <c r="BK699626" s="2311"/>
    </row>
    <row r="699650" spans="63:63" x14ac:dyDescent="0.25">
      <c r="BK699650" s="2315"/>
    </row>
    <row r="699651" spans="63:63" x14ac:dyDescent="0.25">
      <c r="BK699651" s="2311"/>
    </row>
    <row r="699675" spans="63:63" x14ac:dyDescent="0.25">
      <c r="BK699675" s="2315"/>
    </row>
    <row r="699676" spans="63:63" x14ac:dyDescent="0.25">
      <c r="BK699676" s="2311"/>
    </row>
    <row r="699700" spans="63:63" x14ac:dyDescent="0.25">
      <c r="BK699700" s="2315"/>
    </row>
    <row r="699701" spans="63:63" x14ac:dyDescent="0.25">
      <c r="BK699701" s="2311"/>
    </row>
    <row r="699725" spans="63:63" x14ac:dyDescent="0.25">
      <c r="BK699725" s="2315"/>
    </row>
    <row r="699726" spans="63:63" x14ac:dyDescent="0.25">
      <c r="BK699726" s="2311"/>
    </row>
    <row r="699750" spans="63:63" x14ac:dyDescent="0.25">
      <c r="BK699750" s="2315"/>
    </row>
    <row r="699751" spans="63:63" x14ac:dyDescent="0.25">
      <c r="BK699751" s="2311"/>
    </row>
    <row r="699775" spans="63:63" x14ac:dyDescent="0.25">
      <c r="BK699775" s="2315"/>
    </row>
    <row r="699776" spans="63:63" x14ac:dyDescent="0.25">
      <c r="BK699776" s="2311"/>
    </row>
    <row r="699800" spans="63:63" x14ac:dyDescent="0.25">
      <c r="BK699800" s="2315"/>
    </row>
    <row r="699801" spans="63:63" x14ac:dyDescent="0.25">
      <c r="BK699801" s="2311"/>
    </row>
    <row r="699825" spans="63:63" x14ac:dyDescent="0.25">
      <c r="BK699825" s="2315"/>
    </row>
    <row r="699826" spans="63:63" x14ac:dyDescent="0.25">
      <c r="BK699826" s="2311"/>
    </row>
    <row r="699850" spans="63:63" x14ac:dyDescent="0.25">
      <c r="BK699850" s="2315"/>
    </row>
    <row r="699851" spans="63:63" x14ac:dyDescent="0.25">
      <c r="BK699851" s="2311"/>
    </row>
    <row r="699875" spans="63:63" x14ac:dyDescent="0.25">
      <c r="BK699875" s="2315"/>
    </row>
    <row r="699876" spans="63:63" x14ac:dyDescent="0.25">
      <c r="BK699876" s="2311"/>
    </row>
    <row r="699900" spans="63:63" x14ac:dyDescent="0.25">
      <c r="BK699900" s="2315"/>
    </row>
    <row r="699901" spans="63:63" x14ac:dyDescent="0.25">
      <c r="BK699901" s="2311"/>
    </row>
    <row r="699925" spans="63:63" x14ac:dyDescent="0.25">
      <c r="BK699925" s="2315"/>
    </row>
    <row r="699926" spans="63:63" x14ac:dyDescent="0.25">
      <c r="BK699926" s="2311"/>
    </row>
    <row r="699950" spans="63:63" x14ac:dyDescent="0.25">
      <c r="BK699950" s="2315"/>
    </row>
    <row r="699951" spans="63:63" x14ac:dyDescent="0.25">
      <c r="BK699951" s="2311"/>
    </row>
    <row r="699975" spans="63:63" x14ac:dyDescent="0.25">
      <c r="BK699975" s="2315"/>
    </row>
    <row r="699976" spans="63:63" x14ac:dyDescent="0.25">
      <c r="BK699976" s="2311"/>
    </row>
    <row r="700000" spans="63:63" x14ac:dyDescent="0.25">
      <c r="BK700000" s="2315"/>
    </row>
    <row r="700001" spans="63:63" x14ac:dyDescent="0.25">
      <c r="BK700001" s="2311"/>
    </row>
    <row r="700025" spans="63:63" x14ac:dyDescent="0.25">
      <c r="BK700025" s="2315"/>
    </row>
    <row r="700026" spans="63:63" x14ac:dyDescent="0.25">
      <c r="BK700026" s="2311"/>
    </row>
    <row r="700050" spans="63:63" x14ac:dyDescent="0.25">
      <c r="BK700050" s="2315"/>
    </row>
    <row r="700051" spans="63:63" x14ac:dyDescent="0.25">
      <c r="BK700051" s="2311"/>
    </row>
    <row r="700075" spans="63:63" x14ac:dyDescent="0.25">
      <c r="BK700075" s="2315"/>
    </row>
    <row r="700076" spans="63:63" x14ac:dyDescent="0.25">
      <c r="BK700076" s="2311"/>
    </row>
    <row r="700100" spans="63:63" x14ac:dyDescent="0.25">
      <c r="BK700100" s="2315"/>
    </row>
    <row r="700101" spans="63:63" x14ac:dyDescent="0.25">
      <c r="BK700101" s="2311"/>
    </row>
    <row r="700125" spans="63:63" x14ac:dyDescent="0.25">
      <c r="BK700125" s="2315"/>
    </row>
    <row r="700126" spans="63:63" x14ac:dyDescent="0.25">
      <c r="BK700126" s="2311"/>
    </row>
    <row r="700150" spans="63:63" x14ac:dyDescent="0.25">
      <c r="BK700150" s="2315"/>
    </row>
    <row r="700151" spans="63:63" x14ac:dyDescent="0.25">
      <c r="BK700151" s="2311"/>
    </row>
    <row r="700175" spans="63:63" x14ac:dyDescent="0.25">
      <c r="BK700175" s="2315"/>
    </row>
    <row r="700176" spans="63:63" x14ac:dyDescent="0.25">
      <c r="BK700176" s="2311"/>
    </row>
    <row r="700200" spans="63:63" x14ac:dyDescent="0.25">
      <c r="BK700200" s="2315"/>
    </row>
    <row r="700201" spans="63:63" x14ac:dyDescent="0.25">
      <c r="BK700201" s="2311"/>
    </row>
    <row r="700225" spans="63:63" x14ac:dyDescent="0.25">
      <c r="BK700225" s="2315"/>
    </row>
    <row r="700226" spans="63:63" x14ac:dyDescent="0.25">
      <c r="BK700226" s="2311"/>
    </row>
    <row r="700250" spans="63:63" x14ac:dyDescent="0.25">
      <c r="BK700250" s="2315"/>
    </row>
    <row r="700251" spans="63:63" x14ac:dyDescent="0.25">
      <c r="BK700251" s="2311"/>
    </row>
    <row r="700275" spans="63:63" x14ac:dyDescent="0.25">
      <c r="BK700275" s="2315"/>
    </row>
    <row r="700276" spans="63:63" x14ac:dyDescent="0.25">
      <c r="BK700276" s="2311"/>
    </row>
    <row r="700300" spans="63:63" x14ac:dyDescent="0.25">
      <c r="BK700300" s="2315"/>
    </row>
    <row r="700301" spans="63:63" x14ac:dyDescent="0.25">
      <c r="BK700301" s="2311"/>
    </row>
    <row r="700325" spans="63:63" x14ac:dyDescent="0.25">
      <c r="BK700325" s="2315"/>
    </row>
    <row r="700326" spans="63:63" x14ac:dyDescent="0.25">
      <c r="BK700326" s="2311"/>
    </row>
    <row r="700350" spans="63:63" x14ac:dyDescent="0.25">
      <c r="BK700350" s="2315"/>
    </row>
    <row r="700351" spans="63:63" x14ac:dyDescent="0.25">
      <c r="BK700351" s="2311"/>
    </row>
    <row r="700375" spans="63:63" x14ac:dyDescent="0.25">
      <c r="BK700375" s="2315"/>
    </row>
    <row r="700376" spans="63:63" x14ac:dyDescent="0.25">
      <c r="BK700376" s="2311"/>
    </row>
    <row r="700400" spans="63:63" x14ac:dyDescent="0.25">
      <c r="BK700400" s="2315"/>
    </row>
    <row r="700401" spans="63:63" x14ac:dyDescent="0.25">
      <c r="BK700401" s="2311"/>
    </row>
    <row r="700425" spans="63:63" x14ac:dyDescent="0.25">
      <c r="BK700425" s="2315"/>
    </row>
    <row r="700426" spans="63:63" x14ac:dyDescent="0.25">
      <c r="BK700426" s="2311"/>
    </row>
    <row r="700450" spans="63:63" x14ac:dyDescent="0.25">
      <c r="BK700450" s="2315"/>
    </row>
    <row r="700451" spans="63:63" x14ac:dyDescent="0.25">
      <c r="BK700451" s="2311"/>
    </row>
    <row r="700475" spans="63:63" x14ac:dyDescent="0.25">
      <c r="BK700475" s="2315"/>
    </row>
    <row r="700476" spans="63:63" x14ac:dyDescent="0.25">
      <c r="BK700476" s="2311"/>
    </row>
    <row r="700500" spans="63:63" x14ac:dyDescent="0.25">
      <c r="BK700500" s="2315"/>
    </row>
    <row r="700501" spans="63:63" x14ac:dyDescent="0.25">
      <c r="BK700501" s="2311"/>
    </row>
    <row r="700525" spans="63:63" x14ac:dyDescent="0.25">
      <c r="BK700525" s="2315"/>
    </row>
    <row r="700526" spans="63:63" x14ac:dyDescent="0.25">
      <c r="BK700526" s="2311"/>
    </row>
    <row r="700550" spans="63:63" x14ac:dyDescent="0.25">
      <c r="BK700550" s="2315"/>
    </row>
    <row r="700551" spans="63:63" x14ac:dyDescent="0.25">
      <c r="BK700551" s="2311"/>
    </row>
    <row r="700575" spans="63:63" x14ac:dyDescent="0.25">
      <c r="BK700575" s="2315"/>
    </row>
    <row r="700576" spans="63:63" x14ac:dyDescent="0.25">
      <c r="BK700576" s="2311"/>
    </row>
    <row r="700600" spans="63:63" x14ac:dyDescent="0.25">
      <c r="BK700600" s="2315"/>
    </row>
    <row r="700601" spans="63:63" x14ac:dyDescent="0.25">
      <c r="BK700601" s="2311"/>
    </row>
    <row r="700625" spans="63:63" x14ac:dyDescent="0.25">
      <c r="BK700625" s="2315"/>
    </row>
    <row r="700626" spans="63:63" x14ac:dyDescent="0.25">
      <c r="BK700626" s="2311"/>
    </row>
    <row r="700650" spans="63:63" x14ac:dyDescent="0.25">
      <c r="BK700650" s="2315"/>
    </row>
    <row r="700651" spans="63:63" x14ac:dyDescent="0.25">
      <c r="BK700651" s="2311"/>
    </row>
    <row r="700675" spans="63:63" x14ac:dyDescent="0.25">
      <c r="BK700675" s="2315"/>
    </row>
    <row r="700676" spans="63:63" x14ac:dyDescent="0.25">
      <c r="BK700676" s="2311"/>
    </row>
    <row r="700700" spans="63:63" x14ac:dyDescent="0.25">
      <c r="BK700700" s="2315"/>
    </row>
    <row r="700701" spans="63:63" x14ac:dyDescent="0.25">
      <c r="BK700701" s="2311"/>
    </row>
    <row r="700725" spans="63:63" x14ac:dyDescent="0.25">
      <c r="BK700725" s="2315"/>
    </row>
    <row r="700726" spans="63:63" x14ac:dyDescent="0.25">
      <c r="BK700726" s="2311"/>
    </row>
    <row r="700750" spans="63:63" x14ac:dyDescent="0.25">
      <c r="BK700750" s="2315"/>
    </row>
    <row r="700751" spans="63:63" x14ac:dyDescent="0.25">
      <c r="BK700751" s="2311"/>
    </row>
    <row r="700775" spans="63:63" x14ac:dyDescent="0.25">
      <c r="BK700775" s="2315"/>
    </row>
    <row r="700776" spans="63:63" x14ac:dyDescent="0.25">
      <c r="BK700776" s="2311"/>
    </row>
    <row r="700800" spans="63:63" x14ac:dyDescent="0.25">
      <c r="BK700800" s="2315"/>
    </row>
    <row r="700801" spans="63:63" x14ac:dyDescent="0.25">
      <c r="BK700801" s="2311"/>
    </row>
    <row r="700825" spans="63:63" x14ac:dyDescent="0.25">
      <c r="BK700825" s="2315"/>
    </row>
    <row r="700826" spans="63:63" x14ac:dyDescent="0.25">
      <c r="BK700826" s="2311"/>
    </row>
    <row r="700850" spans="63:63" x14ac:dyDescent="0.25">
      <c r="BK700850" s="2315"/>
    </row>
    <row r="700851" spans="63:63" x14ac:dyDescent="0.25">
      <c r="BK700851" s="2311"/>
    </row>
    <row r="700875" spans="63:63" x14ac:dyDescent="0.25">
      <c r="BK700875" s="2315"/>
    </row>
    <row r="700876" spans="63:63" x14ac:dyDescent="0.25">
      <c r="BK700876" s="2311"/>
    </row>
    <row r="700900" spans="63:63" x14ac:dyDescent="0.25">
      <c r="BK700900" s="2315"/>
    </row>
    <row r="700901" spans="63:63" x14ac:dyDescent="0.25">
      <c r="BK700901" s="2311"/>
    </row>
    <row r="700925" spans="63:63" x14ac:dyDescent="0.25">
      <c r="BK700925" s="2315"/>
    </row>
    <row r="700926" spans="63:63" x14ac:dyDescent="0.25">
      <c r="BK700926" s="2311"/>
    </row>
    <row r="700950" spans="63:63" x14ac:dyDescent="0.25">
      <c r="BK700950" s="2315"/>
    </row>
    <row r="700951" spans="63:63" x14ac:dyDescent="0.25">
      <c r="BK700951" s="2311"/>
    </row>
    <row r="700975" spans="63:63" x14ac:dyDescent="0.25">
      <c r="BK700975" s="2315"/>
    </row>
    <row r="700976" spans="63:63" x14ac:dyDescent="0.25">
      <c r="BK700976" s="2311"/>
    </row>
    <row r="701000" spans="63:63" x14ac:dyDescent="0.25">
      <c r="BK701000" s="2315"/>
    </row>
    <row r="701001" spans="63:63" x14ac:dyDescent="0.25">
      <c r="BK701001" s="2311"/>
    </row>
    <row r="701025" spans="63:63" x14ac:dyDescent="0.25">
      <c r="BK701025" s="2315"/>
    </row>
    <row r="701026" spans="63:63" x14ac:dyDescent="0.25">
      <c r="BK701026" s="2311"/>
    </row>
    <row r="701050" spans="63:63" x14ac:dyDescent="0.25">
      <c r="BK701050" s="2315"/>
    </row>
    <row r="701051" spans="63:63" x14ac:dyDescent="0.25">
      <c r="BK701051" s="2311"/>
    </row>
    <row r="701075" spans="63:63" x14ac:dyDescent="0.25">
      <c r="BK701075" s="2315"/>
    </row>
    <row r="701076" spans="63:63" x14ac:dyDescent="0.25">
      <c r="BK701076" s="2311"/>
    </row>
    <row r="701100" spans="63:63" x14ac:dyDescent="0.25">
      <c r="BK701100" s="2315"/>
    </row>
    <row r="701101" spans="63:63" x14ac:dyDescent="0.25">
      <c r="BK701101" s="2311"/>
    </row>
    <row r="701125" spans="63:63" x14ac:dyDescent="0.25">
      <c r="BK701125" s="2315"/>
    </row>
    <row r="701126" spans="63:63" x14ac:dyDescent="0.25">
      <c r="BK701126" s="2311"/>
    </row>
    <row r="701150" spans="63:63" x14ac:dyDescent="0.25">
      <c r="BK701150" s="2315"/>
    </row>
    <row r="701151" spans="63:63" x14ac:dyDescent="0.25">
      <c r="BK701151" s="2311"/>
    </row>
    <row r="701175" spans="63:63" x14ac:dyDescent="0.25">
      <c r="BK701175" s="2315"/>
    </row>
    <row r="701176" spans="63:63" x14ac:dyDescent="0.25">
      <c r="BK701176" s="2311"/>
    </row>
    <row r="701200" spans="63:63" x14ac:dyDescent="0.25">
      <c r="BK701200" s="2315"/>
    </row>
    <row r="701201" spans="63:63" x14ac:dyDescent="0.25">
      <c r="BK701201" s="2311"/>
    </row>
    <row r="701225" spans="63:63" x14ac:dyDescent="0.25">
      <c r="BK701225" s="2315"/>
    </row>
    <row r="701226" spans="63:63" x14ac:dyDescent="0.25">
      <c r="BK701226" s="2311"/>
    </row>
    <row r="701250" spans="63:63" x14ac:dyDescent="0.25">
      <c r="BK701250" s="2315"/>
    </row>
    <row r="701251" spans="63:63" x14ac:dyDescent="0.25">
      <c r="BK701251" s="2311"/>
    </row>
    <row r="701275" spans="63:63" x14ac:dyDescent="0.25">
      <c r="BK701275" s="2315"/>
    </row>
    <row r="701276" spans="63:63" x14ac:dyDescent="0.25">
      <c r="BK701276" s="2311"/>
    </row>
    <row r="701300" spans="63:63" x14ac:dyDescent="0.25">
      <c r="BK701300" s="2315"/>
    </row>
    <row r="701301" spans="63:63" x14ac:dyDescent="0.25">
      <c r="BK701301" s="2311"/>
    </row>
    <row r="701325" spans="63:63" x14ac:dyDescent="0.25">
      <c r="BK701325" s="2315"/>
    </row>
    <row r="701326" spans="63:63" x14ac:dyDescent="0.25">
      <c r="BK701326" s="2311"/>
    </row>
    <row r="701350" spans="63:63" x14ac:dyDescent="0.25">
      <c r="BK701350" s="2315"/>
    </row>
    <row r="701351" spans="63:63" x14ac:dyDescent="0.25">
      <c r="BK701351" s="2311"/>
    </row>
    <row r="701375" spans="63:63" x14ac:dyDescent="0.25">
      <c r="BK701375" s="2315"/>
    </row>
    <row r="701376" spans="63:63" x14ac:dyDescent="0.25">
      <c r="BK701376" s="2311"/>
    </row>
    <row r="701400" spans="63:63" x14ac:dyDescent="0.25">
      <c r="BK701400" s="2315"/>
    </row>
    <row r="701401" spans="63:63" x14ac:dyDescent="0.25">
      <c r="BK701401" s="2311"/>
    </row>
    <row r="701425" spans="63:63" x14ac:dyDescent="0.25">
      <c r="BK701425" s="2315"/>
    </row>
    <row r="701426" spans="63:63" x14ac:dyDescent="0.25">
      <c r="BK701426" s="2311"/>
    </row>
    <row r="701450" spans="63:63" x14ac:dyDescent="0.25">
      <c r="BK701450" s="2315"/>
    </row>
    <row r="701451" spans="63:63" x14ac:dyDescent="0.25">
      <c r="BK701451" s="2311"/>
    </row>
    <row r="701475" spans="63:63" x14ac:dyDescent="0.25">
      <c r="BK701475" s="2315"/>
    </row>
    <row r="701476" spans="63:63" x14ac:dyDescent="0.25">
      <c r="BK701476" s="2311"/>
    </row>
    <row r="701500" spans="63:63" x14ac:dyDescent="0.25">
      <c r="BK701500" s="2315"/>
    </row>
    <row r="701501" spans="63:63" x14ac:dyDescent="0.25">
      <c r="BK701501" s="2311"/>
    </row>
    <row r="701525" spans="63:63" x14ac:dyDescent="0.25">
      <c r="BK701525" s="2315"/>
    </row>
    <row r="701526" spans="63:63" x14ac:dyDescent="0.25">
      <c r="BK701526" s="2311"/>
    </row>
    <row r="701550" spans="63:63" x14ac:dyDescent="0.25">
      <c r="BK701550" s="2315"/>
    </row>
    <row r="701551" spans="63:63" x14ac:dyDescent="0.25">
      <c r="BK701551" s="2311"/>
    </row>
    <row r="701575" spans="63:63" x14ac:dyDescent="0.25">
      <c r="BK701575" s="2315"/>
    </row>
    <row r="701576" spans="63:63" x14ac:dyDescent="0.25">
      <c r="BK701576" s="2311"/>
    </row>
    <row r="701600" spans="63:63" x14ac:dyDescent="0.25">
      <c r="BK701600" s="2315"/>
    </row>
    <row r="701601" spans="63:63" x14ac:dyDescent="0.25">
      <c r="BK701601" s="2311"/>
    </row>
    <row r="701625" spans="63:63" x14ac:dyDescent="0.25">
      <c r="BK701625" s="2315"/>
    </row>
    <row r="701626" spans="63:63" x14ac:dyDescent="0.25">
      <c r="BK701626" s="2311"/>
    </row>
    <row r="701650" spans="63:63" x14ac:dyDescent="0.25">
      <c r="BK701650" s="2315"/>
    </row>
    <row r="701651" spans="63:63" x14ac:dyDescent="0.25">
      <c r="BK701651" s="2311"/>
    </row>
    <row r="701675" spans="63:63" x14ac:dyDescent="0.25">
      <c r="BK701675" s="2315"/>
    </row>
    <row r="701676" spans="63:63" x14ac:dyDescent="0.25">
      <c r="BK701676" s="2311"/>
    </row>
    <row r="701700" spans="63:63" x14ac:dyDescent="0.25">
      <c r="BK701700" s="2315"/>
    </row>
    <row r="701701" spans="63:63" x14ac:dyDescent="0.25">
      <c r="BK701701" s="2311"/>
    </row>
    <row r="701725" spans="63:63" x14ac:dyDescent="0.25">
      <c r="BK701725" s="2315"/>
    </row>
    <row r="701726" spans="63:63" x14ac:dyDescent="0.25">
      <c r="BK701726" s="2311"/>
    </row>
    <row r="701750" spans="63:63" x14ac:dyDescent="0.25">
      <c r="BK701750" s="2315"/>
    </row>
    <row r="701751" spans="63:63" x14ac:dyDescent="0.25">
      <c r="BK701751" s="2311"/>
    </row>
    <row r="701775" spans="63:63" x14ac:dyDescent="0.25">
      <c r="BK701775" s="2315"/>
    </row>
    <row r="701776" spans="63:63" x14ac:dyDescent="0.25">
      <c r="BK701776" s="2311"/>
    </row>
    <row r="701800" spans="63:63" x14ac:dyDescent="0.25">
      <c r="BK701800" s="2315"/>
    </row>
    <row r="701801" spans="63:63" x14ac:dyDescent="0.25">
      <c r="BK701801" s="2311"/>
    </row>
    <row r="701825" spans="63:63" x14ac:dyDescent="0.25">
      <c r="BK701825" s="2315"/>
    </row>
    <row r="701826" spans="63:63" x14ac:dyDescent="0.25">
      <c r="BK701826" s="2311"/>
    </row>
    <row r="701850" spans="63:63" x14ac:dyDescent="0.25">
      <c r="BK701850" s="2315"/>
    </row>
    <row r="701851" spans="63:63" x14ac:dyDescent="0.25">
      <c r="BK701851" s="2311"/>
    </row>
    <row r="701875" spans="63:63" x14ac:dyDescent="0.25">
      <c r="BK701875" s="2315"/>
    </row>
    <row r="701876" spans="63:63" x14ac:dyDescent="0.25">
      <c r="BK701876" s="2311"/>
    </row>
    <row r="701900" spans="63:63" x14ac:dyDescent="0.25">
      <c r="BK701900" s="2315"/>
    </row>
    <row r="701901" spans="63:63" x14ac:dyDescent="0.25">
      <c r="BK701901" s="2311"/>
    </row>
    <row r="701925" spans="63:63" x14ac:dyDescent="0.25">
      <c r="BK701925" s="2315"/>
    </row>
    <row r="701926" spans="63:63" x14ac:dyDescent="0.25">
      <c r="BK701926" s="2311"/>
    </row>
    <row r="701950" spans="63:63" x14ac:dyDescent="0.25">
      <c r="BK701950" s="2315"/>
    </row>
    <row r="701951" spans="63:63" x14ac:dyDescent="0.25">
      <c r="BK701951" s="2311"/>
    </row>
    <row r="701975" spans="63:63" x14ac:dyDescent="0.25">
      <c r="BK701975" s="2315"/>
    </row>
    <row r="701976" spans="63:63" x14ac:dyDescent="0.25">
      <c r="BK701976" s="2311"/>
    </row>
    <row r="702000" spans="63:63" x14ac:dyDescent="0.25">
      <c r="BK702000" s="2315"/>
    </row>
    <row r="702001" spans="63:63" x14ac:dyDescent="0.25">
      <c r="BK702001" s="2311"/>
    </row>
    <row r="702025" spans="63:63" x14ac:dyDescent="0.25">
      <c r="BK702025" s="2315"/>
    </row>
    <row r="702026" spans="63:63" x14ac:dyDescent="0.25">
      <c r="BK702026" s="2311"/>
    </row>
    <row r="702050" spans="63:63" x14ac:dyDescent="0.25">
      <c r="BK702050" s="2315"/>
    </row>
    <row r="702051" spans="63:63" x14ac:dyDescent="0.25">
      <c r="BK702051" s="2311"/>
    </row>
    <row r="702075" spans="63:63" x14ac:dyDescent="0.25">
      <c r="BK702075" s="2315"/>
    </row>
    <row r="702076" spans="63:63" x14ac:dyDescent="0.25">
      <c r="BK702076" s="2311"/>
    </row>
    <row r="702100" spans="63:63" x14ac:dyDescent="0.25">
      <c r="BK702100" s="2315"/>
    </row>
    <row r="702101" spans="63:63" x14ac:dyDescent="0.25">
      <c r="BK702101" s="2311"/>
    </row>
    <row r="702125" spans="63:63" x14ac:dyDescent="0.25">
      <c r="BK702125" s="2315"/>
    </row>
    <row r="702126" spans="63:63" x14ac:dyDescent="0.25">
      <c r="BK702126" s="2311"/>
    </row>
    <row r="702150" spans="63:63" x14ac:dyDescent="0.25">
      <c r="BK702150" s="2315"/>
    </row>
    <row r="702151" spans="63:63" x14ac:dyDescent="0.25">
      <c r="BK702151" s="2311"/>
    </row>
    <row r="702175" spans="63:63" x14ac:dyDescent="0.25">
      <c r="BK702175" s="2315"/>
    </row>
    <row r="702176" spans="63:63" x14ac:dyDescent="0.25">
      <c r="BK702176" s="2311"/>
    </row>
    <row r="702200" spans="63:63" x14ac:dyDescent="0.25">
      <c r="BK702200" s="2315"/>
    </row>
    <row r="702201" spans="63:63" x14ac:dyDescent="0.25">
      <c r="BK702201" s="2311"/>
    </row>
    <row r="702225" spans="63:63" x14ac:dyDescent="0.25">
      <c r="BK702225" s="2315"/>
    </row>
    <row r="702226" spans="63:63" x14ac:dyDescent="0.25">
      <c r="BK702226" s="2311"/>
    </row>
    <row r="702250" spans="63:63" x14ac:dyDescent="0.25">
      <c r="BK702250" s="2315"/>
    </row>
    <row r="702251" spans="63:63" x14ac:dyDescent="0.25">
      <c r="BK702251" s="2311"/>
    </row>
    <row r="702275" spans="63:63" x14ac:dyDescent="0.25">
      <c r="BK702275" s="2315"/>
    </row>
    <row r="702276" spans="63:63" x14ac:dyDescent="0.25">
      <c r="BK702276" s="2311"/>
    </row>
    <row r="702300" spans="63:63" x14ac:dyDescent="0.25">
      <c r="BK702300" s="2315"/>
    </row>
    <row r="702301" spans="63:63" x14ac:dyDescent="0.25">
      <c r="BK702301" s="2311"/>
    </row>
    <row r="702325" spans="63:63" x14ac:dyDescent="0.25">
      <c r="BK702325" s="2315"/>
    </row>
    <row r="702326" spans="63:63" x14ac:dyDescent="0.25">
      <c r="BK702326" s="2311"/>
    </row>
    <row r="702350" spans="63:63" x14ac:dyDescent="0.25">
      <c r="BK702350" s="2315"/>
    </row>
    <row r="702351" spans="63:63" x14ac:dyDescent="0.25">
      <c r="BK702351" s="2311"/>
    </row>
    <row r="702375" spans="63:63" x14ac:dyDescent="0.25">
      <c r="BK702375" s="2315"/>
    </row>
    <row r="702376" spans="63:63" x14ac:dyDescent="0.25">
      <c r="BK702376" s="2311"/>
    </row>
    <row r="702400" spans="63:63" x14ac:dyDescent="0.25">
      <c r="BK702400" s="2315"/>
    </row>
    <row r="702401" spans="63:63" x14ac:dyDescent="0.25">
      <c r="BK702401" s="2311"/>
    </row>
    <row r="702425" spans="63:63" x14ac:dyDescent="0.25">
      <c r="BK702425" s="2315"/>
    </row>
    <row r="702426" spans="63:63" x14ac:dyDescent="0.25">
      <c r="BK702426" s="2311"/>
    </row>
    <row r="702450" spans="63:63" x14ac:dyDescent="0.25">
      <c r="BK702450" s="2315"/>
    </row>
    <row r="702451" spans="63:63" x14ac:dyDescent="0.25">
      <c r="BK702451" s="2311"/>
    </row>
    <row r="702475" spans="63:63" x14ac:dyDescent="0.25">
      <c r="BK702475" s="2315"/>
    </row>
    <row r="702476" spans="63:63" x14ac:dyDescent="0.25">
      <c r="BK702476" s="2311"/>
    </row>
    <row r="702500" spans="63:63" x14ac:dyDescent="0.25">
      <c r="BK702500" s="2315"/>
    </row>
    <row r="702501" spans="63:63" x14ac:dyDescent="0.25">
      <c r="BK702501" s="2311"/>
    </row>
    <row r="702525" spans="63:63" x14ac:dyDescent="0.25">
      <c r="BK702525" s="2315"/>
    </row>
    <row r="702526" spans="63:63" x14ac:dyDescent="0.25">
      <c r="BK702526" s="2311"/>
    </row>
    <row r="702550" spans="63:63" x14ac:dyDescent="0.25">
      <c r="BK702550" s="2315"/>
    </row>
    <row r="702551" spans="63:63" x14ac:dyDescent="0.25">
      <c r="BK702551" s="2311"/>
    </row>
    <row r="702575" spans="63:63" x14ac:dyDescent="0.25">
      <c r="BK702575" s="2315"/>
    </row>
    <row r="702576" spans="63:63" x14ac:dyDescent="0.25">
      <c r="BK702576" s="2311"/>
    </row>
    <row r="702600" spans="63:63" x14ac:dyDescent="0.25">
      <c r="BK702600" s="2315"/>
    </row>
    <row r="702601" spans="63:63" x14ac:dyDescent="0.25">
      <c r="BK702601" s="2311"/>
    </row>
    <row r="702625" spans="63:63" x14ac:dyDescent="0.25">
      <c r="BK702625" s="2315"/>
    </row>
    <row r="702626" spans="63:63" x14ac:dyDescent="0.25">
      <c r="BK702626" s="2311"/>
    </row>
    <row r="702650" spans="63:63" x14ac:dyDescent="0.25">
      <c r="BK702650" s="2315"/>
    </row>
    <row r="702651" spans="63:63" x14ac:dyDescent="0.25">
      <c r="BK702651" s="2311"/>
    </row>
    <row r="702675" spans="63:63" x14ac:dyDescent="0.25">
      <c r="BK702675" s="2315"/>
    </row>
    <row r="702676" spans="63:63" x14ac:dyDescent="0.25">
      <c r="BK702676" s="2311"/>
    </row>
    <row r="702700" spans="63:63" x14ac:dyDescent="0.25">
      <c r="BK702700" s="2315"/>
    </row>
    <row r="702701" spans="63:63" x14ac:dyDescent="0.25">
      <c r="BK702701" s="2311"/>
    </row>
    <row r="702725" spans="63:63" x14ac:dyDescent="0.25">
      <c r="BK702725" s="2315"/>
    </row>
    <row r="702726" spans="63:63" x14ac:dyDescent="0.25">
      <c r="BK702726" s="2311"/>
    </row>
    <row r="702750" spans="63:63" x14ac:dyDescent="0.25">
      <c r="BK702750" s="2315"/>
    </row>
    <row r="702751" spans="63:63" x14ac:dyDescent="0.25">
      <c r="BK702751" s="2311"/>
    </row>
    <row r="702775" spans="63:63" x14ac:dyDescent="0.25">
      <c r="BK702775" s="2315"/>
    </row>
    <row r="702776" spans="63:63" x14ac:dyDescent="0.25">
      <c r="BK702776" s="2311"/>
    </row>
    <row r="702800" spans="63:63" x14ac:dyDescent="0.25">
      <c r="BK702800" s="2315"/>
    </row>
    <row r="702801" spans="63:63" x14ac:dyDescent="0.25">
      <c r="BK702801" s="2311"/>
    </row>
    <row r="702825" spans="63:63" x14ac:dyDescent="0.25">
      <c r="BK702825" s="2315"/>
    </row>
    <row r="702826" spans="63:63" x14ac:dyDescent="0.25">
      <c r="BK702826" s="2311"/>
    </row>
    <row r="702850" spans="63:63" x14ac:dyDescent="0.25">
      <c r="BK702850" s="2315"/>
    </row>
    <row r="702851" spans="63:63" x14ac:dyDescent="0.25">
      <c r="BK702851" s="2311"/>
    </row>
    <row r="702875" spans="63:63" x14ac:dyDescent="0.25">
      <c r="BK702875" s="2315"/>
    </row>
    <row r="702876" spans="63:63" x14ac:dyDescent="0.25">
      <c r="BK702876" s="2311"/>
    </row>
    <row r="702900" spans="63:63" x14ac:dyDescent="0.25">
      <c r="BK702900" s="2315"/>
    </row>
    <row r="702901" spans="63:63" x14ac:dyDescent="0.25">
      <c r="BK702901" s="2311"/>
    </row>
    <row r="702925" spans="63:63" x14ac:dyDescent="0.25">
      <c r="BK702925" s="2315"/>
    </row>
    <row r="702926" spans="63:63" x14ac:dyDescent="0.25">
      <c r="BK702926" s="2311"/>
    </row>
    <row r="702950" spans="63:63" x14ac:dyDescent="0.25">
      <c r="BK702950" s="2315"/>
    </row>
    <row r="702951" spans="63:63" x14ac:dyDescent="0.25">
      <c r="BK702951" s="2311"/>
    </row>
    <row r="702975" spans="63:63" x14ac:dyDescent="0.25">
      <c r="BK702975" s="2315"/>
    </row>
    <row r="702976" spans="63:63" x14ac:dyDescent="0.25">
      <c r="BK702976" s="2311"/>
    </row>
    <row r="703000" spans="63:63" x14ac:dyDescent="0.25">
      <c r="BK703000" s="2315"/>
    </row>
    <row r="703001" spans="63:63" x14ac:dyDescent="0.25">
      <c r="BK703001" s="2311"/>
    </row>
    <row r="703025" spans="63:63" x14ac:dyDescent="0.25">
      <c r="BK703025" s="2315"/>
    </row>
    <row r="703026" spans="63:63" x14ac:dyDescent="0.25">
      <c r="BK703026" s="2311"/>
    </row>
    <row r="703050" spans="63:63" x14ac:dyDescent="0.25">
      <c r="BK703050" s="2315"/>
    </row>
    <row r="703051" spans="63:63" x14ac:dyDescent="0.25">
      <c r="BK703051" s="2311"/>
    </row>
    <row r="703075" spans="63:63" x14ac:dyDescent="0.25">
      <c r="BK703075" s="2315"/>
    </row>
    <row r="703076" spans="63:63" x14ac:dyDescent="0.25">
      <c r="BK703076" s="2311"/>
    </row>
    <row r="703100" spans="63:63" x14ac:dyDescent="0.25">
      <c r="BK703100" s="2315"/>
    </row>
    <row r="703101" spans="63:63" x14ac:dyDescent="0.25">
      <c r="BK703101" s="2311"/>
    </row>
    <row r="703125" spans="63:63" x14ac:dyDescent="0.25">
      <c r="BK703125" s="2315"/>
    </row>
    <row r="703126" spans="63:63" x14ac:dyDescent="0.25">
      <c r="BK703126" s="2311"/>
    </row>
    <row r="703150" spans="63:63" x14ac:dyDescent="0.25">
      <c r="BK703150" s="2315"/>
    </row>
    <row r="703151" spans="63:63" x14ac:dyDescent="0.25">
      <c r="BK703151" s="2311"/>
    </row>
    <row r="703175" spans="63:63" x14ac:dyDescent="0.25">
      <c r="BK703175" s="2315"/>
    </row>
    <row r="703176" spans="63:63" x14ac:dyDescent="0.25">
      <c r="BK703176" s="2311"/>
    </row>
    <row r="703200" spans="63:63" x14ac:dyDescent="0.25">
      <c r="BK703200" s="2315"/>
    </row>
    <row r="703201" spans="63:63" x14ac:dyDescent="0.25">
      <c r="BK703201" s="2311"/>
    </row>
    <row r="703225" spans="63:63" x14ac:dyDescent="0.25">
      <c r="BK703225" s="2315"/>
    </row>
    <row r="703226" spans="63:63" x14ac:dyDescent="0.25">
      <c r="BK703226" s="2311"/>
    </row>
    <row r="703250" spans="63:63" x14ac:dyDescent="0.25">
      <c r="BK703250" s="2315"/>
    </row>
    <row r="703251" spans="63:63" x14ac:dyDescent="0.25">
      <c r="BK703251" s="2311"/>
    </row>
    <row r="703275" spans="63:63" x14ac:dyDescent="0.25">
      <c r="BK703275" s="2315"/>
    </row>
    <row r="703276" spans="63:63" x14ac:dyDescent="0.25">
      <c r="BK703276" s="2311"/>
    </row>
    <row r="703300" spans="63:63" x14ac:dyDescent="0.25">
      <c r="BK703300" s="2315"/>
    </row>
    <row r="703301" spans="63:63" x14ac:dyDescent="0.25">
      <c r="BK703301" s="2311"/>
    </row>
    <row r="703325" spans="63:63" x14ac:dyDescent="0.25">
      <c r="BK703325" s="2315"/>
    </row>
    <row r="703326" spans="63:63" x14ac:dyDescent="0.25">
      <c r="BK703326" s="2311"/>
    </row>
    <row r="703350" spans="63:63" x14ac:dyDescent="0.25">
      <c r="BK703350" s="2315"/>
    </row>
    <row r="703351" spans="63:63" x14ac:dyDescent="0.25">
      <c r="BK703351" s="2311"/>
    </row>
    <row r="703375" spans="63:63" x14ac:dyDescent="0.25">
      <c r="BK703375" s="2315"/>
    </row>
    <row r="703376" spans="63:63" x14ac:dyDescent="0.25">
      <c r="BK703376" s="2311"/>
    </row>
    <row r="703400" spans="63:63" x14ac:dyDescent="0.25">
      <c r="BK703400" s="2315"/>
    </row>
    <row r="703401" spans="63:63" x14ac:dyDescent="0.25">
      <c r="BK703401" s="2311"/>
    </row>
    <row r="703425" spans="63:63" x14ac:dyDescent="0.25">
      <c r="BK703425" s="2315"/>
    </row>
    <row r="703426" spans="63:63" x14ac:dyDescent="0.25">
      <c r="BK703426" s="2311"/>
    </row>
    <row r="703450" spans="63:63" x14ac:dyDescent="0.25">
      <c r="BK703450" s="2315"/>
    </row>
    <row r="703451" spans="63:63" x14ac:dyDescent="0.25">
      <c r="BK703451" s="2311"/>
    </row>
    <row r="703475" spans="63:63" x14ac:dyDescent="0.25">
      <c r="BK703475" s="2315"/>
    </row>
    <row r="703476" spans="63:63" x14ac:dyDescent="0.25">
      <c r="BK703476" s="2311"/>
    </row>
    <row r="703500" spans="63:63" x14ac:dyDescent="0.25">
      <c r="BK703500" s="2315"/>
    </row>
    <row r="703501" spans="63:63" x14ac:dyDescent="0.25">
      <c r="BK703501" s="2311"/>
    </row>
    <row r="703525" spans="63:63" x14ac:dyDescent="0.25">
      <c r="BK703525" s="2315"/>
    </row>
    <row r="703526" spans="63:63" x14ac:dyDescent="0.25">
      <c r="BK703526" s="2311"/>
    </row>
    <row r="703550" spans="63:63" x14ac:dyDescent="0.25">
      <c r="BK703550" s="2315"/>
    </row>
    <row r="703551" spans="63:63" x14ac:dyDescent="0.25">
      <c r="BK703551" s="2311"/>
    </row>
    <row r="703575" spans="63:63" x14ac:dyDescent="0.25">
      <c r="BK703575" s="2315"/>
    </row>
    <row r="703576" spans="63:63" x14ac:dyDescent="0.25">
      <c r="BK703576" s="2311"/>
    </row>
    <row r="703600" spans="63:63" x14ac:dyDescent="0.25">
      <c r="BK703600" s="2315"/>
    </row>
    <row r="703601" spans="63:63" x14ac:dyDescent="0.25">
      <c r="BK703601" s="2311"/>
    </row>
    <row r="703625" spans="63:63" x14ac:dyDescent="0.25">
      <c r="BK703625" s="2315"/>
    </row>
    <row r="703626" spans="63:63" x14ac:dyDescent="0.25">
      <c r="BK703626" s="2311"/>
    </row>
    <row r="703650" spans="63:63" x14ac:dyDescent="0.25">
      <c r="BK703650" s="2315"/>
    </row>
    <row r="703651" spans="63:63" x14ac:dyDescent="0.25">
      <c r="BK703651" s="2311"/>
    </row>
    <row r="703675" spans="63:63" x14ac:dyDescent="0.25">
      <c r="BK703675" s="2315"/>
    </row>
    <row r="703676" spans="63:63" x14ac:dyDescent="0.25">
      <c r="BK703676" s="2311"/>
    </row>
    <row r="703700" spans="63:63" x14ac:dyDescent="0.25">
      <c r="BK703700" s="2315"/>
    </row>
    <row r="703701" spans="63:63" x14ac:dyDescent="0.25">
      <c r="BK703701" s="2311"/>
    </row>
    <row r="703725" spans="63:63" x14ac:dyDescent="0.25">
      <c r="BK703725" s="2315"/>
    </row>
    <row r="703726" spans="63:63" x14ac:dyDescent="0.25">
      <c r="BK703726" s="2311"/>
    </row>
    <row r="703750" spans="63:63" x14ac:dyDescent="0.25">
      <c r="BK703750" s="2315"/>
    </row>
    <row r="703751" spans="63:63" x14ac:dyDescent="0.25">
      <c r="BK703751" s="2311"/>
    </row>
    <row r="703775" spans="63:63" x14ac:dyDescent="0.25">
      <c r="BK703775" s="2315"/>
    </row>
    <row r="703776" spans="63:63" x14ac:dyDescent="0.25">
      <c r="BK703776" s="2311"/>
    </row>
    <row r="703800" spans="63:63" x14ac:dyDescent="0.25">
      <c r="BK703800" s="2315"/>
    </row>
    <row r="703801" spans="63:63" x14ac:dyDescent="0.25">
      <c r="BK703801" s="2311"/>
    </row>
    <row r="703825" spans="63:63" x14ac:dyDescent="0.25">
      <c r="BK703825" s="2315"/>
    </row>
    <row r="703826" spans="63:63" x14ac:dyDescent="0.25">
      <c r="BK703826" s="2311"/>
    </row>
    <row r="703850" spans="63:63" x14ac:dyDescent="0.25">
      <c r="BK703850" s="2315"/>
    </row>
    <row r="703851" spans="63:63" x14ac:dyDescent="0.25">
      <c r="BK703851" s="2311"/>
    </row>
    <row r="703875" spans="63:63" x14ac:dyDescent="0.25">
      <c r="BK703875" s="2315"/>
    </row>
    <row r="703876" spans="63:63" x14ac:dyDescent="0.25">
      <c r="BK703876" s="2311"/>
    </row>
    <row r="703900" spans="63:63" x14ac:dyDescent="0.25">
      <c r="BK703900" s="2315"/>
    </row>
    <row r="703901" spans="63:63" x14ac:dyDescent="0.25">
      <c r="BK703901" s="2311"/>
    </row>
    <row r="703925" spans="63:63" x14ac:dyDescent="0.25">
      <c r="BK703925" s="2315"/>
    </row>
    <row r="703926" spans="63:63" x14ac:dyDescent="0.25">
      <c r="BK703926" s="2311"/>
    </row>
    <row r="703950" spans="63:63" x14ac:dyDescent="0.25">
      <c r="BK703950" s="2315"/>
    </row>
    <row r="703951" spans="63:63" x14ac:dyDescent="0.25">
      <c r="BK703951" s="2311"/>
    </row>
    <row r="703975" spans="63:63" x14ac:dyDescent="0.25">
      <c r="BK703975" s="2315"/>
    </row>
    <row r="703976" spans="63:63" x14ac:dyDescent="0.25">
      <c r="BK703976" s="2311"/>
    </row>
    <row r="704000" spans="63:63" x14ac:dyDescent="0.25">
      <c r="BK704000" s="2315"/>
    </row>
    <row r="704001" spans="63:63" x14ac:dyDescent="0.25">
      <c r="BK704001" s="2311"/>
    </row>
    <row r="704025" spans="63:63" x14ac:dyDescent="0.25">
      <c r="BK704025" s="2315"/>
    </row>
    <row r="704026" spans="63:63" x14ac:dyDescent="0.25">
      <c r="BK704026" s="2311"/>
    </row>
    <row r="704050" spans="63:63" x14ac:dyDescent="0.25">
      <c r="BK704050" s="2315"/>
    </row>
    <row r="704051" spans="63:63" x14ac:dyDescent="0.25">
      <c r="BK704051" s="2311"/>
    </row>
    <row r="704075" spans="63:63" x14ac:dyDescent="0.25">
      <c r="BK704075" s="2315"/>
    </row>
    <row r="704076" spans="63:63" x14ac:dyDescent="0.25">
      <c r="BK704076" s="2311"/>
    </row>
    <row r="704100" spans="63:63" x14ac:dyDescent="0.25">
      <c r="BK704100" s="2315"/>
    </row>
    <row r="704101" spans="63:63" x14ac:dyDescent="0.25">
      <c r="BK704101" s="2311"/>
    </row>
    <row r="704125" spans="63:63" x14ac:dyDescent="0.25">
      <c r="BK704125" s="2315"/>
    </row>
    <row r="704126" spans="63:63" x14ac:dyDescent="0.25">
      <c r="BK704126" s="2311"/>
    </row>
    <row r="704150" spans="63:63" x14ac:dyDescent="0.25">
      <c r="BK704150" s="2315"/>
    </row>
    <row r="704151" spans="63:63" x14ac:dyDescent="0.25">
      <c r="BK704151" s="2311"/>
    </row>
    <row r="704175" spans="63:63" x14ac:dyDescent="0.25">
      <c r="BK704175" s="2315"/>
    </row>
    <row r="704176" spans="63:63" x14ac:dyDescent="0.25">
      <c r="BK704176" s="2311"/>
    </row>
    <row r="704200" spans="63:63" x14ac:dyDescent="0.25">
      <c r="BK704200" s="2315"/>
    </row>
    <row r="704201" spans="63:63" x14ac:dyDescent="0.25">
      <c r="BK704201" s="2311"/>
    </row>
    <row r="704225" spans="63:63" x14ac:dyDescent="0.25">
      <c r="BK704225" s="2315"/>
    </row>
    <row r="704226" spans="63:63" x14ac:dyDescent="0.25">
      <c r="BK704226" s="2311"/>
    </row>
    <row r="704250" spans="63:63" x14ac:dyDescent="0.25">
      <c r="BK704250" s="2315"/>
    </row>
    <row r="704251" spans="63:63" x14ac:dyDescent="0.25">
      <c r="BK704251" s="2311"/>
    </row>
    <row r="704275" spans="63:63" x14ac:dyDescent="0.25">
      <c r="BK704275" s="2315"/>
    </row>
    <row r="704276" spans="63:63" x14ac:dyDescent="0.25">
      <c r="BK704276" s="2311"/>
    </row>
    <row r="704300" spans="63:63" x14ac:dyDescent="0.25">
      <c r="BK704300" s="2315"/>
    </row>
    <row r="704301" spans="63:63" x14ac:dyDescent="0.25">
      <c r="BK704301" s="2311"/>
    </row>
    <row r="704325" spans="63:63" x14ac:dyDescent="0.25">
      <c r="BK704325" s="2315"/>
    </row>
    <row r="704326" spans="63:63" x14ac:dyDescent="0.25">
      <c r="BK704326" s="2311"/>
    </row>
    <row r="704350" spans="63:63" x14ac:dyDescent="0.25">
      <c r="BK704350" s="2315"/>
    </row>
    <row r="704351" spans="63:63" x14ac:dyDescent="0.25">
      <c r="BK704351" s="2311"/>
    </row>
    <row r="704375" spans="63:63" x14ac:dyDescent="0.25">
      <c r="BK704375" s="2315"/>
    </row>
    <row r="704376" spans="63:63" x14ac:dyDescent="0.25">
      <c r="BK704376" s="2311"/>
    </row>
    <row r="704400" spans="63:63" x14ac:dyDescent="0.25">
      <c r="BK704400" s="2315"/>
    </row>
    <row r="704401" spans="63:63" x14ac:dyDescent="0.25">
      <c r="BK704401" s="2311"/>
    </row>
    <row r="704425" spans="63:63" x14ac:dyDescent="0.25">
      <c r="BK704425" s="2315"/>
    </row>
    <row r="704426" spans="63:63" x14ac:dyDescent="0.25">
      <c r="BK704426" s="2311"/>
    </row>
    <row r="704450" spans="63:63" x14ac:dyDescent="0.25">
      <c r="BK704450" s="2315"/>
    </row>
    <row r="704451" spans="63:63" x14ac:dyDescent="0.25">
      <c r="BK704451" s="2311"/>
    </row>
    <row r="704475" spans="63:63" x14ac:dyDescent="0.25">
      <c r="BK704475" s="2315"/>
    </row>
    <row r="704476" spans="63:63" x14ac:dyDescent="0.25">
      <c r="BK704476" s="2311"/>
    </row>
    <row r="704500" spans="63:63" x14ac:dyDescent="0.25">
      <c r="BK704500" s="2315"/>
    </row>
    <row r="704501" spans="63:63" x14ac:dyDescent="0.25">
      <c r="BK704501" s="2311"/>
    </row>
    <row r="704525" spans="63:63" x14ac:dyDescent="0.25">
      <c r="BK704525" s="2315"/>
    </row>
    <row r="704526" spans="63:63" x14ac:dyDescent="0.25">
      <c r="BK704526" s="2311"/>
    </row>
    <row r="704550" spans="63:63" x14ac:dyDescent="0.25">
      <c r="BK704550" s="2315"/>
    </row>
    <row r="704551" spans="63:63" x14ac:dyDescent="0.25">
      <c r="BK704551" s="2311"/>
    </row>
    <row r="704575" spans="63:63" x14ac:dyDescent="0.25">
      <c r="BK704575" s="2315"/>
    </row>
    <row r="704576" spans="63:63" x14ac:dyDescent="0.25">
      <c r="BK704576" s="2311"/>
    </row>
    <row r="704600" spans="63:63" x14ac:dyDescent="0.25">
      <c r="BK704600" s="2315"/>
    </row>
    <row r="704601" spans="63:63" x14ac:dyDescent="0.25">
      <c r="BK704601" s="2311"/>
    </row>
    <row r="704625" spans="63:63" x14ac:dyDescent="0.25">
      <c r="BK704625" s="2315"/>
    </row>
    <row r="704626" spans="63:63" x14ac:dyDescent="0.25">
      <c r="BK704626" s="2311"/>
    </row>
    <row r="704650" spans="63:63" x14ac:dyDescent="0.25">
      <c r="BK704650" s="2315"/>
    </row>
    <row r="704651" spans="63:63" x14ac:dyDescent="0.25">
      <c r="BK704651" s="2311"/>
    </row>
    <row r="704675" spans="63:63" x14ac:dyDescent="0.25">
      <c r="BK704675" s="2315"/>
    </row>
    <row r="704676" spans="63:63" x14ac:dyDescent="0.25">
      <c r="BK704676" s="2311"/>
    </row>
    <row r="704700" spans="63:63" x14ac:dyDescent="0.25">
      <c r="BK704700" s="2315"/>
    </row>
    <row r="704701" spans="63:63" x14ac:dyDescent="0.25">
      <c r="BK704701" s="2311"/>
    </row>
    <row r="704725" spans="63:63" x14ac:dyDescent="0.25">
      <c r="BK704725" s="2315"/>
    </row>
    <row r="704726" spans="63:63" x14ac:dyDescent="0.25">
      <c r="BK704726" s="2311"/>
    </row>
    <row r="704750" spans="63:63" x14ac:dyDescent="0.25">
      <c r="BK704750" s="2315"/>
    </row>
    <row r="704751" spans="63:63" x14ac:dyDescent="0.25">
      <c r="BK704751" s="2311"/>
    </row>
    <row r="704775" spans="63:63" x14ac:dyDescent="0.25">
      <c r="BK704775" s="2315"/>
    </row>
    <row r="704776" spans="63:63" x14ac:dyDescent="0.25">
      <c r="BK704776" s="2311"/>
    </row>
    <row r="704800" spans="63:63" x14ac:dyDescent="0.25">
      <c r="BK704800" s="2315"/>
    </row>
    <row r="704801" spans="63:63" x14ac:dyDescent="0.25">
      <c r="BK704801" s="2311"/>
    </row>
    <row r="704825" spans="63:63" x14ac:dyDescent="0.25">
      <c r="BK704825" s="2315"/>
    </row>
    <row r="704826" spans="63:63" x14ac:dyDescent="0.25">
      <c r="BK704826" s="2311"/>
    </row>
    <row r="704850" spans="63:63" x14ac:dyDescent="0.25">
      <c r="BK704850" s="2315"/>
    </row>
    <row r="704851" spans="63:63" x14ac:dyDescent="0.25">
      <c r="BK704851" s="2311"/>
    </row>
    <row r="704875" spans="63:63" x14ac:dyDescent="0.25">
      <c r="BK704875" s="2315"/>
    </row>
    <row r="704876" spans="63:63" x14ac:dyDescent="0.25">
      <c r="BK704876" s="2311"/>
    </row>
    <row r="704900" spans="63:63" x14ac:dyDescent="0.25">
      <c r="BK704900" s="2315"/>
    </row>
    <row r="704901" spans="63:63" x14ac:dyDescent="0.25">
      <c r="BK704901" s="2311"/>
    </row>
    <row r="704925" spans="63:63" x14ac:dyDescent="0.25">
      <c r="BK704925" s="2315"/>
    </row>
    <row r="704926" spans="63:63" x14ac:dyDescent="0.25">
      <c r="BK704926" s="2311"/>
    </row>
    <row r="704950" spans="63:63" x14ac:dyDescent="0.25">
      <c r="BK704950" s="2315"/>
    </row>
    <row r="704951" spans="63:63" x14ac:dyDescent="0.25">
      <c r="BK704951" s="2311"/>
    </row>
    <row r="704975" spans="63:63" x14ac:dyDescent="0.25">
      <c r="BK704975" s="2315"/>
    </row>
    <row r="704976" spans="63:63" x14ac:dyDescent="0.25">
      <c r="BK704976" s="2311"/>
    </row>
    <row r="705000" spans="63:63" x14ac:dyDescent="0.25">
      <c r="BK705000" s="2315"/>
    </row>
    <row r="705001" spans="63:63" x14ac:dyDescent="0.25">
      <c r="BK705001" s="2311"/>
    </row>
    <row r="705025" spans="63:63" x14ac:dyDescent="0.25">
      <c r="BK705025" s="2315"/>
    </row>
    <row r="705026" spans="63:63" x14ac:dyDescent="0.25">
      <c r="BK705026" s="2311"/>
    </row>
    <row r="705050" spans="63:63" x14ac:dyDescent="0.25">
      <c r="BK705050" s="2315"/>
    </row>
    <row r="705051" spans="63:63" x14ac:dyDescent="0.25">
      <c r="BK705051" s="2311"/>
    </row>
    <row r="705075" spans="63:63" x14ac:dyDescent="0.25">
      <c r="BK705075" s="2315"/>
    </row>
    <row r="705076" spans="63:63" x14ac:dyDescent="0.25">
      <c r="BK705076" s="2311"/>
    </row>
    <row r="705100" spans="63:63" x14ac:dyDescent="0.25">
      <c r="BK705100" s="2315"/>
    </row>
    <row r="705101" spans="63:63" x14ac:dyDescent="0.25">
      <c r="BK705101" s="2311"/>
    </row>
    <row r="705125" spans="63:63" x14ac:dyDescent="0.25">
      <c r="BK705125" s="2315"/>
    </row>
    <row r="705126" spans="63:63" x14ac:dyDescent="0.25">
      <c r="BK705126" s="2311"/>
    </row>
    <row r="705150" spans="63:63" x14ac:dyDescent="0.25">
      <c r="BK705150" s="2315"/>
    </row>
    <row r="705151" spans="63:63" x14ac:dyDescent="0.25">
      <c r="BK705151" s="2311"/>
    </row>
    <row r="705175" spans="63:63" x14ac:dyDescent="0.25">
      <c r="BK705175" s="2315"/>
    </row>
    <row r="705176" spans="63:63" x14ac:dyDescent="0.25">
      <c r="BK705176" s="2311"/>
    </row>
    <row r="705200" spans="63:63" x14ac:dyDescent="0.25">
      <c r="BK705200" s="2315"/>
    </row>
    <row r="705201" spans="63:63" x14ac:dyDescent="0.25">
      <c r="BK705201" s="2311"/>
    </row>
    <row r="705225" spans="63:63" x14ac:dyDescent="0.25">
      <c r="BK705225" s="2315"/>
    </row>
    <row r="705226" spans="63:63" x14ac:dyDescent="0.25">
      <c r="BK705226" s="2311"/>
    </row>
    <row r="705250" spans="63:63" x14ac:dyDescent="0.25">
      <c r="BK705250" s="2315"/>
    </row>
    <row r="705251" spans="63:63" x14ac:dyDescent="0.25">
      <c r="BK705251" s="2311"/>
    </row>
    <row r="705275" spans="63:63" x14ac:dyDescent="0.25">
      <c r="BK705275" s="2315"/>
    </row>
    <row r="705276" spans="63:63" x14ac:dyDescent="0.25">
      <c r="BK705276" s="2311"/>
    </row>
    <row r="705300" spans="63:63" x14ac:dyDescent="0.25">
      <c r="BK705300" s="2315"/>
    </row>
    <row r="705301" spans="63:63" x14ac:dyDescent="0.25">
      <c r="BK705301" s="2311"/>
    </row>
    <row r="705325" spans="63:63" x14ac:dyDescent="0.25">
      <c r="BK705325" s="2315"/>
    </row>
    <row r="705326" spans="63:63" x14ac:dyDescent="0.25">
      <c r="BK705326" s="2311"/>
    </row>
    <row r="705350" spans="63:63" x14ac:dyDescent="0.25">
      <c r="BK705350" s="2315"/>
    </row>
    <row r="705351" spans="63:63" x14ac:dyDescent="0.25">
      <c r="BK705351" s="2311"/>
    </row>
    <row r="705375" spans="63:63" x14ac:dyDescent="0.25">
      <c r="BK705375" s="2315"/>
    </row>
    <row r="705376" spans="63:63" x14ac:dyDescent="0.25">
      <c r="BK705376" s="2311"/>
    </row>
    <row r="705400" spans="63:63" x14ac:dyDescent="0.25">
      <c r="BK705400" s="2315"/>
    </row>
    <row r="705401" spans="63:63" x14ac:dyDescent="0.25">
      <c r="BK705401" s="2311"/>
    </row>
    <row r="705425" spans="63:63" x14ac:dyDescent="0.25">
      <c r="BK705425" s="2315"/>
    </row>
    <row r="705426" spans="63:63" x14ac:dyDescent="0.25">
      <c r="BK705426" s="2311"/>
    </row>
    <row r="705450" spans="63:63" x14ac:dyDescent="0.25">
      <c r="BK705450" s="2315"/>
    </row>
    <row r="705451" spans="63:63" x14ac:dyDescent="0.25">
      <c r="BK705451" s="2311"/>
    </row>
    <row r="705475" spans="63:63" x14ac:dyDescent="0.25">
      <c r="BK705475" s="2315"/>
    </row>
    <row r="705476" spans="63:63" x14ac:dyDescent="0.25">
      <c r="BK705476" s="2311"/>
    </row>
    <row r="705500" spans="63:63" x14ac:dyDescent="0.25">
      <c r="BK705500" s="2315"/>
    </row>
    <row r="705501" spans="63:63" x14ac:dyDescent="0.25">
      <c r="BK705501" s="2311"/>
    </row>
    <row r="705525" spans="63:63" x14ac:dyDescent="0.25">
      <c r="BK705525" s="2315"/>
    </row>
    <row r="705526" spans="63:63" x14ac:dyDescent="0.25">
      <c r="BK705526" s="2311"/>
    </row>
    <row r="705550" spans="63:63" x14ac:dyDescent="0.25">
      <c r="BK705550" s="2315"/>
    </row>
    <row r="705551" spans="63:63" x14ac:dyDescent="0.25">
      <c r="BK705551" s="2311"/>
    </row>
    <row r="705575" spans="63:63" x14ac:dyDescent="0.25">
      <c r="BK705575" s="2315"/>
    </row>
    <row r="705576" spans="63:63" x14ac:dyDescent="0.25">
      <c r="BK705576" s="2311"/>
    </row>
    <row r="705600" spans="63:63" x14ac:dyDescent="0.25">
      <c r="BK705600" s="2315"/>
    </row>
    <row r="705601" spans="63:63" x14ac:dyDescent="0.25">
      <c r="BK705601" s="2311"/>
    </row>
    <row r="705625" spans="63:63" x14ac:dyDescent="0.25">
      <c r="BK705625" s="2315"/>
    </row>
    <row r="705626" spans="63:63" x14ac:dyDescent="0.25">
      <c r="BK705626" s="2311"/>
    </row>
    <row r="705650" spans="63:63" x14ac:dyDescent="0.25">
      <c r="BK705650" s="2315"/>
    </row>
    <row r="705651" spans="63:63" x14ac:dyDescent="0.25">
      <c r="BK705651" s="2311"/>
    </row>
    <row r="705675" spans="63:63" x14ac:dyDescent="0.25">
      <c r="BK705675" s="2315"/>
    </row>
    <row r="705676" spans="63:63" x14ac:dyDescent="0.25">
      <c r="BK705676" s="2311"/>
    </row>
    <row r="705700" spans="63:63" x14ac:dyDescent="0.25">
      <c r="BK705700" s="2315"/>
    </row>
    <row r="705701" spans="63:63" x14ac:dyDescent="0.25">
      <c r="BK705701" s="2311"/>
    </row>
    <row r="705725" spans="63:63" x14ac:dyDescent="0.25">
      <c r="BK705725" s="2315"/>
    </row>
    <row r="705726" spans="63:63" x14ac:dyDescent="0.25">
      <c r="BK705726" s="2311"/>
    </row>
    <row r="705750" spans="63:63" x14ac:dyDescent="0.25">
      <c r="BK705750" s="2315"/>
    </row>
    <row r="705751" spans="63:63" x14ac:dyDescent="0.25">
      <c r="BK705751" s="2311"/>
    </row>
    <row r="705775" spans="63:63" x14ac:dyDescent="0.25">
      <c r="BK705775" s="2315"/>
    </row>
    <row r="705776" spans="63:63" x14ac:dyDescent="0.25">
      <c r="BK705776" s="2311"/>
    </row>
    <row r="705800" spans="63:63" x14ac:dyDescent="0.25">
      <c r="BK705800" s="2315"/>
    </row>
    <row r="705801" spans="63:63" x14ac:dyDescent="0.25">
      <c r="BK705801" s="2311"/>
    </row>
    <row r="705825" spans="63:63" x14ac:dyDescent="0.25">
      <c r="BK705825" s="2315"/>
    </row>
    <row r="705826" spans="63:63" x14ac:dyDescent="0.25">
      <c r="BK705826" s="2311"/>
    </row>
    <row r="705850" spans="63:63" x14ac:dyDescent="0.25">
      <c r="BK705850" s="2315"/>
    </row>
    <row r="705851" spans="63:63" x14ac:dyDescent="0.25">
      <c r="BK705851" s="2311"/>
    </row>
    <row r="705875" spans="63:63" x14ac:dyDescent="0.25">
      <c r="BK705875" s="2315"/>
    </row>
    <row r="705876" spans="63:63" x14ac:dyDescent="0.25">
      <c r="BK705876" s="2311"/>
    </row>
    <row r="705900" spans="63:63" x14ac:dyDescent="0.25">
      <c r="BK705900" s="2315"/>
    </row>
    <row r="705901" spans="63:63" x14ac:dyDescent="0.25">
      <c r="BK705901" s="2311"/>
    </row>
    <row r="705925" spans="63:63" x14ac:dyDescent="0.25">
      <c r="BK705925" s="2315"/>
    </row>
    <row r="705926" spans="63:63" x14ac:dyDescent="0.25">
      <c r="BK705926" s="2311"/>
    </row>
    <row r="705950" spans="63:63" x14ac:dyDescent="0.25">
      <c r="BK705950" s="2315"/>
    </row>
    <row r="705951" spans="63:63" x14ac:dyDescent="0.25">
      <c r="BK705951" s="2311"/>
    </row>
    <row r="705975" spans="63:63" x14ac:dyDescent="0.25">
      <c r="BK705975" s="2315"/>
    </row>
    <row r="705976" spans="63:63" x14ac:dyDescent="0.25">
      <c r="BK705976" s="2311"/>
    </row>
    <row r="706000" spans="63:63" x14ac:dyDescent="0.25">
      <c r="BK706000" s="2315"/>
    </row>
    <row r="706001" spans="63:63" x14ac:dyDescent="0.25">
      <c r="BK706001" s="2311"/>
    </row>
    <row r="706025" spans="63:63" x14ac:dyDescent="0.25">
      <c r="BK706025" s="2315"/>
    </row>
    <row r="706026" spans="63:63" x14ac:dyDescent="0.25">
      <c r="BK706026" s="2311"/>
    </row>
    <row r="706050" spans="63:63" x14ac:dyDescent="0.25">
      <c r="BK706050" s="2315"/>
    </row>
    <row r="706051" spans="63:63" x14ac:dyDescent="0.25">
      <c r="BK706051" s="2311"/>
    </row>
    <row r="706075" spans="63:63" x14ac:dyDescent="0.25">
      <c r="BK706075" s="2315"/>
    </row>
    <row r="706076" spans="63:63" x14ac:dyDescent="0.25">
      <c r="BK706076" s="2311"/>
    </row>
    <row r="706100" spans="63:63" x14ac:dyDescent="0.25">
      <c r="BK706100" s="2315"/>
    </row>
    <row r="706101" spans="63:63" x14ac:dyDescent="0.25">
      <c r="BK706101" s="2311"/>
    </row>
    <row r="706125" spans="63:63" x14ac:dyDescent="0.25">
      <c r="BK706125" s="2315"/>
    </row>
    <row r="706126" spans="63:63" x14ac:dyDescent="0.25">
      <c r="BK706126" s="2311"/>
    </row>
    <row r="706150" spans="63:63" x14ac:dyDescent="0.25">
      <c r="BK706150" s="2315"/>
    </row>
    <row r="706151" spans="63:63" x14ac:dyDescent="0.25">
      <c r="BK706151" s="2311"/>
    </row>
    <row r="706175" spans="63:63" x14ac:dyDescent="0.25">
      <c r="BK706175" s="2315"/>
    </row>
    <row r="706176" spans="63:63" x14ac:dyDescent="0.25">
      <c r="BK706176" s="2311"/>
    </row>
    <row r="706200" spans="63:63" x14ac:dyDescent="0.25">
      <c r="BK706200" s="2315"/>
    </row>
    <row r="706201" spans="63:63" x14ac:dyDescent="0.25">
      <c r="BK706201" s="2311"/>
    </row>
    <row r="706225" spans="63:63" x14ac:dyDescent="0.25">
      <c r="BK706225" s="2315"/>
    </row>
    <row r="706226" spans="63:63" x14ac:dyDescent="0.25">
      <c r="BK706226" s="2311"/>
    </row>
    <row r="706250" spans="63:63" x14ac:dyDescent="0.25">
      <c r="BK706250" s="2315"/>
    </row>
    <row r="706251" spans="63:63" x14ac:dyDescent="0.25">
      <c r="BK706251" s="2311"/>
    </row>
    <row r="706275" spans="63:63" x14ac:dyDescent="0.25">
      <c r="BK706275" s="2315"/>
    </row>
    <row r="706276" spans="63:63" x14ac:dyDescent="0.25">
      <c r="BK706276" s="2311"/>
    </row>
    <row r="706300" spans="63:63" x14ac:dyDescent="0.25">
      <c r="BK706300" s="2315"/>
    </row>
    <row r="706301" spans="63:63" x14ac:dyDescent="0.25">
      <c r="BK706301" s="2311"/>
    </row>
    <row r="706325" spans="63:63" x14ac:dyDescent="0.25">
      <c r="BK706325" s="2315"/>
    </row>
    <row r="706326" spans="63:63" x14ac:dyDescent="0.25">
      <c r="BK706326" s="2311"/>
    </row>
    <row r="706350" spans="63:63" x14ac:dyDescent="0.25">
      <c r="BK706350" s="2315"/>
    </row>
    <row r="706351" spans="63:63" x14ac:dyDescent="0.25">
      <c r="BK706351" s="2311"/>
    </row>
    <row r="706375" spans="63:63" x14ac:dyDescent="0.25">
      <c r="BK706375" s="2315"/>
    </row>
    <row r="706376" spans="63:63" x14ac:dyDescent="0.25">
      <c r="BK706376" s="2311"/>
    </row>
    <row r="706400" spans="63:63" x14ac:dyDescent="0.25">
      <c r="BK706400" s="2315"/>
    </row>
    <row r="706401" spans="63:63" x14ac:dyDescent="0.25">
      <c r="BK706401" s="2311"/>
    </row>
    <row r="706425" spans="63:63" x14ac:dyDescent="0.25">
      <c r="BK706425" s="2315"/>
    </row>
    <row r="706426" spans="63:63" x14ac:dyDescent="0.25">
      <c r="BK706426" s="2311"/>
    </row>
    <row r="706450" spans="63:63" x14ac:dyDescent="0.25">
      <c r="BK706450" s="2315"/>
    </row>
    <row r="706451" spans="63:63" x14ac:dyDescent="0.25">
      <c r="BK706451" s="2311"/>
    </row>
    <row r="706475" spans="63:63" x14ac:dyDescent="0.25">
      <c r="BK706475" s="2315"/>
    </row>
    <row r="706476" spans="63:63" x14ac:dyDescent="0.25">
      <c r="BK706476" s="2311"/>
    </row>
    <row r="706500" spans="63:63" x14ac:dyDescent="0.25">
      <c r="BK706500" s="2315"/>
    </row>
    <row r="706501" spans="63:63" x14ac:dyDescent="0.25">
      <c r="BK706501" s="2311"/>
    </row>
    <row r="706525" spans="63:63" x14ac:dyDescent="0.25">
      <c r="BK706525" s="2315"/>
    </row>
    <row r="706526" spans="63:63" x14ac:dyDescent="0.25">
      <c r="BK706526" s="2311"/>
    </row>
    <row r="706550" spans="63:63" x14ac:dyDescent="0.25">
      <c r="BK706550" s="2315"/>
    </row>
    <row r="706551" spans="63:63" x14ac:dyDescent="0.25">
      <c r="BK706551" s="2311"/>
    </row>
    <row r="706575" spans="63:63" x14ac:dyDescent="0.25">
      <c r="BK706575" s="2315"/>
    </row>
    <row r="706576" spans="63:63" x14ac:dyDescent="0.25">
      <c r="BK706576" s="2311"/>
    </row>
    <row r="706600" spans="63:63" x14ac:dyDescent="0.25">
      <c r="BK706600" s="2315"/>
    </row>
    <row r="706601" spans="63:63" x14ac:dyDescent="0.25">
      <c r="BK706601" s="2311"/>
    </row>
    <row r="706625" spans="63:63" x14ac:dyDescent="0.25">
      <c r="BK706625" s="2315"/>
    </row>
    <row r="706626" spans="63:63" x14ac:dyDescent="0.25">
      <c r="BK706626" s="2311"/>
    </row>
    <row r="706650" spans="63:63" x14ac:dyDescent="0.25">
      <c r="BK706650" s="2315"/>
    </row>
    <row r="706651" spans="63:63" x14ac:dyDescent="0.25">
      <c r="BK706651" s="2311"/>
    </row>
    <row r="706675" spans="63:63" x14ac:dyDescent="0.25">
      <c r="BK706675" s="2315"/>
    </row>
    <row r="706676" spans="63:63" x14ac:dyDescent="0.25">
      <c r="BK706676" s="2311"/>
    </row>
    <row r="706700" spans="63:63" x14ac:dyDescent="0.25">
      <c r="BK706700" s="2315"/>
    </row>
    <row r="706701" spans="63:63" x14ac:dyDescent="0.25">
      <c r="BK706701" s="2311"/>
    </row>
    <row r="706725" spans="63:63" x14ac:dyDescent="0.25">
      <c r="BK706725" s="2315"/>
    </row>
    <row r="706726" spans="63:63" x14ac:dyDescent="0.25">
      <c r="BK706726" s="2311"/>
    </row>
    <row r="706750" spans="63:63" x14ac:dyDescent="0.25">
      <c r="BK706750" s="2315"/>
    </row>
    <row r="706751" spans="63:63" x14ac:dyDescent="0.25">
      <c r="BK706751" s="2311"/>
    </row>
    <row r="706775" spans="63:63" x14ac:dyDescent="0.25">
      <c r="BK706775" s="2315"/>
    </row>
    <row r="706776" spans="63:63" x14ac:dyDescent="0.25">
      <c r="BK706776" s="2311"/>
    </row>
    <row r="706800" spans="63:63" x14ac:dyDescent="0.25">
      <c r="BK706800" s="2315"/>
    </row>
    <row r="706801" spans="63:63" x14ac:dyDescent="0.25">
      <c r="BK706801" s="2311"/>
    </row>
    <row r="706825" spans="63:63" x14ac:dyDescent="0.25">
      <c r="BK706825" s="2315"/>
    </row>
    <row r="706826" spans="63:63" x14ac:dyDescent="0.25">
      <c r="BK706826" s="2311"/>
    </row>
    <row r="706850" spans="63:63" x14ac:dyDescent="0.25">
      <c r="BK706850" s="2315"/>
    </row>
    <row r="706851" spans="63:63" x14ac:dyDescent="0.25">
      <c r="BK706851" s="2311"/>
    </row>
    <row r="706875" spans="63:63" x14ac:dyDescent="0.25">
      <c r="BK706875" s="2315"/>
    </row>
    <row r="706876" spans="63:63" x14ac:dyDescent="0.25">
      <c r="BK706876" s="2311"/>
    </row>
    <row r="706900" spans="63:63" x14ac:dyDescent="0.25">
      <c r="BK706900" s="2315"/>
    </row>
    <row r="706901" spans="63:63" x14ac:dyDescent="0.25">
      <c r="BK706901" s="2311"/>
    </row>
    <row r="706925" spans="63:63" x14ac:dyDescent="0.25">
      <c r="BK706925" s="2315"/>
    </row>
    <row r="706926" spans="63:63" x14ac:dyDescent="0.25">
      <c r="BK706926" s="2311"/>
    </row>
    <row r="706950" spans="63:63" x14ac:dyDescent="0.25">
      <c r="BK706950" s="2315"/>
    </row>
    <row r="706951" spans="63:63" x14ac:dyDescent="0.25">
      <c r="BK706951" s="2311"/>
    </row>
    <row r="706975" spans="63:63" x14ac:dyDescent="0.25">
      <c r="BK706975" s="2315"/>
    </row>
    <row r="706976" spans="63:63" x14ac:dyDescent="0.25">
      <c r="BK706976" s="2311"/>
    </row>
    <row r="707000" spans="63:63" x14ac:dyDescent="0.25">
      <c r="BK707000" s="2315"/>
    </row>
    <row r="707001" spans="63:63" x14ac:dyDescent="0.25">
      <c r="BK707001" s="2311"/>
    </row>
    <row r="707025" spans="63:63" x14ac:dyDescent="0.25">
      <c r="BK707025" s="2315"/>
    </row>
    <row r="707026" spans="63:63" x14ac:dyDescent="0.25">
      <c r="BK707026" s="2311"/>
    </row>
    <row r="707050" spans="63:63" x14ac:dyDescent="0.25">
      <c r="BK707050" s="2315"/>
    </row>
    <row r="707051" spans="63:63" x14ac:dyDescent="0.25">
      <c r="BK707051" s="2311"/>
    </row>
    <row r="707075" spans="63:63" x14ac:dyDescent="0.25">
      <c r="BK707075" s="2315"/>
    </row>
    <row r="707076" spans="63:63" x14ac:dyDescent="0.25">
      <c r="BK707076" s="2311"/>
    </row>
    <row r="707100" spans="63:63" x14ac:dyDescent="0.25">
      <c r="BK707100" s="2315"/>
    </row>
    <row r="707101" spans="63:63" x14ac:dyDescent="0.25">
      <c r="BK707101" s="2311"/>
    </row>
    <row r="707125" spans="63:63" x14ac:dyDescent="0.25">
      <c r="BK707125" s="2315"/>
    </row>
    <row r="707126" spans="63:63" x14ac:dyDescent="0.25">
      <c r="BK707126" s="2311"/>
    </row>
    <row r="707150" spans="63:63" x14ac:dyDescent="0.25">
      <c r="BK707150" s="2315"/>
    </row>
    <row r="707151" spans="63:63" x14ac:dyDescent="0.25">
      <c r="BK707151" s="2311"/>
    </row>
    <row r="707175" spans="63:63" x14ac:dyDescent="0.25">
      <c r="BK707175" s="2315"/>
    </row>
    <row r="707176" spans="63:63" x14ac:dyDescent="0.25">
      <c r="BK707176" s="2311"/>
    </row>
    <row r="707200" spans="63:63" x14ac:dyDescent="0.25">
      <c r="BK707200" s="2315"/>
    </row>
    <row r="707201" spans="63:63" x14ac:dyDescent="0.25">
      <c r="BK707201" s="2311"/>
    </row>
    <row r="707225" spans="63:63" x14ac:dyDescent="0.25">
      <c r="BK707225" s="2315"/>
    </row>
    <row r="707226" spans="63:63" x14ac:dyDescent="0.25">
      <c r="BK707226" s="2311"/>
    </row>
    <row r="707250" spans="63:63" x14ac:dyDescent="0.25">
      <c r="BK707250" s="2315"/>
    </row>
    <row r="707251" spans="63:63" x14ac:dyDescent="0.25">
      <c r="BK707251" s="2311"/>
    </row>
    <row r="707275" spans="63:63" x14ac:dyDescent="0.25">
      <c r="BK707275" s="2315"/>
    </row>
    <row r="707276" spans="63:63" x14ac:dyDescent="0.25">
      <c r="BK707276" s="2311"/>
    </row>
    <row r="707300" spans="63:63" x14ac:dyDescent="0.25">
      <c r="BK707300" s="2315"/>
    </row>
    <row r="707301" spans="63:63" x14ac:dyDescent="0.25">
      <c r="BK707301" s="2311"/>
    </row>
    <row r="707325" spans="63:63" x14ac:dyDescent="0.25">
      <c r="BK707325" s="2315"/>
    </row>
    <row r="707326" spans="63:63" x14ac:dyDescent="0.25">
      <c r="BK707326" s="2311"/>
    </row>
    <row r="707350" spans="63:63" x14ac:dyDescent="0.25">
      <c r="BK707350" s="2315"/>
    </row>
    <row r="707351" spans="63:63" x14ac:dyDescent="0.25">
      <c r="BK707351" s="2311"/>
    </row>
    <row r="707375" spans="63:63" x14ac:dyDescent="0.25">
      <c r="BK707375" s="2315"/>
    </row>
    <row r="707376" spans="63:63" x14ac:dyDescent="0.25">
      <c r="BK707376" s="2311"/>
    </row>
    <row r="707400" spans="63:63" x14ac:dyDescent="0.25">
      <c r="BK707400" s="2315"/>
    </row>
    <row r="707401" spans="63:63" x14ac:dyDescent="0.25">
      <c r="BK707401" s="2311"/>
    </row>
    <row r="707425" spans="63:63" x14ac:dyDescent="0.25">
      <c r="BK707425" s="2315"/>
    </row>
    <row r="707426" spans="63:63" x14ac:dyDescent="0.25">
      <c r="BK707426" s="2311"/>
    </row>
    <row r="707450" spans="63:63" x14ac:dyDescent="0.25">
      <c r="BK707450" s="2315"/>
    </row>
    <row r="707451" spans="63:63" x14ac:dyDescent="0.25">
      <c r="BK707451" s="2311"/>
    </row>
    <row r="707475" spans="63:63" x14ac:dyDescent="0.25">
      <c r="BK707475" s="2315"/>
    </row>
    <row r="707476" spans="63:63" x14ac:dyDescent="0.25">
      <c r="BK707476" s="2311"/>
    </row>
    <row r="707500" spans="63:63" x14ac:dyDescent="0.25">
      <c r="BK707500" s="2315"/>
    </row>
    <row r="707501" spans="63:63" x14ac:dyDescent="0.25">
      <c r="BK707501" s="2311"/>
    </row>
    <row r="707525" spans="63:63" x14ac:dyDescent="0.25">
      <c r="BK707525" s="2315"/>
    </row>
    <row r="707526" spans="63:63" x14ac:dyDescent="0.25">
      <c r="BK707526" s="2311"/>
    </row>
    <row r="707550" spans="63:63" x14ac:dyDescent="0.25">
      <c r="BK707550" s="2315"/>
    </row>
    <row r="707551" spans="63:63" x14ac:dyDescent="0.25">
      <c r="BK707551" s="2311"/>
    </row>
    <row r="707575" spans="63:63" x14ac:dyDescent="0.25">
      <c r="BK707575" s="2315"/>
    </row>
    <row r="707576" spans="63:63" x14ac:dyDescent="0.25">
      <c r="BK707576" s="2311"/>
    </row>
    <row r="707600" spans="63:63" x14ac:dyDescent="0.25">
      <c r="BK707600" s="2315"/>
    </row>
    <row r="707601" spans="63:63" x14ac:dyDescent="0.25">
      <c r="BK707601" s="2311"/>
    </row>
    <row r="707625" spans="63:63" x14ac:dyDescent="0.25">
      <c r="BK707625" s="2315"/>
    </row>
    <row r="707626" spans="63:63" x14ac:dyDescent="0.25">
      <c r="BK707626" s="2311"/>
    </row>
    <row r="707650" spans="63:63" x14ac:dyDescent="0.25">
      <c r="BK707650" s="2315"/>
    </row>
    <row r="707651" spans="63:63" x14ac:dyDescent="0.25">
      <c r="BK707651" s="2311"/>
    </row>
    <row r="707675" spans="63:63" x14ac:dyDescent="0.25">
      <c r="BK707675" s="2315"/>
    </row>
    <row r="707676" spans="63:63" x14ac:dyDescent="0.25">
      <c r="BK707676" s="2311"/>
    </row>
    <row r="707700" spans="63:63" x14ac:dyDescent="0.25">
      <c r="BK707700" s="2315"/>
    </row>
    <row r="707701" spans="63:63" x14ac:dyDescent="0.25">
      <c r="BK707701" s="2311"/>
    </row>
    <row r="707725" spans="63:63" x14ac:dyDescent="0.25">
      <c r="BK707725" s="2315"/>
    </row>
    <row r="707726" spans="63:63" x14ac:dyDescent="0.25">
      <c r="BK707726" s="2311"/>
    </row>
    <row r="707750" spans="63:63" x14ac:dyDescent="0.25">
      <c r="BK707750" s="2315"/>
    </row>
    <row r="707751" spans="63:63" x14ac:dyDescent="0.25">
      <c r="BK707751" s="2311"/>
    </row>
    <row r="707775" spans="63:63" x14ac:dyDescent="0.25">
      <c r="BK707775" s="2315"/>
    </row>
    <row r="707776" spans="63:63" x14ac:dyDescent="0.25">
      <c r="BK707776" s="2311"/>
    </row>
    <row r="707800" spans="63:63" x14ac:dyDescent="0.25">
      <c r="BK707800" s="2315"/>
    </row>
    <row r="707801" spans="63:63" x14ac:dyDescent="0.25">
      <c r="BK707801" s="2311"/>
    </row>
    <row r="707825" spans="63:63" x14ac:dyDescent="0.25">
      <c r="BK707825" s="2315"/>
    </row>
    <row r="707826" spans="63:63" x14ac:dyDescent="0.25">
      <c r="BK707826" s="2311"/>
    </row>
    <row r="707850" spans="63:63" x14ac:dyDescent="0.25">
      <c r="BK707850" s="2315"/>
    </row>
    <row r="707851" spans="63:63" x14ac:dyDescent="0.25">
      <c r="BK707851" s="2311"/>
    </row>
    <row r="707875" spans="63:63" x14ac:dyDescent="0.25">
      <c r="BK707875" s="2315"/>
    </row>
    <row r="707876" spans="63:63" x14ac:dyDescent="0.25">
      <c r="BK707876" s="2311"/>
    </row>
    <row r="707900" spans="63:63" x14ac:dyDescent="0.25">
      <c r="BK707900" s="2315"/>
    </row>
    <row r="707901" spans="63:63" x14ac:dyDescent="0.25">
      <c r="BK707901" s="2311"/>
    </row>
    <row r="707925" spans="63:63" x14ac:dyDescent="0.25">
      <c r="BK707925" s="2315"/>
    </row>
    <row r="707926" spans="63:63" x14ac:dyDescent="0.25">
      <c r="BK707926" s="2311"/>
    </row>
    <row r="707950" spans="63:63" x14ac:dyDescent="0.25">
      <c r="BK707950" s="2315"/>
    </row>
    <row r="707951" spans="63:63" x14ac:dyDescent="0.25">
      <c r="BK707951" s="2311"/>
    </row>
    <row r="707975" spans="63:63" x14ac:dyDescent="0.25">
      <c r="BK707975" s="2315"/>
    </row>
    <row r="707976" spans="63:63" x14ac:dyDescent="0.25">
      <c r="BK707976" s="2311"/>
    </row>
    <row r="708000" spans="63:63" x14ac:dyDescent="0.25">
      <c r="BK708000" s="2315"/>
    </row>
    <row r="708001" spans="63:63" x14ac:dyDescent="0.25">
      <c r="BK708001" s="2311"/>
    </row>
    <row r="708025" spans="63:63" x14ac:dyDescent="0.25">
      <c r="BK708025" s="2315"/>
    </row>
    <row r="708026" spans="63:63" x14ac:dyDescent="0.25">
      <c r="BK708026" s="2311"/>
    </row>
    <row r="708050" spans="63:63" x14ac:dyDescent="0.25">
      <c r="BK708050" s="2315"/>
    </row>
    <row r="708051" spans="63:63" x14ac:dyDescent="0.25">
      <c r="BK708051" s="2311"/>
    </row>
    <row r="708075" spans="63:63" x14ac:dyDescent="0.25">
      <c r="BK708075" s="2315"/>
    </row>
    <row r="708076" spans="63:63" x14ac:dyDescent="0.25">
      <c r="BK708076" s="2311"/>
    </row>
    <row r="708100" spans="63:63" x14ac:dyDescent="0.25">
      <c r="BK708100" s="2315"/>
    </row>
    <row r="708101" spans="63:63" x14ac:dyDescent="0.25">
      <c r="BK708101" s="2311"/>
    </row>
    <row r="708125" spans="63:63" x14ac:dyDescent="0.25">
      <c r="BK708125" s="2315"/>
    </row>
    <row r="708126" spans="63:63" x14ac:dyDescent="0.25">
      <c r="BK708126" s="2311"/>
    </row>
    <row r="708150" spans="63:63" x14ac:dyDescent="0.25">
      <c r="BK708150" s="2315"/>
    </row>
    <row r="708151" spans="63:63" x14ac:dyDescent="0.25">
      <c r="BK708151" s="2311"/>
    </row>
    <row r="708175" spans="63:63" x14ac:dyDescent="0.25">
      <c r="BK708175" s="2315"/>
    </row>
    <row r="708176" spans="63:63" x14ac:dyDescent="0.25">
      <c r="BK708176" s="2311"/>
    </row>
    <row r="708200" spans="63:63" x14ac:dyDescent="0.25">
      <c r="BK708200" s="2315"/>
    </row>
    <row r="708201" spans="63:63" x14ac:dyDescent="0.25">
      <c r="BK708201" s="2311"/>
    </row>
    <row r="708225" spans="63:63" x14ac:dyDescent="0.25">
      <c r="BK708225" s="2315"/>
    </row>
    <row r="708226" spans="63:63" x14ac:dyDescent="0.25">
      <c r="BK708226" s="2311"/>
    </row>
    <row r="708250" spans="63:63" x14ac:dyDescent="0.25">
      <c r="BK708250" s="2315"/>
    </row>
    <row r="708251" spans="63:63" x14ac:dyDescent="0.25">
      <c r="BK708251" s="2311"/>
    </row>
    <row r="708275" spans="63:63" x14ac:dyDescent="0.25">
      <c r="BK708275" s="2315"/>
    </row>
    <row r="708276" spans="63:63" x14ac:dyDescent="0.25">
      <c r="BK708276" s="2311"/>
    </row>
    <row r="708300" spans="63:63" x14ac:dyDescent="0.25">
      <c r="BK708300" s="2315"/>
    </row>
    <row r="708301" spans="63:63" x14ac:dyDescent="0.25">
      <c r="BK708301" s="2311"/>
    </row>
    <row r="708325" spans="63:63" x14ac:dyDescent="0.25">
      <c r="BK708325" s="2315"/>
    </row>
    <row r="708326" spans="63:63" x14ac:dyDescent="0.25">
      <c r="BK708326" s="2311"/>
    </row>
    <row r="708350" spans="63:63" x14ac:dyDescent="0.25">
      <c r="BK708350" s="2315"/>
    </row>
    <row r="708351" spans="63:63" x14ac:dyDescent="0.25">
      <c r="BK708351" s="2311"/>
    </row>
    <row r="708375" spans="63:63" x14ac:dyDescent="0.25">
      <c r="BK708375" s="2315"/>
    </row>
    <row r="708376" spans="63:63" x14ac:dyDescent="0.25">
      <c r="BK708376" s="2311"/>
    </row>
    <row r="708400" spans="63:63" x14ac:dyDescent="0.25">
      <c r="BK708400" s="2315"/>
    </row>
    <row r="708401" spans="63:63" x14ac:dyDescent="0.25">
      <c r="BK708401" s="2311"/>
    </row>
    <row r="708425" spans="63:63" x14ac:dyDescent="0.25">
      <c r="BK708425" s="2315"/>
    </row>
    <row r="708426" spans="63:63" x14ac:dyDescent="0.25">
      <c r="BK708426" s="2311"/>
    </row>
    <row r="708450" spans="63:63" x14ac:dyDescent="0.25">
      <c r="BK708450" s="2315"/>
    </row>
    <row r="708451" spans="63:63" x14ac:dyDescent="0.25">
      <c r="BK708451" s="2311"/>
    </row>
    <row r="708475" spans="63:63" x14ac:dyDescent="0.25">
      <c r="BK708475" s="2315"/>
    </row>
    <row r="708476" spans="63:63" x14ac:dyDescent="0.25">
      <c r="BK708476" s="2311"/>
    </row>
    <row r="708500" spans="63:63" x14ac:dyDescent="0.25">
      <c r="BK708500" s="2315"/>
    </row>
    <row r="708501" spans="63:63" x14ac:dyDescent="0.25">
      <c r="BK708501" s="2311"/>
    </row>
    <row r="708525" spans="63:63" x14ac:dyDescent="0.25">
      <c r="BK708525" s="2315"/>
    </row>
    <row r="708526" spans="63:63" x14ac:dyDescent="0.25">
      <c r="BK708526" s="2311"/>
    </row>
    <row r="708550" spans="63:63" x14ac:dyDescent="0.25">
      <c r="BK708550" s="2315"/>
    </row>
    <row r="708551" spans="63:63" x14ac:dyDescent="0.25">
      <c r="BK708551" s="2311"/>
    </row>
    <row r="708575" spans="63:63" x14ac:dyDescent="0.25">
      <c r="BK708575" s="2315"/>
    </row>
    <row r="708576" spans="63:63" x14ac:dyDescent="0.25">
      <c r="BK708576" s="2311"/>
    </row>
    <row r="708600" spans="63:63" x14ac:dyDescent="0.25">
      <c r="BK708600" s="2315"/>
    </row>
    <row r="708601" spans="63:63" x14ac:dyDescent="0.25">
      <c r="BK708601" s="2311"/>
    </row>
    <row r="708625" spans="63:63" x14ac:dyDescent="0.25">
      <c r="BK708625" s="2315"/>
    </row>
    <row r="708626" spans="63:63" x14ac:dyDescent="0.25">
      <c r="BK708626" s="2311"/>
    </row>
    <row r="708650" spans="63:63" x14ac:dyDescent="0.25">
      <c r="BK708650" s="2315"/>
    </row>
    <row r="708651" spans="63:63" x14ac:dyDescent="0.25">
      <c r="BK708651" s="2311"/>
    </row>
    <row r="708675" spans="63:63" x14ac:dyDescent="0.25">
      <c r="BK708675" s="2315"/>
    </row>
    <row r="708676" spans="63:63" x14ac:dyDescent="0.25">
      <c r="BK708676" s="2311"/>
    </row>
    <row r="708700" spans="63:63" x14ac:dyDescent="0.25">
      <c r="BK708700" s="2315"/>
    </row>
    <row r="708701" spans="63:63" x14ac:dyDescent="0.25">
      <c r="BK708701" s="2311"/>
    </row>
    <row r="708725" spans="63:63" x14ac:dyDescent="0.25">
      <c r="BK708725" s="2315"/>
    </row>
    <row r="708726" spans="63:63" x14ac:dyDescent="0.25">
      <c r="BK708726" s="2311"/>
    </row>
    <row r="708750" spans="63:63" x14ac:dyDescent="0.25">
      <c r="BK708750" s="2315"/>
    </row>
    <row r="708751" spans="63:63" x14ac:dyDescent="0.25">
      <c r="BK708751" s="2311"/>
    </row>
    <row r="708775" spans="63:63" x14ac:dyDescent="0.25">
      <c r="BK708775" s="2315"/>
    </row>
    <row r="708776" spans="63:63" x14ac:dyDescent="0.25">
      <c r="BK708776" s="2311"/>
    </row>
    <row r="708800" spans="63:63" x14ac:dyDescent="0.25">
      <c r="BK708800" s="2315"/>
    </row>
    <row r="708801" spans="63:63" x14ac:dyDescent="0.25">
      <c r="BK708801" s="2311"/>
    </row>
    <row r="708825" spans="63:63" x14ac:dyDescent="0.25">
      <c r="BK708825" s="2315"/>
    </row>
    <row r="708826" spans="63:63" x14ac:dyDescent="0.25">
      <c r="BK708826" s="2311"/>
    </row>
    <row r="708850" spans="63:63" x14ac:dyDescent="0.25">
      <c r="BK708850" s="2315"/>
    </row>
    <row r="708851" spans="63:63" x14ac:dyDescent="0.25">
      <c r="BK708851" s="2311"/>
    </row>
    <row r="708875" spans="63:63" x14ac:dyDescent="0.25">
      <c r="BK708875" s="2315"/>
    </row>
    <row r="708876" spans="63:63" x14ac:dyDescent="0.25">
      <c r="BK708876" s="2311"/>
    </row>
    <row r="708900" spans="63:63" x14ac:dyDescent="0.25">
      <c r="BK708900" s="2315"/>
    </row>
    <row r="708901" spans="63:63" x14ac:dyDescent="0.25">
      <c r="BK708901" s="2311"/>
    </row>
    <row r="708925" spans="63:63" x14ac:dyDescent="0.25">
      <c r="BK708925" s="2315"/>
    </row>
    <row r="708926" spans="63:63" x14ac:dyDescent="0.25">
      <c r="BK708926" s="2311"/>
    </row>
    <row r="708950" spans="63:63" x14ac:dyDescent="0.25">
      <c r="BK708950" s="2315"/>
    </row>
    <row r="708951" spans="63:63" x14ac:dyDescent="0.25">
      <c r="BK708951" s="2311"/>
    </row>
    <row r="708975" spans="63:63" x14ac:dyDescent="0.25">
      <c r="BK708975" s="2315"/>
    </row>
    <row r="708976" spans="63:63" x14ac:dyDescent="0.25">
      <c r="BK708976" s="2311"/>
    </row>
    <row r="709000" spans="63:63" x14ac:dyDescent="0.25">
      <c r="BK709000" s="2315"/>
    </row>
    <row r="709001" spans="63:63" x14ac:dyDescent="0.25">
      <c r="BK709001" s="2311"/>
    </row>
    <row r="709025" spans="63:63" x14ac:dyDescent="0.25">
      <c r="BK709025" s="2315"/>
    </row>
    <row r="709026" spans="63:63" x14ac:dyDescent="0.25">
      <c r="BK709026" s="2311"/>
    </row>
    <row r="709050" spans="63:63" x14ac:dyDescent="0.25">
      <c r="BK709050" s="2315"/>
    </row>
    <row r="709051" spans="63:63" x14ac:dyDescent="0.25">
      <c r="BK709051" s="2311"/>
    </row>
    <row r="709075" spans="63:63" x14ac:dyDescent="0.25">
      <c r="BK709075" s="2315"/>
    </row>
    <row r="709076" spans="63:63" x14ac:dyDescent="0.25">
      <c r="BK709076" s="2311"/>
    </row>
    <row r="709100" spans="63:63" x14ac:dyDescent="0.25">
      <c r="BK709100" s="2315"/>
    </row>
    <row r="709101" spans="63:63" x14ac:dyDescent="0.25">
      <c r="BK709101" s="2311"/>
    </row>
    <row r="709125" spans="63:63" x14ac:dyDescent="0.25">
      <c r="BK709125" s="2315"/>
    </row>
    <row r="709126" spans="63:63" x14ac:dyDescent="0.25">
      <c r="BK709126" s="2311"/>
    </row>
    <row r="709150" spans="63:63" x14ac:dyDescent="0.25">
      <c r="BK709150" s="2315"/>
    </row>
    <row r="709151" spans="63:63" x14ac:dyDescent="0.25">
      <c r="BK709151" s="2311"/>
    </row>
    <row r="709175" spans="63:63" x14ac:dyDescent="0.25">
      <c r="BK709175" s="2315"/>
    </row>
    <row r="709176" spans="63:63" x14ac:dyDescent="0.25">
      <c r="BK709176" s="2311"/>
    </row>
    <row r="709200" spans="63:63" x14ac:dyDescent="0.25">
      <c r="BK709200" s="2315"/>
    </row>
    <row r="709201" spans="63:63" x14ac:dyDescent="0.25">
      <c r="BK709201" s="2311"/>
    </row>
    <row r="709225" spans="63:63" x14ac:dyDescent="0.25">
      <c r="BK709225" s="2315"/>
    </row>
    <row r="709226" spans="63:63" x14ac:dyDescent="0.25">
      <c r="BK709226" s="2311"/>
    </row>
    <row r="709250" spans="63:63" x14ac:dyDescent="0.25">
      <c r="BK709250" s="2315"/>
    </row>
    <row r="709251" spans="63:63" x14ac:dyDescent="0.25">
      <c r="BK709251" s="2311"/>
    </row>
    <row r="709275" spans="63:63" x14ac:dyDescent="0.25">
      <c r="BK709275" s="2315"/>
    </row>
    <row r="709276" spans="63:63" x14ac:dyDescent="0.25">
      <c r="BK709276" s="2311"/>
    </row>
    <row r="709300" spans="63:63" x14ac:dyDescent="0.25">
      <c r="BK709300" s="2315"/>
    </row>
    <row r="709301" spans="63:63" x14ac:dyDescent="0.25">
      <c r="BK709301" s="2311"/>
    </row>
    <row r="709325" spans="63:63" x14ac:dyDescent="0.25">
      <c r="BK709325" s="2315"/>
    </row>
    <row r="709326" spans="63:63" x14ac:dyDescent="0.25">
      <c r="BK709326" s="2311"/>
    </row>
    <row r="709350" spans="63:63" x14ac:dyDescent="0.25">
      <c r="BK709350" s="2315"/>
    </row>
    <row r="709351" spans="63:63" x14ac:dyDescent="0.25">
      <c r="BK709351" s="2311"/>
    </row>
    <row r="709375" spans="63:63" x14ac:dyDescent="0.25">
      <c r="BK709375" s="2315"/>
    </row>
    <row r="709376" spans="63:63" x14ac:dyDescent="0.25">
      <c r="BK709376" s="2311"/>
    </row>
    <row r="709400" spans="63:63" x14ac:dyDescent="0.25">
      <c r="BK709400" s="2315"/>
    </row>
    <row r="709401" spans="63:63" x14ac:dyDescent="0.25">
      <c r="BK709401" s="2311"/>
    </row>
    <row r="709425" spans="63:63" x14ac:dyDescent="0.25">
      <c r="BK709425" s="2315"/>
    </row>
    <row r="709426" spans="63:63" x14ac:dyDescent="0.25">
      <c r="BK709426" s="2311"/>
    </row>
    <row r="709450" spans="63:63" x14ac:dyDescent="0.25">
      <c r="BK709450" s="2315"/>
    </row>
    <row r="709451" spans="63:63" x14ac:dyDescent="0.25">
      <c r="BK709451" s="2311"/>
    </row>
    <row r="709475" spans="63:63" x14ac:dyDescent="0.25">
      <c r="BK709475" s="2315"/>
    </row>
    <row r="709476" spans="63:63" x14ac:dyDescent="0.25">
      <c r="BK709476" s="2311"/>
    </row>
    <row r="709500" spans="63:63" x14ac:dyDescent="0.25">
      <c r="BK709500" s="2315"/>
    </row>
    <row r="709501" spans="63:63" x14ac:dyDescent="0.25">
      <c r="BK709501" s="2311"/>
    </row>
    <row r="709525" spans="63:63" x14ac:dyDescent="0.25">
      <c r="BK709525" s="2315"/>
    </row>
    <row r="709526" spans="63:63" x14ac:dyDescent="0.25">
      <c r="BK709526" s="2311"/>
    </row>
    <row r="709550" spans="63:63" x14ac:dyDescent="0.25">
      <c r="BK709550" s="2315"/>
    </row>
    <row r="709551" spans="63:63" x14ac:dyDescent="0.25">
      <c r="BK709551" s="2311"/>
    </row>
    <row r="709575" spans="63:63" x14ac:dyDescent="0.25">
      <c r="BK709575" s="2315"/>
    </row>
    <row r="709576" spans="63:63" x14ac:dyDescent="0.25">
      <c r="BK709576" s="2311"/>
    </row>
    <row r="709600" spans="63:63" x14ac:dyDescent="0.25">
      <c r="BK709600" s="2315"/>
    </row>
    <row r="709601" spans="63:63" x14ac:dyDescent="0.25">
      <c r="BK709601" s="2311"/>
    </row>
    <row r="709625" spans="63:63" x14ac:dyDescent="0.25">
      <c r="BK709625" s="2315"/>
    </row>
    <row r="709626" spans="63:63" x14ac:dyDescent="0.25">
      <c r="BK709626" s="2311"/>
    </row>
    <row r="709650" spans="63:63" x14ac:dyDescent="0.25">
      <c r="BK709650" s="2315"/>
    </row>
    <row r="709651" spans="63:63" x14ac:dyDescent="0.25">
      <c r="BK709651" s="2311"/>
    </row>
    <row r="709675" spans="63:63" x14ac:dyDescent="0.25">
      <c r="BK709675" s="2315"/>
    </row>
    <row r="709676" spans="63:63" x14ac:dyDescent="0.25">
      <c r="BK709676" s="2311"/>
    </row>
    <row r="709700" spans="63:63" x14ac:dyDescent="0.25">
      <c r="BK709700" s="2315"/>
    </row>
    <row r="709701" spans="63:63" x14ac:dyDescent="0.25">
      <c r="BK709701" s="2311"/>
    </row>
    <row r="709725" spans="63:63" x14ac:dyDescent="0.25">
      <c r="BK709725" s="2315"/>
    </row>
    <row r="709726" spans="63:63" x14ac:dyDescent="0.25">
      <c r="BK709726" s="2311"/>
    </row>
    <row r="709750" spans="63:63" x14ac:dyDescent="0.25">
      <c r="BK709750" s="2315"/>
    </row>
    <row r="709751" spans="63:63" x14ac:dyDescent="0.25">
      <c r="BK709751" s="2311"/>
    </row>
    <row r="709775" spans="63:63" x14ac:dyDescent="0.25">
      <c r="BK709775" s="2315"/>
    </row>
    <row r="709776" spans="63:63" x14ac:dyDescent="0.25">
      <c r="BK709776" s="2311"/>
    </row>
    <row r="709800" spans="63:63" x14ac:dyDescent="0.25">
      <c r="BK709800" s="2315"/>
    </row>
    <row r="709801" spans="63:63" x14ac:dyDescent="0.25">
      <c r="BK709801" s="2311"/>
    </row>
    <row r="709825" spans="63:63" x14ac:dyDescent="0.25">
      <c r="BK709825" s="2315"/>
    </row>
    <row r="709826" spans="63:63" x14ac:dyDescent="0.25">
      <c r="BK709826" s="2311"/>
    </row>
    <row r="709850" spans="63:63" x14ac:dyDescent="0.25">
      <c r="BK709850" s="2315"/>
    </row>
    <row r="709851" spans="63:63" x14ac:dyDescent="0.25">
      <c r="BK709851" s="2311"/>
    </row>
    <row r="709875" spans="63:63" x14ac:dyDescent="0.25">
      <c r="BK709875" s="2315"/>
    </row>
    <row r="709876" spans="63:63" x14ac:dyDescent="0.25">
      <c r="BK709876" s="2311"/>
    </row>
    <row r="709900" spans="63:63" x14ac:dyDescent="0.25">
      <c r="BK709900" s="2315"/>
    </row>
    <row r="709901" spans="63:63" x14ac:dyDescent="0.25">
      <c r="BK709901" s="2311"/>
    </row>
    <row r="709925" spans="63:63" x14ac:dyDescent="0.25">
      <c r="BK709925" s="2315"/>
    </row>
    <row r="709926" spans="63:63" x14ac:dyDescent="0.25">
      <c r="BK709926" s="2311"/>
    </row>
    <row r="709950" spans="63:63" x14ac:dyDescent="0.25">
      <c r="BK709950" s="2315"/>
    </row>
    <row r="709951" spans="63:63" x14ac:dyDescent="0.25">
      <c r="BK709951" s="2311"/>
    </row>
    <row r="709975" spans="63:63" x14ac:dyDescent="0.25">
      <c r="BK709975" s="2315"/>
    </row>
    <row r="709976" spans="63:63" x14ac:dyDescent="0.25">
      <c r="BK709976" s="2311"/>
    </row>
    <row r="710000" spans="63:63" x14ac:dyDescent="0.25">
      <c r="BK710000" s="2315"/>
    </row>
    <row r="710001" spans="63:63" x14ac:dyDescent="0.25">
      <c r="BK710001" s="2311"/>
    </row>
    <row r="710025" spans="63:63" x14ac:dyDescent="0.25">
      <c r="BK710025" s="2315"/>
    </row>
    <row r="710026" spans="63:63" x14ac:dyDescent="0.25">
      <c r="BK710026" s="2311"/>
    </row>
    <row r="710050" spans="63:63" x14ac:dyDescent="0.25">
      <c r="BK710050" s="2315"/>
    </row>
    <row r="710051" spans="63:63" x14ac:dyDescent="0.25">
      <c r="BK710051" s="2311"/>
    </row>
    <row r="710075" spans="63:63" x14ac:dyDescent="0.25">
      <c r="BK710075" s="2315"/>
    </row>
    <row r="710076" spans="63:63" x14ac:dyDescent="0.25">
      <c r="BK710076" s="2311"/>
    </row>
    <row r="710100" spans="63:63" x14ac:dyDescent="0.25">
      <c r="BK710100" s="2315"/>
    </row>
    <row r="710101" spans="63:63" x14ac:dyDescent="0.25">
      <c r="BK710101" s="2311"/>
    </row>
    <row r="710125" spans="63:63" x14ac:dyDescent="0.25">
      <c r="BK710125" s="2315"/>
    </row>
    <row r="710126" spans="63:63" x14ac:dyDescent="0.25">
      <c r="BK710126" s="2311"/>
    </row>
    <row r="710150" spans="63:63" x14ac:dyDescent="0.25">
      <c r="BK710150" s="2315"/>
    </row>
    <row r="710151" spans="63:63" x14ac:dyDescent="0.25">
      <c r="BK710151" s="2311"/>
    </row>
    <row r="710175" spans="63:63" x14ac:dyDescent="0.25">
      <c r="BK710175" s="2315"/>
    </row>
    <row r="710176" spans="63:63" x14ac:dyDescent="0.25">
      <c r="BK710176" s="2311"/>
    </row>
    <row r="710200" spans="63:63" x14ac:dyDescent="0.25">
      <c r="BK710200" s="2315"/>
    </row>
    <row r="710201" spans="63:63" x14ac:dyDescent="0.25">
      <c r="BK710201" s="2311"/>
    </row>
    <row r="710225" spans="63:63" x14ac:dyDescent="0.25">
      <c r="BK710225" s="2315"/>
    </row>
    <row r="710226" spans="63:63" x14ac:dyDescent="0.25">
      <c r="BK710226" s="2311"/>
    </row>
    <row r="710250" spans="63:63" x14ac:dyDescent="0.25">
      <c r="BK710250" s="2315"/>
    </row>
    <row r="710251" spans="63:63" x14ac:dyDescent="0.25">
      <c r="BK710251" s="2311"/>
    </row>
    <row r="710275" spans="63:63" x14ac:dyDescent="0.25">
      <c r="BK710275" s="2315"/>
    </row>
    <row r="710276" spans="63:63" x14ac:dyDescent="0.25">
      <c r="BK710276" s="2311"/>
    </row>
    <row r="710300" spans="63:63" x14ac:dyDescent="0.25">
      <c r="BK710300" s="2315"/>
    </row>
    <row r="710301" spans="63:63" x14ac:dyDescent="0.25">
      <c r="BK710301" s="2311"/>
    </row>
    <row r="710325" spans="63:63" x14ac:dyDescent="0.25">
      <c r="BK710325" s="2315"/>
    </row>
    <row r="710326" spans="63:63" x14ac:dyDescent="0.25">
      <c r="BK710326" s="2311"/>
    </row>
    <row r="710350" spans="63:63" x14ac:dyDescent="0.25">
      <c r="BK710350" s="2315"/>
    </row>
    <row r="710351" spans="63:63" x14ac:dyDescent="0.25">
      <c r="BK710351" s="2311"/>
    </row>
    <row r="710375" spans="63:63" x14ac:dyDescent="0.25">
      <c r="BK710375" s="2315"/>
    </row>
    <row r="710376" spans="63:63" x14ac:dyDescent="0.25">
      <c r="BK710376" s="2311"/>
    </row>
    <row r="710400" spans="63:63" x14ac:dyDescent="0.25">
      <c r="BK710400" s="2315"/>
    </row>
    <row r="710401" spans="63:63" x14ac:dyDescent="0.25">
      <c r="BK710401" s="2311"/>
    </row>
    <row r="710425" spans="63:63" x14ac:dyDescent="0.25">
      <c r="BK710425" s="2315"/>
    </row>
    <row r="710426" spans="63:63" x14ac:dyDescent="0.25">
      <c r="BK710426" s="2311"/>
    </row>
    <row r="710450" spans="63:63" x14ac:dyDescent="0.25">
      <c r="BK710450" s="2315"/>
    </row>
    <row r="710451" spans="63:63" x14ac:dyDescent="0.25">
      <c r="BK710451" s="2311"/>
    </row>
    <row r="710475" spans="63:63" x14ac:dyDescent="0.25">
      <c r="BK710475" s="2315"/>
    </row>
    <row r="710476" spans="63:63" x14ac:dyDescent="0.25">
      <c r="BK710476" s="2311"/>
    </row>
    <row r="710500" spans="63:63" x14ac:dyDescent="0.25">
      <c r="BK710500" s="2315"/>
    </row>
    <row r="710501" spans="63:63" x14ac:dyDescent="0.25">
      <c r="BK710501" s="2311"/>
    </row>
    <row r="710525" spans="63:63" x14ac:dyDescent="0.25">
      <c r="BK710525" s="2315"/>
    </row>
    <row r="710526" spans="63:63" x14ac:dyDescent="0.25">
      <c r="BK710526" s="2311"/>
    </row>
    <row r="710550" spans="63:63" x14ac:dyDescent="0.25">
      <c r="BK710550" s="2315"/>
    </row>
    <row r="710551" spans="63:63" x14ac:dyDescent="0.25">
      <c r="BK710551" s="2311"/>
    </row>
    <row r="710575" spans="63:63" x14ac:dyDescent="0.25">
      <c r="BK710575" s="2315"/>
    </row>
    <row r="710576" spans="63:63" x14ac:dyDescent="0.25">
      <c r="BK710576" s="2311"/>
    </row>
    <row r="710600" spans="63:63" x14ac:dyDescent="0.25">
      <c r="BK710600" s="2315"/>
    </row>
    <row r="710601" spans="63:63" x14ac:dyDescent="0.25">
      <c r="BK710601" s="2311"/>
    </row>
    <row r="710625" spans="63:63" x14ac:dyDescent="0.25">
      <c r="BK710625" s="2315"/>
    </row>
    <row r="710626" spans="63:63" x14ac:dyDescent="0.25">
      <c r="BK710626" s="2311"/>
    </row>
    <row r="710650" spans="63:63" x14ac:dyDescent="0.25">
      <c r="BK710650" s="2315"/>
    </row>
    <row r="710651" spans="63:63" x14ac:dyDescent="0.25">
      <c r="BK710651" s="2311"/>
    </row>
    <row r="710675" spans="63:63" x14ac:dyDescent="0.25">
      <c r="BK710675" s="2315"/>
    </row>
    <row r="710676" spans="63:63" x14ac:dyDescent="0.25">
      <c r="BK710676" s="2311"/>
    </row>
    <row r="710700" spans="63:63" x14ac:dyDescent="0.25">
      <c r="BK710700" s="2315"/>
    </row>
    <row r="710701" spans="63:63" x14ac:dyDescent="0.25">
      <c r="BK710701" s="2311"/>
    </row>
    <row r="710725" spans="63:63" x14ac:dyDescent="0.25">
      <c r="BK710725" s="2315"/>
    </row>
    <row r="710726" spans="63:63" x14ac:dyDescent="0.25">
      <c r="BK710726" s="2311"/>
    </row>
    <row r="710750" spans="63:63" x14ac:dyDescent="0.25">
      <c r="BK710750" s="2315"/>
    </row>
    <row r="710751" spans="63:63" x14ac:dyDescent="0.25">
      <c r="BK710751" s="2311"/>
    </row>
    <row r="710775" spans="63:63" x14ac:dyDescent="0.25">
      <c r="BK710775" s="2315"/>
    </row>
    <row r="710776" spans="63:63" x14ac:dyDescent="0.25">
      <c r="BK710776" s="2311"/>
    </row>
    <row r="710800" spans="63:63" x14ac:dyDescent="0.25">
      <c r="BK710800" s="2315"/>
    </row>
    <row r="710801" spans="63:63" x14ac:dyDescent="0.25">
      <c r="BK710801" s="2311"/>
    </row>
    <row r="710825" spans="63:63" x14ac:dyDescent="0.25">
      <c r="BK710825" s="2315"/>
    </row>
    <row r="710826" spans="63:63" x14ac:dyDescent="0.25">
      <c r="BK710826" s="2311"/>
    </row>
    <row r="710850" spans="63:63" x14ac:dyDescent="0.25">
      <c r="BK710850" s="2315"/>
    </row>
    <row r="710851" spans="63:63" x14ac:dyDescent="0.25">
      <c r="BK710851" s="2311"/>
    </row>
    <row r="710875" spans="63:63" x14ac:dyDescent="0.25">
      <c r="BK710875" s="2315"/>
    </row>
    <row r="710876" spans="63:63" x14ac:dyDescent="0.25">
      <c r="BK710876" s="2311"/>
    </row>
    <row r="710900" spans="63:63" x14ac:dyDescent="0.25">
      <c r="BK710900" s="2315"/>
    </row>
    <row r="710901" spans="63:63" x14ac:dyDescent="0.25">
      <c r="BK710901" s="2311"/>
    </row>
    <row r="710925" spans="63:63" x14ac:dyDescent="0.25">
      <c r="BK710925" s="2315"/>
    </row>
    <row r="710926" spans="63:63" x14ac:dyDescent="0.25">
      <c r="BK710926" s="2311"/>
    </row>
    <row r="710950" spans="63:63" x14ac:dyDescent="0.25">
      <c r="BK710950" s="2315"/>
    </row>
    <row r="710951" spans="63:63" x14ac:dyDescent="0.25">
      <c r="BK710951" s="2311"/>
    </row>
    <row r="710975" spans="63:63" x14ac:dyDescent="0.25">
      <c r="BK710975" s="2315"/>
    </row>
    <row r="710976" spans="63:63" x14ac:dyDescent="0.25">
      <c r="BK710976" s="2311"/>
    </row>
    <row r="711000" spans="63:63" x14ac:dyDescent="0.25">
      <c r="BK711000" s="2315"/>
    </row>
    <row r="711001" spans="63:63" x14ac:dyDescent="0.25">
      <c r="BK711001" s="2311"/>
    </row>
    <row r="711025" spans="63:63" x14ac:dyDescent="0.25">
      <c r="BK711025" s="2315"/>
    </row>
    <row r="711026" spans="63:63" x14ac:dyDescent="0.25">
      <c r="BK711026" s="2311"/>
    </row>
    <row r="711050" spans="63:63" x14ac:dyDescent="0.25">
      <c r="BK711050" s="2315"/>
    </row>
    <row r="711051" spans="63:63" x14ac:dyDescent="0.25">
      <c r="BK711051" s="2311"/>
    </row>
    <row r="711075" spans="63:63" x14ac:dyDescent="0.25">
      <c r="BK711075" s="2315"/>
    </row>
    <row r="711076" spans="63:63" x14ac:dyDescent="0.25">
      <c r="BK711076" s="2311"/>
    </row>
    <row r="711100" spans="63:63" x14ac:dyDescent="0.25">
      <c r="BK711100" s="2315"/>
    </row>
    <row r="711101" spans="63:63" x14ac:dyDescent="0.25">
      <c r="BK711101" s="2311"/>
    </row>
    <row r="711125" spans="63:63" x14ac:dyDescent="0.25">
      <c r="BK711125" s="2315"/>
    </row>
    <row r="711126" spans="63:63" x14ac:dyDescent="0.25">
      <c r="BK711126" s="2311"/>
    </row>
    <row r="711150" spans="63:63" x14ac:dyDescent="0.25">
      <c r="BK711150" s="2315"/>
    </row>
    <row r="711151" spans="63:63" x14ac:dyDescent="0.25">
      <c r="BK711151" s="2311"/>
    </row>
    <row r="711175" spans="63:63" x14ac:dyDescent="0.25">
      <c r="BK711175" s="2315"/>
    </row>
    <row r="711176" spans="63:63" x14ac:dyDescent="0.25">
      <c r="BK711176" s="2311"/>
    </row>
    <row r="711200" spans="63:63" x14ac:dyDescent="0.25">
      <c r="BK711200" s="2315"/>
    </row>
    <row r="711201" spans="63:63" x14ac:dyDescent="0.25">
      <c r="BK711201" s="2311"/>
    </row>
    <row r="711225" spans="63:63" x14ac:dyDescent="0.25">
      <c r="BK711225" s="2315"/>
    </row>
    <row r="711226" spans="63:63" x14ac:dyDescent="0.25">
      <c r="BK711226" s="2311"/>
    </row>
    <row r="711250" spans="63:63" x14ac:dyDescent="0.25">
      <c r="BK711250" s="2315"/>
    </row>
    <row r="711251" spans="63:63" x14ac:dyDescent="0.25">
      <c r="BK711251" s="2311"/>
    </row>
    <row r="711275" spans="63:63" x14ac:dyDescent="0.25">
      <c r="BK711275" s="2315"/>
    </row>
    <row r="711276" spans="63:63" x14ac:dyDescent="0.25">
      <c r="BK711276" s="2311"/>
    </row>
    <row r="711300" spans="63:63" x14ac:dyDescent="0.25">
      <c r="BK711300" s="2315"/>
    </row>
    <row r="711301" spans="63:63" x14ac:dyDescent="0.25">
      <c r="BK711301" s="2311"/>
    </row>
    <row r="711325" spans="63:63" x14ac:dyDescent="0.25">
      <c r="BK711325" s="2315"/>
    </row>
    <row r="711326" spans="63:63" x14ac:dyDescent="0.25">
      <c r="BK711326" s="2311"/>
    </row>
    <row r="711350" spans="63:63" x14ac:dyDescent="0.25">
      <c r="BK711350" s="2315"/>
    </row>
    <row r="711351" spans="63:63" x14ac:dyDescent="0.25">
      <c r="BK711351" s="2311"/>
    </row>
    <row r="711375" spans="63:63" x14ac:dyDescent="0.25">
      <c r="BK711375" s="2315"/>
    </row>
    <row r="711376" spans="63:63" x14ac:dyDescent="0.25">
      <c r="BK711376" s="2311"/>
    </row>
    <row r="711400" spans="63:63" x14ac:dyDescent="0.25">
      <c r="BK711400" s="2315"/>
    </row>
    <row r="711401" spans="63:63" x14ac:dyDescent="0.25">
      <c r="BK711401" s="2311"/>
    </row>
    <row r="711425" spans="63:63" x14ac:dyDescent="0.25">
      <c r="BK711425" s="2315"/>
    </row>
    <row r="711426" spans="63:63" x14ac:dyDescent="0.25">
      <c r="BK711426" s="2311"/>
    </row>
    <row r="711450" spans="63:63" x14ac:dyDescent="0.25">
      <c r="BK711450" s="2315"/>
    </row>
    <row r="711451" spans="63:63" x14ac:dyDescent="0.25">
      <c r="BK711451" s="2311"/>
    </row>
    <row r="711475" spans="63:63" x14ac:dyDescent="0.25">
      <c r="BK711475" s="2315"/>
    </row>
    <row r="711476" spans="63:63" x14ac:dyDescent="0.25">
      <c r="BK711476" s="2311"/>
    </row>
    <row r="711500" spans="63:63" x14ac:dyDescent="0.25">
      <c r="BK711500" s="2315"/>
    </row>
    <row r="711501" spans="63:63" x14ac:dyDescent="0.25">
      <c r="BK711501" s="2311"/>
    </row>
    <row r="711525" spans="63:63" x14ac:dyDescent="0.25">
      <c r="BK711525" s="2315"/>
    </row>
    <row r="711526" spans="63:63" x14ac:dyDescent="0.25">
      <c r="BK711526" s="2311"/>
    </row>
    <row r="711550" spans="63:63" x14ac:dyDescent="0.25">
      <c r="BK711550" s="2315"/>
    </row>
    <row r="711551" spans="63:63" x14ac:dyDescent="0.25">
      <c r="BK711551" s="2311"/>
    </row>
    <row r="711575" spans="63:63" x14ac:dyDescent="0.25">
      <c r="BK711575" s="2315"/>
    </row>
    <row r="711576" spans="63:63" x14ac:dyDescent="0.25">
      <c r="BK711576" s="2311"/>
    </row>
    <row r="711600" spans="63:63" x14ac:dyDescent="0.25">
      <c r="BK711600" s="2315"/>
    </row>
    <row r="711601" spans="63:63" x14ac:dyDescent="0.25">
      <c r="BK711601" s="2311"/>
    </row>
    <row r="711625" spans="63:63" x14ac:dyDescent="0.25">
      <c r="BK711625" s="2315"/>
    </row>
    <row r="711626" spans="63:63" x14ac:dyDescent="0.25">
      <c r="BK711626" s="2311"/>
    </row>
    <row r="711650" spans="63:63" x14ac:dyDescent="0.25">
      <c r="BK711650" s="2315"/>
    </row>
    <row r="711651" spans="63:63" x14ac:dyDescent="0.25">
      <c r="BK711651" s="2311"/>
    </row>
    <row r="711675" spans="63:63" x14ac:dyDescent="0.25">
      <c r="BK711675" s="2315"/>
    </row>
    <row r="711676" spans="63:63" x14ac:dyDescent="0.25">
      <c r="BK711676" s="2311"/>
    </row>
    <row r="711700" spans="63:63" x14ac:dyDescent="0.25">
      <c r="BK711700" s="2315"/>
    </row>
    <row r="711701" spans="63:63" x14ac:dyDescent="0.25">
      <c r="BK711701" s="2311"/>
    </row>
    <row r="711725" spans="63:63" x14ac:dyDescent="0.25">
      <c r="BK711725" s="2315"/>
    </row>
    <row r="711726" spans="63:63" x14ac:dyDescent="0.25">
      <c r="BK711726" s="2311"/>
    </row>
    <row r="711750" spans="63:63" x14ac:dyDescent="0.25">
      <c r="BK711750" s="2315"/>
    </row>
    <row r="711751" spans="63:63" x14ac:dyDescent="0.25">
      <c r="BK711751" s="2311"/>
    </row>
    <row r="711775" spans="63:63" x14ac:dyDescent="0.25">
      <c r="BK711775" s="2315"/>
    </row>
    <row r="711776" spans="63:63" x14ac:dyDescent="0.25">
      <c r="BK711776" s="2311"/>
    </row>
    <row r="711800" spans="63:63" x14ac:dyDescent="0.25">
      <c r="BK711800" s="2315"/>
    </row>
    <row r="711801" spans="63:63" x14ac:dyDescent="0.25">
      <c r="BK711801" s="2311"/>
    </row>
    <row r="711825" spans="63:63" x14ac:dyDescent="0.25">
      <c r="BK711825" s="2315"/>
    </row>
    <row r="711826" spans="63:63" x14ac:dyDescent="0.25">
      <c r="BK711826" s="2311"/>
    </row>
    <row r="711850" spans="63:63" x14ac:dyDescent="0.25">
      <c r="BK711850" s="2315"/>
    </row>
    <row r="711851" spans="63:63" x14ac:dyDescent="0.25">
      <c r="BK711851" s="2311"/>
    </row>
    <row r="711875" spans="63:63" x14ac:dyDescent="0.25">
      <c r="BK711875" s="2315"/>
    </row>
    <row r="711876" spans="63:63" x14ac:dyDescent="0.25">
      <c r="BK711876" s="2311"/>
    </row>
    <row r="711900" spans="63:63" x14ac:dyDescent="0.25">
      <c r="BK711900" s="2315"/>
    </row>
    <row r="711901" spans="63:63" x14ac:dyDescent="0.25">
      <c r="BK711901" s="2311"/>
    </row>
    <row r="711925" spans="63:63" x14ac:dyDescent="0.25">
      <c r="BK711925" s="2315"/>
    </row>
    <row r="711926" spans="63:63" x14ac:dyDescent="0.25">
      <c r="BK711926" s="2311"/>
    </row>
    <row r="711950" spans="63:63" x14ac:dyDescent="0.25">
      <c r="BK711950" s="2315"/>
    </row>
    <row r="711951" spans="63:63" x14ac:dyDescent="0.25">
      <c r="BK711951" s="2311"/>
    </row>
    <row r="711975" spans="63:63" x14ac:dyDescent="0.25">
      <c r="BK711975" s="2315"/>
    </row>
    <row r="711976" spans="63:63" x14ac:dyDescent="0.25">
      <c r="BK711976" s="2311"/>
    </row>
    <row r="712000" spans="63:63" x14ac:dyDescent="0.25">
      <c r="BK712000" s="2315"/>
    </row>
    <row r="712001" spans="63:63" x14ac:dyDescent="0.25">
      <c r="BK712001" s="2311"/>
    </row>
    <row r="712025" spans="63:63" x14ac:dyDescent="0.25">
      <c r="BK712025" s="2315"/>
    </row>
    <row r="712026" spans="63:63" x14ac:dyDescent="0.25">
      <c r="BK712026" s="2311"/>
    </row>
    <row r="712050" spans="63:63" x14ac:dyDescent="0.25">
      <c r="BK712050" s="2315"/>
    </row>
    <row r="712051" spans="63:63" x14ac:dyDescent="0.25">
      <c r="BK712051" s="2311"/>
    </row>
    <row r="712075" spans="63:63" x14ac:dyDescent="0.25">
      <c r="BK712075" s="2315"/>
    </row>
    <row r="712076" spans="63:63" x14ac:dyDescent="0.25">
      <c r="BK712076" s="2311"/>
    </row>
    <row r="712100" spans="63:63" x14ac:dyDescent="0.25">
      <c r="BK712100" s="2315"/>
    </row>
    <row r="712101" spans="63:63" x14ac:dyDescent="0.25">
      <c r="BK712101" s="2311"/>
    </row>
    <row r="712125" spans="63:63" x14ac:dyDescent="0.25">
      <c r="BK712125" s="2315"/>
    </row>
    <row r="712126" spans="63:63" x14ac:dyDescent="0.25">
      <c r="BK712126" s="2311"/>
    </row>
    <row r="712150" spans="63:63" x14ac:dyDescent="0.25">
      <c r="BK712150" s="2315"/>
    </row>
    <row r="712151" spans="63:63" x14ac:dyDescent="0.25">
      <c r="BK712151" s="2311"/>
    </row>
    <row r="712175" spans="63:63" x14ac:dyDescent="0.25">
      <c r="BK712175" s="2315"/>
    </row>
    <row r="712176" spans="63:63" x14ac:dyDescent="0.25">
      <c r="BK712176" s="2311"/>
    </row>
    <row r="712200" spans="63:63" x14ac:dyDescent="0.25">
      <c r="BK712200" s="2315"/>
    </row>
    <row r="712201" spans="63:63" x14ac:dyDescent="0.25">
      <c r="BK712201" s="2311"/>
    </row>
    <row r="712225" spans="63:63" x14ac:dyDescent="0.25">
      <c r="BK712225" s="2315"/>
    </row>
    <row r="712226" spans="63:63" x14ac:dyDescent="0.25">
      <c r="BK712226" s="2311"/>
    </row>
    <row r="712250" spans="63:63" x14ac:dyDescent="0.25">
      <c r="BK712250" s="2315"/>
    </row>
    <row r="712251" spans="63:63" x14ac:dyDescent="0.25">
      <c r="BK712251" s="2311"/>
    </row>
    <row r="712275" spans="63:63" x14ac:dyDescent="0.25">
      <c r="BK712275" s="2315"/>
    </row>
    <row r="712276" spans="63:63" x14ac:dyDescent="0.25">
      <c r="BK712276" s="2311"/>
    </row>
    <row r="712300" spans="63:63" x14ac:dyDescent="0.25">
      <c r="BK712300" s="2315"/>
    </row>
    <row r="712301" spans="63:63" x14ac:dyDescent="0.25">
      <c r="BK712301" s="2311"/>
    </row>
    <row r="712325" spans="63:63" x14ac:dyDescent="0.25">
      <c r="BK712325" s="2315"/>
    </row>
    <row r="712326" spans="63:63" x14ac:dyDescent="0.25">
      <c r="BK712326" s="2311"/>
    </row>
    <row r="712350" spans="63:63" x14ac:dyDescent="0.25">
      <c r="BK712350" s="2315"/>
    </row>
    <row r="712351" spans="63:63" x14ac:dyDescent="0.25">
      <c r="BK712351" s="2311"/>
    </row>
    <row r="712375" spans="63:63" x14ac:dyDescent="0.25">
      <c r="BK712375" s="2315"/>
    </row>
    <row r="712376" spans="63:63" x14ac:dyDescent="0.25">
      <c r="BK712376" s="2311"/>
    </row>
    <row r="712400" spans="63:63" x14ac:dyDescent="0.25">
      <c r="BK712400" s="2315"/>
    </row>
    <row r="712401" spans="63:63" x14ac:dyDescent="0.25">
      <c r="BK712401" s="2311"/>
    </row>
    <row r="712425" spans="63:63" x14ac:dyDescent="0.25">
      <c r="BK712425" s="2315"/>
    </row>
    <row r="712426" spans="63:63" x14ac:dyDescent="0.25">
      <c r="BK712426" s="2311"/>
    </row>
    <row r="712450" spans="63:63" x14ac:dyDescent="0.25">
      <c r="BK712450" s="2315"/>
    </row>
    <row r="712451" spans="63:63" x14ac:dyDescent="0.25">
      <c r="BK712451" s="2311"/>
    </row>
    <row r="712475" spans="63:63" x14ac:dyDescent="0.25">
      <c r="BK712475" s="2315"/>
    </row>
    <row r="712476" spans="63:63" x14ac:dyDescent="0.25">
      <c r="BK712476" s="2311"/>
    </row>
    <row r="712500" spans="63:63" x14ac:dyDescent="0.25">
      <c r="BK712500" s="2315"/>
    </row>
    <row r="712501" spans="63:63" x14ac:dyDescent="0.25">
      <c r="BK712501" s="2311"/>
    </row>
    <row r="712525" spans="63:63" x14ac:dyDescent="0.25">
      <c r="BK712525" s="2315"/>
    </row>
    <row r="712526" spans="63:63" x14ac:dyDescent="0.25">
      <c r="BK712526" s="2311"/>
    </row>
    <row r="712550" spans="63:63" x14ac:dyDescent="0.25">
      <c r="BK712550" s="2315"/>
    </row>
    <row r="712551" spans="63:63" x14ac:dyDescent="0.25">
      <c r="BK712551" s="2311"/>
    </row>
    <row r="712575" spans="63:63" x14ac:dyDescent="0.25">
      <c r="BK712575" s="2315"/>
    </row>
    <row r="712576" spans="63:63" x14ac:dyDescent="0.25">
      <c r="BK712576" s="2311"/>
    </row>
    <row r="712600" spans="63:63" x14ac:dyDescent="0.25">
      <c r="BK712600" s="2315"/>
    </row>
    <row r="712601" spans="63:63" x14ac:dyDescent="0.25">
      <c r="BK712601" s="2311"/>
    </row>
    <row r="712625" spans="63:63" x14ac:dyDescent="0.25">
      <c r="BK712625" s="2315"/>
    </row>
    <row r="712626" spans="63:63" x14ac:dyDescent="0.25">
      <c r="BK712626" s="2311"/>
    </row>
    <row r="712650" spans="63:63" x14ac:dyDescent="0.25">
      <c r="BK712650" s="2315"/>
    </row>
    <row r="712651" spans="63:63" x14ac:dyDescent="0.25">
      <c r="BK712651" s="2311"/>
    </row>
    <row r="712675" spans="63:63" x14ac:dyDescent="0.25">
      <c r="BK712675" s="2315"/>
    </row>
    <row r="712676" spans="63:63" x14ac:dyDescent="0.25">
      <c r="BK712676" s="2311"/>
    </row>
    <row r="712700" spans="63:63" x14ac:dyDescent="0.25">
      <c r="BK712700" s="2315"/>
    </row>
    <row r="712701" spans="63:63" x14ac:dyDescent="0.25">
      <c r="BK712701" s="2311"/>
    </row>
    <row r="712725" spans="63:63" x14ac:dyDescent="0.25">
      <c r="BK712725" s="2315"/>
    </row>
    <row r="712726" spans="63:63" x14ac:dyDescent="0.25">
      <c r="BK712726" s="2311"/>
    </row>
    <row r="712750" spans="63:63" x14ac:dyDescent="0.25">
      <c r="BK712750" s="2315"/>
    </row>
    <row r="712751" spans="63:63" x14ac:dyDescent="0.25">
      <c r="BK712751" s="2311"/>
    </row>
    <row r="712775" spans="63:63" x14ac:dyDescent="0.25">
      <c r="BK712775" s="2315"/>
    </row>
    <row r="712776" spans="63:63" x14ac:dyDescent="0.25">
      <c r="BK712776" s="2311"/>
    </row>
    <row r="712800" spans="63:63" x14ac:dyDescent="0.25">
      <c r="BK712800" s="2315"/>
    </row>
    <row r="712801" spans="63:63" x14ac:dyDescent="0.25">
      <c r="BK712801" s="2311"/>
    </row>
    <row r="712825" spans="63:63" x14ac:dyDescent="0.25">
      <c r="BK712825" s="2315"/>
    </row>
    <row r="712826" spans="63:63" x14ac:dyDescent="0.25">
      <c r="BK712826" s="2311"/>
    </row>
    <row r="712850" spans="63:63" x14ac:dyDescent="0.25">
      <c r="BK712850" s="2315"/>
    </row>
    <row r="712851" spans="63:63" x14ac:dyDescent="0.25">
      <c r="BK712851" s="2311"/>
    </row>
    <row r="712875" spans="63:63" x14ac:dyDescent="0.25">
      <c r="BK712875" s="2315"/>
    </row>
    <row r="712876" spans="63:63" x14ac:dyDescent="0.25">
      <c r="BK712876" s="2311"/>
    </row>
    <row r="712900" spans="63:63" x14ac:dyDescent="0.25">
      <c r="BK712900" s="2315"/>
    </row>
    <row r="712901" spans="63:63" x14ac:dyDescent="0.25">
      <c r="BK712901" s="2311"/>
    </row>
    <row r="712925" spans="63:63" x14ac:dyDescent="0.25">
      <c r="BK712925" s="2315"/>
    </row>
    <row r="712926" spans="63:63" x14ac:dyDescent="0.25">
      <c r="BK712926" s="2311"/>
    </row>
    <row r="712950" spans="63:63" x14ac:dyDescent="0.25">
      <c r="BK712950" s="2315"/>
    </row>
    <row r="712951" spans="63:63" x14ac:dyDescent="0.25">
      <c r="BK712951" s="2311"/>
    </row>
    <row r="712975" spans="63:63" x14ac:dyDescent="0.25">
      <c r="BK712975" s="2315"/>
    </row>
    <row r="712976" spans="63:63" x14ac:dyDescent="0.25">
      <c r="BK712976" s="2311"/>
    </row>
    <row r="713000" spans="63:63" x14ac:dyDescent="0.25">
      <c r="BK713000" s="2315"/>
    </row>
    <row r="713001" spans="63:63" x14ac:dyDescent="0.25">
      <c r="BK713001" s="2311"/>
    </row>
    <row r="713025" spans="63:63" x14ac:dyDescent="0.25">
      <c r="BK713025" s="2315"/>
    </row>
    <row r="713026" spans="63:63" x14ac:dyDescent="0.25">
      <c r="BK713026" s="2311"/>
    </row>
    <row r="713050" spans="63:63" x14ac:dyDescent="0.25">
      <c r="BK713050" s="2315"/>
    </row>
    <row r="713051" spans="63:63" x14ac:dyDescent="0.25">
      <c r="BK713051" s="2311"/>
    </row>
    <row r="713075" spans="63:63" x14ac:dyDescent="0.25">
      <c r="BK713075" s="2315"/>
    </row>
    <row r="713076" spans="63:63" x14ac:dyDescent="0.25">
      <c r="BK713076" s="2311"/>
    </row>
    <row r="713100" spans="63:63" x14ac:dyDescent="0.25">
      <c r="BK713100" s="2315"/>
    </row>
    <row r="713101" spans="63:63" x14ac:dyDescent="0.25">
      <c r="BK713101" s="2311"/>
    </row>
    <row r="713125" spans="63:63" x14ac:dyDescent="0.25">
      <c r="BK713125" s="2315"/>
    </row>
    <row r="713126" spans="63:63" x14ac:dyDescent="0.25">
      <c r="BK713126" s="2311"/>
    </row>
    <row r="713150" spans="63:63" x14ac:dyDescent="0.25">
      <c r="BK713150" s="2315"/>
    </row>
    <row r="713151" spans="63:63" x14ac:dyDescent="0.25">
      <c r="BK713151" s="2311"/>
    </row>
    <row r="713175" spans="63:63" x14ac:dyDescent="0.25">
      <c r="BK713175" s="2315"/>
    </row>
    <row r="713176" spans="63:63" x14ac:dyDescent="0.25">
      <c r="BK713176" s="2311"/>
    </row>
    <row r="713200" spans="63:63" x14ac:dyDescent="0.25">
      <c r="BK713200" s="2315"/>
    </row>
    <row r="713201" spans="63:63" x14ac:dyDescent="0.25">
      <c r="BK713201" s="2311"/>
    </row>
    <row r="713225" spans="63:63" x14ac:dyDescent="0.25">
      <c r="BK713225" s="2315"/>
    </row>
    <row r="713226" spans="63:63" x14ac:dyDescent="0.25">
      <c r="BK713226" s="2311"/>
    </row>
    <row r="713250" spans="63:63" x14ac:dyDescent="0.25">
      <c r="BK713250" s="2315"/>
    </row>
    <row r="713251" spans="63:63" x14ac:dyDescent="0.25">
      <c r="BK713251" s="2311"/>
    </row>
    <row r="713275" spans="63:63" x14ac:dyDescent="0.25">
      <c r="BK713275" s="2315"/>
    </row>
    <row r="713276" spans="63:63" x14ac:dyDescent="0.25">
      <c r="BK713276" s="2311"/>
    </row>
    <row r="713300" spans="63:63" x14ac:dyDescent="0.25">
      <c r="BK713300" s="2315"/>
    </row>
    <row r="713301" spans="63:63" x14ac:dyDescent="0.25">
      <c r="BK713301" s="2311"/>
    </row>
    <row r="713325" spans="63:63" x14ac:dyDescent="0.25">
      <c r="BK713325" s="2315"/>
    </row>
    <row r="713326" spans="63:63" x14ac:dyDescent="0.25">
      <c r="BK713326" s="2311"/>
    </row>
    <row r="713350" spans="63:63" x14ac:dyDescent="0.25">
      <c r="BK713350" s="2315"/>
    </row>
    <row r="713351" spans="63:63" x14ac:dyDescent="0.25">
      <c r="BK713351" s="2311"/>
    </row>
    <row r="713375" spans="63:63" x14ac:dyDescent="0.25">
      <c r="BK713375" s="2315"/>
    </row>
    <row r="713376" spans="63:63" x14ac:dyDescent="0.25">
      <c r="BK713376" s="2311"/>
    </row>
    <row r="713400" spans="63:63" x14ac:dyDescent="0.25">
      <c r="BK713400" s="2315"/>
    </row>
    <row r="713401" spans="63:63" x14ac:dyDescent="0.25">
      <c r="BK713401" s="2311"/>
    </row>
    <row r="713425" spans="63:63" x14ac:dyDescent="0.25">
      <c r="BK713425" s="2315"/>
    </row>
    <row r="713426" spans="63:63" x14ac:dyDescent="0.25">
      <c r="BK713426" s="2311"/>
    </row>
    <row r="713450" spans="63:63" x14ac:dyDescent="0.25">
      <c r="BK713450" s="2315"/>
    </row>
    <row r="713451" spans="63:63" x14ac:dyDescent="0.25">
      <c r="BK713451" s="2311"/>
    </row>
    <row r="713475" spans="63:63" x14ac:dyDescent="0.25">
      <c r="BK713475" s="2315"/>
    </row>
    <row r="713476" spans="63:63" x14ac:dyDescent="0.25">
      <c r="BK713476" s="2311"/>
    </row>
    <row r="713500" spans="63:63" x14ac:dyDescent="0.25">
      <c r="BK713500" s="2315"/>
    </row>
    <row r="713501" spans="63:63" x14ac:dyDescent="0.25">
      <c r="BK713501" s="2311"/>
    </row>
    <row r="713525" spans="63:63" x14ac:dyDescent="0.25">
      <c r="BK713525" s="2315"/>
    </row>
    <row r="713526" spans="63:63" x14ac:dyDescent="0.25">
      <c r="BK713526" s="2311"/>
    </row>
    <row r="713550" spans="63:63" x14ac:dyDescent="0.25">
      <c r="BK713550" s="2315"/>
    </row>
    <row r="713551" spans="63:63" x14ac:dyDescent="0.25">
      <c r="BK713551" s="2311"/>
    </row>
    <row r="713575" spans="63:63" x14ac:dyDescent="0.25">
      <c r="BK713575" s="2315"/>
    </row>
    <row r="713576" spans="63:63" x14ac:dyDescent="0.25">
      <c r="BK713576" s="2311"/>
    </row>
    <row r="713600" spans="63:63" x14ac:dyDescent="0.25">
      <c r="BK713600" s="2315"/>
    </row>
    <row r="713601" spans="63:63" x14ac:dyDescent="0.25">
      <c r="BK713601" s="2311"/>
    </row>
    <row r="713625" spans="63:63" x14ac:dyDescent="0.25">
      <c r="BK713625" s="2315"/>
    </row>
    <row r="713626" spans="63:63" x14ac:dyDescent="0.25">
      <c r="BK713626" s="2311"/>
    </row>
    <row r="713650" spans="63:63" x14ac:dyDescent="0.25">
      <c r="BK713650" s="2315"/>
    </row>
    <row r="713651" spans="63:63" x14ac:dyDescent="0.25">
      <c r="BK713651" s="2311"/>
    </row>
    <row r="713675" spans="63:63" x14ac:dyDescent="0.25">
      <c r="BK713675" s="2315"/>
    </row>
    <row r="713676" spans="63:63" x14ac:dyDescent="0.25">
      <c r="BK713676" s="2311"/>
    </row>
    <row r="713700" spans="63:63" x14ac:dyDescent="0.25">
      <c r="BK713700" s="2315"/>
    </row>
    <row r="713701" spans="63:63" x14ac:dyDescent="0.25">
      <c r="BK713701" s="2311"/>
    </row>
    <row r="713725" spans="63:63" x14ac:dyDescent="0.25">
      <c r="BK713725" s="2315"/>
    </row>
    <row r="713726" spans="63:63" x14ac:dyDescent="0.25">
      <c r="BK713726" s="2311"/>
    </row>
    <row r="713750" spans="63:63" x14ac:dyDescent="0.25">
      <c r="BK713750" s="2315"/>
    </row>
    <row r="713751" spans="63:63" x14ac:dyDescent="0.25">
      <c r="BK713751" s="2311"/>
    </row>
    <row r="713775" spans="63:63" x14ac:dyDescent="0.25">
      <c r="BK713775" s="2315"/>
    </row>
    <row r="713776" spans="63:63" x14ac:dyDescent="0.25">
      <c r="BK713776" s="2311"/>
    </row>
    <row r="713800" spans="63:63" x14ac:dyDescent="0.25">
      <c r="BK713800" s="2315"/>
    </row>
    <row r="713801" spans="63:63" x14ac:dyDescent="0.25">
      <c r="BK713801" s="2311"/>
    </row>
    <row r="713825" spans="63:63" x14ac:dyDescent="0.25">
      <c r="BK713825" s="2315"/>
    </row>
    <row r="713826" spans="63:63" x14ac:dyDescent="0.25">
      <c r="BK713826" s="2311"/>
    </row>
    <row r="713850" spans="63:63" x14ac:dyDescent="0.25">
      <c r="BK713850" s="2315"/>
    </row>
    <row r="713851" spans="63:63" x14ac:dyDescent="0.25">
      <c r="BK713851" s="2311"/>
    </row>
    <row r="713875" spans="63:63" x14ac:dyDescent="0.25">
      <c r="BK713875" s="2315"/>
    </row>
    <row r="713876" spans="63:63" x14ac:dyDescent="0.25">
      <c r="BK713876" s="2311"/>
    </row>
    <row r="713900" spans="63:63" x14ac:dyDescent="0.25">
      <c r="BK713900" s="2315"/>
    </row>
    <row r="713901" spans="63:63" x14ac:dyDescent="0.25">
      <c r="BK713901" s="2311"/>
    </row>
    <row r="713925" spans="63:63" x14ac:dyDescent="0.25">
      <c r="BK713925" s="2315"/>
    </row>
    <row r="713926" spans="63:63" x14ac:dyDescent="0.25">
      <c r="BK713926" s="2311"/>
    </row>
    <row r="713950" spans="63:63" x14ac:dyDescent="0.25">
      <c r="BK713950" s="2315"/>
    </row>
    <row r="713951" spans="63:63" x14ac:dyDescent="0.25">
      <c r="BK713951" s="2311"/>
    </row>
    <row r="713975" spans="63:63" x14ac:dyDescent="0.25">
      <c r="BK713975" s="2315"/>
    </row>
    <row r="713976" spans="63:63" x14ac:dyDescent="0.25">
      <c r="BK713976" s="2311"/>
    </row>
    <row r="714000" spans="63:63" x14ac:dyDescent="0.25">
      <c r="BK714000" s="2315"/>
    </row>
    <row r="714001" spans="63:63" x14ac:dyDescent="0.25">
      <c r="BK714001" s="2311"/>
    </row>
    <row r="714025" spans="63:63" x14ac:dyDescent="0.25">
      <c r="BK714025" s="2315"/>
    </row>
    <row r="714026" spans="63:63" x14ac:dyDescent="0.25">
      <c r="BK714026" s="2311"/>
    </row>
    <row r="714050" spans="63:63" x14ac:dyDescent="0.25">
      <c r="BK714050" s="2315"/>
    </row>
    <row r="714051" spans="63:63" x14ac:dyDescent="0.25">
      <c r="BK714051" s="2311"/>
    </row>
    <row r="714075" spans="63:63" x14ac:dyDescent="0.25">
      <c r="BK714075" s="2315"/>
    </row>
    <row r="714076" spans="63:63" x14ac:dyDescent="0.25">
      <c r="BK714076" s="2311"/>
    </row>
    <row r="714100" spans="63:63" x14ac:dyDescent="0.25">
      <c r="BK714100" s="2315"/>
    </row>
    <row r="714101" spans="63:63" x14ac:dyDescent="0.25">
      <c r="BK714101" s="2311"/>
    </row>
    <row r="714125" spans="63:63" x14ac:dyDescent="0.25">
      <c r="BK714125" s="2315"/>
    </row>
    <row r="714126" spans="63:63" x14ac:dyDescent="0.25">
      <c r="BK714126" s="2311"/>
    </row>
    <row r="714150" spans="63:63" x14ac:dyDescent="0.25">
      <c r="BK714150" s="2315"/>
    </row>
    <row r="714151" spans="63:63" x14ac:dyDescent="0.25">
      <c r="BK714151" s="2311"/>
    </row>
    <row r="714175" spans="63:63" x14ac:dyDescent="0.25">
      <c r="BK714175" s="2315"/>
    </row>
    <row r="714176" spans="63:63" x14ac:dyDescent="0.25">
      <c r="BK714176" s="2311"/>
    </row>
    <row r="714200" spans="63:63" x14ac:dyDescent="0.25">
      <c r="BK714200" s="2315"/>
    </row>
    <row r="714201" spans="63:63" x14ac:dyDescent="0.25">
      <c r="BK714201" s="2311"/>
    </row>
    <row r="714225" spans="63:63" x14ac:dyDescent="0.25">
      <c r="BK714225" s="2315"/>
    </row>
    <row r="714226" spans="63:63" x14ac:dyDescent="0.25">
      <c r="BK714226" s="2311"/>
    </row>
    <row r="714250" spans="63:63" x14ac:dyDescent="0.25">
      <c r="BK714250" s="2315"/>
    </row>
    <row r="714251" spans="63:63" x14ac:dyDescent="0.25">
      <c r="BK714251" s="2311"/>
    </row>
    <row r="714275" spans="63:63" x14ac:dyDescent="0.25">
      <c r="BK714275" s="2315"/>
    </row>
    <row r="714276" spans="63:63" x14ac:dyDescent="0.25">
      <c r="BK714276" s="2311"/>
    </row>
    <row r="714300" spans="63:63" x14ac:dyDescent="0.25">
      <c r="BK714300" s="2315"/>
    </row>
    <row r="714301" spans="63:63" x14ac:dyDescent="0.25">
      <c r="BK714301" s="2311"/>
    </row>
    <row r="714325" spans="63:63" x14ac:dyDescent="0.25">
      <c r="BK714325" s="2315"/>
    </row>
    <row r="714326" spans="63:63" x14ac:dyDescent="0.25">
      <c r="BK714326" s="2311"/>
    </row>
    <row r="714350" spans="63:63" x14ac:dyDescent="0.25">
      <c r="BK714350" s="2315"/>
    </row>
    <row r="714351" spans="63:63" x14ac:dyDescent="0.25">
      <c r="BK714351" s="2311"/>
    </row>
    <row r="714375" spans="63:63" x14ac:dyDescent="0.25">
      <c r="BK714375" s="2315"/>
    </row>
    <row r="714376" spans="63:63" x14ac:dyDescent="0.25">
      <c r="BK714376" s="2311"/>
    </row>
    <row r="714400" spans="63:63" x14ac:dyDescent="0.25">
      <c r="BK714400" s="2315"/>
    </row>
    <row r="714401" spans="63:63" x14ac:dyDescent="0.25">
      <c r="BK714401" s="2311"/>
    </row>
    <row r="714425" spans="63:63" x14ac:dyDescent="0.25">
      <c r="BK714425" s="2315"/>
    </row>
    <row r="714426" spans="63:63" x14ac:dyDescent="0.25">
      <c r="BK714426" s="2311"/>
    </row>
    <row r="714450" spans="63:63" x14ac:dyDescent="0.25">
      <c r="BK714450" s="2315"/>
    </row>
    <row r="714451" spans="63:63" x14ac:dyDescent="0.25">
      <c r="BK714451" s="2311"/>
    </row>
    <row r="714475" spans="63:63" x14ac:dyDescent="0.25">
      <c r="BK714475" s="2315"/>
    </row>
    <row r="714476" spans="63:63" x14ac:dyDescent="0.25">
      <c r="BK714476" s="2311"/>
    </row>
    <row r="714500" spans="63:63" x14ac:dyDescent="0.25">
      <c r="BK714500" s="2315"/>
    </row>
    <row r="714501" spans="63:63" x14ac:dyDescent="0.25">
      <c r="BK714501" s="2311"/>
    </row>
    <row r="714525" spans="63:63" x14ac:dyDescent="0.25">
      <c r="BK714525" s="2315"/>
    </row>
    <row r="714526" spans="63:63" x14ac:dyDescent="0.25">
      <c r="BK714526" s="2311"/>
    </row>
    <row r="714550" spans="63:63" x14ac:dyDescent="0.25">
      <c r="BK714550" s="2315"/>
    </row>
    <row r="714551" spans="63:63" x14ac:dyDescent="0.25">
      <c r="BK714551" s="2311"/>
    </row>
    <row r="714575" spans="63:63" x14ac:dyDescent="0.25">
      <c r="BK714575" s="2315"/>
    </row>
    <row r="714576" spans="63:63" x14ac:dyDescent="0.25">
      <c r="BK714576" s="2311"/>
    </row>
    <row r="714600" spans="63:63" x14ac:dyDescent="0.25">
      <c r="BK714600" s="2315"/>
    </row>
    <row r="714601" spans="63:63" x14ac:dyDescent="0.25">
      <c r="BK714601" s="2311"/>
    </row>
    <row r="714625" spans="63:63" x14ac:dyDescent="0.25">
      <c r="BK714625" s="2315"/>
    </row>
    <row r="714626" spans="63:63" x14ac:dyDescent="0.25">
      <c r="BK714626" s="2311"/>
    </row>
    <row r="714650" spans="63:63" x14ac:dyDescent="0.25">
      <c r="BK714650" s="2315"/>
    </row>
    <row r="714651" spans="63:63" x14ac:dyDescent="0.25">
      <c r="BK714651" s="2311"/>
    </row>
    <row r="714675" spans="63:63" x14ac:dyDescent="0.25">
      <c r="BK714675" s="2315"/>
    </row>
    <row r="714676" spans="63:63" x14ac:dyDescent="0.25">
      <c r="BK714676" s="2311"/>
    </row>
    <row r="714700" spans="63:63" x14ac:dyDescent="0.25">
      <c r="BK714700" s="2315"/>
    </row>
    <row r="714701" spans="63:63" x14ac:dyDescent="0.25">
      <c r="BK714701" s="2311"/>
    </row>
    <row r="714725" spans="63:63" x14ac:dyDescent="0.25">
      <c r="BK714725" s="2315"/>
    </row>
    <row r="714726" spans="63:63" x14ac:dyDescent="0.25">
      <c r="BK714726" s="2311"/>
    </row>
    <row r="714750" spans="63:63" x14ac:dyDescent="0.25">
      <c r="BK714750" s="2315"/>
    </row>
    <row r="714751" spans="63:63" x14ac:dyDescent="0.25">
      <c r="BK714751" s="2311"/>
    </row>
    <row r="714775" spans="63:63" x14ac:dyDescent="0.25">
      <c r="BK714775" s="2315"/>
    </row>
    <row r="714776" spans="63:63" x14ac:dyDescent="0.25">
      <c r="BK714776" s="2311"/>
    </row>
    <row r="714800" spans="63:63" x14ac:dyDescent="0.25">
      <c r="BK714800" s="2315"/>
    </row>
    <row r="714801" spans="63:63" x14ac:dyDescent="0.25">
      <c r="BK714801" s="2311"/>
    </row>
    <row r="714825" spans="63:63" x14ac:dyDescent="0.25">
      <c r="BK714825" s="2315"/>
    </row>
    <row r="714826" spans="63:63" x14ac:dyDescent="0.25">
      <c r="BK714826" s="2311"/>
    </row>
    <row r="714850" spans="63:63" x14ac:dyDescent="0.25">
      <c r="BK714850" s="2315"/>
    </row>
    <row r="714851" spans="63:63" x14ac:dyDescent="0.25">
      <c r="BK714851" s="2311"/>
    </row>
    <row r="714875" spans="63:63" x14ac:dyDescent="0.25">
      <c r="BK714875" s="2315"/>
    </row>
    <row r="714876" spans="63:63" x14ac:dyDescent="0.25">
      <c r="BK714876" s="2311"/>
    </row>
    <row r="714900" spans="63:63" x14ac:dyDescent="0.25">
      <c r="BK714900" s="2315"/>
    </row>
    <row r="714901" spans="63:63" x14ac:dyDescent="0.25">
      <c r="BK714901" s="2311"/>
    </row>
    <row r="714925" spans="63:63" x14ac:dyDescent="0.25">
      <c r="BK714925" s="2315"/>
    </row>
    <row r="714926" spans="63:63" x14ac:dyDescent="0.25">
      <c r="BK714926" s="2311"/>
    </row>
    <row r="714950" spans="63:63" x14ac:dyDescent="0.25">
      <c r="BK714950" s="2315"/>
    </row>
    <row r="714951" spans="63:63" x14ac:dyDescent="0.25">
      <c r="BK714951" s="2311"/>
    </row>
    <row r="714975" spans="63:63" x14ac:dyDescent="0.25">
      <c r="BK714975" s="2315"/>
    </row>
    <row r="714976" spans="63:63" x14ac:dyDescent="0.25">
      <c r="BK714976" s="2311"/>
    </row>
    <row r="715000" spans="63:63" x14ac:dyDescent="0.25">
      <c r="BK715000" s="2315"/>
    </row>
    <row r="715001" spans="63:63" x14ac:dyDescent="0.25">
      <c r="BK715001" s="2311"/>
    </row>
    <row r="715025" spans="63:63" x14ac:dyDescent="0.25">
      <c r="BK715025" s="2315"/>
    </row>
    <row r="715026" spans="63:63" x14ac:dyDescent="0.25">
      <c r="BK715026" s="2311"/>
    </row>
    <row r="715050" spans="63:63" x14ac:dyDescent="0.25">
      <c r="BK715050" s="2315"/>
    </row>
    <row r="715051" spans="63:63" x14ac:dyDescent="0.25">
      <c r="BK715051" s="2311"/>
    </row>
    <row r="715075" spans="63:63" x14ac:dyDescent="0.25">
      <c r="BK715075" s="2315"/>
    </row>
    <row r="715076" spans="63:63" x14ac:dyDescent="0.25">
      <c r="BK715076" s="2311"/>
    </row>
    <row r="715100" spans="63:63" x14ac:dyDescent="0.25">
      <c r="BK715100" s="2315"/>
    </row>
    <row r="715101" spans="63:63" x14ac:dyDescent="0.25">
      <c r="BK715101" s="2311"/>
    </row>
    <row r="715125" spans="63:63" x14ac:dyDescent="0.25">
      <c r="BK715125" s="2315"/>
    </row>
    <row r="715126" spans="63:63" x14ac:dyDescent="0.25">
      <c r="BK715126" s="2311"/>
    </row>
    <row r="715150" spans="63:63" x14ac:dyDescent="0.25">
      <c r="BK715150" s="2315"/>
    </row>
    <row r="715151" spans="63:63" x14ac:dyDescent="0.25">
      <c r="BK715151" s="2311"/>
    </row>
    <row r="715175" spans="63:63" x14ac:dyDescent="0.25">
      <c r="BK715175" s="2315"/>
    </row>
    <row r="715176" spans="63:63" x14ac:dyDescent="0.25">
      <c r="BK715176" s="2311"/>
    </row>
    <row r="715200" spans="63:63" x14ac:dyDescent="0.25">
      <c r="BK715200" s="2315"/>
    </row>
    <row r="715201" spans="63:63" x14ac:dyDescent="0.25">
      <c r="BK715201" s="2311"/>
    </row>
    <row r="715225" spans="63:63" x14ac:dyDescent="0.25">
      <c r="BK715225" s="2315"/>
    </row>
    <row r="715226" spans="63:63" x14ac:dyDescent="0.25">
      <c r="BK715226" s="2311"/>
    </row>
    <row r="715250" spans="63:63" x14ac:dyDescent="0.25">
      <c r="BK715250" s="2315"/>
    </row>
    <row r="715251" spans="63:63" x14ac:dyDescent="0.25">
      <c r="BK715251" s="2311"/>
    </row>
    <row r="715275" spans="63:63" x14ac:dyDescent="0.25">
      <c r="BK715275" s="2315"/>
    </row>
    <row r="715276" spans="63:63" x14ac:dyDescent="0.25">
      <c r="BK715276" s="2311"/>
    </row>
    <row r="715300" spans="63:63" x14ac:dyDescent="0.25">
      <c r="BK715300" s="2315"/>
    </row>
    <row r="715301" spans="63:63" x14ac:dyDescent="0.25">
      <c r="BK715301" s="2311"/>
    </row>
    <row r="715325" spans="63:63" x14ac:dyDescent="0.25">
      <c r="BK715325" s="2315"/>
    </row>
    <row r="715326" spans="63:63" x14ac:dyDescent="0.25">
      <c r="BK715326" s="2311"/>
    </row>
    <row r="715350" spans="63:63" x14ac:dyDescent="0.25">
      <c r="BK715350" s="2315"/>
    </row>
    <row r="715351" spans="63:63" x14ac:dyDescent="0.25">
      <c r="BK715351" s="2311"/>
    </row>
    <row r="715375" spans="63:63" x14ac:dyDescent="0.25">
      <c r="BK715375" s="2315"/>
    </row>
    <row r="715376" spans="63:63" x14ac:dyDescent="0.25">
      <c r="BK715376" s="2311"/>
    </row>
    <row r="715400" spans="63:63" x14ac:dyDescent="0.25">
      <c r="BK715400" s="2315"/>
    </row>
    <row r="715401" spans="63:63" x14ac:dyDescent="0.25">
      <c r="BK715401" s="2311"/>
    </row>
    <row r="715425" spans="63:63" x14ac:dyDescent="0.25">
      <c r="BK715425" s="2315"/>
    </row>
    <row r="715426" spans="63:63" x14ac:dyDescent="0.25">
      <c r="BK715426" s="2311"/>
    </row>
    <row r="715450" spans="63:63" x14ac:dyDescent="0.25">
      <c r="BK715450" s="2315"/>
    </row>
    <row r="715451" spans="63:63" x14ac:dyDescent="0.25">
      <c r="BK715451" s="2311"/>
    </row>
    <row r="715475" spans="63:63" x14ac:dyDescent="0.25">
      <c r="BK715475" s="2315"/>
    </row>
    <row r="715476" spans="63:63" x14ac:dyDescent="0.25">
      <c r="BK715476" s="2311"/>
    </row>
    <row r="715500" spans="63:63" x14ac:dyDescent="0.25">
      <c r="BK715500" s="2315"/>
    </row>
    <row r="715501" spans="63:63" x14ac:dyDescent="0.25">
      <c r="BK715501" s="2311"/>
    </row>
    <row r="715525" spans="63:63" x14ac:dyDescent="0.25">
      <c r="BK715525" s="2315"/>
    </row>
    <row r="715526" spans="63:63" x14ac:dyDescent="0.25">
      <c r="BK715526" s="2311"/>
    </row>
    <row r="715550" spans="63:63" x14ac:dyDescent="0.25">
      <c r="BK715550" s="2315"/>
    </row>
    <row r="715551" spans="63:63" x14ac:dyDescent="0.25">
      <c r="BK715551" s="2311"/>
    </row>
    <row r="715575" spans="63:63" x14ac:dyDescent="0.25">
      <c r="BK715575" s="2315"/>
    </row>
    <row r="715576" spans="63:63" x14ac:dyDescent="0.25">
      <c r="BK715576" s="2311"/>
    </row>
    <row r="715600" spans="63:63" x14ac:dyDescent="0.25">
      <c r="BK715600" s="2315"/>
    </row>
    <row r="715601" spans="63:63" x14ac:dyDescent="0.25">
      <c r="BK715601" s="2311"/>
    </row>
    <row r="715625" spans="63:63" x14ac:dyDescent="0.25">
      <c r="BK715625" s="2315"/>
    </row>
    <row r="715626" spans="63:63" x14ac:dyDescent="0.25">
      <c r="BK715626" s="2311"/>
    </row>
    <row r="715650" spans="63:63" x14ac:dyDescent="0.25">
      <c r="BK715650" s="2315"/>
    </row>
    <row r="715651" spans="63:63" x14ac:dyDescent="0.25">
      <c r="BK715651" s="2311"/>
    </row>
    <row r="715675" spans="63:63" x14ac:dyDescent="0.25">
      <c r="BK715675" s="2315"/>
    </row>
    <row r="715676" spans="63:63" x14ac:dyDescent="0.25">
      <c r="BK715676" s="2311"/>
    </row>
    <row r="715700" spans="63:63" x14ac:dyDescent="0.25">
      <c r="BK715700" s="2315"/>
    </row>
    <row r="715701" spans="63:63" x14ac:dyDescent="0.25">
      <c r="BK715701" s="2311"/>
    </row>
    <row r="715725" spans="63:63" x14ac:dyDescent="0.25">
      <c r="BK715725" s="2315"/>
    </row>
    <row r="715726" spans="63:63" x14ac:dyDescent="0.25">
      <c r="BK715726" s="2311"/>
    </row>
    <row r="715750" spans="63:63" x14ac:dyDescent="0.25">
      <c r="BK715750" s="2315"/>
    </row>
    <row r="715751" spans="63:63" x14ac:dyDescent="0.25">
      <c r="BK715751" s="2311"/>
    </row>
    <row r="715775" spans="63:63" x14ac:dyDescent="0.25">
      <c r="BK715775" s="2315"/>
    </row>
    <row r="715776" spans="63:63" x14ac:dyDescent="0.25">
      <c r="BK715776" s="2311"/>
    </row>
    <row r="715800" spans="63:63" x14ac:dyDescent="0.25">
      <c r="BK715800" s="2315"/>
    </row>
    <row r="715801" spans="63:63" x14ac:dyDescent="0.25">
      <c r="BK715801" s="2311"/>
    </row>
    <row r="715825" spans="63:63" x14ac:dyDescent="0.25">
      <c r="BK715825" s="2315"/>
    </row>
    <row r="715826" spans="63:63" x14ac:dyDescent="0.25">
      <c r="BK715826" s="2311"/>
    </row>
    <row r="715850" spans="63:63" x14ac:dyDescent="0.25">
      <c r="BK715850" s="2315"/>
    </row>
    <row r="715851" spans="63:63" x14ac:dyDescent="0.25">
      <c r="BK715851" s="2311"/>
    </row>
    <row r="715875" spans="63:63" x14ac:dyDescent="0.25">
      <c r="BK715875" s="2315"/>
    </row>
    <row r="715876" spans="63:63" x14ac:dyDescent="0.25">
      <c r="BK715876" s="2311"/>
    </row>
    <row r="715900" spans="63:63" x14ac:dyDescent="0.25">
      <c r="BK715900" s="2315"/>
    </row>
    <row r="715901" spans="63:63" x14ac:dyDescent="0.25">
      <c r="BK715901" s="2311"/>
    </row>
    <row r="715925" spans="63:63" x14ac:dyDescent="0.25">
      <c r="BK715925" s="2315"/>
    </row>
    <row r="715926" spans="63:63" x14ac:dyDescent="0.25">
      <c r="BK715926" s="2311"/>
    </row>
    <row r="715950" spans="63:63" x14ac:dyDescent="0.25">
      <c r="BK715950" s="2315"/>
    </row>
    <row r="715951" spans="63:63" x14ac:dyDescent="0.25">
      <c r="BK715951" s="2311"/>
    </row>
    <row r="715975" spans="63:63" x14ac:dyDescent="0.25">
      <c r="BK715975" s="2315"/>
    </row>
    <row r="715976" spans="63:63" x14ac:dyDescent="0.25">
      <c r="BK715976" s="2311"/>
    </row>
    <row r="716000" spans="63:63" x14ac:dyDescent="0.25">
      <c r="BK716000" s="2315"/>
    </row>
    <row r="716001" spans="63:63" x14ac:dyDescent="0.25">
      <c r="BK716001" s="2311"/>
    </row>
    <row r="716025" spans="63:63" x14ac:dyDescent="0.25">
      <c r="BK716025" s="2315"/>
    </row>
    <row r="716026" spans="63:63" x14ac:dyDescent="0.25">
      <c r="BK716026" s="2311"/>
    </row>
    <row r="716050" spans="63:63" x14ac:dyDescent="0.25">
      <c r="BK716050" s="2315"/>
    </row>
    <row r="716051" spans="63:63" x14ac:dyDescent="0.25">
      <c r="BK716051" s="2311"/>
    </row>
    <row r="716075" spans="63:63" x14ac:dyDescent="0.25">
      <c r="BK716075" s="2315"/>
    </row>
    <row r="716076" spans="63:63" x14ac:dyDescent="0.25">
      <c r="BK716076" s="2311"/>
    </row>
    <row r="716100" spans="63:63" x14ac:dyDescent="0.25">
      <c r="BK716100" s="2315"/>
    </row>
    <row r="716101" spans="63:63" x14ac:dyDescent="0.25">
      <c r="BK716101" s="2311"/>
    </row>
    <row r="716125" spans="63:63" x14ac:dyDescent="0.25">
      <c r="BK716125" s="2315"/>
    </row>
    <row r="716126" spans="63:63" x14ac:dyDescent="0.25">
      <c r="BK716126" s="2311"/>
    </row>
    <row r="716150" spans="63:63" x14ac:dyDescent="0.25">
      <c r="BK716150" s="2315"/>
    </row>
    <row r="716151" spans="63:63" x14ac:dyDescent="0.25">
      <c r="BK716151" s="2311"/>
    </row>
    <row r="716175" spans="63:63" x14ac:dyDescent="0.25">
      <c r="BK716175" s="2315"/>
    </row>
    <row r="716176" spans="63:63" x14ac:dyDescent="0.25">
      <c r="BK716176" s="2311"/>
    </row>
    <row r="716200" spans="63:63" x14ac:dyDescent="0.25">
      <c r="BK716200" s="2315"/>
    </row>
    <row r="716201" spans="63:63" x14ac:dyDescent="0.25">
      <c r="BK716201" s="2311"/>
    </row>
    <row r="716225" spans="63:63" x14ac:dyDescent="0.25">
      <c r="BK716225" s="2315"/>
    </row>
    <row r="716226" spans="63:63" x14ac:dyDescent="0.25">
      <c r="BK716226" s="2311"/>
    </row>
    <row r="716250" spans="63:63" x14ac:dyDescent="0.25">
      <c r="BK716250" s="2315"/>
    </row>
    <row r="716251" spans="63:63" x14ac:dyDescent="0.25">
      <c r="BK716251" s="2311"/>
    </row>
    <row r="716275" spans="63:63" x14ac:dyDescent="0.25">
      <c r="BK716275" s="2315"/>
    </row>
    <row r="716276" spans="63:63" x14ac:dyDescent="0.25">
      <c r="BK716276" s="2311"/>
    </row>
    <row r="716300" spans="63:63" x14ac:dyDescent="0.25">
      <c r="BK716300" s="2315"/>
    </row>
    <row r="716301" spans="63:63" x14ac:dyDescent="0.25">
      <c r="BK716301" s="2311"/>
    </row>
    <row r="716325" spans="63:63" x14ac:dyDescent="0.25">
      <c r="BK716325" s="2315"/>
    </row>
    <row r="716326" spans="63:63" x14ac:dyDescent="0.25">
      <c r="BK716326" s="2311"/>
    </row>
    <row r="716350" spans="63:63" x14ac:dyDescent="0.25">
      <c r="BK716350" s="2315"/>
    </row>
    <row r="716351" spans="63:63" x14ac:dyDescent="0.25">
      <c r="BK716351" s="2311"/>
    </row>
    <row r="716375" spans="63:63" x14ac:dyDescent="0.25">
      <c r="BK716375" s="2315"/>
    </row>
    <row r="716376" spans="63:63" x14ac:dyDescent="0.25">
      <c r="BK716376" s="2311"/>
    </row>
    <row r="716400" spans="63:63" x14ac:dyDescent="0.25">
      <c r="BK716400" s="2315"/>
    </row>
    <row r="716401" spans="63:63" x14ac:dyDescent="0.25">
      <c r="BK716401" s="2311"/>
    </row>
    <row r="716425" spans="63:63" x14ac:dyDescent="0.25">
      <c r="BK716425" s="2315"/>
    </row>
    <row r="716426" spans="63:63" x14ac:dyDescent="0.25">
      <c r="BK716426" s="2311"/>
    </row>
    <row r="716450" spans="63:63" x14ac:dyDescent="0.25">
      <c r="BK716450" s="2315"/>
    </row>
    <row r="716451" spans="63:63" x14ac:dyDescent="0.25">
      <c r="BK716451" s="2311"/>
    </row>
    <row r="716475" spans="63:63" x14ac:dyDescent="0.25">
      <c r="BK716475" s="2315"/>
    </row>
    <row r="716476" spans="63:63" x14ac:dyDescent="0.25">
      <c r="BK716476" s="2311"/>
    </row>
    <row r="716500" spans="63:63" x14ac:dyDescent="0.25">
      <c r="BK716500" s="2315"/>
    </row>
    <row r="716501" spans="63:63" x14ac:dyDescent="0.25">
      <c r="BK716501" s="2311"/>
    </row>
    <row r="716525" spans="63:63" x14ac:dyDescent="0.25">
      <c r="BK716525" s="2315"/>
    </row>
    <row r="716526" spans="63:63" x14ac:dyDescent="0.25">
      <c r="BK716526" s="2311"/>
    </row>
    <row r="716550" spans="63:63" x14ac:dyDescent="0.25">
      <c r="BK716550" s="2315"/>
    </row>
    <row r="716551" spans="63:63" x14ac:dyDescent="0.25">
      <c r="BK716551" s="2311"/>
    </row>
    <row r="716575" spans="63:63" x14ac:dyDescent="0.25">
      <c r="BK716575" s="2315"/>
    </row>
    <row r="716576" spans="63:63" x14ac:dyDescent="0.25">
      <c r="BK716576" s="2311"/>
    </row>
    <row r="716600" spans="63:63" x14ac:dyDescent="0.25">
      <c r="BK716600" s="2315"/>
    </row>
    <row r="716601" spans="63:63" x14ac:dyDescent="0.25">
      <c r="BK716601" s="2311"/>
    </row>
    <row r="716625" spans="63:63" x14ac:dyDescent="0.25">
      <c r="BK716625" s="2315"/>
    </row>
    <row r="716626" spans="63:63" x14ac:dyDescent="0.25">
      <c r="BK716626" s="2311"/>
    </row>
    <row r="716650" spans="63:63" x14ac:dyDescent="0.25">
      <c r="BK716650" s="2315"/>
    </row>
    <row r="716651" spans="63:63" x14ac:dyDescent="0.25">
      <c r="BK716651" s="2311"/>
    </row>
    <row r="716675" spans="63:63" x14ac:dyDescent="0.25">
      <c r="BK716675" s="2315"/>
    </row>
    <row r="716676" spans="63:63" x14ac:dyDescent="0.25">
      <c r="BK716676" s="2311"/>
    </row>
    <row r="716700" spans="63:63" x14ac:dyDescent="0.25">
      <c r="BK716700" s="2315"/>
    </row>
    <row r="716701" spans="63:63" x14ac:dyDescent="0.25">
      <c r="BK716701" s="2311"/>
    </row>
    <row r="716725" spans="63:63" x14ac:dyDescent="0.25">
      <c r="BK716725" s="2315"/>
    </row>
    <row r="716726" spans="63:63" x14ac:dyDescent="0.25">
      <c r="BK716726" s="2311"/>
    </row>
    <row r="716750" spans="63:63" x14ac:dyDescent="0.25">
      <c r="BK716750" s="2315"/>
    </row>
    <row r="716751" spans="63:63" x14ac:dyDescent="0.25">
      <c r="BK716751" s="2311"/>
    </row>
    <row r="716775" spans="63:63" x14ac:dyDescent="0.25">
      <c r="BK716775" s="2315"/>
    </row>
    <row r="716776" spans="63:63" x14ac:dyDescent="0.25">
      <c r="BK716776" s="2311"/>
    </row>
    <row r="716800" spans="63:63" x14ac:dyDescent="0.25">
      <c r="BK716800" s="2315"/>
    </row>
    <row r="716801" spans="63:63" x14ac:dyDescent="0.25">
      <c r="BK716801" s="2311"/>
    </row>
    <row r="716825" spans="63:63" x14ac:dyDescent="0.25">
      <c r="BK716825" s="2315"/>
    </row>
    <row r="716826" spans="63:63" x14ac:dyDescent="0.25">
      <c r="BK716826" s="2311"/>
    </row>
    <row r="716850" spans="63:63" x14ac:dyDescent="0.25">
      <c r="BK716850" s="2315"/>
    </row>
    <row r="716851" spans="63:63" x14ac:dyDescent="0.25">
      <c r="BK716851" s="2311"/>
    </row>
    <row r="716875" spans="63:63" x14ac:dyDescent="0.25">
      <c r="BK716875" s="2315"/>
    </row>
    <row r="716876" spans="63:63" x14ac:dyDescent="0.25">
      <c r="BK716876" s="2311"/>
    </row>
    <row r="716900" spans="63:63" x14ac:dyDescent="0.25">
      <c r="BK716900" s="2315"/>
    </row>
    <row r="716901" spans="63:63" x14ac:dyDescent="0.25">
      <c r="BK716901" s="2311"/>
    </row>
    <row r="716925" spans="63:63" x14ac:dyDescent="0.25">
      <c r="BK716925" s="2315"/>
    </row>
    <row r="716926" spans="63:63" x14ac:dyDescent="0.25">
      <c r="BK716926" s="2311"/>
    </row>
    <row r="716950" spans="63:63" x14ac:dyDescent="0.25">
      <c r="BK716950" s="2315"/>
    </row>
    <row r="716951" spans="63:63" x14ac:dyDescent="0.25">
      <c r="BK716951" s="2311"/>
    </row>
    <row r="716975" spans="63:63" x14ac:dyDescent="0.25">
      <c r="BK716975" s="2315"/>
    </row>
    <row r="716976" spans="63:63" x14ac:dyDescent="0.25">
      <c r="BK716976" s="2311"/>
    </row>
    <row r="717000" spans="63:63" x14ac:dyDescent="0.25">
      <c r="BK717000" s="2315"/>
    </row>
    <row r="717001" spans="63:63" x14ac:dyDescent="0.25">
      <c r="BK717001" s="2311"/>
    </row>
    <row r="717025" spans="63:63" x14ac:dyDescent="0.25">
      <c r="BK717025" s="2315"/>
    </row>
    <row r="717026" spans="63:63" x14ac:dyDescent="0.25">
      <c r="BK717026" s="2311"/>
    </row>
    <row r="717050" spans="63:63" x14ac:dyDescent="0.25">
      <c r="BK717050" s="2315"/>
    </row>
    <row r="717051" spans="63:63" x14ac:dyDescent="0.25">
      <c r="BK717051" s="2311"/>
    </row>
    <row r="717075" spans="63:63" x14ac:dyDescent="0.25">
      <c r="BK717075" s="2315"/>
    </row>
    <row r="717076" spans="63:63" x14ac:dyDescent="0.25">
      <c r="BK717076" s="2311"/>
    </row>
    <row r="717100" spans="63:63" x14ac:dyDescent="0.25">
      <c r="BK717100" s="2315"/>
    </row>
    <row r="717101" spans="63:63" x14ac:dyDescent="0.25">
      <c r="BK717101" s="2311"/>
    </row>
    <row r="717125" spans="63:63" x14ac:dyDescent="0.25">
      <c r="BK717125" s="2315"/>
    </row>
    <row r="717126" spans="63:63" x14ac:dyDescent="0.25">
      <c r="BK717126" s="2311"/>
    </row>
    <row r="717150" spans="63:63" x14ac:dyDescent="0.25">
      <c r="BK717150" s="2315"/>
    </row>
    <row r="717151" spans="63:63" x14ac:dyDescent="0.25">
      <c r="BK717151" s="2311"/>
    </row>
    <row r="717175" spans="63:63" x14ac:dyDescent="0.25">
      <c r="BK717175" s="2315"/>
    </row>
    <row r="717176" spans="63:63" x14ac:dyDescent="0.25">
      <c r="BK717176" s="2311"/>
    </row>
    <row r="717200" spans="63:63" x14ac:dyDescent="0.25">
      <c r="BK717200" s="2315"/>
    </row>
    <row r="717201" spans="63:63" x14ac:dyDescent="0.25">
      <c r="BK717201" s="2311"/>
    </row>
    <row r="717225" spans="63:63" x14ac:dyDescent="0.25">
      <c r="BK717225" s="2315"/>
    </row>
    <row r="717226" spans="63:63" x14ac:dyDescent="0.25">
      <c r="BK717226" s="2311"/>
    </row>
    <row r="717250" spans="63:63" x14ac:dyDescent="0.25">
      <c r="BK717250" s="2315"/>
    </row>
    <row r="717251" spans="63:63" x14ac:dyDescent="0.25">
      <c r="BK717251" s="2311"/>
    </row>
    <row r="717275" spans="63:63" x14ac:dyDescent="0.25">
      <c r="BK717275" s="2315"/>
    </row>
    <row r="717276" spans="63:63" x14ac:dyDescent="0.25">
      <c r="BK717276" s="2311"/>
    </row>
    <row r="717300" spans="63:63" x14ac:dyDescent="0.25">
      <c r="BK717300" s="2315"/>
    </row>
    <row r="717301" spans="63:63" x14ac:dyDescent="0.25">
      <c r="BK717301" s="2311"/>
    </row>
    <row r="717325" spans="63:63" x14ac:dyDescent="0.25">
      <c r="BK717325" s="2315"/>
    </row>
    <row r="717326" spans="63:63" x14ac:dyDescent="0.25">
      <c r="BK717326" s="2311"/>
    </row>
    <row r="717350" spans="63:63" x14ac:dyDescent="0.25">
      <c r="BK717350" s="2315"/>
    </row>
    <row r="717351" spans="63:63" x14ac:dyDescent="0.25">
      <c r="BK717351" s="2311"/>
    </row>
    <row r="717375" spans="63:63" x14ac:dyDescent="0.25">
      <c r="BK717375" s="2315"/>
    </row>
    <row r="717376" spans="63:63" x14ac:dyDescent="0.25">
      <c r="BK717376" s="2311"/>
    </row>
    <row r="717400" spans="63:63" x14ac:dyDescent="0.25">
      <c r="BK717400" s="2315"/>
    </row>
    <row r="717401" spans="63:63" x14ac:dyDescent="0.25">
      <c r="BK717401" s="2311"/>
    </row>
    <row r="717425" spans="63:63" x14ac:dyDescent="0.25">
      <c r="BK717425" s="2315"/>
    </row>
    <row r="717426" spans="63:63" x14ac:dyDescent="0.25">
      <c r="BK717426" s="2311"/>
    </row>
    <row r="717450" spans="63:63" x14ac:dyDescent="0.25">
      <c r="BK717450" s="2315"/>
    </row>
    <row r="717451" spans="63:63" x14ac:dyDescent="0.25">
      <c r="BK717451" s="2311"/>
    </row>
    <row r="717475" spans="63:63" x14ac:dyDescent="0.25">
      <c r="BK717475" s="2315"/>
    </row>
    <row r="717476" spans="63:63" x14ac:dyDescent="0.25">
      <c r="BK717476" s="2311"/>
    </row>
    <row r="717500" spans="63:63" x14ac:dyDescent="0.25">
      <c r="BK717500" s="2315"/>
    </row>
    <row r="717501" spans="63:63" x14ac:dyDescent="0.25">
      <c r="BK717501" s="2311"/>
    </row>
    <row r="717525" spans="63:63" x14ac:dyDescent="0.25">
      <c r="BK717525" s="2315"/>
    </row>
    <row r="717526" spans="63:63" x14ac:dyDescent="0.25">
      <c r="BK717526" s="2311"/>
    </row>
    <row r="717550" spans="63:63" x14ac:dyDescent="0.25">
      <c r="BK717550" s="2315"/>
    </row>
    <row r="717551" spans="63:63" x14ac:dyDescent="0.25">
      <c r="BK717551" s="2311"/>
    </row>
    <row r="717575" spans="63:63" x14ac:dyDescent="0.25">
      <c r="BK717575" s="2315"/>
    </row>
    <row r="717576" spans="63:63" x14ac:dyDescent="0.25">
      <c r="BK717576" s="2311"/>
    </row>
    <row r="717600" spans="63:63" x14ac:dyDescent="0.25">
      <c r="BK717600" s="2315"/>
    </row>
    <row r="717601" spans="63:63" x14ac:dyDescent="0.25">
      <c r="BK717601" s="2311"/>
    </row>
    <row r="717625" spans="63:63" x14ac:dyDescent="0.25">
      <c r="BK717625" s="2315"/>
    </row>
    <row r="717626" spans="63:63" x14ac:dyDescent="0.25">
      <c r="BK717626" s="2311"/>
    </row>
    <row r="717650" spans="63:63" x14ac:dyDescent="0.25">
      <c r="BK717650" s="2315"/>
    </row>
    <row r="717651" spans="63:63" x14ac:dyDescent="0.25">
      <c r="BK717651" s="2311"/>
    </row>
    <row r="717675" spans="63:63" x14ac:dyDescent="0.25">
      <c r="BK717675" s="2315"/>
    </row>
    <row r="717676" spans="63:63" x14ac:dyDescent="0.25">
      <c r="BK717676" s="2311"/>
    </row>
    <row r="717700" spans="63:63" x14ac:dyDescent="0.25">
      <c r="BK717700" s="2315"/>
    </row>
    <row r="717701" spans="63:63" x14ac:dyDescent="0.25">
      <c r="BK717701" s="2311"/>
    </row>
    <row r="717725" spans="63:63" x14ac:dyDescent="0.25">
      <c r="BK717725" s="2315"/>
    </row>
    <row r="717726" spans="63:63" x14ac:dyDescent="0.25">
      <c r="BK717726" s="2311"/>
    </row>
    <row r="717750" spans="63:63" x14ac:dyDescent="0.25">
      <c r="BK717750" s="2315"/>
    </row>
    <row r="717751" spans="63:63" x14ac:dyDescent="0.25">
      <c r="BK717751" s="2311"/>
    </row>
    <row r="717775" spans="63:63" x14ac:dyDescent="0.25">
      <c r="BK717775" s="2315"/>
    </row>
    <row r="717776" spans="63:63" x14ac:dyDescent="0.25">
      <c r="BK717776" s="2311"/>
    </row>
    <row r="717800" spans="63:63" x14ac:dyDescent="0.25">
      <c r="BK717800" s="2315"/>
    </row>
    <row r="717801" spans="63:63" x14ac:dyDescent="0.25">
      <c r="BK717801" s="2311"/>
    </row>
    <row r="717825" spans="63:63" x14ac:dyDescent="0.25">
      <c r="BK717825" s="2315"/>
    </row>
    <row r="717826" spans="63:63" x14ac:dyDescent="0.25">
      <c r="BK717826" s="2311"/>
    </row>
    <row r="717850" spans="63:63" x14ac:dyDescent="0.25">
      <c r="BK717850" s="2315"/>
    </row>
    <row r="717851" spans="63:63" x14ac:dyDescent="0.25">
      <c r="BK717851" s="2311"/>
    </row>
    <row r="717875" spans="63:63" x14ac:dyDescent="0.25">
      <c r="BK717875" s="2315"/>
    </row>
    <row r="717876" spans="63:63" x14ac:dyDescent="0.25">
      <c r="BK717876" s="2311"/>
    </row>
    <row r="717900" spans="63:63" x14ac:dyDescent="0.25">
      <c r="BK717900" s="2315"/>
    </row>
    <row r="717901" spans="63:63" x14ac:dyDescent="0.25">
      <c r="BK717901" s="2311"/>
    </row>
    <row r="717925" spans="63:63" x14ac:dyDescent="0.25">
      <c r="BK717925" s="2315"/>
    </row>
    <row r="717926" spans="63:63" x14ac:dyDescent="0.25">
      <c r="BK717926" s="2311"/>
    </row>
    <row r="717950" spans="63:63" x14ac:dyDescent="0.25">
      <c r="BK717950" s="2315"/>
    </row>
    <row r="717951" spans="63:63" x14ac:dyDescent="0.25">
      <c r="BK717951" s="2311"/>
    </row>
    <row r="717975" spans="63:63" x14ac:dyDescent="0.25">
      <c r="BK717975" s="2315"/>
    </row>
    <row r="717976" spans="63:63" x14ac:dyDescent="0.25">
      <c r="BK717976" s="2311"/>
    </row>
    <row r="718000" spans="63:63" x14ac:dyDescent="0.25">
      <c r="BK718000" s="2315"/>
    </row>
    <row r="718001" spans="63:63" x14ac:dyDescent="0.25">
      <c r="BK718001" s="2311"/>
    </row>
    <row r="718025" spans="63:63" x14ac:dyDescent="0.25">
      <c r="BK718025" s="2315"/>
    </row>
    <row r="718026" spans="63:63" x14ac:dyDescent="0.25">
      <c r="BK718026" s="2311"/>
    </row>
    <row r="718050" spans="63:63" x14ac:dyDescent="0.25">
      <c r="BK718050" s="2315"/>
    </row>
    <row r="718051" spans="63:63" x14ac:dyDescent="0.25">
      <c r="BK718051" s="2311"/>
    </row>
    <row r="718075" spans="63:63" x14ac:dyDescent="0.25">
      <c r="BK718075" s="2315"/>
    </row>
    <row r="718076" spans="63:63" x14ac:dyDescent="0.25">
      <c r="BK718076" s="2311"/>
    </row>
    <row r="718100" spans="63:63" x14ac:dyDescent="0.25">
      <c r="BK718100" s="2315"/>
    </row>
    <row r="718101" spans="63:63" x14ac:dyDescent="0.25">
      <c r="BK718101" s="2311"/>
    </row>
    <row r="718125" spans="63:63" x14ac:dyDescent="0.25">
      <c r="BK718125" s="2315"/>
    </row>
    <row r="718126" spans="63:63" x14ac:dyDescent="0.25">
      <c r="BK718126" s="2311"/>
    </row>
    <row r="718150" spans="63:63" x14ac:dyDescent="0.25">
      <c r="BK718150" s="2315"/>
    </row>
    <row r="718151" spans="63:63" x14ac:dyDescent="0.25">
      <c r="BK718151" s="2311"/>
    </row>
    <row r="718175" spans="63:63" x14ac:dyDescent="0.25">
      <c r="BK718175" s="2315"/>
    </row>
    <row r="718176" spans="63:63" x14ac:dyDescent="0.25">
      <c r="BK718176" s="2311"/>
    </row>
    <row r="718200" spans="63:63" x14ac:dyDescent="0.25">
      <c r="BK718200" s="2315"/>
    </row>
    <row r="718201" spans="63:63" x14ac:dyDescent="0.25">
      <c r="BK718201" s="2311"/>
    </row>
    <row r="718225" spans="63:63" x14ac:dyDescent="0.25">
      <c r="BK718225" s="2315"/>
    </row>
    <row r="718226" spans="63:63" x14ac:dyDescent="0.25">
      <c r="BK718226" s="2311"/>
    </row>
    <row r="718250" spans="63:63" x14ac:dyDescent="0.25">
      <c r="BK718250" s="2315"/>
    </row>
    <row r="718251" spans="63:63" x14ac:dyDescent="0.25">
      <c r="BK718251" s="2311"/>
    </row>
    <row r="718275" spans="63:63" x14ac:dyDescent="0.25">
      <c r="BK718275" s="2315"/>
    </row>
    <row r="718276" spans="63:63" x14ac:dyDescent="0.25">
      <c r="BK718276" s="2311"/>
    </row>
    <row r="718300" spans="63:63" x14ac:dyDescent="0.25">
      <c r="BK718300" s="2315"/>
    </row>
    <row r="718301" spans="63:63" x14ac:dyDescent="0.25">
      <c r="BK718301" s="2311"/>
    </row>
    <row r="718325" spans="63:63" x14ac:dyDescent="0.25">
      <c r="BK718325" s="2315"/>
    </row>
    <row r="718326" spans="63:63" x14ac:dyDescent="0.25">
      <c r="BK718326" s="2311"/>
    </row>
    <row r="718350" spans="63:63" x14ac:dyDescent="0.25">
      <c r="BK718350" s="2315"/>
    </row>
    <row r="718351" spans="63:63" x14ac:dyDescent="0.25">
      <c r="BK718351" s="2311"/>
    </row>
    <row r="718375" spans="63:63" x14ac:dyDescent="0.25">
      <c r="BK718375" s="2315"/>
    </row>
    <row r="718376" spans="63:63" x14ac:dyDescent="0.25">
      <c r="BK718376" s="2311"/>
    </row>
    <row r="718400" spans="63:63" x14ac:dyDescent="0.25">
      <c r="BK718400" s="2315"/>
    </row>
    <row r="718401" spans="63:63" x14ac:dyDescent="0.25">
      <c r="BK718401" s="2311"/>
    </row>
    <row r="718425" spans="63:63" x14ac:dyDescent="0.25">
      <c r="BK718425" s="2315"/>
    </row>
    <row r="718426" spans="63:63" x14ac:dyDescent="0.25">
      <c r="BK718426" s="2311"/>
    </row>
    <row r="718450" spans="63:63" x14ac:dyDescent="0.25">
      <c r="BK718450" s="2315"/>
    </row>
    <row r="718451" spans="63:63" x14ac:dyDescent="0.25">
      <c r="BK718451" s="2311"/>
    </row>
    <row r="718475" spans="63:63" x14ac:dyDescent="0.25">
      <c r="BK718475" s="2315"/>
    </row>
    <row r="718476" spans="63:63" x14ac:dyDescent="0.25">
      <c r="BK718476" s="2311"/>
    </row>
    <row r="718500" spans="63:63" x14ac:dyDescent="0.25">
      <c r="BK718500" s="2315"/>
    </row>
    <row r="718501" spans="63:63" x14ac:dyDescent="0.25">
      <c r="BK718501" s="2311"/>
    </row>
    <row r="718525" spans="63:63" x14ac:dyDescent="0.25">
      <c r="BK718525" s="2315"/>
    </row>
    <row r="718526" spans="63:63" x14ac:dyDescent="0.25">
      <c r="BK718526" s="2311"/>
    </row>
    <row r="718550" spans="63:63" x14ac:dyDescent="0.25">
      <c r="BK718550" s="2315"/>
    </row>
    <row r="718551" spans="63:63" x14ac:dyDescent="0.25">
      <c r="BK718551" s="2311"/>
    </row>
    <row r="718575" spans="63:63" x14ac:dyDescent="0.25">
      <c r="BK718575" s="2315"/>
    </row>
    <row r="718576" spans="63:63" x14ac:dyDescent="0.25">
      <c r="BK718576" s="2311"/>
    </row>
    <row r="718600" spans="63:63" x14ac:dyDescent="0.25">
      <c r="BK718600" s="2315"/>
    </row>
    <row r="718601" spans="63:63" x14ac:dyDescent="0.25">
      <c r="BK718601" s="2311"/>
    </row>
    <row r="718625" spans="63:63" x14ac:dyDescent="0.25">
      <c r="BK718625" s="2315"/>
    </row>
    <row r="718626" spans="63:63" x14ac:dyDescent="0.25">
      <c r="BK718626" s="2311"/>
    </row>
    <row r="718650" spans="63:63" x14ac:dyDescent="0.25">
      <c r="BK718650" s="2315"/>
    </row>
    <row r="718651" spans="63:63" x14ac:dyDescent="0.25">
      <c r="BK718651" s="2311"/>
    </row>
    <row r="718675" spans="63:63" x14ac:dyDescent="0.25">
      <c r="BK718675" s="2315"/>
    </row>
    <row r="718676" spans="63:63" x14ac:dyDescent="0.25">
      <c r="BK718676" s="2311"/>
    </row>
    <row r="718700" spans="63:63" x14ac:dyDescent="0.25">
      <c r="BK718700" s="2315"/>
    </row>
    <row r="718701" spans="63:63" x14ac:dyDescent="0.25">
      <c r="BK718701" s="2311"/>
    </row>
    <row r="718725" spans="63:63" x14ac:dyDescent="0.25">
      <c r="BK718725" s="2315"/>
    </row>
    <row r="718726" spans="63:63" x14ac:dyDescent="0.25">
      <c r="BK718726" s="2311"/>
    </row>
    <row r="718750" spans="63:63" x14ac:dyDescent="0.25">
      <c r="BK718750" s="2315"/>
    </row>
    <row r="718751" spans="63:63" x14ac:dyDescent="0.25">
      <c r="BK718751" s="2311"/>
    </row>
    <row r="718775" spans="63:63" x14ac:dyDescent="0.25">
      <c r="BK718775" s="2315"/>
    </row>
    <row r="718776" spans="63:63" x14ac:dyDescent="0.25">
      <c r="BK718776" s="2311"/>
    </row>
    <row r="718800" spans="63:63" x14ac:dyDescent="0.25">
      <c r="BK718800" s="2315"/>
    </row>
    <row r="718801" spans="63:63" x14ac:dyDescent="0.25">
      <c r="BK718801" s="2311"/>
    </row>
    <row r="718825" spans="63:63" x14ac:dyDescent="0.25">
      <c r="BK718825" s="2315"/>
    </row>
    <row r="718826" spans="63:63" x14ac:dyDescent="0.25">
      <c r="BK718826" s="2311"/>
    </row>
    <row r="718850" spans="63:63" x14ac:dyDescent="0.25">
      <c r="BK718850" s="2315"/>
    </row>
    <row r="718851" spans="63:63" x14ac:dyDescent="0.25">
      <c r="BK718851" s="2311"/>
    </row>
    <row r="718875" spans="63:63" x14ac:dyDescent="0.25">
      <c r="BK718875" s="2315"/>
    </row>
    <row r="718876" spans="63:63" x14ac:dyDescent="0.25">
      <c r="BK718876" s="2311"/>
    </row>
    <row r="718900" spans="63:63" x14ac:dyDescent="0.25">
      <c r="BK718900" s="2315"/>
    </row>
    <row r="718901" spans="63:63" x14ac:dyDescent="0.25">
      <c r="BK718901" s="2311"/>
    </row>
    <row r="718925" spans="63:63" x14ac:dyDescent="0.25">
      <c r="BK718925" s="2315"/>
    </row>
    <row r="718926" spans="63:63" x14ac:dyDescent="0.25">
      <c r="BK718926" s="2311"/>
    </row>
    <row r="718950" spans="63:63" x14ac:dyDescent="0.25">
      <c r="BK718950" s="2315"/>
    </row>
    <row r="718951" spans="63:63" x14ac:dyDescent="0.25">
      <c r="BK718951" s="2311"/>
    </row>
    <row r="718975" spans="63:63" x14ac:dyDescent="0.25">
      <c r="BK718975" s="2315"/>
    </row>
    <row r="718976" spans="63:63" x14ac:dyDescent="0.25">
      <c r="BK718976" s="2311"/>
    </row>
    <row r="719000" spans="63:63" x14ac:dyDescent="0.25">
      <c r="BK719000" s="2315"/>
    </row>
    <row r="719001" spans="63:63" x14ac:dyDescent="0.25">
      <c r="BK719001" s="2311"/>
    </row>
    <row r="719025" spans="63:63" x14ac:dyDescent="0.25">
      <c r="BK719025" s="2315"/>
    </row>
    <row r="719026" spans="63:63" x14ac:dyDescent="0.25">
      <c r="BK719026" s="2311"/>
    </row>
    <row r="719050" spans="63:63" x14ac:dyDescent="0.25">
      <c r="BK719050" s="2315"/>
    </row>
    <row r="719051" spans="63:63" x14ac:dyDescent="0.25">
      <c r="BK719051" s="2311"/>
    </row>
    <row r="719075" spans="63:63" x14ac:dyDescent="0.25">
      <c r="BK719075" s="2315"/>
    </row>
    <row r="719076" spans="63:63" x14ac:dyDescent="0.25">
      <c r="BK719076" s="2311"/>
    </row>
    <row r="719100" spans="63:63" x14ac:dyDescent="0.25">
      <c r="BK719100" s="2315"/>
    </row>
    <row r="719101" spans="63:63" x14ac:dyDescent="0.25">
      <c r="BK719101" s="2311"/>
    </row>
    <row r="719125" spans="63:63" x14ac:dyDescent="0.25">
      <c r="BK719125" s="2315"/>
    </row>
    <row r="719126" spans="63:63" x14ac:dyDescent="0.25">
      <c r="BK719126" s="2311"/>
    </row>
    <row r="719150" spans="63:63" x14ac:dyDescent="0.25">
      <c r="BK719150" s="2315"/>
    </row>
    <row r="719151" spans="63:63" x14ac:dyDescent="0.25">
      <c r="BK719151" s="2311"/>
    </row>
    <row r="719175" spans="63:63" x14ac:dyDescent="0.25">
      <c r="BK719175" s="2315"/>
    </row>
    <row r="719176" spans="63:63" x14ac:dyDescent="0.25">
      <c r="BK719176" s="2311"/>
    </row>
    <row r="719200" spans="63:63" x14ac:dyDescent="0.25">
      <c r="BK719200" s="2315"/>
    </row>
    <row r="719201" spans="63:63" x14ac:dyDescent="0.25">
      <c r="BK719201" s="2311"/>
    </row>
    <row r="719225" spans="63:63" x14ac:dyDescent="0.25">
      <c r="BK719225" s="2315"/>
    </row>
    <row r="719226" spans="63:63" x14ac:dyDescent="0.25">
      <c r="BK719226" s="2311"/>
    </row>
    <row r="719250" spans="63:63" x14ac:dyDescent="0.25">
      <c r="BK719250" s="2315"/>
    </row>
    <row r="719251" spans="63:63" x14ac:dyDescent="0.25">
      <c r="BK719251" s="2311"/>
    </row>
    <row r="719275" spans="63:63" x14ac:dyDescent="0.25">
      <c r="BK719275" s="2315"/>
    </row>
    <row r="719276" spans="63:63" x14ac:dyDescent="0.25">
      <c r="BK719276" s="2311"/>
    </row>
    <row r="719300" spans="63:63" x14ac:dyDescent="0.25">
      <c r="BK719300" s="2315"/>
    </row>
    <row r="719301" spans="63:63" x14ac:dyDescent="0.25">
      <c r="BK719301" s="2311"/>
    </row>
    <row r="719325" spans="63:63" x14ac:dyDescent="0.25">
      <c r="BK719325" s="2315"/>
    </row>
    <row r="719326" spans="63:63" x14ac:dyDescent="0.25">
      <c r="BK719326" s="2311"/>
    </row>
    <row r="719350" spans="63:63" x14ac:dyDescent="0.25">
      <c r="BK719350" s="2315"/>
    </row>
    <row r="719351" spans="63:63" x14ac:dyDescent="0.25">
      <c r="BK719351" s="2311"/>
    </row>
    <row r="719375" spans="63:63" x14ac:dyDescent="0.25">
      <c r="BK719375" s="2315"/>
    </row>
    <row r="719376" spans="63:63" x14ac:dyDescent="0.25">
      <c r="BK719376" s="2311"/>
    </row>
    <row r="719400" spans="63:63" x14ac:dyDescent="0.25">
      <c r="BK719400" s="2315"/>
    </row>
    <row r="719401" spans="63:63" x14ac:dyDescent="0.25">
      <c r="BK719401" s="2311"/>
    </row>
    <row r="719425" spans="63:63" x14ac:dyDescent="0.25">
      <c r="BK719425" s="2315"/>
    </row>
    <row r="719426" spans="63:63" x14ac:dyDescent="0.25">
      <c r="BK719426" s="2311"/>
    </row>
    <row r="719450" spans="63:63" x14ac:dyDescent="0.25">
      <c r="BK719450" s="2315"/>
    </row>
    <row r="719451" spans="63:63" x14ac:dyDescent="0.25">
      <c r="BK719451" s="2311"/>
    </row>
    <row r="719475" spans="63:63" x14ac:dyDescent="0.25">
      <c r="BK719475" s="2315"/>
    </row>
    <row r="719476" spans="63:63" x14ac:dyDescent="0.25">
      <c r="BK719476" s="2311"/>
    </row>
    <row r="719500" spans="63:63" x14ac:dyDescent="0.25">
      <c r="BK719500" s="2315"/>
    </row>
    <row r="719501" spans="63:63" x14ac:dyDescent="0.25">
      <c r="BK719501" s="2311"/>
    </row>
    <row r="719525" spans="63:63" x14ac:dyDescent="0.25">
      <c r="BK719525" s="2315"/>
    </row>
    <row r="719526" spans="63:63" x14ac:dyDescent="0.25">
      <c r="BK719526" s="2311"/>
    </row>
    <row r="719550" spans="63:63" x14ac:dyDescent="0.25">
      <c r="BK719550" s="2315"/>
    </row>
    <row r="719551" spans="63:63" x14ac:dyDescent="0.25">
      <c r="BK719551" s="2311"/>
    </row>
    <row r="719575" spans="63:63" x14ac:dyDescent="0.25">
      <c r="BK719575" s="2315"/>
    </row>
    <row r="719576" spans="63:63" x14ac:dyDescent="0.25">
      <c r="BK719576" s="2311"/>
    </row>
    <row r="719600" spans="63:63" x14ac:dyDescent="0.25">
      <c r="BK719600" s="2315"/>
    </row>
    <row r="719601" spans="63:63" x14ac:dyDescent="0.25">
      <c r="BK719601" s="2311"/>
    </row>
    <row r="719625" spans="63:63" x14ac:dyDescent="0.25">
      <c r="BK719625" s="2315"/>
    </row>
    <row r="719626" spans="63:63" x14ac:dyDescent="0.25">
      <c r="BK719626" s="2311"/>
    </row>
    <row r="719650" spans="63:63" x14ac:dyDescent="0.25">
      <c r="BK719650" s="2315"/>
    </row>
    <row r="719651" spans="63:63" x14ac:dyDescent="0.25">
      <c r="BK719651" s="2311"/>
    </row>
    <row r="719675" spans="63:63" x14ac:dyDescent="0.25">
      <c r="BK719675" s="2315"/>
    </row>
    <row r="719676" spans="63:63" x14ac:dyDescent="0.25">
      <c r="BK719676" s="2311"/>
    </row>
    <row r="719700" spans="63:63" x14ac:dyDescent="0.25">
      <c r="BK719700" s="2315"/>
    </row>
    <row r="719701" spans="63:63" x14ac:dyDescent="0.25">
      <c r="BK719701" s="2311"/>
    </row>
    <row r="719725" spans="63:63" x14ac:dyDescent="0.25">
      <c r="BK719725" s="2315"/>
    </row>
    <row r="719726" spans="63:63" x14ac:dyDescent="0.25">
      <c r="BK719726" s="2311"/>
    </row>
    <row r="719750" spans="63:63" x14ac:dyDescent="0.25">
      <c r="BK719750" s="2315"/>
    </row>
    <row r="719751" spans="63:63" x14ac:dyDescent="0.25">
      <c r="BK719751" s="2311"/>
    </row>
    <row r="719775" spans="63:63" x14ac:dyDescent="0.25">
      <c r="BK719775" s="2315"/>
    </row>
    <row r="719776" spans="63:63" x14ac:dyDescent="0.25">
      <c r="BK719776" s="2311"/>
    </row>
    <row r="719800" spans="63:63" x14ac:dyDescent="0.25">
      <c r="BK719800" s="2315"/>
    </row>
    <row r="719801" spans="63:63" x14ac:dyDescent="0.25">
      <c r="BK719801" s="2311"/>
    </row>
    <row r="719825" spans="63:63" x14ac:dyDescent="0.25">
      <c r="BK719825" s="2315"/>
    </row>
    <row r="719826" spans="63:63" x14ac:dyDescent="0.25">
      <c r="BK719826" s="2311"/>
    </row>
    <row r="719850" spans="63:63" x14ac:dyDescent="0.25">
      <c r="BK719850" s="2315"/>
    </row>
    <row r="719851" spans="63:63" x14ac:dyDescent="0.25">
      <c r="BK719851" s="2311"/>
    </row>
    <row r="719875" spans="63:63" x14ac:dyDescent="0.25">
      <c r="BK719875" s="2315"/>
    </row>
    <row r="719876" spans="63:63" x14ac:dyDescent="0.25">
      <c r="BK719876" s="2311"/>
    </row>
    <row r="719900" spans="63:63" x14ac:dyDescent="0.25">
      <c r="BK719900" s="2315"/>
    </row>
    <row r="719901" spans="63:63" x14ac:dyDescent="0.25">
      <c r="BK719901" s="2311"/>
    </row>
    <row r="719925" spans="63:63" x14ac:dyDescent="0.25">
      <c r="BK719925" s="2315"/>
    </row>
    <row r="719926" spans="63:63" x14ac:dyDescent="0.25">
      <c r="BK719926" s="2311"/>
    </row>
    <row r="719950" spans="63:63" x14ac:dyDescent="0.25">
      <c r="BK719950" s="2315"/>
    </row>
    <row r="719951" spans="63:63" x14ac:dyDescent="0.25">
      <c r="BK719951" s="2311"/>
    </row>
    <row r="719975" spans="63:63" x14ac:dyDescent="0.25">
      <c r="BK719975" s="2315"/>
    </row>
    <row r="719976" spans="63:63" x14ac:dyDescent="0.25">
      <c r="BK719976" s="2311"/>
    </row>
    <row r="720000" spans="63:63" x14ac:dyDescent="0.25">
      <c r="BK720000" s="2315"/>
    </row>
    <row r="720001" spans="63:63" x14ac:dyDescent="0.25">
      <c r="BK720001" s="2311"/>
    </row>
    <row r="720025" spans="63:63" x14ac:dyDescent="0.25">
      <c r="BK720025" s="2315"/>
    </row>
    <row r="720026" spans="63:63" x14ac:dyDescent="0.25">
      <c r="BK720026" s="2311"/>
    </row>
    <row r="720050" spans="63:63" x14ac:dyDescent="0.25">
      <c r="BK720050" s="2315"/>
    </row>
    <row r="720051" spans="63:63" x14ac:dyDescent="0.25">
      <c r="BK720051" s="2311"/>
    </row>
    <row r="720075" spans="63:63" x14ac:dyDescent="0.25">
      <c r="BK720075" s="2315"/>
    </row>
    <row r="720076" spans="63:63" x14ac:dyDescent="0.25">
      <c r="BK720076" s="2311"/>
    </row>
    <row r="720100" spans="63:63" x14ac:dyDescent="0.25">
      <c r="BK720100" s="2315"/>
    </row>
    <row r="720101" spans="63:63" x14ac:dyDescent="0.25">
      <c r="BK720101" s="2311"/>
    </row>
    <row r="720125" spans="63:63" x14ac:dyDescent="0.25">
      <c r="BK720125" s="2315"/>
    </row>
    <row r="720126" spans="63:63" x14ac:dyDescent="0.25">
      <c r="BK720126" s="2311"/>
    </row>
    <row r="720150" spans="63:63" x14ac:dyDescent="0.25">
      <c r="BK720150" s="2315"/>
    </row>
    <row r="720151" spans="63:63" x14ac:dyDescent="0.25">
      <c r="BK720151" s="2311"/>
    </row>
    <row r="720175" spans="63:63" x14ac:dyDescent="0.25">
      <c r="BK720175" s="2315"/>
    </row>
    <row r="720176" spans="63:63" x14ac:dyDescent="0.25">
      <c r="BK720176" s="2311"/>
    </row>
    <row r="720200" spans="63:63" x14ac:dyDescent="0.25">
      <c r="BK720200" s="2315"/>
    </row>
    <row r="720201" spans="63:63" x14ac:dyDescent="0.25">
      <c r="BK720201" s="2311"/>
    </row>
    <row r="720225" spans="63:63" x14ac:dyDescent="0.25">
      <c r="BK720225" s="2315"/>
    </row>
    <row r="720226" spans="63:63" x14ac:dyDescent="0.25">
      <c r="BK720226" s="2311"/>
    </row>
    <row r="720250" spans="63:63" x14ac:dyDescent="0.25">
      <c r="BK720250" s="2315"/>
    </row>
    <row r="720251" spans="63:63" x14ac:dyDescent="0.25">
      <c r="BK720251" s="2311"/>
    </row>
    <row r="720275" spans="63:63" x14ac:dyDescent="0.25">
      <c r="BK720275" s="2315"/>
    </row>
    <row r="720276" spans="63:63" x14ac:dyDescent="0.25">
      <c r="BK720276" s="2311"/>
    </row>
    <row r="720300" spans="63:63" x14ac:dyDescent="0.25">
      <c r="BK720300" s="2315"/>
    </row>
    <row r="720301" spans="63:63" x14ac:dyDescent="0.25">
      <c r="BK720301" s="2311"/>
    </row>
    <row r="720325" spans="63:63" x14ac:dyDescent="0.25">
      <c r="BK720325" s="2315"/>
    </row>
    <row r="720326" spans="63:63" x14ac:dyDescent="0.25">
      <c r="BK720326" s="2311"/>
    </row>
    <row r="720350" spans="63:63" x14ac:dyDescent="0.25">
      <c r="BK720350" s="2315"/>
    </row>
    <row r="720351" spans="63:63" x14ac:dyDescent="0.25">
      <c r="BK720351" s="2311"/>
    </row>
    <row r="720375" spans="63:63" x14ac:dyDescent="0.25">
      <c r="BK720375" s="2315"/>
    </row>
    <row r="720376" spans="63:63" x14ac:dyDescent="0.25">
      <c r="BK720376" s="2311"/>
    </row>
    <row r="720400" spans="63:63" x14ac:dyDescent="0.25">
      <c r="BK720400" s="2315"/>
    </row>
    <row r="720401" spans="63:63" x14ac:dyDescent="0.25">
      <c r="BK720401" s="2311"/>
    </row>
    <row r="720425" spans="63:63" x14ac:dyDescent="0.25">
      <c r="BK720425" s="2315"/>
    </row>
    <row r="720426" spans="63:63" x14ac:dyDescent="0.25">
      <c r="BK720426" s="2311"/>
    </row>
    <row r="720450" spans="63:63" x14ac:dyDescent="0.25">
      <c r="BK720450" s="2315"/>
    </row>
    <row r="720451" spans="63:63" x14ac:dyDescent="0.25">
      <c r="BK720451" s="2311"/>
    </row>
    <row r="720475" spans="63:63" x14ac:dyDescent="0.25">
      <c r="BK720475" s="2315"/>
    </row>
    <row r="720476" spans="63:63" x14ac:dyDescent="0.25">
      <c r="BK720476" s="2311"/>
    </row>
    <row r="720500" spans="63:63" x14ac:dyDescent="0.25">
      <c r="BK720500" s="2315"/>
    </row>
    <row r="720501" spans="63:63" x14ac:dyDescent="0.25">
      <c r="BK720501" s="2311"/>
    </row>
    <row r="720525" spans="63:63" x14ac:dyDescent="0.25">
      <c r="BK720525" s="2315"/>
    </row>
    <row r="720526" spans="63:63" x14ac:dyDescent="0.25">
      <c r="BK720526" s="2311"/>
    </row>
    <row r="720550" spans="63:63" x14ac:dyDescent="0.25">
      <c r="BK720550" s="2315"/>
    </row>
    <row r="720551" spans="63:63" x14ac:dyDescent="0.25">
      <c r="BK720551" s="2311"/>
    </row>
    <row r="720575" spans="63:63" x14ac:dyDescent="0.25">
      <c r="BK720575" s="2315"/>
    </row>
    <row r="720576" spans="63:63" x14ac:dyDescent="0.25">
      <c r="BK720576" s="2311"/>
    </row>
    <row r="720600" spans="63:63" x14ac:dyDescent="0.25">
      <c r="BK720600" s="2315"/>
    </row>
    <row r="720601" spans="63:63" x14ac:dyDescent="0.25">
      <c r="BK720601" s="2311"/>
    </row>
    <row r="720625" spans="63:63" x14ac:dyDescent="0.25">
      <c r="BK720625" s="2315"/>
    </row>
    <row r="720626" spans="63:63" x14ac:dyDescent="0.25">
      <c r="BK720626" s="2311"/>
    </row>
    <row r="720650" spans="63:63" x14ac:dyDescent="0.25">
      <c r="BK720650" s="2315"/>
    </row>
    <row r="720651" spans="63:63" x14ac:dyDescent="0.25">
      <c r="BK720651" s="2311"/>
    </row>
    <row r="720675" spans="63:63" x14ac:dyDescent="0.25">
      <c r="BK720675" s="2315"/>
    </row>
    <row r="720676" spans="63:63" x14ac:dyDescent="0.25">
      <c r="BK720676" s="2311"/>
    </row>
    <row r="720700" spans="63:63" x14ac:dyDescent="0.25">
      <c r="BK720700" s="2315"/>
    </row>
    <row r="720701" spans="63:63" x14ac:dyDescent="0.25">
      <c r="BK720701" s="2311"/>
    </row>
    <row r="720725" spans="63:63" x14ac:dyDescent="0.25">
      <c r="BK720725" s="2315"/>
    </row>
    <row r="720726" spans="63:63" x14ac:dyDescent="0.25">
      <c r="BK720726" s="2311"/>
    </row>
    <row r="720750" spans="63:63" x14ac:dyDescent="0.25">
      <c r="BK720750" s="2315"/>
    </row>
    <row r="720751" spans="63:63" x14ac:dyDescent="0.25">
      <c r="BK720751" s="2311"/>
    </row>
    <row r="720775" spans="63:63" x14ac:dyDescent="0.25">
      <c r="BK720775" s="2315"/>
    </row>
    <row r="720776" spans="63:63" x14ac:dyDescent="0.25">
      <c r="BK720776" s="2311"/>
    </row>
    <row r="720800" spans="63:63" x14ac:dyDescent="0.25">
      <c r="BK720800" s="2315"/>
    </row>
    <row r="720801" spans="63:63" x14ac:dyDescent="0.25">
      <c r="BK720801" s="2311"/>
    </row>
    <row r="720825" spans="63:63" x14ac:dyDescent="0.25">
      <c r="BK720825" s="2315"/>
    </row>
    <row r="720826" spans="63:63" x14ac:dyDescent="0.25">
      <c r="BK720826" s="2311"/>
    </row>
    <row r="720850" spans="63:63" x14ac:dyDescent="0.25">
      <c r="BK720850" s="2315"/>
    </row>
    <row r="720851" spans="63:63" x14ac:dyDescent="0.25">
      <c r="BK720851" s="2311"/>
    </row>
    <row r="720875" spans="63:63" x14ac:dyDescent="0.25">
      <c r="BK720875" s="2315"/>
    </row>
    <row r="720876" spans="63:63" x14ac:dyDescent="0.25">
      <c r="BK720876" s="2311"/>
    </row>
    <row r="720900" spans="63:63" x14ac:dyDescent="0.25">
      <c r="BK720900" s="2315"/>
    </row>
    <row r="720901" spans="63:63" x14ac:dyDescent="0.25">
      <c r="BK720901" s="2311"/>
    </row>
    <row r="720925" spans="63:63" x14ac:dyDescent="0.25">
      <c r="BK720925" s="2315"/>
    </row>
    <row r="720926" spans="63:63" x14ac:dyDescent="0.25">
      <c r="BK720926" s="2311"/>
    </row>
    <row r="720950" spans="63:63" x14ac:dyDescent="0.25">
      <c r="BK720950" s="2315"/>
    </row>
    <row r="720951" spans="63:63" x14ac:dyDescent="0.25">
      <c r="BK720951" s="2311"/>
    </row>
    <row r="720975" spans="63:63" x14ac:dyDescent="0.25">
      <c r="BK720975" s="2315"/>
    </row>
    <row r="720976" spans="63:63" x14ac:dyDescent="0.25">
      <c r="BK720976" s="2311"/>
    </row>
    <row r="721000" spans="63:63" x14ac:dyDescent="0.25">
      <c r="BK721000" s="2315"/>
    </row>
    <row r="721001" spans="63:63" x14ac:dyDescent="0.25">
      <c r="BK721001" s="2311"/>
    </row>
    <row r="721025" spans="63:63" x14ac:dyDescent="0.25">
      <c r="BK721025" s="2315"/>
    </row>
    <row r="721026" spans="63:63" x14ac:dyDescent="0.25">
      <c r="BK721026" s="2311"/>
    </row>
    <row r="721050" spans="63:63" x14ac:dyDescent="0.25">
      <c r="BK721050" s="2315"/>
    </row>
    <row r="721051" spans="63:63" x14ac:dyDescent="0.25">
      <c r="BK721051" s="2311"/>
    </row>
    <row r="721075" spans="63:63" x14ac:dyDescent="0.25">
      <c r="BK721075" s="2315"/>
    </row>
    <row r="721076" spans="63:63" x14ac:dyDescent="0.25">
      <c r="BK721076" s="2311"/>
    </row>
    <row r="721100" spans="63:63" x14ac:dyDescent="0.25">
      <c r="BK721100" s="2315"/>
    </row>
    <row r="721101" spans="63:63" x14ac:dyDescent="0.25">
      <c r="BK721101" s="2311"/>
    </row>
    <row r="721125" spans="63:63" x14ac:dyDescent="0.25">
      <c r="BK721125" s="2315"/>
    </row>
    <row r="721126" spans="63:63" x14ac:dyDescent="0.25">
      <c r="BK721126" s="2311"/>
    </row>
    <row r="721150" spans="63:63" x14ac:dyDescent="0.25">
      <c r="BK721150" s="2315"/>
    </row>
    <row r="721151" spans="63:63" x14ac:dyDescent="0.25">
      <c r="BK721151" s="2311"/>
    </row>
    <row r="721175" spans="63:63" x14ac:dyDescent="0.25">
      <c r="BK721175" s="2315"/>
    </row>
    <row r="721176" spans="63:63" x14ac:dyDescent="0.25">
      <c r="BK721176" s="2311"/>
    </row>
    <row r="721200" spans="63:63" x14ac:dyDescent="0.25">
      <c r="BK721200" s="2315"/>
    </row>
    <row r="721201" spans="63:63" x14ac:dyDescent="0.25">
      <c r="BK721201" s="2311"/>
    </row>
    <row r="721225" spans="63:63" x14ac:dyDescent="0.25">
      <c r="BK721225" s="2315"/>
    </row>
    <row r="721226" spans="63:63" x14ac:dyDescent="0.25">
      <c r="BK721226" s="2311"/>
    </row>
    <row r="721250" spans="63:63" x14ac:dyDescent="0.25">
      <c r="BK721250" s="2315"/>
    </row>
    <row r="721251" spans="63:63" x14ac:dyDescent="0.25">
      <c r="BK721251" s="2311"/>
    </row>
    <row r="721275" spans="63:63" x14ac:dyDescent="0.25">
      <c r="BK721275" s="2315"/>
    </row>
    <row r="721276" spans="63:63" x14ac:dyDescent="0.25">
      <c r="BK721276" s="2311"/>
    </row>
    <row r="721300" spans="63:63" x14ac:dyDescent="0.25">
      <c r="BK721300" s="2315"/>
    </row>
    <row r="721301" spans="63:63" x14ac:dyDescent="0.25">
      <c r="BK721301" s="2311"/>
    </row>
    <row r="721325" spans="63:63" x14ac:dyDescent="0.25">
      <c r="BK721325" s="2315"/>
    </row>
    <row r="721326" spans="63:63" x14ac:dyDescent="0.25">
      <c r="BK721326" s="2311"/>
    </row>
    <row r="721350" spans="63:63" x14ac:dyDescent="0.25">
      <c r="BK721350" s="2315"/>
    </row>
    <row r="721351" spans="63:63" x14ac:dyDescent="0.25">
      <c r="BK721351" s="2311"/>
    </row>
    <row r="721375" spans="63:63" x14ac:dyDescent="0.25">
      <c r="BK721375" s="2315"/>
    </row>
    <row r="721376" spans="63:63" x14ac:dyDescent="0.25">
      <c r="BK721376" s="2311"/>
    </row>
    <row r="721400" spans="63:63" x14ac:dyDescent="0.25">
      <c r="BK721400" s="2315"/>
    </row>
    <row r="721401" spans="63:63" x14ac:dyDescent="0.25">
      <c r="BK721401" s="2311"/>
    </row>
    <row r="721425" spans="63:63" x14ac:dyDescent="0.25">
      <c r="BK721425" s="2315"/>
    </row>
    <row r="721426" spans="63:63" x14ac:dyDescent="0.25">
      <c r="BK721426" s="2311"/>
    </row>
    <row r="721450" spans="63:63" x14ac:dyDescent="0.25">
      <c r="BK721450" s="2315"/>
    </row>
    <row r="721451" spans="63:63" x14ac:dyDescent="0.25">
      <c r="BK721451" s="2311"/>
    </row>
    <row r="721475" spans="63:63" x14ac:dyDescent="0.25">
      <c r="BK721475" s="2315"/>
    </row>
    <row r="721476" spans="63:63" x14ac:dyDescent="0.25">
      <c r="BK721476" s="2311"/>
    </row>
    <row r="721500" spans="63:63" x14ac:dyDescent="0.25">
      <c r="BK721500" s="2315"/>
    </row>
    <row r="721501" spans="63:63" x14ac:dyDescent="0.25">
      <c r="BK721501" s="2311"/>
    </row>
    <row r="721525" spans="63:63" x14ac:dyDescent="0.25">
      <c r="BK721525" s="2315"/>
    </row>
    <row r="721526" spans="63:63" x14ac:dyDescent="0.25">
      <c r="BK721526" s="2311"/>
    </row>
    <row r="721550" spans="63:63" x14ac:dyDescent="0.25">
      <c r="BK721550" s="2315"/>
    </row>
    <row r="721551" spans="63:63" x14ac:dyDescent="0.25">
      <c r="BK721551" s="2311"/>
    </row>
    <row r="721575" spans="63:63" x14ac:dyDescent="0.25">
      <c r="BK721575" s="2315"/>
    </row>
    <row r="721576" spans="63:63" x14ac:dyDescent="0.25">
      <c r="BK721576" s="2311"/>
    </row>
    <row r="721600" spans="63:63" x14ac:dyDescent="0.25">
      <c r="BK721600" s="2315"/>
    </row>
    <row r="721601" spans="63:63" x14ac:dyDescent="0.25">
      <c r="BK721601" s="2311"/>
    </row>
    <row r="721625" spans="63:63" x14ac:dyDescent="0.25">
      <c r="BK721625" s="2315"/>
    </row>
    <row r="721626" spans="63:63" x14ac:dyDescent="0.25">
      <c r="BK721626" s="2311"/>
    </row>
    <row r="721650" spans="63:63" x14ac:dyDescent="0.25">
      <c r="BK721650" s="2315"/>
    </row>
    <row r="721651" spans="63:63" x14ac:dyDescent="0.25">
      <c r="BK721651" s="2311"/>
    </row>
    <row r="721675" spans="63:63" x14ac:dyDescent="0.25">
      <c r="BK721675" s="2315"/>
    </row>
    <row r="721676" spans="63:63" x14ac:dyDescent="0.25">
      <c r="BK721676" s="2311"/>
    </row>
    <row r="721700" spans="63:63" x14ac:dyDescent="0.25">
      <c r="BK721700" s="2315"/>
    </row>
    <row r="721701" spans="63:63" x14ac:dyDescent="0.25">
      <c r="BK721701" s="2311"/>
    </row>
    <row r="721725" spans="63:63" x14ac:dyDescent="0.25">
      <c r="BK721725" s="2315"/>
    </row>
    <row r="721726" spans="63:63" x14ac:dyDescent="0.25">
      <c r="BK721726" s="2311"/>
    </row>
    <row r="721750" spans="63:63" x14ac:dyDescent="0.25">
      <c r="BK721750" s="2315"/>
    </row>
    <row r="721751" spans="63:63" x14ac:dyDescent="0.25">
      <c r="BK721751" s="2311"/>
    </row>
    <row r="721775" spans="63:63" x14ac:dyDescent="0.25">
      <c r="BK721775" s="2315"/>
    </row>
    <row r="721776" spans="63:63" x14ac:dyDescent="0.25">
      <c r="BK721776" s="2311"/>
    </row>
    <row r="721800" spans="63:63" x14ac:dyDescent="0.25">
      <c r="BK721800" s="2315"/>
    </row>
    <row r="721801" spans="63:63" x14ac:dyDescent="0.25">
      <c r="BK721801" s="2311"/>
    </row>
    <row r="721825" spans="63:63" x14ac:dyDescent="0.25">
      <c r="BK721825" s="2315"/>
    </row>
    <row r="721826" spans="63:63" x14ac:dyDescent="0.25">
      <c r="BK721826" s="2311"/>
    </row>
    <row r="721850" spans="63:63" x14ac:dyDescent="0.25">
      <c r="BK721850" s="2315"/>
    </row>
    <row r="721851" spans="63:63" x14ac:dyDescent="0.25">
      <c r="BK721851" s="2311"/>
    </row>
    <row r="721875" spans="63:63" x14ac:dyDescent="0.25">
      <c r="BK721875" s="2315"/>
    </row>
    <row r="721876" spans="63:63" x14ac:dyDescent="0.25">
      <c r="BK721876" s="2311"/>
    </row>
    <row r="721900" spans="63:63" x14ac:dyDescent="0.25">
      <c r="BK721900" s="2315"/>
    </row>
    <row r="721901" spans="63:63" x14ac:dyDescent="0.25">
      <c r="BK721901" s="2311"/>
    </row>
    <row r="721925" spans="63:63" x14ac:dyDescent="0.25">
      <c r="BK721925" s="2315"/>
    </row>
    <row r="721926" spans="63:63" x14ac:dyDescent="0.25">
      <c r="BK721926" s="2311"/>
    </row>
    <row r="721950" spans="63:63" x14ac:dyDescent="0.25">
      <c r="BK721950" s="2315"/>
    </row>
    <row r="721951" spans="63:63" x14ac:dyDescent="0.25">
      <c r="BK721951" s="2311"/>
    </row>
    <row r="721975" spans="63:63" x14ac:dyDescent="0.25">
      <c r="BK721975" s="2315"/>
    </row>
    <row r="721976" spans="63:63" x14ac:dyDescent="0.25">
      <c r="BK721976" s="2311"/>
    </row>
    <row r="722000" spans="63:63" x14ac:dyDescent="0.25">
      <c r="BK722000" s="2315"/>
    </row>
    <row r="722001" spans="63:63" x14ac:dyDescent="0.25">
      <c r="BK722001" s="2311"/>
    </row>
    <row r="722025" spans="63:63" x14ac:dyDescent="0.25">
      <c r="BK722025" s="2315"/>
    </row>
    <row r="722026" spans="63:63" x14ac:dyDescent="0.25">
      <c r="BK722026" s="2311"/>
    </row>
    <row r="722050" spans="63:63" x14ac:dyDescent="0.25">
      <c r="BK722050" s="2315"/>
    </row>
    <row r="722051" spans="63:63" x14ac:dyDescent="0.25">
      <c r="BK722051" s="2311"/>
    </row>
    <row r="722075" spans="63:63" x14ac:dyDescent="0.25">
      <c r="BK722075" s="2315"/>
    </row>
    <row r="722076" spans="63:63" x14ac:dyDescent="0.25">
      <c r="BK722076" s="2311"/>
    </row>
    <row r="722100" spans="63:63" x14ac:dyDescent="0.25">
      <c r="BK722100" s="2315"/>
    </row>
    <row r="722101" spans="63:63" x14ac:dyDescent="0.25">
      <c r="BK722101" s="2311"/>
    </row>
    <row r="722125" spans="63:63" x14ac:dyDescent="0.25">
      <c r="BK722125" s="2315"/>
    </row>
    <row r="722126" spans="63:63" x14ac:dyDescent="0.25">
      <c r="BK722126" s="2311"/>
    </row>
    <row r="722150" spans="63:63" x14ac:dyDescent="0.25">
      <c r="BK722150" s="2315"/>
    </row>
    <row r="722151" spans="63:63" x14ac:dyDescent="0.25">
      <c r="BK722151" s="2311"/>
    </row>
    <row r="722175" spans="63:63" x14ac:dyDescent="0.25">
      <c r="BK722175" s="2315"/>
    </row>
    <row r="722176" spans="63:63" x14ac:dyDescent="0.25">
      <c r="BK722176" s="2311"/>
    </row>
    <row r="722200" spans="63:63" x14ac:dyDescent="0.25">
      <c r="BK722200" s="2315"/>
    </row>
    <row r="722201" spans="63:63" x14ac:dyDescent="0.25">
      <c r="BK722201" s="2311"/>
    </row>
    <row r="722225" spans="63:63" x14ac:dyDescent="0.25">
      <c r="BK722225" s="2315"/>
    </row>
    <row r="722226" spans="63:63" x14ac:dyDescent="0.25">
      <c r="BK722226" s="2311"/>
    </row>
    <row r="722250" spans="63:63" x14ac:dyDescent="0.25">
      <c r="BK722250" s="2315"/>
    </row>
    <row r="722251" spans="63:63" x14ac:dyDescent="0.25">
      <c r="BK722251" s="2311"/>
    </row>
    <row r="722275" spans="63:63" x14ac:dyDescent="0.25">
      <c r="BK722275" s="2315"/>
    </row>
    <row r="722276" spans="63:63" x14ac:dyDescent="0.25">
      <c r="BK722276" s="2311"/>
    </row>
    <row r="722300" spans="63:63" x14ac:dyDescent="0.25">
      <c r="BK722300" s="2315"/>
    </row>
    <row r="722301" spans="63:63" x14ac:dyDescent="0.25">
      <c r="BK722301" s="2311"/>
    </row>
    <row r="722325" spans="63:63" x14ac:dyDescent="0.25">
      <c r="BK722325" s="2315"/>
    </row>
    <row r="722326" spans="63:63" x14ac:dyDescent="0.25">
      <c r="BK722326" s="2311"/>
    </row>
    <row r="722350" spans="63:63" x14ac:dyDescent="0.25">
      <c r="BK722350" s="2315"/>
    </row>
    <row r="722351" spans="63:63" x14ac:dyDescent="0.25">
      <c r="BK722351" s="2311"/>
    </row>
    <row r="722375" spans="63:63" x14ac:dyDescent="0.25">
      <c r="BK722375" s="2315"/>
    </row>
    <row r="722376" spans="63:63" x14ac:dyDescent="0.25">
      <c r="BK722376" s="2311"/>
    </row>
    <row r="722400" spans="63:63" x14ac:dyDescent="0.25">
      <c r="BK722400" s="2315"/>
    </row>
    <row r="722401" spans="63:63" x14ac:dyDescent="0.25">
      <c r="BK722401" s="2311"/>
    </row>
    <row r="722425" spans="63:63" x14ac:dyDescent="0.25">
      <c r="BK722425" s="2315"/>
    </row>
    <row r="722426" spans="63:63" x14ac:dyDescent="0.25">
      <c r="BK722426" s="2311"/>
    </row>
    <row r="722450" spans="63:63" x14ac:dyDescent="0.25">
      <c r="BK722450" s="2315"/>
    </row>
    <row r="722451" spans="63:63" x14ac:dyDescent="0.25">
      <c r="BK722451" s="2311"/>
    </row>
    <row r="722475" spans="63:63" x14ac:dyDescent="0.25">
      <c r="BK722475" s="2315"/>
    </row>
    <row r="722476" spans="63:63" x14ac:dyDescent="0.25">
      <c r="BK722476" s="2311"/>
    </row>
    <row r="722500" spans="63:63" x14ac:dyDescent="0.25">
      <c r="BK722500" s="2315"/>
    </row>
    <row r="722501" spans="63:63" x14ac:dyDescent="0.25">
      <c r="BK722501" s="2311"/>
    </row>
    <row r="722525" spans="63:63" x14ac:dyDescent="0.25">
      <c r="BK722525" s="2315"/>
    </row>
    <row r="722526" spans="63:63" x14ac:dyDescent="0.25">
      <c r="BK722526" s="2311"/>
    </row>
    <row r="722550" spans="63:63" x14ac:dyDescent="0.25">
      <c r="BK722550" s="2315"/>
    </row>
    <row r="722551" spans="63:63" x14ac:dyDescent="0.25">
      <c r="BK722551" s="2311"/>
    </row>
    <row r="722575" spans="63:63" x14ac:dyDescent="0.25">
      <c r="BK722575" s="2315"/>
    </row>
    <row r="722576" spans="63:63" x14ac:dyDescent="0.25">
      <c r="BK722576" s="2311"/>
    </row>
    <row r="722600" spans="63:63" x14ac:dyDescent="0.25">
      <c r="BK722600" s="2315"/>
    </row>
    <row r="722601" spans="63:63" x14ac:dyDescent="0.25">
      <c r="BK722601" s="2311"/>
    </row>
    <row r="722625" spans="63:63" x14ac:dyDescent="0.25">
      <c r="BK722625" s="2315"/>
    </row>
    <row r="722626" spans="63:63" x14ac:dyDescent="0.25">
      <c r="BK722626" s="2311"/>
    </row>
    <row r="722650" spans="63:63" x14ac:dyDescent="0.25">
      <c r="BK722650" s="2315"/>
    </row>
    <row r="722651" spans="63:63" x14ac:dyDescent="0.25">
      <c r="BK722651" s="2311"/>
    </row>
    <row r="722675" spans="63:63" x14ac:dyDescent="0.25">
      <c r="BK722675" s="2315"/>
    </row>
    <row r="722676" spans="63:63" x14ac:dyDescent="0.25">
      <c r="BK722676" s="2311"/>
    </row>
    <row r="722700" spans="63:63" x14ac:dyDescent="0.25">
      <c r="BK722700" s="2315"/>
    </row>
    <row r="722701" spans="63:63" x14ac:dyDescent="0.25">
      <c r="BK722701" s="2311"/>
    </row>
    <row r="722725" spans="63:63" x14ac:dyDescent="0.25">
      <c r="BK722725" s="2315"/>
    </row>
    <row r="722726" spans="63:63" x14ac:dyDescent="0.25">
      <c r="BK722726" s="2311"/>
    </row>
    <row r="722750" spans="63:63" x14ac:dyDescent="0.25">
      <c r="BK722750" s="2315"/>
    </row>
    <row r="722751" spans="63:63" x14ac:dyDescent="0.25">
      <c r="BK722751" s="2311"/>
    </row>
    <row r="722775" spans="63:63" x14ac:dyDescent="0.25">
      <c r="BK722775" s="2315"/>
    </row>
    <row r="722776" spans="63:63" x14ac:dyDescent="0.25">
      <c r="BK722776" s="2311"/>
    </row>
    <row r="722800" spans="63:63" x14ac:dyDescent="0.25">
      <c r="BK722800" s="2315"/>
    </row>
    <row r="722801" spans="63:63" x14ac:dyDescent="0.25">
      <c r="BK722801" s="2311"/>
    </row>
    <row r="722825" spans="63:63" x14ac:dyDescent="0.25">
      <c r="BK722825" s="2315"/>
    </row>
    <row r="722826" spans="63:63" x14ac:dyDescent="0.25">
      <c r="BK722826" s="2311"/>
    </row>
    <row r="722850" spans="63:63" x14ac:dyDescent="0.25">
      <c r="BK722850" s="2315"/>
    </row>
    <row r="722851" spans="63:63" x14ac:dyDescent="0.25">
      <c r="BK722851" s="2311"/>
    </row>
    <row r="722875" spans="63:63" x14ac:dyDescent="0.25">
      <c r="BK722875" s="2315"/>
    </row>
    <row r="722876" spans="63:63" x14ac:dyDescent="0.25">
      <c r="BK722876" s="2311"/>
    </row>
    <row r="722900" spans="63:63" x14ac:dyDescent="0.25">
      <c r="BK722900" s="2315"/>
    </row>
    <row r="722901" spans="63:63" x14ac:dyDescent="0.25">
      <c r="BK722901" s="2311"/>
    </row>
    <row r="722925" spans="63:63" x14ac:dyDescent="0.25">
      <c r="BK722925" s="2315"/>
    </row>
    <row r="722926" spans="63:63" x14ac:dyDescent="0.25">
      <c r="BK722926" s="2311"/>
    </row>
    <row r="722950" spans="63:63" x14ac:dyDescent="0.25">
      <c r="BK722950" s="2315"/>
    </row>
    <row r="722951" spans="63:63" x14ac:dyDescent="0.25">
      <c r="BK722951" s="2311"/>
    </row>
    <row r="722975" spans="63:63" x14ac:dyDescent="0.25">
      <c r="BK722975" s="2315"/>
    </row>
    <row r="722976" spans="63:63" x14ac:dyDescent="0.25">
      <c r="BK722976" s="2311"/>
    </row>
    <row r="723000" spans="63:63" x14ac:dyDescent="0.25">
      <c r="BK723000" s="2315"/>
    </row>
    <row r="723001" spans="63:63" x14ac:dyDescent="0.25">
      <c r="BK723001" s="2311"/>
    </row>
    <row r="723025" spans="63:63" x14ac:dyDescent="0.25">
      <c r="BK723025" s="2315"/>
    </row>
    <row r="723026" spans="63:63" x14ac:dyDescent="0.25">
      <c r="BK723026" s="2311"/>
    </row>
    <row r="723050" spans="63:63" x14ac:dyDescent="0.25">
      <c r="BK723050" s="2315"/>
    </row>
    <row r="723051" spans="63:63" x14ac:dyDescent="0.25">
      <c r="BK723051" s="2311"/>
    </row>
    <row r="723075" spans="63:63" x14ac:dyDescent="0.25">
      <c r="BK723075" s="2315"/>
    </row>
    <row r="723076" spans="63:63" x14ac:dyDescent="0.25">
      <c r="BK723076" s="2311"/>
    </row>
    <row r="723100" spans="63:63" x14ac:dyDescent="0.25">
      <c r="BK723100" s="2315"/>
    </row>
    <row r="723101" spans="63:63" x14ac:dyDescent="0.25">
      <c r="BK723101" s="2311"/>
    </row>
    <row r="723125" spans="63:63" x14ac:dyDescent="0.25">
      <c r="BK723125" s="2315"/>
    </row>
    <row r="723126" spans="63:63" x14ac:dyDescent="0.25">
      <c r="BK723126" s="2311"/>
    </row>
    <row r="723150" spans="63:63" x14ac:dyDescent="0.25">
      <c r="BK723150" s="2315"/>
    </row>
    <row r="723151" spans="63:63" x14ac:dyDescent="0.25">
      <c r="BK723151" s="2311"/>
    </row>
    <row r="723175" spans="63:63" x14ac:dyDescent="0.25">
      <c r="BK723175" s="2315"/>
    </row>
    <row r="723176" spans="63:63" x14ac:dyDescent="0.25">
      <c r="BK723176" s="2311"/>
    </row>
    <row r="723200" spans="63:63" x14ac:dyDescent="0.25">
      <c r="BK723200" s="2315"/>
    </row>
    <row r="723201" spans="63:63" x14ac:dyDescent="0.25">
      <c r="BK723201" s="2311"/>
    </row>
    <row r="723225" spans="63:63" x14ac:dyDescent="0.25">
      <c r="BK723225" s="2315"/>
    </row>
    <row r="723226" spans="63:63" x14ac:dyDescent="0.25">
      <c r="BK723226" s="2311"/>
    </row>
    <row r="723250" spans="63:63" x14ac:dyDescent="0.25">
      <c r="BK723250" s="2315"/>
    </row>
    <row r="723251" spans="63:63" x14ac:dyDescent="0.25">
      <c r="BK723251" s="2311"/>
    </row>
    <row r="723275" spans="63:63" x14ac:dyDescent="0.25">
      <c r="BK723275" s="2315"/>
    </row>
    <row r="723276" spans="63:63" x14ac:dyDescent="0.25">
      <c r="BK723276" s="2311"/>
    </row>
    <row r="723300" spans="63:63" x14ac:dyDescent="0.25">
      <c r="BK723300" s="2315"/>
    </row>
    <row r="723301" spans="63:63" x14ac:dyDescent="0.25">
      <c r="BK723301" s="2311"/>
    </row>
    <row r="723325" spans="63:63" x14ac:dyDescent="0.25">
      <c r="BK723325" s="2315"/>
    </row>
    <row r="723326" spans="63:63" x14ac:dyDescent="0.25">
      <c r="BK723326" s="2311"/>
    </row>
    <row r="723350" spans="63:63" x14ac:dyDescent="0.25">
      <c r="BK723350" s="2315"/>
    </row>
    <row r="723351" spans="63:63" x14ac:dyDescent="0.25">
      <c r="BK723351" s="2311"/>
    </row>
    <row r="723375" spans="63:63" x14ac:dyDescent="0.25">
      <c r="BK723375" s="2315"/>
    </row>
    <row r="723376" spans="63:63" x14ac:dyDescent="0.25">
      <c r="BK723376" s="2311"/>
    </row>
    <row r="723400" spans="63:63" x14ac:dyDescent="0.25">
      <c r="BK723400" s="2315"/>
    </row>
    <row r="723401" spans="63:63" x14ac:dyDescent="0.25">
      <c r="BK723401" s="2311"/>
    </row>
    <row r="723425" spans="63:63" x14ac:dyDescent="0.25">
      <c r="BK723425" s="2315"/>
    </row>
    <row r="723426" spans="63:63" x14ac:dyDescent="0.25">
      <c r="BK723426" s="2311"/>
    </row>
    <row r="723450" spans="63:63" x14ac:dyDescent="0.25">
      <c r="BK723450" s="2315"/>
    </row>
    <row r="723451" spans="63:63" x14ac:dyDescent="0.25">
      <c r="BK723451" s="2311"/>
    </row>
    <row r="723475" spans="63:63" x14ac:dyDescent="0.25">
      <c r="BK723475" s="2315"/>
    </row>
    <row r="723476" spans="63:63" x14ac:dyDescent="0.25">
      <c r="BK723476" s="2311"/>
    </row>
    <row r="723500" spans="63:63" x14ac:dyDescent="0.25">
      <c r="BK723500" s="2315"/>
    </row>
    <row r="723501" spans="63:63" x14ac:dyDescent="0.25">
      <c r="BK723501" s="2311"/>
    </row>
    <row r="723525" spans="63:63" x14ac:dyDescent="0.25">
      <c r="BK723525" s="2315"/>
    </row>
    <row r="723526" spans="63:63" x14ac:dyDescent="0.25">
      <c r="BK723526" s="2311"/>
    </row>
    <row r="723550" spans="63:63" x14ac:dyDescent="0.25">
      <c r="BK723550" s="2315"/>
    </row>
    <row r="723551" spans="63:63" x14ac:dyDescent="0.25">
      <c r="BK723551" s="2311"/>
    </row>
    <row r="723575" spans="63:63" x14ac:dyDescent="0.25">
      <c r="BK723575" s="2315"/>
    </row>
    <row r="723576" spans="63:63" x14ac:dyDescent="0.25">
      <c r="BK723576" s="2311"/>
    </row>
    <row r="723600" spans="63:63" x14ac:dyDescent="0.25">
      <c r="BK723600" s="2315"/>
    </row>
    <row r="723601" spans="63:63" x14ac:dyDescent="0.25">
      <c r="BK723601" s="2311"/>
    </row>
    <row r="723625" spans="63:63" x14ac:dyDescent="0.25">
      <c r="BK723625" s="2315"/>
    </row>
    <row r="723626" spans="63:63" x14ac:dyDescent="0.25">
      <c r="BK723626" s="2311"/>
    </row>
    <row r="723650" spans="63:63" x14ac:dyDescent="0.25">
      <c r="BK723650" s="2315"/>
    </row>
    <row r="723651" spans="63:63" x14ac:dyDescent="0.25">
      <c r="BK723651" s="2311"/>
    </row>
    <row r="723675" spans="63:63" x14ac:dyDescent="0.25">
      <c r="BK723675" s="2315"/>
    </row>
    <row r="723676" spans="63:63" x14ac:dyDescent="0.25">
      <c r="BK723676" s="2311"/>
    </row>
    <row r="723700" spans="63:63" x14ac:dyDescent="0.25">
      <c r="BK723700" s="2315"/>
    </row>
    <row r="723701" spans="63:63" x14ac:dyDescent="0.25">
      <c r="BK723701" s="2311"/>
    </row>
    <row r="723725" spans="63:63" x14ac:dyDescent="0.25">
      <c r="BK723725" s="2315"/>
    </row>
    <row r="723726" spans="63:63" x14ac:dyDescent="0.25">
      <c r="BK723726" s="2311"/>
    </row>
    <row r="723750" spans="63:63" x14ac:dyDescent="0.25">
      <c r="BK723750" s="2315"/>
    </row>
    <row r="723751" spans="63:63" x14ac:dyDescent="0.25">
      <c r="BK723751" s="2311"/>
    </row>
    <row r="723775" spans="63:63" x14ac:dyDescent="0.25">
      <c r="BK723775" s="2315"/>
    </row>
    <row r="723776" spans="63:63" x14ac:dyDescent="0.25">
      <c r="BK723776" s="2311"/>
    </row>
    <row r="723800" spans="63:63" x14ac:dyDescent="0.25">
      <c r="BK723800" s="2315"/>
    </row>
    <row r="723801" spans="63:63" x14ac:dyDescent="0.25">
      <c r="BK723801" s="2311"/>
    </row>
    <row r="723825" spans="63:63" x14ac:dyDescent="0.25">
      <c r="BK723825" s="2315"/>
    </row>
    <row r="723826" spans="63:63" x14ac:dyDescent="0.25">
      <c r="BK723826" s="2311"/>
    </row>
    <row r="723850" spans="63:63" x14ac:dyDescent="0.25">
      <c r="BK723850" s="2315"/>
    </row>
    <row r="723851" spans="63:63" x14ac:dyDescent="0.25">
      <c r="BK723851" s="2311"/>
    </row>
    <row r="723875" spans="63:63" x14ac:dyDescent="0.25">
      <c r="BK723875" s="2315"/>
    </row>
    <row r="723876" spans="63:63" x14ac:dyDescent="0.25">
      <c r="BK723876" s="2311"/>
    </row>
    <row r="723900" spans="63:63" x14ac:dyDescent="0.25">
      <c r="BK723900" s="2315"/>
    </row>
    <row r="723901" spans="63:63" x14ac:dyDescent="0.25">
      <c r="BK723901" s="2311"/>
    </row>
    <row r="723925" spans="63:63" x14ac:dyDescent="0.25">
      <c r="BK723925" s="2315"/>
    </row>
    <row r="723926" spans="63:63" x14ac:dyDescent="0.25">
      <c r="BK723926" s="2311"/>
    </row>
    <row r="723950" spans="63:63" x14ac:dyDescent="0.25">
      <c r="BK723950" s="2315"/>
    </row>
    <row r="723951" spans="63:63" x14ac:dyDescent="0.25">
      <c r="BK723951" s="2311"/>
    </row>
    <row r="723975" spans="63:63" x14ac:dyDescent="0.25">
      <c r="BK723975" s="2315"/>
    </row>
    <row r="723976" spans="63:63" x14ac:dyDescent="0.25">
      <c r="BK723976" s="2311"/>
    </row>
    <row r="724000" spans="63:63" x14ac:dyDescent="0.25">
      <c r="BK724000" s="2315"/>
    </row>
    <row r="724001" spans="63:63" x14ac:dyDescent="0.25">
      <c r="BK724001" s="2311"/>
    </row>
    <row r="724025" spans="63:63" x14ac:dyDescent="0.25">
      <c r="BK724025" s="2315"/>
    </row>
    <row r="724026" spans="63:63" x14ac:dyDescent="0.25">
      <c r="BK724026" s="2311"/>
    </row>
    <row r="724050" spans="63:63" x14ac:dyDescent="0.25">
      <c r="BK724050" s="2315"/>
    </row>
    <row r="724051" spans="63:63" x14ac:dyDescent="0.25">
      <c r="BK724051" s="2311"/>
    </row>
    <row r="724075" spans="63:63" x14ac:dyDescent="0.25">
      <c r="BK724075" s="2315"/>
    </row>
    <row r="724076" spans="63:63" x14ac:dyDescent="0.25">
      <c r="BK724076" s="2311"/>
    </row>
    <row r="724100" spans="63:63" x14ac:dyDescent="0.25">
      <c r="BK724100" s="2315"/>
    </row>
    <row r="724101" spans="63:63" x14ac:dyDescent="0.25">
      <c r="BK724101" s="2311"/>
    </row>
    <row r="724125" spans="63:63" x14ac:dyDescent="0.25">
      <c r="BK724125" s="2315"/>
    </row>
    <row r="724126" spans="63:63" x14ac:dyDescent="0.25">
      <c r="BK724126" s="2311"/>
    </row>
    <row r="724150" spans="63:63" x14ac:dyDescent="0.25">
      <c r="BK724150" s="2315"/>
    </row>
    <row r="724151" spans="63:63" x14ac:dyDescent="0.25">
      <c r="BK724151" s="2311"/>
    </row>
    <row r="724175" spans="63:63" x14ac:dyDescent="0.25">
      <c r="BK724175" s="2315"/>
    </row>
    <row r="724176" spans="63:63" x14ac:dyDescent="0.25">
      <c r="BK724176" s="2311"/>
    </row>
    <row r="724200" spans="63:63" x14ac:dyDescent="0.25">
      <c r="BK724200" s="2315"/>
    </row>
    <row r="724201" spans="63:63" x14ac:dyDescent="0.25">
      <c r="BK724201" s="2311"/>
    </row>
    <row r="724225" spans="63:63" x14ac:dyDescent="0.25">
      <c r="BK724225" s="2315"/>
    </row>
    <row r="724226" spans="63:63" x14ac:dyDescent="0.25">
      <c r="BK724226" s="2311"/>
    </row>
    <row r="724250" spans="63:63" x14ac:dyDescent="0.25">
      <c r="BK724250" s="2315"/>
    </row>
    <row r="724251" spans="63:63" x14ac:dyDescent="0.25">
      <c r="BK724251" s="2311"/>
    </row>
    <row r="724275" spans="63:63" x14ac:dyDescent="0.25">
      <c r="BK724275" s="2315"/>
    </row>
    <row r="724276" spans="63:63" x14ac:dyDescent="0.25">
      <c r="BK724276" s="2311"/>
    </row>
    <row r="724300" spans="63:63" x14ac:dyDescent="0.25">
      <c r="BK724300" s="2315"/>
    </row>
    <row r="724301" spans="63:63" x14ac:dyDescent="0.25">
      <c r="BK724301" s="2311"/>
    </row>
    <row r="724325" spans="63:63" x14ac:dyDescent="0.25">
      <c r="BK724325" s="2315"/>
    </row>
    <row r="724326" spans="63:63" x14ac:dyDescent="0.25">
      <c r="BK724326" s="2311"/>
    </row>
    <row r="724350" spans="63:63" x14ac:dyDescent="0.25">
      <c r="BK724350" s="2315"/>
    </row>
    <row r="724351" spans="63:63" x14ac:dyDescent="0.25">
      <c r="BK724351" s="2311"/>
    </row>
    <row r="724375" spans="63:63" x14ac:dyDescent="0.25">
      <c r="BK724375" s="2315"/>
    </row>
    <row r="724376" spans="63:63" x14ac:dyDescent="0.25">
      <c r="BK724376" s="2311"/>
    </row>
    <row r="724400" spans="63:63" x14ac:dyDescent="0.25">
      <c r="BK724400" s="2315"/>
    </row>
    <row r="724401" spans="63:63" x14ac:dyDescent="0.25">
      <c r="BK724401" s="2311"/>
    </row>
    <row r="724425" spans="63:63" x14ac:dyDescent="0.25">
      <c r="BK724425" s="2315"/>
    </row>
    <row r="724426" spans="63:63" x14ac:dyDescent="0.25">
      <c r="BK724426" s="2311"/>
    </row>
    <row r="724450" spans="63:63" x14ac:dyDescent="0.25">
      <c r="BK724450" s="2315"/>
    </row>
    <row r="724451" spans="63:63" x14ac:dyDescent="0.25">
      <c r="BK724451" s="2311"/>
    </row>
    <row r="724475" spans="63:63" x14ac:dyDescent="0.25">
      <c r="BK724475" s="2315"/>
    </row>
    <row r="724476" spans="63:63" x14ac:dyDescent="0.25">
      <c r="BK724476" s="2311"/>
    </row>
    <row r="724500" spans="63:63" x14ac:dyDescent="0.25">
      <c r="BK724500" s="2315"/>
    </row>
    <row r="724501" spans="63:63" x14ac:dyDescent="0.25">
      <c r="BK724501" s="2311"/>
    </row>
    <row r="724525" spans="63:63" x14ac:dyDescent="0.25">
      <c r="BK724525" s="2315"/>
    </row>
    <row r="724526" spans="63:63" x14ac:dyDescent="0.25">
      <c r="BK724526" s="2311"/>
    </row>
    <row r="724550" spans="63:63" x14ac:dyDescent="0.25">
      <c r="BK724550" s="2315"/>
    </row>
    <row r="724551" spans="63:63" x14ac:dyDescent="0.25">
      <c r="BK724551" s="2311"/>
    </row>
    <row r="724575" spans="63:63" x14ac:dyDescent="0.25">
      <c r="BK724575" s="2315"/>
    </row>
    <row r="724576" spans="63:63" x14ac:dyDescent="0.25">
      <c r="BK724576" s="2311"/>
    </row>
    <row r="724600" spans="63:63" x14ac:dyDescent="0.25">
      <c r="BK724600" s="2315"/>
    </row>
    <row r="724601" spans="63:63" x14ac:dyDescent="0.25">
      <c r="BK724601" s="2311"/>
    </row>
    <row r="724625" spans="63:63" x14ac:dyDescent="0.25">
      <c r="BK724625" s="2315"/>
    </row>
    <row r="724626" spans="63:63" x14ac:dyDescent="0.25">
      <c r="BK724626" s="2311"/>
    </row>
    <row r="724650" spans="63:63" x14ac:dyDescent="0.25">
      <c r="BK724650" s="2315"/>
    </row>
    <row r="724651" spans="63:63" x14ac:dyDescent="0.25">
      <c r="BK724651" s="2311"/>
    </row>
    <row r="724675" spans="63:63" x14ac:dyDescent="0.25">
      <c r="BK724675" s="2315"/>
    </row>
    <row r="724676" spans="63:63" x14ac:dyDescent="0.25">
      <c r="BK724676" s="2311"/>
    </row>
    <row r="724700" spans="63:63" x14ac:dyDescent="0.25">
      <c r="BK724700" s="2315"/>
    </row>
    <row r="724701" spans="63:63" x14ac:dyDescent="0.25">
      <c r="BK724701" s="2311"/>
    </row>
    <row r="724725" spans="63:63" x14ac:dyDescent="0.25">
      <c r="BK724725" s="2315"/>
    </row>
    <row r="724726" spans="63:63" x14ac:dyDescent="0.25">
      <c r="BK724726" s="2311"/>
    </row>
    <row r="724750" spans="63:63" x14ac:dyDescent="0.25">
      <c r="BK724750" s="2315"/>
    </row>
    <row r="724751" spans="63:63" x14ac:dyDescent="0.25">
      <c r="BK724751" s="2311"/>
    </row>
    <row r="724775" spans="63:63" x14ac:dyDescent="0.25">
      <c r="BK724775" s="2315"/>
    </row>
    <row r="724776" spans="63:63" x14ac:dyDescent="0.25">
      <c r="BK724776" s="2311"/>
    </row>
    <row r="724800" spans="63:63" x14ac:dyDescent="0.25">
      <c r="BK724800" s="2315"/>
    </row>
    <row r="724801" spans="63:63" x14ac:dyDescent="0.25">
      <c r="BK724801" s="2311"/>
    </row>
    <row r="724825" spans="63:63" x14ac:dyDescent="0.25">
      <c r="BK724825" s="2315"/>
    </row>
    <row r="724826" spans="63:63" x14ac:dyDescent="0.25">
      <c r="BK724826" s="2311"/>
    </row>
    <row r="724850" spans="63:63" x14ac:dyDescent="0.25">
      <c r="BK724850" s="2315"/>
    </row>
    <row r="724851" spans="63:63" x14ac:dyDescent="0.25">
      <c r="BK724851" s="2311"/>
    </row>
    <row r="724875" spans="63:63" x14ac:dyDescent="0.25">
      <c r="BK724875" s="2315"/>
    </row>
    <row r="724876" spans="63:63" x14ac:dyDescent="0.25">
      <c r="BK724876" s="2311"/>
    </row>
    <row r="724900" spans="63:63" x14ac:dyDescent="0.25">
      <c r="BK724900" s="2315"/>
    </row>
    <row r="724901" spans="63:63" x14ac:dyDescent="0.25">
      <c r="BK724901" s="2311"/>
    </row>
    <row r="724925" spans="63:63" x14ac:dyDescent="0.25">
      <c r="BK724925" s="2315"/>
    </row>
    <row r="724926" spans="63:63" x14ac:dyDescent="0.25">
      <c r="BK724926" s="2311"/>
    </row>
    <row r="724950" spans="63:63" x14ac:dyDescent="0.25">
      <c r="BK724950" s="2315"/>
    </row>
    <row r="724951" spans="63:63" x14ac:dyDescent="0.25">
      <c r="BK724951" s="2311"/>
    </row>
    <row r="724975" spans="63:63" x14ac:dyDescent="0.25">
      <c r="BK724975" s="2315"/>
    </row>
    <row r="724976" spans="63:63" x14ac:dyDescent="0.25">
      <c r="BK724976" s="2311"/>
    </row>
    <row r="725000" spans="63:63" x14ac:dyDescent="0.25">
      <c r="BK725000" s="2315"/>
    </row>
    <row r="725001" spans="63:63" x14ac:dyDescent="0.25">
      <c r="BK725001" s="2311"/>
    </row>
    <row r="725025" spans="63:63" x14ac:dyDescent="0.25">
      <c r="BK725025" s="2315"/>
    </row>
    <row r="725026" spans="63:63" x14ac:dyDescent="0.25">
      <c r="BK725026" s="2311"/>
    </row>
    <row r="725050" spans="63:63" x14ac:dyDescent="0.25">
      <c r="BK725050" s="2315"/>
    </row>
    <row r="725051" spans="63:63" x14ac:dyDescent="0.25">
      <c r="BK725051" s="2311"/>
    </row>
    <row r="725075" spans="63:63" x14ac:dyDescent="0.25">
      <c r="BK725075" s="2315"/>
    </row>
    <row r="725076" spans="63:63" x14ac:dyDescent="0.25">
      <c r="BK725076" s="2311"/>
    </row>
    <row r="725100" spans="63:63" x14ac:dyDescent="0.25">
      <c r="BK725100" s="2315"/>
    </row>
    <row r="725101" spans="63:63" x14ac:dyDescent="0.25">
      <c r="BK725101" s="2311"/>
    </row>
    <row r="725125" spans="63:63" x14ac:dyDescent="0.25">
      <c r="BK725125" s="2315"/>
    </row>
    <row r="725126" spans="63:63" x14ac:dyDescent="0.25">
      <c r="BK725126" s="2311"/>
    </row>
    <row r="725150" spans="63:63" x14ac:dyDescent="0.25">
      <c r="BK725150" s="2315"/>
    </row>
    <row r="725151" spans="63:63" x14ac:dyDescent="0.25">
      <c r="BK725151" s="2311"/>
    </row>
    <row r="725175" spans="63:63" x14ac:dyDescent="0.25">
      <c r="BK725175" s="2315"/>
    </row>
    <row r="725176" spans="63:63" x14ac:dyDescent="0.25">
      <c r="BK725176" s="2311"/>
    </row>
    <row r="725200" spans="63:63" x14ac:dyDescent="0.25">
      <c r="BK725200" s="2315"/>
    </row>
    <row r="725201" spans="63:63" x14ac:dyDescent="0.25">
      <c r="BK725201" s="2311"/>
    </row>
    <row r="725225" spans="63:63" x14ac:dyDescent="0.25">
      <c r="BK725225" s="2315"/>
    </row>
    <row r="725226" spans="63:63" x14ac:dyDescent="0.25">
      <c r="BK725226" s="2311"/>
    </row>
    <row r="725250" spans="63:63" x14ac:dyDescent="0.25">
      <c r="BK725250" s="2315"/>
    </row>
    <row r="725251" spans="63:63" x14ac:dyDescent="0.25">
      <c r="BK725251" s="2311"/>
    </row>
    <row r="725275" spans="63:63" x14ac:dyDescent="0.25">
      <c r="BK725275" s="2315"/>
    </row>
    <row r="725276" spans="63:63" x14ac:dyDescent="0.25">
      <c r="BK725276" s="2311"/>
    </row>
    <row r="725300" spans="63:63" x14ac:dyDescent="0.25">
      <c r="BK725300" s="2315"/>
    </row>
    <row r="725301" spans="63:63" x14ac:dyDescent="0.25">
      <c r="BK725301" s="2311"/>
    </row>
    <row r="725325" spans="63:63" x14ac:dyDescent="0.25">
      <c r="BK725325" s="2315"/>
    </row>
    <row r="725326" spans="63:63" x14ac:dyDescent="0.25">
      <c r="BK725326" s="2311"/>
    </row>
    <row r="725350" spans="63:63" x14ac:dyDescent="0.25">
      <c r="BK725350" s="2315"/>
    </row>
    <row r="725351" spans="63:63" x14ac:dyDescent="0.25">
      <c r="BK725351" s="2311"/>
    </row>
    <row r="725375" spans="63:63" x14ac:dyDescent="0.25">
      <c r="BK725375" s="2315"/>
    </row>
    <row r="725376" spans="63:63" x14ac:dyDescent="0.25">
      <c r="BK725376" s="2311"/>
    </row>
    <row r="725400" spans="63:63" x14ac:dyDescent="0.25">
      <c r="BK725400" s="2315"/>
    </row>
    <row r="725401" spans="63:63" x14ac:dyDescent="0.25">
      <c r="BK725401" s="2311"/>
    </row>
    <row r="725425" spans="63:63" x14ac:dyDescent="0.25">
      <c r="BK725425" s="2315"/>
    </row>
    <row r="725426" spans="63:63" x14ac:dyDescent="0.25">
      <c r="BK725426" s="2311"/>
    </row>
    <row r="725450" spans="63:63" x14ac:dyDescent="0.25">
      <c r="BK725450" s="2315"/>
    </row>
    <row r="725451" spans="63:63" x14ac:dyDescent="0.25">
      <c r="BK725451" s="2311"/>
    </row>
    <row r="725475" spans="63:63" x14ac:dyDescent="0.25">
      <c r="BK725475" s="2315"/>
    </row>
    <row r="725476" spans="63:63" x14ac:dyDescent="0.25">
      <c r="BK725476" s="2311"/>
    </row>
    <row r="725500" spans="63:63" x14ac:dyDescent="0.25">
      <c r="BK725500" s="2315"/>
    </row>
    <row r="725501" spans="63:63" x14ac:dyDescent="0.25">
      <c r="BK725501" s="2311"/>
    </row>
    <row r="725525" spans="63:63" x14ac:dyDescent="0.25">
      <c r="BK725525" s="2315"/>
    </row>
    <row r="725526" spans="63:63" x14ac:dyDescent="0.25">
      <c r="BK725526" s="2311"/>
    </row>
    <row r="725550" spans="63:63" x14ac:dyDescent="0.25">
      <c r="BK725550" s="2315"/>
    </row>
    <row r="725551" spans="63:63" x14ac:dyDescent="0.25">
      <c r="BK725551" s="2311"/>
    </row>
    <row r="725575" spans="63:63" x14ac:dyDescent="0.25">
      <c r="BK725575" s="2315"/>
    </row>
    <row r="725576" spans="63:63" x14ac:dyDescent="0.25">
      <c r="BK725576" s="2311"/>
    </row>
    <row r="725600" spans="63:63" x14ac:dyDescent="0.25">
      <c r="BK725600" s="2315"/>
    </row>
    <row r="725601" spans="63:63" x14ac:dyDescent="0.25">
      <c r="BK725601" s="2311"/>
    </row>
    <row r="725625" spans="63:63" x14ac:dyDescent="0.25">
      <c r="BK725625" s="2315"/>
    </row>
    <row r="725626" spans="63:63" x14ac:dyDescent="0.25">
      <c r="BK725626" s="2311"/>
    </row>
    <row r="725650" spans="63:63" x14ac:dyDescent="0.25">
      <c r="BK725650" s="2315"/>
    </row>
    <row r="725651" spans="63:63" x14ac:dyDescent="0.25">
      <c r="BK725651" s="2311"/>
    </row>
    <row r="725675" spans="63:63" x14ac:dyDescent="0.25">
      <c r="BK725675" s="2315"/>
    </row>
    <row r="725676" spans="63:63" x14ac:dyDescent="0.25">
      <c r="BK725676" s="2311"/>
    </row>
    <row r="725700" spans="63:63" x14ac:dyDescent="0.25">
      <c r="BK725700" s="2315"/>
    </row>
    <row r="725701" spans="63:63" x14ac:dyDescent="0.25">
      <c r="BK725701" s="2311"/>
    </row>
    <row r="725725" spans="63:63" x14ac:dyDescent="0.25">
      <c r="BK725725" s="2315"/>
    </row>
    <row r="725726" spans="63:63" x14ac:dyDescent="0.25">
      <c r="BK725726" s="2311"/>
    </row>
    <row r="725750" spans="63:63" x14ac:dyDescent="0.25">
      <c r="BK725750" s="2315"/>
    </row>
    <row r="725751" spans="63:63" x14ac:dyDescent="0.25">
      <c r="BK725751" s="2311"/>
    </row>
    <row r="725775" spans="63:63" x14ac:dyDescent="0.25">
      <c r="BK725775" s="2315"/>
    </row>
    <row r="725776" spans="63:63" x14ac:dyDescent="0.25">
      <c r="BK725776" s="2311"/>
    </row>
    <row r="725800" spans="63:63" x14ac:dyDescent="0.25">
      <c r="BK725800" s="2315"/>
    </row>
    <row r="725801" spans="63:63" x14ac:dyDescent="0.25">
      <c r="BK725801" s="2311"/>
    </row>
    <row r="725825" spans="63:63" x14ac:dyDescent="0.25">
      <c r="BK725825" s="2315"/>
    </row>
    <row r="725826" spans="63:63" x14ac:dyDescent="0.25">
      <c r="BK725826" s="2311"/>
    </row>
    <row r="725850" spans="63:63" x14ac:dyDescent="0.25">
      <c r="BK725850" s="2315"/>
    </row>
    <row r="725851" spans="63:63" x14ac:dyDescent="0.25">
      <c r="BK725851" s="2311"/>
    </row>
    <row r="725875" spans="63:63" x14ac:dyDescent="0.25">
      <c r="BK725875" s="2315"/>
    </row>
    <row r="725876" spans="63:63" x14ac:dyDescent="0.25">
      <c r="BK725876" s="2311"/>
    </row>
    <row r="725900" spans="63:63" x14ac:dyDescent="0.25">
      <c r="BK725900" s="2315"/>
    </row>
    <row r="725901" spans="63:63" x14ac:dyDescent="0.25">
      <c r="BK725901" s="2311"/>
    </row>
    <row r="725925" spans="63:63" x14ac:dyDescent="0.25">
      <c r="BK725925" s="2315"/>
    </row>
    <row r="725926" spans="63:63" x14ac:dyDescent="0.25">
      <c r="BK725926" s="2311"/>
    </row>
    <row r="725950" spans="63:63" x14ac:dyDescent="0.25">
      <c r="BK725950" s="2315"/>
    </row>
    <row r="725951" spans="63:63" x14ac:dyDescent="0.25">
      <c r="BK725951" s="2311"/>
    </row>
    <row r="725975" spans="63:63" x14ac:dyDescent="0.25">
      <c r="BK725975" s="2315"/>
    </row>
    <row r="725976" spans="63:63" x14ac:dyDescent="0.25">
      <c r="BK725976" s="2311"/>
    </row>
    <row r="726000" spans="63:63" x14ac:dyDescent="0.25">
      <c r="BK726000" s="2315"/>
    </row>
    <row r="726001" spans="63:63" x14ac:dyDescent="0.25">
      <c r="BK726001" s="2311"/>
    </row>
    <row r="726025" spans="63:63" x14ac:dyDescent="0.25">
      <c r="BK726025" s="2315"/>
    </row>
    <row r="726026" spans="63:63" x14ac:dyDescent="0.25">
      <c r="BK726026" s="2311"/>
    </row>
    <row r="726050" spans="63:63" x14ac:dyDescent="0.25">
      <c r="BK726050" s="2315"/>
    </row>
    <row r="726051" spans="63:63" x14ac:dyDescent="0.25">
      <c r="BK726051" s="2311"/>
    </row>
    <row r="726075" spans="63:63" x14ac:dyDescent="0.25">
      <c r="BK726075" s="2315"/>
    </row>
    <row r="726076" spans="63:63" x14ac:dyDescent="0.25">
      <c r="BK726076" s="2311"/>
    </row>
    <row r="726100" spans="63:63" x14ac:dyDescent="0.25">
      <c r="BK726100" s="2315"/>
    </row>
    <row r="726101" spans="63:63" x14ac:dyDescent="0.25">
      <c r="BK726101" s="2311"/>
    </row>
    <row r="726125" spans="63:63" x14ac:dyDescent="0.25">
      <c r="BK726125" s="2315"/>
    </row>
    <row r="726126" spans="63:63" x14ac:dyDescent="0.25">
      <c r="BK726126" s="2311"/>
    </row>
    <row r="726150" spans="63:63" x14ac:dyDescent="0.25">
      <c r="BK726150" s="2315"/>
    </row>
    <row r="726151" spans="63:63" x14ac:dyDescent="0.25">
      <c r="BK726151" s="2311"/>
    </row>
    <row r="726175" spans="63:63" x14ac:dyDescent="0.25">
      <c r="BK726175" s="2315"/>
    </row>
    <row r="726176" spans="63:63" x14ac:dyDescent="0.25">
      <c r="BK726176" s="2311"/>
    </row>
    <row r="726200" spans="63:63" x14ac:dyDescent="0.25">
      <c r="BK726200" s="2315"/>
    </row>
    <row r="726201" spans="63:63" x14ac:dyDescent="0.25">
      <c r="BK726201" s="2311"/>
    </row>
    <row r="726225" spans="63:63" x14ac:dyDescent="0.25">
      <c r="BK726225" s="2315"/>
    </row>
    <row r="726226" spans="63:63" x14ac:dyDescent="0.25">
      <c r="BK726226" s="2311"/>
    </row>
    <row r="726250" spans="63:63" x14ac:dyDescent="0.25">
      <c r="BK726250" s="2315"/>
    </row>
    <row r="726251" spans="63:63" x14ac:dyDescent="0.25">
      <c r="BK726251" s="2311"/>
    </row>
    <row r="726275" spans="63:63" x14ac:dyDescent="0.25">
      <c r="BK726275" s="2315"/>
    </row>
    <row r="726276" spans="63:63" x14ac:dyDescent="0.25">
      <c r="BK726276" s="2311"/>
    </row>
    <row r="726300" spans="63:63" x14ac:dyDescent="0.25">
      <c r="BK726300" s="2315"/>
    </row>
    <row r="726301" spans="63:63" x14ac:dyDescent="0.25">
      <c r="BK726301" s="2311"/>
    </row>
    <row r="726325" spans="63:63" x14ac:dyDescent="0.25">
      <c r="BK726325" s="2315"/>
    </row>
    <row r="726326" spans="63:63" x14ac:dyDescent="0.25">
      <c r="BK726326" s="2311"/>
    </row>
    <row r="726350" spans="63:63" x14ac:dyDescent="0.25">
      <c r="BK726350" s="2315"/>
    </row>
    <row r="726351" spans="63:63" x14ac:dyDescent="0.25">
      <c r="BK726351" s="2311"/>
    </row>
    <row r="726375" spans="63:63" x14ac:dyDescent="0.25">
      <c r="BK726375" s="2315"/>
    </row>
    <row r="726376" spans="63:63" x14ac:dyDescent="0.25">
      <c r="BK726376" s="2311"/>
    </row>
    <row r="726400" spans="63:63" x14ac:dyDescent="0.25">
      <c r="BK726400" s="2315"/>
    </row>
    <row r="726401" spans="63:63" x14ac:dyDescent="0.25">
      <c r="BK726401" s="2311"/>
    </row>
    <row r="726425" spans="63:63" x14ac:dyDescent="0.25">
      <c r="BK726425" s="2315"/>
    </row>
    <row r="726426" spans="63:63" x14ac:dyDescent="0.25">
      <c r="BK726426" s="2311"/>
    </row>
    <row r="726450" spans="63:63" x14ac:dyDescent="0.25">
      <c r="BK726450" s="2315"/>
    </row>
    <row r="726451" spans="63:63" x14ac:dyDescent="0.25">
      <c r="BK726451" s="2311"/>
    </row>
    <row r="726475" spans="63:63" x14ac:dyDescent="0.25">
      <c r="BK726475" s="2315"/>
    </row>
    <row r="726476" spans="63:63" x14ac:dyDescent="0.25">
      <c r="BK726476" s="2311"/>
    </row>
    <row r="726500" spans="63:63" x14ac:dyDescent="0.25">
      <c r="BK726500" s="2315"/>
    </row>
    <row r="726501" spans="63:63" x14ac:dyDescent="0.25">
      <c r="BK726501" s="2311"/>
    </row>
    <row r="726525" spans="63:63" x14ac:dyDescent="0.25">
      <c r="BK726525" s="2315"/>
    </row>
    <row r="726526" spans="63:63" x14ac:dyDescent="0.25">
      <c r="BK726526" s="2311"/>
    </row>
    <row r="726550" spans="63:63" x14ac:dyDescent="0.25">
      <c r="BK726550" s="2315"/>
    </row>
    <row r="726551" spans="63:63" x14ac:dyDescent="0.25">
      <c r="BK726551" s="2311"/>
    </row>
    <row r="726575" spans="63:63" x14ac:dyDescent="0.25">
      <c r="BK726575" s="2315"/>
    </row>
    <row r="726576" spans="63:63" x14ac:dyDescent="0.25">
      <c r="BK726576" s="2311"/>
    </row>
    <row r="726600" spans="63:63" x14ac:dyDescent="0.25">
      <c r="BK726600" s="2315"/>
    </row>
    <row r="726601" spans="63:63" x14ac:dyDescent="0.25">
      <c r="BK726601" s="2311"/>
    </row>
    <row r="726625" spans="63:63" x14ac:dyDescent="0.25">
      <c r="BK726625" s="2315"/>
    </row>
    <row r="726626" spans="63:63" x14ac:dyDescent="0.25">
      <c r="BK726626" s="2311"/>
    </row>
    <row r="726650" spans="63:63" x14ac:dyDescent="0.25">
      <c r="BK726650" s="2315"/>
    </row>
    <row r="726651" spans="63:63" x14ac:dyDescent="0.25">
      <c r="BK726651" s="2311"/>
    </row>
    <row r="726675" spans="63:63" x14ac:dyDescent="0.25">
      <c r="BK726675" s="2315"/>
    </row>
    <row r="726676" spans="63:63" x14ac:dyDescent="0.25">
      <c r="BK726676" s="2311"/>
    </row>
    <row r="726700" spans="63:63" x14ac:dyDescent="0.25">
      <c r="BK726700" s="2315"/>
    </row>
    <row r="726701" spans="63:63" x14ac:dyDescent="0.25">
      <c r="BK726701" s="2311"/>
    </row>
    <row r="726725" spans="63:63" x14ac:dyDescent="0.25">
      <c r="BK726725" s="2315"/>
    </row>
    <row r="726726" spans="63:63" x14ac:dyDescent="0.25">
      <c r="BK726726" s="2311"/>
    </row>
    <row r="726750" spans="63:63" x14ac:dyDescent="0.25">
      <c r="BK726750" s="2315"/>
    </row>
    <row r="726751" spans="63:63" x14ac:dyDescent="0.25">
      <c r="BK726751" s="2311"/>
    </row>
    <row r="726775" spans="63:63" x14ac:dyDescent="0.25">
      <c r="BK726775" s="2315"/>
    </row>
    <row r="726776" spans="63:63" x14ac:dyDescent="0.25">
      <c r="BK726776" s="2311"/>
    </row>
    <row r="726800" spans="63:63" x14ac:dyDescent="0.25">
      <c r="BK726800" s="2315"/>
    </row>
    <row r="726801" spans="63:63" x14ac:dyDescent="0.25">
      <c r="BK726801" s="2311"/>
    </row>
    <row r="726825" spans="63:63" x14ac:dyDescent="0.25">
      <c r="BK726825" s="2315"/>
    </row>
    <row r="726826" spans="63:63" x14ac:dyDescent="0.25">
      <c r="BK726826" s="2311"/>
    </row>
    <row r="726850" spans="63:63" x14ac:dyDescent="0.25">
      <c r="BK726850" s="2315"/>
    </row>
    <row r="726851" spans="63:63" x14ac:dyDescent="0.25">
      <c r="BK726851" s="2311"/>
    </row>
    <row r="726875" spans="63:63" x14ac:dyDescent="0.25">
      <c r="BK726875" s="2315"/>
    </row>
    <row r="726876" spans="63:63" x14ac:dyDescent="0.25">
      <c r="BK726876" s="2311"/>
    </row>
    <row r="726900" spans="63:63" x14ac:dyDescent="0.25">
      <c r="BK726900" s="2315"/>
    </row>
    <row r="726901" spans="63:63" x14ac:dyDescent="0.25">
      <c r="BK726901" s="2311"/>
    </row>
    <row r="726925" spans="63:63" x14ac:dyDescent="0.25">
      <c r="BK726925" s="2315"/>
    </row>
    <row r="726926" spans="63:63" x14ac:dyDescent="0.25">
      <c r="BK726926" s="2311"/>
    </row>
    <row r="726950" spans="63:63" x14ac:dyDescent="0.25">
      <c r="BK726950" s="2315"/>
    </row>
    <row r="726951" spans="63:63" x14ac:dyDescent="0.25">
      <c r="BK726951" s="2311"/>
    </row>
    <row r="726975" spans="63:63" x14ac:dyDescent="0.25">
      <c r="BK726975" s="2315"/>
    </row>
    <row r="726976" spans="63:63" x14ac:dyDescent="0.25">
      <c r="BK726976" s="2311"/>
    </row>
    <row r="727000" spans="63:63" x14ac:dyDescent="0.25">
      <c r="BK727000" s="2315"/>
    </row>
    <row r="727001" spans="63:63" x14ac:dyDescent="0.25">
      <c r="BK727001" s="2311"/>
    </row>
    <row r="727025" spans="63:63" x14ac:dyDescent="0.25">
      <c r="BK727025" s="2315"/>
    </row>
    <row r="727026" spans="63:63" x14ac:dyDescent="0.25">
      <c r="BK727026" s="2311"/>
    </row>
    <row r="727050" spans="63:63" x14ac:dyDescent="0.25">
      <c r="BK727050" s="2315"/>
    </row>
    <row r="727051" spans="63:63" x14ac:dyDescent="0.25">
      <c r="BK727051" s="2311"/>
    </row>
    <row r="727075" spans="63:63" x14ac:dyDescent="0.25">
      <c r="BK727075" s="2315"/>
    </row>
    <row r="727076" spans="63:63" x14ac:dyDescent="0.25">
      <c r="BK727076" s="2311"/>
    </row>
    <row r="727100" spans="63:63" x14ac:dyDescent="0.25">
      <c r="BK727100" s="2315"/>
    </row>
    <row r="727101" spans="63:63" x14ac:dyDescent="0.25">
      <c r="BK727101" s="2311"/>
    </row>
    <row r="727125" spans="63:63" x14ac:dyDescent="0.25">
      <c r="BK727125" s="2315"/>
    </row>
    <row r="727126" spans="63:63" x14ac:dyDescent="0.25">
      <c r="BK727126" s="2311"/>
    </row>
    <row r="727150" spans="63:63" x14ac:dyDescent="0.25">
      <c r="BK727150" s="2315"/>
    </row>
    <row r="727151" spans="63:63" x14ac:dyDescent="0.25">
      <c r="BK727151" s="2311"/>
    </row>
    <row r="727175" spans="63:63" x14ac:dyDescent="0.25">
      <c r="BK727175" s="2315"/>
    </row>
    <row r="727176" spans="63:63" x14ac:dyDescent="0.25">
      <c r="BK727176" s="2311"/>
    </row>
    <row r="727200" spans="63:63" x14ac:dyDescent="0.25">
      <c r="BK727200" s="2315"/>
    </row>
    <row r="727201" spans="63:63" x14ac:dyDescent="0.25">
      <c r="BK727201" s="2311"/>
    </row>
    <row r="727225" spans="63:63" x14ac:dyDescent="0.25">
      <c r="BK727225" s="2315"/>
    </row>
    <row r="727226" spans="63:63" x14ac:dyDescent="0.25">
      <c r="BK727226" s="2311"/>
    </row>
    <row r="727250" spans="63:63" x14ac:dyDescent="0.25">
      <c r="BK727250" s="2315"/>
    </row>
    <row r="727251" spans="63:63" x14ac:dyDescent="0.25">
      <c r="BK727251" s="2311"/>
    </row>
    <row r="727275" spans="63:63" x14ac:dyDescent="0.25">
      <c r="BK727275" s="2315"/>
    </row>
    <row r="727276" spans="63:63" x14ac:dyDescent="0.25">
      <c r="BK727276" s="2311"/>
    </row>
    <row r="727300" spans="63:63" x14ac:dyDescent="0.25">
      <c r="BK727300" s="2315"/>
    </row>
    <row r="727301" spans="63:63" x14ac:dyDescent="0.25">
      <c r="BK727301" s="2311"/>
    </row>
    <row r="727325" spans="63:63" x14ac:dyDescent="0.25">
      <c r="BK727325" s="2315"/>
    </row>
    <row r="727326" spans="63:63" x14ac:dyDescent="0.25">
      <c r="BK727326" s="2311"/>
    </row>
    <row r="727350" spans="63:63" x14ac:dyDescent="0.25">
      <c r="BK727350" s="2315"/>
    </row>
    <row r="727351" spans="63:63" x14ac:dyDescent="0.25">
      <c r="BK727351" s="2311"/>
    </row>
    <row r="727375" spans="63:63" x14ac:dyDescent="0.25">
      <c r="BK727375" s="2315"/>
    </row>
    <row r="727376" spans="63:63" x14ac:dyDescent="0.25">
      <c r="BK727376" s="2311"/>
    </row>
    <row r="727400" spans="63:63" x14ac:dyDescent="0.25">
      <c r="BK727400" s="2315"/>
    </row>
    <row r="727401" spans="63:63" x14ac:dyDescent="0.25">
      <c r="BK727401" s="2311"/>
    </row>
    <row r="727425" spans="63:63" x14ac:dyDescent="0.25">
      <c r="BK727425" s="2315"/>
    </row>
    <row r="727426" spans="63:63" x14ac:dyDescent="0.25">
      <c r="BK727426" s="2311"/>
    </row>
    <row r="727450" spans="63:63" x14ac:dyDescent="0.25">
      <c r="BK727450" s="2315"/>
    </row>
    <row r="727451" spans="63:63" x14ac:dyDescent="0.25">
      <c r="BK727451" s="2311"/>
    </row>
    <row r="727475" spans="63:63" x14ac:dyDescent="0.25">
      <c r="BK727475" s="2315"/>
    </row>
    <row r="727476" spans="63:63" x14ac:dyDescent="0.25">
      <c r="BK727476" s="2311"/>
    </row>
    <row r="727500" spans="63:63" x14ac:dyDescent="0.25">
      <c r="BK727500" s="2315"/>
    </row>
    <row r="727501" spans="63:63" x14ac:dyDescent="0.25">
      <c r="BK727501" s="2311"/>
    </row>
    <row r="727525" spans="63:63" x14ac:dyDescent="0.25">
      <c r="BK727525" s="2315"/>
    </row>
    <row r="727526" spans="63:63" x14ac:dyDescent="0.25">
      <c r="BK727526" s="2311"/>
    </row>
    <row r="727550" spans="63:63" x14ac:dyDescent="0.25">
      <c r="BK727550" s="2315"/>
    </row>
    <row r="727551" spans="63:63" x14ac:dyDescent="0.25">
      <c r="BK727551" s="2311"/>
    </row>
    <row r="727575" spans="63:63" x14ac:dyDescent="0.25">
      <c r="BK727575" s="2315"/>
    </row>
    <row r="727576" spans="63:63" x14ac:dyDescent="0.25">
      <c r="BK727576" s="2311"/>
    </row>
    <row r="727600" spans="63:63" x14ac:dyDescent="0.25">
      <c r="BK727600" s="2315"/>
    </row>
    <row r="727601" spans="63:63" x14ac:dyDescent="0.25">
      <c r="BK727601" s="2311"/>
    </row>
    <row r="727625" spans="63:63" x14ac:dyDescent="0.25">
      <c r="BK727625" s="2315"/>
    </row>
    <row r="727626" spans="63:63" x14ac:dyDescent="0.25">
      <c r="BK727626" s="2311"/>
    </row>
    <row r="727650" spans="63:63" x14ac:dyDescent="0.25">
      <c r="BK727650" s="2315"/>
    </row>
    <row r="727651" spans="63:63" x14ac:dyDescent="0.25">
      <c r="BK727651" s="2311"/>
    </row>
    <row r="727675" spans="63:63" x14ac:dyDescent="0.25">
      <c r="BK727675" s="2315"/>
    </row>
    <row r="727676" spans="63:63" x14ac:dyDescent="0.25">
      <c r="BK727676" s="2311"/>
    </row>
    <row r="727700" spans="63:63" x14ac:dyDescent="0.25">
      <c r="BK727700" s="2315"/>
    </row>
    <row r="727701" spans="63:63" x14ac:dyDescent="0.25">
      <c r="BK727701" s="2311"/>
    </row>
    <row r="727725" spans="63:63" x14ac:dyDescent="0.25">
      <c r="BK727725" s="2315"/>
    </row>
    <row r="727726" spans="63:63" x14ac:dyDescent="0.25">
      <c r="BK727726" s="2311"/>
    </row>
    <row r="727750" spans="63:63" x14ac:dyDescent="0.25">
      <c r="BK727750" s="2315"/>
    </row>
    <row r="727751" spans="63:63" x14ac:dyDescent="0.25">
      <c r="BK727751" s="2311"/>
    </row>
    <row r="727775" spans="63:63" x14ac:dyDescent="0.25">
      <c r="BK727775" s="2315"/>
    </row>
    <row r="727776" spans="63:63" x14ac:dyDescent="0.25">
      <c r="BK727776" s="2311"/>
    </row>
    <row r="727800" spans="63:63" x14ac:dyDescent="0.25">
      <c r="BK727800" s="2315"/>
    </row>
    <row r="727801" spans="63:63" x14ac:dyDescent="0.25">
      <c r="BK727801" s="2311"/>
    </row>
    <row r="727825" spans="63:63" x14ac:dyDescent="0.25">
      <c r="BK727825" s="2315"/>
    </row>
    <row r="727826" spans="63:63" x14ac:dyDescent="0.25">
      <c r="BK727826" s="2311"/>
    </row>
    <row r="727850" spans="63:63" x14ac:dyDescent="0.25">
      <c r="BK727850" s="2315"/>
    </row>
    <row r="727851" spans="63:63" x14ac:dyDescent="0.25">
      <c r="BK727851" s="2311"/>
    </row>
    <row r="727875" spans="63:63" x14ac:dyDescent="0.25">
      <c r="BK727875" s="2315"/>
    </row>
    <row r="727876" spans="63:63" x14ac:dyDescent="0.25">
      <c r="BK727876" s="2311"/>
    </row>
    <row r="727900" spans="63:63" x14ac:dyDescent="0.25">
      <c r="BK727900" s="2315"/>
    </row>
    <row r="727901" spans="63:63" x14ac:dyDescent="0.25">
      <c r="BK727901" s="2311"/>
    </row>
    <row r="727925" spans="63:63" x14ac:dyDescent="0.25">
      <c r="BK727925" s="2315"/>
    </row>
    <row r="727926" spans="63:63" x14ac:dyDescent="0.25">
      <c r="BK727926" s="2311"/>
    </row>
    <row r="727950" spans="63:63" x14ac:dyDescent="0.25">
      <c r="BK727950" s="2315"/>
    </row>
    <row r="727951" spans="63:63" x14ac:dyDescent="0.25">
      <c r="BK727951" s="2311"/>
    </row>
    <row r="727975" spans="63:63" x14ac:dyDescent="0.25">
      <c r="BK727975" s="2315"/>
    </row>
    <row r="727976" spans="63:63" x14ac:dyDescent="0.25">
      <c r="BK727976" s="2311"/>
    </row>
    <row r="728000" spans="63:63" x14ac:dyDescent="0.25">
      <c r="BK728000" s="2315"/>
    </row>
    <row r="728001" spans="63:63" x14ac:dyDescent="0.25">
      <c r="BK728001" s="2311"/>
    </row>
    <row r="728025" spans="63:63" x14ac:dyDescent="0.25">
      <c r="BK728025" s="2315"/>
    </row>
    <row r="728026" spans="63:63" x14ac:dyDescent="0.25">
      <c r="BK728026" s="2311"/>
    </row>
    <row r="728050" spans="63:63" x14ac:dyDescent="0.25">
      <c r="BK728050" s="2315"/>
    </row>
    <row r="728051" spans="63:63" x14ac:dyDescent="0.25">
      <c r="BK728051" s="2311"/>
    </row>
    <row r="728075" spans="63:63" x14ac:dyDescent="0.25">
      <c r="BK728075" s="2315"/>
    </row>
    <row r="728076" spans="63:63" x14ac:dyDescent="0.25">
      <c r="BK728076" s="2311"/>
    </row>
    <row r="728100" spans="63:63" x14ac:dyDescent="0.25">
      <c r="BK728100" s="2315"/>
    </row>
    <row r="728101" spans="63:63" x14ac:dyDescent="0.25">
      <c r="BK728101" s="2311"/>
    </row>
    <row r="728125" spans="63:63" x14ac:dyDescent="0.25">
      <c r="BK728125" s="2315"/>
    </row>
    <row r="728126" spans="63:63" x14ac:dyDescent="0.25">
      <c r="BK728126" s="2311"/>
    </row>
    <row r="728150" spans="63:63" x14ac:dyDescent="0.25">
      <c r="BK728150" s="2315"/>
    </row>
    <row r="728151" spans="63:63" x14ac:dyDescent="0.25">
      <c r="BK728151" s="2311"/>
    </row>
    <row r="728175" spans="63:63" x14ac:dyDescent="0.25">
      <c r="BK728175" s="2315"/>
    </row>
    <row r="728176" spans="63:63" x14ac:dyDescent="0.25">
      <c r="BK728176" s="2311"/>
    </row>
    <row r="728200" spans="63:63" x14ac:dyDescent="0.25">
      <c r="BK728200" s="2315"/>
    </row>
    <row r="728201" spans="63:63" x14ac:dyDescent="0.25">
      <c r="BK728201" s="2311"/>
    </row>
    <row r="728225" spans="63:63" x14ac:dyDescent="0.25">
      <c r="BK728225" s="2315"/>
    </row>
    <row r="728226" spans="63:63" x14ac:dyDescent="0.25">
      <c r="BK728226" s="2311"/>
    </row>
    <row r="728250" spans="63:63" x14ac:dyDescent="0.25">
      <c r="BK728250" s="2315"/>
    </row>
    <row r="728251" spans="63:63" x14ac:dyDescent="0.25">
      <c r="BK728251" s="2311"/>
    </row>
    <row r="728275" spans="63:63" x14ac:dyDescent="0.25">
      <c r="BK728275" s="2315"/>
    </row>
    <row r="728276" spans="63:63" x14ac:dyDescent="0.25">
      <c r="BK728276" s="2311"/>
    </row>
    <row r="728300" spans="63:63" x14ac:dyDescent="0.25">
      <c r="BK728300" s="2315"/>
    </row>
    <row r="728301" spans="63:63" x14ac:dyDescent="0.25">
      <c r="BK728301" s="2311"/>
    </row>
    <row r="728325" spans="63:63" x14ac:dyDescent="0.25">
      <c r="BK728325" s="2315"/>
    </row>
    <row r="728326" spans="63:63" x14ac:dyDescent="0.25">
      <c r="BK728326" s="2311"/>
    </row>
    <row r="728350" spans="63:63" x14ac:dyDescent="0.25">
      <c r="BK728350" s="2315"/>
    </row>
    <row r="728351" spans="63:63" x14ac:dyDescent="0.25">
      <c r="BK728351" s="2311"/>
    </row>
    <row r="728375" spans="63:63" x14ac:dyDescent="0.25">
      <c r="BK728375" s="2315"/>
    </row>
    <row r="728376" spans="63:63" x14ac:dyDescent="0.25">
      <c r="BK728376" s="2311"/>
    </row>
    <row r="728400" spans="63:63" x14ac:dyDescent="0.25">
      <c r="BK728400" s="2315"/>
    </row>
    <row r="728401" spans="63:63" x14ac:dyDescent="0.25">
      <c r="BK728401" s="2311"/>
    </row>
    <row r="728425" spans="63:63" x14ac:dyDescent="0.25">
      <c r="BK728425" s="2315"/>
    </row>
    <row r="728426" spans="63:63" x14ac:dyDescent="0.25">
      <c r="BK728426" s="2311"/>
    </row>
    <row r="728450" spans="63:63" x14ac:dyDescent="0.25">
      <c r="BK728450" s="2315"/>
    </row>
    <row r="728451" spans="63:63" x14ac:dyDescent="0.25">
      <c r="BK728451" s="2311"/>
    </row>
    <row r="728475" spans="63:63" x14ac:dyDescent="0.25">
      <c r="BK728475" s="2315"/>
    </row>
    <row r="728476" spans="63:63" x14ac:dyDescent="0.25">
      <c r="BK728476" s="2311"/>
    </row>
    <row r="728500" spans="63:63" x14ac:dyDescent="0.25">
      <c r="BK728500" s="2315"/>
    </row>
    <row r="728501" spans="63:63" x14ac:dyDescent="0.25">
      <c r="BK728501" s="2311"/>
    </row>
    <row r="728525" spans="63:63" x14ac:dyDescent="0.25">
      <c r="BK728525" s="2315"/>
    </row>
    <row r="728526" spans="63:63" x14ac:dyDescent="0.25">
      <c r="BK728526" s="2311"/>
    </row>
    <row r="728550" spans="63:63" x14ac:dyDescent="0.25">
      <c r="BK728550" s="2315"/>
    </row>
    <row r="728551" spans="63:63" x14ac:dyDescent="0.25">
      <c r="BK728551" s="2311"/>
    </row>
    <row r="728575" spans="63:63" x14ac:dyDescent="0.25">
      <c r="BK728575" s="2315"/>
    </row>
    <row r="728576" spans="63:63" x14ac:dyDescent="0.25">
      <c r="BK728576" s="2311"/>
    </row>
    <row r="728600" spans="63:63" x14ac:dyDescent="0.25">
      <c r="BK728600" s="2315"/>
    </row>
    <row r="728601" spans="63:63" x14ac:dyDescent="0.25">
      <c r="BK728601" s="2311"/>
    </row>
    <row r="728625" spans="63:63" x14ac:dyDescent="0.25">
      <c r="BK728625" s="2315"/>
    </row>
    <row r="728626" spans="63:63" x14ac:dyDescent="0.25">
      <c r="BK728626" s="2311"/>
    </row>
    <row r="728650" spans="63:63" x14ac:dyDescent="0.25">
      <c r="BK728650" s="2315"/>
    </row>
    <row r="728651" spans="63:63" x14ac:dyDescent="0.25">
      <c r="BK728651" s="2311"/>
    </row>
    <row r="728675" spans="63:63" x14ac:dyDescent="0.25">
      <c r="BK728675" s="2315"/>
    </row>
    <row r="728676" spans="63:63" x14ac:dyDescent="0.25">
      <c r="BK728676" s="2311"/>
    </row>
    <row r="728700" spans="63:63" x14ac:dyDescent="0.25">
      <c r="BK728700" s="2315"/>
    </row>
    <row r="728701" spans="63:63" x14ac:dyDescent="0.25">
      <c r="BK728701" s="2311"/>
    </row>
    <row r="728725" spans="63:63" x14ac:dyDescent="0.25">
      <c r="BK728725" s="2315"/>
    </row>
    <row r="728726" spans="63:63" x14ac:dyDescent="0.25">
      <c r="BK728726" s="2311"/>
    </row>
    <row r="728750" spans="63:63" x14ac:dyDescent="0.25">
      <c r="BK728750" s="2315"/>
    </row>
    <row r="728751" spans="63:63" x14ac:dyDescent="0.25">
      <c r="BK728751" s="2311"/>
    </row>
    <row r="728775" spans="63:63" x14ac:dyDescent="0.25">
      <c r="BK728775" s="2315"/>
    </row>
    <row r="728776" spans="63:63" x14ac:dyDescent="0.25">
      <c r="BK728776" s="2311"/>
    </row>
    <row r="728800" spans="63:63" x14ac:dyDescent="0.25">
      <c r="BK728800" s="2315"/>
    </row>
    <row r="728801" spans="63:63" x14ac:dyDescent="0.25">
      <c r="BK728801" s="2311"/>
    </row>
    <row r="728825" spans="63:63" x14ac:dyDescent="0.25">
      <c r="BK728825" s="2315"/>
    </row>
    <row r="728826" spans="63:63" x14ac:dyDescent="0.25">
      <c r="BK728826" s="2311"/>
    </row>
    <row r="728850" spans="63:63" x14ac:dyDescent="0.25">
      <c r="BK728850" s="2315"/>
    </row>
    <row r="728851" spans="63:63" x14ac:dyDescent="0.25">
      <c r="BK728851" s="2311"/>
    </row>
    <row r="728875" spans="63:63" x14ac:dyDescent="0.25">
      <c r="BK728875" s="2315"/>
    </row>
    <row r="728876" spans="63:63" x14ac:dyDescent="0.25">
      <c r="BK728876" s="2311"/>
    </row>
    <row r="728900" spans="63:63" x14ac:dyDescent="0.25">
      <c r="BK728900" s="2315"/>
    </row>
    <row r="728901" spans="63:63" x14ac:dyDescent="0.25">
      <c r="BK728901" s="2311"/>
    </row>
    <row r="728925" spans="63:63" x14ac:dyDescent="0.25">
      <c r="BK728925" s="2315"/>
    </row>
    <row r="728926" spans="63:63" x14ac:dyDescent="0.25">
      <c r="BK728926" s="2311"/>
    </row>
    <row r="728950" spans="63:63" x14ac:dyDescent="0.25">
      <c r="BK728950" s="2315"/>
    </row>
    <row r="728951" spans="63:63" x14ac:dyDescent="0.25">
      <c r="BK728951" s="2311"/>
    </row>
    <row r="728975" spans="63:63" x14ac:dyDescent="0.25">
      <c r="BK728975" s="2315"/>
    </row>
    <row r="728976" spans="63:63" x14ac:dyDescent="0.25">
      <c r="BK728976" s="2311"/>
    </row>
    <row r="729000" spans="63:63" x14ac:dyDescent="0.25">
      <c r="BK729000" s="2315"/>
    </row>
    <row r="729001" spans="63:63" x14ac:dyDescent="0.25">
      <c r="BK729001" s="2311"/>
    </row>
    <row r="729025" spans="63:63" x14ac:dyDescent="0.25">
      <c r="BK729025" s="2315"/>
    </row>
    <row r="729026" spans="63:63" x14ac:dyDescent="0.25">
      <c r="BK729026" s="2311"/>
    </row>
    <row r="729050" spans="63:63" x14ac:dyDescent="0.25">
      <c r="BK729050" s="2315"/>
    </row>
    <row r="729051" spans="63:63" x14ac:dyDescent="0.25">
      <c r="BK729051" s="2311"/>
    </row>
    <row r="729075" spans="63:63" x14ac:dyDescent="0.25">
      <c r="BK729075" s="2315"/>
    </row>
    <row r="729076" spans="63:63" x14ac:dyDescent="0.25">
      <c r="BK729076" s="2311"/>
    </row>
    <row r="729100" spans="63:63" x14ac:dyDescent="0.25">
      <c r="BK729100" s="2315"/>
    </row>
    <row r="729101" spans="63:63" x14ac:dyDescent="0.25">
      <c r="BK729101" s="2311"/>
    </row>
    <row r="729125" spans="63:63" x14ac:dyDescent="0.25">
      <c r="BK729125" s="2315"/>
    </row>
    <row r="729126" spans="63:63" x14ac:dyDescent="0.25">
      <c r="BK729126" s="2311"/>
    </row>
    <row r="729150" spans="63:63" x14ac:dyDescent="0.25">
      <c r="BK729150" s="2315"/>
    </row>
    <row r="729151" spans="63:63" x14ac:dyDescent="0.25">
      <c r="BK729151" s="2311"/>
    </row>
    <row r="729175" spans="63:63" x14ac:dyDescent="0.25">
      <c r="BK729175" s="2315"/>
    </row>
    <row r="729176" spans="63:63" x14ac:dyDescent="0.25">
      <c r="BK729176" s="2311"/>
    </row>
    <row r="729200" spans="63:63" x14ac:dyDescent="0.25">
      <c r="BK729200" s="2315"/>
    </row>
    <row r="729201" spans="63:63" x14ac:dyDescent="0.25">
      <c r="BK729201" s="2311"/>
    </row>
    <row r="729225" spans="63:63" x14ac:dyDescent="0.25">
      <c r="BK729225" s="2315"/>
    </row>
    <row r="729226" spans="63:63" x14ac:dyDescent="0.25">
      <c r="BK729226" s="2311"/>
    </row>
    <row r="729250" spans="63:63" x14ac:dyDescent="0.25">
      <c r="BK729250" s="2315"/>
    </row>
    <row r="729251" spans="63:63" x14ac:dyDescent="0.25">
      <c r="BK729251" s="2311"/>
    </row>
    <row r="729275" spans="63:63" x14ac:dyDescent="0.25">
      <c r="BK729275" s="2315"/>
    </row>
    <row r="729276" spans="63:63" x14ac:dyDescent="0.25">
      <c r="BK729276" s="2311"/>
    </row>
    <row r="729300" spans="63:63" x14ac:dyDescent="0.25">
      <c r="BK729300" s="2315"/>
    </row>
    <row r="729301" spans="63:63" x14ac:dyDescent="0.25">
      <c r="BK729301" s="2311"/>
    </row>
    <row r="729325" spans="63:63" x14ac:dyDescent="0.25">
      <c r="BK729325" s="2315"/>
    </row>
    <row r="729326" spans="63:63" x14ac:dyDescent="0.25">
      <c r="BK729326" s="2311"/>
    </row>
    <row r="729350" spans="63:63" x14ac:dyDescent="0.25">
      <c r="BK729350" s="2315"/>
    </row>
    <row r="729351" spans="63:63" x14ac:dyDescent="0.25">
      <c r="BK729351" s="2311"/>
    </row>
    <row r="729375" spans="63:63" x14ac:dyDescent="0.25">
      <c r="BK729375" s="2315"/>
    </row>
    <row r="729376" spans="63:63" x14ac:dyDescent="0.25">
      <c r="BK729376" s="2311"/>
    </row>
    <row r="729400" spans="63:63" x14ac:dyDescent="0.25">
      <c r="BK729400" s="2315"/>
    </row>
    <row r="729401" spans="63:63" x14ac:dyDescent="0.25">
      <c r="BK729401" s="2311"/>
    </row>
    <row r="729425" spans="63:63" x14ac:dyDescent="0.25">
      <c r="BK729425" s="2315"/>
    </row>
    <row r="729426" spans="63:63" x14ac:dyDescent="0.25">
      <c r="BK729426" s="2311"/>
    </row>
    <row r="729450" spans="63:63" x14ac:dyDescent="0.25">
      <c r="BK729450" s="2315"/>
    </row>
    <row r="729451" spans="63:63" x14ac:dyDescent="0.25">
      <c r="BK729451" s="2311"/>
    </row>
    <row r="729475" spans="63:63" x14ac:dyDescent="0.25">
      <c r="BK729475" s="2315"/>
    </row>
    <row r="729476" spans="63:63" x14ac:dyDescent="0.25">
      <c r="BK729476" s="2311"/>
    </row>
    <row r="729500" spans="63:63" x14ac:dyDescent="0.25">
      <c r="BK729500" s="2315"/>
    </row>
    <row r="729501" spans="63:63" x14ac:dyDescent="0.25">
      <c r="BK729501" s="2311"/>
    </row>
    <row r="729525" spans="63:63" x14ac:dyDescent="0.25">
      <c r="BK729525" s="2315"/>
    </row>
    <row r="729526" spans="63:63" x14ac:dyDescent="0.25">
      <c r="BK729526" s="2311"/>
    </row>
    <row r="729550" spans="63:63" x14ac:dyDescent="0.25">
      <c r="BK729550" s="2315"/>
    </row>
    <row r="729551" spans="63:63" x14ac:dyDescent="0.25">
      <c r="BK729551" s="2311"/>
    </row>
    <row r="729575" spans="63:63" x14ac:dyDescent="0.25">
      <c r="BK729575" s="2315"/>
    </row>
    <row r="729576" spans="63:63" x14ac:dyDescent="0.25">
      <c r="BK729576" s="2311"/>
    </row>
    <row r="729600" spans="63:63" x14ac:dyDescent="0.25">
      <c r="BK729600" s="2315"/>
    </row>
    <row r="729601" spans="63:63" x14ac:dyDescent="0.25">
      <c r="BK729601" s="2311"/>
    </row>
    <row r="729625" spans="63:63" x14ac:dyDescent="0.25">
      <c r="BK729625" s="2315"/>
    </row>
    <row r="729626" spans="63:63" x14ac:dyDescent="0.25">
      <c r="BK729626" s="2311"/>
    </row>
    <row r="729650" spans="63:63" x14ac:dyDescent="0.25">
      <c r="BK729650" s="2315"/>
    </row>
    <row r="729651" spans="63:63" x14ac:dyDescent="0.25">
      <c r="BK729651" s="2311"/>
    </row>
    <row r="729675" spans="63:63" x14ac:dyDescent="0.25">
      <c r="BK729675" s="2315"/>
    </row>
    <row r="729676" spans="63:63" x14ac:dyDescent="0.25">
      <c r="BK729676" s="2311"/>
    </row>
    <row r="729700" spans="63:63" x14ac:dyDescent="0.25">
      <c r="BK729700" s="2315"/>
    </row>
    <row r="729701" spans="63:63" x14ac:dyDescent="0.25">
      <c r="BK729701" s="2311"/>
    </row>
    <row r="729725" spans="63:63" x14ac:dyDescent="0.25">
      <c r="BK729725" s="2315"/>
    </row>
    <row r="729726" spans="63:63" x14ac:dyDescent="0.25">
      <c r="BK729726" s="2311"/>
    </row>
    <row r="729750" spans="63:63" x14ac:dyDescent="0.25">
      <c r="BK729750" s="2315"/>
    </row>
    <row r="729751" spans="63:63" x14ac:dyDescent="0.25">
      <c r="BK729751" s="2311"/>
    </row>
    <row r="729775" spans="63:63" x14ac:dyDescent="0.25">
      <c r="BK729775" s="2315"/>
    </row>
    <row r="729776" spans="63:63" x14ac:dyDescent="0.25">
      <c r="BK729776" s="2311"/>
    </row>
    <row r="729800" spans="63:63" x14ac:dyDescent="0.25">
      <c r="BK729800" s="2315"/>
    </row>
    <row r="729801" spans="63:63" x14ac:dyDescent="0.25">
      <c r="BK729801" s="2311"/>
    </row>
    <row r="729825" spans="63:63" x14ac:dyDescent="0.25">
      <c r="BK729825" s="2315"/>
    </row>
    <row r="729826" spans="63:63" x14ac:dyDescent="0.25">
      <c r="BK729826" s="2311"/>
    </row>
    <row r="729850" spans="63:63" x14ac:dyDescent="0.25">
      <c r="BK729850" s="2315"/>
    </row>
    <row r="729851" spans="63:63" x14ac:dyDescent="0.25">
      <c r="BK729851" s="2311"/>
    </row>
    <row r="729875" spans="63:63" x14ac:dyDescent="0.25">
      <c r="BK729875" s="2315"/>
    </row>
    <row r="729876" spans="63:63" x14ac:dyDescent="0.25">
      <c r="BK729876" s="2311"/>
    </row>
    <row r="729900" spans="63:63" x14ac:dyDescent="0.25">
      <c r="BK729900" s="2315"/>
    </row>
    <row r="729901" spans="63:63" x14ac:dyDescent="0.25">
      <c r="BK729901" s="2311"/>
    </row>
    <row r="729925" spans="63:63" x14ac:dyDescent="0.25">
      <c r="BK729925" s="2315"/>
    </row>
    <row r="729926" spans="63:63" x14ac:dyDescent="0.25">
      <c r="BK729926" s="2311"/>
    </row>
    <row r="729950" spans="63:63" x14ac:dyDescent="0.25">
      <c r="BK729950" s="2315"/>
    </row>
    <row r="729951" spans="63:63" x14ac:dyDescent="0.25">
      <c r="BK729951" s="2311"/>
    </row>
    <row r="729975" spans="63:63" x14ac:dyDescent="0.25">
      <c r="BK729975" s="2315"/>
    </row>
    <row r="729976" spans="63:63" x14ac:dyDescent="0.25">
      <c r="BK729976" s="2311"/>
    </row>
    <row r="730000" spans="63:63" x14ac:dyDescent="0.25">
      <c r="BK730000" s="2315"/>
    </row>
    <row r="730001" spans="63:63" x14ac:dyDescent="0.25">
      <c r="BK730001" s="2311"/>
    </row>
    <row r="730025" spans="63:63" x14ac:dyDescent="0.25">
      <c r="BK730025" s="2315"/>
    </row>
    <row r="730026" spans="63:63" x14ac:dyDescent="0.25">
      <c r="BK730026" s="2311"/>
    </row>
    <row r="730050" spans="63:63" x14ac:dyDescent="0.25">
      <c r="BK730050" s="2315"/>
    </row>
    <row r="730051" spans="63:63" x14ac:dyDescent="0.25">
      <c r="BK730051" s="2311"/>
    </row>
    <row r="730075" spans="63:63" x14ac:dyDescent="0.25">
      <c r="BK730075" s="2315"/>
    </row>
    <row r="730076" spans="63:63" x14ac:dyDescent="0.25">
      <c r="BK730076" s="2311"/>
    </row>
    <row r="730100" spans="63:63" x14ac:dyDescent="0.25">
      <c r="BK730100" s="2315"/>
    </row>
    <row r="730101" spans="63:63" x14ac:dyDescent="0.25">
      <c r="BK730101" s="2311"/>
    </row>
    <row r="730125" spans="63:63" x14ac:dyDescent="0.25">
      <c r="BK730125" s="2315"/>
    </row>
    <row r="730126" spans="63:63" x14ac:dyDescent="0.25">
      <c r="BK730126" s="2311"/>
    </row>
    <row r="730150" spans="63:63" x14ac:dyDescent="0.25">
      <c r="BK730150" s="2315"/>
    </row>
    <row r="730151" spans="63:63" x14ac:dyDescent="0.25">
      <c r="BK730151" s="2311"/>
    </row>
    <row r="730175" spans="63:63" x14ac:dyDescent="0.25">
      <c r="BK730175" s="2315"/>
    </row>
    <row r="730176" spans="63:63" x14ac:dyDescent="0.25">
      <c r="BK730176" s="2311"/>
    </row>
    <row r="730200" spans="63:63" x14ac:dyDescent="0.25">
      <c r="BK730200" s="2315"/>
    </row>
    <row r="730201" spans="63:63" x14ac:dyDescent="0.25">
      <c r="BK730201" s="2311"/>
    </row>
    <row r="730225" spans="63:63" x14ac:dyDescent="0.25">
      <c r="BK730225" s="2315"/>
    </row>
    <row r="730226" spans="63:63" x14ac:dyDescent="0.25">
      <c r="BK730226" s="2311"/>
    </row>
    <row r="730250" spans="63:63" x14ac:dyDescent="0.25">
      <c r="BK730250" s="2315"/>
    </row>
    <row r="730251" spans="63:63" x14ac:dyDescent="0.25">
      <c r="BK730251" s="2311"/>
    </row>
    <row r="730275" spans="63:63" x14ac:dyDescent="0.25">
      <c r="BK730275" s="2315"/>
    </row>
    <row r="730276" spans="63:63" x14ac:dyDescent="0.25">
      <c r="BK730276" s="2311"/>
    </row>
    <row r="730300" spans="63:63" x14ac:dyDescent="0.25">
      <c r="BK730300" s="2315"/>
    </row>
    <row r="730301" spans="63:63" x14ac:dyDescent="0.25">
      <c r="BK730301" s="2311"/>
    </row>
    <row r="730325" spans="63:63" x14ac:dyDescent="0.25">
      <c r="BK730325" s="2315"/>
    </row>
    <row r="730326" spans="63:63" x14ac:dyDescent="0.25">
      <c r="BK730326" s="2311"/>
    </row>
    <row r="730350" spans="63:63" x14ac:dyDescent="0.25">
      <c r="BK730350" s="2315"/>
    </row>
    <row r="730351" spans="63:63" x14ac:dyDescent="0.25">
      <c r="BK730351" s="2311"/>
    </row>
    <row r="730375" spans="63:63" x14ac:dyDescent="0.25">
      <c r="BK730375" s="2315"/>
    </row>
    <row r="730376" spans="63:63" x14ac:dyDescent="0.25">
      <c r="BK730376" s="2311"/>
    </row>
    <row r="730400" spans="63:63" x14ac:dyDescent="0.25">
      <c r="BK730400" s="2315"/>
    </row>
    <row r="730401" spans="63:63" x14ac:dyDescent="0.25">
      <c r="BK730401" s="2311"/>
    </row>
    <row r="730425" spans="63:63" x14ac:dyDescent="0.25">
      <c r="BK730425" s="2315"/>
    </row>
    <row r="730426" spans="63:63" x14ac:dyDescent="0.25">
      <c r="BK730426" s="2311"/>
    </row>
    <row r="730450" spans="63:63" x14ac:dyDescent="0.25">
      <c r="BK730450" s="2315"/>
    </row>
    <row r="730451" spans="63:63" x14ac:dyDescent="0.25">
      <c r="BK730451" s="2311"/>
    </row>
    <row r="730475" spans="63:63" x14ac:dyDescent="0.25">
      <c r="BK730475" s="2315"/>
    </row>
    <row r="730476" spans="63:63" x14ac:dyDescent="0.25">
      <c r="BK730476" s="2311"/>
    </row>
    <row r="730500" spans="63:63" x14ac:dyDescent="0.25">
      <c r="BK730500" s="2315"/>
    </row>
    <row r="730501" spans="63:63" x14ac:dyDescent="0.25">
      <c r="BK730501" s="2311"/>
    </row>
    <row r="730525" spans="63:63" x14ac:dyDescent="0.25">
      <c r="BK730525" s="2315"/>
    </row>
    <row r="730526" spans="63:63" x14ac:dyDescent="0.25">
      <c r="BK730526" s="2311"/>
    </row>
    <row r="730550" spans="63:63" x14ac:dyDescent="0.25">
      <c r="BK730550" s="2315"/>
    </row>
    <row r="730551" spans="63:63" x14ac:dyDescent="0.25">
      <c r="BK730551" s="2311"/>
    </row>
    <row r="730575" spans="63:63" x14ac:dyDescent="0.25">
      <c r="BK730575" s="2315"/>
    </row>
    <row r="730576" spans="63:63" x14ac:dyDescent="0.25">
      <c r="BK730576" s="2311"/>
    </row>
    <row r="730600" spans="63:63" x14ac:dyDescent="0.25">
      <c r="BK730600" s="2315"/>
    </row>
    <row r="730601" spans="63:63" x14ac:dyDescent="0.25">
      <c r="BK730601" s="2311"/>
    </row>
    <row r="730625" spans="63:63" x14ac:dyDescent="0.25">
      <c r="BK730625" s="2315"/>
    </row>
    <row r="730626" spans="63:63" x14ac:dyDescent="0.25">
      <c r="BK730626" s="2311"/>
    </row>
    <row r="730650" spans="63:63" x14ac:dyDescent="0.25">
      <c r="BK730650" s="2315"/>
    </row>
    <row r="730651" spans="63:63" x14ac:dyDescent="0.25">
      <c r="BK730651" s="2311"/>
    </row>
    <row r="730675" spans="63:63" x14ac:dyDescent="0.25">
      <c r="BK730675" s="2315"/>
    </row>
    <row r="730676" spans="63:63" x14ac:dyDescent="0.25">
      <c r="BK730676" s="2311"/>
    </row>
    <row r="730700" spans="63:63" x14ac:dyDescent="0.25">
      <c r="BK730700" s="2315"/>
    </row>
    <row r="730701" spans="63:63" x14ac:dyDescent="0.25">
      <c r="BK730701" s="2311"/>
    </row>
    <row r="730725" spans="63:63" x14ac:dyDescent="0.25">
      <c r="BK730725" s="2315"/>
    </row>
    <row r="730726" spans="63:63" x14ac:dyDescent="0.25">
      <c r="BK730726" s="2311"/>
    </row>
    <row r="730750" spans="63:63" x14ac:dyDescent="0.25">
      <c r="BK730750" s="2315"/>
    </row>
    <row r="730751" spans="63:63" x14ac:dyDescent="0.25">
      <c r="BK730751" s="2311"/>
    </row>
    <row r="730775" spans="63:63" x14ac:dyDescent="0.25">
      <c r="BK730775" s="2315"/>
    </row>
    <row r="730776" spans="63:63" x14ac:dyDescent="0.25">
      <c r="BK730776" s="2311"/>
    </row>
    <row r="730800" spans="63:63" x14ac:dyDescent="0.25">
      <c r="BK730800" s="2315"/>
    </row>
    <row r="730801" spans="63:63" x14ac:dyDescent="0.25">
      <c r="BK730801" s="2311"/>
    </row>
    <row r="730825" spans="63:63" x14ac:dyDescent="0.25">
      <c r="BK730825" s="2315"/>
    </row>
    <row r="730826" spans="63:63" x14ac:dyDescent="0.25">
      <c r="BK730826" s="2311"/>
    </row>
    <row r="730850" spans="63:63" x14ac:dyDescent="0.25">
      <c r="BK730850" s="2315"/>
    </row>
    <row r="730851" spans="63:63" x14ac:dyDescent="0.25">
      <c r="BK730851" s="2311"/>
    </row>
    <row r="730875" spans="63:63" x14ac:dyDescent="0.25">
      <c r="BK730875" s="2315"/>
    </row>
    <row r="730876" spans="63:63" x14ac:dyDescent="0.25">
      <c r="BK730876" s="2311"/>
    </row>
    <row r="730900" spans="63:63" x14ac:dyDescent="0.25">
      <c r="BK730900" s="2315"/>
    </row>
    <row r="730901" spans="63:63" x14ac:dyDescent="0.25">
      <c r="BK730901" s="2311"/>
    </row>
    <row r="730925" spans="63:63" x14ac:dyDescent="0.25">
      <c r="BK730925" s="2315"/>
    </row>
    <row r="730926" spans="63:63" x14ac:dyDescent="0.25">
      <c r="BK730926" s="2311"/>
    </row>
    <row r="730950" spans="63:63" x14ac:dyDescent="0.25">
      <c r="BK730950" s="2315"/>
    </row>
    <row r="730951" spans="63:63" x14ac:dyDescent="0.25">
      <c r="BK730951" s="2311"/>
    </row>
    <row r="730975" spans="63:63" x14ac:dyDescent="0.25">
      <c r="BK730975" s="2315"/>
    </row>
    <row r="730976" spans="63:63" x14ac:dyDescent="0.25">
      <c r="BK730976" s="2311"/>
    </row>
    <row r="731000" spans="63:63" x14ac:dyDescent="0.25">
      <c r="BK731000" s="2315"/>
    </row>
    <row r="731001" spans="63:63" x14ac:dyDescent="0.25">
      <c r="BK731001" s="2311"/>
    </row>
    <row r="731025" spans="63:63" x14ac:dyDescent="0.25">
      <c r="BK731025" s="2315"/>
    </row>
    <row r="731026" spans="63:63" x14ac:dyDescent="0.25">
      <c r="BK731026" s="2311"/>
    </row>
    <row r="731050" spans="63:63" x14ac:dyDescent="0.25">
      <c r="BK731050" s="2315"/>
    </row>
    <row r="731051" spans="63:63" x14ac:dyDescent="0.25">
      <c r="BK731051" s="2311"/>
    </row>
    <row r="731075" spans="63:63" x14ac:dyDescent="0.25">
      <c r="BK731075" s="2315"/>
    </row>
    <row r="731076" spans="63:63" x14ac:dyDescent="0.25">
      <c r="BK731076" s="2311"/>
    </row>
    <row r="731100" spans="63:63" x14ac:dyDescent="0.25">
      <c r="BK731100" s="2315"/>
    </row>
    <row r="731101" spans="63:63" x14ac:dyDescent="0.25">
      <c r="BK731101" s="2311"/>
    </row>
    <row r="731125" spans="63:63" x14ac:dyDescent="0.25">
      <c r="BK731125" s="2315"/>
    </row>
    <row r="731126" spans="63:63" x14ac:dyDescent="0.25">
      <c r="BK731126" s="2311"/>
    </row>
    <row r="731150" spans="63:63" x14ac:dyDescent="0.25">
      <c r="BK731150" s="2315"/>
    </row>
    <row r="731151" spans="63:63" x14ac:dyDescent="0.25">
      <c r="BK731151" s="2311"/>
    </row>
    <row r="731175" spans="63:63" x14ac:dyDescent="0.25">
      <c r="BK731175" s="2315"/>
    </row>
    <row r="731176" spans="63:63" x14ac:dyDescent="0.25">
      <c r="BK731176" s="2311"/>
    </row>
    <row r="731200" spans="63:63" x14ac:dyDescent="0.25">
      <c r="BK731200" s="2315"/>
    </row>
    <row r="731201" spans="63:63" x14ac:dyDescent="0.25">
      <c r="BK731201" s="2311"/>
    </row>
    <row r="731225" spans="63:63" x14ac:dyDescent="0.25">
      <c r="BK731225" s="2315"/>
    </row>
    <row r="731226" spans="63:63" x14ac:dyDescent="0.25">
      <c r="BK731226" s="2311"/>
    </row>
    <row r="731250" spans="63:63" x14ac:dyDescent="0.25">
      <c r="BK731250" s="2315"/>
    </row>
    <row r="731251" spans="63:63" x14ac:dyDescent="0.25">
      <c r="BK731251" s="2311"/>
    </row>
    <row r="731275" spans="63:63" x14ac:dyDescent="0.25">
      <c r="BK731275" s="2315"/>
    </row>
    <row r="731276" spans="63:63" x14ac:dyDescent="0.25">
      <c r="BK731276" s="2311"/>
    </row>
    <row r="731300" spans="63:63" x14ac:dyDescent="0.25">
      <c r="BK731300" s="2315"/>
    </row>
    <row r="731301" spans="63:63" x14ac:dyDescent="0.25">
      <c r="BK731301" s="2311"/>
    </row>
    <row r="731325" spans="63:63" x14ac:dyDescent="0.25">
      <c r="BK731325" s="2315"/>
    </row>
    <row r="731326" spans="63:63" x14ac:dyDescent="0.25">
      <c r="BK731326" s="2311"/>
    </row>
    <row r="731350" spans="63:63" x14ac:dyDescent="0.25">
      <c r="BK731350" s="2315"/>
    </row>
    <row r="731351" spans="63:63" x14ac:dyDescent="0.25">
      <c r="BK731351" s="2311"/>
    </row>
    <row r="731375" spans="63:63" x14ac:dyDescent="0.25">
      <c r="BK731375" s="2315"/>
    </row>
    <row r="731376" spans="63:63" x14ac:dyDescent="0.25">
      <c r="BK731376" s="2311"/>
    </row>
    <row r="731400" spans="63:63" x14ac:dyDescent="0.25">
      <c r="BK731400" s="2315"/>
    </row>
    <row r="731401" spans="63:63" x14ac:dyDescent="0.25">
      <c r="BK731401" s="2311"/>
    </row>
    <row r="731425" spans="63:63" x14ac:dyDescent="0.25">
      <c r="BK731425" s="2315"/>
    </row>
    <row r="731426" spans="63:63" x14ac:dyDescent="0.25">
      <c r="BK731426" s="2311"/>
    </row>
    <row r="731450" spans="63:63" x14ac:dyDescent="0.25">
      <c r="BK731450" s="2315"/>
    </row>
    <row r="731451" spans="63:63" x14ac:dyDescent="0.25">
      <c r="BK731451" s="2311"/>
    </row>
    <row r="731475" spans="63:63" x14ac:dyDescent="0.25">
      <c r="BK731475" s="2315"/>
    </row>
    <row r="731476" spans="63:63" x14ac:dyDescent="0.25">
      <c r="BK731476" s="2311"/>
    </row>
    <row r="731500" spans="63:63" x14ac:dyDescent="0.25">
      <c r="BK731500" s="2315"/>
    </row>
    <row r="731501" spans="63:63" x14ac:dyDescent="0.25">
      <c r="BK731501" s="2311"/>
    </row>
    <row r="731525" spans="63:63" x14ac:dyDescent="0.25">
      <c r="BK731525" s="2315"/>
    </row>
    <row r="731526" spans="63:63" x14ac:dyDescent="0.25">
      <c r="BK731526" s="2311"/>
    </row>
    <row r="731550" spans="63:63" x14ac:dyDescent="0.25">
      <c r="BK731550" s="2315"/>
    </row>
    <row r="731551" spans="63:63" x14ac:dyDescent="0.25">
      <c r="BK731551" s="2311"/>
    </row>
    <row r="731575" spans="63:63" x14ac:dyDescent="0.25">
      <c r="BK731575" s="2315"/>
    </row>
    <row r="731576" spans="63:63" x14ac:dyDescent="0.25">
      <c r="BK731576" s="2311"/>
    </row>
    <row r="731600" spans="63:63" x14ac:dyDescent="0.25">
      <c r="BK731600" s="2315"/>
    </row>
    <row r="731601" spans="63:63" x14ac:dyDescent="0.25">
      <c r="BK731601" s="2311"/>
    </row>
    <row r="731625" spans="63:63" x14ac:dyDescent="0.25">
      <c r="BK731625" s="2315"/>
    </row>
    <row r="731626" spans="63:63" x14ac:dyDescent="0.25">
      <c r="BK731626" s="2311"/>
    </row>
    <row r="731650" spans="63:63" x14ac:dyDescent="0.25">
      <c r="BK731650" s="2315"/>
    </row>
    <row r="731651" spans="63:63" x14ac:dyDescent="0.25">
      <c r="BK731651" s="2311"/>
    </row>
    <row r="731675" spans="63:63" x14ac:dyDescent="0.25">
      <c r="BK731675" s="2315"/>
    </row>
    <row r="731676" spans="63:63" x14ac:dyDescent="0.25">
      <c r="BK731676" s="2311"/>
    </row>
    <row r="731700" spans="63:63" x14ac:dyDescent="0.25">
      <c r="BK731700" s="2315"/>
    </row>
    <row r="731701" spans="63:63" x14ac:dyDescent="0.25">
      <c r="BK731701" s="2311"/>
    </row>
    <row r="731725" spans="63:63" x14ac:dyDescent="0.25">
      <c r="BK731725" s="2315"/>
    </row>
    <row r="731726" spans="63:63" x14ac:dyDescent="0.25">
      <c r="BK731726" s="2311"/>
    </row>
    <row r="731750" spans="63:63" x14ac:dyDescent="0.25">
      <c r="BK731750" s="2315"/>
    </row>
    <row r="731751" spans="63:63" x14ac:dyDescent="0.25">
      <c r="BK731751" s="2311"/>
    </row>
    <row r="731775" spans="63:63" x14ac:dyDescent="0.25">
      <c r="BK731775" s="2315"/>
    </row>
    <row r="731776" spans="63:63" x14ac:dyDescent="0.25">
      <c r="BK731776" s="2311"/>
    </row>
    <row r="731800" spans="63:63" x14ac:dyDescent="0.25">
      <c r="BK731800" s="2315"/>
    </row>
    <row r="731801" spans="63:63" x14ac:dyDescent="0.25">
      <c r="BK731801" s="2311"/>
    </row>
    <row r="731825" spans="63:63" x14ac:dyDescent="0.25">
      <c r="BK731825" s="2315"/>
    </row>
    <row r="731826" spans="63:63" x14ac:dyDescent="0.25">
      <c r="BK731826" s="2311"/>
    </row>
    <row r="731850" spans="63:63" x14ac:dyDescent="0.25">
      <c r="BK731850" s="2315"/>
    </row>
    <row r="731851" spans="63:63" x14ac:dyDescent="0.25">
      <c r="BK731851" s="2311"/>
    </row>
    <row r="731875" spans="63:63" x14ac:dyDescent="0.25">
      <c r="BK731875" s="2315"/>
    </row>
    <row r="731876" spans="63:63" x14ac:dyDescent="0.25">
      <c r="BK731876" s="2311"/>
    </row>
    <row r="731900" spans="63:63" x14ac:dyDescent="0.25">
      <c r="BK731900" s="2315"/>
    </row>
    <row r="731901" spans="63:63" x14ac:dyDescent="0.25">
      <c r="BK731901" s="2311"/>
    </row>
    <row r="731925" spans="63:63" x14ac:dyDescent="0.25">
      <c r="BK731925" s="2315"/>
    </row>
    <row r="731926" spans="63:63" x14ac:dyDescent="0.25">
      <c r="BK731926" s="2311"/>
    </row>
    <row r="731950" spans="63:63" x14ac:dyDescent="0.25">
      <c r="BK731950" s="2315"/>
    </row>
    <row r="731951" spans="63:63" x14ac:dyDescent="0.25">
      <c r="BK731951" s="2311"/>
    </row>
    <row r="731975" spans="63:63" x14ac:dyDescent="0.25">
      <c r="BK731975" s="2315"/>
    </row>
    <row r="731976" spans="63:63" x14ac:dyDescent="0.25">
      <c r="BK731976" s="2311"/>
    </row>
    <row r="732000" spans="63:63" x14ac:dyDescent="0.25">
      <c r="BK732000" s="2315"/>
    </row>
    <row r="732001" spans="63:63" x14ac:dyDescent="0.25">
      <c r="BK732001" s="2311"/>
    </row>
    <row r="732025" spans="63:63" x14ac:dyDescent="0.25">
      <c r="BK732025" s="2315"/>
    </row>
    <row r="732026" spans="63:63" x14ac:dyDescent="0.25">
      <c r="BK732026" s="2311"/>
    </row>
    <row r="732050" spans="63:63" x14ac:dyDescent="0.25">
      <c r="BK732050" s="2315"/>
    </row>
    <row r="732051" spans="63:63" x14ac:dyDescent="0.25">
      <c r="BK732051" s="2311"/>
    </row>
    <row r="732075" spans="63:63" x14ac:dyDescent="0.25">
      <c r="BK732075" s="2315"/>
    </row>
    <row r="732076" spans="63:63" x14ac:dyDescent="0.25">
      <c r="BK732076" s="2311"/>
    </row>
    <row r="732100" spans="63:63" x14ac:dyDescent="0.25">
      <c r="BK732100" s="2315"/>
    </row>
    <row r="732101" spans="63:63" x14ac:dyDescent="0.25">
      <c r="BK732101" s="2311"/>
    </row>
    <row r="732125" spans="63:63" x14ac:dyDescent="0.25">
      <c r="BK732125" s="2315"/>
    </row>
    <row r="732126" spans="63:63" x14ac:dyDescent="0.25">
      <c r="BK732126" s="2311"/>
    </row>
    <row r="732150" spans="63:63" x14ac:dyDescent="0.25">
      <c r="BK732150" s="2315"/>
    </row>
    <row r="732151" spans="63:63" x14ac:dyDescent="0.25">
      <c r="BK732151" s="2311"/>
    </row>
    <row r="732175" spans="63:63" x14ac:dyDescent="0.25">
      <c r="BK732175" s="2315"/>
    </row>
    <row r="732176" spans="63:63" x14ac:dyDescent="0.25">
      <c r="BK732176" s="2311"/>
    </row>
    <row r="732200" spans="63:63" x14ac:dyDescent="0.25">
      <c r="BK732200" s="2315"/>
    </row>
    <row r="732201" spans="63:63" x14ac:dyDescent="0.25">
      <c r="BK732201" s="2311"/>
    </row>
    <row r="732225" spans="63:63" x14ac:dyDescent="0.25">
      <c r="BK732225" s="2315"/>
    </row>
    <row r="732226" spans="63:63" x14ac:dyDescent="0.25">
      <c r="BK732226" s="2311"/>
    </row>
    <row r="732250" spans="63:63" x14ac:dyDescent="0.25">
      <c r="BK732250" s="2315"/>
    </row>
    <row r="732251" spans="63:63" x14ac:dyDescent="0.25">
      <c r="BK732251" s="2311"/>
    </row>
    <row r="732275" spans="63:63" x14ac:dyDescent="0.25">
      <c r="BK732275" s="2315"/>
    </row>
    <row r="732276" spans="63:63" x14ac:dyDescent="0.25">
      <c r="BK732276" s="2311"/>
    </row>
    <row r="732300" spans="63:63" x14ac:dyDescent="0.25">
      <c r="BK732300" s="2315"/>
    </row>
    <row r="732301" spans="63:63" x14ac:dyDescent="0.25">
      <c r="BK732301" s="2311"/>
    </row>
    <row r="732325" spans="63:63" x14ac:dyDescent="0.25">
      <c r="BK732325" s="2315"/>
    </row>
    <row r="732326" spans="63:63" x14ac:dyDescent="0.25">
      <c r="BK732326" s="2311"/>
    </row>
    <row r="732350" spans="63:63" x14ac:dyDescent="0.25">
      <c r="BK732350" s="2315"/>
    </row>
    <row r="732351" spans="63:63" x14ac:dyDescent="0.25">
      <c r="BK732351" s="2311"/>
    </row>
    <row r="732375" spans="63:63" x14ac:dyDescent="0.25">
      <c r="BK732375" s="2315"/>
    </row>
    <row r="732376" spans="63:63" x14ac:dyDescent="0.25">
      <c r="BK732376" s="2311"/>
    </row>
    <row r="732400" spans="63:63" x14ac:dyDescent="0.25">
      <c r="BK732400" s="2315"/>
    </row>
    <row r="732401" spans="63:63" x14ac:dyDescent="0.25">
      <c r="BK732401" s="2311"/>
    </row>
    <row r="732425" spans="63:63" x14ac:dyDescent="0.25">
      <c r="BK732425" s="2315"/>
    </row>
    <row r="732426" spans="63:63" x14ac:dyDescent="0.25">
      <c r="BK732426" s="2311"/>
    </row>
    <row r="732450" spans="63:63" x14ac:dyDescent="0.25">
      <c r="BK732450" s="2315"/>
    </row>
    <row r="732451" spans="63:63" x14ac:dyDescent="0.25">
      <c r="BK732451" s="2311"/>
    </row>
    <row r="732475" spans="63:63" x14ac:dyDescent="0.25">
      <c r="BK732475" s="2315"/>
    </row>
    <row r="732476" spans="63:63" x14ac:dyDescent="0.25">
      <c r="BK732476" s="2311"/>
    </row>
    <row r="732500" spans="63:63" x14ac:dyDescent="0.25">
      <c r="BK732500" s="2315"/>
    </row>
    <row r="732501" spans="63:63" x14ac:dyDescent="0.25">
      <c r="BK732501" s="2311"/>
    </row>
    <row r="732525" spans="63:63" x14ac:dyDescent="0.25">
      <c r="BK732525" s="2315"/>
    </row>
    <row r="732526" spans="63:63" x14ac:dyDescent="0.25">
      <c r="BK732526" s="2311"/>
    </row>
    <row r="732550" spans="63:63" x14ac:dyDescent="0.25">
      <c r="BK732550" s="2315"/>
    </row>
    <row r="732551" spans="63:63" x14ac:dyDescent="0.25">
      <c r="BK732551" s="2311"/>
    </row>
    <row r="732575" spans="63:63" x14ac:dyDescent="0.25">
      <c r="BK732575" s="2315"/>
    </row>
    <row r="732576" spans="63:63" x14ac:dyDescent="0.25">
      <c r="BK732576" s="2311"/>
    </row>
    <row r="732600" spans="63:63" x14ac:dyDescent="0.25">
      <c r="BK732600" s="2315"/>
    </row>
    <row r="732601" spans="63:63" x14ac:dyDescent="0.25">
      <c r="BK732601" s="2311"/>
    </row>
    <row r="732625" spans="63:63" x14ac:dyDescent="0.25">
      <c r="BK732625" s="2315"/>
    </row>
    <row r="732626" spans="63:63" x14ac:dyDescent="0.25">
      <c r="BK732626" s="2311"/>
    </row>
    <row r="732650" spans="63:63" x14ac:dyDescent="0.25">
      <c r="BK732650" s="2315"/>
    </row>
    <row r="732651" spans="63:63" x14ac:dyDescent="0.25">
      <c r="BK732651" s="2311"/>
    </row>
    <row r="732675" spans="63:63" x14ac:dyDescent="0.25">
      <c r="BK732675" s="2315"/>
    </row>
    <row r="732676" spans="63:63" x14ac:dyDescent="0.25">
      <c r="BK732676" s="2311"/>
    </row>
    <row r="732700" spans="63:63" x14ac:dyDescent="0.25">
      <c r="BK732700" s="2315"/>
    </row>
    <row r="732701" spans="63:63" x14ac:dyDescent="0.25">
      <c r="BK732701" s="2311"/>
    </row>
    <row r="732725" spans="63:63" x14ac:dyDescent="0.25">
      <c r="BK732725" s="2315"/>
    </row>
    <row r="732726" spans="63:63" x14ac:dyDescent="0.25">
      <c r="BK732726" s="2311"/>
    </row>
    <row r="732750" spans="63:63" x14ac:dyDescent="0.25">
      <c r="BK732750" s="2315"/>
    </row>
    <row r="732751" spans="63:63" x14ac:dyDescent="0.25">
      <c r="BK732751" s="2311"/>
    </row>
    <row r="732775" spans="63:63" x14ac:dyDescent="0.25">
      <c r="BK732775" s="2315"/>
    </row>
    <row r="732776" spans="63:63" x14ac:dyDescent="0.25">
      <c r="BK732776" s="2311"/>
    </row>
    <row r="732800" spans="63:63" x14ac:dyDescent="0.25">
      <c r="BK732800" s="2315"/>
    </row>
    <row r="732801" spans="63:63" x14ac:dyDescent="0.25">
      <c r="BK732801" s="2311"/>
    </row>
    <row r="732825" spans="63:63" x14ac:dyDescent="0.25">
      <c r="BK732825" s="2315"/>
    </row>
    <row r="732826" spans="63:63" x14ac:dyDescent="0.25">
      <c r="BK732826" s="2311"/>
    </row>
    <row r="732850" spans="63:63" x14ac:dyDescent="0.25">
      <c r="BK732850" s="2315"/>
    </row>
    <row r="732851" spans="63:63" x14ac:dyDescent="0.25">
      <c r="BK732851" s="2311"/>
    </row>
    <row r="732875" spans="63:63" x14ac:dyDescent="0.25">
      <c r="BK732875" s="2315"/>
    </row>
    <row r="732876" spans="63:63" x14ac:dyDescent="0.25">
      <c r="BK732876" s="2311"/>
    </row>
    <row r="732900" spans="63:63" x14ac:dyDescent="0.25">
      <c r="BK732900" s="2315"/>
    </row>
    <row r="732901" spans="63:63" x14ac:dyDescent="0.25">
      <c r="BK732901" s="2311"/>
    </row>
    <row r="732925" spans="63:63" x14ac:dyDescent="0.25">
      <c r="BK732925" s="2315"/>
    </row>
    <row r="732926" spans="63:63" x14ac:dyDescent="0.25">
      <c r="BK732926" s="2311"/>
    </row>
    <row r="732950" spans="63:63" x14ac:dyDescent="0.25">
      <c r="BK732950" s="2315"/>
    </row>
    <row r="732951" spans="63:63" x14ac:dyDescent="0.25">
      <c r="BK732951" s="2311"/>
    </row>
    <row r="732975" spans="63:63" x14ac:dyDescent="0.25">
      <c r="BK732975" s="2315"/>
    </row>
    <row r="732976" spans="63:63" x14ac:dyDescent="0.25">
      <c r="BK732976" s="2311"/>
    </row>
    <row r="733000" spans="63:63" x14ac:dyDescent="0.25">
      <c r="BK733000" s="2315"/>
    </row>
    <row r="733001" spans="63:63" x14ac:dyDescent="0.25">
      <c r="BK733001" s="2311"/>
    </row>
    <row r="733025" spans="63:63" x14ac:dyDescent="0.25">
      <c r="BK733025" s="2315"/>
    </row>
    <row r="733026" spans="63:63" x14ac:dyDescent="0.25">
      <c r="BK733026" s="2311"/>
    </row>
    <row r="733050" spans="63:63" x14ac:dyDescent="0.25">
      <c r="BK733050" s="2315"/>
    </row>
    <row r="733051" spans="63:63" x14ac:dyDescent="0.25">
      <c r="BK733051" s="2311"/>
    </row>
    <row r="733075" spans="63:63" x14ac:dyDescent="0.25">
      <c r="BK733075" s="2315"/>
    </row>
    <row r="733076" spans="63:63" x14ac:dyDescent="0.25">
      <c r="BK733076" s="2311"/>
    </row>
    <row r="733100" spans="63:63" x14ac:dyDescent="0.25">
      <c r="BK733100" s="2315"/>
    </row>
    <row r="733101" spans="63:63" x14ac:dyDescent="0.25">
      <c r="BK733101" s="2311"/>
    </row>
    <row r="733125" spans="63:63" x14ac:dyDescent="0.25">
      <c r="BK733125" s="2315"/>
    </row>
    <row r="733126" spans="63:63" x14ac:dyDescent="0.25">
      <c r="BK733126" s="2311"/>
    </row>
    <row r="733150" spans="63:63" x14ac:dyDescent="0.25">
      <c r="BK733150" s="2315"/>
    </row>
    <row r="733151" spans="63:63" x14ac:dyDescent="0.25">
      <c r="BK733151" s="2311"/>
    </row>
    <row r="733175" spans="63:63" x14ac:dyDescent="0.25">
      <c r="BK733175" s="2315"/>
    </row>
    <row r="733176" spans="63:63" x14ac:dyDescent="0.25">
      <c r="BK733176" s="2311"/>
    </row>
    <row r="733200" spans="63:63" x14ac:dyDescent="0.25">
      <c r="BK733200" s="2315"/>
    </row>
    <row r="733201" spans="63:63" x14ac:dyDescent="0.25">
      <c r="BK733201" s="2311"/>
    </row>
    <row r="733225" spans="63:63" x14ac:dyDescent="0.25">
      <c r="BK733225" s="2315"/>
    </row>
    <row r="733226" spans="63:63" x14ac:dyDescent="0.25">
      <c r="BK733226" s="2311"/>
    </row>
    <row r="733250" spans="63:63" x14ac:dyDescent="0.25">
      <c r="BK733250" s="2315"/>
    </row>
    <row r="733251" spans="63:63" x14ac:dyDescent="0.25">
      <c r="BK733251" s="2311"/>
    </row>
    <row r="733275" spans="63:63" x14ac:dyDescent="0.25">
      <c r="BK733275" s="2315"/>
    </row>
    <row r="733276" spans="63:63" x14ac:dyDescent="0.25">
      <c r="BK733276" s="2311"/>
    </row>
    <row r="733300" spans="63:63" x14ac:dyDescent="0.25">
      <c r="BK733300" s="2315"/>
    </row>
    <row r="733301" spans="63:63" x14ac:dyDescent="0.25">
      <c r="BK733301" s="2311"/>
    </row>
    <row r="733325" spans="63:63" x14ac:dyDescent="0.25">
      <c r="BK733325" s="2315"/>
    </row>
    <row r="733326" spans="63:63" x14ac:dyDescent="0.25">
      <c r="BK733326" s="2311"/>
    </row>
    <row r="733350" spans="63:63" x14ac:dyDescent="0.25">
      <c r="BK733350" s="2315"/>
    </row>
    <row r="733351" spans="63:63" x14ac:dyDescent="0.25">
      <c r="BK733351" s="2311"/>
    </row>
    <row r="733375" spans="63:63" x14ac:dyDescent="0.25">
      <c r="BK733375" s="2315"/>
    </row>
    <row r="733376" spans="63:63" x14ac:dyDescent="0.25">
      <c r="BK733376" s="2311"/>
    </row>
    <row r="733400" spans="63:63" x14ac:dyDescent="0.25">
      <c r="BK733400" s="2315"/>
    </row>
    <row r="733401" spans="63:63" x14ac:dyDescent="0.25">
      <c r="BK733401" s="2311"/>
    </row>
    <row r="733425" spans="63:63" x14ac:dyDescent="0.25">
      <c r="BK733425" s="2315"/>
    </row>
    <row r="733426" spans="63:63" x14ac:dyDescent="0.25">
      <c r="BK733426" s="2311"/>
    </row>
    <row r="733450" spans="63:63" x14ac:dyDescent="0.25">
      <c r="BK733450" s="2315"/>
    </row>
    <row r="733451" spans="63:63" x14ac:dyDescent="0.25">
      <c r="BK733451" s="2311"/>
    </row>
    <row r="733475" spans="63:63" x14ac:dyDescent="0.25">
      <c r="BK733475" s="2315"/>
    </row>
    <row r="733476" spans="63:63" x14ac:dyDescent="0.25">
      <c r="BK733476" s="2311"/>
    </row>
    <row r="733500" spans="63:63" x14ac:dyDescent="0.25">
      <c r="BK733500" s="2315"/>
    </row>
    <row r="733501" spans="63:63" x14ac:dyDescent="0.25">
      <c r="BK733501" s="2311"/>
    </row>
    <row r="733525" spans="63:63" x14ac:dyDescent="0.25">
      <c r="BK733525" s="2315"/>
    </row>
    <row r="733526" spans="63:63" x14ac:dyDescent="0.25">
      <c r="BK733526" s="2311"/>
    </row>
    <row r="733550" spans="63:63" x14ac:dyDescent="0.25">
      <c r="BK733550" s="2315"/>
    </row>
    <row r="733551" spans="63:63" x14ac:dyDescent="0.25">
      <c r="BK733551" s="2311"/>
    </row>
    <row r="733575" spans="63:63" x14ac:dyDescent="0.25">
      <c r="BK733575" s="2315"/>
    </row>
    <row r="733576" spans="63:63" x14ac:dyDescent="0.25">
      <c r="BK733576" s="2311"/>
    </row>
    <row r="733600" spans="63:63" x14ac:dyDescent="0.25">
      <c r="BK733600" s="2315"/>
    </row>
    <row r="733601" spans="63:63" x14ac:dyDescent="0.25">
      <c r="BK733601" s="2311"/>
    </row>
    <row r="733625" spans="63:63" x14ac:dyDescent="0.25">
      <c r="BK733625" s="2315"/>
    </row>
    <row r="733626" spans="63:63" x14ac:dyDescent="0.25">
      <c r="BK733626" s="2311"/>
    </row>
    <row r="733650" spans="63:63" x14ac:dyDescent="0.25">
      <c r="BK733650" s="2315"/>
    </row>
    <row r="733651" spans="63:63" x14ac:dyDescent="0.25">
      <c r="BK733651" s="2311"/>
    </row>
    <row r="733675" spans="63:63" x14ac:dyDescent="0.25">
      <c r="BK733675" s="2315"/>
    </row>
    <row r="733676" spans="63:63" x14ac:dyDescent="0.25">
      <c r="BK733676" s="2311"/>
    </row>
    <row r="733700" spans="63:63" x14ac:dyDescent="0.25">
      <c r="BK733700" s="2315"/>
    </row>
    <row r="733701" spans="63:63" x14ac:dyDescent="0.25">
      <c r="BK733701" s="2311"/>
    </row>
    <row r="733725" spans="63:63" x14ac:dyDescent="0.25">
      <c r="BK733725" s="2315"/>
    </row>
    <row r="733726" spans="63:63" x14ac:dyDescent="0.25">
      <c r="BK733726" s="2311"/>
    </row>
    <row r="733750" spans="63:63" x14ac:dyDescent="0.25">
      <c r="BK733750" s="2315"/>
    </row>
    <row r="733751" spans="63:63" x14ac:dyDescent="0.25">
      <c r="BK733751" s="2311"/>
    </row>
    <row r="733775" spans="63:63" x14ac:dyDescent="0.25">
      <c r="BK733775" s="2315"/>
    </row>
    <row r="733776" spans="63:63" x14ac:dyDescent="0.25">
      <c r="BK733776" s="2311"/>
    </row>
    <row r="733800" spans="63:63" x14ac:dyDescent="0.25">
      <c r="BK733800" s="2315"/>
    </row>
    <row r="733801" spans="63:63" x14ac:dyDescent="0.25">
      <c r="BK733801" s="2311"/>
    </row>
    <row r="733825" spans="63:63" x14ac:dyDescent="0.25">
      <c r="BK733825" s="2315"/>
    </row>
    <row r="733826" spans="63:63" x14ac:dyDescent="0.25">
      <c r="BK733826" s="2311"/>
    </row>
    <row r="733850" spans="63:63" x14ac:dyDescent="0.25">
      <c r="BK733850" s="2315"/>
    </row>
    <row r="733851" spans="63:63" x14ac:dyDescent="0.25">
      <c r="BK733851" s="2311"/>
    </row>
    <row r="733875" spans="63:63" x14ac:dyDescent="0.25">
      <c r="BK733875" s="2315"/>
    </row>
    <row r="733876" spans="63:63" x14ac:dyDescent="0.25">
      <c r="BK733876" s="2311"/>
    </row>
    <row r="733900" spans="63:63" x14ac:dyDescent="0.25">
      <c r="BK733900" s="2315"/>
    </row>
    <row r="733901" spans="63:63" x14ac:dyDescent="0.25">
      <c r="BK733901" s="2311"/>
    </row>
    <row r="733925" spans="63:63" x14ac:dyDescent="0.25">
      <c r="BK733925" s="2315"/>
    </row>
    <row r="733926" spans="63:63" x14ac:dyDescent="0.25">
      <c r="BK733926" s="2311"/>
    </row>
    <row r="733950" spans="63:63" x14ac:dyDescent="0.25">
      <c r="BK733950" s="2315"/>
    </row>
    <row r="733951" spans="63:63" x14ac:dyDescent="0.25">
      <c r="BK733951" s="2311"/>
    </row>
    <row r="733975" spans="63:63" x14ac:dyDescent="0.25">
      <c r="BK733975" s="2315"/>
    </row>
    <row r="733976" spans="63:63" x14ac:dyDescent="0.25">
      <c r="BK733976" s="2311"/>
    </row>
    <row r="734000" spans="63:63" x14ac:dyDescent="0.25">
      <c r="BK734000" s="2315"/>
    </row>
    <row r="734001" spans="63:63" x14ac:dyDescent="0.25">
      <c r="BK734001" s="2311"/>
    </row>
    <row r="734025" spans="63:63" x14ac:dyDescent="0.25">
      <c r="BK734025" s="2315"/>
    </row>
    <row r="734026" spans="63:63" x14ac:dyDescent="0.25">
      <c r="BK734026" s="2311"/>
    </row>
    <row r="734050" spans="63:63" x14ac:dyDescent="0.25">
      <c r="BK734050" s="2315"/>
    </row>
    <row r="734051" spans="63:63" x14ac:dyDescent="0.25">
      <c r="BK734051" s="2311"/>
    </row>
    <row r="734075" spans="63:63" x14ac:dyDescent="0.25">
      <c r="BK734075" s="2315"/>
    </row>
    <row r="734076" spans="63:63" x14ac:dyDescent="0.25">
      <c r="BK734076" s="2311"/>
    </row>
    <row r="734100" spans="63:63" x14ac:dyDescent="0.25">
      <c r="BK734100" s="2315"/>
    </row>
    <row r="734101" spans="63:63" x14ac:dyDescent="0.25">
      <c r="BK734101" s="2311"/>
    </row>
    <row r="734125" spans="63:63" x14ac:dyDescent="0.25">
      <c r="BK734125" s="2315"/>
    </row>
    <row r="734126" spans="63:63" x14ac:dyDescent="0.25">
      <c r="BK734126" s="2311"/>
    </row>
    <row r="734150" spans="63:63" x14ac:dyDescent="0.25">
      <c r="BK734150" s="2315"/>
    </row>
    <row r="734151" spans="63:63" x14ac:dyDescent="0.25">
      <c r="BK734151" s="2311"/>
    </row>
    <row r="734175" spans="63:63" x14ac:dyDescent="0.25">
      <c r="BK734175" s="2315"/>
    </row>
    <row r="734176" spans="63:63" x14ac:dyDescent="0.25">
      <c r="BK734176" s="2311"/>
    </row>
    <row r="734200" spans="63:63" x14ac:dyDescent="0.25">
      <c r="BK734200" s="2315"/>
    </row>
    <row r="734201" spans="63:63" x14ac:dyDescent="0.25">
      <c r="BK734201" s="2311"/>
    </row>
    <row r="734225" spans="63:63" x14ac:dyDescent="0.25">
      <c r="BK734225" s="2315"/>
    </row>
    <row r="734226" spans="63:63" x14ac:dyDescent="0.25">
      <c r="BK734226" s="2311"/>
    </row>
    <row r="734250" spans="63:63" x14ac:dyDescent="0.25">
      <c r="BK734250" s="2315"/>
    </row>
    <row r="734251" spans="63:63" x14ac:dyDescent="0.25">
      <c r="BK734251" s="2311"/>
    </row>
    <row r="734275" spans="63:63" x14ac:dyDescent="0.25">
      <c r="BK734275" s="2315"/>
    </row>
    <row r="734276" spans="63:63" x14ac:dyDescent="0.25">
      <c r="BK734276" s="2311"/>
    </row>
    <row r="734300" spans="63:63" x14ac:dyDescent="0.25">
      <c r="BK734300" s="2315"/>
    </row>
    <row r="734301" spans="63:63" x14ac:dyDescent="0.25">
      <c r="BK734301" s="2311"/>
    </row>
    <row r="734325" spans="63:63" x14ac:dyDescent="0.25">
      <c r="BK734325" s="2315"/>
    </row>
    <row r="734326" spans="63:63" x14ac:dyDescent="0.25">
      <c r="BK734326" s="2311"/>
    </row>
    <row r="734350" spans="63:63" x14ac:dyDescent="0.25">
      <c r="BK734350" s="2315"/>
    </row>
    <row r="734351" spans="63:63" x14ac:dyDescent="0.25">
      <c r="BK734351" s="2311"/>
    </row>
    <row r="734375" spans="63:63" x14ac:dyDescent="0.25">
      <c r="BK734375" s="2315"/>
    </row>
    <row r="734376" spans="63:63" x14ac:dyDescent="0.25">
      <c r="BK734376" s="2311"/>
    </row>
    <row r="734400" spans="63:63" x14ac:dyDescent="0.25">
      <c r="BK734400" s="2315"/>
    </row>
    <row r="734401" spans="63:63" x14ac:dyDescent="0.25">
      <c r="BK734401" s="2311"/>
    </row>
    <row r="734425" spans="63:63" x14ac:dyDescent="0.25">
      <c r="BK734425" s="2315"/>
    </row>
    <row r="734426" spans="63:63" x14ac:dyDescent="0.25">
      <c r="BK734426" s="2311"/>
    </row>
    <row r="734450" spans="63:63" x14ac:dyDescent="0.25">
      <c r="BK734450" s="2315"/>
    </row>
    <row r="734451" spans="63:63" x14ac:dyDescent="0.25">
      <c r="BK734451" s="2311"/>
    </row>
    <row r="734475" spans="63:63" x14ac:dyDescent="0.25">
      <c r="BK734475" s="2315"/>
    </row>
    <row r="734476" spans="63:63" x14ac:dyDescent="0.25">
      <c r="BK734476" s="2311"/>
    </row>
    <row r="734500" spans="63:63" x14ac:dyDescent="0.25">
      <c r="BK734500" s="2315"/>
    </row>
    <row r="734501" spans="63:63" x14ac:dyDescent="0.25">
      <c r="BK734501" s="2311"/>
    </row>
    <row r="734525" spans="63:63" x14ac:dyDescent="0.25">
      <c r="BK734525" s="2315"/>
    </row>
    <row r="734526" spans="63:63" x14ac:dyDescent="0.25">
      <c r="BK734526" s="2311"/>
    </row>
    <row r="734550" spans="63:63" x14ac:dyDescent="0.25">
      <c r="BK734550" s="2315"/>
    </row>
    <row r="734551" spans="63:63" x14ac:dyDescent="0.25">
      <c r="BK734551" s="2311"/>
    </row>
    <row r="734575" spans="63:63" x14ac:dyDescent="0.25">
      <c r="BK734575" s="2315"/>
    </row>
    <row r="734576" spans="63:63" x14ac:dyDescent="0.25">
      <c r="BK734576" s="2311"/>
    </row>
    <row r="734600" spans="63:63" x14ac:dyDescent="0.25">
      <c r="BK734600" s="2315"/>
    </row>
    <row r="734601" spans="63:63" x14ac:dyDescent="0.25">
      <c r="BK734601" s="2311"/>
    </row>
    <row r="734625" spans="63:63" x14ac:dyDescent="0.25">
      <c r="BK734625" s="2315"/>
    </row>
    <row r="734626" spans="63:63" x14ac:dyDescent="0.25">
      <c r="BK734626" s="2311"/>
    </row>
    <row r="734650" spans="63:63" x14ac:dyDescent="0.25">
      <c r="BK734650" s="2315"/>
    </row>
    <row r="734651" spans="63:63" x14ac:dyDescent="0.25">
      <c r="BK734651" s="2311"/>
    </row>
    <row r="734675" spans="63:63" x14ac:dyDescent="0.25">
      <c r="BK734675" s="2315"/>
    </row>
    <row r="734676" spans="63:63" x14ac:dyDescent="0.25">
      <c r="BK734676" s="2311"/>
    </row>
    <row r="734700" spans="63:63" x14ac:dyDescent="0.25">
      <c r="BK734700" s="2315"/>
    </row>
    <row r="734701" spans="63:63" x14ac:dyDescent="0.25">
      <c r="BK734701" s="2311"/>
    </row>
    <row r="734725" spans="63:63" x14ac:dyDescent="0.25">
      <c r="BK734725" s="2315"/>
    </row>
    <row r="734726" spans="63:63" x14ac:dyDescent="0.25">
      <c r="BK734726" s="2311"/>
    </row>
    <row r="734750" spans="63:63" x14ac:dyDescent="0.25">
      <c r="BK734750" s="2315"/>
    </row>
    <row r="734751" spans="63:63" x14ac:dyDescent="0.25">
      <c r="BK734751" s="2311"/>
    </row>
    <row r="734775" spans="63:63" x14ac:dyDescent="0.25">
      <c r="BK734775" s="2315"/>
    </row>
    <row r="734776" spans="63:63" x14ac:dyDescent="0.25">
      <c r="BK734776" s="2311"/>
    </row>
    <row r="734800" spans="63:63" x14ac:dyDescent="0.25">
      <c r="BK734800" s="2315"/>
    </row>
    <row r="734801" spans="63:63" x14ac:dyDescent="0.25">
      <c r="BK734801" s="2311"/>
    </row>
    <row r="734825" spans="63:63" x14ac:dyDescent="0.25">
      <c r="BK734825" s="2315"/>
    </row>
    <row r="734826" spans="63:63" x14ac:dyDescent="0.25">
      <c r="BK734826" s="2311"/>
    </row>
    <row r="734850" spans="63:63" x14ac:dyDescent="0.25">
      <c r="BK734850" s="2315"/>
    </row>
    <row r="734851" spans="63:63" x14ac:dyDescent="0.25">
      <c r="BK734851" s="2311"/>
    </row>
    <row r="734875" spans="63:63" x14ac:dyDescent="0.25">
      <c r="BK734875" s="2315"/>
    </row>
    <row r="734876" spans="63:63" x14ac:dyDescent="0.25">
      <c r="BK734876" s="2311"/>
    </row>
    <row r="734900" spans="63:63" x14ac:dyDescent="0.25">
      <c r="BK734900" s="2315"/>
    </row>
    <row r="734901" spans="63:63" x14ac:dyDescent="0.25">
      <c r="BK734901" s="2311"/>
    </row>
    <row r="734925" spans="63:63" x14ac:dyDescent="0.25">
      <c r="BK734925" s="2315"/>
    </row>
    <row r="734926" spans="63:63" x14ac:dyDescent="0.25">
      <c r="BK734926" s="2311"/>
    </row>
    <row r="734950" spans="63:63" x14ac:dyDescent="0.25">
      <c r="BK734950" s="2315"/>
    </row>
    <row r="734951" spans="63:63" x14ac:dyDescent="0.25">
      <c r="BK734951" s="2311"/>
    </row>
    <row r="734975" spans="63:63" x14ac:dyDescent="0.25">
      <c r="BK734975" s="2315"/>
    </row>
    <row r="734976" spans="63:63" x14ac:dyDescent="0.25">
      <c r="BK734976" s="2311"/>
    </row>
    <row r="735000" spans="63:63" x14ac:dyDescent="0.25">
      <c r="BK735000" s="2315"/>
    </row>
    <row r="735001" spans="63:63" x14ac:dyDescent="0.25">
      <c r="BK735001" s="2311"/>
    </row>
    <row r="735025" spans="63:63" x14ac:dyDescent="0.25">
      <c r="BK735025" s="2315"/>
    </row>
    <row r="735026" spans="63:63" x14ac:dyDescent="0.25">
      <c r="BK735026" s="2311"/>
    </row>
    <row r="735050" spans="63:63" x14ac:dyDescent="0.25">
      <c r="BK735050" s="2315"/>
    </row>
    <row r="735051" spans="63:63" x14ac:dyDescent="0.25">
      <c r="BK735051" s="2311"/>
    </row>
    <row r="735075" spans="63:63" x14ac:dyDescent="0.25">
      <c r="BK735075" s="2315"/>
    </row>
    <row r="735076" spans="63:63" x14ac:dyDescent="0.25">
      <c r="BK735076" s="2311"/>
    </row>
    <row r="735100" spans="63:63" x14ac:dyDescent="0.25">
      <c r="BK735100" s="2315"/>
    </row>
    <row r="735101" spans="63:63" x14ac:dyDescent="0.25">
      <c r="BK735101" s="2311"/>
    </row>
    <row r="735125" spans="63:63" x14ac:dyDescent="0.25">
      <c r="BK735125" s="2315"/>
    </row>
    <row r="735126" spans="63:63" x14ac:dyDescent="0.25">
      <c r="BK735126" s="2311"/>
    </row>
    <row r="735150" spans="63:63" x14ac:dyDescent="0.25">
      <c r="BK735150" s="2315"/>
    </row>
    <row r="735151" spans="63:63" x14ac:dyDescent="0.25">
      <c r="BK735151" s="2311"/>
    </row>
    <row r="735175" spans="63:63" x14ac:dyDescent="0.25">
      <c r="BK735175" s="2315"/>
    </row>
    <row r="735176" spans="63:63" x14ac:dyDescent="0.25">
      <c r="BK735176" s="2311"/>
    </row>
    <row r="735200" spans="63:63" x14ac:dyDescent="0.25">
      <c r="BK735200" s="2315"/>
    </row>
    <row r="735201" spans="63:63" x14ac:dyDescent="0.25">
      <c r="BK735201" s="2311"/>
    </row>
    <row r="735225" spans="63:63" x14ac:dyDescent="0.25">
      <c r="BK735225" s="2315"/>
    </row>
    <row r="735226" spans="63:63" x14ac:dyDescent="0.25">
      <c r="BK735226" s="2311"/>
    </row>
    <row r="735250" spans="63:63" x14ac:dyDescent="0.25">
      <c r="BK735250" s="2315"/>
    </row>
    <row r="735251" spans="63:63" x14ac:dyDescent="0.25">
      <c r="BK735251" s="2311"/>
    </row>
    <row r="735275" spans="63:63" x14ac:dyDescent="0.25">
      <c r="BK735275" s="2315"/>
    </row>
    <row r="735276" spans="63:63" x14ac:dyDescent="0.25">
      <c r="BK735276" s="2311"/>
    </row>
    <row r="735300" spans="63:63" x14ac:dyDescent="0.25">
      <c r="BK735300" s="2315"/>
    </row>
    <row r="735301" spans="63:63" x14ac:dyDescent="0.25">
      <c r="BK735301" s="2311"/>
    </row>
    <row r="735325" spans="63:63" x14ac:dyDescent="0.25">
      <c r="BK735325" s="2315"/>
    </row>
    <row r="735326" spans="63:63" x14ac:dyDescent="0.25">
      <c r="BK735326" s="2311"/>
    </row>
    <row r="735350" spans="63:63" x14ac:dyDescent="0.25">
      <c r="BK735350" s="2315"/>
    </row>
    <row r="735351" spans="63:63" x14ac:dyDescent="0.25">
      <c r="BK735351" s="2311"/>
    </row>
    <row r="735375" spans="63:63" x14ac:dyDescent="0.25">
      <c r="BK735375" s="2315"/>
    </row>
    <row r="735376" spans="63:63" x14ac:dyDescent="0.25">
      <c r="BK735376" s="2311"/>
    </row>
    <row r="735400" spans="63:63" x14ac:dyDescent="0.25">
      <c r="BK735400" s="2315"/>
    </row>
    <row r="735401" spans="63:63" x14ac:dyDescent="0.25">
      <c r="BK735401" s="2311"/>
    </row>
    <row r="735425" spans="63:63" x14ac:dyDescent="0.25">
      <c r="BK735425" s="2315"/>
    </row>
    <row r="735426" spans="63:63" x14ac:dyDescent="0.25">
      <c r="BK735426" s="2311"/>
    </row>
    <row r="735450" spans="63:63" x14ac:dyDescent="0.25">
      <c r="BK735450" s="2315"/>
    </row>
    <row r="735451" spans="63:63" x14ac:dyDescent="0.25">
      <c r="BK735451" s="2311"/>
    </row>
    <row r="735475" spans="63:63" x14ac:dyDescent="0.25">
      <c r="BK735475" s="2315"/>
    </row>
    <row r="735476" spans="63:63" x14ac:dyDescent="0.25">
      <c r="BK735476" s="2311"/>
    </row>
    <row r="735500" spans="63:63" x14ac:dyDescent="0.25">
      <c r="BK735500" s="2315"/>
    </row>
    <row r="735501" spans="63:63" x14ac:dyDescent="0.25">
      <c r="BK735501" s="2311"/>
    </row>
    <row r="735525" spans="63:63" x14ac:dyDescent="0.25">
      <c r="BK735525" s="2315"/>
    </row>
    <row r="735526" spans="63:63" x14ac:dyDescent="0.25">
      <c r="BK735526" s="2311"/>
    </row>
    <row r="735550" spans="63:63" x14ac:dyDescent="0.25">
      <c r="BK735550" s="2315"/>
    </row>
    <row r="735551" spans="63:63" x14ac:dyDescent="0.25">
      <c r="BK735551" s="2311"/>
    </row>
    <row r="735575" spans="63:63" x14ac:dyDescent="0.25">
      <c r="BK735575" s="2315"/>
    </row>
    <row r="735576" spans="63:63" x14ac:dyDescent="0.25">
      <c r="BK735576" s="2311"/>
    </row>
    <row r="735600" spans="63:63" x14ac:dyDescent="0.25">
      <c r="BK735600" s="2315"/>
    </row>
    <row r="735601" spans="63:63" x14ac:dyDescent="0.25">
      <c r="BK735601" s="2311"/>
    </row>
    <row r="735625" spans="63:63" x14ac:dyDescent="0.25">
      <c r="BK735625" s="2315"/>
    </row>
    <row r="735626" spans="63:63" x14ac:dyDescent="0.25">
      <c r="BK735626" s="2311"/>
    </row>
    <row r="735650" spans="63:63" x14ac:dyDescent="0.25">
      <c r="BK735650" s="2315"/>
    </row>
    <row r="735651" spans="63:63" x14ac:dyDescent="0.25">
      <c r="BK735651" s="2311"/>
    </row>
    <row r="735675" spans="63:63" x14ac:dyDescent="0.25">
      <c r="BK735675" s="2315"/>
    </row>
    <row r="735676" spans="63:63" x14ac:dyDescent="0.25">
      <c r="BK735676" s="2311"/>
    </row>
    <row r="735700" spans="63:63" x14ac:dyDescent="0.25">
      <c r="BK735700" s="2315"/>
    </row>
    <row r="735701" spans="63:63" x14ac:dyDescent="0.25">
      <c r="BK735701" s="2311"/>
    </row>
    <row r="735725" spans="63:63" x14ac:dyDescent="0.25">
      <c r="BK735725" s="2315"/>
    </row>
    <row r="735726" spans="63:63" x14ac:dyDescent="0.25">
      <c r="BK735726" s="2311"/>
    </row>
    <row r="735750" spans="63:63" x14ac:dyDescent="0.25">
      <c r="BK735750" s="2315"/>
    </row>
    <row r="735751" spans="63:63" x14ac:dyDescent="0.25">
      <c r="BK735751" s="2311"/>
    </row>
    <row r="735775" spans="63:63" x14ac:dyDescent="0.25">
      <c r="BK735775" s="2315"/>
    </row>
    <row r="735776" spans="63:63" x14ac:dyDescent="0.25">
      <c r="BK735776" s="2311"/>
    </row>
    <row r="735800" spans="63:63" x14ac:dyDescent="0.25">
      <c r="BK735800" s="2315"/>
    </row>
    <row r="735801" spans="63:63" x14ac:dyDescent="0.25">
      <c r="BK735801" s="2311"/>
    </row>
    <row r="735825" spans="63:63" x14ac:dyDescent="0.25">
      <c r="BK735825" s="2315"/>
    </row>
    <row r="735826" spans="63:63" x14ac:dyDescent="0.25">
      <c r="BK735826" s="2311"/>
    </row>
    <row r="735850" spans="63:63" x14ac:dyDescent="0.25">
      <c r="BK735850" s="2315"/>
    </row>
    <row r="735851" spans="63:63" x14ac:dyDescent="0.25">
      <c r="BK735851" s="2311"/>
    </row>
    <row r="735875" spans="63:63" x14ac:dyDescent="0.25">
      <c r="BK735875" s="2315"/>
    </row>
    <row r="735876" spans="63:63" x14ac:dyDescent="0.25">
      <c r="BK735876" s="2311"/>
    </row>
    <row r="735900" spans="63:63" x14ac:dyDescent="0.25">
      <c r="BK735900" s="2315"/>
    </row>
    <row r="735901" spans="63:63" x14ac:dyDescent="0.25">
      <c r="BK735901" s="2311"/>
    </row>
    <row r="735925" spans="63:63" x14ac:dyDescent="0.25">
      <c r="BK735925" s="2315"/>
    </row>
    <row r="735926" spans="63:63" x14ac:dyDescent="0.25">
      <c r="BK735926" s="2311"/>
    </row>
    <row r="735950" spans="63:63" x14ac:dyDescent="0.25">
      <c r="BK735950" s="2315"/>
    </row>
    <row r="735951" spans="63:63" x14ac:dyDescent="0.25">
      <c r="BK735951" s="2311"/>
    </row>
    <row r="735975" spans="63:63" x14ac:dyDescent="0.25">
      <c r="BK735975" s="2315"/>
    </row>
    <row r="735976" spans="63:63" x14ac:dyDescent="0.25">
      <c r="BK735976" s="2311"/>
    </row>
    <row r="736000" spans="63:63" x14ac:dyDescent="0.25">
      <c r="BK736000" s="2315"/>
    </row>
    <row r="736001" spans="63:63" x14ac:dyDescent="0.25">
      <c r="BK736001" s="2311"/>
    </row>
    <row r="736025" spans="63:63" x14ac:dyDescent="0.25">
      <c r="BK736025" s="2315"/>
    </row>
    <row r="736026" spans="63:63" x14ac:dyDescent="0.25">
      <c r="BK736026" s="2311"/>
    </row>
    <row r="736050" spans="63:63" x14ac:dyDescent="0.25">
      <c r="BK736050" s="2315"/>
    </row>
    <row r="736051" spans="63:63" x14ac:dyDescent="0.25">
      <c r="BK736051" s="2311"/>
    </row>
    <row r="736075" spans="63:63" x14ac:dyDescent="0.25">
      <c r="BK736075" s="2315"/>
    </row>
    <row r="736076" spans="63:63" x14ac:dyDescent="0.25">
      <c r="BK736076" s="2311"/>
    </row>
    <row r="736100" spans="63:63" x14ac:dyDescent="0.25">
      <c r="BK736100" s="2315"/>
    </row>
    <row r="736101" spans="63:63" x14ac:dyDescent="0.25">
      <c r="BK736101" s="2311"/>
    </row>
    <row r="736125" spans="63:63" x14ac:dyDescent="0.25">
      <c r="BK736125" s="2315"/>
    </row>
    <row r="736126" spans="63:63" x14ac:dyDescent="0.25">
      <c r="BK736126" s="2311"/>
    </row>
    <row r="736150" spans="63:63" x14ac:dyDescent="0.25">
      <c r="BK736150" s="2315"/>
    </row>
    <row r="736151" spans="63:63" x14ac:dyDescent="0.25">
      <c r="BK736151" s="2311"/>
    </row>
    <row r="736175" spans="63:63" x14ac:dyDescent="0.25">
      <c r="BK736175" s="2315"/>
    </row>
    <row r="736176" spans="63:63" x14ac:dyDescent="0.25">
      <c r="BK736176" s="2311"/>
    </row>
    <row r="736200" spans="63:63" x14ac:dyDescent="0.25">
      <c r="BK736200" s="2315"/>
    </row>
    <row r="736201" spans="63:63" x14ac:dyDescent="0.25">
      <c r="BK736201" s="2311"/>
    </row>
    <row r="736225" spans="63:63" x14ac:dyDescent="0.25">
      <c r="BK736225" s="2315"/>
    </row>
    <row r="736226" spans="63:63" x14ac:dyDescent="0.25">
      <c r="BK736226" s="2311"/>
    </row>
    <row r="736250" spans="63:63" x14ac:dyDescent="0.25">
      <c r="BK736250" s="2315"/>
    </row>
    <row r="736251" spans="63:63" x14ac:dyDescent="0.25">
      <c r="BK736251" s="2311"/>
    </row>
    <row r="736275" spans="63:63" x14ac:dyDescent="0.25">
      <c r="BK736275" s="2315"/>
    </row>
    <row r="736276" spans="63:63" x14ac:dyDescent="0.25">
      <c r="BK736276" s="2311"/>
    </row>
    <row r="736300" spans="63:63" x14ac:dyDescent="0.25">
      <c r="BK736300" s="2315"/>
    </row>
    <row r="736301" spans="63:63" x14ac:dyDescent="0.25">
      <c r="BK736301" s="2311"/>
    </row>
    <row r="736325" spans="63:63" x14ac:dyDescent="0.25">
      <c r="BK736325" s="2315"/>
    </row>
    <row r="736326" spans="63:63" x14ac:dyDescent="0.25">
      <c r="BK736326" s="2311"/>
    </row>
    <row r="736350" spans="63:63" x14ac:dyDescent="0.25">
      <c r="BK736350" s="2315"/>
    </row>
    <row r="736351" spans="63:63" x14ac:dyDescent="0.25">
      <c r="BK736351" s="2311"/>
    </row>
    <row r="736375" spans="63:63" x14ac:dyDescent="0.25">
      <c r="BK736375" s="2315"/>
    </row>
    <row r="736376" spans="63:63" x14ac:dyDescent="0.25">
      <c r="BK736376" s="2311"/>
    </row>
    <row r="736400" spans="63:63" x14ac:dyDescent="0.25">
      <c r="BK736400" s="2315"/>
    </row>
    <row r="736401" spans="63:63" x14ac:dyDescent="0.25">
      <c r="BK736401" s="2311"/>
    </row>
    <row r="736425" spans="63:63" x14ac:dyDescent="0.25">
      <c r="BK736425" s="2315"/>
    </row>
    <row r="736426" spans="63:63" x14ac:dyDescent="0.25">
      <c r="BK736426" s="2311"/>
    </row>
    <row r="736450" spans="63:63" x14ac:dyDescent="0.25">
      <c r="BK736450" s="2315"/>
    </row>
    <row r="736451" spans="63:63" x14ac:dyDescent="0.25">
      <c r="BK736451" s="2311"/>
    </row>
    <row r="736475" spans="63:63" x14ac:dyDescent="0.25">
      <c r="BK736475" s="2315"/>
    </row>
    <row r="736476" spans="63:63" x14ac:dyDescent="0.25">
      <c r="BK736476" s="2311"/>
    </row>
    <row r="736500" spans="63:63" x14ac:dyDescent="0.25">
      <c r="BK736500" s="2315"/>
    </row>
    <row r="736501" spans="63:63" x14ac:dyDescent="0.25">
      <c r="BK736501" s="2311"/>
    </row>
    <row r="736525" spans="63:63" x14ac:dyDescent="0.25">
      <c r="BK736525" s="2315"/>
    </row>
    <row r="736526" spans="63:63" x14ac:dyDescent="0.25">
      <c r="BK736526" s="2311"/>
    </row>
    <row r="736550" spans="63:63" x14ac:dyDescent="0.25">
      <c r="BK736550" s="2315"/>
    </row>
    <row r="736551" spans="63:63" x14ac:dyDescent="0.25">
      <c r="BK736551" s="2311"/>
    </row>
    <row r="736575" spans="63:63" x14ac:dyDescent="0.25">
      <c r="BK736575" s="2315"/>
    </row>
    <row r="736576" spans="63:63" x14ac:dyDescent="0.25">
      <c r="BK736576" s="2311"/>
    </row>
    <row r="736600" spans="63:63" x14ac:dyDescent="0.25">
      <c r="BK736600" s="2315"/>
    </row>
    <row r="736601" spans="63:63" x14ac:dyDescent="0.25">
      <c r="BK736601" s="2311"/>
    </row>
    <row r="736625" spans="63:63" x14ac:dyDescent="0.25">
      <c r="BK736625" s="2315"/>
    </row>
    <row r="736626" spans="63:63" x14ac:dyDescent="0.25">
      <c r="BK736626" s="2311"/>
    </row>
    <row r="736650" spans="63:63" x14ac:dyDescent="0.25">
      <c r="BK736650" s="2315"/>
    </row>
    <row r="736651" spans="63:63" x14ac:dyDescent="0.25">
      <c r="BK736651" s="2311"/>
    </row>
    <row r="736675" spans="63:63" x14ac:dyDescent="0.25">
      <c r="BK736675" s="2315"/>
    </row>
    <row r="736676" spans="63:63" x14ac:dyDescent="0.25">
      <c r="BK736676" s="2311"/>
    </row>
    <row r="736700" spans="63:63" x14ac:dyDescent="0.25">
      <c r="BK736700" s="2315"/>
    </row>
    <row r="736701" spans="63:63" x14ac:dyDescent="0.25">
      <c r="BK736701" s="2311"/>
    </row>
    <row r="736725" spans="63:63" x14ac:dyDescent="0.25">
      <c r="BK736725" s="2315"/>
    </row>
    <row r="736726" spans="63:63" x14ac:dyDescent="0.25">
      <c r="BK736726" s="2311"/>
    </row>
    <row r="736750" spans="63:63" x14ac:dyDescent="0.25">
      <c r="BK736750" s="2315"/>
    </row>
    <row r="736751" spans="63:63" x14ac:dyDescent="0.25">
      <c r="BK736751" s="2311"/>
    </row>
    <row r="736775" spans="63:63" x14ac:dyDescent="0.25">
      <c r="BK736775" s="2315"/>
    </row>
    <row r="736776" spans="63:63" x14ac:dyDescent="0.25">
      <c r="BK736776" s="2311"/>
    </row>
    <row r="736800" spans="63:63" x14ac:dyDescent="0.25">
      <c r="BK736800" s="2315"/>
    </row>
    <row r="736801" spans="63:63" x14ac:dyDescent="0.25">
      <c r="BK736801" s="2311"/>
    </row>
    <row r="736825" spans="63:63" x14ac:dyDescent="0.25">
      <c r="BK736825" s="2315"/>
    </row>
    <row r="736826" spans="63:63" x14ac:dyDescent="0.25">
      <c r="BK736826" s="2311"/>
    </row>
    <row r="736850" spans="63:63" x14ac:dyDescent="0.25">
      <c r="BK736850" s="2315"/>
    </row>
    <row r="736851" spans="63:63" x14ac:dyDescent="0.25">
      <c r="BK736851" s="2311"/>
    </row>
    <row r="736875" spans="63:63" x14ac:dyDescent="0.25">
      <c r="BK736875" s="2315"/>
    </row>
    <row r="736876" spans="63:63" x14ac:dyDescent="0.25">
      <c r="BK736876" s="2311"/>
    </row>
    <row r="736900" spans="63:63" x14ac:dyDescent="0.25">
      <c r="BK736900" s="2315"/>
    </row>
    <row r="736901" spans="63:63" x14ac:dyDescent="0.25">
      <c r="BK736901" s="2311"/>
    </row>
    <row r="736925" spans="63:63" x14ac:dyDescent="0.25">
      <c r="BK736925" s="2315"/>
    </row>
    <row r="736926" spans="63:63" x14ac:dyDescent="0.25">
      <c r="BK736926" s="2311"/>
    </row>
    <row r="736950" spans="63:63" x14ac:dyDescent="0.25">
      <c r="BK736950" s="2315"/>
    </row>
    <row r="736951" spans="63:63" x14ac:dyDescent="0.25">
      <c r="BK736951" s="2311"/>
    </row>
    <row r="736975" spans="63:63" x14ac:dyDescent="0.25">
      <c r="BK736975" s="2315"/>
    </row>
    <row r="736976" spans="63:63" x14ac:dyDescent="0.25">
      <c r="BK736976" s="2311"/>
    </row>
    <row r="737000" spans="63:63" x14ac:dyDescent="0.25">
      <c r="BK737000" s="2315"/>
    </row>
    <row r="737001" spans="63:63" x14ac:dyDescent="0.25">
      <c r="BK737001" s="2311"/>
    </row>
    <row r="737025" spans="63:63" x14ac:dyDescent="0.25">
      <c r="BK737025" s="2315"/>
    </row>
    <row r="737026" spans="63:63" x14ac:dyDescent="0.25">
      <c r="BK737026" s="2311"/>
    </row>
    <row r="737050" spans="63:63" x14ac:dyDescent="0.25">
      <c r="BK737050" s="2315"/>
    </row>
    <row r="737051" spans="63:63" x14ac:dyDescent="0.25">
      <c r="BK737051" s="2311"/>
    </row>
    <row r="737075" spans="63:63" x14ac:dyDescent="0.25">
      <c r="BK737075" s="2315"/>
    </row>
    <row r="737076" spans="63:63" x14ac:dyDescent="0.25">
      <c r="BK737076" s="2311"/>
    </row>
    <row r="737100" spans="63:63" x14ac:dyDescent="0.25">
      <c r="BK737100" s="2315"/>
    </row>
    <row r="737101" spans="63:63" x14ac:dyDescent="0.25">
      <c r="BK737101" s="2311"/>
    </row>
    <row r="737125" spans="63:63" x14ac:dyDescent="0.25">
      <c r="BK737125" s="2315"/>
    </row>
    <row r="737126" spans="63:63" x14ac:dyDescent="0.25">
      <c r="BK737126" s="2311"/>
    </row>
    <row r="737150" spans="63:63" x14ac:dyDescent="0.25">
      <c r="BK737150" s="2315"/>
    </row>
    <row r="737151" spans="63:63" x14ac:dyDescent="0.25">
      <c r="BK737151" s="2311"/>
    </row>
    <row r="737175" spans="63:63" x14ac:dyDescent="0.25">
      <c r="BK737175" s="2315"/>
    </row>
    <row r="737176" spans="63:63" x14ac:dyDescent="0.25">
      <c r="BK737176" s="2311"/>
    </row>
    <row r="737200" spans="63:63" x14ac:dyDescent="0.25">
      <c r="BK737200" s="2315"/>
    </row>
    <row r="737201" spans="63:63" x14ac:dyDescent="0.25">
      <c r="BK737201" s="2311"/>
    </row>
    <row r="737225" spans="63:63" x14ac:dyDescent="0.25">
      <c r="BK737225" s="2315"/>
    </row>
    <row r="737226" spans="63:63" x14ac:dyDescent="0.25">
      <c r="BK737226" s="2311"/>
    </row>
    <row r="737250" spans="63:63" x14ac:dyDescent="0.25">
      <c r="BK737250" s="2315"/>
    </row>
    <row r="737251" spans="63:63" x14ac:dyDescent="0.25">
      <c r="BK737251" s="2311"/>
    </row>
    <row r="737275" spans="63:63" x14ac:dyDescent="0.25">
      <c r="BK737275" s="2315"/>
    </row>
    <row r="737276" spans="63:63" x14ac:dyDescent="0.25">
      <c r="BK737276" s="2311"/>
    </row>
    <row r="737300" spans="63:63" x14ac:dyDescent="0.25">
      <c r="BK737300" s="2315"/>
    </row>
    <row r="737301" spans="63:63" x14ac:dyDescent="0.25">
      <c r="BK737301" s="2311"/>
    </row>
    <row r="737325" spans="63:63" x14ac:dyDescent="0.25">
      <c r="BK737325" s="2315"/>
    </row>
    <row r="737326" spans="63:63" x14ac:dyDescent="0.25">
      <c r="BK737326" s="2311"/>
    </row>
    <row r="737350" spans="63:63" x14ac:dyDescent="0.25">
      <c r="BK737350" s="2315"/>
    </row>
    <row r="737351" spans="63:63" x14ac:dyDescent="0.25">
      <c r="BK737351" s="2311"/>
    </row>
    <row r="737375" spans="63:63" x14ac:dyDescent="0.25">
      <c r="BK737375" s="2315"/>
    </row>
    <row r="737376" spans="63:63" x14ac:dyDescent="0.25">
      <c r="BK737376" s="2311"/>
    </row>
    <row r="737400" spans="63:63" x14ac:dyDescent="0.25">
      <c r="BK737400" s="2315"/>
    </row>
    <row r="737401" spans="63:63" x14ac:dyDescent="0.25">
      <c r="BK737401" s="2311"/>
    </row>
    <row r="737425" spans="63:63" x14ac:dyDescent="0.25">
      <c r="BK737425" s="2315"/>
    </row>
    <row r="737426" spans="63:63" x14ac:dyDescent="0.25">
      <c r="BK737426" s="2311"/>
    </row>
    <row r="737450" spans="63:63" x14ac:dyDescent="0.25">
      <c r="BK737450" s="2315"/>
    </row>
    <row r="737451" spans="63:63" x14ac:dyDescent="0.25">
      <c r="BK737451" s="2311"/>
    </row>
    <row r="737475" spans="63:63" x14ac:dyDescent="0.25">
      <c r="BK737475" s="2315"/>
    </row>
    <row r="737476" spans="63:63" x14ac:dyDescent="0.25">
      <c r="BK737476" s="2311"/>
    </row>
    <row r="737500" spans="63:63" x14ac:dyDescent="0.25">
      <c r="BK737500" s="2315"/>
    </row>
    <row r="737501" spans="63:63" x14ac:dyDescent="0.25">
      <c r="BK737501" s="2311"/>
    </row>
    <row r="737525" spans="63:63" x14ac:dyDescent="0.25">
      <c r="BK737525" s="2315"/>
    </row>
    <row r="737526" spans="63:63" x14ac:dyDescent="0.25">
      <c r="BK737526" s="2311"/>
    </row>
    <row r="737550" spans="63:63" x14ac:dyDescent="0.25">
      <c r="BK737550" s="2315"/>
    </row>
    <row r="737551" spans="63:63" x14ac:dyDescent="0.25">
      <c r="BK737551" s="2311"/>
    </row>
    <row r="737575" spans="63:63" x14ac:dyDescent="0.25">
      <c r="BK737575" s="2315"/>
    </row>
    <row r="737576" spans="63:63" x14ac:dyDescent="0.25">
      <c r="BK737576" s="2311"/>
    </row>
    <row r="737600" spans="63:63" x14ac:dyDescent="0.25">
      <c r="BK737600" s="2315"/>
    </row>
    <row r="737601" spans="63:63" x14ac:dyDescent="0.25">
      <c r="BK737601" s="2311"/>
    </row>
    <row r="737625" spans="63:63" x14ac:dyDescent="0.25">
      <c r="BK737625" s="2315"/>
    </row>
    <row r="737626" spans="63:63" x14ac:dyDescent="0.25">
      <c r="BK737626" s="2311"/>
    </row>
    <row r="737650" spans="63:63" x14ac:dyDescent="0.25">
      <c r="BK737650" s="2315"/>
    </row>
    <row r="737651" spans="63:63" x14ac:dyDescent="0.25">
      <c r="BK737651" s="2311"/>
    </row>
    <row r="737675" spans="63:63" x14ac:dyDescent="0.25">
      <c r="BK737675" s="2315"/>
    </row>
    <row r="737676" spans="63:63" x14ac:dyDescent="0.25">
      <c r="BK737676" s="2311"/>
    </row>
    <row r="737700" spans="63:63" x14ac:dyDescent="0.25">
      <c r="BK737700" s="2315"/>
    </row>
    <row r="737701" spans="63:63" x14ac:dyDescent="0.25">
      <c r="BK737701" s="2311"/>
    </row>
    <row r="737725" spans="63:63" x14ac:dyDescent="0.25">
      <c r="BK737725" s="2315"/>
    </row>
    <row r="737726" spans="63:63" x14ac:dyDescent="0.25">
      <c r="BK737726" s="2311"/>
    </row>
    <row r="737750" spans="63:63" x14ac:dyDescent="0.25">
      <c r="BK737750" s="2315"/>
    </row>
    <row r="737751" spans="63:63" x14ac:dyDescent="0.25">
      <c r="BK737751" s="2311"/>
    </row>
    <row r="737775" spans="63:63" x14ac:dyDescent="0.25">
      <c r="BK737775" s="2315"/>
    </row>
    <row r="737776" spans="63:63" x14ac:dyDescent="0.25">
      <c r="BK737776" s="2311"/>
    </row>
    <row r="737800" spans="63:63" x14ac:dyDescent="0.25">
      <c r="BK737800" s="2315"/>
    </row>
    <row r="737801" spans="63:63" x14ac:dyDescent="0.25">
      <c r="BK737801" s="2311"/>
    </row>
    <row r="737825" spans="63:63" x14ac:dyDescent="0.25">
      <c r="BK737825" s="2315"/>
    </row>
    <row r="737826" spans="63:63" x14ac:dyDescent="0.25">
      <c r="BK737826" s="2311"/>
    </row>
    <row r="737850" spans="63:63" x14ac:dyDescent="0.25">
      <c r="BK737850" s="2315"/>
    </row>
    <row r="737851" spans="63:63" x14ac:dyDescent="0.25">
      <c r="BK737851" s="2311"/>
    </row>
    <row r="737875" spans="63:63" x14ac:dyDescent="0.25">
      <c r="BK737875" s="2315"/>
    </row>
    <row r="737876" spans="63:63" x14ac:dyDescent="0.25">
      <c r="BK737876" s="2311"/>
    </row>
    <row r="737900" spans="63:63" x14ac:dyDescent="0.25">
      <c r="BK737900" s="2315"/>
    </row>
    <row r="737901" spans="63:63" x14ac:dyDescent="0.25">
      <c r="BK737901" s="2311"/>
    </row>
    <row r="737925" spans="63:63" x14ac:dyDescent="0.25">
      <c r="BK737925" s="2315"/>
    </row>
    <row r="737926" spans="63:63" x14ac:dyDescent="0.25">
      <c r="BK737926" s="2311"/>
    </row>
    <row r="737950" spans="63:63" x14ac:dyDescent="0.25">
      <c r="BK737950" s="2315"/>
    </row>
    <row r="737951" spans="63:63" x14ac:dyDescent="0.25">
      <c r="BK737951" s="2311"/>
    </row>
    <row r="737975" spans="63:63" x14ac:dyDescent="0.25">
      <c r="BK737975" s="2315"/>
    </row>
    <row r="737976" spans="63:63" x14ac:dyDescent="0.25">
      <c r="BK737976" s="2311"/>
    </row>
    <row r="738000" spans="63:63" x14ac:dyDescent="0.25">
      <c r="BK738000" s="2315"/>
    </row>
    <row r="738001" spans="63:63" x14ac:dyDescent="0.25">
      <c r="BK738001" s="2311"/>
    </row>
    <row r="738025" spans="63:63" x14ac:dyDescent="0.25">
      <c r="BK738025" s="2315"/>
    </row>
    <row r="738026" spans="63:63" x14ac:dyDescent="0.25">
      <c r="BK738026" s="2311"/>
    </row>
    <row r="738050" spans="63:63" x14ac:dyDescent="0.25">
      <c r="BK738050" s="2315"/>
    </row>
    <row r="738051" spans="63:63" x14ac:dyDescent="0.25">
      <c r="BK738051" s="2311"/>
    </row>
    <row r="738075" spans="63:63" x14ac:dyDescent="0.25">
      <c r="BK738075" s="2315"/>
    </row>
    <row r="738076" spans="63:63" x14ac:dyDescent="0.25">
      <c r="BK738076" s="2311"/>
    </row>
    <row r="738100" spans="63:63" x14ac:dyDescent="0.25">
      <c r="BK738100" s="2315"/>
    </row>
    <row r="738101" spans="63:63" x14ac:dyDescent="0.25">
      <c r="BK738101" s="2311"/>
    </row>
    <row r="738125" spans="63:63" x14ac:dyDescent="0.25">
      <c r="BK738125" s="2315"/>
    </row>
    <row r="738126" spans="63:63" x14ac:dyDescent="0.25">
      <c r="BK738126" s="2311"/>
    </row>
    <row r="738150" spans="63:63" x14ac:dyDescent="0.25">
      <c r="BK738150" s="2315"/>
    </row>
    <row r="738151" spans="63:63" x14ac:dyDescent="0.25">
      <c r="BK738151" s="2311"/>
    </row>
    <row r="738175" spans="63:63" x14ac:dyDescent="0.25">
      <c r="BK738175" s="2315"/>
    </row>
    <row r="738176" spans="63:63" x14ac:dyDescent="0.25">
      <c r="BK738176" s="2311"/>
    </row>
    <row r="738200" spans="63:63" x14ac:dyDescent="0.25">
      <c r="BK738200" s="2315"/>
    </row>
    <row r="738201" spans="63:63" x14ac:dyDescent="0.25">
      <c r="BK738201" s="2311"/>
    </row>
    <row r="738225" spans="63:63" x14ac:dyDescent="0.25">
      <c r="BK738225" s="2315"/>
    </row>
    <row r="738226" spans="63:63" x14ac:dyDescent="0.25">
      <c r="BK738226" s="2311"/>
    </row>
    <row r="738250" spans="63:63" x14ac:dyDescent="0.25">
      <c r="BK738250" s="2315"/>
    </row>
    <row r="738251" spans="63:63" x14ac:dyDescent="0.25">
      <c r="BK738251" s="2311"/>
    </row>
    <row r="738275" spans="63:63" x14ac:dyDescent="0.25">
      <c r="BK738275" s="2315"/>
    </row>
    <row r="738276" spans="63:63" x14ac:dyDescent="0.25">
      <c r="BK738276" s="2311"/>
    </row>
    <row r="738300" spans="63:63" x14ac:dyDescent="0.25">
      <c r="BK738300" s="2315"/>
    </row>
    <row r="738301" spans="63:63" x14ac:dyDescent="0.25">
      <c r="BK738301" s="2311"/>
    </row>
    <row r="738325" spans="63:63" x14ac:dyDescent="0.25">
      <c r="BK738325" s="2315"/>
    </row>
    <row r="738326" spans="63:63" x14ac:dyDescent="0.25">
      <c r="BK738326" s="2311"/>
    </row>
    <row r="738350" spans="63:63" x14ac:dyDescent="0.25">
      <c r="BK738350" s="2315"/>
    </row>
    <row r="738351" spans="63:63" x14ac:dyDescent="0.25">
      <c r="BK738351" s="2311"/>
    </row>
    <row r="738375" spans="63:63" x14ac:dyDescent="0.25">
      <c r="BK738375" s="2315"/>
    </row>
    <row r="738376" spans="63:63" x14ac:dyDescent="0.25">
      <c r="BK738376" s="2311"/>
    </row>
    <row r="738400" spans="63:63" x14ac:dyDescent="0.25">
      <c r="BK738400" s="2315"/>
    </row>
    <row r="738401" spans="63:63" x14ac:dyDescent="0.25">
      <c r="BK738401" s="2311"/>
    </row>
    <row r="738425" spans="63:63" x14ac:dyDescent="0.25">
      <c r="BK738425" s="2315"/>
    </row>
    <row r="738426" spans="63:63" x14ac:dyDescent="0.25">
      <c r="BK738426" s="2311"/>
    </row>
    <row r="738450" spans="63:63" x14ac:dyDescent="0.25">
      <c r="BK738450" s="2315"/>
    </row>
    <row r="738451" spans="63:63" x14ac:dyDescent="0.25">
      <c r="BK738451" s="2311"/>
    </row>
    <row r="738475" spans="63:63" x14ac:dyDescent="0.25">
      <c r="BK738475" s="2315"/>
    </row>
    <row r="738476" spans="63:63" x14ac:dyDescent="0.25">
      <c r="BK738476" s="2311"/>
    </row>
    <row r="738500" spans="63:63" x14ac:dyDescent="0.25">
      <c r="BK738500" s="2315"/>
    </row>
    <row r="738501" spans="63:63" x14ac:dyDescent="0.25">
      <c r="BK738501" s="2311"/>
    </row>
    <row r="738525" spans="63:63" x14ac:dyDescent="0.25">
      <c r="BK738525" s="2315"/>
    </row>
    <row r="738526" spans="63:63" x14ac:dyDescent="0.25">
      <c r="BK738526" s="2311"/>
    </row>
    <row r="738550" spans="63:63" x14ac:dyDescent="0.25">
      <c r="BK738550" s="2315"/>
    </row>
    <row r="738551" spans="63:63" x14ac:dyDescent="0.25">
      <c r="BK738551" s="2311"/>
    </row>
    <row r="738575" spans="63:63" x14ac:dyDescent="0.25">
      <c r="BK738575" s="2315"/>
    </row>
    <row r="738576" spans="63:63" x14ac:dyDescent="0.25">
      <c r="BK738576" s="2311"/>
    </row>
    <row r="738600" spans="63:63" x14ac:dyDescent="0.25">
      <c r="BK738600" s="2315"/>
    </row>
    <row r="738601" spans="63:63" x14ac:dyDescent="0.25">
      <c r="BK738601" s="2311"/>
    </row>
    <row r="738625" spans="63:63" x14ac:dyDescent="0.25">
      <c r="BK738625" s="2315"/>
    </row>
    <row r="738626" spans="63:63" x14ac:dyDescent="0.25">
      <c r="BK738626" s="2311"/>
    </row>
    <row r="738650" spans="63:63" x14ac:dyDescent="0.25">
      <c r="BK738650" s="2315"/>
    </row>
    <row r="738651" spans="63:63" x14ac:dyDescent="0.25">
      <c r="BK738651" s="2311"/>
    </row>
    <row r="738675" spans="63:63" x14ac:dyDescent="0.25">
      <c r="BK738675" s="2315"/>
    </row>
    <row r="738676" spans="63:63" x14ac:dyDescent="0.25">
      <c r="BK738676" s="2311"/>
    </row>
    <row r="738700" spans="63:63" x14ac:dyDescent="0.25">
      <c r="BK738700" s="2315"/>
    </row>
    <row r="738701" spans="63:63" x14ac:dyDescent="0.25">
      <c r="BK738701" s="2311"/>
    </row>
    <row r="738725" spans="63:63" x14ac:dyDescent="0.25">
      <c r="BK738725" s="2315"/>
    </row>
    <row r="738726" spans="63:63" x14ac:dyDescent="0.25">
      <c r="BK738726" s="2311"/>
    </row>
    <row r="738750" spans="63:63" x14ac:dyDescent="0.25">
      <c r="BK738750" s="2315"/>
    </row>
    <row r="738751" spans="63:63" x14ac:dyDescent="0.25">
      <c r="BK738751" s="2311"/>
    </row>
    <row r="738775" spans="63:63" x14ac:dyDescent="0.25">
      <c r="BK738775" s="2315"/>
    </row>
    <row r="738776" spans="63:63" x14ac:dyDescent="0.25">
      <c r="BK738776" s="2311"/>
    </row>
    <row r="738800" spans="63:63" x14ac:dyDescent="0.25">
      <c r="BK738800" s="2315"/>
    </row>
    <row r="738801" spans="63:63" x14ac:dyDescent="0.25">
      <c r="BK738801" s="2311"/>
    </row>
    <row r="738825" spans="63:63" x14ac:dyDescent="0.25">
      <c r="BK738825" s="2315"/>
    </row>
    <row r="738826" spans="63:63" x14ac:dyDescent="0.25">
      <c r="BK738826" s="2311"/>
    </row>
    <row r="738850" spans="63:63" x14ac:dyDescent="0.25">
      <c r="BK738850" s="2315"/>
    </row>
    <row r="738851" spans="63:63" x14ac:dyDescent="0.25">
      <c r="BK738851" s="2311"/>
    </row>
    <row r="738875" spans="63:63" x14ac:dyDescent="0.25">
      <c r="BK738875" s="2315"/>
    </row>
    <row r="738876" spans="63:63" x14ac:dyDescent="0.25">
      <c r="BK738876" s="2311"/>
    </row>
    <row r="738900" spans="63:63" x14ac:dyDescent="0.25">
      <c r="BK738900" s="2315"/>
    </row>
    <row r="738901" spans="63:63" x14ac:dyDescent="0.25">
      <c r="BK738901" s="2311"/>
    </row>
    <row r="738925" spans="63:63" x14ac:dyDescent="0.25">
      <c r="BK738925" s="2315"/>
    </row>
    <row r="738926" spans="63:63" x14ac:dyDescent="0.25">
      <c r="BK738926" s="2311"/>
    </row>
    <row r="738950" spans="63:63" x14ac:dyDescent="0.25">
      <c r="BK738950" s="2315"/>
    </row>
    <row r="738951" spans="63:63" x14ac:dyDescent="0.25">
      <c r="BK738951" s="2311"/>
    </row>
    <row r="738975" spans="63:63" x14ac:dyDescent="0.25">
      <c r="BK738975" s="2315"/>
    </row>
    <row r="738976" spans="63:63" x14ac:dyDescent="0.25">
      <c r="BK738976" s="2311"/>
    </row>
    <row r="739000" spans="63:63" x14ac:dyDescent="0.25">
      <c r="BK739000" s="2315"/>
    </row>
    <row r="739001" spans="63:63" x14ac:dyDescent="0.25">
      <c r="BK739001" s="2311"/>
    </row>
    <row r="739025" spans="63:63" x14ac:dyDescent="0.25">
      <c r="BK739025" s="2315"/>
    </row>
    <row r="739026" spans="63:63" x14ac:dyDescent="0.25">
      <c r="BK739026" s="2311"/>
    </row>
    <row r="739050" spans="63:63" x14ac:dyDescent="0.25">
      <c r="BK739050" s="2315"/>
    </row>
    <row r="739051" spans="63:63" x14ac:dyDescent="0.25">
      <c r="BK739051" s="2311"/>
    </row>
    <row r="739075" spans="63:63" x14ac:dyDescent="0.25">
      <c r="BK739075" s="2315"/>
    </row>
    <row r="739076" spans="63:63" x14ac:dyDescent="0.25">
      <c r="BK739076" s="2311"/>
    </row>
    <row r="739100" spans="63:63" x14ac:dyDescent="0.25">
      <c r="BK739100" s="2315"/>
    </row>
    <row r="739101" spans="63:63" x14ac:dyDescent="0.25">
      <c r="BK739101" s="2311"/>
    </row>
    <row r="739125" spans="63:63" x14ac:dyDescent="0.25">
      <c r="BK739125" s="2315"/>
    </row>
    <row r="739126" spans="63:63" x14ac:dyDescent="0.25">
      <c r="BK739126" s="2311"/>
    </row>
    <row r="739150" spans="63:63" x14ac:dyDescent="0.25">
      <c r="BK739150" s="2315"/>
    </row>
    <row r="739151" spans="63:63" x14ac:dyDescent="0.25">
      <c r="BK739151" s="2311"/>
    </row>
    <row r="739175" spans="63:63" x14ac:dyDescent="0.25">
      <c r="BK739175" s="2315"/>
    </row>
    <row r="739176" spans="63:63" x14ac:dyDescent="0.25">
      <c r="BK739176" s="2311"/>
    </row>
    <row r="739200" spans="63:63" x14ac:dyDescent="0.25">
      <c r="BK739200" s="2315"/>
    </row>
    <row r="739201" spans="63:63" x14ac:dyDescent="0.25">
      <c r="BK739201" s="2311"/>
    </row>
    <row r="739225" spans="63:63" x14ac:dyDescent="0.25">
      <c r="BK739225" s="2315"/>
    </row>
    <row r="739226" spans="63:63" x14ac:dyDescent="0.25">
      <c r="BK739226" s="2311"/>
    </row>
    <row r="739250" spans="63:63" x14ac:dyDescent="0.25">
      <c r="BK739250" s="2315"/>
    </row>
    <row r="739251" spans="63:63" x14ac:dyDescent="0.25">
      <c r="BK739251" s="2311"/>
    </row>
    <row r="739275" spans="63:63" x14ac:dyDescent="0.25">
      <c r="BK739275" s="2315"/>
    </row>
    <row r="739276" spans="63:63" x14ac:dyDescent="0.25">
      <c r="BK739276" s="2311"/>
    </row>
    <row r="739300" spans="63:63" x14ac:dyDescent="0.25">
      <c r="BK739300" s="2315"/>
    </row>
    <row r="739301" spans="63:63" x14ac:dyDescent="0.25">
      <c r="BK739301" s="2311"/>
    </row>
    <row r="739325" spans="63:63" x14ac:dyDescent="0.25">
      <c r="BK739325" s="2315"/>
    </row>
    <row r="739326" spans="63:63" x14ac:dyDescent="0.25">
      <c r="BK739326" s="2311"/>
    </row>
    <row r="739350" spans="63:63" x14ac:dyDescent="0.25">
      <c r="BK739350" s="2315"/>
    </row>
    <row r="739351" spans="63:63" x14ac:dyDescent="0.25">
      <c r="BK739351" s="2311"/>
    </row>
    <row r="739375" spans="63:63" x14ac:dyDescent="0.25">
      <c r="BK739375" s="2315"/>
    </row>
    <row r="739376" spans="63:63" x14ac:dyDescent="0.25">
      <c r="BK739376" s="2311"/>
    </row>
    <row r="739400" spans="63:63" x14ac:dyDescent="0.25">
      <c r="BK739400" s="2315"/>
    </row>
    <row r="739401" spans="63:63" x14ac:dyDescent="0.25">
      <c r="BK739401" s="2311"/>
    </row>
    <row r="739425" spans="63:63" x14ac:dyDescent="0.25">
      <c r="BK739425" s="2315"/>
    </row>
    <row r="739426" spans="63:63" x14ac:dyDescent="0.25">
      <c r="BK739426" s="2311"/>
    </row>
    <row r="739450" spans="63:63" x14ac:dyDescent="0.25">
      <c r="BK739450" s="2315"/>
    </row>
    <row r="739451" spans="63:63" x14ac:dyDescent="0.25">
      <c r="BK739451" s="2311"/>
    </row>
    <row r="739475" spans="63:63" x14ac:dyDescent="0.25">
      <c r="BK739475" s="2315"/>
    </row>
    <row r="739476" spans="63:63" x14ac:dyDescent="0.25">
      <c r="BK739476" s="2311"/>
    </row>
    <row r="739500" spans="63:63" x14ac:dyDescent="0.25">
      <c r="BK739500" s="2315"/>
    </row>
    <row r="739501" spans="63:63" x14ac:dyDescent="0.25">
      <c r="BK739501" s="2311"/>
    </row>
    <row r="739525" spans="63:63" x14ac:dyDescent="0.25">
      <c r="BK739525" s="2315"/>
    </row>
    <row r="739526" spans="63:63" x14ac:dyDescent="0.25">
      <c r="BK739526" s="2311"/>
    </row>
    <row r="739550" spans="63:63" x14ac:dyDescent="0.25">
      <c r="BK739550" s="2315"/>
    </row>
    <row r="739551" spans="63:63" x14ac:dyDescent="0.25">
      <c r="BK739551" s="2311"/>
    </row>
    <row r="739575" spans="63:63" x14ac:dyDescent="0.25">
      <c r="BK739575" s="2315"/>
    </row>
    <row r="739576" spans="63:63" x14ac:dyDescent="0.25">
      <c r="BK739576" s="2311"/>
    </row>
    <row r="739600" spans="63:63" x14ac:dyDescent="0.25">
      <c r="BK739600" s="2315"/>
    </row>
    <row r="739601" spans="63:63" x14ac:dyDescent="0.25">
      <c r="BK739601" s="2311"/>
    </row>
    <row r="739625" spans="63:63" x14ac:dyDescent="0.25">
      <c r="BK739625" s="2315"/>
    </row>
    <row r="739626" spans="63:63" x14ac:dyDescent="0.25">
      <c r="BK739626" s="2311"/>
    </row>
    <row r="739650" spans="63:63" x14ac:dyDescent="0.25">
      <c r="BK739650" s="2315"/>
    </row>
    <row r="739651" spans="63:63" x14ac:dyDescent="0.25">
      <c r="BK739651" s="2311"/>
    </row>
    <row r="739675" spans="63:63" x14ac:dyDescent="0.25">
      <c r="BK739675" s="2315"/>
    </row>
    <row r="739676" spans="63:63" x14ac:dyDescent="0.25">
      <c r="BK739676" s="2311"/>
    </row>
    <row r="739700" spans="63:63" x14ac:dyDescent="0.25">
      <c r="BK739700" s="2315"/>
    </row>
    <row r="739701" spans="63:63" x14ac:dyDescent="0.25">
      <c r="BK739701" s="2311"/>
    </row>
    <row r="739725" spans="63:63" x14ac:dyDescent="0.25">
      <c r="BK739725" s="2315"/>
    </row>
    <row r="739726" spans="63:63" x14ac:dyDescent="0.25">
      <c r="BK739726" s="2311"/>
    </row>
    <row r="739750" spans="63:63" x14ac:dyDescent="0.25">
      <c r="BK739750" s="2315"/>
    </row>
    <row r="739751" spans="63:63" x14ac:dyDescent="0.25">
      <c r="BK739751" s="2311"/>
    </row>
    <row r="739775" spans="63:63" x14ac:dyDescent="0.25">
      <c r="BK739775" s="2315"/>
    </row>
    <row r="739776" spans="63:63" x14ac:dyDescent="0.25">
      <c r="BK739776" s="2311"/>
    </row>
    <row r="739800" spans="63:63" x14ac:dyDescent="0.25">
      <c r="BK739800" s="2315"/>
    </row>
    <row r="739801" spans="63:63" x14ac:dyDescent="0.25">
      <c r="BK739801" s="2311"/>
    </row>
    <row r="739825" spans="63:63" x14ac:dyDescent="0.25">
      <c r="BK739825" s="2315"/>
    </row>
    <row r="739826" spans="63:63" x14ac:dyDescent="0.25">
      <c r="BK739826" s="2311"/>
    </row>
    <row r="739850" spans="63:63" x14ac:dyDescent="0.25">
      <c r="BK739850" s="2315"/>
    </row>
    <row r="739851" spans="63:63" x14ac:dyDescent="0.25">
      <c r="BK739851" s="2311"/>
    </row>
    <row r="739875" spans="63:63" x14ac:dyDescent="0.25">
      <c r="BK739875" s="2315"/>
    </row>
    <row r="739876" spans="63:63" x14ac:dyDescent="0.25">
      <c r="BK739876" s="2311"/>
    </row>
    <row r="739900" spans="63:63" x14ac:dyDescent="0.25">
      <c r="BK739900" s="2315"/>
    </row>
    <row r="739901" spans="63:63" x14ac:dyDescent="0.25">
      <c r="BK739901" s="2311"/>
    </row>
    <row r="739925" spans="63:63" x14ac:dyDescent="0.25">
      <c r="BK739925" s="2315"/>
    </row>
    <row r="739926" spans="63:63" x14ac:dyDescent="0.25">
      <c r="BK739926" s="2311"/>
    </row>
    <row r="739950" spans="63:63" x14ac:dyDescent="0.25">
      <c r="BK739950" s="2315"/>
    </row>
    <row r="739951" spans="63:63" x14ac:dyDescent="0.25">
      <c r="BK739951" s="2311"/>
    </row>
    <row r="739975" spans="63:63" x14ac:dyDescent="0.25">
      <c r="BK739975" s="2315"/>
    </row>
    <row r="739976" spans="63:63" x14ac:dyDescent="0.25">
      <c r="BK739976" s="2311"/>
    </row>
    <row r="740000" spans="63:63" x14ac:dyDescent="0.25">
      <c r="BK740000" s="2315"/>
    </row>
    <row r="740001" spans="63:63" x14ac:dyDescent="0.25">
      <c r="BK740001" s="2311"/>
    </row>
    <row r="740025" spans="63:63" x14ac:dyDescent="0.25">
      <c r="BK740025" s="2315"/>
    </row>
    <row r="740026" spans="63:63" x14ac:dyDescent="0.25">
      <c r="BK740026" s="2311"/>
    </row>
    <row r="740050" spans="63:63" x14ac:dyDescent="0.25">
      <c r="BK740050" s="2315"/>
    </row>
    <row r="740051" spans="63:63" x14ac:dyDescent="0.25">
      <c r="BK740051" s="2311"/>
    </row>
    <row r="740075" spans="63:63" x14ac:dyDescent="0.25">
      <c r="BK740075" s="2315"/>
    </row>
    <row r="740076" spans="63:63" x14ac:dyDescent="0.25">
      <c r="BK740076" s="2311"/>
    </row>
    <row r="740100" spans="63:63" x14ac:dyDescent="0.25">
      <c r="BK740100" s="2315"/>
    </row>
    <row r="740101" spans="63:63" x14ac:dyDescent="0.25">
      <c r="BK740101" s="2311"/>
    </row>
    <row r="740125" spans="63:63" x14ac:dyDescent="0.25">
      <c r="BK740125" s="2315"/>
    </row>
    <row r="740126" spans="63:63" x14ac:dyDescent="0.25">
      <c r="BK740126" s="2311"/>
    </row>
    <row r="740150" spans="63:63" x14ac:dyDescent="0.25">
      <c r="BK740150" s="2315"/>
    </row>
    <row r="740151" spans="63:63" x14ac:dyDescent="0.25">
      <c r="BK740151" s="2311"/>
    </row>
    <row r="740175" spans="63:63" x14ac:dyDescent="0.25">
      <c r="BK740175" s="2315"/>
    </row>
    <row r="740176" spans="63:63" x14ac:dyDescent="0.25">
      <c r="BK740176" s="2311"/>
    </row>
    <row r="740200" spans="63:63" x14ac:dyDescent="0.25">
      <c r="BK740200" s="2315"/>
    </row>
    <row r="740201" spans="63:63" x14ac:dyDescent="0.25">
      <c r="BK740201" s="2311"/>
    </row>
    <row r="740225" spans="63:63" x14ac:dyDescent="0.25">
      <c r="BK740225" s="2315"/>
    </row>
    <row r="740226" spans="63:63" x14ac:dyDescent="0.25">
      <c r="BK740226" s="2311"/>
    </row>
    <row r="740250" spans="63:63" x14ac:dyDescent="0.25">
      <c r="BK740250" s="2315"/>
    </row>
    <row r="740251" spans="63:63" x14ac:dyDescent="0.25">
      <c r="BK740251" s="2311"/>
    </row>
    <row r="740275" spans="63:63" x14ac:dyDescent="0.25">
      <c r="BK740275" s="2315"/>
    </row>
    <row r="740276" spans="63:63" x14ac:dyDescent="0.25">
      <c r="BK740276" s="2311"/>
    </row>
    <row r="740300" spans="63:63" x14ac:dyDescent="0.25">
      <c r="BK740300" s="2315"/>
    </row>
    <row r="740301" spans="63:63" x14ac:dyDescent="0.25">
      <c r="BK740301" s="2311"/>
    </row>
    <row r="740325" spans="63:63" x14ac:dyDescent="0.25">
      <c r="BK740325" s="2315"/>
    </row>
    <row r="740326" spans="63:63" x14ac:dyDescent="0.25">
      <c r="BK740326" s="2311"/>
    </row>
    <row r="740350" spans="63:63" x14ac:dyDescent="0.25">
      <c r="BK740350" s="2315"/>
    </row>
    <row r="740351" spans="63:63" x14ac:dyDescent="0.25">
      <c r="BK740351" s="2311"/>
    </row>
    <row r="740375" spans="63:63" x14ac:dyDescent="0.25">
      <c r="BK740375" s="2315"/>
    </row>
    <row r="740376" spans="63:63" x14ac:dyDescent="0.25">
      <c r="BK740376" s="2311"/>
    </row>
    <row r="740400" spans="63:63" x14ac:dyDescent="0.25">
      <c r="BK740400" s="2315"/>
    </row>
    <row r="740401" spans="63:63" x14ac:dyDescent="0.25">
      <c r="BK740401" s="2311"/>
    </row>
    <row r="740425" spans="63:63" x14ac:dyDescent="0.25">
      <c r="BK740425" s="2315"/>
    </row>
    <row r="740426" spans="63:63" x14ac:dyDescent="0.25">
      <c r="BK740426" s="2311"/>
    </row>
    <row r="740450" spans="63:63" x14ac:dyDescent="0.25">
      <c r="BK740450" s="2315"/>
    </row>
    <row r="740451" spans="63:63" x14ac:dyDescent="0.25">
      <c r="BK740451" s="2311"/>
    </row>
    <row r="740475" spans="63:63" x14ac:dyDescent="0.25">
      <c r="BK740475" s="2315"/>
    </row>
    <row r="740476" spans="63:63" x14ac:dyDescent="0.25">
      <c r="BK740476" s="2311"/>
    </row>
    <row r="740500" spans="63:63" x14ac:dyDescent="0.25">
      <c r="BK740500" s="2315"/>
    </row>
    <row r="740501" spans="63:63" x14ac:dyDescent="0.25">
      <c r="BK740501" s="2311"/>
    </row>
    <row r="740525" spans="63:63" x14ac:dyDescent="0.25">
      <c r="BK740525" s="2315"/>
    </row>
    <row r="740526" spans="63:63" x14ac:dyDescent="0.25">
      <c r="BK740526" s="2311"/>
    </row>
    <row r="740550" spans="63:63" x14ac:dyDescent="0.25">
      <c r="BK740550" s="2315"/>
    </row>
    <row r="740551" spans="63:63" x14ac:dyDescent="0.25">
      <c r="BK740551" s="2311"/>
    </row>
    <row r="740575" spans="63:63" x14ac:dyDescent="0.25">
      <c r="BK740575" s="2315"/>
    </row>
    <row r="740576" spans="63:63" x14ac:dyDescent="0.25">
      <c r="BK740576" s="2311"/>
    </row>
    <row r="740600" spans="63:63" x14ac:dyDescent="0.25">
      <c r="BK740600" s="2315"/>
    </row>
    <row r="740601" spans="63:63" x14ac:dyDescent="0.25">
      <c r="BK740601" s="2311"/>
    </row>
    <row r="740625" spans="63:63" x14ac:dyDescent="0.25">
      <c r="BK740625" s="2315"/>
    </row>
    <row r="740626" spans="63:63" x14ac:dyDescent="0.25">
      <c r="BK740626" s="2311"/>
    </row>
    <row r="740650" spans="63:63" x14ac:dyDescent="0.25">
      <c r="BK740650" s="2315"/>
    </row>
    <row r="740651" spans="63:63" x14ac:dyDescent="0.25">
      <c r="BK740651" s="2311"/>
    </row>
    <row r="740675" spans="63:63" x14ac:dyDescent="0.25">
      <c r="BK740675" s="2315"/>
    </row>
    <row r="740676" spans="63:63" x14ac:dyDescent="0.25">
      <c r="BK740676" s="2311"/>
    </row>
    <row r="740700" spans="63:63" x14ac:dyDescent="0.25">
      <c r="BK740700" s="2315"/>
    </row>
    <row r="740701" spans="63:63" x14ac:dyDescent="0.25">
      <c r="BK740701" s="2311"/>
    </row>
    <row r="740725" spans="63:63" x14ac:dyDescent="0.25">
      <c r="BK740725" s="2315"/>
    </row>
    <row r="740726" spans="63:63" x14ac:dyDescent="0.25">
      <c r="BK740726" s="2311"/>
    </row>
    <row r="740750" spans="63:63" x14ac:dyDescent="0.25">
      <c r="BK740750" s="2315"/>
    </row>
    <row r="740751" spans="63:63" x14ac:dyDescent="0.25">
      <c r="BK740751" s="2311"/>
    </row>
    <row r="740775" spans="63:63" x14ac:dyDescent="0.25">
      <c r="BK740775" s="2315"/>
    </row>
    <row r="740776" spans="63:63" x14ac:dyDescent="0.25">
      <c r="BK740776" s="2311"/>
    </row>
    <row r="740800" spans="63:63" x14ac:dyDescent="0.25">
      <c r="BK740800" s="2315"/>
    </row>
    <row r="740801" spans="63:63" x14ac:dyDescent="0.25">
      <c r="BK740801" s="2311"/>
    </row>
    <row r="740825" spans="63:63" x14ac:dyDescent="0.25">
      <c r="BK740825" s="2315"/>
    </row>
    <row r="740826" spans="63:63" x14ac:dyDescent="0.25">
      <c r="BK740826" s="2311"/>
    </row>
    <row r="740850" spans="63:63" x14ac:dyDescent="0.25">
      <c r="BK740850" s="2315"/>
    </row>
    <row r="740851" spans="63:63" x14ac:dyDescent="0.25">
      <c r="BK740851" s="2311"/>
    </row>
    <row r="740875" spans="63:63" x14ac:dyDescent="0.25">
      <c r="BK740875" s="2315"/>
    </row>
    <row r="740876" spans="63:63" x14ac:dyDescent="0.25">
      <c r="BK740876" s="2311"/>
    </row>
    <row r="740900" spans="63:63" x14ac:dyDescent="0.25">
      <c r="BK740900" s="2315"/>
    </row>
    <row r="740901" spans="63:63" x14ac:dyDescent="0.25">
      <c r="BK740901" s="2311"/>
    </row>
    <row r="740925" spans="63:63" x14ac:dyDescent="0.25">
      <c r="BK740925" s="2315"/>
    </row>
    <row r="740926" spans="63:63" x14ac:dyDescent="0.25">
      <c r="BK740926" s="2311"/>
    </row>
    <row r="740950" spans="63:63" x14ac:dyDescent="0.25">
      <c r="BK740950" s="2315"/>
    </row>
    <row r="740951" spans="63:63" x14ac:dyDescent="0.25">
      <c r="BK740951" s="2311"/>
    </row>
    <row r="740975" spans="63:63" x14ac:dyDescent="0.25">
      <c r="BK740975" s="2315"/>
    </row>
    <row r="740976" spans="63:63" x14ac:dyDescent="0.25">
      <c r="BK740976" s="2311"/>
    </row>
    <row r="741000" spans="63:63" x14ac:dyDescent="0.25">
      <c r="BK741000" s="2315"/>
    </row>
    <row r="741001" spans="63:63" x14ac:dyDescent="0.25">
      <c r="BK741001" s="2311"/>
    </row>
    <row r="741025" spans="63:63" x14ac:dyDescent="0.25">
      <c r="BK741025" s="2315"/>
    </row>
    <row r="741026" spans="63:63" x14ac:dyDescent="0.25">
      <c r="BK741026" s="2311"/>
    </row>
    <row r="741050" spans="63:63" x14ac:dyDescent="0.25">
      <c r="BK741050" s="2315"/>
    </row>
    <row r="741051" spans="63:63" x14ac:dyDescent="0.25">
      <c r="BK741051" s="2311"/>
    </row>
    <row r="741075" spans="63:63" x14ac:dyDescent="0.25">
      <c r="BK741075" s="2315"/>
    </row>
    <row r="741076" spans="63:63" x14ac:dyDescent="0.25">
      <c r="BK741076" s="2311"/>
    </row>
    <row r="741100" spans="63:63" x14ac:dyDescent="0.25">
      <c r="BK741100" s="2315"/>
    </row>
    <row r="741101" spans="63:63" x14ac:dyDescent="0.25">
      <c r="BK741101" s="2311"/>
    </row>
    <row r="741125" spans="63:63" x14ac:dyDescent="0.25">
      <c r="BK741125" s="2315"/>
    </row>
    <row r="741126" spans="63:63" x14ac:dyDescent="0.25">
      <c r="BK741126" s="2311"/>
    </row>
    <row r="741150" spans="63:63" x14ac:dyDescent="0.25">
      <c r="BK741150" s="2315"/>
    </row>
    <row r="741151" spans="63:63" x14ac:dyDescent="0.25">
      <c r="BK741151" s="2311"/>
    </row>
    <row r="741175" spans="63:63" x14ac:dyDescent="0.25">
      <c r="BK741175" s="2315"/>
    </row>
    <row r="741176" spans="63:63" x14ac:dyDescent="0.25">
      <c r="BK741176" s="2311"/>
    </row>
    <row r="741200" spans="63:63" x14ac:dyDescent="0.25">
      <c r="BK741200" s="2315"/>
    </row>
    <row r="741201" spans="63:63" x14ac:dyDescent="0.25">
      <c r="BK741201" s="2311"/>
    </row>
    <row r="741225" spans="63:63" x14ac:dyDescent="0.25">
      <c r="BK741225" s="2315"/>
    </row>
    <row r="741226" spans="63:63" x14ac:dyDescent="0.25">
      <c r="BK741226" s="2311"/>
    </row>
    <row r="741250" spans="63:63" x14ac:dyDescent="0.25">
      <c r="BK741250" s="2315"/>
    </row>
    <row r="741251" spans="63:63" x14ac:dyDescent="0.25">
      <c r="BK741251" s="2311"/>
    </row>
    <row r="741275" spans="63:63" x14ac:dyDescent="0.25">
      <c r="BK741275" s="2315"/>
    </row>
    <row r="741276" spans="63:63" x14ac:dyDescent="0.25">
      <c r="BK741276" s="2311"/>
    </row>
    <row r="741300" spans="63:63" x14ac:dyDescent="0.25">
      <c r="BK741300" s="2315"/>
    </row>
    <row r="741301" spans="63:63" x14ac:dyDescent="0.25">
      <c r="BK741301" s="2311"/>
    </row>
    <row r="741325" spans="63:63" x14ac:dyDescent="0.25">
      <c r="BK741325" s="2315"/>
    </row>
    <row r="741326" spans="63:63" x14ac:dyDescent="0.25">
      <c r="BK741326" s="2311"/>
    </row>
    <row r="741350" spans="63:63" x14ac:dyDescent="0.25">
      <c r="BK741350" s="2315"/>
    </row>
    <row r="741351" spans="63:63" x14ac:dyDescent="0.25">
      <c r="BK741351" s="2311"/>
    </row>
    <row r="741375" spans="63:63" x14ac:dyDescent="0.25">
      <c r="BK741375" s="2315"/>
    </row>
    <row r="741376" spans="63:63" x14ac:dyDescent="0.25">
      <c r="BK741376" s="2311"/>
    </row>
    <row r="741400" spans="63:63" x14ac:dyDescent="0.25">
      <c r="BK741400" s="2315"/>
    </row>
    <row r="741401" spans="63:63" x14ac:dyDescent="0.25">
      <c r="BK741401" s="2311"/>
    </row>
    <row r="741425" spans="63:63" x14ac:dyDescent="0.25">
      <c r="BK741425" s="2315"/>
    </row>
    <row r="741426" spans="63:63" x14ac:dyDescent="0.25">
      <c r="BK741426" s="2311"/>
    </row>
    <row r="741450" spans="63:63" x14ac:dyDescent="0.25">
      <c r="BK741450" s="2315"/>
    </row>
    <row r="741451" spans="63:63" x14ac:dyDescent="0.25">
      <c r="BK741451" s="2311"/>
    </row>
    <row r="741475" spans="63:63" x14ac:dyDescent="0.25">
      <c r="BK741475" s="2315"/>
    </row>
    <row r="741476" spans="63:63" x14ac:dyDescent="0.25">
      <c r="BK741476" s="2311"/>
    </row>
    <row r="741500" spans="63:63" x14ac:dyDescent="0.25">
      <c r="BK741500" s="2315"/>
    </row>
    <row r="741501" spans="63:63" x14ac:dyDescent="0.25">
      <c r="BK741501" s="2311"/>
    </row>
    <row r="741525" spans="63:63" x14ac:dyDescent="0.25">
      <c r="BK741525" s="2315"/>
    </row>
    <row r="741526" spans="63:63" x14ac:dyDescent="0.25">
      <c r="BK741526" s="2311"/>
    </row>
    <row r="741550" spans="63:63" x14ac:dyDescent="0.25">
      <c r="BK741550" s="2315"/>
    </row>
    <row r="741551" spans="63:63" x14ac:dyDescent="0.25">
      <c r="BK741551" s="2311"/>
    </row>
    <row r="741575" spans="63:63" x14ac:dyDescent="0.25">
      <c r="BK741575" s="2315"/>
    </row>
    <row r="741576" spans="63:63" x14ac:dyDescent="0.25">
      <c r="BK741576" s="2311"/>
    </row>
    <row r="741600" spans="63:63" x14ac:dyDescent="0.25">
      <c r="BK741600" s="2315"/>
    </row>
    <row r="741601" spans="63:63" x14ac:dyDescent="0.25">
      <c r="BK741601" s="2311"/>
    </row>
    <row r="741625" spans="63:63" x14ac:dyDescent="0.25">
      <c r="BK741625" s="2315"/>
    </row>
    <row r="741626" spans="63:63" x14ac:dyDescent="0.25">
      <c r="BK741626" s="2311"/>
    </row>
    <row r="741650" spans="63:63" x14ac:dyDescent="0.25">
      <c r="BK741650" s="2315"/>
    </row>
    <row r="741651" spans="63:63" x14ac:dyDescent="0.25">
      <c r="BK741651" s="2311"/>
    </row>
    <row r="741675" spans="63:63" x14ac:dyDescent="0.25">
      <c r="BK741675" s="2315"/>
    </row>
    <row r="741676" spans="63:63" x14ac:dyDescent="0.25">
      <c r="BK741676" s="2311"/>
    </row>
    <row r="741700" spans="63:63" x14ac:dyDescent="0.25">
      <c r="BK741700" s="2315"/>
    </row>
    <row r="741701" spans="63:63" x14ac:dyDescent="0.25">
      <c r="BK741701" s="2311"/>
    </row>
    <row r="741725" spans="63:63" x14ac:dyDescent="0.25">
      <c r="BK741725" s="2315"/>
    </row>
    <row r="741726" spans="63:63" x14ac:dyDescent="0.25">
      <c r="BK741726" s="2311"/>
    </row>
    <row r="741750" spans="63:63" x14ac:dyDescent="0.25">
      <c r="BK741750" s="2315"/>
    </row>
    <row r="741751" spans="63:63" x14ac:dyDescent="0.25">
      <c r="BK741751" s="2311"/>
    </row>
    <row r="741775" spans="63:63" x14ac:dyDescent="0.25">
      <c r="BK741775" s="2315"/>
    </row>
    <row r="741776" spans="63:63" x14ac:dyDescent="0.25">
      <c r="BK741776" s="2311"/>
    </row>
    <row r="741800" spans="63:63" x14ac:dyDescent="0.25">
      <c r="BK741800" s="2315"/>
    </row>
    <row r="741801" spans="63:63" x14ac:dyDescent="0.25">
      <c r="BK741801" s="2311"/>
    </row>
    <row r="741825" spans="63:63" x14ac:dyDescent="0.25">
      <c r="BK741825" s="2315"/>
    </row>
    <row r="741826" spans="63:63" x14ac:dyDescent="0.25">
      <c r="BK741826" s="2311"/>
    </row>
    <row r="741850" spans="63:63" x14ac:dyDescent="0.25">
      <c r="BK741850" s="2315"/>
    </row>
    <row r="741851" spans="63:63" x14ac:dyDescent="0.25">
      <c r="BK741851" s="2311"/>
    </row>
    <row r="741875" spans="63:63" x14ac:dyDescent="0.25">
      <c r="BK741875" s="2315"/>
    </row>
    <row r="741876" spans="63:63" x14ac:dyDescent="0.25">
      <c r="BK741876" s="2311"/>
    </row>
    <row r="741900" spans="63:63" x14ac:dyDescent="0.25">
      <c r="BK741900" s="2315"/>
    </row>
    <row r="741901" spans="63:63" x14ac:dyDescent="0.25">
      <c r="BK741901" s="2311"/>
    </row>
    <row r="741925" spans="63:63" x14ac:dyDescent="0.25">
      <c r="BK741925" s="2315"/>
    </row>
    <row r="741926" spans="63:63" x14ac:dyDescent="0.25">
      <c r="BK741926" s="2311"/>
    </row>
    <row r="741950" spans="63:63" x14ac:dyDescent="0.25">
      <c r="BK741950" s="2315"/>
    </row>
    <row r="741951" spans="63:63" x14ac:dyDescent="0.25">
      <c r="BK741951" s="2311"/>
    </row>
    <row r="741975" spans="63:63" x14ac:dyDescent="0.25">
      <c r="BK741975" s="2315"/>
    </row>
    <row r="741976" spans="63:63" x14ac:dyDescent="0.25">
      <c r="BK741976" s="2311"/>
    </row>
    <row r="742000" spans="63:63" x14ac:dyDescent="0.25">
      <c r="BK742000" s="2315"/>
    </row>
    <row r="742001" spans="63:63" x14ac:dyDescent="0.25">
      <c r="BK742001" s="2311"/>
    </row>
    <row r="742025" spans="63:63" x14ac:dyDescent="0.25">
      <c r="BK742025" s="2315"/>
    </row>
    <row r="742026" spans="63:63" x14ac:dyDescent="0.25">
      <c r="BK742026" s="2311"/>
    </row>
    <row r="742050" spans="63:63" x14ac:dyDescent="0.25">
      <c r="BK742050" s="2315"/>
    </row>
    <row r="742051" spans="63:63" x14ac:dyDescent="0.25">
      <c r="BK742051" s="2311"/>
    </row>
    <row r="742075" spans="63:63" x14ac:dyDescent="0.25">
      <c r="BK742075" s="2315"/>
    </row>
    <row r="742076" spans="63:63" x14ac:dyDescent="0.25">
      <c r="BK742076" s="2311"/>
    </row>
    <row r="742100" spans="63:63" x14ac:dyDescent="0.25">
      <c r="BK742100" s="2315"/>
    </row>
    <row r="742101" spans="63:63" x14ac:dyDescent="0.25">
      <c r="BK742101" s="2311"/>
    </row>
    <row r="742125" spans="63:63" x14ac:dyDescent="0.25">
      <c r="BK742125" s="2315"/>
    </row>
    <row r="742126" spans="63:63" x14ac:dyDescent="0.25">
      <c r="BK742126" s="2311"/>
    </row>
    <row r="742150" spans="63:63" x14ac:dyDescent="0.25">
      <c r="BK742150" s="2315"/>
    </row>
    <row r="742151" spans="63:63" x14ac:dyDescent="0.25">
      <c r="BK742151" s="2311"/>
    </row>
    <row r="742175" spans="63:63" x14ac:dyDescent="0.25">
      <c r="BK742175" s="2315"/>
    </row>
    <row r="742176" spans="63:63" x14ac:dyDescent="0.25">
      <c r="BK742176" s="2311"/>
    </row>
    <row r="742200" spans="63:63" x14ac:dyDescent="0.25">
      <c r="BK742200" s="2315"/>
    </row>
    <row r="742201" spans="63:63" x14ac:dyDescent="0.25">
      <c r="BK742201" s="2311"/>
    </row>
    <row r="742225" spans="63:63" x14ac:dyDescent="0.25">
      <c r="BK742225" s="2315"/>
    </row>
    <row r="742226" spans="63:63" x14ac:dyDescent="0.25">
      <c r="BK742226" s="2311"/>
    </row>
    <row r="742250" spans="63:63" x14ac:dyDescent="0.25">
      <c r="BK742250" s="2315"/>
    </row>
    <row r="742251" spans="63:63" x14ac:dyDescent="0.25">
      <c r="BK742251" s="2311"/>
    </row>
    <row r="742275" spans="63:63" x14ac:dyDescent="0.25">
      <c r="BK742275" s="2315"/>
    </row>
    <row r="742276" spans="63:63" x14ac:dyDescent="0.25">
      <c r="BK742276" s="2311"/>
    </row>
    <row r="742300" spans="63:63" x14ac:dyDescent="0.25">
      <c r="BK742300" s="2315"/>
    </row>
    <row r="742301" spans="63:63" x14ac:dyDescent="0.25">
      <c r="BK742301" s="2311"/>
    </row>
    <row r="742325" spans="63:63" x14ac:dyDescent="0.25">
      <c r="BK742325" s="2315"/>
    </row>
    <row r="742326" spans="63:63" x14ac:dyDescent="0.25">
      <c r="BK742326" s="2311"/>
    </row>
    <row r="742350" spans="63:63" x14ac:dyDescent="0.25">
      <c r="BK742350" s="2315"/>
    </row>
    <row r="742351" spans="63:63" x14ac:dyDescent="0.25">
      <c r="BK742351" s="2311"/>
    </row>
    <row r="742375" spans="63:63" x14ac:dyDescent="0.25">
      <c r="BK742375" s="2315"/>
    </row>
    <row r="742376" spans="63:63" x14ac:dyDescent="0.25">
      <c r="BK742376" s="2311"/>
    </row>
    <row r="742400" spans="63:63" x14ac:dyDescent="0.25">
      <c r="BK742400" s="2315"/>
    </row>
    <row r="742401" spans="63:63" x14ac:dyDescent="0.25">
      <c r="BK742401" s="2311"/>
    </row>
    <row r="742425" spans="63:63" x14ac:dyDescent="0.25">
      <c r="BK742425" s="2315"/>
    </row>
    <row r="742426" spans="63:63" x14ac:dyDescent="0.25">
      <c r="BK742426" s="2311"/>
    </row>
    <row r="742450" spans="63:63" x14ac:dyDescent="0.25">
      <c r="BK742450" s="2315"/>
    </row>
    <row r="742451" spans="63:63" x14ac:dyDescent="0.25">
      <c r="BK742451" s="2311"/>
    </row>
    <row r="742475" spans="63:63" x14ac:dyDescent="0.25">
      <c r="BK742475" s="2315"/>
    </row>
    <row r="742476" spans="63:63" x14ac:dyDescent="0.25">
      <c r="BK742476" s="2311"/>
    </row>
    <row r="742500" spans="63:63" x14ac:dyDescent="0.25">
      <c r="BK742500" s="2315"/>
    </row>
    <row r="742501" spans="63:63" x14ac:dyDescent="0.25">
      <c r="BK742501" s="2311"/>
    </row>
    <row r="742525" spans="63:63" x14ac:dyDescent="0.25">
      <c r="BK742525" s="2315"/>
    </row>
    <row r="742526" spans="63:63" x14ac:dyDescent="0.25">
      <c r="BK742526" s="2311"/>
    </row>
    <row r="742550" spans="63:63" x14ac:dyDescent="0.25">
      <c r="BK742550" s="2315"/>
    </row>
    <row r="742551" spans="63:63" x14ac:dyDescent="0.25">
      <c r="BK742551" s="2311"/>
    </row>
    <row r="742575" spans="63:63" x14ac:dyDescent="0.25">
      <c r="BK742575" s="2315"/>
    </row>
    <row r="742576" spans="63:63" x14ac:dyDescent="0.25">
      <c r="BK742576" s="2311"/>
    </row>
    <row r="742600" spans="63:63" x14ac:dyDescent="0.25">
      <c r="BK742600" s="2315"/>
    </row>
    <row r="742601" spans="63:63" x14ac:dyDescent="0.25">
      <c r="BK742601" s="2311"/>
    </row>
    <row r="742625" spans="63:63" x14ac:dyDescent="0.25">
      <c r="BK742625" s="2315"/>
    </row>
    <row r="742626" spans="63:63" x14ac:dyDescent="0.25">
      <c r="BK742626" s="2311"/>
    </row>
    <row r="742650" spans="63:63" x14ac:dyDescent="0.25">
      <c r="BK742650" s="2315"/>
    </row>
    <row r="742651" spans="63:63" x14ac:dyDescent="0.25">
      <c r="BK742651" s="2311"/>
    </row>
    <row r="742675" spans="63:63" x14ac:dyDescent="0.25">
      <c r="BK742675" s="2315"/>
    </row>
    <row r="742676" spans="63:63" x14ac:dyDescent="0.25">
      <c r="BK742676" s="2311"/>
    </row>
    <row r="742700" spans="63:63" x14ac:dyDescent="0.25">
      <c r="BK742700" s="2315"/>
    </row>
    <row r="742701" spans="63:63" x14ac:dyDescent="0.25">
      <c r="BK742701" s="2311"/>
    </row>
    <row r="742725" spans="63:63" x14ac:dyDescent="0.25">
      <c r="BK742725" s="2315"/>
    </row>
    <row r="742726" spans="63:63" x14ac:dyDescent="0.25">
      <c r="BK742726" s="2311"/>
    </row>
    <row r="742750" spans="63:63" x14ac:dyDescent="0.25">
      <c r="BK742750" s="2315"/>
    </row>
    <row r="742751" spans="63:63" x14ac:dyDescent="0.25">
      <c r="BK742751" s="2311"/>
    </row>
    <row r="742775" spans="63:63" x14ac:dyDescent="0.25">
      <c r="BK742775" s="2315"/>
    </row>
    <row r="742776" spans="63:63" x14ac:dyDescent="0.25">
      <c r="BK742776" s="2311"/>
    </row>
    <row r="742800" spans="63:63" x14ac:dyDescent="0.25">
      <c r="BK742800" s="2315"/>
    </row>
    <row r="742801" spans="63:63" x14ac:dyDescent="0.25">
      <c r="BK742801" s="2311"/>
    </row>
    <row r="742825" spans="63:63" x14ac:dyDescent="0.25">
      <c r="BK742825" s="2315"/>
    </row>
    <row r="742826" spans="63:63" x14ac:dyDescent="0.25">
      <c r="BK742826" s="2311"/>
    </row>
    <row r="742850" spans="63:63" x14ac:dyDescent="0.25">
      <c r="BK742850" s="2315"/>
    </row>
    <row r="742851" spans="63:63" x14ac:dyDescent="0.25">
      <c r="BK742851" s="2311"/>
    </row>
    <row r="742875" spans="63:63" x14ac:dyDescent="0.25">
      <c r="BK742875" s="2315"/>
    </row>
    <row r="742876" spans="63:63" x14ac:dyDescent="0.25">
      <c r="BK742876" s="2311"/>
    </row>
    <row r="742900" spans="63:63" x14ac:dyDescent="0.25">
      <c r="BK742900" s="2315"/>
    </row>
    <row r="742901" spans="63:63" x14ac:dyDescent="0.25">
      <c r="BK742901" s="2311"/>
    </row>
    <row r="742925" spans="63:63" x14ac:dyDescent="0.25">
      <c r="BK742925" s="2315"/>
    </row>
    <row r="742926" spans="63:63" x14ac:dyDescent="0.25">
      <c r="BK742926" s="2311"/>
    </row>
    <row r="742950" spans="63:63" x14ac:dyDescent="0.25">
      <c r="BK742950" s="2315"/>
    </row>
    <row r="742951" spans="63:63" x14ac:dyDescent="0.25">
      <c r="BK742951" s="2311"/>
    </row>
    <row r="742975" spans="63:63" x14ac:dyDescent="0.25">
      <c r="BK742975" s="2315"/>
    </row>
    <row r="742976" spans="63:63" x14ac:dyDescent="0.25">
      <c r="BK742976" s="2311"/>
    </row>
    <row r="743000" spans="63:63" x14ac:dyDescent="0.25">
      <c r="BK743000" s="2315"/>
    </row>
    <row r="743001" spans="63:63" x14ac:dyDescent="0.25">
      <c r="BK743001" s="2311"/>
    </row>
    <row r="743025" spans="63:63" x14ac:dyDescent="0.25">
      <c r="BK743025" s="2315"/>
    </row>
    <row r="743026" spans="63:63" x14ac:dyDescent="0.25">
      <c r="BK743026" s="2311"/>
    </row>
    <row r="743050" spans="63:63" x14ac:dyDescent="0.25">
      <c r="BK743050" s="2315"/>
    </row>
    <row r="743051" spans="63:63" x14ac:dyDescent="0.25">
      <c r="BK743051" s="2311"/>
    </row>
    <row r="743075" spans="63:63" x14ac:dyDescent="0.25">
      <c r="BK743075" s="2315"/>
    </row>
    <row r="743076" spans="63:63" x14ac:dyDescent="0.25">
      <c r="BK743076" s="2311"/>
    </row>
    <row r="743100" spans="63:63" x14ac:dyDescent="0.25">
      <c r="BK743100" s="2315"/>
    </row>
    <row r="743101" spans="63:63" x14ac:dyDescent="0.25">
      <c r="BK743101" s="2311"/>
    </row>
    <row r="743125" spans="63:63" x14ac:dyDescent="0.25">
      <c r="BK743125" s="2315"/>
    </row>
    <row r="743126" spans="63:63" x14ac:dyDescent="0.25">
      <c r="BK743126" s="2311"/>
    </row>
    <row r="743150" spans="63:63" x14ac:dyDescent="0.25">
      <c r="BK743150" s="2315"/>
    </row>
    <row r="743151" spans="63:63" x14ac:dyDescent="0.25">
      <c r="BK743151" s="2311"/>
    </row>
    <row r="743175" spans="63:63" x14ac:dyDescent="0.25">
      <c r="BK743175" s="2315"/>
    </row>
    <row r="743176" spans="63:63" x14ac:dyDescent="0.25">
      <c r="BK743176" s="2311"/>
    </row>
    <row r="743200" spans="63:63" x14ac:dyDescent="0.25">
      <c r="BK743200" s="2315"/>
    </row>
    <row r="743201" spans="63:63" x14ac:dyDescent="0.25">
      <c r="BK743201" s="2311"/>
    </row>
    <row r="743225" spans="63:63" x14ac:dyDescent="0.25">
      <c r="BK743225" s="2315"/>
    </row>
    <row r="743226" spans="63:63" x14ac:dyDescent="0.25">
      <c r="BK743226" s="2311"/>
    </row>
    <row r="743250" spans="63:63" x14ac:dyDescent="0.25">
      <c r="BK743250" s="2315"/>
    </row>
    <row r="743251" spans="63:63" x14ac:dyDescent="0.25">
      <c r="BK743251" s="2311"/>
    </row>
    <row r="743275" spans="63:63" x14ac:dyDescent="0.25">
      <c r="BK743275" s="2315"/>
    </row>
    <row r="743276" spans="63:63" x14ac:dyDescent="0.25">
      <c r="BK743276" s="2311"/>
    </row>
    <row r="743300" spans="63:63" x14ac:dyDescent="0.25">
      <c r="BK743300" s="2315"/>
    </row>
    <row r="743301" spans="63:63" x14ac:dyDescent="0.25">
      <c r="BK743301" s="2311"/>
    </row>
    <row r="743325" spans="63:63" x14ac:dyDescent="0.25">
      <c r="BK743325" s="2315"/>
    </row>
    <row r="743326" spans="63:63" x14ac:dyDescent="0.25">
      <c r="BK743326" s="2311"/>
    </row>
    <row r="743350" spans="63:63" x14ac:dyDescent="0.25">
      <c r="BK743350" s="2315"/>
    </row>
    <row r="743351" spans="63:63" x14ac:dyDescent="0.25">
      <c r="BK743351" s="2311"/>
    </row>
    <row r="743375" spans="63:63" x14ac:dyDescent="0.25">
      <c r="BK743375" s="2315"/>
    </row>
    <row r="743376" spans="63:63" x14ac:dyDescent="0.25">
      <c r="BK743376" s="2311"/>
    </row>
    <row r="743400" spans="63:63" x14ac:dyDescent="0.25">
      <c r="BK743400" s="2315"/>
    </row>
    <row r="743401" spans="63:63" x14ac:dyDescent="0.25">
      <c r="BK743401" s="2311"/>
    </row>
    <row r="743425" spans="63:63" x14ac:dyDescent="0.25">
      <c r="BK743425" s="2315"/>
    </row>
    <row r="743426" spans="63:63" x14ac:dyDescent="0.25">
      <c r="BK743426" s="2311"/>
    </row>
    <row r="743450" spans="63:63" x14ac:dyDescent="0.25">
      <c r="BK743450" s="2315"/>
    </row>
    <row r="743451" spans="63:63" x14ac:dyDescent="0.25">
      <c r="BK743451" s="2311"/>
    </row>
    <row r="743475" spans="63:63" x14ac:dyDescent="0.25">
      <c r="BK743475" s="2315"/>
    </row>
    <row r="743476" spans="63:63" x14ac:dyDescent="0.25">
      <c r="BK743476" s="2311"/>
    </row>
    <row r="743500" spans="63:63" x14ac:dyDescent="0.25">
      <c r="BK743500" s="2315"/>
    </row>
    <row r="743501" spans="63:63" x14ac:dyDescent="0.25">
      <c r="BK743501" s="2311"/>
    </row>
    <row r="743525" spans="63:63" x14ac:dyDescent="0.25">
      <c r="BK743525" s="2315"/>
    </row>
    <row r="743526" spans="63:63" x14ac:dyDescent="0.25">
      <c r="BK743526" s="2311"/>
    </row>
    <row r="743550" spans="63:63" x14ac:dyDescent="0.25">
      <c r="BK743550" s="2315"/>
    </row>
    <row r="743551" spans="63:63" x14ac:dyDescent="0.25">
      <c r="BK743551" s="2311"/>
    </row>
    <row r="743575" spans="63:63" x14ac:dyDescent="0.25">
      <c r="BK743575" s="2315"/>
    </row>
    <row r="743576" spans="63:63" x14ac:dyDescent="0.25">
      <c r="BK743576" s="2311"/>
    </row>
    <row r="743600" spans="63:63" x14ac:dyDescent="0.25">
      <c r="BK743600" s="2315"/>
    </row>
    <row r="743601" spans="63:63" x14ac:dyDescent="0.25">
      <c r="BK743601" s="2311"/>
    </row>
    <row r="743625" spans="63:63" x14ac:dyDescent="0.25">
      <c r="BK743625" s="2315"/>
    </row>
    <row r="743626" spans="63:63" x14ac:dyDescent="0.25">
      <c r="BK743626" s="2311"/>
    </row>
    <row r="743650" spans="63:63" x14ac:dyDescent="0.25">
      <c r="BK743650" s="2315"/>
    </row>
    <row r="743651" spans="63:63" x14ac:dyDescent="0.25">
      <c r="BK743651" s="2311"/>
    </row>
    <row r="743675" spans="63:63" x14ac:dyDescent="0.25">
      <c r="BK743675" s="2315"/>
    </row>
    <row r="743676" spans="63:63" x14ac:dyDescent="0.25">
      <c r="BK743676" s="2311"/>
    </row>
    <row r="743700" spans="63:63" x14ac:dyDescent="0.25">
      <c r="BK743700" s="2315"/>
    </row>
    <row r="743701" spans="63:63" x14ac:dyDescent="0.25">
      <c r="BK743701" s="2311"/>
    </row>
    <row r="743725" spans="63:63" x14ac:dyDescent="0.25">
      <c r="BK743725" s="2315"/>
    </row>
    <row r="743726" spans="63:63" x14ac:dyDescent="0.25">
      <c r="BK743726" s="2311"/>
    </row>
    <row r="743750" spans="63:63" x14ac:dyDescent="0.25">
      <c r="BK743750" s="2315"/>
    </row>
    <row r="743751" spans="63:63" x14ac:dyDescent="0.25">
      <c r="BK743751" s="2311"/>
    </row>
    <row r="743775" spans="63:63" x14ac:dyDescent="0.25">
      <c r="BK743775" s="2315"/>
    </row>
    <row r="743776" spans="63:63" x14ac:dyDescent="0.25">
      <c r="BK743776" s="2311"/>
    </row>
    <row r="743800" spans="63:63" x14ac:dyDescent="0.25">
      <c r="BK743800" s="2315"/>
    </row>
    <row r="743801" spans="63:63" x14ac:dyDescent="0.25">
      <c r="BK743801" s="2311"/>
    </row>
    <row r="743825" spans="63:63" x14ac:dyDescent="0.25">
      <c r="BK743825" s="2315"/>
    </row>
    <row r="743826" spans="63:63" x14ac:dyDescent="0.25">
      <c r="BK743826" s="2311"/>
    </row>
    <row r="743850" spans="63:63" x14ac:dyDescent="0.25">
      <c r="BK743850" s="2315"/>
    </row>
    <row r="743851" spans="63:63" x14ac:dyDescent="0.25">
      <c r="BK743851" s="2311"/>
    </row>
    <row r="743875" spans="63:63" x14ac:dyDescent="0.25">
      <c r="BK743875" s="2315"/>
    </row>
    <row r="743876" spans="63:63" x14ac:dyDescent="0.25">
      <c r="BK743876" s="2311"/>
    </row>
    <row r="743900" spans="63:63" x14ac:dyDescent="0.25">
      <c r="BK743900" s="2315"/>
    </row>
    <row r="743901" spans="63:63" x14ac:dyDescent="0.25">
      <c r="BK743901" s="2311"/>
    </row>
    <row r="743925" spans="63:63" x14ac:dyDescent="0.25">
      <c r="BK743925" s="2315"/>
    </row>
    <row r="743926" spans="63:63" x14ac:dyDescent="0.25">
      <c r="BK743926" s="2311"/>
    </row>
    <row r="743950" spans="63:63" x14ac:dyDescent="0.25">
      <c r="BK743950" s="2315"/>
    </row>
    <row r="743951" spans="63:63" x14ac:dyDescent="0.25">
      <c r="BK743951" s="2311"/>
    </row>
    <row r="743975" spans="63:63" x14ac:dyDescent="0.25">
      <c r="BK743975" s="2315"/>
    </row>
    <row r="743976" spans="63:63" x14ac:dyDescent="0.25">
      <c r="BK743976" s="2311"/>
    </row>
    <row r="744000" spans="63:63" x14ac:dyDescent="0.25">
      <c r="BK744000" s="2315"/>
    </row>
    <row r="744001" spans="63:63" x14ac:dyDescent="0.25">
      <c r="BK744001" s="2311"/>
    </row>
    <row r="744025" spans="63:63" x14ac:dyDescent="0.25">
      <c r="BK744025" s="2315"/>
    </row>
    <row r="744026" spans="63:63" x14ac:dyDescent="0.25">
      <c r="BK744026" s="2311"/>
    </row>
    <row r="744050" spans="63:63" x14ac:dyDescent="0.25">
      <c r="BK744050" s="2315"/>
    </row>
    <row r="744051" spans="63:63" x14ac:dyDescent="0.25">
      <c r="BK744051" s="2311"/>
    </row>
    <row r="744075" spans="63:63" x14ac:dyDescent="0.25">
      <c r="BK744075" s="2315"/>
    </row>
    <row r="744076" spans="63:63" x14ac:dyDescent="0.25">
      <c r="BK744076" s="2311"/>
    </row>
    <row r="744100" spans="63:63" x14ac:dyDescent="0.25">
      <c r="BK744100" s="2315"/>
    </row>
    <row r="744101" spans="63:63" x14ac:dyDescent="0.25">
      <c r="BK744101" s="2311"/>
    </row>
    <row r="744125" spans="63:63" x14ac:dyDescent="0.25">
      <c r="BK744125" s="2315"/>
    </row>
    <row r="744126" spans="63:63" x14ac:dyDescent="0.25">
      <c r="BK744126" s="2311"/>
    </row>
    <row r="744150" spans="63:63" x14ac:dyDescent="0.25">
      <c r="BK744150" s="2315"/>
    </row>
    <row r="744151" spans="63:63" x14ac:dyDescent="0.25">
      <c r="BK744151" s="2311"/>
    </row>
    <row r="744175" spans="63:63" x14ac:dyDescent="0.25">
      <c r="BK744175" s="2315"/>
    </row>
    <row r="744176" spans="63:63" x14ac:dyDescent="0.25">
      <c r="BK744176" s="2311"/>
    </row>
    <row r="744200" spans="63:63" x14ac:dyDescent="0.25">
      <c r="BK744200" s="2315"/>
    </row>
    <row r="744201" spans="63:63" x14ac:dyDescent="0.25">
      <c r="BK744201" s="2311"/>
    </row>
    <row r="744225" spans="63:63" x14ac:dyDescent="0.25">
      <c r="BK744225" s="2315"/>
    </row>
    <row r="744226" spans="63:63" x14ac:dyDescent="0.25">
      <c r="BK744226" s="2311"/>
    </row>
    <row r="744250" spans="63:63" x14ac:dyDescent="0.25">
      <c r="BK744250" s="2315"/>
    </row>
    <row r="744251" spans="63:63" x14ac:dyDescent="0.25">
      <c r="BK744251" s="2311"/>
    </row>
    <row r="744275" spans="63:63" x14ac:dyDescent="0.25">
      <c r="BK744275" s="2315"/>
    </row>
    <row r="744276" spans="63:63" x14ac:dyDescent="0.25">
      <c r="BK744276" s="2311"/>
    </row>
    <row r="744300" spans="63:63" x14ac:dyDescent="0.25">
      <c r="BK744300" s="2315"/>
    </row>
    <row r="744301" spans="63:63" x14ac:dyDescent="0.25">
      <c r="BK744301" s="2311"/>
    </row>
    <row r="744325" spans="63:63" x14ac:dyDescent="0.25">
      <c r="BK744325" s="2315"/>
    </row>
    <row r="744326" spans="63:63" x14ac:dyDescent="0.25">
      <c r="BK744326" s="2311"/>
    </row>
    <row r="744350" spans="63:63" x14ac:dyDescent="0.25">
      <c r="BK744350" s="2315"/>
    </row>
    <row r="744351" spans="63:63" x14ac:dyDescent="0.25">
      <c r="BK744351" s="2311"/>
    </row>
    <row r="744375" spans="63:63" x14ac:dyDescent="0.25">
      <c r="BK744375" s="2315"/>
    </row>
    <row r="744376" spans="63:63" x14ac:dyDescent="0.25">
      <c r="BK744376" s="2311"/>
    </row>
    <row r="744400" spans="63:63" x14ac:dyDescent="0.25">
      <c r="BK744400" s="2315"/>
    </row>
    <row r="744401" spans="63:63" x14ac:dyDescent="0.25">
      <c r="BK744401" s="2311"/>
    </row>
    <row r="744425" spans="63:63" x14ac:dyDescent="0.25">
      <c r="BK744425" s="2315"/>
    </row>
    <row r="744426" spans="63:63" x14ac:dyDescent="0.25">
      <c r="BK744426" s="2311"/>
    </row>
    <row r="744450" spans="63:63" x14ac:dyDescent="0.25">
      <c r="BK744450" s="2315"/>
    </row>
    <row r="744451" spans="63:63" x14ac:dyDescent="0.25">
      <c r="BK744451" s="2311"/>
    </row>
    <row r="744475" spans="63:63" x14ac:dyDescent="0.25">
      <c r="BK744475" s="2315"/>
    </row>
    <row r="744476" spans="63:63" x14ac:dyDescent="0.25">
      <c r="BK744476" s="2311"/>
    </row>
    <row r="744500" spans="63:63" x14ac:dyDescent="0.25">
      <c r="BK744500" s="2315"/>
    </row>
    <row r="744501" spans="63:63" x14ac:dyDescent="0.25">
      <c r="BK744501" s="2311"/>
    </row>
    <row r="744525" spans="63:63" x14ac:dyDescent="0.25">
      <c r="BK744525" s="2315"/>
    </row>
    <row r="744526" spans="63:63" x14ac:dyDescent="0.25">
      <c r="BK744526" s="2311"/>
    </row>
    <row r="744550" spans="63:63" x14ac:dyDescent="0.25">
      <c r="BK744550" s="2315"/>
    </row>
    <row r="744551" spans="63:63" x14ac:dyDescent="0.25">
      <c r="BK744551" s="2311"/>
    </row>
    <row r="744575" spans="63:63" x14ac:dyDescent="0.25">
      <c r="BK744575" s="2315"/>
    </row>
    <row r="744576" spans="63:63" x14ac:dyDescent="0.25">
      <c r="BK744576" s="2311"/>
    </row>
    <row r="744600" spans="63:63" x14ac:dyDescent="0.25">
      <c r="BK744600" s="2315"/>
    </row>
    <row r="744601" spans="63:63" x14ac:dyDescent="0.25">
      <c r="BK744601" s="2311"/>
    </row>
    <row r="744625" spans="63:63" x14ac:dyDescent="0.25">
      <c r="BK744625" s="2315"/>
    </row>
    <row r="744626" spans="63:63" x14ac:dyDescent="0.25">
      <c r="BK744626" s="2311"/>
    </row>
    <row r="744650" spans="63:63" x14ac:dyDescent="0.25">
      <c r="BK744650" s="2315"/>
    </row>
    <row r="744651" spans="63:63" x14ac:dyDescent="0.25">
      <c r="BK744651" s="2311"/>
    </row>
    <row r="744675" spans="63:63" x14ac:dyDescent="0.25">
      <c r="BK744675" s="2315"/>
    </row>
    <row r="744676" spans="63:63" x14ac:dyDescent="0.25">
      <c r="BK744676" s="2311"/>
    </row>
    <row r="744700" spans="63:63" x14ac:dyDescent="0.25">
      <c r="BK744700" s="2315"/>
    </row>
    <row r="744701" spans="63:63" x14ac:dyDescent="0.25">
      <c r="BK744701" s="2311"/>
    </row>
    <row r="744725" spans="63:63" x14ac:dyDescent="0.25">
      <c r="BK744725" s="2315"/>
    </row>
    <row r="744726" spans="63:63" x14ac:dyDescent="0.25">
      <c r="BK744726" s="2311"/>
    </row>
    <row r="744750" spans="63:63" x14ac:dyDescent="0.25">
      <c r="BK744750" s="2315"/>
    </row>
    <row r="744751" spans="63:63" x14ac:dyDescent="0.25">
      <c r="BK744751" s="2311"/>
    </row>
    <row r="744775" spans="63:63" x14ac:dyDescent="0.25">
      <c r="BK744775" s="2315"/>
    </row>
    <row r="744776" spans="63:63" x14ac:dyDescent="0.25">
      <c r="BK744776" s="2311"/>
    </row>
    <row r="744800" spans="63:63" x14ac:dyDescent="0.25">
      <c r="BK744800" s="2315"/>
    </row>
    <row r="744801" spans="63:63" x14ac:dyDescent="0.25">
      <c r="BK744801" s="2311"/>
    </row>
    <row r="744825" spans="63:63" x14ac:dyDescent="0.25">
      <c r="BK744825" s="2315"/>
    </row>
    <row r="744826" spans="63:63" x14ac:dyDescent="0.25">
      <c r="BK744826" s="2311"/>
    </row>
    <row r="744850" spans="63:63" x14ac:dyDescent="0.25">
      <c r="BK744850" s="2315"/>
    </row>
    <row r="744851" spans="63:63" x14ac:dyDescent="0.25">
      <c r="BK744851" s="2311"/>
    </row>
    <row r="744875" spans="63:63" x14ac:dyDescent="0.25">
      <c r="BK744875" s="2315"/>
    </row>
    <row r="744876" spans="63:63" x14ac:dyDescent="0.25">
      <c r="BK744876" s="2311"/>
    </row>
    <row r="744900" spans="63:63" x14ac:dyDescent="0.25">
      <c r="BK744900" s="2315"/>
    </row>
    <row r="744901" spans="63:63" x14ac:dyDescent="0.25">
      <c r="BK744901" s="2311"/>
    </row>
    <row r="744925" spans="63:63" x14ac:dyDescent="0.25">
      <c r="BK744925" s="2315"/>
    </row>
    <row r="744926" spans="63:63" x14ac:dyDescent="0.25">
      <c r="BK744926" s="2311"/>
    </row>
    <row r="744950" spans="63:63" x14ac:dyDescent="0.25">
      <c r="BK744950" s="2315"/>
    </row>
    <row r="744951" spans="63:63" x14ac:dyDescent="0.25">
      <c r="BK744951" s="2311"/>
    </row>
    <row r="744975" spans="63:63" x14ac:dyDescent="0.25">
      <c r="BK744975" s="2315"/>
    </row>
    <row r="744976" spans="63:63" x14ac:dyDescent="0.25">
      <c r="BK744976" s="2311"/>
    </row>
    <row r="745000" spans="63:63" x14ac:dyDescent="0.25">
      <c r="BK745000" s="2315"/>
    </row>
    <row r="745001" spans="63:63" x14ac:dyDescent="0.25">
      <c r="BK745001" s="2311"/>
    </row>
    <row r="745025" spans="63:63" x14ac:dyDescent="0.25">
      <c r="BK745025" s="2315"/>
    </row>
    <row r="745026" spans="63:63" x14ac:dyDescent="0.25">
      <c r="BK745026" s="2311"/>
    </row>
    <row r="745050" spans="63:63" x14ac:dyDescent="0.25">
      <c r="BK745050" s="2315"/>
    </row>
    <row r="745051" spans="63:63" x14ac:dyDescent="0.25">
      <c r="BK745051" s="2311"/>
    </row>
    <row r="745075" spans="63:63" x14ac:dyDescent="0.25">
      <c r="BK745075" s="2315"/>
    </row>
    <row r="745076" spans="63:63" x14ac:dyDescent="0.25">
      <c r="BK745076" s="2311"/>
    </row>
    <row r="745100" spans="63:63" x14ac:dyDescent="0.25">
      <c r="BK745100" s="2315"/>
    </row>
    <row r="745101" spans="63:63" x14ac:dyDescent="0.25">
      <c r="BK745101" s="2311"/>
    </row>
    <row r="745125" spans="63:63" x14ac:dyDescent="0.25">
      <c r="BK745125" s="2315"/>
    </row>
    <row r="745126" spans="63:63" x14ac:dyDescent="0.25">
      <c r="BK745126" s="2311"/>
    </row>
    <row r="745150" spans="63:63" x14ac:dyDescent="0.25">
      <c r="BK745150" s="2315"/>
    </row>
    <row r="745151" spans="63:63" x14ac:dyDescent="0.25">
      <c r="BK745151" s="2311"/>
    </row>
    <row r="745175" spans="63:63" x14ac:dyDescent="0.25">
      <c r="BK745175" s="2315"/>
    </row>
    <row r="745176" spans="63:63" x14ac:dyDescent="0.25">
      <c r="BK745176" s="2311"/>
    </row>
    <row r="745200" spans="63:63" x14ac:dyDescent="0.25">
      <c r="BK745200" s="2315"/>
    </row>
    <row r="745201" spans="63:63" x14ac:dyDescent="0.25">
      <c r="BK745201" s="2311"/>
    </row>
    <row r="745225" spans="63:63" x14ac:dyDescent="0.25">
      <c r="BK745225" s="2315"/>
    </row>
    <row r="745226" spans="63:63" x14ac:dyDescent="0.25">
      <c r="BK745226" s="2311"/>
    </row>
    <row r="745250" spans="63:63" x14ac:dyDescent="0.25">
      <c r="BK745250" s="2315"/>
    </row>
    <row r="745251" spans="63:63" x14ac:dyDescent="0.25">
      <c r="BK745251" s="2311"/>
    </row>
    <row r="745275" spans="63:63" x14ac:dyDescent="0.25">
      <c r="BK745275" s="2315"/>
    </row>
    <row r="745276" spans="63:63" x14ac:dyDescent="0.25">
      <c r="BK745276" s="2311"/>
    </row>
    <row r="745300" spans="63:63" x14ac:dyDescent="0.25">
      <c r="BK745300" s="2315"/>
    </row>
    <row r="745301" spans="63:63" x14ac:dyDescent="0.25">
      <c r="BK745301" s="2311"/>
    </row>
    <row r="745325" spans="63:63" x14ac:dyDescent="0.25">
      <c r="BK745325" s="2315"/>
    </row>
    <row r="745326" spans="63:63" x14ac:dyDescent="0.25">
      <c r="BK745326" s="2311"/>
    </row>
    <row r="745350" spans="63:63" x14ac:dyDescent="0.25">
      <c r="BK745350" s="2315"/>
    </row>
    <row r="745351" spans="63:63" x14ac:dyDescent="0.25">
      <c r="BK745351" s="2311"/>
    </row>
    <row r="745375" spans="63:63" x14ac:dyDescent="0.25">
      <c r="BK745375" s="2315"/>
    </row>
    <row r="745376" spans="63:63" x14ac:dyDescent="0.25">
      <c r="BK745376" s="2311"/>
    </row>
    <row r="745400" spans="63:63" x14ac:dyDescent="0.25">
      <c r="BK745400" s="2315"/>
    </row>
    <row r="745401" spans="63:63" x14ac:dyDescent="0.25">
      <c r="BK745401" s="2311"/>
    </row>
    <row r="745425" spans="63:63" x14ac:dyDescent="0.25">
      <c r="BK745425" s="2315"/>
    </row>
    <row r="745426" spans="63:63" x14ac:dyDescent="0.25">
      <c r="BK745426" s="2311"/>
    </row>
    <row r="745450" spans="63:63" x14ac:dyDescent="0.25">
      <c r="BK745450" s="2315"/>
    </row>
    <row r="745451" spans="63:63" x14ac:dyDescent="0.25">
      <c r="BK745451" s="2311"/>
    </row>
    <row r="745475" spans="63:63" x14ac:dyDescent="0.25">
      <c r="BK745475" s="2315"/>
    </row>
    <row r="745476" spans="63:63" x14ac:dyDescent="0.25">
      <c r="BK745476" s="2311"/>
    </row>
    <row r="745500" spans="63:63" x14ac:dyDescent="0.25">
      <c r="BK745500" s="2315"/>
    </row>
    <row r="745501" spans="63:63" x14ac:dyDescent="0.25">
      <c r="BK745501" s="2311"/>
    </row>
    <row r="745525" spans="63:63" x14ac:dyDescent="0.25">
      <c r="BK745525" s="2315"/>
    </row>
    <row r="745526" spans="63:63" x14ac:dyDescent="0.25">
      <c r="BK745526" s="2311"/>
    </row>
    <row r="745550" spans="63:63" x14ac:dyDescent="0.25">
      <c r="BK745550" s="2315"/>
    </row>
    <row r="745551" spans="63:63" x14ac:dyDescent="0.25">
      <c r="BK745551" s="2311"/>
    </row>
    <row r="745575" spans="63:63" x14ac:dyDescent="0.25">
      <c r="BK745575" s="2315"/>
    </row>
    <row r="745576" spans="63:63" x14ac:dyDescent="0.25">
      <c r="BK745576" s="2311"/>
    </row>
    <row r="745600" spans="63:63" x14ac:dyDescent="0.25">
      <c r="BK745600" s="2315"/>
    </row>
    <row r="745601" spans="63:63" x14ac:dyDescent="0.25">
      <c r="BK745601" s="2311"/>
    </row>
    <row r="745625" spans="63:63" x14ac:dyDescent="0.25">
      <c r="BK745625" s="2315"/>
    </row>
    <row r="745626" spans="63:63" x14ac:dyDescent="0.25">
      <c r="BK745626" s="2311"/>
    </row>
    <row r="745650" spans="63:63" x14ac:dyDescent="0.25">
      <c r="BK745650" s="2315"/>
    </row>
    <row r="745651" spans="63:63" x14ac:dyDescent="0.25">
      <c r="BK745651" s="2311"/>
    </row>
    <row r="745675" spans="63:63" x14ac:dyDescent="0.25">
      <c r="BK745675" s="2315"/>
    </row>
    <row r="745676" spans="63:63" x14ac:dyDescent="0.25">
      <c r="BK745676" s="2311"/>
    </row>
    <row r="745700" spans="63:63" x14ac:dyDescent="0.25">
      <c r="BK745700" s="2315"/>
    </row>
    <row r="745701" spans="63:63" x14ac:dyDescent="0.25">
      <c r="BK745701" s="2311"/>
    </row>
    <row r="745725" spans="63:63" x14ac:dyDescent="0.25">
      <c r="BK745725" s="2315"/>
    </row>
    <row r="745726" spans="63:63" x14ac:dyDescent="0.25">
      <c r="BK745726" s="2311"/>
    </row>
    <row r="745750" spans="63:63" x14ac:dyDescent="0.25">
      <c r="BK745750" s="2315"/>
    </row>
    <row r="745751" spans="63:63" x14ac:dyDescent="0.25">
      <c r="BK745751" s="2311"/>
    </row>
    <row r="745775" spans="63:63" x14ac:dyDescent="0.25">
      <c r="BK745775" s="2315"/>
    </row>
    <row r="745776" spans="63:63" x14ac:dyDescent="0.25">
      <c r="BK745776" s="2311"/>
    </row>
    <row r="745800" spans="63:63" x14ac:dyDescent="0.25">
      <c r="BK745800" s="2315"/>
    </row>
    <row r="745801" spans="63:63" x14ac:dyDescent="0.25">
      <c r="BK745801" s="2311"/>
    </row>
    <row r="745825" spans="63:63" x14ac:dyDescent="0.25">
      <c r="BK745825" s="2315"/>
    </row>
    <row r="745826" spans="63:63" x14ac:dyDescent="0.25">
      <c r="BK745826" s="2311"/>
    </row>
    <row r="745850" spans="63:63" x14ac:dyDescent="0.25">
      <c r="BK745850" s="2315"/>
    </row>
    <row r="745851" spans="63:63" x14ac:dyDescent="0.25">
      <c r="BK745851" s="2311"/>
    </row>
    <row r="745875" spans="63:63" x14ac:dyDescent="0.25">
      <c r="BK745875" s="2315"/>
    </row>
    <row r="745876" spans="63:63" x14ac:dyDescent="0.25">
      <c r="BK745876" s="2311"/>
    </row>
    <row r="745900" spans="63:63" x14ac:dyDescent="0.25">
      <c r="BK745900" s="2315"/>
    </row>
    <row r="745901" spans="63:63" x14ac:dyDescent="0.25">
      <c r="BK745901" s="2311"/>
    </row>
    <row r="745925" spans="63:63" x14ac:dyDescent="0.25">
      <c r="BK745925" s="2315"/>
    </row>
    <row r="745926" spans="63:63" x14ac:dyDescent="0.25">
      <c r="BK745926" s="2311"/>
    </row>
    <row r="745950" spans="63:63" x14ac:dyDescent="0.25">
      <c r="BK745950" s="2315"/>
    </row>
    <row r="745951" spans="63:63" x14ac:dyDescent="0.25">
      <c r="BK745951" s="2311"/>
    </row>
    <row r="745975" spans="63:63" x14ac:dyDescent="0.25">
      <c r="BK745975" s="2315"/>
    </row>
    <row r="745976" spans="63:63" x14ac:dyDescent="0.25">
      <c r="BK745976" s="2311"/>
    </row>
    <row r="746000" spans="63:63" x14ac:dyDescent="0.25">
      <c r="BK746000" s="2315"/>
    </row>
    <row r="746001" spans="63:63" x14ac:dyDescent="0.25">
      <c r="BK746001" s="2311"/>
    </row>
    <row r="746025" spans="63:63" x14ac:dyDescent="0.25">
      <c r="BK746025" s="2315"/>
    </row>
    <row r="746026" spans="63:63" x14ac:dyDescent="0.25">
      <c r="BK746026" s="2311"/>
    </row>
    <row r="746050" spans="63:63" x14ac:dyDescent="0.25">
      <c r="BK746050" s="2315"/>
    </row>
    <row r="746051" spans="63:63" x14ac:dyDescent="0.25">
      <c r="BK746051" s="2311"/>
    </row>
    <row r="746075" spans="63:63" x14ac:dyDescent="0.25">
      <c r="BK746075" s="2315"/>
    </row>
    <row r="746076" spans="63:63" x14ac:dyDescent="0.25">
      <c r="BK746076" s="2311"/>
    </row>
    <row r="746100" spans="63:63" x14ac:dyDescent="0.25">
      <c r="BK746100" s="2315"/>
    </row>
    <row r="746101" spans="63:63" x14ac:dyDescent="0.25">
      <c r="BK746101" s="2311"/>
    </row>
    <row r="746125" spans="63:63" x14ac:dyDescent="0.25">
      <c r="BK746125" s="2315"/>
    </row>
    <row r="746126" spans="63:63" x14ac:dyDescent="0.25">
      <c r="BK746126" s="2311"/>
    </row>
    <row r="746150" spans="63:63" x14ac:dyDescent="0.25">
      <c r="BK746150" s="2315"/>
    </row>
    <row r="746151" spans="63:63" x14ac:dyDescent="0.25">
      <c r="BK746151" s="2311"/>
    </row>
    <row r="746175" spans="63:63" x14ac:dyDescent="0.25">
      <c r="BK746175" s="2315"/>
    </row>
    <row r="746176" spans="63:63" x14ac:dyDescent="0.25">
      <c r="BK746176" s="2311"/>
    </row>
    <row r="746200" spans="63:63" x14ac:dyDescent="0.25">
      <c r="BK746200" s="2315"/>
    </row>
    <row r="746201" spans="63:63" x14ac:dyDescent="0.25">
      <c r="BK746201" s="2311"/>
    </row>
    <row r="746225" spans="63:63" x14ac:dyDescent="0.25">
      <c r="BK746225" s="2315"/>
    </row>
    <row r="746226" spans="63:63" x14ac:dyDescent="0.25">
      <c r="BK746226" s="2311"/>
    </row>
    <row r="746250" spans="63:63" x14ac:dyDescent="0.25">
      <c r="BK746250" s="2315"/>
    </row>
    <row r="746251" spans="63:63" x14ac:dyDescent="0.25">
      <c r="BK746251" s="2311"/>
    </row>
    <row r="746275" spans="63:63" x14ac:dyDescent="0.25">
      <c r="BK746275" s="2315"/>
    </row>
    <row r="746276" spans="63:63" x14ac:dyDescent="0.25">
      <c r="BK746276" s="2311"/>
    </row>
    <row r="746300" spans="63:63" x14ac:dyDescent="0.25">
      <c r="BK746300" s="2315"/>
    </row>
    <row r="746301" spans="63:63" x14ac:dyDescent="0.25">
      <c r="BK746301" s="2311"/>
    </row>
    <row r="746325" spans="63:63" x14ac:dyDescent="0.25">
      <c r="BK746325" s="2315"/>
    </row>
    <row r="746326" spans="63:63" x14ac:dyDescent="0.25">
      <c r="BK746326" s="2311"/>
    </row>
    <row r="746350" spans="63:63" x14ac:dyDescent="0.25">
      <c r="BK746350" s="2315"/>
    </row>
    <row r="746351" spans="63:63" x14ac:dyDescent="0.25">
      <c r="BK746351" s="2311"/>
    </row>
    <row r="746375" spans="63:63" x14ac:dyDescent="0.25">
      <c r="BK746375" s="2315"/>
    </row>
    <row r="746376" spans="63:63" x14ac:dyDescent="0.25">
      <c r="BK746376" s="2311"/>
    </row>
    <row r="746400" spans="63:63" x14ac:dyDescent="0.25">
      <c r="BK746400" s="2315"/>
    </row>
    <row r="746401" spans="63:63" x14ac:dyDescent="0.25">
      <c r="BK746401" s="2311"/>
    </row>
    <row r="746425" spans="63:63" x14ac:dyDescent="0.25">
      <c r="BK746425" s="2315"/>
    </row>
    <row r="746426" spans="63:63" x14ac:dyDescent="0.25">
      <c r="BK746426" s="2311"/>
    </row>
    <row r="746450" spans="63:63" x14ac:dyDescent="0.25">
      <c r="BK746450" s="2315"/>
    </row>
    <row r="746451" spans="63:63" x14ac:dyDescent="0.25">
      <c r="BK746451" s="2311"/>
    </row>
    <row r="746475" spans="63:63" x14ac:dyDescent="0.25">
      <c r="BK746475" s="2315"/>
    </row>
    <row r="746476" spans="63:63" x14ac:dyDescent="0.25">
      <c r="BK746476" s="2311"/>
    </row>
    <row r="746500" spans="63:63" x14ac:dyDescent="0.25">
      <c r="BK746500" s="2315"/>
    </row>
    <row r="746501" spans="63:63" x14ac:dyDescent="0.25">
      <c r="BK746501" s="2311"/>
    </row>
    <row r="746525" spans="63:63" x14ac:dyDescent="0.25">
      <c r="BK746525" s="2315"/>
    </row>
    <row r="746526" spans="63:63" x14ac:dyDescent="0.25">
      <c r="BK746526" s="2311"/>
    </row>
    <row r="746550" spans="63:63" x14ac:dyDescent="0.25">
      <c r="BK746550" s="2315"/>
    </row>
    <row r="746551" spans="63:63" x14ac:dyDescent="0.25">
      <c r="BK746551" s="2311"/>
    </row>
    <row r="746575" spans="63:63" x14ac:dyDescent="0.25">
      <c r="BK746575" s="2315"/>
    </row>
    <row r="746576" spans="63:63" x14ac:dyDescent="0.25">
      <c r="BK746576" s="2311"/>
    </row>
    <row r="746600" spans="63:63" x14ac:dyDescent="0.25">
      <c r="BK746600" s="2315"/>
    </row>
    <row r="746601" spans="63:63" x14ac:dyDescent="0.25">
      <c r="BK746601" s="2311"/>
    </row>
    <row r="746625" spans="63:63" x14ac:dyDescent="0.25">
      <c r="BK746625" s="2315"/>
    </row>
    <row r="746626" spans="63:63" x14ac:dyDescent="0.25">
      <c r="BK746626" s="2311"/>
    </row>
    <row r="746650" spans="63:63" x14ac:dyDescent="0.25">
      <c r="BK746650" s="2315"/>
    </row>
    <row r="746651" spans="63:63" x14ac:dyDescent="0.25">
      <c r="BK746651" s="2311"/>
    </row>
    <row r="746675" spans="63:63" x14ac:dyDescent="0.25">
      <c r="BK746675" s="2315"/>
    </row>
    <row r="746676" spans="63:63" x14ac:dyDescent="0.25">
      <c r="BK746676" s="2311"/>
    </row>
    <row r="746700" spans="63:63" x14ac:dyDescent="0.25">
      <c r="BK746700" s="2315"/>
    </row>
    <row r="746701" spans="63:63" x14ac:dyDescent="0.25">
      <c r="BK746701" s="2311"/>
    </row>
    <row r="746725" spans="63:63" x14ac:dyDescent="0.25">
      <c r="BK746725" s="2315"/>
    </row>
    <row r="746726" spans="63:63" x14ac:dyDescent="0.25">
      <c r="BK746726" s="2311"/>
    </row>
    <row r="746750" spans="63:63" x14ac:dyDescent="0.25">
      <c r="BK746750" s="2315"/>
    </row>
    <row r="746751" spans="63:63" x14ac:dyDescent="0.25">
      <c r="BK746751" s="2311"/>
    </row>
    <row r="746775" spans="63:63" x14ac:dyDescent="0.25">
      <c r="BK746775" s="2315"/>
    </row>
    <row r="746776" spans="63:63" x14ac:dyDescent="0.25">
      <c r="BK746776" s="2311"/>
    </row>
    <row r="746800" spans="63:63" x14ac:dyDescent="0.25">
      <c r="BK746800" s="2315"/>
    </row>
    <row r="746801" spans="63:63" x14ac:dyDescent="0.25">
      <c r="BK746801" s="2311"/>
    </row>
    <row r="746825" spans="63:63" x14ac:dyDescent="0.25">
      <c r="BK746825" s="2315"/>
    </row>
    <row r="746826" spans="63:63" x14ac:dyDescent="0.25">
      <c r="BK746826" s="2311"/>
    </row>
    <row r="746850" spans="63:63" x14ac:dyDescent="0.25">
      <c r="BK746850" s="2315"/>
    </row>
    <row r="746851" spans="63:63" x14ac:dyDescent="0.25">
      <c r="BK746851" s="2311"/>
    </row>
    <row r="746875" spans="63:63" x14ac:dyDescent="0.25">
      <c r="BK746875" s="2315"/>
    </row>
    <row r="746876" spans="63:63" x14ac:dyDescent="0.25">
      <c r="BK746876" s="2311"/>
    </row>
    <row r="746900" spans="63:63" x14ac:dyDescent="0.25">
      <c r="BK746900" s="2315"/>
    </row>
    <row r="746901" spans="63:63" x14ac:dyDescent="0.25">
      <c r="BK746901" s="2311"/>
    </row>
    <row r="746925" spans="63:63" x14ac:dyDescent="0.25">
      <c r="BK746925" s="2315"/>
    </row>
    <row r="746926" spans="63:63" x14ac:dyDescent="0.25">
      <c r="BK746926" s="2311"/>
    </row>
    <row r="746950" spans="63:63" x14ac:dyDescent="0.25">
      <c r="BK746950" s="2315"/>
    </row>
    <row r="746951" spans="63:63" x14ac:dyDescent="0.25">
      <c r="BK746951" s="2311"/>
    </row>
    <row r="746975" spans="63:63" x14ac:dyDescent="0.25">
      <c r="BK746975" s="2315"/>
    </row>
    <row r="746976" spans="63:63" x14ac:dyDescent="0.25">
      <c r="BK746976" s="2311"/>
    </row>
    <row r="747000" spans="63:63" x14ac:dyDescent="0.25">
      <c r="BK747000" s="2315"/>
    </row>
    <row r="747001" spans="63:63" x14ac:dyDescent="0.25">
      <c r="BK747001" s="2311"/>
    </row>
    <row r="747025" spans="63:63" x14ac:dyDescent="0.25">
      <c r="BK747025" s="2315"/>
    </row>
    <row r="747026" spans="63:63" x14ac:dyDescent="0.25">
      <c r="BK747026" s="2311"/>
    </row>
    <row r="747050" spans="63:63" x14ac:dyDescent="0.25">
      <c r="BK747050" s="2315"/>
    </row>
    <row r="747051" spans="63:63" x14ac:dyDescent="0.25">
      <c r="BK747051" s="2311"/>
    </row>
    <row r="747075" spans="63:63" x14ac:dyDescent="0.25">
      <c r="BK747075" s="2315"/>
    </row>
    <row r="747076" spans="63:63" x14ac:dyDescent="0.25">
      <c r="BK747076" s="2311"/>
    </row>
    <row r="747100" spans="63:63" x14ac:dyDescent="0.25">
      <c r="BK747100" s="2315"/>
    </row>
    <row r="747101" spans="63:63" x14ac:dyDescent="0.25">
      <c r="BK747101" s="2311"/>
    </row>
    <row r="747125" spans="63:63" x14ac:dyDescent="0.25">
      <c r="BK747125" s="2315"/>
    </row>
    <row r="747126" spans="63:63" x14ac:dyDescent="0.25">
      <c r="BK747126" s="2311"/>
    </row>
    <row r="747150" spans="63:63" x14ac:dyDescent="0.25">
      <c r="BK747150" s="2315"/>
    </row>
    <row r="747151" spans="63:63" x14ac:dyDescent="0.25">
      <c r="BK747151" s="2311"/>
    </row>
    <row r="747175" spans="63:63" x14ac:dyDescent="0.25">
      <c r="BK747175" s="2315"/>
    </row>
    <row r="747176" spans="63:63" x14ac:dyDescent="0.25">
      <c r="BK747176" s="2311"/>
    </row>
    <row r="747200" spans="63:63" x14ac:dyDescent="0.25">
      <c r="BK747200" s="2315"/>
    </row>
    <row r="747201" spans="63:63" x14ac:dyDescent="0.25">
      <c r="BK747201" s="2311"/>
    </row>
    <row r="747225" spans="63:63" x14ac:dyDescent="0.25">
      <c r="BK747225" s="2315"/>
    </row>
    <row r="747226" spans="63:63" x14ac:dyDescent="0.25">
      <c r="BK747226" s="2311"/>
    </row>
    <row r="747250" spans="63:63" x14ac:dyDescent="0.25">
      <c r="BK747250" s="2315"/>
    </row>
    <row r="747251" spans="63:63" x14ac:dyDescent="0.25">
      <c r="BK747251" s="2311"/>
    </row>
    <row r="747275" spans="63:63" x14ac:dyDescent="0.25">
      <c r="BK747275" s="2315"/>
    </row>
    <row r="747276" spans="63:63" x14ac:dyDescent="0.25">
      <c r="BK747276" s="2311"/>
    </row>
    <row r="747300" spans="63:63" x14ac:dyDescent="0.25">
      <c r="BK747300" s="2315"/>
    </row>
    <row r="747301" spans="63:63" x14ac:dyDescent="0.25">
      <c r="BK747301" s="2311"/>
    </row>
    <row r="747325" spans="63:63" x14ac:dyDescent="0.25">
      <c r="BK747325" s="2315"/>
    </row>
    <row r="747326" spans="63:63" x14ac:dyDescent="0.25">
      <c r="BK747326" s="2311"/>
    </row>
    <row r="747350" spans="63:63" x14ac:dyDescent="0.25">
      <c r="BK747350" s="2315"/>
    </row>
    <row r="747351" spans="63:63" x14ac:dyDescent="0.25">
      <c r="BK747351" s="2311"/>
    </row>
    <row r="747375" spans="63:63" x14ac:dyDescent="0.25">
      <c r="BK747375" s="2315"/>
    </row>
    <row r="747376" spans="63:63" x14ac:dyDescent="0.25">
      <c r="BK747376" s="2311"/>
    </row>
    <row r="747400" spans="63:63" x14ac:dyDescent="0.25">
      <c r="BK747400" s="2315"/>
    </row>
    <row r="747401" spans="63:63" x14ac:dyDescent="0.25">
      <c r="BK747401" s="2311"/>
    </row>
    <row r="747425" spans="63:63" x14ac:dyDescent="0.25">
      <c r="BK747425" s="2315"/>
    </row>
    <row r="747426" spans="63:63" x14ac:dyDescent="0.25">
      <c r="BK747426" s="2311"/>
    </row>
    <row r="747450" spans="63:63" x14ac:dyDescent="0.25">
      <c r="BK747450" s="2315"/>
    </row>
    <row r="747451" spans="63:63" x14ac:dyDescent="0.25">
      <c r="BK747451" s="2311"/>
    </row>
    <row r="747475" spans="63:63" x14ac:dyDescent="0.25">
      <c r="BK747475" s="2315"/>
    </row>
    <row r="747476" spans="63:63" x14ac:dyDescent="0.25">
      <c r="BK747476" s="2311"/>
    </row>
    <row r="747500" spans="63:63" x14ac:dyDescent="0.25">
      <c r="BK747500" s="2315"/>
    </row>
    <row r="747501" spans="63:63" x14ac:dyDescent="0.25">
      <c r="BK747501" s="2311"/>
    </row>
    <row r="747525" spans="63:63" x14ac:dyDescent="0.25">
      <c r="BK747525" s="2315"/>
    </row>
    <row r="747526" spans="63:63" x14ac:dyDescent="0.25">
      <c r="BK747526" s="2311"/>
    </row>
    <row r="747550" spans="63:63" x14ac:dyDescent="0.25">
      <c r="BK747550" s="2315"/>
    </row>
    <row r="747551" spans="63:63" x14ac:dyDescent="0.25">
      <c r="BK747551" s="2311"/>
    </row>
    <row r="747575" spans="63:63" x14ac:dyDescent="0.25">
      <c r="BK747575" s="2315"/>
    </row>
    <row r="747576" spans="63:63" x14ac:dyDescent="0.25">
      <c r="BK747576" s="2311"/>
    </row>
    <row r="747600" spans="63:63" x14ac:dyDescent="0.25">
      <c r="BK747600" s="2315"/>
    </row>
    <row r="747601" spans="63:63" x14ac:dyDescent="0.25">
      <c r="BK747601" s="2311"/>
    </row>
    <row r="747625" spans="63:63" x14ac:dyDescent="0.25">
      <c r="BK747625" s="2315"/>
    </row>
    <row r="747626" spans="63:63" x14ac:dyDescent="0.25">
      <c r="BK747626" s="2311"/>
    </row>
    <row r="747650" spans="63:63" x14ac:dyDescent="0.25">
      <c r="BK747650" s="2315"/>
    </row>
    <row r="747651" spans="63:63" x14ac:dyDescent="0.25">
      <c r="BK747651" s="2311"/>
    </row>
    <row r="747675" spans="63:63" x14ac:dyDescent="0.25">
      <c r="BK747675" s="2315"/>
    </row>
    <row r="747676" spans="63:63" x14ac:dyDescent="0.25">
      <c r="BK747676" s="2311"/>
    </row>
    <row r="747700" spans="63:63" x14ac:dyDescent="0.25">
      <c r="BK747700" s="2315"/>
    </row>
    <row r="747701" spans="63:63" x14ac:dyDescent="0.25">
      <c r="BK747701" s="2311"/>
    </row>
    <row r="747725" spans="63:63" x14ac:dyDescent="0.25">
      <c r="BK747725" s="2315"/>
    </row>
    <row r="747726" spans="63:63" x14ac:dyDescent="0.25">
      <c r="BK747726" s="2311"/>
    </row>
    <row r="747750" spans="63:63" x14ac:dyDescent="0.25">
      <c r="BK747750" s="2315"/>
    </row>
    <row r="747751" spans="63:63" x14ac:dyDescent="0.25">
      <c r="BK747751" s="2311"/>
    </row>
    <row r="747775" spans="63:63" x14ac:dyDescent="0.25">
      <c r="BK747775" s="2315"/>
    </row>
    <row r="747776" spans="63:63" x14ac:dyDescent="0.25">
      <c r="BK747776" s="2311"/>
    </row>
    <row r="747800" spans="63:63" x14ac:dyDescent="0.25">
      <c r="BK747800" s="2315"/>
    </row>
    <row r="747801" spans="63:63" x14ac:dyDescent="0.25">
      <c r="BK747801" s="2311"/>
    </row>
    <row r="747825" spans="63:63" x14ac:dyDescent="0.25">
      <c r="BK747825" s="2315"/>
    </row>
    <row r="747826" spans="63:63" x14ac:dyDescent="0.25">
      <c r="BK747826" s="2311"/>
    </row>
    <row r="747850" spans="63:63" x14ac:dyDescent="0.25">
      <c r="BK747850" s="2315"/>
    </row>
    <row r="747851" spans="63:63" x14ac:dyDescent="0.25">
      <c r="BK747851" s="2311"/>
    </row>
    <row r="747875" spans="63:63" x14ac:dyDescent="0.25">
      <c r="BK747875" s="2315"/>
    </row>
    <row r="747876" spans="63:63" x14ac:dyDescent="0.25">
      <c r="BK747876" s="2311"/>
    </row>
    <row r="747900" spans="63:63" x14ac:dyDescent="0.25">
      <c r="BK747900" s="2315"/>
    </row>
    <row r="747901" spans="63:63" x14ac:dyDescent="0.25">
      <c r="BK747901" s="2311"/>
    </row>
    <row r="747925" spans="63:63" x14ac:dyDescent="0.25">
      <c r="BK747925" s="2315"/>
    </row>
    <row r="747926" spans="63:63" x14ac:dyDescent="0.25">
      <c r="BK747926" s="2311"/>
    </row>
    <row r="747950" spans="63:63" x14ac:dyDescent="0.25">
      <c r="BK747950" s="2315"/>
    </row>
    <row r="747951" spans="63:63" x14ac:dyDescent="0.25">
      <c r="BK747951" s="2311"/>
    </row>
    <row r="747975" spans="63:63" x14ac:dyDescent="0.25">
      <c r="BK747975" s="2315"/>
    </row>
    <row r="747976" spans="63:63" x14ac:dyDescent="0.25">
      <c r="BK747976" s="2311"/>
    </row>
    <row r="748000" spans="63:63" x14ac:dyDescent="0.25">
      <c r="BK748000" s="2315"/>
    </row>
    <row r="748001" spans="63:63" x14ac:dyDescent="0.25">
      <c r="BK748001" s="2311"/>
    </row>
    <row r="748025" spans="63:63" x14ac:dyDescent="0.25">
      <c r="BK748025" s="2315"/>
    </row>
    <row r="748026" spans="63:63" x14ac:dyDescent="0.25">
      <c r="BK748026" s="2311"/>
    </row>
    <row r="748050" spans="63:63" x14ac:dyDescent="0.25">
      <c r="BK748050" s="2315"/>
    </row>
    <row r="748051" spans="63:63" x14ac:dyDescent="0.25">
      <c r="BK748051" s="2311"/>
    </row>
    <row r="748075" spans="63:63" x14ac:dyDescent="0.25">
      <c r="BK748075" s="2315"/>
    </row>
    <row r="748076" spans="63:63" x14ac:dyDescent="0.25">
      <c r="BK748076" s="2311"/>
    </row>
    <row r="748100" spans="63:63" x14ac:dyDescent="0.25">
      <c r="BK748100" s="2315"/>
    </row>
    <row r="748101" spans="63:63" x14ac:dyDescent="0.25">
      <c r="BK748101" s="2311"/>
    </row>
    <row r="748125" spans="63:63" x14ac:dyDescent="0.25">
      <c r="BK748125" s="2315"/>
    </row>
    <row r="748126" spans="63:63" x14ac:dyDescent="0.25">
      <c r="BK748126" s="2311"/>
    </row>
    <row r="748150" spans="63:63" x14ac:dyDescent="0.25">
      <c r="BK748150" s="2315"/>
    </row>
    <row r="748151" spans="63:63" x14ac:dyDescent="0.25">
      <c r="BK748151" s="2311"/>
    </row>
    <row r="748175" spans="63:63" x14ac:dyDescent="0.25">
      <c r="BK748175" s="2315"/>
    </row>
    <row r="748176" spans="63:63" x14ac:dyDescent="0.25">
      <c r="BK748176" s="2311"/>
    </row>
    <row r="748200" spans="63:63" x14ac:dyDescent="0.25">
      <c r="BK748200" s="2315"/>
    </row>
    <row r="748201" spans="63:63" x14ac:dyDescent="0.25">
      <c r="BK748201" s="2311"/>
    </row>
    <row r="748225" spans="63:63" x14ac:dyDescent="0.25">
      <c r="BK748225" s="2315"/>
    </row>
    <row r="748226" spans="63:63" x14ac:dyDescent="0.25">
      <c r="BK748226" s="2311"/>
    </row>
    <row r="748250" spans="63:63" x14ac:dyDescent="0.25">
      <c r="BK748250" s="2315"/>
    </row>
    <row r="748251" spans="63:63" x14ac:dyDescent="0.25">
      <c r="BK748251" s="2311"/>
    </row>
    <row r="748275" spans="63:63" x14ac:dyDescent="0.25">
      <c r="BK748275" s="2315"/>
    </row>
    <row r="748276" spans="63:63" x14ac:dyDescent="0.25">
      <c r="BK748276" s="2311"/>
    </row>
    <row r="748300" spans="63:63" x14ac:dyDescent="0.25">
      <c r="BK748300" s="2315"/>
    </row>
    <row r="748301" spans="63:63" x14ac:dyDescent="0.25">
      <c r="BK748301" s="2311"/>
    </row>
    <row r="748325" spans="63:63" x14ac:dyDescent="0.25">
      <c r="BK748325" s="2315"/>
    </row>
    <row r="748326" spans="63:63" x14ac:dyDescent="0.25">
      <c r="BK748326" s="2311"/>
    </row>
    <row r="748350" spans="63:63" x14ac:dyDescent="0.25">
      <c r="BK748350" s="2315"/>
    </row>
    <row r="748351" spans="63:63" x14ac:dyDescent="0.25">
      <c r="BK748351" s="2311"/>
    </row>
    <row r="748375" spans="63:63" x14ac:dyDescent="0.25">
      <c r="BK748375" s="2315"/>
    </row>
    <row r="748376" spans="63:63" x14ac:dyDescent="0.25">
      <c r="BK748376" s="2311"/>
    </row>
    <row r="748400" spans="63:63" x14ac:dyDescent="0.25">
      <c r="BK748400" s="2315"/>
    </row>
    <row r="748401" spans="63:63" x14ac:dyDescent="0.25">
      <c r="BK748401" s="2311"/>
    </row>
    <row r="748425" spans="63:63" x14ac:dyDescent="0.25">
      <c r="BK748425" s="2315"/>
    </row>
    <row r="748426" spans="63:63" x14ac:dyDescent="0.25">
      <c r="BK748426" s="2311"/>
    </row>
    <row r="748450" spans="63:63" x14ac:dyDescent="0.25">
      <c r="BK748450" s="2315"/>
    </row>
    <row r="748451" spans="63:63" x14ac:dyDescent="0.25">
      <c r="BK748451" s="2311"/>
    </row>
    <row r="748475" spans="63:63" x14ac:dyDescent="0.25">
      <c r="BK748475" s="2315"/>
    </row>
    <row r="748476" spans="63:63" x14ac:dyDescent="0.25">
      <c r="BK748476" s="2311"/>
    </row>
    <row r="748500" spans="63:63" x14ac:dyDescent="0.25">
      <c r="BK748500" s="2315"/>
    </row>
    <row r="748501" spans="63:63" x14ac:dyDescent="0.25">
      <c r="BK748501" s="2311"/>
    </row>
    <row r="748525" spans="63:63" x14ac:dyDescent="0.25">
      <c r="BK748525" s="2315"/>
    </row>
    <row r="748526" spans="63:63" x14ac:dyDescent="0.25">
      <c r="BK748526" s="2311"/>
    </row>
    <row r="748550" spans="63:63" x14ac:dyDescent="0.25">
      <c r="BK748550" s="2315"/>
    </row>
    <row r="748551" spans="63:63" x14ac:dyDescent="0.25">
      <c r="BK748551" s="2311"/>
    </row>
    <row r="748575" spans="63:63" x14ac:dyDescent="0.25">
      <c r="BK748575" s="2315"/>
    </row>
    <row r="748576" spans="63:63" x14ac:dyDescent="0.25">
      <c r="BK748576" s="2311"/>
    </row>
    <row r="748600" spans="63:63" x14ac:dyDescent="0.25">
      <c r="BK748600" s="2315"/>
    </row>
    <row r="748601" spans="63:63" x14ac:dyDescent="0.25">
      <c r="BK748601" s="2311"/>
    </row>
    <row r="748625" spans="63:63" x14ac:dyDescent="0.25">
      <c r="BK748625" s="2315"/>
    </row>
    <row r="748626" spans="63:63" x14ac:dyDescent="0.25">
      <c r="BK748626" s="2311"/>
    </row>
    <row r="748650" spans="63:63" x14ac:dyDescent="0.25">
      <c r="BK748650" s="2315"/>
    </row>
    <row r="748651" spans="63:63" x14ac:dyDescent="0.25">
      <c r="BK748651" s="2311"/>
    </row>
    <row r="748675" spans="63:63" x14ac:dyDescent="0.25">
      <c r="BK748675" s="2315"/>
    </row>
    <row r="748676" spans="63:63" x14ac:dyDescent="0.25">
      <c r="BK748676" s="2311"/>
    </row>
    <row r="748700" spans="63:63" x14ac:dyDescent="0.25">
      <c r="BK748700" s="2315"/>
    </row>
    <row r="748701" spans="63:63" x14ac:dyDescent="0.25">
      <c r="BK748701" s="2311"/>
    </row>
    <row r="748725" spans="63:63" x14ac:dyDescent="0.25">
      <c r="BK748725" s="2315"/>
    </row>
    <row r="748726" spans="63:63" x14ac:dyDescent="0.25">
      <c r="BK748726" s="2311"/>
    </row>
    <row r="748750" spans="63:63" x14ac:dyDescent="0.25">
      <c r="BK748750" s="2315"/>
    </row>
    <row r="748751" spans="63:63" x14ac:dyDescent="0.25">
      <c r="BK748751" s="2311"/>
    </row>
    <row r="748775" spans="63:63" x14ac:dyDescent="0.25">
      <c r="BK748775" s="2315"/>
    </row>
    <row r="748776" spans="63:63" x14ac:dyDescent="0.25">
      <c r="BK748776" s="2311"/>
    </row>
    <row r="748800" spans="63:63" x14ac:dyDescent="0.25">
      <c r="BK748800" s="2315"/>
    </row>
    <row r="748801" spans="63:63" x14ac:dyDescent="0.25">
      <c r="BK748801" s="2311"/>
    </row>
    <row r="748825" spans="63:63" x14ac:dyDescent="0.25">
      <c r="BK748825" s="2315"/>
    </row>
    <row r="748826" spans="63:63" x14ac:dyDescent="0.25">
      <c r="BK748826" s="2311"/>
    </row>
    <row r="748850" spans="63:63" x14ac:dyDescent="0.25">
      <c r="BK748850" s="2315"/>
    </row>
    <row r="748851" spans="63:63" x14ac:dyDescent="0.25">
      <c r="BK748851" s="2311"/>
    </row>
    <row r="748875" spans="63:63" x14ac:dyDescent="0.25">
      <c r="BK748875" s="2315"/>
    </row>
    <row r="748876" spans="63:63" x14ac:dyDescent="0.25">
      <c r="BK748876" s="2311"/>
    </row>
    <row r="748900" spans="63:63" x14ac:dyDescent="0.25">
      <c r="BK748900" s="2315"/>
    </row>
    <row r="748901" spans="63:63" x14ac:dyDescent="0.25">
      <c r="BK748901" s="2311"/>
    </row>
    <row r="748925" spans="63:63" x14ac:dyDescent="0.25">
      <c r="BK748925" s="2315"/>
    </row>
    <row r="748926" spans="63:63" x14ac:dyDescent="0.25">
      <c r="BK748926" s="2311"/>
    </row>
    <row r="748950" spans="63:63" x14ac:dyDescent="0.25">
      <c r="BK748950" s="2315"/>
    </row>
    <row r="748951" spans="63:63" x14ac:dyDescent="0.25">
      <c r="BK748951" s="2311"/>
    </row>
    <row r="748975" spans="63:63" x14ac:dyDescent="0.25">
      <c r="BK748975" s="2315"/>
    </row>
    <row r="748976" spans="63:63" x14ac:dyDescent="0.25">
      <c r="BK748976" s="2311"/>
    </row>
    <row r="749000" spans="63:63" x14ac:dyDescent="0.25">
      <c r="BK749000" s="2315"/>
    </row>
    <row r="749001" spans="63:63" x14ac:dyDescent="0.25">
      <c r="BK749001" s="2311"/>
    </row>
    <row r="749025" spans="63:63" x14ac:dyDescent="0.25">
      <c r="BK749025" s="2315"/>
    </row>
    <row r="749026" spans="63:63" x14ac:dyDescent="0.25">
      <c r="BK749026" s="2311"/>
    </row>
    <row r="749050" spans="63:63" x14ac:dyDescent="0.25">
      <c r="BK749050" s="2315"/>
    </row>
    <row r="749051" spans="63:63" x14ac:dyDescent="0.25">
      <c r="BK749051" s="2311"/>
    </row>
    <row r="749075" spans="63:63" x14ac:dyDescent="0.25">
      <c r="BK749075" s="2315"/>
    </row>
    <row r="749076" spans="63:63" x14ac:dyDescent="0.25">
      <c r="BK749076" s="2311"/>
    </row>
    <row r="749100" spans="63:63" x14ac:dyDescent="0.25">
      <c r="BK749100" s="2315"/>
    </row>
    <row r="749101" spans="63:63" x14ac:dyDescent="0.25">
      <c r="BK749101" s="2311"/>
    </row>
    <row r="749125" spans="63:63" x14ac:dyDescent="0.25">
      <c r="BK749125" s="2315"/>
    </row>
    <row r="749126" spans="63:63" x14ac:dyDescent="0.25">
      <c r="BK749126" s="2311"/>
    </row>
    <row r="749150" spans="63:63" x14ac:dyDescent="0.25">
      <c r="BK749150" s="2315"/>
    </row>
    <row r="749151" spans="63:63" x14ac:dyDescent="0.25">
      <c r="BK749151" s="2311"/>
    </row>
    <row r="749175" spans="63:63" x14ac:dyDescent="0.25">
      <c r="BK749175" s="2315"/>
    </row>
    <row r="749176" spans="63:63" x14ac:dyDescent="0.25">
      <c r="BK749176" s="2311"/>
    </row>
    <row r="749200" spans="63:63" x14ac:dyDescent="0.25">
      <c r="BK749200" s="2315"/>
    </row>
    <row r="749201" spans="63:63" x14ac:dyDescent="0.25">
      <c r="BK749201" s="2311"/>
    </row>
    <row r="749225" spans="63:63" x14ac:dyDescent="0.25">
      <c r="BK749225" s="2315"/>
    </row>
    <row r="749226" spans="63:63" x14ac:dyDescent="0.25">
      <c r="BK749226" s="2311"/>
    </row>
    <row r="749250" spans="63:63" x14ac:dyDescent="0.25">
      <c r="BK749250" s="2315"/>
    </row>
    <row r="749251" spans="63:63" x14ac:dyDescent="0.25">
      <c r="BK749251" s="2311"/>
    </row>
    <row r="749275" spans="63:63" x14ac:dyDescent="0.25">
      <c r="BK749275" s="2315"/>
    </row>
    <row r="749276" spans="63:63" x14ac:dyDescent="0.25">
      <c r="BK749276" s="2311"/>
    </row>
    <row r="749300" spans="63:63" x14ac:dyDescent="0.25">
      <c r="BK749300" s="2315"/>
    </row>
    <row r="749301" spans="63:63" x14ac:dyDescent="0.25">
      <c r="BK749301" s="2311"/>
    </row>
    <row r="749325" spans="63:63" x14ac:dyDescent="0.25">
      <c r="BK749325" s="2315"/>
    </row>
    <row r="749326" spans="63:63" x14ac:dyDescent="0.25">
      <c r="BK749326" s="2311"/>
    </row>
    <row r="749350" spans="63:63" x14ac:dyDescent="0.25">
      <c r="BK749350" s="2315"/>
    </row>
    <row r="749351" spans="63:63" x14ac:dyDescent="0.25">
      <c r="BK749351" s="2311"/>
    </row>
    <row r="749375" spans="63:63" x14ac:dyDescent="0.25">
      <c r="BK749375" s="2315"/>
    </row>
    <row r="749376" spans="63:63" x14ac:dyDescent="0.25">
      <c r="BK749376" s="2311"/>
    </row>
    <row r="749400" spans="63:63" x14ac:dyDescent="0.25">
      <c r="BK749400" s="2315"/>
    </row>
    <row r="749401" spans="63:63" x14ac:dyDescent="0.25">
      <c r="BK749401" s="2311"/>
    </row>
    <row r="749425" spans="63:63" x14ac:dyDescent="0.25">
      <c r="BK749425" s="2315"/>
    </row>
    <row r="749426" spans="63:63" x14ac:dyDescent="0.25">
      <c r="BK749426" s="2311"/>
    </row>
    <row r="749450" spans="63:63" x14ac:dyDescent="0.25">
      <c r="BK749450" s="2315"/>
    </row>
    <row r="749451" spans="63:63" x14ac:dyDescent="0.25">
      <c r="BK749451" s="2311"/>
    </row>
    <row r="749475" spans="63:63" x14ac:dyDescent="0.25">
      <c r="BK749475" s="2315"/>
    </row>
    <row r="749476" spans="63:63" x14ac:dyDescent="0.25">
      <c r="BK749476" s="2311"/>
    </row>
    <row r="749500" spans="63:63" x14ac:dyDescent="0.25">
      <c r="BK749500" s="2315"/>
    </row>
    <row r="749501" spans="63:63" x14ac:dyDescent="0.25">
      <c r="BK749501" s="2311"/>
    </row>
    <row r="749525" spans="63:63" x14ac:dyDescent="0.25">
      <c r="BK749525" s="2315"/>
    </row>
    <row r="749526" spans="63:63" x14ac:dyDescent="0.25">
      <c r="BK749526" s="2311"/>
    </row>
    <row r="749550" spans="63:63" x14ac:dyDescent="0.25">
      <c r="BK749550" s="2315"/>
    </row>
    <row r="749551" spans="63:63" x14ac:dyDescent="0.25">
      <c r="BK749551" s="2311"/>
    </row>
    <row r="749575" spans="63:63" x14ac:dyDescent="0.25">
      <c r="BK749575" s="2315"/>
    </row>
    <row r="749576" spans="63:63" x14ac:dyDescent="0.25">
      <c r="BK749576" s="2311"/>
    </row>
    <row r="749600" spans="63:63" x14ac:dyDescent="0.25">
      <c r="BK749600" s="2315"/>
    </row>
    <row r="749601" spans="63:63" x14ac:dyDescent="0.25">
      <c r="BK749601" s="2311"/>
    </row>
    <row r="749625" spans="63:63" x14ac:dyDescent="0.25">
      <c r="BK749625" s="2315"/>
    </row>
    <row r="749626" spans="63:63" x14ac:dyDescent="0.25">
      <c r="BK749626" s="2311"/>
    </row>
    <row r="749650" spans="63:63" x14ac:dyDescent="0.25">
      <c r="BK749650" s="2315"/>
    </row>
    <row r="749651" spans="63:63" x14ac:dyDescent="0.25">
      <c r="BK749651" s="2311"/>
    </row>
    <row r="749675" spans="63:63" x14ac:dyDescent="0.25">
      <c r="BK749675" s="2315"/>
    </row>
    <row r="749676" spans="63:63" x14ac:dyDescent="0.25">
      <c r="BK749676" s="2311"/>
    </row>
    <row r="749700" spans="63:63" x14ac:dyDescent="0.25">
      <c r="BK749700" s="2315"/>
    </row>
    <row r="749701" spans="63:63" x14ac:dyDescent="0.25">
      <c r="BK749701" s="2311"/>
    </row>
    <row r="749725" spans="63:63" x14ac:dyDescent="0.25">
      <c r="BK749725" s="2315"/>
    </row>
    <row r="749726" spans="63:63" x14ac:dyDescent="0.25">
      <c r="BK749726" s="2311"/>
    </row>
    <row r="749750" spans="63:63" x14ac:dyDescent="0.25">
      <c r="BK749750" s="2315"/>
    </row>
    <row r="749751" spans="63:63" x14ac:dyDescent="0.25">
      <c r="BK749751" s="2311"/>
    </row>
    <row r="749775" spans="63:63" x14ac:dyDescent="0.25">
      <c r="BK749775" s="2315"/>
    </row>
    <row r="749776" spans="63:63" x14ac:dyDescent="0.25">
      <c r="BK749776" s="2311"/>
    </row>
    <row r="749800" spans="63:63" x14ac:dyDescent="0.25">
      <c r="BK749800" s="2315"/>
    </row>
    <row r="749801" spans="63:63" x14ac:dyDescent="0.25">
      <c r="BK749801" s="2311"/>
    </row>
    <row r="749825" spans="63:63" x14ac:dyDescent="0.25">
      <c r="BK749825" s="2315"/>
    </row>
    <row r="749826" spans="63:63" x14ac:dyDescent="0.25">
      <c r="BK749826" s="2311"/>
    </row>
    <row r="749850" spans="63:63" x14ac:dyDescent="0.25">
      <c r="BK749850" s="2315"/>
    </row>
    <row r="749851" spans="63:63" x14ac:dyDescent="0.25">
      <c r="BK749851" s="2311"/>
    </row>
    <row r="749875" spans="63:63" x14ac:dyDescent="0.25">
      <c r="BK749875" s="2315"/>
    </row>
    <row r="749876" spans="63:63" x14ac:dyDescent="0.25">
      <c r="BK749876" s="2311"/>
    </row>
    <row r="749900" spans="63:63" x14ac:dyDescent="0.25">
      <c r="BK749900" s="2315"/>
    </row>
    <row r="749901" spans="63:63" x14ac:dyDescent="0.25">
      <c r="BK749901" s="2311"/>
    </row>
    <row r="749925" spans="63:63" x14ac:dyDescent="0.25">
      <c r="BK749925" s="2315"/>
    </row>
    <row r="749926" spans="63:63" x14ac:dyDescent="0.25">
      <c r="BK749926" s="2311"/>
    </row>
    <row r="749950" spans="63:63" x14ac:dyDescent="0.25">
      <c r="BK749950" s="2315"/>
    </row>
    <row r="749951" spans="63:63" x14ac:dyDescent="0.25">
      <c r="BK749951" s="2311"/>
    </row>
    <row r="749975" spans="63:63" x14ac:dyDescent="0.25">
      <c r="BK749975" s="2315"/>
    </row>
    <row r="749976" spans="63:63" x14ac:dyDescent="0.25">
      <c r="BK749976" s="2311"/>
    </row>
    <row r="750000" spans="63:63" x14ac:dyDescent="0.25">
      <c r="BK750000" s="2315"/>
    </row>
    <row r="750001" spans="63:63" x14ac:dyDescent="0.25">
      <c r="BK750001" s="2311"/>
    </row>
    <row r="750025" spans="63:63" x14ac:dyDescent="0.25">
      <c r="BK750025" s="2315"/>
    </row>
    <row r="750026" spans="63:63" x14ac:dyDescent="0.25">
      <c r="BK750026" s="2311"/>
    </row>
    <row r="750050" spans="63:63" x14ac:dyDescent="0.25">
      <c r="BK750050" s="2315"/>
    </row>
    <row r="750051" spans="63:63" x14ac:dyDescent="0.25">
      <c r="BK750051" s="2311"/>
    </row>
    <row r="750075" spans="63:63" x14ac:dyDescent="0.25">
      <c r="BK750075" s="2315"/>
    </row>
    <row r="750076" spans="63:63" x14ac:dyDescent="0.25">
      <c r="BK750076" s="2311"/>
    </row>
    <row r="750100" spans="63:63" x14ac:dyDescent="0.25">
      <c r="BK750100" s="2315"/>
    </row>
    <row r="750101" spans="63:63" x14ac:dyDescent="0.25">
      <c r="BK750101" s="2311"/>
    </row>
    <row r="750125" spans="63:63" x14ac:dyDescent="0.25">
      <c r="BK750125" s="2315"/>
    </row>
    <row r="750126" spans="63:63" x14ac:dyDescent="0.25">
      <c r="BK750126" s="2311"/>
    </row>
    <row r="750150" spans="63:63" x14ac:dyDescent="0.25">
      <c r="BK750150" s="2315"/>
    </row>
    <row r="750151" spans="63:63" x14ac:dyDescent="0.25">
      <c r="BK750151" s="2311"/>
    </row>
    <row r="750175" spans="63:63" x14ac:dyDescent="0.25">
      <c r="BK750175" s="2315"/>
    </row>
    <row r="750176" spans="63:63" x14ac:dyDescent="0.25">
      <c r="BK750176" s="2311"/>
    </row>
    <row r="750200" spans="63:63" x14ac:dyDescent="0.25">
      <c r="BK750200" s="2315"/>
    </row>
    <row r="750201" spans="63:63" x14ac:dyDescent="0.25">
      <c r="BK750201" s="2311"/>
    </row>
    <row r="750225" spans="63:63" x14ac:dyDescent="0.25">
      <c r="BK750225" s="2315"/>
    </row>
    <row r="750226" spans="63:63" x14ac:dyDescent="0.25">
      <c r="BK750226" s="2311"/>
    </row>
    <row r="750250" spans="63:63" x14ac:dyDescent="0.25">
      <c r="BK750250" s="2315"/>
    </row>
    <row r="750251" spans="63:63" x14ac:dyDescent="0.25">
      <c r="BK750251" s="2311"/>
    </row>
    <row r="750275" spans="63:63" x14ac:dyDescent="0.25">
      <c r="BK750275" s="2315"/>
    </row>
    <row r="750276" spans="63:63" x14ac:dyDescent="0.25">
      <c r="BK750276" s="2311"/>
    </row>
    <row r="750300" spans="63:63" x14ac:dyDescent="0.25">
      <c r="BK750300" s="2315"/>
    </row>
    <row r="750301" spans="63:63" x14ac:dyDescent="0.25">
      <c r="BK750301" s="2311"/>
    </row>
    <row r="750325" spans="63:63" x14ac:dyDescent="0.25">
      <c r="BK750325" s="2315"/>
    </row>
    <row r="750326" spans="63:63" x14ac:dyDescent="0.25">
      <c r="BK750326" s="2311"/>
    </row>
    <row r="750350" spans="63:63" x14ac:dyDescent="0.25">
      <c r="BK750350" s="2315"/>
    </row>
    <row r="750351" spans="63:63" x14ac:dyDescent="0.25">
      <c r="BK750351" s="2311"/>
    </row>
    <row r="750375" spans="63:63" x14ac:dyDescent="0.25">
      <c r="BK750375" s="2315"/>
    </row>
    <row r="750376" spans="63:63" x14ac:dyDescent="0.25">
      <c r="BK750376" s="2311"/>
    </row>
    <row r="750400" spans="63:63" x14ac:dyDescent="0.25">
      <c r="BK750400" s="2315"/>
    </row>
    <row r="750401" spans="63:63" x14ac:dyDescent="0.25">
      <c r="BK750401" s="2311"/>
    </row>
    <row r="750425" spans="63:63" x14ac:dyDescent="0.25">
      <c r="BK750425" s="2315"/>
    </row>
    <row r="750426" spans="63:63" x14ac:dyDescent="0.25">
      <c r="BK750426" s="2311"/>
    </row>
    <row r="750450" spans="63:63" x14ac:dyDescent="0.25">
      <c r="BK750450" s="2315"/>
    </row>
    <row r="750451" spans="63:63" x14ac:dyDescent="0.25">
      <c r="BK750451" s="2311"/>
    </row>
    <row r="750475" spans="63:63" x14ac:dyDescent="0.25">
      <c r="BK750475" s="2315"/>
    </row>
    <row r="750476" spans="63:63" x14ac:dyDescent="0.25">
      <c r="BK750476" s="2311"/>
    </row>
    <row r="750500" spans="63:63" x14ac:dyDescent="0.25">
      <c r="BK750500" s="2315"/>
    </row>
    <row r="750501" spans="63:63" x14ac:dyDescent="0.25">
      <c r="BK750501" s="2311"/>
    </row>
    <row r="750525" spans="63:63" x14ac:dyDescent="0.25">
      <c r="BK750525" s="2315"/>
    </row>
    <row r="750526" spans="63:63" x14ac:dyDescent="0.25">
      <c r="BK750526" s="2311"/>
    </row>
    <row r="750550" spans="63:63" x14ac:dyDescent="0.25">
      <c r="BK750550" s="2315"/>
    </row>
    <row r="750551" spans="63:63" x14ac:dyDescent="0.25">
      <c r="BK750551" s="2311"/>
    </row>
    <row r="750575" spans="63:63" x14ac:dyDescent="0.25">
      <c r="BK750575" s="2315"/>
    </row>
    <row r="750576" spans="63:63" x14ac:dyDescent="0.25">
      <c r="BK750576" s="2311"/>
    </row>
    <row r="750600" spans="63:63" x14ac:dyDescent="0.25">
      <c r="BK750600" s="2315"/>
    </row>
    <row r="750601" spans="63:63" x14ac:dyDescent="0.25">
      <c r="BK750601" s="2311"/>
    </row>
    <row r="750625" spans="63:63" x14ac:dyDescent="0.25">
      <c r="BK750625" s="2315"/>
    </row>
    <row r="750626" spans="63:63" x14ac:dyDescent="0.25">
      <c r="BK750626" s="2311"/>
    </row>
    <row r="750650" spans="63:63" x14ac:dyDescent="0.25">
      <c r="BK750650" s="2315"/>
    </row>
    <row r="750651" spans="63:63" x14ac:dyDescent="0.25">
      <c r="BK750651" s="2311"/>
    </row>
    <row r="750675" spans="63:63" x14ac:dyDescent="0.25">
      <c r="BK750675" s="2315"/>
    </row>
    <row r="750676" spans="63:63" x14ac:dyDescent="0.25">
      <c r="BK750676" s="2311"/>
    </row>
    <row r="750700" spans="63:63" x14ac:dyDescent="0.25">
      <c r="BK750700" s="2315"/>
    </row>
    <row r="750701" spans="63:63" x14ac:dyDescent="0.25">
      <c r="BK750701" s="2311"/>
    </row>
    <row r="750725" spans="63:63" x14ac:dyDescent="0.25">
      <c r="BK750725" s="2315"/>
    </row>
    <row r="750726" spans="63:63" x14ac:dyDescent="0.25">
      <c r="BK750726" s="2311"/>
    </row>
    <row r="750750" spans="63:63" x14ac:dyDescent="0.25">
      <c r="BK750750" s="2315"/>
    </row>
    <row r="750751" spans="63:63" x14ac:dyDescent="0.25">
      <c r="BK750751" s="2311"/>
    </row>
    <row r="750775" spans="63:63" x14ac:dyDescent="0.25">
      <c r="BK750775" s="2315"/>
    </row>
    <row r="750776" spans="63:63" x14ac:dyDescent="0.25">
      <c r="BK750776" s="2311"/>
    </row>
    <row r="750800" spans="63:63" x14ac:dyDescent="0.25">
      <c r="BK750800" s="2315"/>
    </row>
    <row r="750801" spans="63:63" x14ac:dyDescent="0.25">
      <c r="BK750801" s="2311"/>
    </row>
    <row r="750825" spans="63:63" x14ac:dyDescent="0.25">
      <c r="BK750825" s="2315"/>
    </row>
    <row r="750826" spans="63:63" x14ac:dyDescent="0.25">
      <c r="BK750826" s="2311"/>
    </row>
    <row r="750850" spans="63:63" x14ac:dyDescent="0.25">
      <c r="BK750850" s="2315"/>
    </row>
    <row r="750851" spans="63:63" x14ac:dyDescent="0.25">
      <c r="BK750851" s="2311"/>
    </row>
    <row r="750875" spans="63:63" x14ac:dyDescent="0.25">
      <c r="BK750875" s="2315"/>
    </row>
    <row r="750876" spans="63:63" x14ac:dyDescent="0.25">
      <c r="BK750876" s="2311"/>
    </row>
    <row r="750900" spans="63:63" x14ac:dyDescent="0.25">
      <c r="BK750900" s="2315"/>
    </row>
    <row r="750901" spans="63:63" x14ac:dyDescent="0.25">
      <c r="BK750901" s="2311"/>
    </row>
    <row r="750925" spans="63:63" x14ac:dyDescent="0.25">
      <c r="BK750925" s="2315"/>
    </row>
    <row r="750926" spans="63:63" x14ac:dyDescent="0.25">
      <c r="BK750926" s="2311"/>
    </row>
    <row r="750950" spans="63:63" x14ac:dyDescent="0.25">
      <c r="BK750950" s="2315"/>
    </row>
    <row r="750951" spans="63:63" x14ac:dyDescent="0.25">
      <c r="BK750951" s="2311"/>
    </row>
    <row r="750975" spans="63:63" x14ac:dyDescent="0.25">
      <c r="BK750975" s="2315"/>
    </row>
    <row r="750976" spans="63:63" x14ac:dyDescent="0.25">
      <c r="BK750976" s="2311"/>
    </row>
    <row r="751000" spans="63:63" x14ac:dyDescent="0.25">
      <c r="BK751000" s="2315"/>
    </row>
    <row r="751001" spans="63:63" x14ac:dyDescent="0.25">
      <c r="BK751001" s="2311"/>
    </row>
    <row r="751025" spans="63:63" x14ac:dyDescent="0.25">
      <c r="BK751025" s="2315"/>
    </row>
    <row r="751026" spans="63:63" x14ac:dyDescent="0.25">
      <c r="BK751026" s="2311"/>
    </row>
    <row r="751050" spans="63:63" x14ac:dyDescent="0.25">
      <c r="BK751050" s="2315"/>
    </row>
    <row r="751051" spans="63:63" x14ac:dyDescent="0.25">
      <c r="BK751051" s="2311"/>
    </row>
    <row r="751075" spans="63:63" x14ac:dyDescent="0.25">
      <c r="BK751075" s="2315"/>
    </row>
    <row r="751076" spans="63:63" x14ac:dyDescent="0.25">
      <c r="BK751076" s="2311"/>
    </row>
    <row r="751100" spans="63:63" x14ac:dyDescent="0.25">
      <c r="BK751100" s="2315"/>
    </row>
    <row r="751101" spans="63:63" x14ac:dyDescent="0.25">
      <c r="BK751101" s="2311"/>
    </row>
    <row r="751125" spans="63:63" x14ac:dyDescent="0.25">
      <c r="BK751125" s="2315"/>
    </row>
    <row r="751126" spans="63:63" x14ac:dyDescent="0.25">
      <c r="BK751126" s="2311"/>
    </row>
    <row r="751150" spans="63:63" x14ac:dyDescent="0.25">
      <c r="BK751150" s="2315"/>
    </row>
    <row r="751151" spans="63:63" x14ac:dyDescent="0.25">
      <c r="BK751151" s="2311"/>
    </row>
    <row r="751175" spans="63:63" x14ac:dyDescent="0.25">
      <c r="BK751175" s="2315"/>
    </row>
    <row r="751176" spans="63:63" x14ac:dyDescent="0.25">
      <c r="BK751176" s="2311"/>
    </row>
    <row r="751200" spans="63:63" x14ac:dyDescent="0.25">
      <c r="BK751200" s="2315"/>
    </row>
    <row r="751201" spans="63:63" x14ac:dyDescent="0.25">
      <c r="BK751201" s="2311"/>
    </row>
    <row r="751225" spans="63:63" x14ac:dyDescent="0.25">
      <c r="BK751225" s="2315"/>
    </row>
    <row r="751226" spans="63:63" x14ac:dyDescent="0.25">
      <c r="BK751226" s="2311"/>
    </row>
    <row r="751250" spans="63:63" x14ac:dyDescent="0.25">
      <c r="BK751250" s="2315"/>
    </row>
    <row r="751251" spans="63:63" x14ac:dyDescent="0.25">
      <c r="BK751251" s="2311"/>
    </row>
    <row r="751275" spans="63:63" x14ac:dyDescent="0.25">
      <c r="BK751275" s="2315"/>
    </row>
    <row r="751276" spans="63:63" x14ac:dyDescent="0.25">
      <c r="BK751276" s="2311"/>
    </row>
    <row r="751300" spans="63:63" x14ac:dyDescent="0.25">
      <c r="BK751300" s="2315"/>
    </row>
    <row r="751301" spans="63:63" x14ac:dyDescent="0.25">
      <c r="BK751301" s="2311"/>
    </row>
    <row r="751325" spans="63:63" x14ac:dyDescent="0.25">
      <c r="BK751325" s="2315"/>
    </row>
    <row r="751326" spans="63:63" x14ac:dyDescent="0.25">
      <c r="BK751326" s="2311"/>
    </row>
    <row r="751350" spans="63:63" x14ac:dyDescent="0.25">
      <c r="BK751350" s="2315"/>
    </row>
    <row r="751351" spans="63:63" x14ac:dyDescent="0.25">
      <c r="BK751351" s="2311"/>
    </row>
    <row r="751375" spans="63:63" x14ac:dyDescent="0.25">
      <c r="BK751375" s="2315"/>
    </row>
    <row r="751376" spans="63:63" x14ac:dyDescent="0.25">
      <c r="BK751376" s="2311"/>
    </row>
    <row r="751400" spans="63:63" x14ac:dyDescent="0.25">
      <c r="BK751400" s="2315"/>
    </row>
    <row r="751401" spans="63:63" x14ac:dyDescent="0.25">
      <c r="BK751401" s="2311"/>
    </row>
    <row r="751425" spans="63:63" x14ac:dyDescent="0.25">
      <c r="BK751425" s="2315"/>
    </row>
    <row r="751426" spans="63:63" x14ac:dyDescent="0.25">
      <c r="BK751426" s="2311"/>
    </row>
    <row r="751450" spans="63:63" x14ac:dyDescent="0.25">
      <c r="BK751450" s="2315"/>
    </row>
    <row r="751451" spans="63:63" x14ac:dyDescent="0.25">
      <c r="BK751451" s="2311"/>
    </row>
    <row r="751475" spans="63:63" x14ac:dyDescent="0.25">
      <c r="BK751475" s="2315"/>
    </row>
    <row r="751476" spans="63:63" x14ac:dyDescent="0.25">
      <c r="BK751476" s="2311"/>
    </row>
    <row r="751500" spans="63:63" x14ac:dyDescent="0.25">
      <c r="BK751500" s="2315"/>
    </row>
    <row r="751501" spans="63:63" x14ac:dyDescent="0.25">
      <c r="BK751501" s="2311"/>
    </row>
    <row r="751525" spans="63:63" x14ac:dyDescent="0.25">
      <c r="BK751525" s="2315"/>
    </row>
    <row r="751526" spans="63:63" x14ac:dyDescent="0.25">
      <c r="BK751526" s="2311"/>
    </row>
    <row r="751550" spans="63:63" x14ac:dyDescent="0.25">
      <c r="BK751550" s="2315"/>
    </row>
    <row r="751551" spans="63:63" x14ac:dyDescent="0.25">
      <c r="BK751551" s="2311"/>
    </row>
    <row r="751575" spans="63:63" x14ac:dyDescent="0.25">
      <c r="BK751575" s="2315"/>
    </row>
    <row r="751576" spans="63:63" x14ac:dyDescent="0.25">
      <c r="BK751576" s="2311"/>
    </row>
    <row r="751600" spans="63:63" x14ac:dyDescent="0.25">
      <c r="BK751600" s="2315"/>
    </row>
    <row r="751601" spans="63:63" x14ac:dyDescent="0.25">
      <c r="BK751601" s="2311"/>
    </row>
    <row r="751625" spans="63:63" x14ac:dyDescent="0.25">
      <c r="BK751625" s="2315"/>
    </row>
    <row r="751626" spans="63:63" x14ac:dyDescent="0.25">
      <c r="BK751626" s="2311"/>
    </row>
    <row r="751650" spans="63:63" x14ac:dyDescent="0.25">
      <c r="BK751650" s="2315"/>
    </row>
    <row r="751651" spans="63:63" x14ac:dyDescent="0.25">
      <c r="BK751651" s="2311"/>
    </row>
    <row r="751675" spans="63:63" x14ac:dyDescent="0.25">
      <c r="BK751675" s="2315"/>
    </row>
    <row r="751676" spans="63:63" x14ac:dyDescent="0.25">
      <c r="BK751676" s="2311"/>
    </row>
    <row r="751700" spans="63:63" x14ac:dyDescent="0.25">
      <c r="BK751700" s="2315"/>
    </row>
    <row r="751701" spans="63:63" x14ac:dyDescent="0.25">
      <c r="BK751701" s="2311"/>
    </row>
    <row r="751725" spans="63:63" x14ac:dyDescent="0.25">
      <c r="BK751725" s="2315"/>
    </row>
    <row r="751726" spans="63:63" x14ac:dyDescent="0.25">
      <c r="BK751726" s="2311"/>
    </row>
    <row r="751750" spans="63:63" x14ac:dyDescent="0.25">
      <c r="BK751750" s="2315"/>
    </row>
    <row r="751751" spans="63:63" x14ac:dyDescent="0.25">
      <c r="BK751751" s="2311"/>
    </row>
    <row r="751775" spans="63:63" x14ac:dyDescent="0.25">
      <c r="BK751775" s="2315"/>
    </row>
    <row r="751776" spans="63:63" x14ac:dyDescent="0.25">
      <c r="BK751776" s="2311"/>
    </row>
    <row r="751800" spans="63:63" x14ac:dyDescent="0.25">
      <c r="BK751800" s="2315"/>
    </row>
    <row r="751801" spans="63:63" x14ac:dyDescent="0.25">
      <c r="BK751801" s="2311"/>
    </row>
    <row r="751825" spans="63:63" x14ac:dyDescent="0.25">
      <c r="BK751825" s="2315"/>
    </row>
    <row r="751826" spans="63:63" x14ac:dyDescent="0.25">
      <c r="BK751826" s="2311"/>
    </row>
    <row r="751850" spans="63:63" x14ac:dyDescent="0.25">
      <c r="BK751850" s="2315"/>
    </row>
    <row r="751851" spans="63:63" x14ac:dyDescent="0.25">
      <c r="BK751851" s="2311"/>
    </row>
    <row r="751875" spans="63:63" x14ac:dyDescent="0.25">
      <c r="BK751875" s="2315"/>
    </row>
    <row r="751876" spans="63:63" x14ac:dyDescent="0.25">
      <c r="BK751876" s="2311"/>
    </row>
    <row r="751900" spans="63:63" x14ac:dyDescent="0.25">
      <c r="BK751900" s="2315"/>
    </row>
    <row r="751901" spans="63:63" x14ac:dyDescent="0.25">
      <c r="BK751901" s="2311"/>
    </row>
    <row r="751925" spans="63:63" x14ac:dyDescent="0.25">
      <c r="BK751925" s="2315"/>
    </row>
    <row r="751926" spans="63:63" x14ac:dyDescent="0.25">
      <c r="BK751926" s="2311"/>
    </row>
    <row r="751950" spans="63:63" x14ac:dyDescent="0.25">
      <c r="BK751950" s="2315"/>
    </row>
    <row r="751951" spans="63:63" x14ac:dyDescent="0.25">
      <c r="BK751951" s="2311"/>
    </row>
    <row r="751975" spans="63:63" x14ac:dyDescent="0.25">
      <c r="BK751975" s="2315"/>
    </row>
    <row r="751976" spans="63:63" x14ac:dyDescent="0.25">
      <c r="BK751976" s="2311"/>
    </row>
    <row r="752000" spans="63:63" x14ac:dyDescent="0.25">
      <c r="BK752000" s="2315"/>
    </row>
    <row r="752001" spans="63:63" x14ac:dyDescent="0.25">
      <c r="BK752001" s="2311"/>
    </row>
    <row r="752025" spans="63:63" x14ac:dyDescent="0.25">
      <c r="BK752025" s="2315"/>
    </row>
    <row r="752026" spans="63:63" x14ac:dyDescent="0.25">
      <c r="BK752026" s="2311"/>
    </row>
    <row r="752050" spans="63:63" x14ac:dyDescent="0.25">
      <c r="BK752050" s="2315"/>
    </row>
    <row r="752051" spans="63:63" x14ac:dyDescent="0.25">
      <c r="BK752051" s="2311"/>
    </row>
    <row r="752075" spans="63:63" x14ac:dyDescent="0.25">
      <c r="BK752075" s="2315"/>
    </row>
    <row r="752076" spans="63:63" x14ac:dyDescent="0.25">
      <c r="BK752076" s="2311"/>
    </row>
    <row r="752100" spans="63:63" x14ac:dyDescent="0.25">
      <c r="BK752100" s="2315"/>
    </row>
    <row r="752101" spans="63:63" x14ac:dyDescent="0.25">
      <c r="BK752101" s="2311"/>
    </row>
    <row r="752125" spans="63:63" x14ac:dyDescent="0.25">
      <c r="BK752125" s="2315"/>
    </row>
    <row r="752126" spans="63:63" x14ac:dyDescent="0.25">
      <c r="BK752126" s="2311"/>
    </row>
    <row r="752150" spans="63:63" x14ac:dyDescent="0.25">
      <c r="BK752150" s="2315"/>
    </row>
    <row r="752151" spans="63:63" x14ac:dyDescent="0.25">
      <c r="BK752151" s="2311"/>
    </row>
    <row r="752175" spans="63:63" x14ac:dyDescent="0.25">
      <c r="BK752175" s="2315"/>
    </row>
    <row r="752176" spans="63:63" x14ac:dyDescent="0.25">
      <c r="BK752176" s="2311"/>
    </row>
    <row r="752200" spans="63:63" x14ac:dyDescent="0.25">
      <c r="BK752200" s="2315"/>
    </row>
    <row r="752201" spans="63:63" x14ac:dyDescent="0.25">
      <c r="BK752201" s="2311"/>
    </row>
    <row r="752225" spans="63:63" x14ac:dyDescent="0.25">
      <c r="BK752225" s="2315"/>
    </row>
    <row r="752226" spans="63:63" x14ac:dyDescent="0.25">
      <c r="BK752226" s="2311"/>
    </row>
    <row r="752250" spans="63:63" x14ac:dyDescent="0.25">
      <c r="BK752250" s="2315"/>
    </row>
    <row r="752251" spans="63:63" x14ac:dyDescent="0.25">
      <c r="BK752251" s="2311"/>
    </row>
    <row r="752275" spans="63:63" x14ac:dyDescent="0.25">
      <c r="BK752275" s="2315"/>
    </row>
    <row r="752276" spans="63:63" x14ac:dyDescent="0.25">
      <c r="BK752276" s="2311"/>
    </row>
    <row r="752300" spans="63:63" x14ac:dyDescent="0.25">
      <c r="BK752300" s="2315"/>
    </row>
    <row r="752301" spans="63:63" x14ac:dyDescent="0.25">
      <c r="BK752301" s="2311"/>
    </row>
    <row r="752325" spans="63:63" x14ac:dyDescent="0.25">
      <c r="BK752325" s="2315"/>
    </row>
    <row r="752326" spans="63:63" x14ac:dyDescent="0.25">
      <c r="BK752326" s="2311"/>
    </row>
    <row r="752350" spans="63:63" x14ac:dyDescent="0.25">
      <c r="BK752350" s="2315"/>
    </row>
    <row r="752351" spans="63:63" x14ac:dyDescent="0.25">
      <c r="BK752351" s="2311"/>
    </row>
    <row r="752375" spans="63:63" x14ac:dyDescent="0.25">
      <c r="BK752375" s="2315"/>
    </row>
    <row r="752376" spans="63:63" x14ac:dyDescent="0.25">
      <c r="BK752376" s="2311"/>
    </row>
    <row r="752400" spans="63:63" x14ac:dyDescent="0.25">
      <c r="BK752400" s="2315"/>
    </row>
    <row r="752401" spans="63:63" x14ac:dyDescent="0.25">
      <c r="BK752401" s="2311"/>
    </row>
    <row r="752425" spans="63:63" x14ac:dyDescent="0.25">
      <c r="BK752425" s="2315"/>
    </row>
    <row r="752426" spans="63:63" x14ac:dyDescent="0.25">
      <c r="BK752426" s="2311"/>
    </row>
    <row r="752450" spans="63:63" x14ac:dyDescent="0.25">
      <c r="BK752450" s="2315"/>
    </row>
    <row r="752451" spans="63:63" x14ac:dyDescent="0.25">
      <c r="BK752451" s="2311"/>
    </row>
    <row r="752475" spans="63:63" x14ac:dyDescent="0.25">
      <c r="BK752475" s="2315"/>
    </row>
    <row r="752476" spans="63:63" x14ac:dyDescent="0.25">
      <c r="BK752476" s="2311"/>
    </row>
    <row r="752500" spans="63:63" x14ac:dyDescent="0.25">
      <c r="BK752500" s="2315"/>
    </row>
    <row r="752501" spans="63:63" x14ac:dyDescent="0.25">
      <c r="BK752501" s="2311"/>
    </row>
    <row r="752525" spans="63:63" x14ac:dyDescent="0.25">
      <c r="BK752525" s="2315"/>
    </row>
    <row r="752526" spans="63:63" x14ac:dyDescent="0.25">
      <c r="BK752526" s="2311"/>
    </row>
    <row r="752550" spans="63:63" x14ac:dyDescent="0.25">
      <c r="BK752550" s="2315"/>
    </row>
    <row r="752551" spans="63:63" x14ac:dyDescent="0.25">
      <c r="BK752551" s="2311"/>
    </row>
    <row r="752575" spans="63:63" x14ac:dyDescent="0.25">
      <c r="BK752575" s="2315"/>
    </row>
    <row r="752576" spans="63:63" x14ac:dyDescent="0.25">
      <c r="BK752576" s="2311"/>
    </row>
    <row r="752600" spans="63:63" x14ac:dyDescent="0.25">
      <c r="BK752600" s="2315"/>
    </row>
    <row r="752601" spans="63:63" x14ac:dyDescent="0.25">
      <c r="BK752601" s="2311"/>
    </row>
    <row r="752625" spans="63:63" x14ac:dyDescent="0.25">
      <c r="BK752625" s="2315"/>
    </row>
    <row r="752626" spans="63:63" x14ac:dyDescent="0.25">
      <c r="BK752626" s="2311"/>
    </row>
    <row r="752650" spans="63:63" x14ac:dyDescent="0.25">
      <c r="BK752650" s="2315"/>
    </row>
    <row r="752651" spans="63:63" x14ac:dyDescent="0.25">
      <c r="BK752651" s="2311"/>
    </row>
    <row r="752675" spans="63:63" x14ac:dyDescent="0.25">
      <c r="BK752675" s="2315"/>
    </row>
    <row r="752676" spans="63:63" x14ac:dyDescent="0.25">
      <c r="BK752676" s="2311"/>
    </row>
    <row r="752700" spans="63:63" x14ac:dyDescent="0.25">
      <c r="BK752700" s="2315"/>
    </row>
    <row r="752701" spans="63:63" x14ac:dyDescent="0.25">
      <c r="BK752701" s="2311"/>
    </row>
    <row r="752725" spans="63:63" x14ac:dyDescent="0.25">
      <c r="BK752725" s="2315"/>
    </row>
    <row r="752726" spans="63:63" x14ac:dyDescent="0.25">
      <c r="BK752726" s="2311"/>
    </row>
    <row r="752750" spans="63:63" x14ac:dyDescent="0.25">
      <c r="BK752750" s="2315"/>
    </row>
    <row r="752751" spans="63:63" x14ac:dyDescent="0.25">
      <c r="BK752751" s="2311"/>
    </row>
    <row r="752775" spans="63:63" x14ac:dyDescent="0.25">
      <c r="BK752775" s="2315"/>
    </row>
    <row r="752776" spans="63:63" x14ac:dyDescent="0.25">
      <c r="BK752776" s="2311"/>
    </row>
    <row r="752800" spans="63:63" x14ac:dyDescent="0.25">
      <c r="BK752800" s="2315"/>
    </row>
    <row r="752801" spans="63:63" x14ac:dyDescent="0.25">
      <c r="BK752801" s="2311"/>
    </row>
    <row r="752825" spans="63:63" x14ac:dyDescent="0.25">
      <c r="BK752825" s="2315"/>
    </row>
    <row r="752826" spans="63:63" x14ac:dyDescent="0.25">
      <c r="BK752826" s="2311"/>
    </row>
    <row r="752850" spans="63:63" x14ac:dyDescent="0.25">
      <c r="BK752850" s="2315"/>
    </row>
    <row r="752851" spans="63:63" x14ac:dyDescent="0.25">
      <c r="BK752851" s="2311"/>
    </row>
    <row r="752875" spans="63:63" x14ac:dyDescent="0.25">
      <c r="BK752875" s="2315"/>
    </row>
    <row r="752876" spans="63:63" x14ac:dyDescent="0.25">
      <c r="BK752876" s="2311"/>
    </row>
    <row r="752900" spans="63:63" x14ac:dyDescent="0.25">
      <c r="BK752900" s="2315"/>
    </row>
    <row r="752901" spans="63:63" x14ac:dyDescent="0.25">
      <c r="BK752901" s="2311"/>
    </row>
    <row r="752925" spans="63:63" x14ac:dyDescent="0.25">
      <c r="BK752925" s="2315"/>
    </row>
    <row r="752926" spans="63:63" x14ac:dyDescent="0.25">
      <c r="BK752926" s="2311"/>
    </row>
    <row r="752950" spans="63:63" x14ac:dyDescent="0.25">
      <c r="BK752950" s="2315"/>
    </row>
    <row r="752951" spans="63:63" x14ac:dyDescent="0.25">
      <c r="BK752951" s="2311"/>
    </row>
    <row r="752975" spans="63:63" x14ac:dyDescent="0.25">
      <c r="BK752975" s="2315"/>
    </row>
    <row r="752976" spans="63:63" x14ac:dyDescent="0.25">
      <c r="BK752976" s="2311"/>
    </row>
    <row r="753000" spans="63:63" x14ac:dyDescent="0.25">
      <c r="BK753000" s="2315"/>
    </row>
    <row r="753001" spans="63:63" x14ac:dyDescent="0.25">
      <c r="BK753001" s="2311"/>
    </row>
    <row r="753025" spans="63:63" x14ac:dyDescent="0.25">
      <c r="BK753025" s="2315"/>
    </row>
    <row r="753026" spans="63:63" x14ac:dyDescent="0.25">
      <c r="BK753026" s="2311"/>
    </row>
    <row r="753050" spans="63:63" x14ac:dyDescent="0.25">
      <c r="BK753050" s="2315"/>
    </row>
    <row r="753051" spans="63:63" x14ac:dyDescent="0.25">
      <c r="BK753051" s="2311"/>
    </row>
    <row r="753075" spans="63:63" x14ac:dyDescent="0.25">
      <c r="BK753075" s="2315"/>
    </row>
    <row r="753076" spans="63:63" x14ac:dyDescent="0.25">
      <c r="BK753076" s="2311"/>
    </row>
    <row r="753100" spans="63:63" x14ac:dyDescent="0.25">
      <c r="BK753100" s="2315"/>
    </row>
    <row r="753101" spans="63:63" x14ac:dyDescent="0.25">
      <c r="BK753101" s="2311"/>
    </row>
    <row r="753125" spans="63:63" x14ac:dyDescent="0.25">
      <c r="BK753125" s="2315"/>
    </row>
    <row r="753126" spans="63:63" x14ac:dyDescent="0.25">
      <c r="BK753126" s="2311"/>
    </row>
    <row r="753150" spans="63:63" x14ac:dyDescent="0.25">
      <c r="BK753150" s="2315"/>
    </row>
    <row r="753151" spans="63:63" x14ac:dyDescent="0.25">
      <c r="BK753151" s="2311"/>
    </row>
    <row r="753175" spans="63:63" x14ac:dyDescent="0.25">
      <c r="BK753175" s="2315"/>
    </row>
    <row r="753176" spans="63:63" x14ac:dyDescent="0.25">
      <c r="BK753176" s="2311"/>
    </row>
    <row r="753200" spans="63:63" x14ac:dyDescent="0.25">
      <c r="BK753200" s="2315"/>
    </row>
    <row r="753201" spans="63:63" x14ac:dyDescent="0.25">
      <c r="BK753201" s="2311"/>
    </row>
    <row r="753225" spans="63:63" x14ac:dyDescent="0.25">
      <c r="BK753225" s="2315"/>
    </row>
    <row r="753226" spans="63:63" x14ac:dyDescent="0.25">
      <c r="BK753226" s="2311"/>
    </row>
    <row r="753250" spans="63:63" x14ac:dyDescent="0.25">
      <c r="BK753250" s="2315"/>
    </row>
    <row r="753251" spans="63:63" x14ac:dyDescent="0.25">
      <c r="BK753251" s="2311"/>
    </row>
    <row r="753275" spans="63:63" x14ac:dyDescent="0.25">
      <c r="BK753275" s="2315"/>
    </row>
    <row r="753276" spans="63:63" x14ac:dyDescent="0.25">
      <c r="BK753276" s="2311"/>
    </row>
    <row r="753300" spans="63:63" x14ac:dyDescent="0.25">
      <c r="BK753300" s="2315"/>
    </row>
    <row r="753301" spans="63:63" x14ac:dyDescent="0.25">
      <c r="BK753301" s="2311"/>
    </row>
    <row r="753325" spans="63:63" x14ac:dyDescent="0.25">
      <c r="BK753325" s="2315"/>
    </row>
    <row r="753326" spans="63:63" x14ac:dyDescent="0.25">
      <c r="BK753326" s="2311"/>
    </row>
    <row r="753350" spans="63:63" x14ac:dyDescent="0.25">
      <c r="BK753350" s="2315"/>
    </row>
    <row r="753351" spans="63:63" x14ac:dyDescent="0.25">
      <c r="BK753351" s="2311"/>
    </row>
    <row r="753375" spans="63:63" x14ac:dyDescent="0.25">
      <c r="BK753375" s="2315"/>
    </row>
    <row r="753376" spans="63:63" x14ac:dyDescent="0.25">
      <c r="BK753376" s="2311"/>
    </row>
    <row r="753400" spans="63:63" x14ac:dyDescent="0.25">
      <c r="BK753400" s="2315"/>
    </row>
    <row r="753401" spans="63:63" x14ac:dyDescent="0.25">
      <c r="BK753401" s="2311"/>
    </row>
    <row r="753425" spans="63:63" x14ac:dyDescent="0.25">
      <c r="BK753425" s="2315"/>
    </row>
    <row r="753426" spans="63:63" x14ac:dyDescent="0.25">
      <c r="BK753426" s="2311"/>
    </row>
    <row r="753450" spans="63:63" x14ac:dyDescent="0.25">
      <c r="BK753450" s="2315"/>
    </row>
    <row r="753451" spans="63:63" x14ac:dyDescent="0.25">
      <c r="BK753451" s="2311"/>
    </row>
    <row r="753475" spans="63:63" x14ac:dyDescent="0.25">
      <c r="BK753475" s="2315"/>
    </row>
    <row r="753476" spans="63:63" x14ac:dyDescent="0.25">
      <c r="BK753476" s="2311"/>
    </row>
    <row r="753500" spans="63:63" x14ac:dyDescent="0.25">
      <c r="BK753500" s="2315"/>
    </row>
    <row r="753501" spans="63:63" x14ac:dyDescent="0.25">
      <c r="BK753501" s="2311"/>
    </row>
    <row r="753525" spans="63:63" x14ac:dyDescent="0.25">
      <c r="BK753525" s="2315"/>
    </row>
    <row r="753526" spans="63:63" x14ac:dyDescent="0.25">
      <c r="BK753526" s="2311"/>
    </row>
    <row r="753550" spans="63:63" x14ac:dyDescent="0.25">
      <c r="BK753550" s="2315"/>
    </row>
    <row r="753551" spans="63:63" x14ac:dyDescent="0.25">
      <c r="BK753551" s="2311"/>
    </row>
    <row r="753575" spans="63:63" x14ac:dyDescent="0.25">
      <c r="BK753575" s="2315"/>
    </row>
    <row r="753576" spans="63:63" x14ac:dyDescent="0.25">
      <c r="BK753576" s="2311"/>
    </row>
    <row r="753600" spans="63:63" x14ac:dyDescent="0.25">
      <c r="BK753600" s="2315"/>
    </row>
    <row r="753601" spans="63:63" x14ac:dyDescent="0.25">
      <c r="BK753601" s="2311"/>
    </row>
    <row r="753625" spans="63:63" x14ac:dyDescent="0.25">
      <c r="BK753625" s="2315"/>
    </row>
    <row r="753626" spans="63:63" x14ac:dyDescent="0.25">
      <c r="BK753626" s="2311"/>
    </row>
    <row r="753650" spans="63:63" x14ac:dyDescent="0.25">
      <c r="BK753650" s="2315"/>
    </row>
    <row r="753651" spans="63:63" x14ac:dyDescent="0.25">
      <c r="BK753651" s="2311"/>
    </row>
    <row r="753675" spans="63:63" x14ac:dyDescent="0.25">
      <c r="BK753675" s="2315"/>
    </row>
    <row r="753676" spans="63:63" x14ac:dyDescent="0.25">
      <c r="BK753676" s="2311"/>
    </row>
    <row r="753700" spans="63:63" x14ac:dyDescent="0.25">
      <c r="BK753700" s="2315"/>
    </row>
    <row r="753701" spans="63:63" x14ac:dyDescent="0.25">
      <c r="BK753701" s="2311"/>
    </row>
    <row r="753725" spans="63:63" x14ac:dyDescent="0.25">
      <c r="BK753725" s="2315"/>
    </row>
    <row r="753726" spans="63:63" x14ac:dyDescent="0.25">
      <c r="BK753726" s="2311"/>
    </row>
    <row r="753750" spans="63:63" x14ac:dyDescent="0.25">
      <c r="BK753750" s="2315"/>
    </row>
    <row r="753751" spans="63:63" x14ac:dyDescent="0.25">
      <c r="BK753751" s="2311"/>
    </row>
    <row r="753775" spans="63:63" x14ac:dyDescent="0.25">
      <c r="BK753775" s="2315"/>
    </row>
    <row r="753776" spans="63:63" x14ac:dyDescent="0.25">
      <c r="BK753776" s="2311"/>
    </row>
    <row r="753800" spans="63:63" x14ac:dyDescent="0.25">
      <c r="BK753800" s="2315"/>
    </row>
    <row r="753801" spans="63:63" x14ac:dyDescent="0.25">
      <c r="BK753801" s="2311"/>
    </row>
    <row r="753825" spans="63:63" x14ac:dyDescent="0.25">
      <c r="BK753825" s="2315"/>
    </row>
    <row r="753826" spans="63:63" x14ac:dyDescent="0.25">
      <c r="BK753826" s="2311"/>
    </row>
    <row r="753850" spans="63:63" x14ac:dyDescent="0.25">
      <c r="BK753850" s="2315"/>
    </row>
    <row r="753851" spans="63:63" x14ac:dyDescent="0.25">
      <c r="BK753851" s="2311"/>
    </row>
    <row r="753875" spans="63:63" x14ac:dyDescent="0.25">
      <c r="BK753875" s="2315"/>
    </row>
    <row r="753876" spans="63:63" x14ac:dyDescent="0.25">
      <c r="BK753876" s="2311"/>
    </row>
    <row r="753900" spans="63:63" x14ac:dyDescent="0.25">
      <c r="BK753900" s="2315"/>
    </row>
    <row r="753901" spans="63:63" x14ac:dyDescent="0.25">
      <c r="BK753901" s="2311"/>
    </row>
    <row r="753925" spans="63:63" x14ac:dyDescent="0.25">
      <c r="BK753925" s="2315"/>
    </row>
    <row r="753926" spans="63:63" x14ac:dyDescent="0.25">
      <c r="BK753926" s="2311"/>
    </row>
    <row r="753950" spans="63:63" x14ac:dyDescent="0.25">
      <c r="BK753950" s="2315"/>
    </row>
    <row r="753951" spans="63:63" x14ac:dyDescent="0.25">
      <c r="BK753951" s="2311"/>
    </row>
    <row r="753975" spans="63:63" x14ac:dyDescent="0.25">
      <c r="BK753975" s="2315"/>
    </row>
    <row r="753976" spans="63:63" x14ac:dyDescent="0.25">
      <c r="BK753976" s="2311"/>
    </row>
    <row r="754000" spans="63:63" x14ac:dyDescent="0.25">
      <c r="BK754000" s="2315"/>
    </row>
    <row r="754001" spans="63:63" x14ac:dyDescent="0.25">
      <c r="BK754001" s="2311"/>
    </row>
    <row r="754025" spans="63:63" x14ac:dyDescent="0.25">
      <c r="BK754025" s="2315"/>
    </row>
    <row r="754026" spans="63:63" x14ac:dyDescent="0.25">
      <c r="BK754026" s="2311"/>
    </row>
    <row r="754050" spans="63:63" x14ac:dyDescent="0.25">
      <c r="BK754050" s="2315"/>
    </row>
    <row r="754051" spans="63:63" x14ac:dyDescent="0.25">
      <c r="BK754051" s="2311"/>
    </row>
    <row r="754075" spans="63:63" x14ac:dyDescent="0.25">
      <c r="BK754075" s="2315"/>
    </row>
    <row r="754076" spans="63:63" x14ac:dyDescent="0.25">
      <c r="BK754076" s="2311"/>
    </row>
    <row r="754100" spans="63:63" x14ac:dyDescent="0.25">
      <c r="BK754100" s="2315"/>
    </row>
    <row r="754101" spans="63:63" x14ac:dyDescent="0.25">
      <c r="BK754101" s="2311"/>
    </row>
    <row r="754125" spans="63:63" x14ac:dyDescent="0.25">
      <c r="BK754125" s="2315"/>
    </row>
    <row r="754126" spans="63:63" x14ac:dyDescent="0.25">
      <c r="BK754126" s="2311"/>
    </row>
    <row r="754150" spans="63:63" x14ac:dyDescent="0.25">
      <c r="BK754150" s="2315"/>
    </row>
    <row r="754151" spans="63:63" x14ac:dyDescent="0.25">
      <c r="BK754151" s="2311"/>
    </row>
    <row r="754175" spans="63:63" x14ac:dyDescent="0.25">
      <c r="BK754175" s="2315"/>
    </row>
    <row r="754176" spans="63:63" x14ac:dyDescent="0.25">
      <c r="BK754176" s="2311"/>
    </row>
    <row r="754200" spans="63:63" x14ac:dyDescent="0.25">
      <c r="BK754200" s="2315"/>
    </row>
    <row r="754201" spans="63:63" x14ac:dyDescent="0.25">
      <c r="BK754201" s="2311"/>
    </row>
    <row r="754225" spans="63:63" x14ac:dyDescent="0.25">
      <c r="BK754225" s="2315"/>
    </row>
    <row r="754226" spans="63:63" x14ac:dyDescent="0.25">
      <c r="BK754226" s="2311"/>
    </row>
    <row r="754250" spans="63:63" x14ac:dyDescent="0.25">
      <c r="BK754250" s="2315"/>
    </row>
    <row r="754251" spans="63:63" x14ac:dyDescent="0.25">
      <c r="BK754251" s="2311"/>
    </row>
    <row r="754275" spans="63:63" x14ac:dyDescent="0.25">
      <c r="BK754275" s="2315"/>
    </row>
    <row r="754276" spans="63:63" x14ac:dyDescent="0.25">
      <c r="BK754276" s="2311"/>
    </row>
    <row r="754300" spans="63:63" x14ac:dyDescent="0.25">
      <c r="BK754300" s="2315"/>
    </row>
    <row r="754301" spans="63:63" x14ac:dyDescent="0.25">
      <c r="BK754301" s="2311"/>
    </row>
    <row r="754325" spans="63:63" x14ac:dyDescent="0.25">
      <c r="BK754325" s="2315"/>
    </row>
    <row r="754326" spans="63:63" x14ac:dyDescent="0.25">
      <c r="BK754326" s="2311"/>
    </row>
    <row r="754350" spans="63:63" x14ac:dyDescent="0.25">
      <c r="BK754350" s="2315"/>
    </row>
    <row r="754351" spans="63:63" x14ac:dyDescent="0.25">
      <c r="BK754351" s="2311"/>
    </row>
    <row r="754375" spans="63:63" x14ac:dyDescent="0.25">
      <c r="BK754375" s="2315"/>
    </row>
    <row r="754376" spans="63:63" x14ac:dyDescent="0.25">
      <c r="BK754376" s="2311"/>
    </row>
    <row r="754400" spans="63:63" x14ac:dyDescent="0.25">
      <c r="BK754400" s="2315"/>
    </row>
    <row r="754401" spans="63:63" x14ac:dyDescent="0.25">
      <c r="BK754401" s="2311"/>
    </row>
    <row r="754425" spans="63:63" x14ac:dyDescent="0.25">
      <c r="BK754425" s="2315"/>
    </row>
    <row r="754426" spans="63:63" x14ac:dyDescent="0.25">
      <c r="BK754426" s="2311"/>
    </row>
    <row r="754450" spans="63:63" x14ac:dyDescent="0.25">
      <c r="BK754450" s="2315"/>
    </row>
    <row r="754451" spans="63:63" x14ac:dyDescent="0.25">
      <c r="BK754451" s="2311"/>
    </row>
    <row r="754475" spans="63:63" x14ac:dyDescent="0.25">
      <c r="BK754475" s="2315"/>
    </row>
    <row r="754476" spans="63:63" x14ac:dyDescent="0.25">
      <c r="BK754476" s="2311"/>
    </row>
    <row r="754500" spans="63:63" x14ac:dyDescent="0.25">
      <c r="BK754500" s="2315"/>
    </row>
    <row r="754501" spans="63:63" x14ac:dyDescent="0.25">
      <c r="BK754501" s="2311"/>
    </row>
    <row r="754525" spans="63:63" x14ac:dyDescent="0.25">
      <c r="BK754525" s="2315"/>
    </row>
    <row r="754526" spans="63:63" x14ac:dyDescent="0.25">
      <c r="BK754526" s="2311"/>
    </row>
    <row r="754550" spans="63:63" x14ac:dyDescent="0.25">
      <c r="BK754550" s="2315"/>
    </row>
    <row r="754551" spans="63:63" x14ac:dyDescent="0.25">
      <c r="BK754551" s="2311"/>
    </row>
    <row r="754575" spans="63:63" x14ac:dyDescent="0.25">
      <c r="BK754575" s="2315"/>
    </row>
    <row r="754576" spans="63:63" x14ac:dyDescent="0.25">
      <c r="BK754576" s="2311"/>
    </row>
    <row r="754600" spans="63:63" x14ac:dyDescent="0.25">
      <c r="BK754600" s="2315"/>
    </row>
    <row r="754601" spans="63:63" x14ac:dyDescent="0.25">
      <c r="BK754601" s="2311"/>
    </row>
    <row r="754625" spans="63:63" x14ac:dyDescent="0.25">
      <c r="BK754625" s="2315"/>
    </row>
    <row r="754626" spans="63:63" x14ac:dyDescent="0.25">
      <c r="BK754626" s="2311"/>
    </row>
    <row r="754650" spans="63:63" x14ac:dyDescent="0.25">
      <c r="BK754650" s="2315"/>
    </row>
    <row r="754651" spans="63:63" x14ac:dyDescent="0.25">
      <c r="BK754651" s="2311"/>
    </row>
    <row r="754675" spans="63:63" x14ac:dyDescent="0.25">
      <c r="BK754675" s="2315"/>
    </row>
    <row r="754676" spans="63:63" x14ac:dyDescent="0.25">
      <c r="BK754676" s="2311"/>
    </row>
    <row r="754700" spans="63:63" x14ac:dyDescent="0.25">
      <c r="BK754700" s="2315"/>
    </row>
    <row r="754701" spans="63:63" x14ac:dyDescent="0.25">
      <c r="BK754701" s="2311"/>
    </row>
    <row r="754725" spans="63:63" x14ac:dyDescent="0.25">
      <c r="BK754725" s="2315"/>
    </row>
    <row r="754726" spans="63:63" x14ac:dyDescent="0.25">
      <c r="BK754726" s="2311"/>
    </row>
    <row r="754750" spans="63:63" x14ac:dyDescent="0.25">
      <c r="BK754750" s="2315"/>
    </row>
    <row r="754751" spans="63:63" x14ac:dyDescent="0.25">
      <c r="BK754751" s="2311"/>
    </row>
    <row r="754775" spans="63:63" x14ac:dyDescent="0.25">
      <c r="BK754775" s="2315"/>
    </row>
    <row r="754776" spans="63:63" x14ac:dyDescent="0.25">
      <c r="BK754776" s="2311"/>
    </row>
    <row r="754800" spans="63:63" x14ac:dyDescent="0.25">
      <c r="BK754800" s="2315"/>
    </row>
    <row r="754801" spans="63:63" x14ac:dyDescent="0.25">
      <c r="BK754801" s="2311"/>
    </row>
    <row r="754825" spans="63:63" x14ac:dyDescent="0.25">
      <c r="BK754825" s="2315"/>
    </row>
    <row r="754826" spans="63:63" x14ac:dyDescent="0.25">
      <c r="BK754826" s="2311"/>
    </row>
    <row r="754850" spans="63:63" x14ac:dyDescent="0.25">
      <c r="BK754850" s="2315"/>
    </row>
    <row r="754851" spans="63:63" x14ac:dyDescent="0.25">
      <c r="BK754851" s="2311"/>
    </row>
    <row r="754875" spans="63:63" x14ac:dyDescent="0.25">
      <c r="BK754875" s="2315"/>
    </row>
    <row r="754876" spans="63:63" x14ac:dyDescent="0.25">
      <c r="BK754876" s="2311"/>
    </row>
    <row r="754900" spans="63:63" x14ac:dyDescent="0.25">
      <c r="BK754900" s="2315"/>
    </row>
    <row r="754901" spans="63:63" x14ac:dyDescent="0.25">
      <c r="BK754901" s="2311"/>
    </row>
    <row r="754925" spans="63:63" x14ac:dyDescent="0.25">
      <c r="BK754925" s="2315"/>
    </row>
    <row r="754926" spans="63:63" x14ac:dyDescent="0.25">
      <c r="BK754926" s="2311"/>
    </row>
    <row r="754950" spans="63:63" x14ac:dyDescent="0.25">
      <c r="BK754950" s="2315"/>
    </row>
    <row r="754951" spans="63:63" x14ac:dyDescent="0.25">
      <c r="BK754951" s="2311"/>
    </row>
    <row r="754975" spans="63:63" x14ac:dyDescent="0.25">
      <c r="BK754975" s="2315"/>
    </row>
    <row r="754976" spans="63:63" x14ac:dyDescent="0.25">
      <c r="BK754976" s="2311"/>
    </row>
    <row r="755000" spans="63:63" x14ac:dyDescent="0.25">
      <c r="BK755000" s="2315"/>
    </row>
    <row r="755001" spans="63:63" x14ac:dyDescent="0.25">
      <c r="BK755001" s="2311"/>
    </row>
    <row r="755025" spans="63:63" x14ac:dyDescent="0.25">
      <c r="BK755025" s="2315"/>
    </row>
    <row r="755026" spans="63:63" x14ac:dyDescent="0.25">
      <c r="BK755026" s="2311"/>
    </row>
    <row r="755050" spans="63:63" x14ac:dyDescent="0.25">
      <c r="BK755050" s="2315"/>
    </row>
    <row r="755051" spans="63:63" x14ac:dyDescent="0.25">
      <c r="BK755051" s="2311"/>
    </row>
    <row r="755075" spans="63:63" x14ac:dyDescent="0.25">
      <c r="BK755075" s="2315"/>
    </row>
    <row r="755076" spans="63:63" x14ac:dyDescent="0.25">
      <c r="BK755076" s="2311"/>
    </row>
    <row r="755100" spans="63:63" x14ac:dyDescent="0.25">
      <c r="BK755100" s="2315"/>
    </row>
    <row r="755101" spans="63:63" x14ac:dyDescent="0.25">
      <c r="BK755101" s="2311"/>
    </row>
    <row r="755125" spans="63:63" x14ac:dyDescent="0.25">
      <c r="BK755125" s="2315"/>
    </row>
    <row r="755126" spans="63:63" x14ac:dyDescent="0.25">
      <c r="BK755126" s="2311"/>
    </row>
    <row r="755150" spans="63:63" x14ac:dyDescent="0.25">
      <c r="BK755150" s="2315"/>
    </row>
    <row r="755151" spans="63:63" x14ac:dyDescent="0.25">
      <c r="BK755151" s="2311"/>
    </row>
    <row r="755175" spans="63:63" x14ac:dyDescent="0.25">
      <c r="BK755175" s="2315"/>
    </row>
    <row r="755176" spans="63:63" x14ac:dyDescent="0.25">
      <c r="BK755176" s="2311"/>
    </row>
    <row r="755200" spans="63:63" x14ac:dyDescent="0.25">
      <c r="BK755200" s="2315"/>
    </row>
    <row r="755201" spans="63:63" x14ac:dyDescent="0.25">
      <c r="BK755201" s="2311"/>
    </row>
    <row r="755225" spans="63:63" x14ac:dyDescent="0.25">
      <c r="BK755225" s="2315"/>
    </row>
    <row r="755226" spans="63:63" x14ac:dyDescent="0.25">
      <c r="BK755226" s="2311"/>
    </row>
    <row r="755250" spans="63:63" x14ac:dyDescent="0.25">
      <c r="BK755250" s="2315"/>
    </row>
    <row r="755251" spans="63:63" x14ac:dyDescent="0.25">
      <c r="BK755251" s="2311"/>
    </row>
    <row r="755275" spans="63:63" x14ac:dyDescent="0.25">
      <c r="BK755275" s="2315"/>
    </row>
    <row r="755276" spans="63:63" x14ac:dyDescent="0.25">
      <c r="BK755276" s="2311"/>
    </row>
    <row r="755300" spans="63:63" x14ac:dyDescent="0.25">
      <c r="BK755300" s="2315"/>
    </row>
    <row r="755301" spans="63:63" x14ac:dyDescent="0.25">
      <c r="BK755301" s="2311"/>
    </row>
    <row r="755325" spans="63:63" x14ac:dyDescent="0.25">
      <c r="BK755325" s="2315"/>
    </row>
    <row r="755326" spans="63:63" x14ac:dyDescent="0.25">
      <c r="BK755326" s="2311"/>
    </row>
    <row r="755350" spans="63:63" x14ac:dyDescent="0.25">
      <c r="BK755350" s="2315"/>
    </row>
    <row r="755351" spans="63:63" x14ac:dyDescent="0.25">
      <c r="BK755351" s="2311"/>
    </row>
    <row r="755375" spans="63:63" x14ac:dyDescent="0.25">
      <c r="BK755375" s="2315"/>
    </row>
    <row r="755376" spans="63:63" x14ac:dyDescent="0.25">
      <c r="BK755376" s="2311"/>
    </row>
    <row r="755400" spans="63:63" x14ac:dyDescent="0.25">
      <c r="BK755400" s="2315"/>
    </row>
    <row r="755401" spans="63:63" x14ac:dyDescent="0.25">
      <c r="BK755401" s="2311"/>
    </row>
    <row r="755425" spans="63:63" x14ac:dyDescent="0.25">
      <c r="BK755425" s="2315"/>
    </row>
    <row r="755426" spans="63:63" x14ac:dyDescent="0.25">
      <c r="BK755426" s="2311"/>
    </row>
    <row r="755450" spans="63:63" x14ac:dyDescent="0.25">
      <c r="BK755450" s="2315"/>
    </row>
    <row r="755451" spans="63:63" x14ac:dyDescent="0.25">
      <c r="BK755451" s="2311"/>
    </row>
    <row r="755475" spans="63:63" x14ac:dyDescent="0.25">
      <c r="BK755475" s="2315"/>
    </row>
    <row r="755476" spans="63:63" x14ac:dyDescent="0.25">
      <c r="BK755476" s="2311"/>
    </row>
    <row r="755500" spans="63:63" x14ac:dyDescent="0.25">
      <c r="BK755500" s="2315"/>
    </row>
    <row r="755501" spans="63:63" x14ac:dyDescent="0.25">
      <c r="BK755501" s="2311"/>
    </row>
    <row r="755525" spans="63:63" x14ac:dyDescent="0.25">
      <c r="BK755525" s="2315"/>
    </row>
    <row r="755526" spans="63:63" x14ac:dyDescent="0.25">
      <c r="BK755526" s="2311"/>
    </row>
    <row r="755550" spans="63:63" x14ac:dyDescent="0.25">
      <c r="BK755550" s="2315"/>
    </row>
    <row r="755551" spans="63:63" x14ac:dyDescent="0.25">
      <c r="BK755551" s="2311"/>
    </row>
    <row r="755575" spans="63:63" x14ac:dyDescent="0.25">
      <c r="BK755575" s="2315"/>
    </row>
    <row r="755576" spans="63:63" x14ac:dyDescent="0.25">
      <c r="BK755576" s="2311"/>
    </row>
    <row r="755600" spans="63:63" x14ac:dyDescent="0.25">
      <c r="BK755600" s="2315"/>
    </row>
    <row r="755601" spans="63:63" x14ac:dyDescent="0.25">
      <c r="BK755601" s="2311"/>
    </row>
    <row r="755625" spans="63:63" x14ac:dyDescent="0.25">
      <c r="BK755625" s="2315"/>
    </row>
    <row r="755626" spans="63:63" x14ac:dyDescent="0.25">
      <c r="BK755626" s="2311"/>
    </row>
    <row r="755650" spans="63:63" x14ac:dyDescent="0.25">
      <c r="BK755650" s="2315"/>
    </row>
    <row r="755651" spans="63:63" x14ac:dyDescent="0.25">
      <c r="BK755651" s="2311"/>
    </row>
    <row r="755675" spans="63:63" x14ac:dyDescent="0.25">
      <c r="BK755675" s="2315"/>
    </row>
    <row r="755676" spans="63:63" x14ac:dyDescent="0.25">
      <c r="BK755676" s="2311"/>
    </row>
    <row r="755700" spans="63:63" x14ac:dyDescent="0.25">
      <c r="BK755700" s="2315"/>
    </row>
    <row r="755701" spans="63:63" x14ac:dyDescent="0.25">
      <c r="BK755701" s="2311"/>
    </row>
    <row r="755725" spans="63:63" x14ac:dyDescent="0.25">
      <c r="BK755725" s="2315"/>
    </row>
    <row r="755726" spans="63:63" x14ac:dyDescent="0.25">
      <c r="BK755726" s="2311"/>
    </row>
    <row r="755750" spans="63:63" x14ac:dyDescent="0.25">
      <c r="BK755750" s="2315"/>
    </row>
    <row r="755751" spans="63:63" x14ac:dyDescent="0.25">
      <c r="BK755751" s="2311"/>
    </row>
    <row r="755775" spans="63:63" x14ac:dyDescent="0.25">
      <c r="BK755775" s="2315"/>
    </row>
    <row r="755776" spans="63:63" x14ac:dyDescent="0.25">
      <c r="BK755776" s="2311"/>
    </row>
    <row r="755800" spans="63:63" x14ac:dyDescent="0.25">
      <c r="BK755800" s="2315"/>
    </row>
    <row r="755801" spans="63:63" x14ac:dyDescent="0.25">
      <c r="BK755801" s="2311"/>
    </row>
    <row r="755825" spans="63:63" x14ac:dyDescent="0.25">
      <c r="BK755825" s="2315"/>
    </row>
    <row r="755826" spans="63:63" x14ac:dyDescent="0.25">
      <c r="BK755826" s="2311"/>
    </row>
    <row r="755850" spans="63:63" x14ac:dyDescent="0.25">
      <c r="BK755850" s="2315"/>
    </row>
    <row r="755851" spans="63:63" x14ac:dyDescent="0.25">
      <c r="BK755851" s="2311"/>
    </row>
    <row r="755875" spans="63:63" x14ac:dyDescent="0.25">
      <c r="BK755875" s="2315"/>
    </row>
    <row r="755876" spans="63:63" x14ac:dyDescent="0.25">
      <c r="BK755876" s="2311"/>
    </row>
    <row r="755900" spans="63:63" x14ac:dyDescent="0.25">
      <c r="BK755900" s="2315"/>
    </row>
    <row r="755901" spans="63:63" x14ac:dyDescent="0.25">
      <c r="BK755901" s="2311"/>
    </row>
    <row r="755925" spans="63:63" x14ac:dyDescent="0.25">
      <c r="BK755925" s="2315"/>
    </row>
    <row r="755926" spans="63:63" x14ac:dyDescent="0.25">
      <c r="BK755926" s="2311"/>
    </row>
    <row r="755950" spans="63:63" x14ac:dyDescent="0.25">
      <c r="BK755950" s="2315"/>
    </row>
    <row r="755951" spans="63:63" x14ac:dyDescent="0.25">
      <c r="BK755951" s="2311"/>
    </row>
    <row r="755975" spans="63:63" x14ac:dyDescent="0.25">
      <c r="BK755975" s="2315"/>
    </row>
    <row r="755976" spans="63:63" x14ac:dyDescent="0.25">
      <c r="BK755976" s="2311"/>
    </row>
    <row r="756000" spans="63:63" x14ac:dyDescent="0.25">
      <c r="BK756000" s="2315"/>
    </row>
    <row r="756001" spans="63:63" x14ac:dyDescent="0.25">
      <c r="BK756001" s="2311"/>
    </row>
    <row r="756025" spans="63:63" x14ac:dyDescent="0.25">
      <c r="BK756025" s="2315"/>
    </row>
    <row r="756026" spans="63:63" x14ac:dyDescent="0.25">
      <c r="BK756026" s="2311"/>
    </row>
    <row r="756050" spans="63:63" x14ac:dyDescent="0.25">
      <c r="BK756050" s="2315"/>
    </row>
    <row r="756051" spans="63:63" x14ac:dyDescent="0.25">
      <c r="BK756051" s="2311"/>
    </row>
    <row r="756075" spans="63:63" x14ac:dyDescent="0.25">
      <c r="BK756075" s="2315"/>
    </row>
    <row r="756076" spans="63:63" x14ac:dyDescent="0.25">
      <c r="BK756076" s="2311"/>
    </row>
    <row r="756100" spans="63:63" x14ac:dyDescent="0.25">
      <c r="BK756100" s="2315"/>
    </row>
    <row r="756101" spans="63:63" x14ac:dyDescent="0.25">
      <c r="BK756101" s="2311"/>
    </row>
    <row r="756125" spans="63:63" x14ac:dyDescent="0.25">
      <c r="BK756125" s="2315"/>
    </row>
    <row r="756126" spans="63:63" x14ac:dyDescent="0.25">
      <c r="BK756126" s="2311"/>
    </row>
    <row r="756150" spans="63:63" x14ac:dyDescent="0.25">
      <c r="BK756150" s="2315"/>
    </row>
    <row r="756151" spans="63:63" x14ac:dyDescent="0.25">
      <c r="BK756151" s="2311"/>
    </row>
    <row r="756175" spans="63:63" x14ac:dyDescent="0.25">
      <c r="BK756175" s="2315"/>
    </row>
    <row r="756176" spans="63:63" x14ac:dyDescent="0.25">
      <c r="BK756176" s="2311"/>
    </row>
    <row r="756200" spans="63:63" x14ac:dyDescent="0.25">
      <c r="BK756200" s="2315"/>
    </row>
    <row r="756201" spans="63:63" x14ac:dyDescent="0.25">
      <c r="BK756201" s="2311"/>
    </row>
    <row r="756225" spans="63:63" x14ac:dyDescent="0.25">
      <c r="BK756225" s="2315"/>
    </row>
    <row r="756226" spans="63:63" x14ac:dyDescent="0.25">
      <c r="BK756226" s="2311"/>
    </row>
    <row r="756250" spans="63:63" x14ac:dyDescent="0.25">
      <c r="BK756250" s="2315"/>
    </row>
    <row r="756251" spans="63:63" x14ac:dyDescent="0.25">
      <c r="BK756251" s="2311"/>
    </row>
    <row r="756275" spans="63:63" x14ac:dyDescent="0.25">
      <c r="BK756275" s="2315"/>
    </row>
    <row r="756276" spans="63:63" x14ac:dyDescent="0.25">
      <c r="BK756276" s="2311"/>
    </row>
    <row r="756300" spans="63:63" x14ac:dyDescent="0.25">
      <c r="BK756300" s="2315"/>
    </row>
    <row r="756301" spans="63:63" x14ac:dyDescent="0.25">
      <c r="BK756301" s="2311"/>
    </row>
    <row r="756325" spans="63:63" x14ac:dyDescent="0.25">
      <c r="BK756325" s="2315"/>
    </row>
    <row r="756326" spans="63:63" x14ac:dyDescent="0.25">
      <c r="BK756326" s="2311"/>
    </row>
    <row r="756350" spans="63:63" x14ac:dyDescent="0.25">
      <c r="BK756350" s="2315"/>
    </row>
    <row r="756351" spans="63:63" x14ac:dyDescent="0.25">
      <c r="BK756351" s="2311"/>
    </row>
    <row r="756375" spans="63:63" x14ac:dyDescent="0.25">
      <c r="BK756375" s="2315"/>
    </row>
    <row r="756376" spans="63:63" x14ac:dyDescent="0.25">
      <c r="BK756376" s="2311"/>
    </row>
    <row r="756400" spans="63:63" x14ac:dyDescent="0.25">
      <c r="BK756400" s="2315"/>
    </row>
    <row r="756401" spans="63:63" x14ac:dyDescent="0.25">
      <c r="BK756401" s="2311"/>
    </row>
    <row r="756425" spans="63:63" x14ac:dyDescent="0.25">
      <c r="BK756425" s="2315"/>
    </row>
    <row r="756426" spans="63:63" x14ac:dyDescent="0.25">
      <c r="BK756426" s="2311"/>
    </row>
    <row r="756450" spans="63:63" x14ac:dyDescent="0.25">
      <c r="BK756450" s="2315"/>
    </row>
    <row r="756451" spans="63:63" x14ac:dyDescent="0.25">
      <c r="BK756451" s="2311"/>
    </row>
    <row r="756475" spans="63:63" x14ac:dyDescent="0.25">
      <c r="BK756475" s="2315"/>
    </row>
    <row r="756476" spans="63:63" x14ac:dyDescent="0.25">
      <c r="BK756476" s="2311"/>
    </row>
    <row r="756500" spans="63:63" x14ac:dyDescent="0.25">
      <c r="BK756500" s="2315"/>
    </row>
    <row r="756501" spans="63:63" x14ac:dyDescent="0.25">
      <c r="BK756501" s="2311"/>
    </row>
    <row r="756525" spans="63:63" x14ac:dyDescent="0.25">
      <c r="BK756525" s="2315"/>
    </row>
    <row r="756526" spans="63:63" x14ac:dyDescent="0.25">
      <c r="BK756526" s="2311"/>
    </row>
    <row r="756550" spans="63:63" x14ac:dyDescent="0.25">
      <c r="BK756550" s="2315"/>
    </row>
    <row r="756551" spans="63:63" x14ac:dyDescent="0.25">
      <c r="BK756551" s="2311"/>
    </row>
    <row r="756575" spans="63:63" x14ac:dyDescent="0.25">
      <c r="BK756575" s="2315"/>
    </row>
    <row r="756576" spans="63:63" x14ac:dyDescent="0.25">
      <c r="BK756576" s="2311"/>
    </row>
    <row r="756600" spans="63:63" x14ac:dyDescent="0.25">
      <c r="BK756600" s="2315"/>
    </row>
    <row r="756601" spans="63:63" x14ac:dyDescent="0.25">
      <c r="BK756601" s="2311"/>
    </row>
    <row r="756625" spans="63:63" x14ac:dyDescent="0.25">
      <c r="BK756625" s="2315"/>
    </row>
    <row r="756626" spans="63:63" x14ac:dyDescent="0.25">
      <c r="BK756626" s="2311"/>
    </row>
    <row r="756650" spans="63:63" x14ac:dyDescent="0.25">
      <c r="BK756650" s="2315"/>
    </row>
    <row r="756651" spans="63:63" x14ac:dyDescent="0.25">
      <c r="BK756651" s="2311"/>
    </row>
    <row r="756675" spans="63:63" x14ac:dyDescent="0.25">
      <c r="BK756675" s="2315"/>
    </row>
    <row r="756676" spans="63:63" x14ac:dyDescent="0.25">
      <c r="BK756676" s="2311"/>
    </row>
    <row r="756700" spans="63:63" x14ac:dyDescent="0.25">
      <c r="BK756700" s="2315"/>
    </row>
    <row r="756701" spans="63:63" x14ac:dyDescent="0.25">
      <c r="BK756701" s="2311"/>
    </row>
    <row r="756725" spans="63:63" x14ac:dyDescent="0.25">
      <c r="BK756725" s="2315"/>
    </row>
    <row r="756726" spans="63:63" x14ac:dyDescent="0.25">
      <c r="BK756726" s="2311"/>
    </row>
    <row r="756750" spans="63:63" x14ac:dyDescent="0.25">
      <c r="BK756750" s="2315"/>
    </row>
    <row r="756751" spans="63:63" x14ac:dyDescent="0.25">
      <c r="BK756751" s="2311"/>
    </row>
    <row r="756775" spans="63:63" x14ac:dyDescent="0.25">
      <c r="BK756775" s="2315"/>
    </row>
    <row r="756776" spans="63:63" x14ac:dyDescent="0.25">
      <c r="BK756776" s="2311"/>
    </row>
    <row r="756800" spans="63:63" x14ac:dyDescent="0.25">
      <c r="BK756800" s="2315"/>
    </row>
    <row r="756801" spans="63:63" x14ac:dyDescent="0.25">
      <c r="BK756801" s="2311"/>
    </row>
    <row r="756825" spans="63:63" x14ac:dyDescent="0.25">
      <c r="BK756825" s="2315"/>
    </row>
    <row r="756826" spans="63:63" x14ac:dyDescent="0.25">
      <c r="BK756826" s="2311"/>
    </row>
    <row r="756850" spans="63:63" x14ac:dyDescent="0.25">
      <c r="BK756850" s="2315"/>
    </row>
    <row r="756851" spans="63:63" x14ac:dyDescent="0.25">
      <c r="BK756851" s="2311"/>
    </row>
    <row r="756875" spans="63:63" x14ac:dyDescent="0.25">
      <c r="BK756875" s="2315"/>
    </row>
    <row r="756876" spans="63:63" x14ac:dyDescent="0.25">
      <c r="BK756876" s="2311"/>
    </row>
    <row r="756900" spans="63:63" x14ac:dyDescent="0.25">
      <c r="BK756900" s="2315"/>
    </row>
    <row r="756901" spans="63:63" x14ac:dyDescent="0.25">
      <c r="BK756901" s="2311"/>
    </row>
    <row r="756925" spans="63:63" x14ac:dyDescent="0.25">
      <c r="BK756925" s="2315"/>
    </row>
    <row r="756926" spans="63:63" x14ac:dyDescent="0.25">
      <c r="BK756926" s="2311"/>
    </row>
    <row r="756950" spans="63:63" x14ac:dyDescent="0.25">
      <c r="BK756950" s="2315"/>
    </row>
    <row r="756951" spans="63:63" x14ac:dyDescent="0.25">
      <c r="BK756951" s="2311"/>
    </row>
    <row r="756975" spans="63:63" x14ac:dyDescent="0.25">
      <c r="BK756975" s="2315"/>
    </row>
    <row r="756976" spans="63:63" x14ac:dyDescent="0.25">
      <c r="BK756976" s="2311"/>
    </row>
    <row r="757000" spans="63:63" x14ac:dyDescent="0.25">
      <c r="BK757000" s="2315"/>
    </row>
    <row r="757001" spans="63:63" x14ac:dyDescent="0.25">
      <c r="BK757001" s="2311"/>
    </row>
    <row r="757025" spans="63:63" x14ac:dyDescent="0.25">
      <c r="BK757025" s="2315"/>
    </row>
    <row r="757026" spans="63:63" x14ac:dyDescent="0.25">
      <c r="BK757026" s="2311"/>
    </row>
    <row r="757050" spans="63:63" x14ac:dyDescent="0.25">
      <c r="BK757050" s="2315"/>
    </row>
    <row r="757051" spans="63:63" x14ac:dyDescent="0.25">
      <c r="BK757051" s="2311"/>
    </row>
    <row r="757075" spans="63:63" x14ac:dyDescent="0.25">
      <c r="BK757075" s="2315"/>
    </row>
    <row r="757076" spans="63:63" x14ac:dyDescent="0.25">
      <c r="BK757076" s="2311"/>
    </row>
    <row r="757100" spans="63:63" x14ac:dyDescent="0.25">
      <c r="BK757100" s="2315"/>
    </row>
    <row r="757101" spans="63:63" x14ac:dyDescent="0.25">
      <c r="BK757101" s="2311"/>
    </row>
    <row r="757125" spans="63:63" x14ac:dyDescent="0.25">
      <c r="BK757125" s="2315"/>
    </row>
    <row r="757126" spans="63:63" x14ac:dyDescent="0.25">
      <c r="BK757126" s="2311"/>
    </row>
    <row r="757150" spans="63:63" x14ac:dyDescent="0.25">
      <c r="BK757150" s="2315"/>
    </row>
    <row r="757151" spans="63:63" x14ac:dyDescent="0.25">
      <c r="BK757151" s="2311"/>
    </row>
    <row r="757175" spans="63:63" x14ac:dyDescent="0.25">
      <c r="BK757175" s="2315"/>
    </row>
    <row r="757176" spans="63:63" x14ac:dyDescent="0.25">
      <c r="BK757176" s="2311"/>
    </row>
    <row r="757200" spans="63:63" x14ac:dyDescent="0.25">
      <c r="BK757200" s="2315"/>
    </row>
    <row r="757201" spans="63:63" x14ac:dyDescent="0.25">
      <c r="BK757201" s="2311"/>
    </row>
    <row r="757225" spans="63:63" x14ac:dyDescent="0.25">
      <c r="BK757225" s="2315"/>
    </row>
    <row r="757226" spans="63:63" x14ac:dyDescent="0.25">
      <c r="BK757226" s="2311"/>
    </row>
    <row r="757250" spans="63:63" x14ac:dyDescent="0.25">
      <c r="BK757250" s="2315"/>
    </row>
    <row r="757251" spans="63:63" x14ac:dyDescent="0.25">
      <c r="BK757251" s="2311"/>
    </row>
    <row r="757275" spans="63:63" x14ac:dyDescent="0.25">
      <c r="BK757275" s="2315"/>
    </row>
    <row r="757276" spans="63:63" x14ac:dyDescent="0.25">
      <c r="BK757276" s="2311"/>
    </row>
    <row r="757300" spans="63:63" x14ac:dyDescent="0.25">
      <c r="BK757300" s="2315"/>
    </row>
    <row r="757301" spans="63:63" x14ac:dyDescent="0.25">
      <c r="BK757301" s="2311"/>
    </row>
    <row r="757325" spans="63:63" x14ac:dyDescent="0.25">
      <c r="BK757325" s="2315"/>
    </row>
    <row r="757326" spans="63:63" x14ac:dyDescent="0.25">
      <c r="BK757326" s="2311"/>
    </row>
    <row r="757350" spans="63:63" x14ac:dyDescent="0.25">
      <c r="BK757350" s="2315"/>
    </row>
    <row r="757351" spans="63:63" x14ac:dyDescent="0.25">
      <c r="BK757351" s="2311"/>
    </row>
    <row r="757375" spans="63:63" x14ac:dyDescent="0.25">
      <c r="BK757375" s="2315"/>
    </row>
    <row r="757376" spans="63:63" x14ac:dyDescent="0.25">
      <c r="BK757376" s="2311"/>
    </row>
    <row r="757400" spans="63:63" x14ac:dyDescent="0.25">
      <c r="BK757400" s="2315"/>
    </row>
    <row r="757401" spans="63:63" x14ac:dyDescent="0.25">
      <c r="BK757401" s="2311"/>
    </row>
    <row r="757425" spans="63:63" x14ac:dyDescent="0.25">
      <c r="BK757425" s="2315"/>
    </row>
    <row r="757426" spans="63:63" x14ac:dyDescent="0.25">
      <c r="BK757426" s="2311"/>
    </row>
    <row r="757450" spans="63:63" x14ac:dyDescent="0.25">
      <c r="BK757450" s="2315"/>
    </row>
    <row r="757451" spans="63:63" x14ac:dyDescent="0.25">
      <c r="BK757451" s="2311"/>
    </row>
    <row r="757475" spans="63:63" x14ac:dyDescent="0.25">
      <c r="BK757475" s="2315"/>
    </row>
    <row r="757476" spans="63:63" x14ac:dyDescent="0.25">
      <c r="BK757476" s="2311"/>
    </row>
    <row r="757500" spans="63:63" x14ac:dyDescent="0.25">
      <c r="BK757500" s="2315"/>
    </row>
    <row r="757501" spans="63:63" x14ac:dyDescent="0.25">
      <c r="BK757501" s="2311"/>
    </row>
    <row r="757525" spans="63:63" x14ac:dyDescent="0.25">
      <c r="BK757525" s="2315"/>
    </row>
    <row r="757526" spans="63:63" x14ac:dyDescent="0.25">
      <c r="BK757526" s="2311"/>
    </row>
    <row r="757550" spans="63:63" x14ac:dyDescent="0.25">
      <c r="BK757550" s="2315"/>
    </row>
    <row r="757551" spans="63:63" x14ac:dyDescent="0.25">
      <c r="BK757551" s="2311"/>
    </row>
    <row r="757575" spans="63:63" x14ac:dyDescent="0.25">
      <c r="BK757575" s="2315"/>
    </row>
    <row r="757576" spans="63:63" x14ac:dyDescent="0.25">
      <c r="BK757576" s="2311"/>
    </row>
    <row r="757600" spans="63:63" x14ac:dyDescent="0.25">
      <c r="BK757600" s="2315"/>
    </row>
    <row r="757601" spans="63:63" x14ac:dyDescent="0.25">
      <c r="BK757601" s="2311"/>
    </row>
    <row r="757625" spans="63:63" x14ac:dyDescent="0.25">
      <c r="BK757625" s="2315"/>
    </row>
    <row r="757626" spans="63:63" x14ac:dyDescent="0.25">
      <c r="BK757626" s="2311"/>
    </row>
    <row r="757650" spans="63:63" x14ac:dyDescent="0.25">
      <c r="BK757650" s="2315"/>
    </row>
    <row r="757651" spans="63:63" x14ac:dyDescent="0.25">
      <c r="BK757651" s="2311"/>
    </row>
    <row r="757675" spans="63:63" x14ac:dyDescent="0.25">
      <c r="BK757675" s="2315"/>
    </row>
    <row r="757676" spans="63:63" x14ac:dyDescent="0.25">
      <c r="BK757676" s="2311"/>
    </row>
    <row r="757700" spans="63:63" x14ac:dyDescent="0.25">
      <c r="BK757700" s="2315"/>
    </row>
    <row r="757701" spans="63:63" x14ac:dyDescent="0.25">
      <c r="BK757701" s="2311"/>
    </row>
    <row r="757725" spans="63:63" x14ac:dyDescent="0.25">
      <c r="BK757725" s="2315"/>
    </row>
    <row r="757726" spans="63:63" x14ac:dyDescent="0.25">
      <c r="BK757726" s="2311"/>
    </row>
    <row r="757750" spans="63:63" x14ac:dyDescent="0.25">
      <c r="BK757750" s="2315"/>
    </row>
    <row r="757751" spans="63:63" x14ac:dyDescent="0.25">
      <c r="BK757751" s="2311"/>
    </row>
    <row r="757775" spans="63:63" x14ac:dyDescent="0.25">
      <c r="BK757775" s="2315"/>
    </row>
    <row r="757776" spans="63:63" x14ac:dyDescent="0.25">
      <c r="BK757776" s="2311"/>
    </row>
    <row r="757800" spans="63:63" x14ac:dyDescent="0.25">
      <c r="BK757800" s="2315"/>
    </row>
    <row r="757801" spans="63:63" x14ac:dyDescent="0.25">
      <c r="BK757801" s="2311"/>
    </row>
    <row r="757825" spans="63:63" x14ac:dyDescent="0.25">
      <c r="BK757825" s="2315"/>
    </row>
    <row r="757826" spans="63:63" x14ac:dyDescent="0.25">
      <c r="BK757826" s="2311"/>
    </row>
    <row r="757850" spans="63:63" x14ac:dyDescent="0.25">
      <c r="BK757850" s="2315"/>
    </row>
    <row r="757851" spans="63:63" x14ac:dyDescent="0.25">
      <c r="BK757851" s="2311"/>
    </row>
    <row r="757875" spans="63:63" x14ac:dyDescent="0.25">
      <c r="BK757875" s="2315"/>
    </row>
    <row r="757876" spans="63:63" x14ac:dyDescent="0.25">
      <c r="BK757876" s="2311"/>
    </row>
    <row r="757900" spans="63:63" x14ac:dyDescent="0.25">
      <c r="BK757900" s="2315"/>
    </row>
    <row r="757901" spans="63:63" x14ac:dyDescent="0.25">
      <c r="BK757901" s="2311"/>
    </row>
    <row r="757925" spans="63:63" x14ac:dyDescent="0.25">
      <c r="BK757925" s="2315"/>
    </row>
    <row r="757926" spans="63:63" x14ac:dyDescent="0.25">
      <c r="BK757926" s="2311"/>
    </row>
    <row r="757950" spans="63:63" x14ac:dyDescent="0.25">
      <c r="BK757950" s="2315"/>
    </row>
    <row r="757951" spans="63:63" x14ac:dyDescent="0.25">
      <c r="BK757951" s="2311"/>
    </row>
    <row r="757975" spans="63:63" x14ac:dyDescent="0.25">
      <c r="BK757975" s="2315"/>
    </row>
    <row r="757976" spans="63:63" x14ac:dyDescent="0.25">
      <c r="BK757976" s="2311"/>
    </row>
    <row r="758000" spans="63:63" x14ac:dyDescent="0.25">
      <c r="BK758000" s="2315"/>
    </row>
    <row r="758001" spans="63:63" x14ac:dyDescent="0.25">
      <c r="BK758001" s="2311"/>
    </row>
    <row r="758025" spans="63:63" x14ac:dyDescent="0.25">
      <c r="BK758025" s="2315"/>
    </row>
    <row r="758026" spans="63:63" x14ac:dyDescent="0.25">
      <c r="BK758026" s="2311"/>
    </row>
    <row r="758050" spans="63:63" x14ac:dyDescent="0.25">
      <c r="BK758050" s="2315"/>
    </row>
    <row r="758051" spans="63:63" x14ac:dyDescent="0.25">
      <c r="BK758051" s="2311"/>
    </row>
    <row r="758075" spans="63:63" x14ac:dyDescent="0.25">
      <c r="BK758075" s="2315"/>
    </row>
    <row r="758076" spans="63:63" x14ac:dyDescent="0.25">
      <c r="BK758076" s="2311"/>
    </row>
    <row r="758100" spans="63:63" x14ac:dyDescent="0.25">
      <c r="BK758100" s="2315"/>
    </row>
    <row r="758101" spans="63:63" x14ac:dyDescent="0.25">
      <c r="BK758101" s="2311"/>
    </row>
    <row r="758125" spans="63:63" x14ac:dyDescent="0.25">
      <c r="BK758125" s="2315"/>
    </row>
    <row r="758126" spans="63:63" x14ac:dyDescent="0.25">
      <c r="BK758126" s="2311"/>
    </row>
    <row r="758150" spans="63:63" x14ac:dyDescent="0.25">
      <c r="BK758150" s="2315"/>
    </row>
    <row r="758151" spans="63:63" x14ac:dyDescent="0.25">
      <c r="BK758151" s="2311"/>
    </row>
    <row r="758175" spans="63:63" x14ac:dyDescent="0.25">
      <c r="BK758175" s="2315"/>
    </row>
    <row r="758176" spans="63:63" x14ac:dyDescent="0.25">
      <c r="BK758176" s="2311"/>
    </row>
    <row r="758200" spans="63:63" x14ac:dyDescent="0.25">
      <c r="BK758200" s="2315"/>
    </row>
    <row r="758201" spans="63:63" x14ac:dyDescent="0.25">
      <c r="BK758201" s="2311"/>
    </row>
    <row r="758225" spans="63:63" x14ac:dyDescent="0.25">
      <c r="BK758225" s="2315"/>
    </row>
    <row r="758226" spans="63:63" x14ac:dyDescent="0.25">
      <c r="BK758226" s="2311"/>
    </row>
    <row r="758250" spans="63:63" x14ac:dyDescent="0.25">
      <c r="BK758250" s="2315"/>
    </row>
    <row r="758251" spans="63:63" x14ac:dyDescent="0.25">
      <c r="BK758251" s="2311"/>
    </row>
    <row r="758275" spans="63:63" x14ac:dyDescent="0.25">
      <c r="BK758275" s="2315"/>
    </row>
    <row r="758276" spans="63:63" x14ac:dyDescent="0.25">
      <c r="BK758276" s="2311"/>
    </row>
    <row r="758300" spans="63:63" x14ac:dyDescent="0.25">
      <c r="BK758300" s="2315"/>
    </row>
    <row r="758301" spans="63:63" x14ac:dyDescent="0.25">
      <c r="BK758301" s="2311"/>
    </row>
    <row r="758325" spans="63:63" x14ac:dyDescent="0.25">
      <c r="BK758325" s="2315"/>
    </row>
    <row r="758326" spans="63:63" x14ac:dyDescent="0.25">
      <c r="BK758326" s="2311"/>
    </row>
    <row r="758350" spans="63:63" x14ac:dyDescent="0.25">
      <c r="BK758350" s="2315"/>
    </row>
    <row r="758351" spans="63:63" x14ac:dyDescent="0.25">
      <c r="BK758351" s="2311"/>
    </row>
    <row r="758375" spans="63:63" x14ac:dyDescent="0.25">
      <c r="BK758375" s="2315"/>
    </row>
    <row r="758376" spans="63:63" x14ac:dyDescent="0.25">
      <c r="BK758376" s="2311"/>
    </row>
    <row r="758400" spans="63:63" x14ac:dyDescent="0.25">
      <c r="BK758400" s="2315"/>
    </row>
    <row r="758401" spans="63:63" x14ac:dyDescent="0.25">
      <c r="BK758401" s="2311"/>
    </row>
    <row r="758425" spans="63:63" x14ac:dyDescent="0.25">
      <c r="BK758425" s="2315"/>
    </row>
    <row r="758426" spans="63:63" x14ac:dyDescent="0.25">
      <c r="BK758426" s="2311"/>
    </row>
    <row r="758450" spans="63:63" x14ac:dyDescent="0.25">
      <c r="BK758450" s="2315"/>
    </row>
    <row r="758451" spans="63:63" x14ac:dyDescent="0.25">
      <c r="BK758451" s="2311"/>
    </row>
    <row r="758475" spans="63:63" x14ac:dyDescent="0.25">
      <c r="BK758475" s="2315"/>
    </row>
    <row r="758476" spans="63:63" x14ac:dyDescent="0.25">
      <c r="BK758476" s="2311"/>
    </row>
    <row r="758500" spans="63:63" x14ac:dyDescent="0.25">
      <c r="BK758500" s="2315"/>
    </row>
    <row r="758501" spans="63:63" x14ac:dyDescent="0.25">
      <c r="BK758501" s="2311"/>
    </row>
    <row r="758525" spans="63:63" x14ac:dyDescent="0.25">
      <c r="BK758525" s="2315"/>
    </row>
    <row r="758526" spans="63:63" x14ac:dyDescent="0.25">
      <c r="BK758526" s="2311"/>
    </row>
    <row r="758550" spans="63:63" x14ac:dyDescent="0.25">
      <c r="BK758550" s="2315"/>
    </row>
    <row r="758551" spans="63:63" x14ac:dyDescent="0.25">
      <c r="BK758551" s="2311"/>
    </row>
    <row r="758575" spans="63:63" x14ac:dyDescent="0.25">
      <c r="BK758575" s="2315"/>
    </row>
    <row r="758576" spans="63:63" x14ac:dyDescent="0.25">
      <c r="BK758576" s="2311"/>
    </row>
    <row r="758600" spans="63:63" x14ac:dyDescent="0.25">
      <c r="BK758600" s="2315"/>
    </row>
    <row r="758601" spans="63:63" x14ac:dyDescent="0.25">
      <c r="BK758601" s="2311"/>
    </row>
    <row r="758625" spans="63:63" x14ac:dyDescent="0.25">
      <c r="BK758625" s="2315"/>
    </row>
    <row r="758626" spans="63:63" x14ac:dyDescent="0.25">
      <c r="BK758626" s="2311"/>
    </row>
    <row r="758650" spans="63:63" x14ac:dyDescent="0.25">
      <c r="BK758650" s="2315"/>
    </row>
    <row r="758651" spans="63:63" x14ac:dyDescent="0.25">
      <c r="BK758651" s="2311"/>
    </row>
    <row r="758675" spans="63:63" x14ac:dyDescent="0.25">
      <c r="BK758675" s="2315"/>
    </row>
    <row r="758676" spans="63:63" x14ac:dyDescent="0.25">
      <c r="BK758676" s="2311"/>
    </row>
    <row r="758700" spans="63:63" x14ac:dyDescent="0.25">
      <c r="BK758700" s="2315"/>
    </row>
    <row r="758701" spans="63:63" x14ac:dyDescent="0.25">
      <c r="BK758701" s="2311"/>
    </row>
    <row r="758725" spans="63:63" x14ac:dyDescent="0.25">
      <c r="BK758725" s="2315"/>
    </row>
    <row r="758726" spans="63:63" x14ac:dyDescent="0.25">
      <c r="BK758726" s="2311"/>
    </row>
    <row r="758750" spans="63:63" x14ac:dyDescent="0.25">
      <c r="BK758750" s="2315"/>
    </row>
    <row r="758751" spans="63:63" x14ac:dyDescent="0.25">
      <c r="BK758751" s="2311"/>
    </row>
    <row r="758775" spans="63:63" x14ac:dyDescent="0.25">
      <c r="BK758775" s="2315"/>
    </row>
    <row r="758776" spans="63:63" x14ac:dyDescent="0.25">
      <c r="BK758776" s="2311"/>
    </row>
    <row r="758800" spans="63:63" x14ac:dyDescent="0.25">
      <c r="BK758800" s="2315"/>
    </row>
    <row r="758801" spans="63:63" x14ac:dyDescent="0.25">
      <c r="BK758801" s="2311"/>
    </row>
    <row r="758825" spans="63:63" x14ac:dyDescent="0.25">
      <c r="BK758825" s="2315"/>
    </row>
    <row r="758826" spans="63:63" x14ac:dyDescent="0.25">
      <c r="BK758826" s="2311"/>
    </row>
    <row r="758850" spans="63:63" x14ac:dyDescent="0.25">
      <c r="BK758850" s="2315"/>
    </row>
    <row r="758851" spans="63:63" x14ac:dyDescent="0.25">
      <c r="BK758851" s="2311"/>
    </row>
    <row r="758875" spans="63:63" x14ac:dyDescent="0.25">
      <c r="BK758875" s="2315"/>
    </row>
    <row r="758876" spans="63:63" x14ac:dyDescent="0.25">
      <c r="BK758876" s="2311"/>
    </row>
    <row r="758900" spans="63:63" x14ac:dyDescent="0.25">
      <c r="BK758900" s="2315"/>
    </row>
    <row r="758901" spans="63:63" x14ac:dyDescent="0.25">
      <c r="BK758901" s="2311"/>
    </row>
    <row r="758925" spans="63:63" x14ac:dyDescent="0.25">
      <c r="BK758925" s="2315"/>
    </row>
    <row r="758926" spans="63:63" x14ac:dyDescent="0.25">
      <c r="BK758926" s="2311"/>
    </row>
    <row r="758950" spans="63:63" x14ac:dyDescent="0.25">
      <c r="BK758950" s="2315"/>
    </row>
    <row r="758951" spans="63:63" x14ac:dyDescent="0.25">
      <c r="BK758951" s="2311"/>
    </row>
    <row r="758975" spans="63:63" x14ac:dyDescent="0.25">
      <c r="BK758975" s="2315"/>
    </row>
    <row r="758976" spans="63:63" x14ac:dyDescent="0.25">
      <c r="BK758976" s="2311"/>
    </row>
    <row r="759000" spans="63:63" x14ac:dyDescent="0.25">
      <c r="BK759000" s="2315"/>
    </row>
    <row r="759001" spans="63:63" x14ac:dyDescent="0.25">
      <c r="BK759001" s="2311"/>
    </row>
    <row r="759025" spans="63:63" x14ac:dyDescent="0.25">
      <c r="BK759025" s="2315"/>
    </row>
    <row r="759026" spans="63:63" x14ac:dyDescent="0.25">
      <c r="BK759026" s="2311"/>
    </row>
    <row r="759050" spans="63:63" x14ac:dyDescent="0.25">
      <c r="BK759050" s="2315"/>
    </row>
    <row r="759051" spans="63:63" x14ac:dyDescent="0.25">
      <c r="BK759051" s="2311"/>
    </row>
    <row r="759075" spans="63:63" x14ac:dyDescent="0.25">
      <c r="BK759075" s="2315"/>
    </row>
    <row r="759076" spans="63:63" x14ac:dyDescent="0.25">
      <c r="BK759076" s="2311"/>
    </row>
    <row r="759100" spans="63:63" x14ac:dyDescent="0.25">
      <c r="BK759100" s="2315"/>
    </row>
    <row r="759101" spans="63:63" x14ac:dyDescent="0.25">
      <c r="BK759101" s="2311"/>
    </row>
    <row r="759125" spans="63:63" x14ac:dyDescent="0.25">
      <c r="BK759125" s="2315"/>
    </row>
    <row r="759126" spans="63:63" x14ac:dyDescent="0.25">
      <c r="BK759126" s="2311"/>
    </row>
    <row r="759150" spans="63:63" x14ac:dyDescent="0.25">
      <c r="BK759150" s="2315"/>
    </row>
    <row r="759151" spans="63:63" x14ac:dyDescent="0.25">
      <c r="BK759151" s="2311"/>
    </row>
    <row r="759175" spans="63:63" x14ac:dyDescent="0.25">
      <c r="BK759175" s="2315"/>
    </row>
    <row r="759176" spans="63:63" x14ac:dyDescent="0.25">
      <c r="BK759176" s="2311"/>
    </row>
    <row r="759200" spans="63:63" x14ac:dyDescent="0.25">
      <c r="BK759200" s="2315"/>
    </row>
    <row r="759201" spans="63:63" x14ac:dyDescent="0.25">
      <c r="BK759201" s="2311"/>
    </row>
    <row r="759225" spans="63:63" x14ac:dyDescent="0.25">
      <c r="BK759225" s="2315"/>
    </row>
    <row r="759226" spans="63:63" x14ac:dyDescent="0.25">
      <c r="BK759226" s="2311"/>
    </row>
    <row r="759250" spans="63:63" x14ac:dyDescent="0.25">
      <c r="BK759250" s="2315"/>
    </row>
    <row r="759251" spans="63:63" x14ac:dyDescent="0.25">
      <c r="BK759251" s="2311"/>
    </row>
    <row r="759275" spans="63:63" x14ac:dyDescent="0.25">
      <c r="BK759275" s="2315"/>
    </row>
    <row r="759276" spans="63:63" x14ac:dyDescent="0.25">
      <c r="BK759276" s="2311"/>
    </row>
    <row r="759300" spans="63:63" x14ac:dyDescent="0.25">
      <c r="BK759300" s="2315"/>
    </row>
    <row r="759301" spans="63:63" x14ac:dyDescent="0.25">
      <c r="BK759301" s="2311"/>
    </row>
    <row r="759325" spans="63:63" x14ac:dyDescent="0.25">
      <c r="BK759325" s="2315"/>
    </row>
    <row r="759326" spans="63:63" x14ac:dyDescent="0.25">
      <c r="BK759326" s="2311"/>
    </row>
    <row r="759350" spans="63:63" x14ac:dyDescent="0.25">
      <c r="BK759350" s="2315"/>
    </row>
    <row r="759351" spans="63:63" x14ac:dyDescent="0.25">
      <c r="BK759351" s="2311"/>
    </row>
    <row r="759375" spans="63:63" x14ac:dyDescent="0.25">
      <c r="BK759375" s="2315"/>
    </row>
    <row r="759376" spans="63:63" x14ac:dyDescent="0.25">
      <c r="BK759376" s="2311"/>
    </row>
    <row r="759400" spans="63:63" x14ac:dyDescent="0.25">
      <c r="BK759400" s="2315"/>
    </row>
    <row r="759401" spans="63:63" x14ac:dyDescent="0.25">
      <c r="BK759401" s="2311"/>
    </row>
    <row r="759425" spans="63:63" x14ac:dyDescent="0.25">
      <c r="BK759425" s="2315"/>
    </row>
    <row r="759426" spans="63:63" x14ac:dyDescent="0.25">
      <c r="BK759426" s="2311"/>
    </row>
    <row r="759450" spans="63:63" x14ac:dyDescent="0.25">
      <c r="BK759450" s="2315"/>
    </row>
    <row r="759451" spans="63:63" x14ac:dyDescent="0.25">
      <c r="BK759451" s="2311"/>
    </row>
    <row r="759475" spans="63:63" x14ac:dyDescent="0.25">
      <c r="BK759475" s="2315"/>
    </row>
    <row r="759476" spans="63:63" x14ac:dyDescent="0.25">
      <c r="BK759476" s="2311"/>
    </row>
    <row r="759500" spans="63:63" x14ac:dyDescent="0.25">
      <c r="BK759500" s="2315"/>
    </row>
    <row r="759501" spans="63:63" x14ac:dyDescent="0.25">
      <c r="BK759501" s="2311"/>
    </row>
    <row r="759525" spans="63:63" x14ac:dyDescent="0.25">
      <c r="BK759525" s="2315"/>
    </row>
    <row r="759526" spans="63:63" x14ac:dyDescent="0.25">
      <c r="BK759526" s="2311"/>
    </row>
    <row r="759550" spans="63:63" x14ac:dyDescent="0.25">
      <c r="BK759550" s="2315"/>
    </row>
    <row r="759551" spans="63:63" x14ac:dyDescent="0.25">
      <c r="BK759551" s="2311"/>
    </row>
    <row r="759575" spans="63:63" x14ac:dyDescent="0.25">
      <c r="BK759575" s="2315"/>
    </row>
    <row r="759576" spans="63:63" x14ac:dyDescent="0.25">
      <c r="BK759576" s="2311"/>
    </row>
    <row r="759600" spans="63:63" x14ac:dyDescent="0.25">
      <c r="BK759600" s="2315"/>
    </row>
    <row r="759601" spans="63:63" x14ac:dyDescent="0.25">
      <c r="BK759601" s="2311"/>
    </row>
    <row r="759625" spans="63:63" x14ac:dyDescent="0.25">
      <c r="BK759625" s="2315"/>
    </row>
    <row r="759626" spans="63:63" x14ac:dyDescent="0.25">
      <c r="BK759626" s="2311"/>
    </row>
    <row r="759650" spans="63:63" x14ac:dyDescent="0.25">
      <c r="BK759650" s="2315"/>
    </row>
    <row r="759651" spans="63:63" x14ac:dyDescent="0.25">
      <c r="BK759651" s="2311"/>
    </row>
    <row r="759675" spans="63:63" x14ac:dyDescent="0.25">
      <c r="BK759675" s="2315"/>
    </row>
    <row r="759676" spans="63:63" x14ac:dyDescent="0.25">
      <c r="BK759676" s="2311"/>
    </row>
    <row r="759700" spans="63:63" x14ac:dyDescent="0.25">
      <c r="BK759700" s="2315"/>
    </row>
    <row r="759701" spans="63:63" x14ac:dyDescent="0.25">
      <c r="BK759701" s="2311"/>
    </row>
    <row r="759725" spans="63:63" x14ac:dyDescent="0.25">
      <c r="BK759725" s="2315"/>
    </row>
    <row r="759726" spans="63:63" x14ac:dyDescent="0.25">
      <c r="BK759726" s="2311"/>
    </row>
    <row r="759750" spans="63:63" x14ac:dyDescent="0.25">
      <c r="BK759750" s="2315"/>
    </row>
    <row r="759751" spans="63:63" x14ac:dyDescent="0.25">
      <c r="BK759751" s="2311"/>
    </row>
    <row r="759775" spans="63:63" x14ac:dyDescent="0.25">
      <c r="BK759775" s="2315"/>
    </row>
    <row r="759776" spans="63:63" x14ac:dyDescent="0.25">
      <c r="BK759776" s="2311"/>
    </row>
    <row r="759800" spans="63:63" x14ac:dyDescent="0.25">
      <c r="BK759800" s="2315"/>
    </row>
    <row r="759801" spans="63:63" x14ac:dyDescent="0.25">
      <c r="BK759801" s="2311"/>
    </row>
    <row r="759825" spans="63:63" x14ac:dyDescent="0.25">
      <c r="BK759825" s="2315"/>
    </row>
    <row r="759826" spans="63:63" x14ac:dyDescent="0.25">
      <c r="BK759826" s="2311"/>
    </row>
    <row r="759850" spans="63:63" x14ac:dyDescent="0.25">
      <c r="BK759850" s="2315"/>
    </row>
    <row r="759851" spans="63:63" x14ac:dyDescent="0.25">
      <c r="BK759851" s="2311"/>
    </row>
    <row r="759875" spans="63:63" x14ac:dyDescent="0.25">
      <c r="BK759875" s="2315"/>
    </row>
    <row r="759876" spans="63:63" x14ac:dyDescent="0.25">
      <c r="BK759876" s="2311"/>
    </row>
    <row r="759900" spans="63:63" x14ac:dyDescent="0.25">
      <c r="BK759900" s="2315"/>
    </row>
    <row r="759901" spans="63:63" x14ac:dyDescent="0.25">
      <c r="BK759901" s="2311"/>
    </row>
    <row r="759925" spans="63:63" x14ac:dyDescent="0.25">
      <c r="BK759925" s="2315"/>
    </row>
    <row r="759926" spans="63:63" x14ac:dyDescent="0.25">
      <c r="BK759926" s="2311"/>
    </row>
    <row r="759950" spans="63:63" x14ac:dyDescent="0.25">
      <c r="BK759950" s="2315"/>
    </row>
    <row r="759951" spans="63:63" x14ac:dyDescent="0.25">
      <c r="BK759951" s="2311"/>
    </row>
    <row r="759975" spans="63:63" x14ac:dyDescent="0.25">
      <c r="BK759975" s="2315"/>
    </row>
    <row r="759976" spans="63:63" x14ac:dyDescent="0.25">
      <c r="BK759976" s="2311"/>
    </row>
    <row r="760000" spans="63:63" x14ac:dyDescent="0.25">
      <c r="BK760000" s="2315"/>
    </row>
    <row r="760001" spans="63:63" x14ac:dyDescent="0.25">
      <c r="BK760001" s="2311"/>
    </row>
    <row r="760025" spans="63:63" x14ac:dyDescent="0.25">
      <c r="BK760025" s="2315"/>
    </row>
    <row r="760026" spans="63:63" x14ac:dyDescent="0.25">
      <c r="BK760026" s="2311"/>
    </row>
    <row r="760050" spans="63:63" x14ac:dyDescent="0.25">
      <c r="BK760050" s="2315"/>
    </row>
    <row r="760051" spans="63:63" x14ac:dyDescent="0.25">
      <c r="BK760051" s="2311"/>
    </row>
    <row r="760075" spans="63:63" x14ac:dyDescent="0.25">
      <c r="BK760075" s="2315"/>
    </row>
    <row r="760076" spans="63:63" x14ac:dyDescent="0.25">
      <c r="BK760076" s="2311"/>
    </row>
    <row r="760100" spans="63:63" x14ac:dyDescent="0.25">
      <c r="BK760100" s="2315"/>
    </row>
    <row r="760101" spans="63:63" x14ac:dyDescent="0.25">
      <c r="BK760101" s="2311"/>
    </row>
    <row r="760125" spans="63:63" x14ac:dyDescent="0.25">
      <c r="BK760125" s="2315"/>
    </row>
    <row r="760126" spans="63:63" x14ac:dyDescent="0.25">
      <c r="BK760126" s="2311"/>
    </row>
    <row r="760150" spans="63:63" x14ac:dyDescent="0.25">
      <c r="BK760150" s="2315"/>
    </row>
    <row r="760151" spans="63:63" x14ac:dyDescent="0.25">
      <c r="BK760151" s="2311"/>
    </row>
    <row r="760175" spans="63:63" x14ac:dyDescent="0.25">
      <c r="BK760175" s="2315"/>
    </row>
    <row r="760176" spans="63:63" x14ac:dyDescent="0.25">
      <c r="BK760176" s="2311"/>
    </row>
    <row r="760200" spans="63:63" x14ac:dyDescent="0.25">
      <c r="BK760200" s="2315"/>
    </row>
    <row r="760201" spans="63:63" x14ac:dyDescent="0.25">
      <c r="BK760201" s="2311"/>
    </row>
    <row r="760225" spans="63:63" x14ac:dyDescent="0.25">
      <c r="BK760225" s="2315"/>
    </row>
    <row r="760226" spans="63:63" x14ac:dyDescent="0.25">
      <c r="BK760226" s="2311"/>
    </row>
    <row r="760250" spans="63:63" x14ac:dyDescent="0.25">
      <c r="BK760250" s="2315"/>
    </row>
    <row r="760251" spans="63:63" x14ac:dyDescent="0.25">
      <c r="BK760251" s="2311"/>
    </row>
    <row r="760275" spans="63:63" x14ac:dyDescent="0.25">
      <c r="BK760275" s="2315"/>
    </row>
    <row r="760276" spans="63:63" x14ac:dyDescent="0.25">
      <c r="BK760276" s="2311"/>
    </row>
    <row r="760300" spans="63:63" x14ac:dyDescent="0.25">
      <c r="BK760300" s="2315"/>
    </row>
    <row r="760301" spans="63:63" x14ac:dyDescent="0.25">
      <c r="BK760301" s="2311"/>
    </row>
    <row r="760325" spans="63:63" x14ac:dyDescent="0.25">
      <c r="BK760325" s="2315"/>
    </row>
    <row r="760326" spans="63:63" x14ac:dyDescent="0.25">
      <c r="BK760326" s="2311"/>
    </row>
    <row r="760350" spans="63:63" x14ac:dyDescent="0.25">
      <c r="BK760350" s="2315"/>
    </row>
    <row r="760351" spans="63:63" x14ac:dyDescent="0.25">
      <c r="BK760351" s="2311"/>
    </row>
    <row r="760375" spans="63:63" x14ac:dyDescent="0.25">
      <c r="BK760375" s="2315"/>
    </row>
    <row r="760376" spans="63:63" x14ac:dyDescent="0.25">
      <c r="BK760376" s="2311"/>
    </row>
    <row r="760400" spans="63:63" x14ac:dyDescent="0.25">
      <c r="BK760400" s="2315"/>
    </row>
    <row r="760401" spans="63:63" x14ac:dyDescent="0.25">
      <c r="BK760401" s="2311"/>
    </row>
    <row r="760425" spans="63:63" x14ac:dyDescent="0.25">
      <c r="BK760425" s="2315"/>
    </row>
    <row r="760426" spans="63:63" x14ac:dyDescent="0.25">
      <c r="BK760426" s="2311"/>
    </row>
    <row r="760450" spans="63:63" x14ac:dyDescent="0.25">
      <c r="BK760450" s="2315"/>
    </row>
    <row r="760451" spans="63:63" x14ac:dyDescent="0.25">
      <c r="BK760451" s="2311"/>
    </row>
    <row r="760475" spans="63:63" x14ac:dyDescent="0.25">
      <c r="BK760475" s="2315"/>
    </row>
    <row r="760476" spans="63:63" x14ac:dyDescent="0.25">
      <c r="BK760476" s="2311"/>
    </row>
    <row r="760500" spans="63:63" x14ac:dyDescent="0.25">
      <c r="BK760500" s="2315"/>
    </row>
    <row r="760501" spans="63:63" x14ac:dyDescent="0.25">
      <c r="BK760501" s="2311"/>
    </row>
    <row r="760525" spans="63:63" x14ac:dyDescent="0.25">
      <c r="BK760525" s="2315"/>
    </row>
    <row r="760526" spans="63:63" x14ac:dyDescent="0.25">
      <c r="BK760526" s="2311"/>
    </row>
    <row r="760550" spans="63:63" x14ac:dyDescent="0.25">
      <c r="BK760550" s="2315"/>
    </row>
    <row r="760551" spans="63:63" x14ac:dyDescent="0.25">
      <c r="BK760551" s="2311"/>
    </row>
    <row r="760575" spans="63:63" x14ac:dyDescent="0.25">
      <c r="BK760575" s="2315"/>
    </row>
    <row r="760576" spans="63:63" x14ac:dyDescent="0.25">
      <c r="BK760576" s="2311"/>
    </row>
    <row r="760600" spans="63:63" x14ac:dyDescent="0.25">
      <c r="BK760600" s="2315"/>
    </row>
    <row r="760601" spans="63:63" x14ac:dyDescent="0.25">
      <c r="BK760601" s="2311"/>
    </row>
    <row r="760625" spans="63:63" x14ac:dyDescent="0.25">
      <c r="BK760625" s="2315"/>
    </row>
    <row r="760626" spans="63:63" x14ac:dyDescent="0.25">
      <c r="BK760626" s="2311"/>
    </row>
    <row r="760650" spans="63:63" x14ac:dyDescent="0.25">
      <c r="BK760650" s="2315"/>
    </row>
    <row r="760651" spans="63:63" x14ac:dyDescent="0.25">
      <c r="BK760651" s="2311"/>
    </row>
    <row r="760675" spans="63:63" x14ac:dyDescent="0.25">
      <c r="BK760675" s="2315"/>
    </row>
    <row r="760676" spans="63:63" x14ac:dyDescent="0.25">
      <c r="BK760676" s="2311"/>
    </row>
    <row r="760700" spans="63:63" x14ac:dyDescent="0.25">
      <c r="BK760700" s="2315"/>
    </row>
    <row r="760701" spans="63:63" x14ac:dyDescent="0.25">
      <c r="BK760701" s="2311"/>
    </row>
    <row r="760725" spans="63:63" x14ac:dyDescent="0.25">
      <c r="BK760725" s="2315"/>
    </row>
    <row r="760726" spans="63:63" x14ac:dyDescent="0.25">
      <c r="BK760726" s="2311"/>
    </row>
    <row r="760750" spans="63:63" x14ac:dyDescent="0.25">
      <c r="BK760750" s="2315"/>
    </row>
    <row r="760751" spans="63:63" x14ac:dyDescent="0.25">
      <c r="BK760751" s="2311"/>
    </row>
    <row r="760775" spans="63:63" x14ac:dyDescent="0.25">
      <c r="BK760775" s="2315"/>
    </row>
    <row r="760776" spans="63:63" x14ac:dyDescent="0.25">
      <c r="BK760776" s="2311"/>
    </row>
    <row r="760800" spans="63:63" x14ac:dyDescent="0.25">
      <c r="BK760800" s="2315"/>
    </row>
    <row r="760801" spans="63:63" x14ac:dyDescent="0.25">
      <c r="BK760801" s="2311"/>
    </row>
    <row r="760825" spans="63:63" x14ac:dyDescent="0.25">
      <c r="BK760825" s="2315"/>
    </row>
    <row r="760826" spans="63:63" x14ac:dyDescent="0.25">
      <c r="BK760826" s="2311"/>
    </row>
    <row r="760850" spans="63:63" x14ac:dyDescent="0.25">
      <c r="BK760850" s="2315"/>
    </row>
    <row r="760851" spans="63:63" x14ac:dyDescent="0.25">
      <c r="BK760851" s="2311"/>
    </row>
    <row r="760875" spans="63:63" x14ac:dyDescent="0.25">
      <c r="BK760875" s="2315"/>
    </row>
    <row r="760876" spans="63:63" x14ac:dyDescent="0.25">
      <c r="BK760876" s="2311"/>
    </row>
    <row r="760900" spans="63:63" x14ac:dyDescent="0.25">
      <c r="BK760900" s="2315"/>
    </row>
    <row r="760901" spans="63:63" x14ac:dyDescent="0.25">
      <c r="BK760901" s="2311"/>
    </row>
    <row r="760925" spans="63:63" x14ac:dyDescent="0.25">
      <c r="BK760925" s="2315"/>
    </row>
    <row r="760926" spans="63:63" x14ac:dyDescent="0.25">
      <c r="BK760926" s="2311"/>
    </row>
    <row r="760950" spans="63:63" x14ac:dyDescent="0.25">
      <c r="BK760950" s="2315"/>
    </row>
    <row r="760951" spans="63:63" x14ac:dyDescent="0.25">
      <c r="BK760951" s="2311"/>
    </row>
    <row r="760975" spans="63:63" x14ac:dyDescent="0.25">
      <c r="BK760975" s="2315"/>
    </row>
    <row r="760976" spans="63:63" x14ac:dyDescent="0.25">
      <c r="BK760976" s="2311"/>
    </row>
    <row r="761000" spans="63:63" x14ac:dyDescent="0.25">
      <c r="BK761000" s="2315"/>
    </row>
    <row r="761001" spans="63:63" x14ac:dyDescent="0.25">
      <c r="BK761001" s="2311"/>
    </row>
    <row r="761025" spans="63:63" x14ac:dyDescent="0.25">
      <c r="BK761025" s="2315"/>
    </row>
    <row r="761026" spans="63:63" x14ac:dyDescent="0.25">
      <c r="BK761026" s="2311"/>
    </row>
    <row r="761050" spans="63:63" x14ac:dyDescent="0.25">
      <c r="BK761050" s="2315"/>
    </row>
    <row r="761051" spans="63:63" x14ac:dyDescent="0.25">
      <c r="BK761051" s="2311"/>
    </row>
    <row r="761075" spans="63:63" x14ac:dyDescent="0.25">
      <c r="BK761075" s="2315"/>
    </row>
    <row r="761076" spans="63:63" x14ac:dyDescent="0.25">
      <c r="BK761076" s="2311"/>
    </row>
    <row r="761100" spans="63:63" x14ac:dyDescent="0.25">
      <c r="BK761100" s="2315"/>
    </row>
    <row r="761101" spans="63:63" x14ac:dyDescent="0.25">
      <c r="BK761101" s="2311"/>
    </row>
    <row r="761125" spans="63:63" x14ac:dyDescent="0.25">
      <c r="BK761125" s="2315"/>
    </row>
    <row r="761126" spans="63:63" x14ac:dyDescent="0.25">
      <c r="BK761126" s="2311"/>
    </row>
    <row r="761150" spans="63:63" x14ac:dyDescent="0.25">
      <c r="BK761150" s="2315"/>
    </row>
    <row r="761151" spans="63:63" x14ac:dyDescent="0.25">
      <c r="BK761151" s="2311"/>
    </row>
    <row r="761175" spans="63:63" x14ac:dyDescent="0.25">
      <c r="BK761175" s="2315"/>
    </row>
    <row r="761176" spans="63:63" x14ac:dyDescent="0.25">
      <c r="BK761176" s="2311"/>
    </row>
    <row r="761200" spans="63:63" x14ac:dyDescent="0.25">
      <c r="BK761200" s="2315"/>
    </row>
    <row r="761201" spans="63:63" x14ac:dyDescent="0.25">
      <c r="BK761201" s="2311"/>
    </row>
    <row r="761225" spans="63:63" x14ac:dyDescent="0.25">
      <c r="BK761225" s="2315"/>
    </row>
    <row r="761226" spans="63:63" x14ac:dyDescent="0.25">
      <c r="BK761226" s="2311"/>
    </row>
    <row r="761250" spans="63:63" x14ac:dyDescent="0.25">
      <c r="BK761250" s="2315"/>
    </row>
    <row r="761251" spans="63:63" x14ac:dyDescent="0.25">
      <c r="BK761251" s="2311"/>
    </row>
    <row r="761275" spans="63:63" x14ac:dyDescent="0.25">
      <c r="BK761275" s="2315"/>
    </row>
    <row r="761276" spans="63:63" x14ac:dyDescent="0.25">
      <c r="BK761276" s="2311"/>
    </row>
    <row r="761300" spans="63:63" x14ac:dyDescent="0.25">
      <c r="BK761300" s="2315"/>
    </row>
    <row r="761301" spans="63:63" x14ac:dyDescent="0.25">
      <c r="BK761301" s="2311"/>
    </row>
    <row r="761325" spans="63:63" x14ac:dyDescent="0.25">
      <c r="BK761325" s="2315"/>
    </row>
    <row r="761326" spans="63:63" x14ac:dyDescent="0.25">
      <c r="BK761326" s="2311"/>
    </row>
    <row r="761350" spans="63:63" x14ac:dyDescent="0.25">
      <c r="BK761350" s="2315"/>
    </row>
    <row r="761351" spans="63:63" x14ac:dyDescent="0.25">
      <c r="BK761351" s="2311"/>
    </row>
    <row r="761375" spans="63:63" x14ac:dyDescent="0.25">
      <c r="BK761375" s="2315"/>
    </row>
    <row r="761376" spans="63:63" x14ac:dyDescent="0.25">
      <c r="BK761376" s="2311"/>
    </row>
    <row r="761400" spans="63:63" x14ac:dyDescent="0.25">
      <c r="BK761400" s="2315"/>
    </row>
    <row r="761401" spans="63:63" x14ac:dyDescent="0.25">
      <c r="BK761401" s="2311"/>
    </row>
    <row r="761425" spans="63:63" x14ac:dyDescent="0.25">
      <c r="BK761425" s="2315"/>
    </row>
    <row r="761426" spans="63:63" x14ac:dyDescent="0.25">
      <c r="BK761426" s="2311"/>
    </row>
    <row r="761450" spans="63:63" x14ac:dyDescent="0.25">
      <c r="BK761450" s="2315"/>
    </row>
    <row r="761451" spans="63:63" x14ac:dyDescent="0.25">
      <c r="BK761451" s="2311"/>
    </row>
    <row r="761475" spans="63:63" x14ac:dyDescent="0.25">
      <c r="BK761475" s="2315"/>
    </row>
    <row r="761476" spans="63:63" x14ac:dyDescent="0.25">
      <c r="BK761476" s="2311"/>
    </row>
    <row r="761500" spans="63:63" x14ac:dyDescent="0.25">
      <c r="BK761500" s="2315"/>
    </row>
    <row r="761501" spans="63:63" x14ac:dyDescent="0.25">
      <c r="BK761501" s="2311"/>
    </row>
    <row r="761525" spans="63:63" x14ac:dyDescent="0.25">
      <c r="BK761525" s="2315"/>
    </row>
    <row r="761526" spans="63:63" x14ac:dyDescent="0.25">
      <c r="BK761526" s="2311"/>
    </row>
    <row r="761550" spans="63:63" x14ac:dyDescent="0.25">
      <c r="BK761550" s="2315"/>
    </row>
    <row r="761551" spans="63:63" x14ac:dyDescent="0.25">
      <c r="BK761551" s="2311"/>
    </row>
    <row r="761575" spans="63:63" x14ac:dyDescent="0.25">
      <c r="BK761575" s="2315"/>
    </row>
    <row r="761576" spans="63:63" x14ac:dyDescent="0.25">
      <c r="BK761576" s="2311"/>
    </row>
    <row r="761600" spans="63:63" x14ac:dyDescent="0.25">
      <c r="BK761600" s="2315"/>
    </row>
    <row r="761601" spans="63:63" x14ac:dyDescent="0.25">
      <c r="BK761601" s="2311"/>
    </row>
    <row r="761625" spans="63:63" x14ac:dyDescent="0.25">
      <c r="BK761625" s="2315"/>
    </row>
    <row r="761626" spans="63:63" x14ac:dyDescent="0.25">
      <c r="BK761626" s="2311"/>
    </row>
    <row r="761650" spans="63:63" x14ac:dyDescent="0.25">
      <c r="BK761650" s="2315"/>
    </row>
    <row r="761651" spans="63:63" x14ac:dyDescent="0.25">
      <c r="BK761651" s="2311"/>
    </row>
    <row r="761675" spans="63:63" x14ac:dyDescent="0.25">
      <c r="BK761675" s="2315"/>
    </row>
    <row r="761676" spans="63:63" x14ac:dyDescent="0.25">
      <c r="BK761676" s="2311"/>
    </row>
    <row r="761700" spans="63:63" x14ac:dyDescent="0.25">
      <c r="BK761700" s="2315"/>
    </row>
    <row r="761701" spans="63:63" x14ac:dyDescent="0.25">
      <c r="BK761701" s="2311"/>
    </row>
    <row r="761725" spans="63:63" x14ac:dyDescent="0.25">
      <c r="BK761725" s="2315"/>
    </row>
    <row r="761726" spans="63:63" x14ac:dyDescent="0.25">
      <c r="BK761726" s="2311"/>
    </row>
    <row r="761750" spans="63:63" x14ac:dyDescent="0.25">
      <c r="BK761750" s="2315"/>
    </row>
    <row r="761751" spans="63:63" x14ac:dyDescent="0.25">
      <c r="BK761751" s="2311"/>
    </row>
    <row r="761775" spans="63:63" x14ac:dyDescent="0.25">
      <c r="BK761775" s="2315"/>
    </row>
    <row r="761776" spans="63:63" x14ac:dyDescent="0.25">
      <c r="BK761776" s="2311"/>
    </row>
    <row r="761800" spans="63:63" x14ac:dyDescent="0.25">
      <c r="BK761800" s="2315"/>
    </row>
    <row r="761801" spans="63:63" x14ac:dyDescent="0.25">
      <c r="BK761801" s="2311"/>
    </row>
    <row r="761825" spans="63:63" x14ac:dyDescent="0.25">
      <c r="BK761825" s="2315"/>
    </row>
    <row r="761826" spans="63:63" x14ac:dyDescent="0.25">
      <c r="BK761826" s="2311"/>
    </row>
    <row r="761850" spans="63:63" x14ac:dyDescent="0.25">
      <c r="BK761850" s="2315"/>
    </row>
    <row r="761851" spans="63:63" x14ac:dyDescent="0.25">
      <c r="BK761851" s="2311"/>
    </row>
    <row r="761875" spans="63:63" x14ac:dyDescent="0.25">
      <c r="BK761875" s="2315"/>
    </row>
    <row r="761876" spans="63:63" x14ac:dyDescent="0.25">
      <c r="BK761876" s="2311"/>
    </row>
    <row r="761900" spans="63:63" x14ac:dyDescent="0.25">
      <c r="BK761900" s="2315"/>
    </row>
    <row r="761901" spans="63:63" x14ac:dyDescent="0.25">
      <c r="BK761901" s="2311"/>
    </row>
    <row r="761925" spans="63:63" x14ac:dyDescent="0.25">
      <c r="BK761925" s="2315"/>
    </row>
    <row r="761926" spans="63:63" x14ac:dyDescent="0.25">
      <c r="BK761926" s="2311"/>
    </row>
    <row r="761950" spans="63:63" x14ac:dyDescent="0.25">
      <c r="BK761950" s="2315"/>
    </row>
    <row r="761951" spans="63:63" x14ac:dyDescent="0.25">
      <c r="BK761951" s="2311"/>
    </row>
    <row r="761975" spans="63:63" x14ac:dyDescent="0.25">
      <c r="BK761975" s="2315"/>
    </row>
    <row r="761976" spans="63:63" x14ac:dyDescent="0.25">
      <c r="BK761976" s="2311"/>
    </row>
    <row r="762000" spans="63:63" x14ac:dyDescent="0.25">
      <c r="BK762000" s="2315"/>
    </row>
    <row r="762001" spans="63:63" x14ac:dyDescent="0.25">
      <c r="BK762001" s="2311"/>
    </row>
    <row r="762025" spans="63:63" x14ac:dyDescent="0.25">
      <c r="BK762025" s="2315"/>
    </row>
    <row r="762026" spans="63:63" x14ac:dyDescent="0.25">
      <c r="BK762026" s="2311"/>
    </row>
    <row r="762050" spans="63:63" x14ac:dyDescent="0.25">
      <c r="BK762050" s="2315"/>
    </row>
    <row r="762051" spans="63:63" x14ac:dyDescent="0.25">
      <c r="BK762051" s="2311"/>
    </row>
    <row r="762075" spans="63:63" x14ac:dyDescent="0.25">
      <c r="BK762075" s="2315"/>
    </row>
    <row r="762076" spans="63:63" x14ac:dyDescent="0.25">
      <c r="BK762076" s="2311"/>
    </row>
    <row r="762100" spans="63:63" x14ac:dyDescent="0.25">
      <c r="BK762100" s="2315"/>
    </row>
    <row r="762101" spans="63:63" x14ac:dyDescent="0.25">
      <c r="BK762101" s="2311"/>
    </row>
    <row r="762125" spans="63:63" x14ac:dyDescent="0.25">
      <c r="BK762125" s="2315"/>
    </row>
    <row r="762126" spans="63:63" x14ac:dyDescent="0.25">
      <c r="BK762126" s="2311"/>
    </row>
    <row r="762150" spans="63:63" x14ac:dyDescent="0.25">
      <c r="BK762150" s="2315"/>
    </row>
    <row r="762151" spans="63:63" x14ac:dyDescent="0.25">
      <c r="BK762151" s="2311"/>
    </row>
    <row r="762175" spans="63:63" x14ac:dyDescent="0.25">
      <c r="BK762175" s="2315"/>
    </row>
    <row r="762176" spans="63:63" x14ac:dyDescent="0.25">
      <c r="BK762176" s="2311"/>
    </row>
    <row r="762200" spans="63:63" x14ac:dyDescent="0.25">
      <c r="BK762200" s="2315"/>
    </row>
    <row r="762201" spans="63:63" x14ac:dyDescent="0.25">
      <c r="BK762201" s="2311"/>
    </row>
    <row r="762225" spans="63:63" x14ac:dyDescent="0.25">
      <c r="BK762225" s="2315"/>
    </row>
    <row r="762226" spans="63:63" x14ac:dyDescent="0.25">
      <c r="BK762226" s="2311"/>
    </row>
    <row r="762250" spans="63:63" x14ac:dyDescent="0.25">
      <c r="BK762250" s="2315"/>
    </row>
    <row r="762251" spans="63:63" x14ac:dyDescent="0.25">
      <c r="BK762251" s="2311"/>
    </row>
    <row r="762275" spans="63:63" x14ac:dyDescent="0.25">
      <c r="BK762275" s="2315"/>
    </row>
    <row r="762276" spans="63:63" x14ac:dyDescent="0.25">
      <c r="BK762276" s="2311"/>
    </row>
    <row r="762300" spans="63:63" x14ac:dyDescent="0.25">
      <c r="BK762300" s="2315"/>
    </row>
    <row r="762301" spans="63:63" x14ac:dyDescent="0.25">
      <c r="BK762301" s="2311"/>
    </row>
    <row r="762325" spans="63:63" x14ac:dyDescent="0.25">
      <c r="BK762325" s="2315"/>
    </row>
    <row r="762326" spans="63:63" x14ac:dyDescent="0.25">
      <c r="BK762326" s="2311"/>
    </row>
    <row r="762350" spans="63:63" x14ac:dyDescent="0.25">
      <c r="BK762350" s="2315"/>
    </row>
    <row r="762351" spans="63:63" x14ac:dyDescent="0.25">
      <c r="BK762351" s="2311"/>
    </row>
    <row r="762375" spans="63:63" x14ac:dyDescent="0.25">
      <c r="BK762375" s="2315"/>
    </row>
    <row r="762376" spans="63:63" x14ac:dyDescent="0.25">
      <c r="BK762376" s="2311"/>
    </row>
    <row r="762400" spans="63:63" x14ac:dyDescent="0.25">
      <c r="BK762400" s="2315"/>
    </row>
    <row r="762401" spans="63:63" x14ac:dyDescent="0.25">
      <c r="BK762401" s="2311"/>
    </row>
    <row r="762425" spans="63:63" x14ac:dyDescent="0.25">
      <c r="BK762425" s="2315"/>
    </row>
    <row r="762426" spans="63:63" x14ac:dyDescent="0.25">
      <c r="BK762426" s="2311"/>
    </row>
    <row r="762450" spans="63:63" x14ac:dyDescent="0.25">
      <c r="BK762450" s="2315"/>
    </row>
    <row r="762451" spans="63:63" x14ac:dyDescent="0.25">
      <c r="BK762451" s="2311"/>
    </row>
    <row r="762475" spans="63:63" x14ac:dyDescent="0.25">
      <c r="BK762475" s="2315"/>
    </row>
    <row r="762476" spans="63:63" x14ac:dyDescent="0.25">
      <c r="BK762476" s="2311"/>
    </row>
    <row r="762500" spans="63:63" x14ac:dyDescent="0.25">
      <c r="BK762500" s="2315"/>
    </row>
    <row r="762501" spans="63:63" x14ac:dyDescent="0.25">
      <c r="BK762501" s="2311"/>
    </row>
    <row r="762525" spans="63:63" x14ac:dyDescent="0.25">
      <c r="BK762525" s="2315"/>
    </row>
    <row r="762526" spans="63:63" x14ac:dyDescent="0.25">
      <c r="BK762526" s="2311"/>
    </row>
    <row r="762550" spans="63:63" x14ac:dyDescent="0.25">
      <c r="BK762550" s="2315"/>
    </row>
    <row r="762551" spans="63:63" x14ac:dyDescent="0.25">
      <c r="BK762551" s="2311"/>
    </row>
    <row r="762575" spans="63:63" x14ac:dyDescent="0.25">
      <c r="BK762575" s="2315"/>
    </row>
    <row r="762576" spans="63:63" x14ac:dyDescent="0.25">
      <c r="BK762576" s="2311"/>
    </row>
    <row r="762600" spans="63:63" x14ac:dyDescent="0.25">
      <c r="BK762600" s="2315"/>
    </row>
    <row r="762601" spans="63:63" x14ac:dyDescent="0.25">
      <c r="BK762601" s="2311"/>
    </row>
    <row r="762625" spans="63:63" x14ac:dyDescent="0.25">
      <c r="BK762625" s="2315"/>
    </row>
    <row r="762626" spans="63:63" x14ac:dyDescent="0.25">
      <c r="BK762626" s="2311"/>
    </row>
    <row r="762650" spans="63:63" x14ac:dyDescent="0.25">
      <c r="BK762650" s="2315"/>
    </row>
    <row r="762651" spans="63:63" x14ac:dyDescent="0.25">
      <c r="BK762651" s="2311"/>
    </row>
    <row r="762675" spans="63:63" x14ac:dyDescent="0.25">
      <c r="BK762675" s="2315"/>
    </row>
    <row r="762676" spans="63:63" x14ac:dyDescent="0.25">
      <c r="BK762676" s="2311"/>
    </row>
    <row r="762700" spans="63:63" x14ac:dyDescent="0.25">
      <c r="BK762700" s="2315"/>
    </row>
    <row r="762701" spans="63:63" x14ac:dyDescent="0.25">
      <c r="BK762701" s="2311"/>
    </row>
    <row r="762725" spans="63:63" x14ac:dyDescent="0.25">
      <c r="BK762725" s="2315"/>
    </row>
    <row r="762726" spans="63:63" x14ac:dyDescent="0.25">
      <c r="BK762726" s="2311"/>
    </row>
    <row r="762750" spans="63:63" x14ac:dyDescent="0.25">
      <c r="BK762750" s="2315"/>
    </row>
    <row r="762751" spans="63:63" x14ac:dyDescent="0.25">
      <c r="BK762751" s="2311"/>
    </row>
    <row r="762775" spans="63:63" x14ac:dyDescent="0.25">
      <c r="BK762775" s="2315"/>
    </row>
    <row r="762776" spans="63:63" x14ac:dyDescent="0.25">
      <c r="BK762776" s="2311"/>
    </row>
    <row r="762800" spans="63:63" x14ac:dyDescent="0.25">
      <c r="BK762800" s="2315"/>
    </row>
    <row r="762801" spans="63:63" x14ac:dyDescent="0.25">
      <c r="BK762801" s="2311"/>
    </row>
    <row r="762825" spans="63:63" x14ac:dyDescent="0.25">
      <c r="BK762825" s="2315"/>
    </row>
    <row r="762826" spans="63:63" x14ac:dyDescent="0.25">
      <c r="BK762826" s="2311"/>
    </row>
    <row r="762850" spans="63:63" x14ac:dyDescent="0.25">
      <c r="BK762850" s="2315"/>
    </row>
    <row r="762851" spans="63:63" x14ac:dyDescent="0.25">
      <c r="BK762851" s="2311"/>
    </row>
    <row r="762875" spans="63:63" x14ac:dyDescent="0.25">
      <c r="BK762875" s="2315"/>
    </row>
    <row r="762876" spans="63:63" x14ac:dyDescent="0.25">
      <c r="BK762876" s="2311"/>
    </row>
    <row r="762900" spans="63:63" x14ac:dyDescent="0.25">
      <c r="BK762900" s="2315"/>
    </row>
    <row r="762901" spans="63:63" x14ac:dyDescent="0.25">
      <c r="BK762901" s="2311"/>
    </row>
    <row r="762925" spans="63:63" x14ac:dyDescent="0.25">
      <c r="BK762925" s="2315"/>
    </row>
    <row r="762926" spans="63:63" x14ac:dyDescent="0.25">
      <c r="BK762926" s="2311"/>
    </row>
    <row r="762950" spans="63:63" x14ac:dyDescent="0.25">
      <c r="BK762950" s="2315"/>
    </row>
    <row r="762951" spans="63:63" x14ac:dyDescent="0.25">
      <c r="BK762951" s="2311"/>
    </row>
    <row r="762975" spans="63:63" x14ac:dyDescent="0.25">
      <c r="BK762975" s="2315"/>
    </row>
    <row r="762976" spans="63:63" x14ac:dyDescent="0.25">
      <c r="BK762976" s="2311"/>
    </row>
    <row r="763000" spans="63:63" x14ac:dyDescent="0.25">
      <c r="BK763000" s="2315"/>
    </row>
    <row r="763001" spans="63:63" x14ac:dyDescent="0.25">
      <c r="BK763001" s="2311"/>
    </row>
    <row r="763025" spans="63:63" x14ac:dyDescent="0.25">
      <c r="BK763025" s="2315"/>
    </row>
    <row r="763026" spans="63:63" x14ac:dyDescent="0.25">
      <c r="BK763026" s="2311"/>
    </row>
    <row r="763050" spans="63:63" x14ac:dyDescent="0.25">
      <c r="BK763050" s="2315"/>
    </row>
    <row r="763051" spans="63:63" x14ac:dyDescent="0.25">
      <c r="BK763051" s="2311"/>
    </row>
    <row r="763075" spans="63:63" x14ac:dyDescent="0.25">
      <c r="BK763075" s="2315"/>
    </row>
    <row r="763076" spans="63:63" x14ac:dyDescent="0.25">
      <c r="BK763076" s="2311"/>
    </row>
    <row r="763100" spans="63:63" x14ac:dyDescent="0.25">
      <c r="BK763100" s="2315"/>
    </row>
    <row r="763101" spans="63:63" x14ac:dyDescent="0.25">
      <c r="BK763101" s="2311"/>
    </row>
    <row r="763125" spans="63:63" x14ac:dyDescent="0.25">
      <c r="BK763125" s="2315"/>
    </row>
    <row r="763126" spans="63:63" x14ac:dyDescent="0.25">
      <c r="BK763126" s="2311"/>
    </row>
    <row r="763150" spans="63:63" x14ac:dyDescent="0.25">
      <c r="BK763150" s="2315"/>
    </row>
    <row r="763151" spans="63:63" x14ac:dyDescent="0.25">
      <c r="BK763151" s="2311"/>
    </row>
    <row r="763175" spans="63:63" x14ac:dyDescent="0.25">
      <c r="BK763175" s="2315"/>
    </row>
    <row r="763176" spans="63:63" x14ac:dyDescent="0.25">
      <c r="BK763176" s="2311"/>
    </row>
    <row r="763200" spans="63:63" x14ac:dyDescent="0.25">
      <c r="BK763200" s="2315"/>
    </row>
    <row r="763201" spans="63:63" x14ac:dyDescent="0.25">
      <c r="BK763201" s="2311"/>
    </row>
    <row r="763225" spans="63:63" x14ac:dyDescent="0.25">
      <c r="BK763225" s="2315"/>
    </row>
    <row r="763226" spans="63:63" x14ac:dyDescent="0.25">
      <c r="BK763226" s="2311"/>
    </row>
    <row r="763250" spans="63:63" x14ac:dyDescent="0.25">
      <c r="BK763250" s="2315"/>
    </row>
    <row r="763251" spans="63:63" x14ac:dyDescent="0.25">
      <c r="BK763251" s="2311"/>
    </row>
    <row r="763275" spans="63:63" x14ac:dyDescent="0.25">
      <c r="BK763275" s="2315"/>
    </row>
    <row r="763276" spans="63:63" x14ac:dyDescent="0.25">
      <c r="BK763276" s="2311"/>
    </row>
    <row r="763300" spans="63:63" x14ac:dyDescent="0.25">
      <c r="BK763300" s="2315"/>
    </row>
    <row r="763301" spans="63:63" x14ac:dyDescent="0.25">
      <c r="BK763301" s="2311"/>
    </row>
    <row r="763325" spans="63:63" x14ac:dyDescent="0.25">
      <c r="BK763325" s="2315"/>
    </row>
    <row r="763326" spans="63:63" x14ac:dyDescent="0.25">
      <c r="BK763326" s="2311"/>
    </row>
    <row r="763350" spans="63:63" x14ac:dyDescent="0.25">
      <c r="BK763350" s="2315"/>
    </row>
    <row r="763351" spans="63:63" x14ac:dyDescent="0.25">
      <c r="BK763351" s="2311"/>
    </row>
    <row r="763375" spans="63:63" x14ac:dyDescent="0.25">
      <c r="BK763375" s="2315"/>
    </row>
    <row r="763376" spans="63:63" x14ac:dyDescent="0.25">
      <c r="BK763376" s="2311"/>
    </row>
    <row r="763400" spans="63:63" x14ac:dyDescent="0.25">
      <c r="BK763400" s="2315"/>
    </row>
    <row r="763401" spans="63:63" x14ac:dyDescent="0.25">
      <c r="BK763401" s="2311"/>
    </row>
    <row r="763425" spans="63:63" x14ac:dyDescent="0.25">
      <c r="BK763425" s="2315"/>
    </row>
    <row r="763426" spans="63:63" x14ac:dyDescent="0.25">
      <c r="BK763426" s="2311"/>
    </row>
    <row r="763450" spans="63:63" x14ac:dyDescent="0.25">
      <c r="BK763450" s="2315"/>
    </row>
    <row r="763451" spans="63:63" x14ac:dyDescent="0.25">
      <c r="BK763451" s="2311"/>
    </row>
    <row r="763475" spans="63:63" x14ac:dyDescent="0.25">
      <c r="BK763475" s="2315"/>
    </row>
    <row r="763476" spans="63:63" x14ac:dyDescent="0.25">
      <c r="BK763476" s="2311"/>
    </row>
    <row r="763500" spans="63:63" x14ac:dyDescent="0.25">
      <c r="BK763500" s="2315"/>
    </row>
    <row r="763501" spans="63:63" x14ac:dyDescent="0.25">
      <c r="BK763501" s="2311"/>
    </row>
    <row r="763525" spans="63:63" x14ac:dyDescent="0.25">
      <c r="BK763525" s="2315"/>
    </row>
    <row r="763526" spans="63:63" x14ac:dyDescent="0.25">
      <c r="BK763526" s="2311"/>
    </row>
    <row r="763550" spans="63:63" x14ac:dyDescent="0.25">
      <c r="BK763550" s="2315"/>
    </row>
    <row r="763551" spans="63:63" x14ac:dyDescent="0.25">
      <c r="BK763551" s="2311"/>
    </row>
    <row r="763575" spans="63:63" x14ac:dyDescent="0.25">
      <c r="BK763575" s="2315"/>
    </row>
    <row r="763576" spans="63:63" x14ac:dyDescent="0.25">
      <c r="BK763576" s="2311"/>
    </row>
    <row r="763600" spans="63:63" x14ac:dyDescent="0.25">
      <c r="BK763600" s="2315"/>
    </row>
    <row r="763601" spans="63:63" x14ac:dyDescent="0.25">
      <c r="BK763601" s="2311"/>
    </row>
    <row r="763625" spans="63:63" x14ac:dyDescent="0.25">
      <c r="BK763625" s="2315"/>
    </row>
    <row r="763626" spans="63:63" x14ac:dyDescent="0.25">
      <c r="BK763626" s="2311"/>
    </row>
    <row r="763650" spans="63:63" x14ac:dyDescent="0.25">
      <c r="BK763650" s="2315"/>
    </row>
    <row r="763651" spans="63:63" x14ac:dyDescent="0.25">
      <c r="BK763651" s="2311"/>
    </row>
    <row r="763675" spans="63:63" x14ac:dyDescent="0.25">
      <c r="BK763675" s="2315"/>
    </row>
    <row r="763676" spans="63:63" x14ac:dyDescent="0.25">
      <c r="BK763676" s="2311"/>
    </row>
    <row r="763700" spans="63:63" x14ac:dyDescent="0.25">
      <c r="BK763700" s="2315"/>
    </row>
    <row r="763701" spans="63:63" x14ac:dyDescent="0.25">
      <c r="BK763701" s="2311"/>
    </row>
    <row r="763725" spans="63:63" x14ac:dyDescent="0.25">
      <c r="BK763725" s="2315"/>
    </row>
    <row r="763726" spans="63:63" x14ac:dyDescent="0.25">
      <c r="BK763726" s="2311"/>
    </row>
    <row r="763750" spans="63:63" x14ac:dyDescent="0.25">
      <c r="BK763750" s="2315"/>
    </row>
    <row r="763751" spans="63:63" x14ac:dyDescent="0.25">
      <c r="BK763751" s="2311"/>
    </row>
    <row r="763775" spans="63:63" x14ac:dyDescent="0.25">
      <c r="BK763775" s="2315"/>
    </row>
    <row r="763776" spans="63:63" x14ac:dyDescent="0.25">
      <c r="BK763776" s="2311"/>
    </row>
    <row r="763800" spans="63:63" x14ac:dyDescent="0.25">
      <c r="BK763800" s="2315"/>
    </row>
    <row r="763801" spans="63:63" x14ac:dyDescent="0.25">
      <c r="BK763801" s="2311"/>
    </row>
    <row r="763825" spans="63:63" x14ac:dyDescent="0.25">
      <c r="BK763825" s="2315"/>
    </row>
    <row r="763826" spans="63:63" x14ac:dyDescent="0.25">
      <c r="BK763826" s="2311"/>
    </row>
    <row r="763850" spans="63:63" x14ac:dyDescent="0.25">
      <c r="BK763850" s="2315"/>
    </row>
    <row r="763851" spans="63:63" x14ac:dyDescent="0.25">
      <c r="BK763851" s="2311"/>
    </row>
    <row r="763875" spans="63:63" x14ac:dyDescent="0.25">
      <c r="BK763875" s="2315"/>
    </row>
    <row r="763876" spans="63:63" x14ac:dyDescent="0.25">
      <c r="BK763876" s="2311"/>
    </row>
    <row r="763900" spans="63:63" x14ac:dyDescent="0.25">
      <c r="BK763900" s="2315"/>
    </row>
    <row r="763901" spans="63:63" x14ac:dyDescent="0.25">
      <c r="BK763901" s="2311"/>
    </row>
    <row r="763925" spans="63:63" x14ac:dyDescent="0.25">
      <c r="BK763925" s="2315"/>
    </row>
    <row r="763926" spans="63:63" x14ac:dyDescent="0.25">
      <c r="BK763926" s="2311"/>
    </row>
    <row r="763950" spans="63:63" x14ac:dyDescent="0.25">
      <c r="BK763950" s="2315"/>
    </row>
    <row r="763951" spans="63:63" x14ac:dyDescent="0.25">
      <c r="BK763951" s="2311"/>
    </row>
    <row r="763975" spans="63:63" x14ac:dyDescent="0.25">
      <c r="BK763975" s="2315"/>
    </row>
    <row r="763976" spans="63:63" x14ac:dyDescent="0.25">
      <c r="BK763976" s="2311"/>
    </row>
    <row r="764000" spans="63:63" x14ac:dyDescent="0.25">
      <c r="BK764000" s="2315"/>
    </row>
    <row r="764001" spans="63:63" x14ac:dyDescent="0.25">
      <c r="BK764001" s="2311"/>
    </row>
    <row r="764025" spans="63:63" x14ac:dyDescent="0.25">
      <c r="BK764025" s="2315"/>
    </row>
    <row r="764026" spans="63:63" x14ac:dyDescent="0.25">
      <c r="BK764026" s="2311"/>
    </row>
    <row r="764050" spans="63:63" x14ac:dyDescent="0.25">
      <c r="BK764050" s="2315"/>
    </row>
    <row r="764051" spans="63:63" x14ac:dyDescent="0.25">
      <c r="BK764051" s="2311"/>
    </row>
    <row r="764075" spans="63:63" x14ac:dyDescent="0.25">
      <c r="BK764075" s="2315"/>
    </row>
    <row r="764076" spans="63:63" x14ac:dyDescent="0.25">
      <c r="BK764076" s="2311"/>
    </row>
    <row r="764100" spans="63:63" x14ac:dyDescent="0.25">
      <c r="BK764100" s="2315"/>
    </row>
    <row r="764101" spans="63:63" x14ac:dyDescent="0.25">
      <c r="BK764101" s="2311"/>
    </row>
    <row r="764125" spans="63:63" x14ac:dyDescent="0.25">
      <c r="BK764125" s="2315"/>
    </row>
    <row r="764126" spans="63:63" x14ac:dyDescent="0.25">
      <c r="BK764126" s="2311"/>
    </row>
    <row r="764150" spans="63:63" x14ac:dyDescent="0.25">
      <c r="BK764150" s="2315"/>
    </row>
    <row r="764151" spans="63:63" x14ac:dyDescent="0.25">
      <c r="BK764151" s="2311"/>
    </row>
    <row r="764175" spans="63:63" x14ac:dyDescent="0.25">
      <c r="BK764175" s="2315"/>
    </row>
    <row r="764176" spans="63:63" x14ac:dyDescent="0.25">
      <c r="BK764176" s="2311"/>
    </row>
    <row r="764200" spans="63:63" x14ac:dyDescent="0.25">
      <c r="BK764200" s="2315"/>
    </row>
    <row r="764201" spans="63:63" x14ac:dyDescent="0.25">
      <c r="BK764201" s="2311"/>
    </row>
    <row r="764225" spans="63:63" x14ac:dyDescent="0.25">
      <c r="BK764225" s="2315"/>
    </row>
    <row r="764226" spans="63:63" x14ac:dyDescent="0.25">
      <c r="BK764226" s="2311"/>
    </row>
    <row r="764250" spans="63:63" x14ac:dyDescent="0.25">
      <c r="BK764250" s="2315"/>
    </row>
    <row r="764251" spans="63:63" x14ac:dyDescent="0.25">
      <c r="BK764251" s="2311"/>
    </row>
    <row r="764275" spans="63:63" x14ac:dyDescent="0.25">
      <c r="BK764275" s="2315"/>
    </row>
    <row r="764276" spans="63:63" x14ac:dyDescent="0.25">
      <c r="BK764276" s="2311"/>
    </row>
    <row r="764300" spans="63:63" x14ac:dyDescent="0.25">
      <c r="BK764300" s="2315"/>
    </row>
    <row r="764301" spans="63:63" x14ac:dyDescent="0.25">
      <c r="BK764301" s="2311"/>
    </row>
    <row r="764325" spans="63:63" x14ac:dyDescent="0.25">
      <c r="BK764325" s="2315"/>
    </row>
    <row r="764326" spans="63:63" x14ac:dyDescent="0.25">
      <c r="BK764326" s="2311"/>
    </row>
    <row r="764350" spans="63:63" x14ac:dyDescent="0.25">
      <c r="BK764350" s="2315"/>
    </row>
    <row r="764351" spans="63:63" x14ac:dyDescent="0.25">
      <c r="BK764351" s="2311"/>
    </row>
    <row r="764375" spans="63:63" x14ac:dyDescent="0.25">
      <c r="BK764375" s="2315"/>
    </row>
    <row r="764376" spans="63:63" x14ac:dyDescent="0.25">
      <c r="BK764376" s="2311"/>
    </row>
    <row r="764400" spans="63:63" x14ac:dyDescent="0.25">
      <c r="BK764400" s="2315"/>
    </row>
    <row r="764401" spans="63:63" x14ac:dyDescent="0.25">
      <c r="BK764401" s="2311"/>
    </row>
    <row r="764425" spans="63:63" x14ac:dyDescent="0.25">
      <c r="BK764425" s="2315"/>
    </row>
    <row r="764426" spans="63:63" x14ac:dyDescent="0.25">
      <c r="BK764426" s="2311"/>
    </row>
    <row r="764450" spans="63:63" x14ac:dyDescent="0.25">
      <c r="BK764450" s="2315"/>
    </row>
    <row r="764451" spans="63:63" x14ac:dyDescent="0.25">
      <c r="BK764451" s="2311"/>
    </row>
    <row r="764475" spans="63:63" x14ac:dyDescent="0.25">
      <c r="BK764475" s="2315"/>
    </row>
    <row r="764476" spans="63:63" x14ac:dyDescent="0.25">
      <c r="BK764476" s="2311"/>
    </row>
    <row r="764500" spans="63:63" x14ac:dyDescent="0.25">
      <c r="BK764500" s="2315"/>
    </row>
    <row r="764501" spans="63:63" x14ac:dyDescent="0.25">
      <c r="BK764501" s="2311"/>
    </row>
    <row r="764525" spans="63:63" x14ac:dyDescent="0.25">
      <c r="BK764525" s="2315"/>
    </row>
    <row r="764526" spans="63:63" x14ac:dyDescent="0.25">
      <c r="BK764526" s="2311"/>
    </row>
    <row r="764550" spans="63:63" x14ac:dyDescent="0.25">
      <c r="BK764550" s="2315"/>
    </row>
    <row r="764551" spans="63:63" x14ac:dyDescent="0.25">
      <c r="BK764551" s="2311"/>
    </row>
    <row r="764575" spans="63:63" x14ac:dyDescent="0.25">
      <c r="BK764575" s="2315"/>
    </row>
    <row r="764576" spans="63:63" x14ac:dyDescent="0.25">
      <c r="BK764576" s="2311"/>
    </row>
    <row r="764600" spans="63:63" x14ac:dyDescent="0.25">
      <c r="BK764600" s="2315"/>
    </row>
    <row r="764601" spans="63:63" x14ac:dyDescent="0.25">
      <c r="BK764601" s="2311"/>
    </row>
    <row r="764625" spans="63:63" x14ac:dyDescent="0.25">
      <c r="BK764625" s="2315"/>
    </row>
    <row r="764626" spans="63:63" x14ac:dyDescent="0.25">
      <c r="BK764626" s="2311"/>
    </row>
    <row r="764650" spans="63:63" x14ac:dyDescent="0.25">
      <c r="BK764650" s="2315"/>
    </row>
    <row r="764651" spans="63:63" x14ac:dyDescent="0.25">
      <c r="BK764651" s="2311"/>
    </row>
    <row r="764675" spans="63:63" x14ac:dyDescent="0.25">
      <c r="BK764675" s="2315"/>
    </row>
    <row r="764676" spans="63:63" x14ac:dyDescent="0.25">
      <c r="BK764676" s="2311"/>
    </row>
    <row r="764700" spans="63:63" x14ac:dyDescent="0.25">
      <c r="BK764700" s="2315"/>
    </row>
    <row r="764701" spans="63:63" x14ac:dyDescent="0.25">
      <c r="BK764701" s="2311"/>
    </row>
    <row r="764725" spans="63:63" x14ac:dyDescent="0.25">
      <c r="BK764725" s="2315"/>
    </row>
    <row r="764726" spans="63:63" x14ac:dyDescent="0.25">
      <c r="BK764726" s="2311"/>
    </row>
    <row r="764750" spans="63:63" x14ac:dyDescent="0.25">
      <c r="BK764750" s="2315"/>
    </row>
    <row r="764751" spans="63:63" x14ac:dyDescent="0.25">
      <c r="BK764751" s="2311"/>
    </row>
    <row r="764775" spans="63:63" x14ac:dyDescent="0.25">
      <c r="BK764775" s="2315"/>
    </row>
    <row r="764776" spans="63:63" x14ac:dyDescent="0.25">
      <c r="BK764776" s="2311"/>
    </row>
    <row r="764800" spans="63:63" x14ac:dyDescent="0.25">
      <c r="BK764800" s="2315"/>
    </row>
    <row r="764801" spans="63:63" x14ac:dyDescent="0.25">
      <c r="BK764801" s="2311"/>
    </row>
    <row r="764825" spans="63:63" x14ac:dyDescent="0.25">
      <c r="BK764825" s="2315"/>
    </row>
    <row r="764826" spans="63:63" x14ac:dyDescent="0.25">
      <c r="BK764826" s="2311"/>
    </row>
    <row r="764850" spans="63:63" x14ac:dyDescent="0.25">
      <c r="BK764850" s="2315"/>
    </row>
    <row r="764851" spans="63:63" x14ac:dyDescent="0.25">
      <c r="BK764851" s="2311"/>
    </row>
    <row r="764875" spans="63:63" x14ac:dyDescent="0.25">
      <c r="BK764875" s="2315"/>
    </row>
    <row r="764876" spans="63:63" x14ac:dyDescent="0.25">
      <c r="BK764876" s="2311"/>
    </row>
    <row r="764900" spans="63:63" x14ac:dyDescent="0.25">
      <c r="BK764900" s="2315"/>
    </row>
    <row r="764901" spans="63:63" x14ac:dyDescent="0.25">
      <c r="BK764901" s="2311"/>
    </row>
    <row r="764925" spans="63:63" x14ac:dyDescent="0.25">
      <c r="BK764925" s="2315"/>
    </row>
    <row r="764926" spans="63:63" x14ac:dyDescent="0.25">
      <c r="BK764926" s="2311"/>
    </row>
    <row r="764950" spans="63:63" x14ac:dyDescent="0.25">
      <c r="BK764950" s="2315"/>
    </row>
    <row r="764951" spans="63:63" x14ac:dyDescent="0.25">
      <c r="BK764951" s="2311"/>
    </row>
    <row r="764975" spans="63:63" x14ac:dyDescent="0.25">
      <c r="BK764975" s="2315"/>
    </row>
    <row r="764976" spans="63:63" x14ac:dyDescent="0.25">
      <c r="BK764976" s="2311"/>
    </row>
    <row r="765000" spans="63:63" x14ac:dyDescent="0.25">
      <c r="BK765000" s="2315"/>
    </row>
    <row r="765001" spans="63:63" x14ac:dyDescent="0.25">
      <c r="BK765001" s="2311"/>
    </row>
    <row r="765025" spans="63:63" x14ac:dyDescent="0.25">
      <c r="BK765025" s="2315"/>
    </row>
    <row r="765026" spans="63:63" x14ac:dyDescent="0.25">
      <c r="BK765026" s="2311"/>
    </row>
    <row r="765050" spans="63:63" x14ac:dyDescent="0.25">
      <c r="BK765050" s="2315"/>
    </row>
    <row r="765051" spans="63:63" x14ac:dyDescent="0.25">
      <c r="BK765051" s="2311"/>
    </row>
    <row r="765075" spans="63:63" x14ac:dyDescent="0.25">
      <c r="BK765075" s="2315"/>
    </row>
    <row r="765076" spans="63:63" x14ac:dyDescent="0.25">
      <c r="BK765076" s="2311"/>
    </row>
    <row r="765100" spans="63:63" x14ac:dyDescent="0.25">
      <c r="BK765100" s="2315"/>
    </row>
    <row r="765101" spans="63:63" x14ac:dyDescent="0.25">
      <c r="BK765101" s="2311"/>
    </row>
    <row r="765125" spans="63:63" x14ac:dyDescent="0.25">
      <c r="BK765125" s="2315"/>
    </row>
    <row r="765126" spans="63:63" x14ac:dyDescent="0.25">
      <c r="BK765126" s="2311"/>
    </row>
    <row r="765150" spans="63:63" x14ac:dyDescent="0.25">
      <c r="BK765150" s="2315"/>
    </row>
    <row r="765151" spans="63:63" x14ac:dyDescent="0.25">
      <c r="BK765151" s="2311"/>
    </row>
    <row r="765175" spans="63:63" x14ac:dyDescent="0.25">
      <c r="BK765175" s="2315"/>
    </row>
    <row r="765176" spans="63:63" x14ac:dyDescent="0.25">
      <c r="BK765176" s="2311"/>
    </row>
    <row r="765200" spans="63:63" x14ac:dyDescent="0.25">
      <c r="BK765200" s="2315"/>
    </row>
    <row r="765201" spans="63:63" x14ac:dyDescent="0.25">
      <c r="BK765201" s="2311"/>
    </row>
    <row r="765225" spans="63:63" x14ac:dyDescent="0.25">
      <c r="BK765225" s="2315"/>
    </row>
    <row r="765226" spans="63:63" x14ac:dyDescent="0.25">
      <c r="BK765226" s="2311"/>
    </row>
    <row r="765250" spans="63:63" x14ac:dyDescent="0.25">
      <c r="BK765250" s="2315"/>
    </row>
    <row r="765251" spans="63:63" x14ac:dyDescent="0.25">
      <c r="BK765251" s="2311"/>
    </row>
    <row r="765275" spans="63:63" x14ac:dyDescent="0.25">
      <c r="BK765275" s="2315"/>
    </row>
    <row r="765276" spans="63:63" x14ac:dyDescent="0.25">
      <c r="BK765276" s="2311"/>
    </row>
    <row r="765300" spans="63:63" x14ac:dyDescent="0.25">
      <c r="BK765300" s="2315"/>
    </row>
    <row r="765301" spans="63:63" x14ac:dyDescent="0.25">
      <c r="BK765301" s="2311"/>
    </row>
    <row r="765325" spans="63:63" x14ac:dyDescent="0.25">
      <c r="BK765325" s="2315"/>
    </row>
    <row r="765326" spans="63:63" x14ac:dyDescent="0.25">
      <c r="BK765326" s="2311"/>
    </row>
    <row r="765350" spans="63:63" x14ac:dyDescent="0.25">
      <c r="BK765350" s="2315"/>
    </row>
    <row r="765351" spans="63:63" x14ac:dyDescent="0.25">
      <c r="BK765351" s="2311"/>
    </row>
    <row r="765375" spans="63:63" x14ac:dyDescent="0.25">
      <c r="BK765375" s="2315"/>
    </row>
    <row r="765376" spans="63:63" x14ac:dyDescent="0.25">
      <c r="BK765376" s="2311"/>
    </row>
    <row r="765400" spans="63:63" x14ac:dyDescent="0.25">
      <c r="BK765400" s="2315"/>
    </row>
    <row r="765401" spans="63:63" x14ac:dyDescent="0.25">
      <c r="BK765401" s="2311"/>
    </row>
    <row r="765425" spans="63:63" x14ac:dyDescent="0.25">
      <c r="BK765425" s="2315"/>
    </row>
    <row r="765426" spans="63:63" x14ac:dyDescent="0.25">
      <c r="BK765426" s="2311"/>
    </row>
    <row r="765450" spans="63:63" x14ac:dyDescent="0.25">
      <c r="BK765450" s="2315"/>
    </row>
    <row r="765451" spans="63:63" x14ac:dyDescent="0.25">
      <c r="BK765451" s="2311"/>
    </row>
    <row r="765475" spans="63:63" x14ac:dyDescent="0.25">
      <c r="BK765475" s="2315"/>
    </row>
    <row r="765476" spans="63:63" x14ac:dyDescent="0.25">
      <c r="BK765476" s="2311"/>
    </row>
    <row r="765500" spans="63:63" x14ac:dyDescent="0.25">
      <c r="BK765500" s="2315"/>
    </row>
    <row r="765501" spans="63:63" x14ac:dyDescent="0.25">
      <c r="BK765501" s="2311"/>
    </row>
    <row r="765525" spans="63:63" x14ac:dyDescent="0.25">
      <c r="BK765525" s="2315"/>
    </row>
    <row r="765526" spans="63:63" x14ac:dyDescent="0.25">
      <c r="BK765526" s="2311"/>
    </row>
    <row r="765550" spans="63:63" x14ac:dyDescent="0.25">
      <c r="BK765550" s="2315"/>
    </row>
    <row r="765551" spans="63:63" x14ac:dyDescent="0.25">
      <c r="BK765551" s="2311"/>
    </row>
    <row r="765575" spans="63:63" x14ac:dyDescent="0.25">
      <c r="BK765575" s="2315"/>
    </row>
    <row r="765576" spans="63:63" x14ac:dyDescent="0.25">
      <c r="BK765576" s="2311"/>
    </row>
    <row r="765600" spans="63:63" x14ac:dyDescent="0.25">
      <c r="BK765600" s="2315"/>
    </row>
    <row r="765601" spans="63:63" x14ac:dyDescent="0.25">
      <c r="BK765601" s="2311"/>
    </row>
    <row r="765625" spans="63:63" x14ac:dyDescent="0.25">
      <c r="BK765625" s="2315"/>
    </row>
    <row r="765626" spans="63:63" x14ac:dyDescent="0.25">
      <c r="BK765626" s="2311"/>
    </row>
    <row r="765650" spans="63:63" x14ac:dyDescent="0.25">
      <c r="BK765650" s="2315"/>
    </row>
    <row r="765651" spans="63:63" x14ac:dyDescent="0.25">
      <c r="BK765651" s="2311"/>
    </row>
    <row r="765675" spans="63:63" x14ac:dyDescent="0.25">
      <c r="BK765675" s="2315"/>
    </row>
    <row r="765676" spans="63:63" x14ac:dyDescent="0.25">
      <c r="BK765676" s="2311"/>
    </row>
    <row r="765700" spans="63:63" x14ac:dyDescent="0.25">
      <c r="BK765700" s="2315"/>
    </row>
    <row r="765701" spans="63:63" x14ac:dyDescent="0.25">
      <c r="BK765701" s="2311"/>
    </row>
    <row r="765725" spans="63:63" x14ac:dyDescent="0.25">
      <c r="BK765725" s="2315"/>
    </row>
    <row r="765726" spans="63:63" x14ac:dyDescent="0.25">
      <c r="BK765726" s="2311"/>
    </row>
    <row r="765750" spans="63:63" x14ac:dyDescent="0.25">
      <c r="BK765750" s="2315"/>
    </row>
    <row r="765751" spans="63:63" x14ac:dyDescent="0.25">
      <c r="BK765751" s="2311"/>
    </row>
    <row r="765775" spans="63:63" x14ac:dyDescent="0.25">
      <c r="BK765775" s="2315"/>
    </row>
    <row r="765776" spans="63:63" x14ac:dyDescent="0.25">
      <c r="BK765776" s="2311"/>
    </row>
    <row r="765800" spans="63:63" x14ac:dyDescent="0.25">
      <c r="BK765800" s="2315"/>
    </row>
    <row r="765801" spans="63:63" x14ac:dyDescent="0.25">
      <c r="BK765801" s="2311"/>
    </row>
    <row r="765825" spans="63:63" x14ac:dyDescent="0.25">
      <c r="BK765825" s="2315"/>
    </row>
    <row r="765826" spans="63:63" x14ac:dyDescent="0.25">
      <c r="BK765826" s="2311"/>
    </row>
    <row r="765850" spans="63:63" x14ac:dyDescent="0.25">
      <c r="BK765850" s="2315"/>
    </row>
    <row r="765851" spans="63:63" x14ac:dyDescent="0.25">
      <c r="BK765851" s="2311"/>
    </row>
    <row r="765875" spans="63:63" x14ac:dyDescent="0.25">
      <c r="BK765875" s="2315"/>
    </row>
    <row r="765876" spans="63:63" x14ac:dyDescent="0.25">
      <c r="BK765876" s="2311"/>
    </row>
    <row r="765900" spans="63:63" x14ac:dyDescent="0.25">
      <c r="BK765900" s="2315"/>
    </row>
    <row r="765901" spans="63:63" x14ac:dyDescent="0.25">
      <c r="BK765901" s="2311"/>
    </row>
    <row r="765925" spans="63:63" x14ac:dyDescent="0.25">
      <c r="BK765925" s="2315"/>
    </row>
    <row r="765926" spans="63:63" x14ac:dyDescent="0.25">
      <c r="BK765926" s="2311"/>
    </row>
    <row r="765950" spans="63:63" x14ac:dyDescent="0.25">
      <c r="BK765950" s="2315"/>
    </row>
    <row r="765951" spans="63:63" x14ac:dyDescent="0.25">
      <c r="BK765951" s="2311"/>
    </row>
    <row r="765975" spans="63:63" x14ac:dyDescent="0.25">
      <c r="BK765975" s="2315"/>
    </row>
    <row r="765976" spans="63:63" x14ac:dyDescent="0.25">
      <c r="BK765976" s="2311"/>
    </row>
    <row r="766000" spans="63:63" x14ac:dyDescent="0.25">
      <c r="BK766000" s="2315"/>
    </row>
    <row r="766001" spans="63:63" x14ac:dyDescent="0.25">
      <c r="BK766001" s="2311"/>
    </row>
    <row r="766025" spans="63:63" x14ac:dyDescent="0.25">
      <c r="BK766025" s="2315"/>
    </row>
    <row r="766026" spans="63:63" x14ac:dyDescent="0.25">
      <c r="BK766026" s="2311"/>
    </row>
    <row r="766050" spans="63:63" x14ac:dyDescent="0.25">
      <c r="BK766050" s="2315"/>
    </row>
    <row r="766051" spans="63:63" x14ac:dyDescent="0.25">
      <c r="BK766051" s="2311"/>
    </row>
    <row r="766075" spans="63:63" x14ac:dyDescent="0.25">
      <c r="BK766075" s="2315"/>
    </row>
    <row r="766076" spans="63:63" x14ac:dyDescent="0.25">
      <c r="BK766076" s="2311"/>
    </row>
    <row r="766100" spans="63:63" x14ac:dyDescent="0.25">
      <c r="BK766100" s="2315"/>
    </row>
    <row r="766101" spans="63:63" x14ac:dyDescent="0.25">
      <c r="BK766101" s="2311"/>
    </row>
    <row r="766125" spans="63:63" x14ac:dyDescent="0.25">
      <c r="BK766125" s="2315"/>
    </row>
    <row r="766126" spans="63:63" x14ac:dyDescent="0.25">
      <c r="BK766126" s="2311"/>
    </row>
    <row r="766150" spans="63:63" x14ac:dyDescent="0.25">
      <c r="BK766150" s="2315"/>
    </row>
    <row r="766151" spans="63:63" x14ac:dyDescent="0.25">
      <c r="BK766151" s="2311"/>
    </row>
    <row r="766175" spans="63:63" x14ac:dyDescent="0.25">
      <c r="BK766175" s="2315"/>
    </row>
    <row r="766176" spans="63:63" x14ac:dyDescent="0.25">
      <c r="BK766176" s="2311"/>
    </row>
    <row r="766200" spans="63:63" x14ac:dyDescent="0.25">
      <c r="BK766200" s="2315"/>
    </row>
    <row r="766201" spans="63:63" x14ac:dyDescent="0.25">
      <c r="BK766201" s="2311"/>
    </row>
    <row r="766225" spans="63:63" x14ac:dyDescent="0.25">
      <c r="BK766225" s="2315"/>
    </row>
    <row r="766226" spans="63:63" x14ac:dyDescent="0.25">
      <c r="BK766226" s="2311"/>
    </row>
    <row r="766250" spans="63:63" x14ac:dyDescent="0.25">
      <c r="BK766250" s="2315"/>
    </row>
    <row r="766251" spans="63:63" x14ac:dyDescent="0.25">
      <c r="BK766251" s="2311"/>
    </row>
    <row r="766275" spans="63:63" x14ac:dyDescent="0.25">
      <c r="BK766275" s="2315"/>
    </row>
    <row r="766276" spans="63:63" x14ac:dyDescent="0.25">
      <c r="BK766276" s="2311"/>
    </row>
    <row r="766300" spans="63:63" x14ac:dyDescent="0.25">
      <c r="BK766300" s="2315"/>
    </row>
    <row r="766301" spans="63:63" x14ac:dyDescent="0.25">
      <c r="BK766301" s="2311"/>
    </row>
    <row r="766325" spans="63:63" x14ac:dyDescent="0.25">
      <c r="BK766325" s="2315"/>
    </row>
    <row r="766326" spans="63:63" x14ac:dyDescent="0.25">
      <c r="BK766326" s="2311"/>
    </row>
    <row r="766350" spans="63:63" x14ac:dyDescent="0.25">
      <c r="BK766350" s="2315"/>
    </row>
    <row r="766351" spans="63:63" x14ac:dyDescent="0.25">
      <c r="BK766351" s="2311"/>
    </row>
    <row r="766375" spans="63:63" x14ac:dyDescent="0.25">
      <c r="BK766375" s="2315"/>
    </row>
    <row r="766376" spans="63:63" x14ac:dyDescent="0.25">
      <c r="BK766376" s="2311"/>
    </row>
    <row r="766400" spans="63:63" x14ac:dyDescent="0.25">
      <c r="BK766400" s="2315"/>
    </row>
    <row r="766401" spans="63:63" x14ac:dyDescent="0.25">
      <c r="BK766401" s="2311"/>
    </row>
    <row r="766425" spans="63:63" x14ac:dyDescent="0.25">
      <c r="BK766425" s="2315"/>
    </row>
    <row r="766426" spans="63:63" x14ac:dyDescent="0.25">
      <c r="BK766426" s="2311"/>
    </row>
    <row r="766450" spans="63:63" x14ac:dyDescent="0.25">
      <c r="BK766450" s="2315"/>
    </row>
    <row r="766451" spans="63:63" x14ac:dyDescent="0.25">
      <c r="BK766451" s="2311"/>
    </row>
    <row r="766475" spans="63:63" x14ac:dyDescent="0.25">
      <c r="BK766475" s="2315"/>
    </row>
    <row r="766476" spans="63:63" x14ac:dyDescent="0.25">
      <c r="BK766476" s="2311"/>
    </row>
    <row r="766500" spans="63:63" x14ac:dyDescent="0.25">
      <c r="BK766500" s="2315"/>
    </row>
    <row r="766501" spans="63:63" x14ac:dyDescent="0.25">
      <c r="BK766501" s="2311"/>
    </row>
    <row r="766525" spans="63:63" x14ac:dyDescent="0.25">
      <c r="BK766525" s="2315"/>
    </row>
    <row r="766526" spans="63:63" x14ac:dyDescent="0.25">
      <c r="BK766526" s="2311"/>
    </row>
    <row r="766550" spans="63:63" x14ac:dyDescent="0.25">
      <c r="BK766550" s="2315"/>
    </row>
    <row r="766551" spans="63:63" x14ac:dyDescent="0.25">
      <c r="BK766551" s="2311"/>
    </row>
    <row r="766575" spans="63:63" x14ac:dyDescent="0.25">
      <c r="BK766575" s="2315"/>
    </row>
    <row r="766576" spans="63:63" x14ac:dyDescent="0.25">
      <c r="BK766576" s="2311"/>
    </row>
    <row r="766600" spans="63:63" x14ac:dyDescent="0.25">
      <c r="BK766600" s="2315"/>
    </row>
    <row r="766601" spans="63:63" x14ac:dyDescent="0.25">
      <c r="BK766601" s="2311"/>
    </row>
    <row r="766625" spans="63:63" x14ac:dyDescent="0.25">
      <c r="BK766625" s="2315"/>
    </row>
    <row r="766626" spans="63:63" x14ac:dyDescent="0.25">
      <c r="BK766626" s="2311"/>
    </row>
    <row r="766650" spans="63:63" x14ac:dyDescent="0.25">
      <c r="BK766650" s="2315"/>
    </row>
    <row r="766651" spans="63:63" x14ac:dyDescent="0.25">
      <c r="BK766651" s="2311"/>
    </row>
    <row r="766675" spans="63:63" x14ac:dyDescent="0.25">
      <c r="BK766675" s="2315"/>
    </row>
    <row r="766676" spans="63:63" x14ac:dyDescent="0.25">
      <c r="BK766676" s="2311"/>
    </row>
    <row r="766700" spans="63:63" x14ac:dyDescent="0.25">
      <c r="BK766700" s="2315"/>
    </row>
    <row r="766701" spans="63:63" x14ac:dyDescent="0.25">
      <c r="BK766701" s="2311"/>
    </row>
    <row r="766725" spans="63:63" x14ac:dyDescent="0.25">
      <c r="BK766725" s="2315"/>
    </row>
    <row r="766726" spans="63:63" x14ac:dyDescent="0.25">
      <c r="BK766726" s="2311"/>
    </row>
    <row r="766750" spans="63:63" x14ac:dyDescent="0.25">
      <c r="BK766750" s="2315"/>
    </row>
    <row r="766751" spans="63:63" x14ac:dyDescent="0.25">
      <c r="BK766751" s="2311"/>
    </row>
    <row r="766775" spans="63:63" x14ac:dyDescent="0.25">
      <c r="BK766775" s="2315"/>
    </row>
    <row r="766776" spans="63:63" x14ac:dyDescent="0.25">
      <c r="BK766776" s="2311"/>
    </row>
    <row r="766800" spans="63:63" x14ac:dyDescent="0.25">
      <c r="BK766800" s="2315"/>
    </row>
    <row r="766801" spans="63:63" x14ac:dyDescent="0.25">
      <c r="BK766801" s="2311"/>
    </row>
    <row r="766825" spans="63:63" x14ac:dyDescent="0.25">
      <c r="BK766825" s="2315"/>
    </row>
    <row r="766826" spans="63:63" x14ac:dyDescent="0.25">
      <c r="BK766826" s="2311"/>
    </row>
    <row r="766850" spans="63:63" x14ac:dyDescent="0.25">
      <c r="BK766850" s="2315"/>
    </row>
    <row r="766851" spans="63:63" x14ac:dyDescent="0.25">
      <c r="BK766851" s="2311"/>
    </row>
    <row r="766875" spans="63:63" x14ac:dyDescent="0.25">
      <c r="BK766875" s="2315"/>
    </row>
    <row r="766876" spans="63:63" x14ac:dyDescent="0.25">
      <c r="BK766876" s="2311"/>
    </row>
    <row r="766900" spans="63:63" x14ac:dyDescent="0.25">
      <c r="BK766900" s="2315"/>
    </row>
    <row r="766901" spans="63:63" x14ac:dyDescent="0.25">
      <c r="BK766901" s="2311"/>
    </row>
    <row r="766925" spans="63:63" x14ac:dyDescent="0.25">
      <c r="BK766925" s="2315"/>
    </row>
    <row r="766926" spans="63:63" x14ac:dyDescent="0.25">
      <c r="BK766926" s="2311"/>
    </row>
    <row r="766950" spans="63:63" x14ac:dyDescent="0.25">
      <c r="BK766950" s="2315"/>
    </row>
    <row r="766951" spans="63:63" x14ac:dyDescent="0.25">
      <c r="BK766951" s="2311"/>
    </row>
    <row r="766975" spans="63:63" x14ac:dyDescent="0.25">
      <c r="BK766975" s="2315"/>
    </row>
    <row r="766976" spans="63:63" x14ac:dyDescent="0.25">
      <c r="BK766976" s="2311"/>
    </row>
    <row r="767000" spans="63:63" x14ac:dyDescent="0.25">
      <c r="BK767000" s="2315"/>
    </row>
    <row r="767001" spans="63:63" x14ac:dyDescent="0.25">
      <c r="BK767001" s="2311"/>
    </row>
    <row r="767025" spans="63:63" x14ac:dyDescent="0.25">
      <c r="BK767025" s="2315"/>
    </row>
    <row r="767026" spans="63:63" x14ac:dyDescent="0.25">
      <c r="BK767026" s="2311"/>
    </row>
    <row r="767050" spans="63:63" x14ac:dyDescent="0.25">
      <c r="BK767050" s="2315"/>
    </row>
    <row r="767051" spans="63:63" x14ac:dyDescent="0.25">
      <c r="BK767051" s="2311"/>
    </row>
    <row r="767075" spans="63:63" x14ac:dyDescent="0.25">
      <c r="BK767075" s="2315"/>
    </row>
    <row r="767076" spans="63:63" x14ac:dyDescent="0.25">
      <c r="BK767076" s="2311"/>
    </row>
    <row r="767100" spans="63:63" x14ac:dyDescent="0.25">
      <c r="BK767100" s="2315"/>
    </row>
    <row r="767101" spans="63:63" x14ac:dyDescent="0.25">
      <c r="BK767101" s="2311"/>
    </row>
    <row r="767125" spans="63:63" x14ac:dyDescent="0.25">
      <c r="BK767125" s="2315"/>
    </row>
    <row r="767126" spans="63:63" x14ac:dyDescent="0.25">
      <c r="BK767126" s="2311"/>
    </row>
    <row r="767150" spans="63:63" x14ac:dyDescent="0.25">
      <c r="BK767150" s="2315"/>
    </row>
    <row r="767151" spans="63:63" x14ac:dyDescent="0.25">
      <c r="BK767151" s="2311"/>
    </row>
    <row r="767175" spans="63:63" x14ac:dyDescent="0.25">
      <c r="BK767175" s="2315"/>
    </row>
    <row r="767176" spans="63:63" x14ac:dyDescent="0.25">
      <c r="BK767176" s="2311"/>
    </row>
    <row r="767200" spans="63:63" x14ac:dyDescent="0.25">
      <c r="BK767200" s="2315"/>
    </row>
    <row r="767201" spans="63:63" x14ac:dyDescent="0.25">
      <c r="BK767201" s="2311"/>
    </row>
    <row r="767225" spans="63:63" x14ac:dyDescent="0.25">
      <c r="BK767225" s="2315"/>
    </row>
    <row r="767226" spans="63:63" x14ac:dyDescent="0.25">
      <c r="BK767226" s="2311"/>
    </row>
    <row r="767250" spans="63:63" x14ac:dyDescent="0.25">
      <c r="BK767250" s="2315"/>
    </row>
    <row r="767251" spans="63:63" x14ac:dyDescent="0.25">
      <c r="BK767251" s="2311"/>
    </row>
    <row r="767275" spans="63:63" x14ac:dyDescent="0.25">
      <c r="BK767275" s="2315"/>
    </row>
    <row r="767276" spans="63:63" x14ac:dyDescent="0.25">
      <c r="BK767276" s="2311"/>
    </row>
    <row r="767300" spans="63:63" x14ac:dyDescent="0.25">
      <c r="BK767300" s="2315"/>
    </row>
    <row r="767301" spans="63:63" x14ac:dyDescent="0.25">
      <c r="BK767301" s="2311"/>
    </row>
    <row r="767325" spans="63:63" x14ac:dyDescent="0.25">
      <c r="BK767325" s="2315"/>
    </row>
    <row r="767326" spans="63:63" x14ac:dyDescent="0.25">
      <c r="BK767326" s="2311"/>
    </row>
    <row r="767350" spans="63:63" x14ac:dyDescent="0.25">
      <c r="BK767350" s="2315"/>
    </row>
    <row r="767351" spans="63:63" x14ac:dyDescent="0.25">
      <c r="BK767351" s="2311"/>
    </row>
    <row r="767375" spans="63:63" x14ac:dyDescent="0.25">
      <c r="BK767375" s="2315"/>
    </row>
    <row r="767376" spans="63:63" x14ac:dyDescent="0.25">
      <c r="BK767376" s="2311"/>
    </row>
    <row r="767400" spans="63:63" x14ac:dyDescent="0.25">
      <c r="BK767400" s="2315"/>
    </row>
    <row r="767401" spans="63:63" x14ac:dyDescent="0.25">
      <c r="BK767401" s="2311"/>
    </row>
    <row r="767425" spans="63:63" x14ac:dyDescent="0.25">
      <c r="BK767425" s="2315"/>
    </row>
    <row r="767426" spans="63:63" x14ac:dyDescent="0.25">
      <c r="BK767426" s="2311"/>
    </row>
    <row r="767450" spans="63:63" x14ac:dyDescent="0.25">
      <c r="BK767450" s="2315"/>
    </row>
    <row r="767451" spans="63:63" x14ac:dyDescent="0.25">
      <c r="BK767451" s="2311"/>
    </row>
    <row r="767475" spans="63:63" x14ac:dyDescent="0.25">
      <c r="BK767475" s="2315"/>
    </row>
    <row r="767476" spans="63:63" x14ac:dyDescent="0.25">
      <c r="BK767476" s="2311"/>
    </row>
    <row r="767500" spans="63:63" x14ac:dyDescent="0.25">
      <c r="BK767500" s="2315"/>
    </row>
    <row r="767501" spans="63:63" x14ac:dyDescent="0.25">
      <c r="BK767501" s="2311"/>
    </row>
    <row r="767525" spans="63:63" x14ac:dyDescent="0.25">
      <c r="BK767525" s="2315"/>
    </row>
    <row r="767526" spans="63:63" x14ac:dyDescent="0.25">
      <c r="BK767526" s="2311"/>
    </row>
    <row r="767550" spans="63:63" x14ac:dyDescent="0.25">
      <c r="BK767550" s="2315"/>
    </row>
    <row r="767551" spans="63:63" x14ac:dyDescent="0.25">
      <c r="BK767551" s="2311"/>
    </row>
    <row r="767575" spans="63:63" x14ac:dyDescent="0.25">
      <c r="BK767575" s="2315"/>
    </row>
    <row r="767576" spans="63:63" x14ac:dyDescent="0.25">
      <c r="BK767576" s="2311"/>
    </row>
    <row r="767600" spans="63:63" x14ac:dyDescent="0.25">
      <c r="BK767600" s="2315"/>
    </row>
    <row r="767601" spans="63:63" x14ac:dyDescent="0.25">
      <c r="BK767601" s="2311"/>
    </row>
    <row r="767625" spans="63:63" x14ac:dyDescent="0.25">
      <c r="BK767625" s="2315"/>
    </row>
    <row r="767626" spans="63:63" x14ac:dyDescent="0.25">
      <c r="BK767626" s="2311"/>
    </row>
    <row r="767650" spans="63:63" x14ac:dyDescent="0.25">
      <c r="BK767650" s="2315"/>
    </row>
    <row r="767651" spans="63:63" x14ac:dyDescent="0.25">
      <c r="BK767651" s="2311"/>
    </row>
    <row r="767675" spans="63:63" x14ac:dyDescent="0.25">
      <c r="BK767675" s="2315"/>
    </row>
    <row r="767676" spans="63:63" x14ac:dyDescent="0.25">
      <c r="BK767676" s="2311"/>
    </row>
    <row r="767700" spans="63:63" x14ac:dyDescent="0.25">
      <c r="BK767700" s="2315"/>
    </row>
    <row r="767701" spans="63:63" x14ac:dyDescent="0.25">
      <c r="BK767701" s="2311"/>
    </row>
    <row r="767725" spans="63:63" x14ac:dyDescent="0.25">
      <c r="BK767725" s="2315"/>
    </row>
    <row r="767726" spans="63:63" x14ac:dyDescent="0.25">
      <c r="BK767726" s="2311"/>
    </row>
    <row r="767750" spans="63:63" x14ac:dyDescent="0.25">
      <c r="BK767750" s="2315"/>
    </row>
    <row r="767751" spans="63:63" x14ac:dyDescent="0.25">
      <c r="BK767751" s="2311"/>
    </row>
    <row r="767775" spans="63:63" x14ac:dyDescent="0.25">
      <c r="BK767775" s="2315"/>
    </row>
    <row r="767776" spans="63:63" x14ac:dyDescent="0.25">
      <c r="BK767776" s="2311"/>
    </row>
    <row r="767800" spans="63:63" x14ac:dyDescent="0.25">
      <c r="BK767800" s="2315"/>
    </row>
    <row r="767801" spans="63:63" x14ac:dyDescent="0.25">
      <c r="BK767801" s="2311"/>
    </row>
    <row r="767825" spans="63:63" x14ac:dyDescent="0.25">
      <c r="BK767825" s="2315"/>
    </row>
    <row r="767826" spans="63:63" x14ac:dyDescent="0.25">
      <c r="BK767826" s="2311"/>
    </row>
    <row r="767850" spans="63:63" x14ac:dyDescent="0.25">
      <c r="BK767850" s="2315"/>
    </row>
    <row r="767851" spans="63:63" x14ac:dyDescent="0.25">
      <c r="BK767851" s="2311"/>
    </row>
    <row r="767875" spans="63:63" x14ac:dyDescent="0.25">
      <c r="BK767875" s="2315"/>
    </row>
    <row r="767876" spans="63:63" x14ac:dyDescent="0.25">
      <c r="BK767876" s="2311"/>
    </row>
    <row r="767900" spans="63:63" x14ac:dyDescent="0.25">
      <c r="BK767900" s="2315"/>
    </row>
    <row r="767901" spans="63:63" x14ac:dyDescent="0.25">
      <c r="BK767901" s="2311"/>
    </row>
    <row r="767925" spans="63:63" x14ac:dyDescent="0.25">
      <c r="BK767925" s="2315"/>
    </row>
    <row r="767926" spans="63:63" x14ac:dyDescent="0.25">
      <c r="BK767926" s="2311"/>
    </row>
    <row r="767950" spans="63:63" x14ac:dyDescent="0.25">
      <c r="BK767950" s="2315"/>
    </row>
    <row r="767951" spans="63:63" x14ac:dyDescent="0.25">
      <c r="BK767951" s="2311"/>
    </row>
    <row r="767975" spans="63:63" x14ac:dyDescent="0.25">
      <c r="BK767975" s="2315"/>
    </row>
    <row r="767976" spans="63:63" x14ac:dyDescent="0.25">
      <c r="BK767976" s="2311"/>
    </row>
    <row r="768000" spans="63:63" x14ac:dyDescent="0.25">
      <c r="BK768000" s="2315"/>
    </row>
    <row r="768001" spans="63:63" x14ac:dyDescent="0.25">
      <c r="BK768001" s="2311"/>
    </row>
    <row r="768025" spans="63:63" x14ac:dyDescent="0.25">
      <c r="BK768025" s="2315"/>
    </row>
    <row r="768026" spans="63:63" x14ac:dyDescent="0.25">
      <c r="BK768026" s="2311"/>
    </row>
    <row r="768050" spans="63:63" x14ac:dyDescent="0.25">
      <c r="BK768050" s="2315"/>
    </row>
    <row r="768051" spans="63:63" x14ac:dyDescent="0.25">
      <c r="BK768051" s="2311"/>
    </row>
    <row r="768075" spans="63:63" x14ac:dyDescent="0.25">
      <c r="BK768075" s="2315"/>
    </row>
    <row r="768076" spans="63:63" x14ac:dyDescent="0.25">
      <c r="BK768076" s="2311"/>
    </row>
    <row r="768100" spans="63:63" x14ac:dyDescent="0.25">
      <c r="BK768100" s="2315"/>
    </row>
    <row r="768101" spans="63:63" x14ac:dyDescent="0.25">
      <c r="BK768101" s="2311"/>
    </row>
    <row r="768125" spans="63:63" x14ac:dyDescent="0.25">
      <c r="BK768125" s="2315"/>
    </row>
    <row r="768126" spans="63:63" x14ac:dyDescent="0.25">
      <c r="BK768126" s="2311"/>
    </row>
    <row r="768150" spans="63:63" x14ac:dyDescent="0.25">
      <c r="BK768150" s="2315"/>
    </row>
    <row r="768151" spans="63:63" x14ac:dyDescent="0.25">
      <c r="BK768151" s="2311"/>
    </row>
    <row r="768175" spans="63:63" x14ac:dyDescent="0.25">
      <c r="BK768175" s="2315"/>
    </row>
    <row r="768176" spans="63:63" x14ac:dyDescent="0.25">
      <c r="BK768176" s="2311"/>
    </row>
    <row r="768200" spans="63:63" x14ac:dyDescent="0.25">
      <c r="BK768200" s="2315"/>
    </row>
    <row r="768201" spans="63:63" x14ac:dyDescent="0.25">
      <c r="BK768201" s="2311"/>
    </row>
    <row r="768225" spans="63:63" x14ac:dyDescent="0.25">
      <c r="BK768225" s="2315"/>
    </row>
    <row r="768226" spans="63:63" x14ac:dyDescent="0.25">
      <c r="BK768226" s="2311"/>
    </row>
    <row r="768250" spans="63:63" x14ac:dyDescent="0.25">
      <c r="BK768250" s="2315"/>
    </row>
    <row r="768251" spans="63:63" x14ac:dyDescent="0.25">
      <c r="BK768251" s="2311"/>
    </row>
    <row r="768275" spans="63:63" x14ac:dyDescent="0.25">
      <c r="BK768275" s="2315"/>
    </row>
    <row r="768276" spans="63:63" x14ac:dyDescent="0.25">
      <c r="BK768276" s="2311"/>
    </row>
    <row r="768300" spans="63:63" x14ac:dyDescent="0.25">
      <c r="BK768300" s="2315"/>
    </row>
    <row r="768301" spans="63:63" x14ac:dyDescent="0.25">
      <c r="BK768301" s="2311"/>
    </row>
    <row r="768325" spans="63:63" x14ac:dyDescent="0.25">
      <c r="BK768325" s="2315"/>
    </row>
    <row r="768326" spans="63:63" x14ac:dyDescent="0.25">
      <c r="BK768326" s="2311"/>
    </row>
    <row r="768350" spans="63:63" x14ac:dyDescent="0.25">
      <c r="BK768350" s="2315"/>
    </row>
    <row r="768351" spans="63:63" x14ac:dyDescent="0.25">
      <c r="BK768351" s="2311"/>
    </row>
    <row r="768375" spans="63:63" x14ac:dyDescent="0.25">
      <c r="BK768375" s="2315"/>
    </row>
    <row r="768376" spans="63:63" x14ac:dyDescent="0.25">
      <c r="BK768376" s="2311"/>
    </row>
    <row r="768400" spans="63:63" x14ac:dyDescent="0.25">
      <c r="BK768400" s="2315"/>
    </row>
    <row r="768401" spans="63:63" x14ac:dyDescent="0.25">
      <c r="BK768401" s="2311"/>
    </row>
    <row r="768425" spans="63:63" x14ac:dyDescent="0.25">
      <c r="BK768425" s="2315"/>
    </row>
    <row r="768426" spans="63:63" x14ac:dyDescent="0.25">
      <c r="BK768426" s="2311"/>
    </row>
    <row r="768450" spans="63:63" x14ac:dyDescent="0.25">
      <c r="BK768450" s="2315"/>
    </row>
    <row r="768451" spans="63:63" x14ac:dyDescent="0.25">
      <c r="BK768451" s="2311"/>
    </row>
    <row r="768475" spans="63:63" x14ac:dyDescent="0.25">
      <c r="BK768475" s="2315"/>
    </row>
    <row r="768476" spans="63:63" x14ac:dyDescent="0.25">
      <c r="BK768476" s="2311"/>
    </row>
    <row r="768500" spans="63:63" x14ac:dyDescent="0.25">
      <c r="BK768500" s="2315"/>
    </row>
    <row r="768501" spans="63:63" x14ac:dyDescent="0.25">
      <c r="BK768501" s="2311"/>
    </row>
    <row r="768525" spans="63:63" x14ac:dyDescent="0.25">
      <c r="BK768525" s="2315"/>
    </row>
    <row r="768526" spans="63:63" x14ac:dyDescent="0.25">
      <c r="BK768526" s="2311"/>
    </row>
    <row r="768550" spans="63:63" x14ac:dyDescent="0.25">
      <c r="BK768550" s="2315"/>
    </row>
    <row r="768551" spans="63:63" x14ac:dyDescent="0.25">
      <c r="BK768551" s="2311"/>
    </row>
    <row r="768575" spans="63:63" x14ac:dyDescent="0.25">
      <c r="BK768575" s="2315"/>
    </row>
    <row r="768576" spans="63:63" x14ac:dyDescent="0.25">
      <c r="BK768576" s="2311"/>
    </row>
    <row r="768600" spans="63:63" x14ac:dyDescent="0.25">
      <c r="BK768600" s="2315"/>
    </row>
    <row r="768601" spans="63:63" x14ac:dyDescent="0.25">
      <c r="BK768601" s="2311"/>
    </row>
    <row r="768625" spans="63:63" x14ac:dyDescent="0.25">
      <c r="BK768625" s="2315"/>
    </row>
    <row r="768626" spans="63:63" x14ac:dyDescent="0.25">
      <c r="BK768626" s="2311"/>
    </row>
    <row r="768650" spans="63:63" x14ac:dyDescent="0.25">
      <c r="BK768650" s="2315"/>
    </row>
    <row r="768651" spans="63:63" x14ac:dyDescent="0.25">
      <c r="BK768651" s="2311"/>
    </row>
    <row r="768675" spans="63:63" x14ac:dyDescent="0.25">
      <c r="BK768675" s="2315"/>
    </row>
    <row r="768676" spans="63:63" x14ac:dyDescent="0.25">
      <c r="BK768676" s="2311"/>
    </row>
    <row r="768700" spans="63:63" x14ac:dyDescent="0.25">
      <c r="BK768700" s="2315"/>
    </row>
    <row r="768701" spans="63:63" x14ac:dyDescent="0.25">
      <c r="BK768701" s="2311"/>
    </row>
    <row r="768725" spans="63:63" x14ac:dyDescent="0.25">
      <c r="BK768725" s="2315"/>
    </row>
    <row r="768726" spans="63:63" x14ac:dyDescent="0.25">
      <c r="BK768726" s="2311"/>
    </row>
    <row r="768750" spans="63:63" x14ac:dyDescent="0.25">
      <c r="BK768750" s="2315"/>
    </row>
    <row r="768751" spans="63:63" x14ac:dyDescent="0.25">
      <c r="BK768751" s="2311"/>
    </row>
    <row r="768775" spans="63:63" x14ac:dyDescent="0.25">
      <c r="BK768775" s="2315"/>
    </row>
    <row r="768776" spans="63:63" x14ac:dyDescent="0.25">
      <c r="BK768776" s="2311"/>
    </row>
    <row r="768800" spans="63:63" x14ac:dyDescent="0.25">
      <c r="BK768800" s="2315"/>
    </row>
    <row r="768801" spans="63:63" x14ac:dyDescent="0.25">
      <c r="BK768801" s="2311"/>
    </row>
    <row r="768825" spans="63:63" x14ac:dyDescent="0.25">
      <c r="BK768825" s="2315"/>
    </row>
    <row r="768826" spans="63:63" x14ac:dyDescent="0.25">
      <c r="BK768826" s="2311"/>
    </row>
    <row r="768850" spans="63:63" x14ac:dyDescent="0.25">
      <c r="BK768850" s="2315"/>
    </row>
    <row r="768851" spans="63:63" x14ac:dyDescent="0.25">
      <c r="BK768851" s="2311"/>
    </row>
    <row r="768875" spans="63:63" x14ac:dyDescent="0.25">
      <c r="BK768875" s="2315"/>
    </row>
    <row r="768876" spans="63:63" x14ac:dyDescent="0.25">
      <c r="BK768876" s="2311"/>
    </row>
    <row r="768900" spans="63:63" x14ac:dyDescent="0.25">
      <c r="BK768900" s="2315"/>
    </row>
    <row r="768901" spans="63:63" x14ac:dyDescent="0.25">
      <c r="BK768901" s="2311"/>
    </row>
    <row r="768925" spans="63:63" x14ac:dyDescent="0.25">
      <c r="BK768925" s="2315"/>
    </row>
    <row r="768926" spans="63:63" x14ac:dyDescent="0.25">
      <c r="BK768926" s="2311"/>
    </row>
    <row r="768950" spans="63:63" x14ac:dyDescent="0.25">
      <c r="BK768950" s="2315"/>
    </row>
    <row r="768951" spans="63:63" x14ac:dyDescent="0.25">
      <c r="BK768951" s="2311"/>
    </row>
    <row r="768975" spans="63:63" x14ac:dyDescent="0.25">
      <c r="BK768975" s="2315"/>
    </row>
    <row r="768976" spans="63:63" x14ac:dyDescent="0.25">
      <c r="BK768976" s="2311"/>
    </row>
    <row r="769000" spans="63:63" x14ac:dyDescent="0.25">
      <c r="BK769000" s="2315"/>
    </row>
    <row r="769001" spans="63:63" x14ac:dyDescent="0.25">
      <c r="BK769001" s="2311"/>
    </row>
    <row r="769025" spans="63:63" x14ac:dyDescent="0.25">
      <c r="BK769025" s="2315"/>
    </row>
    <row r="769026" spans="63:63" x14ac:dyDescent="0.25">
      <c r="BK769026" s="2311"/>
    </row>
    <row r="769050" spans="63:63" x14ac:dyDescent="0.25">
      <c r="BK769050" s="2315"/>
    </row>
    <row r="769051" spans="63:63" x14ac:dyDescent="0.25">
      <c r="BK769051" s="2311"/>
    </row>
    <row r="769075" spans="63:63" x14ac:dyDescent="0.25">
      <c r="BK769075" s="2315"/>
    </row>
    <row r="769076" spans="63:63" x14ac:dyDescent="0.25">
      <c r="BK769076" s="2311"/>
    </row>
    <row r="769100" spans="63:63" x14ac:dyDescent="0.25">
      <c r="BK769100" s="2315"/>
    </row>
    <row r="769101" spans="63:63" x14ac:dyDescent="0.25">
      <c r="BK769101" s="2311"/>
    </row>
    <row r="769125" spans="63:63" x14ac:dyDescent="0.25">
      <c r="BK769125" s="2315"/>
    </row>
    <row r="769126" spans="63:63" x14ac:dyDescent="0.25">
      <c r="BK769126" s="2311"/>
    </row>
    <row r="769150" spans="63:63" x14ac:dyDescent="0.25">
      <c r="BK769150" s="2315"/>
    </row>
    <row r="769151" spans="63:63" x14ac:dyDescent="0.25">
      <c r="BK769151" s="2311"/>
    </row>
    <row r="769175" spans="63:63" x14ac:dyDescent="0.25">
      <c r="BK769175" s="2315"/>
    </row>
    <row r="769176" spans="63:63" x14ac:dyDescent="0.25">
      <c r="BK769176" s="2311"/>
    </row>
    <row r="769200" spans="63:63" x14ac:dyDescent="0.25">
      <c r="BK769200" s="2315"/>
    </row>
    <row r="769201" spans="63:63" x14ac:dyDescent="0.25">
      <c r="BK769201" s="2311"/>
    </row>
    <row r="769225" spans="63:63" x14ac:dyDescent="0.25">
      <c r="BK769225" s="2315"/>
    </row>
    <row r="769226" spans="63:63" x14ac:dyDescent="0.25">
      <c r="BK769226" s="2311"/>
    </row>
    <row r="769250" spans="63:63" x14ac:dyDescent="0.25">
      <c r="BK769250" s="2315"/>
    </row>
    <row r="769251" spans="63:63" x14ac:dyDescent="0.25">
      <c r="BK769251" s="2311"/>
    </row>
    <row r="769275" spans="63:63" x14ac:dyDescent="0.25">
      <c r="BK769275" s="2315"/>
    </row>
    <row r="769276" spans="63:63" x14ac:dyDescent="0.25">
      <c r="BK769276" s="2311"/>
    </row>
    <row r="769300" spans="63:63" x14ac:dyDescent="0.25">
      <c r="BK769300" s="2315"/>
    </row>
    <row r="769301" spans="63:63" x14ac:dyDescent="0.25">
      <c r="BK769301" s="2311"/>
    </row>
    <row r="769325" spans="63:63" x14ac:dyDescent="0.25">
      <c r="BK769325" s="2315"/>
    </row>
    <row r="769326" spans="63:63" x14ac:dyDescent="0.25">
      <c r="BK769326" s="2311"/>
    </row>
    <row r="769350" spans="63:63" x14ac:dyDescent="0.25">
      <c r="BK769350" s="2315"/>
    </row>
    <row r="769351" spans="63:63" x14ac:dyDescent="0.25">
      <c r="BK769351" s="2311"/>
    </row>
    <row r="769375" spans="63:63" x14ac:dyDescent="0.25">
      <c r="BK769375" s="2315"/>
    </row>
    <row r="769376" spans="63:63" x14ac:dyDescent="0.25">
      <c r="BK769376" s="2311"/>
    </row>
    <row r="769400" spans="63:63" x14ac:dyDescent="0.25">
      <c r="BK769400" s="2315"/>
    </row>
    <row r="769401" spans="63:63" x14ac:dyDescent="0.25">
      <c r="BK769401" s="2311"/>
    </row>
    <row r="769425" spans="63:63" x14ac:dyDescent="0.25">
      <c r="BK769425" s="2315"/>
    </row>
    <row r="769426" spans="63:63" x14ac:dyDescent="0.25">
      <c r="BK769426" s="2311"/>
    </row>
    <row r="769450" spans="63:63" x14ac:dyDescent="0.25">
      <c r="BK769450" s="2315"/>
    </row>
    <row r="769451" spans="63:63" x14ac:dyDescent="0.25">
      <c r="BK769451" s="2311"/>
    </row>
    <row r="769475" spans="63:63" x14ac:dyDescent="0.25">
      <c r="BK769475" s="2315"/>
    </row>
    <row r="769476" spans="63:63" x14ac:dyDescent="0.25">
      <c r="BK769476" s="2311"/>
    </row>
    <row r="769500" spans="63:63" x14ac:dyDescent="0.25">
      <c r="BK769500" s="2315"/>
    </row>
    <row r="769501" spans="63:63" x14ac:dyDescent="0.25">
      <c r="BK769501" s="2311"/>
    </row>
    <row r="769525" spans="63:63" x14ac:dyDescent="0.25">
      <c r="BK769525" s="2315"/>
    </row>
    <row r="769526" spans="63:63" x14ac:dyDescent="0.25">
      <c r="BK769526" s="2311"/>
    </row>
    <row r="769550" spans="63:63" x14ac:dyDescent="0.25">
      <c r="BK769550" s="2315"/>
    </row>
    <row r="769551" spans="63:63" x14ac:dyDescent="0.25">
      <c r="BK769551" s="2311"/>
    </row>
    <row r="769575" spans="63:63" x14ac:dyDescent="0.25">
      <c r="BK769575" s="2315"/>
    </row>
    <row r="769576" spans="63:63" x14ac:dyDescent="0.25">
      <c r="BK769576" s="2311"/>
    </row>
    <row r="769600" spans="63:63" x14ac:dyDescent="0.25">
      <c r="BK769600" s="2315"/>
    </row>
    <row r="769601" spans="63:63" x14ac:dyDescent="0.25">
      <c r="BK769601" s="2311"/>
    </row>
    <row r="769625" spans="63:63" x14ac:dyDescent="0.25">
      <c r="BK769625" s="2315"/>
    </row>
    <row r="769626" spans="63:63" x14ac:dyDescent="0.25">
      <c r="BK769626" s="2311"/>
    </row>
    <row r="769650" spans="63:63" x14ac:dyDescent="0.25">
      <c r="BK769650" s="2315"/>
    </row>
    <row r="769651" spans="63:63" x14ac:dyDescent="0.25">
      <c r="BK769651" s="2311"/>
    </row>
    <row r="769675" spans="63:63" x14ac:dyDescent="0.25">
      <c r="BK769675" s="2315"/>
    </row>
    <row r="769676" spans="63:63" x14ac:dyDescent="0.25">
      <c r="BK769676" s="2311"/>
    </row>
    <row r="769700" spans="63:63" x14ac:dyDescent="0.25">
      <c r="BK769700" s="2315"/>
    </row>
    <row r="769701" spans="63:63" x14ac:dyDescent="0.25">
      <c r="BK769701" s="2311"/>
    </row>
    <row r="769725" spans="63:63" x14ac:dyDescent="0.25">
      <c r="BK769725" s="2315"/>
    </row>
    <row r="769726" spans="63:63" x14ac:dyDescent="0.25">
      <c r="BK769726" s="2311"/>
    </row>
    <row r="769750" spans="63:63" x14ac:dyDescent="0.25">
      <c r="BK769750" s="2315"/>
    </row>
    <row r="769751" spans="63:63" x14ac:dyDescent="0.25">
      <c r="BK769751" s="2311"/>
    </row>
    <row r="769775" spans="63:63" x14ac:dyDescent="0.25">
      <c r="BK769775" s="2315"/>
    </row>
    <row r="769776" spans="63:63" x14ac:dyDescent="0.25">
      <c r="BK769776" s="2311"/>
    </row>
    <row r="769800" spans="63:63" x14ac:dyDescent="0.25">
      <c r="BK769800" s="2315"/>
    </row>
    <row r="769801" spans="63:63" x14ac:dyDescent="0.25">
      <c r="BK769801" s="2311"/>
    </row>
    <row r="769825" spans="63:63" x14ac:dyDescent="0.25">
      <c r="BK769825" s="2315"/>
    </row>
    <row r="769826" spans="63:63" x14ac:dyDescent="0.25">
      <c r="BK769826" s="2311"/>
    </row>
    <row r="769850" spans="63:63" x14ac:dyDescent="0.25">
      <c r="BK769850" s="2315"/>
    </row>
    <row r="769851" spans="63:63" x14ac:dyDescent="0.25">
      <c r="BK769851" s="2311"/>
    </row>
    <row r="769875" spans="63:63" x14ac:dyDescent="0.25">
      <c r="BK769875" s="2315"/>
    </row>
    <row r="769876" spans="63:63" x14ac:dyDescent="0.25">
      <c r="BK769876" s="2311"/>
    </row>
    <row r="769900" spans="63:63" x14ac:dyDescent="0.25">
      <c r="BK769900" s="2315"/>
    </row>
    <row r="769901" spans="63:63" x14ac:dyDescent="0.25">
      <c r="BK769901" s="2311"/>
    </row>
    <row r="769925" spans="63:63" x14ac:dyDescent="0.25">
      <c r="BK769925" s="2315"/>
    </row>
    <row r="769926" spans="63:63" x14ac:dyDescent="0.25">
      <c r="BK769926" s="2311"/>
    </row>
    <row r="769950" spans="63:63" x14ac:dyDescent="0.25">
      <c r="BK769950" s="2315"/>
    </row>
    <row r="769951" spans="63:63" x14ac:dyDescent="0.25">
      <c r="BK769951" s="2311"/>
    </row>
    <row r="769975" spans="63:63" x14ac:dyDescent="0.25">
      <c r="BK769975" s="2315"/>
    </row>
    <row r="769976" spans="63:63" x14ac:dyDescent="0.25">
      <c r="BK769976" s="2311"/>
    </row>
    <row r="770000" spans="63:63" x14ac:dyDescent="0.25">
      <c r="BK770000" s="2315"/>
    </row>
    <row r="770001" spans="63:63" x14ac:dyDescent="0.25">
      <c r="BK770001" s="2311"/>
    </row>
    <row r="770025" spans="63:63" x14ac:dyDescent="0.25">
      <c r="BK770025" s="2315"/>
    </row>
    <row r="770026" spans="63:63" x14ac:dyDescent="0.25">
      <c r="BK770026" s="2311"/>
    </row>
    <row r="770050" spans="63:63" x14ac:dyDescent="0.25">
      <c r="BK770050" s="2315"/>
    </row>
    <row r="770051" spans="63:63" x14ac:dyDescent="0.25">
      <c r="BK770051" s="2311"/>
    </row>
    <row r="770075" spans="63:63" x14ac:dyDescent="0.25">
      <c r="BK770075" s="2315"/>
    </row>
    <row r="770076" spans="63:63" x14ac:dyDescent="0.25">
      <c r="BK770076" s="2311"/>
    </row>
    <row r="770100" spans="63:63" x14ac:dyDescent="0.25">
      <c r="BK770100" s="2315"/>
    </row>
    <row r="770101" spans="63:63" x14ac:dyDescent="0.25">
      <c r="BK770101" s="2311"/>
    </row>
    <row r="770125" spans="63:63" x14ac:dyDescent="0.25">
      <c r="BK770125" s="2315"/>
    </row>
    <row r="770126" spans="63:63" x14ac:dyDescent="0.25">
      <c r="BK770126" s="2311"/>
    </row>
    <row r="770150" spans="63:63" x14ac:dyDescent="0.25">
      <c r="BK770150" s="2315"/>
    </row>
    <row r="770151" spans="63:63" x14ac:dyDescent="0.25">
      <c r="BK770151" s="2311"/>
    </row>
    <row r="770175" spans="63:63" x14ac:dyDescent="0.25">
      <c r="BK770175" s="2315"/>
    </row>
    <row r="770176" spans="63:63" x14ac:dyDescent="0.25">
      <c r="BK770176" s="2311"/>
    </row>
    <row r="770200" spans="63:63" x14ac:dyDescent="0.25">
      <c r="BK770200" s="2315"/>
    </row>
    <row r="770201" spans="63:63" x14ac:dyDescent="0.25">
      <c r="BK770201" s="2311"/>
    </row>
    <row r="770225" spans="63:63" x14ac:dyDescent="0.25">
      <c r="BK770225" s="2315"/>
    </row>
    <row r="770226" spans="63:63" x14ac:dyDescent="0.25">
      <c r="BK770226" s="2311"/>
    </row>
    <row r="770250" spans="63:63" x14ac:dyDescent="0.25">
      <c r="BK770250" s="2315"/>
    </row>
    <row r="770251" spans="63:63" x14ac:dyDescent="0.25">
      <c r="BK770251" s="2311"/>
    </row>
    <row r="770275" spans="63:63" x14ac:dyDescent="0.25">
      <c r="BK770275" s="2315"/>
    </row>
    <row r="770276" spans="63:63" x14ac:dyDescent="0.25">
      <c r="BK770276" s="2311"/>
    </row>
    <row r="770300" spans="63:63" x14ac:dyDescent="0.25">
      <c r="BK770300" s="2315"/>
    </row>
    <row r="770301" spans="63:63" x14ac:dyDescent="0.25">
      <c r="BK770301" s="2311"/>
    </row>
    <row r="770325" spans="63:63" x14ac:dyDescent="0.25">
      <c r="BK770325" s="2315"/>
    </row>
    <row r="770326" spans="63:63" x14ac:dyDescent="0.25">
      <c r="BK770326" s="2311"/>
    </row>
    <row r="770350" spans="63:63" x14ac:dyDescent="0.25">
      <c r="BK770350" s="2315"/>
    </row>
    <row r="770351" spans="63:63" x14ac:dyDescent="0.25">
      <c r="BK770351" s="2311"/>
    </row>
    <row r="770375" spans="63:63" x14ac:dyDescent="0.25">
      <c r="BK770375" s="2315"/>
    </row>
    <row r="770376" spans="63:63" x14ac:dyDescent="0.25">
      <c r="BK770376" s="2311"/>
    </row>
    <row r="770400" spans="63:63" x14ac:dyDescent="0.25">
      <c r="BK770400" s="2315"/>
    </row>
    <row r="770401" spans="63:63" x14ac:dyDescent="0.25">
      <c r="BK770401" s="2311"/>
    </row>
    <row r="770425" spans="63:63" x14ac:dyDescent="0.25">
      <c r="BK770425" s="2315"/>
    </row>
    <row r="770426" spans="63:63" x14ac:dyDescent="0.25">
      <c r="BK770426" s="2311"/>
    </row>
    <row r="770450" spans="63:63" x14ac:dyDescent="0.25">
      <c r="BK770450" s="2315"/>
    </row>
    <row r="770451" spans="63:63" x14ac:dyDescent="0.25">
      <c r="BK770451" s="2311"/>
    </row>
    <row r="770475" spans="63:63" x14ac:dyDescent="0.25">
      <c r="BK770475" s="2315"/>
    </row>
    <row r="770476" spans="63:63" x14ac:dyDescent="0.25">
      <c r="BK770476" s="2311"/>
    </row>
    <row r="770500" spans="63:63" x14ac:dyDescent="0.25">
      <c r="BK770500" s="2315"/>
    </row>
    <row r="770501" spans="63:63" x14ac:dyDescent="0.25">
      <c r="BK770501" s="2311"/>
    </row>
    <row r="770525" spans="63:63" x14ac:dyDescent="0.25">
      <c r="BK770525" s="2315"/>
    </row>
    <row r="770526" spans="63:63" x14ac:dyDescent="0.25">
      <c r="BK770526" s="2311"/>
    </row>
    <row r="770550" spans="63:63" x14ac:dyDescent="0.25">
      <c r="BK770550" s="2315"/>
    </row>
    <row r="770551" spans="63:63" x14ac:dyDescent="0.25">
      <c r="BK770551" s="2311"/>
    </row>
    <row r="770575" spans="63:63" x14ac:dyDescent="0.25">
      <c r="BK770575" s="2315"/>
    </row>
    <row r="770576" spans="63:63" x14ac:dyDescent="0.25">
      <c r="BK770576" s="2311"/>
    </row>
    <row r="770600" spans="63:63" x14ac:dyDescent="0.25">
      <c r="BK770600" s="2315"/>
    </row>
    <row r="770601" spans="63:63" x14ac:dyDescent="0.25">
      <c r="BK770601" s="2311"/>
    </row>
    <row r="770625" spans="63:63" x14ac:dyDescent="0.25">
      <c r="BK770625" s="2315"/>
    </row>
    <row r="770626" spans="63:63" x14ac:dyDescent="0.25">
      <c r="BK770626" s="2311"/>
    </row>
    <row r="770650" spans="63:63" x14ac:dyDescent="0.25">
      <c r="BK770650" s="2315"/>
    </row>
    <row r="770651" spans="63:63" x14ac:dyDescent="0.25">
      <c r="BK770651" s="2311"/>
    </row>
    <row r="770675" spans="63:63" x14ac:dyDescent="0.25">
      <c r="BK770675" s="2315"/>
    </row>
    <row r="770676" spans="63:63" x14ac:dyDescent="0.25">
      <c r="BK770676" s="2311"/>
    </row>
    <row r="770700" spans="63:63" x14ac:dyDescent="0.25">
      <c r="BK770700" s="2315"/>
    </row>
    <row r="770701" spans="63:63" x14ac:dyDescent="0.25">
      <c r="BK770701" s="2311"/>
    </row>
    <row r="770725" spans="63:63" x14ac:dyDescent="0.25">
      <c r="BK770725" s="2315"/>
    </row>
    <row r="770726" spans="63:63" x14ac:dyDescent="0.25">
      <c r="BK770726" s="2311"/>
    </row>
    <row r="770750" spans="63:63" x14ac:dyDescent="0.25">
      <c r="BK770750" s="2315"/>
    </row>
    <row r="770751" spans="63:63" x14ac:dyDescent="0.25">
      <c r="BK770751" s="2311"/>
    </row>
    <row r="770775" spans="63:63" x14ac:dyDescent="0.25">
      <c r="BK770775" s="2315"/>
    </row>
    <row r="770776" spans="63:63" x14ac:dyDescent="0.25">
      <c r="BK770776" s="2311"/>
    </row>
    <row r="770800" spans="63:63" x14ac:dyDescent="0.25">
      <c r="BK770800" s="2315"/>
    </row>
    <row r="770801" spans="63:63" x14ac:dyDescent="0.25">
      <c r="BK770801" s="2311"/>
    </row>
    <row r="770825" spans="63:63" x14ac:dyDescent="0.25">
      <c r="BK770825" s="2315"/>
    </row>
    <row r="770826" spans="63:63" x14ac:dyDescent="0.25">
      <c r="BK770826" s="2311"/>
    </row>
    <row r="770850" spans="63:63" x14ac:dyDescent="0.25">
      <c r="BK770850" s="2315"/>
    </row>
    <row r="770851" spans="63:63" x14ac:dyDescent="0.25">
      <c r="BK770851" s="2311"/>
    </row>
    <row r="770875" spans="63:63" x14ac:dyDescent="0.25">
      <c r="BK770875" s="2315"/>
    </row>
    <row r="770876" spans="63:63" x14ac:dyDescent="0.25">
      <c r="BK770876" s="2311"/>
    </row>
    <row r="770900" spans="63:63" x14ac:dyDescent="0.25">
      <c r="BK770900" s="2315"/>
    </row>
    <row r="770901" spans="63:63" x14ac:dyDescent="0.25">
      <c r="BK770901" s="2311"/>
    </row>
    <row r="770925" spans="63:63" x14ac:dyDescent="0.25">
      <c r="BK770925" s="2315"/>
    </row>
    <row r="770926" spans="63:63" x14ac:dyDescent="0.25">
      <c r="BK770926" s="2311"/>
    </row>
    <row r="770950" spans="63:63" x14ac:dyDescent="0.25">
      <c r="BK770950" s="2315"/>
    </row>
    <row r="770951" spans="63:63" x14ac:dyDescent="0.25">
      <c r="BK770951" s="2311"/>
    </row>
    <row r="770975" spans="63:63" x14ac:dyDescent="0.25">
      <c r="BK770975" s="2315"/>
    </row>
    <row r="770976" spans="63:63" x14ac:dyDescent="0.25">
      <c r="BK770976" s="2311"/>
    </row>
    <row r="771000" spans="63:63" x14ac:dyDescent="0.25">
      <c r="BK771000" s="2315"/>
    </row>
    <row r="771001" spans="63:63" x14ac:dyDescent="0.25">
      <c r="BK771001" s="2311"/>
    </row>
    <row r="771025" spans="63:63" x14ac:dyDescent="0.25">
      <c r="BK771025" s="2315"/>
    </row>
    <row r="771026" spans="63:63" x14ac:dyDescent="0.25">
      <c r="BK771026" s="2311"/>
    </row>
    <row r="771050" spans="63:63" x14ac:dyDescent="0.25">
      <c r="BK771050" s="2315"/>
    </row>
    <row r="771051" spans="63:63" x14ac:dyDescent="0.25">
      <c r="BK771051" s="2311"/>
    </row>
    <row r="771075" spans="63:63" x14ac:dyDescent="0.25">
      <c r="BK771075" s="2315"/>
    </row>
    <row r="771076" spans="63:63" x14ac:dyDescent="0.25">
      <c r="BK771076" s="2311"/>
    </row>
    <row r="771100" spans="63:63" x14ac:dyDescent="0.25">
      <c r="BK771100" s="2315"/>
    </row>
    <row r="771101" spans="63:63" x14ac:dyDescent="0.25">
      <c r="BK771101" s="2311"/>
    </row>
    <row r="771125" spans="63:63" x14ac:dyDescent="0.25">
      <c r="BK771125" s="2315"/>
    </row>
    <row r="771126" spans="63:63" x14ac:dyDescent="0.25">
      <c r="BK771126" s="2311"/>
    </row>
    <row r="771150" spans="63:63" x14ac:dyDescent="0.25">
      <c r="BK771150" s="2315"/>
    </row>
    <row r="771151" spans="63:63" x14ac:dyDescent="0.25">
      <c r="BK771151" s="2311"/>
    </row>
    <row r="771175" spans="63:63" x14ac:dyDescent="0.25">
      <c r="BK771175" s="2315"/>
    </row>
    <row r="771176" spans="63:63" x14ac:dyDescent="0.25">
      <c r="BK771176" s="2311"/>
    </row>
    <row r="771200" spans="63:63" x14ac:dyDescent="0.25">
      <c r="BK771200" s="2315"/>
    </row>
    <row r="771201" spans="63:63" x14ac:dyDescent="0.25">
      <c r="BK771201" s="2311"/>
    </row>
    <row r="771225" spans="63:63" x14ac:dyDescent="0.25">
      <c r="BK771225" s="2315"/>
    </row>
    <row r="771226" spans="63:63" x14ac:dyDescent="0.25">
      <c r="BK771226" s="2311"/>
    </row>
    <row r="771250" spans="63:63" x14ac:dyDescent="0.25">
      <c r="BK771250" s="2315"/>
    </row>
    <row r="771251" spans="63:63" x14ac:dyDescent="0.25">
      <c r="BK771251" s="2311"/>
    </row>
    <row r="771275" spans="63:63" x14ac:dyDescent="0.25">
      <c r="BK771275" s="2315"/>
    </row>
    <row r="771276" spans="63:63" x14ac:dyDescent="0.25">
      <c r="BK771276" s="2311"/>
    </row>
    <row r="771300" spans="63:63" x14ac:dyDescent="0.25">
      <c r="BK771300" s="2315"/>
    </row>
    <row r="771301" spans="63:63" x14ac:dyDescent="0.25">
      <c r="BK771301" s="2311"/>
    </row>
    <row r="771325" spans="63:63" x14ac:dyDescent="0.25">
      <c r="BK771325" s="2315"/>
    </row>
    <row r="771326" spans="63:63" x14ac:dyDescent="0.25">
      <c r="BK771326" s="2311"/>
    </row>
    <row r="771350" spans="63:63" x14ac:dyDescent="0.25">
      <c r="BK771350" s="2315"/>
    </row>
    <row r="771351" spans="63:63" x14ac:dyDescent="0.25">
      <c r="BK771351" s="2311"/>
    </row>
    <row r="771375" spans="63:63" x14ac:dyDescent="0.25">
      <c r="BK771375" s="2315"/>
    </row>
    <row r="771376" spans="63:63" x14ac:dyDescent="0.25">
      <c r="BK771376" s="2311"/>
    </row>
    <row r="771400" spans="63:63" x14ac:dyDescent="0.25">
      <c r="BK771400" s="2315"/>
    </row>
    <row r="771401" spans="63:63" x14ac:dyDescent="0.25">
      <c r="BK771401" s="2311"/>
    </row>
    <row r="771425" spans="63:63" x14ac:dyDescent="0.25">
      <c r="BK771425" s="2315"/>
    </row>
    <row r="771426" spans="63:63" x14ac:dyDescent="0.25">
      <c r="BK771426" s="2311"/>
    </row>
    <row r="771450" spans="63:63" x14ac:dyDescent="0.25">
      <c r="BK771450" s="2315"/>
    </row>
    <row r="771451" spans="63:63" x14ac:dyDescent="0.25">
      <c r="BK771451" s="2311"/>
    </row>
    <row r="771475" spans="63:63" x14ac:dyDescent="0.25">
      <c r="BK771475" s="2315"/>
    </row>
    <row r="771476" spans="63:63" x14ac:dyDescent="0.25">
      <c r="BK771476" s="2311"/>
    </row>
    <row r="771500" spans="63:63" x14ac:dyDescent="0.25">
      <c r="BK771500" s="2315"/>
    </row>
    <row r="771501" spans="63:63" x14ac:dyDescent="0.25">
      <c r="BK771501" s="2311"/>
    </row>
    <row r="771525" spans="63:63" x14ac:dyDescent="0.25">
      <c r="BK771525" s="2315"/>
    </row>
    <row r="771526" spans="63:63" x14ac:dyDescent="0.25">
      <c r="BK771526" s="2311"/>
    </row>
    <row r="771550" spans="63:63" x14ac:dyDescent="0.25">
      <c r="BK771550" s="2315"/>
    </row>
    <row r="771551" spans="63:63" x14ac:dyDescent="0.25">
      <c r="BK771551" s="2311"/>
    </row>
    <row r="771575" spans="63:63" x14ac:dyDescent="0.25">
      <c r="BK771575" s="2315"/>
    </row>
    <row r="771576" spans="63:63" x14ac:dyDescent="0.25">
      <c r="BK771576" s="2311"/>
    </row>
    <row r="771600" spans="63:63" x14ac:dyDescent="0.25">
      <c r="BK771600" s="2315"/>
    </row>
    <row r="771601" spans="63:63" x14ac:dyDescent="0.25">
      <c r="BK771601" s="2311"/>
    </row>
    <row r="771625" spans="63:63" x14ac:dyDescent="0.25">
      <c r="BK771625" s="2315"/>
    </row>
    <row r="771626" spans="63:63" x14ac:dyDescent="0.25">
      <c r="BK771626" s="2311"/>
    </row>
    <row r="771650" spans="63:63" x14ac:dyDescent="0.25">
      <c r="BK771650" s="2315"/>
    </row>
    <row r="771651" spans="63:63" x14ac:dyDescent="0.25">
      <c r="BK771651" s="2311"/>
    </row>
    <row r="771675" spans="63:63" x14ac:dyDescent="0.25">
      <c r="BK771675" s="2315"/>
    </row>
    <row r="771676" spans="63:63" x14ac:dyDescent="0.25">
      <c r="BK771676" s="2311"/>
    </row>
    <row r="771700" spans="63:63" x14ac:dyDescent="0.25">
      <c r="BK771700" s="2315"/>
    </row>
    <row r="771701" spans="63:63" x14ac:dyDescent="0.25">
      <c r="BK771701" s="2311"/>
    </row>
    <row r="771725" spans="63:63" x14ac:dyDescent="0.25">
      <c r="BK771725" s="2315"/>
    </row>
    <row r="771726" spans="63:63" x14ac:dyDescent="0.25">
      <c r="BK771726" s="2311"/>
    </row>
    <row r="771750" spans="63:63" x14ac:dyDescent="0.25">
      <c r="BK771750" s="2315"/>
    </row>
    <row r="771751" spans="63:63" x14ac:dyDescent="0.25">
      <c r="BK771751" s="2311"/>
    </row>
    <row r="771775" spans="63:63" x14ac:dyDescent="0.25">
      <c r="BK771775" s="2315"/>
    </row>
    <row r="771776" spans="63:63" x14ac:dyDescent="0.25">
      <c r="BK771776" s="2311"/>
    </row>
    <row r="771800" spans="63:63" x14ac:dyDescent="0.25">
      <c r="BK771800" s="2315"/>
    </row>
    <row r="771801" spans="63:63" x14ac:dyDescent="0.25">
      <c r="BK771801" s="2311"/>
    </row>
    <row r="771825" spans="63:63" x14ac:dyDescent="0.25">
      <c r="BK771825" s="2315"/>
    </row>
    <row r="771826" spans="63:63" x14ac:dyDescent="0.25">
      <c r="BK771826" s="2311"/>
    </row>
    <row r="771850" spans="63:63" x14ac:dyDescent="0.25">
      <c r="BK771850" s="2315"/>
    </row>
    <row r="771851" spans="63:63" x14ac:dyDescent="0.25">
      <c r="BK771851" s="2311"/>
    </row>
    <row r="771875" spans="63:63" x14ac:dyDescent="0.25">
      <c r="BK771875" s="2315"/>
    </row>
    <row r="771876" spans="63:63" x14ac:dyDescent="0.25">
      <c r="BK771876" s="2311"/>
    </row>
    <row r="771900" spans="63:63" x14ac:dyDescent="0.25">
      <c r="BK771900" s="2315"/>
    </row>
    <row r="771901" spans="63:63" x14ac:dyDescent="0.25">
      <c r="BK771901" s="2311"/>
    </row>
    <row r="771925" spans="63:63" x14ac:dyDescent="0.25">
      <c r="BK771925" s="2315"/>
    </row>
    <row r="771926" spans="63:63" x14ac:dyDescent="0.25">
      <c r="BK771926" s="2311"/>
    </row>
    <row r="771950" spans="63:63" x14ac:dyDescent="0.25">
      <c r="BK771950" s="2315"/>
    </row>
    <row r="771951" spans="63:63" x14ac:dyDescent="0.25">
      <c r="BK771951" s="2311"/>
    </row>
    <row r="771975" spans="63:63" x14ac:dyDescent="0.25">
      <c r="BK771975" s="2315"/>
    </row>
    <row r="771976" spans="63:63" x14ac:dyDescent="0.25">
      <c r="BK771976" s="2311"/>
    </row>
    <row r="772000" spans="63:63" x14ac:dyDescent="0.25">
      <c r="BK772000" s="2315"/>
    </row>
    <row r="772001" spans="63:63" x14ac:dyDescent="0.25">
      <c r="BK772001" s="2311"/>
    </row>
    <row r="772025" spans="63:63" x14ac:dyDescent="0.25">
      <c r="BK772025" s="2315"/>
    </row>
    <row r="772026" spans="63:63" x14ac:dyDescent="0.25">
      <c r="BK772026" s="2311"/>
    </row>
    <row r="772050" spans="63:63" x14ac:dyDescent="0.25">
      <c r="BK772050" s="2315"/>
    </row>
    <row r="772051" spans="63:63" x14ac:dyDescent="0.25">
      <c r="BK772051" s="2311"/>
    </row>
    <row r="772075" spans="63:63" x14ac:dyDescent="0.25">
      <c r="BK772075" s="2315"/>
    </row>
    <row r="772076" spans="63:63" x14ac:dyDescent="0.25">
      <c r="BK772076" s="2311"/>
    </row>
    <row r="772100" spans="63:63" x14ac:dyDescent="0.25">
      <c r="BK772100" s="2315"/>
    </row>
    <row r="772101" spans="63:63" x14ac:dyDescent="0.25">
      <c r="BK772101" s="2311"/>
    </row>
    <row r="772125" spans="63:63" x14ac:dyDescent="0.25">
      <c r="BK772125" s="2315"/>
    </row>
    <row r="772126" spans="63:63" x14ac:dyDescent="0.25">
      <c r="BK772126" s="2311"/>
    </row>
    <row r="772150" spans="63:63" x14ac:dyDescent="0.25">
      <c r="BK772150" s="2315"/>
    </row>
    <row r="772151" spans="63:63" x14ac:dyDescent="0.25">
      <c r="BK772151" s="2311"/>
    </row>
    <row r="772175" spans="63:63" x14ac:dyDescent="0.25">
      <c r="BK772175" s="2315"/>
    </row>
    <row r="772176" spans="63:63" x14ac:dyDescent="0.25">
      <c r="BK772176" s="2311"/>
    </row>
    <row r="772200" spans="63:63" x14ac:dyDescent="0.25">
      <c r="BK772200" s="2315"/>
    </row>
    <row r="772201" spans="63:63" x14ac:dyDescent="0.25">
      <c r="BK772201" s="2311"/>
    </row>
    <row r="772225" spans="63:63" x14ac:dyDescent="0.25">
      <c r="BK772225" s="2315"/>
    </row>
    <row r="772226" spans="63:63" x14ac:dyDescent="0.25">
      <c r="BK772226" s="2311"/>
    </row>
    <row r="772250" spans="63:63" x14ac:dyDescent="0.25">
      <c r="BK772250" s="2315"/>
    </row>
    <row r="772251" spans="63:63" x14ac:dyDescent="0.25">
      <c r="BK772251" s="2311"/>
    </row>
    <row r="772275" spans="63:63" x14ac:dyDescent="0.25">
      <c r="BK772275" s="2315"/>
    </row>
    <row r="772276" spans="63:63" x14ac:dyDescent="0.25">
      <c r="BK772276" s="2311"/>
    </row>
    <row r="772300" spans="63:63" x14ac:dyDescent="0.25">
      <c r="BK772300" s="2315"/>
    </row>
    <row r="772301" spans="63:63" x14ac:dyDescent="0.25">
      <c r="BK772301" s="2311"/>
    </row>
    <row r="772325" spans="63:63" x14ac:dyDescent="0.25">
      <c r="BK772325" s="2315"/>
    </row>
    <row r="772326" spans="63:63" x14ac:dyDescent="0.25">
      <c r="BK772326" s="2311"/>
    </row>
    <row r="772350" spans="63:63" x14ac:dyDescent="0.25">
      <c r="BK772350" s="2315"/>
    </row>
    <row r="772351" spans="63:63" x14ac:dyDescent="0.25">
      <c r="BK772351" s="2311"/>
    </row>
    <row r="772375" spans="63:63" x14ac:dyDescent="0.25">
      <c r="BK772375" s="2315"/>
    </row>
    <row r="772376" spans="63:63" x14ac:dyDescent="0.25">
      <c r="BK772376" s="2311"/>
    </row>
    <row r="772400" spans="63:63" x14ac:dyDescent="0.25">
      <c r="BK772400" s="2315"/>
    </row>
    <row r="772401" spans="63:63" x14ac:dyDescent="0.25">
      <c r="BK772401" s="2311"/>
    </row>
    <row r="772425" spans="63:63" x14ac:dyDescent="0.25">
      <c r="BK772425" s="2315"/>
    </row>
    <row r="772426" spans="63:63" x14ac:dyDescent="0.25">
      <c r="BK772426" s="2311"/>
    </row>
    <row r="772450" spans="63:63" x14ac:dyDescent="0.25">
      <c r="BK772450" s="2315"/>
    </row>
    <row r="772451" spans="63:63" x14ac:dyDescent="0.25">
      <c r="BK772451" s="2311"/>
    </row>
    <row r="772475" spans="63:63" x14ac:dyDescent="0.25">
      <c r="BK772475" s="2315"/>
    </row>
    <row r="772476" spans="63:63" x14ac:dyDescent="0.25">
      <c r="BK772476" s="2311"/>
    </row>
    <row r="772500" spans="63:63" x14ac:dyDescent="0.25">
      <c r="BK772500" s="2315"/>
    </row>
    <row r="772501" spans="63:63" x14ac:dyDescent="0.25">
      <c r="BK772501" s="2311"/>
    </row>
    <row r="772525" spans="63:63" x14ac:dyDescent="0.25">
      <c r="BK772525" s="2315"/>
    </row>
    <row r="772526" spans="63:63" x14ac:dyDescent="0.25">
      <c r="BK772526" s="2311"/>
    </row>
    <row r="772550" spans="63:63" x14ac:dyDescent="0.25">
      <c r="BK772550" s="2315"/>
    </row>
    <row r="772551" spans="63:63" x14ac:dyDescent="0.25">
      <c r="BK772551" s="2311"/>
    </row>
    <row r="772575" spans="63:63" x14ac:dyDescent="0.25">
      <c r="BK772575" s="2315"/>
    </row>
    <row r="772576" spans="63:63" x14ac:dyDescent="0.25">
      <c r="BK772576" s="2311"/>
    </row>
    <row r="772600" spans="63:63" x14ac:dyDescent="0.25">
      <c r="BK772600" s="2315"/>
    </row>
    <row r="772601" spans="63:63" x14ac:dyDescent="0.25">
      <c r="BK772601" s="2311"/>
    </row>
    <row r="772625" spans="63:63" x14ac:dyDescent="0.25">
      <c r="BK772625" s="2315"/>
    </row>
    <row r="772626" spans="63:63" x14ac:dyDescent="0.25">
      <c r="BK772626" s="2311"/>
    </row>
    <row r="772650" spans="63:63" x14ac:dyDescent="0.25">
      <c r="BK772650" s="2315"/>
    </row>
    <row r="772651" spans="63:63" x14ac:dyDescent="0.25">
      <c r="BK772651" s="2311"/>
    </row>
    <row r="772675" spans="63:63" x14ac:dyDescent="0.25">
      <c r="BK772675" s="2315"/>
    </row>
    <row r="772676" spans="63:63" x14ac:dyDescent="0.25">
      <c r="BK772676" s="2311"/>
    </row>
    <row r="772700" spans="63:63" x14ac:dyDescent="0.25">
      <c r="BK772700" s="2315"/>
    </row>
    <row r="772701" spans="63:63" x14ac:dyDescent="0.25">
      <c r="BK772701" s="2311"/>
    </row>
    <row r="772725" spans="63:63" x14ac:dyDescent="0.25">
      <c r="BK772725" s="2315"/>
    </row>
    <row r="772726" spans="63:63" x14ac:dyDescent="0.25">
      <c r="BK772726" s="2311"/>
    </row>
    <row r="772750" spans="63:63" x14ac:dyDescent="0.25">
      <c r="BK772750" s="2315"/>
    </row>
    <row r="772751" spans="63:63" x14ac:dyDescent="0.25">
      <c r="BK772751" s="2311"/>
    </row>
    <row r="772775" spans="63:63" x14ac:dyDescent="0.25">
      <c r="BK772775" s="2315"/>
    </row>
    <row r="772776" spans="63:63" x14ac:dyDescent="0.25">
      <c r="BK772776" s="2311"/>
    </row>
    <row r="772800" spans="63:63" x14ac:dyDescent="0.25">
      <c r="BK772800" s="2315"/>
    </row>
    <row r="772801" spans="63:63" x14ac:dyDescent="0.25">
      <c r="BK772801" s="2311"/>
    </row>
    <row r="772825" spans="63:63" x14ac:dyDescent="0.25">
      <c r="BK772825" s="2315"/>
    </row>
    <row r="772826" spans="63:63" x14ac:dyDescent="0.25">
      <c r="BK772826" s="2311"/>
    </row>
    <row r="772850" spans="63:63" x14ac:dyDescent="0.25">
      <c r="BK772850" s="2315"/>
    </row>
    <row r="772851" spans="63:63" x14ac:dyDescent="0.25">
      <c r="BK772851" s="2311"/>
    </row>
    <row r="772875" spans="63:63" x14ac:dyDescent="0.25">
      <c r="BK772875" s="2315"/>
    </row>
    <row r="772876" spans="63:63" x14ac:dyDescent="0.25">
      <c r="BK772876" s="2311"/>
    </row>
    <row r="772900" spans="63:63" x14ac:dyDescent="0.25">
      <c r="BK772900" s="2315"/>
    </row>
    <row r="772901" spans="63:63" x14ac:dyDescent="0.25">
      <c r="BK772901" s="2311"/>
    </row>
    <row r="772925" spans="63:63" x14ac:dyDescent="0.25">
      <c r="BK772925" s="2315"/>
    </row>
    <row r="772926" spans="63:63" x14ac:dyDescent="0.25">
      <c r="BK772926" s="2311"/>
    </row>
    <row r="772950" spans="63:63" x14ac:dyDescent="0.25">
      <c r="BK772950" s="2315"/>
    </row>
    <row r="772951" spans="63:63" x14ac:dyDescent="0.25">
      <c r="BK772951" s="2311"/>
    </row>
    <row r="772975" spans="63:63" x14ac:dyDescent="0.25">
      <c r="BK772975" s="2315"/>
    </row>
    <row r="772976" spans="63:63" x14ac:dyDescent="0.25">
      <c r="BK772976" s="2311"/>
    </row>
    <row r="773000" spans="63:63" x14ac:dyDescent="0.25">
      <c r="BK773000" s="2315"/>
    </row>
    <row r="773001" spans="63:63" x14ac:dyDescent="0.25">
      <c r="BK773001" s="2311"/>
    </row>
    <row r="773025" spans="63:63" x14ac:dyDescent="0.25">
      <c r="BK773025" s="2315"/>
    </row>
    <row r="773026" spans="63:63" x14ac:dyDescent="0.25">
      <c r="BK773026" s="2311"/>
    </row>
    <row r="773050" spans="63:63" x14ac:dyDescent="0.25">
      <c r="BK773050" s="2315"/>
    </row>
    <row r="773051" spans="63:63" x14ac:dyDescent="0.25">
      <c r="BK773051" s="2311"/>
    </row>
    <row r="773075" spans="63:63" x14ac:dyDescent="0.25">
      <c r="BK773075" s="2315"/>
    </row>
    <row r="773076" spans="63:63" x14ac:dyDescent="0.25">
      <c r="BK773076" s="2311"/>
    </row>
    <row r="773100" spans="63:63" x14ac:dyDescent="0.25">
      <c r="BK773100" s="2315"/>
    </row>
    <row r="773101" spans="63:63" x14ac:dyDescent="0.25">
      <c r="BK773101" s="2311"/>
    </row>
    <row r="773125" spans="63:63" x14ac:dyDescent="0.25">
      <c r="BK773125" s="2315"/>
    </row>
    <row r="773126" spans="63:63" x14ac:dyDescent="0.25">
      <c r="BK773126" s="2311"/>
    </row>
    <row r="773150" spans="63:63" x14ac:dyDescent="0.25">
      <c r="BK773150" s="2315"/>
    </row>
    <row r="773151" spans="63:63" x14ac:dyDescent="0.25">
      <c r="BK773151" s="2311"/>
    </row>
    <row r="773175" spans="63:63" x14ac:dyDescent="0.25">
      <c r="BK773175" s="2315"/>
    </row>
    <row r="773176" spans="63:63" x14ac:dyDescent="0.25">
      <c r="BK773176" s="2311"/>
    </row>
    <row r="773200" spans="63:63" x14ac:dyDescent="0.25">
      <c r="BK773200" s="2315"/>
    </row>
    <row r="773201" spans="63:63" x14ac:dyDescent="0.25">
      <c r="BK773201" s="2311"/>
    </row>
    <row r="773225" spans="63:63" x14ac:dyDescent="0.25">
      <c r="BK773225" s="2315"/>
    </row>
    <row r="773226" spans="63:63" x14ac:dyDescent="0.25">
      <c r="BK773226" s="2311"/>
    </row>
    <row r="773250" spans="63:63" x14ac:dyDescent="0.25">
      <c r="BK773250" s="2315"/>
    </row>
    <row r="773251" spans="63:63" x14ac:dyDescent="0.25">
      <c r="BK773251" s="2311"/>
    </row>
    <row r="773275" spans="63:63" x14ac:dyDescent="0.25">
      <c r="BK773275" s="2315"/>
    </row>
    <row r="773276" spans="63:63" x14ac:dyDescent="0.25">
      <c r="BK773276" s="2311"/>
    </row>
    <row r="773300" spans="63:63" x14ac:dyDescent="0.25">
      <c r="BK773300" s="2315"/>
    </row>
    <row r="773301" spans="63:63" x14ac:dyDescent="0.25">
      <c r="BK773301" s="2311"/>
    </row>
    <row r="773325" spans="63:63" x14ac:dyDescent="0.25">
      <c r="BK773325" s="2315"/>
    </row>
    <row r="773326" spans="63:63" x14ac:dyDescent="0.25">
      <c r="BK773326" s="2311"/>
    </row>
    <row r="773350" spans="63:63" x14ac:dyDescent="0.25">
      <c r="BK773350" s="2315"/>
    </row>
    <row r="773351" spans="63:63" x14ac:dyDescent="0.25">
      <c r="BK773351" s="2311"/>
    </row>
    <row r="773375" spans="63:63" x14ac:dyDescent="0.25">
      <c r="BK773375" s="2315"/>
    </row>
    <row r="773376" spans="63:63" x14ac:dyDescent="0.25">
      <c r="BK773376" s="2311"/>
    </row>
    <row r="773400" spans="63:63" x14ac:dyDescent="0.25">
      <c r="BK773400" s="2315"/>
    </row>
    <row r="773401" spans="63:63" x14ac:dyDescent="0.25">
      <c r="BK773401" s="2311"/>
    </row>
    <row r="773425" spans="63:63" x14ac:dyDescent="0.25">
      <c r="BK773425" s="2315"/>
    </row>
    <row r="773426" spans="63:63" x14ac:dyDescent="0.25">
      <c r="BK773426" s="2311"/>
    </row>
    <row r="773450" spans="63:63" x14ac:dyDescent="0.25">
      <c r="BK773450" s="2315"/>
    </row>
    <row r="773451" spans="63:63" x14ac:dyDescent="0.25">
      <c r="BK773451" s="2311"/>
    </row>
    <row r="773475" spans="63:63" x14ac:dyDescent="0.25">
      <c r="BK773475" s="2315"/>
    </row>
    <row r="773476" spans="63:63" x14ac:dyDescent="0.25">
      <c r="BK773476" s="2311"/>
    </row>
    <row r="773500" spans="63:63" x14ac:dyDescent="0.25">
      <c r="BK773500" s="2315"/>
    </row>
    <row r="773501" spans="63:63" x14ac:dyDescent="0.25">
      <c r="BK773501" s="2311"/>
    </row>
    <row r="773525" spans="63:63" x14ac:dyDescent="0.25">
      <c r="BK773525" s="2315"/>
    </row>
    <row r="773526" spans="63:63" x14ac:dyDescent="0.25">
      <c r="BK773526" s="2311"/>
    </row>
    <row r="773550" spans="63:63" x14ac:dyDescent="0.25">
      <c r="BK773550" s="2315"/>
    </row>
    <row r="773551" spans="63:63" x14ac:dyDescent="0.25">
      <c r="BK773551" s="2311"/>
    </row>
    <row r="773575" spans="63:63" x14ac:dyDescent="0.25">
      <c r="BK773575" s="2315"/>
    </row>
    <row r="773576" spans="63:63" x14ac:dyDescent="0.25">
      <c r="BK773576" s="2311"/>
    </row>
    <row r="773600" spans="63:63" x14ac:dyDescent="0.25">
      <c r="BK773600" s="2315"/>
    </row>
    <row r="773601" spans="63:63" x14ac:dyDescent="0.25">
      <c r="BK773601" s="2311"/>
    </row>
    <row r="773625" spans="63:63" x14ac:dyDescent="0.25">
      <c r="BK773625" s="2315"/>
    </row>
    <row r="773626" spans="63:63" x14ac:dyDescent="0.25">
      <c r="BK773626" s="2311"/>
    </row>
    <row r="773650" spans="63:63" x14ac:dyDescent="0.25">
      <c r="BK773650" s="2315"/>
    </row>
    <row r="773651" spans="63:63" x14ac:dyDescent="0.25">
      <c r="BK773651" s="2311"/>
    </row>
    <row r="773675" spans="63:63" x14ac:dyDescent="0.25">
      <c r="BK773675" s="2315"/>
    </row>
    <row r="773676" spans="63:63" x14ac:dyDescent="0.25">
      <c r="BK773676" s="2311"/>
    </row>
    <row r="773700" spans="63:63" x14ac:dyDescent="0.25">
      <c r="BK773700" s="2315"/>
    </row>
    <row r="773701" spans="63:63" x14ac:dyDescent="0.25">
      <c r="BK773701" s="2311"/>
    </row>
    <row r="773725" spans="63:63" x14ac:dyDescent="0.25">
      <c r="BK773725" s="2315"/>
    </row>
    <row r="773726" spans="63:63" x14ac:dyDescent="0.25">
      <c r="BK773726" s="2311"/>
    </row>
    <row r="773750" spans="63:63" x14ac:dyDescent="0.25">
      <c r="BK773750" s="2315"/>
    </row>
    <row r="773751" spans="63:63" x14ac:dyDescent="0.25">
      <c r="BK773751" s="2311"/>
    </row>
    <row r="773775" spans="63:63" x14ac:dyDescent="0.25">
      <c r="BK773775" s="2315"/>
    </row>
    <row r="773776" spans="63:63" x14ac:dyDescent="0.25">
      <c r="BK773776" s="2311"/>
    </row>
    <row r="773800" spans="63:63" x14ac:dyDescent="0.25">
      <c r="BK773800" s="2315"/>
    </row>
    <row r="773801" spans="63:63" x14ac:dyDescent="0.25">
      <c r="BK773801" s="2311"/>
    </row>
    <row r="773825" spans="63:63" x14ac:dyDescent="0.25">
      <c r="BK773825" s="2315"/>
    </row>
    <row r="773826" spans="63:63" x14ac:dyDescent="0.25">
      <c r="BK773826" s="2311"/>
    </row>
    <row r="773850" spans="63:63" x14ac:dyDescent="0.25">
      <c r="BK773850" s="2315"/>
    </row>
    <row r="773851" spans="63:63" x14ac:dyDescent="0.25">
      <c r="BK773851" s="2311"/>
    </row>
    <row r="773875" spans="63:63" x14ac:dyDescent="0.25">
      <c r="BK773875" s="2315"/>
    </row>
    <row r="773876" spans="63:63" x14ac:dyDescent="0.25">
      <c r="BK773876" s="2311"/>
    </row>
    <row r="773900" spans="63:63" x14ac:dyDescent="0.25">
      <c r="BK773900" s="2315"/>
    </row>
    <row r="773901" spans="63:63" x14ac:dyDescent="0.25">
      <c r="BK773901" s="2311"/>
    </row>
    <row r="773925" spans="63:63" x14ac:dyDescent="0.25">
      <c r="BK773925" s="2315"/>
    </row>
    <row r="773926" spans="63:63" x14ac:dyDescent="0.25">
      <c r="BK773926" s="2311"/>
    </row>
    <row r="773950" spans="63:63" x14ac:dyDescent="0.25">
      <c r="BK773950" s="2315"/>
    </row>
    <row r="773951" spans="63:63" x14ac:dyDescent="0.25">
      <c r="BK773951" s="2311"/>
    </row>
    <row r="773975" spans="63:63" x14ac:dyDescent="0.25">
      <c r="BK773975" s="2315"/>
    </row>
    <row r="773976" spans="63:63" x14ac:dyDescent="0.25">
      <c r="BK773976" s="2311"/>
    </row>
    <row r="774000" spans="63:63" x14ac:dyDescent="0.25">
      <c r="BK774000" s="2315"/>
    </row>
    <row r="774001" spans="63:63" x14ac:dyDescent="0.25">
      <c r="BK774001" s="2311"/>
    </row>
    <row r="774025" spans="63:63" x14ac:dyDescent="0.25">
      <c r="BK774025" s="2315"/>
    </row>
    <row r="774026" spans="63:63" x14ac:dyDescent="0.25">
      <c r="BK774026" s="2311"/>
    </row>
    <row r="774050" spans="63:63" x14ac:dyDescent="0.25">
      <c r="BK774050" s="2315"/>
    </row>
    <row r="774051" spans="63:63" x14ac:dyDescent="0.25">
      <c r="BK774051" s="2311"/>
    </row>
    <row r="774075" spans="63:63" x14ac:dyDescent="0.25">
      <c r="BK774075" s="2315"/>
    </row>
    <row r="774076" spans="63:63" x14ac:dyDescent="0.25">
      <c r="BK774076" s="2311"/>
    </row>
    <row r="774100" spans="63:63" x14ac:dyDescent="0.25">
      <c r="BK774100" s="2315"/>
    </row>
    <row r="774101" spans="63:63" x14ac:dyDescent="0.25">
      <c r="BK774101" s="2311"/>
    </row>
    <row r="774125" spans="63:63" x14ac:dyDescent="0.25">
      <c r="BK774125" s="2315"/>
    </row>
    <row r="774126" spans="63:63" x14ac:dyDescent="0.25">
      <c r="BK774126" s="2311"/>
    </row>
    <row r="774150" spans="63:63" x14ac:dyDescent="0.25">
      <c r="BK774150" s="2315"/>
    </row>
    <row r="774151" spans="63:63" x14ac:dyDescent="0.25">
      <c r="BK774151" s="2311"/>
    </row>
    <row r="774175" spans="63:63" x14ac:dyDescent="0.25">
      <c r="BK774175" s="2315"/>
    </row>
    <row r="774176" spans="63:63" x14ac:dyDescent="0.25">
      <c r="BK774176" s="2311"/>
    </row>
    <row r="774200" spans="63:63" x14ac:dyDescent="0.25">
      <c r="BK774200" s="2315"/>
    </row>
    <row r="774201" spans="63:63" x14ac:dyDescent="0.25">
      <c r="BK774201" s="2311"/>
    </row>
    <row r="774225" spans="63:63" x14ac:dyDescent="0.25">
      <c r="BK774225" s="2315"/>
    </row>
    <row r="774226" spans="63:63" x14ac:dyDescent="0.25">
      <c r="BK774226" s="2311"/>
    </row>
    <row r="774250" spans="63:63" x14ac:dyDescent="0.25">
      <c r="BK774250" s="2315"/>
    </row>
    <row r="774251" spans="63:63" x14ac:dyDescent="0.25">
      <c r="BK774251" s="2311"/>
    </row>
    <row r="774275" spans="63:63" x14ac:dyDescent="0.25">
      <c r="BK774275" s="2315"/>
    </row>
    <row r="774276" spans="63:63" x14ac:dyDescent="0.25">
      <c r="BK774276" s="2311"/>
    </row>
    <row r="774300" spans="63:63" x14ac:dyDescent="0.25">
      <c r="BK774300" s="2315"/>
    </row>
    <row r="774301" spans="63:63" x14ac:dyDescent="0.25">
      <c r="BK774301" s="2311"/>
    </row>
    <row r="774325" spans="63:63" x14ac:dyDescent="0.25">
      <c r="BK774325" s="2315"/>
    </row>
    <row r="774326" spans="63:63" x14ac:dyDescent="0.25">
      <c r="BK774326" s="2311"/>
    </row>
    <row r="774350" spans="63:63" x14ac:dyDescent="0.25">
      <c r="BK774350" s="2315"/>
    </row>
    <row r="774351" spans="63:63" x14ac:dyDescent="0.25">
      <c r="BK774351" s="2311"/>
    </row>
    <row r="774375" spans="63:63" x14ac:dyDescent="0.25">
      <c r="BK774375" s="2315"/>
    </row>
    <row r="774376" spans="63:63" x14ac:dyDescent="0.25">
      <c r="BK774376" s="2311"/>
    </row>
    <row r="774400" spans="63:63" x14ac:dyDescent="0.25">
      <c r="BK774400" s="2315"/>
    </row>
    <row r="774401" spans="63:63" x14ac:dyDescent="0.25">
      <c r="BK774401" s="2311"/>
    </row>
    <row r="774425" spans="63:63" x14ac:dyDescent="0.25">
      <c r="BK774425" s="2315"/>
    </row>
    <row r="774426" spans="63:63" x14ac:dyDescent="0.25">
      <c r="BK774426" s="2311"/>
    </row>
    <row r="774450" spans="63:63" x14ac:dyDescent="0.25">
      <c r="BK774450" s="2315"/>
    </row>
    <row r="774451" spans="63:63" x14ac:dyDescent="0.25">
      <c r="BK774451" s="2311"/>
    </row>
    <row r="774475" spans="63:63" x14ac:dyDescent="0.25">
      <c r="BK774475" s="2315"/>
    </row>
    <row r="774476" spans="63:63" x14ac:dyDescent="0.25">
      <c r="BK774476" s="2311"/>
    </row>
    <row r="774500" spans="63:63" x14ac:dyDescent="0.25">
      <c r="BK774500" s="2315"/>
    </row>
    <row r="774501" spans="63:63" x14ac:dyDescent="0.25">
      <c r="BK774501" s="2311"/>
    </row>
    <row r="774525" spans="63:63" x14ac:dyDescent="0.25">
      <c r="BK774525" s="2315"/>
    </row>
    <row r="774526" spans="63:63" x14ac:dyDescent="0.25">
      <c r="BK774526" s="2311"/>
    </row>
    <row r="774550" spans="63:63" x14ac:dyDescent="0.25">
      <c r="BK774550" s="2315"/>
    </row>
    <row r="774551" spans="63:63" x14ac:dyDescent="0.25">
      <c r="BK774551" s="2311"/>
    </row>
    <row r="774575" spans="63:63" x14ac:dyDescent="0.25">
      <c r="BK774575" s="2315"/>
    </row>
    <row r="774576" spans="63:63" x14ac:dyDescent="0.25">
      <c r="BK774576" s="2311"/>
    </row>
    <row r="774600" spans="63:63" x14ac:dyDescent="0.25">
      <c r="BK774600" s="2315"/>
    </row>
    <row r="774601" spans="63:63" x14ac:dyDescent="0.25">
      <c r="BK774601" s="2311"/>
    </row>
    <row r="774625" spans="63:63" x14ac:dyDescent="0.25">
      <c r="BK774625" s="2315"/>
    </row>
    <row r="774626" spans="63:63" x14ac:dyDescent="0.25">
      <c r="BK774626" s="2311"/>
    </row>
    <row r="774650" spans="63:63" x14ac:dyDescent="0.25">
      <c r="BK774650" s="2315"/>
    </row>
    <row r="774651" spans="63:63" x14ac:dyDescent="0.25">
      <c r="BK774651" s="2311"/>
    </row>
    <row r="774675" spans="63:63" x14ac:dyDescent="0.25">
      <c r="BK774675" s="2315"/>
    </row>
    <row r="774676" spans="63:63" x14ac:dyDescent="0.25">
      <c r="BK774676" s="2311"/>
    </row>
    <row r="774700" spans="63:63" x14ac:dyDescent="0.25">
      <c r="BK774700" s="2315"/>
    </row>
    <row r="774701" spans="63:63" x14ac:dyDescent="0.25">
      <c r="BK774701" s="2311"/>
    </row>
    <row r="774725" spans="63:63" x14ac:dyDescent="0.25">
      <c r="BK774725" s="2315"/>
    </row>
    <row r="774726" spans="63:63" x14ac:dyDescent="0.25">
      <c r="BK774726" s="2311"/>
    </row>
    <row r="774750" spans="63:63" x14ac:dyDescent="0.25">
      <c r="BK774750" s="2315"/>
    </row>
    <row r="774751" spans="63:63" x14ac:dyDescent="0.25">
      <c r="BK774751" s="2311"/>
    </row>
    <row r="774775" spans="63:63" x14ac:dyDescent="0.25">
      <c r="BK774775" s="2315"/>
    </row>
    <row r="774776" spans="63:63" x14ac:dyDescent="0.25">
      <c r="BK774776" s="2311"/>
    </row>
    <row r="774800" spans="63:63" x14ac:dyDescent="0.25">
      <c r="BK774800" s="2315"/>
    </row>
    <row r="774801" spans="63:63" x14ac:dyDescent="0.25">
      <c r="BK774801" s="2311"/>
    </row>
    <row r="774825" spans="63:63" x14ac:dyDescent="0.25">
      <c r="BK774825" s="2315"/>
    </row>
    <row r="774826" spans="63:63" x14ac:dyDescent="0.25">
      <c r="BK774826" s="2311"/>
    </row>
    <row r="774850" spans="63:63" x14ac:dyDescent="0.25">
      <c r="BK774850" s="2315"/>
    </row>
    <row r="774851" spans="63:63" x14ac:dyDescent="0.25">
      <c r="BK774851" s="2311"/>
    </row>
    <row r="774875" spans="63:63" x14ac:dyDescent="0.25">
      <c r="BK774875" s="2315"/>
    </row>
    <row r="774876" spans="63:63" x14ac:dyDescent="0.25">
      <c r="BK774876" s="2311"/>
    </row>
    <row r="774900" spans="63:63" x14ac:dyDescent="0.25">
      <c r="BK774900" s="2315"/>
    </row>
    <row r="774901" spans="63:63" x14ac:dyDescent="0.25">
      <c r="BK774901" s="2311"/>
    </row>
    <row r="774925" spans="63:63" x14ac:dyDescent="0.25">
      <c r="BK774925" s="2315"/>
    </row>
    <row r="774926" spans="63:63" x14ac:dyDescent="0.25">
      <c r="BK774926" s="2311"/>
    </row>
    <row r="774950" spans="63:63" x14ac:dyDescent="0.25">
      <c r="BK774950" s="2315"/>
    </row>
    <row r="774951" spans="63:63" x14ac:dyDescent="0.25">
      <c r="BK774951" s="2311"/>
    </row>
    <row r="774975" spans="63:63" x14ac:dyDescent="0.25">
      <c r="BK774975" s="2315"/>
    </row>
    <row r="774976" spans="63:63" x14ac:dyDescent="0.25">
      <c r="BK774976" s="2311"/>
    </row>
    <row r="775000" spans="63:63" x14ac:dyDescent="0.25">
      <c r="BK775000" s="2315"/>
    </row>
    <row r="775001" spans="63:63" x14ac:dyDescent="0.25">
      <c r="BK775001" s="2311"/>
    </row>
    <row r="775025" spans="63:63" x14ac:dyDescent="0.25">
      <c r="BK775025" s="2315"/>
    </row>
    <row r="775026" spans="63:63" x14ac:dyDescent="0.25">
      <c r="BK775026" s="2311"/>
    </row>
    <row r="775050" spans="63:63" x14ac:dyDescent="0.25">
      <c r="BK775050" s="2315"/>
    </row>
    <row r="775051" spans="63:63" x14ac:dyDescent="0.25">
      <c r="BK775051" s="2311"/>
    </row>
    <row r="775075" spans="63:63" x14ac:dyDescent="0.25">
      <c r="BK775075" s="2315"/>
    </row>
    <row r="775076" spans="63:63" x14ac:dyDescent="0.25">
      <c r="BK775076" s="2311"/>
    </row>
    <row r="775100" spans="63:63" x14ac:dyDescent="0.25">
      <c r="BK775100" s="2315"/>
    </row>
    <row r="775101" spans="63:63" x14ac:dyDescent="0.25">
      <c r="BK775101" s="2311"/>
    </row>
    <row r="775125" spans="63:63" x14ac:dyDescent="0.25">
      <c r="BK775125" s="2315"/>
    </row>
    <row r="775126" spans="63:63" x14ac:dyDescent="0.25">
      <c r="BK775126" s="2311"/>
    </row>
    <row r="775150" spans="63:63" x14ac:dyDescent="0.25">
      <c r="BK775150" s="2315"/>
    </row>
    <row r="775151" spans="63:63" x14ac:dyDescent="0.25">
      <c r="BK775151" s="2311"/>
    </row>
    <row r="775175" spans="63:63" x14ac:dyDescent="0.25">
      <c r="BK775175" s="2315"/>
    </row>
    <row r="775176" spans="63:63" x14ac:dyDescent="0.25">
      <c r="BK775176" s="2311"/>
    </row>
    <row r="775200" spans="63:63" x14ac:dyDescent="0.25">
      <c r="BK775200" s="2315"/>
    </row>
    <row r="775201" spans="63:63" x14ac:dyDescent="0.25">
      <c r="BK775201" s="2311"/>
    </row>
    <row r="775225" spans="63:63" x14ac:dyDescent="0.25">
      <c r="BK775225" s="2315"/>
    </row>
    <row r="775226" spans="63:63" x14ac:dyDescent="0.25">
      <c r="BK775226" s="2311"/>
    </row>
    <row r="775250" spans="63:63" x14ac:dyDescent="0.25">
      <c r="BK775250" s="2315"/>
    </row>
    <row r="775251" spans="63:63" x14ac:dyDescent="0.25">
      <c r="BK775251" s="2311"/>
    </row>
    <row r="775275" spans="63:63" x14ac:dyDescent="0.25">
      <c r="BK775275" s="2315"/>
    </row>
    <row r="775276" spans="63:63" x14ac:dyDescent="0.25">
      <c r="BK775276" s="2311"/>
    </row>
    <row r="775300" spans="63:63" x14ac:dyDescent="0.25">
      <c r="BK775300" s="2315"/>
    </row>
    <row r="775301" spans="63:63" x14ac:dyDescent="0.25">
      <c r="BK775301" s="2311"/>
    </row>
    <row r="775325" spans="63:63" x14ac:dyDescent="0.25">
      <c r="BK775325" s="2315"/>
    </row>
    <row r="775326" spans="63:63" x14ac:dyDescent="0.25">
      <c r="BK775326" s="2311"/>
    </row>
    <row r="775350" spans="63:63" x14ac:dyDescent="0.25">
      <c r="BK775350" s="2315"/>
    </row>
    <row r="775351" spans="63:63" x14ac:dyDescent="0.25">
      <c r="BK775351" s="2311"/>
    </row>
    <row r="775375" spans="63:63" x14ac:dyDescent="0.25">
      <c r="BK775375" s="2315"/>
    </row>
    <row r="775376" spans="63:63" x14ac:dyDescent="0.25">
      <c r="BK775376" s="2311"/>
    </row>
    <row r="775400" spans="63:63" x14ac:dyDescent="0.25">
      <c r="BK775400" s="2315"/>
    </row>
    <row r="775401" spans="63:63" x14ac:dyDescent="0.25">
      <c r="BK775401" s="2311"/>
    </row>
    <row r="775425" spans="63:63" x14ac:dyDescent="0.25">
      <c r="BK775425" s="2315"/>
    </row>
    <row r="775426" spans="63:63" x14ac:dyDescent="0.25">
      <c r="BK775426" s="2311"/>
    </row>
    <row r="775450" spans="63:63" x14ac:dyDescent="0.25">
      <c r="BK775450" s="2315"/>
    </row>
    <row r="775451" spans="63:63" x14ac:dyDescent="0.25">
      <c r="BK775451" s="2311"/>
    </row>
    <row r="775475" spans="63:63" x14ac:dyDescent="0.25">
      <c r="BK775475" s="2315"/>
    </row>
    <row r="775476" spans="63:63" x14ac:dyDescent="0.25">
      <c r="BK775476" s="2311"/>
    </row>
    <row r="775500" spans="63:63" x14ac:dyDescent="0.25">
      <c r="BK775500" s="2315"/>
    </row>
    <row r="775501" spans="63:63" x14ac:dyDescent="0.25">
      <c r="BK775501" s="2311"/>
    </row>
    <row r="775525" spans="63:63" x14ac:dyDescent="0.25">
      <c r="BK775525" s="2315"/>
    </row>
    <row r="775526" spans="63:63" x14ac:dyDescent="0.25">
      <c r="BK775526" s="2311"/>
    </row>
    <row r="775550" spans="63:63" x14ac:dyDescent="0.25">
      <c r="BK775550" s="2315"/>
    </row>
    <row r="775551" spans="63:63" x14ac:dyDescent="0.25">
      <c r="BK775551" s="2311"/>
    </row>
    <row r="775575" spans="63:63" x14ac:dyDescent="0.25">
      <c r="BK775575" s="2315"/>
    </row>
    <row r="775576" spans="63:63" x14ac:dyDescent="0.25">
      <c r="BK775576" s="2311"/>
    </row>
    <row r="775600" spans="63:63" x14ac:dyDescent="0.25">
      <c r="BK775600" s="2315"/>
    </row>
    <row r="775601" spans="63:63" x14ac:dyDescent="0.25">
      <c r="BK775601" s="2311"/>
    </row>
    <row r="775625" spans="63:63" x14ac:dyDescent="0.25">
      <c r="BK775625" s="2315"/>
    </row>
    <row r="775626" spans="63:63" x14ac:dyDescent="0.25">
      <c r="BK775626" s="2311"/>
    </row>
    <row r="775650" spans="63:63" x14ac:dyDescent="0.25">
      <c r="BK775650" s="2315"/>
    </row>
    <row r="775651" spans="63:63" x14ac:dyDescent="0.25">
      <c r="BK775651" s="2311"/>
    </row>
    <row r="775675" spans="63:63" x14ac:dyDescent="0.25">
      <c r="BK775675" s="2315"/>
    </row>
    <row r="775676" spans="63:63" x14ac:dyDescent="0.25">
      <c r="BK775676" s="2311"/>
    </row>
    <row r="775700" spans="63:63" x14ac:dyDescent="0.25">
      <c r="BK775700" s="2315"/>
    </row>
    <row r="775701" spans="63:63" x14ac:dyDescent="0.25">
      <c r="BK775701" s="2311"/>
    </row>
    <row r="775725" spans="63:63" x14ac:dyDescent="0.25">
      <c r="BK775725" s="2315"/>
    </row>
    <row r="775726" spans="63:63" x14ac:dyDescent="0.25">
      <c r="BK775726" s="2311"/>
    </row>
    <row r="775750" spans="63:63" x14ac:dyDescent="0.25">
      <c r="BK775750" s="2315"/>
    </row>
    <row r="775751" spans="63:63" x14ac:dyDescent="0.25">
      <c r="BK775751" s="2311"/>
    </row>
    <row r="775775" spans="63:63" x14ac:dyDescent="0.25">
      <c r="BK775775" s="2315"/>
    </row>
    <row r="775776" spans="63:63" x14ac:dyDescent="0.25">
      <c r="BK775776" s="2311"/>
    </row>
    <row r="775800" spans="63:63" x14ac:dyDescent="0.25">
      <c r="BK775800" s="2315"/>
    </row>
    <row r="775801" spans="63:63" x14ac:dyDescent="0.25">
      <c r="BK775801" s="2311"/>
    </row>
    <row r="775825" spans="63:63" x14ac:dyDescent="0.25">
      <c r="BK775825" s="2315"/>
    </row>
    <row r="775826" spans="63:63" x14ac:dyDescent="0.25">
      <c r="BK775826" s="2311"/>
    </row>
    <row r="775850" spans="63:63" x14ac:dyDescent="0.25">
      <c r="BK775850" s="2315"/>
    </row>
    <row r="775851" spans="63:63" x14ac:dyDescent="0.25">
      <c r="BK775851" s="2311"/>
    </row>
    <row r="775875" spans="63:63" x14ac:dyDescent="0.25">
      <c r="BK775875" s="2315"/>
    </row>
    <row r="775876" spans="63:63" x14ac:dyDescent="0.25">
      <c r="BK775876" s="2311"/>
    </row>
    <row r="775900" spans="63:63" x14ac:dyDescent="0.25">
      <c r="BK775900" s="2315"/>
    </row>
    <row r="775901" spans="63:63" x14ac:dyDescent="0.25">
      <c r="BK775901" s="2311"/>
    </row>
    <row r="775925" spans="63:63" x14ac:dyDescent="0.25">
      <c r="BK775925" s="2315"/>
    </row>
    <row r="775926" spans="63:63" x14ac:dyDescent="0.25">
      <c r="BK775926" s="2311"/>
    </row>
    <row r="775950" spans="63:63" x14ac:dyDescent="0.25">
      <c r="BK775950" s="2315"/>
    </row>
    <row r="775951" spans="63:63" x14ac:dyDescent="0.25">
      <c r="BK775951" s="2311"/>
    </row>
    <row r="775975" spans="63:63" x14ac:dyDescent="0.25">
      <c r="BK775975" s="2315"/>
    </row>
    <row r="775976" spans="63:63" x14ac:dyDescent="0.25">
      <c r="BK775976" s="2311"/>
    </row>
    <row r="776000" spans="63:63" x14ac:dyDescent="0.25">
      <c r="BK776000" s="2315"/>
    </row>
    <row r="776001" spans="63:63" x14ac:dyDescent="0.25">
      <c r="BK776001" s="2311"/>
    </row>
    <row r="776025" spans="63:63" x14ac:dyDescent="0.25">
      <c r="BK776025" s="2315"/>
    </row>
    <row r="776026" spans="63:63" x14ac:dyDescent="0.25">
      <c r="BK776026" s="2311"/>
    </row>
    <row r="776050" spans="63:63" x14ac:dyDescent="0.25">
      <c r="BK776050" s="2315"/>
    </row>
    <row r="776051" spans="63:63" x14ac:dyDescent="0.25">
      <c r="BK776051" s="2311"/>
    </row>
    <row r="776075" spans="63:63" x14ac:dyDescent="0.25">
      <c r="BK776075" s="2315"/>
    </row>
    <row r="776076" spans="63:63" x14ac:dyDescent="0.25">
      <c r="BK776076" s="2311"/>
    </row>
    <row r="776100" spans="63:63" x14ac:dyDescent="0.25">
      <c r="BK776100" s="2315"/>
    </row>
    <row r="776101" spans="63:63" x14ac:dyDescent="0.25">
      <c r="BK776101" s="2311"/>
    </row>
    <row r="776125" spans="63:63" x14ac:dyDescent="0.25">
      <c r="BK776125" s="2315"/>
    </row>
    <row r="776126" spans="63:63" x14ac:dyDescent="0.25">
      <c r="BK776126" s="2311"/>
    </row>
    <row r="776150" spans="63:63" x14ac:dyDescent="0.25">
      <c r="BK776150" s="2315"/>
    </row>
    <row r="776151" spans="63:63" x14ac:dyDescent="0.25">
      <c r="BK776151" s="2311"/>
    </row>
    <row r="776175" spans="63:63" x14ac:dyDescent="0.25">
      <c r="BK776175" s="2315"/>
    </row>
    <row r="776176" spans="63:63" x14ac:dyDescent="0.25">
      <c r="BK776176" s="2311"/>
    </row>
    <row r="776200" spans="63:63" x14ac:dyDescent="0.25">
      <c r="BK776200" s="2315"/>
    </row>
    <row r="776201" spans="63:63" x14ac:dyDescent="0.25">
      <c r="BK776201" s="2311"/>
    </row>
    <row r="776225" spans="63:63" x14ac:dyDescent="0.25">
      <c r="BK776225" s="2315"/>
    </row>
    <row r="776226" spans="63:63" x14ac:dyDescent="0.25">
      <c r="BK776226" s="2311"/>
    </row>
    <row r="776250" spans="63:63" x14ac:dyDescent="0.25">
      <c r="BK776250" s="2315"/>
    </row>
    <row r="776251" spans="63:63" x14ac:dyDescent="0.25">
      <c r="BK776251" s="2311"/>
    </row>
    <row r="776275" spans="63:63" x14ac:dyDescent="0.25">
      <c r="BK776275" s="2315"/>
    </row>
    <row r="776276" spans="63:63" x14ac:dyDescent="0.25">
      <c r="BK776276" s="2311"/>
    </row>
    <row r="776300" spans="63:63" x14ac:dyDescent="0.25">
      <c r="BK776300" s="2315"/>
    </row>
    <row r="776301" spans="63:63" x14ac:dyDescent="0.25">
      <c r="BK776301" s="2311"/>
    </row>
    <row r="776325" spans="63:63" x14ac:dyDescent="0.25">
      <c r="BK776325" s="2315"/>
    </row>
    <row r="776326" spans="63:63" x14ac:dyDescent="0.25">
      <c r="BK776326" s="2311"/>
    </row>
    <row r="776350" spans="63:63" x14ac:dyDescent="0.25">
      <c r="BK776350" s="2315"/>
    </row>
    <row r="776351" spans="63:63" x14ac:dyDescent="0.25">
      <c r="BK776351" s="2311"/>
    </row>
    <row r="776375" spans="63:63" x14ac:dyDescent="0.25">
      <c r="BK776375" s="2315"/>
    </row>
    <row r="776376" spans="63:63" x14ac:dyDescent="0.25">
      <c r="BK776376" s="2311"/>
    </row>
    <row r="776400" spans="63:63" x14ac:dyDescent="0.25">
      <c r="BK776400" s="2315"/>
    </row>
    <row r="776401" spans="63:63" x14ac:dyDescent="0.25">
      <c r="BK776401" s="2311"/>
    </row>
    <row r="776425" spans="63:63" x14ac:dyDescent="0.25">
      <c r="BK776425" s="2315"/>
    </row>
    <row r="776426" spans="63:63" x14ac:dyDescent="0.25">
      <c r="BK776426" s="2311"/>
    </row>
    <row r="776450" spans="63:63" x14ac:dyDescent="0.25">
      <c r="BK776450" s="2315"/>
    </row>
    <row r="776451" spans="63:63" x14ac:dyDescent="0.25">
      <c r="BK776451" s="2311"/>
    </row>
    <row r="776475" spans="63:63" x14ac:dyDescent="0.25">
      <c r="BK776475" s="2315"/>
    </row>
    <row r="776476" spans="63:63" x14ac:dyDescent="0.25">
      <c r="BK776476" s="2311"/>
    </row>
    <row r="776500" spans="63:63" x14ac:dyDescent="0.25">
      <c r="BK776500" s="2315"/>
    </row>
    <row r="776501" spans="63:63" x14ac:dyDescent="0.25">
      <c r="BK776501" s="2311"/>
    </row>
    <row r="776525" spans="63:63" x14ac:dyDescent="0.25">
      <c r="BK776525" s="2315"/>
    </row>
    <row r="776526" spans="63:63" x14ac:dyDescent="0.25">
      <c r="BK776526" s="2311"/>
    </row>
    <row r="776550" spans="63:63" x14ac:dyDescent="0.25">
      <c r="BK776550" s="2315"/>
    </row>
    <row r="776551" spans="63:63" x14ac:dyDescent="0.25">
      <c r="BK776551" s="2311"/>
    </row>
    <row r="776575" spans="63:63" x14ac:dyDescent="0.25">
      <c r="BK776575" s="2315"/>
    </row>
    <row r="776576" spans="63:63" x14ac:dyDescent="0.25">
      <c r="BK776576" s="2311"/>
    </row>
    <row r="776600" spans="63:63" x14ac:dyDescent="0.25">
      <c r="BK776600" s="2315"/>
    </row>
    <row r="776601" spans="63:63" x14ac:dyDescent="0.25">
      <c r="BK776601" s="2311"/>
    </row>
    <row r="776625" spans="63:63" x14ac:dyDescent="0.25">
      <c r="BK776625" s="2315"/>
    </row>
    <row r="776626" spans="63:63" x14ac:dyDescent="0.25">
      <c r="BK776626" s="2311"/>
    </row>
    <row r="776650" spans="63:63" x14ac:dyDescent="0.25">
      <c r="BK776650" s="2315"/>
    </row>
    <row r="776651" spans="63:63" x14ac:dyDescent="0.25">
      <c r="BK776651" s="2311"/>
    </row>
    <row r="776675" spans="63:63" x14ac:dyDescent="0.25">
      <c r="BK776675" s="2315"/>
    </row>
    <row r="776676" spans="63:63" x14ac:dyDescent="0.25">
      <c r="BK776676" s="2311"/>
    </row>
    <row r="776700" spans="63:63" x14ac:dyDescent="0.25">
      <c r="BK776700" s="2315"/>
    </row>
    <row r="776701" spans="63:63" x14ac:dyDescent="0.25">
      <c r="BK776701" s="2311"/>
    </row>
    <row r="776725" spans="63:63" x14ac:dyDescent="0.25">
      <c r="BK776725" s="2315"/>
    </row>
    <row r="776726" spans="63:63" x14ac:dyDescent="0.25">
      <c r="BK776726" s="2311"/>
    </row>
    <row r="776750" spans="63:63" x14ac:dyDescent="0.25">
      <c r="BK776750" s="2315"/>
    </row>
    <row r="776751" spans="63:63" x14ac:dyDescent="0.25">
      <c r="BK776751" s="2311"/>
    </row>
    <row r="776775" spans="63:63" x14ac:dyDescent="0.25">
      <c r="BK776775" s="2315"/>
    </row>
    <row r="776776" spans="63:63" x14ac:dyDescent="0.25">
      <c r="BK776776" s="2311"/>
    </row>
    <row r="776800" spans="63:63" x14ac:dyDescent="0.25">
      <c r="BK776800" s="2315"/>
    </row>
    <row r="776801" spans="63:63" x14ac:dyDescent="0.25">
      <c r="BK776801" s="2311"/>
    </row>
    <row r="776825" spans="63:63" x14ac:dyDescent="0.25">
      <c r="BK776825" s="2315"/>
    </row>
    <row r="776826" spans="63:63" x14ac:dyDescent="0.25">
      <c r="BK776826" s="2311"/>
    </row>
    <row r="776850" spans="63:63" x14ac:dyDescent="0.25">
      <c r="BK776850" s="2315"/>
    </row>
    <row r="776851" spans="63:63" x14ac:dyDescent="0.25">
      <c r="BK776851" s="2311"/>
    </row>
    <row r="776875" spans="63:63" x14ac:dyDescent="0.25">
      <c r="BK776875" s="2315"/>
    </row>
    <row r="776876" spans="63:63" x14ac:dyDescent="0.25">
      <c r="BK776876" s="2311"/>
    </row>
    <row r="776900" spans="63:63" x14ac:dyDescent="0.25">
      <c r="BK776900" s="2315"/>
    </row>
    <row r="776901" spans="63:63" x14ac:dyDescent="0.25">
      <c r="BK776901" s="2311"/>
    </row>
    <row r="776925" spans="63:63" x14ac:dyDescent="0.25">
      <c r="BK776925" s="2315"/>
    </row>
    <row r="776926" spans="63:63" x14ac:dyDescent="0.25">
      <c r="BK776926" s="2311"/>
    </row>
    <row r="776950" spans="63:63" x14ac:dyDescent="0.25">
      <c r="BK776950" s="2315"/>
    </row>
    <row r="776951" spans="63:63" x14ac:dyDescent="0.25">
      <c r="BK776951" s="2311"/>
    </row>
    <row r="776975" spans="63:63" x14ac:dyDescent="0.25">
      <c r="BK776975" s="2315"/>
    </row>
    <row r="776976" spans="63:63" x14ac:dyDescent="0.25">
      <c r="BK776976" s="2311"/>
    </row>
    <row r="777000" spans="63:63" x14ac:dyDescent="0.25">
      <c r="BK777000" s="2315"/>
    </row>
    <row r="777001" spans="63:63" x14ac:dyDescent="0.25">
      <c r="BK777001" s="2311"/>
    </row>
    <row r="777025" spans="63:63" x14ac:dyDescent="0.25">
      <c r="BK777025" s="2315"/>
    </row>
    <row r="777026" spans="63:63" x14ac:dyDescent="0.25">
      <c r="BK777026" s="2311"/>
    </row>
    <row r="777050" spans="63:63" x14ac:dyDescent="0.25">
      <c r="BK777050" s="2315"/>
    </row>
    <row r="777051" spans="63:63" x14ac:dyDescent="0.25">
      <c r="BK777051" s="2311"/>
    </row>
    <row r="777075" spans="63:63" x14ac:dyDescent="0.25">
      <c r="BK777075" s="2315"/>
    </row>
    <row r="777076" spans="63:63" x14ac:dyDescent="0.25">
      <c r="BK777076" s="2311"/>
    </row>
    <row r="777100" spans="63:63" x14ac:dyDescent="0.25">
      <c r="BK777100" s="2315"/>
    </row>
    <row r="777101" spans="63:63" x14ac:dyDescent="0.25">
      <c r="BK777101" s="2311"/>
    </row>
    <row r="777125" spans="63:63" x14ac:dyDescent="0.25">
      <c r="BK777125" s="2315"/>
    </row>
    <row r="777126" spans="63:63" x14ac:dyDescent="0.25">
      <c r="BK777126" s="2311"/>
    </row>
    <row r="777150" spans="63:63" x14ac:dyDescent="0.25">
      <c r="BK777150" s="2315"/>
    </row>
    <row r="777151" spans="63:63" x14ac:dyDescent="0.25">
      <c r="BK777151" s="2311"/>
    </row>
    <row r="777175" spans="63:63" x14ac:dyDescent="0.25">
      <c r="BK777175" s="2315"/>
    </row>
    <row r="777176" spans="63:63" x14ac:dyDescent="0.25">
      <c r="BK777176" s="2311"/>
    </row>
    <row r="777200" spans="63:63" x14ac:dyDescent="0.25">
      <c r="BK777200" s="2315"/>
    </row>
    <row r="777201" spans="63:63" x14ac:dyDescent="0.25">
      <c r="BK777201" s="2311"/>
    </row>
    <row r="777225" spans="63:63" x14ac:dyDescent="0.25">
      <c r="BK777225" s="2315"/>
    </row>
    <row r="777226" spans="63:63" x14ac:dyDescent="0.25">
      <c r="BK777226" s="2311"/>
    </row>
    <row r="777250" spans="63:63" x14ac:dyDescent="0.25">
      <c r="BK777250" s="2315"/>
    </row>
    <row r="777251" spans="63:63" x14ac:dyDescent="0.25">
      <c r="BK777251" s="2311"/>
    </row>
    <row r="777275" spans="63:63" x14ac:dyDescent="0.25">
      <c r="BK777275" s="2315"/>
    </row>
    <row r="777276" spans="63:63" x14ac:dyDescent="0.25">
      <c r="BK777276" s="2311"/>
    </row>
    <row r="777300" spans="63:63" x14ac:dyDescent="0.25">
      <c r="BK777300" s="2315"/>
    </row>
    <row r="777301" spans="63:63" x14ac:dyDescent="0.25">
      <c r="BK777301" s="2311"/>
    </row>
    <row r="777325" spans="63:63" x14ac:dyDescent="0.25">
      <c r="BK777325" s="2315"/>
    </row>
    <row r="777326" spans="63:63" x14ac:dyDescent="0.25">
      <c r="BK777326" s="2311"/>
    </row>
    <row r="777350" spans="63:63" x14ac:dyDescent="0.25">
      <c r="BK777350" s="2315"/>
    </row>
    <row r="777351" spans="63:63" x14ac:dyDescent="0.25">
      <c r="BK777351" s="2311"/>
    </row>
    <row r="777375" spans="63:63" x14ac:dyDescent="0.25">
      <c r="BK777375" s="2315"/>
    </row>
    <row r="777376" spans="63:63" x14ac:dyDescent="0.25">
      <c r="BK777376" s="2311"/>
    </row>
    <row r="777400" spans="63:63" x14ac:dyDescent="0.25">
      <c r="BK777400" s="2315"/>
    </row>
    <row r="777401" spans="63:63" x14ac:dyDescent="0.25">
      <c r="BK777401" s="2311"/>
    </row>
    <row r="777425" spans="63:63" x14ac:dyDescent="0.25">
      <c r="BK777425" s="2315"/>
    </row>
    <row r="777426" spans="63:63" x14ac:dyDescent="0.25">
      <c r="BK777426" s="2311"/>
    </row>
    <row r="777450" spans="63:63" x14ac:dyDescent="0.25">
      <c r="BK777450" s="2315"/>
    </row>
    <row r="777451" spans="63:63" x14ac:dyDescent="0.25">
      <c r="BK777451" s="2311"/>
    </row>
    <row r="777475" spans="63:63" x14ac:dyDescent="0.25">
      <c r="BK777475" s="2315"/>
    </row>
    <row r="777476" spans="63:63" x14ac:dyDescent="0.25">
      <c r="BK777476" s="2311"/>
    </row>
    <row r="777500" spans="63:63" x14ac:dyDescent="0.25">
      <c r="BK777500" s="2315"/>
    </row>
    <row r="777501" spans="63:63" x14ac:dyDescent="0.25">
      <c r="BK777501" s="2311"/>
    </row>
    <row r="777525" spans="63:63" x14ac:dyDescent="0.25">
      <c r="BK777525" s="2315"/>
    </row>
    <row r="777526" spans="63:63" x14ac:dyDescent="0.25">
      <c r="BK777526" s="2311"/>
    </row>
    <row r="777550" spans="63:63" x14ac:dyDescent="0.25">
      <c r="BK777550" s="2315"/>
    </row>
    <row r="777551" spans="63:63" x14ac:dyDescent="0.25">
      <c r="BK777551" s="2311"/>
    </row>
    <row r="777575" spans="63:63" x14ac:dyDescent="0.25">
      <c r="BK777575" s="2315"/>
    </row>
    <row r="777576" spans="63:63" x14ac:dyDescent="0.25">
      <c r="BK777576" s="2311"/>
    </row>
    <row r="777600" spans="63:63" x14ac:dyDescent="0.25">
      <c r="BK777600" s="2315"/>
    </row>
    <row r="777601" spans="63:63" x14ac:dyDescent="0.25">
      <c r="BK777601" s="2311"/>
    </row>
    <row r="777625" spans="63:63" x14ac:dyDescent="0.25">
      <c r="BK777625" s="2315"/>
    </row>
    <row r="777626" spans="63:63" x14ac:dyDescent="0.25">
      <c r="BK777626" s="2311"/>
    </row>
    <row r="777650" spans="63:63" x14ac:dyDescent="0.25">
      <c r="BK777650" s="2315"/>
    </row>
    <row r="777651" spans="63:63" x14ac:dyDescent="0.25">
      <c r="BK777651" s="2311"/>
    </row>
    <row r="777675" spans="63:63" x14ac:dyDescent="0.25">
      <c r="BK777675" s="2315"/>
    </row>
    <row r="777676" spans="63:63" x14ac:dyDescent="0.25">
      <c r="BK777676" s="2311"/>
    </row>
    <row r="777700" spans="63:63" x14ac:dyDescent="0.25">
      <c r="BK777700" s="2315"/>
    </row>
    <row r="777701" spans="63:63" x14ac:dyDescent="0.25">
      <c r="BK777701" s="2311"/>
    </row>
    <row r="777725" spans="63:63" x14ac:dyDescent="0.25">
      <c r="BK777725" s="2315"/>
    </row>
    <row r="777726" spans="63:63" x14ac:dyDescent="0.25">
      <c r="BK777726" s="2311"/>
    </row>
    <row r="777750" spans="63:63" x14ac:dyDescent="0.25">
      <c r="BK777750" s="2315"/>
    </row>
    <row r="777751" spans="63:63" x14ac:dyDescent="0.25">
      <c r="BK777751" s="2311"/>
    </row>
    <row r="777775" spans="63:63" x14ac:dyDescent="0.25">
      <c r="BK777775" s="2315"/>
    </row>
    <row r="777776" spans="63:63" x14ac:dyDescent="0.25">
      <c r="BK777776" s="2311"/>
    </row>
    <row r="777800" spans="63:63" x14ac:dyDescent="0.25">
      <c r="BK777800" s="2315"/>
    </row>
    <row r="777801" spans="63:63" x14ac:dyDescent="0.25">
      <c r="BK777801" s="2311"/>
    </row>
    <row r="777825" spans="63:63" x14ac:dyDescent="0.25">
      <c r="BK777825" s="2315"/>
    </row>
    <row r="777826" spans="63:63" x14ac:dyDescent="0.25">
      <c r="BK777826" s="2311"/>
    </row>
    <row r="777850" spans="63:63" x14ac:dyDescent="0.25">
      <c r="BK777850" s="2315"/>
    </row>
    <row r="777851" spans="63:63" x14ac:dyDescent="0.25">
      <c r="BK777851" s="2311"/>
    </row>
    <row r="777875" spans="63:63" x14ac:dyDescent="0.25">
      <c r="BK777875" s="2315"/>
    </row>
    <row r="777876" spans="63:63" x14ac:dyDescent="0.25">
      <c r="BK777876" s="2311"/>
    </row>
    <row r="777900" spans="63:63" x14ac:dyDescent="0.25">
      <c r="BK777900" s="2315"/>
    </row>
    <row r="777901" spans="63:63" x14ac:dyDescent="0.25">
      <c r="BK777901" s="2311"/>
    </row>
    <row r="777925" spans="63:63" x14ac:dyDescent="0.25">
      <c r="BK777925" s="2315"/>
    </row>
    <row r="777926" spans="63:63" x14ac:dyDescent="0.25">
      <c r="BK777926" s="2311"/>
    </row>
    <row r="777950" spans="63:63" x14ac:dyDescent="0.25">
      <c r="BK777950" s="2315"/>
    </row>
    <row r="777951" spans="63:63" x14ac:dyDescent="0.25">
      <c r="BK777951" s="2311"/>
    </row>
    <row r="777975" spans="63:63" x14ac:dyDescent="0.25">
      <c r="BK777975" s="2315"/>
    </row>
    <row r="777976" spans="63:63" x14ac:dyDescent="0.25">
      <c r="BK777976" s="2311"/>
    </row>
    <row r="778000" spans="63:63" x14ac:dyDescent="0.25">
      <c r="BK778000" s="2315"/>
    </row>
    <row r="778001" spans="63:63" x14ac:dyDescent="0.25">
      <c r="BK778001" s="2311"/>
    </row>
    <row r="778025" spans="63:63" x14ac:dyDescent="0.25">
      <c r="BK778025" s="2315"/>
    </row>
    <row r="778026" spans="63:63" x14ac:dyDescent="0.25">
      <c r="BK778026" s="2311"/>
    </row>
    <row r="778050" spans="63:63" x14ac:dyDescent="0.25">
      <c r="BK778050" s="2315"/>
    </row>
    <row r="778051" spans="63:63" x14ac:dyDescent="0.25">
      <c r="BK778051" s="2311"/>
    </row>
    <row r="778075" spans="63:63" x14ac:dyDescent="0.25">
      <c r="BK778075" s="2315"/>
    </row>
    <row r="778076" spans="63:63" x14ac:dyDescent="0.25">
      <c r="BK778076" s="2311"/>
    </row>
    <row r="778100" spans="63:63" x14ac:dyDescent="0.25">
      <c r="BK778100" s="2315"/>
    </row>
    <row r="778101" spans="63:63" x14ac:dyDescent="0.25">
      <c r="BK778101" s="2311"/>
    </row>
    <row r="778125" spans="63:63" x14ac:dyDescent="0.25">
      <c r="BK778125" s="2315"/>
    </row>
    <row r="778126" spans="63:63" x14ac:dyDescent="0.25">
      <c r="BK778126" s="2311"/>
    </row>
    <row r="778150" spans="63:63" x14ac:dyDescent="0.25">
      <c r="BK778150" s="2315"/>
    </row>
    <row r="778151" spans="63:63" x14ac:dyDescent="0.25">
      <c r="BK778151" s="2311"/>
    </row>
    <row r="778175" spans="63:63" x14ac:dyDescent="0.25">
      <c r="BK778175" s="2315"/>
    </row>
    <row r="778176" spans="63:63" x14ac:dyDescent="0.25">
      <c r="BK778176" s="2311"/>
    </row>
    <row r="778200" spans="63:63" x14ac:dyDescent="0.25">
      <c r="BK778200" s="2315"/>
    </row>
    <row r="778201" spans="63:63" x14ac:dyDescent="0.25">
      <c r="BK778201" s="2311"/>
    </row>
    <row r="778225" spans="63:63" x14ac:dyDescent="0.25">
      <c r="BK778225" s="2315"/>
    </row>
    <row r="778226" spans="63:63" x14ac:dyDescent="0.25">
      <c r="BK778226" s="2311"/>
    </row>
    <row r="778250" spans="63:63" x14ac:dyDescent="0.25">
      <c r="BK778250" s="2315"/>
    </row>
    <row r="778251" spans="63:63" x14ac:dyDescent="0.25">
      <c r="BK778251" s="2311"/>
    </row>
    <row r="778275" spans="63:63" x14ac:dyDescent="0.25">
      <c r="BK778275" s="2315"/>
    </row>
    <row r="778276" spans="63:63" x14ac:dyDescent="0.25">
      <c r="BK778276" s="2311"/>
    </row>
    <row r="778300" spans="63:63" x14ac:dyDescent="0.25">
      <c r="BK778300" s="2315"/>
    </row>
    <row r="778301" spans="63:63" x14ac:dyDescent="0.25">
      <c r="BK778301" s="2311"/>
    </row>
    <row r="778325" spans="63:63" x14ac:dyDescent="0.25">
      <c r="BK778325" s="2315"/>
    </row>
    <row r="778326" spans="63:63" x14ac:dyDescent="0.25">
      <c r="BK778326" s="2311"/>
    </row>
    <row r="778350" spans="63:63" x14ac:dyDescent="0.25">
      <c r="BK778350" s="2315"/>
    </row>
    <row r="778351" spans="63:63" x14ac:dyDescent="0.25">
      <c r="BK778351" s="2311"/>
    </row>
    <row r="778375" spans="63:63" x14ac:dyDescent="0.25">
      <c r="BK778375" s="2315"/>
    </row>
    <row r="778376" spans="63:63" x14ac:dyDescent="0.25">
      <c r="BK778376" s="2311"/>
    </row>
    <row r="778400" spans="63:63" x14ac:dyDescent="0.25">
      <c r="BK778400" s="2315"/>
    </row>
    <row r="778401" spans="63:63" x14ac:dyDescent="0.25">
      <c r="BK778401" s="2311"/>
    </row>
    <row r="778425" spans="63:63" x14ac:dyDescent="0.25">
      <c r="BK778425" s="2315"/>
    </row>
    <row r="778426" spans="63:63" x14ac:dyDescent="0.25">
      <c r="BK778426" s="2311"/>
    </row>
    <row r="778450" spans="63:63" x14ac:dyDescent="0.25">
      <c r="BK778450" s="2315"/>
    </row>
    <row r="778451" spans="63:63" x14ac:dyDescent="0.25">
      <c r="BK778451" s="2311"/>
    </row>
    <row r="778475" spans="63:63" x14ac:dyDescent="0.25">
      <c r="BK778475" s="2315"/>
    </row>
    <row r="778476" spans="63:63" x14ac:dyDescent="0.25">
      <c r="BK778476" s="2311"/>
    </row>
    <row r="778500" spans="63:63" x14ac:dyDescent="0.25">
      <c r="BK778500" s="2315"/>
    </row>
    <row r="778501" spans="63:63" x14ac:dyDescent="0.25">
      <c r="BK778501" s="2311"/>
    </row>
    <row r="778525" spans="63:63" x14ac:dyDescent="0.25">
      <c r="BK778525" s="2315"/>
    </row>
    <row r="778526" spans="63:63" x14ac:dyDescent="0.25">
      <c r="BK778526" s="2311"/>
    </row>
    <row r="778550" spans="63:63" x14ac:dyDescent="0.25">
      <c r="BK778550" s="2315"/>
    </row>
    <row r="778551" spans="63:63" x14ac:dyDescent="0.25">
      <c r="BK778551" s="2311"/>
    </row>
    <row r="778575" spans="63:63" x14ac:dyDescent="0.25">
      <c r="BK778575" s="2315"/>
    </row>
    <row r="778576" spans="63:63" x14ac:dyDescent="0.25">
      <c r="BK778576" s="2311"/>
    </row>
    <row r="778600" spans="63:63" x14ac:dyDescent="0.25">
      <c r="BK778600" s="2315"/>
    </row>
    <row r="778601" spans="63:63" x14ac:dyDescent="0.25">
      <c r="BK778601" s="2311"/>
    </row>
    <row r="778625" spans="63:63" x14ac:dyDescent="0.25">
      <c r="BK778625" s="2315"/>
    </row>
    <row r="778626" spans="63:63" x14ac:dyDescent="0.25">
      <c r="BK778626" s="2311"/>
    </row>
    <row r="778650" spans="63:63" x14ac:dyDescent="0.25">
      <c r="BK778650" s="2315"/>
    </row>
    <row r="778651" spans="63:63" x14ac:dyDescent="0.25">
      <c r="BK778651" s="2311"/>
    </row>
    <row r="778675" spans="63:63" x14ac:dyDescent="0.25">
      <c r="BK778675" s="2315"/>
    </row>
    <row r="778676" spans="63:63" x14ac:dyDescent="0.25">
      <c r="BK778676" s="2311"/>
    </row>
    <row r="778700" spans="63:63" x14ac:dyDescent="0.25">
      <c r="BK778700" s="2315"/>
    </row>
    <row r="778701" spans="63:63" x14ac:dyDescent="0.25">
      <c r="BK778701" s="2311"/>
    </row>
    <row r="778725" spans="63:63" x14ac:dyDescent="0.25">
      <c r="BK778725" s="2315"/>
    </row>
    <row r="778726" spans="63:63" x14ac:dyDescent="0.25">
      <c r="BK778726" s="2311"/>
    </row>
    <row r="778750" spans="63:63" x14ac:dyDescent="0.25">
      <c r="BK778750" s="2315"/>
    </row>
    <row r="778751" spans="63:63" x14ac:dyDescent="0.25">
      <c r="BK778751" s="2311"/>
    </row>
    <row r="778775" spans="63:63" x14ac:dyDescent="0.25">
      <c r="BK778775" s="2315"/>
    </row>
    <row r="778776" spans="63:63" x14ac:dyDescent="0.25">
      <c r="BK778776" s="2311"/>
    </row>
    <row r="778800" spans="63:63" x14ac:dyDescent="0.25">
      <c r="BK778800" s="2315"/>
    </row>
    <row r="778801" spans="63:63" x14ac:dyDescent="0.25">
      <c r="BK778801" s="2311"/>
    </row>
    <row r="778825" spans="63:63" x14ac:dyDescent="0.25">
      <c r="BK778825" s="2315"/>
    </row>
    <row r="778826" spans="63:63" x14ac:dyDescent="0.25">
      <c r="BK778826" s="2311"/>
    </row>
    <row r="778850" spans="63:63" x14ac:dyDescent="0.25">
      <c r="BK778850" s="2315"/>
    </row>
    <row r="778851" spans="63:63" x14ac:dyDescent="0.25">
      <c r="BK778851" s="2311"/>
    </row>
    <row r="778875" spans="63:63" x14ac:dyDescent="0.25">
      <c r="BK778875" s="2315"/>
    </row>
    <row r="778876" spans="63:63" x14ac:dyDescent="0.25">
      <c r="BK778876" s="2311"/>
    </row>
    <row r="778900" spans="63:63" x14ac:dyDescent="0.25">
      <c r="BK778900" s="2315"/>
    </row>
    <row r="778901" spans="63:63" x14ac:dyDescent="0.25">
      <c r="BK778901" s="2311"/>
    </row>
    <row r="778925" spans="63:63" x14ac:dyDescent="0.25">
      <c r="BK778925" s="2315"/>
    </row>
    <row r="778926" spans="63:63" x14ac:dyDescent="0.25">
      <c r="BK778926" s="2311"/>
    </row>
    <row r="778950" spans="63:63" x14ac:dyDescent="0.25">
      <c r="BK778950" s="2315"/>
    </row>
    <row r="778951" spans="63:63" x14ac:dyDescent="0.25">
      <c r="BK778951" s="2311"/>
    </row>
    <row r="778975" spans="63:63" x14ac:dyDescent="0.25">
      <c r="BK778975" s="2315"/>
    </row>
    <row r="778976" spans="63:63" x14ac:dyDescent="0.25">
      <c r="BK778976" s="2311"/>
    </row>
    <row r="779000" spans="63:63" x14ac:dyDescent="0.25">
      <c r="BK779000" s="2315"/>
    </row>
    <row r="779001" spans="63:63" x14ac:dyDescent="0.25">
      <c r="BK779001" s="2311"/>
    </row>
    <row r="779025" spans="63:63" x14ac:dyDescent="0.25">
      <c r="BK779025" s="2315"/>
    </row>
    <row r="779026" spans="63:63" x14ac:dyDescent="0.25">
      <c r="BK779026" s="2311"/>
    </row>
    <row r="779050" spans="63:63" x14ac:dyDescent="0.25">
      <c r="BK779050" s="2315"/>
    </row>
    <row r="779051" spans="63:63" x14ac:dyDescent="0.25">
      <c r="BK779051" s="2311"/>
    </row>
    <row r="779075" spans="63:63" x14ac:dyDescent="0.25">
      <c r="BK779075" s="2315"/>
    </row>
    <row r="779076" spans="63:63" x14ac:dyDescent="0.25">
      <c r="BK779076" s="2311"/>
    </row>
    <row r="779100" spans="63:63" x14ac:dyDescent="0.25">
      <c r="BK779100" s="2315"/>
    </row>
    <row r="779101" spans="63:63" x14ac:dyDescent="0.25">
      <c r="BK779101" s="2311"/>
    </row>
    <row r="779125" spans="63:63" x14ac:dyDescent="0.25">
      <c r="BK779125" s="2315"/>
    </row>
    <row r="779126" spans="63:63" x14ac:dyDescent="0.25">
      <c r="BK779126" s="2311"/>
    </row>
    <row r="779150" spans="63:63" x14ac:dyDescent="0.25">
      <c r="BK779150" s="2315"/>
    </row>
    <row r="779151" spans="63:63" x14ac:dyDescent="0.25">
      <c r="BK779151" s="2311"/>
    </row>
    <row r="779175" spans="63:63" x14ac:dyDescent="0.25">
      <c r="BK779175" s="2315"/>
    </row>
    <row r="779176" spans="63:63" x14ac:dyDescent="0.25">
      <c r="BK779176" s="2311"/>
    </row>
    <row r="779200" spans="63:63" x14ac:dyDescent="0.25">
      <c r="BK779200" s="2315"/>
    </row>
    <row r="779201" spans="63:63" x14ac:dyDescent="0.25">
      <c r="BK779201" s="2311"/>
    </row>
    <row r="779225" spans="63:63" x14ac:dyDescent="0.25">
      <c r="BK779225" s="2315"/>
    </row>
    <row r="779226" spans="63:63" x14ac:dyDescent="0.25">
      <c r="BK779226" s="2311"/>
    </row>
    <row r="779250" spans="63:63" x14ac:dyDescent="0.25">
      <c r="BK779250" s="2315"/>
    </row>
    <row r="779251" spans="63:63" x14ac:dyDescent="0.25">
      <c r="BK779251" s="2311"/>
    </row>
    <row r="779275" spans="63:63" x14ac:dyDescent="0.25">
      <c r="BK779275" s="2315"/>
    </row>
    <row r="779276" spans="63:63" x14ac:dyDescent="0.25">
      <c r="BK779276" s="2311"/>
    </row>
    <row r="779300" spans="63:63" x14ac:dyDescent="0.25">
      <c r="BK779300" s="2315"/>
    </row>
    <row r="779301" spans="63:63" x14ac:dyDescent="0.25">
      <c r="BK779301" s="2311"/>
    </row>
    <row r="779325" spans="63:63" x14ac:dyDescent="0.25">
      <c r="BK779325" s="2315"/>
    </row>
    <row r="779326" spans="63:63" x14ac:dyDescent="0.25">
      <c r="BK779326" s="2311"/>
    </row>
    <row r="779350" spans="63:63" x14ac:dyDescent="0.25">
      <c r="BK779350" s="2315"/>
    </row>
    <row r="779351" spans="63:63" x14ac:dyDescent="0.25">
      <c r="BK779351" s="2311"/>
    </row>
    <row r="779375" spans="63:63" x14ac:dyDescent="0.25">
      <c r="BK779375" s="2315"/>
    </row>
    <row r="779376" spans="63:63" x14ac:dyDescent="0.25">
      <c r="BK779376" s="2311"/>
    </row>
    <row r="779400" spans="63:63" x14ac:dyDescent="0.25">
      <c r="BK779400" s="2315"/>
    </row>
    <row r="779401" spans="63:63" x14ac:dyDescent="0.25">
      <c r="BK779401" s="2311"/>
    </row>
    <row r="779425" spans="63:63" x14ac:dyDescent="0.25">
      <c r="BK779425" s="2315"/>
    </row>
    <row r="779426" spans="63:63" x14ac:dyDescent="0.25">
      <c r="BK779426" s="2311"/>
    </row>
    <row r="779450" spans="63:63" x14ac:dyDescent="0.25">
      <c r="BK779450" s="2315"/>
    </row>
    <row r="779451" spans="63:63" x14ac:dyDescent="0.25">
      <c r="BK779451" s="2311"/>
    </row>
    <row r="779475" spans="63:63" x14ac:dyDescent="0.25">
      <c r="BK779475" s="2315"/>
    </row>
    <row r="779476" spans="63:63" x14ac:dyDescent="0.25">
      <c r="BK779476" s="2311"/>
    </row>
    <row r="779500" spans="63:63" x14ac:dyDescent="0.25">
      <c r="BK779500" s="2315"/>
    </row>
    <row r="779501" spans="63:63" x14ac:dyDescent="0.25">
      <c r="BK779501" s="2311"/>
    </row>
    <row r="779525" spans="63:63" x14ac:dyDescent="0.25">
      <c r="BK779525" s="2315"/>
    </row>
    <row r="779526" spans="63:63" x14ac:dyDescent="0.25">
      <c r="BK779526" s="2311"/>
    </row>
    <row r="779550" spans="63:63" x14ac:dyDescent="0.25">
      <c r="BK779550" s="2315"/>
    </row>
    <row r="779551" spans="63:63" x14ac:dyDescent="0.25">
      <c r="BK779551" s="2311"/>
    </row>
    <row r="779575" spans="63:63" x14ac:dyDescent="0.25">
      <c r="BK779575" s="2315"/>
    </row>
    <row r="779576" spans="63:63" x14ac:dyDescent="0.25">
      <c r="BK779576" s="2311"/>
    </row>
    <row r="779600" spans="63:63" x14ac:dyDescent="0.25">
      <c r="BK779600" s="2315"/>
    </row>
    <row r="779601" spans="63:63" x14ac:dyDescent="0.25">
      <c r="BK779601" s="2311"/>
    </row>
    <row r="779625" spans="63:63" x14ac:dyDescent="0.25">
      <c r="BK779625" s="2315"/>
    </row>
    <row r="779626" spans="63:63" x14ac:dyDescent="0.25">
      <c r="BK779626" s="2311"/>
    </row>
    <row r="779650" spans="63:63" x14ac:dyDescent="0.25">
      <c r="BK779650" s="2315"/>
    </row>
    <row r="779651" spans="63:63" x14ac:dyDescent="0.25">
      <c r="BK779651" s="2311"/>
    </row>
    <row r="779675" spans="63:63" x14ac:dyDescent="0.25">
      <c r="BK779675" s="2315"/>
    </row>
    <row r="779676" spans="63:63" x14ac:dyDescent="0.25">
      <c r="BK779676" s="2311"/>
    </row>
    <row r="779700" spans="63:63" x14ac:dyDescent="0.25">
      <c r="BK779700" s="2315"/>
    </row>
    <row r="779701" spans="63:63" x14ac:dyDescent="0.25">
      <c r="BK779701" s="2311"/>
    </row>
    <row r="779725" spans="63:63" x14ac:dyDescent="0.25">
      <c r="BK779725" s="2315"/>
    </row>
    <row r="779726" spans="63:63" x14ac:dyDescent="0.25">
      <c r="BK779726" s="2311"/>
    </row>
    <row r="779750" spans="63:63" x14ac:dyDescent="0.25">
      <c r="BK779750" s="2315"/>
    </row>
    <row r="779751" spans="63:63" x14ac:dyDescent="0.25">
      <c r="BK779751" s="2311"/>
    </row>
    <row r="779775" spans="63:63" x14ac:dyDescent="0.25">
      <c r="BK779775" s="2315"/>
    </row>
    <row r="779776" spans="63:63" x14ac:dyDescent="0.25">
      <c r="BK779776" s="2311"/>
    </row>
    <row r="779800" spans="63:63" x14ac:dyDescent="0.25">
      <c r="BK779800" s="2315"/>
    </row>
    <row r="779801" spans="63:63" x14ac:dyDescent="0.25">
      <c r="BK779801" s="2311"/>
    </row>
    <row r="779825" spans="63:63" x14ac:dyDescent="0.25">
      <c r="BK779825" s="2315"/>
    </row>
    <row r="779826" spans="63:63" x14ac:dyDescent="0.25">
      <c r="BK779826" s="2311"/>
    </row>
    <row r="779850" spans="63:63" x14ac:dyDescent="0.25">
      <c r="BK779850" s="2315"/>
    </row>
    <row r="779851" spans="63:63" x14ac:dyDescent="0.25">
      <c r="BK779851" s="2311"/>
    </row>
    <row r="779875" spans="63:63" x14ac:dyDescent="0.25">
      <c r="BK779875" s="2315"/>
    </row>
    <row r="779876" spans="63:63" x14ac:dyDescent="0.25">
      <c r="BK779876" s="2311"/>
    </row>
    <row r="779900" spans="63:63" x14ac:dyDescent="0.25">
      <c r="BK779900" s="2315"/>
    </row>
    <row r="779901" spans="63:63" x14ac:dyDescent="0.25">
      <c r="BK779901" s="2311"/>
    </row>
    <row r="779925" spans="63:63" x14ac:dyDescent="0.25">
      <c r="BK779925" s="2315"/>
    </row>
    <row r="779926" spans="63:63" x14ac:dyDescent="0.25">
      <c r="BK779926" s="2311"/>
    </row>
    <row r="779950" spans="63:63" x14ac:dyDescent="0.25">
      <c r="BK779950" s="2315"/>
    </row>
    <row r="779951" spans="63:63" x14ac:dyDescent="0.25">
      <c r="BK779951" s="2311"/>
    </row>
    <row r="779975" spans="63:63" x14ac:dyDescent="0.25">
      <c r="BK779975" s="2315"/>
    </row>
    <row r="779976" spans="63:63" x14ac:dyDescent="0.25">
      <c r="BK779976" s="2311"/>
    </row>
    <row r="780000" spans="63:63" x14ac:dyDescent="0.25">
      <c r="BK780000" s="2315"/>
    </row>
    <row r="780001" spans="63:63" x14ac:dyDescent="0.25">
      <c r="BK780001" s="2311"/>
    </row>
    <row r="780025" spans="63:63" x14ac:dyDescent="0.25">
      <c r="BK780025" s="2315"/>
    </row>
    <row r="780026" spans="63:63" x14ac:dyDescent="0.25">
      <c r="BK780026" s="2311"/>
    </row>
    <row r="780050" spans="63:63" x14ac:dyDescent="0.25">
      <c r="BK780050" s="2315"/>
    </row>
    <row r="780051" spans="63:63" x14ac:dyDescent="0.25">
      <c r="BK780051" s="2311"/>
    </row>
    <row r="780075" spans="63:63" x14ac:dyDescent="0.25">
      <c r="BK780075" s="2315"/>
    </row>
    <row r="780076" spans="63:63" x14ac:dyDescent="0.25">
      <c r="BK780076" s="2311"/>
    </row>
    <row r="780100" spans="63:63" x14ac:dyDescent="0.25">
      <c r="BK780100" s="2315"/>
    </row>
    <row r="780101" spans="63:63" x14ac:dyDescent="0.25">
      <c r="BK780101" s="2311"/>
    </row>
    <row r="780125" spans="63:63" x14ac:dyDescent="0.25">
      <c r="BK780125" s="2315"/>
    </row>
    <row r="780126" spans="63:63" x14ac:dyDescent="0.25">
      <c r="BK780126" s="2311"/>
    </row>
    <row r="780150" spans="63:63" x14ac:dyDescent="0.25">
      <c r="BK780150" s="2315"/>
    </row>
    <row r="780151" spans="63:63" x14ac:dyDescent="0.25">
      <c r="BK780151" s="2311"/>
    </row>
    <row r="780175" spans="63:63" x14ac:dyDescent="0.25">
      <c r="BK780175" s="2315"/>
    </row>
    <row r="780176" spans="63:63" x14ac:dyDescent="0.25">
      <c r="BK780176" s="2311"/>
    </row>
    <row r="780200" spans="63:63" x14ac:dyDescent="0.25">
      <c r="BK780200" s="2315"/>
    </row>
    <row r="780201" spans="63:63" x14ac:dyDescent="0.25">
      <c r="BK780201" s="2311"/>
    </row>
    <row r="780225" spans="63:63" x14ac:dyDescent="0.25">
      <c r="BK780225" s="2315"/>
    </row>
    <row r="780226" spans="63:63" x14ac:dyDescent="0.25">
      <c r="BK780226" s="2311"/>
    </row>
    <row r="780250" spans="63:63" x14ac:dyDescent="0.25">
      <c r="BK780250" s="2315"/>
    </row>
    <row r="780251" spans="63:63" x14ac:dyDescent="0.25">
      <c r="BK780251" s="2311"/>
    </row>
    <row r="780275" spans="63:63" x14ac:dyDescent="0.25">
      <c r="BK780275" s="2315"/>
    </row>
    <row r="780276" spans="63:63" x14ac:dyDescent="0.25">
      <c r="BK780276" s="2311"/>
    </row>
    <row r="780300" spans="63:63" x14ac:dyDescent="0.25">
      <c r="BK780300" s="2315"/>
    </row>
    <row r="780301" spans="63:63" x14ac:dyDescent="0.25">
      <c r="BK780301" s="2311"/>
    </row>
    <row r="780325" spans="63:63" x14ac:dyDescent="0.25">
      <c r="BK780325" s="2315"/>
    </row>
    <row r="780326" spans="63:63" x14ac:dyDescent="0.25">
      <c r="BK780326" s="2311"/>
    </row>
    <row r="780350" spans="63:63" x14ac:dyDescent="0.25">
      <c r="BK780350" s="2315"/>
    </row>
    <row r="780351" spans="63:63" x14ac:dyDescent="0.25">
      <c r="BK780351" s="2311"/>
    </row>
    <row r="780375" spans="63:63" x14ac:dyDescent="0.25">
      <c r="BK780375" s="2315"/>
    </row>
    <row r="780376" spans="63:63" x14ac:dyDescent="0.25">
      <c r="BK780376" s="2311"/>
    </row>
    <row r="780400" spans="63:63" x14ac:dyDescent="0.25">
      <c r="BK780400" s="2315"/>
    </row>
    <row r="780401" spans="63:63" x14ac:dyDescent="0.25">
      <c r="BK780401" s="2311"/>
    </row>
    <row r="780425" spans="63:63" x14ac:dyDescent="0.25">
      <c r="BK780425" s="2315"/>
    </row>
    <row r="780426" spans="63:63" x14ac:dyDescent="0.25">
      <c r="BK780426" s="2311"/>
    </row>
    <row r="780450" spans="63:63" x14ac:dyDescent="0.25">
      <c r="BK780450" s="2315"/>
    </row>
    <row r="780451" spans="63:63" x14ac:dyDescent="0.25">
      <c r="BK780451" s="2311"/>
    </row>
    <row r="780475" spans="63:63" x14ac:dyDescent="0.25">
      <c r="BK780475" s="2315"/>
    </row>
    <row r="780476" spans="63:63" x14ac:dyDescent="0.25">
      <c r="BK780476" s="2311"/>
    </row>
    <row r="780500" spans="63:63" x14ac:dyDescent="0.25">
      <c r="BK780500" s="2315"/>
    </row>
    <row r="780501" spans="63:63" x14ac:dyDescent="0.25">
      <c r="BK780501" s="2311"/>
    </row>
    <row r="780525" spans="63:63" x14ac:dyDescent="0.25">
      <c r="BK780525" s="2315"/>
    </row>
    <row r="780526" spans="63:63" x14ac:dyDescent="0.25">
      <c r="BK780526" s="2311"/>
    </row>
    <row r="780550" spans="63:63" x14ac:dyDescent="0.25">
      <c r="BK780550" s="2315"/>
    </row>
    <row r="780551" spans="63:63" x14ac:dyDescent="0.25">
      <c r="BK780551" s="2311"/>
    </row>
    <row r="780575" spans="63:63" x14ac:dyDescent="0.25">
      <c r="BK780575" s="2315"/>
    </row>
    <row r="780576" spans="63:63" x14ac:dyDescent="0.25">
      <c r="BK780576" s="2311"/>
    </row>
    <row r="780600" spans="63:63" x14ac:dyDescent="0.25">
      <c r="BK780600" s="2315"/>
    </row>
    <row r="780601" spans="63:63" x14ac:dyDescent="0.25">
      <c r="BK780601" s="2311"/>
    </row>
    <row r="780625" spans="63:63" x14ac:dyDescent="0.25">
      <c r="BK780625" s="2315"/>
    </row>
    <row r="780626" spans="63:63" x14ac:dyDescent="0.25">
      <c r="BK780626" s="2311"/>
    </row>
    <row r="780650" spans="63:63" x14ac:dyDescent="0.25">
      <c r="BK780650" s="2315"/>
    </row>
    <row r="780651" spans="63:63" x14ac:dyDescent="0.25">
      <c r="BK780651" s="2311"/>
    </row>
    <row r="780675" spans="63:63" x14ac:dyDescent="0.25">
      <c r="BK780675" s="2315"/>
    </row>
    <row r="780676" spans="63:63" x14ac:dyDescent="0.25">
      <c r="BK780676" s="2311"/>
    </row>
    <row r="780700" spans="63:63" x14ac:dyDescent="0.25">
      <c r="BK780700" s="2315"/>
    </row>
    <row r="780701" spans="63:63" x14ac:dyDescent="0.25">
      <c r="BK780701" s="2311"/>
    </row>
    <row r="780725" spans="63:63" x14ac:dyDescent="0.25">
      <c r="BK780725" s="2315"/>
    </row>
    <row r="780726" spans="63:63" x14ac:dyDescent="0.25">
      <c r="BK780726" s="2311"/>
    </row>
    <row r="780750" spans="63:63" x14ac:dyDescent="0.25">
      <c r="BK780750" s="2315"/>
    </row>
    <row r="780751" spans="63:63" x14ac:dyDescent="0.25">
      <c r="BK780751" s="2311"/>
    </row>
    <row r="780775" spans="63:63" x14ac:dyDescent="0.25">
      <c r="BK780775" s="2315"/>
    </row>
    <row r="780776" spans="63:63" x14ac:dyDescent="0.25">
      <c r="BK780776" s="2311"/>
    </row>
    <row r="780800" spans="63:63" x14ac:dyDescent="0.25">
      <c r="BK780800" s="2315"/>
    </row>
    <row r="780801" spans="63:63" x14ac:dyDescent="0.25">
      <c r="BK780801" s="2311"/>
    </row>
    <row r="780825" spans="63:63" x14ac:dyDescent="0.25">
      <c r="BK780825" s="2315"/>
    </row>
    <row r="780826" spans="63:63" x14ac:dyDescent="0.25">
      <c r="BK780826" s="2311"/>
    </row>
    <row r="780850" spans="63:63" x14ac:dyDescent="0.25">
      <c r="BK780850" s="2315"/>
    </row>
    <row r="780851" spans="63:63" x14ac:dyDescent="0.25">
      <c r="BK780851" s="2311"/>
    </row>
    <row r="780875" spans="63:63" x14ac:dyDescent="0.25">
      <c r="BK780875" s="2315"/>
    </row>
    <row r="780876" spans="63:63" x14ac:dyDescent="0.25">
      <c r="BK780876" s="2311"/>
    </row>
    <row r="780900" spans="63:63" x14ac:dyDescent="0.25">
      <c r="BK780900" s="2315"/>
    </row>
    <row r="780901" spans="63:63" x14ac:dyDescent="0.25">
      <c r="BK780901" s="2311"/>
    </row>
    <row r="780925" spans="63:63" x14ac:dyDescent="0.25">
      <c r="BK780925" s="2315"/>
    </row>
    <row r="780926" spans="63:63" x14ac:dyDescent="0.25">
      <c r="BK780926" s="2311"/>
    </row>
    <row r="780950" spans="63:63" x14ac:dyDescent="0.25">
      <c r="BK780950" s="2315"/>
    </row>
    <row r="780951" spans="63:63" x14ac:dyDescent="0.25">
      <c r="BK780951" s="2311"/>
    </row>
    <row r="780975" spans="63:63" x14ac:dyDescent="0.25">
      <c r="BK780975" s="2315"/>
    </row>
    <row r="780976" spans="63:63" x14ac:dyDescent="0.25">
      <c r="BK780976" s="2311"/>
    </row>
    <row r="781000" spans="63:63" x14ac:dyDescent="0.25">
      <c r="BK781000" s="2315"/>
    </row>
    <row r="781001" spans="63:63" x14ac:dyDescent="0.25">
      <c r="BK781001" s="2311"/>
    </row>
    <row r="781025" spans="63:63" x14ac:dyDescent="0.25">
      <c r="BK781025" s="2315"/>
    </row>
    <row r="781026" spans="63:63" x14ac:dyDescent="0.25">
      <c r="BK781026" s="2311"/>
    </row>
    <row r="781050" spans="63:63" x14ac:dyDescent="0.25">
      <c r="BK781050" s="2315"/>
    </row>
    <row r="781051" spans="63:63" x14ac:dyDescent="0.25">
      <c r="BK781051" s="2311"/>
    </row>
    <row r="781075" spans="63:63" x14ac:dyDescent="0.25">
      <c r="BK781075" s="2315"/>
    </row>
    <row r="781076" spans="63:63" x14ac:dyDescent="0.25">
      <c r="BK781076" s="2311"/>
    </row>
    <row r="781100" spans="63:63" x14ac:dyDescent="0.25">
      <c r="BK781100" s="2315"/>
    </row>
    <row r="781101" spans="63:63" x14ac:dyDescent="0.25">
      <c r="BK781101" s="2311"/>
    </row>
    <row r="781125" spans="63:63" x14ac:dyDescent="0.25">
      <c r="BK781125" s="2315"/>
    </row>
    <row r="781126" spans="63:63" x14ac:dyDescent="0.25">
      <c r="BK781126" s="2311"/>
    </row>
    <row r="781150" spans="63:63" x14ac:dyDescent="0.25">
      <c r="BK781150" s="2315"/>
    </row>
    <row r="781151" spans="63:63" x14ac:dyDescent="0.25">
      <c r="BK781151" s="2311"/>
    </row>
    <row r="781175" spans="63:63" x14ac:dyDescent="0.25">
      <c r="BK781175" s="2315"/>
    </row>
    <row r="781176" spans="63:63" x14ac:dyDescent="0.25">
      <c r="BK781176" s="2311"/>
    </row>
    <row r="781200" spans="63:63" x14ac:dyDescent="0.25">
      <c r="BK781200" s="2315"/>
    </row>
    <row r="781201" spans="63:63" x14ac:dyDescent="0.25">
      <c r="BK781201" s="2311"/>
    </row>
    <row r="781225" spans="63:63" x14ac:dyDescent="0.25">
      <c r="BK781225" s="2315"/>
    </row>
    <row r="781226" spans="63:63" x14ac:dyDescent="0.25">
      <c r="BK781226" s="2311"/>
    </row>
    <row r="781250" spans="63:63" x14ac:dyDescent="0.25">
      <c r="BK781250" s="2315"/>
    </row>
    <row r="781251" spans="63:63" x14ac:dyDescent="0.25">
      <c r="BK781251" s="2311"/>
    </row>
    <row r="781275" spans="63:63" x14ac:dyDescent="0.25">
      <c r="BK781275" s="2315"/>
    </row>
    <row r="781276" spans="63:63" x14ac:dyDescent="0.25">
      <c r="BK781276" s="2311"/>
    </row>
    <row r="781300" spans="63:63" x14ac:dyDescent="0.25">
      <c r="BK781300" s="2315"/>
    </row>
    <row r="781301" spans="63:63" x14ac:dyDescent="0.25">
      <c r="BK781301" s="2311"/>
    </row>
    <row r="781325" spans="63:63" x14ac:dyDescent="0.25">
      <c r="BK781325" s="2315"/>
    </row>
    <row r="781326" spans="63:63" x14ac:dyDescent="0.25">
      <c r="BK781326" s="2311"/>
    </row>
    <row r="781350" spans="63:63" x14ac:dyDescent="0.25">
      <c r="BK781350" s="2315"/>
    </row>
    <row r="781351" spans="63:63" x14ac:dyDescent="0.25">
      <c r="BK781351" s="2311"/>
    </row>
    <row r="781375" spans="63:63" x14ac:dyDescent="0.25">
      <c r="BK781375" s="2315"/>
    </row>
    <row r="781376" spans="63:63" x14ac:dyDescent="0.25">
      <c r="BK781376" s="2311"/>
    </row>
    <row r="781400" spans="63:63" x14ac:dyDescent="0.25">
      <c r="BK781400" s="2315"/>
    </row>
    <row r="781401" spans="63:63" x14ac:dyDescent="0.25">
      <c r="BK781401" s="2311"/>
    </row>
    <row r="781425" spans="63:63" x14ac:dyDescent="0.25">
      <c r="BK781425" s="2315"/>
    </row>
    <row r="781426" spans="63:63" x14ac:dyDescent="0.25">
      <c r="BK781426" s="2311"/>
    </row>
    <row r="781450" spans="63:63" x14ac:dyDescent="0.25">
      <c r="BK781450" s="2315"/>
    </row>
    <row r="781451" spans="63:63" x14ac:dyDescent="0.25">
      <c r="BK781451" s="2311"/>
    </row>
    <row r="781475" spans="63:63" x14ac:dyDescent="0.25">
      <c r="BK781475" s="2315"/>
    </row>
    <row r="781476" spans="63:63" x14ac:dyDescent="0.25">
      <c r="BK781476" s="2311"/>
    </row>
    <row r="781500" spans="63:63" x14ac:dyDescent="0.25">
      <c r="BK781500" s="2315"/>
    </row>
    <row r="781501" spans="63:63" x14ac:dyDescent="0.25">
      <c r="BK781501" s="2311"/>
    </row>
    <row r="781525" spans="63:63" x14ac:dyDescent="0.25">
      <c r="BK781525" s="2315"/>
    </row>
    <row r="781526" spans="63:63" x14ac:dyDescent="0.25">
      <c r="BK781526" s="2311"/>
    </row>
    <row r="781550" spans="63:63" x14ac:dyDescent="0.25">
      <c r="BK781550" s="2315"/>
    </row>
    <row r="781551" spans="63:63" x14ac:dyDescent="0.25">
      <c r="BK781551" s="2311"/>
    </row>
    <row r="781575" spans="63:63" x14ac:dyDescent="0.25">
      <c r="BK781575" s="2315"/>
    </row>
    <row r="781576" spans="63:63" x14ac:dyDescent="0.25">
      <c r="BK781576" s="2311"/>
    </row>
    <row r="781600" spans="63:63" x14ac:dyDescent="0.25">
      <c r="BK781600" s="2315"/>
    </row>
    <row r="781601" spans="63:63" x14ac:dyDescent="0.25">
      <c r="BK781601" s="2311"/>
    </row>
    <row r="781625" spans="63:63" x14ac:dyDescent="0.25">
      <c r="BK781625" s="2315"/>
    </row>
    <row r="781626" spans="63:63" x14ac:dyDescent="0.25">
      <c r="BK781626" s="2311"/>
    </row>
    <row r="781650" spans="63:63" x14ac:dyDescent="0.25">
      <c r="BK781650" s="2315"/>
    </row>
    <row r="781651" spans="63:63" x14ac:dyDescent="0.25">
      <c r="BK781651" s="2311"/>
    </row>
    <row r="781675" spans="63:63" x14ac:dyDescent="0.25">
      <c r="BK781675" s="2315"/>
    </row>
    <row r="781676" spans="63:63" x14ac:dyDescent="0.25">
      <c r="BK781676" s="2311"/>
    </row>
    <row r="781700" spans="63:63" x14ac:dyDescent="0.25">
      <c r="BK781700" s="2315"/>
    </row>
    <row r="781701" spans="63:63" x14ac:dyDescent="0.25">
      <c r="BK781701" s="2311"/>
    </row>
    <row r="781725" spans="63:63" x14ac:dyDescent="0.25">
      <c r="BK781725" s="2315"/>
    </row>
    <row r="781726" spans="63:63" x14ac:dyDescent="0.25">
      <c r="BK781726" s="2311"/>
    </row>
    <row r="781750" spans="63:63" x14ac:dyDescent="0.25">
      <c r="BK781750" s="2315"/>
    </row>
    <row r="781751" spans="63:63" x14ac:dyDescent="0.25">
      <c r="BK781751" s="2311"/>
    </row>
    <row r="781775" spans="63:63" x14ac:dyDescent="0.25">
      <c r="BK781775" s="2315"/>
    </row>
    <row r="781776" spans="63:63" x14ac:dyDescent="0.25">
      <c r="BK781776" s="2311"/>
    </row>
    <row r="781800" spans="63:63" x14ac:dyDescent="0.25">
      <c r="BK781800" s="2315"/>
    </row>
    <row r="781801" spans="63:63" x14ac:dyDescent="0.25">
      <c r="BK781801" s="2311"/>
    </row>
    <row r="781825" spans="63:63" x14ac:dyDescent="0.25">
      <c r="BK781825" s="2315"/>
    </row>
    <row r="781826" spans="63:63" x14ac:dyDescent="0.25">
      <c r="BK781826" s="2311"/>
    </row>
    <row r="781850" spans="63:63" x14ac:dyDescent="0.25">
      <c r="BK781850" s="2315"/>
    </row>
    <row r="781851" spans="63:63" x14ac:dyDescent="0.25">
      <c r="BK781851" s="2311"/>
    </row>
    <row r="781875" spans="63:63" x14ac:dyDescent="0.25">
      <c r="BK781875" s="2315"/>
    </row>
    <row r="781876" spans="63:63" x14ac:dyDescent="0.25">
      <c r="BK781876" s="2311"/>
    </row>
    <row r="781900" spans="63:63" x14ac:dyDescent="0.25">
      <c r="BK781900" s="2315"/>
    </row>
    <row r="781901" spans="63:63" x14ac:dyDescent="0.25">
      <c r="BK781901" s="2311"/>
    </row>
    <row r="781925" spans="63:63" x14ac:dyDescent="0.25">
      <c r="BK781925" s="2315"/>
    </row>
    <row r="781926" spans="63:63" x14ac:dyDescent="0.25">
      <c r="BK781926" s="2311"/>
    </row>
    <row r="781950" spans="63:63" x14ac:dyDescent="0.25">
      <c r="BK781950" s="2315"/>
    </row>
    <row r="781951" spans="63:63" x14ac:dyDescent="0.25">
      <c r="BK781951" s="2311"/>
    </row>
    <row r="781975" spans="63:63" x14ac:dyDescent="0.25">
      <c r="BK781975" s="2315"/>
    </row>
    <row r="781976" spans="63:63" x14ac:dyDescent="0.25">
      <c r="BK781976" s="2311"/>
    </row>
    <row r="782000" spans="63:63" x14ac:dyDescent="0.25">
      <c r="BK782000" s="2315"/>
    </row>
    <row r="782001" spans="63:63" x14ac:dyDescent="0.25">
      <c r="BK782001" s="2311"/>
    </row>
    <row r="782025" spans="63:63" x14ac:dyDescent="0.25">
      <c r="BK782025" s="2315"/>
    </row>
    <row r="782026" spans="63:63" x14ac:dyDescent="0.25">
      <c r="BK782026" s="2311"/>
    </row>
    <row r="782050" spans="63:63" x14ac:dyDescent="0.25">
      <c r="BK782050" s="2315"/>
    </row>
    <row r="782051" spans="63:63" x14ac:dyDescent="0.25">
      <c r="BK782051" s="2311"/>
    </row>
    <row r="782075" spans="63:63" x14ac:dyDescent="0.25">
      <c r="BK782075" s="2315"/>
    </row>
    <row r="782076" spans="63:63" x14ac:dyDescent="0.25">
      <c r="BK782076" s="2311"/>
    </row>
    <row r="782100" spans="63:63" x14ac:dyDescent="0.25">
      <c r="BK782100" s="2315"/>
    </row>
    <row r="782101" spans="63:63" x14ac:dyDescent="0.25">
      <c r="BK782101" s="2311"/>
    </row>
    <row r="782125" spans="63:63" x14ac:dyDescent="0.25">
      <c r="BK782125" s="2315"/>
    </row>
    <row r="782126" spans="63:63" x14ac:dyDescent="0.25">
      <c r="BK782126" s="2311"/>
    </row>
    <row r="782150" spans="63:63" x14ac:dyDescent="0.25">
      <c r="BK782150" s="2315"/>
    </row>
    <row r="782151" spans="63:63" x14ac:dyDescent="0.25">
      <c r="BK782151" s="2311"/>
    </row>
    <row r="782175" spans="63:63" x14ac:dyDescent="0.25">
      <c r="BK782175" s="2315"/>
    </row>
    <row r="782176" spans="63:63" x14ac:dyDescent="0.25">
      <c r="BK782176" s="2311"/>
    </row>
    <row r="782200" spans="63:63" x14ac:dyDescent="0.25">
      <c r="BK782200" s="2315"/>
    </row>
    <row r="782201" spans="63:63" x14ac:dyDescent="0.25">
      <c r="BK782201" s="2311"/>
    </row>
    <row r="782225" spans="63:63" x14ac:dyDescent="0.25">
      <c r="BK782225" s="2315"/>
    </row>
    <row r="782226" spans="63:63" x14ac:dyDescent="0.25">
      <c r="BK782226" s="2311"/>
    </row>
    <row r="782250" spans="63:63" x14ac:dyDescent="0.25">
      <c r="BK782250" s="2315"/>
    </row>
    <row r="782251" spans="63:63" x14ac:dyDescent="0.25">
      <c r="BK782251" s="2311"/>
    </row>
    <row r="782275" spans="63:63" x14ac:dyDescent="0.25">
      <c r="BK782275" s="2315"/>
    </row>
    <row r="782276" spans="63:63" x14ac:dyDescent="0.25">
      <c r="BK782276" s="2311"/>
    </row>
    <row r="782300" spans="63:63" x14ac:dyDescent="0.25">
      <c r="BK782300" s="2315"/>
    </row>
    <row r="782301" spans="63:63" x14ac:dyDescent="0.25">
      <c r="BK782301" s="2311"/>
    </row>
    <row r="782325" spans="63:63" x14ac:dyDescent="0.25">
      <c r="BK782325" s="2315"/>
    </row>
    <row r="782326" spans="63:63" x14ac:dyDescent="0.25">
      <c r="BK782326" s="2311"/>
    </row>
    <row r="782350" spans="63:63" x14ac:dyDescent="0.25">
      <c r="BK782350" s="2315"/>
    </row>
    <row r="782351" spans="63:63" x14ac:dyDescent="0.25">
      <c r="BK782351" s="2311"/>
    </row>
    <row r="782375" spans="63:63" x14ac:dyDescent="0.25">
      <c r="BK782375" s="2315"/>
    </row>
    <row r="782376" spans="63:63" x14ac:dyDescent="0.25">
      <c r="BK782376" s="2311"/>
    </row>
    <row r="782400" spans="63:63" x14ac:dyDescent="0.25">
      <c r="BK782400" s="2315"/>
    </row>
    <row r="782401" spans="63:63" x14ac:dyDescent="0.25">
      <c r="BK782401" s="2311"/>
    </row>
    <row r="782425" spans="63:63" x14ac:dyDescent="0.25">
      <c r="BK782425" s="2315"/>
    </row>
    <row r="782426" spans="63:63" x14ac:dyDescent="0.25">
      <c r="BK782426" s="2311"/>
    </row>
    <row r="782450" spans="63:63" x14ac:dyDescent="0.25">
      <c r="BK782450" s="2315"/>
    </row>
    <row r="782451" spans="63:63" x14ac:dyDescent="0.25">
      <c r="BK782451" s="2311"/>
    </row>
    <row r="782475" spans="63:63" x14ac:dyDescent="0.25">
      <c r="BK782475" s="2315"/>
    </row>
    <row r="782476" spans="63:63" x14ac:dyDescent="0.25">
      <c r="BK782476" s="2311"/>
    </row>
    <row r="782500" spans="63:63" x14ac:dyDescent="0.25">
      <c r="BK782500" s="2315"/>
    </row>
    <row r="782501" spans="63:63" x14ac:dyDescent="0.25">
      <c r="BK782501" s="2311"/>
    </row>
    <row r="782525" spans="63:63" x14ac:dyDescent="0.25">
      <c r="BK782525" s="2315"/>
    </row>
    <row r="782526" spans="63:63" x14ac:dyDescent="0.25">
      <c r="BK782526" s="2311"/>
    </row>
    <row r="782550" spans="63:63" x14ac:dyDescent="0.25">
      <c r="BK782550" s="2315"/>
    </row>
    <row r="782551" spans="63:63" x14ac:dyDescent="0.25">
      <c r="BK782551" s="2311"/>
    </row>
    <row r="782575" spans="63:63" x14ac:dyDescent="0.25">
      <c r="BK782575" s="2315"/>
    </row>
    <row r="782576" spans="63:63" x14ac:dyDescent="0.25">
      <c r="BK782576" s="2311"/>
    </row>
    <row r="782600" spans="63:63" x14ac:dyDescent="0.25">
      <c r="BK782600" s="2315"/>
    </row>
    <row r="782601" spans="63:63" x14ac:dyDescent="0.25">
      <c r="BK782601" s="2311"/>
    </row>
    <row r="782625" spans="63:63" x14ac:dyDescent="0.25">
      <c r="BK782625" s="2315"/>
    </row>
    <row r="782626" spans="63:63" x14ac:dyDescent="0.25">
      <c r="BK782626" s="2311"/>
    </row>
    <row r="782650" spans="63:63" x14ac:dyDescent="0.25">
      <c r="BK782650" s="2315"/>
    </row>
    <row r="782651" spans="63:63" x14ac:dyDescent="0.25">
      <c r="BK782651" s="2311"/>
    </row>
    <row r="782675" spans="63:63" x14ac:dyDescent="0.25">
      <c r="BK782675" s="2315"/>
    </row>
    <row r="782676" spans="63:63" x14ac:dyDescent="0.25">
      <c r="BK782676" s="2311"/>
    </row>
    <row r="782700" spans="63:63" x14ac:dyDescent="0.25">
      <c r="BK782700" s="2315"/>
    </row>
    <row r="782701" spans="63:63" x14ac:dyDescent="0.25">
      <c r="BK782701" s="2311"/>
    </row>
    <row r="782725" spans="63:63" x14ac:dyDescent="0.25">
      <c r="BK782725" s="2315"/>
    </row>
    <row r="782726" spans="63:63" x14ac:dyDescent="0.25">
      <c r="BK782726" s="2311"/>
    </row>
    <row r="782750" spans="63:63" x14ac:dyDescent="0.25">
      <c r="BK782750" s="2315"/>
    </row>
    <row r="782751" spans="63:63" x14ac:dyDescent="0.25">
      <c r="BK782751" s="2311"/>
    </row>
    <row r="782775" spans="63:63" x14ac:dyDescent="0.25">
      <c r="BK782775" s="2315"/>
    </row>
    <row r="782776" spans="63:63" x14ac:dyDescent="0.25">
      <c r="BK782776" s="2311"/>
    </row>
    <row r="782800" spans="63:63" x14ac:dyDescent="0.25">
      <c r="BK782800" s="2315"/>
    </row>
    <row r="782801" spans="63:63" x14ac:dyDescent="0.25">
      <c r="BK782801" s="2311"/>
    </row>
    <row r="782825" spans="63:63" x14ac:dyDescent="0.25">
      <c r="BK782825" s="2315"/>
    </row>
    <row r="782826" spans="63:63" x14ac:dyDescent="0.25">
      <c r="BK782826" s="2311"/>
    </row>
    <row r="782850" spans="63:63" x14ac:dyDescent="0.25">
      <c r="BK782850" s="2315"/>
    </row>
    <row r="782851" spans="63:63" x14ac:dyDescent="0.25">
      <c r="BK782851" s="2311"/>
    </row>
    <row r="782875" spans="63:63" x14ac:dyDescent="0.25">
      <c r="BK782875" s="2315"/>
    </row>
    <row r="782876" spans="63:63" x14ac:dyDescent="0.25">
      <c r="BK782876" s="2311"/>
    </row>
    <row r="782900" spans="63:63" x14ac:dyDescent="0.25">
      <c r="BK782900" s="2315"/>
    </row>
    <row r="782901" spans="63:63" x14ac:dyDescent="0.25">
      <c r="BK782901" s="2311"/>
    </row>
    <row r="782925" spans="63:63" x14ac:dyDescent="0.25">
      <c r="BK782925" s="2315"/>
    </row>
    <row r="782926" spans="63:63" x14ac:dyDescent="0.25">
      <c r="BK782926" s="2311"/>
    </row>
    <row r="782950" spans="63:63" x14ac:dyDescent="0.25">
      <c r="BK782950" s="2315"/>
    </row>
    <row r="782951" spans="63:63" x14ac:dyDescent="0.25">
      <c r="BK782951" s="2311"/>
    </row>
    <row r="782975" spans="63:63" x14ac:dyDescent="0.25">
      <c r="BK782975" s="2315"/>
    </row>
    <row r="782976" spans="63:63" x14ac:dyDescent="0.25">
      <c r="BK782976" s="2311"/>
    </row>
    <row r="783000" spans="63:63" x14ac:dyDescent="0.25">
      <c r="BK783000" s="2315"/>
    </row>
    <row r="783001" spans="63:63" x14ac:dyDescent="0.25">
      <c r="BK783001" s="2311"/>
    </row>
    <row r="783025" spans="63:63" x14ac:dyDescent="0.25">
      <c r="BK783025" s="2315"/>
    </row>
    <row r="783026" spans="63:63" x14ac:dyDescent="0.25">
      <c r="BK783026" s="2311"/>
    </row>
    <row r="783050" spans="63:63" x14ac:dyDescent="0.25">
      <c r="BK783050" s="2315"/>
    </row>
    <row r="783051" spans="63:63" x14ac:dyDescent="0.25">
      <c r="BK783051" s="2311"/>
    </row>
    <row r="783075" spans="63:63" x14ac:dyDescent="0.25">
      <c r="BK783075" s="2315"/>
    </row>
    <row r="783076" spans="63:63" x14ac:dyDescent="0.25">
      <c r="BK783076" s="2311"/>
    </row>
    <row r="783100" spans="63:63" x14ac:dyDescent="0.25">
      <c r="BK783100" s="2315"/>
    </row>
    <row r="783101" spans="63:63" x14ac:dyDescent="0.25">
      <c r="BK783101" s="2311"/>
    </row>
    <row r="783125" spans="63:63" x14ac:dyDescent="0.25">
      <c r="BK783125" s="2315"/>
    </row>
    <row r="783126" spans="63:63" x14ac:dyDescent="0.25">
      <c r="BK783126" s="2311"/>
    </row>
    <row r="783150" spans="63:63" x14ac:dyDescent="0.25">
      <c r="BK783150" s="2315"/>
    </row>
    <row r="783151" spans="63:63" x14ac:dyDescent="0.25">
      <c r="BK783151" s="2311"/>
    </row>
    <row r="783175" spans="63:63" x14ac:dyDescent="0.25">
      <c r="BK783175" s="2315"/>
    </row>
    <row r="783176" spans="63:63" x14ac:dyDescent="0.25">
      <c r="BK783176" s="2311"/>
    </row>
    <row r="783200" spans="63:63" x14ac:dyDescent="0.25">
      <c r="BK783200" s="2315"/>
    </row>
    <row r="783201" spans="63:63" x14ac:dyDescent="0.25">
      <c r="BK783201" s="2311"/>
    </row>
    <row r="783225" spans="63:63" x14ac:dyDescent="0.25">
      <c r="BK783225" s="2315"/>
    </row>
    <row r="783226" spans="63:63" x14ac:dyDescent="0.25">
      <c r="BK783226" s="2311"/>
    </row>
    <row r="783250" spans="63:63" x14ac:dyDescent="0.25">
      <c r="BK783250" s="2315"/>
    </row>
    <row r="783251" spans="63:63" x14ac:dyDescent="0.25">
      <c r="BK783251" s="2311"/>
    </row>
    <row r="783275" spans="63:63" x14ac:dyDescent="0.25">
      <c r="BK783275" s="2315"/>
    </row>
    <row r="783276" spans="63:63" x14ac:dyDescent="0.25">
      <c r="BK783276" s="2311"/>
    </row>
    <row r="783300" spans="63:63" x14ac:dyDescent="0.25">
      <c r="BK783300" s="2315"/>
    </row>
    <row r="783301" spans="63:63" x14ac:dyDescent="0.25">
      <c r="BK783301" s="2311"/>
    </row>
    <row r="783325" spans="63:63" x14ac:dyDescent="0.25">
      <c r="BK783325" s="2315"/>
    </row>
    <row r="783326" spans="63:63" x14ac:dyDescent="0.25">
      <c r="BK783326" s="2311"/>
    </row>
    <row r="783350" spans="63:63" x14ac:dyDescent="0.25">
      <c r="BK783350" s="2315"/>
    </row>
    <row r="783351" spans="63:63" x14ac:dyDescent="0.25">
      <c r="BK783351" s="2311"/>
    </row>
    <row r="783375" spans="63:63" x14ac:dyDescent="0.25">
      <c r="BK783375" s="2315"/>
    </row>
    <row r="783376" spans="63:63" x14ac:dyDescent="0.25">
      <c r="BK783376" s="2311"/>
    </row>
    <row r="783400" spans="63:63" x14ac:dyDescent="0.25">
      <c r="BK783400" s="2315"/>
    </row>
    <row r="783401" spans="63:63" x14ac:dyDescent="0.25">
      <c r="BK783401" s="2311"/>
    </row>
    <row r="783425" spans="63:63" x14ac:dyDescent="0.25">
      <c r="BK783425" s="2315"/>
    </row>
    <row r="783426" spans="63:63" x14ac:dyDescent="0.25">
      <c r="BK783426" s="2311"/>
    </row>
    <row r="783450" spans="63:63" x14ac:dyDescent="0.25">
      <c r="BK783450" s="2315"/>
    </row>
    <row r="783451" spans="63:63" x14ac:dyDescent="0.25">
      <c r="BK783451" s="2311"/>
    </row>
    <row r="783475" spans="63:63" x14ac:dyDescent="0.25">
      <c r="BK783475" s="2315"/>
    </row>
    <row r="783476" spans="63:63" x14ac:dyDescent="0.25">
      <c r="BK783476" s="2311"/>
    </row>
    <row r="783500" spans="63:63" x14ac:dyDescent="0.25">
      <c r="BK783500" s="2315"/>
    </row>
    <row r="783501" spans="63:63" x14ac:dyDescent="0.25">
      <c r="BK783501" s="2311"/>
    </row>
    <row r="783525" spans="63:63" x14ac:dyDescent="0.25">
      <c r="BK783525" s="2315"/>
    </row>
    <row r="783526" spans="63:63" x14ac:dyDescent="0.25">
      <c r="BK783526" s="2311"/>
    </row>
    <row r="783550" spans="63:63" x14ac:dyDescent="0.25">
      <c r="BK783550" s="2315"/>
    </row>
    <row r="783551" spans="63:63" x14ac:dyDescent="0.25">
      <c r="BK783551" s="2311"/>
    </row>
    <row r="783575" spans="63:63" x14ac:dyDescent="0.25">
      <c r="BK783575" s="2315"/>
    </row>
    <row r="783576" spans="63:63" x14ac:dyDescent="0.25">
      <c r="BK783576" s="2311"/>
    </row>
    <row r="783600" spans="63:63" x14ac:dyDescent="0.25">
      <c r="BK783600" s="2315"/>
    </row>
    <row r="783601" spans="63:63" x14ac:dyDescent="0.25">
      <c r="BK783601" s="2311"/>
    </row>
    <row r="783625" spans="63:63" x14ac:dyDescent="0.25">
      <c r="BK783625" s="2315"/>
    </row>
    <row r="783626" spans="63:63" x14ac:dyDescent="0.25">
      <c r="BK783626" s="2311"/>
    </row>
    <row r="783650" spans="63:63" x14ac:dyDescent="0.25">
      <c r="BK783650" s="2315"/>
    </row>
    <row r="783651" spans="63:63" x14ac:dyDescent="0.25">
      <c r="BK783651" s="2311"/>
    </row>
    <row r="783675" spans="63:63" x14ac:dyDescent="0.25">
      <c r="BK783675" s="2315"/>
    </row>
    <row r="783676" spans="63:63" x14ac:dyDescent="0.25">
      <c r="BK783676" s="2311"/>
    </row>
    <row r="783700" spans="63:63" x14ac:dyDescent="0.25">
      <c r="BK783700" s="2315"/>
    </row>
    <row r="783701" spans="63:63" x14ac:dyDescent="0.25">
      <c r="BK783701" s="2311"/>
    </row>
    <row r="783725" spans="63:63" x14ac:dyDescent="0.25">
      <c r="BK783725" s="2315"/>
    </row>
    <row r="783726" spans="63:63" x14ac:dyDescent="0.25">
      <c r="BK783726" s="2311"/>
    </row>
    <row r="783750" spans="63:63" x14ac:dyDescent="0.25">
      <c r="BK783750" s="2315"/>
    </row>
    <row r="783751" spans="63:63" x14ac:dyDescent="0.25">
      <c r="BK783751" s="2311"/>
    </row>
    <row r="783775" spans="63:63" x14ac:dyDescent="0.25">
      <c r="BK783775" s="2315"/>
    </row>
    <row r="783776" spans="63:63" x14ac:dyDescent="0.25">
      <c r="BK783776" s="2311"/>
    </row>
    <row r="783800" spans="63:63" x14ac:dyDescent="0.25">
      <c r="BK783800" s="2315"/>
    </row>
    <row r="783801" spans="63:63" x14ac:dyDescent="0.25">
      <c r="BK783801" s="2311"/>
    </row>
    <row r="783825" spans="63:63" x14ac:dyDescent="0.25">
      <c r="BK783825" s="2315"/>
    </row>
    <row r="783826" spans="63:63" x14ac:dyDescent="0.25">
      <c r="BK783826" s="2311"/>
    </row>
    <row r="783850" spans="63:63" x14ac:dyDescent="0.25">
      <c r="BK783850" s="2315"/>
    </row>
    <row r="783851" spans="63:63" x14ac:dyDescent="0.25">
      <c r="BK783851" s="2311"/>
    </row>
    <row r="783875" spans="63:63" x14ac:dyDescent="0.25">
      <c r="BK783875" s="2315"/>
    </row>
    <row r="783876" spans="63:63" x14ac:dyDescent="0.25">
      <c r="BK783876" s="2311"/>
    </row>
    <row r="783900" spans="63:63" x14ac:dyDescent="0.25">
      <c r="BK783900" s="2315"/>
    </row>
    <row r="783901" spans="63:63" x14ac:dyDescent="0.25">
      <c r="BK783901" s="2311"/>
    </row>
    <row r="783925" spans="63:63" x14ac:dyDescent="0.25">
      <c r="BK783925" s="2315"/>
    </row>
    <row r="783926" spans="63:63" x14ac:dyDescent="0.25">
      <c r="BK783926" s="2311"/>
    </row>
    <row r="783950" spans="63:63" x14ac:dyDescent="0.25">
      <c r="BK783950" s="2315"/>
    </row>
    <row r="783951" spans="63:63" x14ac:dyDescent="0.25">
      <c r="BK783951" s="2311"/>
    </row>
    <row r="783975" spans="63:63" x14ac:dyDescent="0.25">
      <c r="BK783975" s="2315"/>
    </row>
    <row r="783976" spans="63:63" x14ac:dyDescent="0.25">
      <c r="BK783976" s="2311"/>
    </row>
    <row r="784000" spans="63:63" x14ac:dyDescent="0.25">
      <c r="BK784000" s="2315"/>
    </row>
    <row r="784001" spans="63:63" x14ac:dyDescent="0.25">
      <c r="BK784001" s="2311"/>
    </row>
    <row r="784025" spans="63:63" x14ac:dyDescent="0.25">
      <c r="BK784025" s="2315"/>
    </row>
    <row r="784026" spans="63:63" x14ac:dyDescent="0.25">
      <c r="BK784026" s="2311"/>
    </row>
    <row r="784050" spans="63:63" x14ac:dyDescent="0.25">
      <c r="BK784050" s="2315"/>
    </row>
    <row r="784051" spans="63:63" x14ac:dyDescent="0.25">
      <c r="BK784051" s="2311"/>
    </row>
    <row r="784075" spans="63:63" x14ac:dyDescent="0.25">
      <c r="BK784075" s="2315"/>
    </row>
    <row r="784076" spans="63:63" x14ac:dyDescent="0.25">
      <c r="BK784076" s="2311"/>
    </row>
    <row r="784100" spans="63:63" x14ac:dyDescent="0.25">
      <c r="BK784100" s="2315"/>
    </row>
    <row r="784101" spans="63:63" x14ac:dyDescent="0.25">
      <c r="BK784101" s="2311"/>
    </row>
    <row r="784125" spans="63:63" x14ac:dyDescent="0.25">
      <c r="BK784125" s="2315"/>
    </row>
    <row r="784126" spans="63:63" x14ac:dyDescent="0.25">
      <c r="BK784126" s="2311"/>
    </row>
    <row r="784150" spans="63:63" x14ac:dyDescent="0.25">
      <c r="BK784150" s="2315"/>
    </row>
    <row r="784151" spans="63:63" x14ac:dyDescent="0.25">
      <c r="BK784151" s="2311"/>
    </row>
    <row r="784175" spans="63:63" x14ac:dyDescent="0.25">
      <c r="BK784175" s="2315"/>
    </row>
    <row r="784176" spans="63:63" x14ac:dyDescent="0.25">
      <c r="BK784176" s="2311"/>
    </row>
    <row r="784200" spans="63:63" x14ac:dyDescent="0.25">
      <c r="BK784200" s="2315"/>
    </row>
    <row r="784201" spans="63:63" x14ac:dyDescent="0.25">
      <c r="BK784201" s="2311"/>
    </row>
    <row r="784225" spans="63:63" x14ac:dyDescent="0.25">
      <c r="BK784225" s="2315"/>
    </row>
    <row r="784226" spans="63:63" x14ac:dyDescent="0.25">
      <c r="BK784226" s="2311"/>
    </row>
    <row r="784250" spans="63:63" x14ac:dyDescent="0.25">
      <c r="BK784250" s="2315"/>
    </row>
    <row r="784251" spans="63:63" x14ac:dyDescent="0.25">
      <c r="BK784251" s="2311"/>
    </row>
    <row r="784275" spans="63:63" x14ac:dyDescent="0.25">
      <c r="BK784275" s="2315"/>
    </row>
    <row r="784276" spans="63:63" x14ac:dyDescent="0.25">
      <c r="BK784276" s="2311"/>
    </row>
    <row r="784300" spans="63:63" x14ac:dyDescent="0.25">
      <c r="BK784300" s="2315"/>
    </row>
    <row r="784301" spans="63:63" x14ac:dyDescent="0.25">
      <c r="BK784301" s="2311"/>
    </row>
    <row r="784325" spans="63:63" x14ac:dyDescent="0.25">
      <c r="BK784325" s="2315"/>
    </row>
    <row r="784326" spans="63:63" x14ac:dyDescent="0.25">
      <c r="BK784326" s="2311"/>
    </row>
    <row r="784350" spans="63:63" x14ac:dyDescent="0.25">
      <c r="BK784350" s="2315"/>
    </row>
    <row r="784351" spans="63:63" x14ac:dyDescent="0.25">
      <c r="BK784351" s="2311"/>
    </row>
    <row r="784375" spans="63:63" x14ac:dyDescent="0.25">
      <c r="BK784375" s="2315"/>
    </row>
    <row r="784376" spans="63:63" x14ac:dyDescent="0.25">
      <c r="BK784376" s="2311"/>
    </row>
    <row r="784400" spans="63:63" x14ac:dyDescent="0.25">
      <c r="BK784400" s="2315"/>
    </row>
    <row r="784401" spans="63:63" x14ac:dyDescent="0.25">
      <c r="BK784401" s="2311"/>
    </row>
    <row r="784425" spans="63:63" x14ac:dyDescent="0.25">
      <c r="BK784425" s="2315"/>
    </row>
    <row r="784426" spans="63:63" x14ac:dyDescent="0.25">
      <c r="BK784426" s="2311"/>
    </row>
    <row r="784450" spans="63:63" x14ac:dyDescent="0.25">
      <c r="BK784450" s="2315"/>
    </row>
    <row r="784451" spans="63:63" x14ac:dyDescent="0.25">
      <c r="BK784451" s="2311"/>
    </row>
    <row r="784475" spans="63:63" x14ac:dyDescent="0.25">
      <c r="BK784475" s="2315"/>
    </row>
    <row r="784476" spans="63:63" x14ac:dyDescent="0.25">
      <c r="BK784476" s="2311"/>
    </row>
    <row r="784500" spans="63:63" x14ac:dyDescent="0.25">
      <c r="BK784500" s="2315"/>
    </row>
    <row r="784501" spans="63:63" x14ac:dyDescent="0.25">
      <c r="BK784501" s="2311"/>
    </row>
    <row r="784525" spans="63:63" x14ac:dyDescent="0.25">
      <c r="BK784525" s="2315"/>
    </row>
    <row r="784526" spans="63:63" x14ac:dyDescent="0.25">
      <c r="BK784526" s="2311"/>
    </row>
    <row r="784550" spans="63:63" x14ac:dyDescent="0.25">
      <c r="BK784550" s="2315"/>
    </row>
    <row r="784551" spans="63:63" x14ac:dyDescent="0.25">
      <c r="BK784551" s="2311"/>
    </row>
    <row r="784575" spans="63:63" x14ac:dyDescent="0.25">
      <c r="BK784575" s="2315"/>
    </row>
    <row r="784576" spans="63:63" x14ac:dyDescent="0.25">
      <c r="BK784576" s="2311"/>
    </row>
    <row r="784600" spans="63:63" x14ac:dyDescent="0.25">
      <c r="BK784600" s="2315"/>
    </row>
    <row r="784601" spans="63:63" x14ac:dyDescent="0.25">
      <c r="BK784601" s="2311"/>
    </row>
    <row r="784625" spans="63:63" x14ac:dyDescent="0.25">
      <c r="BK784625" s="2315"/>
    </row>
    <row r="784626" spans="63:63" x14ac:dyDescent="0.25">
      <c r="BK784626" s="2311"/>
    </row>
    <row r="784650" spans="63:63" x14ac:dyDescent="0.25">
      <c r="BK784650" s="2315"/>
    </row>
    <row r="784651" spans="63:63" x14ac:dyDescent="0.25">
      <c r="BK784651" s="2311"/>
    </row>
    <row r="784675" spans="63:63" x14ac:dyDescent="0.25">
      <c r="BK784675" s="2315"/>
    </row>
    <row r="784676" spans="63:63" x14ac:dyDescent="0.25">
      <c r="BK784676" s="2311"/>
    </row>
    <row r="784700" spans="63:63" x14ac:dyDescent="0.25">
      <c r="BK784700" s="2315"/>
    </row>
    <row r="784701" spans="63:63" x14ac:dyDescent="0.25">
      <c r="BK784701" s="2311"/>
    </row>
    <row r="784725" spans="63:63" x14ac:dyDescent="0.25">
      <c r="BK784725" s="2315"/>
    </row>
    <row r="784726" spans="63:63" x14ac:dyDescent="0.25">
      <c r="BK784726" s="2311"/>
    </row>
    <row r="784750" spans="63:63" x14ac:dyDescent="0.25">
      <c r="BK784750" s="2315"/>
    </row>
    <row r="784751" spans="63:63" x14ac:dyDescent="0.25">
      <c r="BK784751" s="2311"/>
    </row>
    <row r="784775" spans="63:63" x14ac:dyDescent="0.25">
      <c r="BK784775" s="2315"/>
    </row>
    <row r="784776" spans="63:63" x14ac:dyDescent="0.25">
      <c r="BK784776" s="2311"/>
    </row>
    <row r="784800" spans="63:63" x14ac:dyDescent="0.25">
      <c r="BK784800" s="2315"/>
    </row>
    <row r="784801" spans="63:63" x14ac:dyDescent="0.25">
      <c r="BK784801" s="2311"/>
    </row>
    <row r="784825" spans="63:63" x14ac:dyDescent="0.25">
      <c r="BK784825" s="2315"/>
    </row>
    <row r="784826" spans="63:63" x14ac:dyDescent="0.25">
      <c r="BK784826" s="2311"/>
    </row>
    <row r="784850" spans="63:63" x14ac:dyDescent="0.25">
      <c r="BK784850" s="2315"/>
    </row>
    <row r="784851" spans="63:63" x14ac:dyDescent="0.25">
      <c r="BK784851" s="2311"/>
    </row>
    <row r="784875" spans="63:63" x14ac:dyDescent="0.25">
      <c r="BK784875" s="2315"/>
    </row>
    <row r="784876" spans="63:63" x14ac:dyDescent="0.25">
      <c r="BK784876" s="2311"/>
    </row>
    <row r="784900" spans="63:63" x14ac:dyDescent="0.25">
      <c r="BK784900" s="2315"/>
    </row>
    <row r="784901" spans="63:63" x14ac:dyDescent="0.25">
      <c r="BK784901" s="2311"/>
    </row>
    <row r="784925" spans="63:63" x14ac:dyDescent="0.25">
      <c r="BK784925" s="2315"/>
    </row>
    <row r="784926" spans="63:63" x14ac:dyDescent="0.25">
      <c r="BK784926" s="2311"/>
    </row>
    <row r="784950" spans="63:63" x14ac:dyDescent="0.25">
      <c r="BK784950" s="2315"/>
    </row>
    <row r="784951" spans="63:63" x14ac:dyDescent="0.25">
      <c r="BK784951" s="2311"/>
    </row>
    <row r="784975" spans="63:63" x14ac:dyDescent="0.25">
      <c r="BK784975" s="2315"/>
    </row>
    <row r="784976" spans="63:63" x14ac:dyDescent="0.25">
      <c r="BK784976" s="2311"/>
    </row>
    <row r="785000" spans="63:63" x14ac:dyDescent="0.25">
      <c r="BK785000" s="2315"/>
    </row>
    <row r="785001" spans="63:63" x14ac:dyDescent="0.25">
      <c r="BK785001" s="2311"/>
    </row>
    <row r="785025" spans="63:63" x14ac:dyDescent="0.25">
      <c r="BK785025" s="2315"/>
    </row>
    <row r="785026" spans="63:63" x14ac:dyDescent="0.25">
      <c r="BK785026" s="2311"/>
    </row>
    <row r="785050" spans="63:63" x14ac:dyDescent="0.25">
      <c r="BK785050" s="2315"/>
    </row>
    <row r="785051" spans="63:63" x14ac:dyDescent="0.25">
      <c r="BK785051" s="2311"/>
    </row>
    <row r="785075" spans="63:63" x14ac:dyDescent="0.25">
      <c r="BK785075" s="2315"/>
    </row>
    <row r="785076" spans="63:63" x14ac:dyDescent="0.25">
      <c r="BK785076" s="2311"/>
    </row>
    <row r="785100" spans="63:63" x14ac:dyDescent="0.25">
      <c r="BK785100" s="2315"/>
    </row>
    <row r="785101" spans="63:63" x14ac:dyDescent="0.25">
      <c r="BK785101" s="2311"/>
    </row>
    <row r="785125" spans="63:63" x14ac:dyDescent="0.25">
      <c r="BK785125" s="2315"/>
    </row>
    <row r="785126" spans="63:63" x14ac:dyDescent="0.25">
      <c r="BK785126" s="2311"/>
    </row>
    <row r="785150" spans="63:63" x14ac:dyDescent="0.25">
      <c r="BK785150" s="2315"/>
    </row>
    <row r="785151" spans="63:63" x14ac:dyDescent="0.25">
      <c r="BK785151" s="2311"/>
    </row>
    <row r="785175" spans="63:63" x14ac:dyDescent="0.25">
      <c r="BK785175" s="2315"/>
    </row>
    <row r="785176" spans="63:63" x14ac:dyDescent="0.25">
      <c r="BK785176" s="2311"/>
    </row>
    <row r="785200" spans="63:63" x14ac:dyDescent="0.25">
      <c r="BK785200" s="2315"/>
    </row>
    <row r="785201" spans="63:63" x14ac:dyDescent="0.25">
      <c r="BK785201" s="2311"/>
    </row>
    <row r="785225" spans="63:63" x14ac:dyDescent="0.25">
      <c r="BK785225" s="2315"/>
    </row>
    <row r="785226" spans="63:63" x14ac:dyDescent="0.25">
      <c r="BK785226" s="2311"/>
    </row>
    <row r="785250" spans="63:63" x14ac:dyDescent="0.25">
      <c r="BK785250" s="2315"/>
    </row>
    <row r="785251" spans="63:63" x14ac:dyDescent="0.25">
      <c r="BK785251" s="2311"/>
    </row>
    <row r="785275" spans="63:63" x14ac:dyDescent="0.25">
      <c r="BK785275" s="2315"/>
    </row>
    <row r="785276" spans="63:63" x14ac:dyDescent="0.25">
      <c r="BK785276" s="2311"/>
    </row>
    <row r="785300" spans="63:63" x14ac:dyDescent="0.25">
      <c r="BK785300" s="2315"/>
    </row>
    <row r="785301" spans="63:63" x14ac:dyDescent="0.25">
      <c r="BK785301" s="2311"/>
    </row>
    <row r="785325" spans="63:63" x14ac:dyDescent="0.25">
      <c r="BK785325" s="2315"/>
    </row>
    <row r="785326" spans="63:63" x14ac:dyDescent="0.25">
      <c r="BK785326" s="2311"/>
    </row>
    <row r="785350" spans="63:63" x14ac:dyDescent="0.25">
      <c r="BK785350" s="2315"/>
    </row>
    <row r="785351" spans="63:63" x14ac:dyDescent="0.25">
      <c r="BK785351" s="2311"/>
    </row>
    <row r="785375" spans="63:63" x14ac:dyDescent="0.25">
      <c r="BK785375" s="2315"/>
    </row>
    <row r="785376" spans="63:63" x14ac:dyDescent="0.25">
      <c r="BK785376" s="2311"/>
    </row>
    <row r="785400" spans="63:63" x14ac:dyDescent="0.25">
      <c r="BK785400" s="2315"/>
    </row>
    <row r="785401" spans="63:63" x14ac:dyDescent="0.25">
      <c r="BK785401" s="2311"/>
    </row>
    <row r="785425" spans="63:63" x14ac:dyDescent="0.25">
      <c r="BK785425" s="2315"/>
    </row>
    <row r="785426" spans="63:63" x14ac:dyDescent="0.25">
      <c r="BK785426" s="2311"/>
    </row>
    <row r="785450" spans="63:63" x14ac:dyDescent="0.25">
      <c r="BK785450" s="2315"/>
    </row>
    <row r="785451" spans="63:63" x14ac:dyDescent="0.25">
      <c r="BK785451" s="2311"/>
    </row>
    <row r="785475" spans="63:63" x14ac:dyDescent="0.25">
      <c r="BK785475" s="2315"/>
    </row>
    <row r="785476" spans="63:63" x14ac:dyDescent="0.25">
      <c r="BK785476" s="2311"/>
    </row>
    <row r="785500" spans="63:63" x14ac:dyDescent="0.25">
      <c r="BK785500" s="2315"/>
    </row>
    <row r="785501" spans="63:63" x14ac:dyDescent="0.25">
      <c r="BK785501" s="2311"/>
    </row>
    <row r="785525" spans="63:63" x14ac:dyDescent="0.25">
      <c r="BK785525" s="2315"/>
    </row>
    <row r="785526" spans="63:63" x14ac:dyDescent="0.25">
      <c r="BK785526" s="2311"/>
    </row>
    <row r="785550" spans="63:63" x14ac:dyDescent="0.25">
      <c r="BK785550" s="2315"/>
    </row>
    <row r="785551" spans="63:63" x14ac:dyDescent="0.25">
      <c r="BK785551" s="2311"/>
    </row>
    <row r="785575" spans="63:63" x14ac:dyDescent="0.25">
      <c r="BK785575" s="2315"/>
    </row>
    <row r="785576" spans="63:63" x14ac:dyDescent="0.25">
      <c r="BK785576" s="2311"/>
    </row>
    <row r="785600" spans="63:63" x14ac:dyDescent="0.25">
      <c r="BK785600" s="2315"/>
    </row>
    <row r="785601" spans="63:63" x14ac:dyDescent="0.25">
      <c r="BK785601" s="2311"/>
    </row>
    <row r="785625" spans="63:63" x14ac:dyDescent="0.25">
      <c r="BK785625" s="2315"/>
    </row>
    <row r="785626" spans="63:63" x14ac:dyDescent="0.25">
      <c r="BK785626" s="2311"/>
    </row>
    <row r="785650" spans="63:63" x14ac:dyDescent="0.25">
      <c r="BK785650" s="2315"/>
    </row>
    <row r="785651" spans="63:63" x14ac:dyDescent="0.25">
      <c r="BK785651" s="2311"/>
    </row>
    <row r="785675" spans="63:63" x14ac:dyDescent="0.25">
      <c r="BK785675" s="2315"/>
    </row>
    <row r="785676" spans="63:63" x14ac:dyDescent="0.25">
      <c r="BK785676" s="2311"/>
    </row>
    <row r="785700" spans="63:63" x14ac:dyDescent="0.25">
      <c r="BK785700" s="2315"/>
    </row>
    <row r="785701" spans="63:63" x14ac:dyDescent="0.25">
      <c r="BK785701" s="2311"/>
    </row>
    <row r="785725" spans="63:63" x14ac:dyDescent="0.25">
      <c r="BK785725" s="2315"/>
    </row>
    <row r="785726" spans="63:63" x14ac:dyDescent="0.25">
      <c r="BK785726" s="2311"/>
    </row>
    <row r="785750" spans="63:63" x14ac:dyDescent="0.25">
      <c r="BK785750" s="2315"/>
    </row>
    <row r="785751" spans="63:63" x14ac:dyDescent="0.25">
      <c r="BK785751" s="2311"/>
    </row>
    <row r="785775" spans="63:63" x14ac:dyDescent="0.25">
      <c r="BK785775" s="2315"/>
    </row>
    <row r="785776" spans="63:63" x14ac:dyDescent="0.25">
      <c r="BK785776" s="2311"/>
    </row>
    <row r="785800" spans="63:63" x14ac:dyDescent="0.25">
      <c r="BK785800" s="2315"/>
    </row>
    <row r="785801" spans="63:63" x14ac:dyDescent="0.25">
      <c r="BK785801" s="2311"/>
    </row>
    <row r="785825" spans="63:63" x14ac:dyDescent="0.25">
      <c r="BK785825" s="2315"/>
    </row>
    <row r="785826" spans="63:63" x14ac:dyDescent="0.25">
      <c r="BK785826" s="2311"/>
    </row>
    <row r="785850" spans="63:63" x14ac:dyDescent="0.25">
      <c r="BK785850" s="2315"/>
    </row>
    <row r="785851" spans="63:63" x14ac:dyDescent="0.25">
      <c r="BK785851" s="2311"/>
    </row>
    <row r="785875" spans="63:63" x14ac:dyDescent="0.25">
      <c r="BK785875" s="2315"/>
    </row>
    <row r="785876" spans="63:63" x14ac:dyDescent="0.25">
      <c r="BK785876" s="2311"/>
    </row>
    <row r="785900" spans="63:63" x14ac:dyDescent="0.25">
      <c r="BK785900" s="2315"/>
    </row>
    <row r="785901" spans="63:63" x14ac:dyDescent="0.25">
      <c r="BK785901" s="2311"/>
    </row>
    <row r="785925" spans="63:63" x14ac:dyDescent="0.25">
      <c r="BK785925" s="2315"/>
    </row>
    <row r="785926" spans="63:63" x14ac:dyDescent="0.25">
      <c r="BK785926" s="2311"/>
    </row>
    <row r="785950" spans="63:63" x14ac:dyDescent="0.25">
      <c r="BK785950" s="2315"/>
    </row>
    <row r="785951" spans="63:63" x14ac:dyDescent="0.25">
      <c r="BK785951" s="2311"/>
    </row>
    <row r="785975" spans="63:63" x14ac:dyDescent="0.25">
      <c r="BK785975" s="2315"/>
    </row>
    <row r="785976" spans="63:63" x14ac:dyDescent="0.25">
      <c r="BK785976" s="2311"/>
    </row>
    <row r="786000" spans="63:63" x14ac:dyDescent="0.25">
      <c r="BK786000" s="2315"/>
    </row>
    <row r="786001" spans="63:63" x14ac:dyDescent="0.25">
      <c r="BK786001" s="2311"/>
    </row>
    <row r="786025" spans="63:63" x14ac:dyDescent="0.25">
      <c r="BK786025" s="2315"/>
    </row>
    <row r="786026" spans="63:63" x14ac:dyDescent="0.25">
      <c r="BK786026" s="2311"/>
    </row>
    <row r="786050" spans="63:63" x14ac:dyDescent="0.25">
      <c r="BK786050" s="2315"/>
    </row>
    <row r="786051" spans="63:63" x14ac:dyDescent="0.25">
      <c r="BK786051" s="2311"/>
    </row>
    <row r="786075" spans="63:63" x14ac:dyDescent="0.25">
      <c r="BK786075" s="2315"/>
    </row>
    <row r="786076" spans="63:63" x14ac:dyDescent="0.25">
      <c r="BK786076" s="2311"/>
    </row>
    <row r="786100" spans="63:63" x14ac:dyDescent="0.25">
      <c r="BK786100" s="2315"/>
    </row>
    <row r="786101" spans="63:63" x14ac:dyDescent="0.25">
      <c r="BK786101" s="2311"/>
    </row>
    <row r="786125" spans="63:63" x14ac:dyDescent="0.25">
      <c r="BK786125" s="2315"/>
    </row>
    <row r="786126" spans="63:63" x14ac:dyDescent="0.25">
      <c r="BK786126" s="2311"/>
    </row>
    <row r="786150" spans="63:63" x14ac:dyDescent="0.25">
      <c r="BK786150" s="2315"/>
    </row>
    <row r="786151" spans="63:63" x14ac:dyDescent="0.25">
      <c r="BK786151" s="2311"/>
    </row>
    <row r="786175" spans="63:63" x14ac:dyDescent="0.25">
      <c r="BK786175" s="2315"/>
    </row>
    <row r="786176" spans="63:63" x14ac:dyDescent="0.25">
      <c r="BK786176" s="2311"/>
    </row>
    <row r="786200" spans="63:63" x14ac:dyDescent="0.25">
      <c r="BK786200" s="2315"/>
    </row>
    <row r="786201" spans="63:63" x14ac:dyDescent="0.25">
      <c r="BK786201" s="2311"/>
    </row>
    <row r="786225" spans="63:63" x14ac:dyDescent="0.25">
      <c r="BK786225" s="2315"/>
    </row>
    <row r="786226" spans="63:63" x14ac:dyDescent="0.25">
      <c r="BK786226" s="2311"/>
    </row>
    <row r="786250" spans="63:63" x14ac:dyDescent="0.25">
      <c r="BK786250" s="2315"/>
    </row>
    <row r="786251" spans="63:63" x14ac:dyDescent="0.25">
      <c r="BK786251" s="2311"/>
    </row>
    <row r="786275" spans="63:63" x14ac:dyDescent="0.25">
      <c r="BK786275" s="2315"/>
    </row>
    <row r="786276" spans="63:63" x14ac:dyDescent="0.25">
      <c r="BK786276" s="2311"/>
    </row>
    <row r="786300" spans="63:63" x14ac:dyDescent="0.25">
      <c r="BK786300" s="2315"/>
    </row>
    <row r="786301" spans="63:63" x14ac:dyDescent="0.25">
      <c r="BK786301" s="2311"/>
    </row>
    <row r="786325" spans="63:63" x14ac:dyDescent="0.25">
      <c r="BK786325" s="2315"/>
    </row>
    <row r="786326" spans="63:63" x14ac:dyDescent="0.25">
      <c r="BK786326" s="2311"/>
    </row>
    <row r="786350" spans="63:63" x14ac:dyDescent="0.25">
      <c r="BK786350" s="2315"/>
    </row>
    <row r="786351" spans="63:63" x14ac:dyDescent="0.25">
      <c r="BK786351" s="2311"/>
    </row>
    <row r="786375" spans="63:63" x14ac:dyDescent="0.25">
      <c r="BK786375" s="2315"/>
    </row>
    <row r="786376" spans="63:63" x14ac:dyDescent="0.25">
      <c r="BK786376" s="2311"/>
    </row>
    <row r="786400" spans="63:63" x14ac:dyDescent="0.25">
      <c r="BK786400" s="2315"/>
    </row>
    <row r="786401" spans="63:63" x14ac:dyDescent="0.25">
      <c r="BK786401" s="2311"/>
    </row>
    <row r="786425" spans="63:63" x14ac:dyDescent="0.25">
      <c r="BK786425" s="2315"/>
    </row>
    <row r="786426" spans="63:63" x14ac:dyDescent="0.25">
      <c r="BK786426" s="2311"/>
    </row>
    <row r="786450" spans="63:63" x14ac:dyDescent="0.25">
      <c r="BK786450" s="2315"/>
    </row>
    <row r="786451" spans="63:63" x14ac:dyDescent="0.25">
      <c r="BK786451" s="2311"/>
    </row>
    <row r="786475" spans="63:63" x14ac:dyDescent="0.25">
      <c r="BK786475" s="2315"/>
    </row>
    <row r="786476" spans="63:63" x14ac:dyDescent="0.25">
      <c r="BK786476" s="2311"/>
    </row>
    <row r="786500" spans="63:63" x14ac:dyDescent="0.25">
      <c r="BK786500" s="2315"/>
    </row>
    <row r="786501" spans="63:63" x14ac:dyDescent="0.25">
      <c r="BK786501" s="2311"/>
    </row>
    <row r="786525" spans="63:63" x14ac:dyDescent="0.25">
      <c r="BK786525" s="2315"/>
    </row>
    <row r="786526" spans="63:63" x14ac:dyDescent="0.25">
      <c r="BK786526" s="2311"/>
    </row>
    <row r="786550" spans="63:63" x14ac:dyDescent="0.25">
      <c r="BK786550" s="2315"/>
    </row>
    <row r="786551" spans="63:63" x14ac:dyDescent="0.25">
      <c r="BK786551" s="2311"/>
    </row>
    <row r="786575" spans="63:63" x14ac:dyDescent="0.25">
      <c r="BK786575" s="2315"/>
    </row>
    <row r="786576" spans="63:63" x14ac:dyDescent="0.25">
      <c r="BK786576" s="2311"/>
    </row>
    <row r="786600" spans="63:63" x14ac:dyDescent="0.25">
      <c r="BK786600" s="2315"/>
    </row>
    <row r="786601" spans="63:63" x14ac:dyDescent="0.25">
      <c r="BK786601" s="2311"/>
    </row>
    <row r="786625" spans="63:63" x14ac:dyDescent="0.25">
      <c r="BK786625" s="2315"/>
    </row>
    <row r="786626" spans="63:63" x14ac:dyDescent="0.25">
      <c r="BK786626" s="2311"/>
    </row>
    <row r="786650" spans="63:63" x14ac:dyDescent="0.25">
      <c r="BK786650" s="2315"/>
    </row>
    <row r="786651" spans="63:63" x14ac:dyDescent="0.25">
      <c r="BK786651" s="2311"/>
    </row>
    <row r="786675" spans="63:63" x14ac:dyDescent="0.25">
      <c r="BK786675" s="2315"/>
    </row>
    <row r="786676" spans="63:63" x14ac:dyDescent="0.25">
      <c r="BK786676" s="2311"/>
    </row>
    <row r="786700" spans="63:63" x14ac:dyDescent="0.25">
      <c r="BK786700" s="2315"/>
    </row>
    <row r="786701" spans="63:63" x14ac:dyDescent="0.25">
      <c r="BK786701" s="2311"/>
    </row>
    <row r="786725" spans="63:63" x14ac:dyDescent="0.25">
      <c r="BK786725" s="2315"/>
    </row>
    <row r="786726" spans="63:63" x14ac:dyDescent="0.25">
      <c r="BK786726" s="2311"/>
    </row>
    <row r="786750" spans="63:63" x14ac:dyDescent="0.25">
      <c r="BK786750" s="2315"/>
    </row>
    <row r="786751" spans="63:63" x14ac:dyDescent="0.25">
      <c r="BK786751" s="2311"/>
    </row>
    <row r="786775" spans="63:63" x14ac:dyDescent="0.25">
      <c r="BK786775" s="2315"/>
    </row>
    <row r="786776" spans="63:63" x14ac:dyDescent="0.25">
      <c r="BK786776" s="2311"/>
    </row>
    <row r="786800" spans="63:63" x14ac:dyDescent="0.25">
      <c r="BK786800" s="2315"/>
    </row>
    <row r="786801" spans="63:63" x14ac:dyDescent="0.25">
      <c r="BK786801" s="2311"/>
    </row>
    <row r="786825" spans="63:63" x14ac:dyDescent="0.25">
      <c r="BK786825" s="2315"/>
    </row>
    <row r="786826" spans="63:63" x14ac:dyDescent="0.25">
      <c r="BK786826" s="2311"/>
    </row>
    <row r="786850" spans="63:63" x14ac:dyDescent="0.25">
      <c r="BK786850" s="2315"/>
    </row>
    <row r="786851" spans="63:63" x14ac:dyDescent="0.25">
      <c r="BK786851" s="2311"/>
    </row>
    <row r="786875" spans="63:63" x14ac:dyDescent="0.25">
      <c r="BK786875" s="2315"/>
    </row>
    <row r="786876" spans="63:63" x14ac:dyDescent="0.25">
      <c r="BK786876" s="2311"/>
    </row>
    <row r="786900" spans="63:63" x14ac:dyDescent="0.25">
      <c r="BK786900" s="2315"/>
    </row>
    <row r="786901" spans="63:63" x14ac:dyDescent="0.25">
      <c r="BK786901" s="2311"/>
    </row>
    <row r="786925" spans="63:63" x14ac:dyDescent="0.25">
      <c r="BK786925" s="2315"/>
    </row>
    <row r="786926" spans="63:63" x14ac:dyDescent="0.25">
      <c r="BK786926" s="2311"/>
    </row>
    <row r="786950" spans="63:63" x14ac:dyDescent="0.25">
      <c r="BK786950" s="2315"/>
    </row>
    <row r="786951" spans="63:63" x14ac:dyDescent="0.25">
      <c r="BK786951" s="2311"/>
    </row>
    <row r="786975" spans="63:63" x14ac:dyDescent="0.25">
      <c r="BK786975" s="2315"/>
    </row>
    <row r="786976" spans="63:63" x14ac:dyDescent="0.25">
      <c r="BK786976" s="2311"/>
    </row>
    <row r="787000" spans="63:63" x14ac:dyDescent="0.25">
      <c r="BK787000" s="2315"/>
    </row>
    <row r="787001" spans="63:63" x14ac:dyDescent="0.25">
      <c r="BK787001" s="2311"/>
    </row>
    <row r="787025" spans="63:63" x14ac:dyDescent="0.25">
      <c r="BK787025" s="2315"/>
    </row>
    <row r="787026" spans="63:63" x14ac:dyDescent="0.25">
      <c r="BK787026" s="2311"/>
    </row>
    <row r="787050" spans="63:63" x14ac:dyDescent="0.25">
      <c r="BK787050" s="2315"/>
    </row>
    <row r="787051" spans="63:63" x14ac:dyDescent="0.25">
      <c r="BK787051" s="2311"/>
    </row>
    <row r="787075" spans="63:63" x14ac:dyDescent="0.25">
      <c r="BK787075" s="2315"/>
    </row>
    <row r="787076" spans="63:63" x14ac:dyDescent="0.25">
      <c r="BK787076" s="2311"/>
    </row>
    <row r="787100" spans="63:63" x14ac:dyDescent="0.25">
      <c r="BK787100" s="2315"/>
    </row>
    <row r="787101" spans="63:63" x14ac:dyDescent="0.25">
      <c r="BK787101" s="2311"/>
    </row>
    <row r="787125" spans="63:63" x14ac:dyDescent="0.25">
      <c r="BK787125" s="2315"/>
    </row>
    <row r="787126" spans="63:63" x14ac:dyDescent="0.25">
      <c r="BK787126" s="2311"/>
    </row>
    <row r="787150" spans="63:63" x14ac:dyDescent="0.25">
      <c r="BK787150" s="2315"/>
    </row>
    <row r="787151" spans="63:63" x14ac:dyDescent="0.25">
      <c r="BK787151" s="2311"/>
    </row>
    <row r="787175" spans="63:63" x14ac:dyDescent="0.25">
      <c r="BK787175" s="2315"/>
    </row>
    <row r="787176" spans="63:63" x14ac:dyDescent="0.25">
      <c r="BK787176" s="2311"/>
    </row>
    <row r="787200" spans="63:63" x14ac:dyDescent="0.25">
      <c r="BK787200" s="2315"/>
    </row>
    <row r="787201" spans="63:63" x14ac:dyDescent="0.25">
      <c r="BK787201" s="2311"/>
    </row>
    <row r="787225" spans="63:63" x14ac:dyDescent="0.25">
      <c r="BK787225" s="2315"/>
    </row>
    <row r="787226" spans="63:63" x14ac:dyDescent="0.25">
      <c r="BK787226" s="2311"/>
    </row>
    <row r="787250" spans="63:63" x14ac:dyDescent="0.25">
      <c r="BK787250" s="2315"/>
    </row>
    <row r="787251" spans="63:63" x14ac:dyDescent="0.25">
      <c r="BK787251" s="2311"/>
    </row>
    <row r="787275" spans="63:63" x14ac:dyDescent="0.25">
      <c r="BK787275" s="2315"/>
    </row>
    <row r="787276" spans="63:63" x14ac:dyDescent="0.25">
      <c r="BK787276" s="2311"/>
    </row>
    <row r="787300" spans="63:63" x14ac:dyDescent="0.25">
      <c r="BK787300" s="2315"/>
    </row>
    <row r="787301" spans="63:63" x14ac:dyDescent="0.25">
      <c r="BK787301" s="2311"/>
    </row>
    <row r="787325" spans="63:63" x14ac:dyDescent="0.25">
      <c r="BK787325" s="2315"/>
    </row>
    <row r="787326" spans="63:63" x14ac:dyDescent="0.25">
      <c r="BK787326" s="2311"/>
    </row>
    <row r="787350" spans="63:63" x14ac:dyDescent="0.25">
      <c r="BK787350" s="2315"/>
    </row>
    <row r="787351" spans="63:63" x14ac:dyDescent="0.25">
      <c r="BK787351" s="2311"/>
    </row>
    <row r="787375" spans="63:63" x14ac:dyDescent="0.25">
      <c r="BK787375" s="2315"/>
    </row>
    <row r="787376" spans="63:63" x14ac:dyDescent="0.25">
      <c r="BK787376" s="2311"/>
    </row>
    <row r="787400" spans="63:63" x14ac:dyDescent="0.25">
      <c r="BK787400" s="2315"/>
    </row>
    <row r="787401" spans="63:63" x14ac:dyDescent="0.25">
      <c r="BK787401" s="2311"/>
    </row>
    <row r="787425" spans="63:63" x14ac:dyDescent="0.25">
      <c r="BK787425" s="2315"/>
    </row>
    <row r="787426" spans="63:63" x14ac:dyDescent="0.25">
      <c r="BK787426" s="2311"/>
    </row>
    <row r="787450" spans="63:63" x14ac:dyDescent="0.25">
      <c r="BK787450" s="2315"/>
    </row>
    <row r="787451" spans="63:63" x14ac:dyDescent="0.25">
      <c r="BK787451" s="2311"/>
    </row>
    <row r="787475" spans="63:63" x14ac:dyDescent="0.25">
      <c r="BK787475" s="2315"/>
    </row>
    <row r="787476" spans="63:63" x14ac:dyDescent="0.25">
      <c r="BK787476" s="2311"/>
    </row>
    <row r="787500" spans="63:63" x14ac:dyDescent="0.25">
      <c r="BK787500" s="2315"/>
    </row>
    <row r="787501" spans="63:63" x14ac:dyDescent="0.25">
      <c r="BK787501" s="2311"/>
    </row>
    <row r="787525" spans="63:63" x14ac:dyDescent="0.25">
      <c r="BK787525" s="2315"/>
    </row>
    <row r="787526" spans="63:63" x14ac:dyDescent="0.25">
      <c r="BK787526" s="2311"/>
    </row>
    <row r="787550" spans="63:63" x14ac:dyDescent="0.25">
      <c r="BK787550" s="2315"/>
    </row>
    <row r="787551" spans="63:63" x14ac:dyDescent="0.25">
      <c r="BK787551" s="2311"/>
    </row>
    <row r="787575" spans="63:63" x14ac:dyDescent="0.25">
      <c r="BK787575" s="2315"/>
    </row>
    <row r="787576" spans="63:63" x14ac:dyDescent="0.25">
      <c r="BK787576" s="2311"/>
    </row>
    <row r="787600" spans="63:63" x14ac:dyDescent="0.25">
      <c r="BK787600" s="2315"/>
    </row>
    <row r="787601" spans="63:63" x14ac:dyDescent="0.25">
      <c r="BK787601" s="2311"/>
    </row>
    <row r="787625" spans="63:63" x14ac:dyDescent="0.25">
      <c r="BK787625" s="2315"/>
    </row>
    <row r="787626" spans="63:63" x14ac:dyDescent="0.25">
      <c r="BK787626" s="2311"/>
    </row>
    <row r="787650" spans="63:63" x14ac:dyDescent="0.25">
      <c r="BK787650" s="2315"/>
    </row>
    <row r="787651" spans="63:63" x14ac:dyDescent="0.25">
      <c r="BK787651" s="2311"/>
    </row>
    <row r="787675" spans="63:63" x14ac:dyDescent="0.25">
      <c r="BK787675" s="2315"/>
    </row>
    <row r="787676" spans="63:63" x14ac:dyDescent="0.25">
      <c r="BK787676" s="2311"/>
    </row>
    <row r="787700" spans="63:63" x14ac:dyDescent="0.25">
      <c r="BK787700" s="2315"/>
    </row>
    <row r="787701" spans="63:63" x14ac:dyDescent="0.25">
      <c r="BK787701" s="2311"/>
    </row>
    <row r="787725" spans="63:63" x14ac:dyDescent="0.25">
      <c r="BK787725" s="2315"/>
    </row>
    <row r="787726" spans="63:63" x14ac:dyDescent="0.25">
      <c r="BK787726" s="2311"/>
    </row>
    <row r="787750" spans="63:63" x14ac:dyDescent="0.25">
      <c r="BK787750" s="2315"/>
    </row>
    <row r="787751" spans="63:63" x14ac:dyDescent="0.25">
      <c r="BK787751" s="2311"/>
    </row>
    <row r="787775" spans="63:63" x14ac:dyDescent="0.25">
      <c r="BK787775" s="2315"/>
    </row>
    <row r="787776" spans="63:63" x14ac:dyDescent="0.25">
      <c r="BK787776" s="2311"/>
    </row>
    <row r="787800" spans="63:63" x14ac:dyDescent="0.25">
      <c r="BK787800" s="2315"/>
    </row>
    <row r="787801" spans="63:63" x14ac:dyDescent="0.25">
      <c r="BK787801" s="2311"/>
    </row>
    <row r="787825" spans="63:63" x14ac:dyDescent="0.25">
      <c r="BK787825" s="2315"/>
    </row>
    <row r="787826" spans="63:63" x14ac:dyDescent="0.25">
      <c r="BK787826" s="2311"/>
    </row>
    <row r="787850" spans="63:63" x14ac:dyDescent="0.25">
      <c r="BK787850" s="2315"/>
    </row>
    <row r="787851" spans="63:63" x14ac:dyDescent="0.25">
      <c r="BK787851" s="2311"/>
    </row>
    <row r="787875" spans="63:63" x14ac:dyDescent="0.25">
      <c r="BK787875" s="2315"/>
    </row>
    <row r="787876" spans="63:63" x14ac:dyDescent="0.25">
      <c r="BK787876" s="2311"/>
    </row>
    <row r="787900" spans="63:63" x14ac:dyDescent="0.25">
      <c r="BK787900" s="2315"/>
    </row>
    <row r="787901" spans="63:63" x14ac:dyDescent="0.25">
      <c r="BK787901" s="2311"/>
    </row>
    <row r="787925" spans="63:63" x14ac:dyDescent="0.25">
      <c r="BK787925" s="2315"/>
    </row>
    <row r="787926" spans="63:63" x14ac:dyDescent="0.25">
      <c r="BK787926" s="2311"/>
    </row>
    <row r="787950" spans="63:63" x14ac:dyDescent="0.25">
      <c r="BK787950" s="2315"/>
    </row>
    <row r="787951" spans="63:63" x14ac:dyDescent="0.25">
      <c r="BK787951" s="2311"/>
    </row>
    <row r="787975" spans="63:63" x14ac:dyDescent="0.25">
      <c r="BK787975" s="2315"/>
    </row>
    <row r="787976" spans="63:63" x14ac:dyDescent="0.25">
      <c r="BK787976" s="2311"/>
    </row>
    <row r="788000" spans="63:63" x14ac:dyDescent="0.25">
      <c r="BK788000" s="2315"/>
    </row>
    <row r="788001" spans="63:63" x14ac:dyDescent="0.25">
      <c r="BK788001" s="2311"/>
    </row>
    <row r="788025" spans="63:63" x14ac:dyDescent="0.25">
      <c r="BK788025" s="2315"/>
    </row>
    <row r="788026" spans="63:63" x14ac:dyDescent="0.25">
      <c r="BK788026" s="2311"/>
    </row>
    <row r="788050" spans="63:63" x14ac:dyDescent="0.25">
      <c r="BK788050" s="2315"/>
    </row>
    <row r="788051" spans="63:63" x14ac:dyDescent="0.25">
      <c r="BK788051" s="2311"/>
    </row>
    <row r="788075" spans="63:63" x14ac:dyDescent="0.25">
      <c r="BK788075" s="2315"/>
    </row>
    <row r="788076" spans="63:63" x14ac:dyDescent="0.25">
      <c r="BK788076" s="2311"/>
    </row>
    <row r="788100" spans="63:63" x14ac:dyDescent="0.25">
      <c r="BK788100" s="2315"/>
    </row>
    <row r="788101" spans="63:63" x14ac:dyDescent="0.25">
      <c r="BK788101" s="2311"/>
    </row>
    <row r="788125" spans="63:63" x14ac:dyDescent="0.25">
      <c r="BK788125" s="2315"/>
    </row>
    <row r="788126" spans="63:63" x14ac:dyDescent="0.25">
      <c r="BK788126" s="2311"/>
    </row>
    <row r="788150" spans="63:63" x14ac:dyDescent="0.25">
      <c r="BK788150" s="2315"/>
    </row>
    <row r="788151" spans="63:63" x14ac:dyDescent="0.25">
      <c r="BK788151" s="2311"/>
    </row>
    <row r="788175" spans="63:63" x14ac:dyDescent="0.25">
      <c r="BK788175" s="2315"/>
    </row>
    <row r="788176" spans="63:63" x14ac:dyDescent="0.25">
      <c r="BK788176" s="2311"/>
    </row>
    <row r="788200" spans="63:63" x14ac:dyDescent="0.25">
      <c r="BK788200" s="2315"/>
    </row>
    <row r="788201" spans="63:63" x14ac:dyDescent="0.25">
      <c r="BK788201" s="2311"/>
    </row>
    <row r="788225" spans="63:63" x14ac:dyDescent="0.25">
      <c r="BK788225" s="2315"/>
    </row>
    <row r="788226" spans="63:63" x14ac:dyDescent="0.25">
      <c r="BK788226" s="2311"/>
    </row>
    <row r="788250" spans="63:63" x14ac:dyDescent="0.25">
      <c r="BK788250" s="2315"/>
    </row>
    <row r="788251" spans="63:63" x14ac:dyDescent="0.25">
      <c r="BK788251" s="2311"/>
    </row>
    <row r="788275" spans="63:63" x14ac:dyDescent="0.25">
      <c r="BK788275" s="2315"/>
    </row>
    <row r="788276" spans="63:63" x14ac:dyDescent="0.25">
      <c r="BK788276" s="2311"/>
    </row>
    <row r="788300" spans="63:63" x14ac:dyDescent="0.25">
      <c r="BK788300" s="2315"/>
    </row>
    <row r="788301" spans="63:63" x14ac:dyDescent="0.25">
      <c r="BK788301" s="2311"/>
    </row>
    <row r="788325" spans="63:63" x14ac:dyDescent="0.25">
      <c r="BK788325" s="2315"/>
    </row>
    <row r="788326" spans="63:63" x14ac:dyDescent="0.25">
      <c r="BK788326" s="2311"/>
    </row>
    <row r="788350" spans="63:63" x14ac:dyDescent="0.25">
      <c r="BK788350" s="2315"/>
    </row>
    <row r="788351" spans="63:63" x14ac:dyDescent="0.25">
      <c r="BK788351" s="2311"/>
    </row>
    <row r="788375" spans="63:63" x14ac:dyDescent="0.25">
      <c r="BK788375" s="2315"/>
    </row>
    <row r="788376" spans="63:63" x14ac:dyDescent="0.25">
      <c r="BK788376" s="2311"/>
    </row>
    <row r="788400" spans="63:63" x14ac:dyDescent="0.25">
      <c r="BK788400" s="2315"/>
    </row>
    <row r="788401" spans="63:63" x14ac:dyDescent="0.25">
      <c r="BK788401" s="2311"/>
    </row>
    <row r="788425" spans="63:63" x14ac:dyDescent="0.25">
      <c r="BK788425" s="2315"/>
    </row>
    <row r="788426" spans="63:63" x14ac:dyDescent="0.25">
      <c r="BK788426" s="2311"/>
    </row>
    <row r="788450" spans="63:63" x14ac:dyDescent="0.25">
      <c r="BK788450" s="2315"/>
    </row>
    <row r="788451" spans="63:63" x14ac:dyDescent="0.25">
      <c r="BK788451" s="2311"/>
    </row>
    <row r="788475" spans="63:63" x14ac:dyDescent="0.25">
      <c r="BK788475" s="2315"/>
    </row>
    <row r="788476" spans="63:63" x14ac:dyDescent="0.25">
      <c r="BK788476" s="2311"/>
    </row>
    <row r="788500" spans="63:63" x14ac:dyDescent="0.25">
      <c r="BK788500" s="2315"/>
    </row>
    <row r="788501" spans="63:63" x14ac:dyDescent="0.25">
      <c r="BK788501" s="2311"/>
    </row>
    <row r="788525" spans="63:63" x14ac:dyDescent="0.25">
      <c r="BK788525" s="2315"/>
    </row>
    <row r="788526" spans="63:63" x14ac:dyDescent="0.25">
      <c r="BK788526" s="2311"/>
    </row>
    <row r="788550" spans="63:63" x14ac:dyDescent="0.25">
      <c r="BK788550" s="2315"/>
    </row>
    <row r="788551" spans="63:63" x14ac:dyDescent="0.25">
      <c r="BK788551" s="2311"/>
    </row>
    <row r="788575" spans="63:63" x14ac:dyDescent="0.25">
      <c r="BK788575" s="2315"/>
    </row>
    <row r="788576" spans="63:63" x14ac:dyDescent="0.25">
      <c r="BK788576" s="2311"/>
    </row>
    <row r="788600" spans="63:63" x14ac:dyDescent="0.25">
      <c r="BK788600" s="2315"/>
    </row>
    <row r="788601" spans="63:63" x14ac:dyDescent="0.25">
      <c r="BK788601" s="2311"/>
    </row>
    <row r="788625" spans="63:63" x14ac:dyDescent="0.25">
      <c r="BK788625" s="2315"/>
    </row>
    <row r="788626" spans="63:63" x14ac:dyDescent="0.25">
      <c r="BK788626" s="2311"/>
    </row>
    <row r="788650" spans="63:63" x14ac:dyDescent="0.25">
      <c r="BK788650" s="2315"/>
    </row>
    <row r="788651" spans="63:63" x14ac:dyDescent="0.25">
      <c r="BK788651" s="2311"/>
    </row>
    <row r="788675" spans="63:63" x14ac:dyDescent="0.25">
      <c r="BK788675" s="2315"/>
    </row>
    <row r="788676" spans="63:63" x14ac:dyDescent="0.25">
      <c r="BK788676" s="2311"/>
    </row>
    <row r="788700" spans="63:63" x14ac:dyDescent="0.25">
      <c r="BK788700" s="2315"/>
    </row>
    <row r="788701" spans="63:63" x14ac:dyDescent="0.25">
      <c r="BK788701" s="2311"/>
    </row>
    <row r="788725" spans="63:63" x14ac:dyDescent="0.25">
      <c r="BK788725" s="2315"/>
    </row>
    <row r="788726" spans="63:63" x14ac:dyDescent="0.25">
      <c r="BK788726" s="2311"/>
    </row>
    <row r="788750" spans="63:63" x14ac:dyDescent="0.25">
      <c r="BK788750" s="2315"/>
    </row>
    <row r="788751" spans="63:63" x14ac:dyDescent="0.25">
      <c r="BK788751" s="2311"/>
    </row>
    <row r="788775" spans="63:63" x14ac:dyDescent="0.25">
      <c r="BK788775" s="2315"/>
    </row>
    <row r="788776" spans="63:63" x14ac:dyDescent="0.25">
      <c r="BK788776" s="2311"/>
    </row>
    <row r="788800" spans="63:63" x14ac:dyDescent="0.25">
      <c r="BK788800" s="2315"/>
    </row>
    <row r="788801" spans="63:63" x14ac:dyDescent="0.25">
      <c r="BK788801" s="2311"/>
    </row>
    <row r="788825" spans="63:63" x14ac:dyDescent="0.25">
      <c r="BK788825" s="2315"/>
    </row>
    <row r="788826" spans="63:63" x14ac:dyDescent="0.25">
      <c r="BK788826" s="2311"/>
    </row>
    <row r="788850" spans="63:63" x14ac:dyDescent="0.25">
      <c r="BK788850" s="2315"/>
    </row>
    <row r="788851" spans="63:63" x14ac:dyDescent="0.25">
      <c r="BK788851" s="2311"/>
    </row>
    <row r="788875" spans="63:63" x14ac:dyDescent="0.25">
      <c r="BK788875" s="2315"/>
    </row>
    <row r="788876" spans="63:63" x14ac:dyDescent="0.25">
      <c r="BK788876" s="2311"/>
    </row>
    <row r="788900" spans="63:63" x14ac:dyDescent="0.25">
      <c r="BK788900" s="2315"/>
    </row>
    <row r="788901" spans="63:63" x14ac:dyDescent="0.25">
      <c r="BK788901" s="2311"/>
    </row>
    <row r="788925" spans="63:63" x14ac:dyDescent="0.25">
      <c r="BK788925" s="2315"/>
    </row>
    <row r="788926" spans="63:63" x14ac:dyDescent="0.25">
      <c r="BK788926" s="2311"/>
    </row>
    <row r="788950" spans="63:63" x14ac:dyDescent="0.25">
      <c r="BK788950" s="2315"/>
    </row>
    <row r="788951" spans="63:63" x14ac:dyDescent="0.25">
      <c r="BK788951" s="2311"/>
    </row>
    <row r="788975" spans="63:63" x14ac:dyDescent="0.25">
      <c r="BK788975" s="2315"/>
    </row>
    <row r="788976" spans="63:63" x14ac:dyDescent="0.25">
      <c r="BK788976" s="2311"/>
    </row>
    <row r="789000" spans="63:63" x14ac:dyDescent="0.25">
      <c r="BK789000" s="2315"/>
    </row>
    <row r="789001" spans="63:63" x14ac:dyDescent="0.25">
      <c r="BK789001" s="2311"/>
    </row>
    <row r="789025" spans="63:63" x14ac:dyDescent="0.25">
      <c r="BK789025" s="2315"/>
    </row>
    <row r="789026" spans="63:63" x14ac:dyDescent="0.25">
      <c r="BK789026" s="2311"/>
    </row>
    <row r="789050" spans="63:63" x14ac:dyDescent="0.25">
      <c r="BK789050" s="2315"/>
    </row>
    <row r="789051" spans="63:63" x14ac:dyDescent="0.25">
      <c r="BK789051" s="2311"/>
    </row>
    <row r="789075" spans="63:63" x14ac:dyDescent="0.25">
      <c r="BK789075" s="2315"/>
    </row>
    <row r="789076" spans="63:63" x14ac:dyDescent="0.25">
      <c r="BK789076" s="2311"/>
    </row>
    <row r="789100" spans="63:63" x14ac:dyDescent="0.25">
      <c r="BK789100" s="2315"/>
    </row>
    <row r="789101" spans="63:63" x14ac:dyDescent="0.25">
      <c r="BK789101" s="2311"/>
    </row>
    <row r="789125" spans="63:63" x14ac:dyDescent="0.25">
      <c r="BK789125" s="2315"/>
    </row>
    <row r="789126" spans="63:63" x14ac:dyDescent="0.25">
      <c r="BK789126" s="2311"/>
    </row>
    <row r="789150" spans="63:63" x14ac:dyDescent="0.25">
      <c r="BK789150" s="2315"/>
    </row>
    <row r="789151" spans="63:63" x14ac:dyDescent="0.25">
      <c r="BK789151" s="2311"/>
    </row>
    <row r="789175" spans="63:63" x14ac:dyDescent="0.25">
      <c r="BK789175" s="2315"/>
    </row>
    <row r="789176" spans="63:63" x14ac:dyDescent="0.25">
      <c r="BK789176" s="2311"/>
    </row>
    <row r="789200" spans="63:63" x14ac:dyDescent="0.25">
      <c r="BK789200" s="2315"/>
    </row>
    <row r="789201" spans="63:63" x14ac:dyDescent="0.25">
      <c r="BK789201" s="2311"/>
    </row>
    <row r="789225" spans="63:63" x14ac:dyDescent="0.25">
      <c r="BK789225" s="2315"/>
    </row>
    <row r="789226" spans="63:63" x14ac:dyDescent="0.25">
      <c r="BK789226" s="2311"/>
    </row>
    <row r="789250" spans="63:63" x14ac:dyDescent="0.25">
      <c r="BK789250" s="2315"/>
    </row>
    <row r="789251" spans="63:63" x14ac:dyDescent="0.25">
      <c r="BK789251" s="2311"/>
    </row>
    <row r="789275" spans="63:63" x14ac:dyDescent="0.25">
      <c r="BK789275" s="2315"/>
    </row>
    <row r="789276" spans="63:63" x14ac:dyDescent="0.25">
      <c r="BK789276" s="2311"/>
    </row>
    <row r="789300" spans="63:63" x14ac:dyDescent="0.25">
      <c r="BK789300" s="2315"/>
    </row>
    <row r="789301" spans="63:63" x14ac:dyDescent="0.25">
      <c r="BK789301" s="2311"/>
    </row>
    <row r="789325" spans="63:63" x14ac:dyDescent="0.25">
      <c r="BK789325" s="2315"/>
    </row>
    <row r="789326" spans="63:63" x14ac:dyDescent="0.25">
      <c r="BK789326" s="2311"/>
    </row>
    <row r="789350" spans="63:63" x14ac:dyDescent="0.25">
      <c r="BK789350" s="2315"/>
    </row>
    <row r="789351" spans="63:63" x14ac:dyDescent="0.25">
      <c r="BK789351" s="2311"/>
    </row>
    <row r="789375" spans="63:63" x14ac:dyDescent="0.25">
      <c r="BK789375" s="2315"/>
    </row>
    <row r="789376" spans="63:63" x14ac:dyDescent="0.25">
      <c r="BK789376" s="2311"/>
    </row>
    <row r="789400" spans="63:63" x14ac:dyDescent="0.25">
      <c r="BK789400" s="2315"/>
    </row>
    <row r="789401" spans="63:63" x14ac:dyDescent="0.25">
      <c r="BK789401" s="2311"/>
    </row>
    <row r="789425" spans="63:63" x14ac:dyDescent="0.25">
      <c r="BK789425" s="2315"/>
    </row>
    <row r="789426" spans="63:63" x14ac:dyDescent="0.25">
      <c r="BK789426" s="2311"/>
    </row>
    <row r="789450" spans="63:63" x14ac:dyDescent="0.25">
      <c r="BK789450" s="2315"/>
    </row>
    <row r="789451" spans="63:63" x14ac:dyDescent="0.25">
      <c r="BK789451" s="2311"/>
    </row>
    <row r="789475" spans="63:63" x14ac:dyDescent="0.25">
      <c r="BK789475" s="2315"/>
    </row>
    <row r="789476" spans="63:63" x14ac:dyDescent="0.25">
      <c r="BK789476" s="2311"/>
    </row>
    <row r="789500" spans="63:63" x14ac:dyDescent="0.25">
      <c r="BK789500" s="2315"/>
    </row>
    <row r="789501" spans="63:63" x14ac:dyDescent="0.25">
      <c r="BK789501" s="2311"/>
    </row>
    <row r="789525" spans="63:63" x14ac:dyDescent="0.25">
      <c r="BK789525" s="2315"/>
    </row>
    <row r="789526" spans="63:63" x14ac:dyDescent="0.25">
      <c r="BK789526" s="2311"/>
    </row>
    <row r="789550" spans="63:63" x14ac:dyDescent="0.25">
      <c r="BK789550" s="2315"/>
    </row>
    <row r="789551" spans="63:63" x14ac:dyDescent="0.25">
      <c r="BK789551" s="2311"/>
    </row>
    <row r="789575" spans="63:63" x14ac:dyDescent="0.25">
      <c r="BK789575" s="2315"/>
    </row>
    <row r="789576" spans="63:63" x14ac:dyDescent="0.25">
      <c r="BK789576" s="2311"/>
    </row>
    <row r="789600" spans="63:63" x14ac:dyDescent="0.25">
      <c r="BK789600" s="2315"/>
    </row>
    <row r="789601" spans="63:63" x14ac:dyDescent="0.25">
      <c r="BK789601" s="2311"/>
    </row>
    <row r="789625" spans="63:63" x14ac:dyDescent="0.25">
      <c r="BK789625" s="2315"/>
    </row>
    <row r="789626" spans="63:63" x14ac:dyDescent="0.25">
      <c r="BK789626" s="2311"/>
    </row>
    <row r="789650" spans="63:63" x14ac:dyDescent="0.25">
      <c r="BK789650" s="2315"/>
    </row>
    <row r="789651" spans="63:63" x14ac:dyDescent="0.25">
      <c r="BK789651" s="2311"/>
    </row>
    <row r="789675" spans="63:63" x14ac:dyDescent="0.25">
      <c r="BK789675" s="2315"/>
    </row>
    <row r="789676" spans="63:63" x14ac:dyDescent="0.25">
      <c r="BK789676" s="2311"/>
    </row>
    <row r="789700" spans="63:63" x14ac:dyDescent="0.25">
      <c r="BK789700" s="2315"/>
    </row>
    <row r="789701" spans="63:63" x14ac:dyDescent="0.25">
      <c r="BK789701" s="2311"/>
    </row>
    <row r="789725" spans="63:63" x14ac:dyDescent="0.25">
      <c r="BK789725" s="2315"/>
    </row>
    <row r="789726" spans="63:63" x14ac:dyDescent="0.25">
      <c r="BK789726" s="2311"/>
    </row>
    <row r="789750" spans="63:63" x14ac:dyDescent="0.25">
      <c r="BK789750" s="2315"/>
    </row>
    <row r="789751" spans="63:63" x14ac:dyDescent="0.25">
      <c r="BK789751" s="2311"/>
    </row>
    <row r="789775" spans="63:63" x14ac:dyDescent="0.25">
      <c r="BK789775" s="2315"/>
    </row>
    <row r="789776" spans="63:63" x14ac:dyDescent="0.25">
      <c r="BK789776" s="2311"/>
    </row>
    <row r="789800" spans="63:63" x14ac:dyDescent="0.25">
      <c r="BK789800" s="2315"/>
    </row>
    <row r="789801" spans="63:63" x14ac:dyDescent="0.25">
      <c r="BK789801" s="2311"/>
    </row>
    <row r="789825" spans="63:63" x14ac:dyDescent="0.25">
      <c r="BK789825" s="2315"/>
    </row>
    <row r="789826" spans="63:63" x14ac:dyDescent="0.25">
      <c r="BK789826" s="2311"/>
    </row>
    <row r="789850" spans="63:63" x14ac:dyDescent="0.25">
      <c r="BK789850" s="2315"/>
    </row>
    <row r="789851" spans="63:63" x14ac:dyDescent="0.25">
      <c r="BK789851" s="2311"/>
    </row>
    <row r="789875" spans="63:63" x14ac:dyDescent="0.25">
      <c r="BK789875" s="2315"/>
    </row>
    <row r="789876" spans="63:63" x14ac:dyDescent="0.25">
      <c r="BK789876" s="2311"/>
    </row>
    <row r="789900" spans="63:63" x14ac:dyDescent="0.25">
      <c r="BK789900" s="2315"/>
    </row>
    <row r="789901" spans="63:63" x14ac:dyDescent="0.25">
      <c r="BK789901" s="2311"/>
    </row>
    <row r="789925" spans="63:63" x14ac:dyDescent="0.25">
      <c r="BK789925" s="2315"/>
    </row>
    <row r="789926" spans="63:63" x14ac:dyDescent="0.25">
      <c r="BK789926" s="2311"/>
    </row>
    <row r="789950" spans="63:63" x14ac:dyDescent="0.25">
      <c r="BK789950" s="2315"/>
    </row>
    <row r="789951" spans="63:63" x14ac:dyDescent="0.25">
      <c r="BK789951" s="2311"/>
    </row>
    <row r="789975" spans="63:63" x14ac:dyDescent="0.25">
      <c r="BK789975" s="2315"/>
    </row>
    <row r="789976" spans="63:63" x14ac:dyDescent="0.25">
      <c r="BK789976" s="2311"/>
    </row>
    <row r="790000" spans="63:63" x14ac:dyDescent="0.25">
      <c r="BK790000" s="2315"/>
    </row>
    <row r="790001" spans="63:63" x14ac:dyDescent="0.25">
      <c r="BK790001" s="2311"/>
    </row>
    <row r="790025" spans="63:63" x14ac:dyDescent="0.25">
      <c r="BK790025" s="2315"/>
    </row>
    <row r="790026" spans="63:63" x14ac:dyDescent="0.25">
      <c r="BK790026" s="2311"/>
    </row>
    <row r="790050" spans="63:63" x14ac:dyDescent="0.25">
      <c r="BK790050" s="2315"/>
    </row>
    <row r="790051" spans="63:63" x14ac:dyDescent="0.25">
      <c r="BK790051" s="2311"/>
    </row>
    <row r="790075" spans="63:63" x14ac:dyDescent="0.25">
      <c r="BK790075" s="2315"/>
    </row>
    <row r="790076" spans="63:63" x14ac:dyDescent="0.25">
      <c r="BK790076" s="2311"/>
    </row>
    <row r="790100" spans="63:63" x14ac:dyDescent="0.25">
      <c r="BK790100" s="2315"/>
    </row>
    <row r="790101" spans="63:63" x14ac:dyDescent="0.25">
      <c r="BK790101" s="2311"/>
    </row>
    <row r="790125" spans="63:63" x14ac:dyDescent="0.25">
      <c r="BK790125" s="2315"/>
    </row>
    <row r="790126" spans="63:63" x14ac:dyDescent="0.25">
      <c r="BK790126" s="2311"/>
    </row>
    <row r="790150" spans="63:63" x14ac:dyDescent="0.25">
      <c r="BK790150" s="2315"/>
    </row>
    <row r="790151" spans="63:63" x14ac:dyDescent="0.25">
      <c r="BK790151" s="2311"/>
    </row>
    <row r="790175" spans="63:63" x14ac:dyDescent="0.25">
      <c r="BK790175" s="2315"/>
    </row>
    <row r="790176" spans="63:63" x14ac:dyDescent="0.25">
      <c r="BK790176" s="2311"/>
    </row>
    <row r="790200" spans="63:63" x14ac:dyDescent="0.25">
      <c r="BK790200" s="2315"/>
    </row>
    <row r="790201" spans="63:63" x14ac:dyDescent="0.25">
      <c r="BK790201" s="2311"/>
    </row>
    <row r="790225" spans="63:63" x14ac:dyDescent="0.25">
      <c r="BK790225" s="2315"/>
    </row>
    <row r="790226" spans="63:63" x14ac:dyDescent="0.25">
      <c r="BK790226" s="2311"/>
    </row>
    <row r="790250" spans="63:63" x14ac:dyDescent="0.25">
      <c r="BK790250" s="2315"/>
    </row>
    <row r="790251" spans="63:63" x14ac:dyDescent="0.25">
      <c r="BK790251" s="2311"/>
    </row>
    <row r="790275" spans="63:63" x14ac:dyDescent="0.25">
      <c r="BK790275" s="2315"/>
    </row>
    <row r="790276" spans="63:63" x14ac:dyDescent="0.25">
      <c r="BK790276" s="2311"/>
    </row>
    <row r="790300" spans="63:63" x14ac:dyDescent="0.25">
      <c r="BK790300" s="2315"/>
    </row>
    <row r="790301" spans="63:63" x14ac:dyDescent="0.25">
      <c r="BK790301" s="2311"/>
    </row>
    <row r="790325" spans="63:63" x14ac:dyDescent="0.25">
      <c r="BK790325" s="2315"/>
    </row>
    <row r="790326" spans="63:63" x14ac:dyDescent="0.25">
      <c r="BK790326" s="2311"/>
    </row>
    <row r="790350" spans="63:63" x14ac:dyDescent="0.25">
      <c r="BK790350" s="2315"/>
    </row>
    <row r="790351" spans="63:63" x14ac:dyDescent="0.25">
      <c r="BK790351" s="2311"/>
    </row>
    <row r="790375" spans="63:63" x14ac:dyDescent="0.25">
      <c r="BK790375" s="2315"/>
    </row>
    <row r="790376" spans="63:63" x14ac:dyDescent="0.25">
      <c r="BK790376" s="2311"/>
    </row>
    <row r="790400" spans="63:63" x14ac:dyDescent="0.25">
      <c r="BK790400" s="2315"/>
    </row>
    <row r="790401" spans="63:63" x14ac:dyDescent="0.25">
      <c r="BK790401" s="2311"/>
    </row>
    <row r="790425" spans="63:63" x14ac:dyDescent="0.25">
      <c r="BK790425" s="2315"/>
    </row>
    <row r="790426" spans="63:63" x14ac:dyDescent="0.25">
      <c r="BK790426" s="2311"/>
    </row>
    <row r="790450" spans="63:63" x14ac:dyDescent="0.25">
      <c r="BK790450" s="2315"/>
    </row>
    <row r="790451" spans="63:63" x14ac:dyDescent="0.25">
      <c r="BK790451" s="2311"/>
    </row>
    <row r="790475" spans="63:63" x14ac:dyDescent="0.25">
      <c r="BK790475" s="2315"/>
    </row>
    <row r="790476" spans="63:63" x14ac:dyDescent="0.25">
      <c r="BK790476" s="2311"/>
    </row>
    <row r="790500" spans="63:63" x14ac:dyDescent="0.25">
      <c r="BK790500" s="2315"/>
    </row>
    <row r="790501" spans="63:63" x14ac:dyDescent="0.25">
      <c r="BK790501" s="2311"/>
    </row>
    <row r="790525" spans="63:63" x14ac:dyDescent="0.25">
      <c r="BK790525" s="2315"/>
    </row>
    <row r="790526" spans="63:63" x14ac:dyDescent="0.25">
      <c r="BK790526" s="2311"/>
    </row>
    <row r="790550" spans="63:63" x14ac:dyDescent="0.25">
      <c r="BK790550" s="2315"/>
    </row>
    <row r="790551" spans="63:63" x14ac:dyDescent="0.25">
      <c r="BK790551" s="2311"/>
    </row>
    <row r="790575" spans="63:63" x14ac:dyDescent="0.25">
      <c r="BK790575" s="2315"/>
    </row>
    <row r="790576" spans="63:63" x14ac:dyDescent="0.25">
      <c r="BK790576" s="2311"/>
    </row>
    <row r="790600" spans="63:63" x14ac:dyDescent="0.25">
      <c r="BK790600" s="2315"/>
    </row>
    <row r="790601" spans="63:63" x14ac:dyDescent="0.25">
      <c r="BK790601" s="2311"/>
    </row>
    <row r="790625" spans="63:63" x14ac:dyDescent="0.25">
      <c r="BK790625" s="2315"/>
    </row>
    <row r="790626" spans="63:63" x14ac:dyDescent="0.25">
      <c r="BK790626" s="2311"/>
    </row>
    <row r="790650" spans="63:63" x14ac:dyDescent="0.25">
      <c r="BK790650" s="2315"/>
    </row>
    <row r="790651" spans="63:63" x14ac:dyDescent="0.25">
      <c r="BK790651" s="2311"/>
    </row>
    <row r="790675" spans="63:63" x14ac:dyDescent="0.25">
      <c r="BK790675" s="2315"/>
    </row>
    <row r="790676" spans="63:63" x14ac:dyDescent="0.25">
      <c r="BK790676" s="2311"/>
    </row>
    <row r="790700" spans="63:63" x14ac:dyDescent="0.25">
      <c r="BK790700" s="2315"/>
    </row>
    <row r="790701" spans="63:63" x14ac:dyDescent="0.25">
      <c r="BK790701" s="2311"/>
    </row>
    <row r="790725" spans="63:63" x14ac:dyDescent="0.25">
      <c r="BK790725" s="2315"/>
    </row>
    <row r="790726" spans="63:63" x14ac:dyDescent="0.25">
      <c r="BK790726" s="2311"/>
    </row>
    <row r="790750" spans="63:63" x14ac:dyDescent="0.25">
      <c r="BK790750" s="2315"/>
    </row>
    <row r="790751" spans="63:63" x14ac:dyDescent="0.25">
      <c r="BK790751" s="2311"/>
    </row>
    <row r="790775" spans="63:63" x14ac:dyDescent="0.25">
      <c r="BK790775" s="2315"/>
    </row>
    <row r="790776" spans="63:63" x14ac:dyDescent="0.25">
      <c r="BK790776" s="2311"/>
    </row>
    <row r="790800" spans="63:63" x14ac:dyDescent="0.25">
      <c r="BK790800" s="2315"/>
    </row>
    <row r="790801" spans="63:63" x14ac:dyDescent="0.25">
      <c r="BK790801" s="2311"/>
    </row>
    <row r="790825" spans="63:63" x14ac:dyDescent="0.25">
      <c r="BK790825" s="2315"/>
    </row>
    <row r="790826" spans="63:63" x14ac:dyDescent="0.25">
      <c r="BK790826" s="2311"/>
    </row>
    <row r="790850" spans="63:63" x14ac:dyDescent="0.25">
      <c r="BK790850" s="2315"/>
    </row>
    <row r="790851" spans="63:63" x14ac:dyDescent="0.25">
      <c r="BK790851" s="2311"/>
    </row>
    <row r="790875" spans="63:63" x14ac:dyDescent="0.25">
      <c r="BK790875" s="2315"/>
    </row>
    <row r="790876" spans="63:63" x14ac:dyDescent="0.25">
      <c r="BK790876" s="2311"/>
    </row>
    <row r="790900" spans="63:63" x14ac:dyDescent="0.25">
      <c r="BK790900" s="2315"/>
    </row>
    <row r="790901" spans="63:63" x14ac:dyDescent="0.25">
      <c r="BK790901" s="2311"/>
    </row>
    <row r="790925" spans="63:63" x14ac:dyDescent="0.25">
      <c r="BK790925" s="2315"/>
    </row>
    <row r="790926" spans="63:63" x14ac:dyDescent="0.25">
      <c r="BK790926" s="2311"/>
    </row>
    <row r="790950" spans="63:63" x14ac:dyDescent="0.25">
      <c r="BK790950" s="2315"/>
    </row>
    <row r="790951" spans="63:63" x14ac:dyDescent="0.25">
      <c r="BK790951" s="2311"/>
    </row>
    <row r="790975" spans="63:63" x14ac:dyDescent="0.25">
      <c r="BK790975" s="2315"/>
    </row>
    <row r="790976" spans="63:63" x14ac:dyDescent="0.25">
      <c r="BK790976" s="2311"/>
    </row>
    <row r="791000" spans="63:63" x14ac:dyDescent="0.25">
      <c r="BK791000" s="2315"/>
    </row>
    <row r="791001" spans="63:63" x14ac:dyDescent="0.25">
      <c r="BK791001" s="2311"/>
    </row>
    <row r="791025" spans="63:63" x14ac:dyDescent="0.25">
      <c r="BK791025" s="2315"/>
    </row>
    <row r="791026" spans="63:63" x14ac:dyDescent="0.25">
      <c r="BK791026" s="2311"/>
    </row>
    <row r="791050" spans="63:63" x14ac:dyDescent="0.25">
      <c r="BK791050" s="2315"/>
    </row>
    <row r="791051" spans="63:63" x14ac:dyDescent="0.25">
      <c r="BK791051" s="2311"/>
    </row>
    <row r="791075" spans="63:63" x14ac:dyDescent="0.25">
      <c r="BK791075" s="2315"/>
    </row>
    <row r="791076" spans="63:63" x14ac:dyDescent="0.25">
      <c r="BK791076" s="2311"/>
    </row>
    <row r="791100" spans="63:63" x14ac:dyDescent="0.25">
      <c r="BK791100" s="2315"/>
    </row>
    <row r="791101" spans="63:63" x14ac:dyDescent="0.25">
      <c r="BK791101" s="2311"/>
    </row>
    <row r="791125" spans="63:63" x14ac:dyDescent="0.25">
      <c r="BK791125" s="2315"/>
    </row>
    <row r="791126" spans="63:63" x14ac:dyDescent="0.25">
      <c r="BK791126" s="2311"/>
    </row>
    <row r="791150" spans="63:63" x14ac:dyDescent="0.25">
      <c r="BK791150" s="2315"/>
    </row>
    <row r="791151" spans="63:63" x14ac:dyDescent="0.25">
      <c r="BK791151" s="2311"/>
    </row>
    <row r="791175" spans="63:63" x14ac:dyDescent="0.25">
      <c r="BK791175" s="2315"/>
    </row>
    <row r="791176" spans="63:63" x14ac:dyDescent="0.25">
      <c r="BK791176" s="2311"/>
    </row>
    <row r="791200" spans="63:63" x14ac:dyDescent="0.25">
      <c r="BK791200" s="2315"/>
    </row>
    <row r="791201" spans="63:63" x14ac:dyDescent="0.25">
      <c r="BK791201" s="2311"/>
    </row>
    <row r="791225" spans="63:63" x14ac:dyDescent="0.25">
      <c r="BK791225" s="2315"/>
    </row>
    <row r="791226" spans="63:63" x14ac:dyDescent="0.25">
      <c r="BK791226" s="2311"/>
    </row>
    <row r="791250" spans="63:63" x14ac:dyDescent="0.25">
      <c r="BK791250" s="2315"/>
    </row>
    <row r="791251" spans="63:63" x14ac:dyDescent="0.25">
      <c r="BK791251" s="2311"/>
    </row>
    <row r="791275" spans="63:63" x14ac:dyDescent="0.25">
      <c r="BK791275" s="2315"/>
    </row>
    <row r="791276" spans="63:63" x14ac:dyDescent="0.25">
      <c r="BK791276" s="2311"/>
    </row>
    <row r="791300" spans="63:63" x14ac:dyDescent="0.25">
      <c r="BK791300" s="2315"/>
    </row>
    <row r="791301" spans="63:63" x14ac:dyDescent="0.25">
      <c r="BK791301" s="2311"/>
    </row>
    <row r="791325" spans="63:63" x14ac:dyDescent="0.25">
      <c r="BK791325" s="2315"/>
    </row>
    <row r="791326" spans="63:63" x14ac:dyDescent="0.25">
      <c r="BK791326" s="2311"/>
    </row>
    <row r="791350" spans="63:63" x14ac:dyDescent="0.25">
      <c r="BK791350" s="2315"/>
    </row>
    <row r="791351" spans="63:63" x14ac:dyDescent="0.25">
      <c r="BK791351" s="2311"/>
    </row>
    <row r="791375" spans="63:63" x14ac:dyDescent="0.25">
      <c r="BK791375" s="2315"/>
    </row>
    <row r="791376" spans="63:63" x14ac:dyDescent="0.25">
      <c r="BK791376" s="2311"/>
    </row>
    <row r="791400" spans="63:63" x14ac:dyDescent="0.25">
      <c r="BK791400" s="2315"/>
    </row>
    <row r="791401" spans="63:63" x14ac:dyDescent="0.25">
      <c r="BK791401" s="2311"/>
    </row>
    <row r="791425" spans="63:63" x14ac:dyDescent="0.25">
      <c r="BK791425" s="2315"/>
    </row>
    <row r="791426" spans="63:63" x14ac:dyDescent="0.25">
      <c r="BK791426" s="2311"/>
    </row>
    <row r="791450" spans="63:63" x14ac:dyDescent="0.25">
      <c r="BK791450" s="2315"/>
    </row>
    <row r="791451" spans="63:63" x14ac:dyDescent="0.25">
      <c r="BK791451" s="2311"/>
    </row>
    <row r="791475" spans="63:63" x14ac:dyDescent="0.25">
      <c r="BK791475" s="2315"/>
    </row>
    <row r="791476" spans="63:63" x14ac:dyDescent="0.25">
      <c r="BK791476" s="2311"/>
    </row>
    <row r="791500" spans="63:63" x14ac:dyDescent="0.25">
      <c r="BK791500" s="2315"/>
    </row>
    <row r="791501" spans="63:63" x14ac:dyDescent="0.25">
      <c r="BK791501" s="2311"/>
    </row>
    <row r="791525" spans="63:63" x14ac:dyDescent="0.25">
      <c r="BK791525" s="2315"/>
    </row>
    <row r="791526" spans="63:63" x14ac:dyDescent="0.25">
      <c r="BK791526" s="2311"/>
    </row>
    <row r="791550" spans="63:63" x14ac:dyDescent="0.25">
      <c r="BK791550" s="2315"/>
    </row>
    <row r="791551" spans="63:63" x14ac:dyDescent="0.25">
      <c r="BK791551" s="2311"/>
    </row>
    <row r="791575" spans="63:63" x14ac:dyDescent="0.25">
      <c r="BK791575" s="2315"/>
    </row>
    <row r="791576" spans="63:63" x14ac:dyDescent="0.25">
      <c r="BK791576" s="2311"/>
    </row>
    <row r="791600" spans="63:63" x14ac:dyDescent="0.25">
      <c r="BK791600" s="2315"/>
    </row>
    <row r="791601" spans="63:63" x14ac:dyDescent="0.25">
      <c r="BK791601" s="2311"/>
    </row>
    <row r="791625" spans="63:63" x14ac:dyDescent="0.25">
      <c r="BK791625" s="2315"/>
    </row>
    <row r="791626" spans="63:63" x14ac:dyDescent="0.25">
      <c r="BK791626" s="2311"/>
    </row>
    <row r="791650" spans="63:63" x14ac:dyDescent="0.25">
      <c r="BK791650" s="2315"/>
    </row>
    <row r="791651" spans="63:63" x14ac:dyDescent="0.25">
      <c r="BK791651" s="2311"/>
    </row>
    <row r="791675" spans="63:63" x14ac:dyDescent="0.25">
      <c r="BK791675" s="2315"/>
    </row>
    <row r="791676" spans="63:63" x14ac:dyDescent="0.25">
      <c r="BK791676" s="2311"/>
    </row>
    <row r="791700" spans="63:63" x14ac:dyDescent="0.25">
      <c r="BK791700" s="2315"/>
    </row>
    <row r="791701" spans="63:63" x14ac:dyDescent="0.25">
      <c r="BK791701" s="2311"/>
    </row>
    <row r="791725" spans="63:63" x14ac:dyDescent="0.25">
      <c r="BK791725" s="2315"/>
    </row>
    <row r="791726" spans="63:63" x14ac:dyDescent="0.25">
      <c r="BK791726" s="2311"/>
    </row>
    <row r="791750" spans="63:63" x14ac:dyDescent="0.25">
      <c r="BK791750" s="2315"/>
    </row>
    <row r="791751" spans="63:63" x14ac:dyDescent="0.25">
      <c r="BK791751" s="2311"/>
    </row>
    <row r="791775" spans="63:63" x14ac:dyDescent="0.25">
      <c r="BK791775" s="2315"/>
    </row>
    <row r="791776" spans="63:63" x14ac:dyDescent="0.25">
      <c r="BK791776" s="2311"/>
    </row>
    <row r="791800" spans="63:63" x14ac:dyDescent="0.25">
      <c r="BK791800" s="2315"/>
    </row>
    <row r="791801" spans="63:63" x14ac:dyDescent="0.25">
      <c r="BK791801" s="2311"/>
    </row>
    <row r="791825" spans="63:63" x14ac:dyDescent="0.25">
      <c r="BK791825" s="2315"/>
    </row>
    <row r="791826" spans="63:63" x14ac:dyDescent="0.25">
      <c r="BK791826" s="2311"/>
    </row>
    <row r="791850" spans="63:63" x14ac:dyDescent="0.25">
      <c r="BK791850" s="2315"/>
    </row>
    <row r="791851" spans="63:63" x14ac:dyDescent="0.25">
      <c r="BK791851" s="2311"/>
    </row>
    <row r="791875" spans="63:63" x14ac:dyDescent="0.25">
      <c r="BK791875" s="2315"/>
    </row>
    <row r="791876" spans="63:63" x14ac:dyDescent="0.25">
      <c r="BK791876" s="2311"/>
    </row>
    <row r="791900" spans="63:63" x14ac:dyDescent="0.25">
      <c r="BK791900" s="2315"/>
    </row>
    <row r="791901" spans="63:63" x14ac:dyDescent="0.25">
      <c r="BK791901" s="2311"/>
    </row>
    <row r="791925" spans="63:63" x14ac:dyDescent="0.25">
      <c r="BK791925" s="2315"/>
    </row>
    <row r="791926" spans="63:63" x14ac:dyDescent="0.25">
      <c r="BK791926" s="2311"/>
    </row>
    <row r="791950" spans="63:63" x14ac:dyDescent="0.25">
      <c r="BK791950" s="2315"/>
    </row>
    <row r="791951" spans="63:63" x14ac:dyDescent="0.25">
      <c r="BK791951" s="2311"/>
    </row>
    <row r="791975" spans="63:63" x14ac:dyDescent="0.25">
      <c r="BK791975" s="2315"/>
    </row>
    <row r="791976" spans="63:63" x14ac:dyDescent="0.25">
      <c r="BK791976" s="2311"/>
    </row>
    <row r="792000" spans="63:63" x14ac:dyDescent="0.25">
      <c r="BK792000" s="2315"/>
    </row>
    <row r="792001" spans="63:63" x14ac:dyDescent="0.25">
      <c r="BK792001" s="2311"/>
    </row>
    <row r="792025" spans="63:63" x14ac:dyDescent="0.25">
      <c r="BK792025" s="2315"/>
    </row>
    <row r="792026" spans="63:63" x14ac:dyDescent="0.25">
      <c r="BK792026" s="2311"/>
    </row>
    <row r="792050" spans="63:63" x14ac:dyDescent="0.25">
      <c r="BK792050" s="2315"/>
    </row>
    <row r="792051" spans="63:63" x14ac:dyDescent="0.25">
      <c r="BK792051" s="2311"/>
    </row>
    <row r="792075" spans="63:63" x14ac:dyDescent="0.25">
      <c r="BK792075" s="2315"/>
    </row>
    <row r="792076" spans="63:63" x14ac:dyDescent="0.25">
      <c r="BK792076" s="2311"/>
    </row>
    <row r="792100" spans="63:63" x14ac:dyDescent="0.25">
      <c r="BK792100" s="2315"/>
    </row>
    <row r="792101" spans="63:63" x14ac:dyDescent="0.25">
      <c r="BK792101" s="2311"/>
    </row>
    <row r="792125" spans="63:63" x14ac:dyDescent="0.25">
      <c r="BK792125" s="2315"/>
    </row>
    <row r="792126" spans="63:63" x14ac:dyDescent="0.25">
      <c r="BK792126" s="2311"/>
    </row>
    <row r="792150" spans="63:63" x14ac:dyDescent="0.25">
      <c r="BK792150" s="2315"/>
    </row>
    <row r="792151" spans="63:63" x14ac:dyDescent="0.25">
      <c r="BK792151" s="2311"/>
    </row>
    <row r="792175" spans="63:63" x14ac:dyDescent="0.25">
      <c r="BK792175" s="2315"/>
    </row>
    <row r="792176" spans="63:63" x14ac:dyDescent="0.25">
      <c r="BK792176" s="2311"/>
    </row>
    <row r="792200" spans="63:63" x14ac:dyDescent="0.25">
      <c r="BK792200" s="2315"/>
    </row>
    <row r="792201" spans="63:63" x14ac:dyDescent="0.25">
      <c r="BK792201" s="2311"/>
    </row>
    <row r="792225" spans="63:63" x14ac:dyDescent="0.25">
      <c r="BK792225" s="2315"/>
    </row>
    <row r="792226" spans="63:63" x14ac:dyDescent="0.25">
      <c r="BK792226" s="2311"/>
    </row>
    <row r="792250" spans="63:63" x14ac:dyDescent="0.25">
      <c r="BK792250" s="2315"/>
    </row>
    <row r="792251" spans="63:63" x14ac:dyDescent="0.25">
      <c r="BK792251" s="2311"/>
    </row>
    <row r="792275" spans="63:63" x14ac:dyDescent="0.25">
      <c r="BK792275" s="2315"/>
    </row>
    <row r="792276" spans="63:63" x14ac:dyDescent="0.25">
      <c r="BK792276" s="2311"/>
    </row>
    <row r="792300" spans="63:63" x14ac:dyDescent="0.25">
      <c r="BK792300" s="2315"/>
    </row>
    <row r="792301" spans="63:63" x14ac:dyDescent="0.25">
      <c r="BK792301" s="2311"/>
    </row>
    <row r="792325" spans="63:63" x14ac:dyDescent="0.25">
      <c r="BK792325" s="2315"/>
    </row>
    <row r="792326" spans="63:63" x14ac:dyDescent="0.25">
      <c r="BK792326" s="2311"/>
    </row>
    <row r="792350" spans="63:63" x14ac:dyDescent="0.25">
      <c r="BK792350" s="2315"/>
    </row>
    <row r="792351" spans="63:63" x14ac:dyDescent="0.25">
      <c r="BK792351" s="2311"/>
    </row>
    <row r="792375" spans="63:63" x14ac:dyDescent="0.25">
      <c r="BK792375" s="2315"/>
    </row>
    <row r="792376" spans="63:63" x14ac:dyDescent="0.25">
      <c r="BK792376" s="2311"/>
    </row>
    <row r="792400" spans="63:63" x14ac:dyDescent="0.25">
      <c r="BK792400" s="2315"/>
    </row>
    <row r="792401" spans="63:63" x14ac:dyDescent="0.25">
      <c r="BK792401" s="2311"/>
    </row>
    <row r="792425" spans="63:63" x14ac:dyDescent="0.25">
      <c r="BK792425" s="2315"/>
    </row>
    <row r="792426" spans="63:63" x14ac:dyDescent="0.25">
      <c r="BK792426" s="2311"/>
    </row>
    <row r="792450" spans="63:63" x14ac:dyDescent="0.25">
      <c r="BK792450" s="2315"/>
    </row>
    <row r="792451" spans="63:63" x14ac:dyDescent="0.25">
      <c r="BK792451" s="2311"/>
    </row>
    <row r="792475" spans="63:63" x14ac:dyDescent="0.25">
      <c r="BK792475" s="2315"/>
    </row>
    <row r="792476" spans="63:63" x14ac:dyDescent="0.25">
      <c r="BK792476" s="2311"/>
    </row>
    <row r="792500" spans="63:63" x14ac:dyDescent="0.25">
      <c r="BK792500" s="2315"/>
    </row>
    <row r="792501" spans="63:63" x14ac:dyDescent="0.25">
      <c r="BK792501" s="2311"/>
    </row>
    <row r="792525" spans="63:63" x14ac:dyDescent="0.25">
      <c r="BK792525" s="2315"/>
    </row>
    <row r="792526" spans="63:63" x14ac:dyDescent="0.25">
      <c r="BK792526" s="2311"/>
    </row>
    <row r="792550" spans="63:63" x14ac:dyDescent="0.25">
      <c r="BK792550" s="2315"/>
    </row>
    <row r="792551" spans="63:63" x14ac:dyDescent="0.25">
      <c r="BK792551" s="2311"/>
    </row>
    <row r="792575" spans="63:63" x14ac:dyDescent="0.25">
      <c r="BK792575" s="2315"/>
    </row>
    <row r="792576" spans="63:63" x14ac:dyDescent="0.25">
      <c r="BK792576" s="2311"/>
    </row>
    <row r="792600" spans="63:63" x14ac:dyDescent="0.25">
      <c r="BK792600" s="2315"/>
    </row>
    <row r="792601" spans="63:63" x14ac:dyDescent="0.25">
      <c r="BK792601" s="2311"/>
    </row>
    <row r="792625" spans="63:63" x14ac:dyDescent="0.25">
      <c r="BK792625" s="2315"/>
    </row>
    <row r="792626" spans="63:63" x14ac:dyDescent="0.25">
      <c r="BK792626" s="2311"/>
    </row>
    <row r="792650" spans="63:63" x14ac:dyDescent="0.25">
      <c r="BK792650" s="2315"/>
    </row>
    <row r="792651" spans="63:63" x14ac:dyDescent="0.25">
      <c r="BK792651" s="2311"/>
    </row>
    <row r="792675" spans="63:63" x14ac:dyDescent="0.25">
      <c r="BK792675" s="2315"/>
    </row>
    <row r="792676" spans="63:63" x14ac:dyDescent="0.25">
      <c r="BK792676" s="2311"/>
    </row>
    <row r="792700" spans="63:63" x14ac:dyDescent="0.25">
      <c r="BK792700" s="2315"/>
    </row>
    <row r="792701" spans="63:63" x14ac:dyDescent="0.25">
      <c r="BK792701" s="2311"/>
    </row>
    <row r="792725" spans="63:63" x14ac:dyDescent="0.25">
      <c r="BK792725" s="2315"/>
    </row>
    <row r="792726" spans="63:63" x14ac:dyDescent="0.25">
      <c r="BK792726" s="2311"/>
    </row>
    <row r="792750" spans="63:63" x14ac:dyDescent="0.25">
      <c r="BK792750" s="2315"/>
    </row>
    <row r="792751" spans="63:63" x14ac:dyDescent="0.25">
      <c r="BK792751" s="2311"/>
    </row>
    <row r="792775" spans="63:63" x14ac:dyDescent="0.25">
      <c r="BK792775" s="2315"/>
    </row>
    <row r="792776" spans="63:63" x14ac:dyDescent="0.25">
      <c r="BK792776" s="2311"/>
    </row>
    <row r="792800" spans="63:63" x14ac:dyDescent="0.25">
      <c r="BK792800" s="2315"/>
    </row>
    <row r="792801" spans="63:63" x14ac:dyDescent="0.25">
      <c r="BK792801" s="2311"/>
    </row>
    <row r="792825" spans="63:63" x14ac:dyDescent="0.25">
      <c r="BK792825" s="2315"/>
    </row>
    <row r="792826" spans="63:63" x14ac:dyDescent="0.25">
      <c r="BK792826" s="2311"/>
    </row>
    <row r="792850" spans="63:63" x14ac:dyDescent="0.25">
      <c r="BK792850" s="2315"/>
    </row>
    <row r="792851" spans="63:63" x14ac:dyDescent="0.25">
      <c r="BK792851" s="2311"/>
    </row>
    <row r="792875" spans="63:63" x14ac:dyDescent="0.25">
      <c r="BK792875" s="2315"/>
    </row>
    <row r="792876" spans="63:63" x14ac:dyDescent="0.25">
      <c r="BK792876" s="2311"/>
    </row>
    <row r="792900" spans="63:63" x14ac:dyDescent="0.25">
      <c r="BK792900" s="2315"/>
    </row>
    <row r="792901" spans="63:63" x14ac:dyDescent="0.25">
      <c r="BK792901" s="2311"/>
    </row>
    <row r="792925" spans="63:63" x14ac:dyDescent="0.25">
      <c r="BK792925" s="2315"/>
    </row>
    <row r="792926" spans="63:63" x14ac:dyDescent="0.25">
      <c r="BK792926" s="2311"/>
    </row>
    <row r="792950" spans="63:63" x14ac:dyDescent="0.25">
      <c r="BK792950" s="2315"/>
    </row>
    <row r="792951" spans="63:63" x14ac:dyDescent="0.25">
      <c r="BK792951" s="2311"/>
    </row>
    <row r="792975" spans="63:63" x14ac:dyDescent="0.25">
      <c r="BK792975" s="2315"/>
    </row>
    <row r="792976" spans="63:63" x14ac:dyDescent="0.25">
      <c r="BK792976" s="2311"/>
    </row>
    <row r="793000" spans="63:63" x14ac:dyDescent="0.25">
      <c r="BK793000" s="2315"/>
    </row>
    <row r="793001" spans="63:63" x14ac:dyDescent="0.25">
      <c r="BK793001" s="2311"/>
    </row>
    <row r="793025" spans="63:63" x14ac:dyDescent="0.25">
      <c r="BK793025" s="2315"/>
    </row>
    <row r="793026" spans="63:63" x14ac:dyDescent="0.25">
      <c r="BK793026" s="2311"/>
    </row>
    <row r="793050" spans="63:63" x14ac:dyDescent="0.25">
      <c r="BK793050" s="2315"/>
    </row>
    <row r="793051" spans="63:63" x14ac:dyDescent="0.25">
      <c r="BK793051" s="2311"/>
    </row>
    <row r="793075" spans="63:63" x14ac:dyDescent="0.25">
      <c r="BK793075" s="2315"/>
    </row>
    <row r="793076" spans="63:63" x14ac:dyDescent="0.25">
      <c r="BK793076" s="2311"/>
    </row>
    <row r="793100" spans="63:63" x14ac:dyDescent="0.25">
      <c r="BK793100" s="2315"/>
    </row>
    <row r="793101" spans="63:63" x14ac:dyDescent="0.25">
      <c r="BK793101" s="2311"/>
    </row>
    <row r="793125" spans="63:63" x14ac:dyDescent="0.25">
      <c r="BK793125" s="2315"/>
    </row>
    <row r="793126" spans="63:63" x14ac:dyDescent="0.25">
      <c r="BK793126" s="2311"/>
    </row>
    <row r="793150" spans="63:63" x14ac:dyDescent="0.25">
      <c r="BK793150" s="2315"/>
    </row>
    <row r="793151" spans="63:63" x14ac:dyDescent="0.25">
      <c r="BK793151" s="2311"/>
    </row>
    <row r="793175" spans="63:63" x14ac:dyDescent="0.25">
      <c r="BK793175" s="2315"/>
    </row>
    <row r="793176" spans="63:63" x14ac:dyDescent="0.25">
      <c r="BK793176" s="2311"/>
    </row>
    <row r="793200" spans="63:63" x14ac:dyDescent="0.25">
      <c r="BK793200" s="2315"/>
    </row>
    <row r="793201" spans="63:63" x14ac:dyDescent="0.25">
      <c r="BK793201" s="2311"/>
    </row>
    <row r="793225" spans="63:63" x14ac:dyDescent="0.25">
      <c r="BK793225" s="2315"/>
    </row>
    <row r="793226" spans="63:63" x14ac:dyDescent="0.25">
      <c r="BK793226" s="2311"/>
    </row>
    <row r="793250" spans="63:63" x14ac:dyDescent="0.25">
      <c r="BK793250" s="2315"/>
    </row>
    <row r="793251" spans="63:63" x14ac:dyDescent="0.25">
      <c r="BK793251" s="2311"/>
    </row>
    <row r="793275" spans="63:63" x14ac:dyDescent="0.25">
      <c r="BK793275" s="2315"/>
    </row>
    <row r="793276" spans="63:63" x14ac:dyDescent="0.25">
      <c r="BK793276" s="2311"/>
    </row>
    <row r="793300" spans="63:63" x14ac:dyDescent="0.25">
      <c r="BK793300" s="2315"/>
    </row>
    <row r="793301" spans="63:63" x14ac:dyDescent="0.25">
      <c r="BK793301" s="2311"/>
    </row>
    <row r="793325" spans="63:63" x14ac:dyDescent="0.25">
      <c r="BK793325" s="2315"/>
    </row>
    <row r="793326" spans="63:63" x14ac:dyDescent="0.25">
      <c r="BK793326" s="2311"/>
    </row>
    <row r="793350" spans="63:63" x14ac:dyDescent="0.25">
      <c r="BK793350" s="2315"/>
    </row>
    <row r="793351" spans="63:63" x14ac:dyDescent="0.25">
      <c r="BK793351" s="2311"/>
    </row>
    <row r="793375" spans="63:63" x14ac:dyDescent="0.25">
      <c r="BK793375" s="2315"/>
    </row>
    <row r="793376" spans="63:63" x14ac:dyDescent="0.25">
      <c r="BK793376" s="2311"/>
    </row>
    <row r="793400" spans="63:63" x14ac:dyDescent="0.25">
      <c r="BK793400" s="2315"/>
    </row>
    <row r="793401" spans="63:63" x14ac:dyDescent="0.25">
      <c r="BK793401" s="2311"/>
    </row>
    <row r="793425" spans="63:63" x14ac:dyDescent="0.25">
      <c r="BK793425" s="2315"/>
    </row>
    <row r="793426" spans="63:63" x14ac:dyDescent="0.25">
      <c r="BK793426" s="2311"/>
    </row>
    <row r="793450" spans="63:63" x14ac:dyDescent="0.25">
      <c r="BK793450" s="2315"/>
    </row>
    <row r="793451" spans="63:63" x14ac:dyDescent="0.25">
      <c r="BK793451" s="2311"/>
    </row>
    <row r="793475" spans="63:63" x14ac:dyDescent="0.25">
      <c r="BK793475" s="2315"/>
    </row>
    <row r="793476" spans="63:63" x14ac:dyDescent="0.25">
      <c r="BK793476" s="2311"/>
    </row>
    <row r="793500" spans="63:63" x14ac:dyDescent="0.25">
      <c r="BK793500" s="2315"/>
    </row>
    <row r="793501" spans="63:63" x14ac:dyDescent="0.25">
      <c r="BK793501" s="2311"/>
    </row>
    <row r="793525" spans="63:63" x14ac:dyDescent="0.25">
      <c r="BK793525" s="2315"/>
    </row>
    <row r="793526" spans="63:63" x14ac:dyDescent="0.25">
      <c r="BK793526" s="2311"/>
    </row>
    <row r="793550" spans="63:63" x14ac:dyDescent="0.25">
      <c r="BK793550" s="2315"/>
    </row>
    <row r="793551" spans="63:63" x14ac:dyDescent="0.25">
      <c r="BK793551" s="2311"/>
    </row>
    <row r="793575" spans="63:63" x14ac:dyDescent="0.25">
      <c r="BK793575" s="2315"/>
    </row>
    <row r="793576" spans="63:63" x14ac:dyDescent="0.25">
      <c r="BK793576" s="2311"/>
    </row>
    <row r="793600" spans="63:63" x14ac:dyDescent="0.25">
      <c r="BK793600" s="2315"/>
    </row>
    <row r="793601" spans="63:63" x14ac:dyDescent="0.25">
      <c r="BK793601" s="2311"/>
    </row>
    <row r="793625" spans="63:63" x14ac:dyDescent="0.25">
      <c r="BK793625" s="2315"/>
    </row>
    <row r="793626" spans="63:63" x14ac:dyDescent="0.25">
      <c r="BK793626" s="2311"/>
    </row>
    <row r="793650" spans="63:63" x14ac:dyDescent="0.25">
      <c r="BK793650" s="2315"/>
    </row>
    <row r="793651" spans="63:63" x14ac:dyDescent="0.25">
      <c r="BK793651" s="2311"/>
    </row>
    <row r="793675" spans="63:63" x14ac:dyDescent="0.25">
      <c r="BK793675" s="2315"/>
    </row>
    <row r="793676" spans="63:63" x14ac:dyDescent="0.25">
      <c r="BK793676" s="2311"/>
    </row>
    <row r="793700" spans="63:63" x14ac:dyDescent="0.25">
      <c r="BK793700" s="2315"/>
    </row>
    <row r="793701" spans="63:63" x14ac:dyDescent="0.25">
      <c r="BK793701" s="2311"/>
    </row>
    <row r="793725" spans="63:63" x14ac:dyDescent="0.25">
      <c r="BK793725" s="2315"/>
    </row>
    <row r="793726" spans="63:63" x14ac:dyDescent="0.25">
      <c r="BK793726" s="2311"/>
    </row>
    <row r="793750" spans="63:63" x14ac:dyDescent="0.25">
      <c r="BK793750" s="2315"/>
    </row>
    <row r="793751" spans="63:63" x14ac:dyDescent="0.25">
      <c r="BK793751" s="2311"/>
    </row>
    <row r="793775" spans="63:63" x14ac:dyDescent="0.25">
      <c r="BK793775" s="2315"/>
    </row>
    <row r="793776" spans="63:63" x14ac:dyDescent="0.25">
      <c r="BK793776" s="2311"/>
    </row>
    <row r="793800" spans="63:63" x14ac:dyDescent="0.25">
      <c r="BK793800" s="2315"/>
    </row>
    <row r="793801" spans="63:63" x14ac:dyDescent="0.25">
      <c r="BK793801" s="2311"/>
    </row>
    <row r="793825" spans="63:63" x14ac:dyDescent="0.25">
      <c r="BK793825" s="2315"/>
    </row>
    <row r="793826" spans="63:63" x14ac:dyDescent="0.25">
      <c r="BK793826" s="2311"/>
    </row>
    <row r="793850" spans="63:63" x14ac:dyDescent="0.25">
      <c r="BK793850" s="2315"/>
    </row>
    <row r="793851" spans="63:63" x14ac:dyDescent="0.25">
      <c r="BK793851" s="2311"/>
    </row>
    <row r="793875" spans="63:63" x14ac:dyDescent="0.25">
      <c r="BK793875" s="2315"/>
    </row>
    <row r="793876" spans="63:63" x14ac:dyDescent="0.25">
      <c r="BK793876" s="2311"/>
    </row>
    <row r="793900" spans="63:63" x14ac:dyDescent="0.25">
      <c r="BK793900" s="2315"/>
    </row>
    <row r="793901" spans="63:63" x14ac:dyDescent="0.25">
      <c r="BK793901" s="2311"/>
    </row>
    <row r="793925" spans="63:63" x14ac:dyDescent="0.25">
      <c r="BK793925" s="2315"/>
    </row>
    <row r="793926" spans="63:63" x14ac:dyDescent="0.25">
      <c r="BK793926" s="2311"/>
    </row>
    <row r="793950" spans="63:63" x14ac:dyDescent="0.25">
      <c r="BK793950" s="2315"/>
    </row>
    <row r="793951" spans="63:63" x14ac:dyDescent="0.25">
      <c r="BK793951" s="2311"/>
    </row>
    <row r="793975" spans="63:63" x14ac:dyDescent="0.25">
      <c r="BK793975" s="2315"/>
    </row>
    <row r="793976" spans="63:63" x14ac:dyDescent="0.25">
      <c r="BK793976" s="2311"/>
    </row>
    <row r="794000" spans="63:63" x14ac:dyDescent="0.25">
      <c r="BK794000" s="2315"/>
    </row>
    <row r="794001" spans="63:63" x14ac:dyDescent="0.25">
      <c r="BK794001" s="2311"/>
    </row>
    <row r="794025" spans="63:63" x14ac:dyDescent="0.25">
      <c r="BK794025" s="2315"/>
    </row>
    <row r="794026" spans="63:63" x14ac:dyDescent="0.25">
      <c r="BK794026" s="2311"/>
    </row>
    <row r="794050" spans="63:63" x14ac:dyDescent="0.25">
      <c r="BK794050" s="2315"/>
    </row>
    <row r="794051" spans="63:63" x14ac:dyDescent="0.25">
      <c r="BK794051" s="2311"/>
    </row>
    <row r="794075" spans="63:63" x14ac:dyDescent="0.25">
      <c r="BK794075" s="2315"/>
    </row>
    <row r="794076" spans="63:63" x14ac:dyDescent="0.25">
      <c r="BK794076" s="2311"/>
    </row>
    <row r="794100" spans="63:63" x14ac:dyDescent="0.25">
      <c r="BK794100" s="2315"/>
    </row>
    <row r="794101" spans="63:63" x14ac:dyDescent="0.25">
      <c r="BK794101" s="2311"/>
    </row>
    <row r="794125" spans="63:63" x14ac:dyDescent="0.25">
      <c r="BK794125" s="2315"/>
    </row>
    <row r="794126" spans="63:63" x14ac:dyDescent="0.25">
      <c r="BK794126" s="2311"/>
    </row>
    <row r="794150" spans="63:63" x14ac:dyDescent="0.25">
      <c r="BK794150" s="2315"/>
    </row>
    <row r="794151" spans="63:63" x14ac:dyDescent="0.25">
      <c r="BK794151" s="2311"/>
    </row>
    <row r="794175" spans="63:63" x14ac:dyDescent="0.25">
      <c r="BK794175" s="2315"/>
    </row>
    <row r="794176" spans="63:63" x14ac:dyDescent="0.25">
      <c r="BK794176" s="2311"/>
    </row>
    <row r="794200" spans="63:63" x14ac:dyDescent="0.25">
      <c r="BK794200" s="2315"/>
    </row>
    <row r="794201" spans="63:63" x14ac:dyDescent="0.25">
      <c r="BK794201" s="2311"/>
    </row>
    <row r="794225" spans="63:63" x14ac:dyDescent="0.25">
      <c r="BK794225" s="2315"/>
    </row>
    <row r="794226" spans="63:63" x14ac:dyDescent="0.25">
      <c r="BK794226" s="2311"/>
    </row>
    <row r="794250" spans="63:63" x14ac:dyDescent="0.25">
      <c r="BK794250" s="2315"/>
    </row>
    <row r="794251" spans="63:63" x14ac:dyDescent="0.25">
      <c r="BK794251" s="2311"/>
    </row>
    <row r="794275" spans="63:63" x14ac:dyDescent="0.25">
      <c r="BK794275" s="2315"/>
    </row>
    <row r="794276" spans="63:63" x14ac:dyDescent="0.25">
      <c r="BK794276" s="2311"/>
    </row>
    <row r="794300" spans="63:63" x14ac:dyDescent="0.25">
      <c r="BK794300" s="2315"/>
    </row>
    <row r="794301" spans="63:63" x14ac:dyDescent="0.25">
      <c r="BK794301" s="2311"/>
    </row>
    <row r="794325" spans="63:63" x14ac:dyDescent="0.25">
      <c r="BK794325" s="2315"/>
    </row>
    <row r="794326" spans="63:63" x14ac:dyDescent="0.25">
      <c r="BK794326" s="2311"/>
    </row>
    <row r="794350" spans="63:63" x14ac:dyDescent="0.25">
      <c r="BK794350" s="2315"/>
    </row>
    <row r="794351" spans="63:63" x14ac:dyDescent="0.25">
      <c r="BK794351" s="2311"/>
    </row>
    <row r="794375" spans="63:63" x14ac:dyDescent="0.25">
      <c r="BK794375" s="2315"/>
    </row>
    <row r="794376" spans="63:63" x14ac:dyDescent="0.25">
      <c r="BK794376" s="2311"/>
    </row>
    <row r="794400" spans="63:63" x14ac:dyDescent="0.25">
      <c r="BK794400" s="2315"/>
    </row>
    <row r="794401" spans="63:63" x14ac:dyDescent="0.25">
      <c r="BK794401" s="2311"/>
    </row>
    <row r="794425" spans="63:63" x14ac:dyDescent="0.25">
      <c r="BK794425" s="2315"/>
    </row>
    <row r="794426" spans="63:63" x14ac:dyDescent="0.25">
      <c r="BK794426" s="2311"/>
    </row>
    <row r="794450" spans="63:63" x14ac:dyDescent="0.25">
      <c r="BK794450" s="2315"/>
    </row>
    <row r="794451" spans="63:63" x14ac:dyDescent="0.25">
      <c r="BK794451" s="2311"/>
    </row>
    <row r="794475" spans="63:63" x14ac:dyDescent="0.25">
      <c r="BK794475" s="2315"/>
    </row>
    <row r="794476" spans="63:63" x14ac:dyDescent="0.25">
      <c r="BK794476" s="2311"/>
    </row>
    <row r="794500" spans="63:63" x14ac:dyDescent="0.25">
      <c r="BK794500" s="2315"/>
    </row>
    <row r="794501" spans="63:63" x14ac:dyDescent="0.25">
      <c r="BK794501" s="2311"/>
    </row>
    <row r="794525" spans="63:63" x14ac:dyDescent="0.25">
      <c r="BK794525" s="2315"/>
    </row>
    <row r="794526" spans="63:63" x14ac:dyDescent="0.25">
      <c r="BK794526" s="2311"/>
    </row>
    <row r="794550" spans="63:63" x14ac:dyDescent="0.25">
      <c r="BK794550" s="2315"/>
    </row>
    <row r="794551" spans="63:63" x14ac:dyDescent="0.25">
      <c r="BK794551" s="2311"/>
    </row>
    <row r="794575" spans="63:63" x14ac:dyDescent="0.25">
      <c r="BK794575" s="2315"/>
    </row>
    <row r="794576" spans="63:63" x14ac:dyDescent="0.25">
      <c r="BK794576" s="2311"/>
    </row>
    <row r="794600" spans="63:63" x14ac:dyDescent="0.25">
      <c r="BK794600" s="2315"/>
    </row>
    <row r="794601" spans="63:63" x14ac:dyDescent="0.25">
      <c r="BK794601" s="2311"/>
    </row>
    <row r="794625" spans="63:63" x14ac:dyDescent="0.25">
      <c r="BK794625" s="2315"/>
    </row>
    <row r="794626" spans="63:63" x14ac:dyDescent="0.25">
      <c r="BK794626" s="2311"/>
    </row>
    <row r="794650" spans="63:63" x14ac:dyDescent="0.25">
      <c r="BK794650" s="2315"/>
    </row>
    <row r="794651" spans="63:63" x14ac:dyDescent="0.25">
      <c r="BK794651" s="2311"/>
    </row>
    <row r="794675" spans="63:63" x14ac:dyDescent="0.25">
      <c r="BK794675" s="2315"/>
    </row>
    <row r="794676" spans="63:63" x14ac:dyDescent="0.25">
      <c r="BK794676" s="2311"/>
    </row>
    <row r="794700" spans="63:63" x14ac:dyDescent="0.25">
      <c r="BK794700" s="2315"/>
    </row>
    <row r="794701" spans="63:63" x14ac:dyDescent="0.25">
      <c r="BK794701" s="2311"/>
    </row>
    <row r="794725" spans="63:63" x14ac:dyDescent="0.25">
      <c r="BK794725" s="2315"/>
    </row>
    <row r="794726" spans="63:63" x14ac:dyDescent="0.25">
      <c r="BK794726" s="2311"/>
    </row>
    <row r="794750" spans="63:63" x14ac:dyDescent="0.25">
      <c r="BK794750" s="2315"/>
    </row>
    <row r="794751" spans="63:63" x14ac:dyDescent="0.25">
      <c r="BK794751" s="2311"/>
    </row>
    <row r="794775" spans="63:63" x14ac:dyDescent="0.25">
      <c r="BK794775" s="2315"/>
    </row>
    <row r="794776" spans="63:63" x14ac:dyDescent="0.25">
      <c r="BK794776" s="2311"/>
    </row>
    <row r="794800" spans="63:63" x14ac:dyDescent="0.25">
      <c r="BK794800" s="2315"/>
    </row>
    <row r="794801" spans="63:63" x14ac:dyDescent="0.25">
      <c r="BK794801" s="2311"/>
    </row>
    <row r="794825" spans="63:63" x14ac:dyDescent="0.25">
      <c r="BK794825" s="2315"/>
    </row>
    <row r="794826" spans="63:63" x14ac:dyDescent="0.25">
      <c r="BK794826" s="2311"/>
    </row>
    <row r="794850" spans="63:63" x14ac:dyDescent="0.25">
      <c r="BK794850" s="2315"/>
    </row>
    <row r="794851" spans="63:63" x14ac:dyDescent="0.25">
      <c r="BK794851" s="2311"/>
    </row>
    <row r="794875" spans="63:63" x14ac:dyDescent="0.25">
      <c r="BK794875" s="2315"/>
    </row>
    <row r="794876" spans="63:63" x14ac:dyDescent="0.25">
      <c r="BK794876" s="2311"/>
    </row>
    <row r="794900" spans="63:63" x14ac:dyDescent="0.25">
      <c r="BK794900" s="2315"/>
    </row>
    <row r="794901" spans="63:63" x14ac:dyDescent="0.25">
      <c r="BK794901" s="2311"/>
    </row>
    <row r="794925" spans="63:63" x14ac:dyDescent="0.25">
      <c r="BK794925" s="2315"/>
    </row>
    <row r="794926" spans="63:63" x14ac:dyDescent="0.25">
      <c r="BK794926" s="2311"/>
    </row>
    <row r="794950" spans="63:63" x14ac:dyDescent="0.25">
      <c r="BK794950" s="2315"/>
    </row>
    <row r="794951" spans="63:63" x14ac:dyDescent="0.25">
      <c r="BK794951" s="2311"/>
    </row>
    <row r="794975" spans="63:63" x14ac:dyDescent="0.25">
      <c r="BK794975" s="2315"/>
    </row>
    <row r="794976" spans="63:63" x14ac:dyDescent="0.25">
      <c r="BK794976" s="2311"/>
    </row>
    <row r="795000" spans="63:63" x14ac:dyDescent="0.25">
      <c r="BK795000" s="2315"/>
    </row>
    <row r="795001" spans="63:63" x14ac:dyDescent="0.25">
      <c r="BK795001" s="2311"/>
    </row>
    <row r="795025" spans="63:63" x14ac:dyDescent="0.25">
      <c r="BK795025" s="2315"/>
    </row>
    <row r="795026" spans="63:63" x14ac:dyDescent="0.25">
      <c r="BK795026" s="2311"/>
    </row>
    <row r="795050" spans="63:63" x14ac:dyDescent="0.25">
      <c r="BK795050" s="2315"/>
    </row>
    <row r="795051" spans="63:63" x14ac:dyDescent="0.25">
      <c r="BK795051" s="2311"/>
    </row>
    <row r="795075" spans="63:63" x14ac:dyDescent="0.25">
      <c r="BK795075" s="2315"/>
    </row>
    <row r="795076" spans="63:63" x14ac:dyDescent="0.25">
      <c r="BK795076" s="2311"/>
    </row>
    <row r="795100" spans="63:63" x14ac:dyDescent="0.25">
      <c r="BK795100" s="2315"/>
    </row>
    <row r="795101" spans="63:63" x14ac:dyDescent="0.25">
      <c r="BK795101" s="2311"/>
    </row>
    <row r="795125" spans="63:63" x14ac:dyDescent="0.25">
      <c r="BK795125" s="2315"/>
    </row>
    <row r="795126" spans="63:63" x14ac:dyDescent="0.25">
      <c r="BK795126" s="2311"/>
    </row>
    <row r="795150" spans="63:63" x14ac:dyDescent="0.25">
      <c r="BK795150" s="2315"/>
    </row>
    <row r="795151" spans="63:63" x14ac:dyDescent="0.25">
      <c r="BK795151" s="2311"/>
    </row>
    <row r="795175" spans="63:63" x14ac:dyDescent="0.25">
      <c r="BK795175" s="2315"/>
    </row>
    <row r="795176" spans="63:63" x14ac:dyDescent="0.25">
      <c r="BK795176" s="2311"/>
    </row>
    <row r="795200" spans="63:63" x14ac:dyDescent="0.25">
      <c r="BK795200" s="2315"/>
    </row>
    <row r="795201" spans="63:63" x14ac:dyDescent="0.25">
      <c r="BK795201" s="2311"/>
    </row>
    <row r="795225" spans="63:63" x14ac:dyDescent="0.25">
      <c r="BK795225" s="2315"/>
    </row>
    <row r="795226" spans="63:63" x14ac:dyDescent="0.25">
      <c r="BK795226" s="2311"/>
    </row>
    <row r="795250" spans="63:63" x14ac:dyDescent="0.25">
      <c r="BK795250" s="2315"/>
    </row>
    <row r="795251" spans="63:63" x14ac:dyDescent="0.25">
      <c r="BK795251" s="2311"/>
    </row>
    <row r="795275" spans="63:63" x14ac:dyDescent="0.25">
      <c r="BK795275" s="2315"/>
    </row>
    <row r="795276" spans="63:63" x14ac:dyDescent="0.25">
      <c r="BK795276" s="2311"/>
    </row>
    <row r="795300" spans="63:63" x14ac:dyDescent="0.25">
      <c r="BK795300" s="2315"/>
    </row>
    <row r="795301" spans="63:63" x14ac:dyDescent="0.25">
      <c r="BK795301" s="2311"/>
    </row>
    <row r="795325" spans="63:63" x14ac:dyDescent="0.25">
      <c r="BK795325" s="2315"/>
    </row>
    <row r="795326" spans="63:63" x14ac:dyDescent="0.25">
      <c r="BK795326" s="2311"/>
    </row>
    <row r="795350" spans="63:63" x14ac:dyDescent="0.25">
      <c r="BK795350" s="2315"/>
    </row>
    <row r="795351" spans="63:63" x14ac:dyDescent="0.25">
      <c r="BK795351" s="2311"/>
    </row>
    <row r="795375" spans="63:63" x14ac:dyDescent="0.25">
      <c r="BK795375" s="2315"/>
    </row>
    <row r="795376" spans="63:63" x14ac:dyDescent="0.25">
      <c r="BK795376" s="2311"/>
    </row>
    <row r="795400" spans="63:63" x14ac:dyDescent="0.25">
      <c r="BK795400" s="2315"/>
    </row>
    <row r="795401" spans="63:63" x14ac:dyDescent="0.25">
      <c r="BK795401" s="2311"/>
    </row>
    <row r="795425" spans="63:63" x14ac:dyDescent="0.25">
      <c r="BK795425" s="2315"/>
    </row>
    <row r="795426" spans="63:63" x14ac:dyDescent="0.25">
      <c r="BK795426" s="2311"/>
    </row>
    <row r="795450" spans="63:63" x14ac:dyDescent="0.25">
      <c r="BK795450" s="2315"/>
    </row>
    <row r="795451" spans="63:63" x14ac:dyDescent="0.25">
      <c r="BK795451" s="2311"/>
    </row>
    <row r="795475" spans="63:63" x14ac:dyDescent="0.25">
      <c r="BK795475" s="2315"/>
    </row>
    <row r="795476" spans="63:63" x14ac:dyDescent="0.25">
      <c r="BK795476" s="2311"/>
    </row>
    <row r="795500" spans="63:63" x14ac:dyDescent="0.25">
      <c r="BK795500" s="2315"/>
    </row>
    <row r="795501" spans="63:63" x14ac:dyDescent="0.25">
      <c r="BK795501" s="2311"/>
    </row>
    <row r="795525" spans="63:63" x14ac:dyDescent="0.25">
      <c r="BK795525" s="2315"/>
    </row>
    <row r="795526" spans="63:63" x14ac:dyDescent="0.25">
      <c r="BK795526" s="2311"/>
    </row>
    <row r="795550" spans="63:63" x14ac:dyDescent="0.25">
      <c r="BK795550" s="2315"/>
    </row>
    <row r="795551" spans="63:63" x14ac:dyDescent="0.25">
      <c r="BK795551" s="2311"/>
    </row>
    <row r="795575" spans="63:63" x14ac:dyDescent="0.25">
      <c r="BK795575" s="2315"/>
    </row>
    <row r="795576" spans="63:63" x14ac:dyDescent="0.25">
      <c r="BK795576" s="2311"/>
    </row>
    <row r="795600" spans="63:63" x14ac:dyDescent="0.25">
      <c r="BK795600" s="2315"/>
    </row>
    <row r="795601" spans="63:63" x14ac:dyDescent="0.25">
      <c r="BK795601" s="2311"/>
    </row>
    <row r="795625" spans="63:63" x14ac:dyDescent="0.25">
      <c r="BK795625" s="2315"/>
    </row>
    <row r="795626" spans="63:63" x14ac:dyDescent="0.25">
      <c r="BK795626" s="2311"/>
    </row>
    <row r="795650" spans="63:63" x14ac:dyDescent="0.25">
      <c r="BK795650" s="2315"/>
    </row>
    <row r="795651" spans="63:63" x14ac:dyDescent="0.25">
      <c r="BK795651" s="2311"/>
    </row>
    <row r="795675" spans="63:63" x14ac:dyDescent="0.25">
      <c r="BK795675" s="2315"/>
    </row>
    <row r="795676" spans="63:63" x14ac:dyDescent="0.25">
      <c r="BK795676" s="2311"/>
    </row>
    <row r="795700" spans="63:63" x14ac:dyDescent="0.25">
      <c r="BK795700" s="2315"/>
    </row>
    <row r="795701" spans="63:63" x14ac:dyDescent="0.25">
      <c r="BK795701" s="2311"/>
    </row>
    <row r="795725" spans="63:63" x14ac:dyDescent="0.25">
      <c r="BK795725" s="2315"/>
    </row>
    <row r="795726" spans="63:63" x14ac:dyDescent="0.25">
      <c r="BK795726" s="2311"/>
    </row>
    <row r="795750" spans="63:63" x14ac:dyDescent="0.25">
      <c r="BK795750" s="2315"/>
    </row>
    <row r="795751" spans="63:63" x14ac:dyDescent="0.25">
      <c r="BK795751" s="2311"/>
    </row>
    <row r="795775" spans="63:63" x14ac:dyDescent="0.25">
      <c r="BK795775" s="2315"/>
    </row>
    <row r="795776" spans="63:63" x14ac:dyDescent="0.25">
      <c r="BK795776" s="2311"/>
    </row>
    <row r="795800" spans="63:63" x14ac:dyDescent="0.25">
      <c r="BK795800" s="2315"/>
    </row>
    <row r="795801" spans="63:63" x14ac:dyDescent="0.25">
      <c r="BK795801" s="2311"/>
    </row>
    <row r="795825" spans="63:63" x14ac:dyDescent="0.25">
      <c r="BK795825" s="2315"/>
    </row>
    <row r="795826" spans="63:63" x14ac:dyDescent="0.25">
      <c r="BK795826" s="2311"/>
    </row>
    <row r="795850" spans="63:63" x14ac:dyDescent="0.25">
      <c r="BK795850" s="2315"/>
    </row>
    <row r="795851" spans="63:63" x14ac:dyDescent="0.25">
      <c r="BK795851" s="2311"/>
    </row>
    <row r="795875" spans="63:63" x14ac:dyDescent="0.25">
      <c r="BK795875" s="2315"/>
    </row>
    <row r="795876" spans="63:63" x14ac:dyDescent="0.25">
      <c r="BK795876" s="2311"/>
    </row>
    <row r="795900" spans="63:63" x14ac:dyDescent="0.25">
      <c r="BK795900" s="2315"/>
    </row>
    <row r="795901" spans="63:63" x14ac:dyDescent="0.25">
      <c r="BK795901" s="2311"/>
    </row>
    <row r="795925" spans="63:63" x14ac:dyDescent="0.25">
      <c r="BK795925" s="2315"/>
    </row>
    <row r="795926" spans="63:63" x14ac:dyDescent="0.25">
      <c r="BK795926" s="2311"/>
    </row>
    <row r="795950" spans="63:63" x14ac:dyDescent="0.25">
      <c r="BK795950" s="2315"/>
    </row>
    <row r="795951" spans="63:63" x14ac:dyDescent="0.25">
      <c r="BK795951" s="2311"/>
    </row>
    <row r="795975" spans="63:63" x14ac:dyDescent="0.25">
      <c r="BK795975" s="2315"/>
    </row>
    <row r="795976" spans="63:63" x14ac:dyDescent="0.25">
      <c r="BK795976" s="2311"/>
    </row>
    <row r="796000" spans="63:63" x14ac:dyDescent="0.25">
      <c r="BK796000" s="2315"/>
    </row>
    <row r="796001" spans="63:63" x14ac:dyDescent="0.25">
      <c r="BK796001" s="2311"/>
    </row>
    <row r="796025" spans="63:63" x14ac:dyDescent="0.25">
      <c r="BK796025" s="2315"/>
    </row>
    <row r="796026" spans="63:63" x14ac:dyDescent="0.25">
      <c r="BK796026" s="2311"/>
    </row>
    <row r="796050" spans="63:63" x14ac:dyDescent="0.25">
      <c r="BK796050" s="2315"/>
    </row>
    <row r="796051" spans="63:63" x14ac:dyDescent="0.25">
      <c r="BK796051" s="2311"/>
    </row>
    <row r="796075" spans="63:63" x14ac:dyDescent="0.25">
      <c r="BK796075" s="2315"/>
    </row>
    <row r="796076" spans="63:63" x14ac:dyDescent="0.25">
      <c r="BK796076" s="2311"/>
    </row>
    <row r="796100" spans="63:63" x14ac:dyDescent="0.25">
      <c r="BK796100" s="2315"/>
    </row>
    <row r="796101" spans="63:63" x14ac:dyDescent="0.25">
      <c r="BK796101" s="2311"/>
    </row>
    <row r="796125" spans="63:63" x14ac:dyDescent="0.25">
      <c r="BK796125" s="2315"/>
    </row>
    <row r="796126" spans="63:63" x14ac:dyDescent="0.25">
      <c r="BK796126" s="2311"/>
    </row>
    <row r="796150" spans="63:63" x14ac:dyDescent="0.25">
      <c r="BK796150" s="2315"/>
    </row>
    <row r="796151" spans="63:63" x14ac:dyDescent="0.25">
      <c r="BK796151" s="2311"/>
    </row>
    <row r="796175" spans="63:63" x14ac:dyDescent="0.25">
      <c r="BK796175" s="2315"/>
    </row>
    <row r="796176" spans="63:63" x14ac:dyDescent="0.25">
      <c r="BK796176" s="2311"/>
    </row>
    <row r="796200" spans="63:63" x14ac:dyDescent="0.25">
      <c r="BK796200" s="2315"/>
    </row>
    <row r="796201" spans="63:63" x14ac:dyDescent="0.25">
      <c r="BK796201" s="2311"/>
    </row>
    <row r="796225" spans="63:63" x14ac:dyDescent="0.25">
      <c r="BK796225" s="2315"/>
    </row>
    <row r="796226" spans="63:63" x14ac:dyDescent="0.25">
      <c r="BK796226" s="2311"/>
    </row>
    <row r="796250" spans="63:63" x14ac:dyDescent="0.25">
      <c r="BK796250" s="2315"/>
    </row>
    <row r="796251" spans="63:63" x14ac:dyDescent="0.25">
      <c r="BK796251" s="2311"/>
    </row>
    <row r="796275" spans="63:63" x14ac:dyDescent="0.25">
      <c r="BK796275" s="2315"/>
    </row>
    <row r="796276" spans="63:63" x14ac:dyDescent="0.25">
      <c r="BK796276" s="2311"/>
    </row>
    <row r="796300" spans="63:63" x14ac:dyDescent="0.25">
      <c r="BK796300" s="2315"/>
    </row>
    <row r="796301" spans="63:63" x14ac:dyDescent="0.25">
      <c r="BK796301" s="2311"/>
    </row>
    <row r="796325" spans="63:63" x14ac:dyDescent="0.25">
      <c r="BK796325" s="2315"/>
    </row>
    <row r="796326" spans="63:63" x14ac:dyDescent="0.25">
      <c r="BK796326" s="2311"/>
    </row>
    <row r="796350" spans="63:63" x14ac:dyDescent="0.25">
      <c r="BK796350" s="2315"/>
    </row>
    <row r="796351" spans="63:63" x14ac:dyDescent="0.25">
      <c r="BK796351" s="2311"/>
    </row>
    <row r="796375" spans="63:63" x14ac:dyDescent="0.25">
      <c r="BK796375" s="2315"/>
    </row>
    <row r="796376" spans="63:63" x14ac:dyDescent="0.25">
      <c r="BK796376" s="2311"/>
    </row>
    <row r="796400" spans="63:63" x14ac:dyDescent="0.25">
      <c r="BK796400" s="2315"/>
    </row>
    <row r="796401" spans="63:63" x14ac:dyDescent="0.25">
      <c r="BK796401" s="2311"/>
    </row>
    <row r="796425" spans="63:63" x14ac:dyDescent="0.25">
      <c r="BK796425" s="2315"/>
    </row>
    <row r="796426" spans="63:63" x14ac:dyDescent="0.25">
      <c r="BK796426" s="2311"/>
    </row>
    <row r="796450" spans="63:63" x14ac:dyDescent="0.25">
      <c r="BK796450" s="2315"/>
    </row>
    <row r="796451" spans="63:63" x14ac:dyDescent="0.25">
      <c r="BK796451" s="2311"/>
    </row>
    <row r="796475" spans="63:63" x14ac:dyDescent="0.25">
      <c r="BK796475" s="2315"/>
    </row>
    <row r="796476" spans="63:63" x14ac:dyDescent="0.25">
      <c r="BK796476" s="2311"/>
    </row>
    <row r="796500" spans="63:63" x14ac:dyDescent="0.25">
      <c r="BK796500" s="2315"/>
    </row>
    <row r="796501" spans="63:63" x14ac:dyDescent="0.25">
      <c r="BK796501" s="2311"/>
    </row>
    <row r="796525" spans="63:63" x14ac:dyDescent="0.25">
      <c r="BK796525" s="2315"/>
    </row>
    <row r="796526" spans="63:63" x14ac:dyDescent="0.25">
      <c r="BK796526" s="2311"/>
    </row>
    <row r="796550" spans="63:63" x14ac:dyDescent="0.25">
      <c r="BK796550" s="2315"/>
    </row>
    <row r="796551" spans="63:63" x14ac:dyDescent="0.25">
      <c r="BK796551" s="2311"/>
    </row>
    <row r="796575" spans="63:63" x14ac:dyDescent="0.25">
      <c r="BK796575" s="2315"/>
    </row>
    <row r="796576" spans="63:63" x14ac:dyDescent="0.25">
      <c r="BK796576" s="2311"/>
    </row>
    <row r="796600" spans="63:63" x14ac:dyDescent="0.25">
      <c r="BK796600" s="2315"/>
    </row>
    <row r="796601" spans="63:63" x14ac:dyDescent="0.25">
      <c r="BK796601" s="2311"/>
    </row>
    <row r="796625" spans="63:63" x14ac:dyDescent="0.25">
      <c r="BK796625" s="2315"/>
    </row>
    <row r="796626" spans="63:63" x14ac:dyDescent="0.25">
      <c r="BK796626" s="2311"/>
    </row>
    <row r="796650" spans="63:63" x14ac:dyDescent="0.25">
      <c r="BK796650" s="2315"/>
    </row>
    <row r="796651" spans="63:63" x14ac:dyDescent="0.25">
      <c r="BK796651" s="2311"/>
    </row>
    <row r="796675" spans="63:63" x14ac:dyDescent="0.25">
      <c r="BK796675" s="2315"/>
    </row>
    <row r="796676" spans="63:63" x14ac:dyDescent="0.25">
      <c r="BK796676" s="2311"/>
    </row>
    <row r="796700" spans="63:63" x14ac:dyDescent="0.25">
      <c r="BK796700" s="2315"/>
    </row>
    <row r="796701" spans="63:63" x14ac:dyDescent="0.25">
      <c r="BK796701" s="2311"/>
    </row>
    <row r="796725" spans="63:63" x14ac:dyDescent="0.25">
      <c r="BK796725" s="2315"/>
    </row>
    <row r="796726" spans="63:63" x14ac:dyDescent="0.25">
      <c r="BK796726" s="2311"/>
    </row>
    <row r="796750" spans="63:63" x14ac:dyDescent="0.25">
      <c r="BK796750" s="2315"/>
    </row>
    <row r="796751" spans="63:63" x14ac:dyDescent="0.25">
      <c r="BK796751" s="2311"/>
    </row>
    <row r="796775" spans="63:63" x14ac:dyDescent="0.25">
      <c r="BK796775" s="2315"/>
    </row>
    <row r="796776" spans="63:63" x14ac:dyDescent="0.25">
      <c r="BK796776" s="2311"/>
    </row>
    <row r="796800" spans="63:63" x14ac:dyDescent="0.25">
      <c r="BK796800" s="2315"/>
    </row>
    <row r="796801" spans="63:63" x14ac:dyDescent="0.25">
      <c r="BK796801" s="2311"/>
    </row>
    <row r="796825" spans="63:63" x14ac:dyDescent="0.25">
      <c r="BK796825" s="2315"/>
    </row>
    <row r="796826" spans="63:63" x14ac:dyDescent="0.25">
      <c r="BK796826" s="2311"/>
    </row>
    <row r="796850" spans="63:63" x14ac:dyDescent="0.25">
      <c r="BK796850" s="2315"/>
    </row>
    <row r="796851" spans="63:63" x14ac:dyDescent="0.25">
      <c r="BK796851" s="2311"/>
    </row>
    <row r="796875" spans="63:63" x14ac:dyDescent="0.25">
      <c r="BK796875" s="2315"/>
    </row>
    <row r="796876" spans="63:63" x14ac:dyDescent="0.25">
      <c r="BK796876" s="2311"/>
    </row>
    <row r="796900" spans="63:63" x14ac:dyDescent="0.25">
      <c r="BK796900" s="2315"/>
    </row>
    <row r="796901" spans="63:63" x14ac:dyDescent="0.25">
      <c r="BK796901" s="2311"/>
    </row>
    <row r="796925" spans="63:63" x14ac:dyDescent="0.25">
      <c r="BK796925" s="2315"/>
    </row>
    <row r="796926" spans="63:63" x14ac:dyDescent="0.25">
      <c r="BK796926" s="2311"/>
    </row>
    <row r="796950" spans="63:63" x14ac:dyDescent="0.25">
      <c r="BK796950" s="2315"/>
    </row>
    <row r="796951" spans="63:63" x14ac:dyDescent="0.25">
      <c r="BK796951" s="2311"/>
    </row>
    <row r="796975" spans="63:63" x14ac:dyDescent="0.25">
      <c r="BK796975" s="2315"/>
    </row>
    <row r="796976" spans="63:63" x14ac:dyDescent="0.25">
      <c r="BK796976" s="2311"/>
    </row>
    <row r="797000" spans="63:63" x14ac:dyDescent="0.25">
      <c r="BK797000" s="2315"/>
    </row>
    <row r="797001" spans="63:63" x14ac:dyDescent="0.25">
      <c r="BK797001" s="2311"/>
    </row>
    <row r="797025" spans="63:63" x14ac:dyDescent="0.25">
      <c r="BK797025" s="2315"/>
    </row>
    <row r="797026" spans="63:63" x14ac:dyDescent="0.25">
      <c r="BK797026" s="2311"/>
    </row>
    <row r="797050" spans="63:63" x14ac:dyDescent="0.25">
      <c r="BK797050" s="2315"/>
    </row>
    <row r="797051" spans="63:63" x14ac:dyDescent="0.25">
      <c r="BK797051" s="2311"/>
    </row>
    <row r="797075" spans="63:63" x14ac:dyDescent="0.25">
      <c r="BK797075" s="2315"/>
    </row>
    <row r="797076" spans="63:63" x14ac:dyDescent="0.25">
      <c r="BK797076" s="2311"/>
    </row>
    <row r="797100" spans="63:63" x14ac:dyDescent="0.25">
      <c r="BK797100" s="2315"/>
    </row>
    <row r="797101" spans="63:63" x14ac:dyDescent="0.25">
      <c r="BK797101" s="2311"/>
    </row>
    <row r="797125" spans="63:63" x14ac:dyDescent="0.25">
      <c r="BK797125" s="2315"/>
    </row>
    <row r="797126" spans="63:63" x14ac:dyDescent="0.25">
      <c r="BK797126" s="2311"/>
    </row>
    <row r="797150" spans="63:63" x14ac:dyDescent="0.25">
      <c r="BK797150" s="2315"/>
    </row>
    <row r="797151" spans="63:63" x14ac:dyDescent="0.25">
      <c r="BK797151" s="2311"/>
    </row>
    <row r="797175" spans="63:63" x14ac:dyDescent="0.25">
      <c r="BK797175" s="2315"/>
    </row>
    <row r="797176" spans="63:63" x14ac:dyDescent="0.25">
      <c r="BK797176" s="2311"/>
    </row>
    <row r="797200" spans="63:63" x14ac:dyDescent="0.25">
      <c r="BK797200" s="2315"/>
    </row>
    <row r="797201" spans="63:63" x14ac:dyDescent="0.25">
      <c r="BK797201" s="2311"/>
    </row>
    <row r="797225" spans="63:63" x14ac:dyDescent="0.25">
      <c r="BK797225" s="2315"/>
    </row>
    <row r="797226" spans="63:63" x14ac:dyDescent="0.25">
      <c r="BK797226" s="2311"/>
    </row>
    <row r="797250" spans="63:63" x14ac:dyDescent="0.25">
      <c r="BK797250" s="2315"/>
    </row>
    <row r="797251" spans="63:63" x14ac:dyDescent="0.25">
      <c r="BK797251" s="2311"/>
    </row>
    <row r="797275" spans="63:63" x14ac:dyDescent="0.25">
      <c r="BK797275" s="2315"/>
    </row>
    <row r="797276" spans="63:63" x14ac:dyDescent="0.25">
      <c r="BK797276" s="2311"/>
    </row>
    <row r="797300" spans="63:63" x14ac:dyDescent="0.25">
      <c r="BK797300" s="2315"/>
    </row>
    <row r="797301" spans="63:63" x14ac:dyDescent="0.25">
      <c r="BK797301" s="2311"/>
    </row>
    <row r="797325" spans="63:63" x14ac:dyDescent="0.25">
      <c r="BK797325" s="2315"/>
    </row>
    <row r="797326" spans="63:63" x14ac:dyDescent="0.25">
      <c r="BK797326" s="2311"/>
    </row>
    <row r="797350" spans="63:63" x14ac:dyDescent="0.25">
      <c r="BK797350" s="2315"/>
    </row>
    <row r="797351" spans="63:63" x14ac:dyDescent="0.25">
      <c r="BK797351" s="2311"/>
    </row>
    <row r="797375" spans="63:63" x14ac:dyDescent="0.25">
      <c r="BK797375" s="2315"/>
    </row>
    <row r="797376" spans="63:63" x14ac:dyDescent="0.25">
      <c r="BK797376" s="2311"/>
    </row>
    <row r="797400" spans="63:63" x14ac:dyDescent="0.25">
      <c r="BK797400" s="2315"/>
    </row>
    <row r="797401" spans="63:63" x14ac:dyDescent="0.25">
      <c r="BK797401" s="2311"/>
    </row>
    <row r="797425" spans="63:63" x14ac:dyDescent="0.25">
      <c r="BK797425" s="2315"/>
    </row>
    <row r="797426" spans="63:63" x14ac:dyDescent="0.25">
      <c r="BK797426" s="2311"/>
    </row>
    <row r="797450" spans="63:63" x14ac:dyDescent="0.25">
      <c r="BK797450" s="2315"/>
    </row>
    <row r="797451" spans="63:63" x14ac:dyDescent="0.25">
      <c r="BK797451" s="2311"/>
    </row>
    <row r="797475" spans="63:63" x14ac:dyDescent="0.25">
      <c r="BK797475" s="2315"/>
    </row>
    <row r="797476" spans="63:63" x14ac:dyDescent="0.25">
      <c r="BK797476" s="2311"/>
    </row>
    <row r="797500" spans="63:63" x14ac:dyDescent="0.25">
      <c r="BK797500" s="2315"/>
    </row>
    <row r="797501" spans="63:63" x14ac:dyDescent="0.25">
      <c r="BK797501" s="2311"/>
    </row>
    <row r="797525" spans="63:63" x14ac:dyDescent="0.25">
      <c r="BK797525" s="2315"/>
    </row>
    <row r="797526" spans="63:63" x14ac:dyDescent="0.25">
      <c r="BK797526" s="2311"/>
    </row>
    <row r="797550" spans="63:63" x14ac:dyDescent="0.25">
      <c r="BK797550" s="2315"/>
    </row>
    <row r="797551" spans="63:63" x14ac:dyDescent="0.25">
      <c r="BK797551" s="2311"/>
    </row>
    <row r="797575" spans="63:63" x14ac:dyDescent="0.25">
      <c r="BK797575" s="2315"/>
    </row>
    <row r="797576" spans="63:63" x14ac:dyDescent="0.25">
      <c r="BK797576" s="2311"/>
    </row>
    <row r="797600" spans="63:63" x14ac:dyDescent="0.25">
      <c r="BK797600" s="2315"/>
    </row>
    <row r="797601" spans="63:63" x14ac:dyDescent="0.25">
      <c r="BK797601" s="2311"/>
    </row>
    <row r="797625" spans="63:63" x14ac:dyDescent="0.25">
      <c r="BK797625" s="2315"/>
    </row>
    <row r="797626" spans="63:63" x14ac:dyDescent="0.25">
      <c r="BK797626" s="2311"/>
    </row>
    <row r="797650" spans="63:63" x14ac:dyDescent="0.25">
      <c r="BK797650" s="2315"/>
    </row>
    <row r="797651" spans="63:63" x14ac:dyDescent="0.25">
      <c r="BK797651" s="2311"/>
    </row>
    <row r="797675" spans="63:63" x14ac:dyDescent="0.25">
      <c r="BK797675" s="2315"/>
    </row>
    <row r="797676" spans="63:63" x14ac:dyDescent="0.25">
      <c r="BK797676" s="2311"/>
    </row>
    <row r="797700" spans="63:63" x14ac:dyDescent="0.25">
      <c r="BK797700" s="2315"/>
    </row>
    <row r="797701" spans="63:63" x14ac:dyDescent="0.25">
      <c r="BK797701" s="2311"/>
    </row>
    <row r="797725" spans="63:63" x14ac:dyDescent="0.25">
      <c r="BK797725" s="2315"/>
    </row>
    <row r="797726" spans="63:63" x14ac:dyDescent="0.25">
      <c r="BK797726" s="2311"/>
    </row>
    <row r="797750" spans="63:63" x14ac:dyDescent="0.25">
      <c r="BK797750" s="2315"/>
    </row>
    <row r="797751" spans="63:63" x14ac:dyDescent="0.25">
      <c r="BK797751" s="2311"/>
    </row>
    <row r="797775" spans="63:63" x14ac:dyDescent="0.25">
      <c r="BK797775" s="2315"/>
    </row>
    <row r="797776" spans="63:63" x14ac:dyDescent="0.25">
      <c r="BK797776" s="2311"/>
    </row>
    <row r="797800" spans="63:63" x14ac:dyDescent="0.25">
      <c r="BK797800" s="2315"/>
    </row>
    <row r="797801" spans="63:63" x14ac:dyDescent="0.25">
      <c r="BK797801" s="2311"/>
    </row>
    <row r="797825" spans="63:63" x14ac:dyDescent="0.25">
      <c r="BK797825" s="2315"/>
    </row>
    <row r="797826" spans="63:63" x14ac:dyDescent="0.25">
      <c r="BK797826" s="2311"/>
    </row>
    <row r="797850" spans="63:63" x14ac:dyDescent="0.25">
      <c r="BK797850" s="2315"/>
    </row>
    <row r="797851" spans="63:63" x14ac:dyDescent="0.25">
      <c r="BK797851" s="2311"/>
    </row>
    <row r="797875" spans="63:63" x14ac:dyDescent="0.25">
      <c r="BK797875" s="2315"/>
    </row>
    <row r="797876" spans="63:63" x14ac:dyDescent="0.25">
      <c r="BK797876" s="2311"/>
    </row>
    <row r="797900" spans="63:63" x14ac:dyDescent="0.25">
      <c r="BK797900" s="2315"/>
    </row>
    <row r="797901" spans="63:63" x14ac:dyDescent="0.25">
      <c r="BK797901" s="2311"/>
    </row>
    <row r="797925" spans="63:63" x14ac:dyDescent="0.25">
      <c r="BK797925" s="2315"/>
    </row>
    <row r="797926" spans="63:63" x14ac:dyDescent="0.25">
      <c r="BK797926" s="2311"/>
    </row>
    <row r="797950" spans="63:63" x14ac:dyDescent="0.25">
      <c r="BK797950" s="2315"/>
    </row>
    <row r="797951" spans="63:63" x14ac:dyDescent="0.25">
      <c r="BK797951" s="2311"/>
    </row>
    <row r="797975" spans="63:63" x14ac:dyDescent="0.25">
      <c r="BK797975" s="2315"/>
    </row>
    <row r="797976" spans="63:63" x14ac:dyDescent="0.25">
      <c r="BK797976" s="2311"/>
    </row>
    <row r="798000" spans="63:63" x14ac:dyDescent="0.25">
      <c r="BK798000" s="2315"/>
    </row>
    <row r="798001" spans="63:63" x14ac:dyDescent="0.25">
      <c r="BK798001" s="2311"/>
    </row>
    <row r="798025" spans="63:63" x14ac:dyDescent="0.25">
      <c r="BK798025" s="2315"/>
    </row>
    <row r="798026" spans="63:63" x14ac:dyDescent="0.25">
      <c r="BK798026" s="2311"/>
    </row>
    <row r="798050" spans="63:63" x14ac:dyDescent="0.25">
      <c r="BK798050" s="2315"/>
    </row>
    <row r="798051" spans="63:63" x14ac:dyDescent="0.25">
      <c r="BK798051" s="2311"/>
    </row>
    <row r="798075" spans="63:63" x14ac:dyDescent="0.25">
      <c r="BK798075" s="2315"/>
    </row>
    <row r="798076" spans="63:63" x14ac:dyDescent="0.25">
      <c r="BK798076" s="2311"/>
    </row>
    <row r="798100" spans="63:63" x14ac:dyDescent="0.25">
      <c r="BK798100" s="2315"/>
    </row>
    <row r="798101" spans="63:63" x14ac:dyDescent="0.25">
      <c r="BK798101" s="2311"/>
    </row>
    <row r="798125" spans="63:63" x14ac:dyDescent="0.25">
      <c r="BK798125" s="2315"/>
    </row>
    <row r="798126" spans="63:63" x14ac:dyDescent="0.25">
      <c r="BK798126" s="2311"/>
    </row>
    <row r="798150" spans="63:63" x14ac:dyDescent="0.25">
      <c r="BK798150" s="2315"/>
    </row>
    <row r="798151" spans="63:63" x14ac:dyDescent="0.25">
      <c r="BK798151" s="2311"/>
    </row>
    <row r="798175" spans="63:63" x14ac:dyDescent="0.25">
      <c r="BK798175" s="2315"/>
    </row>
    <row r="798176" spans="63:63" x14ac:dyDescent="0.25">
      <c r="BK798176" s="2311"/>
    </row>
    <row r="798200" spans="63:63" x14ac:dyDescent="0.25">
      <c r="BK798200" s="2315"/>
    </row>
    <row r="798201" spans="63:63" x14ac:dyDescent="0.25">
      <c r="BK798201" s="2311"/>
    </row>
    <row r="798225" spans="63:63" x14ac:dyDescent="0.25">
      <c r="BK798225" s="2315"/>
    </row>
    <row r="798226" spans="63:63" x14ac:dyDescent="0.25">
      <c r="BK798226" s="2311"/>
    </row>
    <row r="798250" spans="63:63" x14ac:dyDescent="0.25">
      <c r="BK798250" s="2315"/>
    </row>
    <row r="798251" spans="63:63" x14ac:dyDescent="0.25">
      <c r="BK798251" s="2311"/>
    </row>
    <row r="798275" spans="63:63" x14ac:dyDescent="0.25">
      <c r="BK798275" s="2315"/>
    </row>
    <row r="798276" spans="63:63" x14ac:dyDescent="0.25">
      <c r="BK798276" s="2311"/>
    </row>
    <row r="798300" spans="63:63" x14ac:dyDescent="0.25">
      <c r="BK798300" s="2315"/>
    </row>
    <row r="798301" spans="63:63" x14ac:dyDescent="0.25">
      <c r="BK798301" s="2311"/>
    </row>
    <row r="798325" spans="63:63" x14ac:dyDescent="0.25">
      <c r="BK798325" s="2315"/>
    </row>
    <row r="798326" spans="63:63" x14ac:dyDescent="0.25">
      <c r="BK798326" s="2311"/>
    </row>
    <row r="798350" spans="63:63" x14ac:dyDescent="0.25">
      <c r="BK798350" s="2315"/>
    </row>
    <row r="798351" spans="63:63" x14ac:dyDescent="0.25">
      <c r="BK798351" s="2311"/>
    </row>
    <row r="798375" spans="63:63" x14ac:dyDescent="0.25">
      <c r="BK798375" s="2315"/>
    </row>
    <row r="798376" spans="63:63" x14ac:dyDescent="0.25">
      <c r="BK798376" s="2311"/>
    </row>
    <row r="798400" spans="63:63" x14ac:dyDescent="0.25">
      <c r="BK798400" s="2315"/>
    </row>
    <row r="798401" spans="63:63" x14ac:dyDescent="0.25">
      <c r="BK798401" s="2311"/>
    </row>
    <row r="798425" spans="63:63" x14ac:dyDescent="0.25">
      <c r="BK798425" s="2315"/>
    </row>
    <row r="798426" spans="63:63" x14ac:dyDescent="0.25">
      <c r="BK798426" s="2311"/>
    </row>
    <row r="798450" spans="63:63" x14ac:dyDescent="0.25">
      <c r="BK798450" s="2315"/>
    </row>
    <row r="798451" spans="63:63" x14ac:dyDescent="0.25">
      <c r="BK798451" s="2311"/>
    </row>
    <row r="798475" spans="63:63" x14ac:dyDescent="0.25">
      <c r="BK798475" s="2315"/>
    </row>
    <row r="798476" spans="63:63" x14ac:dyDescent="0.25">
      <c r="BK798476" s="2311"/>
    </row>
    <row r="798500" spans="63:63" x14ac:dyDescent="0.25">
      <c r="BK798500" s="2315"/>
    </row>
    <row r="798501" spans="63:63" x14ac:dyDescent="0.25">
      <c r="BK798501" s="2311"/>
    </row>
    <row r="798525" spans="63:63" x14ac:dyDescent="0.25">
      <c r="BK798525" s="2315"/>
    </row>
    <row r="798526" spans="63:63" x14ac:dyDescent="0.25">
      <c r="BK798526" s="2311"/>
    </row>
    <row r="798550" spans="63:63" x14ac:dyDescent="0.25">
      <c r="BK798550" s="2315"/>
    </row>
    <row r="798551" spans="63:63" x14ac:dyDescent="0.25">
      <c r="BK798551" s="2311"/>
    </row>
    <row r="798575" spans="63:63" x14ac:dyDescent="0.25">
      <c r="BK798575" s="2315"/>
    </row>
    <row r="798576" spans="63:63" x14ac:dyDescent="0.25">
      <c r="BK798576" s="2311"/>
    </row>
    <row r="798600" spans="63:63" x14ac:dyDescent="0.25">
      <c r="BK798600" s="2315"/>
    </row>
    <row r="798601" spans="63:63" x14ac:dyDescent="0.25">
      <c r="BK798601" s="2311"/>
    </row>
    <row r="798625" spans="63:63" x14ac:dyDescent="0.25">
      <c r="BK798625" s="2315"/>
    </row>
    <row r="798626" spans="63:63" x14ac:dyDescent="0.25">
      <c r="BK798626" s="2311"/>
    </row>
    <row r="798650" spans="63:63" x14ac:dyDescent="0.25">
      <c r="BK798650" s="2315"/>
    </row>
    <row r="798651" spans="63:63" x14ac:dyDescent="0.25">
      <c r="BK798651" s="2311"/>
    </row>
    <row r="798675" spans="63:63" x14ac:dyDescent="0.25">
      <c r="BK798675" s="2315"/>
    </row>
    <row r="798676" spans="63:63" x14ac:dyDescent="0.25">
      <c r="BK798676" s="2311"/>
    </row>
    <row r="798700" spans="63:63" x14ac:dyDescent="0.25">
      <c r="BK798700" s="2315"/>
    </row>
    <row r="798701" spans="63:63" x14ac:dyDescent="0.25">
      <c r="BK798701" s="2311"/>
    </row>
    <row r="798725" spans="63:63" x14ac:dyDescent="0.25">
      <c r="BK798725" s="2315"/>
    </row>
    <row r="798726" spans="63:63" x14ac:dyDescent="0.25">
      <c r="BK798726" s="2311"/>
    </row>
    <row r="798750" spans="63:63" x14ac:dyDescent="0.25">
      <c r="BK798750" s="2315"/>
    </row>
    <row r="798751" spans="63:63" x14ac:dyDescent="0.25">
      <c r="BK798751" s="2311"/>
    </row>
    <row r="798775" spans="63:63" x14ac:dyDescent="0.25">
      <c r="BK798775" s="2315"/>
    </row>
    <row r="798776" spans="63:63" x14ac:dyDescent="0.25">
      <c r="BK798776" s="2311"/>
    </row>
    <row r="798800" spans="63:63" x14ac:dyDescent="0.25">
      <c r="BK798800" s="2315"/>
    </row>
    <row r="798801" spans="63:63" x14ac:dyDescent="0.25">
      <c r="BK798801" s="2311"/>
    </row>
    <row r="798825" spans="63:63" x14ac:dyDescent="0.25">
      <c r="BK798825" s="2315"/>
    </row>
    <row r="798826" spans="63:63" x14ac:dyDescent="0.25">
      <c r="BK798826" s="2311"/>
    </row>
    <row r="798850" spans="63:63" x14ac:dyDescent="0.25">
      <c r="BK798850" s="2315"/>
    </row>
    <row r="798851" spans="63:63" x14ac:dyDescent="0.25">
      <c r="BK798851" s="2311"/>
    </row>
    <row r="798875" spans="63:63" x14ac:dyDescent="0.25">
      <c r="BK798875" s="2315"/>
    </row>
    <row r="798876" spans="63:63" x14ac:dyDescent="0.25">
      <c r="BK798876" s="2311"/>
    </row>
    <row r="798900" spans="63:63" x14ac:dyDescent="0.25">
      <c r="BK798900" s="2315"/>
    </row>
    <row r="798901" spans="63:63" x14ac:dyDescent="0.25">
      <c r="BK798901" s="2311"/>
    </row>
    <row r="798925" spans="63:63" x14ac:dyDescent="0.25">
      <c r="BK798925" s="2315"/>
    </row>
    <row r="798926" spans="63:63" x14ac:dyDescent="0.25">
      <c r="BK798926" s="2311"/>
    </row>
    <row r="798950" spans="63:63" x14ac:dyDescent="0.25">
      <c r="BK798950" s="2315"/>
    </row>
    <row r="798951" spans="63:63" x14ac:dyDescent="0.25">
      <c r="BK798951" s="2311"/>
    </row>
    <row r="798975" spans="63:63" x14ac:dyDescent="0.25">
      <c r="BK798975" s="2315"/>
    </row>
    <row r="798976" spans="63:63" x14ac:dyDescent="0.25">
      <c r="BK798976" s="2311"/>
    </row>
    <row r="799000" spans="63:63" x14ac:dyDescent="0.25">
      <c r="BK799000" s="2315"/>
    </row>
    <row r="799001" spans="63:63" x14ac:dyDescent="0.25">
      <c r="BK799001" s="2311"/>
    </row>
    <row r="799025" spans="63:63" x14ac:dyDescent="0.25">
      <c r="BK799025" s="2315"/>
    </row>
    <row r="799026" spans="63:63" x14ac:dyDescent="0.25">
      <c r="BK799026" s="2311"/>
    </row>
    <row r="799050" spans="63:63" x14ac:dyDescent="0.25">
      <c r="BK799050" s="2315"/>
    </row>
    <row r="799051" spans="63:63" x14ac:dyDescent="0.25">
      <c r="BK799051" s="2311"/>
    </row>
    <row r="799075" spans="63:63" x14ac:dyDescent="0.25">
      <c r="BK799075" s="2315"/>
    </row>
    <row r="799076" spans="63:63" x14ac:dyDescent="0.25">
      <c r="BK799076" s="2311"/>
    </row>
    <row r="799100" spans="63:63" x14ac:dyDescent="0.25">
      <c r="BK799100" s="2315"/>
    </row>
    <row r="799101" spans="63:63" x14ac:dyDescent="0.25">
      <c r="BK799101" s="2311"/>
    </row>
    <row r="799125" spans="63:63" x14ac:dyDescent="0.25">
      <c r="BK799125" s="2315"/>
    </row>
    <row r="799126" spans="63:63" x14ac:dyDescent="0.25">
      <c r="BK799126" s="2311"/>
    </row>
    <row r="799150" spans="63:63" x14ac:dyDescent="0.25">
      <c r="BK799150" s="2315"/>
    </row>
    <row r="799151" spans="63:63" x14ac:dyDescent="0.25">
      <c r="BK799151" s="2311"/>
    </row>
    <row r="799175" spans="63:63" x14ac:dyDescent="0.25">
      <c r="BK799175" s="2315"/>
    </row>
    <row r="799176" spans="63:63" x14ac:dyDescent="0.25">
      <c r="BK799176" s="2311"/>
    </row>
    <row r="799200" spans="63:63" x14ac:dyDescent="0.25">
      <c r="BK799200" s="2315"/>
    </row>
    <row r="799201" spans="63:63" x14ac:dyDescent="0.25">
      <c r="BK799201" s="2311"/>
    </row>
    <row r="799225" spans="63:63" x14ac:dyDescent="0.25">
      <c r="BK799225" s="2315"/>
    </row>
    <row r="799226" spans="63:63" x14ac:dyDescent="0.25">
      <c r="BK799226" s="2311"/>
    </row>
    <row r="799250" spans="63:63" x14ac:dyDescent="0.25">
      <c r="BK799250" s="2315"/>
    </row>
    <row r="799251" spans="63:63" x14ac:dyDescent="0.25">
      <c r="BK799251" s="2311"/>
    </row>
    <row r="799275" spans="63:63" x14ac:dyDescent="0.25">
      <c r="BK799275" s="2315"/>
    </row>
    <row r="799276" spans="63:63" x14ac:dyDescent="0.25">
      <c r="BK799276" s="2311"/>
    </row>
    <row r="799300" spans="63:63" x14ac:dyDescent="0.25">
      <c r="BK799300" s="2315"/>
    </row>
    <row r="799301" spans="63:63" x14ac:dyDescent="0.25">
      <c r="BK799301" s="2311"/>
    </row>
    <row r="799325" spans="63:63" x14ac:dyDescent="0.25">
      <c r="BK799325" s="2315"/>
    </row>
    <row r="799326" spans="63:63" x14ac:dyDescent="0.25">
      <c r="BK799326" s="2311"/>
    </row>
    <row r="799350" spans="63:63" x14ac:dyDescent="0.25">
      <c r="BK799350" s="2315"/>
    </row>
    <row r="799351" spans="63:63" x14ac:dyDescent="0.25">
      <c r="BK799351" s="2311"/>
    </row>
    <row r="799375" spans="63:63" x14ac:dyDescent="0.25">
      <c r="BK799375" s="2315"/>
    </row>
    <row r="799376" spans="63:63" x14ac:dyDescent="0.25">
      <c r="BK799376" s="2311"/>
    </row>
    <row r="799400" spans="63:63" x14ac:dyDescent="0.25">
      <c r="BK799400" s="2315"/>
    </row>
    <row r="799401" spans="63:63" x14ac:dyDescent="0.25">
      <c r="BK799401" s="2311"/>
    </row>
    <row r="799425" spans="63:63" x14ac:dyDescent="0.25">
      <c r="BK799425" s="2315"/>
    </row>
    <row r="799426" spans="63:63" x14ac:dyDescent="0.25">
      <c r="BK799426" s="2311"/>
    </row>
    <row r="799450" spans="63:63" x14ac:dyDescent="0.25">
      <c r="BK799450" s="2315"/>
    </row>
    <row r="799451" spans="63:63" x14ac:dyDescent="0.25">
      <c r="BK799451" s="2311"/>
    </row>
    <row r="799475" spans="63:63" x14ac:dyDescent="0.25">
      <c r="BK799475" s="2315"/>
    </row>
    <row r="799476" spans="63:63" x14ac:dyDescent="0.25">
      <c r="BK799476" s="2311"/>
    </row>
    <row r="799500" spans="63:63" x14ac:dyDescent="0.25">
      <c r="BK799500" s="2315"/>
    </row>
    <row r="799501" spans="63:63" x14ac:dyDescent="0.25">
      <c r="BK799501" s="2311"/>
    </row>
    <row r="799525" spans="63:63" x14ac:dyDescent="0.25">
      <c r="BK799525" s="2315"/>
    </row>
    <row r="799526" spans="63:63" x14ac:dyDescent="0.25">
      <c r="BK799526" s="2311"/>
    </row>
    <row r="799550" spans="63:63" x14ac:dyDescent="0.25">
      <c r="BK799550" s="2315"/>
    </row>
    <row r="799551" spans="63:63" x14ac:dyDescent="0.25">
      <c r="BK799551" s="2311"/>
    </row>
    <row r="799575" spans="63:63" x14ac:dyDescent="0.25">
      <c r="BK799575" s="2315"/>
    </row>
    <row r="799576" spans="63:63" x14ac:dyDescent="0.25">
      <c r="BK799576" s="2311"/>
    </row>
    <row r="799600" spans="63:63" x14ac:dyDescent="0.25">
      <c r="BK799600" s="2315"/>
    </row>
    <row r="799601" spans="63:63" x14ac:dyDescent="0.25">
      <c r="BK799601" s="2311"/>
    </row>
    <row r="799625" spans="63:63" x14ac:dyDescent="0.25">
      <c r="BK799625" s="2315"/>
    </row>
    <row r="799626" spans="63:63" x14ac:dyDescent="0.25">
      <c r="BK799626" s="2311"/>
    </row>
    <row r="799650" spans="63:63" x14ac:dyDescent="0.25">
      <c r="BK799650" s="2315"/>
    </row>
    <row r="799651" spans="63:63" x14ac:dyDescent="0.25">
      <c r="BK799651" s="2311"/>
    </row>
    <row r="799675" spans="63:63" x14ac:dyDescent="0.25">
      <c r="BK799675" s="2315"/>
    </row>
    <row r="799676" spans="63:63" x14ac:dyDescent="0.25">
      <c r="BK799676" s="2311"/>
    </row>
    <row r="799700" spans="63:63" x14ac:dyDescent="0.25">
      <c r="BK799700" s="2315"/>
    </row>
    <row r="799701" spans="63:63" x14ac:dyDescent="0.25">
      <c r="BK799701" s="2311"/>
    </row>
    <row r="799725" spans="63:63" x14ac:dyDescent="0.25">
      <c r="BK799725" s="2315"/>
    </row>
    <row r="799726" spans="63:63" x14ac:dyDescent="0.25">
      <c r="BK799726" s="2311"/>
    </row>
    <row r="799750" spans="63:63" x14ac:dyDescent="0.25">
      <c r="BK799750" s="2315"/>
    </row>
    <row r="799751" spans="63:63" x14ac:dyDescent="0.25">
      <c r="BK799751" s="2311"/>
    </row>
    <row r="799775" spans="63:63" x14ac:dyDescent="0.25">
      <c r="BK799775" s="2315"/>
    </row>
    <row r="799776" spans="63:63" x14ac:dyDescent="0.25">
      <c r="BK799776" s="2311"/>
    </row>
    <row r="799800" spans="63:63" x14ac:dyDescent="0.25">
      <c r="BK799800" s="2315"/>
    </row>
    <row r="799801" spans="63:63" x14ac:dyDescent="0.25">
      <c r="BK799801" s="2311"/>
    </row>
    <row r="799825" spans="63:63" x14ac:dyDescent="0.25">
      <c r="BK799825" s="2315"/>
    </row>
    <row r="799826" spans="63:63" x14ac:dyDescent="0.25">
      <c r="BK799826" s="2311"/>
    </row>
    <row r="799850" spans="63:63" x14ac:dyDescent="0.25">
      <c r="BK799850" s="2315"/>
    </row>
    <row r="799851" spans="63:63" x14ac:dyDescent="0.25">
      <c r="BK799851" s="2311"/>
    </row>
    <row r="799875" spans="63:63" x14ac:dyDescent="0.25">
      <c r="BK799875" s="2315"/>
    </row>
    <row r="799876" spans="63:63" x14ac:dyDescent="0.25">
      <c r="BK799876" s="2311"/>
    </row>
    <row r="799900" spans="63:63" x14ac:dyDescent="0.25">
      <c r="BK799900" s="2315"/>
    </row>
    <row r="799901" spans="63:63" x14ac:dyDescent="0.25">
      <c r="BK799901" s="2311"/>
    </row>
    <row r="799925" spans="63:63" x14ac:dyDescent="0.25">
      <c r="BK799925" s="2315"/>
    </row>
    <row r="799926" spans="63:63" x14ac:dyDescent="0.25">
      <c r="BK799926" s="2311"/>
    </row>
    <row r="799950" spans="63:63" x14ac:dyDescent="0.25">
      <c r="BK799950" s="2315"/>
    </row>
    <row r="799951" spans="63:63" x14ac:dyDescent="0.25">
      <c r="BK799951" s="2311"/>
    </row>
    <row r="799975" spans="63:63" x14ac:dyDescent="0.25">
      <c r="BK799975" s="2315"/>
    </row>
    <row r="799976" spans="63:63" x14ac:dyDescent="0.25">
      <c r="BK799976" s="2311"/>
    </row>
    <row r="800000" spans="63:63" x14ac:dyDescent="0.25">
      <c r="BK800000" s="2315"/>
    </row>
    <row r="800001" spans="63:63" x14ac:dyDescent="0.25">
      <c r="BK800001" s="2311"/>
    </row>
    <row r="800025" spans="63:63" x14ac:dyDescent="0.25">
      <c r="BK800025" s="2315"/>
    </row>
    <row r="800026" spans="63:63" x14ac:dyDescent="0.25">
      <c r="BK800026" s="2311"/>
    </row>
    <row r="800050" spans="63:63" x14ac:dyDescent="0.25">
      <c r="BK800050" s="2315"/>
    </row>
    <row r="800051" spans="63:63" x14ac:dyDescent="0.25">
      <c r="BK800051" s="2311"/>
    </row>
    <row r="800075" spans="63:63" x14ac:dyDescent="0.25">
      <c r="BK800075" s="2315"/>
    </row>
    <row r="800076" spans="63:63" x14ac:dyDescent="0.25">
      <c r="BK800076" s="2311"/>
    </row>
    <row r="800100" spans="63:63" x14ac:dyDescent="0.25">
      <c r="BK800100" s="2315"/>
    </row>
    <row r="800101" spans="63:63" x14ac:dyDescent="0.25">
      <c r="BK800101" s="2311"/>
    </row>
    <row r="800125" spans="63:63" x14ac:dyDescent="0.25">
      <c r="BK800125" s="2315"/>
    </row>
    <row r="800126" spans="63:63" x14ac:dyDescent="0.25">
      <c r="BK800126" s="2311"/>
    </row>
    <row r="800150" spans="63:63" x14ac:dyDescent="0.25">
      <c r="BK800150" s="2315"/>
    </row>
    <row r="800151" spans="63:63" x14ac:dyDescent="0.25">
      <c r="BK800151" s="2311"/>
    </row>
    <row r="800175" spans="63:63" x14ac:dyDescent="0.25">
      <c r="BK800175" s="2315"/>
    </row>
    <row r="800176" spans="63:63" x14ac:dyDescent="0.25">
      <c r="BK800176" s="2311"/>
    </row>
    <row r="800200" spans="63:63" x14ac:dyDescent="0.25">
      <c r="BK800200" s="2315"/>
    </row>
    <row r="800201" spans="63:63" x14ac:dyDescent="0.25">
      <c r="BK800201" s="2311"/>
    </row>
    <row r="800225" spans="63:63" x14ac:dyDescent="0.25">
      <c r="BK800225" s="2315"/>
    </row>
    <row r="800226" spans="63:63" x14ac:dyDescent="0.25">
      <c r="BK800226" s="2311"/>
    </row>
    <row r="800250" spans="63:63" x14ac:dyDescent="0.25">
      <c r="BK800250" s="2315"/>
    </row>
    <row r="800251" spans="63:63" x14ac:dyDescent="0.25">
      <c r="BK800251" s="2311"/>
    </row>
    <row r="800275" spans="63:63" x14ac:dyDescent="0.25">
      <c r="BK800275" s="2315"/>
    </row>
    <row r="800276" spans="63:63" x14ac:dyDescent="0.25">
      <c r="BK800276" s="2311"/>
    </row>
    <row r="800300" spans="63:63" x14ac:dyDescent="0.25">
      <c r="BK800300" s="2315"/>
    </row>
    <row r="800301" spans="63:63" x14ac:dyDescent="0.25">
      <c r="BK800301" s="2311"/>
    </row>
    <row r="800325" spans="63:63" x14ac:dyDescent="0.25">
      <c r="BK800325" s="2315"/>
    </row>
    <row r="800326" spans="63:63" x14ac:dyDescent="0.25">
      <c r="BK800326" s="2311"/>
    </row>
    <row r="800350" spans="63:63" x14ac:dyDescent="0.25">
      <c r="BK800350" s="2315"/>
    </row>
    <row r="800351" spans="63:63" x14ac:dyDescent="0.25">
      <c r="BK800351" s="2311"/>
    </row>
    <row r="800375" spans="63:63" x14ac:dyDescent="0.25">
      <c r="BK800375" s="2315"/>
    </row>
    <row r="800376" spans="63:63" x14ac:dyDescent="0.25">
      <c r="BK800376" s="2311"/>
    </row>
    <row r="800400" spans="63:63" x14ac:dyDescent="0.25">
      <c r="BK800400" s="2315"/>
    </row>
    <row r="800401" spans="63:63" x14ac:dyDescent="0.25">
      <c r="BK800401" s="2311"/>
    </row>
    <row r="800425" spans="63:63" x14ac:dyDescent="0.25">
      <c r="BK800425" s="2315"/>
    </row>
    <row r="800426" spans="63:63" x14ac:dyDescent="0.25">
      <c r="BK800426" s="2311"/>
    </row>
    <row r="800450" spans="63:63" x14ac:dyDescent="0.25">
      <c r="BK800450" s="2315"/>
    </row>
    <row r="800451" spans="63:63" x14ac:dyDescent="0.25">
      <c r="BK800451" s="2311"/>
    </row>
    <row r="800475" spans="63:63" x14ac:dyDescent="0.25">
      <c r="BK800475" s="2315"/>
    </row>
    <row r="800476" spans="63:63" x14ac:dyDescent="0.25">
      <c r="BK800476" s="2311"/>
    </row>
    <row r="800500" spans="63:63" x14ac:dyDescent="0.25">
      <c r="BK800500" s="2315"/>
    </row>
    <row r="800501" spans="63:63" x14ac:dyDescent="0.25">
      <c r="BK800501" s="2311"/>
    </row>
    <row r="800525" spans="63:63" x14ac:dyDescent="0.25">
      <c r="BK800525" s="2315"/>
    </row>
    <row r="800526" spans="63:63" x14ac:dyDescent="0.25">
      <c r="BK800526" s="2311"/>
    </row>
    <row r="800550" spans="63:63" x14ac:dyDescent="0.25">
      <c r="BK800550" s="2315"/>
    </row>
    <row r="800551" spans="63:63" x14ac:dyDescent="0.25">
      <c r="BK800551" s="2311"/>
    </row>
    <row r="800575" spans="63:63" x14ac:dyDescent="0.25">
      <c r="BK800575" s="2315"/>
    </row>
    <row r="800576" spans="63:63" x14ac:dyDescent="0.25">
      <c r="BK800576" s="2311"/>
    </row>
    <row r="800600" spans="63:63" x14ac:dyDescent="0.25">
      <c r="BK800600" s="2315"/>
    </row>
    <row r="800601" spans="63:63" x14ac:dyDescent="0.25">
      <c r="BK800601" s="2311"/>
    </row>
    <row r="800625" spans="63:63" x14ac:dyDescent="0.25">
      <c r="BK800625" s="2315"/>
    </row>
    <row r="800626" spans="63:63" x14ac:dyDescent="0.25">
      <c r="BK800626" s="2311"/>
    </row>
    <row r="800650" spans="63:63" x14ac:dyDescent="0.25">
      <c r="BK800650" s="2315"/>
    </row>
    <row r="800651" spans="63:63" x14ac:dyDescent="0.25">
      <c r="BK800651" s="2311"/>
    </row>
    <row r="800675" spans="63:63" x14ac:dyDescent="0.25">
      <c r="BK800675" s="2315"/>
    </row>
    <row r="800676" spans="63:63" x14ac:dyDescent="0.25">
      <c r="BK800676" s="2311"/>
    </row>
    <row r="800700" spans="63:63" x14ac:dyDescent="0.25">
      <c r="BK800700" s="2315"/>
    </row>
    <row r="800701" spans="63:63" x14ac:dyDescent="0.25">
      <c r="BK800701" s="2311"/>
    </row>
    <row r="800725" spans="63:63" x14ac:dyDescent="0.25">
      <c r="BK800725" s="2315"/>
    </row>
    <row r="800726" spans="63:63" x14ac:dyDescent="0.25">
      <c r="BK800726" s="2311"/>
    </row>
    <row r="800750" spans="63:63" x14ac:dyDescent="0.25">
      <c r="BK800750" s="2315"/>
    </row>
    <row r="800751" spans="63:63" x14ac:dyDescent="0.25">
      <c r="BK800751" s="2311"/>
    </row>
    <row r="800775" spans="63:63" x14ac:dyDescent="0.25">
      <c r="BK800775" s="2315"/>
    </row>
    <row r="800776" spans="63:63" x14ac:dyDescent="0.25">
      <c r="BK800776" s="2311"/>
    </row>
    <row r="800800" spans="63:63" x14ac:dyDescent="0.25">
      <c r="BK800800" s="2315"/>
    </row>
    <row r="800801" spans="63:63" x14ac:dyDescent="0.25">
      <c r="BK800801" s="2311"/>
    </row>
    <row r="800825" spans="63:63" x14ac:dyDescent="0.25">
      <c r="BK800825" s="2315"/>
    </row>
    <row r="800826" spans="63:63" x14ac:dyDescent="0.25">
      <c r="BK800826" s="2311"/>
    </row>
    <row r="800850" spans="63:63" x14ac:dyDescent="0.25">
      <c r="BK800850" s="2315"/>
    </row>
    <row r="800851" spans="63:63" x14ac:dyDescent="0.25">
      <c r="BK800851" s="2311"/>
    </row>
    <row r="800875" spans="63:63" x14ac:dyDescent="0.25">
      <c r="BK800875" s="2315"/>
    </row>
    <row r="800876" spans="63:63" x14ac:dyDescent="0.25">
      <c r="BK800876" s="2311"/>
    </row>
    <row r="800900" spans="63:63" x14ac:dyDescent="0.25">
      <c r="BK800900" s="2315"/>
    </row>
    <row r="800901" spans="63:63" x14ac:dyDescent="0.25">
      <c r="BK800901" s="2311"/>
    </row>
    <row r="800925" spans="63:63" x14ac:dyDescent="0.25">
      <c r="BK800925" s="2315"/>
    </row>
    <row r="800926" spans="63:63" x14ac:dyDescent="0.25">
      <c r="BK800926" s="2311"/>
    </row>
    <row r="800950" spans="63:63" x14ac:dyDescent="0.25">
      <c r="BK800950" s="2315"/>
    </row>
    <row r="800951" spans="63:63" x14ac:dyDescent="0.25">
      <c r="BK800951" s="2311"/>
    </row>
    <row r="800975" spans="63:63" x14ac:dyDescent="0.25">
      <c r="BK800975" s="2315"/>
    </row>
    <row r="800976" spans="63:63" x14ac:dyDescent="0.25">
      <c r="BK800976" s="2311"/>
    </row>
    <row r="801000" spans="63:63" x14ac:dyDescent="0.25">
      <c r="BK801000" s="2315"/>
    </row>
    <row r="801001" spans="63:63" x14ac:dyDescent="0.25">
      <c r="BK801001" s="2311"/>
    </row>
    <row r="801025" spans="63:63" x14ac:dyDescent="0.25">
      <c r="BK801025" s="2315"/>
    </row>
    <row r="801026" spans="63:63" x14ac:dyDescent="0.25">
      <c r="BK801026" s="2311"/>
    </row>
    <row r="801050" spans="63:63" x14ac:dyDescent="0.25">
      <c r="BK801050" s="2315"/>
    </row>
    <row r="801051" spans="63:63" x14ac:dyDescent="0.25">
      <c r="BK801051" s="2311"/>
    </row>
    <row r="801075" spans="63:63" x14ac:dyDescent="0.25">
      <c r="BK801075" s="2315"/>
    </row>
    <row r="801076" spans="63:63" x14ac:dyDescent="0.25">
      <c r="BK801076" s="2311"/>
    </row>
    <row r="801100" spans="63:63" x14ac:dyDescent="0.25">
      <c r="BK801100" s="2315"/>
    </row>
    <row r="801101" spans="63:63" x14ac:dyDescent="0.25">
      <c r="BK801101" s="2311"/>
    </row>
    <row r="801125" spans="63:63" x14ac:dyDescent="0.25">
      <c r="BK801125" s="2315"/>
    </row>
    <row r="801126" spans="63:63" x14ac:dyDescent="0.25">
      <c r="BK801126" s="2311"/>
    </row>
    <row r="801150" spans="63:63" x14ac:dyDescent="0.25">
      <c r="BK801150" s="2315"/>
    </row>
    <row r="801151" spans="63:63" x14ac:dyDescent="0.25">
      <c r="BK801151" s="2311"/>
    </row>
    <row r="801175" spans="63:63" x14ac:dyDescent="0.25">
      <c r="BK801175" s="2315"/>
    </row>
    <row r="801176" spans="63:63" x14ac:dyDescent="0.25">
      <c r="BK801176" s="2311"/>
    </row>
    <row r="801200" spans="63:63" x14ac:dyDescent="0.25">
      <c r="BK801200" s="2315"/>
    </row>
    <row r="801201" spans="63:63" x14ac:dyDescent="0.25">
      <c r="BK801201" s="2311"/>
    </row>
    <row r="801225" spans="63:63" x14ac:dyDescent="0.25">
      <c r="BK801225" s="2315"/>
    </row>
    <row r="801226" spans="63:63" x14ac:dyDescent="0.25">
      <c r="BK801226" s="2311"/>
    </row>
    <row r="801250" spans="63:63" x14ac:dyDescent="0.25">
      <c r="BK801250" s="2315"/>
    </row>
    <row r="801251" spans="63:63" x14ac:dyDescent="0.25">
      <c r="BK801251" s="2311"/>
    </row>
    <row r="801275" spans="63:63" x14ac:dyDescent="0.25">
      <c r="BK801275" s="2315"/>
    </row>
    <row r="801276" spans="63:63" x14ac:dyDescent="0.25">
      <c r="BK801276" s="2311"/>
    </row>
    <row r="801300" spans="63:63" x14ac:dyDescent="0.25">
      <c r="BK801300" s="2315"/>
    </row>
    <row r="801301" spans="63:63" x14ac:dyDescent="0.25">
      <c r="BK801301" s="2311"/>
    </row>
    <row r="801325" spans="63:63" x14ac:dyDescent="0.25">
      <c r="BK801325" s="2315"/>
    </row>
    <row r="801326" spans="63:63" x14ac:dyDescent="0.25">
      <c r="BK801326" s="2311"/>
    </row>
    <row r="801350" spans="63:63" x14ac:dyDescent="0.25">
      <c r="BK801350" s="2315"/>
    </row>
    <row r="801351" spans="63:63" x14ac:dyDescent="0.25">
      <c r="BK801351" s="2311"/>
    </row>
    <row r="801375" spans="63:63" x14ac:dyDescent="0.25">
      <c r="BK801375" s="2315"/>
    </row>
    <row r="801376" spans="63:63" x14ac:dyDescent="0.25">
      <c r="BK801376" s="2311"/>
    </row>
    <row r="801400" spans="63:63" x14ac:dyDescent="0.25">
      <c r="BK801400" s="2315"/>
    </row>
    <row r="801401" spans="63:63" x14ac:dyDescent="0.25">
      <c r="BK801401" s="2311"/>
    </row>
    <row r="801425" spans="63:63" x14ac:dyDescent="0.25">
      <c r="BK801425" s="2315"/>
    </row>
    <row r="801426" spans="63:63" x14ac:dyDescent="0.25">
      <c r="BK801426" s="2311"/>
    </row>
    <row r="801450" spans="63:63" x14ac:dyDescent="0.25">
      <c r="BK801450" s="2315"/>
    </row>
    <row r="801451" spans="63:63" x14ac:dyDescent="0.25">
      <c r="BK801451" s="2311"/>
    </row>
    <row r="801475" spans="63:63" x14ac:dyDescent="0.25">
      <c r="BK801475" s="2315"/>
    </row>
    <row r="801476" spans="63:63" x14ac:dyDescent="0.25">
      <c r="BK801476" s="2311"/>
    </row>
    <row r="801500" spans="63:63" x14ac:dyDescent="0.25">
      <c r="BK801500" s="2315"/>
    </row>
    <row r="801501" spans="63:63" x14ac:dyDescent="0.25">
      <c r="BK801501" s="2311"/>
    </row>
    <row r="801525" spans="63:63" x14ac:dyDescent="0.25">
      <c r="BK801525" s="2315"/>
    </row>
    <row r="801526" spans="63:63" x14ac:dyDescent="0.25">
      <c r="BK801526" s="2311"/>
    </row>
    <row r="801550" spans="63:63" x14ac:dyDescent="0.25">
      <c r="BK801550" s="2315"/>
    </row>
    <row r="801551" spans="63:63" x14ac:dyDescent="0.25">
      <c r="BK801551" s="2311"/>
    </row>
    <row r="801575" spans="63:63" x14ac:dyDescent="0.25">
      <c r="BK801575" s="2315"/>
    </row>
    <row r="801576" spans="63:63" x14ac:dyDescent="0.25">
      <c r="BK801576" s="2311"/>
    </row>
    <row r="801600" spans="63:63" x14ac:dyDescent="0.25">
      <c r="BK801600" s="2315"/>
    </row>
    <row r="801601" spans="63:63" x14ac:dyDescent="0.25">
      <c r="BK801601" s="2311"/>
    </row>
    <row r="801625" spans="63:63" x14ac:dyDescent="0.25">
      <c r="BK801625" s="2315"/>
    </row>
    <row r="801626" spans="63:63" x14ac:dyDescent="0.25">
      <c r="BK801626" s="2311"/>
    </row>
    <row r="801650" spans="63:63" x14ac:dyDescent="0.25">
      <c r="BK801650" s="2315"/>
    </row>
    <row r="801651" spans="63:63" x14ac:dyDescent="0.25">
      <c r="BK801651" s="2311"/>
    </row>
    <row r="801675" spans="63:63" x14ac:dyDescent="0.25">
      <c r="BK801675" s="2315"/>
    </row>
    <row r="801676" spans="63:63" x14ac:dyDescent="0.25">
      <c r="BK801676" s="2311"/>
    </row>
    <row r="801700" spans="63:63" x14ac:dyDescent="0.25">
      <c r="BK801700" s="2315"/>
    </row>
    <row r="801701" spans="63:63" x14ac:dyDescent="0.25">
      <c r="BK801701" s="2311"/>
    </row>
    <row r="801725" spans="63:63" x14ac:dyDescent="0.25">
      <c r="BK801725" s="2315"/>
    </row>
    <row r="801726" spans="63:63" x14ac:dyDescent="0.25">
      <c r="BK801726" s="2311"/>
    </row>
    <row r="801750" spans="63:63" x14ac:dyDescent="0.25">
      <c r="BK801750" s="2315"/>
    </row>
    <row r="801751" spans="63:63" x14ac:dyDescent="0.25">
      <c r="BK801751" s="2311"/>
    </row>
    <row r="801775" spans="63:63" x14ac:dyDescent="0.25">
      <c r="BK801775" s="2315"/>
    </row>
    <row r="801776" spans="63:63" x14ac:dyDescent="0.25">
      <c r="BK801776" s="2311"/>
    </row>
    <row r="801800" spans="63:63" x14ac:dyDescent="0.25">
      <c r="BK801800" s="2315"/>
    </row>
    <row r="801801" spans="63:63" x14ac:dyDescent="0.25">
      <c r="BK801801" s="2311"/>
    </row>
    <row r="801825" spans="63:63" x14ac:dyDescent="0.25">
      <c r="BK801825" s="2315"/>
    </row>
    <row r="801826" spans="63:63" x14ac:dyDescent="0.25">
      <c r="BK801826" s="2311"/>
    </row>
    <row r="801850" spans="63:63" x14ac:dyDescent="0.25">
      <c r="BK801850" s="2315"/>
    </row>
    <row r="801851" spans="63:63" x14ac:dyDescent="0.25">
      <c r="BK801851" s="2311"/>
    </row>
    <row r="801875" spans="63:63" x14ac:dyDescent="0.25">
      <c r="BK801875" s="2315"/>
    </row>
    <row r="801876" spans="63:63" x14ac:dyDescent="0.25">
      <c r="BK801876" s="2311"/>
    </row>
    <row r="801900" spans="63:63" x14ac:dyDescent="0.25">
      <c r="BK801900" s="2315"/>
    </row>
    <row r="801901" spans="63:63" x14ac:dyDescent="0.25">
      <c r="BK801901" s="2311"/>
    </row>
    <row r="801925" spans="63:63" x14ac:dyDescent="0.25">
      <c r="BK801925" s="2315"/>
    </row>
    <row r="801926" spans="63:63" x14ac:dyDescent="0.25">
      <c r="BK801926" s="2311"/>
    </row>
    <row r="801950" spans="63:63" x14ac:dyDescent="0.25">
      <c r="BK801950" s="2315"/>
    </row>
    <row r="801951" spans="63:63" x14ac:dyDescent="0.25">
      <c r="BK801951" s="2311"/>
    </row>
    <row r="801975" spans="63:63" x14ac:dyDescent="0.25">
      <c r="BK801975" s="2315"/>
    </row>
    <row r="801976" spans="63:63" x14ac:dyDescent="0.25">
      <c r="BK801976" s="2311"/>
    </row>
    <row r="802000" spans="63:63" x14ac:dyDescent="0.25">
      <c r="BK802000" s="2315"/>
    </row>
    <row r="802001" spans="63:63" x14ac:dyDescent="0.25">
      <c r="BK802001" s="2311"/>
    </row>
    <row r="802025" spans="63:63" x14ac:dyDescent="0.25">
      <c r="BK802025" s="2315"/>
    </row>
    <row r="802026" spans="63:63" x14ac:dyDescent="0.25">
      <c r="BK802026" s="2311"/>
    </row>
    <row r="802050" spans="63:63" x14ac:dyDescent="0.25">
      <c r="BK802050" s="2315"/>
    </row>
    <row r="802051" spans="63:63" x14ac:dyDescent="0.25">
      <c r="BK802051" s="2311"/>
    </row>
    <row r="802075" spans="63:63" x14ac:dyDescent="0.25">
      <c r="BK802075" s="2315"/>
    </row>
    <row r="802076" spans="63:63" x14ac:dyDescent="0.25">
      <c r="BK802076" s="2311"/>
    </row>
    <row r="802100" spans="63:63" x14ac:dyDescent="0.25">
      <c r="BK802100" s="2315"/>
    </row>
    <row r="802101" spans="63:63" x14ac:dyDescent="0.25">
      <c r="BK802101" s="2311"/>
    </row>
    <row r="802125" spans="63:63" x14ac:dyDescent="0.25">
      <c r="BK802125" s="2315"/>
    </row>
    <row r="802126" spans="63:63" x14ac:dyDescent="0.25">
      <c r="BK802126" s="2311"/>
    </row>
    <row r="802150" spans="63:63" x14ac:dyDescent="0.25">
      <c r="BK802150" s="2315"/>
    </row>
    <row r="802151" spans="63:63" x14ac:dyDescent="0.25">
      <c r="BK802151" s="2311"/>
    </row>
    <row r="802175" spans="63:63" x14ac:dyDescent="0.25">
      <c r="BK802175" s="2315"/>
    </row>
    <row r="802176" spans="63:63" x14ac:dyDescent="0.25">
      <c r="BK802176" s="2311"/>
    </row>
    <row r="802200" spans="63:63" x14ac:dyDescent="0.25">
      <c r="BK802200" s="2315"/>
    </row>
    <row r="802201" spans="63:63" x14ac:dyDescent="0.25">
      <c r="BK802201" s="2311"/>
    </row>
    <row r="802225" spans="63:63" x14ac:dyDescent="0.25">
      <c r="BK802225" s="2315"/>
    </row>
    <row r="802226" spans="63:63" x14ac:dyDescent="0.25">
      <c r="BK802226" s="2311"/>
    </row>
    <row r="802250" spans="63:63" x14ac:dyDescent="0.25">
      <c r="BK802250" s="2315"/>
    </row>
    <row r="802251" spans="63:63" x14ac:dyDescent="0.25">
      <c r="BK802251" s="2311"/>
    </row>
    <row r="802275" spans="63:63" x14ac:dyDescent="0.25">
      <c r="BK802275" s="2315"/>
    </row>
    <row r="802276" spans="63:63" x14ac:dyDescent="0.25">
      <c r="BK802276" s="2311"/>
    </row>
    <row r="802300" spans="63:63" x14ac:dyDescent="0.25">
      <c r="BK802300" s="2315"/>
    </row>
    <row r="802301" spans="63:63" x14ac:dyDescent="0.25">
      <c r="BK802301" s="2311"/>
    </row>
    <row r="802325" spans="63:63" x14ac:dyDescent="0.25">
      <c r="BK802325" s="2315"/>
    </row>
    <row r="802326" spans="63:63" x14ac:dyDescent="0.25">
      <c r="BK802326" s="2311"/>
    </row>
    <row r="802350" spans="63:63" x14ac:dyDescent="0.25">
      <c r="BK802350" s="2315"/>
    </row>
    <row r="802351" spans="63:63" x14ac:dyDescent="0.25">
      <c r="BK802351" s="2311"/>
    </row>
    <row r="802375" spans="63:63" x14ac:dyDescent="0.25">
      <c r="BK802375" s="2315"/>
    </row>
    <row r="802376" spans="63:63" x14ac:dyDescent="0.25">
      <c r="BK802376" s="2311"/>
    </row>
    <row r="802400" spans="63:63" x14ac:dyDescent="0.25">
      <c r="BK802400" s="2315"/>
    </row>
    <row r="802401" spans="63:63" x14ac:dyDescent="0.25">
      <c r="BK802401" s="2311"/>
    </row>
    <row r="802425" spans="63:63" x14ac:dyDescent="0.25">
      <c r="BK802425" s="2315"/>
    </row>
    <row r="802426" spans="63:63" x14ac:dyDescent="0.25">
      <c r="BK802426" s="2311"/>
    </row>
    <row r="802450" spans="63:63" x14ac:dyDescent="0.25">
      <c r="BK802450" s="2315"/>
    </row>
    <row r="802451" spans="63:63" x14ac:dyDescent="0.25">
      <c r="BK802451" s="2311"/>
    </row>
    <row r="802475" spans="63:63" x14ac:dyDescent="0.25">
      <c r="BK802475" s="2315"/>
    </row>
    <row r="802476" spans="63:63" x14ac:dyDescent="0.25">
      <c r="BK802476" s="2311"/>
    </row>
    <row r="802500" spans="63:63" x14ac:dyDescent="0.25">
      <c r="BK802500" s="2315"/>
    </row>
    <row r="802501" spans="63:63" x14ac:dyDescent="0.25">
      <c r="BK802501" s="2311"/>
    </row>
    <row r="802525" spans="63:63" x14ac:dyDescent="0.25">
      <c r="BK802525" s="2315"/>
    </row>
    <row r="802526" spans="63:63" x14ac:dyDescent="0.25">
      <c r="BK802526" s="2311"/>
    </row>
    <row r="802550" spans="63:63" x14ac:dyDescent="0.25">
      <c r="BK802550" s="2315"/>
    </row>
    <row r="802551" spans="63:63" x14ac:dyDescent="0.25">
      <c r="BK802551" s="2311"/>
    </row>
    <row r="802575" spans="63:63" x14ac:dyDescent="0.25">
      <c r="BK802575" s="2315"/>
    </row>
    <row r="802576" spans="63:63" x14ac:dyDescent="0.25">
      <c r="BK802576" s="2311"/>
    </row>
    <row r="802600" spans="63:63" x14ac:dyDescent="0.25">
      <c r="BK802600" s="2315"/>
    </row>
    <row r="802601" spans="63:63" x14ac:dyDescent="0.25">
      <c r="BK802601" s="2311"/>
    </row>
    <row r="802625" spans="63:63" x14ac:dyDescent="0.25">
      <c r="BK802625" s="2315"/>
    </row>
    <row r="802626" spans="63:63" x14ac:dyDescent="0.25">
      <c r="BK802626" s="2311"/>
    </row>
    <row r="802650" spans="63:63" x14ac:dyDescent="0.25">
      <c r="BK802650" s="2315"/>
    </row>
    <row r="802651" spans="63:63" x14ac:dyDescent="0.25">
      <c r="BK802651" s="2311"/>
    </row>
    <row r="802675" spans="63:63" x14ac:dyDescent="0.25">
      <c r="BK802675" s="2315"/>
    </row>
    <row r="802676" spans="63:63" x14ac:dyDescent="0.25">
      <c r="BK802676" s="2311"/>
    </row>
    <row r="802700" spans="63:63" x14ac:dyDescent="0.25">
      <c r="BK802700" s="2315"/>
    </row>
    <row r="802701" spans="63:63" x14ac:dyDescent="0.25">
      <c r="BK802701" s="2311"/>
    </row>
    <row r="802725" spans="63:63" x14ac:dyDescent="0.25">
      <c r="BK802725" s="2315"/>
    </row>
    <row r="802726" spans="63:63" x14ac:dyDescent="0.25">
      <c r="BK802726" s="2311"/>
    </row>
    <row r="802750" spans="63:63" x14ac:dyDescent="0.25">
      <c r="BK802750" s="2315"/>
    </row>
    <row r="802751" spans="63:63" x14ac:dyDescent="0.25">
      <c r="BK802751" s="2311"/>
    </row>
    <row r="802775" spans="63:63" x14ac:dyDescent="0.25">
      <c r="BK802775" s="2315"/>
    </row>
    <row r="802776" spans="63:63" x14ac:dyDescent="0.25">
      <c r="BK802776" s="2311"/>
    </row>
    <row r="802800" spans="63:63" x14ac:dyDescent="0.25">
      <c r="BK802800" s="2315"/>
    </row>
    <row r="802801" spans="63:63" x14ac:dyDescent="0.25">
      <c r="BK802801" s="2311"/>
    </row>
    <row r="802825" spans="63:63" x14ac:dyDescent="0.25">
      <c r="BK802825" s="2315"/>
    </row>
    <row r="802826" spans="63:63" x14ac:dyDescent="0.25">
      <c r="BK802826" s="2311"/>
    </row>
    <row r="802850" spans="63:63" x14ac:dyDescent="0.25">
      <c r="BK802850" s="2315"/>
    </row>
    <row r="802851" spans="63:63" x14ac:dyDescent="0.25">
      <c r="BK802851" s="2311"/>
    </row>
    <row r="802875" spans="63:63" x14ac:dyDescent="0.25">
      <c r="BK802875" s="2315"/>
    </row>
    <row r="802876" spans="63:63" x14ac:dyDescent="0.25">
      <c r="BK802876" s="2311"/>
    </row>
    <row r="802900" spans="63:63" x14ac:dyDescent="0.25">
      <c r="BK802900" s="2315"/>
    </row>
    <row r="802901" spans="63:63" x14ac:dyDescent="0.25">
      <c r="BK802901" s="2311"/>
    </row>
    <row r="802925" spans="63:63" x14ac:dyDescent="0.25">
      <c r="BK802925" s="2315"/>
    </row>
    <row r="802926" spans="63:63" x14ac:dyDescent="0.25">
      <c r="BK802926" s="2311"/>
    </row>
    <row r="802950" spans="63:63" x14ac:dyDescent="0.25">
      <c r="BK802950" s="2315"/>
    </row>
    <row r="802951" spans="63:63" x14ac:dyDescent="0.25">
      <c r="BK802951" s="2311"/>
    </row>
    <row r="802975" spans="63:63" x14ac:dyDescent="0.25">
      <c r="BK802975" s="2315"/>
    </row>
    <row r="802976" spans="63:63" x14ac:dyDescent="0.25">
      <c r="BK802976" s="2311"/>
    </row>
    <row r="803000" spans="63:63" x14ac:dyDescent="0.25">
      <c r="BK803000" s="2315"/>
    </row>
    <row r="803001" spans="63:63" x14ac:dyDescent="0.25">
      <c r="BK803001" s="2311"/>
    </row>
    <row r="803025" spans="63:63" x14ac:dyDescent="0.25">
      <c r="BK803025" s="2315"/>
    </row>
    <row r="803026" spans="63:63" x14ac:dyDescent="0.25">
      <c r="BK803026" s="2311"/>
    </row>
    <row r="803050" spans="63:63" x14ac:dyDescent="0.25">
      <c r="BK803050" s="2315"/>
    </row>
    <row r="803051" spans="63:63" x14ac:dyDescent="0.25">
      <c r="BK803051" s="2311"/>
    </row>
    <row r="803075" spans="63:63" x14ac:dyDescent="0.25">
      <c r="BK803075" s="2315"/>
    </row>
    <row r="803076" spans="63:63" x14ac:dyDescent="0.25">
      <c r="BK803076" s="2311"/>
    </row>
    <row r="803100" spans="63:63" x14ac:dyDescent="0.25">
      <c r="BK803100" s="2315"/>
    </row>
    <row r="803101" spans="63:63" x14ac:dyDescent="0.25">
      <c r="BK803101" s="2311"/>
    </row>
    <row r="803125" spans="63:63" x14ac:dyDescent="0.25">
      <c r="BK803125" s="2315"/>
    </row>
    <row r="803126" spans="63:63" x14ac:dyDescent="0.25">
      <c r="BK803126" s="2311"/>
    </row>
    <row r="803150" spans="63:63" x14ac:dyDescent="0.25">
      <c r="BK803150" s="2315"/>
    </row>
    <row r="803151" spans="63:63" x14ac:dyDescent="0.25">
      <c r="BK803151" s="2311"/>
    </row>
    <row r="803175" spans="63:63" x14ac:dyDescent="0.25">
      <c r="BK803175" s="2315"/>
    </row>
    <row r="803176" spans="63:63" x14ac:dyDescent="0.25">
      <c r="BK803176" s="2311"/>
    </row>
    <row r="803200" spans="63:63" x14ac:dyDescent="0.25">
      <c r="BK803200" s="2315"/>
    </row>
    <row r="803201" spans="63:63" x14ac:dyDescent="0.25">
      <c r="BK803201" s="2311"/>
    </row>
    <row r="803225" spans="63:63" x14ac:dyDescent="0.25">
      <c r="BK803225" s="2315"/>
    </row>
    <row r="803226" spans="63:63" x14ac:dyDescent="0.25">
      <c r="BK803226" s="2311"/>
    </row>
    <row r="803250" spans="63:63" x14ac:dyDescent="0.25">
      <c r="BK803250" s="2315"/>
    </row>
    <row r="803251" spans="63:63" x14ac:dyDescent="0.25">
      <c r="BK803251" s="2311"/>
    </row>
    <row r="803275" spans="63:63" x14ac:dyDescent="0.25">
      <c r="BK803275" s="2315"/>
    </row>
    <row r="803276" spans="63:63" x14ac:dyDescent="0.25">
      <c r="BK803276" s="2311"/>
    </row>
    <row r="803300" spans="63:63" x14ac:dyDescent="0.25">
      <c r="BK803300" s="2315"/>
    </row>
    <row r="803301" spans="63:63" x14ac:dyDescent="0.25">
      <c r="BK803301" s="2311"/>
    </row>
    <row r="803325" spans="63:63" x14ac:dyDescent="0.25">
      <c r="BK803325" s="2315"/>
    </row>
    <row r="803326" spans="63:63" x14ac:dyDescent="0.25">
      <c r="BK803326" s="2311"/>
    </row>
    <row r="803350" spans="63:63" x14ac:dyDescent="0.25">
      <c r="BK803350" s="2315"/>
    </row>
    <row r="803351" spans="63:63" x14ac:dyDescent="0.25">
      <c r="BK803351" s="2311"/>
    </row>
    <row r="803375" spans="63:63" x14ac:dyDescent="0.25">
      <c r="BK803375" s="2315"/>
    </row>
    <row r="803376" spans="63:63" x14ac:dyDescent="0.25">
      <c r="BK803376" s="2311"/>
    </row>
    <row r="803400" spans="63:63" x14ac:dyDescent="0.25">
      <c r="BK803400" s="2315"/>
    </row>
    <row r="803401" spans="63:63" x14ac:dyDescent="0.25">
      <c r="BK803401" s="2311"/>
    </row>
    <row r="803425" spans="63:63" x14ac:dyDescent="0.25">
      <c r="BK803425" s="2315"/>
    </row>
    <row r="803426" spans="63:63" x14ac:dyDescent="0.25">
      <c r="BK803426" s="2311"/>
    </row>
    <row r="803450" spans="63:63" x14ac:dyDescent="0.25">
      <c r="BK803450" s="2315"/>
    </row>
    <row r="803451" spans="63:63" x14ac:dyDescent="0.25">
      <c r="BK803451" s="2311"/>
    </row>
    <row r="803475" spans="63:63" x14ac:dyDescent="0.25">
      <c r="BK803475" s="2315"/>
    </row>
    <row r="803476" spans="63:63" x14ac:dyDescent="0.25">
      <c r="BK803476" s="2311"/>
    </row>
    <row r="803500" spans="63:63" x14ac:dyDescent="0.25">
      <c r="BK803500" s="2315"/>
    </row>
    <row r="803501" spans="63:63" x14ac:dyDescent="0.25">
      <c r="BK803501" s="2311"/>
    </row>
    <row r="803525" spans="63:63" x14ac:dyDescent="0.25">
      <c r="BK803525" s="2315"/>
    </row>
    <row r="803526" spans="63:63" x14ac:dyDescent="0.25">
      <c r="BK803526" s="2311"/>
    </row>
    <row r="803550" spans="63:63" x14ac:dyDescent="0.25">
      <c r="BK803550" s="2315"/>
    </row>
    <row r="803551" spans="63:63" x14ac:dyDescent="0.25">
      <c r="BK803551" s="2311"/>
    </row>
    <row r="803575" spans="63:63" x14ac:dyDescent="0.25">
      <c r="BK803575" s="2315"/>
    </row>
    <row r="803576" spans="63:63" x14ac:dyDescent="0.25">
      <c r="BK803576" s="2311"/>
    </row>
    <row r="803600" spans="63:63" x14ac:dyDescent="0.25">
      <c r="BK803600" s="2315"/>
    </row>
    <row r="803601" spans="63:63" x14ac:dyDescent="0.25">
      <c r="BK803601" s="2311"/>
    </row>
    <row r="803625" spans="63:63" x14ac:dyDescent="0.25">
      <c r="BK803625" s="2315"/>
    </row>
    <row r="803626" spans="63:63" x14ac:dyDescent="0.25">
      <c r="BK803626" s="2311"/>
    </row>
    <row r="803650" spans="63:63" x14ac:dyDescent="0.25">
      <c r="BK803650" s="2315"/>
    </row>
    <row r="803651" spans="63:63" x14ac:dyDescent="0.25">
      <c r="BK803651" s="2311"/>
    </row>
    <row r="803675" spans="63:63" x14ac:dyDescent="0.25">
      <c r="BK803675" s="2315"/>
    </row>
    <row r="803676" spans="63:63" x14ac:dyDescent="0.25">
      <c r="BK803676" s="2311"/>
    </row>
    <row r="803700" spans="63:63" x14ac:dyDescent="0.25">
      <c r="BK803700" s="2315"/>
    </row>
    <row r="803701" spans="63:63" x14ac:dyDescent="0.25">
      <c r="BK803701" s="2311"/>
    </row>
    <row r="803725" spans="63:63" x14ac:dyDescent="0.25">
      <c r="BK803725" s="2315"/>
    </row>
    <row r="803726" spans="63:63" x14ac:dyDescent="0.25">
      <c r="BK803726" s="2311"/>
    </row>
    <row r="803750" spans="63:63" x14ac:dyDescent="0.25">
      <c r="BK803750" s="2315"/>
    </row>
    <row r="803751" spans="63:63" x14ac:dyDescent="0.25">
      <c r="BK803751" s="2311"/>
    </row>
    <row r="803775" spans="63:63" x14ac:dyDescent="0.25">
      <c r="BK803775" s="2315"/>
    </row>
    <row r="803776" spans="63:63" x14ac:dyDescent="0.25">
      <c r="BK803776" s="2311"/>
    </row>
    <row r="803800" spans="63:63" x14ac:dyDescent="0.25">
      <c r="BK803800" s="2315"/>
    </row>
    <row r="803801" spans="63:63" x14ac:dyDescent="0.25">
      <c r="BK803801" s="2311"/>
    </row>
    <row r="803825" spans="63:63" x14ac:dyDescent="0.25">
      <c r="BK803825" s="2315"/>
    </row>
    <row r="803826" spans="63:63" x14ac:dyDescent="0.25">
      <c r="BK803826" s="2311"/>
    </row>
    <row r="803850" spans="63:63" x14ac:dyDescent="0.25">
      <c r="BK803850" s="2315"/>
    </row>
    <row r="803851" spans="63:63" x14ac:dyDescent="0.25">
      <c r="BK803851" s="2311"/>
    </row>
    <row r="803875" spans="63:63" x14ac:dyDescent="0.25">
      <c r="BK803875" s="2315"/>
    </row>
    <row r="803876" spans="63:63" x14ac:dyDescent="0.25">
      <c r="BK803876" s="2311"/>
    </row>
    <row r="803900" spans="63:63" x14ac:dyDescent="0.25">
      <c r="BK803900" s="2315"/>
    </row>
    <row r="803901" spans="63:63" x14ac:dyDescent="0.25">
      <c r="BK803901" s="2311"/>
    </row>
    <row r="803925" spans="63:63" x14ac:dyDescent="0.25">
      <c r="BK803925" s="2315"/>
    </row>
    <row r="803926" spans="63:63" x14ac:dyDescent="0.25">
      <c r="BK803926" s="2311"/>
    </row>
    <row r="803950" spans="63:63" x14ac:dyDescent="0.25">
      <c r="BK803950" s="2315"/>
    </row>
    <row r="803951" spans="63:63" x14ac:dyDescent="0.25">
      <c r="BK803951" s="2311"/>
    </row>
    <row r="803975" spans="63:63" x14ac:dyDescent="0.25">
      <c r="BK803975" s="2315"/>
    </row>
    <row r="803976" spans="63:63" x14ac:dyDescent="0.25">
      <c r="BK803976" s="2311"/>
    </row>
    <row r="804000" spans="63:63" x14ac:dyDescent="0.25">
      <c r="BK804000" s="2315"/>
    </row>
    <row r="804001" spans="63:63" x14ac:dyDescent="0.25">
      <c r="BK804001" s="2311"/>
    </row>
    <row r="804025" spans="63:63" x14ac:dyDescent="0.25">
      <c r="BK804025" s="2315"/>
    </row>
    <row r="804026" spans="63:63" x14ac:dyDescent="0.25">
      <c r="BK804026" s="2311"/>
    </row>
    <row r="804050" spans="63:63" x14ac:dyDescent="0.25">
      <c r="BK804050" s="2315"/>
    </row>
    <row r="804051" spans="63:63" x14ac:dyDescent="0.25">
      <c r="BK804051" s="2311"/>
    </row>
    <row r="804075" spans="63:63" x14ac:dyDescent="0.25">
      <c r="BK804075" s="2315"/>
    </row>
    <row r="804076" spans="63:63" x14ac:dyDescent="0.25">
      <c r="BK804076" s="2311"/>
    </row>
    <row r="804100" spans="63:63" x14ac:dyDescent="0.25">
      <c r="BK804100" s="2315"/>
    </row>
    <row r="804101" spans="63:63" x14ac:dyDescent="0.25">
      <c r="BK804101" s="2311"/>
    </row>
    <row r="804125" spans="63:63" x14ac:dyDescent="0.25">
      <c r="BK804125" s="2315"/>
    </row>
    <row r="804126" spans="63:63" x14ac:dyDescent="0.25">
      <c r="BK804126" s="2311"/>
    </row>
    <row r="804150" spans="63:63" x14ac:dyDescent="0.25">
      <c r="BK804150" s="2315"/>
    </row>
    <row r="804151" spans="63:63" x14ac:dyDescent="0.25">
      <c r="BK804151" s="2311"/>
    </row>
    <row r="804175" spans="63:63" x14ac:dyDescent="0.25">
      <c r="BK804175" s="2315"/>
    </row>
    <row r="804176" spans="63:63" x14ac:dyDescent="0.25">
      <c r="BK804176" s="2311"/>
    </row>
    <row r="804200" spans="63:63" x14ac:dyDescent="0.25">
      <c r="BK804200" s="2315"/>
    </row>
    <row r="804201" spans="63:63" x14ac:dyDescent="0.25">
      <c r="BK804201" s="2311"/>
    </row>
    <row r="804225" spans="63:63" x14ac:dyDescent="0.25">
      <c r="BK804225" s="2315"/>
    </row>
    <row r="804226" spans="63:63" x14ac:dyDescent="0.25">
      <c r="BK804226" s="2311"/>
    </row>
    <row r="804250" spans="63:63" x14ac:dyDescent="0.25">
      <c r="BK804250" s="2315"/>
    </row>
    <row r="804251" spans="63:63" x14ac:dyDescent="0.25">
      <c r="BK804251" s="2311"/>
    </row>
    <row r="804275" spans="63:63" x14ac:dyDescent="0.25">
      <c r="BK804275" s="2315"/>
    </row>
    <row r="804276" spans="63:63" x14ac:dyDescent="0.25">
      <c r="BK804276" s="2311"/>
    </row>
    <row r="804300" spans="63:63" x14ac:dyDescent="0.25">
      <c r="BK804300" s="2315"/>
    </row>
    <row r="804301" spans="63:63" x14ac:dyDescent="0.25">
      <c r="BK804301" s="2311"/>
    </row>
    <row r="804325" spans="63:63" x14ac:dyDescent="0.25">
      <c r="BK804325" s="2315"/>
    </row>
    <row r="804326" spans="63:63" x14ac:dyDescent="0.25">
      <c r="BK804326" s="2311"/>
    </row>
    <row r="804350" spans="63:63" x14ac:dyDescent="0.25">
      <c r="BK804350" s="2315"/>
    </row>
    <row r="804351" spans="63:63" x14ac:dyDescent="0.25">
      <c r="BK804351" s="2311"/>
    </row>
    <row r="804375" spans="63:63" x14ac:dyDescent="0.25">
      <c r="BK804375" s="2315"/>
    </row>
    <row r="804376" spans="63:63" x14ac:dyDescent="0.25">
      <c r="BK804376" s="2311"/>
    </row>
    <row r="804400" spans="63:63" x14ac:dyDescent="0.25">
      <c r="BK804400" s="2315"/>
    </row>
    <row r="804401" spans="63:63" x14ac:dyDescent="0.25">
      <c r="BK804401" s="2311"/>
    </row>
    <row r="804425" spans="63:63" x14ac:dyDescent="0.25">
      <c r="BK804425" s="2315"/>
    </row>
    <row r="804426" spans="63:63" x14ac:dyDescent="0.25">
      <c r="BK804426" s="2311"/>
    </row>
    <row r="804450" spans="63:63" x14ac:dyDescent="0.25">
      <c r="BK804450" s="2315"/>
    </row>
    <row r="804451" spans="63:63" x14ac:dyDescent="0.25">
      <c r="BK804451" s="2311"/>
    </row>
    <row r="804475" spans="63:63" x14ac:dyDescent="0.25">
      <c r="BK804475" s="2315"/>
    </row>
    <row r="804476" spans="63:63" x14ac:dyDescent="0.25">
      <c r="BK804476" s="2311"/>
    </row>
    <row r="804500" spans="63:63" x14ac:dyDescent="0.25">
      <c r="BK804500" s="2315"/>
    </row>
    <row r="804501" spans="63:63" x14ac:dyDescent="0.25">
      <c r="BK804501" s="2311"/>
    </row>
    <row r="804525" spans="63:63" x14ac:dyDescent="0.25">
      <c r="BK804525" s="2315"/>
    </row>
    <row r="804526" spans="63:63" x14ac:dyDescent="0.25">
      <c r="BK804526" s="2311"/>
    </row>
    <row r="804550" spans="63:63" x14ac:dyDescent="0.25">
      <c r="BK804550" s="2315"/>
    </row>
    <row r="804551" spans="63:63" x14ac:dyDescent="0.25">
      <c r="BK804551" s="2311"/>
    </row>
    <row r="804575" spans="63:63" x14ac:dyDescent="0.25">
      <c r="BK804575" s="2315"/>
    </row>
    <row r="804576" spans="63:63" x14ac:dyDescent="0.25">
      <c r="BK804576" s="2311"/>
    </row>
    <row r="804600" spans="63:63" x14ac:dyDescent="0.25">
      <c r="BK804600" s="2315"/>
    </row>
    <row r="804601" spans="63:63" x14ac:dyDescent="0.25">
      <c r="BK804601" s="2311"/>
    </row>
    <row r="804625" spans="63:63" x14ac:dyDescent="0.25">
      <c r="BK804625" s="2315"/>
    </row>
    <row r="804626" spans="63:63" x14ac:dyDescent="0.25">
      <c r="BK804626" s="2311"/>
    </row>
    <row r="804650" spans="63:63" x14ac:dyDescent="0.25">
      <c r="BK804650" s="2315"/>
    </row>
    <row r="804651" spans="63:63" x14ac:dyDescent="0.25">
      <c r="BK804651" s="2311"/>
    </row>
    <row r="804675" spans="63:63" x14ac:dyDescent="0.25">
      <c r="BK804675" s="2315"/>
    </row>
    <row r="804676" spans="63:63" x14ac:dyDescent="0.25">
      <c r="BK804676" s="2311"/>
    </row>
    <row r="804700" spans="63:63" x14ac:dyDescent="0.25">
      <c r="BK804700" s="2315"/>
    </row>
    <row r="804701" spans="63:63" x14ac:dyDescent="0.25">
      <c r="BK804701" s="2311"/>
    </row>
    <row r="804725" spans="63:63" x14ac:dyDescent="0.25">
      <c r="BK804725" s="2315"/>
    </row>
    <row r="804726" spans="63:63" x14ac:dyDescent="0.25">
      <c r="BK804726" s="2311"/>
    </row>
    <row r="804750" spans="63:63" x14ac:dyDescent="0.25">
      <c r="BK804750" s="2315"/>
    </row>
    <row r="804751" spans="63:63" x14ac:dyDescent="0.25">
      <c r="BK804751" s="2311"/>
    </row>
    <row r="804775" spans="63:63" x14ac:dyDescent="0.25">
      <c r="BK804775" s="2315"/>
    </row>
    <row r="804776" spans="63:63" x14ac:dyDescent="0.25">
      <c r="BK804776" s="2311"/>
    </row>
    <row r="804800" spans="63:63" x14ac:dyDescent="0.25">
      <c r="BK804800" s="2315"/>
    </row>
    <row r="804801" spans="63:63" x14ac:dyDescent="0.25">
      <c r="BK804801" s="2311"/>
    </row>
    <row r="804825" spans="63:63" x14ac:dyDescent="0.25">
      <c r="BK804825" s="2315"/>
    </row>
    <row r="804826" spans="63:63" x14ac:dyDescent="0.25">
      <c r="BK804826" s="2311"/>
    </row>
    <row r="804850" spans="63:63" x14ac:dyDescent="0.25">
      <c r="BK804850" s="2315"/>
    </row>
    <row r="804851" spans="63:63" x14ac:dyDescent="0.25">
      <c r="BK804851" s="2311"/>
    </row>
    <row r="804875" spans="63:63" x14ac:dyDescent="0.25">
      <c r="BK804875" s="2315"/>
    </row>
    <row r="804876" spans="63:63" x14ac:dyDescent="0.25">
      <c r="BK804876" s="2311"/>
    </row>
    <row r="804900" spans="63:63" x14ac:dyDescent="0.25">
      <c r="BK804900" s="2315"/>
    </row>
    <row r="804901" spans="63:63" x14ac:dyDescent="0.25">
      <c r="BK804901" s="2311"/>
    </row>
    <row r="804925" spans="63:63" x14ac:dyDescent="0.25">
      <c r="BK804925" s="2315"/>
    </row>
    <row r="804926" spans="63:63" x14ac:dyDescent="0.25">
      <c r="BK804926" s="2311"/>
    </row>
    <row r="804950" spans="63:63" x14ac:dyDescent="0.25">
      <c r="BK804950" s="2315"/>
    </row>
    <row r="804951" spans="63:63" x14ac:dyDescent="0.25">
      <c r="BK804951" s="2311"/>
    </row>
    <row r="804975" spans="63:63" x14ac:dyDescent="0.25">
      <c r="BK804975" s="2315"/>
    </row>
    <row r="804976" spans="63:63" x14ac:dyDescent="0.25">
      <c r="BK804976" s="2311"/>
    </row>
    <row r="805000" spans="63:63" x14ac:dyDescent="0.25">
      <c r="BK805000" s="2315"/>
    </row>
    <row r="805001" spans="63:63" x14ac:dyDescent="0.25">
      <c r="BK805001" s="2311"/>
    </row>
    <row r="805025" spans="63:63" x14ac:dyDescent="0.25">
      <c r="BK805025" s="2315"/>
    </row>
    <row r="805026" spans="63:63" x14ac:dyDescent="0.25">
      <c r="BK805026" s="2311"/>
    </row>
    <row r="805050" spans="63:63" x14ac:dyDescent="0.25">
      <c r="BK805050" s="2315"/>
    </row>
    <row r="805051" spans="63:63" x14ac:dyDescent="0.25">
      <c r="BK805051" s="2311"/>
    </row>
    <row r="805075" spans="63:63" x14ac:dyDescent="0.25">
      <c r="BK805075" s="2315"/>
    </row>
    <row r="805076" spans="63:63" x14ac:dyDescent="0.25">
      <c r="BK805076" s="2311"/>
    </row>
    <row r="805100" spans="63:63" x14ac:dyDescent="0.25">
      <c r="BK805100" s="2315"/>
    </row>
    <row r="805101" spans="63:63" x14ac:dyDescent="0.25">
      <c r="BK805101" s="2311"/>
    </row>
    <row r="805125" spans="63:63" x14ac:dyDescent="0.25">
      <c r="BK805125" s="2315"/>
    </row>
    <row r="805126" spans="63:63" x14ac:dyDescent="0.25">
      <c r="BK805126" s="2311"/>
    </row>
    <row r="805150" spans="63:63" x14ac:dyDescent="0.25">
      <c r="BK805150" s="2315"/>
    </row>
    <row r="805151" spans="63:63" x14ac:dyDescent="0.25">
      <c r="BK805151" s="2311"/>
    </row>
    <row r="805175" spans="63:63" x14ac:dyDescent="0.25">
      <c r="BK805175" s="2315"/>
    </row>
    <row r="805176" spans="63:63" x14ac:dyDescent="0.25">
      <c r="BK805176" s="2311"/>
    </row>
    <row r="805200" spans="63:63" x14ac:dyDescent="0.25">
      <c r="BK805200" s="2315"/>
    </row>
    <row r="805201" spans="63:63" x14ac:dyDescent="0.25">
      <c r="BK805201" s="2311"/>
    </row>
    <row r="805225" spans="63:63" x14ac:dyDescent="0.25">
      <c r="BK805225" s="2315"/>
    </row>
    <row r="805226" spans="63:63" x14ac:dyDescent="0.25">
      <c r="BK805226" s="2311"/>
    </row>
    <row r="805250" spans="63:63" x14ac:dyDescent="0.25">
      <c r="BK805250" s="2315"/>
    </row>
    <row r="805251" spans="63:63" x14ac:dyDescent="0.25">
      <c r="BK805251" s="2311"/>
    </row>
    <row r="805275" spans="63:63" x14ac:dyDescent="0.25">
      <c r="BK805275" s="2315"/>
    </row>
    <row r="805276" spans="63:63" x14ac:dyDescent="0.25">
      <c r="BK805276" s="2311"/>
    </row>
    <row r="805300" spans="63:63" x14ac:dyDescent="0.25">
      <c r="BK805300" s="2315"/>
    </row>
    <row r="805301" spans="63:63" x14ac:dyDescent="0.25">
      <c r="BK805301" s="2311"/>
    </row>
    <row r="805325" spans="63:63" x14ac:dyDescent="0.25">
      <c r="BK805325" s="2315"/>
    </row>
    <row r="805326" spans="63:63" x14ac:dyDescent="0.25">
      <c r="BK805326" s="2311"/>
    </row>
    <row r="805350" spans="63:63" x14ac:dyDescent="0.25">
      <c r="BK805350" s="2315"/>
    </row>
    <row r="805351" spans="63:63" x14ac:dyDescent="0.25">
      <c r="BK805351" s="2311"/>
    </row>
    <row r="805375" spans="63:63" x14ac:dyDescent="0.25">
      <c r="BK805375" s="2315"/>
    </row>
    <row r="805376" spans="63:63" x14ac:dyDescent="0.25">
      <c r="BK805376" s="2311"/>
    </row>
    <row r="805400" spans="63:63" x14ac:dyDescent="0.25">
      <c r="BK805400" s="2315"/>
    </row>
    <row r="805401" spans="63:63" x14ac:dyDescent="0.25">
      <c r="BK805401" s="2311"/>
    </row>
    <row r="805425" spans="63:63" x14ac:dyDescent="0.25">
      <c r="BK805425" s="2315"/>
    </row>
    <row r="805426" spans="63:63" x14ac:dyDescent="0.25">
      <c r="BK805426" s="2311"/>
    </row>
    <row r="805450" spans="63:63" x14ac:dyDescent="0.25">
      <c r="BK805450" s="2315"/>
    </row>
    <row r="805451" spans="63:63" x14ac:dyDescent="0.25">
      <c r="BK805451" s="2311"/>
    </row>
    <row r="805475" spans="63:63" x14ac:dyDescent="0.25">
      <c r="BK805475" s="2315"/>
    </row>
    <row r="805476" spans="63:63" x14ac:dyDescent="0.25">
      <c r="BK805476" s="2311"/>
    </row>
    <row r="805500" spans="63:63" x14ac:dyDescent="0.25">
      <c r="BK805500" s="2315"/>
    </row>
    <row r="805501" spans="63:63" x14ac:dyDescent="0.25">
      <c r="BK805501" s="2311"/>
    </row>
    <row r="805525" spans="63:63" x14ac:dyDescent="0.25">
      <c r="BK805525" s="2315"/>
    </row>
    <row r="805526" spans="63:63" x14ac:dyDescent="0.25">
      <c r="BK805526" s="2311"/>
    </row>
    <row r="805550" spans="63:63" x14ac:dyDescent="0.25">
      <c r="BK805550" s="2315"/>
    </row>
    <row r="805551" spans="63:63" x14ac:dyDescent="0.25">
      <c r="BK805551" s="2311"/>
    </row>
    <row r="805575" spans="63:63" x14ac:dyDescent="0.25">
      <c r="BK805575" s="2315"/>
    </row>
    <row r="805576" spans="63:63" x14ac:dyDescent="0.25">
      <c r="BK805576" s="2311"/>
    </row>
    <row r="805600" spans="63:63" x14ac:dyDescent="0.25">
      <c r="BK805600" s="2315"/>
    </row>
    <row r="805601" spans="63:63" x14ac:dyDescent="0.25">
      <c r="BK805601" s="2311"/>
    </row>
    <row r="805625" spans="63:63" x14ac:dyDescent="0.25">
      <c r="BK805625" s="2315"/>
    </row>
    <row r="805626" spans="63:63" x14ac:dyDescent="0.25">
      <c r="BK805626" s="2311"/>
    </row>
    <row r="805650" spans="63:63" x14ac:dyDescent="0.25">
      <c r="BK805650" s="2315"/>
    </row>
    <row r="805651" spans="63:63" x14ac:dyDescent="0.25">
      <c r="BK805651" s="2311"/>
    </row>
    <row r="805675" spans="63:63" x14ac:dyDescent="0.25">
      <c r="BK805675" s="2315"/>
    </row>
    <row r="805676" spans="63:63" x14ac:dyDescent="0.25">
      <c r="BK805676" s="2311"/>
    </row>
    <row r="805700" spans="63:63" x14ac:dyDescent="0.25">
      <c r="BK805700" s="2315"/>
    </row>
    <row r="805701" spans="63:63" x14ac:dyDescent="0.25">
      <c r="BK805701" s="2311"/>
    </row>
    <row r="805725" spans="63:63" x14ac:dyDescent="0.25">
      <c r="BK805725" s="2315"/>
    </row>
    <row r="805726" spans="63:63" x14ac:dyDescent="0.25">
      <c r="BK805726" s="2311"/>
    </row>
    <row r="805750" spans="63:63" x14ac:dyDescent="0.25">
      <c r="BK805750" s="2315"/>
    </row>
    <row r="805751" spans="63:63" x14ac:dyDescent="0.25">
      <c r="BK805751" s="2311"/>
    </row>
    <row r="805775" spans="63:63" x14ac:dyDescent="0.25">
      <c r="BK805775" s="2315"/>
    </row>
    <row r="805776" spans="63:63" x14ac:dyDescent="0.25">
      <c r="BK805776" s="2311"/>
    </row>
    <row r="805800" spans="63:63" x14ac:dyDescent="0.25">
      <c r="BK805800" s="2315"/>
    </row>
    <row r="805801" spans="63:63" x14ac:dyDescent="0.25">
      <c r="BK805801" s="2311"/>
    </row>
    <row r="805825" spans="63:63" x14ac:dyDescent="0.25">
      <c r="BK805825" s="2315"/>
    </row>
    <row r="805826" spans="63:63" x14ac:dyDescent="0.25">
      <c r="BK805826" s="2311"/>
    </row>
    <row r="805850" spans="63:63" x14ac:dyDescent="0.25">
      <c r="BK805850" s="2315"/>
    </row>
    <row r="805851" spans="63:63" x14ac:dyDescent="0.25">
      <c r="BK805851" s="2311"/>
    </row>
    <row r="805875" spans="63:63" x14ac:dyDescent="0.25">
      <c r="BK805875" s="2315"/>
    </row>
    <row r="805876" spans="63:63" x14ac:dyDescent="0.25">
      <c r="BK805876" s="2311"/>
    </row>
    <row r="805900" spans="63:63" x14ac:dyDescent="0.25">
      <c r="BK805900" s="2315"/>
    </row>
    <row r="805901" spans="63:63" x14ac:dyDescent="0.25">
      <c r="BK805901" s="2311"/>
    </row>
    <row r="805925" spans="63:63" x14ac:dyDescent="0.25">
      <c r="BK805925" s="2315"/>
    </row>
    <row r="805926" spans="63:63" x14ac:dyDescent="0.25">
      <c r="BK805926" s="2311"/>
    </row>
    <row r="805950" spans="63:63" x14ac:dyDescent="0.25">
      <c r="BK805950" s="2315"/>
    </row>
    <row r="805951" spans="63:63" x14ac:dyDescent="0.25">
      <c r="BK805951" s="2311"/>
    </row>
    <row r="805975" spans="63:63" x14ac:dyDescent="0.25">
      <c r="BK805975" s="2315"/>
    </row>
    <row r="805976" spans="63:63" x14ac:dyDescent="0.25">
      <c r="BK805976" s="2311"/>
    </row>
    <row r="806000" spans="63:63" x14ac:dyDescent="0.25">
      <c r="BK806000" s="2315"/>
    </row>
    <row r="806001" spans="63:63" x14ac:dyDescent="0.25">
      <c r="BK806001" s="2311"/>
    </row>
    <row r="806025" spans="63:63" x14ac:dyDescent="0.25">
      <c r="BK806025" s="2315"/>
    </row>
    <row r="806026" spans="63:63" x14ac:dyDescent="0.25">
      <c r="BK806026" s="2311"/>
    </row>
    <row r="806050" spans="63:63" x14ac:dyDescent="0.25">
      <c r="BK806050" s="2315"/>
    </row>
    <row r="806051" spans="63:63" x14ac:dyDescent="0.25">
      <c r="BK806051" s="2311"/>
    </row>
    <row r="806075" spans="63:63" x14ac:dyDescent="0.25">
      <c r="BK806075" s="2315"/>
    </row>
    <row r="806076" spans="63:63" x14ac:dyDescent="0.25">
      <c r="BK806076" s="2311"/>
    </row>
    <row r="806100" spans="63:63" x14ac:dyDescent="0.25">
      <c r="BK806100" s="2315"/>
    </row>
    <row r="806101" spans="63:63" x14ac:dyDescent="0.25">
      <c r="BK806101" s="2311"/>
    </row>
    <row r="806125" spans="63:63" x14ac:dyDescent="0.25">
      <c r="BK806125" s="2315"/>
    </row>
    <row r="806126" spans="63:63" x14ac:dyDescent="0.25">
      <c r="BK806126" s="2311"/>
    </row>
    <row r="806150" spans="63:63" x14ac:dyDescent="0.25">
      <c r="BK806150" s="2315"/>
    </row>
    <row r="806151" spans="63:63" x14ac:dyDescent="0.25">
      <c r="BK806151" s="2311"/>
    </row>
    <row r="806175" spans="63:63" x14ac:dyDescent="0.25">
      <c r="BK806175" s="2315"/>
    </row>
    <row r="806176" spans="63:63" x14ac:dyDescent="0.25">
      <c r="BK806176" s="2311"/>
    </row>
    <row r="806200" spans="63:63" x14ac:dyDescent="0.25">
      <c r="BK806200" s="2315"/>
    </row>
    <row r="806201" spans="63:63" x14ac:dyDescent="0.25">
      <c r="BK806201" s="2311"/>
    </row>
    <row r="806225" spans="63:63" x14ac:dyDescent="0.25">
      <c r="BK806225" s="2315"/>
    </row>
    <row r="806226" spans="63:63" x14ac:dyDescent="0.25">
      <c r="BK806226" s="2311"/>
    </row>
    <row r="806250" spans="63:63" x14ac:dyDescent="0.25">
      <c r="BK806250" s="2315"/>
    </row>
    <row r="806251" spans="63:63" x14ac:dyDescent="0.25">
      <c r="BK806251" s="2311"/>
    </row>
    <row r="806275" spans="63:63" x14ac:dyDescent="0.25">
      <c r="BK806275" s="2315"/>
    </row>
    <row r="806276" spans="63:63" x14ac:dyDescent="0.25">
      <c r="BK806276" s="2311"/>
    </row>
    <row r="806300" spans="63:63" x14ac:dyDescent="0.25">
      <c r="BK806300" s="2315"/>
    </row>
    <row r="806301" spans="63:63" x14ac:dyDescent="0.25">
      <c r="BK806301" s="2311"/>
    </row>
    <row r="806325" spans="63:63" x14ac:dyDescent="0.25">
      <c r="BK806325" s="2315"/>
    </row>
    <row r="806326" spans="63:63" x14ac:dyDescent="0.25">
      <c r="BK806326" s="2311"/>
    </row>
    <row r="806350" spans="63:63" x14ac:dyDescent="0.25">
      <c r="BK806350" s="2315"/>
    </row>
    <row r="806351" spans="63:63" x14ac:dyDescent="0.25">
      <c r="BK806351" s="2311"/>
    </row>
    <row r="806375" spans="63:63" x14ac:dyDescent="0.25">
      <c r="BK806375" s="2315"/>
    </row>
    <row r="806376" spans="63:63" x14ac:dyDescent="0.25">
      <c r="BK806376" s="2311"/>
    </row>
    <row r="806400" spans="63:63" x14ac:dyDescent="0.25">
      <c r="BK806400" s="2315"/>
    </row>
    <row r="806401" spans="63:63" x14ac:dyDescent="0.25">
      <c r="BK806401" s="2311"/>
    </row>
    <row r="806425" spans="63:63" x14ac:dyDescent="0.25">
      <c r="BK806425" s="2315"/>
    </row>
    <row r="806426" spans="63:63" x14ac:dyDescent="0.25">
      <c r="BK806426" s="2311"/>
    </row>
    <row r="806450" spans="63:63" x14ac:dyDescent="0.25">
      <c r="BK806450" s="2315"/>
    </row>
    <row r="806451" spans="63:63" x14ac:dyDescent="0.25">
      <c r="BK806451" s="2311"/>
    </row>
    <row r="806475" spans="63:63" x14ac:dyDescent="0.25">
      <c r="BK806475" s="2315"/>
    </row>
    <row r="806476" spans="63:63" x14ac:dyDescent="0.25">
      <c r="BK806476" s="2311"/>
    </row>
    <row r="806500" spans="63:63" x14ac:dyDescent="0.25">
      <c r="BK806500" s="2315"/>
    </row>
    <row r="806501" spans="63:63" x14ac:dyDescent="0.25">
      <c r="BK806501" s="2311"/>
    </row>
    <row r="806525" spans="63:63" x14ac:dyDescent="0.25">
      <c r="BK806525" s="2315"/>
    </row>
    <row r="806526" spans="63:63" x14ac:dyDescent="0.25">
      <c r="BK806526" s="2311"/>
    </row>
    <row r="806550" spans="63:63" x14ac:dyDescent="0.25">
      <c r="BK806550" s="2315"/>
    </row>
    <row r="806551" spans="63:63" x14ac:dyDescent="0.25">
      <c r="BK806551" s="2311"/>
    </row>
    <row r="806575" spans="63:63" x14ac:dyDescent="0.25">
      <c r="BK806575" s="2315"/>
    </row>
    <row r="806576" spans="63:63" x14ac:dyDescent="0.25">
      <c r="BK806576" s="2311"/>
    </row>
    <row r="806600" spans="63:63" x14ac:dyDescent="0.25">
      <c r="BK806600" s="2315"/>
    </row>
    <row r="806601" spans="63:63" x14ac:dyDescent="0.25">
      <c r="BK806601" s="2311"/>
    </row>
    <row r="806625" spans="63:63" x14ac:dyDescent="0.25">
      <c r="BK806625" s="2315"/>
    </row>
    <row r="806626" spans="63:63" x14ac:dyDescent="0.25">
      <c r="BK806626" s="2311"/>
    </row>
    <row r="806650" spans="63:63" x14ac:dyDescent="0.25">
      <c r="BK806650" s="2315"/>
    </row>
    <row r="806651" spans="63:63" x14ac:dyDescent="0.25">
      <c r="BK806651" s="2311"/>
    </row>
    <row r="806675" spans="63:63" x14ac:dyDescent="0.25">
      <c r="BK806675" s="2315"/>
    </row>
    <row r="806676" spans="63:63" x14ac:dyDescent="0.25">
      <c r="BK806676" s="2311"/>
    </row>
    <row r="806700" spans="63:63" x14ac:dyDescent="0.25">
      <c r="BK806700" s="2315"/>
    </row>
    <row r="806701" spans="63:63" x14ac:dyDescent="0.25">
      <c r="BK806701" s="2311"/>
    </row>
    <row r="806725" spans="63:63" x14ac:dyDescent="0.25">
      <c r="BK806725" s="2315"/>
    </row>
    <row r="806726" spans="63:63" x14ac:dyDescent="0.25">
      <c r="BK806726" s="2311"/>
    </row>
    <row r="806750" spans="63:63" x14ac:dyDescent="0.25">
      <c r="BK806750" s="2315"/>
    </row>
    <row r="806751" spans="63:63" x14ac:dyDescent="0.25">
      <c r="BK806751" s="2311"/>
    </row>
    <row r="806775" spans="63:63" x14ac:dyDescent="0.25">
      <c r="BK806775" s="2315"/>
    </row>
    <row r="806776" spans="63:63" x14ac:dyDescent="0.25">
      <c r="BK806776" s="2311"/>
    </row>
    <row r="806800" spans="63:63" x14ac:dyDescent="0.25">
      <c r="BK806800" s="2315"/>
    </row>
    <row r="806801" spans="63:63" x14ac:dyDescent="0.25">
      <c r="BK806801" s="2311"/>
    </row>
    <row r="806825" spans="63:63" x14ac:dyDescent="0.25">
      <c r="BK806825" s="2315"/>
    </row>
    <row r="806826" spans="63:63" x14ac:dyDescent="0.25">
      <c r="BK806826" s="2311"/>
    </row>
    <row r="806850" spans="63:63" x14ac:dyDescent="0.25">
      <c r="BK806850" s="2315"/>
    </row>
    <row r="806851" spans="63:63" x14ac:dyDescent="0.25">
      <c r="BK806851" s="2311"/>
    </row>
    <row r="806875" spans="63:63" x14ac:dyDescent="0.25">
      <c r="BK806875" s="2315"/>
    </row>
    <row r="806876" spans="63:63" x14ac:dyDescent="0.25">
      <c r="BK806876" s="2311"/>
    </row>
    <row r="806900" spans="63:63" x14ac:dyDescent="0.25">
      <c r="BK806900" s="2315"/>
    </row>
    <row r="806901" spans="63:63" x14ac:dyDescent="0.25">
      <c r="BK806901" s="2311"/>
    </row>
    <row r="806925" spans="63:63" x14ac:dyDescent="0.25">
      <c r="BK806925" s="2315"/>
    </row>
    <row r="806926" spans="63:63" x14ac:dyDescent="0.25">
      <c r="BK806926" s="2311"/>
    </row>
    <row r="806950" spans="63:63" x14ac:dyDescent="0.25">
      <c r="BK806950" s="2315"/>
    </row>
    <row r="806951" spans="63:63" x14ac:dyDescent="0.25">
      <c r="BK806951" s="2311"/>
    </row>
    <row r="806975" spans="63:63" x14ac:dyDescent="0.25">
      <c r="BK806975" s="2315"/>
    </row>
    <row r="806976" spans="63:63" x14ac:dyDescent="0.25">
      <c r="BK806976" s="2311"/>
    </row>
    <row r="807000" spans="63:63" x14ac:dyDescent="0.25">
      <c r="BK807000" s="2315"/>
    </row>
    <row r="807001" spans="63:63" x14ac:dyDescent="0.25">
      <c r="BK807001" s="2311"/>
    </row>
    <row r="807025" spans="63:63" x14ac:dyDescent="0.25">
      <c r="BK807025" s="2315"/>
    </row>
    <row r="807026" spans="63:63" x14ac:dyDescent="0.25">
      <c r="BK807026" s="2311"/>
    </row>
    <row r="807050" spans="63:63" x14ac:dyDescent="0.25">
      <c r="BK807050" s="2315"/>
    </row>
    <row r="807051" spans="63:63" x14ac:dyDescent="0.25">
      <c r="BK807051" s="2311"/>
    </row>
    <row r="807075" spans="63:63" x14ac:dyDescent="0.25">
      <c r="BK807075" s="2315"/>
    </row>
    <row r="807076" spans="63:63" x14ac:dyDescent="0.25">
      <c r="BK807076" s="2311"/>
    </row>
    <row r="807100" spans="63:63" x14ac:dyDescent="0.25">
      <c r="BK807100" s="2315"/>
    </row>
    <row r="807101" spans="63:63" x14ac:dyDescent="0.25">
      <c r="BK807101" s="2311"/>
    </row>
    <row r="807125" spans="63:63" x14ac:dyDescent="0.25">
      <c r="BK807125" s="2315"/>
    </row>
    <row r="807126" spans="63:63" x14ac:dyDescent="0.25">
      <c r="BK807126" s="2311"/>
    </row>
    <row r="807150" spans="63:63" x14ac:dyDescent="0.25">
      <c r="BK807150" s="2315"/>
    </row>
    <row r="807151" spans="63:63" x14ac:dyDescent="0.25">
      <c r="BK807151" s="2311"/>
    </row>
    <row r="807175" spans="63:63" x14ac:dyDescent="0.25">
      <c r="BK807175" s="2315"/>
    </row>
    <row r="807176" spans="63:63" x14ac:dyDescent="0.25">
      <c r="BK807176" s="2311"/>
    </row>
    <row r="807200" spans="63:63" x14ac:dyDescent="0.25">
      <c r="BK807200" s="2315"/>
    </row>
    <row r="807201" spans="63:63" x14ac:dyDescent="0.25">
      <c r="BK807201" s="2311"/>
    </row>
    <row r="807225" spans="63:63" x14ac:dyDescent="0.25">
      <c r="BK807225" s="2315"/>
    </row>
    <row r="807226" spans="63:63" x14ac:dyDescent="0.25">
      <c r="BK807226" s="2311"/>
    </row>
    <row r="807250" spans="63:63" x14ac:dyDescent="0.25">
      <c r="BK807250" s="2315"/>
    </row>
    <row r="807251" spans="63:63" x14ac:dyDescent="0.25">
      <c r="BK807251" s="2311"/>
    </row>
    <row r="807275" spans="63:63" x14ac:dyDescent="0.25">
      <c r="BK807275" s="2315"/>
    </row>
    <row r="807276" spans="63:63" x14ac:dyDescent="0.25">
      <c r="BK807276" s="2311"/>
    </row>
    <row r="807300" spans="63:63" x14ac:dyDescent="0.25">
      <c r="BK807300" s="2315"/>
    </row>
    <row r="807301" spans="63:63" x14ac:dyDescent="0.25">
      <c r="BK807301" s="2311"/>
    </row>
    <row r="807325" spans="63:63" x14ac:dyDescent="0.25">
      <c r="BK807325" s="2315"/>
    </row>
    <row r="807326" spans="63:63" x14ac:dyDescent="0.25">
      <c r="BK807326" s="2311"/>
    </row>
    <row r="807350" spans="63:63" x14ac:dyDescent="0.25">
      <c r="BK807350" s="2315"/>
    </row>
    <row r="807351" spans="63:63" x14ac:dyDescent="0.25">
      <c r="BK807351" s="2311"/>
    </row>
    <row r="807375" spans="63:63" x14ac:dyDescent="0.25">
      <c r="BK807375" s="2315"/>
    </row>
    <row r="807376" spans="63:63" x14ac:dyDescent="0.25">
      <c r="BK807376" s="2311"/>
    </row>
    <row r="807400" spans="63:63" x14ac:dyDescent="0.25">
      <c r="BK807400" s="2315"/>
    </row>
    <row r="807401" spans="63:63" x14ac:dyDescent="0.25">
      <c r="BK807401" s="2311"/>
    </row>
    <row r="807425" spans="63:63" x14ac:dyDescent="0.25">
      <c r="BK807425" s="2315"/>
    </row>
    <row r="807426" spans="63:63" x14ac:dyDescent="0.25">
      <c r="BK807426" s="2311"/>
    </row>
    <row r="807450" spans="63:63" x14ac:dyDescent="0.25">
      <c r="BK807450" s="2315"/>
    </row>
    <row r="807451" spans="63:63" x14ac:dyDescent="0.25">
      <c r="BK807451" s="2311"/>
    </row>
    <row r="807475" spans="63:63" x14ac:dyDescent="0.25">
      <c r="BK807475" s="2315"/>
    </row>
    <row r="807476" spans="63:63" x14ac:dyDescent="0.25">
      <c r="BK807476" s="2311"/>
    </row>
    <row r="807500" spans="63:63" x14ac:dyDescent="0.25">
      <c r="BK807500" s="2315"/>
    </row>
    <row r="807501" spans="63:63" x14ac:dyDescent="0.25">
      <c r="BK807501" s="2311"/>
    </row>
    <row r="807525" spans="63:63" x14ac:dyDescent="0.25">
      <c r="BK807525" s="2315"/>
    </row>
    <row r="807526" spans="63:63" x14ac:dyDescent="0.25">
      <c r="BK807526" s="2311"/>
    </row>
    <row r="807550" spans="63:63" x14ac:dyDescent="0.25">
      <c r="BK807550" s="2315"/>
    </row>
    <row r="807551" spans="63:63" x14ac:dyDescent="0.25">
      <c r="BK807551" s="2311"/>
    </row>
    <row r="807575" spans="63:63" x14ac:dyDescent="0.25">
      <c r="BK807575" s="2315"/>
    </row>
    <row r="807576" spans="63:63" x14ac:dyDescent="0.25">
      <c r="BK807576" s="2311"/>
    </row>
    <row r="807600" spans="63:63" x14ac:dyDescent="0.25">
      <c r="BK807600" s="2315"/>
    </row>
    <row r="807601" spans="63:63" x14ac:dyDescent="0.25">
      <c r="BK807601" s="2311"/>
    </row>
    <row r="807625" spans="63:63" x14ac:dyDescent="0.25">
      <c r="BK807625" s="2315"/>
    </row>
    <row r="807626" spans="63:63" x14ac:dyDescent="0.25">
      <c r="BK807626" s="2311"/>
    </row>
    <row r="807650" spans="63:63" x14ac:dyDescent="0.25">
      <c r="BK807650" s="2315"/>
    </row>
    <row r="807651" spans="63:63" x14ac:dyDescent="0.25">
      <c r="BK807651" s="2311"/>
    </row>
    <row r="807675" spans="63:63" x14ac:dyDescent="0.25">
      <c r="BK807675" s="2315"/>
    </row>
    <row r="807676" spans="63:63" x14ac:dyDescent="0.25">
      <c r="BK807676" s="2311"/>
    </row>
    <row r="807700" spans="63:63" x14ac:dyDescent="0.25">
      <c r="BK807700" s="2315"/>
    </row>
    <row r="807701" spans="63:63" x14ac:dyDescent="0.25">
      <c r="BK807701" s="2311"/>
    </row>
    <row r="807725" spans="63:63" x14ac:dyDescent="0.25">
      <c r="BK807725" s="2315"/>
    </row>
    <row r="807726" spans="63:63" x14ac:dyDescent="0.25">
      <c r="BK807726" s="2311"/>
    </row>
    <row r="807750" spans="63:63" x14ac:dyDescent="0.25">
      <c r="BK807750" s="2315"/>
    </row>
    <row r="807751" spans="63:63" x14ac:dyDescent="0.25">
      <c r="BK807751" s="2311"/>
    </row>
    <row r="807775" spans="63:63" x14ac:dyDescent="0.25">
      <c r="BK807775" s="2315"/>
    </row>
    <row r="807776" spans="63:63" x14ac:dyDescent="0.25">
      <c r="BK807776" s="2311"/>
    </row>
    <row r="807800" spans="63:63" x14ac:dyDescent="0.25">
      <c r="BK807800" s="2315"/>
    </row>
    <row r="807801" spans="63:63" x14ac:dyDescent="0.25">
      <c r="BK807801" s="2311"/>
    </row>
    <row r="807825" spans="63:63" x14ac:dyDescent="0.25">
      <c r="BK807825" s="2315"/>
    </row>
    <row r="807826" spans="63:63" x14ac:dyDescent="0.25">
      <c r="BK807826" s="2311"/>
    </row>
    <row r="807850" spans="63:63" x14ac:dyDescent="0.25">
      <c r="BK807850" s="2315"/>
    </row>
    <row r="807851" spans="63:63" x14ac:dyDescent="0.25">
      <c r="BK807851" s="2311"/>
    </row>
    <row r="807875" spans="63:63" x14ac:dyDescent="0.25">
      <c r="BK807875" s="2315"/>
    </row>
    <row r="807876" spans="63:63" x14ac:dyDescent="0.25">
      <c r="BK807876" s="2311"/>
    </row>
    <row r="807900" spans="63:63" x14ac:dyDescent="0.25">
      <c r="BK807900" s="2315"/>
    </row>
    <row r="807901" spans="63:63" x14ac:dyDescent="0.25">
      <c r="BK807901" s="2311"/>
    </row>
    <row r="807925" spans="63:63" x14ac:dyDescent="0.25">
      <c r="BK807925" s="2315"/>
    </row>
    <row r="807926" spans="63:63" x14ac:dyDescent="0.25">
      <c r="BK807926" s="2311"/>
    </row>
    <row r="807950" spans="63:63" x14ac:dyDescent="0.25">
      <c r="BK807950" s="2315"/>
    </row>
    <row r="807951" spans="63:63" x14ac:dyDescent="0.25">
      <c r="BK807951" s="2311"/>
    </row>
    <row r="807975" spans="63:63" x14ac:dyDescent="0.25">
      <c r="BK807975" s="2315"/>
    </row>
    <row r="807976" spans="63:63" x14ac:dyDescent="0.25">
      <c r="BK807976" s="2311"/>
    </row>
    <row r="808000" spans="63:63" x14ac:dyDescent="0.25">
      <c r="BK808000" s="2315"/>
    </row>
    <row r="808001" spans="63:63" x14ac:dyDescent="0.25">
      <c r="BK808001" s="2311"/>
    </row>
    <row r="808025" spans="63:63" x14ac:dyDescent="0.25">
      <c r="BK808025" s="2315"/>
    </row>
    <row r="808026" spans="63:63" x14ac:dyDescent="0.25">
      <c r="BK808026" s="2311"/>
    </row>
    <row r="808050" spans="63:63" x14ac:dyDescent="0.25">
      <c r="BK808050" s="2315"/>
    </row>
    <row r="808051" spans="63:63" x14ac:dyDescent="0.25">
      <c r="BK808051" s="2311"/>
    </row>
    <row r="808075" spans="63:63" x14ac:dyDescent="0.25">
      <c r="BK808075" s="2315"/>
    </row>
    <row r="808076" spans="63:63" x14ac:dyDescent="0.25">
      <c r="BK808076" s="2311"/>
    </row>
    <row r="808100" spans="63:63" x14ac:dyDescent="0.25">
      <c r="BK808100" s="2315"/>
    </row>
    <row r="808101" spans="63:63" x14ac:dyDescent="0.25">
      <c r="BK808101" s="2311"/>
    </row>
    <row r="808125" spans="63:63" x14ac:dyDescent="0.25">
      <c r="BK808125" s="2315"/>
    </row>
    <row r="808126" spans="63:63" x14ac:dyDescent="0.25">
      <c r="BK808126" s="2311"/>
    </row>
    <row r="808150" spans="63:63" x14ac:dyDescent="0.25">
      <c r="BK808150" s="2315"/>
    </row>
    <row r="808151" spans="63:63" x14ac:dyDescent="0.25">
      <c r="BK808151" s="2311"/>
    </row>
    <row r="808175" spans="63:63" x14ac:dyDescent="0.25">
      <c r="BK808175" s="2315"/>
    </row>
    <row r="808176" spans="63:63" x14ac:dyDescent="0.25">
      <c r="BK808176" s="2311"/>
    </row>
    <row r="808200" spans="63:63" x14ac:dyDescent="0.25">
      <c r="BK808200" s="2315"/>
    </row>
    <row r="808201" spans="63:63" x14ac:dyDescent="0.25">
      <c r="BK808201" s="2311"/>
    </row>
    <row r="808225" spans="63:63" x14ac:dyDescent="0.25">
      <c r="BK808225" s="2315"/>
    </row>
    <row r="808226" spans="63:63" x14ac:dyDescent="0.25">
      <c r="BK808226" s="2311"/>
    </row>
    <row r="808250" spans="63:63" x14ac:dyDescent="0.25">
      <c r="BK808250" s="2315"/>
    </row>
    <row r="808251" spans="63:63" x14ac:dyDescent="0.25">
      <c r="BK808251" s="2311"/>
    </row>
    <row r="808275" spans="63:63" x14ac:dyDescent="0.25">
      <c r="BK808275" s="2315"/>
    </row>
    <row r="808276" spans="63:63" x14ac:dyDescent="0.25">
      <c r="BK808276" s="2311"/>
    </row>
    <row r="808300" spans="63:63" x14ac:dyDescent="0.25">
      <c r="BK808300" s="2315"/>
    </row>
    <row r="808301" spans="63:63" x14ac:dyDescent="0.25">
      <c r="BK808301" s="2311"/>
    </row>
    <row r="808325" spans="63:63" x14ac:dyDescent="0.25">
      <c r="BK808325" s="2315"/>
    </row>
    <row r="808326" spans="63:63" x14ac:dyDescent="0.25">
      <c r="BK808326" s="2311"/>
    </row>
    <row r="808350" spans="63:63" x14ac:dyDescent="0.25">
      <c r="BK808350" s="2315"/>
    </row>
    <row r="808351" spans="63:63" x14ac:dyDescent="0.25">
      <c r="BK808351" s="2311"/>
    </row>
    <row r="808375" spans="63:63" x14ac:dyDescent="0.25">
      <c r="BK808375" s="2315"/>
    </row>
    <row r="808376" spans="63:63" x14ac:dyDescent="0.25">
      <c r="BK808376" s="2311"/>
    </row>
    <row r="808400" spans="63:63" x14ac:dyDescent="0.25">
      <c r="BK808400" s="2315"/>
    </row>
    <row r="808401" spans="63:63" x14ac:dyDescent="0.25">
      <c r="BK808401" s="2311"/>
    </row>
    <row r="808425" spans="63:63" x14ac:dyDescent="0.25">
      <c r="BK808425" s="2315"/>
    </row>
    <row r="808426" spans="63:63" x14ac:dyDescent="0.25">
      <c r="BK808426" s="2311"/>
    </row>
    <row r="808450" spans="63:63" x14ac:dyDescent="0.25">
      <c r="BK808450" s="2315"/>
    </row>
    <row r="808451" spans="63:63" x14ac:dyDescent="0.25">
      <c r="BK808451" s="2311"/>
    </row>
    <row r="808475" spans="63:63" x14ac:dyDescent="0.25">
      <c r="BK808475" s="2315"/>
    </row>
    <row r="808476" spans="63:63" x14ac:dyDescent="0.25">
      <c r="BK808476" s="2311"/>
    </row>
    <row r="808500" spans="63:63" x14ac:dyDescent="0.25">
      <c r="BK808500" s="2315"/>
    </row>
    <row r="808501" spans="63:63" x14ac:dyDescent="0.25">
      <c r="BK808501" s="2311"/>
    </row>
    <row r="808525" spans="63:63" x14ac:dyDescent="0.25">
      <c r="BK808525" s="2315"/>
    </row>
    <row r="808526" spans="63:63" x14ac:dyDescent="0.25">
      <c r="BK808526" s="2311"/>
    </row>
    <row r="808550" spans="63:63" x14ac:dyDescent="0.25">
      <c r="BK808550" s="2315"/>
    </row>
    <row r="808551" spans="63:63" x14ac:dyDescent="0.25">
      <c r="BK808551" s="2311"/>
    </row>
    <row r="808575" spans="63:63" x14ac:dyDescent="0.25">
      <c r="BK808575" s="2315"/>
    </row>
    <row r="808576" spans="63:63" x14ac:dyDescent="0.25">
      <c r="BK808576" s="2311"/>
    </row>
    <row r="808600" spans="63:63" x14ac:dyDescent="0.25">
      <c r="BK808600" s="2315"/>
    </row>
    <row r="808601" spans="63:63" x14ac:dyDescent="0.25">
      <c r="BK808601" s="2311"/>
    </row>
    <row r="808625" spans="63:63" x14ac:dyDescent="0.25">
      <c r="BK808625" s="2315"/>
    </row>
    <row r="808626" spans="63:63" x14ac:dyDescent="0.25">
      <c r="BK808626" s="2311"/>
    </row>
    <row r="808650" spans="63:63" x14ac:dyDescent="0.25">
      <c r="BK808650" s="2315"/>
    </row>
    <row r="808651" spans="63:63" x14ac:dyDescent="0.25">
      <c r="BK808651" s="2311"/>
    </row>
    <row r="808675" spans="63:63" x14ac:dyDescent="0.25">
      <c r="BK808675" s="2315"/>
    </row>
    <row r="808676" spans="63:63" x14ac:dyDescent="0.25">
      <c r="BK808676" s="2311"/>
    </row>
    <row r="808700" spans="63:63" x14ac:dyDescent="0.25">
      <c r="BK808700" s="2315"/>
    </row>
    <row r="808701" spans="63:63" x14ac:dyDescent="0.25">
      <c r="BK808701" s="2311"/>
    </row>
    <row r="808725" spans="63:63" x14ac:dyDescent="0.25">
      <c r="BK808725" s="2315"/>
    </row>
    <row r="808726" spans="63:63" x14ac:dyDescent="0.25">
      <c r="BK808726" s="2311"/>
    </row>
    <row r="808750" spans="63:63" x14ac:dyDescent="0.25">
      <c r="BK808750" s="2315"/>
    </row>
    <row r="808751" spans="63:63" x14ac:dyDescent="0.25">
      <c r="BK808751" s="2311"/>
    </row>
    <row r="808775" spans="63:63" x14ac:dyDescent="0.25">
      <c r="BK808775" s="2315"/>
    </row>
    <row r="808776" spans="63:63" x14ac:dyDescent="0.25">
      <c r="BK808776" s="2311"/>
    </row>
    <row r="808800" spans="63:63" x14ac:dyDescent="0.25">
      <c r="BK808800" s="2315"/>
    </row>
    <row r="808801" spans="63:63" x14ac:dyDescent="0.25">
      <c r="BK808801" s="2311"/>
    </row>
    <row r="808825" spans="63:63" x14ac:dyDescent="0.25">
      <c r="BK808825" s="2315"/>
    </row>
    <row r="808826" spans="63:63" x14ac:dyDescent="0.25">
      <c r="BK808826" s="2311"/>
    </row>
    <row r="808850" spans="63:63" x14ac:dyDescent="0.25">
      <c r="BK808850" s="2315"/>
    </row>
    <row r="808851" spans="63:63" x14ac:dyDescent="0.25">
      <c r="BK808851" s="2311"/>
    </row>
    <row r="808875" spans="63:63" x14ac:dyDescent="0.25">
      <c r="BK808875" s="2315"/>
    </row>
    <row r="808876" spans="63:63" x14ac:dyDescent="0.25">
      <c r="BK808876" s="2311"/>
    </row>
    <row r="808900" spans="63:63" x14ac:dyDescent="0.25">
      <c r="BK808900" s="2315"/>
    </row>
    <row r="808901" spans="63:63" x14ac:dyDescent="0.25">
      <c r="BK808901" s="2311"/>
    </row>
    <row r="808925" spans="63:63" x14ac:dyDescent="0.25">
      <c r="BK808925" s="2315"/>
    </row>
    <row r="808926" spans="63:63" x14ac:dyDescent="0.25">
      <c r="BK808926" s="2311"/>
    </row>
    <row r="808950" spans="63:63" x14ac:dyDescent="0.25">
      <c r="BK808950" s="2315"/>
    </row>
    <row r="808951" spans="63:63" x14ac:dyDescent="0.25">
      <c r="BK808951" s="2311"/>
    </row>
    <row r="808975" spans="63:63" x14ac:dyDescent="0.25">
      <c r="BK808975" s="2315"/>
    </row>
    <row r="808976" spans="63:63" x14ac:dyDescent="0.25">
      <c r="BK808976" s="2311"/>
    </row>
    <row r="809000" spans="63:63" x14ac:dyDescent="0.25">
      <c r="BK809000" s="2315"/>
    </row>
    <row r="809001" spans="63:63" x14ac:dyDescent="0.25">
      <c r="BK809001" s="2311"/>
    </row>
    <row r="809025" spans="63:63" x14ac:dyDescent="0.25">
      <c r="BK809025" s="2315"/>
    </row>
    <row r="809026" spans="63:63" x14ac:dyDescent="0.25">
      <c r="BK809026" s="2311"/>
    </row>
    <row r="809050" spans="63:63" x14ac:dyDescent="0.25">
      <c r="BK809050" s="2315"/>
    </row>
    <row r="809051" spans="63:63" x14ac:dyDescent="0.25">
      <c r="BK809051" s="2311"/>
    </row>
    <row r="809075" spans="63:63" x14ac:dyDescent="0.25">
      <c r="BK809075" s="2315"/>
    </row>
    <row r="809076" spans="63:63" x14ac:dyDescent="0.25">
      <c r="BK809076" s="2311"/>
    </row>
    <row r="809100" spans="63:63" x14ac:dyDescent="0.25">
      <c r="BK809100" s="2315"/>
    </row>
    <row r="809101" spans="63:63" x14ac:dyDescent="0.25">
      <c r="BK809101" s="2311"/>
    </row>
    <row r="809125" spans="63:63" x14ac:dyDescent="0.25">
      <c r="BK809125" s="2315"/>
    </row>
    <row r="809126" spans="63:63" x14ac:dyDescent="0.25">
      <c r="BK809126" s="2311"/>
    </row>
    <row r="809150" spans="63:63" x14ac:dyDescent="0.25">
      <c r="BK809150" s="2315"/>
    </row>
    <row r="809151" spans="63:63" x14ac:dyDescent="0.25">
      <c r="BK809151" s="2311"/>
    </row>
    <row r="809175" spans="63:63" x14ac:dyDescent="0.25">
      <c r="BK809175" s="2315"/>
    </row>
    <row r="809176" spans="63:63" x14ac:dyDescent="0.25">
      <c r="BK809176" s="2311"/>
    </row>
    <row r="809200" spans="63:63" x14ac:dyDescent="0.25">
      <c r="BK809200" s="2315"/>
    </row>
    <row r="809201" spans="63:63" x14ac:dyDescent="0.25">
      <c r="BK809201" s="2311"/>
    </row>
    <row r="809225" spans="63:63" x14ac:dyDescent="0.25">
      <c r="BK809225" s="2315"/>
    </row>
    <row r="809226" spans="63:63" x14ac:dyDescent="0.25">
      <c r="BK809226" s="2311"/>
    </row>
    <row r="809250" spans="63:63" x14ac:dyDescent="0.25">
      <c r="BK809250" s="2315"/>
    </row>
    <row r="809251" spans="63:63" x14ac:dyDescent="0.25">
      <c r="BK809251" s="2311"/>
    </row>
    <row r="809275" spans="63:63" x14ac:dyDescent="0.25">
      <c r="BK809275" s="2315"/>
    </row>
    <row r="809276" spans="63:63" x14ac:dyDescent="0.25">
      <c r="BK809276" s="2311"/>
    </row>
    <row r="809300" spans="63:63" x14ac:dyDescent="0.25">
      <c r="BK809300" s="2315"/>
    </row>
    <row r="809301" spans="63:63" x14ac:dyDescent="0.25">
      <c r="BK809301" s="2311"/>
    </row>
    <row r="809325" spans="63:63" x14ac:dyDescent="0.25">
      <c r="BK809325" s="2315"/>
    </row>
    <row r="809326" spans="63:63" x14ac:dyDescent="0.25">
      <c r="BK809326" s="2311"/>
    </row>
    <row r="809350" spans="63:63" x14ac:dyDescent="0.25">
      <c r="BK809350" s="2315"/>
    </row>
    <row r="809351" spans="63:63" x14ac:dyDescent="0.25">
      <c r="BK809351" s="2311"/>
    </row>
    <row r="809375" spans="63:63" x14ac:dyDescent="0.25">
      <c r="BK809375" s="2315"/>
    </row>
    <row r="809376" spans="63:63" x14ac:dyDescent="0.25">
      <c r="BK809376" s="2311"/>
    </row>
    <row r="809400" spans="63:63" x14ac:dyDescent="0.25">
      <c r="BK809400" s="2315"/>
    </row>
    <row r="809401" spans="63:63" x14ac:dyDescent="0.25">
      <c r="BK809401" s="2311"/>
    </row>
    <row r="809425" spans="63:63" x14ac:dyDescent="0.25">
      <c r="BK809425" s="2315"/>
    </row>
    <row r="809426" spans="63:63" x14ac:dyDescent="0.25">
      <c r="BK809426" s="2311"/>
    </row>
    <row r="809450" spans="63:63" x14ac:dyDescent="0.25">
      <c r="BK809450" s="2315"/>
    </row>
    <row r="809451" spans="63:63" x14ac:dyDescent="0.25">
      <c r="BK809451" s="2311"/>
    </row>
    <row r="809475" spans="63:63" x14ac:dyDescent="0.25">
      <c r="BK809475" s="2315"/>
    </row>
    <row r="809476" spans="63:63" x14ac:dyDescent="0.25">
      <c r="BK809476" s="2311"/>
    </row>
    <row r="809500" spans="63:63" x14ac:dyDescent="0.25">
      <c r="BK809500" s="2315"/>
    </row>
    <row r="809501" spans="63:63" x14ac:dyDescent="0.25">
      <c r="BK809501" s="2311"/>
    </row>
    <row r="809525" spans="63:63" x14ac:dyDescent="0.25">
      <c r="BK809525" s="2315"/>
    </row>
    <row r="809526" spans="63:63" x14ac:dyDescent="0.25">
      <c r="BK809526" s="2311"/>
    </row>
    <row r="809550" spans="63:63" x14ac:dyDescent="0.25">
      <c r="BK809550" s="2315"/>
    </row>
    <row r="809551" spans="63:63" x14ac:dyDescent="0.25">
      <c r="BK809551" s="2311"/>
    </row>
    <row r="809575" spans="63:63" x14ac:dyDescent="0.25">
      <c r="BK809575" s="2315"/>
    </row>
    <row r="809576" spans="63:63" x14ac:dyDescent="0.25">
      <c r="BK809576" s="2311"/>
    </row>
    <row r="809600" spans="63:63" x14ac:dyDescent="0.25">
      <c r="BK809600" s="2315"/>
    </row>
    <row r="809601" spans="63:63" x14ac:dyDescent="0.25">
      <c r="BK809601" s="2311"/>
    </row>
    <row r="809625" spans="63:63" x14ac:dyDescent="0.25">
      <c r="BK809625" s="2315"/>
    </row>
    <row r="809626" spans="63:63" x14ac:dyDescent="0.25">
      <c r="BK809626" s="2311"/>
    </row>
    <row r="809650" spans="63:63" x14ac:dyDescent="0.25">
      <c r="BK809650" s="2315"/>
    </row>
    <row r="809651" spans="63:63" x14ac:dyDescent="0.25">
      <c r="BK809651" s="2311"/>
    </row>
    <row r="809675" spans="63:63" x14ac:dyDescent="0.25">
      <c r="BK809675" s="2315"/>
    </row>
    <row r="809676" spans="63:63" x14ac:dyDescent="0.25">
      <c r="BK809676" s="2311"/>
    </row>
    <row r="809700" spans="63:63" x14ac:dyDescent="0.25">
      <c r="BK809700" s="2315"/>
    </row>
    <row r="809701" spans="63:63" x14ac:dyDescent="0.25">
      <c r="BK809701" s="2311"/>
    </row>
    <row r="809725" spans="63:63" x14ac:dyDescent="0.25">
      <c r="BK809725" s="2315"/>
    </row>
    <row r="809726" spans="63:63" x14ac:dyDescent="0.25">
      <c r="BK809726" s="2311"/>
    </row>
    <row r="809750" spans="63:63" x14ac:dyDescent="0.25">
      <c r="BK809750" s="2315"/>
    </row>
    <row r="809751" spans="63:63" x14ac:dyDescent="0.25">
      <c r="BK809751" s="2311"/>
    </row>
    <row r="809775" spans="63:63" x14ac:dyDescent="0.25">
      <c r="BK809775" s="2315"/>
    </row>
    <row r="809776" spans="63:63" x14ac:dyDescent="0.25">
      <c r="BK809776" s="2311"/>
    </row>
    <row r="809800" spans="63:63" x14ac:dyDescent="0.25">
      <c r="BK809800" s="2315"/>
    </row>
    <row r="809801" spans="63:63" x14ac:dyDescent="0.25">
      <c r="BK809801" s="2311"/>
    </row>
    <row r="809825" spans="63:63" x14ac:dyDescent="0.25">
      <c r="BK809825" s="2315"/>
    </row>
    <row r="809826" spans="63:63" x14ac:dyDescent="0.25">
      <c r="BK809826" s="2311"/>
    </row>
    <row r="809850" spans="63:63" x14ac:dyDescent="0.25">
      <c r="BK809850" s="2315"/>
    </row>
    <row r="809851" spans="63:63" x14ac:dyDescent="0.25">
      <c r="BK809851" s="2311"/>
    </row>
    <row r="809875" spans="63:63" x14ac:dyDescent="0.25">
      <c r="BK809875" s="2315"/>
    </row>
    <row r="809876" spans="63:63" x14ac:dyDescent="0.25">
      <c r="BK809876" s="2311"/>
    </row>
    <row r="809900" spans="63:63" x14ac:dyDescent="0.25">
      <c r="BK809900" s="2315"/>
    </row>
    <row r="809901" spans="63:63" x14ac:dyDescent="0.25">
      <c r="BK809901" s="2311"/>
    </row>
    <row r="809925" spans="63:63" x14ac:dyDescent="0.25">
      <c r="BK809925" s="2315"/>
    </row>
    <row r="809926" spans="63:63" x14ac:dyDescent="0.25">
      <c r="BK809926" s="2311"/>
    </row>
    <row r="809950" spans="63:63" x14ac:dyDescent="0.25">
      <c r="BK809950" s="2315"/>
    </row>
    <row r="809951" spans="63:63" x14ac:dyDescent="0.25">
      <c r="BK809951" s="2311"/>
    </row>
    <row r="809975" spans="63:63" x14ac:dyDescent="0.25">
      <c r="BK809975" s="2315"/>
    </row>
    <row r="809976" spans="63:63" x14ac:dyDescent="0.25">
      <c r="BK809976" s="2311"/>
    </row>
    <row r="810000" spans="63:63" x14ac:dyDescent="0.25">
      <c r="BK810000" s="2315"/>
    </row>
    <row r="810001" spans="63:63" x14ac:dyDescent="0.25">
      <c r="BK810001" s="2311"/>
    </row>
    <row r="810025" spans="63:63" x14ac:dyDescent="0.25">
      <c r="BK810025" s="2315"/>
    </row>
    <row r="810026" spans="63:63" x14ac:dyDescent="0.25">
      <c r="BK810026" s="2311"/>
    </row>
    <row r="810050" spans="63:63" x14ac:dyDescent="0.25">
      <c r="BK810050" s="2315"/>
    </row>
    <row r="810051" spans="63:63" x14ac:dyDescent="0.25">
      <c r="BK810051" s="2311"/>
    </row>
    <row r="810075" spans="63:63" x14ac:dyDescent="0.25">
      <c r="BK810075" s="2315"/>
    </row>
    <row r="810076" spans="63:63" x14ac:dyDescent="0.25">
      <c r="BK810076" s="2311"/>
    </row>
    <row r="810100" spans="63:63" x14ac:dyDescent="0.25">
      <c r="BK810100" s="2315"/>
    </row>
    <row r="810101" spans="63:63" x14ac:dyDescent="0.25">
      <c r="BK810101" s="2311"/>
    </row>
    <row r="810125" spans="63:63" x14ac:dyDescent="0.25">
      <c r="BK810125" s="2315"/>
    </row>
    <row r="810126" spans="63:63" x14ac:dyDescent="0.25">
      <c r="BK810126" s="2311"/>
    </row>
    <row r="810150" spans="63:63" x14ac:dyDescent="0.25">
      <c r="BK810150" s="2315"/>
    </row>
    <row r="810151" spans="63:63" x14ac:dyDescent="0.25">
      <c r="BK810151" s="2311"/>
    </row>
    <row r="810175" spans="63:63" x14ac:dyDescent="0.25">
      <c r="BK810175" s="2315"/>
    </row>
    <row r="810176" spans="63:63" x14ac:dyDescent="0.25">
      <c r="BK810176" s="2311"/>
    </row>
    <row r="810200" spans="63:63" x14ac:dyDescent="0.25">
      <c r="BK810200" s="2315"/>
    </row>
    <row r="810201" spans="63:63" x14ac:dyDescent="0.25">
      <c r="BK810201" s="2311"/>
    </row>
    <row r="810225" spans="63:63" x14ac:dyDescent="0.25">
      <c r="BK810225" s="2315"/>
    </row>
    <row r="810226" spans="63:63" x14ac:dyDescent="0.25">
      <c r="BK810226" s="2311"/>
    </row>
    <row r="810250" spans="63:63" x14ac:dyDescent="0.25">
      <c r="BK810250" s="2315"/>
    </row>
    <row r="810251" spans="63:63" x14ac:dyDescent="0.25">
      <c r="BK810251" s="2311"/>
    </row>
    <row r="810275" spans="63:63" x14ac:dyDescent="0.25">
      <c r="BK810275" s="2315"/>
    </row>
    <row r="810276" spans="63:63" x14ac:dyDescent="0.25">
      <c r="BK810276" s="2311"/>
    </row>
    <row r="810300" spans="63:63" x14ac:dyDescent="0.25">
      <c r="BK810300" s="2315"/>
    </row>
    <row r="810301" spans="63:63" x14ac:dyDescent="0.25">
      <c r="BK810301" s="2311"/>
    </row>
    <row r="810325" spans="63:63" x14ac:dyDescent="0.25">
      <c r="BK810325" s="2315"/>
    </row>
    <row r="810326" spans="63:63" x14ac:dyDescent="0.25">
      <c r="BK810326" s="2311"/>
    </row>
    <row r="810350" spans="63:63" x14ac:dyDescent="0.25">
      <c r="BK810350" s="2315"/>
    </row>
    <row r="810351" spans="63:63" x14ac:dyDescent="0.25">
      <c r="BK810351" s="2311"/>
    </row>
    <row r="810375" spans="63:63" x14ac:dyDescent="0.25">
      <c r="BK810375" s="2315"/>
    </row>
    <row r="810376" spans="63:63" x14ac:dyDescent="0.25">
      <c r="BK810376" s="2311"/>
    </row>
    <row r="810400" spans="63:63" x14ac:dyDescent="0.25">
      <c r="BK810400" s="2315"/>
    </row>
    <row r="810401" spans="63:63" x14ac:dyDescent="0.25">
      <c r="BK810401" s="2311"/>
    </row>
    <row r="810425" spans="63:63" x14ac:dyDescent="0.25">
      <c r="BK810425" s="2315"/>
    </row>
    <row r="810426" spans="63:63" x14ac:dyDescent="0.25">
      <c r="BK810426" s="2311"/>
    </row>
    <row r="810450" spans="63:63" x14ac:dyDescent="0.25">
      <c r="BK810450" s="2315"/>
    </row>
    <row r="810451" spans="63:63" x14ac:dyDescent="0.25">
      <c r="BK810451" s="2311"/>
    </row>
    <row r="810475" spans="63:63" x14ac:dyDescent="0.25">
      <c r="BK810475" s="2315"/>
    </row>
    <row r="810476" spans="63:63" x14ac:dyDescent="0.25">
      <c r="BK810476" s="2311"/>
    </row>
    <row r="810500" spans="63:63" x14ac:dyDescent="0.25">
      <c r="BK810500" s="2315"/>
    </row>
    <row r="810501" spans="63:63" x14ac:dyDescent="0.25">
      <c r="BK810501" s="2311"/>
    </row>
    <row r="810525" spans="63:63" x14ac:dyDescent="0.25">
      <c r="BK810525" s="2315"/>
    </row>
    <row r="810526" spans="63:63" x14ac:dyDescent="0.25">
      <c r="BK810526" s="2311"/>
    </row>
    <row r="810550" spans="63:63" x14ac:dyDescent="0.25">
      <c r="BK810550" s="2315"/>
    </row>
    <row r="810551" spans="63:63" x14ac:dyDescent="0.25">
      <c r="BK810551" s="2311"/>
    </row>
    <row r="810575" spans="63:63" x14ac:dyDescent="0.25">
      <c r="BK810575" s="2315"/>
    </row>
    <row r="810576" spans="63:63" x14ac:dyDescent="0.25">
      <c r="BK810576" s="2311"/>
    </row>
    <row r="810600" spans="63:63" x14ac:dyDescent="0.25">
      <c r="BK810600" s="2315"/>
    </row>
    <row r="810601" spans="63:63" x14ac:dyDescent="0.25">
      <c r="BK810601" s="2311"/>
    </row>
    <row r="810625" spans="63:63" x14ac:dyDescent="0.25">
      <c r="BK810625" s="2315"/>
    </row>
    <row r="810626" spans="63:63" x14ac:dyDescent="0.25">
      <c r="BK810626" s="2311"/>
    </row>
    <row r="810650" spans="63:63" x14ac:dyDescent="0.25">
      <c r="BK810650" s="2315"/>
    </row>
    <row r="810651" spans="63:63" x14ac:dyDescent="0.25">
      <c r="BK810651" s="2311"/>
    </row>
    <row r="810675" spans="63:63" x14ac:dyDescent="0.25">
      <c r="BK810675" s="2315"/>
    </row>
    <row r="810676" spans="63:63" x14ac:dyDescent="0.25">
      <c r="BK810676" s="2311"/>
    </row>
    <row r="810700" spans="63:63" x14ac:dyDescent="0.25">
      <c r="BK810700" s="2315"/>
    </row>
    <row r="810701" spans="63:63" x14ac:dyDescent="0.25">
      <c r="BK810701" s="2311"/>
    </row>
    <row r="810725" spans="63:63" x14ac:dyDescent="0.25">
      <c r="BK810725" s="2315"/>
    </row>
    <row r="810726" spans="63:63" x14ac:dyDescent="0.25">
      <c r="BK810726" s="2311"/>
    </row>
    <row r="810750" spans="63:63" x14ac:dyDescent="0.25">
      <c r="BK810750" s="2315"/>
    </row>
    <row r="810751" spans="63:63" x14ac:dyDescent="0.25">
      <c r="BK810751" s="2311"/>
    </row>
    <row r="810775" spans="63:63" x14ac:dyDescent="0.25">
      <c r="BK810775" s="2315"/>
    </row>
    <row r="810776" spans="63:63" x14ac:dyDescent="0.25">
      <c r="BK810776" s="2311"/>
    </row>
    <row r="810800" spans="63:63" x14ac:dyDescent="0.25">
      <c r="BK810800" s="2315"/>
    </row>
    <row r="810801" spans="63:63" x14ac:dyDescent="0.25">
      <c r="BK810801" s="2311"/>
    </row>
    <row r="810825" spans="63:63" x14ac:dyDescent="0.25">
      <c r="BK810825" s="2315"/>
    </row>
    <row r="810826" spans="63:63" x14ac:dyDescent="0.25">
      <c r="BK810826" s="2311"/>
    </row>
    <row r="810850" spans="63:63" x14ac:dyDescent="0.25">
      <c r="BK810850" s="2315"/>
    </row>
    <row r="810851" spans="63:63" x14ac:dyDescent="0.25">
      <c r="BK810851" s="2311"/>
    </row>
    <row r="810875" spans="63:63" x14ac:dyDescent="0.25">
      <c r="BK810875" s="2315"/>
    </row>
    <row r="810876" spans="63:63" x14ac:dyDescent="0.25">
      <c r="BK810876" s="2311"/>
    </row>
    <row r="810900" spans="63:63" x14ac:dyDescent="0.25">
      <c r="BK810900" s="2315"/>
    </row>
    <row r="810901" spans="63:63" x14ac:dyDescent="0.25">
      <c r="BK810901" s="2311"/>
    </row>
    <row r="810925" spans="63:63" x14ac:dyDescent="0.25">
      <c r="BK810925" s="2315"/>
    </row>
    <row r="810926" spans="63:63" x14ac:dyDescent="0.25">
      <c r="BK810926" s="2311"/>
    </row>
    <row r="810950" spans="63:63" x14ac:dyDescent="0.25">
      <c r="BK810950" s="2315"/>
    </row>
    <row r="810951" spans="63:63" x14ac:dyDescent="0.25">
      <c r="BK810951" s="2311"/>
    </row>
    <row r="810975" spans="63:63" x14ac:dyDescent="0.25">
      <c r="BK810975" s="2315"/>
    </row>
    <row r="810976" spans="63:63" x14ac:dyDescent="0.25">
      <c r="BK810976" s="2311"/>
    </row>
    <row r="811000" spans="63:63" x14ac:dyDescent="0.25">
      <c r="BK811000" s="2315"/>
    </row>
    <row r="811001" spans="63:63" x14ac:dyDescent="0.25">
      <c r="BK811001" s="2311"/>
    </row>
    <row r="811025" spans="63:63" x14ac:dyDescent="0.25">
      <c r="BK811025" s="2315"/>
    </row>
    <row r="811026" spans="63:63" x14ac:dyDescent="0.25">
      <c r="BK811026" s="2311"/>
    </row>
    <row r="811050" spans="63:63" x14ac:dyDescent="0.25">
      <c r="BK811050" s="2315"/>
    </row>
    <row r="811051" spans="63:63" x14ac:dyDescent="0.25">
      <c r="BK811051" s="2311"/>
    </row>
    <row r="811075" spans="63:63" x14ac:dyDescent="0.25">
      <c r="BK811075" s="2315"/>
    </row>
    <row r="811076" spans="63:63" x14ac:dyDescent="0.25">
      <c r="BK811076" s="2311"/>
    </row>
    <row r="811100" spans="63:63" x14ac:dyDescent="0.25">
      <c r="BK811100" s="2315"/>
    </row>
    <row r="811101" spans="63:63" x14ac:dyDescent="0.25">
      <c r="BK811101" s="2311"/>
    </row>
    <row r="811125" spans="63:63" x14ac:dyDescent="0.25">
      <c r="BK811125" s="2315"/>
    </row>
    <row r="811126" spans="63:63" x14ac:dyDescent="0.25">
      <c r="BK811126" s="2311"/>
    </row>
    <row r="811150" spans="63:63" x14ac:dyDescent="0.25">
      <c r="BK811150" s="2315"/>
    </row>
    <row r="811151" spans="63:63" x14ac:dyDescent="0.25">
      <c r="BK811151" s="2311"/>
    </row>
    <row r="811175" spans="63:63" x14ac:dyDescent="0.25">
      <c r="BK811175" s="2315"/>
    </row>
    <row r="811176" spans="63:63" x14ac:dyDescent="0.25">
      <c r="BK811176" s="2311"/>
    </row>
    <row r="811200" spans="63:63" x14ac:dyDescent="0.25">
      <c r="BK811200" s="2315"/>
    </row>
    <row r="811201" spans="63:63" x14ac:dyDescent="0.25">
      <c r="BK811201" s="2311"/>
    </row>
    <row r="811225" spans="63:63" x14ac:dyDescent="0.25">
      <c r="BK811225" s="2315"/>
    </row>
    <row r="811226" spans="63:63" x14ac:dyDescent="0.25">
      <c r="BK811226" s="2311"/>
    </row>
    <row r="811250" spans="63:63" x14ac:dyDescent="0.25">
      <c r="BK811250" s="2315"/>
    </row>
    <row r="811251" spans="63:63" x14ac:dyDescent="0.25">
      <c r="BK811251" s="2311"/>
    </row>
    <row r="811275" spans="63:63" x14ac:dyDescent="0.25">
      <c r="BK811275" s="2315"/>
    </row>
    <row r="811276" spans="63:63" x14ac:dyDescent="0.25">
      <c r="BK811276" s="2311"/>
    </row>
    <row r="811300" spans="63:63" x14ac:dyDescent="0.25">
      <c r="BK811300" s="2315"/>
    </row>
    <row r="811301" spans="63:63" x14ac:dyDescent="0.25">
      <c r="BK811301" s="2311"/>
    </row>
    <row r="811325" spans="63:63" x14ac:dyDescent="0.25">
      <c r="BK811325" s="2315"/>
    </row>
    <row r="811326" spans="63:63" x14ac:dyDescent="0.25">
      <c r="BK811326" s="2311"/>
    </row>
    <row r="811350" spans="63:63" x14ac:dyDescent="0.25">
      <c r="BK811350" s="2315"/>
    </row>
    <row r="811351" spans="63:63" x14ac:dyDescent="0.25">
      <c r="BK811351" s="2311"/>
    </row>
    <row r="811375" spans="63:63" x14ac:dyDescent="0.25">
      <c r="BK811375" s="2315"/>
    </row>
    <row r="811376" spans="63:63" x14ac:dyDescent="0.25">
      <c r="BK811376" s="2311"/>
    </row>
    <row r="811400" spans="63:63" x14ac:dyDescent="0.25">
      <c r="BK811400" s="2315"/>
    </row>
    <row r="811401" spans="63:63" x14ac:dyDescent="0.25">
      <c r="BK811401" s="2311"/>
    </row>
    <row r="811425" spans="63:63" x14ac:dyDescent="0.25">
      <c r="BK811425" s="2315"/>
    </row>
    <row r="811426" spans="63:63" x14ac:dyDescent="0.25">
      <c r="BK811426" s="2311"/>
    </row>
    <row r="811450" spans="63:63" x14ac:dyDescent="0.25">
      <c r="BK811450" s="2315"/>
    </row>
    <row r="811451" spans="63:63" x14ac:dyDescent="0.25">
      <c r="BK811451" s="2311"/>
    </row>
    <row r="811475" spans="63:63" x14ac:dyDescent="0.25">
      <c r="BK811475" s="2315"/>
    </row>
    <row r="811476" spans="63:63" x14ac:dyDescent="0.25">
      <c r="BK811476" s="2311"/>
    </row>
    <row r="811500" spans="63:63" x14ac:dyDescent="0.25">
      <c r="BK811500" s="2315"/>
    </row>
    <row r="811501" spans="63:63" x14ac:dyDescent="0.25">
      <c r="BK811501" s="2311"/>
    </row>
    <row r="811525" spans="63:63" x14ac:dyDescent="0.25">
      <c r="BK811525" s="2315"/>
    </row>
    <row r="811526" spans="63:63" x14ac:dyDescent="0.25">
      <c r="BK811526" s="2311"/>
    </row>
    <row r="811550" spans="63:63" x14ac:dyDescent="0.25">
      <c r="BK811550" s="2315"/>
    </row>
    <row r="811551" spans="63:63" x14ac:dyDescent="0.25">
      <c r="BK811551" s="2311"/>
    </row>
    <row r="811575" spans="63:63" x14ac:dyDescent="0.25">
      <c r="BK811575" s="2315"/>
    </row>
    <row r="811576" spans="63:63" x14ac:dyDescent="0.25">
      <c r="BK811576" s="2311"/>
    </row>
    <row r="811600" spans="63:63" x14ac:dyDescent="0.25">
      <c r="BK811600" s="2315"/>
    </row>
    <row r="811601" spans="63:63" x14ac:dyDescent="0.25">
      <c r="BK811601" s="2311"/>
    </row>
    <row r="811625" spans="63:63" x14ac:dyDescent="0.25">
      <c r="BK811625" s="2315"/>
    </row>
    <row r="811626" spans="63:63" x14ac:dyDescent="0.25">
      <c r="BK811626" s="2311"/>
    </row>
    <row r="811650" spans="63:63" x14ac:dyDescent="0.25">
      <c r="BK811650" s="2315"/>
    </row>
    <row r="811651" spans="63:63" x14ac:dyDescent="0.25">
      <c r="BK811651" s="2311"/>
    </row>
    <row r="811675" spans="63:63" x14ac:dyDescent="0.25">
      <c r="BK811675" s="2315"/>
    </row>
    <row r="811676" spans="63:63" x14ac:dyDescent="0.25">
      <c r="BK811676" s="2311"/>
    </row>
    <row r="811700" spans="63:63" x14ac:dyDescent="0.25">
      <c r="BK811700" s="2315"/>
    </row>
    <row r="811701" spans="63:63" x14ac:dyDescent="0.25">
      <c r="BK811701" s="2311"/>
    </row>
    <row r="811725" spans="63:63" x14ac:dyDescent="0.25">
      <c r="BK811725" s="2315"/>
    </row>
    <row r="811726" spans="63:63" x14ac:dyDescent="0.25">
      <c r="BK811726" s="2311"/>
    </row>
    <row r="811750" spans="63:63" x14ac:dyDescent="0.25">
      <c r="BK811750" s="2315"/>
    </row>
    <row r="811751" spans="63:63" x14ac:dyDescent="0.25">
      <c r="BK811751" s="2311"/>
    </row>
    <row r="811775" spans="63:63" x14ac:dyDescent="0.25">
      <c r="BK811775" s="2315"/>
    </row>
    <row r="811776" spans="63:63" x14ac:dyDescent="0.25">
      <c r="BK811776" s="2311"/>
    </row>
    <row r="811800" spans="63:63" x14ac:dyDescent="0.25">
      <c r="BK811800" s="2315"/>
    </row>
    <row r="811801" spans="63:63" x14ac:dyDescent="0.25">
      <c r="BK811801" s="2311"/>
    </row>
    <row r="811825" spans="63:63" x14ac:dyDescent="0.25">
      <c r="BK811825" s="2315"/>
    </row>
    <row r="811826" spans="63:63" x14ac:dyDescent="0.25">
      <c r="BK811826" s="2311"/>
    </row>
    <row r="811850" spans="63:63" x14ac:dyDescent="0.25">
      <c r="BK811850" s="2315"/>
    </row>
    <row r="811851" spans="63:63" x14ac:dyDescent="0.25">
      <c r="BK811851" s="2311"/>
    </row>
    <row r="811875" spans="63:63" x14ac:dyDescent="0.25">
      <c r="BK811875" s="2315"/>
    </row>
    <row r="811876" spans="63:63" x14ac:dyDescent="0.25">
      <c r="BK811876" s="2311"/>
    </row>
    <row r="811900" spans="63:63" x14ac:dyDescent="0.25">
      <c r="BK811900" s="2315"/>
    </row>
    <row r="811901" spans="63:63" x14ac:dyDescent="0.25">
      <c r="BK811901" s="2311"/>
    </row>
    <row r="811925" spans="63:63" x14ac:dyDescent="0.25">
      <c r="BK811925" s="2315"/>
    </row>
    <row r="811926" spans="63:63" x14ac:dyDescent="0.25">
      <c r="BK811926" s="2311"/>
    </row>
    <row r="811950" spans="63:63" x14ac:dyDescent="0.25">
      <c r="BK811950" s="2315"/>
    </row>
    <row r="811951" spans="63:63" x14ac:dyDescent="0.25">
      <c r="BK811951" s="2311"/>
    </row>
    <row r="811975" spans="63:63" x14ac:dyDescent="0.25">
      <c r="BK811975" s="2315"/>
    </row>
    <row r="811976" spans="63:63" x14ac:dyDescent="0.25">
      <c r="BK811976" s="2311"/>
    </row>
    <row r="812000" spans="63:63" x14ac:dyDescent="0.25">
      <c r="BK812000" s="2315"/>
    </row>
    <row r="812001" spans="63:63" x14ac:dyDescent="0.25">
      <c r="BK812001" s="2311"/>
    </row>
    <row r="812025" spans="63:63" x14ac:dyDescent="0.25">
      <c r="BK812025" s="2315"/>
    </row>
    <row r="812026" spans="63:63" x14ac:dyDescent="0.25">
      <c r="BK812026" s="2311"/>
    </row>
    <row r="812050" spans="63:63" x14ac:dyDescent="0.25">
      <c r="BK812050" s="2315"/>
    </row>
    <row r="812051" spans="63:63" x14ac:dyDescent="0.25">
      <c r="BK812051" s="2311"/>
    </row>
    <row r="812075" spans="63:63" x14ac:dyDescent="0.25">
      <c r="BK812075" s="2315"/>
    </row>
    <row r="812076" spans="63:63" x14ac:dyDescent="0.25">
      <c r="BK812076" s="2311"/>
    </row>
    <row r="812100" spans="63:63" x14ac:dyDescent="0.25">
      <c r="BK812100" s="2315"/>
    </row>
    <row r="812101" spans="63:63" x14ac:dyDescent="0.25">
      <c r="BK812101" s="2311"/>
    </row>
    <row r="812125" spans="63:63" x14ac:dyDescent="0.25">
      <c r="BK812125" s="2315"/>
    </row>
    <row r="812126" spans="63:63" x14ac:dyDescent="0.25">
      <c r="BK812126" s="2311"/>
    </row>
    <row r="812150" spans="63:63" x14ac:dyDescent="0.25">
      <c r="BK812150" s="2315"/>
    </row>
    <row r="812151" spans="63:63" x14ac:dyDescent="0.25">
      <c r="BK812151" s="2311"/>
    </row>
    <row r="812175" spans="63:63" x14ac:dyDescent="0.25">
      <c r="BK812175" s="2315"/>
    </row>
    <row r="812176" spans="63:63" x14ac:dyDescent="0.25">
      <c r="BK812176" s="2311"/>
    </row>
    <row r="812200" spans="63:63" x14ac:dyDescent="0.25">
      <c r="BK812200" s="2315"/>
    </row>
    <row r="812201" spans="63:63" x14ac:dyDescent="0.25">
      <c r="BK812201" s="2311"/>
    </row>
    <row r="812225" spans="63:63" x14ac:dyDescent="0.25">
      <c r="BK812225" s="2315"/>
    </row>
    <row r="812226" spans="63:63" x14ac:dyDescent="0.25">
      <c r="BK812226" s="2311"/>
    </row>
    <row r="812250" spans="63:63" x14ac:dyDescent="0.25">
      <c r="BK812250" s="2315"/>
    </row>
    <row r="812251" spans="63:63" x14ac:dyDescent="0.25">
      <c r="BK812251" s="2311"/>
    </row>
    <row r="812275" spans="63:63" x14ac:dyDescent="0.25">
      <c r="BK812275" s="2315"/>
    </row>
    <row r="812276" spans="63:63" x14ac:dyDescent="0.25">
      <c r="BK812276" s="2311"/>
    </row>
    <row r="812300" spans="63:63" x14ac:dyDescent="0.25">
      <c r="BK812300" s="2315"/>
    </row>
    <row r="812301" spans="63:63" x14ac:dyDescent="0.25">
      <c r="BK812301" s="2311"/>
    </row>
    <row r="812325" spans="63:63" x14ac:dyDescent="0.25">
      <c r="BK812325" s="2315"/>
    </row>
    <row r="812326" spans="63:63" x14ac:dyDescent="0.25">
      <c r="BK812326" s="2311"/>
    </row>
    <row r="812350" spans="63:63" x14ac:dyDescent="0.25">
      <c r="BK812350" s="2315"/>
    </row>
    <row r="812351" spans="63:63" x14ac:dyDescent="0.25">
      <c r="BK812351" s="2311"/>
    </row>
    <row r="812375" spans="63:63" x14ac:dyDescent="0.25">
      <c r="BK812375" s="2315"/>
    </row>
    <row r="812376" spans="63:63" x14ac:dyDescent="0.25">
      <c r="BK812376" s="2311"/>
    </row>
    <row r="812400" spans="63:63" x14ac:dyDescent="0.25">
      <c r="BK812400" s="2315"/>
    </row>
    <row r="812401" spans="63:63" x14ac:dyDescent="0.25">
      <c r="BK812401" s="2311"/>
    </row>
    <row r="812425" spans="63:63" x14ac:dyDescent="0.25">
      <c r="BK812425" s="2315"/>
    </row>
    <row r="812426" spans="63:63" x14ac:dyDescent="0.25">
      <c r="BK812426" s="2311"/>
    </row>
    <row r="812450" spans="63:63" x14ac:dyDescent="0.25">
      <c r="BK812450" s="2315"/>
    </row>
    <row r="812451" spans="63:63" x14ac:dyDescent="0.25">
      <c r="BK812451" s="2311"/>
    </row>
    <row r="812475" spans="63:63" x14ac:dyDescent="0.25">
      <c r="BK812475" s="2315"/>
    </row>
    <row r="812476" spans="63:63" x14ac:dyDescent="0.25">
      <c r="BK812476" s="2311"/>
    </row>
    <row r="812500" spans="63:63" x14ac:dyDescent="0.25">
      <c r="BK812500" s="2315"/>
    </row>
    <row r="812501" spans="63:63" x14ac:dyDescent="0.25">
      <c r="BK812501" s="2311"/>
    </row>
    <row r="812525" spans="63:63" x14ac:dyDescent="0.25">
      <c r="BK812525" s="2315"/>
    </row>
    <row r="812526" spans="63:63" x14ac:dyDescent="0.25">
      <c r="BK812526" s="2311"/>
    </row>
    <row r="812550" spans="63:63" x14ac:dyDescent="0.25">
      <c r="BK812550" s="2315"/>
    </row>
    <row r="812551" spans="63:63" x14ac:dyDescent="0.25">
      <c r="BK812551" s="2311"/>
    </row>
    <row r="812575" spans="63:63" x14ac:dyDescent="0.25">
      <c r="BK812575" s="2315"/>
    </row>
    <row r="812576" spans="63:63" x14ac:dyDescent="0.25">
      <c r="BK812576" s="2311"/>
    </row>
    <row r="812600" spans="63:63" x14ac:dyDescent="0.25">
      <c r="BK812600" s="2315"/>
    </row>
    <row r="812601" spans="63:63" x14ac:dyDescent="0.25">
      <c r="BK812601" s="2311"/>
    </row>
    <row r="812625" spans="63:63" x14ac:dyDescent="0.25">
      <c r="BK812625" s="2315"/>
    </row>
    <row r="812626" spans="63:63" x14ac:dyDescent="0.25">
      <c r="BK812626" s="2311"/>
    </row>
    <row r="812650" spans="63:63" x14ac:dyDescent="0.25">
      <c r="BK812650" s="2315"/>
    </row>
    <row r="812651" spans="63:63" x14ac:dyDescent="0.25">
      <c r="BK812651" s="2311"/>
    </row>
    <row r="812675" spans="63:63" x14ac:dyDescent="0.25">
      <c r="BK812675" s="2315"/>
    </row>
    <row r="812676" spans="63:63" x14ac:dyDescent="0.25">
      <c r="BK812676" s="2311"/>
    </row>
    <row r="812700" spans="63:63" x14ac:dyDescent="0.25">
      <c r="BK812700" s="2315"/>
    </row>
    <row r="812701" spans="63:63" x14ac:dyDescent="0.25">
      <c r="BK812701" s="2311"/>
    </row>
    <row r="812725" spans="63:63" x14ac:dyDescent="0.25">
      <c r="BK812725" s="2315"/>
    </row>
    <row r="812726" spans="63:63" x14ac:dyDescent="0.25">
      <c r="BK812726" s="2311"/>
    </row>
    <row r="812750" spans="63:63" x14ac:dyDescent="0.25">
      <c r="BK812750" s="2315"/>
    </row>
    <row r="812751" spans="63:63" x14ac:dyDescent="0.25">
      <c r="BK812751" s="2311"/>
    </row>
    <row r="812775" spans="63:63" x14ac:dyDescent="0.25">
      <c r="BK812775" s="2315"/>
    </row>
    <row r="812776" spans="63:63" x14ac:dyDescent="0.25">
      <c r="BK812776" s="2311"/>
    </row>
    <row r="812800" spans="63:63" x14ac:dyDescent="0.25">
      <c r="BK812800" s="2315"/>
    </row>
    <row r="812801" spans="63:63" x14ac:dyDescent="0.25">
      <c r="BK812801" s="2311"/>
    </row>
    <row r="812825" spans="63:63" x14ac:dyDescent="0.25">
      <c r="BK812825" s="2315"/>
    </row>
    <row r="812826" spans="63:63" x14ac:dyDescent="0.25">
      <c r="BK812826" s="2311"/>
    </row>
    <row r="812850" spans="63:63" x14ac:dyDescent="0.25">
      <c r="BK812850" s="2315"/>
    </row>
    <row r="812851" spans="63:63" x14ac:dyDescent="0.25">
      <c r="BK812851" s="2311"/>
    </row>
    <row r="812875" spans="63:63" x14ac:dyDescent="0.25">
      <c r="BK812875" s="2315"/>
    </row>
    <row r="812876" spans="63:63" x14ac:dyDescent="0.25">
      <c r="BK812876" s="2311"/>
    </row>
    <row r="812900" spans="63:63" x14ac:dyDescent="0.25">
      <c r="BK812900" s="2315"/>
    </row>
    <row r="812901" spans="63:63" x14ac:dyDescent="0.25">
      <c r="BK812901" s="2311"/>
    </row>
    <row r="812925" spans="63:63" x14ac:dyDescent="0.25">
      <c r="BK812925" s="2315"/>
    </row>
    <row r="812926" spans="63:63" x14ac:dyDescent="0.25">
      <c r="BK812926" s="2311"/>
    </row>
    <row r="812950" spans="63:63" x14ac:dyDescent="0.25">
      <c r="BK812950" s="2315"/>
    </row>
    <row r="812951" spans="63:63" x14ac:dyDescent="0.25">
      <c r="BK812951" s="2311"/>
    </row>
    <row r="812975" spans="63:63" x14ac:dyDescent="0.25">
      <c r="BK812975" s="2315"/>
    </row>
    <row r="812976" spans="63:63" x14ac:dyDescent="0.25">
      <c r="BK812976" s="2311"/>
    </row>
    <row r="813000" spans="63:63" x14ac:dyDescent="0.25">
      <c r="BK813000" s="2315"/>
    </row>
    <row r="813001" spans="63:63" x14ac:dyDescent="0.25">
      <c r="BK813001" s="2311"/>
    </row>
    <row r="813025" spans="63:63" x14ac:dyDescent="0.25">
      <c r="BK813025" s="2315"/>
    </row>
    <row r="813026" spans="63:63" x14ac:dyDescent="0.25">
      <c r="BK813026" s="2311"/>
    </row>
    <row r="813050" spans="63:63" x14ac:dyDescent="0.25">
      <c r="BK813050" s="2315"/>
    </row>
    <row r="813051" spans="63:63" x14ac:dyDescent="0.25">
      <c r="BK813051" s="2311"/>
    </row>
    <row r="813075" spans="63:63" x14ac:dyDescent="0.25">
      <c r="BK813075" s="2315"/>
    </row>
    <row r="813076" spans="63:63" x14ac:dyDescent="0.25">
      <c r="BK813076" s="2311"/>
    </row>
    <row r="813100" spans="63:63" x14ac:dyDescent="0.25">
      <c r="BK813100" s="2315"/>
    </row>
    <row r="813101" spans="63:63" x14ac:dyDescent="0.25">
      <c r="BK813101" s="2311"/>
    </row>
    <row r="813125" spans="63:63" x14ac:dyDescent="0.25">
      <c r="BK813125" s="2315"/>
    </row>
    <row r="813126" spans="63:63" x14ac:dyDescent="0.25">
      <c r="BK813126" s="2311"/>
    </row>
    <row r="813150" spans="63:63" x14ac:dyDescent="0.25">
      <c r="BK813150" s="2315"/>
    </row>
    <row r="813151" spans="63:63" x14ac:dyDescent="0.25">
      <c r="BK813151" s="2311"/>
    </row>
    <row r="813175" spans="63:63" x14ac:dyDescent="0.25">
      <c r="BK813175" s="2315"/>
    </row>
    <row r="813176" spans="63:63" x14ac:dyDescent="0.25">
      <c r="BK813176" s="2311"/>
    </row>
    <row r="813200" spans="63:63" x14ac:dyDescent="0.25">
      <c r="BK813200" s="2315"/>
    </row>
    <row r="813201" spans="63:63" x14ac:dyDescent="0.25">
      <c r="BK813201" s="2311"/>
    </row>
    <row r="813225" spans="63:63" x14ac:dyDescent="0.25">
      <c r="BK813225" s="2315"/>
    </row>
    <row r="813226" spans="63:63" x14ac:dyDescent="0.25">
      <c r="BK813226" s="2311"/>
    </row>
    <row r="813250" spans="63:63" x14ac:dyDescent="0.25">
      <c r="BK813250" s="2315"/>
    </row>
    <row r="813251" spans="63:63" x14ac:dyDescent="0.25">
      <c r="BK813251" s="2311"/>
    </row>
    <row r="813275" spans="63:63" x14ac:dyDescent="0.25">
      <c r="BK813275" s="2315"/>
    </row>
    <row r="813276" spans="63:63" x14ac:dyDescent="0.25">
      <c r="BK813276" s="2311"/>
    </row>
    <row r="813300" spans="63:63" x14ac:dyDescent="0.25">
      <c r="BK813300" s="2315"/>
    </row>
    <row r="813301" spans="63:63" x14ac:dyDescent="0.25">
      <c r="BK813301" s="2311"/>
    </row>
    <row r="813325" spans="63:63" x14ac:dyDescent="0.25">
      <c r="BK813325" s="2315"/>
    </row>
    <row r="813326" spans="63:63" x14ac:dyDescent="0.25">
      <c r="BK813326" s="2311"/>
    </row>
    <row r="813350" spans="63:63" x14ac:dyDescent="0.25">
      <c r="BK813350" s="2315"/>
    </row>
    <row r="813351" spans="63:63" x14ac:dyDescent="0.25">
      <c r="BK813351" s="2311"/>
    </row>
    <row r="813375" spans="63:63" x14ac:dyDescent="0.25">
      <c r="BK813375" s="2315"/>
    </row>
    <row r="813376" spans="63:63" x14ac:dyDescent="0.25">
      <c r="BK813376" s="2311"/>
    </row>
    <row r="813400" spans="63:63" x14ac:dyDescent="0.25">
      <c r="BK813400" s="2315"/>
    </row>
    <row r="813401" spans="63:63" x14ac:dyDescent="0.25">
      <c r="BK813401" s="2311"/>
    </row>
    <row r="813425" spans="63:63" x14ac:dyDescent="0.25">
      <c r="BK813425" s="2315"/>
    </row>
    <row r="813426" spans="63:63" x14ac:dyDescent="0.25">
      <c r="BK813426" s="2311"/>
    </row>
    <row r="813450" spans="63:63" x14ac:dyDescent="0.25">
      <c r="BK813450" s="2315"/>
    </row>
    <row r="813451" spans="63:63" x14ac:dyDescent="0.25">
      <c r="BK813451" s="2311"/>
    </row>
    <row r="813475" spans="63:63" x14ac:dyDescent="0.25">
      <c r="BK813475" s="2315"/>
    </row>
    <row r="813476" spans="63:63" x14ac:dyDescent="0.25">
      <c r="BK813476" s="2311"/>
    </row>
    <row r="813500" spans="63:63" x14ac:dyDescent="0.25">
      <c r="BK813500" s="2315"/>
    </row>
    <row r="813501" spans="63:63" x14ac:dyDescent="0.25">
      <c r="BK813501" s="2311"/>
    </row>
    <row r="813525" spans="63:63" x14ac:dyDescent="0.25">
      <c r="BK813525" s="2315"/>
    </row>
    <row r="813526" spans="63:63" x14ac:dyDescent="0.25">
      <c r="BK813526" s="2311"/>
    </row>
    <row r="813550" spans="63:63" x14ac:dyDescent="0.25">
      <c r="BK813550" s="2315"/>
    </row>
    <row r="813551" spans="63:63" x14ac:dyDescent="0.25">
      <c r="BK813551" s="2311"/>
    </row>
    <row r="813575" spans="63:63" x14ac:dyDescent="0.25">
      <c r="BK813575" s="2315"/>
    </row>
    <row r="813576" spans="63:63" x14ac:dyDescent="0.25">
      <c r="BK813576" s="2311"/>
    </row>
    <row r="813600" spans="63:63" x14ac:dyDescent="0.25">
      <c r="BK813600" s="2315"/>
    </row>
    <row r="813601" spans="63:63" x14ac:dyDescent="0.25">
      <c r="BK813601" s="2311"/>
    </row>
    <row r="813625" spans="63:63" x14ac:dyDescent="0.25">
      <c r="BK813625" s="2315"/>
    </row>
    <row r="813626" spans="63:63" x14ac:dyDescent="0.25">
      <c r="BK813626" s="2311"/>
    </row>
    <row r="813650" spans="63:63" x14ac:dyDescent="0.25">
      <c r="BK813650" s="2315"/>
    </row>
    <row r="813651" spans="63:63" x14ac:dyDescent="0.25">
      <c r="BK813651" s="2311"/>
    </row>
    <row r="813675" spans="63:63" x14ac:dyDescent="0.25">
      <c r="BK813675" s="2315"/>
    </row>
    <row r="813676" spans="63:63" x14ac:dyDescent="0.25">
      <c r="BK813676" s="2311"/>
    </row>
    <row r="813700" spans="63:63" x14ac:dyDescent="0.25">
      <c r="BK813700" s="2315"/>
    </row>
    <row r="813701" spans="63:63" x14ac:dyDescent="0.25">
      <c r="BK813701" s="2311"/>
    </row>
    <row r="813725" spans="63:63" x14ac:dyDescent="0.25">
      <c r="BK813725" s="2315"/>
    </row>
    <row r="813726" spans="63:63" x14ac:dyDescent="0.25">
      <c r="BK813726" s="2311"/>
    </row>
    <row r="813750" spans="63:63" x14ac:dyDescent="0.25">
      <c r="BK813750" s="2315"/>
    </row>
    <row r="813751" spans="63:63" x14ac:dyDescent="0.25">
      <c r="BK813751" s="2311"/>
    </row>
    <row r="813775" spans="63:63" x14ac:dyDescent="0.25">
      <c r="BK813775" s="2315"/>
    </row>
    <row r="813776" spans="63:63" x14ac:dyDescent="0.25">
      <c r="BK813776" s="2311"/>
    </row>
    <row r="813800" spans="63:63" x14ac:dyDescent="0.25">
      <c r="BK813800" s="2315"/>
    </row>
    <row r="813801" spans="63:63" x14ac:dyDescent="0.25">
      <c r="BK813801" s="2311"/>
    </row>
    <row r="813825" spans="63:63" x14ac:dyDescent="0.25">
      <c r="BK813825" s="2315"/>
    </row>
    <row r="813826" spans="63:63" x14ac:dyDescent="0.25">
      <c r="BK813826" s="2311"/>
    </row>
    <row r="813850" spans="63:63" x14ac:dyDescent="0.25">
      <c r="BK813850" s="2315"/>
    </row>
    <row r="813851" spans="63:63" x14ac:dyDescent="0.25">
      <c r="BK813851" s="2311"/>
    </row>
    <row r="813875" spans="63:63" x14ac:dyDescent="0.25">
      <c r="BK813875" s="2315"/>
    </row>
    <row r="813876" spans="63:63" x14ac:dyDescent="0.25">
      <c r="BK813876" s="2311"/>
    </row>
    <row r="813900" spans="63:63" x14ac:dyDescent="0.25">
      <c r="BK813900" s="2315"/>
    </row>
    <row r="813901" spans="63:63" x14ac:dyDescent="0.25">
      <c r="BK813901" s="2311"/>
    </row>
    <row r="813925" spans="63:63" x14ac:dyDescent="0.25">
      <c r="BK813925" s="2315"/>
    </row>
    <row r="813926" spans="63:63" x14ac:dyDescent="0.25">
      <c r="BK813926" s="2311"/>
    </row>
    <row r="813950" spans="63:63" x14ac:dyDescent="0.25">
      <c r="BK813950" s="2315"/>
    </row>
    <row r="813951" spans="63:63" x14ac:dyDescent="0.25">
      <c r="BK813951" s="2311"/>
    </row>
    <row r="813975" spans="63:63" x14ac:dyDescent="0.25">
      <c r="BK813975" s="2315"/>
    </row>
    <row r="813976" spans="63:63" x14ac:dyDescent="0.25">
      <c r="BK813976" s="2311"/>
    </row>
    <row r="814000" spans="63:63" x14ac:dyDescent="0.25">
      <c r="BK814000" s="2315"/>
    </row>
    <row r="814001" spans="63:63" x14ac:dyDescent="0.25">
      <c r="BK814001" s="2311"/>
    </row>
    <row r="814025" spans="63:63" x14ac:dyDescent="0.25">
      <c r="BK814025" s="2315"/>
    </row>
    <row r="814026" spans="63:63" x14ac:dyDescent="0.25">
      <c r="BK814026" s="2311"/>
    </row>
    <row r="814050" spans="63:63" x14ac:dyDescent="0.25">
      <c r="BK814050" s="2315"/>
    </row>
    <row r="814051" spans="63:63" x14ac:dyDescent="0.25">
      <c r="BK814051" s="2311"/>
    </row>
    <row r="814075" spans="63:63" x14ac:dyDescent="0.25">
      <c r="BK814075" s="2315"/>
    </row>
    <row r="814076" spans="63:63" x14ac:dyDescent="0.25">
      <c r="BK814076" s="2311"/>
    </row>
    <row r="814100" spans="63:63" x14ac:dyDescent="0.25">
      <c r="BK814100" s="2315"/>
    </row>
    <row r="814101" spans="63:63" x14ac:dyDescent="0.25">
      <c r="BK814101" s="2311"/>
    </row>
    <row r="814125" spans="63:63" x14ac:dyDescent="0.25">
      <c r="BK814125" s="2315"/>
    </row>
    <row r="814126" spans="63:63" x14ac:dyDescent="0.25">
      <c r="BK814126" s="2311"/>
    </row>
    <row r="814150" spans="63:63" x14ac:dyDescent="0.25">
      <c r="BK814150" s="2315"/>
    </row>
    <row r="814151" spans="63:63" x14ac:dyDescent="0.25">
      <c r="BK814151" s="2311"/>
    </row>
    <row r="814175" spans="63:63" x14ac:dyDescent="0.25">
      <c r="BK814175" s="2315"/>
    </row>
    <row r="814176" spans="63:63" x14ac:dyDescent="0.25">
      <c r="BK814176" s="2311"/>
    </row>
    <row r="814200" spans="63:63" x14ac:dyDescent="0.25">
      <c r="BK814200" s="2315"/>
    </row>
    <row r="814201" spans="63:63" x14ac:dyDescent="0.25">
      <c r="BK814201" s="2311"/>
    </row>
    <row r="814225" spans="63:63" x14ac:dyDescent="0.25">
      <c r="BK814225" s="2315"/>
    </row>
    <row r="814226" spans="63:63" x14ac:dyDescent="0.25">
      <c r="BK814226" s="2311"/>
    </row>
    <row r="814250" spans="63:63" x14ac:dyDescent="0.25">
      <c r="BK814250" s="2315"/>
    </row>
    <row r="814251" spans="63:63" x14ac:dyDescent="0.25">
      <c r="BK814251" s="2311"/>
    </row>
    <row r="814275" spans="63:63" x14ac:dyDescent="0.25">
      <c r="BK814275" s="2315"/>
    </row>
    <row r="814276" spans="63:63" x14ac:dyDescent="0.25">
      <c r="BK814276" s="2311"/>
    </row>
    <row r="814300" spans="63:63" x14ac:dyDescent="0.25">
      <c r="BK814300" s="2315"/>
    </row>
    <row r="814301" spans="63:63" x14ac:dyDescent="0.25">
      <c r="BK814301" s="2311"/>
    </row>
    <row r="814325" spans="63:63" x14ac:dyDescent="0.25">
      <c r="BK814325" s="2315"/>
    </row>
    <row r="814326" spans="63:63" x14ac:dyDescent="0.25">
      <c r="BK814326" s="2311"/>
    </row>
    <row r="814350" spans="63:63" x14ac:dyDescent="0.25">
      <c r="BK814350" s="2315"/>
    </row>
    <row r="814351" spans="63:63" x14ac:dyDescent="0.25">
      <c r="BK814351" s="2311"/>
    </row>
    <row r="814375" spans="63:63" x14ac:dyDescent="0.25">
      <c r="BK814375" s="2315"/>
    </row>
    <row r="814376" spans="63:63" x14ac:dyDescent="0.25">
      <c r="BK814376" s="2311"/>
    </row>
    <row r="814400" spans="63:63" x14ac:dyDescent="0.25">
      <c r="BK814400" s="2315"/>
    </row>
    <row r="814401" spans="63:63" x14ac:dyDescent="0.25">
      <c r="BK814401" s="2311"/>
    </row>
    <row r="814425" spans="63:63" x14ac:dyDescent="0.25">
      <c r="BK814425" s="2315"/>
    </row>
    <row r="814426" spans="63:63" x14ac:dyDescent="0.25">
      <c r="BK814426" s="2311"/>
    </row>
    <row r="814450" spans="63:63" x14ac:dyDescent="0.25">
      <c r="BK814450" s="2315"/>
    </row>
    <row r="814451" spans="63:63" x14ac:dyDescent="0.25">
      <c r="BK814451" s="2311"/>
    </row>
    <row r="814475" spans="63:63" x14ac:dyDescent="0.25">
      <c r="BK814475" s="2315"/>
    </row>
    <row r="814476" spans="63:63" x14ac:dyDescent="0.25">
      <c r="BK814476" s="2311"/>
    </row>
    <row r="814500" spans="63:63" x14ac:dyDescent="0.25">
      <c r="BK814500" s="2315"/>
    </row>
    <row r="814501" spans="63:63" x14ac:dyDescent="0.25">
      <c r="BK814501" s="2311"/>
    </row>
    <row r="814525" spans="63:63" x14ac:dyDescent="0.25">
      <c r="BK814525" s="2315"/>
    </row>
    <row r="814526" spans="63:63" x14ac:dyDescent="0.25">
      <c r="BK814526" s="2311"/>
    </row>
    <row r="814550" spans="63:63" x14ac:dyDescent="0.25">
      <c r="BK814550" s="2315"/>
    </row>
    <row r="814551" spans="63:63" x14ac:dyDescent="0.25">
      <c r="BK814551" s="2311"/>
    </row>
    <row r="814575" spans="63:63" x14ac:dyDescent="0.25">
      <c r="BK814575" s="2315"/>
    </row>
    <row r="814576" spans="63:63" x14ac:dyDescent="0.25">
      <c r="BK814576" s="2311"/>
    </row>
    <row r="814600" spans="63:63" x14ac:dyDescent="0.25">
      <c r="BK814600" s="2315"/>
    </row>
    <row r="814601" spans="63:63" x14ac:dyDescent="0.25">
      <c r="BK814601" s="2311"/>
    </row>
    <row r="814625" spans="63:63" x14ac:dyDescent="0.25">
      <c r="BK814625" s="2315"/>
    </row>
    <row r="814626" spans="63:63" x14ac:dyDescent="0.25">
      <c r="BK814626" s="2311"/>
    </row>
    <row r="814650" spans="63:63" x14ac:dyDescent="0.25">
      <c r="BK814650" s="2315"/>
    </row>
    <row r="814651" spans="63:63" x14ac:dyDescent="0.25">
      <c r="BK814651" s="2311"/>
    </row>
    <row r="814675" spans="63:63" x14ac:dyDescent="0.25">
      <c r="BK814675" s="2315"/>
    </row>
    <row r="814676" spans="63:63" x14ac:dyDescent="0.25">
      <c r="BK814676" s="2311"/>
    </row>
    <row r="814700" spans="63:63" x14ac:dyDescent="0.25">
      <c r="BK814700" s="2315"/>
    </row>
    <row r="814701" spans="63:63" x14ac:dyDescent="0.25">
      <c r="BK814701" s="2311"/>
    </row>
    <row r="814725" spans="63:63" x14ac:dyDescent="0.25">
      <c r="BK814725" s="2315"/>
    </row>
    <row r="814726" spans="63:63" x14ac:dyDescent="0.25">
      <c r="BK814726" s="2311"/>
    </row>
    <row r="814750" spans="63:63" x14ac:dyDescent="0.25">
      <c r="BK814750" s="2315"/>
    </row>
    <row r="814751" spans="63:63" x14ac:dyDescent="0.25">
      <c r="BK814751" s="2311"/>
    </row>
    <row r="814775" spans="63:63" x14ac:dyDescent="0.25">
      <c r="BK814775" s="2315"/>
    </row>
    <row r="814776" spans="63:63" x14ac:dyDescent="0.25">
      <c r="BK814776" s="2311"/>
    </row>
    <row r="814800" spans="63:63" x14ac:dyDescent="0.25">
      <c r="BK814800" s="2315"/>
    </row>
    <row r="814801" spans="63:63" x14ac:dyDescent="0.25">
      <c r="BK814801" s="2311"/>
    </row>
    <row r="814825" spans="63:63" x14ac:dyDescent="0.25">
      <c r="BK814825" s="2315"/>
    </row>
    <row r="814826" spans="63:63" x14ac:dyDescent="0.25">
      <c r="BK814826" s="2311"/>
    </row>
    <row r="814850" spans="63:63" x14ac:dyDescent="0.25">
      <c r="BK814850" s="2315"/>
    </row>
    <row r="814851" spans="63:63" x14ac:dyDescent="0.25">
      <c r="BK814851" s="2311"/>
    </row>
    <row r="814875" spans="63:63" x14ac:dyDescent="0.25">
      <c r="BK814875" s="2315"/>
    </row>
    <row r="814876" spans="63:63" x14ac:dyDescent="0.25">
      <c r="BK814876" s="2311"/>
    </row>
    <row r="814900" spans="63:63" x14ac:dyDescent="0.25">
      <c r="BK814900" s="2315"/>
    </row>
    <row r="814901" spans="63:63" x14ac:dyDescent="0.25">
      <c r="BK814901" s="2311"/>
    </row>
    <row r="814925" spans="63:63" x14ac:dyDescent="0.25">
      <c r="BK814925" s="2315"/>
    </row>
    <row r="814926" spans="63:63" x14ac:dyDescent="0.25">
      <c r="BK814926" s="2311"/>
    </row>
    <row r="814950" spans="63:63" x14ac:dyDescent="0.25">
      <c r="BK814950" s="2315"/>
    </row>
    <row r="814951" spans="63:63" x14ac:dyDescent="0.25">
      <c r="BK814951" s="2311"/>
    </row>
    <row r="814975" spans="63:63" x14ac:dyDescent="0.25">
      <c r="BK814975" s="2315"/>
    </row>
    <row r="814976" spans="63:63" x14ac:dyDescent="0.25">
      <c r="BK814976" s="2311"/>
    </row>
    <row r="815000" spans="63:63" x14ac:dyDescent="0.25">
      <c r="BK815000" s="2315"/>
    </row>
    <row r="815001" spans="63:63" x14ac:dyDescent="0.25">
      <c r="BK815001" s="2311"/>
    </row>
    <row r="815025" spans="63:63" x14ac:dyDescent="0.25">
      <c r="BK815025" s="2315"/>
    </row>
    <row r="815026" spans="63:63" x14ac:dyDescent="0.25">
      <c r="BK815026" s="2311"/>
    </row>
    <row r="815050" spans="63:63" x14ac:dyDescent="0.25">
      <c r="BK815050" s="2315"/>
    </row>
    <row r="815051" spans="63:63" x14ac:dyDescent="0.25">
      <c r="BK815051" s="2311"/>
    </row>
    <row r="815075" spans="63:63" x14ac:dyDescent="0.25">
      <c r="BK815075" s="2315"/>
    </row>
    <row r="815076" spans="63:63" x14ac:dyDescent="0.25">
      <c r="BK815076" s="2311"/>
    </row>
    <row r="815100" spans="63:63" x14ac:dyDescent="0.25">
      <c r="BK815100" s="2315"/>
    </row>
    <row r="815101" spans="63:63" x14ac:dyDescent="0.25">
      <c r="BK815101" s="2311"/>
    </row>
    <row r="815125" spans="63:63" x14ac:dyDescent="0.25">
      <c r="BK815125" s="2315"/>
    </row>
    <row r="815126" spans="63:63" x14ac:dyDescent="0.25">
      <c r="BK815126" s="2311"/>
    </row>
    <row r="815150" spans="63:63" x14ac:dyDescent="0.25">
      <c r="BK815150" s="2315"/>
    </row>
    <row r="815151" spans="63:63" x14ac:dyDescent="0.25">
      <c r="BK815151" s="2311"/>
    </row>
    <row r="815175" spans="63:63" x14ac:dyDescent="0.25">
      <c r="BK815175" s="2315"/>
    </row>
    <row r="815176" spans="63:63" x14ac:dyDescent="0.25">
      <c r="BK815176" s="2311"/>
    </row>
    <row r="815200" spans="63:63" x14ac:dyDescent="0.25">
      <c r="BK815200" s="2315"/>
    </row>
    <row r="815201" spans="63:63" x14ac:dyDescent="0.25">
      <c r="BK815201" s="2311"/>
    </row>
    <row r="815225" spans="63:63" x14ac:dyDescent="0.25">
      <c r="BK815225" s="2315"/>
    </row>
    <row r="815226" spans="63:63" x14ac:dyDescent="0.25">
      <c r="BK815226" s="2311"/>
    </row>
    <row r="815250" spans="63:63" x14ac:dyDescent="0.25">
      <c r="BK815250" s="2315"/>
    </row>
    <row r="815251" spans="63:63" x14ac:dyDescent="0.25">
      <c r="BK815251" s="2311"/>
    </row>
    <row r="815275" spans="63:63" x14ac:dyDescent="0.25">
      <c r="BK815275" s="2315"/>
    </row>
    <row r="815276" spans="63:63" x14ac:dyDescent="0.25">
      <c r="BK815276" s="2311"/>
    </row>
    <row r="815300" spans="63:63" x14ac:dyDescent="0.25">
      <c r="BK815300" s="2315"/>
    </row>
    <row r="815301" spans="63:63" x14ac:dyDescent="0.25">
      <c r="BK815301" s="2311"/>
    </row>
    <row r="815325" spans="63:63" x14ac:dyDescent="0.25">
      <c r="BK815325" s="2315"/>
    </row>
    <row r="815326" spans="63:63" x14ac:dyDescent="0.25">
      <c r="BK815326" s="2311"/>
    </row>
    <row r="815350" spans="63:63" x14ac:dyDescent="0.25">
      <c r="BK815350" s="2315"/>
    </row>
    <row r="815351" spans="63:63" x14ac:dyDescent="0.25">
      <c r="BK815351" s="2311"/>
    </row>
    <row r="815375" spans="63:63" x14ac:dyDescent="0.25">
      <c r="BK815375" s="2315"/>
    </row>
    <row r="815376" spans="63:63" x14ac:dyDescent="0.25">
      <c r="BK815376" s="2311"/>
    </row>
    <row r="815400" spans="63:63" x14ac:dyDescent="0.25">
      <c r="BK815400" s="2315"/>
    </row>
    <row r="815401" spans="63:63" x14ac:dyDescent="0.25">
      <c r="BK815401" s="2311"/>
    </row>
    <row r="815425" spans="63:63" x14ac:dyDescent="0.25">
      <c r="BK815425" s="2315"/>
    </row>
    <row r="815426" spans="63:63" x14ac:dyDescent="0.25">
      <c r="BK815426" s="2311"/>
    </row>
    <row r="815450" spans="63:63" x14ac:dyDescent="0.25">
      <c r="BK815450" s="2315"/>
    </row>
    <row r="815451" spans="63:63" x14ac:dyDescent="0.25">
      <c r="BK815451" s="2311"/>
    </row>
    <row r="815475" spans="63:63" x14ac:dyDescent="0.25">
      <c r="BK815475" s="2315"/>
    </row>
    <row r="815476" spans="63:63" x14ac:dyDescent="0.25">
      <c r="BK815476" s="2311"/>
    </row>
    <row r="815500" spans="63:63" x14ac:dyDescent="0.25">
      <c r="BK815500" s="2315"/>
    </row>
    <row r="815501" spans="63:63" x14ac:dyDescent="0.25">
      <c r="BK815501" s="2311"/>
    </row>
    <row r="815525" spans="63:63" x14ac:dyDescent="0.25">
      <c r="BK815525" s="2315"/>
    </row>
    <row r="815526" spans="63:63" x14ac:dyDescent="0.25">
      <c r="BK815526" s="2311"/>
    </row>
    <row r="815550" spans="63:63" x14ac:dyDescent="0.25">
      <c r="BK815550" s="2315"/>
    </row>
    <row r="815551" spans="63:63" x14ac:dyDescent="0.25">
      <c r="BK815551" s="2311"/>
    </row>
    <row r="815575" spans="63:63" x14ac:dyDescent="0.25">
      <c r="BK815575" s="2315"/>
    </row>
    <row r="815576" spans="63:63" x14ac:dyDescent="0.25">
      <c r="BK815576" s="2311"/>
    </row>
    <row r="815600" spans="63:63" x14ac:dyDescent="0.25">
      <c r="BK815600" s="2315"/>
    </row>
    <row r="815601" spans="63:63" x14ac:dyDescent="0.25">
      <c r="BK815601" s="2311"/>
    </row>
    <row r="815625" spans="63:63" x14ac:dyDescent="0.25">
      <c r="BK815625" s="2315"/>
    </row>
    <row r="815626" spans="63:63" x14ac:dyDescent="0.25">
      <c r="BK815626" s="2311"/>
    </row>
    <row r="815650" spans="63:63" x14ac:dyDescent="0.25">
      <c r="BK815650" s="2315"/>
    </row>
    <row r="815651" spans="63:63" x14ac:dyDescent="0.25">
      <c r="BK815651" s="2311"/>
    </row>
    <row r="815675" spans="63:63" x14ac:dyDescent="0.25">
      <c r="BK815675" s="2315"/>
    </row>
    <row r="815676" spans="63:63" x14ac:dyDescent="0.25">
      <c r="BK815676" s="2311"/>
    </row>
    <row r="815700" spans="63:63" x14ac:dyDescent="0.25">
      <c r="BK815700" s="2315"/>
    </row>
    <row r="815701" spans="63:63" x14ac:dyDescent="0.25">
      <c r="BK815701" s="2311"/>
    </row>
    <row r="815725" spans="63:63" x14ac:dyDescent="0.25">
      <c r="BK815725" s="2315"/>
    </row>
    <row r="815726" spans="63:63" x14ac:dyDescent="0.25">
      <c r="BK815726" s="2311"/>
    </row>
    <row r="815750" spans="63:63" x14ac:dyDescent="0.25">
      <c r="BK815750" s="2315"/>
    </row>
    <row r="815751" spans="63:63" x14ac:dyDescent="0.25">
      <c r="BK815751" s="2311"/>
    </row>
    <row r="815775" spans="63:63" x14ac:dyDescent="0.25">
      <c r="BK815775" s="2315"/>
    </row>
    <row r="815776" spans="63:63" x14ac:dyDescent="0.25">
      <c r="BK815776" s="2311"/>
    </row>
    <row r="815800" spans="63:63" x14ac:dyDescent="0.25">
      <c r="BK815800" s="2315"/>
    </row>
    <row r="815801" spans="63:63" x14ac:dyDescent="0.25">
      <c r="BK815801" s="2311"/>
    </row>
    <row r="815825" spans="63:63" x14ac:dyDescent="0.25">
      <c r="BK815825" s="2315"/>
    </row>
    <row r="815826" spans="63:63" x14ac:dyDescent="0.25">
      <c r="BK815826" s="2311"/>
    </row>
    <row r="815850" spans="63:63" x14ac:dyDescent="0.25">
      <c r="BK815850" s="2315"/>
    </row>
    <row r="815851" spans="63:63" x14ac:dyDescent="0.25">
      <c r="BK815851" s="2311"/>
    </row>
    <row r="815875" spans="63:63" x14ac:dyDescent="0.25">
      <c r="BK815875" s="2315"/>
    </row>
    <row r="815876" spans="63:63" x14ac:dyDescent="0.25">
      <c r="BK815876" s="2311"/>
    </row>
    <row r="815900" spans="63:63" x14ac:dyDescent="0.25">
      <c r="BK815900" s="2315"/>
    </row>
    <row r="815901" spans="63:63" x14ac:dyDescent="0.25">
      <c r="BK815901" s="2311"/>
    </row>
    <row r="815925" spans="63:63" x14ac:dyDescent="0.25">
      <c r="BK815925" s="2315"/>
    </row>
    <row r="815926" spans="63:63" x14ac:dyDescent="0.25">
      <c r="BK815926" s="2311"/>
    </row>
    <row r="815950" spans="63:63" x14ac:dyDescent="0.25">
      <c r="BK815950" s="2315"/>
    </row>
    <row r="815951" spans="63:63" x14ac:dyDescent="0.25">
      <c r="BK815951" s="2311"/>
    </row>
    <row r="815975" spans="63:63" x14ac:dyDescent="0.25">
      <c r="BK815975" s="2315"/>
    </row>
    <row r="815976" spans="63:63" x14ac:dyDescent="0.25">
      <c r="BK815976" s="2311"/>
    </row>
    <row r="816000" spans="63:63" x14ac:dyDescent="0.25">
      <c r="BK816000" s="2315"/>
    </row>
    <row r="816001" spans="63:63" x14ac:dyDescent="0.25">
      <c r="BK816001" s="2311"/>
    </row>
    <row r="816025" spans="63:63" x14ac:dyDescent="0.25">
      <c r="BK816025" s="2315"/>
    </row>
    <row r="816026" spans="63:63" x14ac:dyDescent="0.25">
      <c r="BK816026" s="2311"/>
    </row>
    <row r="816050" spans="63:63" x14ac:dyDescent="0.25">
      <c r="BK816050" s="2315"/>
    </row>
    <row r="816051" spans="63:63" x14ac:dyDescent="0.25">
      <c r="BK816051" s="2311"/>
    </row>
    <row r="816075" spans="63:63" x14ac:dyDescent="0.25">
      <c r="BK816075" s="2315"/>
    </row>
    <row r="816076" spans="63:63" x14ac:dyDescent="0.25">
      <c r="BK816076" s="2311"/>
    </row>
    <row r="816100" spans="63:63" x14ac:dyDescent="0.25">
      <c r="BK816100" s="2315"/>
    </row>
    <row r="816101" spans="63:63" x14ac:dyDescent="0.25">
      <c r="BK816101" s="2311"/>
    </row>
    <row r="816125" spans="63:63" x14ac:dyDescent="0.25">
      <c r="BK816125" s="2315"/>
    </row>
    <row r="816126" spans="63:63" x14ac:dyDescent="0.25">
      <c r="BK816126" s="2311"/>
    </row>
    <row r="816150" spans="63:63" x14ac:dyDescent="0.25">
      <c r="BK816150" s="2315"/>
    </row>
    <row r="816151" spans="63:63" x14ac:dyDescent="0.25">
      <c r="BK816151" s="2311"/>
    </row>
    <row r="816175" spans="63:63" x14ac:dyDescent="0.25">
      <c r="BK816175" s="2315"/>
    </row>
    <row r="816176" spans="63:63" x14ac:dyDescent="0.25">
      <c r="BK816176" s="2311"/>
    </row>
    <row r="816200" spans="63:63" x14ac:dyDescent="0.25">
      <c r="BK816200" s="2315"/>
    </row>
    <row r="816201" spans="63:63" x14ac:dyDescent="0.25">
      <c r="BK816201" s="2311"/>
    </row>
    <row r="816225" spans="63:63" x14ac:dyDescent="0.25">
      <c r="BK816225" s="2315"/>
    </row>
    <row r="816226" spans="63:63" x14ac:dyDescent="0.25">
      <c r="BK816226" s="2311"/>
    </row>
    <row r="816250" spans="63:63" x14ac:dyDescent="0.25">
      <c r="BK816250" s="2315"/>
    </row>
    <row r="816251" spans="63:63" x14ac:dyDescent="0.25">
      <c r="BK816251" s="2311"/>
    </row>
    <row r="816275" spans="63:63" x14ac:dyDescent="0.25">
      <c r="BK816275" s="2315"/>
    </row>
    <row r="816276" spans="63:63" x14ac:dyDescent="0.25">
      <c r="BK816276" s="2311"/>
    </row>
    <row r="816300" spans="63:63" x14ac:dyDescent="0.25">
      <c r="BK816300" s="2315"/>
    </row>
    <row r="816301" spans="63:63" x14ac:dyDescent="0.25">
      <c r="BK816301" s="2311"/>
    </row>
    <row r="816325" spans="63:63" x14ac:dyDescent="0.25">
      <c r="BK816325" s="2315"/>
    </row>
    <row r="816326" spans="63:63" x14ac:dyDescent="0.25">
      <c r="BK816326" s="2311"/>
    </row>
    <row r="816350" spans="63:63" x14ac:dyDescent="0.25">
      <c r="BK816350" s="2315"/>
    </row>
    <row r="816351" spans="63:63" x14ac:dyDescent="0.25">
      <c r="BK816351" s="2311"/>
    </row>
    <row r="816375" spans="63:63" x14ac:dyDescent="0.25">
      <c r="BK816375" s="2315"/>
    </row>
    <row r="816376" spans="63:63" x14ac:dyDescent="0.25">
      <c r="BK816376" s="2311"/>
    </row>
    <row r="816400" spans="63:63" x14ac:dyDescent="0.25">
      <c r="BK816400" s="2315"/>
    </row>
    <row r="816401" spans="63:63" x14ac:dyDescent="0.25">
      <c r="BK816401" s="2311"/>
    </row>
    <row r="816425" spans="63:63" x14ac:dyDescent="0.25">
      <c r="BK816425" s="2315"/>
    </row>
    <row r="816426" spans="63:63" x14ac:dyDescent="0.25">
      <c r="BK816426" s="2311"/>
    </row>
    <row r="816450" spans="63:63" x14ac:dyDescent="0.25">
      <c r="BK816450" s="2315"/>
    </row>
    <row r="816451" spans="63:63" x14ac:dyDescent="0.25">
      <c r="BK816451" s="2311"/>
    </row>
    <row r="816475" spans="63:63" x14ac:dyDescent="0.25">
      <c r="BK816475" s="2315"/>
    </row>
    <row r="816476" spans="63:63" x14ac:dyDescent="0.25">
      <c r="BK816476" s="2311"/>
    </row>
    <row r="816500" spans="63:63" x14ac:dyDescent="0.25">
      <c r="BK816500" s="2315"/>
    </row>
    <row r="816501" spans="63:63" x14ac:dyDescent="0.25">
      <c r="BK816501" s="2311"/>
    </row>
    <row r="816525" spans="63:63" x14ac:dyDescent="0.25">
      <c r="BK816525" s="2315"/>
    </row>
    <row r="816526" spans="63:63" x14ac:dyDescent="0.25">
      <c r="BK816526" s="2311"/>
    </row>
    <row r="816550" spans="63:63" x14ac:dyDescent="0.25">
      <c r="BK816550" s="2315"/>
    </row>
    <row r="816551" spans="63:63" x14ac:dyDescent="0.25">
      <c r="BK816551" s="2311"/>
    </row>
    <row r="816575" spans="63:63" x14ac:dyDescent="0.25">
      <c r="BK816575" s="2315"/>
    </row>
    <row r="816576" spans="63:63" x14ac:dyDescent="0.25">
      <c r="BK816576" s="2311"/>
    </row>
    <row r="816600" spans="63:63" x14ac:dyDescent="0.25">
      <c r="BK816600" s="2315"/>
    </row>
    <row r="816601" spans="63:63" x14ac:dyDescent="0.25">
      <c r="BK816601" s="2311"/>
    </row>
    <row r="816625" spans="63:63" x14ac:dyDescent="0.25">
      <c r="BK816625" s="2315"/>
    </row>
    <row r="816626" spans="63:63" x14ac:dyDescent="0.25">
      <c r="BK816626" s="2311"/>
    </row>
    <row r="816650" spans="63:63" x14ac:dyDescent="0.25">
      <c r="BK816650" s="2315"/>
    </row>
    <row r="816651" spans="63:63" x14ac:dyDescent="0.25">
      <c r="BK816651" s="2311"/>
    </row>
    <row r="816675" spans="63:63" x14ac:dyDescent="0.25">
      <c r="BK816675" s="2315"/>
    </row>
    <row r="816676" spans="63:63" x14ac:dyDescent="0.25">
      <c r="BK816676" s="2311"/>
    </row>
    <row r="816700" spans="63:63" x14ac:dyDescent="0.25">
      <c r="BK816700" s="2315"/>
    </row>
    <row r="816701" spans="63:63" x14ac:dyDescent="0.25">
      <c r="BK816701" s="2311"/>
    </row>
    <row r="816725" spans="63:63" x14ac:dyDescent="0.25">
      <c r="BK816725" s="2315"/>
    </row>
    <row r="816726" spans="63:63" x14ac:dyDescent="0.25">
      <c r="BK816726" s="2311"/>
    </row>
    <row r="816750" spans="63:63" x14ac:dyDescent="0.25">
      <c r="BK816750" s="2315"/>
    </row>
    <row r="816751" spans="63:63" x14ac:dyDescent="0.25">
      <c r="BK816751" s="2311"/>
    </row>
    <row r="816775" spans="63:63" x14ac:dyDescent="0.25">
      <c r="BK816775" s="2315"/>
    </row>
    <row r="816776" spans="63:63" x14ac:dyDescent="0.25">
      <c r="BK816776" s="2311"/>
    </row>
    <row r="816800" spans="63:63" x14ac:dyDescent="0.25">
      <c r="BK816800" s="2315"/>
    </row>
    <row r="816801" spans="63:63" x14ac:dyDescent="0.25">
      <c r="BK816801" s="2311"/>
    </row>
    <row r="816825" spans="63:63" x14ac:dyDescent="0.25">
      <c r="BK816825" s="2315"/>
    </row>
    <row r="816826" spans="63:63" x14ac:dyDescent="0.25">
      <c r="BK816826" s="2311"/>
    </row>
    <row r="816850" spans="63:63" x14ac:dyDescent="0.25">
      <c r="BK816850" s="2315"/>
    </row>
    <row r="816851" spans="63:63" x14ac:dyDescent="0.25">
      <c r="BK816851" s="2311"/>
    </row>
    <row r="816875" spans="63:63" x14ac:dyDescent="0.25">
      <c r="BK816875" s="2315"/>
    </row>
    <row r="816876" spans="63:63" x14ac:dyDescent="0.25">
      <c r="BK816876" s="2311"/>
    </row>
    <row r="816900" spans="63:63" x14ac:dyDescent="0.25">
      <c r="BK816900" s="2315"/>
    </row>
    <row r="816901" spans="63:63" x14ac:dyDescent="0.25">
      <c r="BK816901" s="2311"/>
    </row>
    <row r="816925" spans="63:63" x14ac:dyDescent="0.25">
      <c r="BK816925" s="2315"/>
    </row>
    <row r="816926" spans="63:63" x14ac:dyDescent="0.25">
      <c r="BK816926" s="2311"/>
    </row>
    <row r="816950" spans="63:63" x14ac:dyDescent="0.25">
      <c r="BK816950" s="2315"/>
    </row>
    <row r="816951" spans="63:63" x14ac:dyDescent="0.25">
      <c r="BK816951" s="2311"/>
    </row>
    <row r="816975" spans="63:63" x14ac:dyDescent="0.25">
      <c r="BK816975" s="2315"/>
    </row>
    <row r="816976" spans="63:63" x14ac:dyDescent="0.25">
      <c r="BK816976" s="2311"/>
    </row>
    <row r="817000" spans="63:63" x14ac:dyDescent="0.25">
      <c r="BK817000" s="2315"/>
    </row>
    <row r="817001" spans="63:63" x14ac:dyDescent="0.25">
      <c r="BK817001" s="2311"/>
    </row>
    <row r="817025" spans="63:63" x14ac:dyDescent="0.25">
      <c r="BK817025" s="2315"/>
    </row>
    <row r="817026" spans="63:63" x14ac:dyDescent="0.25">
      <c r="BK817026" s="2311"/>
    </row>
    <row r="817050" spans="63:63" x14ac:dyDescent="0.25">
      <c r="BK817050" s="2315"/>
    </row>
    <row r="817051" spans="63:63" x14ac:dyDescent="0.25">
      <c r="BK817051" s="2311"/>
    </row>
    <row r="817075" spans="63:63" x14ac:dyDescent="0.25">
      <c r="BK817075" s="2315"/>
    </row>
    <row r="817076" spans="63:63" x14ac:dyDescent="0.25">
      <c r="BK817076" s="2311"/>
    </row>
    <row r="817100" spans="63:63" x14ac:dyDescent="0.25">
      <c r="BK817100" s="2315"/>
    </row>
    <row r="817101" spans="63:63" x14ac:dyDescent="0.25">
      <c r="BK817101" s="2311"/>
    </row>
    <row r="817125" spans="63:63" x14ac:dyDescent="0.25">
      <c r="BK817125" s="2315"/>
    </row>
    <row r="817126" spans="63:63" x14ac:dyDescent="0.25">
      <c r="BK817126" s="2311"/>
    </row>
    <row r="817150" spans="63:63" x14ac:dyDescent="0.25">
      <c r="BK817150" s="2315"/>
    </row>
    <row r="817151" spans="63:63" x14ac:dyDescent="0.25">
      <c r="BK817151" s="2311"/>
    </row>
    <row r="817175" spans="63:63" x14ac:dyDescent="0.25">
      <c r="BK817175" s="2315"/>
    </row>
    <row r="817176" spans="63:63" x14ac:dyDescent="0.25">
      <c r="BK817176" s="2311"/>
    </row>
    <row r="817200" spans="63:63" x14ac:dyDescent="0.25">
      <c r="BK817200" s="2315"/>
    </row>
    <row r="817201" spans="63:63" x14ac:dyDescent="0.25">
      <c r="BK817201" s="2311"/>
    </row>
    <row r="817225" spans="63:63" x14ac:dyDescent="0.25">
      <c r="BK817225" s="2315"/>
    </row>
    <row r="817226" spans="63:63" x14ac:dyDescent="0.25">
      <c r="BK817226" s="2311"/>
    </row>
    <row r="817250" spans="63:63" x14ac:dyDescent="0.25">
      <c r="BK817250" s="2315"/>
    </row>
    <row r="817251" spans="63:63" x14ac:dyDescent="0.25">
      <c r="BK817251" s="2311"/>
    </row>
    <row r="817275" spans="63:63" x14ac:dyDescent="0.25">
      <c r="BK817275" s="2315"/>
    </row>
    <row r="817276" spans="63:63" x14ac:dyDescent="0.25">
      <c r="BK817276" s="2311"/>
    </row>
    <row r="817300" spans="63:63" x14ac:dyDescent="0.25">
      <c r="BK817300" s="2315"/>
    </row>
    <row r="817301" spans="63:63" x14ac:dyDescent="0.25">
      <c r="BK817301" s="2311"/>
    </row>
    <row r="817325" spans="63:63" x14ac:dyDescent="0.25">
      <c r="BK817325" s="2315"/>
    </row>
    <row r="817326" spans="63:63" x14ac:dyDescent="0.25">
      <c r="BK817326" s="2311"/>
    </row>
    <row r="817350" spans="63:63" x14ac:dyDescent="0.25">
      <c r="BK817350" s="2315"/>
    </row>
    <row r="817351" spans="63:63" x14ac:dyDescent="0.25">
      <c r="BK817351" s="2311"/>
    </row>
    <row r="817375" spans="63:63" x14ac:dyDescent="0.25">
      <c r="BK817375" s="2315"/>
    </row>
    <row r="817376" spans="63:63" x14ac:dyDescent="0.25">
      <c r="BK817376" s="2311"/>
    </row>
    <row r="817400" spans="63:63" x14ac:dyDescent="0.25">
      <c r="BK817400" s="2315"/>
    </row>
    <row r="817401" spans="63:63" x14ac:dyDescent="0.25">
      <c r="BK817401" s="2311"/>
    </row>
    <row r="817425" spans="63:63" x14ac:dyDescent="0.25">
      <c r="BK817425" s="2315"/>
    </row>
    <row r="817426" spans="63:63" x14ac:dyDescent="0.25">
      <c r="BK817426" s="2311"/>
    </row>
    <row r="817450" spans="63:63" x14ac:dyDescent="0.25">
      <c r="BK817450" s="2315"/>
    </row>
    <row r="817451" spans="63:63" x14ac:dyDescent="0.25">
      <c r="BK817451" s="2311"/>
    </row>
    <row r="817475" spans="63:63" x14ac:dyDescent="0.25">
      <c r="BK817475" s="2315"/>
    </row>
    <row r="817476" spans="63:63" x14ac:dyDescent="0.25">
      <c r="BK817476" s="2311"/>
    </row>
    <row r="817500" spans="63:63" x14ac:dyDescent="0.25">
      <c r="BK817500" s="2315"/>
    </row>
    <row r="817501" spans="63:63" x14ac:dyDescent="0.25">
      <c r="BK817501" s="2311"/>
    </row>
    <row r="817525" spans="63:63" x14ac:dyDescent="0.25">
      <c r="BK817525" s="2315"/>
    </row>
    <row r="817526" spans="63:63" x14ac:dyDescent="0.25">
      <c r="BK817526" s="2311"/>
    </row>
    <row r="817550" spans="63:63" x14ac:dyDescent="0.25">
      <c r="BK817550" s="2315"/>
    </row>
    <row r="817551" spans="63:63" x14ac:dyDescent="0.25">
      <c r="BK817551" s="2311"/>
    </row>
    <row r="817575" spans="63:63" x14ac:dyDescent="0.25">
      <c r="BK817575" s="2315"/>
    </row>
    <row r="817576" spans="63:63" x14ac:dyDescent="0.25">
      <c r="BK817576" s="2311"/>
    </row>
    <row r="817600" spans="63:63" x14ac:dyDescent="0.25">
      <c r="BK817600" s="2315"/>
    </row>
    <row r="817601" spans="63:63" x14ac:dyDescent="0.25">
      <c r="BK817601" s="2311"/>
    </row>
    <row r="817625" spans="63:63" x14ac:dyDescent="0.25">
      <c r="BK817625" s="2315"/>
    </row>
    <row r="817626" spans="63:63" x14ac:dyDescent="0.25">
      <c r="BK817626" s="2311"/>
    </row>
    <row r="817650" spans="63:63" x14ac:dyDescent="0.25">
      <c r="BK817650" s="2315"/>
    </row>
    <row r="817651" spans="63:63" x14ac:dyDescent="0.25">
      <c r="BK817651" s="2311"/>
    </row>
    <row r="817675" spans="63:63" x14ac:dyDescent="0.25">
      <c r="BK817675" s="2315"/>
    </row>
    <row r="817676" spans="63:63" x14ac:dyDescent="0.25">
      <c r="BK817676" s="2311"/>
    </row>
    <row r="817700" spans="63:63" x14ac:dyDescent="0.25">
      <c r="BK817700" s="2315"/>
    </row>
    <row r="817701" spans="63:63" x14ac:dyDescent="0.25">
      <c r="BK817701" s="2311"/>
    </row>
    <row r="817725" spans="63:63" x14ac:dyDescent="0.25">
      <c r="BK817725" s="2315"/>
    </row>
    <row r="817726" spans="63:63" x14ac:dyDescent="0.25">
      <c r="BK817726" s="2311"/>
    </row>
    <row r="817750" spans="63:63" x14ac:dyDescent="0.25">
      <c r="BK817750" s="2315"/>
    </row>
    <row r="817751" spans="63:63" x14ac:dyDescent="0.25">
      <c r="BK817751" s="2311"/>
    </row>
    <row r="817775" spans="63:63" x14ac:dyDescent="0.25">
      <c r="BK817775" s="2315"/>
    </row>
    <row r="817776" spans="63:63" x14ac:dyDescent="0.25">
      <c r="BK817776" s="2311"/>
    </row>
    <row r="817800" spans="63:63" x14ac:dyDescent="0.25">
      <c r="BK817800" s="2315"/>
    </row>
    <row r="817801" spans="63:63" x14ac:dyDescent="0.25">
      <c r="BK817801" s="2311"/>
    </row>
    <row r="817825" spans="63:63" x14ac:dyDescent="0.25">
      <c r="BK817825" s="2315"/>
    </row>
    <row r="817826" spans="63:63" x14ac:dyDescent="0.25">
      <c r="BK817826" s="2311"/>
    </row>
    <row r="817850" spans="63:63" x14ac:dyDescent="0.25">
      <c r="BK817850" s="2315"/>
    </row>
    <row r="817851" spans="63:63" x14ac:dyDescent="0.25">
      <c r="BK817851" s="2311"/>
    </row>
    <row r="817875" spans="63:63" x14ac:dyDescent="0.25">
      <c r="BK817875" s="2315"/>
    </row>
    <row r="817876" spans="63:63" x14ac:dyDescent="0.25">
      <c r="BK817876" s="2311"/>
    </row>
    <row r="817900" spans="63:63" x14ac:dyDescent="0.25">
      <c r="BK817900" s="2315"/>
    </row>
    <row r="817901" spans="63:63" x14ac:dyDescent="0.25">
      <c r="BK817901" s="2311"/>
    </row>
    <row r="817925" spans="63:63" x14ac:dyDescent="0.25">
      <c r="BK817925" s="2315"/>
    </row>
    <row r="817926" spans="63:63" x14ac:dyDescent="0.25">
      <c r="BK817926" s="2311"/>
    </row>
    <row r="817950" spans="63:63" x14ac:dyDescent="0.25">
      <c r="BK817950" s="2315"/>
    </row>
    <row r="817951" spans="63:63" x14ac:dyDescent="0.25">
      <c r="BK817951" s="2311"/>
    </row>
    <row r="817975" spans="63:63" x14ac:dyDescent="0.25">
      <c r="BK817975" s="2315"/>
    </row>
    <row r="817976" spans="63:63" x14ac:dyDescent="0.25">
      <c r="BK817976" s="2311"/>
    </row>
    <row r="818000" spans="63:63" x14ac:dyDescent="0.25">
      <c r="BK818000" s="2315"/>
    </row>
    <row r="818001" spans="63:63" x14ac:dyDescent="0.25">
      <c r="BK818001" s="2311"/>
    </row>
    <row r="818025" spans="63:63" x14ac:dyDescent="0.25">
      <c r="BK818025" s="2315"/>
    </row>
    <row r="818026" spans="63:63" x14ac:dyDescent="0.25">
      <c r="BK818026" s="2311"/>
    </row>
    <row r="818050" spans="63:63" x14ac:dyDescent="0.25">
      <c r="BK818050" s="2315"/>
    </row>
    <row r="818051" spans="63:63" x14ac:dyDescent="0.25">
      <c r="BK818051" s="2311"/>
    </row>
    <row r="818075" spans="63:63" x14ac:dyDescent="0.25">
      <c r="BK818075" s="2315"/>
    </row>
    <row r="818076" spans="63:63" x14ac:dyDescent="0.25">
      <c r="BK818076" s="2311"/>
    </row>
    <row r="818100" spans="63:63" x14ac:dyDescent="0.25">
      <c r="BK818100" s="2315"/>
    </row>
    <row r="818101" spans="63:63" x14ac:dyDescent="0.25">
      <c r="BK818101" s="2311"/>
    </row>
    <row r="818125" spans="63:63" x14ac:dyDescent="0.25">
      <c r="BK818125" s="2315"/>
    </row>
    <row r="818126" spans="63:63" x14ac:dyDescent="0.25">
      <c r="BK818126" s="2311"/>
    </row>
    <row r="818150" spans="63:63" x14ac:dyDescent="0.25">
      <c r="BK818150" s="2315"/>
    </row>
    <row r="818151" spans="63:63" x14ac:dyDescent="0.25">
      <c r="BK818151" s="2311"/>
    </row>
    <row r="818175" spans="63:63" x14ac:dyDescent="0.25">
      <c r="BK818175" s="2315"/>
    </row>
    <row r="818176" spans="63:63" x14ac:dyDescent="0.25">
      <c r="BK818176" s="2311"/>
    </row>
    <row r="818200" spans="63:63" x14ac:dyDescent="0.25">
      <c r="BK818200" s="2315"/>
    </row>
    <row r="818201" spans="63:63" x14ac:dyDescent="0.25">
      <c r="BK818201" s="2311"/>
    </row>
    <row r="818225" spans="63:63" x14ac:dyDescent="0.25">
      <c r="BK818225" s="2315"/>
    </row>
    <row r="818226" spans="63:63" x14ac:dyDescent="0.25">
      <c r="BK818226" s="2311"/>
    </row>
    <row r="818250" spans="63:63" x14ac:dyDescent="0.25">
      <c r="BK818250" s="2315"/>
    </row>
    <row r="818251" spans="63:63" x14ac:dyDescent="0.25">
      <c r="BK818251" s="2311"/>
    </row>
    <row r="818275" spans="63:63" x14ac:dyDescent="0.25">
      <c r="BK818275" s="2315"/>
    </row>
    <row r="818276" spans="63:63" x14ac:dyDescent="0.25">
      <c r="BK818276" s="2311"/>
    </row>
    <row r="818300" spans="63:63" x14ac:dyDescent="0.25">
      <c r="BK818300" s="2315"/>
    </row>
    <row r="818301" spans="63:63" x14ac:dyDescent="0.25">
      <c r="BK818301" s="2311"/>
    </row>
    <row r="818325" spans="63:63" x14ac:dyDescent="0.25">
      <c r="BK818325" s="2315"/>
    </row>
    <row r="818326" spans="63:63" x14ac:dyDescent="0.25">
      <c r="BK818326" s="2311"/>
    </row>
    <row r="818350" spans="63:63" x14ac:dyDescent="0.25">
      <c r="BK818350" s="2315"/>
    </row>
    <row r="818351" spans="63:63" x14ac:dyDescent="0.25">
      <c r="BK818351" s="2311"/>
    </row>
    <row r="818375" spans="63:63" x14ac:dyDescent="0.25">
      <c r="BK818375" s="2315"/>
    </row>
    <row r="818376" spans="63:63" x14ac:dyDescent="0.25">
      <c r="BK818376" s="2311"/>
    </row>
    <row r="818400" spans="63:63" x14ac:dyDescent="0.25">
      <c r="BK818400" s="2315"/>
    </row>
    <row r="818401" spans="63:63" x14ac:dyDescent="0.25">
      <c r="BK818401" s="2311"/>
    </row>
    <row r="818425" spans="63:63" x14ac:dyDescent="0.25">
      <c r="BK818425" s="2315"/>
    </row>
    <row r="818426" spans="63:63" x14ac:dyDescent="0.25">
      <c r="BK818426" s="2311"/>
    </row>
    <row r="818450" spans="63:63" x14ac:dyDescent="0.25">
      <c r="BK818450" s="2315"/>
    </row>
    <row r="818451" spans="63:63" x14ac:dyDescent="0.25">
      <c r="BK818451" s="2311"/>
    </row>
    <row r="818475" spans="63:63" x14ac:dyDescent="0.25">
      <c r="BK818475" s="2315"/>
    </row>
    <row r="818476" spans="63:63" x14ac:dyDescent="0.25">
      <c r="BK818476" s="2311"/>
    </row>
    <row r="818500" spans="63:63" x14ac:dyDescent="0.25">
      <c r="BK818500" s="2315"/>
    </row>
    <row r="818501" spans="63:63" x14ac:dyDescent="0.25">
      <c r="BK818501" s="2311"/>
    </row>
    <row r="818525" spans="63:63" x14ac:dyDescent="0.25">
      <c r="BK818525" s="2315"/>
    </row>
    <row r="818526" spans="63:63" x14ac:dyDescent="0.25">
      <c r="BK818526" s="2311"/>
    </row>
    <row r="818550" spans="63:63" x14ac:dyDescent="0.25">
      <c r="BK818550" s="2315"/>
    </row>
    <row r="818551" spans="63:63" x14ac:dyDescent="0.25">
      <c r="BK818551" s="2311"/>
    </row>
    <row r="818575" spans="63:63" x14ac:dyDescent="0.25">
      <c r="BK818575" s="2315"/>
    </row>
    <row r="818576" spans="63:63" x14ac:dyDescent="0.25">
      <c r="BK818576" s="2311"/>
    </row>
    <row r="818600" spans="63:63" x14ac:dyDescent="0.25">
      <c r="BK818600" s="2315"/>
    </row>
    <row r="818601" spans="63:63" x14ac:dyDescent="0.25">
      <c r="BK818601" s="2311"/>
    </row>
    <row r="818625" spans="63:63" x14ac:dyDescent="0.25">
      <c r="BK818625" s="2315"/>
    </row>
    <row r="818626" spans="63:63" x14ac:dyDescent="0.25">
      <c r="BK818626" s="2311"/>
    </row>
    <row r="818650" spans="63:63" x14ac:dyDescent="0.25">
      <c r="BK818650" s="2315"/>
    </row>
    <row r="818651" spans="63:63" x14ac:dyDescent="0.25">
      <c r="BK818651" s="2311"/>
    </row>
    <row r="818675" spans="63:63" x14ac:dyDescent="0.25">
      <c r="BK818675" s="2315"/>
    </row>
    <row r="818676" spans="63:63" x14ac:dyDescent="0.25">
      <c r="BK818676" s="2311"/>
    </row>
    <row r="818700" spans="63:63" x14ac:dyDescent="0.25">
      <c r="BK818700" s="2315"/>
    </row>
    <row r="818701" spans="63:63" x14ac:dyDescent="0.25">
      <c r="BK818701" s="2311"/>
    </row>
    <row r="818725" spans="63:63" x14ac:dyDescent="0.25">
      <c r="BK818725" s="2315"/>
    </row>
    <row r="818726" spans="63:63" x14ac:dyDescent="0.25">
      <c r="BK818726" s="2311"/>
    </row>
    <row r="818750" spans="63:63" x14ac:dyDescent="0.25">
      <c r="BK818750" s="2315"/>
    </row>
    <row r="818751" spans="63:63" x14ac:dyDescent="0.25">
      <c r="BK818751" s="2311"/>
    </row>
    <row r="818775" spans="63:63" x14ac:dyDescent="0.25">
      <c r="BK818775" s="2315"/>
    </row>
    <row r="818776" spans="63:63" x14ac:dyDescent="0.25">
      <c r="BK818776" s="2311"/>
    </row>
    <row r="818800" spans="63:63" x14ac:dyDescent="0.25">
      <c r="BK818800" s="2315"/>
    </row>
    <row r="818801" spans="63:63" x14ac:dyDescent="0.25">
      <c r="BK818801" s="2311"/>
    </row>
    <row r="818825" spans="63:63" x14ac:dyDescent="0.25">
      <c r="BK818825" s="2315"/>
    </row>
    <row r="818826" spans="63:63" x14ac:dyDescent="0.25">
      <c r="BK818826" s="2311"/>
    </row>
    <row r="818850" spans="63:63" x14ac:dyDescent="0.25">
      <c r="BK818850" s="2315"/>
    </row>
    <row r="818851" spans="63:63" x14ac:dyDescent="0.25">
      <c r="BK818851" s="2311"/>
    </row>
    <row r="818875" spans="63:63" x14ac:dyDescent="0.25">
      <c r="BK818875" s="2315"/>
    </row>
    <row r="818876" spans="63:63" x14ac:dyDescent="0.25">
      <c r="BK818876" s="2311"/>
    </row>
    <row r="818900" spans="63:63" x14ac:dyDescent="0.25">
      <c r="BK818900" s="2315"/>
    </row>
    <row r="818901" spans="63:63" x14ac:dyDescent="0.25">
      <c r="BK818901" s="2311"/>
    </row>
    <row r="818925" spans="63:63" x14ac:dyDescent="0.25">
      <c r="BK818925" s="2315"/>
    </row>
    <row r="818926" spans="63:63" x14ac:dyDescent="0.25">
      <c r="BK818926" s="2311"/>
    </row>
    <row r="818950" spans="63:63" x14ac:dyDescent="0.25">
      <c r="BK818950" s="2315"/>
    </row>
    <row r="818951" spans="63:63" x14ac:dyDescent="0.25">
      <c r="BK818951" s="2311"/>
    </row>
    <row r="818975" spans="63:63" x14ac:dyDescent="0.25">
      <c r="BK818975" s="2315"/>
    </row>
    <row r="818976" spans="63:63" x14ac:dyDescent="0.25">
      <c r="BK818976" s="2311"/>
    </row>
    <row r="819000" spans="63:63" x14ac:dyDescent="0.25">
      <c r="BK819000" s="2315"/>
    </row>
    <row r="819001" spans="63:63" x14ac:dyDescent="0.25">
      <c r="BK819001" s="2311"/>
    </row>
    <row r="819025" spans="63:63" x14ac:dyDescent="0.25">
      <c r="BK819025" s="2315"/>
    </row>
    <row r="819026" spans="63:63" x14ac:dyDescent="0.25">
      <c r="BK819026" s="2311"/>
    </row>
    <row r="819050" spans="63:63" x14ac:dyDescent="0.25">
      <c r="BK819050" s="2315"/>
    </row>
    <row r="819051" spans="63:63" x14ac:dyDescent="0.25">
      <c r="BK819051" s="2311"/>
    </row>
    <row r="819075" spans="63:63" x14ac:dyDescent="0.25">
      <c r="BK819075" s="2315"/>
    </row>
    <row r="819076" spans="63:63" x14ac:dyDescent="0.25">
      <c r="BK819076" s="2311"/>
    </row>
    <row r="819100" spans="63:63" x14ac:dyDescent="0.25">
      <c r="BK819100" s="2315"/>
    </row>
    <row r="819101" spans="63:63" x14ac:dyDescent="0.25">
      <c r="BK819101" s="2311"/>
    </row>
    <row r="819125" spans="63:63" x14ac:dyDescent="0.25">
      <c r="BK819125" s="2315"/>
    </row>
    <row r="819126" spans="63:63" x14ac:dyDescent="0.25">
      <c r="BK819126" s="2311"/>
    </row>
    <row r="819150" spans="63:63" x14ac:dyDescent="0.25">
      <c r="BK819150" s="2315"/>
    </row>
    <row r="819151" spans="63:63" x14ac:dyDescent="0.25">
      <c r="BK819151" s="2311"/>
    </row>
    <row r="819175" spans="63:63" x14ac:dyDescent="0.25">
      <c r="BK819175" s="2315"/>
    </row>
    <row r="819176" spans="63:63" x14ac:dyDescent="0.25">
      <c r="BK819176" s="2311"/>
    </row>
    <row r="819200" spans="63:63" x14ac:dyDescent="0.25">
      <c r="BK819200" s="2315"/>
    </row>
    <row r="819201" spans="63:63" x14ac:dyDescent="0.25">
      <c r="BK819201" s="2311"/>
    </row>
    <row r="819225" spans="63:63" x14ac:dyDescent="0.25">
      <c r="BK819225" s="2315"/>
    </row>
    <row r="819226" spans="63:63" x14ac:dyDescent="0.25">
      <c r="BK819226" s="2311"/>
    </row>
    <row r="819250" spans="63:63" x14ac:dyDescent="0.25">
      <c r="BK819250" s="2315"/>
    </row>
    <row r="819251" spans="63:63" x14ac:dyDescent="0.25">
      <c r="BK819251" s="2311"/>
    </row>
    <row r="819275" spans="63:63" x14ac:dyDescent="0.25">
      <c r="BK819275" s="2315"/>
    </row>
    <row r="819276" spans="63:63" x14ac:dyDescent="0.25">
      <c r="BK819276" s="2311"/>
    </row>
    <row r="819300" spans="63:63" x14ac:dyDescent="0.25">
      <c r="BK819300" s="2315"/>
    </row>
    <row r="819301" spans="63:63" x14ac:dyDescent="0.25">
      <c r="BK819301" s="2311"/>
    </row>
    <row r="819325" spans="63:63" x14ac:dyDescent="0.25">
      <c r="BK819325" s="2315"/>
    </row>
    <row r="819326" spans="63:63" x14ac:dyDescent="0.25">
      <c r="BK819326" s="2311"/>
    </row>
    <row r="819350" spans="63:63" x14ac:dyDescent="0.25">
      <c r="BK819350" s="2315"/>
    </row>
    <row r="819351" spans="63:63" x14ac:dyDescent="0.25">
      <c r="BK819351" s="2311"/>
    </row>
    <row r="819375" spans="63:63" x14ac:dyDescent="0.25">
      <c r="BK819375" s="2315"/>
    </row>
    <row r="819376" spans="63:63" x14ac:dyDescent="0.25">
      <c r="BK819376" s="2311"/>
    </row>
    <row r="819400" spans="63:63" x14ac:dyDescent="0.25">
      <c r="BK819400" s="2315"/>
    </row>
    <row r="819401" spans="63:63" x14ac:dyDescent="0.25">
      <c r="BK819401" s="2311"/>
    </row>
    <row r="819425" spans="63:63" x14ac:dyDescent="0.25">
      <c r="BK819425" s="2315"/>
    </row>
    <row r="819426" spans="63:63" x14ac:dyDescent="0.25">
      <c r="BK819426" s="2311"/>
    </row>
    <row r="819450" spans="63:63" x14ac:dyDescent="0.25">
      <c r="BK819450" s="2315"/>
    </row>
    <row r="819451" spans="63:63" x14ac:dyDescent="0.25">
      <c r="BK819451" s="2311"/>
    </row>
    <row r="819475" spans="63:63" x14ac:dyDescent="0.25">
      <c r="BK819475" s="2315"/>
    </row>
    <row r="819476" spans="63:63" x14ac:dyDescent="0.25">
      <c r="BK819476" s="2311"/>
    </row>
    <row r="819500" spans="63:63" x14ac:dyDescent="0.25">
      <c r="BK819500" s="2315"/>
    </row>
    <row r="819501" spans="63:63" x14ac:dyDescent="0.25">
      <c r="BK819501" s="2311"/>
    </row>
    <row r="819525" spans="63:63" x14ac:dyDescent="0.25">
      <c r="BK819525" s="2315"/>
    </row>
    <row r="819526" spans="63:63" x14ac:dyDescent="0.25">
      <c r="BK819526" s="2311"/>
    </row>
    <row r="819550" spans="63:63" x14ac:dyDescent="0.25">
      <c r="BK819550" s="2315"/>
    </row>
    <row r="819551" spans="63:63" x14ac:dyDescent="0.25">
      <c r="BK819551" s="2311"/>
    </row>
    <row r="819575" spans="63:63" x14ac:dyDescent="0.25">
      <c r="BK819575" s="2315"/>
    </row>
    <row r="819576" spans="63:63" x14ac:dyDescent="0.25">
      <c r="BK819576" s="2311"/>
    </row>
    <row r="819600" spans="63:63" x14ac:dyDescent="0.25">
      <c r="BK819600" s="2315"/>
    </row>
    <row r="819601" spans="63:63" x14ac:dyDescent="0.25">
      <c r="BK819601" s="2311"/>
    </row>
    <row r="819625" spans="63:63" x14ac:dyDescent="0.25">
      <c r="BK819625" s="2315"/>
    </row>
    <row r="819626" spans="63:63" x14ac:dyDescent="0.25">
      <c r="BK819626" s="2311"/>
    </row>
    <row r="819650" spans="63:63" x14ac:dyDescent="0.25">
      <c r="BK819650" s="2315"/>
    </row>
    <row r="819651" spans="63:63" x14ac:dyDescent="0.25">
      <c r="BK819651" s="2311"/>
    </row>
    <row r="819675" spans="63:63" x14ac:dyDescent="0.25">
      <c r="BK819675" s="2315"/>
    </row>
    <row r="819676" spans="63:63" x14ac:dyDescent="0.25">
      <c r="BK819676" s="2311"/>
    </row>
    <row r="819700" spans="63:63" x14ac:dyDescent="0.25">
      <c r="BK819700" s="2315"/>
    </row>
    <row r="819701" spans="63:63" x14ac:dyDescent="0.25">
      <c r="BK819701" s="2311"/>
    </row>
    <row r="819725" spans="63:63" x14ac:dyDescent="0.25">
      <c r="BK819725" s="2315"/>
    </row>
    <row r="819726" spans="63:63" x14ac:dyDescent="0.25">
      <c r="BK819726" s="2311"/>
    </row>
    <row r="819750" spans="63:63" x14ac:dyDescent="0.25">
      <c r="BK819750" s="2315"/>
    </row>
    <row r="819751" spans="63:63" x14ac:dyDescent="0.25">
      <c r="BK819751" s="2311"/>
    </row>
    <row r="819775" spans="63:63" x14ac:dyDescent="0.25">
      <c r="BK819775" s="2315"/>
    </row>
    <row r="819776" spans="63:63" x14ac:dyDescent="0.25">
      <c r="BK819776" s="2311"/>
    </row>
    <row r="819800" spans="63:63" x14ac:dyDescent="0.25">
      <c r="BK819800" s="2315"/>
    </row>
    <row r="819801" spans="63:63" x14ac:dyDescent="0.25">
      <c r="BK819801" s="2311"/>
    </row>
    <row r="819825" spans="63:63" x14ac:dyDescent="0.25">
      <c r="BK819825" s="2315"/>
    </row>
    <row r="819826" spans="63:63" x14ac:dyDescent="0.25">
      <c r="BK819826" s="2311"/>
    </row>
    <row r="819850" spans="63:63" x14ac:dyDescent="0.25">
      <c r="BK819850" s="2315"/>
    </row>
    <row r="819851" spans="63:63" x14ac:dyDescent="0.25">
      <c r="BK819851" s="2311"/>
    </row>
    <row r="819875" spans="63:63" x14ac:dyDescent="0.25">
      <c r="BK819875" s="2315"/>
    </row>
    <row r="819876" spans="63:63" x14ac:dyDescent="0.25">
      <c r="BK819876" s="2311"/>
    </row>
    <row r="819900" spans="63:63" x14ac:dyDescent="0.25">
      <c r="BK819900" s="2315"/>
    </row>
    <row r="819901" spans="63:63" x14ac:dyDescent="0.25">
      <c r="BK819901" s="2311"/>
    </row>
    <row r="819925" spans="63:63" x14ac:dyDescent="0.25">
      <c r="BK819925" s="2315"/>
    </row>
    <row r="819926" spans="63:63" x14ac:dyDescent="0.25">
      <c r="BK819926" s="2311"/>
    </row>
    <row r="819950" spans="63:63" x14ac:dyDescent="0.25">
      <c r="BK819950" s="2315"/>
    </row>
    <row r="819951" spans="63:63" x14ac:dyDescent="0.25">
      <c r="BK819951" s="2311"/>
    </row>
    <row r="819975" spans="63:63" x14ac:dyDescent="0.25">
      <c r="BK819975" s="2315"/>
    </row>
    <row r="819976" spans="63:63" x14ac:dyDescent="0.25">
      <c r="BK819976" s="2311"/>
    </row>
    <row r="820000" spans="63:63" x14ac:dyDescent="0.25">
      <c r="BK820000" s="2315"/>
    </row>
    <row r="820001" spans="63:63" x14ac:dyDescent="0.25">
      <c r="BK820001" s="2311"/>
    </row>
    <row r="820025" spans="63:63" x14ac:dyDescent="0.25">
      <c r="BK820025" s="2315"/>
    </row>
    <row r="820026" spans="63:63" x14ac:dyDescent="0.25">
      <c r="BK820026" s="2311"/>
    </row>
    <row r="820050" spans="63:63" x14ac:dyDescent="0.25">
      <c r="BK820050" s="2315"/>
    </row>
    <row r="820051" spans="63:63" x14ac:dyDescent="0.25">
      <c r="BK820051" s="2311"/>
    </row>
    <row r="820075" spans="63:63" x14ac:dyDescent="0.25">
      <c r="BK820075" s="2315"/>
    </row>
    <row r="820076" spans="63:63" x14ac:dyDescent="0.25">
      <c r="BK820076" s="2311"/>
    </row>
    <row r="820100" spans="63:63" x14ac:dyDescent="0.25">
      <c r="BK820100" s="2315"/>
    </row>
    <row r="820101" spans="63:63" x14ac:dyDescent="0.25">
      <c r="BK820101" s="2311"/>
    </row>
    <row r="820125" spans="63:63" x14ac:dyDescent="0.25">
      <c r="BK820125" s="2315"/>
    </row>
    <row r="820126" spans="63:63" x14ac:dyDescent="0.25">
      <c r="BK820126" s="2311"/>
    </row>
    <row r="820150" spans="63:63" x14ac:dyDescent="0.25">
      <c r="BK820150" s="2315"/>
    </row>
    <row r="820151" spans="63:63" x14ac:dyDescent="0.25">
      <c r="BK820151" s="2311"/>
    </row>
    <row r="820175" spans="63:63" x14ac:dyDescent="0.25">
      <c r="BK820175" s="2315"/>
    </row>
    <row r="820176" spans="63:63" x14ac:dyDescent="0.25">
      <c r="BK820176" s="2311"/>
    </row>
    <row r="820200" spans="63:63" x14ac:dyDescent="0.25">
      <c r="BK820200" s="2315"/>
    </row>
    <row r="820201" spans="63:63" x14ac:dyDescent="0.25">
      <c r="BK820201" s="2311"/>
    </row>
    <row r="820225" spans="63:63" x14ac:dyDescent="0.25">
      <c r="BK820225" s="2315"/>
    </row>
    <row r="820226" spans="63:63" x14ac:dyDescent="0.25">
      <c r="BK820226" s="2311"/>
    </row>
    <row r="820250" spans="63:63" x14ac:dyDescent="0.25">
      <c r="BK820250" s="2315"/>
    </row>
    <row r="820251" spans="63:63" x14ac:dyDescent="0.25">
      <c r="BK820251" s="2311"/>
    </row>
    <row r="820275" spans="63:63" x14ac:dyDescent="0.25">
      <c r="BK820275" s="2315"/>
    </row>
    <row r="820276" spans="63:63" x14ac:dyDescent="0.25">
      <c r="BK820276" s="2311"/>
    </row>
    <row r="820300" spans="63:63" x14ac:dyDescent="0.25">
      <c r="BK820300" s="2315"/>
    </row>
    <row r="820301" spans="63:63" x14ac:dyDescent="0.25">
      <c r="BK820301" s="2311"/>
    </row>
    <row r="820325" spans="63:63" x14ac:dyDescent="0.25">
      <c r="BK820325" s="2315"/>
    </row>
    <row r="820326" spans="63:63" x14ac:dyDescent="0.25">
      <c r="BK820326" s="2311"/>
    </row>
    <row r="820350" spans="63:63" x14ac:dyDescent="0.25">
      <c r="BK820350" s="2315"/>
    </row>
    <row r="820351" spans="63:63" x14ac:dyDescent="0.25">
      <c r="BK820351" s="2311"/>
    </row>
    <row r="820375" spans="63:63" x14ac:dyDescent="0.25">
      <c r="BK820375" s="2315"/>
    </row>
    <row r="820376" spans="63:63" x14ac:dyDescent="0.25">
      <c r="BK820376" s="2311"/>
    </row>
    <row r="820400" spans="63:63" x14ac:dyDescent="0.25">
      <c r="BK820400" s="2315"/>
    </row>
    <row r="820401" spans="63:63" x14ac:dyDescent="0.25">
      <c r="BK820401" s="2311"/>
    </row>
    <row r="820425" spans="63:63" x14ac:dyDescent="0.25">
      <c r="BK820425" s="2315"/>
    </row>
    <row r="820426" spans="63:63" x14ac:dyDescent="0.25">
      <c r="BK820426" s="2311"/>
    </row>
    <row r="820450" spans="63:63" x14ac:dyDescent="0.25">
      <c r="BK820450" s="2315"/>
    </row>
    <row r="820451" spans="63:63" x14ac:dyDescent="0.25">
      <c r="BK820451" s="2311"/>
    </row>
    <row r="820475" spans="63:63" x14ac:dyDescent="0.25">
      <c r="BK820475" s="2315"/>
    </row>
    <row r="820476" spans="63:63" x14ac:dyDescent="0.25">
      <c r="BK820476" s="2311"/>
    </row>
    <row r="820500" spans="63:63" x14ac:dyDescent="0.25">
      <c r="BK820500" s="2315"/>
    </row>
    <row r="820501" spans="63:63" x14ac:dyDescent="0.25">
      <c r="BK820501" s="2311"/>
    </row>
    <row r="820525" spans="63:63" x14ac:dyDescent="0.25">
      <c r="BK820525" s="2315"/>
    </row>
    <row r="820526" spans="63:63" x14ac:dyDescent="0.25">
      <c r="BK820526" s="2311"/>
    </row>
    <row r="820550" spans="63:63" x14ac:dyDescent="0.25">
      <c r="BK820550" s="2315"/>
    </row>
    <row r="820551" spans="63:63" x14ac:dyDescent="0.25">
      <c r="BK820551" s="2311"/>
    </row>
    <row r="820575" spans="63:63" x14ac:dyDescent="0.25">
      <c r="BK820575" s="2315"/>
    </row>
    <row r="820576" spans="63:63" x14ac:dyDescent="0.25">
      <c r="BK820576" s="2311"/>
    </row>
    <row r="820600" spans="63:63" x14ac:dyDescent="0.25">
      <c r="BK820600" s="2315"/>
    </row>
    <row r="820601" spans="63:63" x14ac:dyDescent="0.25">
      <c r="BK820601" s="2311"/>
    </row>
    <row r="820625" spans="63:63" x14ac:dyDescent="0.25">
      <c r="BK820625" s="2315"/>
    </row>
    <row r="820626" spans="63:63" x14ac:dyDescent="0.25">
      <c r="BK820626" s="2311"/>
    </row>
    <row r="820650" spans="63:63" x14ac:dyDescent="0.25">
      <c r="BK820650" s="2315"/>
    </row>
    <row r="820651" spans="63:63" x14ac:dyDescent="0.25">
      <c r="BK820651" s="2311"/>
    </row>
    <row r="820675" spans="63:63" x14ac:dyDescent="0.25">
      <c r="BK820675" s="2315"/>
    </row>
    <row r="820676" spans="63:63" x14ac:dyDescent="0.25">
      <c r="BK820676" s="2311"/>
    </row>
    <row r="820700" spans="63:63" x14ac:dyDescent="0.25">
      <c r="BK820700" s="2315"/>
    </row>
    <row r="820701" spans="63:63" x14ac:dyDescent="0.25">
      <c r="BK820701" s="2311"/>
    </row>
    <row r="820725" spans="63:63" x14ac:dyDescent="0.25">
      <c r="BK820725" s="2315"/>
    </row>
    <row r="820726" spans="63:63" x14ac:dyDescent="0.25">
      <c r="BK820726" s="2311"/>
    </row>
    <row r="820750" spans="63:63" x14ac:dyDescent="0.25">
      <c r="BK820750" s="2315"/>
    </row>
    <row r="820751" spans="63:63" x14ac:dyDescent="0.25">
      <c r="BK820751" s="2311"/>
    </row>
    <row r="820775" spans="63:63" x14ac:dyDescent="0.25">
      <c r="BK820775" s="2315"/>
    </row>
    <row r="820776" spans="63:63" x14ac:dyDescent="0.25">
      <c r="BK820776" s="2311"/>
    </row>
    <row r="820800" spans="63:63" x14ac:dyDescent="0.25">
      <c r="BK820800" s="2315"/>
    </row>
    <row r="820801" spans="63:63" x14ac:dyDescent="0.25">
      <c r="BK820801" s="2311"/>
    </row>
    <row r="820825" spans="63:63" x14ac:dyDescent="0.25">
      <c r="BK820825" s="2315"/>
    </row>
    <row r="820826" spans="63:63" x14ac:dyDescent="0.25">
      <c r="BK820826" s="2311"/>
    </row>
    <row r="820850" spans="63:63" x14ac:dyDescent="0.25">
      <c r="BK820850" s="2315"/>
    </row>
    <row r="820851" spans="63:63" x14ac:dyDescent="0.25">
      <c r="BK820851" s="2311"/>
    </row>
    <row r="820875" spans="63:63" x14ac:dyDescent="0.25">
      <c r="BK820875" s="2315"/>
    </row>
    <row r="820876" spans="63:63" x14ac:dyDescent="0.25">
      <c r="BK820876" s="2311"/>
    </row>
    <row r="820900" spans="63:63" x14ac:dyDescent="0.25">
      <c r="BK820900" s="2315"/>
    </row>
    <row r="820901" spans="63:63" x14ac:dyDescent="0.25">
      <c r="BK820901" s="2311"/>
    </row>
    <row r="820925" spans="63:63" x14ac:dyDescent="0.25">
      <c r="BK820925" s="2315"/>
    </row>
    <row r="820926" spans="63:63" x14ac:dyDescent="0.25">
      <c r="BK820926" s="2311"/>
    </row>
    <row r="820950" spans="63:63" x14ac:dyDescent="0.25">
      <c r="BK820950" s="2315"/>
    </row>
    <row r="820951" spans="63:63" x14ac:dyDescent="0.25">
      <c r="BK820951" s="2311"/>
    </row>
    <row r="820975" spans="63:63" x14ac:dyDescent="0.25">
      <c r="BK820975" s="2315"/>
    </row>
    <row r="820976" spans="63:63" x14ac:dyDescent="0.25">
      <c r="BK820976" s="2311"/>
    </row>
    <row r="821000" spans="63:63" x14ac:dyDescent="0.25">
      <c r="BK821000" s="2315"/>
    </row>
    <row r="821001" spans="63:63" x14ac:dyDescent="0.25">
      <c r="BK821001" s="2311"/>
    </row>
    <row r="821025" spans="63:63" x14ac:dyDescent="0.25">
      <c r="BK821025" s="2315"/>
    </row>
    <row r="821026" spans="63:63" x14ac:dyDescent="0.25">
      <c r="BK821026" s="2311"/>
    </row>
    <row r="821050" spans="63:63" x14ac:dyDescent="0.25">
      <c r="BK821050" s="2315"/>
    </row>
    <row r="821051" spans="63:63" x14ac:dyDescent="0.25">
      <c r="BK821051" s="2311"/>
    </row>
    <row r="821075" spans="63:63" x14ac:dyDescent="0.25">
      <c r="BK821075" s="2315"/>
    </row>
    <row r="821076" spans="63:63" x14ac:dyDescent="0.25">
      <c r="BK821076" s="2311"/>
    </row>
    <row r="821100" spans="63:63" x14ac:dyDescent="0.25">
      <c r="BK821100" s="2315"/>
    </row>
    <row r="821101" spans="63:63" x14ac:dyDescent="0.25">
      <c r="BK821101" s="2311"/>
    </row>
    <row r="821125" spans="63:63" x14ac:dyDescent="0.25">
      <c r="BK821125" s="2315"/>
    </row>
    <row r="821126" spans="63:63" x14ac:dyDescent="0.25">
      <c r="BK821126" s="2311"/>
    </row>
    <row r="821150" spans="63:63" x14ac:dyDescent="0.25">
      <c r="BK821150" s="2315"/>
    </row>
    <row r="821151" spans="63:63" x14ac:dyDescent="0.25">
      <c r="BK821151" s="2311"/>
    </row>
    <row r="821175" spans="63:63" x14ac:dyDescent="0.25">
      <c r="BK821175" s="2315"/>
    </row>
    <row r="821176" spans="63:63" x14ac:dyDescent="0.25">
      <c r="BK821176" s="2311"/>
    </row>
    <row r="821200" spans="63:63" x14ac:dyDescent="0.25">
      <c r="BK821200" s="2315"/>
    </row>
    <row r="821201" spans="63:63" x14ac:dyDescent="0.25">
      <c r="BK821201" s="2311"/>
    </row>
    <row r="821225" spans="63:63" x14ac:dyDescent="0.25">
      <c r="BK821225" s="2315"/>
    </row>
    <row r="821226" spans="63:63" x14ac:dyDescent="0.25">
      <c r="BK821226" s="2311"/>
    </row>
    <row r="821250" spans="63:63" x14ac:dyDescent="0.25">
      <c r="BK821250" s="2315"/>
    </row>
    <row r="821251" spans="63:63" x14ac:dyDescent="0.25">
      <c r="BK821251" s="2311"/>
    </row>
    <row r="821275" spans="63:63" x14ac:dyDescent="0.25">
      <c r="BK821275" s="2315"/>
    </row>
    <row r="821276" spans="63:63" x14ac:dyDescent="0.25">
      <c r="BK821276" s="2311"/>
    </row>
    <row r="821300" spans="63:63" x14ac:dyDescent="0.25">
      <c r="BK821300" s="2315"/>
    </row>
    <row r="821301" spans="63:63" x14ac:dyDescent="0.25">
      <c r="BK821301" s="2311"/>
    </row>
    <row r="821325" spans="63:63" x14ac:dyDescent="0.25">
      <c r="BK821325" s="2315"/>
    </row>
    <row r="821326" spans="63:63" x14ac:dyDescent="0.25">
      <c r="BK821326" s="2311"/>
    </row>
    <row r="821350" spans="63:63" x14ac:dyDescent="0.25">
      <c r="BK821350" s="2315"/>
    </row>
    <row r="821351" spans="63:63" x14ac:dyDescent="0.25">
      <c r="BK821351" s="2311"/>
    </row>
    <row r="821375" spans="63:63" x14ac:dyDescent="0.25">
      <c r="BK821375" s="2315"/>
    </row>
    <row r="821376" spans="63:63" x14ac:dyDescent="0.25">
      <c r="BK821376" s="2311"/>
    </row>
    <row r="821400" spans="63:63" x14ac:dyDescent="0.25">
      <c r="BK821400" s="2315"/>
    </row>
    <row r="821401" spans="63:63" x14ac:dyDescent="0.25">
      <c r="BK821401" s="2311"/>
    </row>
    <row r="821425" spans="63:63" x14ac:dyDescent="0.25">
      <c r="BK821425" s="2315"/>
    </row>
    <row r="821426" spans="63:63" x14ac:dyDescent="0.25">
      <c r="BK821426" s="2311"/>
    </row>
    <row r="821450" spans="63:63" x14ac:dyDescent="0.25">
      <c r="BK821450" s="2315"/>
    </row>
    <row r="821451" spans="63:63" x14ac:dyDescent="0.25">
      <c r="BK821451" s="2311"/>
    </row>
    <row r="821475" spans="63:63" x14ac:dyDescent="0.25">
      <c r="BK821475" s="2315"/>
    </row>
    <row r="821476" spans="63:63" x14ac:dyDescent="0.25">
      <c r="BK821476" s="2311"/>
    </row>
    <row r="821500" spans="63:63" x14ac:dyDescent="0.25">
      <c r="BK821500" s="2315"/>
    </row>
    <row r="821501" spans="63:63" x14ac:dyDescent="0.25">
      <c r="BK821501" s="2311"/>
    </row>
    <row r="821525" spans="63:63" x14ac:dyDescent="0.25">
      <c r="BK821525" s="2315"/>
    </row>
    <row r="821526" spans="63:63" x14ac:dyDescent="0.25">
      <c r="BK821526" s="2311"/>
    </row>
    <row r="821550" spans="63:63" x14ac:dyDescent="0.25">
      <c r="BK821550" s="2315"/>
    </row>
    <row r="821551" spans="63:63" x14ac:dyDescent="0.25">
      <c r="BK821551" s="2311"/>
    </row>
    <row r="821575" spans="63:63" x14ac:dyDescent="0.25">
      <c r="BK821575" s="2315"/>
    </row>
    <row r="821576" spans="63:63" x14ac:dyDescent="0.25">
      <c r="BK821576" s="2311"/>
    </row>
    <row r="821600" spans="63:63" x14ac:dyDescent="0.25">
      <c r="BK821600" s="2315"/>
    </row>
    <row r="821601" spans="63:63" x14ac:dyDescent="0.25">
      <c r="BK821601" s="2311"/>
    </row>
    <row r="821625" spans="63:63" x14ac:dyDescent="0.25">
      <c r="BK821625" s="2315"/>
    </row>
    <row r="821626" spans="63:63" x14ac:dyDescent="0.25">
      <c r="BK821626" s="2311"/>
    </row>
    <row r="821650" spans="63:63" x14ac:dyDescent="0.25">
      <c r="BK821650" s="2315"/>
    </row>
    <row r="821651" spans="63:63" x14ac:dyDescent="0.25">
      <c r="BK821651" s="2311"/>
    </row>
    <row r="821675" spans="63:63" x14ac:dyDescent="0.25">
      <c r="BK821675" s="2315"/>
    </row>
    <row r="821676" spans="63:63" x14ac:dyDescent="0.25">
      <c r="BK821676" s="2311"/>
    </row>
    <row r="821700" spans="63:63" x14ac:dyDescent="0.25">
      <c r="BK821700" s="2315"/>
    </row>
    <row r="821701" spans="63:63" x14ac:dyDescent="0.25">
      <c r="BK821701" s="2311"/>
    </row>
    <row r="821725" spans="63:63" x14ac:dyDescent="0.25">
      <c r="BK821725" s="2315"/>
    </row>
    <row r="821726" spans="63:63" x14ac:dyDescent="0.25">
      <c r="BK821726" s="2311"/>
    </row>
    <row r="821750" spans="63:63" x14ac:dyDescent="0.25">
      <c r="BK821750" s="2315"/>
    </row>
    <row r="821751" spans="63:63" x14ac:dyDescent="0.25">
      <c r="BK821751" s="2311"/>
    </row>
    <row r="821775" spans="63:63" x14ac:dyDescent="0.25">
      <c r="BK821775" s="2315"/>
    </row>
    <row r="821776" spans="63:63" x14ac:dyDescent="0.25">
      <c r="BK821776" s="2311"/>
    </row>
    <row r="821800" spans="63:63" x14ac:dyDescent="0.25">
      <c r="BK821800" s="2315"/>
    </row>
    <row r="821801" spans="63:63" x14ac:dyDescent="0.25">
      <c r="BK821801" s="2311"/>
    </row>
    <row r="821825" spans="63:63" x14ac:dyDescent="0.25">
      <c r="BK821825" s="2315"/>
    </row>
    <row r="821826" spans="63:63" x14ac:dyDescent="0.25">
      <c r="BK821826" s="2311"/>
    </row>
    <row r="821850" spans="63:63" x14ac:dyDescent="0.25">
      <c r="BK821850" s="2315"/>
    </row>
    <row r="821851" spans="63:63" x14ac:dyDescent="0.25">
      <c r="BK821851" s="2311"/>
    </row>
    <row r="821875" spans="63:63" x14ac:dyDescent="0.25">
      <c r="BK821875" s="2315"/>
    </row>
    <row r="821876" spans="63:63" x14ac:dyDescent="0.25">
      <c r="BK821876" s="2311"/>
    </row>
    <row r="821900" spans="63:63" x14ac:dyDescent="0.25">
      <c r="BK821900" s="2315"/>
    </row>
    <row r="821901" spans="63:63" x14ac:dyDescent="0.25">
      <c r="BK821901" s="2311"/>
    </row>
    <row r="821925" spans="63:63" x14ac:dyDescent="0.25">
      <c r="BK821925" s="2315"/>
    </row>
    <row r="821926" spans="63:63" x14ac:dyDescent="0.25">
      <c r="BK821926" s="2311"/>
    </row>
    <row r="821950" spans="63:63" x14ac:dyDescent="0.25">
      <c r="BK821950" s="2315"/>
    </row>
    <row r="821951" spans="63:63" x14ac:dyDescent="0.25">
      <c r="BK821951" s="2311"/>
    </row>
    <row r="821975" spans="63:63" x14ac:dyDescent="0.25">
      <c r="BK821975" s="2315"/>
    </row>
    <row r="821976" spans="63:63" x14ac:dyDescent="0.25">
      <c r="BK821976" s="2311"/>
    </row>
    <row r="822000" spans="63:63" x14ac:dyDescent="0.25">
      <c r="BK822000" s="2315"/>
    </row>
    <row r="822001" spans="63:63" x14ac:dyDescent="0.25">
      <c r="BK822001" s="2311"/>
    </row>
    <row r="822025" spans="63:63" x14ac:dyDescent="0.25">
      <c r="BK822025" s="2315"/>
    </row>
    <row r="822026" spans="63:63" x14ac:dyDescent="0.25">
      <c r="BK822026" s="2311"/>
    </row>
    <row r="822050" spans="63:63" x14ac:dyDescent="0.25">
      <c r="BK822050" s="2315"/>
    </row>
    <row r="822051" spans="63:63" x14ac:dyDescent="0.25">
      <c r="BK822051" s="2311"/>
    </row>
    <row r="822075" spans="63:63" x14ac:dyDescent="0.25">
      <c r="BK822075" s="2315"/>
    </row>
    <row r="822076" spans="63:63" x14ac:dyDescent="0.25">
      <c r="BK822076" s="2311"/>
    </row>
    <row r="822100" spans="63:63" x14ac:dyDescent="0.25">
      <c r="BK822100" s="2315"/>
    </row>
    <row r="822101" spans="63:63" x14ac:dyDescent="0.25">
      <c r="BK822101" s="2311"/>
    </row>
    <row r="822125" spans="63:63" x14ac:dyDescent="0.25">
      <c r="BK822125" s="2315"/>
    </row>
    <row r="822126" spans="63:63" x14ac:dyDescent="0.25">
      <c r="BK822126" s="2311"/>
    </row>
    <row r="822150" spans="63:63" x14ac:dyDescent="0.25">
      <c r="BK822150" s="2315"/>
    </row>
    <row r="822151" spans="63:63" x14ac:dyDescent="0.25">
      <c r="BK822151" s="2311"/>
    </row>
    <row r="822175" spans="63:63" x14ac:dyDescent="0.25">
      <c r="BK822175" s="2315"/>
    </row>
    <row r="822176" spans="63:63" x14ac:dyDescent="0.25">
      <c r="BK822176" s="2311"/>
    </row>
    <row r="822200" spans="63:63" x14ac:dyDescent="0.25">
      <c r="BK822200" s="2315"/>
    </row>
    <row r="822201" spans="63:63" x14ac:dyDescent="0.25">
      <c r="BK822201" s="2311"/>
    </row>
    <row r="822225" spans="63:63" x14ac:dyDescent="0.25">
      <c r="BK822225" s="2315"/>
    </row>
    <row r="822226" spans="63:63" x14ac:dyDescent="0.25">
      <c r="BK822226" s="2311"/>
    </row>
    <row r="822250" spans="63:63" x14ac:dyDescent="0.25">
      <c r="BK822250" s="2315"/>
    </row>
    <row r="822251" spans="63:63" x14ac:dyDescent="0.25">
      <c r="BK822251" s="2311"/>
    </row>
    <row r="822275" spans="63:63" x14ac:dyDescent="0.25">
      <c r="BK822275" s="2315"/>
    </row>
    <row r="822276" spans="63:63" x14ac:dyDescent="0.25">
      <c r="BK822276" s="2311"/>
    </row>
    <row r="822300" spans="63:63" x14ac:dyDescent="0.25">
      <c r="BK822300" s="2315"/>
    </row>
    <row r="822301" spans="63:63" x14ac:dyDescent="0.25">
      <c r="BK822301" s="2311"/>
    </row>
    <row r="822325" spans="63:63" x14ac:dyDescent="0.25">
      <c r="BK822325" s="2315"/>
    </row>
    <row r="822326" spans="63:63" x14ac:dyDescent="0.25">
      <c r="BK822326" s="2311"/>
    </row>
    <row r="822350" spans="63:63" x14ac:dyDescent="0.25">
      <c r="BK822350" s="2315"/>
    </row>
    <row r="822351" spans="63:63" x14ac:dyDescent="0.25">
      <c r="BK822351" s="2311"/>
    </row>
    <row r="822375" spans="63:63" x14ac:dyDescent="0.25">
      <c r="BK822375" s="2315"/>
    </row>
    <row r="822376" spans="63:63" x14ac:dyDescent="0.25">
      <c r="BK822376" s="2311"/>
    </row>
    <row r="822400" spans="63:63" x14ac:dyDescent="0.25">
      <c r="BK822400" s="2315"/>
    </row>
    <row r="822401" spans="63:63" x14ac:dyDescent="0.25">
      <c r="BK822401" s="2311"/>
    </row>
    <row r="822425" spans="63:63" x14ac:dyDescent="0.25">
      <c r="BK822425" s="2315"/>
    </row>
    <row r="822426" spans="63:63" x14ac:dyDescent="0.25">
      <c r="BK822426" s="2311"/>
    </row>
    <row r="822450" spans="63:63" x14ac:dyDescent="0.25">
      <c r="BK822450" s="2315"/>
    </row>
    <row r="822451" spans="63:63" x14ac:dyDescent="0.25">
      <c r="BK822451" s="2311"/>
    </row>
    <row r="822475" spans="63:63" x14ac:dyDescent="0.25">
      <c r="BK822475" s="2315"/>
    </row>
    <row r="822476" spans="63:63" x14ac:dyDescent="0.25">
      <c r="BK822476" s="2311"/>
    </row>
    <row r="822500" spans="63:63" x14ac:dyDescent="0.25">
      <c r="BK822500" s="2315"/>
    </row>
    <row r="822501" spans="63:63" x14ac:dyDescent="0.25">
      <c r="BK822501" s="2311"/>
    </row>
    <row r="822525" spans="63:63" x14ac:dyDescent="0.25">
      <c r="BK822525" s="2315"/>
    </row>
    <row r="822526" spans="63:63" x14ac:dyDescent="0.25">
      <c r="BK822526" s="2311"/>
    </row>
    <row r="822550" spans="63:63" x14ac:dyDescent="0.25">
      <c r="BK822550" s="2315"/>
    </row>
    <row r="822551" spans="63:63" x14ac:dyDescent="0.25">
      <c r="BK822551" s="2311"/>
    </row>
    <row r="822575" spans="63:63" x14ac:dyDescent="0.25">
      <c r="BK822575" s="2315"/>
    </row>
    <row r="822576" spans="63:63" x14ac:dyDescent="0.25">
      <c r="BK822576" s="2311"/>
    </row>
    <row r="822600" spans="63:63" x14ac:dyDescent="0.25">
      <c r="BK822600" s="2315"/>
    </row>
    <row r="822601" spans="63:63" x14ac:dyDescent="0.25">
      <c r="BK822601" s="2311"/>
    </row>
    <row r="822625" spans="63:63" x14ac:dyDescent="0.25">
      <c r="BK822625" s="2315"/>
    </row>
    <row r="822626" spans="63:63" x14ac:dyDescent="0.25">
      <c r="BK822626" s="2311"/>
    </row>
    <row r="822650" spans="63:63" x14ac:dyDescent="0.25">
      <c r="BK822650" s="2315"/>
    </row>
    <row r="822651" spans="63:63" x14ac:dyDescent="0.25">
      <c r="BK822651" s="2311"/>
    </row>
    <row r="822675" spans="63:63" x14ac:dyDescent="0.25">
      <c r="BK822675" s="2315"/>
    </row>
    <row r="822676" spans="63:63" x14ac:dyDescent="0.25">
      <c r="BK822676" s="2311"/>
    </row>
    <row r="822700" spans="63:63" x14ac:dyDescent="0.25">
      <c r="BK822700" s="2315"/>
    </row>
    <row r="822701" spans="63:63" x14ac:dyDescent="0.25">
      <c r="BK822701" s="2311"/>
    </row>
    <row r="822725" spans="63:63" x14ac:dyDescent="0.25">
      <c r="BK822725" s="2315"/>
    </row>
    <row r="822726" spans="63:63" x14ac:dyDescent="0.25">
      <c r="BK822726" s="2311"/>
    </row>
    <row r="822750" spans="63:63" x14ac:dyDescent="0.25">
      <c r="BK822750" s="2315"/>
    </row>
    <row r="822751" spans="63:63" x14ac:dyDescent="0.25">
      <c r="BK822751" s="2311"/>
    </row>
    <row r="822775" spans="63:63" x14ac:dyDescent="0.25">
      <c r="BK822775" s="2315"/>
    </row>
    <row r="822776" spans="63:63" x14ac:dyDescent="0.25">
      <c r="BK822776" s="2311"/>
    </row>
    <row r="822800" spans="63:63" x14ac:dyDescent="0.25">
      <c r="BK822800" s="2315"/>
    </row>
    <row r="822801" spans="63:63" x14ac:dyDescent="0.25">
      <c r="BK822801" s="2311"/>
    </row>
    <row r="822825" spans="63:63" x14ac:dyDescent="0.25">
      <c r="BK822825" s="2315"/>
    </row>
    <row r="822826" spans="63:63" x14ac:dyDescent="0.25">
      <c r="BK822826" s="2311"/>
    </row>
    <row r="822850" spans="63:63" x14ac:dyDescent="0.25">
      <c r="BK822850" s="2315"/>
    </row>
    <row r="822851" spans="63:63" x14ac:dyDescent="0.25">
      <c r="BK822851" s="2311"/>
    </row>
    <row r="822875" spans="63:63" x14ac:dyDescent="0.25">
      <c r="BK822875" s="2315"/>
    </row>
    <row r="822876" spans="63:63" x14ac:dyDescent="0.25">
      <c r="BK822876" s="2311"/>
    </row>
    <row r="822900" spans="63:63" x14ac:dyDescent="0.25">
      <c r="BK822900" s="2315"/>
    </row>
    <row r="822901" spans="63:63" x14ac:dyDescent="0.25">
      <c r="BK822901" s="2311"/>
    </row>
    <row r="822925" spans="63:63" x14ac:dyDescent="0.25">
      <c r="BK822925" s="2315"/>
    </row>
    <row r="822926" spans="63:63" x14ac:dyDescent="0.25">
      <c r="BK822926" s="2311"/>
    </row>
    <row r="822950" spans="63:63" x14ac:dyDescent="0.25">
      <c r="BK822950" s="2315"/>
    </row>
    <row r="822951" spans="63:63" x14ac:dyDescent="0.25">
      <c r="BK822951" s="2311"/>
    </row>
    <row r="822975" spans="63:63" x14ac:dyDescent="0.25">
      <c r="BK822975" s="2315"/>
    </row>
    <row r="822976" spans="63:63" x14ac:dyDescent="0.25">
      <c r="BK822976" s="2311"/>
    </row>
    <row r="823000" spans="63:63" x14ac:dyDescent="0.25">
      <c r="BK823000" s="2315"/>
    </row>
    <row r="823001" spans="63:63" x14ac:dyDescent="0.25">
      <c r="BK823001" s="2311"/>
    </row>
    <row r="823025" spans="63:63" x14ac:dyDescent="0.25">
      <c r="BK823025" s="2315"/>
    </row>
    <row r="823026" spans="63:63" x14ac:dyDescent="0.25">
      <c r="BK823026" s="2311"/>
    </row>
    <row r="823050" spans="63:63" x14ac:dyDescent="0.25">
      <c r="BK823050" s="2315"/>
    </row>
    <row r="823051" spans="63:63" x14ac:dyDescent="0.25">
      <c r="BK823051" s="2311"/>
    </row>
    <row r="823075" spans="63:63" x14ac:dyDescent="0.25">
      <c r="BK823075" s="2315"/>
    </row>
    <row r="823076" spans="63:63" x14ac:dyDescent="0.25">
      <c r="BK823076" s="2311"/>
    </row>
    <row r="823100" spans="63:63" x14ac:dyDescent="0.25">
      <c r="BK823100" s="2315"/>
    </row>
    <row r="823101" spans="63:63" x14ac:dyDescent="0.25">
      <c r="BK823101" s="2311"/>
    </row>
    <row r="823125" spans="63:63" x14ac:dyDescent="0.25">
      <c r="BK823125" s="2315"/>
    </row>
    <row r="823126" spans="63:63" x14ac:dyDescent="0.25">
      <c r="BK823126" s="2311"/>
    </row>
    <row r="823150" spans="63:63" x14ac:dyDescent="0.25">
      <c r="BK823150" s="2315"/>
    </row>
    <row r="823151" spans="63:63" x14ac:dyDescent="0.25">
      <c r="BK823151" s="2311"/>
    </row>
    <row r="823175" spans="63:63" x14ac:dyDescent="0.25">
      <c r="BK823175" s="2315"/>
    </row>
    <row r="823176" spans="63:63" x14ac:dyDescent="0.25">
      <c r="BK823176" s="2311"/>
    </row>
    <row r="823200" spans="63:63" x14ac:dyDescent="0.25">
      <c r="BK823200" s="2315"/>
    </row>
    <row r="823201" spans="63:63" x14ac:dyDescent="0.25">
      <c r="BK823201" s="2311"/>
    </row>
    <row r="823225" spans="63:63" x14ac:dyDescent="0.25">
      <c r="BK823225" s="2315"/>
    </row>
    <row r="823226" spans="63:63" x14ac:dyDescent="0.25">
      <c r="BK823226" s="2311"/>
    </row>
    <row r="823250" spans="63:63" x14ac:dyDescent="0.25">
      <c r="BK823250" s="2315"/>
    </row>
    <row r="823251" spans="63:63" x14ac:dyDescent="0.25">
      <c r="BK823251" s="2311"/>
    </row>
    <row r="823275" spans="63:63" x14ac:dyDescent="0.25">
      <c r="BK823275" s="2315"/>
    </row>
    <row r="823276" spans="63:63" x14ac:dyDescent="0.25">
      <c r="BK823276" s="2311"/>
    </row>
    <row r="823300" spans="63:63" x14ac:dyDescent="0.25">
      <c r="BK823300" s="2315"/>
    </row>
    <row r="823301" spans="63:63" x14ac:dyDescent="0.25">
      <c r="BK823301" s="2311"/>
    </row>
    <row r="823325" spans="63:63" x14ac:dyDescent="0.25">
      <c r="BK823325" s="2315"/>
    </row>
    <row r="823326" spans="63:63" x14ac:dyDescent="0.25">
      <c r="BK823326" s="2311"/>
    </row>
    <row r="823350" spans="63:63" x14ac:dyDescent="0.25">
      <c r="BK823350" s="2315"/>
    </row>
    <row r="823351" spans="63:63" x14ac:dyDescent="0.25">
      <c r="BK823351" s="2311"/>
    </row>
    <row r="823375" spans="63:63" x14ac:dyDescent="0.25">
      <c r="BK823375" s="2315"/>
    </row>
    <row r="823376" spans="63:63" x14ac:dyDescent="0.25">
      <c r="BK823376" s="2311"/>
    </row>
    <row r="823400" spans="63:63" x14ac:dyDescent="0.25">
      <c r="BK823400" s="2315"/>
    </row>
    <row r="823401" spans="63:63" x14ac:dyDescent="0.25">
      <c r="BK823401" s="2311"/>
    </row>
    <row r="823425" spans="63:63" x14ac:dyDescent="0.25">
      <c r="BK823425" s="2315"/>
    </row>
    <row r="823426" spans="63:63" x14ac:dyDescent="0.25">
      <c r="BK823426" s="2311"/>
    </row>
    <row r="823450" spans="63:63" x14ac:dyDescent="0.25">
      <c r="BK823450" s="2315"/>
    </row>
    <row r="823451" spans="63:63" x14ac:dyDescent="0.25">
      <c r="BK823451" s="2311"/>
    </row>
    <row r="823475" spans="63:63" x14ac:dyDescent="0.25">
      <c r="BK823475" s="2315"/>
    </row>
    <row r="823476" spans="63:63" x14ac:dyDescent="0.25">
      <c r="BK823476" s="2311"/>
    </row>
    <row r="823500" spans="63:63" x14ac:dyDescent="0.25">
      <c r="BK823500" s="2315"/>
    </row>
    <row r="823501" spans="63:63" x14ac:dyDescent="0.25">
      <c r="BK823501" s="2311"/>
    </row>
    <row r="823525" spans="63:63" x14ac:dyDescent="0.25">
      <c r="BK823525" s="2315"/>
    </row>
    <row r="823526" spans="63:63" x14ac:dyDescent="0.25">
      <c r="BK823526" s="2311"/>
    </row>
    <row r="823550" spans="63:63" x14ac:dyDescent="0.25">
      <c r="BK823550" s="2315"/>
    </row>
    <row r="823551" spans="63:63" x14ac:dyDescent="0.25">
      <c r="BK823551" s="2311"/>
    </row>
    <row r="823575" spans="63:63" x14ac:dyDescent="0.25">
      <c r="BK823575" s="2315"/>
    </row>
    <row r="823576" spans="63:63" x14ac:dyDescent="0.25">
      <c r="BK823576" s="2311"/>
    </row>
    <row r="823600" spans="63:63" x14ac:dyDescent="0.25">
      <c r="BK823600" s="2315"/>
    </row>
    <row r="823601" spans="63:63" x14ac:dyDescent="0.25">
      <c r="BK823601" s="2311"/>
    </row>
    <row r="823625" spans="63:63" x14ac:dyDescent="0.25">
      <c r="BK823625" s="2315"/>
    </row>
    <row r="823626" spans="63:63" x14ac:dyDescent="0.25">
      <c r="BK823626" s="2311"/>
    </row>
    <row r="823650" spans="63:63" x14ac:dyDescent="0.25">
      <c r="BK823650" s="2315"/>
    </row>
    <row r="823651" spans="63:63" x14ac:dyDescent="0.25">
      <c r="BK823651" s="2311"/>
    </row>
    <row r="823675" spans="63:63" x14ac:dyDescent="0.25">
      <c r="BK823675" s="2315"/>
    </row>
    <row r="823676" spans="63:63" x14ac:dyDescent="0.25">
      <c r="BK823676" s="2311"/>
    </row>
    <row r="823700" spans="63:63" x14ac:dyDescent="0.25">
      <c r="BK823700" s="2315"/>
    </row>
    <row r="823701" spans="63:63" x14ac:dyDescent="0.25">
      <c r="BK823701" s="2311"/>
    </row>
    <row r="823725" spans="63:63" x14ac:dyDescent="0.25">
      <c r="BK823725" s="2315"/>
    </row>
    <row r="823726" spans="63:63" x14ac:dyDescent="0.25">
      <c r="BK823726" s="2311"/>
    </row>
    <row r="823750" spans="63:63" x14ac:dyDescent="0.25">
      <c r="BK823750" s="2315"/>
    </row>
    <row r="823751" spans="63:63" x14ac:dyDescent="0.25">
      <c r="BK823751" s="2311"/>
    </row>
    <row r="823775" spans="63:63" x14ac:dyDescent="0.25">
      <c r="BK823775" s="2315"/>
    </row>
    <row r="823776" spans="63:63" x14ac:dyDescent="0.25">
      <c r="BK823776" s="2311"/>
    </row>
    <row r="823800" spans="63:63" x14ac:dyDescent="0.25">
      <c r="BK823800" s="2315"/>
    </row>
    <row r="823801" spans="63:63" x14ac:dyDescent="0.25">
      <c r="BK823801" s="2311"/>
    </row>
    <row r="823825" spans="63:63" x14ac:dyDescent="0.25">
      <c r="BK823825" s="2315"/>
    </row>
    <row r="823826" spans="63:63" x14ac:dyDescent="0.25">
      <c r="BK823826" s="2311"/>
    </row>
    <row r="823850" spans="63:63" x14ac:dyDescent="0.25">
      <c r="BK823850" s="2315"/>
    </row>
    <row r="823851" spans="63:63" x14ac:dyDescent="0.25">
      <c r="BK823851" s="2311"/>
    </row>
    <row r="823875" spans="63:63" x14ac:dyDescent="0.25">
      <c r="BK823875" s="2315"/>
    </row>
    <row r="823876" spans="63:63" x14ac:dyDescent="0.25">
      <c r="BK823876" s="2311"/>
    </row>
    <row r="823900" spans="63:63" x14ac:dyDescent="0.25">
      <c r="BK823900" s="2315"/>
    </row>
    <row r="823901" spans="63:63" x14ac:dyDescent="0.25">
      <c r="BK823901" s="2311"/>
    </row>
    <row r="823925" spans="63:63" x14ac:dyDescent="0.25">
      <c r="BK823925" s="2315"/>
    </row>
    <row r="823926" spans="63:63" x14ac:dyDescent="0.25">
      <c r="BK823926" s="2311"/>
    </row>
    <row r="823950" spans="63:63" x14ac:dyDescent="0.25">
      <c r="BK823950" s="2315"/>
    </row>
    <row r="823951" spans="63:63" x14ac:dyDescent="0.25">
      <c r="BK823951" s="2311"/>
    </row>
    <row r="823975" spans="63:63" x14ac:dyDescent="0.25">
      <c r="BK823975" s="2315"/>
    </row>
    <row r="823976" spans="63:63" x14ac:dyDescent="0.25">
      <c r="BK823976" s="2311"/>
    </row>
    <row r="824000" spans="63:63" x14ac:dyDescent="0.25">
      <c r="BK824000" s="2315"/>
    </row>
    <row r="824001" spans="63:63" x14ac:dyDescent="0.25">
      <c r="BK824001" s="2311"/>
    </row>
    <row r="824025" spans="63:63" x14ac:dyDescent="0.25">
      <c r="BK824025" s="2315"/>
    </row>
    <row r="824026" spans="63:63" x14ac:dyDescent="0.25">
      <c r="BK824026" s="2311"/>
    </row>
    <row r="824050" spans="63:63" x14ac:dyDescent="0.25">
      <c r="BK824050" s="2315"/>
    </row>
    <row r="824051" spans="63:63" x14ac:dyDescent="0.25">
      <c r="BK824051" s="2311"/>
    </row>
    <row r="824075" spans="63:63" x14ac:dyDescent="0.25">
      <c r="BK824075" s="2315"/>
    </row>
    <row r="824076" spans="63:63" x14ac:dyDescent="0.25">
      <c r="BK824076" s="2311"/>
    </row>
    <row r="824100" spans="63:63" x14ac:dyDescent="0.25">
      <c r="BK824100" s="2315"/>
    </row>
    <row r="824101" spans="63:63" x14ac:dyDescent="0.25">
      <c r="BK824101" s="2311"/>
    </row>
    <row r="824125" spans="63:63" x14ac:dyDescent="0.25">
      <c r="BK824125" s="2315"/>
    </row>
    <row r="824126" spans="63:63" x14ac:dyDescent="0.25">
      <c r="BK824126" s="2311"/>
    </row>
    <row r="824150" spans="63:63" x14ac:dyDescent="0.25">
      <c r="BK824150" s="2315"/>
    </row>
    <row r="824151" spans="63:63" x14ac:dyDescent="0.25">
      <c r="BK824151" s="2311"/>
    </row>
    <row r="824175" spans="63:63" x14ac:dyDescent="0.25">
      <c r="BK824175" s="2315"/>
    </row>
    <row r="824176" spans="63:63" x14ac:dyDescent="0.25">
      <c r="BK824176" s="2311"/>
    </row>
    <row r="824200" spans="63:63" x14ac:dyDescent="0.25">
      <c r="BK824200" s="2315"/>
    </row>
    <row r="824201" spans="63:63" x14ac:dyDescent="0.25">
      <c r="BK824201" s="2311"/>
    </row>
    <row r="824225" spans="63:63" x14ac:dyDescent="0.25">
      <c r="BK824225" s="2315"/>
    </row>
    <row r="824226" spans="63:63" x14ac:dyDescent="0.25">
      <c r="BK824226" s="2311"/>
    </row>
    <row r="824250" spans="63:63" x14ac:dyDescent="0.25">
      <c r="BK824250" s="2315"/>
    </row>
    <row r="824251" spans="63:63" x14ac:dyDescent="0.25">
      <c r="BK824251" s="2311"/>
    </row>
    <row r="824275" spans="63:63" x14ac:dyDescent="0.25">
      <c r="BK824275" s="2315"/>
    </row>
    <row r="824276" spans="63:63" x14ac:dyDescent="0.25">
      <c r="BK824276" s="2311"/>
    </row>
    <row r="824300" spans="63:63" x14ac:dyDescent="0.25">
      <c r="BK824300" s="2315"/>
    </row>
    <row r="824301" spans="63:63" x14ac:dyDescent="0.25">
      <c r="BK824301" s="2311"/>
    </row>
    <row r="824325" spans="63:63" x14ac:dyDescent="0.25">
      <c r="BK824325" s="2315"/>
    </row>
    <row r="824326" spans="63:63" x14ac:dyDescent="0.25">
      <c r="BK824326" s="2311"/>
    </row>
    <row r="824350" spans="63:63" x14ac:dyDescent="0.25">
      <c r="BK824350" s="2315"/>
    </row>
    <row r="824351" spans="63:63" x14ac:dyDescent="0.25">
      <c r="BK824351" s="2311"/>
    </row>
    <row r="824375" spans="63:63" x14ac:dyDescent="0.25">
      <c r="BK824375" s="2315"/>
    </row>
    <row r="824376" spans="63:63" x14ac:dyDescent="0.25">
      <c r="BK824376" s="2311"/>
    </row>
    <row r="824400" spans="63:63" x14ac:dyDescent="0.25">
      <c r="BK824400" s="2315"/>
    </row>
    <row r="824401" spans="63:63" x14ac:dyDescent="0.25">
      <c r="BK824401" s="2311"/>
    </row>
    <row r="824425" spans="63:63" x14ac:dyDescent="0.25">
      <c r="BK824425" s="2315"/>
    </row>
    <row r="824426" spans="63:63" x14ac:dyDescent="0.25">
      <c r="BK824426" s="2311"/>
    </row>
    <row r="824450" spans="63:63" x14ac:dyDescent="0.25">
      <c r="BK824450" s="2315"/>
    </row>
    <row r="824451" spans="63:63" x14ac:dyDescent="0.25">
      <c r="BK824451" s="2311"/>
    </row>
    <row r="824475" spans="63:63" x14ac:dyDescent="0.25">
      <c r="BK824475" s="2315"/>
    </row>
    <row r="824476" spans="63:63" x14ac:dyDescent="0.25">
      <c r="BK824476" s="2311"/>
    </row>
    <row r="824500" spans="63:63" x14ac:dyDescent="0.25">
      <c r="BK824500" s="2315"/>
    </row>
    <row r="824501" spans="63:63" x14ac:dyDescent="0.25">
      <c r="BK824501" s="2311"/>
    </row>
    <row r="824525" spans="63:63" x14ac:dyDescent="0.25">
      <c r="BK824525" s="2315"/>
    </row>
    <row r="824526" spans="63:63" x14ac:dyDescent="0.25">
      <c r="BK824526" s="2311"/>
    </row>
    <row r="824550" spans="63:63" x14ac:dyDescent="0.25">
      <c r="BK824550" s="2315"/>
    </row>
    <row r="824551" spans="63:63" x14ac:dyDescent="0.25">
      <c r="BK824551" s="2311"/>
    </row>
    <row r="824575" spans="63:63" x14ac:dyDescent="0.25">
      <c r="BK824575" s="2315"/>
    </row>
    <row r="824576" spans="63:63" x14ac:dyDescent="0.25">
      <c r="BK824576" s="2311"/>
    </row>
    <row r="824600" spans="63:63" x14ac:dyDescent="0.25">
      <c r="BK824600" s="2315"/>
    </row>
    <row r="824601" spans="63:63" x14ac:dyDescent="0.25">
      <c r="BK824601" s="2311"/>
    </row>
    <row r="824625" spans="63:63" x14ac:dyDescent="0.25">
      <c r="BK824625" s="2315"/>
    </row>
    <row r="824626" spans="63:63" x14ac:dyDescent="0.25">
      <c r="BK824626" s="2311"/>
    </row>
    <row r="824650" spans="63:63" x14ac:dyDescent="0.25">
      <c r="BK824650" s="2315"/>
    </row>
    <row r="824651" spans="63:63" x14ac:dyDescent="0.25">
      <c r="BK824651" s="2311"/>
    </row>
    <row r="824675" spans="63:63" x14ac:dyDescent="0.25">
      <c r="BK824675" s="2315"/>
    </row>
    <row r="824676" spans="63:63" x14ac:dyDescent="0.25">
      <c r="BK824676" s="2311"/>
    </row>
    <row r="824700" spans="63:63" x14ac:dyDescent="0.25">
      <c r="BK824700" s="2315"/>
    </row>
    <row r="824701" spans="63:63" x14ac:dyDescent="0.25">
      <c r="BK824701" s="2311"/>
    </row>
    <row r="824725" spans="63:63" x14ac:dyDescent="0.25">
      <c r="BK824725" s="2315"/>
    </row>
    <row r="824726" spans="63:63" x14ac:dyDescent="0.25">
      <c r="BK824726" s="2311"/>
    </row>
    <row r="824750" spans="63:63" x14ac:dyDescent="0.25">
      <c r="BK824750" s="2315"/>
    </row>
    <row r="824751" spans="63:63" x14ac:dyDescent="0.25">
      <c r="BK824751" s="2311"/>
    </row>
    <row r="824775" spans="63:63" x14ac:dyDescent="0.25">
      <c r="BK824775" s="2315"/>
    </row>
    <row r="824776" spans="63:63" x14ac:dyDescent="0.25">
      <c r="BK824776" s="2311"/>
    </row>
    <row r="824800" spans="63:63" x14ac:dyDescent="0.25">
      <c r="BK824800" s="2315"/>
    </row>
    <row r="824801" spans="63:63" x14ac:dyDescent="0.25">
      <c r="BK824801" s="2311"/>
    </row>
    <row r="824825" spans="63:63" x14ac:dyDescent="0.25">
      <c r="BK824825" s="2315"/>
    </row>
    <row r="824826" spans="63:63" x14ac:dyDescent="0.25">
      <c r="BK824826" s="2311"/>
    </row>
    <row r="824850" spans="63:63" x14ac:dyDescent="0.25">
      <c r="BK824850" s="2315"/>
    </row>
    <row r="824851" spans="63:63" x14ac:dyDescent="0.25">
      <c r="BK824851" s="2311"/>
    </row>
    <row r="824875" spans="63:63" x14ac:dyDescent="0.25">
      <c r="BK824875" s="2315"/>
    </row>
    <row r="824876" spans="63:63" x14ac:dyDescent="0.25">
      <c r="BK824876" s="2311"/>
    </row>
    <row r="824900" spans="63:63" x14ac:dyDescent="0.25">
      <c r="BK824900" s="2315"/>
    </row>
    <row r="824901" spans="63:63" x14ac:dyDescent="0.25">
      <c r="BK824901" s="2311"/>
    </row>
    <row r="824925" spans="63:63" x14ac:dyDescent="0.25">
      <c r="BK824925" s="2315"/>
    </row>
    <row r="824926" spans="63:63" x14ac:dyDescent="0.25">
      <c r="BK824926" s="2311"/>
    </row>
    <row r="824950" spans="63:63" x14ac:dyDescent="0.25">
      <c r="BK824950" s="2315"/>
    </row>
    <row r="824951" spans="63:63" x14ac:dyDescent="0.25">
      <c r="BK824951" s="2311"/>
    </row>
    <row r="824975" spans="63:63" x14ac:dyDescent="0.25">
      <c r="BK824975" s="2315"/>
    </row>
    <row r="824976" spans="63:63" x14ac:dyDescent="0.25">
      <c r="BK824976" s="2311"/>
    </row>
    <row r="825000" spans="63:63" x14ac:dyDescent="0.25">
      <c r="BK825000" s="2315"/>
    </row>
    <row r="825001" spans="63:63" x14ac:dyDescent="0.25">
      <c r="BK825001" s="2311"/>
    </row>
    <row r="825025" spans="63:63" x14ac:dyDescent="0.25">
      <c r="BK825025" s="2315"/>
    </row>
    <row r="825026" spans="63:63" x14ac:dyDescent="0.25">
      <c r="BK825026" s="2311"/>
    </row>
    <row r="825050" spans="63:63" x14ac:dyDescent="0.25">
      <c r="BK825050" s="2315"/>
    </row>
    <row r="825051" spans="63:63" x14ac:dyDescent="0.25">
      <c r="BK825051" s="2311"/>
    </row>
    <row r="825075" spans="63:63" x14ac:dyDescent="0.25">
      <c r="BK825075" s="2315"/>
    </row>
    <row r="825076" spans="63:63" x14ac:dyDescent="0.25">
      <c r="BK825076" s="2311"/>
    </row>
    <row r="825100" spans="63:63" x14ac:dyDescent="0.25">
      <c r="BK825100" s="2315"/>
    </row>
    <row r="825101" spans="63:63" x14ac:dyDescent="0.25">
      <c r="BK825101" s="2311"/>
    </row>
    <row r="825125" spans="63:63" x14ac:dyDescent="0.25">
      <c r="BK825125" s="2315"/>
    </row>
    <row r="825126" spans="63:63" x14ac:dyDescent="0.25">
      <c r="BK825126" s="2311"/>
    </row>
    <row r="825150" spans="63:63" x14ac:dyDescent="0.25">
      <c r="BK825150" s="2315"/>
    </row>
    <row r="825151" spans="63:63" x14ac:dyDescent="0.25">
      <c r="BK825151" s="2311"/>
    </row>
    <row r="825175" spans="63:63" x14ac:dyDescent="0.25">
      <c r="BK825175" s="2315"/>
    </row>
    <row r="825176" spans="63:63" x14ac:dyDescent="0.25">
      <c r="BK825176" s="2311"/>
    </row>
    <row r="825200" spans="63:63" x14ac:dyDescent="0.25">
      <c r="BK825200" s="2315"/>
    </row>
    <row r="825201" spans="63:63" x14ac:dyDescent="0.25">
      <c r="BK825201" s="2311"/>
    </row>
    <row r="825225" spans="63:63" x14ac:dyDescent="0.25">
      <c r="BK825225" s="2315"/>
    </row>
    <row r="825226" spans="63:63" x14ac:dyDescent="0.25">
      <c r="BK825226" s="2311"/>
    </row>
    <row r="825250" spans="63:63" x14ac:dyDescent="0.25">
      <c r="BK825250" s="2315"/>
    </row>
    <row r="825251" spans="63:63" x14ac:dyDescent="0.25">
      <c r="BK825251" s="2311"/>
    </row>
    <row r="825275" spans="63:63" x14ac:dyDescent="0.25">
      <c r="BK825275" s="2315"/>
    </row>
    <row r="825276" spans="63:63" x14ac:dyDescent="0.25">
      <c r="BK825276" s="2311"/>
    </row>
    <row r="825300" spans="63:63" x14ac:dyDescent="0.25">
      <c r="BK825300" s="2315"/>
    </row>
    <row r="825301" spans="63:63" x14ac:dyDescent="0.25">
      <c r="BK825301" s="2311"/>
    </row>
    <row r="825325" spans="63:63" x14ac:dyDescent="0.25">
      <c r="BK825325" s="2315"/>
    </row>
    <row r="825326" spans="63:63" x14ac:dyDescent="0.25">
      <c r="BK825326" s="2311"/>
    </row>
    <row r="825350" spans="63:63" x14ac:dyDescent="0.25">
      <c r="BK825350" s="2315"/>
    </row>
    <row r="825351" spans="63:63" x14ac:dyDescent="0.25">
      <c r="BK825351" s="2311"/>
    </row>
    <row r="825375" spans="63:63" x14ac:dyDescent="0.25">
      <c r="BK825375" s="2315"/>
    </row>
    <row r="825376" spans="63:63" x14ac:dyDescent="0.25">
      <c r="BK825376" s="2311"/>
    </row>
    <row r="825400" spans="63:63" x14ac:dyDescent="0.25">
      <c r="BK825400" s="2315"/>
    </row>
    <row r="825401" spans="63:63" x14ac:dyDescent="0.25">
      <c r="BK825401" s="2311"/>
    </row>
    <row r="825425" spans="63:63" x14ac:dyDescent="0.25">
      <c r="BK825425" s="2315"/>
    </row>
    <row r="825426" spans="63:63" x14ac:dyDescent="0.25">
      <c r="BK825426" s="2311"/>
    </row>
    <row r="825450" spans="63:63" x14ac:dyDescent="0.25">
      <c r="BK825450" s="2315"/>
    </row>
    <row r="825451" spans="63:63" x14ac:dyDescent="0.25">
      <c r="BK825451" s="2311"/>
    </row>
    <row r="825475" spans="63:63" x14ac:dyDescent="0.25">
      <c r="BK825475" s="2315"/>
    </row>
    <row r="825476" spans="63:63" x14ac:dyDescent="0.25">
      <c r="BK825476" s="2311"/>
    </row>
    <row r="825500" spans="63:63" x14ac:dyDescent="0.25">
      <c r="BK825500" s="2315"/>
    </row>
    <row r="825501" spans="63:63" x14ac:dyDescent="0.25">
      <c r="BK825501" s="2311"/>
    </row>
    <row r="825525" spans="63:63" x14ac:dyDescent="0.25">
      <c r="BK825525" s="2315"/>
    </row>
    <row r="825526" spans="63:63" x14ac:dyDescent="0.25">
      <c r="BK825526" s="2311"/>
    </row>
    <row r="825550" spans="63:63" x14ac:dyDescent="0.25">
      <c r="BK825550" s="2315"/>
    </row>
    <row r="825551" spans="63:63" x14ac:dyDescent="0.25">
      <c r="BK825551" s="2311"/>
    </row>
    <row r="825575" spans="63:63" x14ac:dyDescent="0.25">
      <c r="BK825575" s="2315"/>
    </row>
    <row r="825576" spans="63:63" x14ac:dyDescent="0.25">
      <c r="BK825576" s="2311"/>
    </row>
    <row r="825600" spans="63:63" x14ac:dyDescent="0.25">
      <c r="BK825600" s="2315"/>
    </row>
    <row r="825601" spans="63:63" x14ac:dyDescent="0.25">
      <c r="BK825601" s="2311"/>
    </row>
    <row r="825625" spans="63:63" x14ac:dyDescent="0.25">
      <c r="BK825625" s="2315"/>
    </row>
    <row r="825626" spans="63:63" x14ac:dyDescent="0.25">
      <c r="BK825626" s="2311"/>
    </row>
    <row r="825650" spans="63:63" x14ac:dyDescent="0.25">
      <c r="BK825650" s="2315"/>
    </row>
    <row r="825651" spans="63:63" x14ac:dyDescent="0.25">
      <c r="BK825651" s="2311"/>
    </row>
    <row r="825675" spans="63:63" x14ac:dyDescent="0.25">
      <c r="BK825675" s="2315"/>
    </row>
    <row r="825676" spans="63:63" x14ac:dyDescent="0.25">
      <c r="BK825676" s="2311"/>
    </row>
    <row r="825700" spans="63:63" x14ac:dyDescent="0.25">
      <c r="BK825700" s="2315"/>
    </row>
    <row r="825701" spans="63:63" x14ac:dyDescent="0.25">
      <c r="BK825701" s="2311"/>
    </row>
    <row r="825725" spans="63:63" x14ac:dyDescent="0.25">
      <c r="BK825725" s="2315"/>
    </row>
    <row r="825726" spans="63:63" x14ac:dyDescent="0.25">
      <c r="BK825726" s="2311"/>
    </row>
    <row r="825750" spans="63:63" x14ac:dyDescent="0.25">
      <c r="BK825750" s="2315"/>
    </row>
    <row r="825751" spans="63:63" x14ac:dyDescent="0.25">
      <c r="BK825751" s="2311"/>
    </row>
    <row r="825775" spans="63:63" x14ac:dyDescent="0.25">
      <c r="BK825775" s="2315"/>
    </row>
    <row r="825776" spans="63:63" x14ac:dyDescent="0.25">
      <c r="BK825776" s="2311"/>
    </row>
    <row r="825800" spans="63:63" x14ac:dyDescent="0.25">
      <c r="BK825800" s="2315"/>
    </row>
    <row r="825801" spans="63:63" x14ac:dyDescent="0.25">
      <c r="BK825801" s="2311"/>
    </row>
    <row r="825825" spans="63:63" x14ac:dyDescent="0.25">
      <c r="BK825825" s="2315"/>
    </row>
    <row r="825826" spans="63:63" x14ac:dyDescent="0.25">
      <c r="BK825826" s="2311"/>
    </row>
    <row r="825850" spans="63:63" x14ac:dyDescent="0.25">
      <c r="BK825850" s="2315"/>
    </row>
    <row r="825851" spans="63:63" x14ac:dyDescent="0.25">
      <c r="BK825851" s="2311"/>
    </row>
    <row r="825875" spans="63:63" x14ac:dyDescent="0.25">
      <c r="BK825875" s="2315"/>
    </row>
    <row r="825876" spans="63:63" x14ac:dyDescent="0.25">
      <c r="BK825876" s="2311"/>
    </row>
    <row r="825900" spans="63:63" x14ac:dyDescent="0.25">
      <c r="BK825900" s="2315"/>
    </row>
    <row r="825901" spans="63:63" x14ac:dyDescent="0.25">
      <c r="BK825901" s="2311"/>
    </row>
    <row r="825925" spans="63:63" x14ac:dyDescent="0.25">
      <c r="BK825925" s="2315"/>
    </row>
    <row r="825926" spans="63:63" x14ac:dyDescent="0.25">
      <c r="BK825926" s="2311"/>
    </row>
    <row r="825950" spans="63:63" x14ac:dyDescent="0.25">
      <c r="BK825950" s="2315"/>
    </row>
    <row r="825951" spans="63:63" x14ac:dyDescent="0.25">
      <c r="BK825951" s="2311"/>
    </row>
    <row r="825975" spans="63:63" x14ac:dyDescent="0.25">
      <c r="BK825975" s="2315"/>
    </row>
    <row r="825976" spans="63:63" x14ac:dyDescent="0.25">
      <c r="BK825976" s="2311"/>
    </row>
    <row r="826000" spans="63:63" x14ac:dyDescent="0.25">
      <c r="BK826000" s="2315"/>
    </row>
    <row r="826001" spans="63:63" x14ac:dyDescent="0.25">
      <c r="BK826001" s="2311"/>
    </row>
    <row r="826025" spans="63:63" x14ac:dyDescent="0.25">
      <c r="BK826025" s="2315"/>
    </row>
    <row r="826026" spans="63:63" x14ac:dyDescent="0.25">
      <c r="BK826026" s="2311"/>
    </row>
    <row r="826050" spans="63:63" x14ac:dyDescent="0.25">
      <c r="BK826050" s="2315"/>
    </row>
    <row r="826051" spans="63:63" x14ac:dyDescent="0.25">
      <c r="BK826051" s="2311"/>
    </row>
    <row r="826075" spans="63:63" x14ac:dyDescent="0.25">
      <c r="BK826075" s="2315"/>
    </row>
    <row r="826076" spans="63:63" x14ac:dyDescent="0.25">
      <c r="BK826076" s="2311"/>
    </row>
    <row r="826100" spans="63:63" x14ac:dyDescent="0.25">
      <c r="BK826100" s="2315"/>
    </row>
    <row r="826101" spans="63:63" x14ac:dyDescent="0.25">
      <c r="BK826101" s="2311"/>
    </row>
    <row r="826125" spans="63:63" x14ac:dyDescent="0.25">
      <c r="BK826125" s="2315"/>
    </row>
    <row r="826126" spans="63:63" x14ac:dyDescent="0.25">
      <c r="BK826126" s="2311"/>
    </row>
    <row r="826150" spans="63:63" x14ac:dyDescent="0.25">
      <c r="BK826150" s="2315"/>
    </row>
    <row r="826151" spans="63:63" x14ac:dyDescent="0.25">
      <c r="BK826151" s="2311"/>
    </row>
    <row r="826175" spans="63:63" x14ac:dyDescent="0.25">
      <c r="BK826175" s="2315"/>
    </row>
    <row r="826176" spans="63:63" x14ac:dyDescent="0.25">
      <c r="BK826176" s="2311"/>
    </row>
    <row r="826200" spans="63:63" x14ac:dyDescent="0.25">
      <c r="BK826200" s="2315"/>
    </row>
    <row r="826201" spans="63:63" x14ac:dyDescent="0.25">
      <c r="BK826201" s="2311"/>
    </row>
    <row r="826225" spans="63:63" x14ac:dyDescent="0.25">
      <c r="BK826225" s="2315"/>
    </row>
    <row r="826226" spans="63:63" x14ac:dyDescent="0.25">
      <c r="BK826226" s="2311"/>
    </row>
    <row r="826250" spans="63:63" x14ac:dyDescent="0.25">
      <c r="BK826250" s="2315"/>
    </row>
    <row r="826251" spans="63:63" x14ac:dyDescent="0.25">
      <c r="BK826251" s="2311"/>
    </row>
    <row r="826275" spans="63:63" x14ac:dyDescent="0.25">
      <c r="BK826275" s="2315"/>
    </row>
    <row r="826276" spans="63:63" x14ac:dyDescent="0.25">
      <c r="BK826276" s="2311"/>
    </row>
    <row r="826300" spans="63:63" x14ac:dyDescent="0.25">
      <c r="BK826300" s="2315"/>
    </row>
    <row r="826301" spans="63:63" x14ac:dyDescent="0.25">
      <c r="BK826301" s="2311"/>
    </row>
    <row r="826325" spans="63:63" x14ac:dyDescent="0.25">
      <c r="BK826325" s="2315"/>
    </row>
    <row r="826326" spans="63:63" x14ac:dyDescent="0.25">
      <c r="BK826326" s="2311"/>
    </row>
    <row r="826350" spans="63:63" x14ac:dyDescent="0.25">
      <c r="BK826350" s="2315"/>
    </row>
    <row r="826351" spans="63:63" x14ac:dyDescent="0.25">
      <c r="BK826351" s="2311"/>
    </row>
    <row r="826375" spans="63:63" x14ac:dyDescent="0.25">
      <c r="BK826375" s="2315"/>
    </row>
    <row r="826376" spans="63:63" x14ac:dyDescent="0.25">
      <c r="BK826376" s="2311"/>
    </row>
    <row r="826400" spans="63:63" x14ac:dyDescent="0.25">
      <c r="BK826400" s="2315"/>
    </row>
    <row r="826401" spans="63:63" x14ac:dyDescent="0.25">
      <c r="BK826401" s="2311"/>
    </row>
    <row r="826425" spans="63:63" x14ac:dyDescent="0.25">
      <c r="BK826425" s="2315"/>
    </row>
    <row r="826426" spans="63:63" x14ac:dyDescent="0.25">
      <c r="BK826426" s="2311"/>
    </row>
    <row r="826450" spans="63:63" x14ac:dyDescent="0.25">
      <c r="BK826450" s="2315"/>
    </row>
    <row r="826451" spans="63:63" x14ac:dyDescent="0.25">
      <c r="BK826451" s="2311"/>
    </row>
    <row r="826475" spans="63:63" x14ac:dyDescent="0.25">
      <c r="BK826475" s="2315"/>
    </row>
    <row r="826476" spans="63:63" x14ac:dyDescent="0.25">
      <c r="BK826476" s="2311"/>
    </row>
    <row r="826500" spans="63:63" x14ac:dyDescent="0.25">
      <c r="BK826500" s="2315"/>
    </row>
    <row r="826501" spans="63:63" x14ac:dyDescent="0.25">
      <c r="BK826501" s="2311"/>
    </row>
    <row r="826525" spans="63:63" x14ac:dyDescent="0.25">
      <c r="BK826525" s="2315"/>
    </row>
    <row r="826526" spans="63:63" x14ac:dyDescent="0.25">
      <c r="BK826526" s="2311"/>
    </row>
    <row r="826550" spans="63:63" x14ac:dyDescent="0.25">
      <c r="BK826550" s="2315"/>
    </row>
    <row r="826551" spans="63:63" x14ac:dyDescent="0.25">
      <c r="BK826551" s="2311"/>
    </row>
    <row r="826575" spans="63:63" x14ac:dyDescent="0.25">
      <c r="BK826575" s="2315"/>
    </row>
    <row r="826576" spans="63:63" x14ac:dyDescent="0.25">
      <c r="BK826576" s="2311"/>
    </row>
    <row r="826600" spans="63:63" x14ac:dyDescent="0.25">
      <c r="BK826600" s="2315"/>
    </row>
    <row r="826601" spans="63:63" x14ac:dyDescent="0.25">
      <c r="BK826601" s="2311"/>
    </row>
    <row r="826625" spans="63:63" x14ac:dyDescent="0.25">
      <c r="BK826625" s="2315"/>
    </row>
    <row r="826626" spans="63:63" x14ac:dyDescent="0.25">
      <c r="BK826626" s="2311"/>
    </row>
    <row r="826650" spans="63:63" x14ac:dyDescent="0.25">
      <c r="BK826650" s="2315"/>
    </row>
    <row r="826651" spans="63:63" x14ac:dyDescent="0.25">
      <c r="BK826651" s="2311"/>
    </row>
    <row r="826675" spans="63:63" x14ac:dyDescent="0.25">
      <c r="BK826675" s="2315"/>
    </row>
    <row r="826676" spans="63:63" x14ac:dyDescent="0.25">
      <c r="BK826676" s="2311"/>
    </row>
    <row r="826700" spans="63:63" x14ac:dyDescent="0.25">
      <c r="BK826700" s="2315"/>
    </row>
    <row r="826701" spans="63:63" x14ac:dyDescent="0.25">
      <c r="BK826701" s="2311"/>
    </row>
    <row r="826725" spans="63:63" x14ac:dyDescent="0.25">
      <c r="BK826725" s="2315"/>
    </row>
    <row r="826726" spans="63:63" x14ac:dyDescent="0.25">
      <c r="BK826726" s="2311"/>
    </row>
    <row r="826750" spans="63:63" x14ac:dyDescent="0.25">
      <c r="BK826750" s="2315"/>
    </row>
    <row r="826751" spans="63:63" x14ac:dyDescent="0.25">
      <c r="BK826751" s="2311"/>
    </row>
    <row r="826775" spans="63:63" x14ac:dyDescent="0.25">
      <c r="BK826775" s="2315"/>
    </row>
    <row r="826776" spans="63:63" x14ac:dyDescent="0.25">
      <c r="BK826776" s="2311"/>
    </row>
    <row r="826800" spans="63:63" x14ac:dyDescent="0.25">
      <c r="BK826800" s="2315"/>
    </row>
    <row r="826801" spans="63:63" x14ac:dyDescent="0.25">
      <c r="BK826801" s="2311"/>
    </row>
    <row r="826825" spans="63:63" x14ac:dyDescent="0.25">
      <c r="BK826825" s="2315"/>
    </row>
    <row r="826826" spans="63:63" x14ac:dyDescent="0.25">
      <c r="BK826826" s="2311"/>
    </row>
    <row r="826850" spans="63:63" x14ac:dyDescent="0.25">
      <c r="BK826850" s="2315"/>
    </row>
    <row r="826851" spans="63:63" x14ac:dyDescent="0.25">
      <c r="BK826851" s="2311"/>
    </row>
    <row r="826875" spans="63:63" x14ac:dyDescent="0.25">
      <c r="BK826875" s="2315"/>
    </row>
    <row r="826876" spans="63:63" x14ac:dyDescent="0.25">
      <c r="BK826876" s="2311"/>
    </row>
    <row r="826900" spans="63:63" x14ac:dyDescent="0.25">
      <c r="BK826900" s="2315"/>
    </row>
    <row r="826901" spans="63:63" x14ac:dyDescent="0.25">
      <c r="BK826901" s="2311"/>
    </row>
    <row r="826925" spans="63:63" x14ac:dyDescent="0.25">
      <c r="BK826925" s="2315"/>
    </row>
    <row r="826926" spans="63:63" x14ac:dyDescent="0.25">
      <c r="BK826926" s="2311"/>
    </row>
    <row r="826950" spans="63:63" x14ac:dyDescent="0.25">
      <c r="BK826950" s="2315"/>
    </row>
    <row r="826951" spans="63:63" x14ac:dyDescent="0.25">
      <c r="BK826951" s="2311"/>
    </row>
    <row r="826975" spans="63:63" x14ac:dyDescent="0.25">
      <c r="BK826975" s="2315"/>
    </row>
    <row r="826976" spans="63:63" x14ac:dyDescent="0.25">
      <c r="BK826976" s="2311"/>
    </row>
    <row r="827000" spans="63:63" x14ac:dyDescent="0.25">
      <c r="BK827000" s="2315"/>
    </row>
    <row r="827001" spans="63:63" x14ac:dyDescent="0.25">
      <c r="BK827001" s="2311"/>
    </row>
    <row r="827025" spans="63:63" x14ac:dyDescent="0.25">
      <c r="BK827025" s="2315"/>
    </row>
    <row r="827026" spans="63:63" x14ac:dyDescent="0.25">
      <c r="BK827026" s="2311"/>
    </row>
    <row r="827050" spans="63:63" x14ac:dyDescent="0.25">
      <c r="BK827050" s="2315"/>
    </row>
    <row r="827051" spans="63:63" x14ac:dyDescent="0.25">
      <c r="BK827051" s="2311"/>
    </row>
    <row r="827075" spans="63:63" x14ac:dyDescent="0.25">
      <c r="BK827075" s="2315"/>
    </row>
    <row r="827076" spans="63:63" x14ac:dyDescent="0.25">
      <c r="BK827076" s="2311"/>
    </row>
    <row r="827100" spans="63:63" x14ac:dyDescent="0.25">
      <c r="BK827100" s="2315"/>
    </row>
    <row r="827101" spans="63:63" x14ac:dyDescent="0.25">
      <c r="BK827101" s="2311"/>
    </row>
    <row r="827125" spans="63:63" x14ac:dyDescent="0.25">
      <c r="BK827125" s="2315"/>
    </row>
    <row r="827126" spans="63:63" x14ac:dyDescent="0.25">
      <c r="BK827126" s="2311"/>
    </row>
    <row r="827150" spans="63:63" x14ac:dyDescent="0.25">
      <c r="BK827150" s="2315"/>
    </row>
    <row r="827151" spans="63:63" x14ac:dyDescent="0.25">
      <c r="BK827151" s="2311"/>
    </row>
    <row r="827175" spans="63:63" x14ac:dyDescent="0.25">
      <c r="BK827175" s="2315"/>
    </row>
    <row r="827176" spans="63:63" x14ac:dyDescent="0.25">
      <c r="BK827176" s="2311"/>
    </row>
    <row r="827200" spans="63:63" x14ac:dyDescent="0.25">
      <c r="BK827200" s="2315"/>
    </row>
    <row r="827201" spans="63:63" x14ac:dyDescent="0.25">
      <c r="BK827201" s="2311"/>
    </row>
    <row r="827225" spans="63:63" x14ac:dyDescent="0.25">
      <c r="BK827225" s="2315"/>
    </row>
    <row r="827226" spans="63:63" x14ac:dyDescent="0.25">
      <c r="BK827226" s="2311"/>
    </row>
    <row r="827250" spans="63:63" x14ac:dyDescent="0.25">
      <c r="BK827250" s="2315"/>
    </row>
    <row r="827251" spans="63:63" x14ac:dyDescent="0.25">
      <c r="BK827251" s="2311"/>
    </row>
    <row r="827275" spans="63:63" x14ac:dyDescent="0.25">
      <c r="BK827275" s="2315"/>
    </row>
    <row r="827276" spans="63:63" x14ac:dyDescent="0.25">
      <c r="BK827276" s="2311"/>
    </row>
    <row r="827300" spans="63:63" x14ac:dyDescent="0.25">
      <c r="BK827300" s="2315"/>
    </row>
    <row r="827301" spans="63:63" x14ac:dyDescent="0.25">
      <c r="BK827301" s="2311"/>
    </row>
    <row r="827325" spans="63:63" x14ac:dyDescent="0.25">
      <c r="BK827325" s="2315"/>
    </row>
    <row r="827326" spans="63:63" x14ac:dyDescent="0.25">
      <c r="BK827326" s="2311"/>
    </row>
    <row r="827350" spans="63:63" x14ac:dyDescent="0.25">
      <c r="BK827350" s="2315"/>
    </row>
    <row r="827351" spans="63:63" x14ac:dyDescent="0.25">
      <c r="BK827351" s="2311"/>
    </row>
    <row r="827375" spans="63:63" x14ac:dyDescent="0.25">
      <c r="BK827375" s="2315"/>
    </row>
    <row r="827376" spans="63:63" x14ac:dyDescent="0.25">
      <c r="BK827376" s="2311"/>
    </row>
    <row r="827400" spans="63:63" x14ac:dyDescent="0.25">
      <c r="BK827400" s="2315"/>
    </row>
    <row r="827401" spans="63:63" x14ac:dyDescent="0.25">
      <c r="BK827401" s="2311"/>
    </row>
    <row r="827425" spans="63:63" x14ac:dyDescent="0.25">
      <c r="BK827425" s="2315"/>
    </row>
    <row r="827426" spans="63:63" x14ac:dyDescent="0.25">
      <c r="BK827426" s="2311"/>
    </row>
    <row r="827450" spans="63:63" x14ac:dyDescent="0.25">
      <c r="BK827450" s="2315"/>
    </row>
    <row r="827451" spans="63:63" x14ac:dyDescent="0.25">
      <c r="BK827451" s="2311"/>
    </row>
    <row r="827475" spans="63:63" x14ac:dyDescent="0.25">
      <c r="BK827475" s="2315"/>
    </row>
    <row r="827476" spans="63:63" x14ac:dyDescent="0.25">
      <c r="BK827476" s="2311"/>
    </row>
    <row r="827500" spans="63:63" x14ac:dyDescent="0.25">
      <c r="BK827500" s="2315"/>
    </row>
    <row r="827501" spans="63:63" x14ac:dyDescent="0.25">
      <c r="BK827501" s="2311"/>
    </row>
    <row r="827525" spans="63:63" x14ac:dyDescent="0.25">
      <c r="BK827525" s="2315"/>
    </row>
    <row r="827526" spans="63:63" x14ac:dyDescent="0.25">
      <c r="BK827526" s="2311"/>
    </row>
    <row r="827550" spans="63:63" x14ac:dyDescent="0.25">
      <c r="BK827550" s="2315"/>
    </row>
    <row r="827551" spans="63:63" x14ac:dyDescent="0.25">
      <c r="BK827551" s="2311"/>
    </row>
    <row r="827575" spans="63:63" x14ac:dyDescent="0.25">
      <c r="BK827575" s="2315"/>
    </row>
    <row r="827576" spans="63:63" x14ac:dyDescent="0.25">
      <c r="BK827576" s="2311"/>
    </row>
    <row r="827600" spans="63:63" x14ac:dyDescent="0.25">
      <c r="BK827600" s="2315"/>
    </row>
    <row r="827601" spans="63:63" x14ac:dyDescent="0.25">
      <c r="BK827601" s="2311"/>
    </row>
    <row r="827625" spans="63:63" x14ac:dyDescent="0.25">
      <c r="BK827625" s="2315"/>
    </row>
    <row r="827626" spans="63:63" x14ac:dyDescent="0.25">
      <c r="BK827626" s="2311"/>
    </row>
    <row r="827650" spans="63:63" x14ac:dyDescent="0.25">
      <c r="BK827650" s="2315"/>
    </row>
    <row r="827651" spans="63:63" x14ac:dyDescent="0.25">
      <c r="BK827651" s="2311"/>
    </row>
    <row r="827675" spans="63:63" x14ac:dyDescent="0.25">
      <c r="BK827675" s="2315"/>
    </row>
    <row r="827676" spans="63:63" x14ac:dyDescent="0.25">
      <c r="BK827676" s="2311"/>
    </row>
    <row r="827700" spans="63:63" x14ac:dyDescent="0.25">
      <c r="BK827700" s="2315"/>
    </row>
    <row r="827701" spans="63:63" x14ac:dyDescent="0.25">
      <c r="BK827701" s="2311"/>
    </row>
    <row r="827725" spans="63:63" x14ac:dyDescent="0.25">
      <c r="BK827725" s="2315"/>
    </row>
    <row r="827726" spans="63:63" x14ac:dyDescent="0.25">
      <c r="BK827726" s="2311"/>
    </row>
    <row r="827750" spans="63:63" x14ac:dyDescent="0.25">
      <c r="BK827750" s="2315"/>
    </row>
    <row r="827751" spans="63:63" x14ac:dyDescent="0.25">
      <c r="BK827751" s="2311"/>
    </row>
    <row r="827775" spans="63:63" x14ac:dyDescent="0.25">
      <c r="BK827775" s="2315"/>
    </row>
    <row r="827776" spans="63:63" x14ac:dyDescent="0.25">
      <c r="BK827776" s="2311"/>
    </row>
    <row r="827800" spans="63:63" x14ac:dyDescent="0.25">
      <c r="BK827800" s="2315"/>
    </row>
    <row r="827801" spans="63:63" x14ac:dyDescent="0.25">
      <c r="BK827801" s="2311"/>
    </row>
    <row r="827825" spans="63:63" x14ac:dyDescent="0.25">
      <c r="BK827825" s="2315"/>
    </row>
    <row r="827826" spans="63:63" x14ac:dyDescent="0.25">
      <c r="BK827826" s="2311"/>
    </row>
    <row r="827850" spans="63:63" x14ac:dyDescent="0.25">
      <c r="BK827850" s="2315"/>
    </row>
    <row r="827851" spans="63:63" x14ac:dyDescent="0.25">
      <c r="BK827851" s="2311"/>
    </row>
    <row r="827875" spans="63:63" x14ac:dyDescent="0.25">
      <c r="BK827875" s="2315"/>
    </row>
    <row r="827876" spans="63:63" x14ac:dyDescent="0.25">
      <c r="BK827876" s="2311"/>
    </row>
    <row r="827900" spans="63:63" x14ac:dyDescent="0.25">
      <c r="BK827900" s="2315"/>
    </row>
    <row r="827901" spans="63:63" x14ac:dyDescent="0.25">
      <c r="BK827901" s="2311"/>
    </row>
    <row r="827925" spans="63:63" x14ac:dyDescent="0.25">
      <c r="BK827925" s="2315"/>
    </row>
    <row r="827926" spans="63:63" x14ac:dyDescent="0.25">
      <c r="BK827926" s="2311"/>
    </row>
    <row r="827950" spans="63:63" x14ac:dyDescent="0.25">
      <c r="BK827950" s="2315"/>
    </row>
    <row r="827951" spans="63:63" x14ac:dyDescent="0.25">
      <c r="BK827951" s="2311"/>
    </row>
    <row r="827975" spans="63:63" x14ac:dyDescent="0.25">
      <c r="BK827975" s="2315"/>
    </row>
    <row r="827976" spans="63:63" x14ac:dyDescent="0.25">
      <c r="BK827976" s="2311"/>
    </row>
    <row r="828000" spans="63:63" x14ac:dyDescent="0.25">
      <c r="BK828000" s="2315"/>
    </row>
    <row r="828001" spans="63:63" x14ac:dyDescent="0.25">
      <c r="BK828001" s="2311"/>
    </row>
    <row r="828025" spans="63:63" x14ac:dyDescent="0.25">
      <c r="BK828025" s="2315"/>
    </row>
    <row r="828026" spans="63:63" x14ac:dyDescent="0.25">
      <c r="BK828026" s="2311"/>
    </row>
    <row r="828050" spans="63:63" x14ac:dyDescent="0.25">
      <c r="BK828050" s="2315"/>
    </row>
    <row r="828051" spans="63:63" x14ac:dyDescent="0.25">
      <c r="BK828051" s="2311"/>
    </row>
    <row r="828075" spans="63:63" x14ac:dyDescent="0.25">
      <c r="BK828075" s="2315"/>
    </row>
    <row r="828076" spans="63:63" x14ac:dyDescent="0.25">
      <c r="BK828076" s="2311"/>
    </row>
    <row r="828100" spans="63:63" x14ac:dyDescent="0.25">
      <c r="BK828100" s="2315"/>
    </row>
    <row r="828101" spans="63:63" x14ac:dyDescent="0.25">
      <c r="BK828101" s="2311"/>
    </row>
    <row r="828125" spans="63:63" x14ac:dyDescent="0.25">
      <c r="BK828125" s="2315"/>
    </row>
    <row r="828126" spans="63:63" x14ac:dyDescent="0.25">
      <c r="BK828126" s="2311"/>
    </row>
    <row r="828150" spans="63:63" x14ac:dyDescent="0.25">
      <c r="BK828150" s="2315"/>
    </row>
    <row r="828151" spans="63:63" x14ac:dyDescent="0.25">
      <c r="BK828151" s="2311"/>
    </row>
    <row r="828175" spans="63:63" x14ac:dyDescent="0.25">
      <c r="BK828175" s="2315"/>
    </row>
    <row r="828176" spans="63:63" x14ac:dyDescent="0.25">
      <c r="BK828176" s="2311"/>
    </row>
    <row r="828200" spans="63:63" x14ac:dyDescent="0.25">
      <c r="BK828200" s="2315"/>
    </row>
    <row r="828201" spans="63:63" x14ac:dyDescent="0.25">
      <c r="BK828201" s="2311"/>
    </row>
    <row r="828225" spans="63:63" x14ac:dyDescent="0.25">
      <c r="BK828225" s="2315"/>
    </row>
    <row r="828226" spans="63:63" x14ac:dyDescent="0.25">
      <c r="BK828226" s="2311"/>
    </row>
    <row r="828250" spans="63:63" x14ac:dyDescent="0.25">
      <c r="BK828250" s="2315"/>
    </row>
    <row r="828251" spans="63:63" x14ac:dyDescent="0.25">
      <c r="BK828251" s="2311"/>
    </row>
    <row r="828275" spans="63:63" x14ac:dyDescent="0.25">
      <c r="BK828275" s="2315"/>
    </row>
    <row r="828276" spans="63:63" x14ac:dyDescent="0.25">
      <c r="BK828276" s="2311"/>
    </row>
    <row r="828300" spans="63:63" x14ac:dyDescent="0.25">
      <c r="BK828300" s="2315"/>
    </row>
    <row r="828301" spans="63:63" x14ac:dyDescent="0.25">
      <c r="BK828301" s="2311"/>
    </row>
    <row r="828325" spans="63:63" x14ac:dyDescent="0.25">
      <c r="BK828325" s="2315"/>
    </row>
    <row r="828326" spans="63:63" x14ac:dyDescent="0.25">
      <c r="BK828326" s="2311"/>
    </row>
    <row r="828350" spans="63:63" x14ac:dyDescent="0.25">
      <c r="BK828350" s="2315"/>
    </row>
    <row r="828351" spans="63:63" x14ac:dyDescent="0.25">
      <c r="BK828351" s="2311"/>
    </row>
    <row r="828375" spans="63:63" x14ac:dyDescent="0.25">
      <c r="BK828375" s="2315"/>
    </row>
    <row r="828376" spans="63:63" x14ac:dyDescent="0.25">
      <c r="BK828376" s="2311"/>
    </row>
    <row r="828400" spans="63:63" x14ac:dyDescent="0.25">
      <c r="BK828400" s="2315"/>
    </row>
    <row r="828401" spans="63:63" x14ac:dyDescent="0.25">
      <c r="BK828401" s="2311"/>
    </row>
    <row r="828425" spans="63:63" x14ac:dyDescent="0.25">
      <c r="BK828425" s="2315"/>
    </row>
    <row r="828426" spans="63:63" x14ac:dyDescent="0.25">
      <c r="BK828426" s="2311"/>
    </row>
    <row r="828450" spans="63:63" x14ac:dyDescent="0.25">
      <c r="BK828450" s="2315"/>
    </row>
    <row r="828451" spans="63:63" x14ac:dyDescent="0.25">
      <c r="BK828451" s="2311"/>
    </row>
    <row r="828475" spans="63:63" x14ac:dyDescent="0.25">
      <c r="BK828475" s="2315"/>
    </row>
    <row r="828476" spans="63:63" x14ac:dyDescent="0.25">
      <c r="BK828476" s="2311"/>
    </row>
    <row r="828500" spans="63:63" x14ac:dyDescent="0.25">
      <c r="BK828500" s="2315"/>
    </row>
    <row r="828501" spans="63:63" x14ac:dyDescent="0.25">
      <c r="BK828501" s="2311"/>
    </row>
    <row r="828525" spans="63:63" x14ac:dyDescent="0.25">
      <c r="BK828525" s="2315"/>
    </row>
    <row r="828526" spans="63:63" x14ac:dyDescent="0.25">
      <c r="BK828526" s="2311"/>
    </row>
    <row r="828550" spans="63:63" x14ac:dyDescent="0.25">
      <c r="BK828550" s="2315"/>
    </row>
    <row r="828551" spans="63:63" x14ac:dyDescent="0.25">
      <c r="BK828551" s="2311"/>
    </row>
    <row r="828575" spans="63:63" x14ac:dyDescent="0.25">
      <c r="BK828575" s="2315"/>
    </row>
    <row r="828576" spans="63:63" x14ac:dyDescent="0.25">
      <c r="BK828576" s="2311"/>
    </row>
    <row r="828600" spans="63:63" x14ac:dyDescent="0.25">
      <c r="BK828600" s="2315"/>
    </row>
    <row r="828601" spans="63:63" x14ac:dyDescent="0.25">
      <c r="BK828601" s="2311"/>
    </row>
    <row r="828625" spans="63:63" x14ac:dyDescent="0.25">
      <c r="BK828625" s="2315"/>
    </row>
    <row r="828626" spans="63:63" x14ac:dyDescent="0.25">
      <c r="BK828626" s="2311"/>
    </row>
    <row r="828650" spans="63:63" x14ac:dyDescent="0.25">
      <c r="BK828650" s="2315"/>
    </row>
    <row r="828651" spans="63:63" x14ac:dyDescent="0.25">
      <c r="BK828651" s="2311"/>
    </row>
    <row r="828675" spans="63:63" x14ac:dyDescent="0.25">
      <c r="BK828675" s="2315"/>
    </row>
    <row r="828676" spans="63:63" x14ac:dyDescent="0.25">
      <c r="BK828676" s="2311"/>
    </row>
    <row r="828700" spans="63:63" x14ac:dyDescent="0.25">
      <c r="BK828700" s="2315"/>
    </row>
    <row r="828701" spans="63:63" x14ac:dyDescent="0.25">
      <c r="BK828701" s="2311"/>
    </row>
    <row r="828725" spans="63:63" x14ac:dyDescent="0.25">
      <c r="BK828725" s="2315"/>
    </row>
    <row r="828726" spans="63:63" x14ac:dyDescent="0.25">
      <c r="BK828726" s="2311"/>
    </row>
    <row r="828750" spans="63:63" x14ac:dyDescent="0.25">
      <c r="BK828750" s="2315"/>
    </row>
    <row r="828751" spans="63:63" x14ac:dyDescent="0.25">
      <c r="BK828751" s="2311"/>
    </row>
    <row r="828775" spans="63:63" x14ac:dyDescent="0.25">
      <c r="BK828775" s="2315"/>
    </row>
    <row r="828776" spans="63:63" x14ac:dyDescent="0.25">
      <c r="BK828776" s="2311"/>
    </row>
    <row r="828800" spans="63:63" x14ac:dyDescent="0.25">
      <c r="BK828800" s="2315"/>
    </row>
    <row r="828801" spans="63:63" x14ac:dyDescent="0.25">
      <c r="BK828801" s="2311"/>
    </row>
    <row r="828825" spans="63:63" x14ac:dyDescent="0.25">
      <c r="BK828825" s="2315"/>
    </row>
    <row r="828826" spans="63:63" x14ac:dyDescent="0.25">
      <c r="BK828826" s="2311"/>
    </row>
    <row r="828850" spans="63:63" x14ac:dyDescent="0.25">
      <c r="BK828850" s="2315"/>
    </row>
    <row r="828851" spans="63:63" x14ac:dyDescent="0.25">
      <c r="BK828851" s="2311"/>
    </row>
    <row r="828875" spans="63:63" x14ac:dyDescent="0.25">
      <c r="BK828875" s="2315"/>
    </row>
    <row r="828876" spans="63:63" x14ac:dyDescent="0.25">
      <c r="BK828876" s="2311"/>
    </row>
    <row r="828900" spans="63:63" x14ac:dyDescent="0.25">
      <c r="BK828900" s="2315"/>
    </row>
    <row r="828901" spans="63:63" x14ac:dyDescent="0.25">
      <c r="BK828901" s="2311"/>
    </row>
    <row r="828925" spans="63:63" x14ac:dyDescent="0.25">
      <c r="BK828925" s="2315"/>
    </row>
    <row r="828926" spans="63:63" x14ac:dyDescent="0.25">
      <c r="BK828926" s="2311"/>
    </row>
    <row r="828950" spans="63:63" x14ac:dyDescent="0.25">
      <c r="BK828950" s="2315"/>
    </row>
    <row r="828951" spans="63:63" x14ac:dyDescent="0.25">
      <c r="BK828951" s="2311"/>
    </row>
    <row r="828975" spans="63:63" x14ac:dyDescent="0.25">
      <c r="BK828975" s="2315"/>
    </row>
    <row r="828976" spans="63:63" x14ac:dyDescent="0.25">
      <c r="BK828976" s="2311"/>
    </row>
    <row r="829000" spans="63:63" x14ac:dyDescent="0.25">
      <c r="BK829000" s="2315"/>
    </row>
    <row r="829001" spans="63:63" x14ac:dyDescent="0.25">
      <c r="BK829001" s="2311"/>
    </row>
    <row r="829025" spans="63:63" x14ac:dyDescent="0.25">
      <c r="BK829025" s="2315"/>
    </row>
    <row r="829026" spans="63:63" x14ac:dyDescent="0.25">
      <c r="BK829026" s="2311"/>
    </row>
    <row r="829050" spans="63:63" x14ac:dyDescent="0.25">
      <c r="BK829050" s="2315"/>
    </row>
    <row r="829051" spans="63:63" x14ac:dyDescent="0.25">
      <c r="BK829051" s="2311"/>
    </row>
    <row r="829075" spans="63:63" x14ac:dyDescent="0.25">
      <c r="BK829075" s="2315"/>
    </row>
    <row r="829076" spans="63:63" x14ac:dyDescent="0.25">
      <c r="BK829076" s="2311"/>
    </row>
    <row r="829100" spans="63:63" x14ac:dyDescent="0.25">
      <c r="BK829100" s="2315"/>
    </row>
    <row r="829101" spans="63:63" x14ac:dyDescent="0.25">
      <c r="BK829101" s="2311"/>
    </row>
    <row r="829125" spans="63:63" x14ac:dyDescent="0.25">
      <c r="BK829125" s="2315"/>
    </row>
    <row r="829126" spans="63:63" x14ac:dyDescent="0.25">
      <c r="BK829126" s="2311"/>
    </row>
    <row r="829150" spans="63:63" x14ac:dyDescent="0.25">
      <c r="BK829150" s="2315"/>
    </row>
    <row r="829151" spans="63:63" x14ac:dyDescent="0.25">
      <c r="BK829151" s="2311"/>
    </row>
    <row r="829175" spans="63:63" x14ac:dyDescent="0.25">
      <c r="BK829175" s="2315"/>
    </row>
    <row r="829176" spans="63:63" x14ac:dyDescent="0.25">
      <c r="BK829176" s="2311"/>
    </row>
    <row r="829200" spans="63:63" x14ac:dyDescent="0.25">
      <c r="BK829200" s="2315"/>
    </row>
    <row r="829201" spans="63:63" x14ac:dyDescent="0.25">
      <c r="BK829201" s="2311"/>
    </row>
    <row r="829225" spans="63:63" x14ac:dyDescent="0.25">
      <c r="BK829225" s="2315"/>
    </row>
    <row r="829226" spans="63:63" x14ac:dyDescent="0.25">
      <c r="BK829226" s="2311"/>
    </row>
    <row r="829250" spans="63:63" x14ac:dyDescent="0.25">
      <c r="BK829250" s="2315"/>
    </row>
    <row r="829251" spans="63:63" x14ac:dyDescent="0.25">
      <c r="BK829251" s="2311"/>
    </row>
    <row r="829275" spans="63:63" x14ac:dyDescent="0.25">
      <c r="BK829275" s="2315"/>
    </row>
    <row r="829276" spans="63:63" x14ac:dyDescent="0.25">
      <c r="BK829276" s="2311"/>
    </row>
    <row r="829300" spans="63:63" x14ac:dyDescent="0.25">
      <c r="BK829300" s="2315"/>
    </row>
    <row r="829301" spans="63:63" x14ac:dyDescent="0.25">
      <c r="BK829301" s="2311"/>
    </row>
    <row r="829325" spans="63:63" x14ac:dyDescent="0.25">
      <c r="BK829325" s="2315"/>
    </row>
    <row r="829326" spans="63:63" x14ac:dyDescent="0.25">
      <c r="BK829326" s="2311"/>
    </row>
    <row r="829350" spans="63:63" x14ac:dyDescent="0.25">
      <c r="BK829350" s="2315"/>
    </row>
    <row r="829351" spans="63:63" x14ac:dyDescent="0.25">
      <c r="BK829351" s="2311"/>
    </row>
    <row r="829375" spans="63:63" x14ac:dyDescent="0.25">
      <c r="BK829375" s="2315"/>
    </row>
    <row r="829376" spans="63:63" x14ac:dyDescent="0.25">
      <c r="BK829376" s="2311"/>
    </row>
    <row r="829400" spans="63:63" x14ac:dyDescent="0.25">
      <c r="BK829400" s="2315"/>
    </row>
    <row r="829401" spans="63:63" x14ac:dyDescent="0.25">
      <c r="BK829401" s="2311"/>
    </row>
    <row r="829425" spans="63:63" x14ac:dyDescent="0.25">
      <c r="BK829425" s="2315"/>
    </row>
    <row r="829426" spans="63:63" x14ac:dyDescent="0.25">
      <c r="BK829426" s="2311"/>
    </row>
    <row r="829450" spans="63:63" x14ac:dyDescent="0.25">
      <c r="BK829450" s="2315"/>
    </row>
    <row r="829451" spans="63:63" x14ac:dyDescent="0.25">
      <c r="BK829451" s="2311"/>
    </row>
    <row r="829475" spans="63:63" x14ac:dyDescent="0.25">
      <c r="BK829475" s="2315"/>
    </row>
    <row r="829476" spans="63:63" x14ac:dyDescent="0.25">
      <c r="BK829476" s="2311"/>
    </row>
    <row r="829500" spans="63:63" x14ac:dyDescent="0.25">
      <c r="BK829500" s="2315"/>
    </row>
    <row r="829501" spans="63:63" x14ac:dyDescent="0.25">
      <c r="BK829501" s="2311"/>
    </row>
    <row r="829525" spans="63:63" x14ac:dyDescent="0.25">
      <c r="BK829525" s="2315"/>
    </row>
    <row r="829526" spans="63:63" x14ac:dyDescent="0.25">
      <c r="BK829526" s="2311"/>
    </row>
    <row r="829550" spans="63:63" x14ac:dyDescent="0.25">
      <c r="BK829550" s="2315"/>
    </row>
    <row r="829551" spans="63:63" x14ac:dyDescent="0.25">
      <c r="BK829551" s="2311"/>
    </row>
    <row r="829575" spans="63:63" x14ac:dyDescent="0.25">
      <c r="BK829575" s="2315"/>
    </row>
    <row r="829576" spans="63:63" x14ac:dyDescent="0.25">
      <c r="BK829576" s="2311"/>
    </row>
    <row r="829600" spans="63:63" x14ac:dyDescent="0.25">
      <c r="BK829600" s="2315"/>
    </row>
    <row r="829601" spans="63:63" x14ac:dyDescent="0.25">
      <c r="BK829601" s="2311"/>
    </row>
    <row r="829625" spans="63:63" x14ac:dyDescent="0.25">
      <c r="BK829625" s="2315"/>
    </row>
    <row r="829626" spans="63:63" x14ac:dyDescent="0.25">
      <c r="BK829626" s="2311"/>
    </row>
    <row r="829650" spans="63:63" x14ac:dyDescent="0.25">
      <c r="BK829650" s="2315"/>
    </row>
    <row r="829651" spans="63:63" x14ac:dyDescent="0.25">
      <c r="BK829651" s="2311"/>
    </row>
    <row r="829675" spans="63:63" x14ac:dyDescent="0.25">
      <c r="BK829675" s="2315"/>
    </row>
    <row r="829676" spans="63:63" x14ac:dyDescent="0.25">
      <c r="BK829676" s="2311"/>
    </row>
    <row r="829700" spans="63:63" x14ac:dyDescent="0.25">
      <c r="BK829700" s="2315"/>
    </row>
    <row r="829701" spans="63:63" x14ac:dyDescent="0.25">
      <c r="BK829701" s="2311"/>
    </row>
    <row r="829725" spans="63:63" x14ac:dyDescent="0.25">
      <c r="BK829725" s="2315"/>
    </row>
    <row r="829726" spans="63:63" x14ac:dyDescent="0.25">
      <c r="BK829726" s="2311"/>
    </row>
    <row r="829750" spans="63:63" x14ac:dyDescent="0.25">
      <c r="BK829750" s="2315"/>
    </row>
    <row r="829751" spans="63:63" x14ac:dyDescent="0.25">
      <c r="BK829751" s="2311"/>
    </row>
    <row r="829775" spans="63:63" x14ac:dyDescent="0.25">
      <c r="BK829775" s="2315"/>
    </row>
    <row r="829776" spans="63:63" x14ac:dyDescent="0.25">
      <c r="BK829776" s="2311"/>
    </row>
    <row r="829800" spans="63:63" x14ac:dyDescent="0.25">
      <c r="BK829800" s="2315"/>
    </row>
    <row r="829801" spans="63:63" x14ac:dyDescent="0.25">
      <c r="BK829801" s="2311"/>
    </row>
    <row r="829825" spans="63:63" x14ac:dyDescent="0.25">
      <c r="BK829825" s="2315"/>
    </row>
    <row r="829826" spans="63:63" x14ac:dyDescent="0.25">
      <c r="BK829826" s="2311"/>
    </row>
    <row r="829850" spans="63:63" x14ac:dyDescent="0.25">
      <c r="BK829850" s="2315"/>
    </row>
    <row r="829851" spans="63:63" x14ac:dyDescent="0.25">
      <c r="BK829851" s="2311"/>
    </row>
    <row r="829875" spans="63:63" x14ac:dyDescent="0.25">
      <c r="BK829875" s="2315"/>
    </row>
    <row r="829876" spans="63:63" x14ac:dyDescent="0.25">
      <c r="BK829876" s="2311"/>
    </row>
    <row r="829900" spans="63:63" x14ac:dyDescent="0.25">
      <c r="BK829900" s="2315"/>
    </row>
    <row r="829901" spans="63:63" x14ac:dyDescent="0.25">
      <c r="BK829901" s="2311"/>
    </row>
    <row r="829925" spans="63:63" x14ac:dyDescent="0.25">
      <c r="BK829925" s="2315"/>
    </row>
    <row r="829926" spans="63:63" x14ac:dyDescent="0.25">
      <c r="BK829926" s="2311"/>
    </row>
    <row r="829950" spans="63:63" x14ac:dyDescent="0.25">
      <c r="BK829950" s="2315"/>
    </row>
    <row r="829951" spans="63:63" x14ac:dyDescent="0.25">
      <c r="BK829951" s="2311"/>
    </row>
    <row r="829975" spans="63:63" x14ac:dyDescent="0.25">
      <c r="BK829975" s="2315"/>
    </row>
    <row r="829976" spans="63:63" x14ac:dyDescent="0.25">
      <c r="BK829976" s="2311"/>
    </row>
    <row r="830000" spans="63:63" x14ac:dyDescent="0.25">
      <c r="BK830000" s="2315"/>
    </row>
    <row r="830001" spans="63:63" x14ac:dyDescent="0.25">
      <c r="BK830001" s="2311"/>
    </row>
    <row r="830025" spans="63:63" x14ac:dyDescent="0.25">
      <c r="BK830025" s="2315"/>
    </row>
    <row r="830026" spans="63:63" x14ac:dyDescent="0.25">
      <c r="BK830026" s="2311"/>
    </row>
    <row r="830050" spans="63:63" x14ac:dyDescent="0.25">
      <c r="BK830050" s="2315"/>
    </row>
    <row r="830051" spans="63:63" x14ac:dyDescent="0.25">
      <c r="BK830051" s="2311"/>
    </row>
    <row r="830075" spans="63:63" x14ac:dyDescent="0.25">
      <c r="BK830075" s="2315"/>
    </row>
    <row r="830076" spans="63:63" x14ac:dyDescent="0.25">
      <c r="BK830076" s="2311"/>
    </row>
    <row r="830100" spans="63:63" x14ac:dyDescent="0.25">
      <c r="BK830100" s="2315"/>
    </row>
    <row r="830101" spans="63:63" x14ac:dyDescent="0.25">
      <c r="BK830101" s="2311"/>
    </row>
    <row r="830125" spans="63:63" x14ac:dyDescent="0.25">
      <c r="BK830125" s="2315"/>
    </row>
    <row r="830126" spans="63:63" x14ac:dyDescent="0.25">
      <c r="BK830126" s="2311"/>
    </row>
    <row r="830150" spans="63:63" x14ac:dyDescent="0.25">
      <c r="BK830150" s="2315"/>
    </row>
    <row r="830151" spans="63:63" x14ac:dyDescent="0.25">
      <c r="BK830151" s="2311"/>
    </row>
    <row r="830175" spans="63:63" x14ac:dyDescent="0.25">
      <c r="BK830175" s="2315"/>
    </row>
    <row r="830176" spans="63:63" x14ac:dyDescent="0.25">
      <c r="BK830176" s="2311"/>
    </row>
    <row r="830200" spans="63:63" x14ac:dyDescent="0.25">
      <c r="BK830200" s="2315"/>
    </row>
    <row r="830201" spans="63:63" x14ac:dyDescent="0.25">
      <c r="BK830201" s="2311"/>
    </row>
    <row r="830225" spans="63:63" x14ac:dyDescent="0.25">
      <c r="BK830225" s="2315"/>
    </row>
    <row r="830226" spans="63:63" x14ac:dyDescent="0.25">
      <c r="BK830226" s="2311"/>
    </row>
    <row r="830250" spans="63:63" x14ac:dyDescent="0.25">
      <c r="BK830250" s="2315"/>
    </row>
    <row r="830251" spans="63:63" x14ac:dyDescent="0.25">
      <c r="BK830251" s="2311"/>
    </row>
    <row r="830275" spans="63:63" x14ac:dyDescent="0.25">
      <c r="BK830275" s="2315"/>
    </row>
    <row r="830276" spans="63:63" x14ac:dyDescent="0.25">
      <c r="BK830276" s="2311"/>
    </row>
    <row r="830300" spans="63:63" x14ac:dyDescent="0.25">
      <c r="BK830300" s="2315"/>
    </row>
    <row r="830301" spans="63:63" x14ac:dyDescent="0.25">
      <c r="BK830301" s="2311"/>
    </row>
    <row r="830325" spans="63:63" x14ac:dyDescent="0.25">
      <c r="BK830325" s="2315"/>
    </row>
    <row r="830326" spans="63:63" x14ac:dyDescent="0.25">
      <c r="BK830326" s="2311"/>
    </row>
    <row r="830350" spans="63:63" x14ac:dyDescent="0.25">
      <c r="BK830350" s="2315"/>
    </row>
    <row r="830351" spans="63:63" x14ac:dyDescent="0.25">
      <c r="BK830351" s="2311"/>
    </row>
    <row r="830375" spans="63:63" x14ac:dyDescent="0.25">
      <c r="BK830375" s="2315"/>
    </row>
    <row r="830376" spans="63:63" x14ac:dyDescent="0.25">
      <c r="BK830376" s="2311"/>
    </row>
    <row r="830400" spans="63:63" x14ac:dyDescent="0.25">
      <c r="BK830400" s="2315"/>
    </row>
    <row r="830401" spans="63:63" x14ac:dyDescent="0.25">
      <c r="BK830401" s="2311"/>
    </row>
    <row r="830425" spans="63:63" x14ac:dyDescent="0.25">
      <c r="BK830425" s="2315"/>
    </row>
    <row r="830426" spans="63:63" x14ac:dyDescent="0.25">
      <c r="BK830426" s="2311"/>
    </row>
    <row r="830450" spans="63:63" x14ac:dyDescent="0.25">
      <c r="BK830450" s="2315"/>
    </row>
    <row r="830451" spans="63:63" x14ac:dyDescent="0.25">
      <c r="BK830451" s="2311"/>
    </row>
    <row r="830475" spans="63:63" x14ac:dyDescent="0.25">
      <c r="BK830475" s="2315"/>
    </row>
    <row r="830476" spans="63:63" x14ac:dyDescent="0.25">
      <c r="BK830476" s="2311"/>
    </row>
    <row r="830500" spans="63:63" x14ac:dyDescent="0.25">
      <c r="BK830500" s="2315"/>
    </row>
    <row r="830501" spans="63:63" x14ac:dyDescent="0.25">
      <c r="BK830501" s="2311"/>
    </row>
    <row r="830525" spans="63:63" x14ac:dyDescent="0.25">
      <c r="BK830525" s="2315"/>
    </row>
    <row r="830526" spans="63:63" x14ac:dyDescent="0.25">
      <c r="BK830526" s="2311"/>
    </row>
    <row r="830550" spans="63:63" x14ac:dyDescent="0.25">
      <c r="BK830550" s="2315"/>
    </row>
    <row r="830551" spans="63:63" x14ac:dyDescent="0.25">
      <c r="BK830551" s="2311"/>
    </row>
    <row r="830575" spans="63:63" x14ac:dyDescent="0.25">
      <c r="BK830575" s="2315"/>
    </row>
    <row r="830576" spans="63:63" x14ac:dyDescent="0.25">
      <c r="BK830576" s="2311"/>
    </row>
    <row r="830600" spans="63:63" x14ac:dyDescent="0.25">
      <c r="BK830600" s="2315"/>
    </row>
    <row r="830601" spans="63:63" x14ac:dyDescent="0.25">
      <c r="BK830601" s="2311"/>
    </row>
    <row r="830625" spans="63:63" x14ac:dyDescent="0.25">
      <c r="BK830625" s="2315"/>
    </row>
    <row r="830626" spans="63:63" x14ac:dyDescent="0.25">
      <c r="BK830626" s="2311"/>
    </row>
    <row r="830650" spans="63:63" x14ac:dyDescent="0.25">
      <c r="BK830650" s="2315"/>
    </row>
    <row r="830651" spans="63:63" x14ac:dyDescent="0.25">
      <c r="BK830651" s="2311"/>
    </row>
    <row r="830675" spans="63:63" x14ac:dyDescent="0.25">
      <c r="BK830675" s="2315"/>
    </row>
    <row r="830676" spans="63:63" x14ac:dyDescent="0.25">
      <c r="BK830676" s="2311"/>
    </row>
    <row r="830700" spans="63:63" x14ac:dyDescent="0.25">
      <c r="BK830700" s="2315"/>
    </row>
    <row r="830701" spans="63:63" x14ac:dyDescent="0.25">
      <c r="BK830701" s="2311"/>
    </row>
    <row r="830725" spans="63:63" x14ac:dyDescent="0.25">
      <c r="BK830725" s="2315"/>
    </row>
    <row r="830726" spans="63:63" x14ac:dyDescent="0.25">
      <c r="BK830726" s="2311"/>
    </row>
    <row r="830750" spans="63:63" x14ac:dyDescent="0.25">
      <c r="BK830750" s="2315"/>
    </row>
    <row r="830751" spans="63:63" x14ac:dyDescent="0.25">
      <c r="BK830751" s="2311"/>
    </row>
    <row r="830775" spans="63:63" x14ac:dyDescent="0.25">
      <c r="BK830775" s="2315"/>
    </row>
    <row r="830776" spans="63:63" x14ac:dyDescent="0.25">
      <c r="BK830776" s="2311"/>
    </row>
    <row r="830800" spans="63:63" x14ac:dyDescent="0.25">
      <c r="BK830800" s="2315"/>
    </row>
    <row r="830801" spans="63:63" x14ac:dyDescent="0.25">
      <c r="BK830801" s="2311"/>
    </row>
    <row r="830825" spans="63:63" x14ac:dyDescent="0.25">
      <c r="BK830825" s="2315"/>
    </row>
    <row r="830826" spans="63:63" x14ac:dyDescent="0.25">
      <c r="BK830826" s="2311"/>
    </row>
    <row r="830850" spans="63:63" x14ac:dyDescent="0.25">
      <c r="BK830850" s="2315"/>
    </row>
    <row r="830851" spans="63:63" x14ac:dyDescent="0.25">
      <c r="BK830851" s="2311"/>
    </row>
    <row r="830875" spans="63:63" x14ac:dyDescent="0.25">
      <c r="BK830875" s="2315"/>
    </row>
    <row r="830876" spans="63:63" x14ac:dyDescent="0.25">
      <c r="BK830876" s="2311"/>
    </row>
    <row r="830900" spans="63:63" x14ac:dyDescent="0.25">
      <c r="BK830900" s="2315"/>
    </row>
    <row r="830901" spans="63:63" x14ac:dyDescent="0.25">
      <c r="BK830901" s="2311"/>
    </row>
    <row r="830925" spans="63:63" x14ac:dyDescent="0.25">
      <c r="BK830925" s="2315"/>
    </row>
    <row r="830926" spans="63:63" x14ac:dyDescent="0.25">
      <c r="BK830926" s="2311"/>
    </row>
    <row r="830950" spans="63:63" x14ac:dyDescent="0.25">
      <c r="BK830950" s="2315"/>
    </row>
    <row r="830951" spans="63:63" x14ac:dyDescent="0.25">
      <c r="BK830951" s="2311"/>
    </row>
    <row r="830975" spans="63:63" x14ac:dyDescent="0.25">
      <c r="BK830975" s="2315"/>
    </row>
    <row r="830976" spans="63:63" x14ac:dyDescent="0.25">
      <c r="BK830976" s="2311"/>
    </row>
    <row r="831000" spans="63:63" x14ac:dyDescent="0.25">
      <c r="BK831000" s="2315"/>
    </row>
    <row r="831001" spans="63:63" x14ac:dyDescent="0.25">
      <c r="BK831001" s="2311"/>
    </row>
    <row r="831025" spans="63:63" x14ac:dyDescent="0.25">
      <c r="BK831025" s="2315"/>
    </row>
    <row r="831026" spans="63:63" x14ac:dyDescent="0.25">
      <c r="BK831026" s="2311"/>
    </row>
    <row r="831050" spans="63:63" x14ac:dyDescent="0.25">
      <c r="BK831050" s="2315"/>
    </row>
    <row r="831051" spans="63:63" x14ac:dyDescent="0.25">
      <c r="BK831051" s="2311"/>
    </row>
    <row r="831075" spans="63:63" x14ac:dyDescent="0.25">
      <c r="BK831075" s="2315"/>
    </row>
    <row r="831076" spans="63:63" x14ac:dyDescent="0.25">
      <c r="BK831076" s="2311"/>
    </row>
    <row r="831100" spans="63:63" x14ac:dyDescent="0.25">
      <c r="BK831100" s="2315"/>
    </row>
    <row r="831101" spans="63:63" x14ac:dyDescent="0.25">
      <c r="BK831101" s="2311"/>
    </row>
    <row r="831125" spans="63:63" x14ac:dyDescent="0.25">
      <c r="BK831125" s="2315"/>
    </row>
    <row r="831126" spans="63:63" x14ac:dyDescent="0.25">
      <c r="BK831126" s="2311"/>
    </row>
    <row r="831150" spans="63:63" x14ac:dyDescent="0.25">
      <c r="BK831150" s="2315"/>
    </row>
    <row r="831151" spans="63:63" x14ac:dyDescent="0.25">
      <c r="BK831151" s="2311"/>
    </row>
    <row r="831175" spans="63:63" x14ac:dyDescent="0.25">
      <c r="BK831175" s="2315"/>
    </row>
    <row r="831176" spans="63:63" x14ac:dyDescent="0.25">
      <c r="BK831176" s="2311"/>
    </row>
    <row r="831200" spans="63:63" x14ac:dyDescent="0.25">
      <c r="BK831200" s="2315"/>
    </row>
    <row r="831201" spans="63:63" x14ac:dyDescent="0.25">
      <c r="BK831201" s="2311"/>
    </row>
    <row r="831225" spans="63:63" x14ac:dyDescent="0.25">
      <c r="BK831225" s="2315"/>
    </row>
    <row r="831226" spans="63:63" x14ac:dyDescent="0.25">
      <c r="BK831226" s="2311"/>
    </row>
    <row r="831250" spans="63:63" x14ac:dyDescent="0.25">
      <c r="BK831250" s="2315"/>
    </row>
    <row r="831251" spans="63:63" x14ac:dyDescent="0.25">
      <c r="BK831251" s="2311"/>
    </row>
    <row r="831275" spans="63:63" x14ac:dyDescent="0.25">
      <c r="BK831275" s="2315"/>
    </row>
    <row r="831276" spans="63:63" x14ac:dyDescent="0.25">
      <c r="BK831276" s="2311"/>
    </row>
    <row r="831300" spans="63:63" x14ac:dyDescent="0.25">
      <c r="BK831300" s="2315"/>
    </row>
    <row r="831301" spans="63:63" x14ac:dyDescent="0.25">
      <c r="BK831301" s="2311"/>
    </row>
    <row r="831325" spans="63:63" x14ac:dyDescent="0.25">
      <c r="BK831325" s="2315"/>
    </row>
    <row r="831326" spans="63:63" x14ac:dyDescent="0.25">
      <c r="BK831326" s="2311"/>
    </row>
    <row r="831350" spans="63:63" x14ac:dyDescent="0.25">
      <c r="BK831350" s="2315"/>
    </row>
    <row r="831351" spans="63:63" x14ac:dyDescent="0.25">
      <c r="BK831351" s="2311"/>
    </row>
    <row r="831375" spans="63:63" x14ac:dyDescent="0.25">
      <c r="BK831375" s="2315"/>
    </row>
    <row r="831376" spans="63:63" x14ac:dyDescent="0.25">
      <c r="BK831376" s="2311"/>
    </row>
    <row r="831400" spans="63:63" x14ac:dyDescent="0.25">
      <c r="BK831400" s="2315"/>
    </row>
    <row r="831401" spans="63:63" x14ac:dyDescent="0.25">
      <c r="BK831401" s="2311"/>
    </row>
    <row r="831425" spans="63:63" x14ac:dyDescent="0.25">
      <c r="BK831425" s="2315"/>
    </row>
    <row r="831426" spans="63:63" x14ac:dyDescent="0.25">
      <c r="BK831426" s="2311"/>
    </row>
    <row r="831450" spans="63:63" x14ac:dyDescent="0.25">
      <c r="BK831450" s="2315"/>
    </row>
    <row r="831451" spans="63:63" x14ac:dyDescent="0.25">
      <c r="BK831451" s="2311"/>
    </row>
    <row r="831475" spans="63:63" x14ac:dyDescent="0.25">
      <c r="BK831475" s="2315"/>
    </row>
    <row r="831476" spans="63:63" x14ac:dyDescent="0.25">
      <c r="BK831476" s="2311"/>
    </row>
    <row r="831500" spans="63:63" x14ac:dyDescent="0.25">
      <c r="BK831500" s="2315"/>
    </row>
    <row r="831501" spans="63:63" x14ac:dyDescent="0.25">
      <c r="BK831501" s="2311"/>
    </row>
    <row r="831525" spans="63:63" x14ac:dyDescent="0.25">
      <c r="BK831525" s="2315"/>
    </row>
    <row r="831526" spans="63:63" x14ac:dyDescent="0.25">
      <c r="BK831526" s="2311"/>
    </row>
    <row r="831550" spans="63:63" x14ac:dyDescent="0.25">
      <c r="BK831550" s="2315"/>
    </row>
    <row r="831551" spans="63:63" x14ac:dyDescent="0.25">
      <c r="BK831551" s="2311"/>
    </row>
    <row r="831575" spans="63:63" x14ac:dyDescent="0.25">
      <c r="BK831575" s="2315"/>
    </row>
    <row r="831576" spans="63:63" x14ac:dyDescent="0.25">
      <c r="BK831576" s="2311"/>
    </row>
    <row r="831600" spans="63:63" x14ac:dyDescent="0.25">
      <c r="BK831600" s="2315"/>
    </row>
    <row r="831601" spans="63:63" x14ac:dyDescent="0.25">
      <c r="BK831601" s="2311"/>
    </row>
    <row r="831625" spans="63:63" x14ac:dyDescent="0.25">
      <c r="BK831625" s="2315"/>
    </row>
    <row r="831626" spans="63:63" x14ac:dyDescent="0.25">
      <c r="BK831626" s="2311"/>
    </row>
    <row r="831650" spans="63:63" x14ac:dyDescent="0.25">
      <c r="BK831650" s="2315"/>
    </row>
    <row r="831651" spans="63:63" x14ac:dyDescent="0.25">
      <c r="BK831651" s="2311"/>
    </row>
    <row r="831675" spans="63:63" x14ac:dyDescent="0.25">
      <c r="BK831675" s="2315"/>
    </row>
    <row r="831676" spans="63:63" x14ac:dyDescent="0.25">
      <c r="BK831676" s="2311"/>
    </row>
    <row r="831700" spans="63:63" x14ac:dyDescent="0.25">
      <c r="BK831700" s="2315"/>
    </row>
    <row r="831701" spans="63:63" x14ac:dyDescent="0.25">
      <c r="BK831701" s="2311"/>
    </row>
    <row r="831725" spans="63:63" x14ac:dyDescent="0.25">
      <c r="BK831725" s="2315"/>
    </row>
    <row r="831726" spans="63:63" x14ac:dyDescent="0.25">
      <c r="BK831726" s="2311"/>
    </row>
    <row r="831750" spans="63:63" x14ac:dyDescent="0.25">
      <c r="BK831750" s="2315"/>
    </row>
    <row r="831751" spans="63:63" x14ac:dyDescent="0.25">
      <c r="BK831751" s="2311"/>
    </row>
    <row r="831775" spans="63:63" x14ac:dyDescent="0.25">
      <c r="BK831775" s="2315"/>
    </row>
    <row r="831776" spans="63:63" x14ac:dyDescent="0.25">
      <c r="BK831776" s="2311"/>
    </row>
    <row r="831800" spans="63:63" x14ac:dyDescent="0.25">
      <c r="BK831800" s="2315"/>
    </row>
    <row r="831801" spans="63:63" x14ac:dyDescent="0.25">
      <c r="BK831801" s="2311"/>
    </row>
    <row r="831825" spans="63:63" x14ac:dyDescent="0.25">
      <c r="BK831825" s="2315"/>
    </row>
    <row r="831826" spans="63:63" x14ac:dyDescent="0.25">
      <c r="BK831826" s="2311"/>
    </row>
    <row r="831850" spans="63:63" x14ac:dyDescent="0.25">
      <c r="BK831850" s="2315"/>
    </row>
    <row r="831851" spans="63:63" x14ac:dyDescent="0.25">
      <c r="BK831851" s="2311"/>
    </row>
    <row r="831875" spans="63:63" x14ac:dyDescent="0.25">
      <c r="BK831875" s="2315"/>
    </row>
    <row r="831876" spans="63:63" x14ac:dyDescent="0.25">
      <c r="BK831876" s="2311"/>
    </row>
    <row r="831900" spans="63:63" x14ac:dyDescent="0.25">
      <c r="BK831900" s="2315"/>
    </row>
    <row r="831901" spans="63:63" x14ac:dyDescent="0.25">
      <c r="BK831901" s="2311"/>
    </row>
    <row r="831925" spans="63:63" x14ac:dyDescent="0.25">
      <c r="BK831925" s="2315"/>
    </row>
    <row r="831926" spans="63:63" x14ac:dyDescent="0.25">
      <c r="BK831926" s="2311"/>
    </row>
    <row r="831950" spans="63:63" x14ac:dyDescent="0.25">
      <c r="BK831950" s="2315"/>
    </row>
    <row r="831951" spans="63:63" x14ac:dyDescent="0.25">
      <c r="BK831951" s="2311"/>
    </row>
    <row r="831975" spans="63:63" x14ac:dyDescent="0.25">
      <c r="BK831975" s="2315"/>
    </row>
    <row r="831976" spans="63:63" x14ac:dyDescent="0.25">
      <c r="BK831976" s="2311"/>
    </row>
    <row r="832000" spans="63:63" x14ac:dyDescent="0.25">
      <c r="BK832000" s="2315"/>
    </row>
    <row r="832001" spans="63:63" x14ac:dyDescent="0.25">
      <c r="BK832001" s="2311"/>
    </row>
    <row r="832025" spans="63:63" x14ac:dyDescent="0.25">
      <c r="BK832025" s="2315"/>
    </row>
    <row r="832026" spans="63:63" x14ac:dyDescent="0.25">
      <c r="BK832026" s="2311"/>
    </row>
    <row r="832050" spans="63:63" x14ac:dyDescent="0.25">
      <c r="BK832050" s="2315"/>
    </row>
    <row r="832051" spans="63:63" x14ac:dyDescent="0.25">
      <c r="BK832051" s="2311"/>
    </row>
    <row r="832075" spans="63:63" x14ac:dyDescent="0.25">
      <c r="BK832075" s="2315"/>
    </row>
    <row r="832076" spans="63:63" x14ac:dyDescent="0.25">
      <c r="BK832076" s="2311"/>
    </row>
    <row r="832100" spans="63:63" x14ac:dyDescent="0.25">
      <c r="BK832100" s="2315"/>
    </row>
    <row r="832101" spans="63:63" x14ac:dyDescent="0.25">
      <c r="BK832101" s="2311"/>
    </row>
    <row r="832125" spans="63:63" x14ac:dyDescent="0.25">
      <c r="BK832125" s="2315"/>
    </row>
    <row r="832126" spans="63:63" x14ac:dyDescent="0.25">
      <c r="BK832126" s="2311"/>
    </row>
    <row r="832150" spans="63:63" x14ac:dyDescent="0.25">
      <c r="BK832150" s="2315"/>
    </row>
    <row r="832151" spans="63:63" x14ac:dyDescent="0.25">
      <c r="BK832151" s="2311"/>
    </row>
    <row r="832175" spans="63:63" x14ac:dyDescent="0.25">
      <c r="BK832175" s="2315"/>
    </row>
    <row r="832176" spans="63:63" x14ac:dyDescent="0.25">
      <c r="BK832176" s="2311"/>
    </row>
    <row r="832200" spans="63:63" x14ac:dyDescent="0.25">
      <c r="BK832200" s="2315"/>
    </row>
    <row r="832201" spans="63:63" x14ac:dyDescent="0.25">
      <c r="BK832201" s="2311"/>
    </row>
    <row r="832225" spans="63:63" x14ac:dyDescent="0.25">
      <c r="BK832225" s="2315"/>
    </row>
    <row r="832226" spans="63:63" x14ac:dyDescent="0.25">
      <c r="BK832226" s="2311"/>
    </row>
    <row r="832250" spans="63:63" x14ac:dyDescent="0.25">
      <c r="BK832250" s="2315"/>
    </row>
    <row r="832251" spans="63:63" x14ac:dyDescent="0.25">
      <c r="BK832251" s="2311"/>
    </row>
    <row r="832275" spans="63:63" x14ac:dyDescent="0.25">
      <c r="BK832275" s="2315"/>
    </row>
    <row r="832276" spans="63:63" x14ac:dyDescent="0.25">
      <c r="BK832276" s="2311"/>
    </row>
    <row r="832300" spans="63:63" x14ac:dyDescent="0.25">
      <c r="BK832300" s="2315"/>
    </row>
    <row r="832301" spans="63:63" x14ac:dyDescent="0.25">
      <c r="BK832301" s="2311"/>
    </row>
    <row r="832325" spans="63:63" x14ac:dyDescent="0.25">
      <c r="BK832325" s="2315"/>
    </row>
    <row r="832326" spans="63:63" x14ac:dyDescent="0.25">
      <c r="BK832326" s="2311"/>
    </row>
    <row r="832350" spans="63:63" x14ac:dyDescent="0.25">
      <c r="BK832350" s="2315"/>
    </row>
    <row r="832351" spans="63:63" x14ac:dyDescent="0.25">
      <c r="BK832351" s="2311"/>
    </row>
    <row r="832375" spans="63:63" x14ac:dyDescent="0.25">
      <c r="BK832375" s="2315"/>
    </row>
    <row r="832376" spans="63:63" x14ac:dyDescent="0.25">
      <c r="BK832376" s="2311"/>
    </row>
    <row r="832400" spans="63:63" x14ac:dyDescent="0.25">
      <c r="BK832400" s="2315"/>
    </row>
    <row r="832401" spans="63:63" x14ac:dyDescent="0.25">
      <c r="BK832401" s="2311"/>
    </row>
    <row r="832425" spans="63:63" x14ac:dyDescent="0.25">
      <c r="BK832425" s="2315"/>
    </row>
    <row r="832426" spans="63:63" x14ac:dyDescent="0.25">
      <c r="BK832426" s="2311"/>
    </row>
    <row r="832450" spans="63:63" x14ac:dyDescent="0.25">
      <c r="BK832450" s="2315"/>
    </row>
    <row r="832451" spans="63:63" x14ac:dyDescent="0.25">
      <c r="BK832451" s="2311"/>
    </row>
    <row r="832475" spans="63:63" x14ac:dyDescent="0.25">
      <c r="BK832475" s="2315"/>
    </row>
    <row r="832476" spans="63:63" x14ac:dyDescent="0.25">
      <c r="BK832476" s="2311"/>
    </row>
    <row r="832500" spans="63:63" x14ac:dyDescent="0.25">
      <c r="BK832500" s="2315"/>
    </row>
    <row r="832501" spans="63:63" x14ac:dyDescent="0.25">
      <c r="BK832501" s="2311"/>
    </row>
    <row r="832525" spans="63:63" x14ac:dyDescent="0.25">
      <c r="BK832525" s="2315"/>
    </row>
    <row r="832526" spans="63:63" x14ac:dyDescent="0.25">
      <c r="BK832526" s="2311"/>
    </row>
    <row r="832550" spans="63:63" x14ac:dyDescent="0.25">
      <c r="BK832550" s="2315"/>
    </row>
    <row r="832551" spans="63:63" x14ac:dyDescent="0.25">
      <c r="BK832551" s="2311"/>
    </row>
    <row r="832575" spans="63:63" x14ac:dyDescent="0.25">
      <c r="BK832575" s="2315"/>
    </row>
    <row r="832576" spans="63:63" x14ac:dyDescent="0.25">
      <c r="BK832576" s="2311"/>
    </row>
    <row r="832600" spans="63:63" x14ac:dyDescent="0.25">
      <c r="BK832600" s="2315"/>
    </row>
    <row r="832601" spans="63:63" x14ac:dyDescent="0.25">
      <c r="BK832601" s="2311"/>
    </row>
    <row r="832625" spans="63:63" x14ac:dyDescent="0.25">
      <c r="BK832625" s="2315"/>
    </row>
    <row r="832626" spans="63:63" x14ac:dyDescent="0.25">
      <c r="BK832626" s="2311"/>
    </row>
    <row r="832650" spans="63:63" x14ac:dyDescent="0.25">
      <c r="BK832650" s="2315"/>
    </row>
    <row r="832651" spans="63:63" x14ac:dyDescent="0.25">
      <c r="BK832651" s="2311"/>
    </row>
    <row r="832675" spans="63:63" x14ac:dyDescent="0.25">
      <c r="BK832675" s="2315"/>
    </row>
    <row r="832676" spans="63:63" x14ac:dyDescent="0.25">
      <c r="BK832676" s="2311"/>
    </row>
    <row r="832700" spans="63:63" x14ac:dyDescent="0.25">
      <c r="BK832700" s="2315"/>
    </row>
    <row r="832701" spans="63:63" x14ac:dyDescent="0.25">
      <c r="BK832701" s="2311"/>
    </row>
    <row r="832725" spans="63:63" x14ac:dyDescent="0.25">
      <c r="BK832725" s="2315"/>
    </row>
    <row r="832726" spans="63:63" x14ac:dyDescent="0.25">
      <c r="BK832726" s="2311"/>
    </row>
    <row r="832750" spans="63:63" x14ac:dyDescent="0.25">
      <c r="BK832750" s="2315"/>
    </row>
    <row r="832751" spans="63:63" x14ac:dyDescent="0.25">
      <c r="BK832751" s="2311"/>
    </row>
    <row r="832775" spans="63:63" x14ac:dyDescent="0.25">
      <c r="BK832775" s="2315"/>
    </row>
    <row r="832776" spans="63:63" x14ac:dyDescent="0.25">
      <c r="BK832776" s="2311"/>
    </row>
    <row r="832800" spans="63:63" x14ac:dyDescent="0.25">
      <c r="BK832800" s="2315"/>
    </row>
    <row r="832801" spans="63:63" x14ac:dyDescent="0.25">
      <c r="BK832801" s="2311"/>
    </row>
    <row r="832825" spans="63:63" x14ac:dyDescent="0.25">
      <c r="BK832825" s="2315"/>
    </row>
    <row r="832826" spans="63:63" x14ac:dyDescent="0.25">
      <c r="BK832826" s="2311"/>
    </row>
    <row r="832850" spans="63:63" x14ac:dyDescent="0.25">
      <c r="BK832850" s="2315"/>
    </row>
    <row r="832851" spans="63:63" x14ac:dyDescent="0.25">
      <c r="BK832851" s="2311"/>
    </row>
    <row r="832875" spans="63:63" x14ac:dyDescent="0.25">
      <c r="BK832875" s="2315"/>
    </row>
    <row r="832876" spans="63:63" x14ac:dyDescent="0.25">
      <c r="BK832876" s="2311"/>
    </row>
    <row r="832900" spans="63:63" x14ac:dyDescent="0.25">
      <c r="BK832900" s="2315"/>
    </row>
    <row r="832901" spans="63:63" x14ac:dyDescent="0.25">
      <c r="BK832901" s="2311"/>
    </row>
    <row r="832925" spans="63:63" x14ac:dyDescent="0.25">
      <c r="BK832925" s="2315"/>
    </row>
    <row r="832926" spans="63:63" x14ac:dyDescent="0.25">
      <c r="BK832926" s="2311"/>
    </row>
    <row r="832950" spans="63:63" x14ac:dyDescent="0.25">
      <c r="BK832950" s="2315"/>
    </row>
    <row r="832951" spans="63:63" x14ac:dyDescent="0.25">
      <c r="BK832951" s="2311"/>
    </row>
    <row r="832975" spans="63:63" x14ac:dyDescent="0.25">
      <c r="BK832975" s="2315"/>
    </row>
    <row r="832976" spans="63:63" x14ac:dyDescent="0.25">
      <c r="BK832976" s="2311"/>
    </row>
    <row r="833000" spans="63:63" x14ac:dyDescent="0.25">
      <c r="BK833000" s="2315"/>
    </row>
    <row r="833001" spans="63:63" x14ac:dyDescent="0.25">
      <c r="BK833001" s="2311"/>
    </row>
    <row r="833025" spans="63:63" x14ac:dyDescent="0.25">
      <c r="BK833025" s="2315"/>
    </row>
    <row r="833026" spans="63:63" x14ac:dyDescent="0.25">
      <c r="BK833026" s="2311"/>
    </row>
    <row r="833050" spans="63:63" x14ac:dyDescent="0.25">
      <c r="BK833050" s="2315"/>
    </row>
    <row r="833051" spans="63:63" x14ac:dyDescent="0.25">
      <c r="BK833051" s="2311"/>
    </row>
    <row r="833075" spans="63:63" x14ac:dyDescent="0.25">
      <c r="BK833075" s="2315"/>
    </row>
    <row r="833076" spans="63:63" x14ac:dyDescent="0.25">
      <c r="BK833076" s="2311"/>
    </row>
    <row r="833100" spans="63:63" x14ac:dyDescent="0.25">
      <c r="BK833100" s="2315"/>
    </row>
    <row r="833101" spans="63:63" x14ac:dyDescent="0.25">
      <c r="BK833101" s="2311"/>
    </row>
    <row r="833125" spans="63:63" x14ac:dyDescent="0.25">
      <c r="BK833125" s="2315"/>
    </row>
    <row r="833126" spans="63:63" x14ac:dyDescent="0.25">
      <c r="BK833126" s="2311"/>
    </row>
    <row r="833150" spans="63:63" x14ac:dyDescent="0.25">
      <c r="BK833150" s="2315"/>
    </row>
    <row r="833151" spans="63:63" x14ac:dyDescent="0.25">
      <c r="BK833151" s="2311"/>
    </row>
    <row r="833175" spans="63:63" x14ac:dyDescent="0.25">
      <c r="BK833175" s="2315"/>
    </row>
    <row r="833176" spans="63:63" x14ac:dyDescent="0.25">
      <c r="BK833176" s="2311"/>
    </row>
    <row r="833200" spans="63:63" x14ac:dyDescent="0.25">
      <c r="BK833200" s="2315"/>
    </row>
    <row r="833201" spans="63:63" x14ac:dyDescent="0.25">
      <c r="BK833201" s="2311"/>
    </row>
    <row r="833225" spans="63:63" x14ac:dyDescent="0.25">
      <c r="BK833225" s="2315"/>
    </row>
    <row r="833226" spans="63:63" x14ac:dyDescent="0.25">
      <c r="BK833226" s="2311"/>
    </row>
    <row r="833250" spans="63:63" x14ac:dyDescent="0.25">
      <c r="BK833250" s="2315"/>
    </row>
    <row r="833251" spans="63:63" x14ac:dyDescent="0.25">
      <c r="BK833251" s="2311"/>
    </row>
    <row r="833275" spans="63:63" x14ac:dyDescent="0.25">
      <c r="BK833275" s="2315"/>
    </row>
    <row r="833276" spans="63:63" x14ac:dyDescent="0.25">
      <c r="BK833276" s="2311"/>
    </row>
    <row r="833300" spans="63:63" x14ac:dyDescent="0.25">
      <c r="BK833300" s="2315"/>
    </row>
    <row r="833301" spans="63:63" x14ac:dyDescent="0.25">
      <c r="BK833301" s="2311"/>
    </row>
    <row r="833325" spans="63:63" x14ac:dyDescent="0.25">
      <c r="BK833325" s="2315"/>
    </row>
    <row r="833326" spans="63:63" x14ac:dyDescent="0.25">
      <c r="BK833326" s="2311"/>
    </row>
    <row r="833350" spans="63:63" x14ac:dyDescent="0.25">
      <c r="BK833350" s="2315"/>
    </row>
    <row r="833351" spans="63:63" x14ac:dyDescent="0.25">
      <c r="BK833351" s="2311"/>
    </row>
    <row r="833375" spans="63:63" x14ac:dyDescent="0.25">
      <c r="BK833375" s="2315"/>
    </row>
    <row r="833376" spans="63:63" x14ac:dyDescent="0.25">
      <c r="BK833376" s="2311"/>
    </row>
    <row r="833400" spans="63:63" x14ac:dyDescent="0.25">
      <c r="BK833400" s="2315"/>
    </row>
    <row r="833401" spans="63:63" x14ac:dyDescent="0.25">
      <c r="BK833401" s="2311"/>
    </row>
    <row r="833425" spans="63:63" x14ac:dyDescent="0.25">
      <c r="BK833425" s="2315"/>
    </row>
    <row r="833426" spans="63:63" x14ac:dyDescent="0.25">
      <c r="BK833426" s="2311"/>
    </row>
    <row r="833450" spans="63:63" x14ac:dyDescent="0.25">
      <c r="BK833450" s="2315"/>
    </row>
    <row r="833451" spans="63:63" x14ac:dyDescent="0.25">
      <c r="BK833451" s="2311"/>
    </row>
    <row r="833475" spans="63:63" x14ac:dyDescent="0.25">
      <c r="BK833475" s="2315"/>
    </row>
    <row r="833476" spans="63:63" x14ac:dyDescent="0.25">
      <c r="BK833476" s="2311"/>
    </row>
    <row r="833500" spans="63:63" x14ac:dyDescent="0.25">
      <c r="BK833500" s="2315"/>
    </row>
    <row r="833501" spans="63:63" x14ac:dyDescent="0.25">
      <c r="BK833501" s="2311"/>
    </row>
    <row r="833525" spans="63:63" x14ac:dyDescent="0.25">
      <c r="BK833525" s="2315"/>
    </row>
    <row r="833526" spans="63:63" x14ac:dyDescent="0.25">
      <c r="BK833526" s="2311"/>
    </row>
    <row r="833550" spans="63:63" x14ac:dyDescent="0.25">
      <c r="BK833550" s="2315"/>
    </row>
    <row r="833551" spans="63:63" x14ac:dyDescent="0.25">
      <c r="BK833551" s="2311"/>
    </row>
    <row r="833575" spans="63:63" x14ac:dyDescent="0.25">
      <c r="BK833575" s="2315"/>
    </row>
    <row r="833576" spans="63:63" x14ac:dyDescent="0.25">
      <c r="BK833576" s="2311"/>
    </row>
    <row r="833600" spans="63:63" x14ac:dyDescent="0.25">
      <c r="BK833600" s="2315"/>
    </row>
    <row r="833601" spans="63:63" x14ac:dyDescent="0.25">
      <c r="BK833601" s="2311"/>
    </row>
    <row r="833625" spans="63:63" x14ac:dyDescent="0.25">
      <c r="BK833625" s="2315"/>
    </row>
    <row r="833626" spans="63:63" x14ac:dyDescent="0.25">
      <c r="BK833626" s="2311"/>
    </row>
    <row r="833650" spans="63:63" x14ac:dyDescent="0.25">
      <c r="BK833650" s="2315"/>
    </row>
    <row r="833651" spans="63:63" x14ac:dyDescent="0.25">
      <c r="BK833651" s="2311"/>
    </row>
    <row r="833675" spans="63:63" x14ac:dyDescent="0.25">
      <c r="BK833675" s="2315"/>
    </row>
    <row r="833676" spans="63:63" x14ac:dyDescent="0.25">
      <c r="BK833676" s="2311"/>
    </row>
    <row r="833700" spans="63:63" x14ac:dyDescent="0.25">
      <c r="BK833700" s="2315"/>
    </row>
    <row r="833701" spans="63:63" x14ac:dyDescent="0.25">
      <c r="BK833701" s="2311"/>
    </row>
    <row r="833725" spans="63:63" x14ac:dyDescent="0.25">
      <c r="BK833725" s="2315"/>
    </row>
    <row r="833726" spans="63:63" x14ac:dyDescent="0.25">
      <c r="BK833726" s="2311"/>
    </row>
    <row r="833750" spans="63:63" x14ac:dyDescent="0.25">
      <c r="BK833750" s="2315"/>
    </row>
    <row r="833751" spans="63:63" x14ac:dyDescent="0.25">
      <c r="BK833751" s="2311"/>
    </row>
    <row r="833775" spans="63:63" x14ac:dyDescent="0.25">
      <c r="BK833775" s="2315"/>
    </row>
    <row r="833776" spans="63:63" x14ac:dyDescent="0.25">
      <c r="BK833776" s="2311"/>
    </row>
    <row r="833800" spans="63:63" x14ac:dyDescent="0.25">
      <c r="BK833800" s="2315"/>
    </row>
    <row r="833801" spans="63:63" x14ac:dyDescent="0.25">
      <c r="BK833801" s="2311"/>
    </row>
    <row r="833825" spans="63:63" x14ac:dyDescent="0.25">
      <c r="BK833825" s="2315"/>
    </row>
    <row r="833826" spans="63:63" x14ac:dyDescent="0.25">
      <c r="BK833826" s="2311"/>
    </row>
    <row r="833850" spans="63:63" x14ac:dyDescent="0.25">
      <c r="BK833850" s="2315"/>
    </row>
    <row r="833851" spans="63:63" x14ac:dyDescent="0.25">
      <c r="BK833851" s="2311"/>
    </row>
    <row r="833875" spans="63:63" x14ac:dyDescent="0.25">
      <c r="BK833875" s="2315"/>
    </row>
    <row r="833876" spans="63:63" x14ac:dyDescent="0.25">
      <c r="BK833876" s="2311"/>
    </row>
    <row r="833900" spans="63:63" x14ac:dyDescent="0.25">
      <c r="BK833900" s="2315"/>
    </row>
    <row r="833901" spans="63:63" x14ac:dyDescent="0.25">
      <c r="BK833901" s="2311"/>
    </row>
    <row r="833925" spans="63:63" x14ac:dyDescent="0.25">
      <c r="BK833925" s="2315"/>
    </row>
    <row r="833926" spans="63:63" x14ac:dyDescent="0.25">
      <c r="BK833926" s="2311"/>
    </row>
    <row r="833950" spans="63:63" x14ac:dyDescent="0.25">
      <c r="BK833950" s="2315"/>
    </row>
    <row r="833951" spans="63:63" x14ac:dyDescent="0.25">
      <c r="BK833951" s="2311"/>
    </row>
    <row r="833975" spans="63:63" x14ac:dyDescent="0.25">
      <c r="BK833975" s="2315"/>
    </row>
    <row r="833976" spans="63:63" x14ac:dyDescent="0.25">
      <c r="BK833976" s="2311"/>
    </row>
    <row r="834000" spans="63:63" x14ac:dyDescent="0.25">
      <c r="BK834000" s="2315"/>
    </row>
    <row r="834001" spans="63:63" x14ac:dyDescent="0.25">
      <c r="BK834001" s="2311"/>
    </row>
    <row r="834025" spans="63:63" x14ac:dyDescent="0.25">
      <c r="BK834025" s="2315"/>
    </row>
    <row r="834026" spans="63:63" x14ac:dyDescent="0.25">
      <c r="BK834026" s="2311"/>
    </row>
    <row r="834050" spans="63:63" x14ac:dyDescent="0.25">
      <c r="BK834050" s="2315"/>
    </row>
    <row r="834051" spans="63:63" x14ac:dyDescent="0.25">
      <c r="BK834051" s="2311"/>
    </row>
    <row r="834075" spans="63:63" x14ac:dyDescent="0.25">
      <c r="BK834075" s="2315"/>
    </row>
    <row r="834076" spans="63:63" x14ac:dyDescent="0.25">
      <c r="BK834076" s="2311"/>
    </row>
    <row r="834100" spans="63:63" x14ac:dyDescent="0.25">
      <c r="BK834100" s="2315"/>
    </row>
    <row r="834101" spans="63:63" x14ac:dyDescent="0.25">
      <c r="BK834101" s="2311"/>
    </row>
    <row r="834125" spans="63:63" x14ac:dyDescent="0.25">
      <c r="BK834125" s="2315"/>
    </row>
    <row r="834126" spans="63:63" x14ac:dyDescent="0.25">
      <c r="BK834126" s="2311"/>
    </row>
    <row r="834150" spans="63:63" x14ac:dyDescent="0.25">
      <c r="BK834150" s="2315"/>
    </row>
    <row r="834151" spans="63:63" x14ac:dyDescent="0.25">
      <c r="BK834151" s="2311"/>
    </row>
    <row r="834175" spans="63:63" x14ac:dyDescent="0.25">
      <c r="BK834175" s="2315"/>
    </row>
    <row r="834176" spans="63:63" x14ac:dyDescent="0.25">
      <c r="BK834176" s="2311"/>
    </row>
    <row r="834200" spans="63:63" x14ac:dyDescent="0.25">
      <c r="BK834200" s="2315"/>
    </row>
    <row r="834201" spans="63:63" x14ac:dyDescent="0.25">
      <c r="BK834201" s="2311"/>
    </row>
    <row r="834225" spans="63:63" x14ac:dyDescent="0.25">
      <c r="BK834225" s="2315"/>
    </row>
    <row r="834226" spans="63:63" x14ac:dyDescent="0.25">
      <c r="BK834226" s="2311"/>
    </row>
    <row r="834250" spans="63:63" x14ac:dyDescent="0.25">
      <c r="BK834250" s="2315"/>
    </row>
    <row r="834251" spans="63:63" x14ac:dyDescent="0.25">
      <c r="BK834251" s="2311"/>
    </row>
    <row r="834275" spans="63:63" x14ac:dyDescent="0.25">
      <c r="BK834275" s="2315"/>
    </row>
    <row r="834276" spans="63:63" x14ac:dyDescent="0.25">
      <c r="BK834276" s="2311"/>
    </row>
    <row r="834300" spans="63:63" x14ac:dyDescent="0.25">
      <c r="BK834300" s="2315"/>
    </row>
    <row r="834301" spans="63:63" x14ac:dyDescent="0.25">
      <c r="BK834301" s="2311"/>
    </row>
    <row r="834325" spans="63:63" x14ac:dyDescent="0.25">
      <c r="BK834325" s="2315"/>
    </row>
    <row r="834326" spans="63:63" x14ac:dyDescent="0.25">
      <c r="BK834326" s="2311"/>
    </row>
    <row r="834350" spans="63:63" x14ac:dyDescent="0.25">
      <c r="BK834350" s="2315"/>
    </row>
    <row r="834351" spans="63:63" x14ac:dyDescent="0.25">
      <c r="BK834351" s="2311"/>
    </row>
    <row r="834375" spans="63:63" x14ac:dyDescent="0.25">
      <c r="BK834375" s="2315"/>
    </row>
    <row r="834376" spans="63:63" x14ac:dyDescent="0.25">
      <c r="BK834376" s="2311"/>
    </row>
    <row r="834400" spans="63:63" x14ac:dyDescent="0.25">
      <c r="BK834400" s="2315"/>
    </row>
    <row r="834401" spans="63:63" x14ac:dyDescent="0.25">
      <c r="BK834401" s="2311"/>
    </row>
    <row r="834425" spans="63:63" x14ac:dyDescent="0.25">
      <c r="BK834425" s="2315"/>
    </row>
    <row r="834426" spans="63:63" x14ac:dyDescent="0.25">
      <c r="BK834426" s="2311"/>
    </row>
    <row r="834450" spans="63:63" x14ac:dyDescent="0.25">
      <c r="BK834450" s="2315"/>
    </row>
    <row r="834451" spans="63:63" x14ac:dyDescent="0.25">
      <c r="BK834451" s="2311"/>
    </row>
    <row r="834475" spans="63:63" x14ac:dyDescent="0.25">
      <c r="BK834475" s="2315"/>
    </row>
    <row r="834476" spans="63:63" x14ac:dyDescent="0.25">
      <c r="BK834476" s="2311"/>
    </row>
    <row r="834500" spans="63:63" x14ac:dyDescent="0.25">
      <c r="BK834500" s="2315"/>
    </row>
    <row r="834501" spans="63:63" x14ac:dyDescent="0.25">
      <c r="BK834501" s="2311"/>
    </row>
    <row r="834525" spans="63:63" x14ac:dyDescent="0.25">
      <c r="BK834525" s="2315"/>
    </row>
    <row r="834526" spans="63:63" x14ac:dyDescent="0.25">
      <c r="BK834526" s="2311"/>
    </row>
    <row r="834550" spans="63:63" x14ac:dyDescent="0.25">
      <c r="BK834550" s="2315"/>
    </row>
    <row r="834551" spans="63:63" x14ac:dyDescent="0.25">
      <c r="BK834551" s="2311"/>
    </row>
    <row r="834575" spans="63:63" x14ac:dyDescent="0.25">
      <c r="BK834575" s="2315"/>
    </row>
    <row r="834576" spans="63:63" x14ac:dyDescent="0.25">
      <c r="BK834576" s="2311"/>
    </row>
    <row r="834600" spans="63:63" x14ac:dyDescent="0.25">
      <c r="BK834600" s="2315"/>
    </row>
    <row r="834601" spans="63:63" x14ac:dyDescent="0.25">
      <c r="BK834601" s="2311"/>
    </row>
    <row r="834625" spans="63:63" x14ac:dyDescent="0.25">
      <c r="BK834625" s="2315"/>
    </row>
    <row r="834626" spans="63:63" x14ac:dyDescent="0.25">
      <c r="BK834626" s="2311"/>
    </row>
    <row r="834650" spans="63:63" x14ac:dyDescent="0.25">
      <c r="BK834650" s="2315"/>
    </row>
    <row r="834651" spans="63:63" x14ac:dyDescent="0.25">
      <c r="BK834651" s="2311"/>
    </row>
    <row r="834675" spans="63:63" x14ac:dyDescent="0.25">
      <c r="BK834675" s="2315"/>
    </row>
    <row r="834676" spans="63:63" x14ac:dyDescent="0.25">
      <c r="BK834676" s="2311"/>
    </row>
    <row r="834700" spans="63:63" x14ac:dyDescent="0.25">
      <c r="BK834700" s="2315"/>
    </row>
    <row r="834701" spans="63:63" x14ac:dyDescent="0.25">
      <c r="BK834701" s="2311"/>
    </row>
    <row r="834725" spans="63:63" x14ac:dyDescent="0.25">
      <c r="BK834725" s="2315"/>
    </row>
    <row r="834726" spans="63:63" x14ac:dyDescent="0.25">
      <c r="BK834726" s="2311"/>
    </row>
    <row r="834750" spans="63:63" x14ac:dyDescent="0.25">
      <c r="BK834750" s="2315"/>
    </row>
    <row r="834751" spans="63:63" x14ac:dyDescent="0.25">
      <c r="BK834751" s="2311"/>
    </row>
    <row r="834775" spans="63:63" x14ac:dyDescent="0.25">
      <c r="BK834775" s="2315"/>
    </row>
    <row r="834776" spans="63:63" x14ac:dyDescent="0.25">
      <c r="BK834776" s="2311"/>
    </row>
    <row r="834800" spans="63:63" x14ac:dyDescent="0.25">
      <c r="BK834800" s="2315"/>
    </row>
    <row r="834801" spans="63:63" x14ac:dyDescent="0.25">
      <c r="BK834801" s="2311"/>
    </row>
    <row r="834825" spans="63:63" x14ac:dyDescent="0.25">
      <c r="BK834825" s="2315"/>
    </row>
    <row r="834826" spans="63:63" x14ac:dyDescent="0.25">
      <c r="BK834826" s="2311"/>
    </row>
    <row r="834850" spans="63:63" x14ac:dyDescent="0.25">
      <c r="BK834850" s="2315"/>
    </row>
    <row r="834851" spans="63:63" x14ac:dyDescent="0.25">
      <c r="BK834851" s="2311"/>
    </row>
    <row r="834875" spans="63:63" x14ac:dyDescent="0.25">
      <c r="BK834875" s="2315"/>
    </row>
    <row r="834876" spans="63:63" x14ac:dyDescent="0.25">
      <c r="BK834876" s="2311"/>
    </row>
    <row r="834900" spans="63:63" x14ac:dyDescent="0.25">
      <c r="BK834900" s="2315"/>
    </row>
    <row r="834901" spans="63:63" x14ac:dyDescent="0.25">
      <c r="BK834901" s="2311"/>
    </row>
    <row r="834925" spans="63:63" x14ac:dyDescent="0.25">
      <c r="BK834925" s="2315"/>
    </row>
    <row r="834926" spans="63:63" x14ac:dyDescent="0.25">
      <c r="BK834926" s="2311"/>
    </row>
    <row r="834950" spans="63:63" x14ac:dyDescent="0.25">
      <c r="BK834950" s="2315"/>
    </row>
    <row r="834951" spans="63:63" x14ac:dyDescent="0.25">
      <c r="BK834951" s="2311"/>
    </row>
    <row r="834975" spans="63:63" x14ac:dyDescent="0.25">
      <c r="BK834975" s="2315"/>
    </row>
    <row r="834976" spans="63:63" x14ac:dyDescent="0.25">
      <c r="BK834976" s="2311"/>
    </row>
    <row r="835000" spans="63:63" x14ac:dyDescent="0.25">
      <c r="BK835000" s="2315"/>
    </row>
    <row r="835001" spans="63:63" x14ac:dyDescent="0.25">
      <c r="BK835001" s="2311"/>
    </row>
    <row r="835025" spans="63:63" x14ac:dyDescent="0.25">
      <c r="BK835025" s="2315"/>
    </row>
    <row r="835026" spans="63:63" x14ac:dyDescent="0.25">
      <c r="BK835026" s="2311"/>
    </row>
    <row r="835050" spans="63:63" x14ac:dyDescent="0.25">
      <c r="BK835050" s="2315"/>
    </row>
    <row r="835051" spans="63:63" x14ac:dyDescent="0.25">
      <c r="BK835051" s="2311"/>
    </row>
    <row r="835075" spans="63:63" x14ac:dyDescent="0.25">
      <c r="BK835075" s="2315"/>
    </row>
    <row r="835076" spans="63:63" x14ac:dyDescent="0.25">
      <c r="BK835076" s="2311"/>
    </row>
    <row r="835100" spans="63:63" x14ac:dyDescent="0.25">
      <c r="BK835100" s="2315"/>
    </row>
    <row r="835101" spans="63:63" x14ac:dyDescent="0.25">
      <c r="BK835101" s="2311"/>
    </row>
    <row r="835125" spans="63:63" x14ac:dyDescent="0.25">
      <c r="BK835125" s="2315"/>
    </row>
    <row r="835126" spans="63:63" x14ac:dyDescent="0.25">
      <c r="BK835126" s="2311"/>
    </row>
    <row r="835150" spans="63:63" x14ac:dyDescent="0.25">
      <c r="BK835150" s="2315"/>
    </row>
    <row r="835151" spans="63:63" x14ac:dyDescent="0.25">
      <c r="BK835151" s="2311"/>
    </row>
    <row r="835175" spans="63:63" x14ac:dyDescent="0.25">
      <c r="BK835175" s="2315"/>
    </row>
    <row r="835176" spans="63:63" x14ac:dyDescent="0.25">
      <c r="BK835176" s="2311"/>
    </row>
    <row r="835200" spans="63:63" x14ac:dyDescent="0.25">
      <c r="BK835200" s="2315"/>
    </row>
    <row r="835201" spans="63:63" x14ac:dyDescent="0.25">
      <c r="BK835201" s="2311"/>
    </row>
    <row r="835225" spans="63:63" x14ac:dyDescent="0.25">
      <c r="BK835225" s="2315"/>
    </row>
    <row r="835226" spans="63:63" x14ac:dyDescent="0.25">
      <c r="BK835226" s="2311"/>
    </row>
    <row r="835250" spans="63:63" x14ac:dyDescent="0.25">
      <c r="BK835250" s="2315"/>
    </row>
    <row r="835251" spans="63:63" x14ac:dyDescent="0.25">
      <c r="BK835251" s="2311"/>
    </row>
    <row r="835275" spans="63:63" x14ac:dyDescent="0.25">
      <c r="BK835275" s="2315"/>
    </row>
    <row r="835276" spans="63:63" x14ac:dyDescent="0.25">
      <c r="BK835276" s="2311"/>
    </row>
    <row r="835300" spans="63:63" x14ac:dyDescent="0.25">
      <c r="BK835300" s="2315"/>
    </row>
    <row r="835301" spans="63:63" x14ac:dyDescent="0.25">
      <c r="BK835301" s="2311"/>
    </row>
    <row r="835325" spans="63:63" x14ac:dyDescent="0.25">
      <c r="BK835325" s="2315"/>
    </row>
    <row r="835326" spans="63:63" x14ac:dyDescent="0.25">
      <c r="BK835326" s="2311"/>
    </row>
    <row r="835350" spans="63:63" x14ac:dyDescent="0.25">
      <c r="BK835350" s="2315"/>
    </row>
    <row r="835351" spans="63:63" x14ac:dyDescent="0.25">
      <c r="BK835351" s="2311"/>
    </row>
    <row r="835375" spans="63:63" x14ac:dyDescent="0.25">
      <c r="BK835375" s="2315"/>
    </row>
    <row r="835376" spans="63:63" x14ac:dyDescent="0.25">
      <c r="BK835376" s="2311"/>
    </row>
    <row r="835400" spans="63:63" x14ac:dyDescent="0.25">
      <c r="BK835400" s="2315"/>
    </row>
    <row r="835401" spans="63:63" x14ac:dyDescent="0.25">
      <c r="BK835401" s="2311"/>
    </row>
    <row r="835425" spans="63:63" x14ac:dyDescent="0.25">
      <c r="BK835425" s="2315"/>
    </row>
    <row r="835426" spans="63:63" x14ac:dyDescent="0.25">
      <c r="BK835426" s="2311"/>
    </row>
    <row r="835450" spans="63:63" x14ac:dyDescent="0.25">
      <c r="BK835450" s="2315"/>
    </row>
    <row r="835451" spans="63:63" x14ac:dyDescent="0.25">
      <c r="BK835451" s="2311"/>
    </row>
    <row r="835475" spans="63:63" x14ac:dyDescent="0.25">
      <c r="BK835475" s="2315"/>
    </row>
    <row r="835476" spans="63:63" x14ac:dyDescent="0.25">
      <c r="BK835476" s="2311"/>
    </row>
    <row r="835500" spans="63:63" x14ac:dyDescent="0.25">
      <c r="BK835500" s="2315"/>
    </row>
    <row r="835501" spans="63:63" x14ac:dyDescent="0.25">
      <c r="BK835501" s="2311"/>
    </row>
    <row r="835525" spans="63:63" x14ac:dyDescent="0.25">
      <c r="BK835525" s="2315"/>
    </row>
    <row r="835526" spans="63:63" x14ac:dyDescent="0.25">
      <c r="BK835526" s="2311"/>
    </row>
    <row r="835550" spans="63:63" x14ac:dyDescent="0.25">
      <c r="BK835550" s="2315"/>
    </row>
    <row r="835551" spans="63:63" x14ac:dyDescent="0.25">
      <c r="BK835551" s="2311"/>
    </row>
    <row r="835575" spans="63:63" x14ac:dyDescent="0.25">
      <c r="BK835575" s="2315"/>
    </row>
    <row r="835576" spans="63:63" x14ac:dyDescent="0.25">
      <c r="BK835576" s="2311"/>
    </row>
    <row r="835600" spans="63:63" x14ac:dyDescent="0.25">
      <c r="BK835600" s="2315"/>
    </row>
    <row r="835601" spans="63:63" x14ac:dyDescent="0.25">
      <c r="BK835601" s="2311"/>
    </row>
    <row r="835625" spans="63:63" x14ac:dyDescent="0.25">
      <c r="BK835625" s="2315"/>
    </row>
    <row r="835626" spans="63:63" x14ac:dyDescent="0.25">
      <c r="BK835626" s="2311"/>
    </row>
    <row r="835650" spans="63:63" x14ac:dyDescent="0.25">
      <c r="BK835650" s="2315"/>
    </row>
    <row r="835651" spans="63:63" x14ac:dyDescent="0.25">
      <c r="BK835651" s="2311"/>
    </row>
    <row r="835675" spans="63:63" x14ac:dyDescent="0.25">
      <c r="BK835675" s="2315"/>
    </row>
    <row r="835676" spans="63:63" x14ac:dyDescent="0.25">
      <c r="BK835676" s="2311"/>
    </row>
    <row r="835700" spans="63:63" x14ac:dyDescent="0.25">
      <c r="BK835700" s="2315"/>
    </row>
    <row r="835701" spans="63:63" x14ac:dyDescent="0.25">
      <c r="BK835701" s="2311"/>
    </row>
    <row r="835725" spans="63:63" x14ac:dyDescent="0.25">
      <c r="BK835725" s="2315"/>
    </row>
    <row r="835726" spans="63:63" x14ac:dyDescent="0.25">
      <c r="BK835726" s="2311"/>
    </row>
    <row r="835750" spans="63:63" x14ac:dyDescent="0.25">
      <c r="BK835750" s="2315"/>
    </row>
    <row r="835751" spans="63:63" x14ac:dyDescent="0.25">
      <c r="BK835751" s="2311"/>
    </row>
    <row r="835775" spans="63:63" x14ac:dyDescent="0.25">
      <c r="BK835775" s="2315"/>
    </row>
    <row r="835776" spans="63:63" x14ac:dyDescent="0.25">
      <c r="BK835776" s="2311"/>
    </row>
    <row r="835800" spans="63:63" x14ac:dyDescent="0.25">
      <c r="BK835800" s="2315"/>
    </row>
    <row r="835801" spans="63:63" x14ac:dyDescent="0.25">
      <c r="BK835801" s="2311"/>
    </row>
    <row r="835825" spans="63:63" x14ac:dyDescent="0.25">
      <c r="BK835825" s="2315"/>
    </row>
    <row r="835826" spans="63:63" x14ac:dyDescent="0.25">
      <c r="BK835826" s="2311"/>
    </row>
    <row r="835850" spans="63:63" x14ac:dyDescent="0.25">
      <c r="BK835850" s="2315"/>
    </row>
    <row r="835851" spans="63:63" x14ac:dyDescent="0.25">
      <c r="BK835851" s="2311"/>
    </row>
    <row r="835875" spans="63:63" x14ac:dyDescent="0.25">
      <c r="BK835875" s="2315"/>
    </row>
    <row r="835876" spans="63:63" x14ac:dyDescent="0.25">
      <c r="BK835876" s="2311"/>
    </row>
    <row r="835900" spans="63:63" x14ac:dyDescent="0.25">
      <c r="BK835900" s="2315"/>
    </row>
    <row r="835901" spans="63:63" x14ac:dyDescent="0.25">
      <c r="BK835901" s="2311"/>
    </row>
    <row r="835925" spans="63:63" x14ac:dyDescent="0.25">
      <c r="BK835925" s="2315"/>
    </row>
    <row r="835926" spans="63:63" x14ac:dyDescent="0.25">
      <c r="BK835926" s="2311"/>
    </row>
    <row r="835950" spans="63:63" x14ac:dyDescent="0.25">
      <c r="BK835950" s="2315"/>
    </row>
    <row r="835951" spans="63:63" x14ac:dyDescent="0.25">
      <c r="BK835951" s="2311"/>
    </row>
    <row r="835975" spans="63:63" x14ac:dyDescent="0.25">
      <c r="BK835975" s="2315"/>
    </row>
    <row r="835976" spans="63:63" x14ac:dyDescent="0.25">
      <c r="BK835976" s="2311"/>
    </row>
    <row r="836000" spans="63:63" x14ac:dyDescent="0.25">
      <c r="BK836000" s="2315"/>
    </row>
    <row r="836001" spans="63:63" x14ac:dyDescent="0.25">
      <c r="BK836001" s="2311"/>
    </row>
    <row r="836025" spans="63:63" x14ac:dyDescent="0.25">
      <c r="BK836025" s="2315"/>
    </row>
    <row r="836026" spans="63:63" x14ac:dyDescent="0.25">
      <c r="BK836026" s="2311"/>
    </row>
    <row r="836050" spans="63:63" x14ac:dyDescent="0.25">
      <c r="BK836050" s="2315"/>
    </row>
    <row r="836051" spans="63:63" x14ac:dyDescent="0.25">
      <c r="BK836051" s="2311"/>
    </row>
    <row r="836075" spans="63:63" x14ac:dyDescent="0.25">
      <c r="BK836075" s="2315"/>
    </row>
    <row r="836076" spans="63:63" x14ac:dyDescent="0.25">
      <c r="BK836076" s="2311"/>
    </row>
    <row r="836100" spans="63:63" x14ac:dyDescent="0.25">
      <c r="BK836100" s="2315"/>
    </row>
    <row r="836101" spans="63:63" x14ac:dyDescent="0.25">
      <c r="BK836101" s="2311"/>
    </row>
    <row r="836125" spans="63:63" x14ac:dyDescent="0.25">
      <c r="BK836125" s="2315"/>
    </row>
    <row r="836126" spans="63:63" x14ac:dyDescent="0.25">
      <c r="BK836126" s="2311"/>
    </row>
    <row r="836150" spans="63:63" x14ac:dyDescent="0.25">
      <c r="BK836150" s="2315"/>
    </row>
    <row r="836151" spans="63:63" x14ac:dyDescent="0.25">
      <c r="BK836151" s="2311"/>
    </row>
    <row r="836175" spans="63:63" x14ac:dyDescent="0.25">
      <c r="BK836175" s="2315"/>
    </row>
    <row r="836176" spans="63:63" x14ac:dyDescent="0.25">
      <c r="BK836176" s="2311"/>
    </row>
    <row r="836200" spans="63:63" x14ac:dyDescent="0.25">
      <c r="BK836200" s="2315"/>
    </row>
    <row r="836201" spans="63:63" x14ac:dyDescent="0.25">
      <c r="BK836201" s="2311"/>
    </row>
    <row r="836225" spans="63:63" x14ac:dyDescent="0.25">
      <c r="BK836225" s="2315"/>
    </row>
    <row r="836226" spans="63:63" x14ac:dyDescent="0.25">
      <c r="BK836226" s="2311"/>
    </row>
    <row r="836250" spans="63:63" x14ac:dyDescent="0.25">
      <c r="BK836250" s="2315"/>
    </row>
    <row r="836251" spans="63:63" x14ac:dyDescent="0.25">
      <c r="BK836251" s="2311"/>
    </row>
    <row r="836275" spans="63:63" x14ac:dyDescent="0.25">
      <c r="BK836275" s="2315"/>
    </row>
    <row r="836276" spans="63:63" x14ac:dyDescent="0.25">
      <c r="BK836276" s="2311"/>
    </row>
    <row r="836300" spans="63:63" x14ac:dyDescent="0.25">
      <c r="BK836300" s="2315"/>
    </row>
    <row r="836301" spans="63:63" x14ac:dyDescent="0.25">
      <c r="BK836301" s="2311"/>
    </row>
    <row r="836325" spans="63:63" x14ac:dyDescent="0.25">
      <c r="BK836325" s="2315"/>
    </row>
    <row r="836326" spans="63:63" x14ac:dyDescent="0.25">
      <c r="BK836326" s="2311"/>
    </row>
    <row r="836350" spans="63:63" x14ac:dyDescent="0.25">
      <c r="BK836350" s="2315"/>
    </row>
    <row r="836351" spans="63:63" x14ac:dyDescent="0.25">
      <c r="BK836351" s="2311"/>
    </row>
    <row r="836375" spans="63:63" x14ac:dyDescent="0.25">
      <c r="BK836375" s="2315"/>
    </row>
    <row r="836376" spans="63:63" x14ac:dyDescent="0.25">
      <c r="BK836376" s="2311"/>
    </row>
    <row r="836400" spans="63:63" x14ac:dyDescent="0.25">
      <c r="BK836400" s="2315"/>
    </row>
    <row r="836401" spans="63:63" x14ac:dyDescent="0.25">
      <c r="BK836401" s="2311"/>
    </row>
    <row r="836425" spans="63:63" x14ac:dyDescent="0.25">
      <c r="BK836425" s="2315"/>
    </row>
    <row r="836426" spans="63:63" x14ac:dyDescent="0.25">
      <c r="BK836426" s="2311"/>
    </row>
    <row r="836450" spans="63:63" x14ac:dyDescent="0.25">
      <c r="BK836450" s="2315"/>
    </row>
    <row r="836451" spans="63:63" x14ac:dyDescent="0.25">
      <c r="BK836451" s="2311"/>
    </row>
    <row r="836475" spans="63:63" x14ac:dyDescent="0.25">
      <c r="BK836475" s="2315"/>
    </row>
    <row r="836476" spans="63:63" x14ac:dyDescent="0.25">
      <c r="BK836476" s="2311"/>
    </row>
    <row r="836500" spans="63:63" x14ac:dyDescent="0.25">
      <c r="BK836500" s="2315"/>
    </row>
    <row r="836501" spans="63:63" x14ac:dyDescent="0.25">
      <c r="BK836501" s="2311"/>
    </row>
    <row r="836525" spans="63:63" x14ac:dyDescent="0.25">
      <c r="BK836525" s="2315"/>
    </row>
    <row r="836526" spans="63:63" x14ac:dyDescent="0.25">
      <c r="BK836526" s="2311"/>
    </row>
    <row r="836550" spans="63:63" x14ac:dyDescent="0.25">
      <c r="BK836550" s="2315"/>
    </row>
    <row r="836551" spans="63:63" x14ac:dyDescent="0.25">
      <c r="BK836551" s="2311"/>
    </row>
    <row r="836575" spans="63:63" x14ac:dyDescent="0.25">
      <c r="BK836575" s="2315"/>
    </row>
    <row r="836576" spans="63:63" x14ac:dyDescent="0.25">
      <c r="BK836576" s="2311"/>
    </row>
    <row r="836600" spans="63:63" x14ac:dyDescent="0.25">
      <c r="BK836600" s="2315"/>
    </row>
    <row r="836601" spans="63:63" x14ac:dyDescent="0.25">
      <c r="BK836601" s="2311"/>
    </row>
    <row r="836625" spans="63:63" x14ac:dyDescent="0.25">
      <c r="BK836625" s="2315"/>
    </row>
    <row r="836626" spans="63:63" x14ac:dyDescent="0.25">
      <c r="BK836626" s="2311"/>
    </row>
    <row r="836650" spans="63:63" x14ac:dyDescent="0.25">
      <c r="BK836650" s="2315"/>
    </row>
    <row r="836651" spans="63:63" x14ac:dyDescent="0.25">
      <c r="BK836651" s="2311"/>
    </row>
    <row r="836675" spans="63:63" x14ac:dyDescent="0.25">
      <c r="BK836675" s="2315"/>
    </row>
    <row r="836676" spans="63:63" x14ac:dyDescent="0.25">
      <c r="BK836676" s="2311"/>
    </row>
    <row r="836700" spans="63:63" x14ac:dyDescent="0.25">
      <c r="BK836700" s="2315"/>
    </row>
    <row r="836701" spans="63:63" x14ac:dyDescent="0.25">
      <c r="BK836701" s="2311"/>
    </row>
    <row r="836725" spans="63:63" x14ac:dyDescent="0.25">
      <c r="BK836725" s="2315"/>
    </row>
    <row r="836726" spans="63:63" x14ac:dyDescent="0.25">
      <c r="BK836726" s="2311"/>
    </row>
    <row r="836750" spans="63:63" x14ac:dyDescent="0.25">
      <c r="BK836750" s="2315"/>
    </row>
    <row r="836751" spans="63:63" x14ac:dyDescent="0.25">
      <c r="BK836751" s="2311"/>
    </row>
    <row r="836775" spans="63:63" x14ac:dyDescent="0.25">
      <c r="BK836775" s="2315"/>
    </row>
    <row r="836776" spans="63:63" x14ac:dyDescent="0.25">
      <c r="BK836776" s="2311"/>
    </row>
    <row r="836800" spans="63:63" x14ac:dyDescent="0.25">
      <c r="BK836800" s="2315"/>
    </row>
    <row r="836801" spans="63:63" x14ac:dyDescent="0.25">
      <c r="BK836801" s="2311"/>
    </row>
    <row r="836825" spans="63:63" x14ac:dyDescent="0.25">
      <c r="BK836825" s="2315"/>
    </row>
    <row r="836826" spans="63:63" x14ac:dyDescent="0.25">
      <c r="BK836826" s="2311"/>
    </row>
    <row r="836850" spans="63:63" x14ac:dyDescent="0.25">
      <c r="BK836850" s="2315"/>
    </row>
    <row r="836851" spans="63:63" x14ac:dyDescent="0.25">
      <c r="BK836851" s="2311"/>
    </row>
    <row r="836875" spans="63:63" x14ac:dyDescent="0.25">
      <c r="BK836875" s="2315"/>
    </row>
    <row r="836876" spans="63:63" x14ac:dyDescent="0.25">
      <c r="BK836876" s="2311"/>
    </row>
    <row r="836900" spans="63:63" x14ac:dyDescent="0.25">
      <c r="BK836900" s="2315"/>
    </row>
    <row r="836901" spans="63:63" x14ac:dyDescent="0.25">
      <c r="BK836901" s="2311"/>
    </row>
    <row r="836925" spans="63:63" x14ac:dyDescent="0.25">
      <c r="BK836925" s="2315"/>
    </row>
    <row r="836926" spans="63:63" x14ac:dyDescent="0.25">
      <c r="BK836926" s="2311"/>
    </row>
    <row r="836950" spans="63:63" x14ac:dyDescent="0.25">
      <c r="BK836950" s="2315"/>
    </row>
    <row r="836951" spans="63:63" x14ac:dyDescent="0.25">
      <c r="BK836951" s="2311"/>
    </row>
    <row r="836975" spans="63:63" x14ac:dyDescent="0.25">
      <c r="BK836975" s="2315"/>
    </row>
    <row r="836976" spans="63:63" x14ac:dyDescent="0.25">
      <c r="BK836976" s="2311"/>
    </row>
    <row r="837000" spans="63:63" x14ac:dyDescent="0.25">
      <c r="BK837000" s="2315"/>
    </row>
    <row r="837001" spans="63:63" x14ac:dyDescent="0.25">
      <c r="BK837001" s="2311"/>
    </row>
    <row r="837025" spans="63:63" x14ac:dyDescent="0.25">
      <c r="BK837025" s="2315"/>
    </row>
    <row r="837026" spans="63:63" x14ac:dyDescent="0.25">
      <c r="BK837026" s="2311"/>
    </row>
    <row r="837050" spans="63:63" x14ac:dyDescent="0.25">
      <c r="BK837050" s="2315"/>
    </row>
    <row r="837051" spans="63:63" x14ac:dyDescent="0.25">
      <c r="BK837051" s="2311"/>
    </row>
    <row r="837075" spans="63:63" x14ac:dyDescent="0.25">
      <c r="BK837075" s="2315"/>
    </row>
    <row r="837076" spans="63:63" x14ac:dyDescent="0.25">
      <c r="BK837076" s="2311"/>
    </row>
    <row r="837100" spans="63:63" x14ac:dyDescent="0.25">
      <c r="BK837100" s="2315"/>
    </row>
    <row r="837101" spans="63:63" x14ac:dyDescent="0.25">
      <c r="BK837101" s="2311"/>
    </row>
    <row r="837125" spans="63:63" x14ac:dyDescent="0.25">
      <c r="BK837125" s="2315"/>
    </row>
    <row r="837126" spans="63:63" x14ac:dyDescent="0.25">
      <c r="BK837126" s="2311"/>
    </row>
    <row r="837150" spans="63:63" x14ac:dyDescent="0.25">
      <c r="BK837150" s="2315"/>
    </row>
    <row r="837151" spans="63:63" x14ac:dyDescent="0.25">
      <c r="BK837151" s="2311"/>
    </row>
    <row r="837175" spans="63:63" x14ac:dyDescent="0.25">
      <c r="BK837175" s="2315"/>
    </row>
    <row r="837176" spans="63:63" x14ac:dyDescent="0.25">
      <c r="BK837176" s="2311"/>
    </row>
    <row r="837200" spans="63:63" x14ac:dyDescent="0.25">
      <c r="BK837200" s="2315"/>
    </row>
    <row r="837201" spans="63:63" x14ac:dyDescent="0.25">
      <c r="BK837201" s="2311"/>
    </row>
    <row r="837225" spans="63:63" x14ac:dyDescent="0.25">
      <c r="BK837225" s="2315"/>
    </row>
    <row r="837226" spans="63:63" x14ac:dyDescent="0.25">
      <c r="BK837226" s="2311"/>
    </row>
    <row r="837250" spans="63:63" x14ac:dyDescent="0.25">
      <c r="BK837250" s="2315"/>
    </row>
    <row r="837251" spans="63:63" x14ac:dyDescent="0.25">
      <c r="BK837251" s="2311"/>
    </row>
    <row r="837275" spans="63:63" x14ac:dyDescent="0.25">
      <c r="BK837275" s="2315"/>
    </row>
    <row r="837276" spans="63:63" x14ac:dyDescent="0.25">
      <c r="BK837276" s="2311"/>
    </row>
    <row r="837300" spans="63:63" x14ac:dyDescent="0.25">
      <c r="BK837300" s="2315"/>
    </row>
    <row r="837301" spans="63:63" x14ac:dyDescent="0.25">
      <c r="BK837301" s="2311"/>
    </row>
    <row r="837325" spans="63:63" x14ac:dyDescent="0.25">
      <c r="BK837325" s="2315"/>
    </row>
    <row r="837326" spans="63:63" x14ac:dyDescent="0.25">
      <c r="BK837326" s="2311"/>
    </row>
    <row r="837350" spans="63:63" x14ac:dyDescent="0.25">
      <c r="BK837350" s="2315"/>
    </row>
    <row r="837351" spans="63:63" x14ac:dyDescent="0.25">
      <c r="BK837351" s="2311"/>
    </row>
    <row r="837375" spans="63:63" x14ac:dyDescent="0.25">
      <c r="BK837375" s="2315"/>
    </row>
    <row r="837376" spans="63:63" x14ac:dyDescent="0.25">
      <c r="BK837376" s="2311"/>
    </row>
    <row r="837400" spans="63:63" x14ac:dyDescent="0.25">
      <c r="BK837400" s="2315"/>
    </row>
    <row r="837401" spans="63:63" x14ac:dyDescent="0.25">
      <c r="BK837401" s="2311"/>
    </row>
    <row r="837425" spans="63:63" x14ac:dyDescent="0.25">
      <c r="BK837425" s="2315"/>
    </row>
    <row r="837426" spans="63:63" x14ac:dyDescent="0.25">
      <c r="BK837426" s="2311"/>
    </row>
    <row r="837450" spans="63:63" x14ac:dyDescent="0.25">
      <c r="BK837450" s="2315"/>
    </row>
    <row r="837451" spans="63:63" x14ac:dyDescent="0.25">
      <c r="BK837451" s="2311"/>
    </row>
    <row r="837475" spans="63:63" x14ac:dyDescent="0.25">
      <c r="BK837475" s="2315"/>
    </row>
    <row r="837476" spans="63:63" x14ac:dyDescent="0.25">
      <c r="BK837476" s="2311"/>
    </row>
    <row r="837500" spans="63:63" x14ac:dyDescent="0.25">
      <c r="BK837500" s="2315"/>
    </row>
    <row r="837501" spans="63:63" x14ac:dyDescent="0.25">
      <c r="BK837501" s="2311"/>
    </row>
    <row r="837525" spans="63:63" x14ac:dyDescent="0.25">
      <c r="BK837525" s="2315"/>
    </row>
    <row r="837526" spans="63:63" x14ac:dyDescent="0.25">
      <c r="BK837526" s="2311"/>
    </row>
    <row r="837550" spans="63:63" x14ac:dyDescent="0.25">
      <c r="BK837550" s="2315"/>
    </row>
    <row r="837551" spans="63:63" x14ac:dyDescent="0.25">
      <c r="BK837551" s="2311"/>
    </row>
    <row r="837575" spans="63:63" x14ac:dyDescent="0.25">
      <c r="BK837575" s="2315"/>
    </row>
    <row r="837576" spans="63:63" x14ac:dyDescent="0.25">
      <c r="BK837576" s="2311"/>
    </row>
    <row r="837600" spans="63:63" x14ac:dyDescent="0.25">
      <c r="BK837600" s="2315"/>
    </row>
    <row r="837601" spans="63:63" x14ac:dyDescent="0.25">
      <c r="BK837601" s="2311"/>
    </row>
    <row r="837625" spans="63:63" x14ac:dyDescent="0.25">
      <c r="BK837625" s="2315"/>
    </row>
    <row r="837626" spans="63:63" x14ac:dyDescent="0.25">
      <c r="BK837626" s="2311"/>
    </row>
    <row r="837650" spans="63:63" x14ac:dyDescent="0.25">
      <c r="BK837650" s="2315"/>
    </row>
    <row r="837651" spans="63:63" x14ac:dyDescent="0.25">
      <c r="BK837651" s="2311"/>
    </row>
    <row r="837675" spans="63:63" x14ac:dyDescent="0.25">
      <c r="BK837675" s="2315"/>
    </row>
    <row r="837676" spans="63:63" x14ac:dyDescent="0.25">
      <c r="BK837676" s="2311"/>
    </row>
    <row r="837700" spans="63:63" x14ac:dyDescent="0.25">
      <c r="BK837700" s="2315"/>
    </row>
    <row r="837701" spans="63:63" x14ac:dyDescent="0.25">
      <c r="BK837701" s="2311"/>
    </row>
    <row r="837725" spans="63:63" x14ac:dyDescent="0.25">
      <c r="BK837725" s="2315"/>
    </row>
    <row r="837726" spans="63:63" x14ac:dyDescent="0.25">
      <c r="BK837726" s="2311"/>
    </row>
    <row r="837750" spans="63:63" x14ac:dyDescent="0.25">
      <c r="BK837750" s="2315"/>
    </row>
    <row r="837751" spans="63:63" x14ac:dyDescent="0.25">
      <c r="BK837751" s="2311"/>
    </row>
    <row r="837775" spans="63:63" x14ac:dyDescent="0.25">
      <c r="BK837775" s="2315"/>
    </row>
    <row r="837776" spans="63:63" x14ac:dyDescent="0.25">
      <c r="BK837776" s="2311"/>
    </row>
    <row r="837800" spans="63:63" x14ac:dyDescent="0.25">
      <c r="BK837800" s="2315"/>
    </row>
    <row r="837801" spans="63:63" x14ac:dyDescent="0.25">
      <c r="BK837801" s="2311"/>
    </row>
    <row r="837825" spans="63:63" x14ac:dyDescent="0.25">
      <c r="BK837825" s="2315"/>
    </row>
    <row r="837826" spans="63:63" x14ac:dyDescent="0.25">
      <c r="BK837826" s="2311"/>
    </row>
    <row r="837850" spans="63:63" x14ac:dyDescent="0.25">
      <c r="BK837850" s="2315"/>
    </row>
    <row r="837851" spans="63:63" x14ac:dyDescent="0.25">
      <c r="BK837851" s="2311"/>
    </row>
    <row r="837875" spans="63:63" x14ac:dyDescent="0.25">
      <c r="BK837875" s="2315"/>
    </row>
    <row r="837876" spans="63:63" x14ac:dyDescent="0.25">
      <c r="BK837876" s="2311"/>
    </row>
    <row r="837900" spans="63:63" x14ac:dyDescent="0.25">
      <c r="BK837900" s="2315"/>
    </row>
    <row r="837901" spans="63:63" x14ac:dyDescent="0.25">
      <c r="BK837901" s="2311"/>
    </row>
    <row r="837925" spans="63:63" x14ac:dyDescent="0.25">
      <c r="BK837925" s="2315"/>
    </row>
    <row r="837926" spans="63:63" x14ac:dyDescent="0.25">
      <c r="BK837926" s="2311"/>
    </row>
    <row r="837950" spans="63:63" x14ac:dyDescent="0.25">
      <c r="BK837950" s="2315"/>
    </row>
    <row r="837951" spans="63:63" x14ac:dyDescent="0.25">
      <c r="BK837951" s="2311"/>
    </row>
    <row r="837975" spans="63:63" x14ac:dyDescent="0.25">
      <c r="BK837975" s="2315"/>
    </row>
    <row r="837976" spans="63:63" x14ac:dyDescent="0.25">
      <c r="BK837976" s="2311"/>
    </row>
    <row r="838000" spans="63:63" x14ac:dyDescent="0.25">
      <c r="BK838000" s="2315"/>
    </row>
    <row r="838001" spans="63:63" x14ac:dyDescent="0.25">
      <c r="BK838001" s="2311"/>
    </row>
    <row r="838025" spans="63:63" x14ac:dyDescent="0.25">
      <c r="BK838025" s="2315"/>
    </row>
    <row r="838026" spans="63:63" x14ac:dyDescent="0.25">
      <c r="BK838026" s="2311"/>
    </row>
    <row r="838050" spans="63:63" x14ac:dyDescent="0.25">
      <c r="BK838050" s="2315"/>
    </row>
    <row r="838051" spans="63:63" x14ac:dyDescent="0.25">
      <c r="BK838051" s="2311"/>
    </row>
    <row r="838075" spans="63:63" x14ac:dyDescent="0.25">
      <c r="BK838075" s="2315"/>
    </row>
    <row r="838076" spans="63:63" x14ac:dyDescent="0.25">
      <c r="BK838076" s="2311"/>
    </row>
    <row r="838100" spans="63:63" x14ac:dyDescent="0.25">
      <c r="BK838100" s="2315"/>
    </row>
    <row r="838101" spans="63:63" x14ac:dyDescent="0.25">
      <c r="BK838101" s="2311"/>
    </row>
    <row r="838125" spans="63:63" x14ac:dyDescent="0.25">
      <c r="BK838125" s="2315"/>
    </row>
    <row r="838126" spans="63:63" x14ac:dyDescent="0.25">
      <c r="BK838126" s="2311"/>
    </row>
    <row r="838150" spans="63:63" x14ac:dyDescent="0.25">
      <c r="BK838150" s="2315"/>
    </row>
    <row r="838151" spans="63:63" x14ac:dyDescent="0.25">
      <c r="BK838151" s="2311"/>
    </row>
    <row r="838175" spans="63:63" x14ac:dyDescent="0.25">
      <c r="BK838175" s="2315"/>
    </row>
    <row r="838176" spans="63:63" x14ac:dyDescent="0.25">
      <c r="BK838176" s="2311"/>
    </row>
    <row r="838200" spans="63:63" x14ac:dyDescent="0.25">
      <c r="BK838200" s="2315"/>
    </row>
    <row r="838201" spans="63:63" x14ac:dyDescent="0.25">
      <c r="BK838201" s="2311"/>
    </row>
    <row r="838225" spans="63:63" x14ac:dyDescent="0.25">
      <c r="BK838225" s="2315"/>
    </row>
    <row r="838226" spans="63:63" x14ac:dyDescent="0.25">
      <c r="BK838226" s="2311"/>
    </row>
    <row r="838250" spans="63:63" x14ac:dyDescent="0.25">
      <c r="BK838250" s="2315"/>
    </row>
    <row r="838251" spans="63:63" x14ac:dyDescent="0.25">
      <c r="BK838251" s="2311"/>
    </row>
    <row r="838275" spans="63:63" x14ac:dyDescent="0.25">
      <c r="BK838275" s="2315"/>
    </row>
    <row r="838276" spans="63:63" x14ac:dyDescent="0.25">
      <c r="BK838276" s="2311"/>
    </row>
    <row r="838300" spans="63:63" x14ac:dyDescent="0.25">
      <c r="BK838300" s="2315"/>
    </row>
    <row r="838301" spans="63:63" x14ac:dyDescent="0.25">
      <c r="BK838301" s="2311"/>
    </row>
    <row r="838325" spans="63:63" x14ac:dyDescent="0.25">
      <c r="BK838325" s="2315"/>
    </row>
    <row r="838326" spans="63:63" x14ac:dyDescent="0.25">
      <c r="BK838326" s="2311"/>
    </row>
    <row r="838350" spans="63:63" x14ac:dyDescent="0.25">
      <c r="BK838350" s="2315"/>
    </row>
    <row r="838351" spans="63:63" x14ac:dyDescent="0.25">
      <c r="BK838351" s="2311"/>
    </row>
    <row r="838375" spans="63:63" x14ac:dyDescent="0.25">
      <c r="BK838375" s="2315"/>
    </row>
    <row r="838376" spans="63:63" x14ac:dyDescent="0.25">
      <c r="BK838376" s="2311"/>
    </row>
    <row r="838400" spans="63:63" x14ac:dyDescent="0.25">
      <c r="BK838400" s="2315"/>
    </row>
    <row r="838401" spans="63:63" x14ac:dyDescent="0.25">
      <c r="BK838401" s="2311"/>
    </row>
    <row r="838425" spans="63:63" x14ac:dyDescent="0.25">
      <c r="BK838425" s="2315"/>
    </row>
    <row r="838426" spans="63:63" x14ac:dyDescent="0.25">
      <c r="BK838426" s="2311"/>
    </row>
    <row r="838450" spans="63:63" x14ac:dyDescent="0.25">
      <c r="BK838450" s="2315"/>
    </row>
    <row r="838451" spans="63:63" x14ac:dyDescent="0.25">
      <c r="BK838451" s="2311"/>
    </row>
    <row r="838475" spans="63:63" x14ac:dyDescent="0.25">
      <c r="BK838475" s="2315"/>
    </row>
    <row r="838476" spans="63:63" x14ac:dyDescent="0.25">
      <c r="BK838476" s="2311"/>
    </row>
    <row r="838500" spans="63:63" x14ac:dyDescent="0.25">
      <c r="BK838500" s="2315"/>
    </row>
    <row r="838501" spans="63:63" x14ac:dyDescent="0.25">
      <c r="BK838501" s="2311"/>
    </row>
    <row r="838525" spans="63:63" x14ac:dyDescent="0.25">
      <c r="BK838525" s="2315"/>
    </row>
    <row r="838526" spans="63:63" x14ac:dyDescent="0.25">
      <c r="BK838526" s="2311"/>
    </row>
    <row r="838550" spans="63:63" x14ac:dyDescent="0.25">
      <c r="BK838550" s="2315"/>
    </row>
    <row r="838551" spans="63:63" x14ac:dyDescent="0.25">
      <c r="BK838551" s="2311"/>
    </row>
    <row r="838575" spans="63:63" x14ac:dyDescent="0.25">
      <c r="BK838575" s="2315"/>
    </row>
    <row r="838576" spans="63:63" x14ac:dyDescent="0.25">
      <c r="BK838576" s="2311"/>
    </row>
    <row r="838600" spans="63:63" x14ac:dyDescent="0.25">
      <c r="BK838600" s="2315"/>
    </row>
    <row r="838601" spans="63:63" x14ac:dyDescent="0.25">
      <c r="BK838601" s="2311"/>
    </row>
    <row r="838625" spans="63:63" x14ac:dyDescent="0.25">
      <c r="BK838625" s="2315"/>
    </row>
    <row r="838626" spans="63:63" x14ac:dyDescent="0.25">
      <c r="BK838626" s="2311"/>
    </row>
    <row r="838650" spans="63:63" x14ac:dyDescent="0.25">
      <c r="BK838650" s="2315"/>
    </row>
    <row r="838651" spans="63:63" x14ac:dyDescent="0.25">
      <c r="BK838651" s="2311"/>
    </row>
    <row r="838675" spans="63:63" x14ac:dyDescent="0.25">
      <c r="BK838675" s="2315"/>
    </row>
    <row r="838676" spans="63:63" x14ac:dyDescent="0.25">
      <c r="BK838676" s="2311"/>
    </row>
    <row r="838700" spans="63:63" x14ac:dyDescent="0.25">
      <c r="BK838700" s="2315"/>
    </row>
    <row r="838701" spans="63:63" x14ac:dyDescent="0.25">
      <c r="BK838701" s="2311"/>
    </row>
    <row r="838725" spans="63:63" x14ac:dyDescent="0.25">
      <c r="BK838725" s="2315"/>
    </row>
    <row r="838726" spans="63:63" x14ac:dyDescent="0.25">
      <c r="BK838726" s="2311"/>
    </row>
    <row r="838750" spans="63:63" x14ac:dyDescent="0.25">
      <c r="BK838750" s="2315"/>
    </row>
    <row r="838751" spans="63:63" x14ac:dyDescent="0.25">
      <c r="BK838751" s="2311"/>
    </row>
    <row r="838775" spans="63:63" x14ac:dyDescent="0.25">
      <c r="BK838775" s="2315"/>
    </row>
    <row r="838776" spans="63:63" x14ac:dyDescent="0.25">
      <c r="BK838776" s="2311"/>
    </row>
    <row r="838800" spans="63:63" x14ac:dyDescent="0.25">
      <c r="BK838800" s="2315"/>
    </row>
    <row r="838801" spans="63:63" x14ac:dyDescent="0.25">
      <c r="BK838801" s="2311"/>
    </row>
    <row r="838825" spans="63:63" x14ac:dyDescent="0.25">
      <c r="BK838825" s="2315"/>
    </row>
    <row r="838826" spans="63:63" x14ac:dyDescent="0.25">
      <c r="BK838826" s="2311"/>
    </row>
    <row r="838850" spans="63:63" x14ac:dyDescent="0.25">
      <c r="BK838850" s="2315"/>
    </row>
    <row r="838851" spans="63:63" x14ac:dyDescent="0.25">
      <c r="BK838851" s="2311"/>
    </row>
    <row r="838875" spans="63:63" x14ac:dyDescent="0.25">
      <c r="BK838875" s="2315"/>
    </row>
    <row r="838876" spans="63:63" x14ac:dyDescent="0.25">
      <c r="BK838876" s="2311"/>
    </row>
    <row r="838900" spans="63:63" x14ac:dyDescent="0.25">
      <c r="BK838900" s="2315"/>
    </row>
    <row r="838901" spans="63:63" x14ac:dyDescent="0.25">
      <c r="BK838901" s="2311"/>
    </row>
    <row r="838925" spans="63:63" x14ac:dyDescent="0.25">
      <c r="BK838925" s="2315"/>
    </row>
    <row r="838926" spans="63:63" x14ac:dyDescent="0.25">
      <c r="BK838926" s="2311"/>
    </row>
    <row r="838950" spans="63:63" x14ac:dyDescent="0.25">
      <c r="BK838950" s="2315"/>
    </row>
    <row r="838951" spans="63:63" x14ac:dyDescent="0.25">
      <c r="BK838951" s="2311"/>
    </row>
    <row r="838975" spans="63:63" x14ac:dyDescent="0.25">
      <c r="BK838975" s="2315"/>
    </row>
    <row r="838976" spans="63:63" x14ac:dyDescent="0.25">
      <c r="BK838976" s="2311"/>
    </row>
    <row r="839000" spans="63:63" x14ac:dyDescent="0.25">
      <c r="BK839000" s="2315"/>
    </row>
    <row r="839001" spans="63:63" x14ac:dyDescent="0.25">
      <c r="BK839001" s="2311"/>
    </row>
    <row r="839025" spans="63:63" x14ac:dyDescent="0.25">
      <c r="BK839025" s="2315"/>
    </row>
    <row r="839026" spans="63:63" x14ac:dyDescent="0.25">
      <c r="BK839026" s="2311"/>
    </row>
    <row r="839050" spans="63:63" x14ac:dyDescent="0.25">
      <c r="BK839050" s="2315"/>
    </row>
    <row r="839051" spans="63:63" x14ac:dyDescent="0.25">
      <c r="BK839051" s="2311"/>
    </row>
    <row r="839075" spans="63:63" x14ac:dyDescent="0.25">
      <c r="BK839075" s="2315"/>
    </row>
    <row r="839076" spans="63:63" x14ac:dyDescent="0.25">
      <c r="BK839076" s="2311"/>
    </row>
    <row r="839100" spans="63:63" x14ac:dyDescent="0.25">
      <c r="BK839100" s="2315"/>
    </row>
    <row r="839101" spans="63:63" x14ac:dyDescent="0.25">
      <c r="BK839101" s="2311"/>
    </row>
    <row r="839125" spans="63:63" x14ac:dyDescent="0.25">
      <c r="BK839125" s="2315"/>
    </row>
    <row r="839126" spans="63:63" x14ac:dyDescent="0.25">
      <c r="BK839126" s="2311"/>
    </row>
    <row r="839150" spans="63:63" x14ac:dyDescent="0.25">
      <c r="BK839150" s="2315"/>
    </row>
    <row r="839151" spans="63:63" x14ac:dyDescent="0.25">
      <c r="BK839151" s="2311"/>
    </row>
    <row r="839175" spans="63:63" x14ac:dyDescent="0.25">
      <c r="BK839175" s="2315"/>
    </row>
    <row r="839176" spans="63:63" x14ac:dyDescent="0.25">
      <c r="BK839176" s="2311"/>
    </row>
    <row r="839200" spans="63:63" x14ac:dyDescent="0.25">
      <c r="BK839200" s="2315"/>
    </row>
    <row r="839201" spans="63:63" x14ac:dyDescent="0.25">
      <c r="BK839201" s="2311"/>
    </row>
    <row r="839225" spans="63:63" x14ac:dyDescent="0.25">
      <c r="BK839225" s="2315"/>
    </row>
    <row r="839226" spans="63:63" x14ac:dyDescent="0.25">
      <c r="BK839226" s="2311"/>
    </row>
    <row r="839250" spans="63:63" x14ac:dyDescent="0.25">
      <c r="BK839250" s="2315"/>
    </row>
    <row r="839251" spans="63:63" x14ac:dyDescent="0.25">
      <c r="BK839251" s="2311"/>
    </row>
    <row r="839275" spans="63:63" x14ac:dyDescent="0.25">
      <c r="BK839275" s="2315"/>
    </row>
    <row r="839276" spans="63:63" x14ac:dyDescent="0.25">
      <c r="BK839276" s="2311"/>
    </row>
    <row r="839300" spans="63:63" x14ac:dyDescent="0.25">
      <c r="BK839300" s="2315"/>
    </row>
    <row r="839301" spans="63:63" x14ac:dyDescent="0.25">
      <c r="BK839301" s="2311"/>
    </row>
    <row r="839325" spans="63:63" x14ac:dyDescent="0.25">
      <c r="BK839325" s="2315"/>
    </row>
    <row r="839326" spans="63:63" x14ac:dyDescent="0.25">
      <c r="BK839326" s="2311"/>
    </row>
    <row r="839350" spans="63:63" x14ac:dyDescent="0.25">
      <c r="BK839350" s="2315"/>
    </row>
    <row r="839351" spans="63:63" x14ac:dyDescent="0.25">
      <c r="BK839351" s="2311"/>
    </row>
    <row r="839375" spans="63:63" x14ac:dyDescent="0.25">
      <c r="BK839375" s="2315"/>
    </row>
    <row r="839376" spans="63:63" x14ac:dyDescent="0.25">
      <c r="BK839376" s="2311"/>
    </row>
    <row r="839400" spans="63:63" x14ac:dyDescent="0.25">
      <c r="BK839400" s="2315"/>
    </row>
    <row r="839401" spans="63:63" x14ac:dyDescent="0.25">
      <c r="BK839401" s="2311"/>
    </row>
    <row r="839425" spans="63:63" x14ac:dyDescent="0.25">
      <c r="BK839425" s="2315"/>
    </row>
    <row r="839426" spans="63:63" x14ac:dyDescent="0.25">
      <c r="BK839426" s="2311"/>
    </row>
    <row r="839450" spans="63:63" x14ac:dyDescent="0.25">
      <c r="BK839450" s="2315"/>
    </row>
    <row r="839451" spans="63:63" x14ac:dyDescent="0.25">
      <c r="BK839451" s="2311"/>
    </row>
    <row r="839475" spans="63:63" x14ac:dyDescent="0.25">
      <c r="BK839475" s="2315"/>
    </row>
    <row r="839476" spans="63:63" x14ac:dyDescent="0.25">
      <c r="BK839476" s="2311"/>
    </row>
    <row r="839500" spans="63:63" x14ac:dyDescent="0.25">
      <c r="BK839500" s="2315"/>
    </row>
    <row r="839501" spans="63:63" x14ac:dyDescent="0.25">
      <c r="BK839501" s="2311"/>
    </row>
    <row r="839525" spans="63:63" x14ac:dyDescent="0.25">
      <c r="BK839525" s="2315"/>
    </row>
    <row r="839526" spans="63:63" x14ac:dyDescent="0.25">
      <c r="BK839526" s="2311"/>
    </row>
    <row r="839550" spans="63:63" x14ac:dyDescent="0.25">
      <c r="BK839550" s="2315"/>
    </row>
    <row r="839551" spans="63:63" x14ac:dyDescent="0.25">
      <c r="BK839551" s="2311"/>
    </row>
    <row r="839575" spans="63:63" x14ac:dyDescent="0.25">
      <c r="BK839575" s="2315"/>
    </row>
    <row r="839576" spans="63:63" x14ac:dyDescent="0.25">
      <c r="BK839576" s="2311"/>
    </row>
    <row r="839600" spans="63:63" x14ac:dyDescent="0.25">
      <c r="BK839600" s="2315"/>
    </row>
    <row r="839601" spans="63:63" x14ac:dyDescent="0.25">
      <c r="BK839601" s="2311"/>
    </row>
    <row r="839625" spans="63:63" x14ac:dyDescent="0.25">
      <c r="BK839625" s="2315"/>
    </row>
    <row r="839626" spans="63:63" x14ac:dyDescent="0.25">
      <c r="BK839626" s="2311"/>
    </row>
    <row r="839650" spans="63:63" x14ac:dyDescent="0.25">
      <c r="BK839650" s="2315"/>
    </row>
    <row r="839651" spans="63:63" x14ac:dyDescent="0.25">
      <c r="BK839651" s="2311"/>
    </row>
    <row r="839675" spans="63:63" x14ac:dyDescent="0.25">
      <c r="BK839675" s="2315"/>
    </row>
    <row r="839676" spans="63:63" x14ac:dyDescent="0.25">
      <c r="BK839676" s="2311"/>
    </row>
    <row r="839700" spans="63:63" x14ac:dyDescent="0.25">
      <c r="BK839700" s="2315"/>
    </row>
    <row r="839701" spans="63:63" x14ac:dyDescent="0.25">
      <c r="BK839701" s="2311"/>
    </row>
    <row r="839725" spans="63:63" x14ac:dyDescent="0.25">
      <c r="BK839725" s="2315"/>
    </row>
    <row r="839726" spans="63:63" x14ac:dyDescent="0.25">
      <c r="BK839726" s="2311"/>
    </row>
    <row r="839750" spans="63:63" x14ac:dyDescent="0.25">
      <c r="BK839750" s="2315"/>
    </row>
    <row r="839751" spans="63:63" x14ac:dyDescent="0.25">
      <c r="BK839751" s="2311"/>
    </row>
    <row r="839775" spans="63:63" x14ac:dyDescent="0.25">
      <c r="BK839775" s="2315"/>
    </row>
    <row r="839776" spans="63:63" x14ac:dyDescent="0.25">
      <c r="BK839776" s="2311"/>
    </row>
    <row r="839800" spans="63:63" x14ac:dyDescent="0.25">
      <c r="BK839800" s="2315"/>
    </row>
    <row r="839801" spans="63:63" x14ac:dyDescent="0.25">
      <c r="BK839801" s="2311"/>
    </row>
    <row r="839825" spans="63:63" x14ac:dyDescent="0.25">
      <c r="BK839825" s="2315"/>
    </row>
    <row r="839826" spans="63:63" x14ac:dyDescent="0.25">
      <c r="BK839826" s="2311"/>
    </row>
    <row r="839850" spans="63:63" x14ac:dyDescent="0.25">
      <c r="BK839850" s="2315"/>
    </row>
    <row r="839851" spans="63:63" x14ac:dyDescent="0.25">
      <c r="BK839851" s="2311"/>
    </row>
    <row r="839875" spans="63:63" x14ac:dyDescent="0.25">
      <c r="BK839875" s="2315"/>
    </row>
    <row r="839876" spans="63:63" x14ac:dyDescent="0.25">
      <c r="BK839876" s="2311"/>
    </row>
    <row r="839900" spans="63:63" x14ac:dyDescent="0.25">
      <c r="BK839900" s="2315"/>
    </row>
    <row r="839901" spans="63:63" x14ac:dyDescent="0.25">
      <c r="BK839901" s="2311"/>
    </row>
    <row r="839925" spans="63:63" x14ac:dyDescent="0.25">
      <c r="BK839925" s="2315"/>
    </row>
    <row r="839926" spans="63:63" x14ac:dyDescent="0.25">
      <c r="BK839926" s="2311"/>
    </row>
    <row r="839950" spans="63:63" x14ac:dyDescent="0.25">
      <c r="BK839950" s="2315"/>
    </row>
    <row r="839951" spans="63:63" x14ac:dyDescent="0.25">
      <c r="BK839951" s="2311"/>
    </row>
    <row r="839975" spans="63:63" x14ac:dyDescent="0.25">
      <c r="BK839975" s="2315"/>
    </row>
    <row r="839976" spans="63:63" x14ac:dyDescent="0.25">
      <c r="BK839976" s="2311"/>
    </row>
    <row r="840000" spans="63:63" x14ac:dyDescent="0.25">
      <c r="BK840000" s="2315"/>
    </row>
    <row r="840001" spans="63:63" x14ac:dyDescent="0.25">
      <c r="BK840001" s="2311"/>
    </row>
    <row r="840025" spans="63:63" x14ac:dyDescent="0.25">
      <c r="BK840025" s="2315"/>
    </row>
    <row r="840026" spans="63:63" x14ac:dyDescent="0.25">
      <c r="BK840026" s="2311"/>
    </row>
    <row r="840050" spans="63:63" x14ac:dyDescent="0.25">
      <c r="BK840050" s="2315"/>
    </row>
    <row r="840051" spans="63:63" x14ac:dyDescent="0.25">
      <c r="BK840051" s="2311"/>
    </row>
    <row r="840075" spans="63:63" x14ac:dyDescent="0.25">
      <c r="BK840075" s="2315"/>
    </row>
    <row r="840076" spans="63:63" x14ac:dyDescent="0.25">
      <c r="BK840076" s="2311"/>
    </row>
    <row r="840100" spans="63:63" x14ac:dyDescent="0.25">
      <c r="BK840100" s="2315"/>
    </row>
    <row r="840101" spans="63:63" x14ac:dyDescent="0.25">
      <c r="BK840101" s="2311"/>
    </row>
    <row r="840125" spans="63:63" x14ac:dyDescent="0.25">
      <c r="BK840125" s="2315"/>
    </row>
    <row r="840126" spans="63:63" x14ac:dyDescent="0.25">
      <c r="BK840126" s="2311"/>
    </row>
    <row r="840150" spans="63:63" x14ac:dyDescent="0.25">
      <c r="BK840150" s="2315"/>
    </row>
    <row r="840151" spans="63:63" x14ac:dyDescent="0.25">
      <c r="BK840151" s="2311"/>
    </row>
    <row r="840175" spans="63:63" x14ac:dyDescent="0.25">
      <c r="BK840175" s="2315"/>
    </row>
    <row r="840176" spans="63:63" x14ac:dyDescent="0.25">
      <c r="BK840176" s="2311"/>
    </row>
    <row r="840200" spans="63:63" x14ac:dyDescent="0.25">
      <c r="BK840200" s="2315"/>
    </row>
    <row r="840201" spans="63:63" x14ac:dyDescent="0.25">
      <c r="BK840201" s="2311"/>
    </row>
    <row r="840225" spans="63:63" x14ac:dyDescent="0.25">
      <c r="BK840225" s="2315"/>
    </row>
    <row r="840226" spans="63:63" x14ac:dyDescent="0.25">
      <c r="BK840226" s="2311"/>
    </row>
    <row r="840250" spans="63:63" x14ac:dyDescent="0.25">
      <c r="BK840250" s="2315"/>
    </row>
    <row r="840251" spans="63:63" x14ac:dyDescent="0.25">
      <c r="BK840251" s="2311"/>
    </row>
    <row r="840275" spans="63:63" x14ac:dyDescent="0.25">
      <c r="BK840275" s="2315"/>
    </row>
    <row r="840276" spans="63:63" x14ac:dyDescent="0.25">
      <c r="BK840276" s="2311"/>
    </row>
    <row r="840300" spans="63:63" x14ac:dyDescent="0.25">
      <c r="BK840300" s="2315"/>
    </row>
    <row r="840301" spans="63:63" x14ac:dyDescent="0.25">
      <c r="BK840301" s="2311"/>
    </row>
    <row r="840325" spans="63:63" x14ac:dyDescent="0.25">
      <c r="BK840325" s="2315"/>
    </row>
    <row r="840326" spans="63:63" x14ac:dyDescent="0.25">
      <c r="BK840326" s="2311"/>
    </row>
    <row r="840350" spans="63:63" x14ac:dyDescent="0.25">
      <c r="BK840350" s="2315"/>
    </row>
    <row r="840351" spans="63:63" x14ac:dyDescent="0.25">
      <c r="BK840351" s="2311"/>
    </row>
    <row r="840375" spans="63:63" x14ac:dyDescent="0.25">
      <c r="BK840375" s="2315"/>
    </row>
    <row r="840376" spans="63:63" x14ac:dyDescent="0.25">
      <c r="BK840376" s="2311"/>
    </row>
    <row r="840400" spans="63:63" x14ac:dyDescent="0.25">
      <c r="BK840400" s="2315"/>
    </row>
    <row r="840401" spans="63:63" x14ac:dyDescent="0.25">
      <c r="BK840401" s="2311"/>
    </row>
    <row r="840425" spans="63:63" x14ac:dyDescent="0.25">
      <c r="BK840425" s="2315"/>
    </row>
    <row r="840426" spans="63:63" x14ac:dyDescent="0.25">
      <c r="BK840426" s="2311"/>
    </row>
    <row r="840450" spans="63:63" x14ac:dyDescent="0.25">
      <c r="BK840450" s="2315"/>
    </row>
    <row r="840451" spans="63:63" x14ac:dyDescent="0.25">
      <c r="BK840451" s="2311"/>
    </row>
    <row r="840475" spans="63:63" x14ac:dyDescent="0.25">
      <c r="BK840475" s="2315"/>
    </row>
    <row r="840476" spans="63:63" x14ac:dyDescent="0.25">
      <c r="BK840476" s="2311"/>
    </row>
    <row r="840500" spans="63:63" x14ac:dyDescent="0.25">
      <c r="BK840500" s="2315"/>
    </row>
    <row r="840501" spans="63:63" x14ac:dyDescent="0.25">
      <c r="BK840501" s="2311"/>
    </row>
    <row r="840525" spans="63:63" x14ac:dyDescent="0.25">
      <c r="BK840525" s="2315"/>
    </row>
    <row r="840526" spans="63:63" x14ac:dyDescent="0.25">
      <c r="BK840526" s="2311"/>
    </row>
    <row r="840550" spans="63:63" x14ac:dyDescent="0.25">
      <c r="BK840550" s="2315"/>
    </row>
    <row r="840551" spans="63:63" x14ac:dyDescent="0.25">
      <c r="BK840551" s="2311"/>
    </row>
    <row r="840575" spans="63:63" x14ac:dyDescent="0.25">
      <c r="BK840575" s="2315"/>
    </row>
    <row r="840576" spans="63:63" x14ac:dyDescent="0.25">
      <c r="BK840576" s="2311"/>
    </row>
    <row r="840600" spans="63:63" x14ac:dyDescent="0.25">
      <c r="BK840600" s="2315"/>
    </row>
    <row r="840601" spans="63:63" x14ac:dyDescent="0.25">
      <c r="BK840601" s="2311"/>
    </row>
    <row r="840625" spans="63:63" x14ac:dyDescent="0.25">
      <c r="BK840625" s="2315"/>
    </row>
    <row r="840626" spans="63:63" x14ac:dyDescent="0.25">
      <c r="BK840626" s="2311"/>
    </row>
    <row r="840650" spans="63:63" x14ac:dyDescent="0.25">
      <c r="BK840650" s="2315"/>
    </row>
    <row r="840651" spans="63:63" x14ac:dyDescent="0.25">
      <c r="BK840651" s="2311"/>
    </row>
    <row r="840675" spans="63:63" x14ac:dyDescent="0.25">
      <c r="BK840675" s="2315"/>
    </row>
    <row r="840676" spans="63:63" x14ac:dyDescent="0.25">
      <c r="BK840676" s="2311"/>
    </row>
    <row r="840700" spans="63:63" x14ac:dyDescent="0.25">
      <c r="BK840700" s="2315"/>
    </row>
    <row r="840701" spans="63:63" x14ac:dyDescent="0.25">
      <c r="BK840701" s="2311"/>
    </row>
    <row r="840725" spans="63:63" x14ac:dyDescent="0.25">
      <c r="BK840725" s="2315"/>
    </row>
    <row r="840726" spans="63:63" x14ac:dyDescent="0.25">
      <c r="BK840726" s="2311"/>
    </row>
    <row r="840750" spans="63:63" x14ac:dyDescent="0.25">
      <c r="BK840750" s="2315"/>
    </row>
    <row r="840751" spans="63:63" x14ac:dyDescent="0.25">
      <c r="BK840751" s="2311"/>
    </row>
    <row r="840775" spans="63:63" x14ac:dyDescent="0.25">
      <c r="BK840775" s="2315"/>
    </row>
    <row r="840776" spans="63:63" x14ac:dyDescent="0.25">
      <c r="BK840776" s="2311"/>
    </row>
    <row r="840800" spans="63:63" x14ac:dyDescent="0.25">
      <c r="BK840800" s="2315"/>
    </row>
    <row r="840801" spans="63:63" x14ac:dyDescent="0.25">
      <c r="BK840801" s="2311"/>
    </row>
    <row r="840825" spans="63:63" x14ac:dyDescent="0.25">
      <c r="BK840825" s="2315"/>
    </row>
    <row r="840826" spans="63:63" x14ac:dyDescent="0.25">
      <c r="BK840826" s="2311"/>
    </row>
    <row r="840850" spans="63:63" x14ac:dyDescent="0.25">
      <c r="BK840850" s="2315"/>
    </row>
    <row r="840851" spans="63:63" x14ac:dyDescent="0.25">
      <c r="BK840851" s="2311"/>
    </row>
    <row r="840875" spans="63:63" x14ac:dyDescent="0.25">
      <c r="BK840875" s="2315"/>
    </row>
    <row r="840876" spans="63:63" x14ac:dyDescent="0.25">
      <c r="BK840876" s="2311"/>
    </row>
    <row r="840900" spans="63:63" x14ac:dyDescent="0.25">
      <c r="BK840900" s="2315"/>
    </row>
    <row r="840901" spans="63:63" x14ac:dyDescent="0.25">
      <c r="BK840901" s="2311"/>
    </row>
    <row r="840925" spans="63:63" x14ac:dyDescent="0.25">
      <c r="BK840925" s="2315"/>
    </row>
    <row r="840926" spans="63:63" x14ac:dyDescent="0.25">
      <c r="BK840926" s="2311"/>
    </row>
    <row r="840950" spans="63:63" x14ac:dyDescent="0.25">
      <c r="BK840950" s="2315"/>
    </row>
    <row r="840951" spans="63:63" x14ac:dyDescent="0.25">
      <c r="BK840951" s="2311"/>
    </row>
    <row r="840975" spans="63:63" x14ac:dyDescent="0.25">
      <c r="BK840975" s="2315"/>
    </row>
    <row r="840976" spans="63:63" x14ac:dyDescent="0.25">
      <c r="BK840976" s="2311"/>
    </row>
    <row r="841000" spans="63:63" x14ac:dyDescent="0.25">
      <c r="BK841000" s="2315"/>
    </row>
    <row r="841001" spans="63:63" x14ac:dyDescent="0.25">
      <c r="BK841001" s="2311"/>
    </row>
    <row r="841025" spans="63:63" x14ac:dyDescent="0.25">
      <c r="BK841025" s="2315"/>
    </row>
    <row r="841026" spans="63:63" x14ac:dyDescent="0.25">
      <c r="BK841026" s="2311"/>
    </row>
    <row r="841050" spans="63:63" x14ac:dyDescent="0.25">
      <c r="BK841050" s="2315"/>
    </row>
    <row r="841051" spans="63:63" x14ac:dyDescent="0.25">
      <c r="BK841051" s="2311"/>
    </row>
    <row r="841075" spans="63:63" x14ac:dyDescent="0.25">
      <c r="BK841075" s="2315"/>
    </row>
    <row r="841076" spans="63:63" x14ac:dyDescent="0.25">
      <c r="BK841076" s="2311"/>
    </row>
    <row r="841100" spans="63:63" x14ac:dyDescent="0.25">
      <c r="BK841100" s="2315"/>
    </row>
    <row r="841101" spans="63:63" x14ac:dyDescent="0.25">
      <c r="BK841101" s="2311"/>
    </row>
    <row r="841125" spans="63:63" x14ac:dyDescent="0.25">
      <c r="BK841125" s="2315"/>
    </row>
    <row r="841126" spans="63:63" x14ac:dyDescent="0.25">
      <c r="BK841126" s="2311"/>
    </row>
    <row r="841150" spans="63:63" x14ac:dyDescent="0.25">
      <c r="BK841150" s="2315"/>
    </row>
    <row r="841151" spans="63:63" x14ac:dyDescent="0.25">
      <c r="BK841151" s="2311"/>
    </row>
    <row r="841175" spans="63:63" x14ac:dyDescent="0.25">
      <c r="BK841175" s="2315"/>
    </row>
    <row r="841176" spans="63:63" x14ac:dyDescent="0.25">
      <c r="BK841176" s="2311"/>
    </row>
    <row r="841200" spans="63:63" x14ac:dyDescent="0.25">
      <c r="BK841200" s="2315"/>
    </row>
    <row r="841201" spans="63:63" x14ac:dyDescent="0.25">
      <c r="BK841201" s="2311"/>
    </row>
    <row r="841225" spans="63:63" x14ac:dyDescent="0.25">
      <c r="BK841225" s="2315"/>
    </row>
    <row r="841226" spans="63:63" x14ac:dyDescent="0.25">
      <c r="BK841226" s="2311"/>
    </row>
    <row r="841250" spans="63:63" x14ac:dyDescent="0.25">
      <c r="BK841250" s="2315"/>
    </row>
    <row r="841251" spans="63:63" x14ac:dyDescent="0.25">
      <c r="BK841251" s="2311"/>
    </row>
    <row r="841275" spans="63:63" x14ac:dyDescent="0.25">
      <c r="BK841275" s="2315"/>
    </row>
    <row r="841276" spans="63:63" x14ac:dyDescent="0.25">
      <c r="BK841276" s="2311"/>
    </row>
    <row r="841300" spans="63:63" x14ac:dyDescent="0.25">
      <c r="BK841300" s="2315"/>
    </row>
    <row r="841301" spans="63:63" x14ac:dyDescent="0.25">
      <c r="BK841301" s="2311"/>
    </row>
    <row r="841325" spans="63:63" x14ac:dyDescent="0.25">
      <c r="BK841325" s="2315"/>
    </row>
    <row r="841326" spans="63:63" x14ac:dyDescent="0.25">
      <c r="BK841326" s="2311"/>
    </row>
    <row r="841350" spans="63:63" x14ac:dyDescent="0.25">
      <c r="BK841350" s="2315"/>
    </row>
    <row r="841351" spans="63:63" x14ac:dyDescent="0.25">
      <c r="BK841351" s="2311"/>
    </row>
    <row r="841375" spans="63:63" x14ac:dyDescent="0.25">
      <c r="BK841375" s="2315"/>
    </row>
    <row r="841376" spans="63:63" x14ac:dyDescent="0.25">
      <c r="BK841376" s="2311"/>
    </row>
    <row r="841400" spans="63:63" x14ac:dyDescent="0.25">
      <c r="BK841400" s="2315"/>
    </row>
    <row r="841401" spans="63:63" x14ac:dyDescent="0.25">
      <c r="BK841401" s="2311"/>
    </row>
    <row r="841425" spans="63:63" x14ac:dyDescent="0.25">
      <c r="BK841425" s="2315"/>
    </row>
    <row r="841426" spans="63:63" x14ac:dyDescent="0.25">
      <c r="BK841426" s="2311"/>
    </row>
    <row r="841450" spans="63:63" x14ac:dyDescent="0.25">
      <c r="BK841450" s="2315"/>
    </row>
    <row r="841451" spans="63:63" x14ac:dyDescent="0.25">
      <c r="BK841451" s="2311"/>
    </row>
    <row r="841475" spans="63:63" x14ac:dyDescent="0.25">
      <c r="BK841475" s="2315"/>
    </row>
    <row r="841476" spans="63:63" x14ac:dyDescent="0.25">
      <c r="BK841476" s="2311"/>
    </row>
    <row r="841500" spans="63:63" x14ac:dyDescent="0.25">
      <c r="BK841500" s="2315"/>
    </row>
    <row r="841501" spans="63:63" x14ac:dyDescent="0.25">
      <c r="BK841501" s="2311"/>
    </row>
    <row r="841525" spans="63:63" x14ac:dyDescent="0.25">
      <c r="BK841525" s="2315"/>
    </row>
    <row r="841526" spans="63:63" x14ac:dyDescent="0.25">
      <c r="BK841526" s="2311"/>
    </row>
    <row r="841550" spans="63:63" x14ac:dyDescent="0.25">
      <c r="BK841550" s="2315"/>
    </row>
    <row r="841551" spans="63:63" x14ac:dyDescent="0.25">
      <c r="BK841551" s="2311"/>
    </row>
    <row r="841575" spans="63:63" x14ac:dyDescent="0.25">
      <c r="BK841575" s="2315"/>
    </row>
    <row r="841576" spans="63:63" x14ac:dyDescent="0.25">
      <c r="BK841576" s="2311"/>
    </row>
    <row r="841600" spans="63:63" x14ac:dyDescent="0.25">
      <c r="BK841600" s="2315"/>
    </row>
    <row r="841601" spans="63:63" x14ac:dyDescent="0.25">
      <c r="BK841601" s="2311"/>
    </row>
    <row r="841625" spans="63:63" x14ac:dyDescent="0.25">
      <c r="BK841625" s="2315"/>
    </row>
    <row r="841626" spans="63:63" x14ac:dyDescent="0.25">
      <c r="BK841626" s="2311"/>
    </row>
    <row r="841650" spans="63:63" x14ac:dyDescent="0.25">
      <c r="BK841650" s="2315"/>
    </row>
    <row r="841651" spans="63:63" x14ac:dyDescent="0.25">
      <c r="BK841651" s="2311"/>
    </row>
    <row r="841675" spans="63:63" x14ac:dyDescent="0.25">
      <c r="BK841675" s="2315"/>
    </row>
    <row r="841676" spans="63:63" x14ac:dyDescent="0.25">
      <c r="BK841676" s="2311"/>
    </row>
    <row r="841700" spans="63:63" x14ac:dyDescent="0.25">
      <c r="BK841700" s="2315"/>
    </row>
    <row r="841701" spans="63:63" x14ac:dyDescent="0.25">
      <c r="BK841701" s="2311"/>
    </row>
    <row r="841725" spans="63:63" x14ac:dyDescent="0.25">
      <c r="BK841725" s="2315"/>
    </row>
    <row r="841726" spans="63:63" x14ac:dyDescent="0.25">
      <c r="BK841726" s="2311"/>
    </row>
    <row r="841750" spans="63:63" x14ac:dyDescent="0.25">
      <c r="BK841750" s="2315"/>
    </row>
    <row r="841751" spans="63:63" x14ac:dyDescent="0.25">
      <c r="BK841751" s="2311"/>
    </row>
    <row r="841775" spans="63:63" x14ac:dyDescent="0.25">
      <c r="BK841775" s="2315"/>
    </row>
    <row r="841776" spans="63:63" x14ac:dyDescent="0.25">
      <c r="BK841776" s="2311"/>
    </row>
    <row r="841800" spans="63:63" x14ac:dyDescent="0.25">
      <c r="BK841800" s="2315"/>
    </row>
    <row r="841801" spans="63:63" x14ac:dyDescent="0.25">
      <c r="BK841801" s="2311"/>
    </row>
    <row r="841825" spans="63:63" x14ac:dyDescent="0.25">
      <c r="BK841825" s="2315"/>
    </row>
    <row r="841826" spans="63:63" x14ac:dyDescent="0.25">
      <c r="BK841826" s="2311"/>
    </row>
    <row r="841850" spans="63:63" x14ac:dyDescent="0.25">
      <c r="BK841850" s="2315"/>
    </row>
    <row r="841851" spans="63:63" x14ac:dyDescent="0.25">
      <c r="BK841851" s="2311"/>
    </row>
    <row r="841875" spans="63:63" x14ac:dyDescent="0.25">
      <c r="BK841875" s="2315"/>
    </row>
    <row r="841876" spans="63:63" x14ac:dyDescent="0.25">
      <c r="BK841876" s="2311"/>
    </row>
    <row r="841900" spans="63:63" x14ac:dyDescent="0.25">
      <c r="BK841900" s="2315"/>
    </row>
    <row r="841901" spans="63:63" x14ac:dyDescent="0.25">
      <c r="BK841901" s="2311"/>
    </row>
    <row r="841925" spans="63:63" x14ac:dyDescent="0.25">
      <c r="BK841925" s="2315"/>
    </row>
    <row r="841926" spans="63:63" x14ac:dyDescent="0.25">
      <c r="BK841926" s="2311"/>
    </row>
    <row r="841950" spans="63:63" x14ac:dyDescent="0.25">
      <c r="BK841950" s="2315"/>
    </row>
    <row r="841951" spans="63:63" x14ac:dyDescent="0.25">
      <c r="BK841951" s="2311"/>
    </row>
    <row r="841975" spans="63:63" x14ac:dyDescent="0.25">
      <c r="BK841975" s="2315"/>
    </row>
    <row r="841976" spans="63:63" x14ac:dyDescent="0.25">
      <c r="BK841976" s="2311"/>
    </row>
    <row r="842000" spans="63:63" x14ac:dyDescent="0.25">
      <c r="BK842000" s="2315"/>
    </row>
    <row r="842001" spans="63:63" x14ac:dyDescent="0.25">
      <c r="BK842001" s="2311"/>
    </row>
    <row r="842025" spans="63:63" x14ac:dyDescent="0.25">
      <c r="BK842025" s="2315"/>
    </row>
    <row r="842026" spans="63:63" x14ac:dyDescent="0.25">
      <c r="BK842026" s="2311"/>
    </row>
    <row r="842050" spans="63:63" x14ac:dyDescent="0.25">
      <c r="BK842050" s="2315"/>
    </row>
    <row r="842051" spans="63:63" x14ac:dyDescent="0.25">
      <c r="BK842051" s="2311"/>
    </row>
    <row r="842075" spans="63:63" x14ac:dyDescent="0.25">
      <c r="BK842075" s="2315"/>
    </row>
    <row r="842076" spans="63:63" x14ac:dyDescent="0.25">
      <c r="BK842076" s="2311"/>
    </row>
    <row r="842100" spans="63:63" x14ac:dyDescent="0.25">
      <c r="BK842100" s="2315"/>
    </row>
    <row r="842101" spans="63:63" x14ac:dyDescent="0.25">
      <c r="BK842101" s="2311"/>
    </row>
    <row r="842125" spans="63:63" x14ac:dyDescent="0.25">
      <c r="BK842125" s="2315"/>
    </row>
    <row r="842126" spans="63:63" x14ac:dyDescent="0.25">
      <c r="BK842126" s="2311"/>
    </row>
    <row r="842150" spans="63:63" x14ac:dyDescent="0.25">
      <c r="BK842150" s="2315"/>
    </row>
    <row r="842151" spans="63:63" x14ac:dyDescent="0.25">
      <c r="BK842151" s="2311"/>
    </row>
    <row r="842175" spans="63:63" x14ac:dyDescent="0.25">
      <c r="BK842175" s="2315"/>
    </row>
    <row r="842176" spans="63:63" x14ac:dyDescent="0.25">
      <c r="BK842176" s="2311"/>
    </row>
    <row r="842200" spans="63:63" x14ac:dyDescent="0.25">
      <c r="BK842200" s="2315"/>
    </row>
    <row r="842201" spans="63:63" x14ac:dyDescent="0.25">
      <c r="BK842201" s="2311"/>
    </row>
    <row r="842225" spans="63:63" x14ac:dyDescent="0.25">
      <c r="BK842225" s="2315"/>
    </row>
    <row r="842226" spans="63:63" x14ac:dyDescent="0.25">
      <c r="BK842226" s="2311"/>
    </row>
    <row r="842250" spans="63:63" x14ac:dyDescent="0.25">
      <c r="BK842250" s="2315"/>
    </row>
    <row r="842251" spans="63:63" x14ac:dyDescent="0.25">
      <c r="BK842251" s="2311"/>
    </row>
    <row r="842275" spans="63:63" x14ac:dyDescent="0.25">
      <c r="BK842275" s="2315"/>
    </row>
    <row r="842276" spans="63:63" x14ac:dyDescent="0.25">
      <c r="BK842276" s="2311"/>
    </row>
    <row r="842300" spans="63:63" x14ac:dyDescent="0.25">
      <c r="BK842300" s="2315"/>
    </row>
    <row r="842301" spans="63:63" x14ac:dyDescent="0.25">
      <c r="BK842301" s="2311"/>
    </row>
    <row r="842325" spans="63:63" x14ac:dyDescent="0.25">
      <c r="BK842325" s="2315"/>
    </row>
    <row r="842326" spans="63:63" x14ac:dyDescent="0.25">
      <c r="BK842326" s="2311"/>
    </row>
    <row r="842350" spans="63:63" x14ac:dyDescent="0.25">
      <c r="BK842350" s="2315"/>
    </row>
    <row r="842351" spans="63:63" x14ac:dyDescent="0.25">
      <c r="BK842351" s="2311"/>
    </row>
    <row r="842375" spans="63:63" x14ac:dyDescent="0.25">
      <c r="BK842375" s="2315"/>
    </row>
    <row r="842376" spans="63:63" x14ac:dyDescent="0.25">
      <c r="BK842376" s="2311"/>
    </row>
    <row r="842400" spans="63:63" x14ac:dyDescent="0.25">
      <c r="BK842400" s="2315"/>
    </row>
    <row r="842401" spans="63:63" x14ac:dyDescent="0.25">
      <c r="BK842401" s="2311"/>
    </row>
    <row r="842425" spans="63:63" x14ac:dyDescent="0.25">
      <c r="BK842425" s="2315"/>
    </row>
    <row r="842426" spans="63:63" x14ac:dyDescent="0.25">
      <c r="BK842426" s="2311"/>
    </row>
    <row r="842450" spans="63:63" x14ac:dyDescent="0.25">
      <c r="BK842450" s="2315"/>
    </row>
    <row r="842451" spans="63:63" x14ac:dyDescent="0.25">
      <c r="BK842451" s="2311"/>
    </row>
    <row r="842475" spans="63:63" x14ac:dyDescent="0.25">
      <c r="BK842475" s="2315"/>
    </row>
    <row r="842476" spans="63:63" x14ac:dyDescent="0.25">
      <c r="BK842476" s="2311"/>
    </row>
    <row r="842500" spans="63:63" x14ac:dyDescent="0.25">
      <c r="BK842500" s="2315"/>
    </row>
    <row r="842501" spans="63:63" x14ac:dyDescent="0.25">
      <c r="BK842501" s="2311"/>
    </row>
    <row r="842525" spans="63:63" x14ac:dyDescent="0.25">
      <c r="BK842525" s="2315"/>
    </row>
    <row r="842526" spans="63:63" x14ac:dyDescent="0.25">
      <c r="BK842526" s="2311"/>
    </row>
    <row r="842550" spans="63:63" x14ac:dyDescent="0.25">
      <c r="BK842550" s="2315"/>
    </row>
    <row r="842551" spans="63:63" x14ac:dyDescent="0.25">
      <c r="BK842551" s="2311"/>
    </row>
    <row r="842575" spans="63:63" x14ac:dyDescent="0.25">
      <c r="BK842575" s="2315"/>
    </row>
    <row r="842576" spans="63:63" x14ac:dyDescent="0.25">
      <c r="BK842576" s="2311"/>
    </row>
    <row r="842600" spans="63:63" x14ac:dyDescent="0.25">
      <c r="BK842600" s="2315"/>
    </row>
    <row r="842601" spans="63:63" x14ac:dyDescent="0.25">
      <c r="BK842601" s="2311"/>
    </row>
    <row r="842625" spans="63:63" x14ac:dyDescent="0.25">
      <c r="BK842625" s="2315"/>
    </row>
    <row r="842626" spans="63:63" x14ac:dyDescent="0.25">
      <c r="BK842626" s="2311"/>
    </row>
    <row r="842650" spans="63:63" x14ac:dyDescent="0.25">
      <c r="BK842650" s="2315"/>
    </row>
    <row r="842651" spans="63:63" x14ac:dyDescent="0.25">
      <c r="BK842651" s="2311"/>
    </row>
    <row r="842675" spans="63:63" x14ac:dyDescent="0.25">
      <c r="BK842675" s="2315"/>
    </row>
    <row r="842676" spans="63:63" x14ac:dyDescent="0.25">
      <c r="BK842676" s="2311"/>
    </row>
    <row r="842700" spans="63:63" x14ac:dyDescent="0.25">
      <c r="BK842700" s="2315"/>
    </row>
    <row r="842701" spans="63:63" x14ac:dyDescent="0.25">
      <c r="BK842701" s="2311"/>
    </row>
    <row r="842725" spans="63:63" x14ac:dyDescent="0.25">
      <c r="BK842725" s="2315"/>
    </row>
    <row r="842726" spans="63:63" x14ac:dyDescent="0.25">
      <c r="BK842726" s="2311"/>
    </row>
    <row r="842750" spans="63:63" x14ac:dyDescent="0.25">
      <c r="BK842750" s="2315"/>
    </row>
    <row r="842751" spans="63:63" x14ac:dyDescent="0.25">
      <c r="BK842751" s="2311"/>
    </row>
    <row r="842775" spans="63:63" x14ac:dyDescent="0.25">
      <c r="BK842775" s="2315"/>
    </row>
    <row r="842776" spans="63:63" x14ac:dyDescent="0.25">
      <c r="BK842776" s="2311"/>
    </row>
    <row r="842800" spans="63:63" x14ac:dyDescent="0.25">
      <c r="BK842800" s="2315"/>
    </row>
    <row r="842801" spans="63:63" x14ac:dyDescent="0.25">
      <c r="BK842801" s="2311"/>
    </row>
    <row r="842825" spans="63:63" x14ac:dyDescent="0.25">
      <c r="BK842825" s="2315"/>
    </row>
    <row r="842826" spans="63:63" x14ac:dyDescent="0.25">
      <c r="BK842826" s="2311"/>
    </row>
    <row r="842850" spans="63:63" x14ac:dyDescent="0.25">
      <c r="BK842850" s="2315"/>
    </row>
    <row r="842851" spans="63:63" x14ac:dyDescent="0.25">
      <c r="BK842851" s="2311"/>
    </row>
    <row r="842875" spans="63:63" x14ac:dyDescent="0.25">
      <c r="BK842875" s="2315"/>
    </row>
    <row r="842876" spans="63:63" x14ac:dyDescent="0.25">
      <c r="BK842876" s="2311"/>
    </row>
    <row r="842900" spans="63:63" x14ac:dyDescent="0.25">
      <c r="BK842900" s="2315"/>
    </row>
    <row r="842901" spans="63:63" x14ac:dyDescent="0.25">
      <c r="BK842901" s="2311"/>
    </row>
    <row r="842925" spans="63:63" x14ac:dyDescent="0.25">
      <c r="BK842925" s="2315"/>
    </row>
    <row r="842926" spans="63:63" x14ac:dyDescent="0.25">
      <c r="BK842926" s="2311"/>
    </row>
    <row r="842950" spans="63:63" x14ac:dyDescent="0.25">
      <c r="BK842950" s="2315"/>
    </row>
    <row r="842951" spans="63:63" x14ac:dyDescent="0.25">
      <c r="BK842951" s="2311"/>
    </row>
    <row r="842975" spans="63:63" x14ac:dyDescent="0.25">
      <c r="BK842975" s="2315"/>
    </row>
    <row r="842976" spans="63:63" x14ac:dyDescent="0.25">
      <c r="BK842976" s="2311"/>
    </row>
    <row r="843000" spans="63:63" x14ac:dyDescent="0.25">
      <c r="BK843000" s="2315"/>
    </row>
    <row r="843001" spans="63:63" x14ac:dyDescent="0.25">
      <c r="BK843001" s="2311"/>
    </row>
    <row r="843025" spans="63:63" x14ac:dyDescent="0.25">
      <c r="BK843025" s="2315"/>
    </row>
    <row r="843026" spans="63:63" x14ac:dyDescent="0.25">
      <c r="BK843026" s="2311"/>
    </row>
    <row r="843050" spans="63:63" x14ac:dyDescent="0.25">
      <c r="BK843050" s="2315"/>
    </row>
    <row r="843051" spans="63:63" x14ac:dyDescent="0.25">
      <c r="BK843051" s="2311"/>
    </row>
    <row r="843075" spans="63:63" x14ac:dyDescent="0.25">
      <c r="BK843075" s="2315"/>
    </row>
    <row r="843076" spans="63:63" x14ac:dyDescent="0.25">
      <c r="BK843076" s="2311"/>
    </row>
    <row r="843100" spans="63:63" x14ac:dyDescent="0.25">
      <c r="BK843100" s="2315"/>
    </row>
    <row r="843101" spans="63:63" x14ac:dyDescent="0.25">
      <c r="BK843101" s="2311"/>
    </row>
    <row r="843125" spans="63:63" x14ac:dyDescent="0.25">
      <c r="BK843125" s="2315"/>
    </row>
    <row r="843126" spans="63:63" x14ac:dyDescent="0.25">
      <c r="BK843126" s="2311"/>
    </row>
    <row r="843150" spans="63:63" x14ac:dyDescent="0.25">
      <c r="BK843150" s="2315"/>
    </row>
    <row r="843151" spans="63:63" x14ac:dyDescent="0.25">
      <c r="BK843151" s="2311"/>
    </row>
    <row r="843175" spans="63:63" x14ac:dyDescent="0.25">
      <c r="BK843175" s="2315"/>
    </row>
    <row r="843176" spans="63:63" x14ac:dyDescent="0.25">
      <c r="BK843176" s="2311"/>
    </row>
    <row r="843200" spans="63:63" x14ac:dyDescent="0.25">
      <c r="BK843200" s="2315"/>
    </row>
    <row r="843201" spans="63:63" x14ac:dyDescent="0.25">
      <c r="BK843201" s="2311"/>
    </row>
    <row r="843225" spans="63:63" x14ac:dyDescent="0.25">
      <c r="BK843225" s="2315"/>
    </row>
    <row r="843226" spans="63:63" x14ac:dyDescent="0.25">
      <c r="BK843226" s="2311"/>
    </row>
    <row r="843250" spans="63:63" x14ac:dyDescent="0.25">
      <c r="BK843250" s="2315"/>
    </row>
    <row r="843251" spans="63:63" x14ac:dyDescent="0.25">
      <c r="BK843251" s="2311"/>
    </row>
    <row r="843275" spans="63:63" x14ac:dyDescent="0.25">
      <c r="BK843275" s="2315"/>
    </row>
    <row r="843276" spans="63:63" x14ac:dyDescent="0.25">
      <c r="BK843276" s="2311"/>
    </row>
    <row r="843300" spans="63:63" x14ac:dyDescent="0.25">
      <c r="BK843300" s="2315"/>
    </row>
    <row r="843301" spans="63:63" x14ac:dyDescent="0.25">
      <c r="BK843301" s="2311"/>
    </row>
    <row r="843325" spans="63:63" x14ac:dyDescent="0.25">
      <c r="BK843325" s="2315"/>
    </row>
    <row r="843326" spans="63:63" x14ac:dyDescent="0.25">
      <c r="BK843326" s="2311"/>
    </row>
    <row r="843350" spans="63:63" x14ac:dyDescent="0.25">
      <c r="BK843350" s="2315"/>
    </row>
    <row r="843351" spans="63:63" x14ac:dyDescent="0.25">
      <c r="BK843351" s="2311"/>
    </row>
    <row r="843375" spans="63:63" x14ac:dyDescent="0.25">
      <c r="BK843375" s="2315"/>
    </row>
    <row r="843376" spans="63:63" x14ac:dyDescent="0.25">
      <c r="BK843376" s="2311"/>
    </row>
    <row r="843400" spans="63:63" x14ac:dyDescent="0.25">
      <c r="BK843400" s="2315"/>
    </row>
    <row r="843401" spans="63:63" x14ac:dyDescent="0.25">
      <c r="BK843401" s="2311"/>
    </row>
    <row r="843425" spans="63:63" x14ac:dyDescent="0.25">
      <c r="BK843425" s="2315"/>
    </row>
    <row r="843426" spans="63:63" x14ac:dyDescent="0.25">
      <c r="BK843426" s="2311"/>
    </row>
    <row r="843450" spans="63:63" x14ac:dyDescent="0.25">
      <c r="BK843450" s="2315"/>
    </row>
    <row r="843451" spans="63:63" x14ac:dyDescent="0.25">
      <c r="BK843451" s="2311"/>
    </row>
    <row r="843475" spans="63:63" x14ac:dyDescent="0.25">
      <c r="BK843475" s="2315"/>
    </row>
    <row r="843476" spans="63:63" x14ac:dyDescent="0.25">
      <c r="BK843476" s="2311"/>
    </row>
    <row r="843500" spans="63:63" x14ac:dyDescent="0.25">
      <c r="BK843500" s="2315"/>
    </row>
    <row r="843501" spans="63:63" x14ac:dyDescent="0.25">
      <c r="BK843501" s="2311"/>
    </row>
    <row r="843525" spans="63:63" x14ac:dyDescent="0.25">
      <c r="BK843525" s="2315"/>
    </row>
    <row r="843526" spans="63:63" x14ac:dyDescent="0.25">
      <c r="BK843526" s="2311"/>
    </row>
    <row r="843550" spans="63:63" x14ac:dyDescent="0.25">
      <c r="BK843550" s="2315"/>
    </row>
    <row r="843551" spans="63:63" x14ac:dyDescent="0.25">
      <c r="BK843551" s="2311"/>
    </row>
    <row r="843575" spans="63:63" x14ac:dyDescent="0.25">
      <c r="BK843575" s="2315"/>
    </row>
    <row r="843576" spans="63:63" x14ac:dyDescent="0.25">
      <c r="BK843576" s="2311"/>
    </row>
    <row r="843600" spans="63:63" x14ac:dyDescent="0.25">
      <c r="BK843600" s="2315"/>
    </row>
    <row r="843601" spans="63:63" x14ac:dyDescent="0.25">
      <c r="BK843601" s="2311"/>
    </row>
    <row r="843625" spans="63:63" x14ac:dyDescent="0.25">
      <c r="BK843625" s="2315"/>
    </row>
    <row r="843626" spans="63:63" x14ac:dyDescent="0.25">
      <c r="BK843626" s="2311"/>
    </row>
    <row r="843650" spans="63:63" x14ac:dyDescent="0.25">
      <c r="BK843650" s="2315"/>
    </row>
    <row r="843651" spans="63:63" x14ac:dyDescent="0.25">
      <c r="BK843651" s="2311"/>
    </row>
    <row r="843675" spans="63:63" x14ac:dyDescent="0.25">
      <c r="BK843675" s="2315"/>
    </row>
    <row r="843676" spans="63:63" x14ac:dyDescent="0.25">
      <c r="BK843676" s="2311"/>
    </row>
    <row r="843700" spans="63:63" x14ac:dyDescent="0.25">
      <c r="BK843700" s="2315"/>
    </row>
    <row r="843701" spans="63:63" x14ac:dyDescent="0.25">
      <c r="BK843701" s="2311"/>
    </row>
    <row r="843725" spans="63:63" x14ac:dyDescent="0.25">
      <c r="BK843725" s="2315"/>
    </row>
    <row r="843726" spans="63:63" x14ac:dyDescent="0.25">
      <c r="BK843726" s="2311"/>
    </row>
    <row r="843750" spans="63:63" x14ac:dyDescent="0.25">
      <c r="BK843750" s="2315"/>
    </row>
    <row r="843751" spans="63:63" x14ac:dyDescent="0.25">
      <c r="BK843751" s="2311"/>
    </row>
    <row r="843775" spans="63:63" x14ac:dyDescent="0.25">
      <c r="BK843775" s="2315"/>
    </row>
    <row r="843776" spans="63:63" x14ac:dyDescent="0.25">
      <c r="BK843776" s="2311"/>
    </row>
    <row r="843800" spans="63:63" x14ac:dyDescent="0.25">
      <c r="BK843800" s="2315"/>
    </row>
    <row r="843801" spans="63:63" x14ac:dyDescent="0.25">
      <c r="BK843801" s="2311"/>
    </row>
    <row r="843825" spans="63:63" x14ac:dyDescent="0.25">
      <c r="BK843825" s="2315"/>
    </row>
    <row r="843826" spans="63:63" x14ac:dyDescent="0.25">
      <c r="BK843826" s="2311"/>
    </row>
    <row r="843850" spans="63:63" x14ac:dyDescent="0.25">
      <c r="BK843850" s="2315"/>
    </row>
    <row r="843851" spans="63:63" x14ac:dyDescent="0.25">
      <c r="BK843851" s="2311"/>
    </row>
    <row r="843875" spans="63:63" x14ac:dyDescent="0.25">
      <c r="BK843875" s="2315"/>
    </row>
    <row r="843876" spans="63:63" x14ac:dyDescent="0.25">
      <c r="BK843876" s="2311"/>
    </row>
    <row r="843900" spans="63:63" x14ac:dyDescent="0.25">
      <c r="BK843900" s="2315"/>
    </row>
    <row r="843901" spans="63:63" x14ac:dyDescent="0.25">
      <c r="BK843901" s="2311"/>
    </row>
    <row r="843925" spans="63:63" x14ac:dyDescent="0.25">
      <c r="BK843925" s="2315"/>
    </row>
    <row r="843926" spans="63:63" x14ac:dyDescent="0.25">
      <c r="BK843926" s="2311"/>
    </row>
    <row r="843950" spans="63:63" x14ac:dyDescent="0.25">
      <c r="BK843950" s="2315"/>
    </row>
    <row r="843951" spans="63:63" x14ac:dyDescent="0.25">
      <c r="BK843951" s="2311"/>
    </row>
    <row r="843975" spans="63:63" x14ac:dyDescent="0.25">
      <c r="BK843975" s="2315"/>
    </row>
    <row r="843976" spans="63:63" x14ac:dyDescent="0.25">
      <c r="BK843976" s="2311"/>
    </row>
    <row r="844000" spans="63:63" x14ac:dyDescent="0.25">
      <c r="BK844000" s="2315"/>
    </row>
    <row r="844001" spans="63:63" x14ac:dyDescent="0.25">
      <c r="BK844001" s="2311"/>
    </row>
    <row r="844025" spans="63:63" x14ac:dyDescent="0.25">
      <c r="BK844025" s="2315"/>
    </row>
    <row r="844026" spans="63:63" x14ac:dyDescent="0.25">
      <c r="BK844026" s="2311"/>
    </row>
    <row r="844050" spans="63:63" x14ac:dyDescent="0.25">
      <c r="BK844050" s="2315"/>
    </row>
    <row r="844051" spans="63:63" x14ac:dyDescent="0.25">
      <c r="BK844051" s="2311"/>
    </row>
    <row r="844075" spans="63:63" x14ac:dyDescent="0.25">
      <c r="BK844075" s="2315"/>
    </row>
    <row r="844076" spans="63:63" x14ac:dyDescent="0.25">
      <c r="BK844076" s="2311"/>
    </row>
    <row r="844100" spans="63:63" x14ac:dyDescent="0.25">
      <c r="BK844100" s="2315"/>
    </row>
    <row r="844101" spans="63:63" x14ac:dyDescent="0.25">
      <c r="BK844101" s="2311"/>
    </row>
    <row r="844125" spans="63:63" x14ac:dyDescent="0.25">
      <c r="BK844125" s="2315"/>
    </row>
    <row r="844126" spans="63:63" x14ac:dyDescent="0.25">
      <c r="BK844126" s="2311"/>
    </row>
    <row r="844150" spans="63:63" x14ac:dyDescent="0.25">
      <c r="BK844150" s="2315"/>
    </row>
    <row r="844151" spans="63:63" x14ac:dyDescent="0.25">
      <c r="BK844151" s="2311"/>
    </row>
    <row r="844175" spans="63:63" x14ac:dyDescent="0.25">
      <c r="BK844175" s="2315"/>
    </row>
    <row r="844176" spans="63:63" x14ac:dyDescent="0.25">
      <c r="BK844176" s="2311"/>
    </row>
    <row r="844200" spans="63:63" x14ac:dyDescent="0.25">
      <c r="BK844200" s="2315"/>
    </row>
    <row r="844201" spans="63:63" x14ac:dyDescent="0.25">
      <c r="BK844201" s="2311"/>
    </row>
    <row r="844225" spans="63:63" x14ac:dyDescent="0.25">
      <c r="BK844225" s="2315"/>
    </row>
    <row r="844226" spans="63:63" x14ac:dyDescent="0.25">
      <c r="BK844226" s="2311"/>
    </row>
    <row r="844250" spans="63:63" x14ac:dyDescent="0.25">
      <c r="BK844250" s="2315"/>
    </row>
    <row r="844251" spans="63:63" x14ac:dyDescent="0.25">
      <c r="BK844251" s="2311"/>
    </row>
    <row r="844275" spans="63:63" x14ac:dyDescent="0.25">
      <c r="BK844275" s="2315"/>
    </row>
    <row r="844276" spans="63:63" x14ac:dyDescent="0.25">
      <c r="BK844276" s="2311"/>
    </row>
    <row r="844300" spans="63:63" x14ac:dyDescent="0.25">
      <c r="BK844300" s="2315"/>
    </row>
    <row r="844301" spans="63:63" x14ac:dyDescent="0.25">
      <c r="BK844301" s="2311"/>
    </row>
    <row r="844325" spans="63:63" x14ac:dyDescent="0.25">
      <c r="BK844325" s="2315"/>
    </row>
    <row r="844326" spans="63:63" x14ac:dyDescent="0.25">
      <c r="BK844326" s="2311"/>
    </row>
    <row r="844350" spans="63:63" x14ac:dyDescent="0.25">
      <c r="BK844350" s="2315"/>
    </row>
    <row r="844351" spans="63:63" x14ac:dyDescent="0.25">
      <c r="BK844351" s="2311"/>
    </row>
    <row r="844375" spans="63:63" x14ac:dyDescent="0.25">
      <c r="BK844375" s="2315"/>
    </row>
    <row r="844376" spans="63:63" x14ac:dyDescent="0.25">
      <c r="BK844376" s="2311"/>
    </row>
    <row r="844400" spans="63:63" x14ac:dyDescent="0.25">
      <c r="BK844400" s="2315"/>
    </row>
    <row r="844401" spans="63:63" x14ac:dyDescent="0.25">
      <c r="BK844401" s="2311"/>
    </row>
    <row r="844425" spans="63:63" x14ac:dyDescent="0.25">
      <c r="BK844425" s="2315"/>
    </row>
    <row r="844426" spans="63:63" x14ac:dyDescent="0.25">
      <c r="BK844426" s="2311"/>
    </row>
    <row r="844450" spans="63:63" x14ac:dyDescent="0.25">
      <c r="BK844450" s="2315"/>
    </row>
    <row r="844451" spans="63:63" x14ac:dyDescent="0.25">
      <c r="BK844451" s="2311"/>
    </row>
    <row r="844475" spans="63:63" x14ac:dyDescent="0.25">
      <c r="BK844475" s="2315"/>
    </row>
    <row r="844476" spans="63:63" x14ac:dyDescent="0.25">
      <c r="BK844476" s="2311"/>
    </row>
    <row r="844500" spans="63:63" x14ac:dyDescent="0.25">
      <c r="BK844500" s="2315"/>
    </row>
    <row r="844501" spans="63:63" x14ac:dyDescent="0.25">
      <c r="BK844501" s="2311"/>
    </row>
    <row r="844525" spans="63:63" x14ac:dyDescent="0.25">
      <c r="BK844525" s="2315"/>
    </row>
    <row r="844526" spans="63:63" x14ac:dyDescent="0.25">
      <c r="BK844526" s="2311"/>
    </row>
    <row r="844550" spans="63:63" x14ac:dyDescent="0.25">
      <c r="BK844550" s="2315"/>
    </row>
    <row r="844551" spans="63:63" x14ac:dyDescent="0.25">
      <c r="BK844551" s="2311"/>
    </row>
    <row r="844575" spans="63:63" x14ac:dyDescent="0.25">
      <c r="BK844575" s="2315"/>
    </row>
    <row r="844576" spans="63:63" x14ac:dyDescent="0.25">
      <c r="BK844576" s="2311"/>
    </row>
    <row r="844600" spans="63:63" x14ac:dyDescent="0.25">
      <c r="BK844600" s="2315"/>
    </row>
    <row r="844601" spans="63:63" x14ac:dyDescent="0.25">
      <c r="BK844601" s="2311"/>
    </row>
    <row r="844625" spans="63:63" x14ac:dyDescent="0.25">
      <c r="BK844625" s="2315"/>
    </row>
    <row r="844626" spans="63:63" x14ac:dyDescent="0.25">
      <c r="BK844626" s="2311"/>
    </row>
    <row r="844650" spans="63:63" x14ac:dyDescent="0.25">
      <c r="BK844650" s="2315"/>
    </row>
    <row r="844651" spans="63:63" x14ac:dyDescent="0.25">
      <c r="BK844651" s="2311"/>
    </row>
    <row r="844675" spans="63:63" x14ac:dyDescent="0.25">
      <c r="BK844675" s="2315"/>
    </row>
    <row r="844676" spans="63:63" x14ac:dyDescent="0.25">
      <c r="BK844676" s="2311"/>
    </row>
    <row r="844700" spans="63:63" x14ac:dyDescent="0.25">
      <c r="BK844700" s="2315"/>
    </row>
    <row r="844701" spans="63:63" x14ac:dyDescent="0.25">
      <c r="BK844701" s="2311"/>
    </row>
    <row r="844725" spans="63:63" x14ac:dyDescent="0.25">
      <c r="BK844725" s="2315"/>
    </row>
    <row r="844726" spans="63:63" x14ac:dyDescent="0.25">
      <c r="BK844726" s="2311"/>
    </row>
    <row r="844750" spans="63:63" x14ac:dyDescent="0.25">
      <c r="BK844750" s="2315"/>
    </row>
    <row r="844751" spans="63:63" x14ac:dyDescent="0.25">
      <c r="BK844751" s="2311"/>
    </row>
    <row r="844775" spans="63:63" x14ac:dyDescent="0.25">
      <c r="BK844775" s="2315"/>
    </row>
    <row r="844776" spans="63:63" x14ac:dyDescent="0.25">
      <c r="BK844776" s="2311"/>
    </row>
    <row r="844800" spans="63:63" x14ac:dyDescent="0.25">
      <c r="BK844800" s="2315"/>
    </row>
    <row r="844801" spans="63:63" x14ac:dyDescent="0.25">
      <c r="BK844801" s="2311"/>
    </row>
    <row r="844825" spans="63:63" x14ac:dyDescent="0.25">
      <c r="BK844825" s="2315"/>
    </row>
    <row r="844826" spans="63:63" x14ac:dyDescent="0.25">
      <c r="BK844826" s="2311"/>
    </row>
    <row r="844850" spans="63:63" x14ac:dyDescent="0.25">
      <c r="BK844850" s="2315"/>
    </row>
    <row r="844851" spans="63:63" x14ac:dyDescent="0.25">
      <c r="BK844851" s="2311"/>
    </row>
    <row r="844875" spans="63:63" x14ac:dyDescent="0.25">
      <c r="BK844875" s="2315"/>
    </row>
    <row r="844876" spans="63:63" x14ac:dyDescent="0.25">
      <c r="BK844876" s="2311"/>
    </row>
    <row r="844900" spans="63:63" x14ac:dyDescent="0.25">
      <c r="BK844900" s="2315"/>
    </row>
    <row r="844901" spans="63:63" x14ac:dyDescent="0.25">
      <c r="BK844901" s="2311"/>
    </row>
    <row r="844925" spans="63:63" x14ac:dyDescent="0.25">
      <c r="BK844925" s="2315"/>
    </row>
    <row r="844926" spans="63:63" x14ac:dyDescent="0.25">
      <c r="BK844926" s="2311"/>
    </row>
    <row r="844950" spans="63:63" x14ac:dyDescent="0.25">
      <c r="BK844950" s="2315"/>
    </row>
    <row r="844951" spans="63:63" x14ac:dyDescent="0.25">
      <c r="BK844951" s="2311"/>
    </row>
    <row r="844975" spans="63:63" x14ac:dyDescent="0.25">
      <c r="BK844975" s="2315"/>
    </row>
    <row r="844976" spans="63:63" x14ac:dyDescent="0.25">
      <c r="BK844976" s="2311"/>
    </row>
    <row r="845000" spans="63:63" x14ac:dyDescent="0.25">
      <c r="BK845000" s="2315"/>
    </row>
    <row r="845001" spans="63:63" x14ac:dyDescent="0.25">
      <c r="BK845001" s="2311"/>
    </row>
    <row r="845025" spans="63:63" x14ac:dyDescent="0.25">
      <c r="BK845025" s="2315"/>
    </row>
    <row r="845026" spans="63:63" x14ac:dyDescent="0.25">
      <c r="BK845026" s="2311"/>
    </row>
    <row r="845050" spans="63:63" x14ac:dyDescent="0.25">
      <c r="BK845050" s="2315"/>
    </row>
    <row r="845051" spans="63:63" x14ac:dyDescent="0.25">
      <c r="BK845051" s="2311"/>
    </row>
    <row r="845075" spans="63:63" x14ac:dyDescent="0.25">
      <c r="BK845075" s="2315"/>
    </row>
    <row r="845076" spans="63:63" x14ac:dyDescent="0.25">
      <c r="BK845076" s="2311"/>
    </row>
    <row r="845100" spans="63:63" x14ac:dyDescent="0.25">
      <c r="BK845100" s="2315"/>
    </row>
    <row r="845101" spans="63:63" x14ac:dyDescent="0.25">
      <c r="BK845101" s="2311"/>
    </row>
    <row r="845125" spans="63:63" x14ac:dyDescent="0.25">
      <c r="BK845125" s="2315"/>
    </row>
    <row r="845126" spans="63:63" x14ac:dyDescent="0.25">
      <c r="BK845126" s="2311"/>
    </row>
    <row r="845150" spans="63:63" x14ac:dyDescent="0.25">
      <c r="BK845150" s="2315"/>
    </row>
    <row r="845151" spans="63:63" x14ac:dyDescent="0.25">
      <c r="BK845151" s="2311"/>
    </row>
    <row r="845175" spans="63:63" x14ac:dyDescent="0.25">
      <c r="BK845175" s="2315"/>
    </row>
    <row r="845176" spans="63:63" x14ac:dyDescent="0.25">
      <c r="BK845176" s="2311"/>
    </row>
    <row r="845200" spans="63:63" x14ac:dyDescent="0.25">
      <c r="BK845200" s="2315"/>
    </row>
    <row r="845201" spans="63:63" x14ac:dyDescent="0.25">
      <c r="BK845201" s="2311"/>
    </row>
    <row r="845225" spans="63:63" x14ac:dyDescent="0.25">
      <c r="BK845225" s="2315"/>
    </row>
    <row r="845226" spans="63:63" x14ac:dyDescent="0.25">
      <c r="BK845226" s="2311"/>
    </row>
    <row r="845250" spans="63:63" x14ac:dyDescent="0.25">
      <c r="BK845250" s="2315"/>
    </row>
    <row r="845251" spans="63:63" x14ac:dyDescent="0.25">
      <c r="BK845251" s="2311"/>
    </row>
    <row r="845275" spans="63:63" x14ac:dyDescent="0.25">
      <c r="BK845275" s="2315"/>
    </row>
    <row r="845276" spans="63:63" x14ac:dyDescent="0.25">
      <c r="BK845276" s="2311"/>
    </row>
    <row r="845300" spans="63:63" x14ac:dyDescent="0.25">
      <c r="BK845300" s="2315"/>
    </row>
    <row r="845301" spans="63:63" x14ac:dyDescent="0.25">
      <c r="BK845301" s="2311"/>
    </row>
    <row r="845325" spans="63:63" x14ac:dyDescent="0.25">
      <c r="BK845325" s="2315"/>
    </row>
    <row r="845326" spans="63:63" x14ac:dyDescent="0.25">
      <c r="BK845326" s="2311"/>
    </row>
    <row r="845350" spans="63:63" x14ac:dyDescent="0.25">
      <c r="BK845350" s="2315"/>
    </row>
    <row r="845351" spans="63:63" x14ac:dyDescent="0.25">
      <c r="BK845351" s="2311"/>
    </row>
    <row r="845375" spans="63:63" x14ac:dyDescent="0.25">
      <c r="BK845375" s="2315"/>
    </row>
    <row r="845376" spans="63:63" x14ac:dyDescent="0.25">
      <c r="BK845376" s="2311"/>
    </row>
    <row r="845400" spans="63:63" x14ac:dyDescent="0.25">
      <c r="BK845400" s="2315"/>
    </row>
    <row r="845401" spans="63:63" x14ac:dyDescent="0.25">
      <c r="BK845401" s="2311"/>
    </row>
    <row r="845425" spans="63:63" x14ac:dyDescent="0.25">
      <c r="BK845425" s="2315"/>
    </row>
    <row r="845426" spans="63:63" x14ac:dyDescent="0.25">
      <c r="BK845426" s="2311"/>
    </row>
    <row r="845450" spans="63:63" x14ac:dyDescent="0.25">
      <c r="BK845450" s="2315"/>
    </row>
    <row r="845451" spans="63:63" x14ac:dyDescent="0.25">
      <c r="BK845451" s="2311"/>
    </row>
    <row r="845475" spans="63:63" x14ac:dyDescent="0.25">
      <c r="BK845475" s="2315"/>
    </row>
    <row r="845476" spans="63:63" x14ac:dyDescent="0.25">
      <c r="BK845476" s="2311"/>
    </row>
    <row r="845500" spans="63:63" x14ac:dyDescent="0.25">
      <c r="BK845500" s="2315"/>
    </row>
    <row r="845501" spans="63:63" x14ac:dyDescent="0.25">
      <c r="BK845501" s="2311"/>
    </row>
    <row r="845525" spans="63:63" x14ac:dyDescent="0.25">
      <c r="BK845525" s="2315"/>
    </row>
    <row r="845526" spans="63:63" x14ac:dyDescent="0.25">
      <c r="BK845526" s="2311"/>
    </row>
    <row r="845550" spans="63:63" x14ac:dyDescent="0.25">
      <c r="BK845550" s="2315"/>
    </row>
    <row r="845551" spans="63:63" x14ac:dyDescent="0.25">
      <c r="BK845551" s="2311"/>
    </row>
    <row r="845575" spans="63:63" x14ac:dyDescent="0.25">
      <c r="BK845575" s="2315"/>
    </row>
    <row r="845576" spans="63:63" x14ac:dyDescent="0.25">
      <c r="BK845576" s="2311"/>
    </row>
    <row r="845600" spans="63:63" x14ac:dyDescent="0.25">
      <c r="BK845600" s="2315"/>
    </row>
    <row r="845601" spans="63:63" x14ac:dyDescent="0.25">
      <c r="BK845601" s="2311"/>
    </row>
    <row r="845625" spans="63:63" x14ac:dyDescent="0.25">
      <c r="BK845625" s="2315"/>
    </row>
    <row r="845626" spans="63:63" x14ac:dyDescent="0.25">
      <c r="BK845626" s="2311"/>
    </row>
    <row r="845650" spans="63:63" x14ac:dyDescent="0.25">
      <c r="BK845650" s="2315"/>
    </row>
    <row r="845651" spans="63:63" x14ac:dyDescent="0.25">
      <c r="BK845651" s="2311"/>
    </row>
    <row r="845675" spans="63:63" x14ac:dyDescent="0.25">
      <c r="BK845675" s="2315"/>
    </row>
    <row r="845676" spans="63:63" x14ac:dyDescent="0.25">
      <c r="BK845676" s="2311"/>
    </row>
    <row r="845700" spans="63:63" x14ac:dyDescent="0.25">
      <c r="BK845700" s="2315"/>
    </row>
    <row r="845701" spans="63:63" x14ac:dyDescent="0.25">
      <c r="BK845701" s="2311"/>
    </row>
    <row r="845725" spans="63:63" x14ac:dyDescent="0.25">
      <c r="BK845725" s="2315"/>
    </row>
    <row r="845726" spans="63:63" x14ac:dyDescent="0.25">
      <c r="BK845726" s="2311"/>
    </row>
    <row r="845750" spans="63:63" x14ac:dyDescent="0.25">
      <c r="BK845750" s="2315"/>
    </row>
    <row r="845751" spans="63:63" x14ac:dyDescent="0.25">
      <c r="BK845751" s="2311"/>
    </row>
    <row r="845775" spans="63:63" x14ac:dyDescent="0.25">
      <c r="BK845775" s="2315"/>
    </row>
    <row r="845776" spans="63:63" x14ac:dyDescent="0.25">
      <c r="BK845776" s="2311"/>
    </row>
    <row r="845800" spans="63:63" x14ac:dyDescent="0.25">
      <c r="BK845800" s="2315"/>
    </row>
    <row r="845801" spans="63:63" x14ac:dyDescent="0.25">
      <c r="BK845801" s="2311"/>
    </row>
    <row r="845825" spans="63:63" x14ac:dyDescent="0.25">
      <c r="BK845825" s="2315"/>
    </row>
    <row r="845826" spans="63:63" x14ac:dyDescent="0.25">
      <c r="BK845826" s="2311"/>
    </row>
    <row r="845850" spans="63:63" x14ac:dyDescent="0.25">
      <c r="BK845850" s="2315"/>
    </row>
    <row r="845851" spans="63:63" x14ac:dyDescent="0.25">
      <c r="BK845851" s="2311"/>
    </row>
    <row r="845875" spans="63:63" x14ac:dyDescent="0.25">
      <c r="BK845875" s="2315"/>
    </row>
    <row r="845876" spans="63:63" x14ac:dyDescent="0.25">
      <c r="BK845876" s="2311"/>
    </row>
    <row r="845900" spans="63:63" x14ac:dyDescent="0.25">
      <c r="BK845900" s="2315"/>
    </row>
    <row r="845901" spans="63:63" x14ac:dyDescent="0.25">
      <c r="BK845901" s="2311"/>
    </row>
    <row r="845925" spans="63:63" x14ac:dyDescent="0.25">
      <c r="BK845925" s="2315"/>
    </row>
    <row r="845926" spans="63:63" x14ac:dyDescent="0.25">
      <c r="BK845926" s="2311"/>
    </row>
    <row r="845950" spans="63:63" x14ac:dyDescent="0.25">
      <c r="BK845950" s="2315"/>
    </row>
    <row r="845951" spans="63:63" x14ac:dyDescent="0.25">
      <c r="BK845951" s="2311"/>
    </row>
    <row r="845975" spans="63:63" x14ac:dyDescent="0.25">
      <c r="BK845975" s="2315"/>
    </row>
    <row r="845976" spans="63:63" x14ac:dyDescent="0.25">
      <c r="BK845976" s="2311"/>
    </row>
    <row r="846000" spans="63:63" x14ac:dyDescent="0.25">
      <c r="BK846000" s="2315"/>
    </row>
    <row r="846001" spans="63:63" x14ac:dyDescent="0.25">
      <c r="BK846001" s="2311"/>
    </row>
    <row r="846025" spans="63:63" x14ac:dyDescent="0.25">
      <c r="BK846025" s="2315"/>
    </row>
    <row r="846026" spans="63:63" x14ac:dyDescent="0.25">
      <c r="BK846026" s="2311"/>
    </row>
    <row r="846050" spans="63:63" x14ac:dyDescent="0.25">
      <c r="BK846050" s="2315"/>
    </row>
    <row r="846051" spans="63:63" x14ac:dyDescent="0.25">
      <c r="BK846051" s="2311"/>
    </row>
    <row r="846075" spans="63:63" x14ac:dyDescent="0.25">
      <c r="BK846075" s="2315"/>
    </row>
    <row r="846076" spans="63:63" x14ac:dyDescent="0.25">
      <c r="BK846076" s="2311"/>
    </row>
    <row r="846100" spans="63:63" x14ac:dyDescent="0.25">
      <c r="BK846100" s="2315"/>
    </row>
    <row r="846101" spans="63:63" x14ac:dyDescent="0.25">
      <c r="BK846101" s="2311"/>
    </row>
    <row r="846125" spans="63:63" x14ac:dyDescent="0.25">
      <c r="BK846125" s="2315"/>
    </row>
    <row r="846126" spans="63:63" x14ac:dyDescent="0.25">
      <c r="BK846126" s="2311"/>
    </row>
    <row r="846150" spans="63:63" x14ac:dyDescent="0.25">
      <c r="BK846150" s="2315"/>
    </row>
    <row r="846151" spans="63:63" x14ac:dyDescent="0.25">
      <c r="BK846151" s="2311"/>
    </row>
    <row r="846175" spans="63:63" x14ac:dyDescent="0.25">
      <c r="BK846175" s="2315"/>
    </row>
    <row r="846176" spans="63:63" x14ac:dyDescent="0.25">
      <c r="BK846176" s="2311"/>
    </row>
    <row r="846200" spans="63:63" x14ac:dyDescent="0.25">
      <c r="BK846200" s="2315"/>
    </row>
    <row r="846201" spans="63:63" x14ac:dyDescent="0.25">
      <c r="BK846201" s="2311"/>
    </row>
    <row r="846225" spans="63:63" x14ac:dyDescent="0.25">
      <c r="BK846225" s="2315"/>
    </row>
    <row r="846226" spans="63:63" x14ac:dyDescent="0.25">
      <c r="BK846226" s="2311"/>
    </row>
    <row r="846250" spans="63:63" x14ac:dyDescent="0.25">
      <c r="BK846250" s="2315"/>
    </row>
    <row r="846251" spans="63:63" x14ac:dyDescent="0.25">
      <c r="BK846251" s="2311"/>
    </row>
    <row r="846275" spans="63:63" x14ac:dyDescent="0.25">
      <c r="BK846275" s="2315"/>
    </row>
    <row r="846276" spans="63:63" x14ac:dyDescent="0.25">
      <c r="BK846276" s="2311"/>
    </row>
    <row r="846300" spans="63:63" x14ac:dyDescent="0.25">
      <c r="BK846300" s="2315"/>
    </row>
    <row r="846301" spans="63:63" x14ac:dyDescent="0.25">
      <c r="BK846301" s="2311"/>
    </row>
    <row r="846325" spans="63:63" x14ac:dyDescent="0.25">
      <c r="BK846325" s="2315"/>
    </row>
    <row r="846326" spans="63:63" x14ac:dyDescent="0.25">
      <c r="BK846326" s="2311"/>
    </row>
    <row r="846350" spans="63:63" x14ac:dyDescent="0.25">
      <c r="BK846350" s="2315"/>
    </row>
    <row r="846351" spans="63:63" x14ac:dyDescent="0.25">
      <c r="BK846351" s="2311"/>
    </row>
    <row r="846375" spans="63:63" x14ac:dyDescent="0.25">
      <c r="BK846375" s="2315"/>
    </row>
    <row r="846376" spans="63:63" x14ac:dyDescent="0.25">
      <c r="BK846376" s="2311"/>
    </row>
    <row r="846400" spans="63:63" x14ac:dyDescent="0.25">
      <c r="BK846400" s="2315"/>
    </row>
    <row r="846401" spans="63:63" x14ac:dyDescent="0.25">
      <c r="BK846401" s="2311"/>
    </row>
    <row r="846425" spans="63:63" x14ac:dyDescent="0.25">
      <c r="BK846425" s="2315"/>
    </row>
    <row r="846426" spans="63:63" x14ac:dyDescent="0.25">
      <c r="BK846426" s="2311"/>
    </row>
    <row r="846450" spans="63:63" x14ac:dyDescent="0.25">
      <c r="BK846450" s="2315"/>
    </row>
    <row r="846451" spans="63:63" x14ac:dyDescent="0.25">
      <c r="BK846451" s="2311"/>
    </row>
    <row r="846475" spans="63:63" x14ac:dyDescent="0.25">
      <c r="BK846475" s="2315"/>
    </row>
    <row r="846476" spans="63:63" x14ac:dyDescent="0.25">
      <c r="BK846476" s="2311"/>
    </row>
    <row r="846500" spans="63:63" x14ac:dyDescent="0.25">
      <c r="BK846500" s="2315"/>
    </row>
    <row r="846501" spans="63:63" x14ac:dyDescent="0.25">
      <c r="BK846501" s="2311"/>
    </row>
    <row r="846525" spans="63:63" x14ac:dyDescent="0.25">
      <c r="BK846525" s="2315"/>
    </row>
    <row r="846526" spans="63:63" x14ac:dyDescent="0.25">
      <c r="BK846526" s="2311"/>
    </row>
    <row r="846550" spans="63:63" x14ac:dyDescent="0.25">
      <c r="BK846550" s="2315"/>
    </row>
    <row r="846551" spans="63:63" x14ac:dyDescent="0.25">
      <c r="BK846551" s="2311"/>
    </row>
    <row r="846575" spans="63:63" x14ac:dyDescent="0.25">
      <c r="BK846575" s="2315"/>
    </row>
    <row r="846576" spans="63:63" x14ac:dyDescent="0.25">
      <c r="BK846576" s="2311"/>
    </row>
    <row r="846600" spans="63:63" x14ac:dyDescent="0.25">
      <c r="BK846600" s="2315"/>
    </row>
    <row r="846601" spans="63:63" x14ac:dyDescent="0.25">
      <c r="BK846601" s="2311"/>
    </row>
    <row r="846625" spans="63:63" x14ac:dyDescent="0.25">
      <c r="BK846625" s="2315"/>
    </row>
    <row r="846626" spans="63:63" x14ac:dyDescent="0.25">
      <c r="BK846626" s="2311"/>
    </row>
    <row r="846650" spans="63:63" x14ac:dyDescent="0.25">
      <c r="BK846650" s="2315"/>
    </row>
    <row r="846651" spans="63:63" x14ac:dyDescent="0.25">
      <c r="BK846651" s="2311"/>
    </row>
    <row r="846675" spans="63:63" x14ac:dyDescent="0.25">
      <c r="BK846675" s="2315"/>
    </row>
    <row r="846676" spans="63:63" x14ac:dyDescent="0.25">
      <c r="BK846676" s="2311"/>
    </row>
    <row r="846700" spans="63:63" x14ac:dyDescent="0.25">
      <c r="BK846700" s="2315"/>
    </row>
    <row r="846701" spans="63:63" x14ac:dyDescent="0.25">
      <c r="BK846701" s="2311"/>
    </row>
    <row r="846725" spans="63:63" x14ac:dyDescent="0.25">
      <c r="BK846725" s="2315"/>
    </row>
    <row r="846726" spans="63:63" x14ac:dyDescent="0.25">
      <c r="BK846726" s="2311"/>
    </row>
    <row r="846750" spans="63:63" x14ac:dyDescent="0.25">
      <c r="BK846750" s="2315"/>
    </row>
    <row r="846751" spans="63:63" x14ac:dyDescent="0.25">
      <c r="BK846751" s="2311"/>
    </row>
    <row r="846775" spans="63:63" x14ac:dyDescent="0.25">
      <c r="BK846775" s="2315"/>
    </row>
    <row r="846776" spans="63:63" x14ac:dyDescent="0.25">
      <c r="BK846776" s="2311"/>
    </row>
    <row r="846800" spans="63:63" x14ac:dyDescent="0.25">
      <c r="BK846800" s="2315"/>
    </row>
    <row r="846801" spans="63:63" x14ac:dyDescent="0.25">
      <c r="BK846801" s="2311"/>
    </row>
    <row r="846825" spans="63:63" x14ac:dyDescent="0.25">
      <c r="BK846825" s="2315"/>
    </row>
    <row r="846826" spans="63:63" x14ac:dyDescent="0.25">
      <c r="BK846826" s="2311"/>
    </row>
    <row r="846850" spans="63:63" x14ac:dyDescent="0.25">
      <c r="BK846850" s="2315"/>
    </row>
    <row r="846851" spans="63:63" x14ac:dyDescent="0.25">
      <c r="BK846851" s="2311"/>
    </row>
    <row r="846875" spans="63:63" x14ac:dyDescent="0.25">
      <c r="BK846875" s="2315"/>
    </row>
    <row r="846876" spans="63:63" x14ac:dyDescent="0.25">
      <c r="BK846876" s="2311"/>
    </row>
    <row r="846900" spans="63:63" x14ac:dyDescent="0.25">
      <c r="BK846900" s="2315"/>
    </row>
    <row r="846901" spans="63:63" x14ac:dyDescent="0.25">
      <c r="BK846901" s="2311"/>
    </row>
    <row r="846925" spans="63:63" x14ac:dyDescent="0.25">
      <c r="BK846925" s="2315"/>
    </row>
    <row r="846926" spans="63:63" x14ac:dyDescent="0.25">
      <c r="BK846926" s="2311"/>
    </row>
    <row r="846950" spans="63:63" x14ac:dyDescent="0.25">
      <c r="BK846950" s="2315"/>
    </row>
    <row r="846951" spans="63:63" x14ac:dyDescent="0.25">
      <c r="BK846951" s="2311"/>
    </row>
    <row r="846975" spans="63:63" x14ac:dyDescent="0.25">
      <c r="BK846975" s="2315"/>
    </row>
    <row r="846976" spans="63:63" x14ac:dyDescent="0.25">
      <c r="BK846976" s="2311"/>
    </row>
    <row r="847000" spans="63:63" x14ac:dyDescent="0.25">
      <c r="BK847000" s="2315"/>
    </row>
    <row r="847001" spans="63:63" x14ac:dyDescent="0.25">
      <c r="BK847001" s="2311"/>
    </row>
    <row r="847025" spans="63:63" x14ac:dyDescent="0.25">
      <c r="BK847025" s="2315"/>
    </row>
    <row r="847026" spans="63:63" x14ac:dyDescent="0.25">
      <c r="BK847026" s="2311"/>
    </row>
    <row r="847050" spans="63:63" x14ac:dyDescent="0.25">
      <c r="BK847050" s="2315"/>
    </row>
    <row r="847051" spans="63:63" x14ac:dyDescent="0.25">
      <c r="BK847051" s="2311"/>
    </row>
    <row r="847075" spans="63:63" x14ac:dyDescent="0.25">
      <c r="BK847075" s="2315"/>
    </row>
    <row r="847076" spans="63:63" x14ac:dyDescent="0.25">
      <c r="BK847076" s="2311"/>
    </row>
    <row r="847100" spans="63:63" x14ac:dyDescent="0.25">
      <c r="BK847100" s="2315"/>
    </row>
    <row r="847101" spans="63:63" x14ac:dyDescent="0.25">
      <c r="BK847101" s="2311"/>
    </row>
    <row r="847125" spans="63:63" x14ac:dyDescent="0.25">
      <c r="BK847125" s="2315"/>
    </row>
    <row r="847126" spans="63:63" x14ac:dyDescent="0.25">
      <c r="BK847126" s="2311"/>
    </row>
    <row r="847150" spans="63:63" x14ac:dyDescent="0.25">
      <c r="BK847150" s="2315"/>
    </row>
    <row r="847151" spans="63:63" x14ac:dyDescent="0.25">
      <c r="BK847151" s="2311"/>
    </row>
    <row r="847175" spans="63:63" x14ac:dyDescent="0.25">
      <c r="BK847175" s="2315"/>
    </row>
    <row r="847176" spans="63:63" x14ac:dyDescent="0.25">
      <c r="BK847176" s="2311"/>
    </row>
    <row r="847200" spans="63:63" x14ac:dyDescent="0.25">
      <c r="BK847200" s="2315"/>
    </row>
    <row r="847201" spans="63:63" x14ac:dyDescent="0.25">
      <c r="BK847201" s="2311"/>
    </row>
    <row r="847225" spans="63:63" x14ac:dyDescent="0.25">
      <c r="BK847225" s="2315"/>
    </row>
    <row r="847226" spans="63:63" x14ac:dyDescent="0.25">
      <c r="BK847226" s="2311"/>
    </row>
    <row r="847250" spans="63:63" x14ac:dyDescent="0.25">
      <c r="BK847250" s="2315"/>
    </row>
    <row r="847251" spans="63:63" x14ac:dyDescent="0.25">
      <c r="BK847251" s="2311"/>
    </row>
    <row r="847275" spans="63:63" x14ac:dyDescent="0.25">
      <c r="BK847275" s="2315"/>
    </row>
    <row r="847276" spans="63:63" x14ac:dyDescent="0.25">
      <c r="BK847276" s="2311"/>
    </row>
    <row r="847300" spans="63:63" x14ac:dyDescent="0.25">
      <c r="BK847300" s="2315"/>
    </row>
    <row r="847301" spans="63:63" x14ac:dyDescent="0.25">
      <c r="BK847301" s="2311"/>
    </row>
    <row r="847325" spans="63:63" x14ac:dyDescent="0.25">
      <c r="BK847325" s="2315"/>
    </row>
    <row r="847326" spans="63:63" x14ac:dyDescent="0.25">
      <c r="BK847326" s="2311"/>
    </row>
    <row r="847350" spans="63:63" x14ac:dyDescent="0.25">
      <c r="BK847350" s="2315"/>
    </row>
    <row r="847351" spans="63:63" x14ac:dyDescent="0.25">
      <c r="BK847351" s="2311"/>
    </row>
    <row r="847375" spans="63:63" x14ac:dyDescent="0.25">
      <c r="BK847375" s="2315"/>
    </row>
    <row r="847376" spans="63:63" x14ac:dyDescent="0.25">
      <c r="BK847376" s="2311"/>
    </row>
    <row r="847400" spans="63:63" x14ac:dyDescent="0.25">
      <c r="BK847400" s="2315"/>
    </row>
    <row r="847401" spans="63:63" x14ac:dyDescent="0.25">
      <c r="BK847401" s="2311"/>
    </row>
    <row r="847425" spans="63:63" x14ac:dyDescent="0.25">
      <c r="BK847425" s="2315"/>
    </row>
    <row r="847426" spans="63:63" x14ac:dyDescent="0.25">
      <c r="BK847426" s="2311"/>
    </row>
    <row r="847450" spans="63:63" x14ac:dyDescent="0.25">
      <c r="BK847450" s="2315"/>
    </row>
    <row r="847451" spans="63:63" x14ac:dyDescent="0.25">
      <c r="BK847451" s="2311"/>
    </row>
    <row r="847475" spans="63:63" x14ac:dyDescent="0.25">
      <c r="BK847475" s="2315"/>
    </row>
    <row r="847476" spans="63:63" x14ac:dyDescent="0.25">
      <c r="BK847476" s="2311"/>
    </row>
    <row r="847500" spans="63:63" x14ac:dyDescent="0.25">
      <c r="BK847500" s="2315"/>
    </row>
    <row r="847501" spans="63:63" x14ac:dyDescent="0.25">
      <c r="BK847501" s="2311"/>
    </row>
    <row r="847525" spans="63:63" x14ac:dyDescent="0.25">
      <c r="BK847525" s="2315"/>
    </row>
    <row r="847526" spans="63:63" x14ac:dyDescent="0.25">
      <c r="BK847526" s="2311"/>
    </row>
    <row r="847550" spans="63:63" x14ac:dyDescent="0.25">
      <c r="BK847550" s="2315"/>
    </row>
    <row r="847551" spans="63:63" x14ac:dyDescent="0.25">
      <c r="BK847551" s="2311"/>
    </row>
    <row r="847575" spans="63:63" x14ac:dyDescent="0.25">
      <c r="BK847575" s="2315"/>
    </row>
    <row r="847576" spans="63:63" x14ac:dyDescent="0.25">
      <c r="BK847576" s="2311"/>
    </row>
    <row r="847600" spans="63:63" x14ac:dyDescent="0.25">
      <c r="BK847600" s="2315"/>
    </row>
    <row r="847601" spans="63:63" x14ac:dyDescent="0.25">
      <c r="BK847601" s="2311"/>
    </row>
    <row r="847625" spans="63:63" x14ac:dyDescent="0.25">
      <c r="BK847625" s="2315"/>
    </row>
    <row r="847626" spans="63:63" x14ac:dyDescent="0.25">
      <c r="BK847626" s="2311"/>
    </row>
    <row r="847650" spans="63:63" x14ac:dyDescent="0.25">
      <c r="BK847650" s="2315"/>
    </row>
    <row r="847651" spans="63:63" x14ac:dyDescent="0.25">
      <c r="BK847651" s="2311"/>
    </row>
    <row r="847675" spans="63:63" x14ac:dyDescent="0.25">
      <c r="BK847675" s="2315"/>
    </row>
    <row r="847676" spans="63:63" x14ac:dyDescent="0.25">
      <c r="BK847676" s="2311"/>
    </row>
    <row r="847700" spans="63:63" x14ac:dyDescent="0.25">
      <c r="BK847700" s="2315"/>
    </row>
    <row r="847701" spans="63:63" x14ac:dyDescent="0.25">
      <c r="BK847701" s="2311"/>
    </row>
    <row r="847725" spans="63:63" x14ac:dyDescent="0.25">
      <c r="BK847725" s="2315"/>
    </row>
    <row r="847726" spans="63:63" x14ac:dyDescent="0.25">
      <c r="BK847726" s="2311"/>
    </row>
    <row r="847750" spans="63:63" x14ac:dyDescent="0.25">
      <c r="BK847750" s="2315"/>
    </row>
    <row r="847751" spans="63:63" x14ac:dyDescent="0.25">
      <c r="BK847751" s="2311"/>
    </row>
    <row r="847775" spans="63:63" x14ac:dyDescent="0.25">
      <c r="BK847775" s="2315"/>
    </row>
    <row r="847776" spans="63:63" x14ac:dyDescent="0.25">
      <c r="BK847776" s="2311"/>
    </row>
    <row r="847800" spans="63:63" x14ac:dyDescent="0.25">
      <c r="BK847800" s="2315"/>
    </row>
    <row r="847801" spans="63:63" x14ac:dyDescent="0.25">
      <c r="BK847801" s="2311"/>
    </row>
    <row r="847825" spans="63:63" x14ac:dyDescent="0.25">
      <c r="BK847825" s="2315"/>
    </row>
    <row r="847826" spans="63:63" x14ac:dyDescent="0.25">
      <c r="BK847826" s="2311"/>
    </row>
    <row r="847850" spans="63:63" x14ac:dyDescent="0.25">
      <c r="BK847850" s="2315"/>
    </row>
    <row r="847851" spans="63:63" x14ac:dyDescent="0.25">
      <c r="BK847851" s="2311"/>
    </row>
    <row r="847875" spans="63:63" x14ac:dyDescent="0.25">
      <c r="BK847875" s="2315"/>
    </row>
    <row r="847876" spans="63:63" x14ac:dyDescent="0.25">
      <c r="BK847876" s="2311"/>
    </row>
    <row r="847900" spans="63:63" x14ac:dyDescent="0.25">
      <c r="BK847900" s="2315"/>
    </row>
    <row r="847901" spans="63:63" x14ac:dyDescent="0.25">
      <c r="BK847901" s="2311"/>
    </row>
    <row r="847925" spans="63:63" x14ac:dyDescent="0.25">
      <c r="BK847925" s="2315"/>
    </row>
    <row r="847926" spans="63:63" x14ac:dyDescent="0.25">
      <c r="BK847926" s="2311"/>
    </row>
    <row r="847950" spans="63:63" x14ac:dyDescent="0.25">
      <c r="BK847950" s="2315"/>
    </row>
    <row r="847951" spans="63:63" x14ac:dyDescent="0.25">
      <c r="BK847951" s="2311"/>
    </row>
    <row r="847975" spans="63:63" x14ac:dyDescent="0.25">
      <c r="BK847975" s="2315"/>
    </row>
    <row r="847976" spans="63:63" x14ac:dyDescent="0.25">
      <c r="BK847976" s="2311"/>
    </row>
    <row r="848000" spans="63:63" x14ac:dyDescent="0.25">
      <c r="BK848000" s="2315"/>
    </row>
    <row r="848001" spans="63:63" x14ac:dyDescent="0.25">
      <c r="BK848001" s="2311"/>
    </row>
    <row r="848025" spans="63:63" x14ac:dyDescent="0.25">
      <c r="BK848025" s="2315"/>
    </row>
    <row r="848026" spans="63:63" x14ac:dyDescent="0.25">
      <c r="BK848026" s="2311"/>
    </row>
    <row r="848050" spans="63:63" x14ac:dyDescent="0.25">
      <c r="BK848050" s="2315"/>
    </row>
    <row r="848051" spans="63:63" x14ac:dyDescent="0.25">
      <c r="BK848051" s="2311"/>
    </row>
    <row r="848075" spans="63:63" x14ac:dyDescent="0.25">
      <c r="BK848075" s="2315"/>
    </row>
    <row r="848076" spans="63:63" x14ac:dyDescent="0.25">
      <c r="BK848076" s="2311"/>
    </row>
    <row r="848100" spans="63:63" x14ac:dyDescent="0.25">
      <c r="BK848100" s="2315"/>
    </row>
    <row r="848101" spans="63:63" x14ac:dyDescent="0.25">
      <c r="BK848101" s="2311"/>
    </row>
    <row r="848125" spans="63:63" x14ac:dyDescent="0.25">
      <c r="BK848125" s="2315"/>
    </row>
    <row r="848126" spans="63:63" x14ac:dyDescent="0.25">
      <c r="BK848126" s="2311"/>
    </row>
    <row r="848150" spans="63:63" x14ac:dyDescent="0.25">
      <c r="BK848150" s="2315"/>
    </row>
    <row r="848151" spans="63:63" x14ac:dyDescent="0.25">
      <c r="BK848151" s="2311"/>
    </row>
    <row r="848175" spans="63:63" x14ac:dyDescent="0.25">
      <c r="BK848175" s="2315"/>
    </row>
    <row r="848176" spans="63:63" x14ac:dyDescent="0.25">
      <c r="BK848176" s="2311"/>
    </row>
    <row r="848200" spans="63:63" x14ac:dyDescent="0.25">
      <c r="BK848200" s="2315"/>
    </row>
    <row r="848201" spans="63:63" x14ac:dyDescent="0.25">
      <c r="BK848201" s="2311"/>
    </row>
    <row r="848225" spans="63:63" x14ac:dyDescent="0.25">
      <c r="BK848225" s="2315"/>
    </row>
    <row r="848226" spans="63:63" x14ac:dyDescent="0.25">
      <c r="BK848226" s="2311"/>
    </row>
    <row r="848250" spans="63:63" x14ac:dyDescent="0.25">
      <c r="BK848250" s="2315"/>
    </row>
    <row r="848251" spans="63:63" x14ac:dyDescent="0.25">
      <c r="BK848251" s="2311"/>
    </row>
    <row r="848275" spans="63:63" x14ac:dyDescent="0.25">
      <c r="BK848275" s="2315"/>
    </row>
    <row r="848276" spans="63:63" x14ac:dyDescent="0.25">
      <c r="BK848276" s="2311"/>
    </row>
    <row r="848300" spans="63:63" x14ac:dyDescent="0.25">
      <c r="BK848300" s="2315"/>
    </row>
    <row r="848301" spans="63:63" x14ac:dyDescent="0.25">
      <c r="BK848301" s="2311"/>
    </row>
    <row r="848325" spans="63:63" x14ac:dyDescent="0.25">
      <c r="BK848325" s="2315"/>
    </row>
    <row r="848326" spans="63:63" x14ac:dyDescent="0.25">
      <c r="BK848326" s="2311"/>
    </row>
    <row r="848350" spans="63:63" x14ac:dyDescent="0.25">
      <c r="BK848350" s="2315"/>
    </row>
    <row r="848351" spans="63:63" x14ac:dyDescent="0.25">
      <c r="BK848351" s="2311"/>
    </row>
    <row r="848375" spans="63:63" x14ac:dyDescent="0.25">
      <c r="BK848375" s="2315"/>
    </row>
    <row r="848376" spans="63:63" x14ac:dyDescent="0.25">
      <c r="BK848376" s="2311"/>
    </row>
    <row r="848400" spans="63:63" x14ac:dyDescent="0.25">
      <c r="BK848400" s="2315"/>
    </row>
    <row r="848401" spans="63:63" x14ac:dyDescent="0.25">
      <c r="BK848401" s="2311"/>
    </row>
    <row r="848425" spans="63:63" x14ac:dyDescent="0.25">
      <c r="BK848425" s="2315"/>
    </row>
    <row r="848426" spans="63:63" x14ac:dyDescent="0.25">
      <c r="BK848426" s="2311"/>
    </row>
    <row r="848450" spans="63:63" x14ac:dyDescent="0.25">
      <c r="BK848450" s="2315"/>
    </row>
    <row r="848451" spans="63:63" x14ac:dyDescent="0.25">
      <c r="BK848451" s="2311"/>
    </row>
    <row r="848475" spans="63:63" x14ac:dyDescent="0.25">
      <c r="BK848475" s="2315"/>
    </row>
    <row r="848476" spans="63:63" x14ac:dyDescent="0.25">
      <c r="BK848476" s="2311"/>
    </row>
    <row r="848500" spans="63:63" x14ac:dyDescent="0.25">
      <c r="BK848500" s="2315"/>
    </row>
    <row r="848501" spans="63:63" x14ac:dyDescent="0.25">
      <c r="BK848501" s="2311"/>
    </row>
    <row r="848525" spans="63:63" x14ac:dyDescent="0.25">
      <c r="BK848525" s="2315"/>
    </row>
    <row r="848526" spans="63:63" x14ac:dyDescent="0.25">
      <c r="BK848526" s="2311"/>
    </row>
    <row r="848550" spans="63:63" x14ac:dyDescent="0.25">
      <c r="BK848550" s="2315"/>
    </row>
    <row r="848551" spans="63:63" x14ac:dyDescent="0.25">
      <c r="BK848551" s="2311"/>
    </row>
    <row r="848575" spans="63:63" x14ac:dyDescent="0.25">
      <c r="BK848575" s="2315"/>
    </row>
    <row r="848576" spans="63:63" x14ac:dyDescent="0.25">
      <c r="BK848576" s="2311"/>
    </row>
    <row r="848600" spans="63:63" x14ac:dyDescent="0.25">
      <c r="BK848600" s="2315"/>
    </row>
    <row r="848601" spans="63:63" x14ac:dyDescent="0.25">
      <c r="BK848601" s="2311"/>
    </row>
    <row r="848625" spans="63:63" x14ac:dyDescent="0.25">
      <c r="BK848625" s="2315"/>
    </row>
    <row r="848626" spans="63:63" x14ac:dyDescent="0.25">
      <c r="BK848626" s="2311"/>
    </row>
    <row r="848650" spans="63:63" x14ac:dyDescent="0.25">
      <c r="BK848650" s="2315"/>
    </row>
    <row r="848651" spans="63:63" x14ac:dyDescent="0.25">
      <c r="BK848651" s="2311"/>
    </row>
    <row r="848675" spans="63:63" x14ac:dyDescent="0.25">
      <c r="BK848675" s="2315"/>
    </row>
    <row r="848676" spans="63:63" x14ac:dyDescent="0.25">
      <c r="BK848676" s="2311"/>
    </row>
    <row r="848700" spans="63:63" x14ac:dyDescent="0.25">
      <c r="BK848700" s="2315"/>
    </row>
    <row r="848701" spans="63:63" x14ac:dyDescent="0.25">
      <c r="BK848701" s="2311"/>
    </row>
    <row r="848725" spans="63:63" x14ac:dyDescent="0.25">
      <c r="BK848725" s="2315"/>
    </row>
    <row r="848726" spans="63:63" x14ac:dyDescent="0.25">
      <c r="BK848726" s="2311"/>
    </row>
    <row r="848750" spans="63:63" x14ac:dyDescent="0.25">
      <c r="BK848750" s="2315"/>
    </row>
    <row r="848751" spans="63:63" x14ac:dyDescent="0.25">
      <c r="BK848751" s="2311"/>
    </row>
    <row r="848775" spans="63:63" x14ac:dyDescent="0.25">
      <c r="BK848775" s="2315"/>
    </row>
    <row r="848776" spans="63:63" x14ac:dyDescent="0.25">
      <c r="BK848776" s="2311"/>
    </row>
    <row r="848800" spans="63:63" x14ac:dyDescent="0.25">
      <c r="BK848800" s="2315"/>
    </row>
    <row r="848801" spans="63:63" x14ac:dyDescent="0.25">
      <c r="BK848801" s="2311"/>
    </row>
    <row r="848825" spans="63:63" x14ac:dyDescent="0.25">
      <c r="BK848825" s="2315"/>
    </row>
    <row r="848826" spans="63:63" x14ac:dyDescent="0.25">
      <c r="BK848826" s="2311"/>
    </row>
    <row r="848850" spans="63:63" x14ac:dyDescent="0.25">
      <c r="BK848850" s="2315"/>
    </row>
    <row r="848851" spans="63:63" x14ac:dyDescent="0.25">
      <c r="BK848851" s="2311"/>
    </row>
    <row r="848875" spans="63:63" x14ac:dyDescent="0.25">
      <c r="BK848875" s="2315"/>
    </row>
    <row r="848876" spans="63:63" x14ac:dyDescent="0.25">
      <c r="BK848876" s="2311"/>
    </row>
    <row r="848900" spans="63:63" x14ac:dyDescent="0.25">
      <c r="BK848900" s="2315"/>
    </row>
    <row r="848901" spans="63:63" x14ac:dyDescent="0.25">
      <c r="BK848901" s="2311"/>
    </row>
    <row r="848925" spans="63:63" x14ac:dyDescent="0.25">
      <c r="BK848925" s="2315"/>
    </row>
    <row r="848926" spans="63:63" x14ac:dyDescent="0.25">
      <c r="BK848926" s="2311"/>
    </row>
    <row r="848950" spans="63:63" x14ac:dyDescent="0.25">
      <c r="BK848950" s="2315"/>
    </row>
    <row r="848951" spans="63:63" x14ac:dyDescent="0.25">
      <c r="BK848951" s="2311"/>
    </row>
    <row r="848975" spans="63:63" x14ac:dyDescent="0.25">
      <c r="BK848975" s="2315"/>
    </row>
    <row r="848976" spans="63:63" x14ac:dyDescent="0.25">
      <c r="BK848976" s="2311"/>
    </row>
    <row r="849000" spans="63:63" x14ac:dyDescent="0.25">
      <c r="BK849000" s="2315"/>
    </row>
    <row r="849001" spans="63:63" x14ac:dyDescent="0.25">
      <c r="BK849001" s="2311"/>
    </row>
    <row r="849025" spans="63:63" x14ac:dyDescent="0.25">
      <c r="BK849025" s="2315"/>
    </row>
    <row r="849026" spans="63:63" x14ac:dyDescent="0.25">
      <c r="BK849026" s="2311"/>
    </row>
    <row r="849050" spans="63:63" x14ac:dyDescent="0.25">
      <c r="BK849050" s="2315"/>
    </row>
    <row r="849051" spans="63:63" x14ac:dyDescent="0.25">
      <c r="BK849051" s="2311"/>
    </row>
    <row r="849075" spans="63:63" x14ac:dyDescent="0.25">
      <c r="BK849075" s="2315"/>
    </row>
    <row r="849076" spans="63:63" x14ac:dyDescent="0.25">
      <c r="BK849076" s="2311"/>
    </row>
    <row r="849100" spans="63:63" x14ac:dyDescent="0.25">
      <c r="BK849100" s="2315"/>
    </row>
    <row r="849101" spans="63:63" x14ac:dyDescent="0.25">
      <c r="BK849101" s="2311"/>
    </row>
    <row r="849125" spans="63:63" x14ac:dyDescent="0.25">
      <c r="BK849125" s="2315"/>
    </row>
    <row r="849126" spans="63:63" x14ac:dyDescent="0.25">
      <c r="BK849126" s="2311"/>
    </row>
    <row r="849150" spans="63:63" x14ac:dyDescent="0.25">
      <c r="BK849150" s="2315"/>
    </row>
    <row r="849151" spans="63:63" x14ac:dyDescent="0.25">
      <c r="BK849151" s="2311"/>
    </row>
    <row r="849175" spans="63:63" x14ac:dyDescent="0.25">
      <c r="BK849175" s="2315"/>
    </row>
    <row r="849176" spans="63:63" x14ac:dyDescent="0.25">
      <c r="BK849176" s="2311"/>
    </row>
    <row r="849200" spans="63:63" x14ac:dyDescent="0.25">
      <c r="BK849200" s="2315"/>
    </row>
    <row r="849201" spans="63:63" x14ac:dyDescent="0.25">
      <c r="BK849201" s="2311"/>
    </row>
    <row r="849225" spans="63:63" x14ac:dyDescent="0.25">
      <c r="BK849225" s="2315"/>
    </row>
    <row r="849226" spans="63:63" x14ac:dyDescent="0.25">
      <c r="BK849226" s="2311"/>
    </row>
    <row r="849250" spans="63:63" x14ac:dyDescent="0.25">
      <c r="BK849250" s="2315"/>
    </row>
    <row r="849251" spans="63:63" x14ac:dyDescent="0.25">
      <c r="BK849251" s="2311"/>
    </row>
    <row r="849275" spans="63:63" x14ac:dyDescent="0.25">
      <c r="BK849275" s="2315"/>
    </row>
    <row r="849276" spans="63:63" x14ac:dyDescent="0.25">
      <c r="BK849276" s="2311"/>
    </row>
    <row r="849300" spans="63:63" x14ac:dyDescent="0.25">
      <c r="BK849300" s="2315"/>
    </row>
    <row r="849301" spans="63:63" x14ac:dyDescent="0.25">
      <c r="BK849301" s="2311"/>
    </row>
    <row r="849325" spans="63:63" x14ac:dyDescent="0.25">
      <c r="BK849325" s="2315"/>
    </row>
    <row r="849326" spans="63:63" x14ac:dyDescent="0.25">
      <c r="BK849326" s="2311"/>
    </row>
    <row r="849350" spans="63:63" x14ac:dyDescent="0.25">
      <c r="BK849350" s="2315"/>
    </row>
    <row r="849351" spans="63:63" x14ac:dyDescent="0.25">
      <c r="BK849351" s="2311"/>
    </row>
    <row r="849375" spans="63:63" x14ac:dyDescent="0.25">
      <c r="BK849375" s="2315"/>
    </row>
    <row r="849376" spans="63:63" x14ac:dyDescent="0.25">
      <c r="BK849376" s="2311"/>
    </row>
    <row r="849400" spans="63:63" x14ac:dyDescent="0.25">
      <c r="BK849400" s="2315"/>
    </row>
    <row r="849401" spans="63:63" x14ac:dyDescent="0.25">
      <c r="BK849401" s="2311"/>
    </row>
    <row r="849425" spans="63:63" x14ac:dyDescent="0.25">
      <c r="BK849425" s="2315"/>
    </row>
    <row r="849426" spans="63:63" x14ac:dyDescent="0.25">
      <c r="BK849426" s="2311"/>
    </row>
    <row r="849450" spans="63:63" x14ac:dyDescent="0.25">
      <c r="BK849450" s="2315"/>
    </row>
    <row r="849451" spans="63:63" x14ac:dyDescent="0.25">
      <c r="BK849451" s="2311"/>
    </row>
    <row r="849475" spans="63:63" x14ac:dyDescent="0.25">
      <c r="BK849475" s="2315"/>
    </row>
    <row r="849476" spans="63:63" x14ac:dyDescent="0.25">
      <c r="BK849476" s="2311"/>
    </row>
    <row r="849500" spans="63:63" x14ac:dyDescent="0.25">
      <c r="BK849500" s="2315"/>
    </row>
    <row r="849501" spans="63:63" x14ac:dyDescent="0.25">
      <c r="BK849501" s="2311"/>
    </row>
    <row r="849525" spans="63:63" x14ac:dyDescent="0.25">
      <c r="BK849525" s="2315"/>
    </row>
    <row r="849526" spans="63:63" x14ac:dyDescent="0.25">
      <c r="BK849526" s="2311"/>
    </row>
    <row r="849550" spans="63:63" x14ac:dyDescent="0.25">
      <c r="BK849550" s="2315"/>
    </row>
    <row r="849551" spans="63:63" x14ac:dyDescent="0.25">
      <c r="BK849551" s="2311"/>
    </row>
    <row r="849575" spans="63:63" x14ac:dyDescent="0.25">
      <c r="BK849575" s="2315"/>
    </row>
    <row r="849576" spans="63:63" x14ac:dyDescent="0.25">
      <c r="BK849576" s="2311"/>
    </row>
    <row r="849600" spans="63:63" x14ac:dyDescent="0.25">
      <c r="BK849600" s="2315"/>
    </row>
    <row r="849601" spans="63:63" x14ac:dyDescent="0.25">
      <c r="BK849601" s="2311"/>
    </row>
    <row r="849625" spans="63:63" x14ac:dyDescent="0.25">
      <c r="BK849625" s="2315"/>
    </row>
    <row r="849626" spans="63:63" x14ac:dyDescent="0.25">
      <c r="BK849626" s="2311"/>
    </row>
    <row r="849650" spans="63:63" x14ac:dyDescent="0.25">
      <c r="BK849650" s="2315"/>
    </row>
    <row r="849651" spans="63:63" x14ac:dyDescent="0.25">
      <c r="BK849651" s="2311"/>
    </row>
    <row r="849675" spans="63:63" x14ac:dyDescent="0.25">
      <c r="BK849675" s="2315"/>
    </row>
    <row r="849676" spans="63:63" x14ac:dyDescent="0.25">
      <c r="BK849676" s="2311"/>
    </row>
    <row r="849700" spans="63:63" x14ac:dyDescent="0.25">
      <c r="BK849700" s="2315"/>
    </row>
    <row r="849701" spans="63:63" x14ac:dyDescent="0.25">
      <c r="BK849701" s="2311"/>
    </row>
    <row r="849725" spans="63:63" x14ac:dyDescent="0.25">
      <c r="BK849725" s="2315"/>
    </row>
    <row r="849726" spans="63:63" x14ac:dyDescent="0.25">
      <c r="BK849726" s="2311"/>
    </row>
    <row r="849750" spans="63:63" x14ac:dyDescent="0.25">
      <c r="BK849750" s="2315"/>
    </row>
    <row r="849751" spans="63:63" x14ac:dyDescent="0.25">
      <c r="BK849751" s="2311"/>
    </row>
    <row r="849775" spans="63:63" x14ac:dyDescent="0.25">
      <c r="BK849775" s="2315"/>
    </row>
    <row r="849776" spans="63:63" x14ac:dyDescent="0.25">
      <c r="BK849776" s="2311"/>
    </row>
    <row r="849800" spans="63:63" x14ac:dyDescent="0.25">
      <c r="BK849800" s="2315"/>
    </row>
    <row r="849801" spans="63:63" x14ac:dyDescent="0.25">
      <c r="BK849801" s="2311"/>
    </row>
    <row r="849825" spans="63:63" x14ac:dyDescent="0.25">
      <c r="BK849825" s="2315"/>
    </row>
    <row r="849826" spans="63:63" x14ac:dyDescent="0.25">
      <c r="BK849826" s="2311"/>
    </row>
    <row r="849850" spans="63:63" x14ac:dyDescent="0.25">
      <c r="BK849850" s="2315"/>
    </row>
    <row r="849851" spans="63:63" x14ac:dyDescent="0.25">
      <c r="BK849851" s="2311"/>
    </row>
    <row r="849875" spans="63:63" x14ac:dyDescent="0.25">
      <c r="BK849875" s="2315"/>
    </row>
    <row r="849876" spans="63:63" x14ac:dyDescent="0.25">
      <c r="BK849876" s="2311"/>
    </row>
    <row r="849900" spans="63:63" x14ac:dyDescent="0.25">
      <c r="BK849900" s="2315"/>
    </row>
    <row r="849901" spans="63:63" x14ac:dyDescent="0.25">
      <c r="BK849901" s="2311"/>
    </row>
    <row r="849925" spans="63:63" x14ac:dyDescent="0.25">
      <c r="BK849925" s="2315"/>
    </row>
    <row r="849926" spans="63:63" x14ac:dyDescent="0.25">
      <c r="BK849926" s="2311"/>
    </row>
    <row r="849950" spans="63:63" x14ac:dyDescent="0.25">
      <c r="BK849950" s="2315"/>
    </row>
    <row r="849951" spans="63:63" x14ac:dyDescent="0.25">
      <c r="BK849951" s="2311"/>
    </row>
    <row r="849975" spans="63:63" x14ac:dyDescent="0.25">
      <c r="BK849975" s="2315"/>
    </row>
    <row r="849976" spans="63:63" x14ac:dyDescent="0.25">
      <c r="BK849976" s="2311"/>
    </row>
    <row r="850000" spans="63:63" x14ac:dyDescent="0.25">
      <c r="BK850000" s="2315"/>
    </row>
    <row r="850001" spans="63:63" x14ac:dyDescent="0.25">
      <c r="BK850001" s="2311"/>
    </row>
    <row r="850025" spans="63:63" x14ac:dyDescent="0.25">
      <c r="BK850025" s="2315"/>
    </row>
    <row r="850026" spans="63:63" x14ac:dyDescent="0.25">
      <c r="BK850026" s="2311"/>
    </row>
    <row r="850050" spans="63:63" x14ac:dyDescent="0.25">
      <c r="BK850050" s="2315"/>
    </row>
    <row r="850051" spans="63:63" x14ac:dyDescent="0.25">
      <c r="BK850051" s="2311"/>
    </row>
    <row r="850075" spans="63:63" x14ac:dyDescent="0.25">
      <c r="BK850075" s="2315"/>
    </row>
    <row r="850076" spans="63:63" x14ac:dyDescent="0.25">
      <c r="BK850076" s="2311"/>
    </row>
    <row r="850100" spans="63:63" x14ac:dyDescent="0.25">
      <c r="BK850100" s="2315"/>
    </row>
    <row r="850101" spans="63:63" x14ac:dyDescent="0.25">
      <c r="BK850101" s="2311"/>
    </row>
    <row r="850125" spans="63:63" x14ac:dyDescent="0.25">
      <c r="BK850125" s="2315"/>
    </row>
    <row r="850126" spans="63:63" x14ac:dyDescent="0.25">
      <c r="BK850126" s="2311"/>
    </row>
    <row r="850150" spans="63:63" x14ac:dyDescent="0.25">
      <c r="BK850150" s="2315"/>
    </row>
    <row r="850151" spans="63:63" x14ac:dyDescent="0.25">
      <c r="BK850151" s="2311"/>
    </row>
    <row r="850175" spans="63:63" x14ac:dyDescent="0.25">
      <c r="BK850175" s="2315"/>
    </row>
    <row r="850176" spans="63:63" x14ac:dyDescent="0.25">
      <c r="BK850176" s="2311"/>
    </row>
    <row r="850200" spans="63:63" x14ac:dyDescent="0.25">
      <c r="BK850200" s="2315"/>
    </row>
    <row r="850201" spans="63:63" x14ac:dyDescent="0.25">
      <c r="BK850201" s="2311"/>
    </row>
    <row r="850225" spans="63:63" x14ac:dyDescent="0.25">
      <c r="BK850225" s="2315"/>
    </row>
    <row r="850226" spans="63:63" x14ac:dyDescent="0.25">
      <c r="BK850226" s="2311"/>
    </row>
    <row r="850250" spans="63:63" x14ac:dyDescent="0.25">
      <c r="BK850250" s="2315"/>
    </row>
    <row r="850251" spans="63:63" x14ac:dyDescent="0.25">
      <c r="BK850251" s="2311"/>
    </row>
    <row r="850275" spans="63:63" x14ac:dyDescent="0.25">
      <c r="BK850275" s="2315"/>
    </row>
    <row r="850276" spans="63:63" x14ac:dyDescent="0.25">
      <c r="BK850276" s="2311"/>
    </row>
    <row r="850300" spans="63:63" x14ac:dyDescent="0.25">
      <c r="BK850300" s="2315"/>
    </row>
    <row r="850301" spans="63:63" x14ac:dyDescent="0.25">
      <c r="BK850301" s="2311"/>
    </row>
    <row r="850325" spans="63:63" x14ac:dyDescent="0.25">
      <c r="BK850325" s="2315"/>
    </row>
    <row r="850326" spans="63:63" x14ac:dyDescent="0.25">
      <c r="BK850326" s="2311"/>
    </row>
    <row r="850350" spans="63:63" x14ac:dyDescent="0.25">
      <c r="BK850350" s="2315"/>
    </row>
    <row r="850351" spans="63:63" x14ac:dyDescent="0.25">
      <c r="BK850351" s="2311"/>
    </row>
    <row r="850375" spans="63:63" x14ac:dyDescent="0.25">
      <c r="BK850375" s="2315"/>
    </row>
    <row r="850376" spans="63:63" x14ac:dyDescent="0.25">
      <c r="BK850376" s="2311"/>
    </row>
    <row r="850400" spans="63:63" x14ac:dyDescent="0.25">
      <c r="BK850400" s="2315"/>
    </row>
    <row r="850401" spans="63:63" x14ac:dyDescent="0.25">
      <c r="BK850401" s="2311"/>
    </row>
    <row r="850425" spans="63:63" x14ac:dyDescent="0.25">
      <c r="BK850425" s="2315"/>
    </row>
    <row r="850426" spans="63:63" x14ac:dyDescent="0.25">
      <c r="BK850426" s="2311"/>
    </row>
    <row r="850450" spans="63:63" x14ac:dyDescent="0.25">
      <c r="BK850450" s="2315"/>
    </row>
    <row r="850451" spans="63:63" x14ac:dyDescent="0.25">
      <c r="BK850451" s="2311"/>
    </row>
    <row r="850475" spans="63:63" x14ac:dyDescent="0.25">
      <c r="BK850475" s="2315"/>
    </row>
    <row r="850476" spans="63:63" x14ac:dyDescent="0.25">
      <c r="BK850476" s="2311"/>
    </row>
    <row r="850500" spans="63:63" x14ac:dyDescent="0.25">
      <c r="BK850500" s="2315"/>
    </row>
    <row r="850501" spans="63:63" x14ac:dyDescent="0.25">
      <c r="BK850501" s="2311"/>
    </row>
    <row r="850525" spans="63:63" x14ac:dyDescent="0.25">
      <c r="BK850525" s="2315"/>
    </row>
    <row r="850526" spans="63:63" x14ac:dyDescent="0.25">
      <c r="BK850526" s="2311"/>
    </row>
    <row r="850550" spans="63:63" x14ac:dyDescent="0.25">
      <c r="BK850550" s="2315"/>
    </row>
    <row r="850551" spans="63:63" x14ac:dyDescent="0.25">
      <c r="BK850551" s="2311"/>
    </row>
    <row r="850575" spans="63:63" x14ac:dyDescent="0.25">
      <c r="BK850575" s="2315"/>
    </row>
    <row r="850576" spans="63:63" x14ac:dyDescent="0.25">
      <c r="BK850576" s="2311"/>
    </row>
    <row r="850600" spans="63:63" x14ac:dyDescent="0.25">
      <c r="BK850600" s="2315"/>
    </row>
    <row r="850601" spans="63:63" x14ac:dyDescent="0.25">
      <c r="BK850601" s="2311"/>
    </row>
    <row r="850625" spans="63:63" x14ac:dyDescent="0.25">
      <c r="BK850625" s="2315"/>
    </row>
    <row r="850626" spans="63:63" x14ac:dyDescent="0.25">
      <c r="BK850626" s="2311"/>
    </row>
    <row r="850650" spans="63:63" x14ac:dyDescent="0.25">
      <c r="BK850650" s="2315"/>
    </row>
    <row r="850651" spans="63:63" x14ac:dyDescent="0.25">
      <c r="BK850651" s="2311"/>
    </row>
    <row r="850675" spans="63:63" x14ac:dyDescent="0.25">
      <c r="BK850675" s="2315"/>
    </row>
    <row r="850676" spans="63:63" x14ac:dyDescent="0.25">
      <c r="BK850676" s="2311"/>
    </row>
    <row r="850700" spans="63:63" x14ac:dyDescent="0.25">
      <c r="BK850700" s="2315"/>
    </row>
    <row r="850701" spans="63:63" x14ac:dyDescent="0.25">
      <c r="BK850701" s="2311"/>
    </row>
    <row r="850725" spans="63:63" x14ac:dyDescent="0.25">
      <c r="BK850725" s="2315"/>
    </row>
    <row r="850726" spans="63:63" x14ac:dyDescent="0.25">
      <c r="BK850726" s="2311"/>
    </row>
    <row r="850750" spans="63:63" x14ac:dyDescent="0.25">
      <c r="BK850750" s="2315"/>
    </row>
    <row r="850751" spans="63:63" x14ac:dyDescent="0.25">
      <c r="BK850751" s="2311"/>
    </row>
    <row r="850775" spans="63:63" x14ac:dyDescent="0.25">
      <c r="BK850775" s="2315"/>
    </row>
    <row r="850776" spans="63:63" x14ac:dyDescent="0.25">
      <c r="BK850776" s="2311"/>
    </row>
    <row r="850800" spans="63:63" x14ac:dyDescent="0.25">
      <c r="BK850800" s="2315"/>
    </row>
    <row r="850801" spans="63:63" x14ac:dyDescent="0.25">
      <c r="BK850801" s="2311"/>
    </row>
    <row r="850825" spans="63:63" x14ac:dyDescent="0.25">
      <c r="BK850825" s="2315"/>
    </row>
    <row r="850826" spans="63:63" x14ac:dyDescent="0.25">
      <c r="BK850826" s="2311"/>
    </row>
    <row r="850850" spans="63:63" x14ac:dyDescent="0.25">
      <c r="BK850850" s="2315"/>
    </row>
    <row r="850851" spans="63:63" x14ac:dyDescent="0.25">
      <c r="BK850851" s="2311"/>
    </row>
    <row r="850875" spans="63:63" x14ac:dyDescent="0.25">
      <c r="BK850875" s="2315"/>
    </row>
    <row r="850876" spans="63:63" x14ac:dyDescent="0.25">
      <c r="BK850876" s="2311"/>
    </row>
    <row r="850900" spans="63:63" x14ac:dyDescent="0.25">
      <c r="BK850900" s="2315"/>
    </row>
    <row r="850901" spans="63:63" x14ac:dyDescent="0.25">
      <c r="BK850901" s="2311"/>
    </row>
    <row r="850925" spans="63:63" x14ac:dyDescent="0.25">
      <c r="BK850925" s="2315"/>
    </row>
    <row r="850926" spans="63:63" x14ac:dyDescent="0.25">
      <c r="BK850926" s="2311"/>
    </row>
    <row r="850950" spans="63:63" x14ac:dyDescent="0.25">
      <c r="BK850950" s="2315"/>
    </row>
    <row r="850951" spans="63:63" x14ac:dyDescent="0.25">
      <c r="BK850951" s="2311"/>
    </row>
    <row r="850975" spans="63:63" x14ac:dyDescent="0.25">
      <c r="BK850975" s="2315"/>
    </row>
    <row r="850976" spans="63:63" x14ac:dyDescent="0.25">
      <c r="BK850976" s="2311"/>
    </row>
    <row r="851000" spans="63:63" x14ac:dyDescent="0.25">
      <c r="BK851000" s="2315"/>
    </row>
    <row r="851001" spans="63:63" x14ac:dyDescent="0.25">
      <c r="BK851001" s="2311"/>
    </row>
    <row r="851025" spans="63:63" x14ac:dyDescent="0.25">
      <c r="BK851025" s="2315"/>
    </row>
    <row r="851026" spans="63:63" x14ac:dyDescent="0.25">
      <c r="BK851026" s="2311"/>
    </row>
    <row r="851050" spans="63:63" x14ac:dyDescent="0.25">
      <c r="BK851050" s="2315"/>
    </row>
    <row r="851051" spans="63:63" x14ac:dyDescent="0.25">
      <c r="BK851051" s="2311"/>
    </row>
    <row r="851075" spans="63:63" x14ac:dyDescent="0.25">
      <c r="BK851075" s="2315"/>
    </row>
    <row r="851076" spans="63:63" x14ac:dyDescent="0.25">
      <c r="BK851076" s="2311"/>
    </row>
    <row r="851100" spans="63:63" x14ac:dyDescent="0.25">
      <c r="BK851100" s="2315"/>
    </row>
    <row r="851101" spans="63:63" x14ac:dyDescent="0.25">
      <c r="BK851101" s="2311"/>
    </row>
    <row r="851125" spans="63:63" x14ac:dyDescent="0.25">
      <c r="BK851125" s="2315"/>
    </row>
    <row r="851126" spans="63:63" x14ac:dyDescent="0.25">
      <c r="BK851126" s="2311"/>
    </row>
    <row r="851150" spans="63:63" x14ac:dyDescent="0.25">
      <c r="BK851150" s="2315"/>
    </row>
    <row r="851151" spans="63:63" x14ac:dyDescent="0.25">
      <c r="BK851151" s="2311"/>
    </row>
    <row r="851175" spans="63:63" x14ac:dyDescent="0.25">
      <c r="BK851175" s="2315"/>
    </row>
    <row r="851176" spans="63:63" x14ac:dyDescent="0.25">
      <c r="BK851176" s="2311"/>
    </row>
    <row r="851200" spans="63:63" x14ac:dyDescent="0.25">
      <c r="BK851200" s="2315"/>
    </row>
    <row r="851201" spans="63:63" x14ac:dyDescent="0.25">
      <c r="BK851201" s="2311"/>
    </row>
    <row r="851225" spans="63:63" x14ac:dyDescent="0.25">
      <c r="BK851225" s="2315"/>
    </row>
    <row r="851226" spans="63:63" x14ac:dyDescent="0.25">
      <c r="BK851226" s="2311"/>
    </row>
    <row r="851250" spans="63:63" x14ac:dyDescent="0.25">
      <c r="BK851250" s="2315"/>
    </row>
    <row r="851251" spans="63:63" x14ac:dyDescent="0.25">
      <c r="BK851251" s="2311"/>
    </row>
    <row r="851275" spans="63:63" x14ac:dyDescent="0.25">
      <c r="BK851275" s="2315"/>
    </row>
    <row r="851276" spans="63:63" x14ac:dyDescent="0.25">
      <c r="BK851276" s="2311"/>
    </row>
    <row r="851300" spans="63:63" x14ac:dyDescent="0.25">
      <c r="BK851300" s="2315"/>
    </row>
    <row r="851301" spans="63:63" x14ac:dyDescent="0.25">
      <c r="BK851301" s="2311"/>
    </row>
    <row r="851325" spans="63:63" x14ac:dyDescent="0.25">
      <c r="BK851325" s="2315"/>
    </row>
    <row r="851326" spans="63:63" x14ac:dyDescent="0.25">
      <c r="BK851326" s="2311"/>
    </row>
    <row r="851350" spans="63:63" x14ac:dyDescent="0.25">
      <c r="BK851350" s="2315"/>
    </row>
    <row r="851351" spans="63:63" x14ac:dyDescent="0.25">
      <c r="BK851351" s="2311"/>
    </row>
    <row r="851375" spans="63:63" x14ac:dyDescent="0.25">
      <c r="BK851375" s="2315"/>
    </row>
    <row r="851376" spans="63:63" x14ac:dyDescent="0.25">
      <c r="BK851376" s="2311"/>
    </row>
    <row r="851400" spans="63:63" x14ac:dyDescent="0.25">
      <c r="BK851400" s="2315"/>
    </row>
    <row r="851401" spans="63:63" x14ac:dyDescent="0.25">
      <c r="BK851401" s="2311"/>
    </row>
    <row r="851425" spans="63:63" x14ac:dyDescent="0.25">
      <c r="BK851425" s="2315"/>
    </row>
    <row r="851426" spans="63:63" x14ac:dyDescent="0.25">
      <c r="BK851426" s="2311"/>
    </row>
    <row r="851450" spans="63:63" x14ac:dyDescent="0.25">
      <c r="BK851450" s="2315"/>
    </row>
    <row r="851451" spans="63:63" x14ac:dyDescent="0.25">
      <c r="BK851451" s="2311"/>
    </row>
    <row r="851475" spans="63:63" x14ac:dyDescent="0.25">
      <c r="BK851475" s="2315"/>
    </row>
    <row r="851476" spans="63:63" x14ac:dyDescent="0.25">
      <c r="BK851476" s="2311"/>
    </row>
    <row r="851500" spans="63:63" x14ac:dyDescent="0.25">
      <c r="BK851500" s="2315"/>
    </row>
    <row r="851501" spans="63:63" x14ac:dyDescent="0.25">
      <c r="BK851501" s="2311"/>
    </row>
    <row r="851525" spans="63:63" x14ac:dyDescent="0.25">
      <c r="BK851525" s="2315"/>
    </row>
    <row r="851526" spans="63:63" x14ac:dyDescent="0.25">
      <c r="BK851526" s="2311"/>
    </row>
    <row r="851550" spans="63:63" x14ac:dyDescent="0.25">
      <c r="BK851550" s="2315"/>
    </row>
    <row r="851551" spans="63:63" x14ac:dyDescent="0.25">
      <c r="BK851551" s="2311"/>
    </row>
    <row r="851575" spans="63:63" x14ac:dyDescent="0.25">
      <c r="BK851575" s="2315"/>
    </row>
    <row r="851576" spans="63:63" x14ac:dyDescent="0.25">
      <c r="BK851576" s="2311"/>
    </row>
    <row r="851600" spans="63:63" x14ac:dyDescent="0.25">
      <c r="BK851600" s="2315"/>
    </row>
    <row r="851601" spans="63:63" x14ac:dyDescent="0.25">
      <c r="BK851601" s="2311"/>
    </row>
    <row r="851625" spans="63:63" x14ac:dyDescent="0.25">
      <c r="BK851625" s="2315"/>
    </row>
    <row r="851626" spans="63:63" x14ac:dyDescent="0.25">
      <c r="BK851626" s="2311"/>
    </row>
    <row r="851650" spans="63:63" x14ac:dyDescent="0.25">
      <c r="BK851650" s="2315"/>
    </row>
    <row r="851651" spans="63:63" x14ac:dyDescent="0.25">
      <c r="BK851651" s="2311"/>
    </row>
    <row r="851675" spans="63:63" x14ac:dyDescent="0.25">
      <c r="BK851675" s="2315"/>
    </row>
    <row r="851676" spans="63:63" x14ac:dyDescent="0.25">
      <c r="BK851676" s="2311"/>
    </row>
    <row r="851700" spans="63:63" x14ac:dyDescent="0.25">
      <c r="BK851700" s="2315"/>
    </row>
    <row r="851701" spans="63:63" x14ac:dyDescent="0.25">
      <c r="BK851701" s="2311"/>
    </row>
    <row r="851725" spans="63:63" x14ac:dyDescent="0.25">
      <c r="BK851725" s="2315"/>
    </row>
    <row r="851726" spans="63:63" x14ac:dyDescent="0.25">
      <c r="BK851726" s="2311"/>
    </row>
    <row r="851750" spans="63:63" x14ac:dyDescent="0.25">
      <c r="BK851750" s="2315"/>
    </row>
    <row r="851751" spans="63:63" x14ac:dyDescent="0.25">
      <c r="BK851751" s="2311"/>
    </row>
    <row r="851775" spans="63:63" x14ac:dyDescent="0.25">
      <c r="BK851775" s="2315"/>
    </row>
    <row r="851776" spans="63:63" x14ac:dyDescent="0.25">
      <c r="BK851776" s="2311"/>
    </row>
    <row r="851800" spans="63:63" x14ac:dyDescent="0.25">
      <c r="BK851800" s="2315"/>
    </row>
    <row r="851801" spans="63:63" x14ac:dyDescent="0.25">
      <c r="BK851801" s="2311"/>
    </row>
    <row r="851825" spans="63:63" x14ac:dyDescent="0.25">
      <c r="BK851825" s="2315"/>
    </row>
    <row r="851826" spans="63:63" x14ac:dyDescent="0.25">
      <c r="BK851826" s="2311"/>
    </row>
    <row r="851850" spans="63:63" x14ac:dyDescent="0.25">
      <c r="BK851850" s="2315"/>
    </row>
    <row r="851851" spans="63:63" x14ac:dyDescent="0.25">
      <c r="BK851851" s="2311"/>
    </row>
    <row r="851875" spans="63:63" x14ac:dyDescent="0.25">
      <c r="BK851875" s="2315"/>
    </row>
    <row r="851876" spans="63:63" x14ac:dyDescent="0.25">
      <c r="BK851876" s="2311"/>
    </row>
    <row r="851900" spans="63:63" x14ac:dyDescent="0.25">
      <c r="BK851900" s="2315"/>
    </row>
    <row r="851901" spans="63:63" x14ac:dyDescent="0.25">
      <c r="BK851901" s="2311"/>
    </row>
    <row r="851925" spans="63:63" x14ac:dyDescent="0.25">
      <c r="BK851925" s="2315"/>
    </row>
    <row r="851926" spans="63:63" x14ac:dyDescent="0.25">
      <c r="BK851926" s="2311"/>
    </row>
    <row r="851950" spans="63:63" x14ac:dyDescent="0.25">
      <c r="BK851950" s="2315"/>
    </row>
    <row r="851951" spans="63:63" x14ac:dyDescent="0.25">
      <c r="BK851951" s="2311"/>
    </row>
    <row r="851975" spans="63:63" x14ac:dyDescent="0.25">
      <c r="BK851975" s="2315"/>
    </row>
    <row r="851976" spans="63:63" x14ac:dyDescent="0.25">
      <c r="BK851976" s="2311"/>
    </row>
    <row r="852000" spans="63:63" x14ac:dyDescent="0.25">
      <c r="BK852000" s="2315"/>
    </row>
    <row r="852001" spans="63:63" x14ac:dyDescent="0.25">
      <c r="BK852001" s="2311"/>
    </row>
    <row r="852025" spans="63:63" x14ac:dyDescent="0.25">
      <c r="BK852025" s="2315"/>
    </row>
    <row r="852026" spans="63:63" x14ac:dyDescent="0.25">
      <c r="BK852026" s="2311"/>
    </row>
    <row r="852050" spans="63:63" x14ac:dyDescent="0.25">
      <c r="BK852050" s="2315"/>
    </row>
    <row r="852051" spans="63:63" x14ac:dyDescent="0.25">
      <c r="BK852051" s="2311"/>
    </row>
    <row r="852075" spans="63:63" x14ac:dyDescent="0.25">
      <c r="BK852075" s="2315"/>
    </row>
    <row r="852076" spans="63:63" x14ac:dyDescent="0.25">
      <c r="BK852076" s="2311"/>
    </row>
    <row r="852100" spans="63:63" x14ac:dyDescent="0.25">
      <c r="BK852100" s="2315"/>
    </row>
    <row r="852101" spans="63:63" x14ac:dyDescent="0.25">
      <c r="BK852101" s="2311"/>
    </row>
    <row r="852125" spans="63:63" x14ac:dyDescent="0.25">
      <c r="BK852125" s="2315"/>
    </row>
    <row r="852126" spans="63:63" x14ac:dyDescent="0.25">
      <c r="BK852126" s="2311"/>
    </row>
    <row r="852150" spans="63:63" x14ac:dyDescent="0.25">
      <c r="BK852150" s="2315"/>
    </row>
    <row r="852151" spans="63:63" x14ac:dyDescent="0.25">
      <c r="BK852151" s="2311"/>
    </row>
    <row r="852175" spans="63:63" x14ac:dyDescent="0.25">
      <c r="BK852175" s="2315"/>
    </row>
    <row r="852176" spans="63:63" x14ac:dyDescent="0.25">
      <c r="BK852176" s="2311"/>
    </row>
    <row r="852200" spans="63:63" x14ac:dyDescent="0.25">
      <c r="BK852200" s="2315"/>
    </row>
    <row r="852201" spans="63:63" x14ac:dyDescent="0.25">
      <c r="BK852201" s="2311"/>
    </row>
    <row r="852225" spans="63:63" x14ac:dyDescent="0.25">
      <c r="BK852225" s="2315"/>
    </row>
    <row r="852226" spans="63:63" x14ac:dyDescent="0.25">
      <c r="BK852226" s="2311"/>
    </row>
    <row r="852250" spans="63:63" x14ac:dyDescent="0.25">
      <c r="BK852250" s="2315"/>
    </row>
    <row r="852251" spans="63:63" x14ac:dyDescent="0.25">
      <c r="BK852251" s="2311"/>
    </row>
    <row r="852275" spans="63:63" x14ac:dyDescent="0.25">
      <c r="BK852275" s="2315"/>
    </row>
    <row r="852276" spans="63:63" x14ac:dyDescent="0.25">
      <c r="BK852276" s="2311"/>
    </row>
    <row r="852300" spans="63:63" x14ac:dyDescent="0.25">
      <c r="BK852300" s="2315"/>
    </row>
    <row r="852301" spans="63:63" x14ac:dyDescent="0.25">
      <c r="BK852301" s="2311"/>
    </row>
    <row r="852325" spans="63:63" x14ac:dyDescent="0.25">
      <c r="BK852325" s="2315"/>
    </row>
    <row r="852326" spans="63:63" x14ac:dyDescent="0.25">
      <c r="BK852326" s="2311"/>
    </row>
    <row r="852350" spans="63:63" x14ac:dyDescent="0.25">
      <c r="BK852350" s="2315"/>
    </row>
    <row r="852351" spans="63:63" x14ac:dyDescent="0.25">
      <c r="BK852351" s="2311"/>
    </row>
    <row r="852375" spans="63:63" x14ac:dyDescent="0.25">
      <c r="BK852375" s="2315"/>
    </row>
    <row r="852376" spans="63:63" x14ac:dyDescent="0.25">
      <c r="BK852376" s="2311"/>
    </row>
    <row r="852400" spans="63:63" x14ac:dyDescent="0.25">
      <c r="BK852400" s="2315"/>
    </row>
    <row r="852401" spans="63:63" x14ac:dyDescent="0.25">
      <c r="BK852401" s="2311"/>
    </row>
    <row r="852425" spans="63:63" x14ac:dyDescent="0.25">
      <c r="BK852425" s="2315"/>
    </row>
    <row r="852426" spans="63:63" x14ac:dyDescent="0.25">
      <c r="BK852426" s="2311"/>
    </row>
    <row r="852450" spans="63:63" x14ac:dyDescent="0.25">
      <c r="BK852450" s="2315"/>
    </row>
    <row r="852451" spans="63:63" x14ac:dyDescent="0.25">
      <c r="BK852451" s="2311"/>
    </row>
    <row r="852475" spans="63:63" x14ac:dyDescent="0.25">
      <c r="BK852475" s="2315"/>
    </row>
    <row r="852476" spans="63:63" x14ac:dyDescent="0.25">
      <c r="BK852476" s="2311"/>
    </row>
    <row r="852500" spans="63:63" x14ac:dyDescent="0.25">
      <c r="BK852500" s="2315"/>
    </row>
    <row r="852501" spans="63:63" x14ac:dyDescent="0.25">
      <c r="BK852501" s="2311"/>
    </row>
    <row r="852525" spans="63:63" x14ac:dyDescent="0.25">
      <c r="BK852525" s="2315"/>
    </row>
    <row r="852526" spans="63:63" x14ac:dyDescent="0.25">
      <c r="BK852526" s="2311"/>
    </row>
    <row r="852550" spans="63:63" x14ac:dyDescent="0.25">
      <c r="BK852550" s="2315"/>
    </row>
    <row r="852551" spans="63:63" x14ac:dyDescent="0.25">
      <c r="BK852551" s="2311"/>
    </row>
    <row r="852575" spans="63:63" x14ac:dyDescent="0.25">
      <c r="BK852575" s="2315"/>
    </row>
    <row r="852576" spans="63:63" x14ac:dyDescent="0.25">
      <c r="BK852576" s="2311"/>
    </row>
    <row r="852600" spans="63:63" x14ac:dyDescent="0.25">
      <c r="BK852600" s="2315"/>
    </row>
    <row r="852601" spans="63:63" x14ac:dyDescent="0.25">
      <c r="BK852601" s="2311"/>
    </row>
    <row r="852625" spans="63:63" x14ac:dyDescent="0.25">
      <c r="BK852625" s="2315"/>
    </row>
    <row r="852626" spans="63:63" x14ac:dyDescent="0.25">
      <c r="BK852626" s="2311"/>
    </row>
    <row r="852650" spans="63:63" x14ac:dyDescent="0.25">
      <c r="BK852650" s="2315"/>
    </row>
    <row r="852651" spans="63:63" x14ac:dyDescent="0.25">
      <c r="BK852651" s="2311"/>
    </row>
    <row r="852675" spans="63:63" x14ac:dyDescent="0.25">
      <c r="BK852675" s="2315"/>
    </row>
    <row r="852676" spans="63:63" x14ac:dyDescent="0.25">
      <c r="BK852676" s="2311"/>
    </row>
    <row r="852700" spans="63:63" x14ac:dyDescent="0.25">
      <c r="BK852700" s="2315"/>
    </row>
    <row r="852701" spans="63:63" x14ac:dyDescent="0.25">
      <c r="BK852701" s="2311"/>
    </row>
    <row r="852725" spans="63:63" x14ac:dyDescent="0.25">
      <c r="BK852725" s="2315"/>
    </row>
    <row r="852726" spans="63:63" x14ac:dyDescent="0.25">
      <c r="BK852726" s="2311"/>
    </row>
    <row r="852750" spans="63:63" x14ac:dyDescent="0.25">
      <c r="BK852750" s="2315"/>
    </row>
    <row r="852751" spans="63:63" x14ac:dyDescent="0.25">
      <c r="BK852751" s="2311"/>
    </row>
    <row r="852775" spans="63:63" x14ac:dyDescent="0.25">
      <c r="BK852775" s="2315"/>
    </row>
    <row r="852776" spans="63:63" x14ac:dyDescent="0.25">
      <c r="BK852776" s="2311"/>
    </row>
    <row r="852800" spans="63:63" x14ac:dyDescent="0.25">
      <c r="BK852800" s="2315"/>
    </row>
    <row r="852801" spans="63:63" x14ac:dyDescent="0.25">
      <c r="BK852801" s="2311"/>
    </row>
    <row r="852825" spans="63:63" x14ac:dyDescent="0.25">
      <c r="BK852825" s="2315"/>
    </row>
    <row r="852826" spans="63:63" x14ac:dyDescent="0.25">
      <c r="BK852826" s="2311"/>
    </row>
    <row r="852850" spans="63:63" x14ac:dyDescent="0.25">
      <c r="BK852850" s="2315"/>
    </row>
    <row r="852851" spans="63:63" x14ac:dyDescent="0.25">
      <c r="BK852851" s="2311"/>
    </row>
    <row r="852875" spans="63:63" x14ac:dyDescent="0.25">
      <c r="BK852875" s="2315"/>
    </row>
    <row r="852876" spans="63:63" x14ac:dyDescent="0.25">
      <c r="BK852876" s="2311"/>
    </row>
    <row r="852900" spans="63:63" x14ac:dyDescent="0.25">
      <c r="BK852900" s="2315"/>
    </row>
    <row r="852901" spans="63:63" x14ac:dyDescent="0.25">
      <c r="BK852901" s="2311"/>
    </row>
    <row r="852925" spans="63:63" x14ac:dyDescent="0.25">
      <c r="BK852925" s="2315"/>
    </row>
    <row r="852926" spans="63:63" x14ac:dyDescent="0.25">
      <c r="BK852926" s="2311"/>
    </row>
    <row r="852950" spans="63:63" x14ac:dyDescent="0.25">
      <c r="BK852950" s="2315"/>
    </row>
    <row r="852951" spans="63:63" x14ac:dyDescent="0.25">
      <c r="BK852951" s="2311"/>
    </row>
    <row r="852975" spans="63:63" x14ac:dyDescent="0.25">
      <c r="BK852975" s="2315"/>
    </row>
    <row r="852976" spans="63:63" x14ac:dyDescent="0.25">
      <c r="BK852976" s="2311"/>
    </row>
    <row r="853000" spans="63:63" x14ac:dyDescent="0.25">
      <c r="BK853000" s="2315"/>
    </row>
    <row r="853001" spans="63:63" x14ac:dyDescent="0.25">
      <c r="BK853001" s="2311"/>
    </row>
    <row r="853025" spans="63:63" x14ac:dyDescent="0.25">
      <c r="BK853025" s="2315"/>
    </row>
    <row r="853026" spans="63:63" x14ac:dyDescent="0.25">
      <c r="BK853026" s="2311"/>
    </row>
    <row r="853050" spans="63:63" x14ac:dyDescent="0.25">
      <c r="BK853050" s="2315"/>
    </row>
    <row r="853051" spans="63:63" x14ac:dyDescent="0.25">
      <c r="BK853051" s="2311"/>
    </row>
    <row r="853075" spans="63:63" x14ac:dyDescent="0.25">
      <c r="BK853075" s="2315"/>
    </row>
    <row r="853076" spans="63:63" x14ac:dyDescent="0.25">
      <c r="BK853076" s="2311"/>
    </row>
    <row r="853100" spans="63:63" x14ac:dyDescent="0.25">
      <c r="BK853100" s="2315"/>
    </row>
    <row r="853101" spans="63:63" x14ac:dyDescent="0.25">
      <c r="BK853101" s="2311"/>
    </row>
    <row r="853125" spans="63:63" x14ac:dyDescent="0.25">
      <c r="BK853125" s="2315"/>
    </row>
    <row r="853126" spans="63:63" x14ac:dyDescent="0.25">
      <c r="BK853126" s="2311"/>
    </row>
    <row r="853150" spans="63:63" x14ac:dyDescent="0.25">
      <c r="BK853150" s="2315"/>
    </row>
    <row r="853151" spans="63:63" x14ac:dyDescent="0.25">
      <c r="BK853151" s="2311"/>
    </row>
    <row r="853175" spans="63:63" x14ac:dyDescent="0.25">
      <c r="BK853175" s="2315"/>
    </row>
    <row r="853176" spans="63:63" x14ac:dyDescent="0.25">
      <c r="BK853176" s="2311"/>
    </row>
    <row r="853200" spans="63:63" x14ac:dyDescent="0.25">
      <c r="BK853200" s="2315"/>
    </row>
    <row r="853201" spans="63:63" x14ac:dyDescent="0.25">
      <c r="BK853201" s="2311"/>
    </row>
    <row r="853225" spans="63:63" x14ac:dyDescent="0.25">
      <c r="BK853225" s="2315"/>
    </row>
    <row r="853226" spans="63:63" x14ac:dyDescent="0.25">
      <c r="BK853226" s="2311"/>
    </row>
    <row r="853250" spans="63:63" x14ac:dyDescent="0.25">
      <c r="BK853250" s="2315"/>
    </row>
    <row r="853251" spans="63:63" x14ac:dyDescent="0.25">
      <c r="BK853251" s="2311"/>
    </row>
    <row r="853275" spans="63:63" x14ac:dyDescent="0.25">
      <c r="BK853275" s="2315"/>
    </row>
    <row r="853276" spans="63:63" x14ac:dyDescent="0.25">
      <c r="BK853276" s="2311"/>
    </row>
    <row r="853300" spans="63:63" x14ac:dyDescent="0.25">
      <c r="BK853300" s="2315"/>
    </row>
    <row r="853301" spans="63:63" x14ac:dyDescent="0.25">
      <c r="BK853301" s="2311"/>
    </row>
    <row r="853325" spans="63:63" x14ac:dyDescent="0.25">
      <c r="BK853325" s="2315"/>
    </row>
    <row r="853326" spans="63:63" x14ac:dyDescent="0.25">
      <c r="BK853326" s="2311"/>
    </row>
    <row r="853350" spans="63:63" x14ac:dyDescent="0.25">
      <c r="BK853350" s="2315"/>
    </row>
    <row r="853351" spans="63:63" x14ac:dyDescent="0.25">
      <c r="BK853351" s="2311"/>
    </row>
    <row r="853375" spans="63:63" x14ac:dyDescent="0.25">
      <c r="BK853375" s="2315"/>
    </row>
    <row r="853376" spans="63:63" x14ac:dyDescent="0.25">
      <c r="BK853376" s="2311"/>
    </row>
    <row r="853400" spans="63:63" x14ac:dyDescent="0.25">
      <c r="BK853400" s="2315"/>
    </row>
    <row r="853401" spans="63:63" x14ac:dyDescent="0.25">
      <c r="BK853401" s="2311"/>
    </row>
    <row r="853425" spans="63:63" x14ac:dyDescent="0.25">
      <c r="BK853425" s="2315"/>
    </row>
    <row r="853426" spans="63:63" x14ac:dyDescent="0.25">
      <c r="BK853426" s="2311"/>
    </row>
    <row r="853450" spans="63:63" x14ac:dyDescent="0.25">
      <c r="BK853450" s="2315"/>
    </row>
    <row r="853451" spans="63:63" x14ac:dyDescent="0.25">
      <c r="BK853451" s="2311"/>
    </row>
    <row r="853475" spans="63:63" x14ac:dyDescent="0.25">
      <c r="BK853475" s="2315"/>
    </row>
    <row r="853476" spans="63:63" x14ac:dyDescent="0.25">
      <c r="BK853476" s="2311"/>
    </row>
    <row r="853500" spans="63:63" x14ac:dyDescent="0.25">
      <c r="BK853500" s="2315"/>
    </row>
    <row r="853501" spans="63:63" x14ac:dyDescent="0.25">
      <c r="BK853501" s="2311"/>
    </row>
    <row r="853525" spans="63:63" x14ac:dyDescent="0.25">
      <c r="BK853525" s="2315"/>
    </row>
    <row r="853526" spans="63:63" x14ac:dyDescent="0.25">
      <c r="BK853526" s="2311"/>
    </row>
    <row r="853550" spans="63:63" x14ac:dyDescent="0.25">
      <c r="BK853550" s="2315"/>
    </row>
    <row r="853551" spans="63:63" x14ac:dyDescent="0.25">
      <c r="BK853551" s="2311"/>
    </row>
    <row r="853575" spans="63:63" x14ac:dyDescent="0.25">
      <c r="BK853575" s="2315"/>
    </row>
    <row r="853576" spans="63:63" x14ac:dyDescent="0.25">
      <c r="BK853576" s="2311"/>
    </row>
    <row r="853600" spans="63:63" x14ac:dyDescent="0.25">
      <c r="BK853600" s="2315"/>
    </row>
    <row r="853601" spans="63:63" x14ac:dyDescent="0.25">
      <c r="BK853601" s="2311"/>
    </row>
    <row r="853625" spans="63:63" x14ac:dyDescent="0.25">
      <c r="BK853625" s="2315"/>
    </row>
    <row r="853626" spans="63:63" x14ac:dyDescent="0.25">
      <c r="BK853626" s="2311"/>
    </row>
    <row r="853650" spans="63:63" x14ac:dyDescent="0.25">
      <c r="BK853650" s="2315"/>
    </row>
    <row r="853651" spans="63:63" x14ac:dyDescent="0.25">
      <c r="BK853651" s="2311"/>
    </row>
    <row r="853675" spans="63:63" x14ac:dyDescent="0.25">
      <c r="BK853675" s="2315"/>
    </row>
    <row r="853676" spans="63:63" x14ac:dyDescent="0.25">
      <c r="BK853676" s="2311"/>
    </row>
    <row r="853700" spans="63:63" x14ac:dyDescent="0.25">
      <c r="BK853700" s="2315"/>
    </row>
    <row r="853701" spans="63:63" x14ac:dyDescent="0.25">
      <c r="BK853701" s="2311"/>
    </row>
    <row r="853725" spans="63:63" x14ac:dyDescent="0.25">
      <c r="BK853725" s="2315"/>
    </row>
    <row r="853726" spans="63:63" x14ac:dyDescent="0.25">
      <c r="BK853726" s="2311"/>
    </row>
    <row r="853750" spans="63:63" x14ac:dyDescent="0.25">
      <c r="BK853750" s="2315"/>
    </row>
    <row r="853751" spans="63:63" x14ac:dyDescent="0.25">
      <c r="BK853751" s="2311"/>
    </row>
    <row r="853775" spans="63:63" x14ac:dyDescent="0.25">
      <c r="BK853775" s="2315"/>
    </row>
    <row r="853776" spans="63:63" x14ac:dyDescent="0.25">
      <c r="BK853776" s="2311"/>
    </row>
    <row r="853800" spans="63:63" x14ac:dyDescent="0.25">
      <c r="BK853800" s="2315"/>
    </row>
    <row r="853801" spans="63:63" x14ac:dyDescent="0.25">
      <c r="BK853801" s="2311"/>
    </row>
    <row r="853825" spans="63:63" x14ac:dyDescent="0.25">
      <c r="BK853825" s="2315"/>
    </row>
    <row r="853826" spans="63:63" x14ac:dyDescent="0.25">
      <c r="BK853826" s="2311"/>
    </row>
    <row r="853850" spans="63:63" x14ac:dyDescent="0.25">
      <c r="BK853850" s="2315"/>
    </row>
    <row r="853851" spans="63:63" x14ac:dyDescent="0.25">
      <c r="BK853851" s="2311"/>
    </row>
    <row r="853875" spans="63:63" x14ac:dyDescent="0.25">
      <c r="BK853875" s="2315"/>
    </row>
    <row r="853876" spans="63:63" x14ac:dyDescent="0.25">
      <c r="BK853876" s="2311"/>
    </row>
    <row r="853900" spans="63:63" x14ac:dyDescent="0.25">
      <c r="BK853900" s="2315"/>
    </row>
    <row r="853901" spans="63:63" x14ac:dyDescent="0.25">
      <c r="BK853901" s="2311"/>
    </row>
    <row r="853925" spans="63:63" x14ac:dyDescent="0.25">
      <c r="BK853925" s="2315"/>
    </row>
    <row r="853926" spans="63:63" x14ac:dyDescent="0.25">
      <c r="BK853926" s="2311"/>
    </row>
    <row r="853950" spans="63:63" x14ac:dyDescent="0.25">
      <c r="BK853950" s="2315"/>
    </row>
    <row r="853951" spans="63:63" x14ac:dyDescent="0.25">
      <c r="BK853951" s="2311"/>
    </row>
    <row r="853975" spans="63:63" x14ac:dyDescent="0.25">
      <c r="BK853975" s="2315"/>
    </row>
    <row r="853976" spans="63:63" x14ac:dyDescent="0.25">
      <c r="BK853976" s="2311"/>
    </row>
    <row r="854000" spans="63:63" x14ac:dyDescent="0.25">
      <c r="BK854000" s="2315"/>
    </row>
    <row r="854001" spans="63:63" x14ac:dyDescent="0.25">
      <c r="BK854001" s="2311"/>
    </row>
    <row r="854025" spans="63:63" x14ac:dyDescent="0.25">
      <c r="BK854025" s="2315"/>
    </row>
    <row r="854026" spans="63:63" x14ac:dyDescent="0.25">
      <c r="BK854026" s="2311"/>
    </row>
    <row r="854050" spans="63:63" x14ac:dyDescent="0.25">
      <c r="BK854050" s="2315"/>
    </row>
    <row r="854051" spans="63:63" x14ac:dyDescent="0.25">
      <c r="BK854051" s="2311"/>
    </row>
    <row r="854075" spans="63:63" x14ac:dyDescent="0.25">
      <c r="BK854075" s="2315"/>
    </row>
    <row r="854076" spans="63:63" x14ac:dyDescent="0.25">
      <c r="BK854076" s="2311"/>
    </row>
    <row r="854100" spans="63:63" x14ac:dyDescent="0.25">
      <c r="BK854100" s="2315"/>
    </row>
    <row r="854101" spans="63:63" x14ac:dyDescent="0.25">
      <c r="BK854101" s="2311"/>
    </row>
    <row r="854125" spans="63:63" x14ac:dyDescent="0.25">
      <c r="BK854125" s="2315"/>
    </row>
    <row r="854126" spans="63:63" x14ac:dyDescent="0.25">
      <c r="BK854126" s="2311"/>
    </row>
    <row r="854150" spans="63:63" x14ac:dyDescent="0.25">
      <c r="BK854150" s="2315"/>
    </row>
    <row r="854151" spans="63:63" x14ac:dyDescent="0.25">
      <c r="BK854151" s="2311"/>
    </row>
    <row r="854175" spans="63:63" x14ac:dyDescent="0.25">
      <c r="BK854175" s="2315"/>
    </row>
    <row r="854176" spans="63:63" x14ac:dyDescent="0.25">
      <c r="BK854176" s="2311"/>
    </row>
    <row r="854200" spans="63:63" x14ac:dyDescent="0.25">
      <c r="BK854200" s="2315"/>
    </row>
    <row r="854201" spans="63:63" x14ac:dyDescent="0.25">
      <c r="BK854201" s="2311"/>
    </row>
    <row r="854225" spans="63:63" x14ac:dyDescent="0.25">
      <c r="BK854225" s="2315"/>
    </row>
    <row r="854226" spans="63:63" x14ac:dyDescent="0.25">
      <c r="BK854226" s="2311"/>
    </row>
    <row r="854250" spans="63:63" x14ac:dyDescent="0.25">
      <c r="BK854250" s="2315"/>
    </row>
    <row r="854251" spans="63:63" x14ac:dyDescent="0.25">
      <c r="BK854251" s="2311"/>
    </row>
    <row r="854275" spans="63:63" x14ac:dyDescent="0.25">
      <c r="BK854275" s="2315"/>
    </row>
    <row r="854276" spans="63:63" x14ac:dyDescent="0.25">
      <c r="BK854276" s="2311"/>
    </row>
    <row r="854300" spans="63:63" x14ac:dyDescent="0.25">
      <c r="BK854300" s="2315"/>
    </row>
    <row r="854301" spans="63:63" x14ac:dyDescent="0.25">
      <c r="BK854301" s="2311"/>
    </row>
    <row r="854325" spans="63:63" x14ac:dyDescent="0.25">
      <c r="BK854325" s="2315"/>
    </row>
    <row r="854326" spans="63:63" x14ac:dyDescent="0.25">
      <c r="BK854326" s="2311"/>
    </row>
    <row r="854350" spans="63:63" x14ac:dyDescent="0.25">
      <c r="BK854350" s="2315"/>
    </row>
    <row r="854351" spans="63:63" x14ac:dyDescent="0.25">
      <c r="BK854351" s="2311"/>
    </row>
    <row r="854375" spans="63:63" x14ac:dyDescent="0.25">
      <c r="BK854375" s="2315"/>
    </row>
    <row r="854376" spans="63:63" x14ac:dyDescent="0.25">
      <c r="BK854376" s="2311"/>
    </row>
    <row r="854400" spans="63:63" x14ac:dyDescent="0.25">
      <c r="BK854400" s="2315"/>
    </row>
    <row r="854401" spans="63:63" x14ac:dyDescent="0.25">
      <c r="BK854401" s="2311"/>
    </row>
    <row r="854425" spans="63:63" x14ac:dyDescent="0.25">
      <c r="BK854425" s="2315"/>
    </row>
    <row r="854426" spans="63:63" x14ac:dyDescent="0.25">
      <c r="BK854426" s="2311"/>
    </row>
    <row r="854450" spans="63:63" x14ac:dyDescent="0.25">
      <c r="BK854450" s="2315"/>
    </row>
    <row r="854451" spans="63:63" x14ac:dyDescent="0.25">
      <c r="BK854451" s="2311"/>
    </row>
    <row r="854475" spans="63:63" x14ac:dyDescent="0.25">
      <c r="BK854475" s="2315"/>
    </row>
    <row r="854476" spans="63:63" x14ac:dyDescent="0.25">
      <c r="BK854476" s="2311"/>
    </row>
    <row r="854500" spans="63:63" x14ac:dyDescent="0.25">
      <c r="BK854500" s="2315"/>
    </row>
    <row r="854501" spans="63:63" x14ac:dyDescent="0.25">
      <c r="BK854501" s="2311"/>
    </row>
    <row r="854525" spans="63:63" x14ac:dyDescent="0.25">
      <c r="BK854525" s="2315"/>
    </row>
    <row r="854526" spans="63:63" x14ac:dyDescent="0.25">
      <c r="BK854526" s="2311"/>
    </row>
    <row r="854550" spans="63:63" x14ac:dyDescent="0.25">
      <c r="BK854550" s="2315"/>
    </row>
    <row r="854551" spans="63:63" x14ac:dyDescent="0.25">
      <c r="BK854551" s="2311"/>
    </row>
    <row r="854575" spans="63:63" x14ac:dyDescent="0.25">
      <c r="BK854575" s="2315"/>
    </row>
    <row r="854576" spans="63:63" x14ac:dyDescent="0.25">
      <c r="BK854576" s="2311"/>
    </row>
    <row r="854600" spans="63:63" x14ac:dyDescent="0.25">
      <c r="BK854600" s="2315"/>
    </row>
    <row r="854601" spans="63:63" x14ac:dyDescent="0.25">
      <c r="BK854601" s="2311"/>
    </row>
    <row r="854625" spans="63:63" x14ac:dyDescent="0.25">
      <c r="BK854625" s="2315"/>
    </row>
    <row r="854626" spans="63:63" x14ac:dyDescent="0.25">
      <c r="BK854626" s="2311"/>
    </row>
    <row r="854650" spans="63:63" x14ac:dyDescent="0.25">
      <c r="BK854650" s="2315"/>
    </row>
    <row r="854651" spans="63:63" x14ac:dyDescent="0.25">
      <c r="BK854651" s="2311"/>
    </row>
    <row r="854675" spans="63:63" x14ac:dyDescent="0.25">
      <c r="BK854675" s="2315"/>
    </row>
    <row r="854676" spans="63:63" x14ac:dyDescent="0.25">
      <c r="BK854676" s="2311"/>
    </row>
    <row r="854700" spans="63:63" x14ac:dyDescent="0.25">
      <c r="BK854700" s="2315"/>
    </row>
    <row r="854701" spans="63:63" x14ac:dyDescent="0.25">
      <c r="BK854701" s="2311"/>
    </row>
    <row r="854725" spans="63:63" x14ac:dyDescent="0.25">
      <c r="BK854725" s="2315"/>
    </row>
    <row r="854726" spans="63:63" x14ac:dyDescent="0.25">
      <c r="BK854726" s="2311"/>
    </row>
    <row r="854750" spans="63:63" x14ac:dyDescent="0.25">
      <c r="BK854750" s="2315"/>
    </row>
    <row r="854751" spans="63:63" x14ac:dyDescent="0.25">
      <c r="BK854751" s="2311"/>
    </row>
    <row r="854775" spans="63:63" x14ac:dyDescent="0.25">
      <c r="BK854775" s="2315"/>
    </row>
    <row r="854776" spans="63:63" x14ac:dyDescent="0.25">
      <c r="BK854776" s="2311"/>
    </row>
    <row r="854800" spans="63:63" x14ac:dyDescent="0.25">
      <c r="BK854800" s="2315"/>
    </row>
    <row r="854801" spans="63:63" x14ac:dyDescent="0.25">
      <c r="BK854801" s="2311"/>
    </row>
    <row r="854825" spans="63:63" x14ac:dyDescent="0.25">
      <c r="BK854825" s="2315"/>
    </row>
    <row r="854826" spans="63:63" x14ac:dyDescent="0.25">
      <c r="BK854826" s="2311"/>
    </row>
    <row r="854850" spans="63:63" x14ac:dyDescent="0.25">
      <c r="BK854850" s="2315"/>
    </row>
    <row r="854851" spans="63:63" x14ac:dyDescent="0.25">
      <c r="BK854851" s="2311"/>
    </row>
    <row r="854875" spans="63:63" x14ac:dyDescent="0.25">
      <c r="BK854875" s="2315"/>
    </row>
    <row r="854876" spans="63:63" x14ac:dyDescent="0.25">
      <c r="BK854876" s="2311"/>
    </row>
    <row r="854900" spans="63:63" x14ac:dyDescent="0.25">
      <c r="BK854900" s="2315"/>
    </row>
    <row r="854901" spans="63:63" x14ac:dyDescent="0.25">
      <c r="BK854901" s="2311"/>
    </row>
    <row r="854925" spans="63:63" x14ac:dyDescent="0.25">
      <c r="BK854925" s="2315"/>
    </row>
    <row r="854926" spans="63:63" x14ac:dyDescent="0.25">
      <c r="BK854926" s="2311"/>
    </row>
    <row r="854950" spans="63:63" x14ac:dyDescent="0.25">
      <c r="BK854950" s="2315"/>
    </row>
    <row r="854951" spans="63:63" x14ac:dyDescent="0.25">
      <c r="BK854951" s="2311"/>
    </row>
    <row r="854975" spans="63:63" x14ac:dyDescent="0.25">
      <c r="BK854975" s="2315"/>
    </row>
    <row r="854976" spans="63:63" x14ac:dyDescent="0.25">
      <c r="BK854976" s="2311"/>
    </row>
    <row r="855000" spans="63:63" x14ac:dyDescent="0.25">
      <c r="BK855000" s="2315"/>
    </row>
    <row r="855001" spans="63:63" x14ac:dyDescent="0.25">
      <c r="BK855001" s="2311"/>
    </row>
    <row r="855025" spans="63:63" x14ac:dyDescent="0.25">
      <c r="BK855025" s="2315"/>
    </row>
    <row r="855026" spans="63:63" x14ac:dyDescent="0.25">
      <c r="BK855026" s="2311"/>
    </row>
    <row r="855050" spans="63:63" x14ac:dyDescent="0.25">
      <c r="BK855050" s="2315"/>
    </row>
    <row r="855051" spans="63:63" x14ac:dyDescent="0.25">
      <c r="BK855051" s="2311"/>
    </row>
    <row r="855075" spans="63:63" x14ac:dyDescent="0.25">
      <c r="BK855075" s="2315"/>
    </row>
    <row r="855076" spans="63:63" x14ac:dyDescent="0.25">
      <c r="BK855076" s="2311"/>
    </row>
    <row r="855100" spans="63:63" x14ac:dyDescent="0.25">
      <c r="BK855100" s="2315"/>
    </row>
    <row r="855101" spans="63:63" x14ac:dyDescent="0.25">
      <c r="BK855101" s="2311"/>
    </row>
    <row r="855125" spans="63:63" x14ac:dyDescent="0.25">
      <c r="BK855125" s="2315"/>
    </row>
    <row r="855126" spans="63:63" x14ac:dyDescent="0.25">
      <c r="BK855126" s="2311"/>
    </row>
    <row r="855150" spans="63:63" x14ac:dyDescent="0.25">
      <c r="BK855150" s="2315"/>
    </row>
    <row r="855151" spans="63:63" x14ac:dyDescent="0.25">
      <c r="BK855151" s="2311"/>
    </row>
    <row r="855175" spans="63:63" x14ac:dyDescent="0.25">
      <c r="BK855175" s="2315"/>
    </row>
    <row r="855176" spans="63:63" x14ac:dyDescent="0.25">
      <c r="BK855176" s="2311"/>
    </row>
    <row r="855200" spans="63:63" x14ac:dyDescent="0.25">
      <c r="BK855200" s="2315"/>
    </row>
    <row r="855201" spans="63:63" x14ac:dyDescent="0.25">
      <c r="BK855201" s="2311"/>
    </row>
    <row r="855225" spans="63:63" x14ac:dyDescent="0.25">
      <c r="BK855225" s="2315"/>
    </row>
    <row r="855226" spans="63:63" x14ac:dyDescent="0.25">
      <c r="BK855226" s="2311"/>
    </row>
    <row r="855250" spans="63:63" x14ac:dyDescent="0.25">
      <c r="BK855250" s="2315"/>
    </row>
    <row r="855251" spans="63:63" x14ac:dyDescent="0.25">
      <c r="BK855251" s="2311"/>
    </row>
    <row r="855275" spans="63:63" x14ac:dyDescent="0.25">
      <c r="BK855275" s="2315"/>
    </row>
    <row r="855276" spans="63:63" x14ac:dyDescent="0.25">
      <c r="BK855276" s="2311"/>
    </row>
    <row r="855300" spans="63:63" x14ac:dyDescent="0.25">
      <c r="BK855300" s="2315"/>
    </row>
    <row r="855301" spans="63:63" x14ac:dyDescent="0.25">
      <c r="BK855301" s="2311"/>
    </row>
    <row r="855325" spans="63:63" x14ac:dyDescent="0.25">
      <c r="BK855325" s="2315"/>
    </row>
    <row r="855326" spans="63:63" x14ac:dyDescent="0.25">
      <c r="BK855326" s="2311"/>
    </row>
    <row r="855350" spans="63:63" x14ac:dyDescent="0.25">
      <c r="BK855350" s="2315"/>
    </row>
    <row r="855351" spans="63:63" x14ac:dyDescent="0.25">
      <c r="BK855351" s="2311"/>
    </row>
    <row r="855375" spans="63:63" x14ac:dyDescent="0.25">
      <c r="BK855375" s="2315"/>
    </row>
    <row r="855376" spans="63:63" x14ac:dyDescent="0.25">
      <c r="BK855376" s="2311"/>
    </row>
    <row r="855400" spans="63:63" x14ac:dyDescent="0.25">
      <c r="BK855400" s="2315"/>
    </row>
    <row r="855401" spans="63:63" x14ac:dyDescent="0.25">
      <c r="BK855401" s="2311"/>
    </row>
    <row r="855425" spans="63:63" x14ac:dyDescent="0.25">
      <c r="BK855425" s="2315"/>
    </row>
    <row r="855426" spans="63:63" x14ac:dyDescent="0.25">
      <c r="BK855426" s="2311"/>
    </row>
    <row r="855450" spans="63:63" x14ac:dyDescent="0.25">
      <c r="BK855450" s="2315"/>
    </row>
    <row r="855451" spans="63:63" x14ac:dyDescent="0.25">
      <c r="BK855451" s="2311"/>
    </row>
    <row r="855475" spans="63:63" x14ac:dyDescent="0.25">
      <c r="BK855475" s="2315"/>
    </row>
    <row r="855476" spans="63:63" x14ac:dyDescent="0.25">
      <c r="BK855476" s="2311"/>
    </row>
    <row r="855500" spans="63:63" x14ac:dyDescent="0.25">
      <c r="BK855500" s="2315"/>
    </row>
    <row r="855501" spans="63:63" x14ac:dyDescent="0.25">
      <c r="BK855501" s="2311"/>
    </row>
    <row r="855525" spans="63:63" x14ac:dyDescent="0.25">
      <c r="BK855525" s="2315"/>
    </row>
    <row r="855526" spans="63:63" x14ac:dyDescent="0.25">
      <c r="BK855526" s="2311"/>
    </row>
    <row r="855550" spans="63:63" x14ac:dyDescent="0.25">
      <c r="BK855550" s="2315"/>
    </row>
    <row r="855551" spans="63:63" x14ac:dyDescent="0.25">
      <c r="BK855551" s="2311"/>
    </row>
    <row r="855575" spans="63:63" x14ac:dyDescent="0.25">
      <c r="BK855575" s="2315"/>
    </row>
    <row r="855576" spans="63:63" x14ac:dyDescent="0.25">
      <c r="BK855576" s="2311"/>
    </row>
    <row r="855600" spans="63:63" x14ac:dyDescent="0.25">
      <c r="BK855600" s="2315"/>
    </row>
    <row r="855601" spans="63:63" x14ac:dyDescent="0.25">
      <c r="BK855601" s="2311"/>
    </row>
    <row r="855625" spans="63:63" x14ac:dyDescent="0.25">
      <c r="BK855625" s="2315"/>
    </row>
    <row r="855626" spans="63:63" x14ac:dyDescent="0.25">
      <c r="BK855626" s="2311"/>
    </row>
    <row r="855650" spans="63:63" x14ac:dyDescent="0.25">
      <c r="BK855650" s="2315"/>
    </row>
    <row r="855651" spans="63:63" x14ac:dyDescent="0.25">
      <c r="BK855651" s="2311"/>
    </row>
    <row r="855675" spans="63:63" x14ac:dyDescent="0.25">
      <c r="BK855675" s="2315"/>
    </row>
    <row r="855676" spans="63:63" x14ac:dyDescent="0.25">
      <c r="BK855676" s="2311"/>
    </row>
    <row r="855700" spans="63:63" x14ac:dyDescent="0.25">
      <c r="BK855700" s="2315"/>
    </row>
    <row r="855701" spans="63:63" x14ac:dyDescent="0.25">
      <c r="BK855701" s="2311"/>
    </row>
    <row r="855725" spans="63:63" x14ac:dyDescent="0.25">
      <c r="BK855725" s="2315"/>
    </row>
    <row r="855726" spans="63:63" x14ac:dyDescent="0.25">
      <c r="BK855726" s="2311"/>
    </row>
    <row r="855750" spans="63:63" x14ac:dyDescent="0.25">
      <c r="BK855750" s="2315"/>
    </row>
    <row r="855751" spans="63:63" x14ac:dyDescent="0.25">
      <c r="BK855751" s="2311"/>
    </row>
    <row r="855775" spans="63:63" x14ac:dyDescent="0.25">
      <c r="BK855775" s="2315"/>
    </row>
    <row r="855776" spans="63:63" x14ac:dyDescent="0.25">
      <c r="BK855776" s="2311"/>
    </row>
    <row r="855800" spans="63:63" x14ac:dyDescent="0.25">
      <c r="BK855800" s="2315"/>
    </row>
    <row r="855801" spans="63:63" x14ac:dyDescent="0.25">
      <c r="BK855801" s="2311"/>
    </row>
    <row r="855825" spans="63:63" x14ac:dyDescent="0.25">
      <c r="BK855825" s="2315"/>
    </row>
    <row r="855826" spans="63:63" x14ac:dyDescent="0.25">
      <c r="BK855826" s="2311"/>
    </row>
    <row r="855850" spans="63:63" x14ac:dyDescent="0.25">
      <c r="BK855850" s="2315"/>
    </row>
    <row r="855851" spans="63:63" x14ac:dyDescent="0.25">
      <c r="BK855851" s="2311"/>
    </row>
    <row r="855875" spans="63:63" x14ac:dyDescent="0.25">
      <c r="BK855875" s="2315"/>
    </row>
    <row r="855876" spans="63:63" x14ac:dyDescent="0.25">
      <c r="BK855876" s="2311"/>
    </row>
    <row r="855900" spans="63:63" x14ac:dyDescent="0.25">
      <c r="BK855900" s="2315"/>
    </row>
    <row r="855901" spans="63:63" x14ac:dyDescent="0.25">
      <c r="BK855901" s="2311"/>
    </row>
    <row r="855925" spans="63:63" x14ac:dyDescent="0.25">
      <c r="BK855925" s="2315"/>
    </row>
    <row r="855926" spans="63:63" x14ac:dyDescent="0.25">
      <c r="BK855926" s="2311"/>
    </row>
    <row r="855950" spans="63:63" x14ac:dyDescent="0.25">
      <c r="BK855950" s="2315"/>
    </row>
    <row r="855951" spans="63:63" x14ac:dyDescent="0.25">
      <c r="BK855951" s="2311"/>
    </row>
    <row r="855975" spans="63:63" x14ac:dyDescent="0.25">
      <c r="BK855975" s="2315"/>
    </row>
    <row r="855976" spans="63:63" x14ac:dyDescent="0.25">
      <c r="BK855976" s="2311"/>
    </row>
    <row r="856000" spans="63:63" x14ac:dyDescent="0.25">
      <c r="BK856000" s="2315"/>
    </row>
    <row r="856001" spans="63:63" x14ac:dyDescent="0.25">
      <c r="BK856001" s="2311"/>
    </row>
    <row r="856025" spans="63:63" x14ac:dyDescent="0.25">
      <c r="BK856025" s="2315"/>
    </row>
    <row r="856026" spans="63:63" x14ac:dyDescent="0.25">
      <c r="BK856026" s="2311"/>
    </row>
    <row r="856050" spans="63:63" x14ac:dyDescent="0.25">
      <c r="BK856050" s="2315"/>
    </row>
    <row r="856051" spans="63:63" x14ac:dyDescent="0.25">
      <c r="BK856051" s="2311"/>
    </row>
    <row r="856075" spans="63:63" x14ac:dyDescent="0.25">
      <c r="BK856075" s="2315"/>
    </row>
    <row r="856076" spans="63:63" x14ac:dyDescent="0.25">
      <c r="BK856076" s="2311"/>
    </row>
    <row r="856100" spans="63:63" x14ac:dyDescent="0.25">
      <c r="BK856100" s="2315"/>
    </row>
    <row r="856101" spans="63:63" x14ac:dyDescent="0.25">
      <c r="BK856101" s="2311"/>
    </row>
    <row r="856125" spans="63:63" x14ac:dyDescent="0.25">
      <c r="BK856125" s="2315"/>
    </row>
    <row r="856126" spans="63:63" x14ac:dyDescent="0.25">
      <c r="BK856126" s="2311"/>
    </row>
    <row r="856150" spans="63:63" x14ac:dyDescent="0.25">
      <c r="BK856150" s="2315"/>
    </row>
    <row r="856151" spans="63:63" x14ac:dyDescent="0.25">
      <c r="BK856151" s="2311"/>
    </row>
    <row r="856175" spans="63:63" x14ac:dyDescent="0.25">
      <c r="BK856175" s="2315"/>
    </row>
    <row r="856176" spans="63:63" x14ac:dyDescent="0.25">
      <c r="BK856176" s="2311"/>
    </row>
    <row r="856200" spans="63:63" x14ac:dyDescent="0.25">
      <c r="BK856200" s="2315"/>
    </row>
    <row r="856201" spans="63:63" x14ac:dyDescent="0.25">
      <c r="BK856201" s="2311"/>
    </row>
    <row r="856225" spans="63:63" x14ac:dyDescent="0.25">
      <c r="BK856225" s="2315"/>
    </row>
    <row r="856226" spans="63:63" x14ac:dyDescent="0.25">
      <c r="BK856226" s="2311"/>
    </row>
    <row r="856250" spans="63:63" x14ac:dyDescent="0.25">
      <c r="BK856250" s="2315"/>
    </row>
    <row r="856251" spans="63:63" x14ac:dyDescent="0.25">
      <c r="BK856251" s="2311"/>
    </row>
    <row r="856275" spans="63:63" x14ac:dyDescent="0.25">
      <c r="BK856275" s="2315"/>
    </row>
    <row r="856276" spans="63:63" x14ac:dyDescent="0.25">
      <c r="BK856276" s="2311"/>
    </row>
    <row r="856300" spans="63:63" x14ac:dyDescent="0.25">
      <c r="BK856300" s="2315"/>
    </row>
    <row r="856301" spans="63:63" x14ac:dyDescent="0.25">
      <c r="BK856301" s="2311"/>
    </row>
    <row r="856325" spans="63:63" x14ac:dyDescent="0.25">
      <c r="BK856325" s="2315"/>
    </row>
    <row r="856326" spans="63:63" x14ac:dyDescent="0.25">
      <c r="BK856326" s="2311"/>
    </row>
    <row r="856350" spans="63:63" x14ac:dyDescent="0.25">
      <c r="BK856350" s="2315"/>
    </row>
    <row r="856351" spans="63:63" x14ac:dyDescent="0.25">
      <c r="BK856351" s="2311"/>
    </row>
    <row r="856375" spans="63:63" x14ac:dyDescent="0.25">
      <c r="BK856375" s="2315"/>
    </row>
    <row r="856376" spans="63:63" x14ac:dyDescent="0.25">
      <c r="BK856376" s="2311"/>
    </row>
    <row r="856400" spans="63:63" x14ac:dyDescent="0.25">
      <c r="BK856400" s="2315"/>
    </row>
    <row r="856401" spans="63:63" x14ac:dyDescent="0.25">
      <c r="BK856401" s="2311"/>
    </row>
    <row r="856425" spans="63:63" x14ac:dyDescent="0.25">
      <c r="BK856425" s="2315"/>
    </row>
    <row r="856426" spans="63:63" x14ac:dyDescent="0.25">
      <c r="BK856426" s="2311"/>
    </row>
    <row r="856450" spans="63:63" x14ac:dyDescent="0.25">
      <c r="BK856450" s="2315"/>
    </row>
    <row r="856451" spans="63:63" x14ac:dyDescent="0.25">
      <c r="BK856451" s="2311"/>
    </row>
    <row r="856475" spans="63:63" x14ac:dyDescent="0.25">
      <c r="BK856475" s="2315"/>
    </row>
    <row r="856476" spans="63:63" x14ac:dyDescent="0.25">
      <c r="BK856476" s="2311"/>
    </row>
    <row r="856500" spans="63:63" x14ac:dyDescent="0.25">
      <c r="BK856500" s="2315"/>
    </row>
    <row r="856501" spans="63:63" x14ac:dyDescent="0.25">
      <c r="BK856501" s="2311"/>
    </row>
    <row r="856525" spans="63:63" x14ac:dyDescent="0.25">
      <c r="BK856525" s="2315"/>
    </row>
    <row r="856526" spans="63:63" x14ac:dyDescent="0.25">
      <c r="BK856526" s="2311"/>
    </row>
    <row r="856550" spans="63:63" x14ac:dyDescent="0.25">
      <c r="BK856550" s="2315"/>
    </row>
    <row r="856551" spans="63:63" x14ac:dyDescent="0.25">
      <c r="BK856551" s="2311"/>
    </row>
    <row r="856575" spans="63:63" x14ac:dyDescent="0.25">
      <c r="BK856575" s="2315"/>
    </row>
    <row r="856576" spans="63:63" x14ac:dyDescent="0.25">
      <c r="BK856576" s="2311"/>
    </row>
    <row r="856600" spans="63:63" x14ac:dyDescent="0.25">
      <c r="BK856600" s="2315"/>
    </row>
    <row r="856601" spans="63:63" x14ac:dyDescent="0.25">
      <c r="BK856601" s="2311"/>
    </row>
    <row r="856625" spans="63:63" x14ac:dyDescent="0.25">
      <c r="BK856625" s="2315"/>
    </row>
    <row r="856626" spans="63:63" x14ac:dyDescent="0.25">
      <c r="BK856626" s="2311"/>
    </row>
    <row r="856650" spans="63:63" x14ac:dyDescent="0.25">
      <c r="BK856650" s="2315"/>
    </row>
    <row r="856651" spans="63:63" x14ac:dyDescent="0.25">
      <c r="BK856651" s="2311"/>
    </row>
    <row r="856675" spans="63:63" x14ac:dyDescent="0.25">
      <c r="BK856675" s="2315"/>
    </row>
    <row r="856676" spans="63:63" x14ac:dyDescent="0.25">
      <c r="BK856676" s="2311"/>
    </row>
    <row r="856700" spans="63:63" x14ac:dyDescent="0.25">
      <c r="BK856700" s="2315"/>
    </row>
    <row r="856701" spans="63:63" x14ac:dyDescent="0.25">
      <c r="BK856701" s="2311"/>
    </row>
    <row r="856725" spans="63:63" x14ac:dyDescent="0.25">
      <c r="BK856725" s="2315"/>
    </row>
    <row r="856726" spans="63:63" x14ac:dyDescent="0.25">
      <c r="BK856726" s="2311"/>
    </row>
    <row r="856750" spans="63:63" x14ac:dyDescent="0.25">
      <c r="BK856750" s="2315"/>
    </row>
    <row r="856751" spans="63:63" x14ac:dyDescent="0.25">
      <c r="BK856751" s="2311"/>
    </row>
    <row r="856775" spans="63:63" x14ac:dyDescent="0.25">
      <c r="BK856775" s="2315"/>
    </row>
    <row r="856776" spans="63:63" x14ac:dyDescent="0.25">
      <c r="BK856776" s="2311"/>
    </row>
    <row r="856800" spans="63:63" x14ac:dyDescent="0.25">
      <c r="BK856800" s="2315"/>
    </row>
    <row r="856801" spans="63:63" x14ac:dyDescent="0.25">
      <c r="BK856801" s="2311"/>
    </row>
    <row r="856825" spans="63:63" x14ac:dyDescent="0.25">
      <c r="BK856825" s="2315"/>
    </row>
    <row r="856826" spans="63:63" x14ac:dyDescent="0.25">
      <c r="BK856826" s="2311"/>
    </row>
    <row r="856850" spans="63:63" x14ac:dyDescent="0.25">
      <c r="BK856850" s="2315"/>
    </row>
    <row r="856851" spans="63:63" x14ac:dyDescent="0.25">
      <c r="BK856851" s="2311"/>
    </row>
    <row r="856875" spans="63:63" x14ac:dyDescent="0.25">
      <c r="BK856875" s="2315"/>
    </row>
    <row r="856876" spans="63:63" x14ac:dyDescent="0.25">
      <c r="BK856876" s="2311"/>
    </row>
    <row r="856900" spans="63:63" x14ac:dyDescent="0.25">
      <c r="BK856900" s="2315"/>
    </row>
    <row r="856901" spans="63:63" x14ac:dyDescent="0.25">
      <c r="BK856901" s="2311"/>
    </row>
    <row r="856925" spans="63:63" x14ac:dyDescent="0.25">
      <c r="BK856925" s="2315"/>
    </row>
    <row r="856926" spans="63:63" x14ac:dyDescent="0.25">
      <c r="BK856926" s="2311"/>
    </row>
    <row r="856950" spans="63:63" x14ac:dyDescent="0.25">
      <c r="BK856950" s="2315"/>
    </row>
    <row r="856951" spans="63:63" x14ac:dyDescent="0.25">
      <c r="BK856951" s="2311"/>
    </row>
    <row r="856975" spans="63:63" x14ac:dyDescent="0.25">
      <c r="BK856975" s="2315"/>
    </row>
    <row r="856976" spans="63:63" x14ac:dyDescent="0.25">
      <c r="BK856976" s="2311"/>
    </row>
    <row r="857000" spans="63:63" x14ac:dyDescent="0.25">
      <c r="BK857000" s="2315"/>
    </row>
    <row r="857001" spans="63:63" x14ac:dyDescent="0.25">
      <c r="BK857001" s="2311"/>
    </row>
    <row r="857025" spans="63:63" x14ac:dyDescent="0.25">
      <c r="BK857025" s="2315"/>
    </row>
    <row r="857026" spans="63:63" x14ac:dyDescent="0.25">
      <c r="BK857026" s="2311"/>
    </row>
    <row r="857050" spans="63:63" x14ac:dyDescent="0.25">
      <c r="BK857050" s="2315"/>
    </row>
    <row r="857051" spans="63:63" x14ac:dyDescent="0.25">
      <c r="BK857051" s="2311"/>
    </row>
    <row r="857075" spans="63:63" x14ac:dyDescent="0.25">
      <c r="BK857075" s="2315"/>
    </row>
    <row r="857076" spans="63:63" x14ac:dyDescent="0.25">
      <c r="BK857076" s="2311"/>
    </row>
    <row r="857100" spans="63:63" x14ac:dyDescent="0.25">
      <c r="BK857100" s="2315"/>
    </row>
    <row r="857101" spans="63:63" x14ac:dyDescent="0.25">
      <c r="BK857101" s="2311"/>
    </row>
    <row r="857125" spans="63:63" x14ac:dyDescent="0.25">
      <c r="BK857125" s="2315"/>
    </row>
    <row r="857126" spans="63:63" x14ac:dyDescent="0.25">
      <c r="BK857126" s="2311"/>
    </row>
    <row r="857150" spans="63:63" x14ac:dyDescent="0.25">
      <c r="BK857150" s="2315"/>
    </row>
    <row r="857151" spans="63:63" x14ac:dyDescent="0.25">
      <c r="BK857151" s="2311"/>
    </row>
    <row r="857175" spans="63:63" x14ac:dyDescent="0.25">
      <c r="BK857175" s="2315"/>
    </row>
    <row r="857176" spans="63:63" x14ac:dyDescent="0.25">
      <c r="BK857176" s="2311"/>
    </row>
    <row r="857200" spans="63:63" x14ac:dyDescent="0.25">
      <c r="BK857200" s="2315"/>
    </row>
    <row r="857201" spans="63:63" x14ac:dyDescent="0.25">
      <c r="BK857201" s="2311"/>
    </row>
    <row r="857225" spans="63:63" x14ac:dyDescent="0.25">
      <c r="BK857225" s="2315"/>
    </row>
    <row r="857226" spans="63:63" x14ac:dyDescent="0.25">
      <c r="BK857226" s="2311"/>
    </row>
    <row r="857250" spans="63:63" x14ac:dyDescent="0.25">
      <c r="BK857250" s="2315"/>
    </row>
    <row r="857251" spans="63:63" x14ac:dyDescent="0.25">
      <c r="BK857251" s="2311"/>
    </row>
    <row r="857275" spans="63:63" x14ac:dyDescent="0.25">
      <c r="BK857275" s="2315"/>
    </row>
    <row r="857276" spans="63:63" x14ac:dyDescent="0.25">
      <c r="BK857276" s="2311"/>
    </row>
    <row r="857300" spans="63:63" x14ac:dyDescent="0.25">
      <c r="BK857300" s="2315"/>
    </row>
    <row r="857301" spans="63:63" x14ac:dyDescent="0.25">
      <c r="BK857301" s="2311"/>
    </row>
    <row r="857325" spans="63:63" x14ac:dyDescent="0.25">
      <c r="BK857325" s="2315"/>
    </row>
    <row r="857326" spans="63:63" x14ac:dyDescent="0.25">
      <c r="BK857326" s="2311"/>
    </row>
    <row r="857350" spans="63:63" x14ac:dyDescent="0.25">
      <c r="BK857350" s="2315"/>
    </row>
    <row r="857351" spans="63:63" x14ac:dyDescent="0.25">
      <c r="BK857351" s="2311"/>
    </row>
    <row r="857375" spans="63:63" x14ac:dyDescent="0.25">
      <c r="BK857375" s="2315"/>
    </row>
    <row r="857376" spans="63:63" x14ac:dyDescent="0.25">
      <c r="BK857376" s="2311"/>
    </row>
    <row r="857400" spans="63:63" x14ac:dyDescent="0.25">
      <c r="BK857400" s="2315"/>
    </row>
    <row r="857401" spans="63:63" x14ac:dyDescent="0.25">
      <c r="BK857401" s="2311"/>
    </row>
    <row r="857425" spans="63:63" x14ac:dyDescent="0.25">
      <c r="BK857425" s="2315"/>
    </row>
    <row r="857426" spans="63:63" x14ac:dyDescent="0.25">
      <c r="BK857426" s="2311"/>
    </row>
    <row r="857450" spans="63:63" x14ac:dyDescent="0.25">
      <c r="BK857450" s="2315"/>
    </row>
    <row r="857451" spans="63:63" x14ac:dyDescent="0.25">
      <c r="BK857451" s="2311"/>
    </row>
    <row r="857475" spans="63:63" x14ac:dyDescent="0.25">
      <c r="BK857475" s="2315"/>
    </row>
    <row r="857476" spans="63:63" x14ac:dyDescent="0.25">
      <c r="BK857476" s="2311"/>
    </row>
    <row r="857500" spans="63:63" x14ac:dyDescent="0.25">
      <c r="BK857500" s="2315"/>
    </row>
    <row r="857501" spans="63:63" x14ac:dyDescent="0.25">
      <c r="BK857501" s="2311"/>
    </row>
    <row r="857525" spans="63:63" x14ac:dyDescent="0.25">
      <c r="BK857525" s="2315"/>
    </row>
    <row r="857526" spans="63:63" x14ac:dyDescent="0.25">
      <c r="BK857526" s="2311"/>
    </row>
    <row r="857550" spans="63:63" x14ac:dyDescent="0.25">
      <c r="BK857550" s="2315"/>
    </row>
    <row r="857551" spans="63:63" x14ac:dyDescent="0.25">
      <c r="BK857551" s="2311"/>
    </row>
    <row r="857575" spans="63:63" x14ac:dyDescent="0.25">
      <c r="BK857575" s="2315"/>
    </row>
    <row r="857576" spans="63:63" x14ac:dyDescent="0.25">
      <c r="BK857576" s="2311"/>
    </row>
    <row r="857600" spans="63:63" x14ac:dyDescent="0.25">
      <c r="BK857600" s="2315"/>
    </row>
    <row r="857601" spans="63:63" x14ac:dyDescent="0.25">
      <c r="BK857601" s="2311"/>
    </row>
    <row r="857625" spans="63:63" x14ac:dyDescent="0.25">
      <c r="BK857625" s="2315"/>
    </row>
    <row r="857626" spans="63:63" x14ac:dyDescent="0.25">
      <c r="BK857626" s="2311"/>
    </row>
    <row r="857650" spans="63:63" x14ac:dyDescent="0.25">
      <c r="BK857650" s="2315"/>
    </row>
    <row r="857651" spans="63:63" x14ac:dyDescent="0.25">
      <c r="BK857651" s="2311"/>
    </row>
    <row r="857675" spans="63:63" x14ac:dyDescent="0.25">
      <c r="BK857675" s="2315"/>
    </row>
    <row r="857676" spans="63:63" x14ac:dyDescent="0.25">
      <c r="BK857676" s="2311"/>
    </row>
    <row r="857700" spans="63:63" x14ac:dyDescent="0.25">
      <c r="BK857700" s="2315"/>
    </row>
    <row r="857701" spans="63:63" x14ac:dyDescent="0.25">
      <c r="BK857701" s="2311"/>
    </row>
    <row r="857725" spans="63:63" x14ac:dyDescent="0.25">
      <c r="BK857725" s="2315"/>
    </row>
    <row r="857726" spans="63:63" x14ac:dyDescent="0.25">
      <c r="BK857726" s="2311"/>
    </row>
    <row r="857750" spans="63:63" x14ac:dyDescent="0.25">
      <c r="BK857750" s="2315"/>
    </row>
    <row r="857751" spans="63:63" x14ac:dyDescent="0.25">
      <c r="BK857751" s="2311"/>
    </row>
    <row r="857775" spans="63:63" x14ac:dyDescent="0.25">
      <c r="BK857775" s="2315"/>
    </row>
    <row r="857776" spans="63:63" x14ac:dyDescent="0.25">
      <c r="BK857776" s="2311"/>
    </row>
    <row r="857800" spans="63:63" x14ac:dyDescent="0.25">
      <c r="BK857800" s="2315"/>
    </row>
    <row r="857801" spans="63:63" x14ac:dyDescent="0.25">
      <c r="BK857801" s="2311"/>
    </row>
    <row r="857825" spans="63:63" x14ac:dyDescent="0.25">
      <c r="BK857825" s="2315"/>
    </row>
    <row r="857826" spans="63:63" x14ac:dyDescent="0.25">
      <c r="BK857826" s="2311"/>
    </row>
    <row r="857850" spans="63:63" x14ac:dyDescent="0.25">
      <c r="BK857850" s="2315"/>
    </row>
    <row r="857851" spans="63:63" x14ac:dyDescent="0.25">
      <c r="BK857851" s="2311"/>
    </row>
    <row r="857875" spans="63:63" x14ac:dyDescent="0.25">
      <c r="BK857875" s="2315"/>
    </row>
    <row r="857876" spans="63:63" x14ac:dyDescent="0.25">
      <c r="BK857876" s="2311"/>
    </row>
    <row r="857900" spans="63:63" x14ac:dyDescent="0.25">
      <c r="BK857900" s="2315"/>
    </row>
    <row r="857901" spans="63:63" x14ac:dyDescent="0.25">
      <c r="BK857901" s="2311"/>
    </row>
    <row r="857925" spans="63:63" x14ac:dyDescent="0.25">
      <c r="BK857925" s="2315"/>
    </row>
    <row r="857926" spans="63:63" x14ac:dyDescent="0.25">
      <c r="BK857926" s="2311"/>
    </row>
    <row r="857950" spans="63:63" x14ac:dyDescent="0.25">
      <c r="BK857950" s="2315"/>
    </row>
    <row r="857951" spans="63:63" x14ac:dyDescent="0.25">
      <c r="BK857951" s="2311"/>
    </row>
    <row r="857975" spans="63:63" x14ac:dyDescent="0.25">
      <c r="BK857975" s="2315"/>
    </row>
    <row r="857976" spans="63:63" x14ac:dyDescent="0.25">
      <c r="BK857976" s="2311"/>
    </row>
    <row r="858000" spans="63:63" x14ac:dyDescent="0.25">
      <c r="BK858000" s="2315"/>
    </row>
    <row r="858001" spans="63:63" x14ac:dyDescent="0.25">
      <c r="BK858001" s="2311"/>
    </row>
    <row r="858025" spans="63:63" x14ac:dyDescent="0.25">
      <c r="BK858025" s="2315"/>
    </row>
    <row r="858026" spans="63:63" x14ac:dyDescent="0.25">
      <c r="BK858026" s="2311"/>
    </row>
    <row r="858050" spans="63:63" x14ac:dyDescent="0.25">
      <c r="BK858050" s="2315"/>
    </row>
    <row r="858051" spans="63:63" x14ac:dyDescent="0.25">
      <c r="BK858051" s="2311"/>
    </row>
    <row r="858075" spans="63:63" x14ac:dyDescent="0.25">
      <c r="BK858075" s="2315"/>
    </row>
    <row r="858076" spans="63:63" x14ac:dyDescent="0.25">
      <c r="BK858076" s="2311"/>
    </row>
    <row r="858100" spans="63:63" x14ac:dyDescent="0.25">
      <c r="BK858100" s="2315"/>
    </row>
    <row r="858101" spans="63:63" x14ac:dyDescent="0.25">
      <c r="BK858101" s="2311"/>
    </row>
    <row r="858125" spans="63:63" x14ac:dyDescent="0.25">
      <c r="BK858125" s="2315"/>
    </row>
    <row r="858126" spans="63:63" x14ac:dyDescent="0.25">
      <c r="BK858126" s="2311"/>
    </row>
    <row r="858150" spans="63:63" x14ac:dyDescent="0.25">
      <c r="BK858150" s="2315"/>
    </row>
    <row r="858151" spans="63:63" x14ac:dyDescent="0.25">
      <c r="BK858151" s="2311"/>
    </row>
    <row r="858175" spans="63:63" x14ac:dyDescent="0.25">
      <c r="BK858175" s="2315"/>
    </row>
    <row r="858176" spans="63:63" x14ac:dyDescent="0.25">
      <c r="BK858176" s="2311"/>
    </row>
    <row r="858200" spans="63:63" x14ac:dyDescent="0.25">
      <c r="BK858200" s="2315"/>
    </row>
    <row r="858201" spans="63:63" x14ac:dyDescent="0.25">
      <c r="BK858201" s="2311"/>
    </row>
    <row r="858225" spans="63:63" x14ac:dyDescent="0.25">
      <c r="BK858225" s="2315"/>
    </row>
    <row r="858226" spans="63:63" x14ac:dyDescent="0.25">
      <c r="BK858226" s="2311"/>
    </row>
    <row r="858250" spans="63:63" x14ac:dyDescent="0.25">
      <c r="BK858250" s="2315"/>
    </row>
    <row r="858251" spans="63:63" x14ac:dyDescent="0.25">
      <c r="BK858251" s="2311"/>
    </row>
    <row r="858275" spans="63:63" x14ac:dyDescent="0.25">
      <c r="BK858275" s="2315"/>
    </row>
    <row r="858276" spans="63:63" x14ac:dyDescent="0.25">
      <c r="BK858276" s="2311"/>
    </row>
    <row r="858300" spans="63:63" x14ac:dyDescent="0.25">
      <c r="BK858300" s="2315"/>
    </row>
    <row r="858301" spans="63:63" x14ac:dyDescent="0.25">
      <c r="BK858301" s="2311"/>
    </row>
    <row r="858325" spans="63:63" x14ac:dyDescent="0.25">
      <c r="BK858325" s="2315"/>
    </row>
    <row r="858326" spans="63:63" x14ac:dyDescent="0.25">
      <c r="BK858326" s="2311"/>
    </row>
    <row r="858350" spans="63:63" x14ac:dyDescent="0.25">
      <c r="BK858350" s="2315"/>
    </row>
    <row r="858351" spans="63:63" x14ac:dyDescent="0.25">
      <c r="BK858351" s="2311"/>
    </row>
    <row r="858375" spans="63:63" x14ac:dyDescent="0.25">
      <c r="BK858375" s="2315"/>
    </row>
    <row r="858376" spans="63:63" x14ac:dyDescent="0.25">
      <c r="BK858376" s="2311"/>
    </row>
    <row r="858400" spans="63:63" x14ac:dyDescent="0.25">
      <c r="BK858400" s="2315"/>
    </row>
    <row r="858401" spans="63:63" x14ac:dyDescent="0.25">
      <c r="BK858401" s="2311"/>
    </row>
    <row r="858425" spans="63:63" x14ac:dyDescent="0.25">
      <c r="BK858425" s="2315"/>
    </row>
    <row r="858426" spans="63:63" x14ac:dyDescent="0.25">
      <c r="BK858426" s="2311"/>
    </row>
    <row r="858450" spans="63:63" x14ac:dyDescent="0.25">
      <c r="BK858450" s="2315"/>
    </row>
    <row r="858451" spans="63:63" x14ac:dyDescent="0.25">
      <c r="BK858451" s="2311"/>
    </row>
    <row r="858475" spans="63:63" x14ac:dyDescent="0.25">
      <c r="BK858475" s="2315"/>
    </row>
    <row r="858476" spans="63:63" x14ac:dyDescent="0.25">
      <c r="BK858476" s="2311"/>
    </row>
    <row r="858500" spans="63:63" x14ac:dyDescent="0.25">
      <c r="BK858500" s="2315"/>
    </row>
    <row r="858501" spans="63:63" x14ac:dyDescent="0.25">
      <c r="BK858501" s="2311"/>
    </row>
    <row r="858525" spans="63:63" x14ac:dyDescent="0.25">
      <c r="BK858525" s="2315"/>
    </row>
    <row r="858526" spans="63:63" x14ac:dyDescent="0.25">
      <c r="BK858526" s="2311"/>
    </row>
    <row r="858550" spans="63:63" x14ac:dyDescent="0.25">
      <c r="BK858550" s="2315"/>
    </row>
    <row r="858551" spans="63:63" x14ac:dyDescent="0.25">
      <c r="BK858551" s="2311"/>
    </row>
    <row r="858575" spans="63:63" x14ac:dyDescent="0.25">
      <c r="BK858575" s="2315"/>
    </row>
    <row r="858576" spans="63:63" x14ac:dyDescent="0.25">
      <c r="BK858576" s="2311"/>
    </row>
    <row r="858600" spans="63:63" x14ac:dyDescent="0.25">
      <c r="BK858600" s="2315"/>
    </row>
    <row r="858601" spans="63:63" x14ac:dyDescent="0.25">
      <c r="BK858601" s="2311"/>
    </row>
    <row r="858625" spans="63:63" x14ac:dyDescent="0.25">
      <c r="BK858625" s="2315"/>
    </row>
    <row r="858626" spans="63:63" x14ac:dyDescent="0.25">
      <c r="BK858626" s="2311"/>
    </row>
    <row r="858650" spans="63:63" x14ac:dyDescent="0.25">
      <c r="BK858650" s="2315"/>
    </row>
    <row r="858651" spans="63:63" x14ac:dyDescent="0.25">
      <c r="BK858651" s="2311"/>
    </row>
    <row r="858675" spans="63:63" x14ac:dyDescent="0.25">
      <c r="BK858675" s="2315"/>
    </row>
    <row r="858676" spans="63:63" x14ac:dyDescent="0.25">
      <c r="BK858676" s="2311"/>
    </row>
    <row r="858700" spans="63:63" x14ac:dyDescent="0.25">
      <c r="BK858700" s="2315"/>
    </row>
    <row r="858701" spans="63:63" x14ac:dyDescent="0.25">
      <c r="BK858701" s="2311"/>
    </row>
    <row r="858725" spans="63:63" x14ac:dyDescent="0.25">
      <c r="BK858725" s="2315"/>
    </row>
    <row r="858726" spans="63:63" x14ac:dyDescent="0.25">
      <c r="BK858726" s="2311"/>
    </row>
    <row r="858750" spans="63:63" x14ac:dyDescent="0.25">
      <c r="BK858750" s="2315"/>
    </row>
    <row r="858751" spans="63:63" x14ac:dyDescent="0.25">
      <c r="BK858751" s="2311"/>
    </row>
    <row r="858775" spans="63:63" x14ac:dyDescent="0.25">
      <c r="BK858775" s="2315"/>
    </row>
    <row r="858776" spans="63:63" x14ac:dyDescent="0.25">
      <c r="BK858776" s="2311"/>
    </row>
    <row r="858800" spans="63:63" x14ac:dyDescent="0.25">
      <c r="BK858800" s="2315"/>
    </row>
    <row r="858801" spans="63:63" x14ac:dyDescent="0.25">
      <c r="BK858801" s="2311"/>
    </row>
    <row r="858825" spans="63:63" x14ac:dyDescent="0.25">
      <c r="BK858825" s="2315"/>
    </row>
    <row r="858826" spans="63:63" x14ac:dyDescent="0.25">
      <c r="BK858826" s="2311"/>
    </row>
    <row r="858850" spans="63:63" x14ac:dyDescent="0.25">
      <c r="BK858850" s="2315"/>
    </row>
    <row r="858851" spans="63:63" x14ac:dyDescent="0.25">
      <c r="BK858851" s="2311"/>
    </row>
    <row r="858875" spans="63:63" x14ac:dyDescent="0.25">
      <c r="BK858875" s="2315"/>
    </row>
    <row r="858876" spans="63:63" x14ac:dyDescent="0.25">
      <c r="BK858876" s="2311"/>
    </row>
    <row r="858900" spans="63:63" x14ac:dyDescent="0.25">
      <c r="BK858900" s="2315"/>
    </row>
    <row r="858901" spans="63:63" x14ac:dyDescent="0.25">
      <c r="BK858901" s="2311"/>
    </row>
    <row r="858925" spans="63:63" x14ac:dyDescent="0.25">
      <c r="BK858925" s="2315"/>
    </row>
    <row r="858926" spans="63:63" x14ac:dyDescent="0.25">
      <c r="BK858926" s="2311"/>
    </row>
    <row r="858950" spans="63:63" x14ac:dyDescent="0.25">
      <c r="BK858950" s="2315"/>
    </row>
    <row r="858951" spans="63:63" x14ac:dyDescent="0.25">
      <c r="BK858951" s="2311"/>
    </row>
    <row r="858975" spans="63:63" x14ac:dyDescent="0.25">
      <c r="BK858975" s="2315"/>
    </row>
    <row r="858976" spans="63:63" x14ac:dyDescent="0.25">
      <c r="BK858976" s="2311"/>
    </row>
    <row r="859000" spans="63:63" x14ac:dyDescent="0.25">
      <c r="BK859000" s="2315"/>
    </row>
    <row r="859001" spans="63:63" x14ac:dyDescent="0.25">
      <c r="BK859001" s="2311"/>
    </row>
    <row r="859025" spans="63:63" x14ac:dyDescent="0.25">
      <c r="BK859025" s="2315"/>
    </row>
    <row r="859026" spans="63:63" x14ac:dyDescent="0.25">
      <c r="BK859026" s="2311"/>
    </row>
    <row r="859050" spans="63:63" x14ac:dyDescent="0.25">
      <c r="BK859050" s="2315"/>
    </row>
    <row r="859051" spans="63:63" x14ac:dyDescent="0.25">
      <c r="BK859051" s="2311"/>
    </row>
    <row r="859075" spans="63:63" x14ac:dyDescent="0.25">
      <c r="BK859075" s="2315"/>
    </row>
    <row r="859076" spans="63:63" x14ac:dyDescent="0.25">
      <c r="BK859076" s="2311"/>
    </row>
    <row r="859100" spans="63:63" x14ac:dyDescent="0.25">
      <c r="BK859100" s="2315"/>
    </row>
    <row r="859101" spans="63:63" x14ac:dyDescent="0.25">
      <c r="BK859101" s="2311"/>
    </row>
    <row r="859125" spans="63:63" x14ac:dyDescent="0.25">
      <c r="BK859125" s="2315"/>
    </row>
    <row r="859126" spans="63:63" x14ac:dyDescent="0.25">
      <c r="BK859126" s="2311"/>
    </row>
    <row r="859150" spans="63:63" x14ac:dyDescent="0.25">
      <c r="BK859150" s="2315"/>
    </row>
    <row r="859151" spans="63:63" x14ac:dyDescent="0.25">
      <c r="BK859151" s="2311"/>
    </row>
    <row r="859175" spans="63:63" x14ac:dyDescent="0.25">
      <c r="BK859175" s="2315"/>
    </row>
    <row r="859176" spans="63:63" x14ac:dyDescent="0.25">
      <c r="BK859176" s="2311"/>
    </row>
    <row r="859200" spans="63:63" x14ac:dyDescent="0.25">
      <c r="BK859200" s="2315"/>
    </row>
    <row r="859201" spans="63:63" x14ac:dyDescent="0.25">
      <c r="BK859201" s="2311"/>
    </row>
    <row r="859225" spans="63:63" x14ac:dyDescent="0.25">
      <c r="BK859225" s="2315"/>
    </row>
    <row r="859226" spans="63:63" x14ac:dyDescent="0.25">
      <c r="BK859226" s="2311"/>
    </row>
    <row r="859250" spans="63:63" x14ac:dyDescent="0.25">
      <c r="BK859250" s="2315"/>
    </row>
    <row r="859251" spans="63:63" x14ac:dyDescent="0.25">
      <c r="BK859251" s="2311"/>
    </row>
    <row r="859275" spans="63:63" x14ac:dyDescent="0.25">
      <c r="BK859275" s="2315"/>
    </row>
    <row r="859276" spans="63:63" x14ac:dyDescent="0.25">
      <c r="BK859276" s="2311"/>
    </row>
    <row r="859300" spans="63:63" x14ac:dyDescent="0.25">
      <c r="BK859300" s="2315"/>
    </row>
    <row r="859301" spans="63:63" x14ac:dyDescent="0.25">
      <c r="BK859301" s="2311"/>
    </row>
    <row r="859325" spans="63:63" x14ac:dyDescent="0.25">
      <c r="BK859325" s="2315"/>
    </row>
    <row r="859326" spans="63:63" x14ac:dyDescent="0.25">
      <c r="BK859326" s="2311"/>
    </row>
    <row r="859350" spans="63:63" x14ac:dyDescent="0.25">
      <c r="BK859350" s="2315"/>
    </row>
    <row r="859351" spans="63:63" x14ac:dyDescent="0.25">
      <c r="BK859351" s="2311"/>
    </row>
    <row r="859375" spans="63:63" x14ac:dyDescent="0.25">
      <c r="BK859375" s="2315"/>
    </row>
    <row r="859376" spans="63:63" x14ac:dyDescent="0.25">
      <c r="BK859376" s="2311"/>
    </row>
    <row r="859400" spans="63:63" x14ac:dyDescent="0.25">
      <c r="BK859400" s="2315"/>
    </row>
    <row r="859401" spans="63:63" x14ac:dyDescent="0.25">
      <c r="BK859401" s="2311"/>
    </row>
    <row r="859425" spans="63:63" x14ac:dyDescent="0.25">
      <c r="BK859425" s="2315"/>
    </row>
    <row r="859426" spans="63:63" x14ac:dyDescent="0.25">
      <c r="BK859426" s="2311"/>
    </row>
    <row r="859450" spans="63:63" x14ac:dyDescent="0.25">
      <c r="BK859450" s="2315"/>
    </row>
    <row r="859451" spans="63:63" x14ac:dyDescent="0.25">
      <c r="BK859451" s="2311"/>
    </row>
    <row r="859475" spans="63:63" x14ac:dyDescent="0.25">
      <c r="BK859475" s="2315"/>
    </row>
    <row r="859476" spans="63:63" x14ac:dyDescent="0.25">
      <c r="BK859476" s="2311"/>
    </row>
    <row r="859500" spans="63:63" x14ac:dyDescent="0.25">
      <c r="BK859500" s="2315"/>
    </row>
    <row r="859501" spans="63:63" x14ac:dyDescent="0.25">
      <c r="BK859501" s="2311"/>
    </row>
    <row r="859525" spans="63:63" x14ac:dyDescent="0.25">
      <c r="BK859525" s="2315"/>
    </row>
    <row r="859526" spans="63:63" x14ac:dyDescent="0.25">
      <c r="BK859526" s="2311"/>
    </row>
    <row r="859550" spans="63:63" x14ac:dyDescent="0.25">
      <c r="BK859550" s="2315"/>
    </row>
    <row r="859551" spans="63:63" x14ac:dyDescent="0.25">
      <c r="BK859551" s="2311"/>
    </row>
    <row r="859575" spans="63:63" x14ac:dyDescent="0.25">
      <c r="BK859575" s="2315"/>
    </row>
    <row r="859576" spans="63:63" x14ac:dyDescent="0.25">
      <c r="BK859576" s="2311"/>
    </row>
    <row r="859600" spans="63:63" x14ac:dyDescent="0.25">
      <c r="BK859600" s="2315"/>
    </row>
    <row r="859601" spans="63:63" x14ac:dyDescent="0.25">
      <c r="BK859601" s="2311"/>
    </row>
    <row r="859625" spans="63:63" x14ac:dyDescent="0.25">
      <c r="BK859625" s="2315"/>
    </row>
    <row r="859626" spans="63:63" x14ac:dyDescent="0.25">
      <c r="BK859626" s="2311"/>
    </row>
    <row r="859650" spans="63:63" x14ac:dyDescent="0.25">
      <c r="BK859650" s="2315"/>
    </row>
    <row r="859651" spans="63:63" x14ac:dyDescent="0.25">
      <c r="BK859651" s="2311"/>
    </row>
    <row r="859675" spans="63:63" x14ac:dyDescent="0.25">
      <c r="BK859675" s="2315"/>
    </row>
    <row r="859676" spans="63:63" x14ac:dyDescent="0.25">
      <c r="BK859676" s="2311"/>
    </row>
    <row r="859700" spans="63:63" x14ac:dyDescent="0.25">
      <c r="BK859700" s="2315"/>
    </row>
    <row r="859701" spans="63:63" x14ac:dyDescent="0.25">
      <c r="BK859701" s="2311"/>
    </row>
    <row r="859725" spans="63:63" x14ac:dyDescent="0.25">
      <c r="BK859725" s="2315"/>
    </row>
    <row r="859726" spans="63:63" x14ac:dyDescent="0.25">
      <c r="BK859726" s="2311"/>
    </row>
    <row r="859750" spans="63:63" x14ac:dyDescent="0.25">
      <c r="BK859750" s="2315"/>
    </row>
    <row r="859751" spans="63:63" x14ac:dyDescent="0.25">
      <c r="BK859751" s="2311"/>
    </row>
    <row r="859775" spans="63:63" x14ac:dyDescent="0.25">
      <c r="BK859775" s="2315"/>
    </row>
    <row r="859776" spans="63:63" x14ac:dyDescent="0.25">
      <c r="BK859776" s="2311"/>
    </row>
    <row r="859800" spans="63:63" x14ac:dyDescent="0.25">
      <c r="BK859800" s="2315"/>
    </row>
    <row r="859801" spans="63:63" x14ac:dyDescent="0.25">
      <c r="BK859801" s="2311"/>
    </row>
    <row r="859825" spans="63:63" x14ac:dyDescent="0.25">
      <c r="BK859825" s="2315"/>
    </row>
    <row r="859826" spans="63:63" x14ac:dyDescent="0.25">
      <c r="BK859826" s="2311"/>
    </row>
    <row r="859850" spans="63:63" x14ac:dyDescent="0.25">
      <c r="BK859850" s="2315"/>
    </row>
    <row r="859851" spans="63:63" x14ac:dyDescent="0.25">
      <c r="BK859851" s="2311"/>
    </row>
    <row r="859875" spans="63:63" x14ac:dyDescent="0.25">
      <c r="BK859875" s="2315"/>
    </row>
    <row r="859876" spans="63:63" x14ac:dyDescent="0.25">
      <c r="BK859876" s="2311"/>
    </row>
    <row r="859900" spans="63:63" x14ac:dyDescent="0.25">
      <c r="BK859900" s="2315"/>
    </row>
    <row r="859901" spans="63:63" x14ac:dyDescent="0.25">
      <c r="BK859901" s="2311"/>
    </row>
    <row r="859925" spans="63:63" x14ac:dyDescent="0.25">
      <c r="BK859925" s="2315"/>
    </row>
    <row r="859926" spans="63:63" x14ac:dyDescent="0.25">
      <c r="BK859926" s="2311"/>
    </row>
    <row r="859950" spans="63:63" x14ac:dyDescent="0.25">
      <c r="BK859950" s="2315"/>
    </row>
    <row r="859951" spans="63:63" x14ac:dyDescent="0.25">
      <c r="BK859951" s="2311"/>
    </row>
    <row r="859975" spans="63:63" x14ac:dyDescent="0.25">
      <c r="BK859975" s="2315"/>
    </row>
    <row r="859976" spans="63:63" x14ac:dyDescent="0.25">
      <c r="BK859976" s="2311"/>
    </row>
    <row r="860000" spans="63:63" x14ac:dyDescent="0.25">
      <c r="BK860000" s="2315"/>
    </row>
    <row r="860001" spans="63:63" x14ac:dyDescent="0.25">
      <c r="BK860001" s="2311"/>
    </row>
    <row r="860025" spans="63:63" x14ac:dyDescent="0.25">
      <c r="BK860025" s="2315"/>
    </row>
    <row r="860026" spans="63:63" x14ac:dyDescent="0.25">
      <c r="BK860026" s="2311"/>
    </row>
    <row r="860050" spans="63:63" x14ac:dyDescent="0.25">
      <c r="BK860050" s="2315"/>
    </row>
    <row r="860051" spans="63:63" x14ac:dyDescent="0.25">
      <c r="BK860051" s="2311"/>
    </row>
    <row r="860075" spans="63:63" x14ac:dyDescent="0.25">
      <c r="BK860075" s="2315"/>
    </row>
    <row r="860076" spans="63:63" x14ac:dyDescent="0.25">
      <c r="BK860076" s="2311"/>
    </row>
    <row r="860100" spans="63:63" x14ac:dyDescent="0.25">
      <c r="BK860100" s="2315"/>
    </row>
    <row r="860101" spans="63:63" x14ac:dyDescent="0.25">
      <c r="BK860101" s="2311"/>
    </row>
    <row r="860125" spans="63:63" x14ac:dyDescent="0.25">
      <c r="BK860125" s="2315"/>
    </row>
    <row r="860126" spans="63:63" x14ac:dyDescent="0.25">
      <c r="BK860126" s="2311"/>
    </row>
    <row r="860150" spans="63:63" x14ac:dyDescent="0.25">
      <c r="BK860150" s="2315"/>
    </row>
    <row r="860151" spans="63:63" x14ac:dyDescent="0.25">
      <c r="BK860151" s="2311"/>
    </row>
    <row r="860175" spans="63:63" x14ac:dyDescent="0.25">
      <c r="BK860175" s="2315"/>
    </row>
    <row r="860176" spans="63:63" x14ac:dyDescent="0.25">
      <c r="BK860176" s="2311"/>
    </row>
    <row r="860200" spans="63:63" x14ac:dyDescent="0.25">
      <c r="BK860200" s="2315"/>
    </row>
    <row r="860201" spans="63:63" x14ac:dyDescent="0.25">
      <c r="BK860201" s="2311"/>
    </row>
    <row r="860225" spans="63:63" x14ac:dyDescent="0.25">
      <c r="BK860225" s="2315"/>
    </row>
    <row r="860226" spans="63:63" x14ac:dyDescent="0.25">
      <c r="BK860226" s="2311"/>
    </row>
    <row r="860250" spans="63:63" x14ac:dyDescent="0.25">
      <c r="BK860250" s="2315"/>
    </row>
    <row r="860251" spans="63:63" x14ac:dyDescent="0.25">
      <c r="BK860251" s="2311"/>
    </row>
    <row r="860275" spans="63:63" x14ac:dyDescent="0.25">
      <c r="BK860275" s="2315"/>
    </row>
    <row r="860276" spans="63:63" x14ac:dyDescent="0.25">
      <c r="BK860276" s="2311"/>
    </row>
    <row r="860300" spans="63:63" x14ac:dyDescent="0.25">
      <c r="BK860300" s="2315"/>
    </row>
    <row r="860301" spans="63:63" x14ac:dyDescent="0.25">
      <c r="BK860301" s="2311"/>
    </row>
    <row r="860325" spans="63:63" x14ac:dyDescent="0.25">
      <c r="BK860325" s="2315"/>
    </row>
    <row r="860326" spans="63:63" x14ac:dyDescent="0.25">
      <c r="BK860326" s="2311"/>
    </row>
    <row r="860350" spans="63:63" x14ac:dyDescent="0.25">
      <c r="BK860350" s="2315"/>
    </row>
    <row r="860351" spans="63:63" x14ac:dyDescent="0.25">
      <c r="BK860351" s="2311"/>
    </row>
    <row r="860375" spans="63:63" x14ac:dyDescent="0.25">
      <c r="BK860375" s="2315"/>
    </row>
    <row r="860376" spans="63:63" x14ac:dyDescent="0.25">
      <c r="BK860376" s="2311"/>
    </row>
    <row r="860400" spans="63:63" x14ac:dyDescent="0.25">
      <c r="BK860400" s="2315"/>
    </row>
    <row r="860401" spans="63:63" x14ac:dyDescent="0.25">
      <c r="BK860401" s="2311"/>
    </row>
    <row r="860425" spans="63:63" x14ac:dyDescent="0.25">
      <c r="BK860425" s="2315"/>
    </row>
    <row r="860426" spans="63:63" x14ac:dyDescent="0.25">
      <c r="BK860426" s="2311"/>
    </row>
    <row r="860450" spans="63:63" x14ac:dyDescent="0.25">
      <c r="BK860450" s="2315"/>
    </row>
    <row r="860451" spans="63:63" x14ac:dyDescent="0.25">
      <c r="BK860451" s="2311"/>
    </row>
    <row r="860475" spans="63:63" x14ac:dyDescent="0.25">
      <c r="BK860475" s="2315"/>
    </row>
    <row r="860476" spans="63:63" x14ac:dyDescent="0.25">
      <c r="BK860476" s="2311"/>
    </row>
    <row r="860500" spans="63:63" x14ac:dyDescent="0.25">
      <c r="BK860500" s="2315"/>
    </row>
    <row r="860501" spans="63:63" x14ac:dyDescent="0.25">
      <c r="BK860501" s="2311"/>
    </row>
    <row r="860525" spans="63:63" x14ac:dyDescent="0.25">
      <c r="BK860525" s="2315"/>
    </row>
    <row r="860526" spans="63:63" x14ac:dyDescent="0.25">
      <c r="BK860526" s="2311"/>
    </row>
    <row r="860550" spans="63:63" x14ac:dyDescent="0.25">
      <c r="BK860550" s="2315"/>
    </row>
    <row r="860551" spans="63:63" x14ac:dyDescent="0.25">
      <c r="BK860551" s="2311"/>
    </row>
    <row r="860575" spans="63:63" x14ac:dyDescent="0.25">
      <c r="BK860575" s="2315"/>
    </row>
    <row r="860576" spans="63:63" x14ac:dyDescent="0.25">
      <c r="BK860576" s="2311"/>
    </row>
    <row r="860600" spans="63:63" x14ac:dyDescent="0.25">
      <c r="BK860600" s="2315"/>
    </row>
    <row r="860601" spans="63:63" x14ac:dyDescent="0.25">
      <c r="BK860601" s="2311"/>
    </row>
    <row r="860625" spans="63:63" x14ac:dyDescent="0.25">
      <c r="BK860625" s="2315"/>
    </row>
    <row r="860626" spans="63:63" x14ac:dyDescent="0.25">
      <c r="BK860626" s="2311"/>
    </row>
    <row r="860650" spans="63:63" x14ac:dyDescent="0.25">
      <c r="BK860650" s="2315"/>
    </row>
    <row r="860651" spans="63:63" x14ac:dyDescent="0.25">
      <c r="BK860651" s="2311"/>
    </row>
    <row r="860675" spans="63:63" x14ac:dyDescent="0.25">
      <c r="BK860675" s="2315"/>
    </row>
    <row r="860676" spans="63:63" x14ac:dyDescent="0.25">
      <c r="BK860676" s="2311"/>
    </row>
    <row r="860700" spans="63:63" x14ac:dyDescent="0.25">
      <c r="BK860700" s="2315"/>
    </row>
    <row r="860701" spans="63:63" x14ac:dyDescent="0.25">
      <c r="BK860701" s="2311"/>
    </row>
    <row r="860725" spans="63:63" x14ac:dyDescent="0.25">
      <c r="BK860725" s="2315"/>
    </row>
    <row r="860726" spans="63:63" x14ac:dyDescent="0.25">
      <c r="BK860726" s="2311"/>
    </row>
    <row r="860750" spans="63:63" x14ac:dyDescent="0.25">
      <c r="BK860750" s="2315"/>
    </row>
    <row r="860751" spans="63:63" x14ac:dyDescent="0.25">
      <c r="BK860751" s="2311"/>
    </row>
    <row r="860775" spans="63:63" x14ac:dyDescent="0.25">
      <c r="BK860775" s="2315"/>
    </row>
    <row r="860776" spans="63:63" x14ac:dyDescent="0.25">
      <c r="BK860776" s="2311"/>
    </row>
    <row r="860800" spans="63:63" x14ac:dyDescent="0.25">
      <c r="BK860800" s="2315"/>
    </row>
    <row r="860801" spans="63:63" x14ac:dyDescent="0.25">
      <c r="BK860801" s="2311"/>
    </row>
    <row r="860825" spans="63:63" x14ac:dyDescent="0.25">
      <c r="BK860825" s="2315"/>
    </row>
    <row r="860826" spans="63:63" x14ac:dyDescent="0.25">
      <c r="BK860826" s="2311"/>
    </row>
    <row r="860850" spans="63:63" x14ac:dyDescent="0.25">
      <c r="BK860850" s="2315"/>
    </row>
    <row r="860851" spans="63:63" x14ac:dyDescent="0.25">
      <c r="BK860851" s="2311"/>
    </row>
    <row r="860875" spans="63:63" x14ac:dyDescent="0.25">
      <c r="BK860875" s="2315"/>
    </row>
    <row r="860876" spans="63:63" x14ac:dyDescent="0.25">
      <c r="BK860876" s="2311"/>
    </row>
    <row r="860900" spans="63:63" x14ac:dyDescent="0.25">
      <c r="BK860900" s="2315"/>
    </row>
    <row r="860901" spans="63:63" x14ac:dyDescent="0.25">
      <c r="BK860901" s="2311"/>
    </row>
    <row r="860925" spans="63:63" x14ac:dyDescent="0.25">
      <c r="BK860925" s="2315"/>
    </row>
    <row r="860926" spans="63:63" x14ac:dyDescent="0.25">
      <c r="BK860926" s="2311"/>
    </row>
    <row r="860950" spans="63:63" x14ac:dyDescent="0.25">
      <c r="BK860950" s="2315"/>
    </row>
    <row r="860951" spans="63:63" x14ac:dyDescent="0.25">
      <c r="BK860951" s="2311"/>
    </row>
    <row r="860975" spans="63:63" x14ac:dyDescent="0.25">
      <c r="BK860975" s="2315"/>
    </row>
    <row r="860976" spans="63:63" x14ac:dyDescent="0.25">
      <c r="BK860976" s="2311"/>
    </row>
    <row r="861000" spans="63:63" x14ac:dyDescent="0.25">
      <c r="BK861000" s="2315"/>
    </row>
    <row r="861001" spans="63:63" x14ac:dyDescent="0.25">
      <c r="BK861001" s="2311"/>
    </row>
    <row r="861025" spans="63:63" x14ac:dyDescent="0.25">
      <c r="BK861025" s="2315"/>
    </row>
    <row r="861026" spans="63:63" x14ac:dyDescent="0.25">
      <c r="BK861026" s="2311"/>
    </row>
    <row r="861050" spans="63:63" x14ac:dyDescent="0.25">
      <c r="BK861050" s="2315"/>
    </row>
    <row r="861051" spans="63:63" x14ac:dyDescent="0.25">
      <c r="BK861051" s="2311"/>
    </row>
    <row r="861075" spans="63:63" x14ac:dyDescent="0.25">
      <c r="BK861075" s="2315"/>
    </row>
    <row r="861076" spans="63:63" x14ac:dyDescent="0.25">
      <c r="BK861076" s="2311"/>
    </row>
    <row r="861100" spans="63:63" x14ac:dyDescent="0.25">
      <c r="BK861100" s="2315"/>
    </row>
    <row r="861101" spans="63:63" x14ac:dyDescent="0.25">
      <c r="BK861101" s="2311"/>
    </row>
    <row r="861125" spans="63:63" x14ac:dyDescent="0.25">
      <c r="BK861125" s="2315"/>
    </row>
    <row r="861126" spans="63:63" x14ac:dyDescent="0.25">
      <c r="BK861126" s="2311"/>
    </row>
    <row r="861150" spans="63:63" x14ac:dyDescent="0.25">
      <c r="BK861150" s="2315"/>
    </row>
    <row r="861151" spans="63:63" x14ac:dyDescent="0.25">
      <c r="BK861151" s="2311"/>
    </row>
    <row r="861175" spans="63:63" x14ac:dyDescent="0.25">
      <c r="BK861175" s="2315"/>
    </row>
    <row r="861176" spans="63:63" x14ac:dyDescent="0.25">
      <c r="BK861176" s="2311"/>
    </row>
    <row r="861200" spans="63:63" x14ac:dyDescent="0.25">
      <c r="BK861200" s="2315"/>
    </row>
    <row r="861201" spans="63:63" x14ac:dyDescent="0.25">
      <c r="BK861201" s="2311"/>
    </row>
    <row r="861225" spans="63:63" x14ac:dyDescent="0.25">
      <c r="BK861225" s="2315"/>
    </row>
    <row r="861226" spans="63:63" x14ac:dyDescent="0.25">
      <c r="BK861226" s="2311"/>
    </row>
    <row r="861250" spans="63:63" x14ac:dyDescent="0.25">
      <c r="BK861250" s="2315"/>
    </row>
    <row r="861251" spans="63:63" x14ac:dyDescent="0.25">
      <c r="BK861251" s="2311"/>
    </row>
    <row r="861275" spans="63:63" x14ac:dyDescent="0.25">
      <c r="BK861275" s="2315"/>
    </row>
    <row r="861276" spans="63:63" x14ac:dyDescent="0.25">
      <c r="BK861276" s="2311"/>
    </row>
    <row r="861300" spans="63:63" x14ac:dyDescent="0.25">
      <c r="BK861300" s="2315"/>
    </row>
    <row r="861301" spans="63:63" x14ac:dyDescent="0.25">
      <c r="BK861301" s="2311"/>
    </row>
    <row r="861325" spans="63:63" x14ac:dyDescent="0.25">
      <c r="BK861325" s="2315"/>
    </row>
    <row r="861326" spans="63:63" x14ac:dyDescent="0.25">
      <c r="BK861326" s="2311"/>
    </row>
    <row r="861350" spans="63:63" x14ac:dyDescent="0.25">
      <c r="BK861350" s="2315"/>
    </row>
    <row r="861351" spans="63:63" x14ac:dyDescent="0.25">
      <c r="BK861351" s="2311"/>
    </row>
    <row r="861375" spans="63:63" x14ac:dyDescent="0.25">
      <c r="BK861375" s="2315"/>
    </row>
    <row r="861376" spans="63:63" x14ac:dyDescent="0.25">
      <c r="BK861376" s="2311"/>
    </row>
    <row r="861400" spans="63:63" x14ac:dyDescent="0.25">
      <c r="BK861400" s="2315"/>
    </row>
    <row r="861401" spans="63:63" x14ac:dyDescent="0.25">
      <c r="BK861401" s="2311"/>
    </row>
    <row r="861425" spans="63:63" x14ac:dyDescent="0.25">
      <c r="BK861425" s="2315"/>
    </row>
    <row r="861426" spans="63:63" x14ac:dyDescent="0.25">
      <c r="BK861426" s="2311"/>
    </row>
    <row r="861450" spans="63:63" x14ac:dyDescent="0.25">
      <c r="BK861450" s="2315"/>
    </row>
    <row r="861451" spans="63:63" x14ac:dyDescent="0.25">
      <c r="BK861451" s="2311"/>
    </row>
    <row r="861475" spans="63:63" x14ac:dyDescent="0.25">
      <c r="BK861475" s="2315"/>
    </row>
    <row r="861476" spans="63:63" x14ac:dyDescent="0.25">
      <c r="BK861476" s="2311"/>
    </row>
    <row r="861500" spans="63:63" x14ac:dyDescent="0.25">
      <c r="BK861500" s="2315"/>
    </row>
    <row r="861501" spans="63:63" x14ac:dyDescent="0.25">
      <c r="BK861501" s="2311"/>
    </row>
    <row r="861525" spans="63:63" x14ac:dyDescent="0.25">
      <c r="BK861525" s="2315"/>
    </row>
    <row r="861526" spans="63:63" x14ac:dyDescent="0.25">
      <c r="BK861526" s="2311"/>
    </row>
    <row r="861550" spans="63:63" x14ac:dyDescent="0.25">
      <c r="BK861550" s="2315"/>
    </row>
    <row r="861551" spans="63:63" x14ac:dyDescent="0.25">
      <c r="BK861551" s="2311"/>
    </row>
    <row r="861575" spans="63:63" x14ac:dyDescent="0.25">
      <c r="BK861575" s="2315"/>
    </row>
    <row r="861576" spans="63:63" x14ac:dyDescent="0.25">
      <c r="BK861576" s="2311"/>
    </row>
    <row r="861600" spans="63:63" x14ac:dyDescent="0.25">
      <c r="BK861600" s="2315"/>
    </row>
    <row r="861601" spans="63:63" x14ac:dyDescent="0.25">
      <c r="BK861601" s="2311"/>
    </row>
    <row r="861625" spans="63:63" x14ac:dyDescent="0.25">
      <c r="BK861625" s="2315"/>
    </row>
    <row r="861626" spans="63:63" x14ac:dyDescent="0.25">
      <c r="BK861626" s="2311"/>
    </row>
    <row r="861650" spans="63:63" x14ac:dyDescent="0.25">
      <c r="BK861650" s="2315"/>
    </row>
    <row r="861651" spans="63:63" x14ac:dyDescent="0.25">
      <c r="BK861651" s="2311"/>
    </row>
    <row r="861675" spans="63:63" x14ac:dyDescent="0.25">
      <c r="BK861675" s="2315"/>
    </row>
    <row r="861676" spans="63:63" x14ac:dyDescent="0.25">
      <c r="BK861676" s="2311"/>
    </row>
    <row r="861700" spans="63:63" x14ac:dyDescent="0.25">
      <c r="BK861700" s="2315"/>
    </row>
    <row r="861701" spans="63:63" x14ac:dyDescent="0.25">
      <c r="BK861701" s="2311"/>
    </row>
    <row r="861725" spans="63:63" x14ac:dyDescent="0.25">
      <c r="BK861725" s="2315"/>
    </row>
    <row r="861726" spans="63:63" x14ac:dyDescent="0.25">
      <c r="BK861726" s="2311"/>
    </row>
    <row r="861750" spans="63:63" x14ac:dyDescent="0.25">
      <c r="BK861750" s="2315"/>
    </row>
    <row r="861751" spans="63:63" x14ac:dyDescent="0.25">
      <c r="BK861751" s="2311"/>
    </row>
    <row r="861775" spans="63:63" x14ac:dyDescent="0.25">
      <c r="BK861775" s="2315"/>
    </row>
    <row r="861776" spans="63:63" x14ac:dyDescent="0.25">
      <c r="BK861776" s="2311"/>
    </row>
    <row r="861800" spans="63:63" x14ac:dyDescent="0.25">
      <c r="BK861800" s="2315"/>
    </row>
    <row r="861801" spans="63:63" x14ac:dyDescent="0.25">
      <c r="BK861801" s="2311"/>
    </row>
    <row r="861825" spans="63:63" x14ac:dyDescent="0.25">
      <c r="BK861825" s="2315"/>
    </row>
    <row r="861826" spans="63:63" x14ac:dyDescent="0.25">
      <c r="BK861826" s="2311"/>
    </row>
    <row r="861850" spans="63:63" x14ac:dyDescent="0.25">
      <c r="BK861850" s="2315"/>
    </row>
    <row r="861851" spans="63:63" x14ac:dyDescent="0.25">
      <c r="BK861851" s="2311"/>
    </row>
    <row r="861875" spans="63:63" x14ac:dyDescent="0.25">
      <c r="BK861875" s="2315"/>
    </row>
    <row r="861876" spans="63:63" x14ac:dyDescent="0.25">
      <c r="BK861876" s="2311"/>
    </row>
    <row r="861900" spans="63:63" x14ac:dyDescent="0.25">
      <c r="BK861900" s="2315"/>
    </row>
    <row r="861901" spans="63:63" x14ac:dyDescent="0.25">
      <c r="BK861901" s="2311"/>
    </row>
    <row r="861925" spans="63:63" x14ac:dyDescent="0.25">
      <c r="BK861925" s="2315"/>
    </row>
    <row r="861926" spans="63:63" x14ac:dyDescent="0.25">
      <c r="BK861926" s="2311"/>
    </row>
    <row r="861950" spans="63:63" x14ac:dyDescent="0.25">
      <c r="BK861950" s="2315"/>
    </row>
    <row r="861951" spans="63:63" x14ac:dyDescent="0.25">
      <c r="BK861951" s="2311"/>
    </row>
    <row r="861975" spans="63:63" x14ac:dyDescent="0.25">
      <c r="BK861975" s="2315"/>
    </row>
    <row r="861976" spans="63:63" x14ac:dyDescent="0.25">
      <c r="BK861976" s="2311"/>
    </row>
    <row r="862000" spans="63:63" x14ac:dyDescent="0.25">
      <c r="BK862000" s="2315"/>
    </row>
    <row r="862001" spans="63:63" x14ac:dyDescent="0.25">
      <c r="BK862001" s="2311"/>
    </row>
    <row r="862025" spans="63:63" x14ac:dyDescent="0.25">
      <c r="BK862025" s="2315"/>
    </row>
    <row r="862026" spans="63:63" x14ac:dyDescent="0.25">
      <c r="BK862026" s="2311"/>
    </row>
    <row r="862050" spans="63:63" x14ac:dyDescent="0.25">
      <c r="BK862050" s="2315"/>
    </row>
    <row r="862051" spans="63:63" x14ac:dyDescent="0.25">
      <c r="BK862051" s="2311"/>
    </row>
    <row r="862075" spans="63:63" x14ac:dyDescent="0.25">
      <c r="BK862075" s="2315"/>
    </row>
    <row r="862076" spans="63:63" x14ac:dyDescent="0.25">
      <c r="BK862076" s="2311"/>
    </row>
    <row r="862100" spans="63:63" x14ac:dyDescent="0.25">
      <c r="BK862100" s="2315"/>
    </row>
    <row r="862101" spans="63:63" x14ac:dyDescent="0.25">
      <c r="BK862101" s="2311"/>
    </row>
    <row r="862125" spans="63:63" x14ac:dyDescent="0.25">
      <c r="BK862125" s="2315"/>
    </row>
    <row r="862126" spans="63:63" x14ac:dyDescent="0.25">
      <c r="BK862126" s="2311"/>
    </row>
    <row r="862150" spans="63:63" x14ac:dyDescent="0.25">
      <c r="BK862150" s="2315"/>
    </row>
    <row r="862151" spans="63:63" x14ac:dyDescent="0.25">
      <c r="BK862151" s="2311"/>
    </row>
    <row r="862175" spans="63:63" x14ac:dyDescent="0.25">
      <c r="BK862175" s="2315"/>
    </row>
    <row r="862176" spans="63:63" x14ac:dyDescent="0.25">
      <c r="BK862176" s="2311"/>
    </row>
    <row r="862200" spans="63:63" x14ac:dyDescent="0.25">
      <c r="BK862200" s="2315"/>
    </row>
    <row r="862201" spans="63:63" x14ac:dyDescent="0.25">
      <c r="BK862201" s="2311"/>
    </row>
    <row r="862225" spans="63:63" x14ac:dyDescent="0.25">
      <c r="BK862225" s="2315"/>
    </row>
    <row r="862226" spans="63:63" x14ac:dyDescent="0.25">
      <c r="BK862226" s="2311"/>
    </row>
    <row r="862250" spans="63:63" x14ac:dyDescent="0.25">
      <c r="BK862250" s="2315"/>
    </row>
    <row r="862251" spans="63:63" x14ac:dyDescent="0.25">
      <c r="BK862251" s="2311"/>
    </row>
    <row r="862275" spans="63:63" x14ac:dyDescent="0.25">
      <c r="BK862275" s="2315"/>
    </row>
    <row r="862276" spans="63:63" x14ac:dyDescent="0.25">
      <c r="BK862276" s="2311"/>
    </row>
    <row r="862300" spans="63:63" x14ac:dyDescent="0.25">
      <c r="BK862300" s="2315"/>
    </row>
    <row r="862301" spans="63:63" x14ac:dyDescent="0.25">
      <c r="BK862301" s="2311"/>
    </row>
    <row r="862325" spans="63:63" x14ac:dyDescent="0.25">
      <c r="BK862325" s="2315"/>
    </row>
    <row r="862326" spans="63:63" x14ac:dyDescent="0.25">
      <c r="BK862326" s="2311"/>
    </row>
    <row r="862350" spans="63:63" x14ac:dyDescent="0.25">
      <c r="BK862350" s="2315"/>
    </row>
    <row r="862351" spans="63:63" x14ac:dyDescent="0.25">
      <c r="BK862351" s="2311"/>
    </row>
    <row r="862375" spans="63:63" x14ac:dyDescent="0.25">
      <c r="BK862375" s="2315"/>
    </row>
    <row r="862376" spans="63:63" x14ac:dyDescent="0.25">
      <c r="BK862376" s="2311"/>
    </row>
    <row r="862400" spans="63:63" x14ac:dyDescent="0.25">
      <c r="BK862400" s="2315"/>
    </row>
    <row r="862401" spans="63:63" x14ac:dyDescent="0.25">
      <c r="BK862401" s="2311"/>
    </row>
    <row r="862425" spans="63:63" x14ac:dyDescent="0.25">
      <c r="BK862425" s="2315"/>
    </row>
    <row r="862426" spans="63:63" x14ac:dyDescent="0.25">
      <c r="BK862426" s="2311"/>
    </row>
    <row r="862450" spans="63:63" x14ac:dyDescent="0.25">
      <c r="BK862450" s="2315"/>
    </row>
    <row r="862451" spans="63:63" x14ac:dyDescent="0.25">
      <c r="BK862451" s="2311"/>
    </row>
    <row r="862475" spans="63:63" x14ac:dyDescent="0.25">
      <c r="BK862475" s="2315"/>
    </row>
    <row r="862476" spans="63:63" x14ac:dyDescent="0.25">
      <c r="BK862476" s="2311"/>
    </row>
    <row r="862500" spans="63:63" x14ac:dyDescent="0.25">
      <c r="BK862500" s="2315"/>
    </row>
    <row r="862501" spans="63:63" x14ac:dyDescent="0.25">
      <c r="BK862501" s="2311"/>
    </row>
    <row r="862525" spans="63:63" x14ac:dyDescent="0.25">
      <c r="BK862525" s="2315"/>
    </row>
    <row r="862526" spans="63:63" x14ac:dyDescent="0.25">
      <c r="BK862526" s="2311"/>
    </row>
    <row r="862550" spans="63:63" x14ac:dyDescent="0.25">
      <c r="BK862550" s="2315"/>
    </row>
    <row r="862551" spans="63:63" x14ac:dyDescent="0.25">
      <c r="BK862551" s="2311"/>
    </row>
    <row r="862575" spans="63:63" x14ac:dyDescent="0.25">
      <c r="BK862575" s="2315"/>
    </row>
    <row r="862576" spans="63:63" x14ac:dyDescent="0.25">
      <c r="BK862576" s="2311"/>
    </row>
    <row r="862600" spans="63:63" x14ac:dyDescent="0.25">
      <c r="BK862600" s="2315"/>
    </row>
    <row r="862601" spans="63:63" x14ac:dyDescent="0.25">
      <c r="BK862601" s="2311"/>
    </row>
    <row r="862625" spans="63:63" x14ac:dyDescent="0.25">
      <c r="BK862625" s="2315"/>
    </row>
    <row r="862626" spans="63:63" x14ac:dyDescent="0.25">
      <c r="BK862626" s="2311"/>
    </row>
    <row r="862650" spans="63:63" x14ac:dyDescent="0.25">
      <c r="BK862650" s="2315"/>
    </row>
    <row r="862651" spans="63:63" x14ac:dyDescent="0.25">
      <c r="BK862651" s="2311"/>
    </row>
    <row r="862675" spans="63:63" x14ac:dyDescent="0.25">
      <c r="BK862675" s="2315"/>
    </row>
    <row r="862676" spans="63:63" x14ac:dyDescent="0.25">
      <c r="BK862676" s="2311"/>
    </row>
    <row r="862700" spans="63:63" x14ac:dyDescent="0.25">
      <c r="BK862700" s="2315"/>
    </row>
    <row r="862701" spans="63:63" x14ac:dyDescent="0.25">
      <c r="BK862701" s="2311"/>
    </row>
    <row r="862725" spans="63:63" x14ac:dyDescent="0.25">
      <c r="BK862725" s="2315"/>
    </row>
    <row r="862726" spans="63:63" x14ac:dyDescent="0.25">
      <c r="BK862726" s="2311"/>
    </row>
    <row r="862750" spans="63:63" x14ac:dyDescent="0.25">
      <c r="BK862750" s="2315"/>
    </row>
    <row r="862751" spans="63:63" x14ac:dyDescent="0.25">
      <c r="BK862751" s="2311"/>
    </row>
    <row r="862775" spans="63:63" x14ac:dyDescent="0.25">
      <c r="BK862775" s="2315"/>
    </row>
    <row r="862776" spans="63:63" x14ac:dyDescent="0.25">
      <c r="BK862776" s="2311"/>
    </row>
    <row r="862800" spans="63:63" x14ac:dyDescent="0.25">
      <c r="BK862800" s="2315"/>
    </row>
    <row r="862801" spans="63:63" x14ac:dyDescent="0.25">
      <c r="BK862801" s="2311"/>
    </row>
    <row r="862825" spans="63:63" x14ac:dyDescent="0.25">
      <c r="BK862825" s="2315"/>
    </row>
    <row r="862826" spans="63:63" x14ac:dyDescent="0.25">
      <c r="BK862826" s="2311"/>
    </row>
    <row r="862850" spans="63:63" x14ac:dyDescent="0.25">
      <c r="BK862850" s="2315"/>
    </row>
    <row r="862851" spans="63:63" x14ac:dyDescent="0.25">
      <c r="BK862851" s="2311"/>
    </row>
    <row r="862875" spans="63:63" x14ac:dyDescent="0.25">
      <c r="BK862875" s="2315"/>
    </row>
    <row r="862876" spans="63:63" x14ac:dyDescent="0.25">
      <c r="BK862876" s="2311"/>
    </row>
    <row r="862900" spans="63:63" x14ac:dyDescent="0.25">
      <c r="BK862900" s="2315"/>
    </row>
    <row r="862901" spans="63:63" x14ac:dyDescent="0.25">
      <c r="BK862901" s="2311"/>
    </row>
    <row r="862925" spans="63:63" x14ac:dyDescent="0.25">
      <c r="BK862925" s="2315"/>
    </row>
    <row r="862926" spans="63:63" x14ac:dyDescent="0.25">
      <c r="BK862926" s="2311"/>
    </row>
    <row r="862950" spans="63:63" x14ac:dyDescent="0.25">
      <c r="BK862950" s="2315"/>
    </row>
    <row r="862951" spans="63:63" x14ac:dyDescent="0.25">
      <c r="BK862951" s="2311"/>
    </row>
    <row r="862975" spans="63:63" x14ac:dyDescent="0.25">
      <c r="BK862975" s="2315"/>
    </row>
    <row r="862976" spans="63:63" x14ac:dyDescent="0.25">
      <c r="BK862976" s="2311"/>
    </row>
    <row r="863000" spans="63:63" x14ac:dyDescent="0.25">
      <c r="BK863000" s="2315"/>
    </row>
    <row r="863001" spans="63:63" x14ac:dyDescent="0.25">
      <c r="BK863001" s="2311"/>
    </row>
    <row r="863025" spans="63:63" x14ac:dyDescent="0.25">
      <c r="BK863025" s="2315"/>
    </row>
    <row r="863026" spans="63:63" x14ac:dyDescent="0.25">
      <c r="BK863026" s="2311"/>
    </row>
    <row r="863050" spans="63:63" x14ac:dyDescent="0.25">
      <c r="BK863050" s="2315"/>
    </row>
    <row r="863051" spans="63:63" x14ac:dyDescent="0.25">
      <c r="BK863051" s="2311"/>
    </row>
    <row r="863075" spans="63:63" x14ac:dyDescent="0.25">
      <c r="BK863075" s="2315"/>
    </row>
    <row r="863076" spans="63:63" x14ac:dyDescent="0.25">
      <c r="BK863076" s="2311"/>
    </row>
    <row r="863100" spans="63:63" x14ac:dyDescent="0.25">
      <c r="BK863100" s="2315"/>
    </row>
    <row r="863101" spans="63:63" x14ac:dyDescent="0.25">
      <c r="BK863101" s="2311"/>
    </row>
    <row r="863125" spans="63:63" x14ac:dyDescent="0.25">
      <c r="BK863125" s="2315"/>
    </row>
    <row r="863126" spans="63:63" x14ac:dyDescent="0.25">
      <c r="BK863126" s="2311"/>
    </row>
    <row r="863150" spans="63:63" x14ac:dyDescent="0.25">
      <c r="BK863150" s="2315"/>
    </row>
    <row r="863151" spans="63:63" x14ac:dyDescent="0.25">
      <c r="BK863151" s="2311"/>
    </row>
    <row r="863175" spans="63:63" x14ac:dyDescent="0.25">
      <c r="BK863175" s="2315"/>
    </row>
    <row r="863176" spans="63:63" x14ac:dyDescent="0.25">
      <c r="BK863176" s="2311"/>
    </row>
    <row r="863200" spans="63:63" x14ac:dyDescent="0.25">
      <c r="BK863200" s="2315"/>
    </row>
    <row r="863201" spans="63:63" x14ac:dyDescent="0.25">
      <c r="BK863201" s="2311"/>
    </row>
    <row r="863225" spans="63:63" x14ac:dyDescent="0.25">
      <c r="BK863225" s="2315"/>
    </row>
    <row r="863226" spans="63:63" x14ac:dyDescent="0.25">
      <c r="BK863226" s="2311"/>
    </row>
    <row r="863250" spans="63:63" x14ac:dyDescent="0.25">
      <c r="BK863250" s="2315"/>
    </row>
    <row r="863251" spans="63:63" x14ac:dyDescent="0.25">
      <c r="BK863251" s="2311"/>
    </row>
    <row r="863275" spans="63:63" x14ac:dyDescent="0.25">
      <c r="BK863275" s="2315"/>
    </row>
    <row r="863276" spans="63:63" x14ac:dyDescent="0.25">
      <c r="BK863276" s="2311"/>
    </row>
    <row r="863300" spans="63:63" x14ac:dyDescent="0.25">
      <c r="BK863300" s="2315"/>
    </row>
    <row r="863301" spans="63:63" x14ac:dyDescent="0.25">
      <c r="BK863301" s="2311"/>
    </row>
    <row r="863325" spans="63:63" x14ac:dyDescent="0.25">
      <c r="BK863325" s="2315"/>
    </row>
    <row r="863326" spans="63:63" x14ac:dyDescent="0.25">
      <c r="BK863326" s="2311"/>
    </row>
    <row r="863350" spans="63:63" x14ac:dyDescent="0.25">
      <c r="BK863350" s="2315"/>
    </row>
    <row r="863351" spans="63:63" x14ac:dyDescent="0.25">
      <c r="BK863351" s="2311"/>
    </row>
    <row r="863375" spans="63:63" x14ac:dyDescent="0.25">
      <c r="BK863375" s="2315"/>
    </row>
    <row r="863376" spans="63:63" x14ac:dyDescent="0.25">
      <c r="BK863376" s="2311"/>
    </row>
    <row r="863400" spans="63:63" x14ac:dyDescent="0.25">
      <c r="BK863400" s="2315"/>
    </row>
    <row r="863401" spans="63:63" x14ac:dyDescent="0.25">
      <c r="BK863401" s="2311"/>
    </row>
    <row r="863425" spans="63:63" x14ac:dyDescent="0.25">
      <c r="BK863425" s="2315"/>
    </row>
    <row r="863426" spans="63:63" x14ac:dyDescent="0.25">
      <c r="BK863426" s="2311"/>
    </row>
    <row r="863450" spans="63:63" x14ac:dyDescent="0.25">
      <c r="BK863450" s="2315"/>
    </row>
    <row r="863451" spans="63:63" x14ac:dyDescent="0.25">
      <c r="BK863451" s="2311"/>
    </row>
    <row r="863475" spans="63:63" x14ac:dyDescent="0.25">
      <c r="BK863475" s="2315"/>
    </row>
    <row r="863476" spans="63:63" x14ac:dyDescent="0.25">
      <c r="BK863476" s="2311"/>
    </row>
    <row r="863500" spans="63:63" x14ac:dyDescent="0.25">
      <c r="BK863500" s="2315"/>
    </row>
    <row r="863501" spans="63:63" x14ac:dyDescent="0.25">
      <c r="BK863501" s="2311"/>
    </row>
    <row r="863525" spans="63:63" x14ac:dyDescent="0.25">
      <c r="BK863525" s="2315"/>
    </row>
    <row r="863526" spans="63:63" x14ac:dyDescent="0.25">
      <c r="BK863526" s="2311"/>
    </row>
    <row r="863550" spans="63:63" x14ac:dyDescent="0.25">
      <c r="BK863550" s="2315"/>
    </row>
    <row r="863551" spans="63:63" x14ac:dyDescent="0.25">
      <c r="BK863551" s="2311"/>
    </row>
    <row r="863575" spans="63:63" x14ac:dyDescent="0.25">
      <c r="BK863575" s="2315"/>
    </row>
    <row r="863576" spans="63:63" x14ac:dyDescent="0.25">
      <c r="BK863576" s="2311"/>
    </row>
    <row r="863600" spans="63:63" x14ac:dyDescent="0.25">
      <c r="BK863600" s="2315"/>
    </row>
    <row r="863601" spans="63:63" x14ac:dyDescent="0.25">
      <c r="BK863601" s="2311"/>
    </row>
    <row r="863625" spans="63:63" x14ac:dyDescent="0.25">
      <c r="BK863625" s="2315"/>
    </row>
    <row r="863626" spans="63:63" x14ac:dyDescent="0.25">
      <c r="BK863626" s="2311"/>
    </row>
    <row r="863650" spans="63:63" x14ac:dyDescent="0.25">
      <c r="BK863650" s="2315"/>
    </row>
    <row r="863651" spans="63:63" x14ac:dyDescent="0.25">
      <c r="BK863651" s="2311"/>
    </row>
    <row r="863675" spans="63:63" x14ac:dyDescent="0.25">
      <c r="BK863675" s="2315"/>
    </row>
    <row r="863676" spans="63:63" x14ac:dyDescent="0.25">
      <c r="BK863676" s="2311"/>
    </row>
    <row r="863700" spans="63:63" x14ac:dyDescent="0.25">
      <c r="BK863700" s="2315"/>
    </row>
    <row r="863701" spans="63:63" x14ac:dyDescent="0.25">
      <c r="BK863701" s="2311"/>
    </row>
    <row r="863725" spans="63:63" x14ac:dyDescent="0.25">
      <c r="BK863725" s="2315"/>
    </row>
    <row r="863726" spans="63:63" x14ac:dyDescent="0.25">
      <c r="BK863726" s="2311"/>
    </row>
    <row r="863750" spans="63:63" x14ac:dyDescent="0.25">
      <c r="BK863750" s="2315"/>
    </row>
    <row r="863751" spans="63:63" x14ac:dyDescent="0.25">
      <c r="BK863751" s="2311"/>
    </row>
    <row r="863775" spans="63:63" x14ac:dyDescent="0.25">
      <c r="BK863775" s="2315"/>
    </row>
    <row r="863776" spans="63:63" x14ac:dyDescent="0.25">
      <c r="BK863776" s="2311"/>
    </row>
    <row r="863800" spans="63:63" x14ac:dyDescent="0.25">
      <c r="BK863800" s="2315"/>
    </row>
    <row r="863801" spans="63:63" x14ac:dyDescent="0.25">
      <c r="BK863801" s="2311"/>
    </row>
    <row r="863825" spans="63:63" x14ac:dyDescent="0.25">
      <c r="BK863825" s="2315"/>
    </row>
    <row r="863826" spans="63:63" x14ac:dyDescent="0.25">
      <c r="BK863826" s="2311"/>
    </row>
    <row r="863850" spans="63:63" x14ac:dyDescent="0.25">
      <c r="BK863850" s="2315"/>
    </row>
    <row r="863851" spans="63:63" x14ac:dyDescent="0.25">
      <c r="BK863851" s="2311"/>
    </row>
    <row r="863875" spans="63:63" x14ac:dyDescent="0.25">
      <c r="BK863875" s="2315"/>
    </row>
    <row r="863876" spans="63:63" x14ac:dyDescent="0.25">
      <c r="BK863876" s="2311"/>
    </row>
    <row r="863900" spans="63:63" x14ac:dyDescent="0.25">
      <c r="BK863900" s="2315"/>
    </row>
    <row r="863901" spans="63:63" x14ac:dyDescent="0.25">
      <c r="BK863901" s="2311"/>
    </row>
    <row r="863925" spans="63:63" x14ac:dyDescent="0.25">
      <c r="BK863925" s="2315"/>
    </row>
    <row r="863926" spans="63:63" x14ac:dyDescent="0.25">
      <c r="BK863926" s="2311"/>
    </row>
    <row r="863950" spans="63:63" x14ac:dyDescent="0.25">
      <c r="BK863950" s="2315"/>
    </row>
    <row r="863951" spans="63:63" x14ac:dyDescent="0.25">
      <c r="BK863951" s="2311"/>
    </row>
    <row r="863975" spans="63:63" x14ac:dyDescent="0.25">
      <c r="BK863975" s="2315"/>
    </row>
    <row r="863976" spans="63:63" x14ac:dyDescent="0.25">
      <c r="BK863976" s="2311"/>
    </row>
    <row r="864000" spans="63:63" x14ac:dyDescent="0.25">
      <c r="BK864000" s="2315"/>
    </row>
    <row r="864001" spans="63:63" x14ac:dyDescent="0.25">
      <c r="BK864001" s="2311"/>
    </row>
    <row r="864025" spans="63:63" x14ac:dyDescent="0.25">
      <c r="BK864025" s="2315"/>
    </row>
    <row r="864026" spans="63:63" x14ac:dyDescent="0.25">
      <c r="BK864026" s="2311"/>
    </row>
    <row r="864050" spans="63:63" x14ac:dyDescent="0.25">
      <c r="BK864050" s="2315"/>
    </row>
    <row r="864051" spans="63:63" x14ac:dyDescent="0.25">
      <c r="BK864051" s="2311"/>
    </row>
    <row r="864075" spans="63:63" x14ac:dyDescent="0.25">
      <c r="BK864075" s="2315"/>
    </row>
    <row r="864076" spans="63:63" x14ac:dyDescent="0.25">
      <c r="BK864076" s="2311"/>
    </row>
    <row r="864100" spans="63:63" x14ac:dyDescent="0.25">
      <c r="BK864100" s="2315"/>
    </row>
    <row r="864101" spans="63:63" x14ac:dyDescent="0.25">
      <c r="BK864101" s="2311"/>
    </row>
    <row r="864125" spans="63:63" x14ac:dyDescent="0.25">
      <c r="BK864125" s="2315"/>
    </row>
    <row r="864126" spans="63:63" x14ac:dyDescent="0.25">
      <c r="BK864126" s="2311"/>
    </row>
    <row r="864150" spans="63:63" x14ac:dyDescent="0.25">
      <c r="BK864150" s="2315"/>
    </row>
    <row r="864151" spans="63:63" x14ac:dyDescent="0.25">
      <c r="BK864151" s="2311"/>
    </row>
    <row r="864175" spans="63:63" x14ac:dyDescent="0.25">
      <c r="BK864175" s="2315"/>
    </row>
    <row r="864176" spans="63:63" x14ac:dyDescent="0.25">
      <c r="BK864176" s="2311"/>
    </row>
    <row r="864200" spans="63:63" x14ac:dyDescent="0.25">
      <c r="BK864200" s="2315"/>
    </row>
    <row r="864201" spans="63:63" x14ac:dyDescent="0.25">
      <c r="BK864201" s="2311"/>
    </row>
    <row r="864225" spans="63:63" x14ac:dyDescent="0.25">
      <c r="BK864225" s="2315"/>
    </row>
    <row r="864226" spans="63:63" x14ac:dyDescent="0.25">
      <c r="BK864226" s="2311"/>
    </row>
    <row r="864250" spans="63:63" x14ac:dyDescent="0.25">
      <c r="BK864250" s="2315"/>
    </row>
    <row r="864251" spans="63:63" x14ac:dyDescent="0.25">
      <c r="BK864251" s="2311"/>
    </row>
    <row r="864275" spans="63:63" x14ac:dyDescent="0.25">
      <c r="BK864275" s="2315"/>
    </row>
    <row r="864276" spans="63:63" x14ac:dyDescent="0.25">
      <c r="BK864276" s="2311"/>
    </row>
    <row r="864300" spans="63:63" x14ac:dyDescent="0.25">
      <c r="BK864300" s="2315"/>
    </row>
    <row r="864301" spans="63:63" x14ac:dyDescent="0.25">
      <c r="BK864301" s="2311"/>
    </row>
    <row r="864325" spans="63:63" x14ac:dyDescent="0.25">
      <c r="BK864325" s="2315"/>
    </row>
    <row r="864326" spans="63:63" x14ac:dyDescent="0.25">
      <c r="BK864326" s="2311"/>
    </row>
    <row r="864350" spans="63:63" x14ac:dyDescent="0.25">
      <c r="BK864350" s="2315"/>
    </row>
    <row r="864351" spans="63:63" x14ac:dyDescent="0.25">
      <c r="BK864351" s="2311"/>
    </row>
    <row r="864375" spans="63:63" x14ac:dyDescent="0.25">
      <c r="BK864375" s="2315"/>
    </row>
    <row r="864376" spans="63:63" x14ac:dyDescent="0.25">
      <c r="BK864376" s="2311"/>
    </row>
    <row r="864400" spans="63:63" x14ac:dyDescent="0.25">
      <c r="BK864400" s="2315"/>
    </row>
    <row r="864401" spans="63:63" x14ac:dyDescent="0.25">
      <c r="BK864401" s="2311"/>
    </row>
    <row r="864425" spans="63:63" x14ac:dyDescent="0.25">
      <c r="BK864425" s="2315"/>
    </row>
    <row r="864426" spans="63:63" x14ac:dyDescent="0.25">
      <c r="BK864426" s="2311"/>
    </row>
    <row r="864450" spans="63:63" x14ac:dyDescent="0.25">
      <c r="BK864450" s="2315"/>
    </row>
    <row r="864451" spans="63:63" x14ac:dyDescent="0.25">
      <c r="BK864451" s="2311"/>
    </row>
    <row r="864475" spans="63:63" x14ac:dyDescent="0.25">
      <c r="BK864475" s="2315"/>
    </row>
    <row r="864476" spans="63:63" x14ac:dyDescent="0.25">
      <c r="BK864476" s="2311"/>
    </row>
    <row r="864500" spans="63:63" x14ac:dyDescent="0.25">
      <c r="BK864500" s="2315"/>
    </row>
    <row r="864501" spans="63:63" x14ac:dyDescent="0.25">
      <c r="BK864501" s="2311"/>
    </row>
    <row r="864525" spans="63:63" x14ac:dyDescent="0.25">
      <c r="BK864525" s="2315"/>
    </row>
    <row r="864526" spans="63:63" x14ac:dyDescent="0.25">
      <c r="BK864526" s="2311"/>
    </row>
    <row r="864550" spans="63:63" x14ac:dyDescent="0.25">
      <c r="BK864550" s="2315"/>
    </row>
    <row r="864551" spans="63:63" x14ac:dyDescent="0.25">
      <c r="BK864551" s="2311"/>
    </row>
    <row r="864575" spans="63:63" x14ac:dyDescent="0.25">
      <c r="BK864575" s="2315"/>
    </row>
    <row r="864576" spans="63:63" x14ac:dyDescent="0.25">
      <c r="BK864576" s="2311"/>
    </row>
    <row r="864600" spans="63:63" x14ac:dyDescent="0.25">
      <c r="BK864600" s="2315"/>
    </row>
    <row r="864601" spans="63:63" x14ac:dyDescent="0.25">
      <c r="BK864601" s="2311"/>
    </row>
    <row r="864625" spans="63:63" x14ac:dyDescent="0.25">
      <c r="BK864625" s="2315"/>
    </row>
    <row r="864626" spans="63:63" x14ac:dyDescent="0.25">
      <c r="BK864626" s="2311"/>
    </row>
    <row r="864650" spans="63:63" x14ac:dyDescent="0.25">
      <c r="BK864650" s="2315"/>
    </row>
    <row r="864651" spans="63:63" x14ac:dyDescent="0.25">
      <c r="BK864651" s="2311"/>
    </row>
    <row r="864675" spans="63:63" x14ac:dyDescent="0.25">
      <c r="BK864675" s="2315"/>
    </row>
    <row r="864676" spans="63:63" x14ac:dyDescent="0.25">
      <c r="BK864676" s="2311"/>
    </row>
    <row r="864700" spans="63:63" x14ac:dyDescent="0.25">
      <c r="BK864700" s="2315"/>
    </row>
    <row r="864701" spans="63:63" x14ac:dyDescent="0.25">
      <c r="BK864701" s="2311"/>
    </row>
    <row r="864725" spans="63:63" x14ac:dyDescent="0.25">
      <c r="BK864725" s="2315"/>
    </row>
    <row r="864726" spans="63:63" x14ac:dyDescent="0.25">
      <c r="BK864726" s="2311"/>
    </row>
    <row r="864750" spans="63:63" x14ac:dyDescent="0.25">
      <c r="BK864750" s="2315"/>
    </row>
    <row r="864751" spans="63:63" x14ac:dyDescent="0.25">
      <c r="BK864751" s="2311"/>
    </row>
    <row r="864775" spans="63:63" x14ac:dyDescent="0.25">
      <c r="BK864775" s="2315"/>
    </row>
    <row r="864776" spans="63:63" x14ac:dyDescent="0.25">
      <c r="BK864776" s="2311"/>
    </row>
    <row r="864800" spans="63:63" x14ac:dyDescent="0.25">
      <c r="BK864800" s="2315"/>
    </row>
    <row r="864801" spans="63:63" x14ac:dyDescent="0.25">
      <c r="BK864801" s="2311"/>
    </row>
    <row r="864825" spans="63:63" x14ac:dyDescent="0.25">
      <c r="BK864825" s="2315"/>
    </row>
    <row r="864826" spans="63:63" x14ac:dyDescent="0.25">
      <c r="BK864826" s="2311"/>
    </row>
    <row r="864850" spans="63:63" x14ac:dyDescent="0.25">
      <c r="BK864850" s="2315"/>
    </row>
    <row r="864851" spans="63:63" x14ac:dyDescent="0.25">
      <c r="BK864851" s="2311"/>
    </row>
    <row r="864875" spans="63:63" x14ac:dyDescent="0.25">
      <c r="BK864875" s="2315"/>
    </row>
    <row r="864876" spans="63:63" x14ac:dyDescent="0.25">
      <c r="BK864876" s="2311"/>
    </row>
    <row r="864900" spans="63:63" x14ac:dyDescent="0.25">
      <c r="BK864900" s="2315"/>
    </row>
    <row r="864901" spans="63:63" x14ac:dyDescent="0.25">
      <c r="BK864901" s="2311"/>
    </row>
    <row r="864925" spans="63:63" x14ac:dyDescent="0.25">
      <c r="BK864925" s="2315"/>
    </row>
    <row r="864926" spans="63:63" x14ac:dyDescent="0.25">
      <c r="BK864926" s="2311"/>
    </row>
    <row r="864950" spans="63:63" x14ac:dyDescent="0.25">
      <c r="BK864950" s="2315"/>
    </row>
    <row r="864951" spans="63:63" x14ac:dyDescent="0.25">
      <c r="BK864951" s="2311"/>
    </row>
    <row r="864975" spans="63:63" x14ac:dyDescent="0.25">
      <c r="BK864975" s="2315"/>
    </row>
    <row r="864976" spans="63:63" x14ac:dyDescent="0.25">
      <c r="BK864976" s="2311"/>
    </row>
    <row r="865000" spans="63:63" x14ac:dyDescent="0.25">
      <c r="BK865000" s="2315"/>
    </row>
    <row r="865001" spans="63:63" x14ac:dyDescent="0.25">
      <c r="BK865001" s="2311"/>
    </row>
    <row r="865025" spans="63:63" x14ac:dyDescent="0.25">
      <c r="BK865025" s="2315"/>
    </row>
    <row r="865026" spans="63:63" x14ac:dyDescent="0.25">
      <c r="BK865026" s="2311"/>
    </row>
    <row r="865050" spans="63:63" x14ac:dyDescent="0.25">
      <c r="BK865050" s="2315"/>
    </row>
    <row r="865051" spans="63:63" x14ac:dyDescent="0.25">
      <c r="BK865051" s="2311"/>
    </row>
    <row r="865075" spans="63:63" x14ac:dyDescent="0.25">
      <c r="BK865075" s="2315"/>
    </row>
    <row r="865076" spans="63:63" x14ac:dyDescent="0.25">
      <c r="BK865076" s="2311"/>
    </row>
    <row r="865100" spans="63:63" x14ac:dyDescent="0.25">
      <c r="BK865100" s="2315"/>
    </row>
    <row r="865101" spans="63:63" x14ac:dyDescent="0.25">
      <c r="BK865101" s="2311"/>
    </row>
    <row r="865125" spans="63:63" x14ac:dyDescent="0.25">
      <c r="BK865125" s="2315"/>
    </row>
    <row r="865126" spans="63:63" x14ac:dyDescent="0.25">
      <c r="BK865126" s="2311"/>
    </row>
    <row r="865150" spans="63:63" x14ac:dyDescent="0.25">
      <c r="BK865150" s="2315"/>
    </row>
    <row r="865151" spans="63:63" x14ac:dyDescent="0.25">
      <c r="BK865151" s="2311"/>
    </row>
    <row r="865175" spans="63:63" x14ac:dyDescent="0.25">
      <c r="BK865175" s="2315"/>
    </row>
    <row r="865176" spans="63:63" x14ac:dyDescent="0.25">
      <c r="BK865176" s="2311"/>
    </row>
    <row r="865200" spans="63:63" x14ac:dyDescent="0.25">
      <c r="BK865200" s="2315"/>
    </row>
    <row r="865201" spans="63:63" x14ac:dyDescent="0.25">
      <c r="BK865201" s="2311"/>
    </row>
    <row r="865225" spans="63:63" x14ac:dyDescent="0.25">
      <c r="BK865225" s="2315"/>
    </row>
    <row r="865226" spans="63:63" x14ac:dyDescent="0.25">
      <c r="BK865226" s="2311"/>
    </row>
    <row r="865250" spans="63:63" x14ac:dyDescent="0.25">
      <c r="BK865250" s="2315"/>
    </row>
    <row r="865251" spans="63:63" x14ac:dyDescent="0.25">
      <c r="BK865251" s="2311"/>
    </row>
    <row r="865275" spans="63:63" x14ac:dyDescent="0.25">
      <c r="BK865275" s="2315"/>
    </row>
    <row r="865276" spans="63:63" x14ac:dyDescent="0.25">
      <c r="BK865276" s="2311"/>
    </row>
    <row r="865300" spans="63:63" x14ac:dyDescent="0.25">
      <c r="BK865300" s="2315"/>
    </row>
    <row r="865301" spans="63:63" x14ac:dyDescent="0.25">
      <c r="BK865301" s="2311"/>
    </row>
    <row r="865325" spans="63:63" x14ac:dyDescent="0.25">
      <c r="BK865325" s="2315"/>
    </row>
    <row r="865326" spans="63:63" x14ac:dyDescent="0.25">
      <c r="BK865326" s="2311"/>
    </row>
    <row r="865350" spans="63:63" x14ac:dyDescent="0.25">
      <c r="BK865350" s="2315"/>
    </row>
    <row r="865351" spans="63:63" x14ac:dyDescent="0.25">
      <c r="BK865351" s="2311"/>
    </row>
    <row r="865375" spans="63:63" x14ac:dyDescent="0.25">
      <c r="BK865375" s="2315"/>
    </row>
    <row r="865376" spans="63:63" x14ac:dyDescent="0.25">
      <c r="BK865376" s="2311"/>
    </row>
    <row r="865400" spans="63:63" x14ac:dyDescent="0.25">
      <c r="BK865400" s="2315"/>
    </row>
    <row r="865401" spans="63:63" x14ac:dyDescent="0.25">
      <c r="BK865401" s="2311"/>
    </row>
    <row r="865425" spans="63:63" x14ac:dyDescent="0.25">
      <c r="BK865425" s="2315"/>
    </row>
    <row r="865426" spans="63:63" x14ac:dyDescent="0.25">
      <c r="BK865426" s="2311"/>
    </row>
    <row r="865450" spans="63:63" x14ac:dyDescent="0.25">
      <c r="BK865450" s="2315"/>
    </row>
    <row r="865451" spans="63:63" x14ac:dyDescent="0.25">
      <c r="BK865451" s="2311"/>
    </row>
    <row r="865475" spans="63:63" x14ac:dyDescent="0.25">
      <c r="BK865475" s="2315"/>
    </row>
    <row r="865476" spans="63:63" x14ac:dyDescent="0.25">
      <c r="BK865476" s="2311"/>
    </row>
    <row r="865500" spans="63:63" x14ac:dyDescent="0.25">
      <c r="BK865500" s="2315"/>
    </row>
    <row r="865501" spans="63:63" x14ac:dyDescent="0.25">
      <c r="BK865501" s="2311"/>
    </row>
    <row r="865525" spans="63:63" x14ac:dyDescent="0.25">
      <c r="BK865525" s="2315"/>
    </row>
    <row r="865526" spans="63:63" x14ac:dyDescent="0.25">
      <c r="BK865526" s="2311"/>
    </row>
    <row r="865550" spans="63:63" x14ac:dyDescent="0.25">
      <c r="BK865550" s="2315"/>
    </row>
    <row r="865551" spans="63:63" x14ac:dyDescent="0.25">
      <c r="BK865551" s="2311"/>
    </row>
    <row r="865575" spans="63:63" x14ac:dyDescent="0.25">
      <c r="BK865575" s="2315"/>
    </row>
    <row r="865576" spans="63:63" x14ac:dyDescent="0.25">
      <c r="BK865576" s="2311"/>
    </row>
    <row r="865600" spans="63:63" x14ac:dyDescent="0.25">
      <c r="BK865600" s="2315"/>
    </row>
    <row r="865601" spans="63:63" x14ac:dyDescent="0.25">
      <c r="BK865601" s="2311"/>
    </row>
    <row r="865625" spans="63:63" x14ac:dyDescent="0.25">
      <c r="BK865625" s="2315"/>
    </row>
    <row r="865626" spans="63:63" x14ac:dyDescent="0.25">
      <c r="BK865626" s="2311"/>
    </row>
    <row r="865650" spans="63:63" x14ac:dyDescent="0.25">
      <c r="BK865650" s="2315"/>
    </row>
    <row r="865651" spans="63:63" x14ac:dyDescent="0.25">
      <c r="BK865651" s="2311"/>
    </row>
    <row r="865675" spans="63:63" x14ac:dyDescent="0.25">
      <c r="BK865675" s="2315"/>
    </row>
    <row r="865676" spans="63:63" x14ac:dyDescent="0.25">
      <c r="BK865676" s="2311"/>
    </row>
    <row r="865700" spans="63:63" x14ac:dyDescent="0.25">
      <c r="BK865700" s="2315"/>
    </row>
    <row r="865701" spans="63:63" x14ac:dyDescent="0.25">
      <c r="BK865701" s="2311"/>
    </row>
    <row r="865725" spans="63:63" x14ac:dyDescent="0.25">
      <c r="BK865725" s="2315"/>
    </row>
    <row r="865726" spans="63:63" x14ac:dyDescent="0.25">
      <c r="BK865726" s="2311"/>
    </row>
    <row r="865750" spans="63:63" x14ac:dyDescent="0.25">
      <c r="BK865750" s="2315"/>
    </row>
    <row r="865751" spans="63:63" x14ac:dyDescent="0.25">
      <c r="BK865751" s="2311"/>
    </row>
    <row r="865775" spans="63:63" x14ac:dyDescent="0.25">
      <c r="BK865775" s="2315"/>
    </row>
    <row r="865776" spans="63:63" x14ac:dyDescent="0.25">
      <c r="BK865776" s="2311"/>
    </row>
    <row r="865800" spans="63:63" x14ac:dyDescent="0.25">
      <c r="BK865800" s="2315"/>
    </row>
    <row r="865801" spans="63:63" x14ac:dyDescent="0.25">
      <c r="BK865801" s="2311"/>
    </row>
    <row r="865825" spans="63:63" x14ac:dyDescent="0.25">
      <c r="BK865825" s="2315"/>
    </row>
    <row r="865826" spans="63:63" x14ac:dyDescent="0.25">
      <c r="BK865826" s="2311"/>
    </row>
    <row r="865850" spans="63:63" x14ac:dyDescent="0.25">
      <c r="BK865850" s="2315"/>
    </row>
    <row r="865851" spans="63:63" x14ac:dyDescent="0.25">
      <c r="BK865851" s="2311"/>
    </row>
    <row r="865875" spans="63:63" x14ac:dyDescent="0.25">
      <c r="BK865875" s="2315"/>
    </row>
    <row r="865876" spans="63:63" x14ac:dyDescent="0.25">
      <c r="BK865876" s="2311"/>
    </row>
    <row r="865900" spans="63:63" x14ac:dyDescent="0.25">
      <c r="BK865900" s="2315"/>
    </row>
    <row r="865901" spans="63:63" x14ac:dyDescent="0.25">
      <c r="BK865901" s="2311"/>
    </row>
    <row r="865925" spans="63:63" x14ac:dyDescent="0.25">
      <c r="BK865925" s="2315"/>
    </row>
    <row r="865926" spans="63:63" x14ac:dyDescent="0.25">
      <c r="BK865926" s="2311"/>
    </row>
    <row r="865950" spans="63:63" x14ac:dyDescent="0.25">
      <c r="BK865950" s="2315"/>
    </row>
    <row r="865951" spans="63:63" x14ac:dyDescent="0.25">
      <c r="BK865951" s="2311"/>
    </row>
    <row r="865975" spans="63:63" x14ac:dyDescent="0.25">
      <c r="BK865975" s="2315"/>
    </row>
    <row r="865976" spans="63:63" x14ac:dyDescent="0.25">
      <c r="BK865976" s="2311"/>
    </row>
    <row r="866000" spans="63:63" x14ac:dyDescent="0.25">
      <c r="BK866000" s="2315"/>
    </row>
    <row r="866001" spans="63:63" x14ac:dyDescent="0.25">
      <c r="BK866001" s="2311"/>
    </row>
    <row r="866025" spans="63:63" x14ac:dyDescent="0.25">
      <c r="BK866025" s="2315"/>
    </row>
    <row r="866026" spans="63:63" x14ac:dyDescent="0.25">
      <c r="BK866026" s="2311"/>
    </row>
    <row r="866050" spans="63:63" x14ac:dyDescent="0.25">
      <c r="BK866050" s="2315"/>
    </row>
    <row r="866051" spans="63:63" x14ac:dyDescent="0.25">
      <c r="BK866051" s="2311"/>
    </row>
    <row r="866075" spans="63:63" x14ac:dyDescent="0.25">
      <c r="BK866075" s="2315"/>
    </row>
    <row r="866076" spans="63:63" x14ac:dyDescent="0.25">
      <c r="BK866076" s="2311"/>
    </row>
    <row r="866100" spans="63:63" x14ac:dyDescent="0.25">
      <c r="BK866100" s="2315"/>
    </row>
    <row r="866101" spans="63:63" x14ac:dyDescent="0.25">
      <c r="BK866101" s="2311"/>
    </row>
    <row r="866125" spans="63:63" x14ac:dyDescent="0.25">
      <c r="BK866125" s="2315"/>
    </row>
    <row r="866126" spans="63:63" x14ac:dyDescent="0.25">
      <c r="BK866126" s="2311"/>
    </row>
    <row r="866150" spans="63:63" x14ac:dyDescent="0.25">
      <c r="BK866150" s="2315"/>
    </row>
    <row r="866151" spans="63:63" x14ac:dyDescent="0.25">
      <c r="BK866151" s="2311"/>
    </row>
    <row r="866175" spans="63:63" x14ac:dyDescent="0.25">
      <c r="BK866175" s="2315"/>
    </row>
    <row r="866176" spans="63:63" x14ac:dyDescent="0.25">
      <c r="BK866176" s="2311"/>
    </row>
    <row r="866200" spans="63:63" x14ac:dyDescent="0.25">
      <c r="BK866200" s="2315"/>
    </row>
    <row r="866201" spans="63:63" x14ac:dyDescent="0.25">
      <c r="BK866201" s="2311"/>
    </row>
    <row r="866225" spans="63:63" x14ac:dyDescent="0.25">
      <c r="BK866225" s="2315"/>
    </row>
    <row r="866226" spans="63:63" x14ac:dyDescent="0.25">
      <c r="BK866226" s="2311"/>
    </row>
    <row r="866250" spans="63:63" x14ac:dyDescent="0.25">
      <c r="BK866250" s="2315"/>
    </row>
    <row r="866251" spans="63:63" x14ac:dyDescent="0.25">
      <c r="BK866251" s="2311"/>
    </row>
    <row r="866275" spans="63:63" x14ac:dyDescent="0.25">
      <c r="BK866275" s="2315"/>
    </row>
    <row r="866276" spans="63:63" x14ac:dyDescent="0.25">
      <c r="BK866276" s="2311"/>
    </row>
    <row r="866300" spans="63:63" x14ac:dyDescent="0.25">
      <c r="BK866300" s="2315"/>
    </row>
    <row r="866301" spans="63:63" x14ac:dyDescent="0.25">
      <c r="BK866301" s="2311"/>
    </row>
    <row r="866325" spans="63:63" x14ac:dyDescent="0.25">
      <c r="BK866325" s="2315"/>
    </row>
    <row r="866326" spans="63:63" x14ac:dyDescent="0.25">
      <c r="BK866326" s="2311"/>
    </row>
    <row r="866350" spans="63:63" x14ac:dyDescent="0.25">
      <c r="BK866350" s="2315"/>
    </row>
    <row r="866351" spans="63:63" x14ac:dyDescent="0.25">
      <c r="BK866351" s="2311"/>
    </row>
    <row r="866375" spans="63:63" x14ac:dyDescent="0.25">
      <c r="BK866375" s="2315"/>
    </row>
    <row r="866376" spans="63:63" x14ac:dyDescent="0.25">
      <c r="BK866376" s="2311"/>
    </row>
    <row r="866400" spans="63:63" x14ac:dyDescent="0.25">
      <c r="BK866400" s="2315"/>
    </row>
    <row r="866401" spans="63:63" x14ac:dyDescent="0.25">
      <c r="BK866401" s="2311"/>
    </row>
    <row r="866425" spans="63:63" x14ac:dyDescent="0.25">
      <c r="BK866425" s="2315"/>
    </row>
    <row r="866426" spans="63:63" x14ac:dyDescent="0.25">
      <c r="BK866426" s="2311"/>
    </row>
    <row r="866450" spans="63:63" x14ac:dyDescent="0.25">
      <c r="BK866450" s="2315"/>
    </row>
    <row r="866451" spans="63:63" x14ac:dyDescent="0.25">
      <c r="BK866451" s="2311"/>
    </row>
    <row r="866475" spans="63:63" x14ac:dyDescent="0.25">
      <c r="BK866475" s="2315"/>
    </row>
    <row r="866476" spans="63:63" x14ac:dyDescent="0.25">
      <c r="BK866476" s="2311"/>
    </row>
    <row r="866500" spans="63:63" x14ac:dyDescent="0.25">
      <c r="BK866500" s="2315"/>
    </row>
    <row r="866501" spans="63:63" x14ac:dyDescent="0.25">
      <c r="BK866501" s="2311"/>
    </row>
    <row r="866525" spans="63:63" x14ac:dyDescent="0.25">
      <c r="BK866525" s="2315"/>
    </row>
    <row r="866526" spans="63:63" x14ac:dyDescent="0.25">
      <c r="BK866526" s="2311"/>
    </row>
    <row r="866550" spans="63:63" x14ac:dyDescent="0.25">
      <c r="BK866550" s="2315"/>
    </row>
    <row r="866551" spans="63:63" x14ac:dyDescent="0.25">
      <c r="BK866551" s="2311"/>
    </row>
    <row r="866575" spans="63:63" x14ac:dyDescent="0.25">
      <c r="BK866575" s="2315"/>
    </row>
    <row r="866576" spans="63:63" x14ac:dyDescent="0.25">
      <c r="BK866576" s="2311"/>
    </row>
    <row r="866600" spans="63:63" x14ac:dyDescent="0.25">
      <c r="BK866600" s="2315"/>
    </row>
    <row r="866601" spans="63:63" x14ac:dyDescent="0.25">
      <c r="BK866601" s="2311"/>
    </row>
    <row r="866625" spans="63:63" x14ac:dyDescent="0.25">
      <c r="BK866625" s="2315"/>
    </row>
    <row r="866626" spans="63:63" x14ac:dyDescent="0.25">
      <c r="BK866626" s="2311"/>
    </row>
    <row r="866650" spans="63:63" x14ac:dyDescent="0.25">
      <c r="BK866650" s="2315"/>
    </row>
    <row r="866651" spans="63:63" x14ac:dyDescent="0.25">
      <c r="BK866651" s="2311"/>
    </row>
    <row r="866675" spans="63:63" x14ac:dyDescent="0.25">
      <c r="BK866675" s="2315"/>
    </row>
    <row r="866676" spans="63:63" x14ac:dyDescent="0.25">
      <c r="BK866676" s="2311"/>
    </row>
    <row r="866700" spans="63:63" x14ac:dyDescent="0.25">
      <c r="BK866700" s="2315"/>
    </row>
    <row r="866701" spans="63:63" x14ac:dyDescent="0.25">
      <c r="BK866701" s="2311"/>
    </row>
    <row r="866725" spans="63:63" x14ac:dyDescent="0.25">
      <c r="BK866725" s="2315"/>
    </row>
    <row r="866726" spans="63:63" x14ac:dyDescent="0.25">
      <c r="BK866726" s="2311"/>
    </row>
    <row r="866750" spans="63:63" x14ac:dyDescent="0.25">
      <c r="BK866750" s="2315"/>
    </row>
    <row r="866751" spans="63:63" x14ac:dyDescent="0.25">
      <c r="BK866751" s="2311"/>
    </row>
    <row r="866775" spans="63:63" x14ac:dyDescent="0.25">
      <c r="BK866775" s="2315"/>
    </row>
    <row r="866776" spans="63:63" x14ac:dyDescent="0.25">
      <c r="BK866776" s="2311"/>
    </row>
    <row r="866800" spans="63:63" x14ac:dyDescent="0.25">
      <c r="BK866800" s="2315"/>
    </row>
    <row r="866801" spans="63:63" x14ac:dyDescent="0.25">
      <c r="BK866801" s="2311"/>
    </row>
    <row r="866825" spans="63:63" x14ac:dyDescent="0.25">
      <c r="BK866825" s="2315"/>
    </row>
    <row r="866826" spans="63:63" x14ac:dyDescent="0.25">
      <c r="BK866826" s="2311"/>
    </row>
    <row r="866850" spans="63:63" x14ac:dyDescent="0.25">
      <c r="BK866850" s="2315"/>
    </row>
    <row r="866851" spans="63:63" x14ac:dyDescent="0.25">
      <c r="BK866851" s="2311"/>
    </row>
    <row r="866875" spans="63:63" x14ac:dyDescent="0.25">
      <c r="BK866875" s="2315"/>
    </row>
    <row r="866876" spans="63:63" x14ac:dyDescent="0.25">
      <c r="BK866876" s="2311"/>
    </row>
    <row r="866900" spans="63:63" x14ac:dyDescent="0.25">
      <c r="BK866900" s="2315"/>
    </row>
    <row r="866901" spans="63:63" x14ac:dyDescent="0.25">
      <c r="BK866901" s="2311"/>
    </row>
    <row r="866925" spans="63:63" x14ac:dyDescent="0.25">
      <c r="BK866925" s="2315"/>
    </row>
    <row r="866926" spans="63:63" x14ac:dyDescent="0.25">
      <c r="BK866926" s="2311"/>
    </row>
    <row r="866950" spans="63:63" x14ac:dyDescent="0.25">
      <c r="BK866950" s="2315"/>
    </row>
    <row r="866951" spans="63:63" x14ac:dyDescent="0.25">
      <c r="BK866951" s="2311"/>
    </row>
    <row r="866975" spans="63:63" x14ac:dyDescent="0.25">
      <c r="BK866975" s="2315"/>
    </row>
    <row r="866976" spans="63:63" x14ac:dyDescent="0.25">
      <c r="BK866976" s="2311"/>
    </row>
    <row r="867000" spans="63:63" x14ac:dyDescent="0.25">
      <c r="BK867000" s="2315"/>
    </row>
    <row r="867001" spans="63:63" x14ac:dyDescent="0.25">
      <c r="BK867001" s="2311"/>
    </row>
    <row r="867025" spans="63:63" x14ac:dyDescent="0.25">
      <c r="BK867025" s="2315"/>
    </row>
    <row r="867026" spans="63:63" x14ac:dyDescent="0.25">
      <c r="BK867026" s="2311"/>
    </row>
    <row r="867050" spans="63:63" x14ac:dyDescent="0.25">
      <c r="BK867050" s="2315"/>
    </row>
    <row r="867051" spans="63:63" x14ac:dyDescent="0.25">
      <c r="BK867051" s="2311"/>
    </row>
    <row r="867075" spans="63:63" x14ac:dyDescent="0.25">
      <c r="BK867075" s="2315"/>
    </row>
    <row r="867076" spans="63:63" x14ac:dyDescent="0.25">
      <c r="BK867076" s="2311"/>
    </row>
    <row r="867100" spans="63:63" x14ac:dyDescent="0.25">
      <c r="BK867100" s="2315"/>
    </row>
    <row r="867101" spans="63:63" x14ac:dyDescent="0.25">
      <c r="BK867101" s="2311"/>
    </row>
    <row r="867125" spans="63:63" x14ac:dyDescent="0.25">
      <c r="BK867125" s="2315"/>
    </row>
    <row r="867126" spans="63:63" x14ac:dyDescent="0.25">
      <c r="BK867126" s="2311"/>
    </row>
    <row r="867150" spans="63:63" x14ac:dyDescent="0.25">
      <c r="BK867150" s="2315"/>
    </row>
    <row r="867151" spans="63:63" x14ac:dyDescent="0.25">
      <c r="BK867151" s="2311"/>
    </row>
    <row r="867175" spans="63:63" x14ac:dyDescent="0.25">
      <c r="BK867175" s="2315"/>
    </row>
    <row r="867176" spans="63:63" x14ac:dyDescent="0.25">
      <c r="BK867176" s="2311"/>
    </row>
    <row r="867200" spans="63:63" x14ac:dyDescent="0.25">
      <c r="BK867200" s="2315"/>
    </row>
    <row r="867201" spans="63:63" x14ac:dyDescent="0.25">
      <c r="BK867201" s="2311"/>
    </row>
    <row r="867225" spans="63:63" x14ac:dyDescent="0.25">
      <c r="BK867225" s="2315"/>
    </row>
    <row r="867226" spans="63:63" x14ac:dyDescent="0.25">
      <c r="BK867226" s="2311"/>
    </row>
    <row r="867250" spans="63:63" x14ac:dyDescent="0.25">
      <c r="BK867250" s="2315"/>
    </row>
    <row r="867251" spans="63:63" x14ac:dyDescent="0.25">
      <c r="BK867251" s="2311"/>
    </row>
    <row r="867275" spans="63:63" x14ac:dyDescent="0.25">
      <c r="BK867275" s="2315"/>
    </row>
    <row r="867276" spans="63:63" x14ac:dyDescent="0.25">
      <c r="BK867276" s="2311"/>
    </row>
    <row r="867300" spans="63:63" x14ac:dyDescent="0.25">
      <c r="BK867300" s="2315"/>
    </row>
    <row r="867301" spans="63:63" x14ac:dyDescent="0.25">
      <c r="BK867301" s="2311"/>
    </row>
    <row r="867325" spans="63:63" x14ac:dyDescent="0.25">
      <c r="BK867325" s="2315"/>
    </row>
    <row r="867326" spans="63:63" x14ac:dyDescent="0.25">
      <c r="BK867326" s="2311"/>
    </row>
    <row r="867350" spans="63:63" x14ac:dyDescent="0.25">
      <c r="BK867350" s="2315"/>
    </row>
    <row r="867351" spans="63:63" x14ac:dyDescent="0.25">
      <c r="BK867351" s="2311"/>
    </row>
    <row r="867375" spans="63:63" x14ac:dyDescent="0.25">
      <c r="BK867375" s="2315"/>
    </row>
    <row r="867376" spans="63:63" x14ac:dyDescent="0.25">
      <c r="BK867376" s="2311"/>
    </row>
    <row r="867400" spans="63:63" x14ac:dyDescent="0.25">
      <c r="BK867400" s="2315"/>
    </row>
    <row r="867401" spans="63:63" x14ac:dyDescent="0.25">
      <c r="BK867401" s="2311"/>
    </row>
    <row r="867425" spans="63:63" x14ac:dyDescent="0.25">
      <c r="BK867425" s="2315"/>
    </row>
    <row r="867426" spans="63:63" x14ac:dyDescent="0.25">
      <c r="BK867426" s="2311"/>
    </row>
    <row r="867450" spans="63:63" x14ac:dyDescent="0.25">
      <c r="BK867450" s="2315"/>
    </row>
    <row r="867451" spans="63:63" x14ac:dyDescent="0.25">
      <c r="BK867451" s="2311"/>
    </row>
    <row r="867475" spans="63:63" x14ac:dyDescent="0.25">
      <c r="BK867475" s="2315"/>
    </row>
    <row r="867476" spans="63:63" x14ac:dyDescent="0.25">
      <c r="BK867476" s="2311"/>
    </row>
    <row r="867500" spans="63:63" x14ac:dyDescent="0.25">
      <c r="BK867500" s="2315"/>
    </row>
    <row r="867501" spans="63:63" x14ac:dyDescent="0.25">
      <c r="BK867501" s="2311"/>
    </row>
    <row r="867525" spans="63:63" x14ac:dyDescent="0.25">
      <c r="BK867525" s="2315"/>
    </row>
    <row r="867526" spans="63:63" x14ac:dyDescent="0.25">
      <c r="BK867526" s="2311"/>
    </row>
    <row r="867550" spans="63:63" x14ac:dyDescent="0.25">
      <c r="BK867550" s="2315"/>
    </row>
    <row r="867551" spans="63:63" x14ac:dyDescent="0.25">
      <c r="BK867551" s="2311"/>
    </row>
    <row r="867575" spans="63:63" x14ac:dyDescent="0.25">
      <c r="BK867575" s="2315"/>
    </row>
    <row r="867576" spans="63:63" x14ac:dyDescent="0.25">
      <c r="BK867576" s="2311"/>
    </row>
    <row r="867600" spans="63:63" x14ac:dyDescent="0.25">
      <c r="BK867600" s="2315"/>
    </row>
    <row r="867601" spans="63:63" x14ac:dyDescent="0.25">
      <c r="BK867601" s="2311"/>
    </row>
    <row r="867625" spans="63:63" x14ac:dyDescent="0.25">
      <c r="BK867625" s="2315"/>
    </row>
    <row r="867626" spans="63:63" x14ac:dyDescent="0.25">
      <c r="BK867626" s="2311"/>
    </row>
    <row r="867650" spans="63:63" x14ac:dyDescent="0.25">
      <c r="BK867650" s="2315"/>
    </row>
    <row r="867651" spans="63:63" x14ac:dyDescent="0.25">
      <c r="BK867651" s="2311"/>
    </row>
    <row r="867675" spans="63:63" x14ac:dyDescent="0.25">
      <c r="BK867675" s="2315"/>
    </row>
    <row r="867676" spans="63:63" x14ac:dyDescent="0.25">
      <c r="BK867676" s="2311"/>
    </row>
    <row r="867700" spans="63:63" x14ac:dyDescent="0.25">
      <c r="BK867700" s="2315"/>
    </row>
    <row r="867701" spans="63:63" x14ac:dyDescent="0.25">
      <c r="BK867701" s="2311"/>
    </row>
    <row r="867725" spans="63:63" x14ac:dyDescent="0.25">
      <c r="BK867725" s="2315"/>
    </row>
    <row r="867726" spans="63:63" x14ac:dyDescent="0.25">
      <c r="BK867726" s="2311"/>
    </row>
    <row r="867750" spans="63:63" x14ac:dyDescent="0.25">
      <c r="BK867750" s="2315"/>
    </row>
    <row r="867751" spans="63:63" x14ac:dyDescent="0.25">
      <c r="BK867751" s="2311"/>
    </row>
    <row r="867775" spans="63:63" x14ac:dyDescent="0.25">
      <c r="BK867775" s="2315"/>
    </row>
    <row r="867776" spans="63:63" x14ac:dyDescent="0.25">
      <c r="BK867776" s="2311"/>
    </row>
    <row r="867800" spans="63:63" x14ac:dyDescent="0.25">
      <c r="BK867800" s="2315"/>
    </row>
    <row r="867801" spans="63:63" x14ac:dyDescent="0.25">
      <c r="BK867801" s="2311"/>
    </row>
    <row r="867825" spans="63:63" x14ac:dyDescent="0.25">
      <c r="BK867825" s="2315"/>
    </row>
    <row r="867826" spans="63:63" x14ac:dyDescent="0.25">
      <c r="BK867826" s="2311"/>
    </row>
    <row r="867850" spans="63:63" x14ac:dyDescent="0.25">
      <c r="BK867850" s="2315"/>
    </row>
    <row r="867851" spans="63:63" x14ac:dyDescent="0.25">
      <c r="BK867851" s="2311"/>
    </row>
    <row r="867875" spans="63:63" x14ac:dyDescent="0.25">
      <c r="BK867875" s="2315"/>
    </row>
    <row r="867876" spans="63:63" x14ac:dyDescent="0.25">
      <c r="BK867876" s="2311"/>
    </row>
    <row r="867900" spans="63:63" x14ac:dyDescent="0.25">
      <c r="BK867900" s="2315"/>
    </row>
    <row r="867901" spans="63:63" x14ac:dyDescent="0.25">
      <c r="BK867901" s="2311"/>
    </row>
    <row r="867925" spans="63:63" x14ac:dyDescent="0.25">
      <c r="BK867925" s="2315"/>
    </row>
    <row r="867926" spans="63:63" x14ac:dyDescent="0.25">
      <c r="BK867926" s="2311"/>
    </row>
    <row r="867950" spans="63:63" x14ac:dyDescent="0.25">
      <c r="BK867950" s="2315"/>
    </row>
    <row r="867951" spans="63:63" x14ac:dyDescent="0.25">
      <c r="BK867951" s="2311"/>
    </row>
    <row r="867975" spans="63:63" x14ac:dyDescent="0.25">
      <c r="BK867975" s="2315"/>
    </row>
    <row r="867976" spans="63:63" x14ac:dyDescent="0.25">
      <c r="BK867976" s="2311"/>
    </row>
    <row r="868000" spans="63:63" x14ac:dyDescent="0.25">
      <c r="BK868000" s="2315"/>
    </row>
    <row r="868001" spans="63:63" x14ac:dyDescent="0.25">
      <c r="BK868001" s="2311"/>
    </row>
    <row r="868025" spans="63:63" x14ac:dyDescent="0.25">
      <c r="BK868025" s="2315"/>
    </row>
    <row r="868026" spans="63:63" x14ac:dyDescent="0.25">
      <c r="BK868026" s="2311"/>
    </row>
    <row r="868050" spans="63:63" x14ac:dyDescent="0.25">
      <c r="BK868050" s="2315"/>
    </row>
    <row r="868051" spans="63:63" x14ac:dyDescent="0.25">
      <c r="BK868051" s="2311"/>
    </row>
    <row r="868075" spans="63:63" x14ac:dyDescent="0.25">
      <c r="BK868075" s="2315"/>
    </row>
    <row r="868076" spans="63:63" x14ac:dyDescent="0.25">
      <c r="BK868076" s="2311"/>
    </row>
    <row r="868100" spans="63:63" x14ac:dyDescent="0.25">
      <c r="BK868100" s="2315"/>
    </row>
    <row r="868101" spans="63:63" x14ac:dyDescent="0.25">
      <c r="BK868101" s="2311"/>
    </row>
    <row r="868125" spans="63:63" x14ac:dyDescent="0.25">
      <c r="BK868125" s="2315"/>
    </row>
    <row r="868126" spans="63:63" x14ac:dyDescent="0.25">
      <c r="BK868126" s="2311"/>
    </row>
    <row r="868150" spans="63:63" x14ac:dyDescent="0.25">
      <c r="BK868150" s="2315"/>
    </row>
    <row r="868151" spans="63:63" x14ac:dyDescent="0.25">
      <c r="BK868151" s="2311"/>
    </row>
    <row r="868175" spans="63:63" x14ac:dyDescent="0.25">
      <c r="BK868175" s="2315"/>
    </row>
    <row r="868176" spans="63:63" x14ac:dyDescent="0.25">
      <c r="BK868176" s="2311"/>
    </row>
    <row r="868200" spans="63:63" x14ac:dyDescent="0.25">
      <c r="BK868200" s="2315"/>
    </row>
    <row r="868201" spans="63:63" x14ac:dyDescent="0.25">
      <c r="BK868201" s="2311"/>
    </row>
    <row r="868225" spans="63:63" x14ac:dyDescent="0.25">
      <c r="BK868225" s="2315"/>
    </row>
    <row r="868226" spans="63:63" x14ac:dyDescent="0.25">
      <c r="BK868226" s="2311"/>
    </row>
    <row r="868250" spans="63:63" x14ac:dyDescent="0.25">
      <c r="BK868250" s="2315"/>
    </row>
    <row r="868251" spans="63:63" x14ac:dyDescent="0.25">
      <c r="BK868251" s="2311"/>
    </row>
    <row r="868275" spans="63:63" x14ac:dyDescent="0.25">
      <c r="BK868275" s="2315"/>
    </row>
    <row r="868276" spans="63:63" x14ac:dyDescent="0.25">
      <c r="BK868276" s="2311"/>
    </row>
    <row r="868300" spans="63:63" x14ac:dyDescent="0.25">
      <c r="BK868300" s="2315"/>
    </row>
    <row r="868301" spans="63:63" x14ac:dyDescent="0.25">
      <c r="BK868301" s="2311"/>
    </row>
    <row r="868325" spans="63:63" x14ac:dyDescent="0.25">
      <c r="BK868325" s="2315"/>
    </row>
    <row r="868326" spans="63:63" x14ac:dyDescent="0.25">
      <c r="BK868326" s="2311"/>
    </row>
    <row r="868350" spans="63:63" x14ac:dyDescent="0.25">
      <c r="BK868350" s="2315"/>
    </row>
    <row r="868351" spans="63:63" x14ac:dyDescent="0.25">
      <c r="BK868351" s="2311"/>
    </row>
    <row r="868375" spans="63:63" x14ac:dyDescent="0.25">
      <c r="BK868375" s="2315"/>
    </row>
    <row r="868376" spans="63:63" x14ac:dyDescent="0.25">
      <c r="BK868376" s="2311"/>
    </row>
    <row r="868400" spans="63:63" x14ac:dyDescent="0.25">
      <c r="BK868400" s="2315"/>
    </row>
    <row r="868401" spans="63:63" x14ac:dyDescent="0.25">
      <c r="BK868401" s="2311"/>
    </row>
    <row r="868425" spans="63:63" x14ac:dyDescent="0.25">
      <c r="BK868425" s="2315"/>
    </row>
    <row r="868426" spans="63:63" x14ac:dyDescent="0.25">
      <c r="BK868426" s="2311"/>
    </row>
    <row r="868450" spans="63:63" x14ac:dyDescent="0.25">
      <c r="BK868450" s="2315"/>
    </row>
    <row r="868451" spans="63:63" x14ac:dyDescent="0.25">
      <c r="BK868451" s="2311"/>
    </row>
    <row r="868475" spans="63:63" x14ac:dyDescent="0.25">
      <c r="BK868475" s="2315"/>
    </row>
    <row r="868476" spans="63:63" x14ac:dyDescent="0.25">
      <c r="BK868476" s="2311"/>
    </row>
    <row r="868500" spans="63:63" x14ac:dyDescent="0.25">
      <c r="BK868500" s="2315"/>
    </row>
    <row r="868501" spans="63:63" x14ac:dyDescent="0.25">
      <c r="BK868501" s="2311"/>
    </row>
    <row r="868525" spans="63:63" x14ac:dyDescent="0.25">
      <c r="BK868525" s="2315"/>
    </row>
    <row r="868526" spans="63:63" x14ac:dyDescent="0.25">
      <c r="BK868526" s="2311"/>
    </row>
    <row r="868550" spans="63:63" x14ac:dyDescent="0.25">
      <c r="BK868550" s="2315"/>
    </row>
    <row r="868551" spans="63:63" x14ac:dyDescent="0.25">
      <c r="BK868551" s="2311"/>
    </row>
    <row r="868575" spans="63:63" x14ac:dyDescent="0.25">
      <c r="BK868575" s="2315"/>
    </row>
    <row r="868576" spans="63:63" x14ac:dyDescent="0.25">
      <c r="BK868576" s="2311"/>
    </row>
    <row r="868600" spans="63:63" x14ac:dyDescent="0.25">
      <c r="BK868600" s="2315"/>
    </row>
    <row r="868601" spans="63:63" x14ac:dyDescent="0.25">
      <c r="BK868601" s="2311"/>
    </row>
    <row r="868625" spans="63:63" x14ac:dyDescent="0.25">
      <c r="BK868625" s="2315"/>
    </row>
    <row r="868626" spans="63:63" x14ac:dyDescent="0.25">
      <c r="BK868626" s="2311"/>
    </row>
    <row r="868650" spans="63:63" x14ac:dyDescent="0.25">
      <c r="BK868650" s="2315"/>
    </row>
    <row r="868651" spans="63:63" x14ac:dyDescent="0.25">
      <c r="BK868651" s="2311"/>
    </row>
    <row r="868675" spans="63:63" x14ac:dyDescent="0.25">
      <c r="BK868675" s="2315"/>
    </row>
    <row r="868676" spans="63:63" x14ac:dyDescent="0.25">
      <c r="BK868676" s="2311"/>
    </row>
    <row r="868700" spans="63:63" x14ac:dyDescent="0.25">
      <c r="BK868700" s="2315"/>
    </row>
    <row r="868701" spans="63:63" x14ac:dyDescent="0.25">
      <c r="BK868701" s="2311"/>
    </row>
    <row r="868725" spans="63:63" x14ac:dyDescent="0.25">
      <c r="BK868725" s="2315"/>
    </row>
    <row r="868726" spans="63:63" x14ac:dyDescent="0.25">
      <c r="BK868726" s="2311"/>
    </row>
    <row r="868750" spans="63:63" x14ac:dyDescent="0.25">
      <c r="BK868750" s="2315"/>
    </row>
    <row r="868751" spans="63:63" x14ac:dyDescent="0.25">
      <c r="BK868751" s="2311"/>
    </row>
    <row r="868775" spans="63:63" x14ac:dyDescent="0.25">
      <c r="BK868775" s="2315"/>
    </row>
    <row r="868776" spans="63:63" x14ac:dyDescent="0.25">
      <c r="BK868776" s="2311"/>
    </row>
    <row r="868800" spans="63:63" x14ac:dyDescent="0.25">
      <c r="BK868800" s="2315"/>
    </row>
    <row r="868801" spans="63:63" x14ac:dyDescent="0.25">
      <c r="BK868801" s="2311"/>
    </row>
    <row r="868825" spans="63:63" x14ac:dyDescent="0.25">
      <c r="BK868825" s="2315"/>
    </row>
    <row r="868826" spans="63:63" x14ac:dyDescent="0.25">
      <c r="BK868826" s="2311"/>
    </row>
    <row r="868850" spans="63:63" x14ac:dyDescent="0.25">
      <c r="BK868850" s="2315"/>
    </row>
    <row r="868851" spans="63:63" x14ac:dyDescent="0.25">
      <c r="BK868851" s="2311"/>
    </row>
    <row r="868875" spans="63:63" x14ac:dyDescent="0.25">
      <c r="BK868875" s="2315"/>
    </row>
    <row r="868876" spans="63:63" x14ac:dyDescent="0.25">
      <c r="BK868876" s="2311"/>
    </row>
    <row r="868900" spans="63:63" x14ac:dyDescent="0.25">
      <c r="BK868900" s="2315"/>
    </row>
    <row r="868901" spans="63:63" x14ac:dyDescent="0.25">
      <c r="BK868901" s="2311"/>
    </row>
    <row r="868925" spans="63:63" x14ac:dyDescent="0.25">
      <c r="BK868925" s="2315"/>
    </row>
    <row r="868926" spans="63:63" x14ac:dyDescent="0.25">
      <c r="BK868926" s="2311"/>
    </row>
    <row r="868950" spans="63:63" x14ac:dyDescent="0.25">
      <c r="BK868950" s="2315"/>
    </row>
    <row r="868951" spans="63:63" x14ac:dyDescent="0.25">
      <c r="BK868951" s="2311"/>
    </row>
    <row r="868975" spans="63:63" x14ac:dyDescent="0.25">
      <c r="BK868975" s="2315"/>
    </row>
    <row r="868976" spans="63:63" x14ac:dyDescent="0.25">
      <c r="BK868976" s="2311"/>
    </row>
    <row r="869000" spans="63:63" x14ac:dyDescent="0.25">
      <c r="BK869000" s="2315"/>
    </row>
    <row r="869001" spans="63:63" x14ac:dyDescent="0.25">
      <c r="BK869001" s="2311"/>
    </row>
    <row r="869025" spans="63:63" x14ac:dyDescent="0.25">
      <c r="BK869025" s="2315"/>
    </row>
    <row r="869026" spans="63:63" x14ac:dyDescent="0.25">
      <c r="BK869026" s="2311"/>
    </row>
    <row r="869050" spans="63:63" x14ac:dyDescent="0.25">
      <c r="BK869050" s="2315"/>
    </row>
    <row r="869051" spans="63:63" x14ac:dyDescent="0.25">
      <c r="BK869051" s="2311"/>
    </row>
    <row r="869075" spans="63:63" x14ac:dyDescent="0.25">
      <c r="BK869075" s="2315"/>
    </row>
    <row r="869076" spans="63:63" x14ac:dyDescent="0.25">
      <c r="BK869076" s="2311"/>
    </row>
    <row r="869100" spans="63:63" x14ac:dyDescent="0.25">
      <c r="BK869100" s="2315"/>
    </row>
    <row r="869101" spans="63:63" x14ac:dyDescent="0.25">
      <c r="BK869101" s="2311"/>
    </row>
    <row r="869125" spans="63:63" x14ac:dyDescent="0.25">
      <c r="BK869125" s="2315"/>
    </row>
    <row r="869126" spans="63:63" x14ac:dyDescent="0.25">
      <c r="BK869126" s="2311"/>
    </row>
    <row r="869150" spans="63:63" x14ac:dyDescent="0.25">
      <c r="BK869150" s="2315"/>
    </row>
    <row r="869151" spans="63:63" x14ac:dyDescent="0.25">
      <c r="BK869151" s="2311"/>
    </row>
    <row r="869175" spans="63:63" x14ac:dyDescent="0.25">
      <c r="BK869175" s="2315"/>
    </row>
    <row r="869176" spans="63:63" x14ac:dyDescent="0.25">
      <c r="BK869176" s="2311"/>
    </row>
    <row r="869200" spans="63:63" x14ac:dyDescent="0.25">
      <c r="BK869200" s="2315"/>
    </row>
    <row r="869201" spans="63:63" x14ac:dyDescent="0.25">
      <c r="BK869201" s="2311"/>
    </row>
    <row r="869225" spans="63:63" x14ac:dyDescent="0.25">
      <c r="BK869225" s="2315"/>
    </row>
    <row r="869226" spans="63:63" x14ac:dyDescent="0.25">
      <c r="BK869226" s="2311"/>
    </row>
    <row r="869250" spans="63:63" x14ac:dyDescent="0.25">
      <c r="BK869250" s="2315"/>
    </row>
    <row r="869251" spans="63:63" x14ac:dyDescent="0.25">
      <c r="BK869251" s="2311"/>
    </row>
    <row r="869275" spans="63:63" x14ac:dyDescent="0.25">
      <c r="BK869275" s="2315"/>
    </row>
    <row r="869276" spans="63:63" x14ac:dyDescent="0.25">
      <c r="BK869276" s="2311"/>
    </row>
    <row r="869300" spans="63:63" x14ac:dyDescent="0.25">
      <c r="BK869300" s="2315"/>
    </row>
    <row r="869301" spans="63:63" x14ac:dyDescent="0.25">
      <c r="BK869301" s="2311"/>
    </row>
    <row r="869325" spans="63:63" x14ac:dyDescent="0.25">
      <c r="BK869325" s="2315"/>
    </row>
    <row r="869326" spans="63:63" x14ac:dyDescent="0.25">
      <c r="BK869326" s="2311"/>
    </row>
    <row r="869350" spans="63:63" x14ac:dyDescent="0.25">
      <c r="BK869350" s="2315"/>
    </row>
    <row r="869351" spans="63:63" x14ac:dyDescent="0.25">
      <c r="BK869351" s="2311"/>
    </row>
    <row r="869375" spans="63:63" x14ac:dyDescent="0.25">
      <c r="BK869375" s="2315"/>
    </row>
    <row r="869376" spans="63:63" x14ac:dyDescent="0.25">
      <c r="BK869376" s="2311"/>
    </row>
    <row r="869400" spans="63:63" x14ac:dyDescent="0.25">
      <c r="BK869400" s="2315"/>
    </row>
    <row r="869401" spans="63:63" x14ac:dyDescent="0.25">
      <c r="BK869401" s="2311"/>
    </row>
    <row r="869425" spans="63:63" x14ac:dyDescent="0.25">
      <c r="BK869425" s="2315"/>
    </row>
    <row r="869426" spans="63:63" x14ac:dyDescent="0.25">
      <c r="BK869426" s="2311"/>
    </row>
    <row r="869450" spans="63:63" x14ac:dyDescent="0.25">
      <c r="BK869450" s="2315"/>
    </row>
    <row r="869451" spans="63:63" x14ac:dyDescent="0.25">
      <c r="BK869451" s="2311"/>
    </row>
    <row r="869475" spans="63:63" x14ac:dyDescent="0.25">
      <c r="BK869475" s="2315"/>
    </row>
    <row r="869476" spans="63:63" x14ac:dyDescent="0.25">
      <c r="BK869476" s="2311"/>
    </row>
    <row r="869500" spans="63:63" x14ac:dyDescent="0.25">
      <c r="BK869500" s="2315"/>
    </row>
    <row r="869501" spans="63:63" x14ac:dyDescent="0.25">
      <c r="BK869501" s="2311"/>
    </row>
    <row r="869525" spans="63:63" x14ac:dyDescent="0.25">
      <c r="BK869525" s="2315"/>
    </row>
    <row r="869526" spans="63:63" x14ac:dyDescent="0.25">
      <c r="BK869526" s="2311"/>
    </row>
    <row r="869550" spans="63:63" x14ac:dyDescent="0.25">
      <c r="BK869550" s="2315"/>
    </row>
    <row r="869551" spans="63:63" x14ac:dyDescent="0.25">
      <c r="BK869551" s="2311"/>
    </row>
    <row r="869575" spans="63:63" x14ac:dyDescent="0.25">
      <c r="BK869575" s="2315"/>
    </row>
    <row r="869576" spans="63:63" x14ac:dyDescent="0.25">
      <c r="BK869576" s="2311"/>
    </row>
    <row r="869600" spans="63:63" x14ac:dyDescent="0.25">
      <c r="BK869600" s="2315"/>
    </row>
    <row r="869601" spans="63:63" x14ac:dyDescent="0.25">
      <c r="BK869601" s="2311"/>
    </row>
    <row r="869625" spans="63:63" x14ac:dyDescent="0.25">
      <c r="BK869625" s="2315"/>
    </row>
    <row r="869626" spans="63:63" x14ac:dyDescent="0.25">
      <c r="BK869626" s="2311"/>
    </row>
    <row r="869650" spans="63:63" x14ac:dyDescent="0.25">
      <c r="BK869650" s="2315"/>
    </row>
    <row r="869651" spans="63:63" x14ac:dyDescent="0.25">
      <c r="BK869651" s="2311"/>
    </row>
    <row r="869675" spans="63:63" x14ac:dyDescent="0.25">
      <c r="BK869675" s="2315"/>
    </row>
    <row r="869676" spans="63:63" x14ac:dyDescent="0.25">
      <c r="BK869676" s="2311"/>
    </row>
    <row r="869700" spans="63:63" x14ac:dyDescent="0.25">
      <c r="BK869700" s="2315"/>
    </row>
    <row r="869701" spans="63:63" x14ac:dyDescent="0.25">
      <c r="BK869701" s="2311"/>
    </row>
    <row r="869725" spans="63:63" x14ac:dyDescent="0.25">
      <c r="BK869725" s="2315"/>
    </row>
    <row r="869726" spans="63:63" x14ac:dyDescent="0.25">
      <c r="BK869726" s="2311"/>
    </row>
    <row r="869750" spans="63:63" x14ac:dyDescent="0.25">
      <c r="BK869750" s="2315"/>
    </row>
    <row r="869751" spans="63:63" x14ac:dyDescent="0.25">
      <c r="BK869751" s="2311"/>
    </row>
    <row r="869775" spans="63:63" x14ac:dyDescent="0.25">
      <c r="BK869775" s="2315"/>
    </row>
    <row r="869776" spans="63:63" x14ac:dyDescent="0.25">
      <c r="BK869776" s="2311"/>
    </row>
    <row r="869800" spans="63:63" x14ac:dyDescent="0.25">
      <c r="BK869800" s="2315"/>
    </row>
    <row r="869801" spans="63:63" x14ac:dyDescent="0.25">
      <c r="BK869801" s="2311"/>
    </row>
    <row r="869825" spans="63:63" x14ac:dyDescent="0.25">
      <c r="BK869825" s="2315"/>
    </row>
    <row r="869826" spans="63:63" x14ac:dyDescent="0.25">
      <c r="BK869826" s="2311"/>
    </row>
    <row r="869850" spans="63:63" x14ac:dyDescent="0.25">
      <c r="BK869850" s="2315"/>
    </row>
    <row r="869851" spans="63:63" x14ac:dyDescent="0.25">
      <c r="BK869851" s="2311"/>
    </row>
    <row r="869875" spans="63:63" x14ac:dyDescent="0.25">
      <c r="BK869875" s="2315"/>
    </row>
    <row r="869876" spans="63:63" x14ac:dyDescent="0.25">
      <c r="BK869876" s="2311"/>
    </row>
    <row r="869900" spans="63:63" x14ac:dyDescent="0.25">
      <c r="BK869900" s="2315"/>
    </row>
    <row r="869901" spans="63:63" x14ac:dyDescent="0.25">
      <c r="BK869901" s="2311"/>
    </row>
    <row r="869925" spans="63:63" x14ac:dyDescent="0.25">
      <c r="BK869925" s="2315"/>
    </row>
    <row r="869926" spans="63:63" x14ac:dyDescent="0.25">
      <c r="BK869926" s="2311"/>
    </row>
    <row r="869950" spans="63:63" x14ac:dyDescent="0.25">
      <c r="BK869950" s="2315"/>
    </row>
    <row r="869951" spans="63:63" x14ac:dyDescent="0.25">
      <c r="BK869951" s="2311"/>
    </row>
    <row r="869975" spans="63:63" x14ac:dyDescent="0.25">
      <c r="BK869975" s="2315"/>
    </row>
    <row r="869976" spans="63:63" x14ac:dyDescent="0.25">
      <c r="BK869976" s="2311"/>
    </row>
    <row r="870000" spans="63:63" x14ac:dyDescent="0.25">
      <c r="BK870000" s="2315"/>
    </row>
    <row r="870001" spans="63:63" x14ac:dyDescent="0.25">
      <c r="BK870001" s="2311"/>
    </row>
    <row r="870025" spans="63:63" x14ac:dyDescent="0.25">
      <c r="BK870025" s="2315"/>
    </row>
    <row r="870026" spans="63:63" x14ac:dyDescent="0.25">
      <c r="BK870026" s="2311"/>
    </row>
    <row r="870050" spans="63:63" x14ac:dyDescent="0.25">
      <c r="BK870050" s="2315"/>
    </row>
    <row r="870051" spans="63:63" x14ac:dyDescent="0.25">
      <c r="BK870051" s="2311"/>
    </row>
    <row r="870075" spans="63:63" x14ac:dyDescent="0.25">
      <c r="BK870075" s="2315"/>
    </row>
    <row r="870076" spans="63:63" x14ac:dyDescent="0.25">
      <c r="BK870076" s="2311"/>
    </row>
    <row r="870100" spans="63:63" x14ac:dyDescent="0.25">
      <c r="BK870100" s="2315"/>
    </row>
    <row r="870101" spans="63:63" x14ac:dyDescent="0.25">
      <c r="BK870101" s="2311"/>
    </row>
    <row r="870125" spans="63:63" x14ac:dyDescent="0.25">
      <c r="BK870125" s="2315"/>
    </row>
    <row r="870126" spans="63:63" x14ac:dyDescent="0.25">
      <c r="BK870126" s="2311"/>
    </row>
    <row r="870150" spans="63:63" x14ac:dyDescent="0.25">
      <c r="BK870150" s="2315"/>
    </row>
    <row r="870151" spans="63:63" x14ac:dyDescent="0.25">
      <c r="BK870151" s="2311"/>
    </row>
    <row r="870175" spans="63:63" x14ac:dyDescent="0.25">
      <c r="BK870175" s="2315"/>
    </row>
    <row r="870176" spans="63:63" x14ac:dyDescent="0.25">
      <c r="BK870176" s="2311"/>
    </row>
    <row r="870200" spans="63:63" x14ac:dyDescent="0.25">
      <c r="BK870200" s="2315"/>
    </row>
    <row r="870201" spans="63:63" x14ac:dyDescent="0.25">
      <c r="BK870201" s="2311"/>
    </row>
    <row r="870225" spans="63:63" x14ac:dyDescent="0.25">
      <c r="BK870225" s="2315"/>
    </row>
    <row r="870226" spans="63:63" x14ac:dyDescent="0.25">
      <c r="BK870226" s="2311"/>
    </row>
    <row r="870250" spans="63:63" x14ac:dyDescent="0.25">
      <c r="BK870250" s="2315"/>
    </row>
    <row r="870251" spans="63:63" x14ac:dyDescent="0.25">
      <c r="BK870251" s="2311"/>
    </row>
    <row r="870275" spans="63:63" x14ac:dyDescent="0.25">
      <c r="BK870275" s="2315"/>
    </row>
    <row r="870276" spans="63:63" x14ac:dyDescent="0.25">
      <c r="BK870276" s="2311"/>
    </row>
    <row r="870300" spans="63:63" x14ac:dyDescent="0.25">
      <c r="BK870300" s="2315"/>
    </row>
    <row r="870301" spans="63:63" x14ac:dyDescent="0.25">
      <c r="BK870301" s="2311"/>
    </row>
    <row r="870325" spans="63:63" x14ac:dyDescent="0.25">
      <c r="BK870325" s="2315"/>
    </row>
    <row r="870326" spans="63:63" x14ac:dyDescent="0.25">
      <c r="BK870326" s="2311"/>
    </row>
    <row r="870350" spans="63:63" x14ac:dyDescent="0.25">
      <c r="BK870350" s="2315"/>
    </row>
    <row r="870351" spans="63:63" x14ac:dyDescent="0.25">
      <c r="BK870351" s="2311"/>
    </row>
    <row r="870375" spans="63:63" x14ac:dyDescent="0.25">
      <c r="BK870375" s="2315"/>
    </row>
    <row r="870376" spans="63:63" x14ac:dyDescent="0.25">
      <c r="BK870376" s="2311"/>
    </row>
    <row r="870400" spans="63:63" x14ac:dyDescent="0.25">
      <c r="BK870400" s="2315"/>
    </row>
    <row r="870401" spans="63:63" x14ac:dyDescent="0.25">
      <c r="BK870401" s="2311"/>
    </row>
    <row r="870425" spans="63:63" x14ac:dyDescent="0.25">
      <c r="BK870425" s="2315"/>
    </row>
    <row r="870426" spans="63:63" x14ac:dyDescent="0.25">
      <c r="BK870426" s="2311"/>
    </row>
    <row r="870450" spans="63:63" x14ac:dyDescent="0.25">
      <c r="BK870450" s="2315"/>
    </row>
    <row r="870451" spans="63:63" x14ac:dyDescent="0.25">
      <c r="BK870451" s="2311"/>
    </row>
    <row r="870475" spans="63:63" x14ac:dyDescent="0.25">
      <c r="BK870475" s="2315"/>
    </row>
    <row r="870476" spans="63:63" x14ac:dyDescent="0.25">
      <c r="BK870476" s="2311"/>
    </row>
    <row r="870500" spans="63:63" x14ac:dyDescent="0.25">
      <c r="BK870500" s="2315"/>
    </row>
    <row r="870501" spans="63:63" x14ac:dyDescent="0.25">
      <c r="BK870501" s="2311"/>
    </row>
    <row r="870525" spans="63:63" x14ac:dyDescent="0.25">
      <c r="BK870525" s="2315"/>
    </row>
    <row r="870526" spans="63:63" x14ac:dyDescent="0.25">
      <c r="BK870526" s="2311"/>
    </row>
    <row r="870550" spans="63:63" x14ac:dyDescent="0.25">
      <c r="BK870550" s="2315"/>
    </row>
    <row r="870551" spans="63:63" x14ac:dyDescent="0.25">
      <c r="BK870551" s="2311"/>
    </row>
    <row r="870575" spans="63:63" x14ac:dyDescent="0.25">
      <c r="BK870575" s="2315"/>
    </row>
    <row r="870576" spans="63:63" x14ac:dyDescent="0.25">
      <c r="BK870576" s="2311"/>
    </row>
    <row r="870600" spans="63:63" x14ac:dyDescent="0.25">
      <c r="BK870600" s="2315"/>
    </row>
    <row r="870601" spans="63:63" x14ac:dyDescent="0.25">
      <c r="BK870601" s="2311"/>
    </row>
    <row r="870625" spans="63:63" x14ac:dyDescent="0.25">
      <c r="BK870625" s="2315"/>
    </row>
    <row r="870626" spans="63:63" x14ac:dyDescent="0.25">
      <c r="BK870626" s="2311"/>
    </row>
    <row r="870650" spans="63:63" x14ac:dyDescent="0.25">
      <c r="BK870650" s="2315"/>
    </row>
    <row r="870651" spans="63:63" x14ac:dyDescent="0.25">
      <c r="BK870651" s="2311"/>
    </row>
    <row r="870675" spans="63:63" x14ac:dyDescent="0.25">
      <c r="BK870675" s="2315"/>
    </row>
    <row r="870676" spans="63:63" x14ac:dyDescent="0.25">
      <c r="BK870676" s="2311"/>
    </row>
    <row r="870700" spans="63:63" x14ac:dyDescent="0.25">
      <c r="BK870700" s="2315"/>
    </row>
    <row r="870701" spans="63:63" x14ac:dyDescent="0.25">
      <c r="BK870701" s="2311"/>
    </row>
    <row r="870725" spans="63:63" x14ac:dyDescent="0.25">
      <c r="BK870725" s="2315"/>
    </row>
    <row r="870726" spans="63:63" x14ac:dyDescent="0.25">
      <c r="BK870726" s="2311"/>
    </row>
    <row r="870750" spans="63:63" x14ac:dyDescent="0.25">
      <c r="BK870750" s="2315"/>
    </row>
    <row r="870751" spans="63:63" x14ac:dyDescent="0.25">
      <c r="BK870751" s="2311"/>
    </row>
    <row r="870775" spans="63:63" x14ac:dyDescent="0.25">
      <c r="BK870775" s="2315"/>
    </row>
    <row r="870776" spans="63:63" x14ac:dyDescent="0.25">
      <c r="BK870776" s="2311"/>
    </row>
    <row r="870800" spans="63:63" x14ac:dyDescent="0.25">
      <c r="BK870800" s="2315"/>
    </row>
    <row r="870801" spans="63:63" x14ac:dyDescent="0.25">
      <c r="BK870801" s="2311"/>
    </row>
    <row r="870825" spans="63:63" x14ac:dyDescent="0.25">
      <c r="BK870825" s="2315"/>
    </row>
    <row r="870826" spans="63:63" x14ac:dyDescent="0.25">
      <c r="BK870826" s="2311"/>
    </row>
    <row r="870850" spans="63:63" x14ac:dyDescent="0.25">
      <c r="BK870850" s="2315"/>
    </row>
    <row r="870851" spans="63:63" x14ac:dyDescent="0.25">
      <c r="BK870851" s="2311"/>
    </row>
    <row r="870875" spans="63:63" x14ac:dyDescent="0.25">
      <c r="BK870875" s="2315"/>
    </row>
    <row r="870876" spans="63:63" x14ac:dyDescent="0.25">
      <c r="BK870876" s="2311"/>
    </row>
    <row r="870900" spans="63:63" x14ac:dyDescent="0.25">
      <c r="BK870900" s="2315"/>
    </row>
    <row r="870901" spans="63:63" x14ac:dyDescent="0.25">
      <c r="BK870901" s="2311"/>
    </row>
    <row r="870925" spans="63:63" x14ac:dyDescent="0.25">
      <c r="BK870925" s="2315"/>
    </row>
    <row r="870926" spans="63:63" x14ac:dyDescent="0.25">
      <c r="BK870926" s="2311"/>
    </row>
    <row r="870950" spans="63:63" x14ac:dyDescent="0.25">
      <c r="BK870950" s="2315"/>
    </row>
    <row r="870951" spans="63:63" x14ac:dyDescent="0.25">
      <c r="BK870951" s="2311"/>
    </row>
    <row r="870975" spans="63:63" x14ac:dyDescent="0.25">
      <c r="BK870975" s="2315"/>
    </row>
    <row r="870976" spans="63:63" x14ac:dyDescent="0.25">
      <c r="BK870976" s="2311"/>
    </row>
    <row r="871000" spans="63:63" x14ac:dyDescent="0.25">
      <c r="BK871000" s="2315"/>
    </row>
    <row r="871001" spans="63:63" x14ac:dyDescent="0.25">
      <c r="BK871001" s="2311"/>
    </row>
    <row r="871025" spans="63:63" x14ac:dyDescent="0.25">
      <c r="BK871025" s="2315"/>
    </row>
    <row r="871026" spans="63:63" x14ac:dyDescent="0.25">
      <c r="BK871026" s="2311"/>
    </row>
    <row r="871050" spans="63:63" x14ac:dyDescent="0.25">
      <c r="BK871050" s="2315"/>
    </row>
    <row r="871051" spans="63:63" x14ac:dyDescent="0.25">
      <c r="BK871051" s="2311"/>
    </row>
    <row r="871075" spans="63:63" x14ac:dyDescent="0.25">
      <c r="BK871075" s="2315"/>
    </row>
    <row r="871076" spans="63:63" x14ac:dyDescent="0.25">
      <c r="BK871076" s="2311"/>
    </row>
    <row r="871100" spans="63:63" x14ac:dyDescent="0.25">
      <c r="BK871100" s="2315"/>
    </row>
    <row r="871101" spans="63:63" x14ac:dyDescent="0.25">
      <c r="BK871101" s="2311"/>
    </row>
    <row r="871125" spans="63:63" x14ac:dyDescent="0.25">
      <c r="BK871125" s="2315"/>
    </row>
    <row r="871126" spans="63:63" x14ac:dyDescent="0.25">
      <c r="BK871126" s="2311"/>
    </row>
    <row r="871150" spans="63:63" x14ac:dyDescent="0.25">
      <c r="BK871150" s="2315"/>
    </row>
    <row r="871151" spans="63:63" x14ac:dyDescent="0.25">
      <c r="BK871151" s="2311"/>
    </row>
    <row r="871175" spans="63:63" x14ac:dyDescent="0.25">
      <c r="BK871175" s="2315"/>
    </row>
    <row r="871176" spans="63:63" x14ac:dyDescent="0.25">
      <c r="BK871176" s="2311"/>
    </row>
    <row r="871200" spans="63:63" x14ac:dyDescent="0.25">
      <c r="BK871200" s="2315"/>
    </row>
    <row r="871201" spans="63:63" x14ac:dyDescent="0.25">
      <c r="BK871201" s="2311"/>
    </row>
    <row r="871225" spans="63:63" x14ac:dyDescent="0.25">
      <c r="BK871225" s="2315"/>
    </row>
    <row r="871226" spans="63:63" x14ac:dyDescent="0.25">
      <c r="BK871226" s="2311"/>
    </row>
    <row r="871250" spans="63:63" x14ac:dyDescent="0.25">
      <c r="BK871250" s="2315"/>
    </row>
    <row r="871251" spans="63:63" x14ac:dyDescent="0.25">
      <c r="BK871251" s="2311"/>
    </row>
    <row r="871275" spans="63:63" x14ac:dyDescent="0.25">
      <c r="BK871275" s="2315"/>
    </row>
    <row r="871276" spans="63:63" x14ac:dyDescent="0.25">
      <c r="BK871276" s="2311"/>
    </row>
    <row r="871300" spans="63:63" x14ac:dyDescent="0.25">
      <c r="BK871300" s="2315"/>
    </row>
    <row r="871301" spans="63:63" x14ac:dyDescent="0.25">
      <c r="BK871301" s="2311"/>
    </row>
    <row r="871325" spans="63:63" x14ac:dyDescent="0.25">
      <c r="BK871325" s="2315"/>
    </row>
    <row r="871326" spans="63:63" x14ac:dyDescent="0.25">
      <c r="BK871326" s="2311"/>
    </row>
    <row r="871350" spans="63:63" x14ac:dyDescent="0.25">
      <c r="BK871350" s="2315"/>
    </row>
    <row r="871351" spans="63:63" x14ac:dyDescent="0.25">
      <c r="BK871351" s="2311"/>
    </row>
    <row r="871375" spans="63:63" x14ac:dyDescent="0.25">
      <c r="BK871375" s="2315"/>
    </row>
    <row r="871376" spans="63:63" x14ac:dyDescent="0.25">
      <c r="BK871376" s="2311"/>
    </row>
    <row r="871400" spans="63:63" x14ac:dyDescent="0.25">
      <c r="BK871400" s="2315"/>
    </row>
    <row r="871401" spans="63:63" x14ac:dyDescent="0.25">
      <c r="BK871401" s="2311"/>
    </row>
    <row r="871425" spans="63:63" x14ac:dyDescent="0.25">
      <c r="BK871425" s="2315"/>
    </row>
    <row r="871426" spans="63:63" x14ac:dyDescent="0.25">
      <c r="BK871426" s="2311"/>
    </row>
    <row r="871450" spans="63:63" x14ac:dyDescent="0.25">
      <c r="BK871450" s="2315"/>
    </row>
    <row r="871451" spans="63:63" x14ac:dyDescent="0.25">
      <c r="BK871451" s="2311"/>
    </row>
    <row r="871475" spans="63:63" x14ac:dyDescent="0.25">
      <c r="BK871475" s="2315"/>
    </row>
    <row r="871476" spans="63:63" x14ac:dyDescent="0.25">
      <c r="BK871476" s="2311"/>
    </row>
    <row r="871500" spans="63:63" x14ac:dyDescent="0.25">
      <c r="BK871500" s="2315"/>
    </row>
    <row r="871501" spans="63:63" x14ac:dyDescent="0.25">
      <c r="BK871501" s="2311"/>
    </row>
    <row r="871525" spans="63:63" x14ac:dyDescent="0.25">
      <c r="BK871525" s="2315"/>
    </row>
    <row r="871526" spans="63:63" x14ac:dyDescent="0.25">
      <c r="BK871526" s="2311"/>
    </row>
    <row r="871550" spans="63:63" x14ac:dyDescent="0.25">
      <c r="BK871550" s="2315"/>
    </row>
    <row r="871551" spans="63:63" x14ac:dyDescent="0.25">
      <c r="BK871551" s="2311"/>
    </row>
    <row r="871575" spans="63:63" x14ac:dyDescent="0.25">
      <c r="BK871575" s="2315"/>
    </row>
    <row r="871576" spans="63:63" x14ac:dyDescent="0.25">
      <c r="BK871576" s="2311"/>
    </row>
    <row r="871600" spans="63:63" x14ac:dyDescent="0.25">
      <c r="BK871600" s="2315"/>
    </row>
    <row r="871601" spans="63:63" x14ac:dyDescent="0.25">
      <c r="BK871601" s="2311"/>
    </row>
    <row r="871625" spans="63:63" x14ac:dyDescent="0.25">
      <c r="BK871625" s="2315"/>
    </row>
    <row r="871626" spans="63:63" x14ac:dyDescent="0.25">
      <c r="BK871626" s="2311"/>
    </row>
    <row r="871650" spans="63:63" x14ac:dyDescent="0.25">
      <c r="BK871650" s="2315"/>
    </row>
    <row r="871651" spans="63:63" x14ac:dyDescent="0.25">
      <c r="BK871651" s="2311"/>
    </row>
    <row r="871675" spans="63:63" x14ac:dyDescent="0.25">
      <c r="BK871675" s="2315"/>
    </row>
    <row r="871676" spans="63:63" x14ac:dyDescent="0.25">
      <c r="BK871676" s="2311"/>
    </row>
    <row r="871700" spans="63:63" x14ac:dyDescent="0.25">
      <c r="BK871700" s="2315"/>
    </row>
    <row r="871701" spans="63:63" x14ac:dyDescent="0.25">
      <c r="BK871701" s="2311"/>
    </row>
    <row r="871725" spans="63:63" x14ac:dyDescent="0.25">
      <c r="BK871725" s="2315"/>
    </row>
    <row r="871726" spans="63:63" x14ac:dyDescent="0.25">
      <c r="BK871726" s="2311"/>
    </row>
    <row r="871750" spans="63:63" x14ac:dyDescent="0.25">
      <c r="BK871750" s="2315"/>
    </row>
    <row r="871751" spans="63:63" x14ac:dyDescent="0.25">
      <c r="BK871751" s="2311"/>
    </row>
    <row r="871775" spans="63:63" x14ac:dyDescent="0.25">
      <c r="BK871775" s="2315"/>
    </row>
    <row r="871776" spans="63:63" x14ac:dyDescent="0.25">
      <c r="BK871776" s="2311"/>
    </row>
    <row r="871800" spans="63:63" x14ac:dyDescent="0.25">
      <c r="BK871800" s="2315"/>
    </row>
    <row r="871801" spans="63:63" x14ac:dyDescent="0.25">
      <c r="BK871801" s="2311"/>
    </row>
    <row r="871825" spans="63:63" x14ac:dyDescent="0.25">
      <c r="BK871825" s="2315"/>
    </row>
    <row r="871826" spans="63:63" x14ac:dyDescent="0.25">
      <c r="BK871826" s="2311"/>
    </row>
    <row r="871850" spans="63:63" x14ac:dyDescent="0.25">
      <c r="BK871850" s="2315"/>
    </row>
    <row r="871851" spans="63:63" x14ac:dyDescent="0.25">
      <c r="BK871851" s="2311"/>
    </row>
    <row r="871875" spans="63:63" x14ac:dyDescent="0.25">
      <c r="BK871875" s="2315"/>
    </row>
    <row r="871876" spans="63:63" x14ac:dyDescent="0.25">
      <c r="BK871876" s="2311"/>
    </row>
    <row r="871900" spans="63:63" x14ac:dyDescent="0.25">
      <c r="BK871900" s="2315"/>
    </row>
    <row r="871901" spans="63:63" x14ac:dyDescent="0.25">
      <c r="BK871901" s="2311"/>
    </row>
    <row r="871925" spans="63:63" x14ac:dyDescent="0.25">
      <c r="BK871925" s="2315"/>
    </row>
    <row r="871926" spans="63:63" x14ac:dyDescent="0.25">
      <c r="BK871926" s="2311"/>
    </row>
    <row r="871950" spans="63:63" x14ac:dyDescent="0.25">
      <c r="BK871950" s="2315"/>
    </row>
    <row r="871951" spans="63:63" x14ac:dyDescent="0.25">
      <c r="BK871951" s="2311"/>
    </row>
    <row r="871975" spans="63:63" x14ac:dyDescent="0.25">
      <c r="BK871975" s="2315"/>
    </row>
    <row r="871976" spans="63:63" x14ac:dyDescent="0.25">
      <c r="BK871976" s="2311"/>
    </row>
    <row r="872000" spans="63:63" x14ac:dyDescent="0.25">
      <c r="BK872000" s="2315"/>
    </row>
    <row r="872001" spans="63:63" x14ac:dyDescent="0.25">
      <c r="BK872001" s="2311"/>
    </row>
    <row r="872025" spans="63:63" x14ac:dyDescent="0.25">
      <c r="BK872025" s="2315"/>
    </row>
    <row r="872026" spans="63:63" x14ac:dyDescent="0.25">
      <c r="BK872026" s="2311"/>
    </row>
    <row r="872050" spans="63:63" x14ac:dyDescent="0.25">
      <c r="BK872050" s="2315"/>
    </row>
    <row r="872051" spans="63:63" x14ac:dyDescent="0.25">
      <c r="BK872051" s="2311"/>
    </row>
    <row r="872075" spans="63:63" x14ac:dyDescent="0.25">
      <c r="BK872075" s="2315"/>
    </row>
    <row r="872076" spans="63:63" x14ac:dyDescent="0.25">
      <c r="BK872076" s="2311"/>
    </row>
    <row r="872100" spans="63:63" x14ac:dyDescent="0.25">
      <c r="BK872100" s="2315"/>
    </row>
    <row r="872101" spans="63:63" x14ac:dyDescent="0.25">
      <c r="BK872101" s="2311"/>
    </row>
    <row r="872125" spans="63:63" x14ac:dyDescent="0.25">
      <c r="BK872125" s="2315"/>
    </row>
    <row r="872126" spans="63:63" x14ac:dyDescent="0.25">
      <c r="BK872126" s="2311"/>
    </row>
    <row r="872150" spans="63:63" x14ac:dyDescent="0.25">
      <c r="BK872150" s="2315"/>
    </row>
    <row r="872151" spans="63:63" x14ac:dyDescent="0.25">
      <c r="BK872151" s="2311"/>
    </row>
    <row r="872175" spans="63:63" x14ac:dyDescent="0.25">
      <c r="BK872175" s="2315"/>
    </row>
    <row r="872176" spans="63:63" x14ac:dyDescent="0.25">
      <c r="BK872176" s="2311"/>
    </row>
    <row r="872200" spans="63:63" x14ac:dyDescent="0.25">
      <c r="BK872200" s="2315"/>
    </row>
    <row r="872201" spans="63:63" x14ac:dyDescent="0.25">
      <c r="BK872201" s="2311"/>
    </row>
    <row r="872225" spans="63:63" x14ac:dyDescent="0.25">
      <c r="BK872225" s="2315"/>
    </row>
    <row r="872226" spans="63:63" x14ac:dyDescent="0.25">
      <c r="BK872226" s="2311"/>
    </row>
    <row r="872250" spans="63:63" x14ac:dyDescent="0.25">
      <c r="BK872250" s="2315"/>
    </row>
    <row r="872251" spans="63:63" x14ac:dyDescent="0.25">
      <c r="BK872251" s="2311"/>
    </row>
    <row r="872275" spans="63:63" x14ac:dyDescent="0.25">
      <c r="BK872275" s="2315"/>
    </row>
    <row r="872276" spans="63:63" x14ac:dyDescent="0.25">
      <c r="BK872276" s="2311"/>
    </row>
    <row r="872300" spans="63:63" x14ac:dyDescent="0.25">
      <c r="BK872300" s="2315"/>
    </row>
    <row r="872301" spans="63:63" x14ac:dyDescent="0.25">
      <c r="BK872301" s="2311"/>
    </row>
    <row r="872325" spans="63:63" x14ac:dyDescent="0.25">
      <c r="BK872325" s="2315"/>
    </row>
    <row r="872326" spans="63:63" x14ac:dyDescent="0.25">
      <c r="BK872326" s="2311"/>
    </row>
    <row r="872350" spans="63:63" x14ac:dyDescent="0.25">
      <c r="BK872350" s="2315"/>
    </row>
    <row r="872351" spans="63:63" x14ac:dyDescent="0.25">
      <c r="BK872351" s="2311"/>
    </row>
    <row r="872375" spans="63:63" x14ac:dyDescent="0.25">
      <c r="BK872375" s="2315"/>
    </row>
    <row r="872376" spans="63:63" x14ac:dyDescent="0.25">
      <c r="BK872376" s="2311"/>
    </row>
    <row r="872400" spans="63:63" x14ac:dyDescent="0.25">
      <c r="BK872400" s="2315"/>
    </row>
    <row r="872401" spans="63:63" x14ac:dyDescent="0.25">
      <c r="BK872401" s="2311"/>
    </row>
    <row r="872425" spans="63:63" x14ac:dyDescent="0.25">
      <c r="BK872425" s="2315"/>
    </row>
    <row r="872426" spans="63:63" x14ac:dyDescent="0.25">
      <c r="BK872426" s="2311"/>
    </row>
    <row r="872450" spans="63:63" x14ac:dyDescent="0.25">
      <c r="BK872450" s="2315"/>
    </row>
    <row r="872451" spans="63:63" x14ac:dyDescent="0.25">
      <c r="BK872451" s="2311"/>
    </row>
    <row r="872475" spans="63:63" x14ac:dyDescent="0.25">
      <c r="BK872475" s="2315"/>
    </row>
    <row r="872476" spans="63:63" x14ac:dyDescent="0.25">
      <c r="BK872476" s="2311"/>
    </row>
    <row r="872500" spans="63:63" x14ac:dyDescent="0.25">
      <c r="BK872500" s="2315"/>
    </row>
    <row r="872501" spans="63:63" x14ac:dyDescent="0.25">
      <c r="BK872501" s="2311"/>
    </row>
    <row r="872525" spans="63:63" x14ac:dyDescent="0.25">
      <c r="BK872525" s="2315"/>
    </row>
    <row r="872526" spans="63:63" x14ac:dyDescent="0.25">
      <c r="BK872526" s="2311"/>
    </row>
    <row r="872550" spans="63:63" x14ac:dyDescent="0.25">
      <c r="BK872550" s="2315"/>
    </row>
    <row r="872551" spans="63:63" x14ac:dyDescent="0.25">
      <c r="BK872551" s="2311"/>
    </row>
    <row r="872575" spans="63:63" x14ac:dyDescent="0.25">
      <c r="BK872575" s="2315"/>
    </row>
    <row r="872576" spans="63:63" x14ac:dyDescent="0.25">
      <c r="BK872576" s="2311"/>
    </row>
    <row r="872600" spans="63:63" x14ac:dyDescent="0.25">
      <c r="BK872600" s="2315"/>
    </row>
    <row r="872601" spans="63:63" x14ac:dyDescent="0.25">
      <c r="BK872601" s="2311"/>
    </row>
    <row r="872625" spans="63:63" x14ac:dyDescent="0.25">
      <c r="BK872625" s="2315"/>
    </row>
    <row r="872626" spans="63:63" x14ac:dyDescent="0.25">
      <c r="BK872626" s="2311"/>
    </row>
    <row r="872650" spans="63:63" x14ac:dyDescent="0.25">
      <c r="BK872650" s="2315"/>
    </row>
    <row r="872651" spans="63:63" x14ac:dyDescent="0.25">
      <c r="BK872651" s="2311"/>
    </row>
    <row r="872675" spans="63:63" x14ac:dyDescent="0.25">
      <c r="BK872675" s="2315"/>
    </row>
    <row r="872676" spans="63:63" x14ac:dyDescent="0.25">
      <c r="BK872676" s="2311"/>
    </row>
    <row r="872700" spans="63:63" x14ac:dyDescent="0.25">
      <c r="BK872700" s="2315"/>
    </row>
    <row r="872701" spans="63:63" x14ac:dyDescent="0.25">
      <c r="BK872701" s="2311"/>
    </row>
    <row r="872725" spans="63:63" x14ac:dyDescent="0.25">
      <c r="BK872725" s="2315"/>
    </row>
    <row r="872726" spans="63:63" x14ac:dyDescent="0.25">
      <c r="BK872726" s="2311"/>
    </row>
    <row r="872750" spans="63:63" x14ac:dyDescent="0.25">
      <c r="BK872750" s="2315"/>
    </row>
    <row r="872751" spans="63:63" x14ac:dyDescent="0.25">
      <c r="BK872751" s="2311"/>
    </row>
    <row r="872775" spans="63:63" x14ac:dyDescent="0.25">
      <c r="BK872775" s="2315"/>
    </row>
    <row r="872776" spans="63:63" x14ac:dyDescent="0.25">
      <c r="BK872776" s="2311"/>
    </row>
    <row r="872800" spans="63:63" x14ac:dyDescent="0.25">
      <c r="BK872800" s="2315"/>
    </row>
    <row r="872801" spans="63:63" x14ac:dyDescent="0.25">
      <c r="BK872801" s="2311"/>
    </row>
    <row r="872825" spans="63:63" x14ac:dyDescent="0.25">
      <c r="BK872825" s="2315"/>
    </row>
    <row r="872826" spans="63:63" x14ac:dyDescent="0.25">
      <c r="BK872826" s="2311"/>
    </row>
    <row r="872850" spans="63:63" x14ac:dyDescent="0.25">
      <c r="BK872850" s="2315"/>
    </row>
    <row r="872851" spans="63:63" x14ac:dyDescent="0.25">
      <c r="BK872851" s="2311"/>
    </row>
    <row r="872875" spans="63:63" x14ac:dyDescent="0.25">
      <c r="BK872875" s="2315"/>
    </row>
    <row r="872876" spans="63:63" x14ac:dyDescent="0.25">
      <c r="BK872876" s="2311"/>
    </row>
    <row r="872900" spans="63:63" x14ac:dyDescent="0.25">
      <c r="BK872900" s="2315"/>
    </row>
    <row r="872901" spans="63:63" x14ac:dyDescent="0.25">
      <c r="BK872901" s="2311"/>
    </row>
    <row r="872925" spans="63:63" x14ac:dyDescent="0.25">
      <c r="BK872925" s="2315"/>
    </row>
    <row r="872926" spans="63:63" x14ac:dyDescent="0.25">
      <c r="BK872926" s="2311"/>
    </row>
    <row r="872950" spans="63:63" x14ac:dyDescent="0.25">
      <c r="BK872950" s="2315"/>
    </row>
    <row r="872951" spans="63:63" x14ac:dyDescent="0.25">
      <c r="BK872951" s="2311"/>
    </row>
    <row r="872975" spans="63:63" x14ac:dyDescent="0.25">
      <c r="BK872975" s="2315"/>
    </row>
    <row r="872976" spans="63:63" x14ac:dyDescent="0.25">
      <c r="BK872976" s="2311"/>
    </row>
    <row r="873000" spans="63:63" x14ac:dyDescent="0.25">
      <c r="BK873000" s="2315"/>
    </row>
    <row r="873001" spans="63:63" x14ac:dyDescent="0.25">
      <c r="BK873001" s="2311"/>
    </row>
    <row r="873025" spans="63:63" x14ac:dyDescent="0.25">
      <c r="BK873025" s="2315"/>
    </row>
    <row r="873026" spans="63:63" x14ac:dyDescent="0.25">
      <c r="BK873026" s="2311"/>
    </row>
    <row r="873050" spans="63:63" x14ac:dyDescent="0.25">
      <c r="BK873050" s="2315"/>
    </row>
    <row r="873051" spans="63:63" x14ac:dyDescent="0.25">
      <c r="BK873051" s="2311"/>
    </row>
    <row r="873075" spans="63:63" x14ac:dyDescent="0.25">
      <c r="BK873075" s="2315"/>
    </row>
    <row r="873076" spans="63:63" x14ac:dyDescent="0.25">
      <c r="BK873076" s="2311"/>
    </row>
    <row r="873100" spans="63:63" x14ac:dyDescent="0.25">
      <c r="BK873100" s="2315"/>
    </row>
    <row r="873101" spans="63:63" x14ac:dyDescent="0.25">
      <c r="BK873101" s="2311"/>
    </row>
    <row r="873125" spans="63:63" x14ac:dyDescent="0.25">
      <c r="BK873125" s="2315"/>
    </row>
    <row r="873126" spans="63:63" x14ac:dyDescent="0.25">
      <c r="BK873126" s="2311"/>
    </row>
    <row r="873150" spans="63:63" x14ac:dyDescent="0.25">
      <c r="BK873150" s="2315"/>
    </row>
    <row r="873151" spans="63:63" x14ac:dyDescent="0.25">
      <c r="BK873151" s="2311"/>
    </row>
    <row r="873175" spans="63:63" x14ac:dyDescent="0.25">
      <c r="BK873175" s="2315"/>
    </row>
    <row r="873176" spans="63:63" x14ac:dyDescent="0.25">
      <c r="BK873176" s="2311"/>
    </row>
    <row r="873200" spans="63:63" x14ac:dyDescent="0.25">
      <c r="BK873200" s="2315"/>
    </row>
    <row r="873201" spans="63:63" x14ac:dyDescent="0.25">
      <c r="BK873201" s="2311"/>
    </row>
    <row r="873225" spans="63:63" x14ac:dyDescent="0.25">
      <c r="BK873225" s="2315"/>
    </row>
    <row r="873226" spans="63:63" x14ac:dyDescent="0.25">
      <c r="BK873226" s="2311"/>
    </row>
    <row r="873250" spans="63:63" x14ac:dyDescent="0.25">
      <c r="BK873250" s="2315"/>
    </row>
    <row r="873251" spans="63:63" x14ac:dyDescent="0.25">
      <c r="BK873251" s="2311"/>
    </row>
    <row r="873275" spans="63:63" x14ac:dyDescent="0.25">
      <c r="BK873275" s="2315"/>
    </row>
    <row r="873276" spans="63:63" x14ac:dyDescent="0.25">
      <c r="BK873276" s="2311"/>
    </row>
    <row r="873300" spans="63:63" x14ac:dyDescent="0.25">
      <c r="BK873300" s="2315"/>
    </row>
    <row r="873301" spans="63:63" x14ac:dyDescent="0.25">
      <c r="BK873301" s="2311"/>
    </row>
    <row r="873325" spans="63:63" x14ac:dyDescent="0.25">
      <c r="BK873325" s="2315"/>
    </row>
    <row r="873326" spans="63:63" x14ac:dyDescent="0.25">
      <c r="BK873326" s="2311"/>
    </row>
    <row r="873350" spans="63:63" x14ac:dyDescent="0.25">
      <c r="BK873350" s="2315"/>
    </row>
    <row r="873351" spans="63:63" x14ac:dyDescent="0.25">
      <c r="BK873351" s="2311"/>
    </row>
    <row r="873375" spans="63:63" x14ac:dyDescent="0.25">
      <c r="BK873375" s="2315"/>
    </row>
    <row r="873376" spans="63:63" x14ac:dyDescent="0.25">
      <c r="BK873376" s="2311"/>
    </row>
    <row r="873400" spans="63:63" x14ac:dyDescent="0.25">
      <c r="BK873400" s="2315"/>
    </row>
    <row r="873401" spans="63:63" x14ac:dyDescent="0.25">
      <c r="BK873401" s="2311"/>
    </row>
    <row r="873425" spans="63:63" x14ac:dyDescent="0.25">
      <c r="BK873425" s="2315"/>
    </row>
    <row r="873426" spans="63:63" x14ac:dyDescent="0.25">
      <c r="BK873426" s="2311"/>
    </row>
    <row r="873450" spans="63:63" x14ac:dyDescent="0.25">
      <c r="BK873450" s="2315"/>
    </row>
    <row r="873451" spans="63:63" x14ac:dyDescent="0.25">
      <c r="BK873451" s="2311"/>
    </row>
    <row r="873475" spans="63:63" x14ac:dyDescent="0.25">
      <c r="BK873475" s="2315"/>
    </row>
    <row r="873476" spans="63:63" x14ac:dyDescent="0.25">
      <c r="BK873476" s="2311"/>
    </row>
    <row r="873500" spans="63:63" x14ac:dyDescent="0.25">
      <c r="BK873500" s="2315"/>
    </row>
    <row r="873501" spans="63:63" x14ac:dyDescent="0.25">
      <c r="BK873501" s="2311"/>
    </row>
    <row r="873525" spans="63:63" x14ac:dyDescent="0.25">
      <c r="BK873525" s="2315"/>
    </row>
    <row r="873526" spans="63:63" x14ac:dyDescent="0.25">
      <c r="BK873526" s="2311"/>
    </row>
    <row r="873550" spans="63:63" x14ac:dyDescent="0.25">
      <c r="BK873550" s="2315"/>
    </row>
    <row r="873551" spans="63:63" x14ac:dyDescent="0.25">
      <c r="BK873551" s="2311"/>
    </row>
    <row r="873575" spans="63:63" x14ac:dyDescent="0.25">
      <c r="BK873575" s="2315"/>
    </row>
    <row r="873576" spans="63:63" x14ac:dyDescent="0.25">
      <c r="BK873576" s="2311"/>
    </row>
    <row r="873600" spans="63:63" x14ac:dyDescent="0.25">
      <c r="BK873600" s="2315"/>
    </row>
    <row r="873601" spans="63:63" x14ac:dyDescent="0.25">
      <c r="BK873601" s="2311"/>
    </row>
    <row r="873625" spans="63:63" x14ac:dyDescent="0.25">
      <c r="BK873625" s="2315"/>
    </row>
    <row r="873626" spans="63:63" x14ac:dyDescent="0.25">
      <c r="BK873626" s="2311"/>
    </row>
    <row r="873650" spans="63:63" x14ac:dyDescent="0.25">
      <c r="BK873650" s="2315"/>
    </row>
    <row r="873651" spans="63:63" x14ac:dyDescent="0.25">
      <c r="BK873651" s="2311"/>
    </row>
    <row r="873675" spans="63:63" x14ac:dyDescent="0.25">
      <c r="BK873675" s="2315"/>
    </row>
    <row r="873676" spans="63:63" x14ac:dyDescent="0.25">
      <c r="BK873676" s="2311"/>
    </row>
    <row r="873700" spans="63:63" x14ac:dyDescent="0.25">
      <c r="BK873700" s="2315"/>
    </row>
    <row r="873701" spans="63:63" x14ac:dyDescent="0.25">
      <c r="BK873701" s="2311"/>
    </row>
    <row r="873725" spans="63:63" x14ac:dyDescent="0.25">
      <c r="BK873725" s="2315"/>
    </row>
    <row r="873726" spans="63:63" x14ac:dyDescent="0.25">
      <c r="BK873726" s="2311"/>
    </row>
    <row r="873750" spans="63:63" x14ac:dyDescent="0.25">
      <c r="BK873750" s="2315"/>
    </row>
    <row r="873751" spans="63:63" x14ac:dyDescent="0.25">
      <c r="BK873751" s="2311"/>
    </row>
    <row r="873775" spans="63:63" x14ac:dyDescent="0.25">
      <c r="BK873775" s="2315"/>
    </row>
    <row r="873776" spans="63:63" x14ac:dyDescent="0.25">
      <c r="BK873776" s="2311"/>
    </row>
    <row r="873800" spans="63:63" x14ac:dyDescent="0.25">
      <c r="BK873800" s="2315"/>
    </row>
    <row r="873801" spans="63:63" x14ac:dyDescent="0.25">
      <c r="BK873801" s="2311"/>
    </row>
    <row r="873825" spans="63:63" x14ac:dyDescent="0.25">
      <c r="BK873825" s="2315"/>
    </row>
    <row r="873826" spans="63:63" x14ac:dyDescent="0.25">
      <c r="BK873826" s="2311"/>
    </row>
    <row r="873850" spans="63:63" x14ac:dyDescent="0.25">
      <c r="BK873850" s="2315"/>
    </row>
    <row r="873851" spans="63:63" x14ac:dyDescent="0.25">
      <c r="BK873851" s="2311"/>
    </row>
    <row r="873875" spans="63:63" x14ac:dyDescent="0.25">
      <c r="BK873875" s="2315"/>
    </row>
    <row r="873876" spans="63:63" x14ac:dyDescent="0.25">
      <c r="BK873876" s="2311"/>
    </row>
    <row r="873900" spans="63:63" x14ac:dyDescent="0.25">
      <c r="BK873900" s="2315"/>
    </row>
    <row r="873901" spans="63:63" x14ac:dyDescent="0.25">
      <c r="BK873901" s="2311"/>
    </row>
    <row r="873925" spans="63:63" x14ac:dyDescent="0.25">
      <c r="BK873925" s="2315"/>
    </row>
    <row r="873926" spans="63:63" x14ac:dyDescent="0.25">
      <c r="BK873926" s="2311"/>
    </row>
    <row r="873950" spans="63:63" x14ac:dyDescent="0.25">
      <c r="BK873950" s="2315"/>
    </row>
    <row r="873951" spans="63:63" x14ac:dyDescent="0.25">
      <c r="BK873951" s="2311"/>
    </row>
    <row r="873975" spans="63:63" x14ac:dyDescent="0.25">
      <c r="BK873975" s="2315"/>
    </row>
    <row r="873976" spans="63:63" x14ac:dyDescent="0.25">
      <c r="BK873976" s="2311"/>
    </row>
    <row r="874000" spans="63:63" x14ac:dyDescent="0.25">
      <c r="BK874000" s="2315"/>
    </row>
    <row r="874001" spans="63:63" x14ac:dyDescent="0.25">
      <c r="BK874001" s="2311"/>
    </row>
    <row r="874025" spans="63:63" x14ac:dyDescent="0.25">
      <c r="BK874025" s="2315"/>
    </row>
    <row r="874026" spans="63:63" x14ac:dyDescent="0.25">
      <c r="BK874026" s="2311"/>
    </row>
    <row r="874050" spans="63:63" x14ac:dyDescent="0.25">
      <c r="BK874050" s="2315"/>
    </row>
    <row r="874051" spans="63:63" x14ac:dyDescent="0.25">
      <c r="BK874051" s="2311"/>
    </row>
    <row r="874075" spans="63:63" x14ac:dyDescent="0.25">
      <c r="BK874075" s="2315"/>
    </row>
    <row r="874076" spans="63:63" x14ac:dyDescent="0.25">
      <c r="BK874076" s="2311"/>
    </row>
    <row r="874100" spans="63:63" x14ac:dyDescent="0.25">
      <c r="BK874100" s="2315"/>
    </row>
    <row r="874101" spans="63:63" x14ac:dyDescent="0.25">
      <c r="BK874101" s="2311"/>
    </row>
    <row r="874125" spans="63:63" x14ac:dyDescent="0.25">
      <c r="BK874125" s="2315"/>
    </row>
    <row r="874126" spans="63:63" x14ac:dyDescent="0.25">
      <c r="BK874126" s="2311"/>
    </row>
    <row r="874150" spans="63:63" x14ac:dyDescent="0.25">
      <c r="BK874150" s="2315"/>
    </row>
    <row r="874151" spans="63:63" x14ac:dyDescent="0.25">
      <c r="BK874151" s="2311"/>
    </row>
    <row r="874175" spans="63:63" x14ac:dyDescent="0.25">
      <c r="BK874175" s="2315"/>
    </row>
    <row r="874176" spans="63:63" x14ac:dyDescent="0.25">
      <c r="BK874176" s="2311"/>
    </row>
    <row r="874200" spans="63:63" x14ac:dyDescent="0.25">
      <c r="BK874200" s="2315"/>
    </row>
    <row r="874201" spans="63:63" x14ac:dyDescent="0.25">
      <c r="BK874201" s="2311"/>
    </row>
    <row r="874225" spans="63:63" x14ac:dyDescent="0.25">
      <c r="BK874225" s="2315"/>
    </row>
    <row r="874226" spans="63:63" x14ac:dyDescent="0.25">
      <c r="BK874226" s="2311"/>
    </row>
    <row r="874250" spans="63:63" x14ac:dyDescent="0.25">
      <c r="BK874250" s="2315"/>
    </row>
    <row r="874251" spans="63:63" x14ac:dyDescent="0.25">
      <c r="BK874251" s="2311"/>
    </row>
    <row r="874275" spans="63:63" x14ac:dyDescent="0.25">
      <c r="BK874275" s="2315"/>
    </row>
    <row r="874276" spans="63:63" x14ac:dyDescent="0.25">
      <c r="BK874276" s="2311"/>
    </row>
    <row r="874300" spans="63:63" x14ac:dyDescent="0.25">
      <c r="BK874300" s="2315"/>
    </row>
    <row r="874301" spans="63:63" x14ac:dyDescent="0.25">
      <c r="BK874301" s="2311"/>
    </row>
    <row r="874325" spans="63:63" x14ac:dyDescent="0.25">
      <c r="BK874325" s="2315"/>
    </row>
    <row r="874326" spans="63:63" x14ac:dyDescent="0.25">
      <c r="BK874326" s="2311"/>
    </row>
    <row r="874350" spans="63:63" x14ac:dyDescent="0.25">
      <c r="BK874350" s="2315"/>
    </row>
    <row r="874351" spans="63:63" x14ac:dyDescent="0.25">
      <c r="BK874351" s="2311"/>
    </row>
    <row r="874375" spans="63:63" x14ac:dyDescent="0.25">
      <c r="BK874375" s="2315"/>
    </row>
    <row r="874376" spans="63:63" x14ac:dyDescent="0.25">
      <c r="BK874376" s="2311"/>
    </row>
    <row r="874400" spans="63:63" x14ac:dyDescent="0.25">
      <c r="BK874400" s="2315"/>
    </row>
    <row r="874401" spans="63:63" x14ac:dyDescent="0.25">
      <c r="BK874401" s="2311"/>
    </row>
    <row r="874425" spans="63:63" x14ac:dyDescent="0.25">
      <c r="BK874425" s="2315"/>
    </row>
    <row r="874426" spans="63:63" x14ac:dyDescent="0.25">
      <c r="BK874426" s="2311"/>
    </row>
    <row r="874450" spans="63:63" x14ac:dyDescent="0.25">
      <c r="BK874450" s="2315"/>
    </row>
    <row r="874451" spans="63:63" x14ac:dyDescent="0.25">
      <c r="BK874451" s="2311"/>
    </row>
    <row r="874475" spans="63:63" x14ac:dyDescent="0.25">
      <c r="BK874475" s="2315"/>
    </row>
    <row r="874476" spans="63:63" x14ac:dyDescent="0.25">
      <c r="BK874476" s="2311"/>
    </row>
    <row r="874500" spans="63:63" x14ac:dyDescent="0.25">
      <c r="BK874500" s="2315"/>
    </row>
    <row r="874501" spans="63:63" x14ac:dyDescent="0.25">
      <c r="BK874501" s="2311"/>
    </row>
    <row r="874525" spans="63:63" x14ac:dyDescent="0.25">
      <c r="BK874525" s="2315"/>
    </row>
    <row r="874526" spans="63:63" x14ac:dyDescent="0.25">
      <c r="BK874526" s="2311"/>
    </row>
    <row r="874550" spans="63:63" x14ac:dyDescent="0.25">
      <c r="BK874550" s="2315"/>
    </row>
    <row r="874551" spans="63:63" x14ac:dyDescent="0.25">
      <c r="BK874551" s="2311"/>
    </row>
    <row r="874575" spans="63:63" x14ac:dyDescent="0.25">
      <c r="BK874575" s="2315"/>
    </row>
    <row r="874576" spans="63:63" x14ac:dyDescent="0.25">
      <c r="BK874576" s="2311"/>
    </row>
    <row r="874600" spans="63:63" x14ac:dyDescent="0.25">
      <c r="BK874600" s="2315"/>
    </row>
    <row r="874601" spans="63:63" x14ac:dyDescent="0.25">
      <c r="BK874601" s="2311"/>
    </row>
    <row r="874625" spans="63:63" x14ac:dyDescent="0.25">
      <c r="BK874625" s="2315"/>
    </row>
    <row r="874626" spans="63:63" x14ac:dyDescent="0.25">
      <c r="BK874626" s="2311"/>
    </row>
    <row r="874650" spans="63:63" x14ac:dyDescent="0.25">
      <c r="BK874650" s="2315"/>
    </row>
    <row r="874651" spans="63:63" x14ac:dyDescent="0.25">
      <c r="BK874651" s="2311"/>
    </row>
    <row r="874675" spans="63:63" x14ac:dyDescent="0.25">
      <c r="BK874675" s="2315"/>
    </row>
    <row r="874676" spans="63:63" x14ac:dyDescent="0.25">
      <c r="BK874676" s="2311"/>
    </row>
    <row r="874700" spans="63:63" x14ac:dyDescent="0.25">
      <c r="BK874700" s="2315"/>
    </row>
    <row r="874701" spans="63:63" x14ac:dyDescent="0.25">
      <c r="BK874701" s="2311"/>
    </row>
    <row r="874725" spans="63:63" x14ac:dyDescent="0.25">
      <c r="BK874725" s="2315"/>
    </row>
    <row r="874726" spans="63:63" x14ac:dyDescent="0.25">
      <c r="BK874726" s="2311"/>
    </row>
    <row r="874750" spans="63:63" x14ac:dyDescent="0.25">
      <c r="BK874750" s="2315"/>
    </row>
    <row r="874751" spans="63:63" x14ac:dyDescent="0.25">
      <c r="BK874751" s="2311"/>
    </row>
    <row r="874775" spans="63:63" x14ac:dyDescent="0.25">
      <c r="BK874775" s="2315"/>
    </row>
    <row r="874776" spans="63:63" x14ac:dyDescent="0.25">
      <c r="BK874776" s="2311"/>
    </row>
    <row r="874800" spans="63:63" x14ac:dyDescent="0.25">
      <c r="BK874800" s="2315"/>
    </row>
    <row r="874801" spans="63:63" x14ac:dyDescent="0.25">
      <c r="BK874801" s="2311"/>
    </row>
    <row r="874825" spans="63:63" x14ac:dyDescent="0.25">
      <c r="BK874825" s="2315"/>
    </row>
    <row r="874826" spans="63:63" x14ac:dyDescent="0.25">
      <c r="BK874826" s="2311"/>
    </row>
    <row r="874850" spans="63:63" x14ac:dyDescent="0.25">
      <c r="BK874850" s="2315"/>
    </row>
    <row r="874851" spans="63:63" x14ac:dyDescent="0.25">
      <c r="BK874851" s="2311"/>
    </row>
    <row r="874875" spans="63:63" x14ac:dyDescent="0.25">
      <c r="BK874875" s="2315"/>
    </row>
    <row r="874876" spans="63:63" x14ac:dyDescent="0.25">
      <c r="BK874876" s="2311"/>
    </row>
    <row r="874900" spans="63:63" x14ac:dyDescent="0.25">
      <c r="BK874900" s="2315"/>
    </row>
    <row r="874901" spans="63:63" x14ac:dyDescent="0.25">
      <c r="BK874901" s="2311"/>
    </row>
    <row r="874925" spans="63:63" x14ac:dyDescent="0.25">
      <c r="BK874925" s="2315"/>
    </row>
    <row r="874926" spans="63:63" x14ac:dyDescent="0.25">
      <c r="BK874926" s="2311"/>
    </row>
    <row r="874950" spans="63:63" x14ac:dyDescent="0.25">
      <c r="BK874950" s="2315"/>
    </row>
    <row r="874951" spans="63:63" x14ac:dyDescent="0.25">
      <c r="BK874951" s="2311"/>
    </row>
    <row r="874975" spans="63:63" x14ac:dyDescent="0.25">
      <c r="BK874975" s="2315"/>
    </row>
    <row r="874976" spans="63:63" x14ac:dyDescent="0.25">
      <c r="BK874976" s="2311"/>
    </row>
    <row r="875000" spans="63:63" x14ac:dyDescent="0.25">
      <c r="BK875000" s="2315"/>
    </row>
    <row r="875001" spans="63:63" x14ac:dyDescent="0.25">
      <c r="BK875001" s="2311"/>
    </row>
    <row r="875025" spans="63:63" x14ac:dyDescent="0.25">
      <c r="BK875025" s="2315"/>
    </row>
    <row r="875026" spans="63:63" x14ac:dyDescent="0.25">
      <c r="BK875026" s="2311"/>
    </row>
    <row r="875050" spans="63:63" x14ac:dyDescent="0.25">
      <c r="BK875050" s="2315"/>
    </row>
    <row r="875051" spans="63:63" x14ac:dyDescent="0.25">
      <c r="BK875051" s="2311"/>
    </row>
    <row r="875075" spans="63:63" x14ac:dyDescent="0.25">
      <c r="BK875075" s="2315"/>
    </row>
    <row r="875076" spans="63:63" x14ac:dyDescent="0.25">
      <c r="BK875076" s="2311"/>
    </row>
    <row r="875100" spans="63:63" x14ac:dyDescent="0.25">
      <c r="BK875100" s="2315"/>
    </row>
    <row r="875101" spans="63:63" x14ac:dyDescent="0.25">
      <c r="BK875101" s="2311"/>
    </row>
    <row r="875125" spans="63:63" x14ac:dyDescent="0.25">
      <c r="BK875125" s="2315"/>
    </row>
    <row r="875126" spans="63:63" x14ac:dyDescent="0.25">
      <c r="BK875126" s="2311"/>
    </row>
    <row r="875150" spans="63:63" x14ac:dyDescent="0.25">
      <c r="BK875150" s="2315"/>
    </row>
    <row r="875151" spans="63:63" x14ac:dyDescent="0.25">
      <c r="BK875151" s="2311"/>
    </row>
    <row r="875175" spans="63:63" x14ac:dyDescent="0.25">
      <c r="BK875175" s="2315"/>
    </row>
    <row r="875176" spans="63:63" x14ac:dyDescent="0.25">
      <c r="BK875176" s="2311"/>
    </row>
    <row r="875200" spans="63:63" x14ac:dyDescent="0.25">
      <c r="BK875200" s="2315"/>
    </row>
    <row r="875201" spans="63:63" x14ac:dyDescent="0.25">
      <c r="BK875201" s="2311"/>
    </row>
    <row r="875225" spans="63:63" x14ac:dyDescent="0.25">
      <c r="BK875225" s="2315"/>
    </row>
    <row r="875226" spans="63:63" x14ac:dyDescent="0.25">
      <c r="BK875226" s="2311"/>
    </row>
    <row r="875250" spans="63:63" x14ac:dyDescent="0.25">
      <c r="BK875250" s="2315"/>
    </row>
    <row r="875251" spans="63:63" x14ac:dyDescent="0.25">
      <c r="BK875251" s="2311"/>
    </row>
    <row r="875275" spans="63:63" x14ac:dyDescent="0.25">
      <c r="BK875275" s="2315"/>
    </row>
    <row r="875276" spans="63:63" x14ac:dyDescent="0.25">
      <c r="BK875276" s="2311"/>
    </row>
    <row r="875300" spans="63:63" x14ac:dyDescent="0.25">
      <c r="BK875300" s="2315"/>
    </row>
    <row r="875301" spans="63:63" x14ac:dyDescent="0.25">
      <c r="BK875301" s="2311"/>
    </row>
    <row r="875325" spans="63:63" x14ac:dyDescent="0.25">
      <c r="BK875325" s="2315"/>
    </row>
    <row r="875326" spans="63:63" x14ac:dyDescent="0.25">
      <c r="BK875326" s="2311"/>
    </row>
    <row r="875350" spans="63:63" x14ac:dyDescent="0.25">
      <c r="BK875350" s="2315"/>
    </row>
    <row r="875351" spans="63:63" x14ac:dyDescent="0.25">
      <c r="BK875351" s="2311"/>
    </row>
    <row r="875375" spans="63:63" x14ac:dyDescent="0.25">
      <c r="BK875375" s="2315"/>
    </row>
    <row r="875376" spans="63:63" x14ac:dyDescent="0.25">
      <c r="BK875376" s="2311"/>
    </row>
    <row r="875400" spans="63:63" x14ac:dyDescent="0.25">
      <c r="BK875400" s="2315"/>
    </row>
    <row r="875401" spans="63:63" x14ac:dyDescent="0.25">
      <c r="BK875401" s="2311"/>
    </row>
    <row r="875425" spans="63:63" x14ac:dyDescent="0.25">
      <c r="BK875425" s="2315"/>
    </row>
    <row r="875426" spans="63:63" x14ac:dyDescent="0.25">
      <c r="BK875426" s="2311"/>
    </row>
    <row r="875450" spans="63:63" x14ac:dyDescent="0.25">
      <c r="BK875450" s="2315"/>
    </row>
    <row r="875451" spans="63:63" x14ac:dyDescent="0.25">
      <c r="BK875451" s="2311"/>
    </row>
    <row r="875475" spans="63:63" x14ac:dyDescent="0.25">
      <c r="BK875475" s="2315"/>
    </row>
    <row r="875476" spans="63:63" x14ac:dyDescent="0.25">
      <c r="BK875476" s="2311"/>
    </row>
    <row r="875500" spans="63:63" x14ac:dyDescent="0.25">
      <c r="BK875500" s="2315"/>
    </row>
    <row r="875501" spans="63:63" x14ac:dyDescent="0.25">
      <c r="BK875501" s="2311"/>
    </row>
    <row r="875525" spans="63:63" x14ac:dyDescent="0.25">
      <c r="BK875525" s="2315"/>
    </row>
    <row r="875526" spans="63:63" x14ac:dyDescent="0.25">
      <c r="BK875526" s="2311"/>
    </row>
    <row r="875550" spans="63:63" x14ac:dyDescent="0.25">
      <c r="BK875550" s="2315"/>
    </row>
    <row r="875551" spans="63:63" x14ac:dyDescent="0.25">
      <c r="BK875551" s="2311"/>
    </row>
    <row r="875575" spans="63:63" x14ac:dyDescent="0.25">
      <c r="BK875575" s="2315"/>
    </row>
    <row r="875576" spans="63:63" x14ac:dyDescent="0.25">
      <c r="BK875576" s="2311"/>
    </row>
    <row r="875600" spans="63:63" x14ac:dyDescent="0.25">
      <c r="BK875600" s="2315"/>
    </row>
    <row r="875601" spans="63:63" x14ac:dyDescent="0.25">
      <c r="BK875601" s="2311"/>
    </row>
    <row r="875625" spans="63:63" x14ac:dyDescent="0.25">
      <c r="BK875625" s="2315"/>
    </row>
    <row r="875626" spans="63:63" x14ac:dyDescent="0.25">
      <c r="BK875626" s="2311"/>
    </row>
    <row r="875650" spans="63:63" x14ac:dyDescent="0.25">
      <c r="BK875650" s="2315"/>
    </row>
    <row r="875651" spans="63:63" x14ac:dyDescent="0.25">
      <c r="BK875651" s="2311"/>
    </row>
    <row r="875675" spans="63:63" x14ac:dyDescent="0.25">
      <c r="BK875675" s="2315"/>
    </row>
    <row r="875676" spans="63:63" x14ac:dyDescent="0.25">
      <c r="BK875676" s="2311"/>
    </row>
    <row r="875700" spans="63:63" x14ac:dyDescent="0.25">
      <c r="BK875700" s="2315"/>
    </row>
    <row r="875701" spans="63:63" x14ac:dyDescent="0.25">
      <c r="BK875701" s="2311"/>
    </row>
    <row r="875725" spans="63:63" x14ac:dyDescent="0.25">
      <c r="BK875725" s="2315"/>
    </row>
    <row r="875726" spans="63:63" x14ac:dyDescent="0.25">
      <c r="BK875726" s="2311"/>
    </row>
    <row r="875750" spans="63:63" x14ac:dyDescent="0.25">
      <c r="BK875750" s="2315"/>
    </row>
    <row r="875751" spans="63:63" x14ac:dyDescent="0.25">
      <c r="BK875751" s="2311"/>
    </row>
    <row r="875775" spans="63:63" x14ac:dyDescent="0.25">
      <c r="BK875775" s="2315"/>
    </row>
    <row r="875776" spans="63:63" x14ac:dyDescent="0.25">
      <c r="BK875776" s="2311"/>
    </row>
    <row r="875800" spans="63:63" x14ac:dyDescent="0.25">
      <c r="BK875800" s="2315"/>
    </row>
    <row r="875801" spans="63:63" x14ac:dyDescent="0.25">
      <c r="BK875801" s="2311"/>
    </row>
    <row r="875825" spans="63:63" x14ac:dyDescent="0.25">
      <c r="BK875825" s="2315"/>
    </row>
    <row r="875826" spans="63:63" x14ac:dyDescent="0.25">
      <c r="BK875826" s="2311"/>
    </row>
    <row r="875850" spans="63:63" x14ac:dyDescent="0.25">
      <c r="BK875850" s="2315"/>
    </row>
    <row r="875851" spans="63:63" x14ac:dyDescent="0.25">
      <c r="BK875851" s="2311"/>
    </row>
    <row r="875875" spans="63:63" x14ac:dyDescent="0.25">
      <c r="BK875875" s="2315"/>
    </row>
    <row r="875876" spans="63:63" x14ac:dyDescent="0.25">
      <c r="BK875876" s="2311"/>
    </row>
    <row r="875900" spans="63:63" x14ac:dyDescent="0.25">
      <c r="BK875900" s="2315"/>
    </row>
    <row r="875901" spans="63:63" x14ac:dyDescent="0.25">
      <c r="BK875901" s="2311"/>
    </row>
    <row r="875925" spans="63:63" x14ac:dyDescent="0.25">
      <c r="BK875925" s="2315"/>
    </row>
    <row r="875926" spans="63:63" x14ac:dyDescent="0.25">
      <c r="BK875926" s="2311"/>
    </row>
    <row r="875950" spans="63:63" x14ac:dyDescent="0.25">
      <c r="BK875950" s="2315"/>
    </row>
    <row r="875951" spans="63:63" x14ac:dyDescent="0.25">
      <c r="BK875951" s="2311"/>
    </row>
    <row r="875975" spans="63:63" x14ac:dyDescent="0.25">
      <c r="BK875975" s="2315"/>
    </row>
    <row r="875976" spans="63:63" x14ac:dyDescent="0.25">
      <c r="BK875976" s="2311"/>
    </row>
    <row r="876000" spans="63:63" x14ac:dyDescent="0.25">
      <c r="BK876000" s="2315"/>
    </row>
    <row r="876001" spans="63:63" x14ac:dyDescent="0.25">
      <c r="BK876001" s="2311"/>
    </row>
    <row r="876025" spans="63:63" x14ac:dyDescent="0.25">
      <c r="BK876025" s="2315"/>
    </row>
    <row r="876026" spans="63:63" x14ac:dyDescent="0.25">
      <c r="BK876026" s="2311"/>
    </row>
    <row r="876050" spans="63:63" x14ac:dyDescent="0.25">
      <c r="BK876050" s="2315"/>
    </row>
    <row r="876051" spans="63:63" x14ac:dyDescent="0.25">
      <c r="BK876051" s="2311"/>
    </row>
    <row r="876075" spans="63:63" x14ac:dyDescent="0.25">
      <c r="BK876075" s="2315"/>
    </row>
    <row r="876076" spans="63:63" x14ac:dyDescent="0.25">
      <c r="BK876076" s="2311"/>
    </row>
    <row r="876100" spans="63:63" x14ac:dyDescent="0.25">
      <c r="BK876100" s="2315"/>
    </row>
    <row r="876101" spans="63:63" x14ac:dyDescent="0.25">
      <c r="BK876101" s="2311"/>
    </row>
    <row r="876125" spans="63:63" x14ac:dyDescent="0.25">
      <c r="BK876125" s="2315"/>
    </row>
    <row r="876126" spans="63:63" x14ac:dyDescent="0.25">
      <c r="BK876126" s="2311"/>
    </row>
    <row r="876150" spans="63:63" x14ac:dyDescent="0.25">
      <c r="BK876150" s="2315"/>
    </row>
    <row r="876151" spans="63:63" x14ac:dyDescent="0.25">
      <c r="BK876151" s="2311"/>
    </row>
    <row r="876175" spans="63:63" x14ac:dyDescent="0.25">
      <c r="BK876175" s="2315"/>
    </row>
    <row r="876176" spans="63:63" x14ac:dyDescent="0.25">
      <c r="BK876176" s="2311"/>
    </row>
    <row r="876200" spans="63:63" x14ac:dyDescent="0.25">
      <c r="BK876200" s="2315"/>
    </row>
    <row r="876201" spans="63:63" x14ac:dyDescent="0.25">
      <c r="BK876201" s="2311"/>
    </row>
    <row r="876225" spans="63:63" x14ac:dyDescent="0.25">
      <c r="BK876225" s="2315"/>
    </row>
    <row r="876226" spans="63:63" x14ac:dyDescent="0.25">
      <c r="BK876226" s="2311"/>
    </row>
    <row r="876250" spans="63:63" x14ac:dyDescent="0.25">
      <c r="BK876250" s="2315"/>
    </row>
    <row r="876251" spans="63:63" x14ac:dyDescent="0.25">
      <c r="BK876251" s="2311"/>
    </row>
    <row r="876275" spans="63:63" x14ac:dyDescent="0.25">
      <c r="BK876275" s="2315"/>
    </row>
    <row r="876276" spans="63:63" x14ac:dyDescent="0.25">
      <c r="BK876276" s="2311"/>
    </row>
    <row r="876300" spans="63:63" x14ac:dyDescent="0.25">
      <c r="BK876300" s="2315"/>
    </row>
    <row r="876301" spans="63:63" x14ac:dyDescent="0.25">
      <c r="BK876301" s="2311"/>
    </row>
    <row r="876325" spans="63:63" x14ac:dyDescent="0.25">
      <c r="BK876325" s="2315"/>
    </row>
    <row r="876326" spans="63:63" x14ac:dyDescent="0.25">
      <c r="BK876326" s="2311"/>
    </row>
    <row r="876350" spans="63:63" x14ac:dyDescent="0.25">
      <c r="BK876350" s="2315"/>
    </row>
    <row r="876351" spans="63:63" x14ac:dyDescent="0.25">
      <c r="BK876351" s="2311"/>
    </row>
    <row r="876375" spans="63:63" x14ac:dyDescent="0.25">
      <c r="BK876375" s="2315"/>
    </row>
    <row r="876376" spans="63:63" x14ac:dyDescent="0.25">
      <c r="BK876376" s="2311"/>
    </row>
    <row r="876400" spans="63:63" x14ac:dyDescent="0.25">
      <c r="BK876400" s="2315"/>
    </row>
    <row r="876401" spans="63:63" x14ac:dyDescent="0.25">
      <c r="BK876401" s="2311"/>
    </row>
    <row r="876425" spans="63:63" x14ac:dyDescent="0.25">
      <c r="BK876425" s="2315"/>
    </row>
    <row r="876426" spans="63:63" x14ac:dyDescent="0.25">
      <c r="BK876426" s="2311"/>
    </row>
    <row r="876450" spans="63:63" x14ac:dyDescent="0.25">
      <c r="BK876450" s="2315"/>
    </row>
    <row r="876451" spans="63:63" x14ac:dyDescent="0.25">
      <c r="BK876451" s="2311"/>
    </row>
    <row r="876475" spans="63:63" x14ac:dyDescent="0.25">
      <c r="BK876475" s="2315"/>
    </row>
    <row r="876476" spans="63:63" x14ac:dyDescent="0.25">
      <c r="BK876476" s="2311"/>
    </row>
    <row r="876500" spans="63:63" x14ac:dyDescent="0.25">
      <c r="BK876500" s="2315"/>
    </row>
    <row r="876501" spans="63:63" x14ac:dyDescent="0.25">
      <c r="BK876501" s="2311"/>
    </row>
    <row r="876525" spans="63:63" x14ac:dyDescent="0.25">
      <c r="BK876525" s="2315"/>
    </row>
    <row r="876526" spans="63:63" x14ac:dyDescent="0.25">
      <c r="BK876526" s="2311"/>
    </row>
    <row r="876550" spans="63:63" x14ac:dyDescent="0.25">
      <c r="BK876550" s="2315"/>
    </row>
    <row r="876551" spans="63:63" x14ac:dyDescent="0.25">
      <c r="BK876551" s="2311"/>
    </row>
    <row r="876575" spans="63:63" x14ac:dyDescent="0.25">
      <c r="BK876575" s="2315"/>
    </row>
    <row r="876576" spans="63:63" x14ac:dyDescent="0.25">
      <c r="BK876576" s="2311"/>
    </row>
    <row r="876600" spans="63:63" x14ac:dyDescent="0.25">
      <c r="BK876600" s="2315"/>
    </row>
    <row r="876601" spans="63:63" x14ac:dyDescent="0.25">
      <c r="BK876601" s="2311"/>
    </row>
    <row r="876625" spans="63:63" x14ac:dyDescent="0.25">
      <c r="BK876625" s="2315"/>
    </row>
    <row r="876626" spans="63:63" x14ac:dyDescent="0.25">
      <c r="BK876626" s="2311"/>
    </row>
    <row r="876650" spans="63:63" x14ac:dyDescent="0.25">
      <c r="BK876650" s="2315"/>
    </row>
    <row r="876651" spans="63:63" x14ac:dyDescent="0.25">
      <c r="BK876651" s="2311"/>
    </row>
    <row r="876675" spans="63:63" x14ac:dyDescent="0.25">
      <c r="BK876675" s="2315"/>
    </row>
    <row r="876676" spans="63:63" x14ac:dyDescent="0.25">
      <c r="BK876676" s="2311"/>
    </row>
    <row r="876700" spans="63:63" x14ac:dyDescent="0.25">
      <c r="BK876700" s="2315"/>
    </row>
    <row r="876701" spans="63:63" x14ac:dyDescent="0.25">
      <c r="BK876701" s="2311"/>
    </row>
    <row r="876725" spans="63:63" x14ac:dyDescent="0.25">
      <c r="BK876725" s="2315"/>
    </row>
    <row r="876726" spans="63:63" x14ac:dyDescent="0.25">
      <c r="BK876726" s="2311"/>
    </row>
    <row r="876750" spans="63:63" x14ac:dyDescent="0.25">
      <c r="BK876750" s="2315"/>
    </row>
    <row r="876751" spans="63:63" x14ac:dyDescent="0.25">
      <c r="BK876751" s="2311"/>
    </row>
    <row r="876775" spans="63:63" x14ac:dyDescent="0.25">
      <c r="BK876775" s="2315"/>
    </row>
    <row r="876776" spans="63:63" x14ac:dyDescent="0.25">
      <c r="BK876776" s="2311"/>
    </row>
    <row r="876800" spans="63:63" x14ac:dyDescent="0.25">
      <c r="BK876800" s="2315"/>
    </row>
    <row r="876801" spans="63:63" x14ac:dyDescent="0.25">
      <c r="BK876801" s="2311"/>
    </row>
    <row r="876825" spans="63:63" x14ac:dyDescent="0.25">
      <c r="BK876825" s="2315"/>
    </row>
    <row r="876826" spans="63:63" x14ac:dyDescent="0.25">
      <c r="BK876826" s="2311"/>
    </row>
    <row r="876850" spans="63:63" x14ac:dyDescent="0.25">
      <c r="BK876850" s="2315"/>
    </row>
    <row r="876851" spans="63:63" x14ac:dyDescent="0.25">
      <c r="BK876851" s="2311"/>
    </row>
    <row r="876875" spans="63:63" x14ac:dyDescent="0.25">
      <c r="BK876875" s="2315"/>
    </row>
    <row r="876876" spans="63:63" x14ac:dyDescent="0.25">
      <c r="BK876876" s="2311"/>
    </row>
    <row r="876900" spans="63:63" x14ac:dyDescent="0.25">
      <c r="BK876900" s="2315"/>
    </row>
    <row r="876901" spans="63:63" x14ac:dyDescent="0.25">
      <c r="BK876901" s="2311"/>
    </row>
    <row r="876925" spans="63:63" x14ac:dyDescent="0.25">
      <c r="BK876925" s="2315"/>
    </row>
    <row r="876926" spans="63:63" x14ac:dyDescent="0.25">
      <c r="BK876926" s="2311"/>
    </row>
    <row r="876950" spans="63:63" x14ac:dyDescent="0.25">
      <c r="BK876950" s="2315"/>
    </row>
    <row r="876951" spans="63:63" x14ac:dyDescent="0.25">
      <c r="BK876951" s="2311"/>
    </row>
    <row r="876975" spans="63:63" x14ac:dyDescent="0.25">
      <c r="BK876975" s="2315"/>
    </row>
    <row r="876976" spans="63:63" x14ac:dyDescent="0.25">
      <c r="BK876976" s="2311"/>
    </row>
    <row r="877000" spans="63:63" x14ac:dyDescent="0.25">
      <c r="BK877000" s="2315"/>
    </row>
    <row r="877001" spans="63:63" x14ac:dyDescent="0.25">
      <c r="BK877001" s="2311"/>
    </row>
    <row r="877025" spans="63:63" x14ac:dyDescent="0.25">
      <c r="BK877025" s="2315"/>
    </row>
    <row r="877026" spans="63:63" x14ac:dyDescent="0.25">
      <c r="BK877026" s="2311"/>
    </row>
    <row r="877050" spans="63:63" x14ac:dyDescent="0.25">
      <c r="BK877050" s="2315"/>
    </row>
    <row r="877051" spans="63:63" x14ac:dyDescent="0.25">
      <c r="BK877051" s="2311"/>
    </row>
    <row r="877075" spans="63:63" x14ac:dyDescent="0.25">
      <c r="BK877075" s="2315"/>
    </row>
    <row r="877076" spans="63:63" x14ac:dyDescent="0.25">
      <c r="BK877076" s="2311"/>
    </row>
    <row r="877100" spans="63:63" x14ac:dyDescent="0.25">
      <c r="BK877100" s="2315"/>
    </row>
    <row r="877101" spans="63:63" x14ac:dyDescent="0.25">
      <c r="BK877101" s="2311"/>
    </row>
    <row r="877125" spans="63:63" x14ac:dyDescent="0.25">
      <c r="BK877125" s="2315"/>
    </row>
    <row r="877126" spans="63:63" x14ac:dyDescent="0.25">
      <c r="BK877126" s="2311"/>
    </row>
    <row r="877150" spans="63:63" x14ac:dyDescent="0.25">
      <c r="BK877150" s="2315"/>
    </row>
    <row r="877151" spans="63:63" x14ac:dyDescent="0.25">
      <c r="BK877151" s="2311"/>
    </row>
    <row r="877175" spans="63:63" x14ac:dyDescent="0.25">
      <c r="BK877175" s="2315"/>
    </row>
    <row r="877176" spans="63:63" x14ac:dyDescent="0.25">
      <c r="BK877176" s="2311"/>
    </row>
    <row r="877200" spans="63:63" x14ac:dyDescent="0.25">
      <c r="BK877200" s="2315"/>
    </row>
    <row r="877201" spans="63:63" x14ac:dyDescent="0.25">
      <c r="BK877201" s="2311"/>
    </row>
    <row r="877225" spans="63:63" x14ac:dyDescent="0.25">
      <c r="BK877225" s="2315"/>
    </row>
    <row r="877226" spans="63:63" x14ac:dyDescent="0.25">
      <c r="BK877226" s="2311"/>
    </row>
    <row r="877250" spans="63:63" x14ac:dyDescent="0.25">
      <c r="BK877250" s="2315"/>
    </row>
    <row r="877251" spans="63:63" x14ac:dyDescent="0.25">
      <c r="BK877251" s="2311"/>
    </row>
    <row r="877275" spans="63:63" x14ac:dyDescent="0.25">
      <c r="BK877275" s="2315"/>
    </row>
    <row r="877276" spans="63:63" x14ac:dyDescent="0.25">
      <c r="BK877276" s="2311"/>
    </row>
    <row r="877300" spans="63:63" x14ac:dyDescent="0.25">
      <c r="BK877300" s="2315"/>
    </row>
    <row r="877301" spans="63:63" x14ac:dyDescent="0.25">
      <c r="BK877301" s="2311"/>
    </row>
    <row r="877325" spans="63:63" x14ac:dyDescent="0.25">
      <c r="BK877325" s="2315"/>
    </row>
    <row r="877326" spans="63:63" x14ac:dyDescent="0.25">
      <c r="BK877326" s="2311"/>
    </row>
    <row r="877350" spans="63:63" x14ac:dyDescent="0.25">
      <c r="BK877350" s="2315"/>
    </row>
    <row r="877351" spans="63:63" x14ac:dyDescent="0.25">
      <c r="BK877351" s="2311"/>
    </row>
    <row r="877375" spans="63:63" x14ac:dyDescent="0.25">
      <c r="BK877375" s="2315"/>
    </row>
    <row r="877376" spans="63:63" x14ac:dyDescent="0.25">
      <c r="BK877376" s="2311"/>
    </row>
    <row r="877400" spans="63:63" x14ac:dyDescent="0.25">
      <c r="BK877400" s="2315"/>
    </row>
    <row r="877401" spans="63:63" x14ac:dyDescent="0.25">
      <c r="BK877401" s="2311"/>
    </row>
    <row r="877425" spans="63:63" x14ac:dyDescent="0.25">
      <c r="BK877425" s="2315"/>
    </row>
    <row r="877426" spans="63:63" x14ac:dyDescent="0.25">
      <c r="BK877426" s="2311"/>
    </row>
    <row r="877450" spans="63:63" x14ac:dyDescent="0.25">
      <c r="BK877450" s="2315"/>
    </row>
    <row r="877451" spans="63:63" x14ac:dyDescent="0.25">
      <c r="BK877451" s="2311"/>
    </row>
    <row r="877475" spans="63:63" x14ac:dyDescent="0.25">
      <c r="BK877475" s="2315"/>
    </row>
    <row r="877476" spans="63:63" x14ac:dyDescent="0.25">
      <c r="BK877476" s="2311"/>
    </row>
    <row r="877500" spans="63:63" x14ac:dyDescent="0.25">
      <c r="BK877500" s="2315"/>
    </row>
    <row r="877501" spans="63:63" x14ac:dyDescent="0.25">
      <c r="BK877501" s="2311"/>
    </row>
    <row r="877525" spans="63:63" x14ac:dyDescent="0.25">
      <c r="BK877525" s="2315"/>
    </row>
    <row r="877526" spans="63:63" x14ac:dyDescent="0.25">
      <c r="BK877526" s="2311"/>
    </row>
    <row r="877550" spans="63:63" x14ac:dyDescent="0.25">
      <c r="BK877550" s="2315"/>
    </row>
    <row r="877551" spans="63:63" x14ac:dyDescent="0.25">
      <c r="BK877551" s="2311"/>
    </row>
    <row r="877575" spans="63:63" x14ac:dyDescent="0.25">
      <c r="BK877575" s="2315"/>
    </row>
    <row r="877576" spans="63:63" x14ac:dyDescent="0.25">
      <c r="BK877576" s="2311"/>
    </row>
    <row r="877600" spans="63:63" x14ac:dyDescent="0.25">
      <c r="BK877600" s="2315"/>
    </row>
    <row r="877601" spans="63:63" x14ac:dyDescent="0.25">
      <c r="BK877601" s="2311"/>
    </row>
    <row r="877625" spans="63:63" x14ac:dyDescent="0.25">
      <c r="BK877625" s="2315"/>
    </row>
    <row r="877626" spans="63:63" x14ac:dyDescent="0.25">
      <c r="BK877626" s="2311"/>
    </row>
    <row r="877650" spans="63:63" x14ac:dyDescent="0.25">
      <c r="BK877650" s="2315"/>
    </row>
    <row r="877651" spans="63:63" x14ac:dyDescent="0.25">
      <c r="BK877651" s="2311"/>
    </row>
    <row r="877675" spans="63:63" x14ac:dyDescent="0.25">
      <c r="BK877675" s="2315"/>
    </row>
    <row r="877676" spans="63:63" x14ac:dyDescent="0.25">
      <c r="BK877676" s="2311"/>
    </row>
    <row r="877700" spans="63:63" x14ac:dyDescent="0.25">
      <c r="BK877700" s="2315"/>
    </row>
    <row r="877701" spans="63:63" x14ac:dyDescent="0.25">
      <c r="BK877701" s="2311"/>
    </row>
    <row r="877725" spans="63:63" x14ac:dyDescent="0.25">
      <c r="BK877725" s="2315"/>
    </row>
    <row r="877726" spans="63:63" x14ac:dyDescent="0.25">
      <c r="BK877726" s="2311"/>
    </row>
    <row r="877750" spans="63:63" x14ac:dyDescent="0.25">
      <c r="BK877750" s="2315"/>
    </row>
    <row r="877751" spans="63:63" x14ac:dyDescent="0.25">
      <c r="BK877751" s="2311"/>
    </row>
    <row r="877775" spans="63:63" x14ac:dyDescent="0.25">
      <c r="BK877775" s="2315"/>
    </row>
    <row r="877776" spans="63:63" x14ac:dyDescent="0.25">
      <c r="BK877776" s="2311"/>
    </row>
    <row r="877800" spans="63:63" x14ac:dyDescent="0.25">
      <c r="BK877800" s="2315"/>
    </row>
    <row r="877801" spans="63:63" x14ac:dyDescent="0.25">
      <c r="BK877801" s="2311"/>
    </row>
    <row r="877825" spans="63:63" x14ac:dyDescent="0.25">
      <c r="BK877825" s="2315"/>
    </row>
    <row r="877826" spans="63:63" x14ac:dyDescent="0.25">
      <c r="BK877826" s="2311"/>
    </row>
    <row r="877850" spans="63:63" x14ac:dyDescent="0.25">
      <c r="BK877850" s="2315"/>
    </row>
    <row r="877851" spans="63:63" x14ac:dyDescent="0.25">
      <c r="BK877851" s="2311"/>
    </row>
    <row r="877875" spans="63:63" x14ac:dyDescent="0.25">
      <c r="BK877875" s="2315"/>
    </row>
    <row r="877876" spans="63:63" x14ac:dyDescent="0.25">
      <c r="BK877876" s="2311"/>
    </row>
    <row r="877900" spans="63:63" x14ac:dyDescent="0.25">
      <c r="BK877900" s="2315"/>
    </row>
    <row r="877901" spans="63:63" x14ac:dyDescent="0.25">
      <c r="BK877901" s="2311"/>
    </row>
    <row r="877925" spans="63:63" x14ac:dyDescent="0.25">
      <c r="BK877925" s="2315"/>
    </row>
    <row r="877926" spans="63:63" x14ac:dyDescent="0.25">
      <c r="BK877926" s="2311"/>
    </row>
    <row r="877950" spans="63:63" x14ac:dyDescent="0.25">
      <c r="BK877950" s="2315"/>
    </row>
    <row r="877951" spans="63:63" x14ac:dyDescent="0.25">
      <c r="BK877951" s="2311"/>
    </row>
    <row r="877975" spans="63:63" x14ac:dyDescent="0.25">
      <c r="BK877975" s="2315"/>
    </row>
    <row r="877976" spans="63:63" x14ac:dyDescent="0.25">
      <c r="BK877976" s="2311"/>
    </row>
    <row r="878000" spans="63:63" x14ac:dyDescent="0.25">
      <c r="BK878000" s="2315"/>
    </row>
    <row r="878001" spans="63:63" x14ac:dyDescent="0.25">
      <c r="BK878001" s="2311"/>
    </row>
    <row r="878025" spans="63:63" x14ac:dyDescent="0.25">
      <c r="BK878025" s="2315"/>
    </row>
    <row r="878026" spans="63:63" x14ac:dyDescent="0.25">
      <c r="BK878026" s="2311"/>
    </row>
    <row r="878050" spans="63:63" x14ac:dyDescent="0.25">
      <c r="BK878050" s="2315"/>
    </row>
    <row r="878051" spans="63:63" x14ac:dyDescent="0.25">
      <c r="BK878051" s="2311"/>
    </row>
    <row r="878075" spans="63:63" x14ac:dyDescent="0.25">
      <c r="BK878075" s="2315"/>
    </row>
    <row r="878076" spans="63:63" x14ac:dyDescent="0.25">
      <c r="BK878076" s="2311"/>
    </row>
    <row r="878100" spans="63:63" x14ac:dyDescent="0.25">
      <c r="BK878100" s="2315"/>
    </row>
    <row r="878101" spans="63:63" x14ac:dyDescent="0.25">
      <c r="BK878101" s="2311"/>
    </row>
    <row r="878125" spans="63:63" x14ac:dyDescent="0.25">
      <c r="BK878125" s="2315"/>
    </row>
    <row r="878126" spans="63:63" x14ac:dyDescent="0.25">
      <c r="BK878126" s="2311"/>
    </row>
    <row r="878150" spans="63:63" x14ac:dyDescent="0.25">
      <c r="BK878150" s="2315"/>
    </row>
    <row r="878151" spans="63:63" x14ac:dyDescent="0.25">
      <c r="BK878151" s="2311"/>
    </row>
    <row r="878175" spans="63:63" x14ac:dyDescent="0.25">
      <c r="BK878175" s="2315"/>
    </row>
    <row r="878176" spans="63:63" x14ac:dyDescent="0.25">
      <c r="BK878176" s="2311"/>
    </row>
    <row r="878200" spans="63:63" x14ac:dyDescent="0.25">
      <c r="BK878200" s="2315"/>
    </row>
    <row r="878201" spans="63:63" x14ac:dyDescent="0.25">
      <c r="BK878201" s="2311"/>
    </row>
    <row r="878225" spans="63:63" x14ac:dyDescent="0.25">
      <c r="BK878225" s="2315"/>
    </row>
    <row r="878226" spans="63:63" x14ac:dyDescent="0.25">
      <c r="BK878226" s="2311"/>
    </row>
    <row r="878250" spans="63:63" x14ac:dyDescent="0.25">
      <c r="BK878250" s="2315"/>
    </row>
    <row r="878251" spans="63:63" x14ac:dyDescent="0.25">
      <c r="BK878251" s="2311"/>
    </row>
    <row r="878275" spans="63:63" x14ac:dyDescent="0.25">
      <c r="BK878275" s="2315"/>
    </row>
    <row r="878276" spans="63:63" x14ac:dyDescent="0.25">
      <c r="BK878276" s="2311"/>
    </row>
    <row r="878300" spans="63:63" x14ac:dyDescent="0.25">
      <c r="BK878300" s="2315"/>
    </row>
    <row r="878301" spans="63:63" x14ac:dyDescent="0.25">
      <c r="BK878301" s="2311"/>
    </row>
    <row r="878325" spans="63:63" x14ac:dyDescent="0.25">
      <c r="BK878325" s="2315"/>
    </row>
    <row r="878326" spans="63:63" x14ac:dyDescent="0.25">
      <c r="BK878326" s="2311"/>
    </row>
    <row r="878350" spans="63:63" x14ac:dyDescent="0.25">
      <c r="BK878350" s="2315"/>
    </row>
    <row r="878351" spans="63:63" x14ac:dyDescent="0.25">
      <c r="BK878351" s="2311"/>
    </row>
    <row r="878375" spans="63:63" x14ac:dyDescent="0.25">
      <c r="BK878375" s="2315"/>
    </row>
    <row r="878376" spans="63:63" x14ac:dyDescent="0.25">
      <c r="BK878376" s="2311"/>
    </row>
    <row r="878400" spans="63:63" x14ac:dyDescent="0.25">
      <c r="BK878400" s="2315"/>
    </row>
    <row r="878401" spans="63:63" x14ac:dyDescent="0.25">
      <c r="BK878401" s="2311"/>
    </row>
    <row r="878425" spans="63:63" x14ac:dyDescent="0.25">
      <c r="BK878425" s="2315"/>
    </row>
    <row r="878426" spans="63:63" x14ac:dyDescent="0.25">
      <c r="BK878426" s="2311"/>
    </row>
    <row r="878450" spans="63:63" x14ac:dyDescent="0.25">
      <c r="BK878450" s="2315"/>
    </row>
    <row r="878451" spans="63:63" x14ac:dyDescent="0.25">
      <c r="BK878451" s="2311"/>
    </row>
    <row r="878475" spans="63:63" x14ac:dyDescent="0.25">
      <c r="BK878475" s="2315"/>
    </row>
    <row r="878476" spans="63:63" x14ac:dyDescent="0.25">
      <c r="BK878476" s="2311"/>
    </row>
    <row r="878500" spans="63:63" x14ac:dyDescent="0.25">
      <c r="BK878500" s="2315"/>
    </row>
    <row r="878501" spans="63:63" x14ac:dyDescent="0.25">
      <c r="BK878501" s="2311"/>
    </row>
    <row r="878525" spans="63:63" x14ac:dyDescent="0.25">
      <c r="BK878525" s="2315"/>
    </row>
    <row r="878526" spans="63:63" x14ac:dyDescent="0.25">
      <c r="BK878526" s="2311"/>
    </row>
    <row r="878550" spans="63:63" x14ac:dyDescent="0.25">
      <c r="BK878550" s="2315"/>
    </row>
    <row r="878551" spans="63:63" x14ac:dyDescent="0.25">
      <c r="BK878551" s="2311"/>
    </row>
    <row r="878575" spans="63:63" x14ac:dyDescent="0.25">
      <c r="BK878575" s="2315"/>
    </row>
    <row r="878576" spans="63:63" x14ac:dyDescent="0.25">
      <c r="BK878576" s="2311"/>
    </row>
    <row r="878600" spans="63:63" x14ac:dyDescent="0.25">
      <c r="BK878600" s="2315"/>
    </row>
    <row r="878601" spans="63:63" x14ac:dyDescent="0.25">
      <c r="BK878601" s="2311"/>
    </row>
    <row r="878625" spans="63:63" x14ac:dyDescent="0.25">
      <c r="BK878625" s="2315"/>
    </row>
    <row r="878626" spans="63:63" x14ac:dyDescent="0.25">
      <c r="BK878626" s="2311"/>
    </row>
    <row r="878650" spans="63:63" x14ac:dyDescent="0.25">
      <c r="BK878650" s="2315"/>
    </row>
    <row r="878651" spans="63:63" x14ac:dyDescent="0.25">
      <c r="BK878651" s="2311"/>
    </row>
    <row r="878675" spans="63:63" x14ac:dyDescent="0.25">
      <c r="BK878675" s="2315"/>
    </row>
    <row r="878676" spans="63:63" x14ac:dyDescent="0.25">
      <c r="BK878676" s="2311"/>
    </row>
    <row r="878700" spans="63:63" x14ac:dyDescent="0.25">
      <c r="BK878700" s="2315"/>
    </row>
    <row r="878701" spans="63:63" x14ac:dyDescent="0.25">
      <c r="BK878701" s="2311"/>
    </row>
    <row r="878725" spans="63:63" x14ac:dyDescent="0.25">
      <c r="BK878725" s="2315"/>
    </row>
    <row r="878726" spans="63:63" x14ac:dyDescent="0.25">
      <c r="BK878726" s="2311"/>
    </row>
    <row r="878750" spans="63:63" x14ac:dyDescent="0.25">
      <c r="BK878750" s="2315"/>
    </row>
    <row r="878751" spans="63:63" x14ac:dyDescent="0.25">
      <c r="BK878751" s="2311"/>
    </row>
    <row r="878775" spans="63:63" x14ac:dyDescent="0.25">
      <c r="BK878775" s="2315"/>
    </row>
    <row r="878776" spans="63:63" x14ac:dyDescent="0.25">
      <c r="BK878776" s="2311"/>
    </row>
    <row r="878800" spans="63:63" x14ac:dyDescent="0.25">
      <c r="BK878800" s="2315"/>
    </row>
    <row r="878801" spans="63:63" x14ac:dyDescent="0.25">
      <c r="BK878801" s="2311"/>
    </row>
    <row r="878825" spans="63:63" x14ac:dyDescent="0.25">
      <c r="BK878825" s="2315"/>
    </row>
    <row r="878826" spans="63:63" x14ac:dyDescent="0.25">
      <c r="BK878826" s="2311"/>
    </row>
    <row r="878850" spans="63:63" x14ac:dyDescent="0.25">
      <c r="BK878850" s="2315"/>
    </row>
    <row r="878851" spans="63:63" x14ac:dyDescent="0.25">
      <c r="BK878851" s="2311"/>
    </row>
    <row r="878875" spans="63:63" x14ac:dyDescent="0.25">
      <c r="BK878875" s="2315"/>
    </row>
    <row r="878876" spans="63:63" x14ac:dyDescent="0.25">
      <c r="BK878876" s="2311"/>
    </row>
    <row r="878900" spans="63:63" x14ac:dyDescent="0.25">
      <c r="BK878900" s="2315"/>
    </row>
    <row r="878901" spans="63:63" x14ac:dyDescent="0.25">
      <c r="BK878901" s="2311"/>
    </row>
    <row r="878925" spans="63:63" x14ac:dyDescent="0.25">
      <c r="BK878925" s="2315"/>
    </row>
    <row r="878926" spans="63:63" x14ac:dyDescent="0.25">
      <c r="BK878926" s="2311"/>
    </row>
    <row r="878950" spans="63:63" x14ac:dyDescent="0.25">
      <c r="BK878950" s="2315"/>
    </row>
    <row r="878951" spans="63:63" x14ac:dyDescent="0.25">
      <c r="BK878951" s="2311"/>
    </row>
    <row r="878975" spans="63:63" x14ac:dyDescent="0.25">
      <c r="BK878975" s="2315"/>
    </row>
    <row r="878976" spans="63:63" x14ac:dyDescent="0.25">
      <c r="BK878976" s="2311"/>
    </row>
    <row r="879000" spans="63:63" x14ac:dyDescent="0.25">
      <c r="BK879000" s="2315"/>
    </row>
    <row r="879001" spans="63:63" x14ac:dyDescent="0.25">
      <c r="BK879001" s="2311"/>
    </row>
    <row r="879025" spans="63:63" x14ac:dyDescent="0.25">
      <c r="BK879025" s="2315"/>
    </row>
    <row r="879026" spans="63:63" x14ac:dyDescent="0.25">
      <c r="BK879026" s="2311"/>
    </row>
    <row r="879050" spans="63:63" x14ac:dyDescent="0.25">
      <c r="BK879050" s="2315"/>
    </row>
    <row r="879051" spans="63:63" x14ac:dyDescent="0.25">
      <c r="BK879051" s="2311"/>
    </row>
    <row r="879075" spans="63:63" x14ac:dyDescent="0.25">
      <c r="BK879075" s="2315"/>
    </row>
    <row r="879076" spans="63:63" x14ac:dyDescent="0.25">
      <c r="BK879076" s="2311"/>
    </row>
    <row r="879100" spans="63:63" x14ac:dyDescent="0.25">
      <c r="BK879100" s="2315"/>
    </row>
    <row r="879101" spans="63:63" x14ac:dyDescent="0.25">
      <c r="BK879101" s="2311"/>
    </row>
    <row r="879125" spans="63:63" x14ac:dyDescent="0.25">
      <c r="BK879125" s="2315"/>
    </row>
    <row r="879126" spans="63:63" x14ac:dyDescent="0.25">
      <c r="BK879126" s="2311"/>
    </row>
    <row r="879150" spans="63:63" x14ac:dyDescent="0.25">
      <c r="BK879150" s="2315"/>
    </row>
    <row r="879151" spans="63:63" x14ac:dyDescent="0.25">
      <c r="BK879151" s="2311"/>
    </row>
    <row r="879175" spans="63:63" x14ac:dyDescent="0.25">
      <c r="BK879175" s="2315"/>
    </row>
    <row r="879176" spans="63:63" x14ac:dyDescent="0.25">
      <c r="BK879176" s="2311"/>
    </row>
    <row r="879200" spans="63:63" x14ac:dyDescent="0.25">
      <c r="BK879200" s="2315"/>
    </row>
    <row r="879201" spans="63:63" x14ac:dyDescent="0.25">
      <c r="BK879201" s="2311"/>
    </row>
    <row r="879225" spans="63:63" x14ac:dyDescent="0.25">
      <c r="BK879225" s="2315"/>
    </row>
    <row r="879226" spans="63:63" x14ac:dyDescent="0.25">
      <c r="BK879226" s="2311"/>
    </row>
    <row r="879250" spans="63:63" x14ac:dyDescent="0.25">
      <c r="BK879250" s="2315"/>
    </row>
    <row r="879251" spans="63:63" x14ac:dyDescent="0.25">
      <c r="BK879251" s="2311"/>
    </row>
    <row r="879275" spans="63:63" x14ac:dyDescent="0.25">
      <c r="BK879275" s="2315"/>
    </row>
    <row r="879276" spans="63:63" x14ac:dyDescent="0.25">
      <c r="BK879276" s="2311"/>
    </row>
    <row r="879300" spans="63:63" x14ac:dyDescent="0.25">
      <c r="BK879300" s="2315"/>
    </row>
    <row r="879301" spans="63:63" x14ac:dyDescent="0.25">
      <c r="BK879301" s="2311"/>
    </row>
    <row r="879325" spans="63:63" x14ac:dyDescent="0.25">
      <c r="BK879325" s="2315"/>
    </row>
    <row r="879326" spans="63:63" x14ac:dyDescent="0.25">
      <c r="BK879326" s="2311"/>
    </row>
    <row r="879350" spans="63:63" x14ac:dyDescent="0.25">
      <c r="BK879350" s="2315"/>
    </row>
    <row r="879351" spans="63:63" x14ac:dyDescent="0.25">
      <c r="BK879351" s="2311"/>
    </row>
    <row r="879375" spans="63:63" x14ac:dyDescent="0.25">
      <c r="BK879375" s="2315"/>
    </row>
    <row r="879376" spans="63:63" x14ac:dyDescent="0.25">
      <c r="BK879376" s="2311"/>
    </row>
    <row r="879400" spans="63:63" x14ac:dyDescent="0.25">
      <c r="BK879400" s="2315"/>
    </row>
    <row r="879401" spans="63:63" x14ac:dyDescent="0.25">
      <c r="BK879401" s="2311"/>
    </row>
    <row r="879425" spans="63:63" x14ac:dyDescent="0.25">
      <c r="BK879425" s="2315"/>
    </row>
    <row r="879426" spans="63:63" x14ac:dyDescent="0.25">
      <c r="BK879426" s="2311"/>
    </row>
    <row r="879450" spans="63:63" x14ac:dyDescent="0.25">
      <c r="BK879450" s="2315"/>
    </row>
    <row r="879451" spans="63:63" x14ac:dyDescent="0.25">
      <c r="BK879451" s="2311"/>
    </row>
    <row r="879475" spans="63:63" x14ac:dyDescent="0.25">
      <c r="BK879475" s="2315"/>
    </row>
    <row r="879476" spans="63:63" x14ac:dyDescent="0.25">
      <c r="BK879476" s="2311"/>
    </row>
    <row r="879500" spans="63:63" x14ac:dyDescent="0.25">
      <c r="BK879500" s="2315"/>
    </row>
    <row r="879501" spans="63:63" x14ac:dyDescent="0.25">
      <c r="BK879501" s="2311"/>
    </row>
    <row r="879525" spans="63:63" x14ac:dyDescent="0.25">
      <c r="BK879525" s="2315"/>
    </row>
    <row r="879526" spans="63:63" x14ac:dyDescent="0.25">
      <c r="BK879526" s="2311"/>
    </row>
    <row r="879550" spans="63:63" x14ac:dyDescent="0.25">
      <c r="BK879550" s="2315"/>
    </row>
    <row r="879551" spans="63:63" x14ac:dyDescent="0.25">
      <c r="BK879551" s="2311"/>
    </row>
    <row r="879575" spans="63:63" x14ac:dyDescent="0.25">
      <c r="BK879575" s="2315"/>
    </row>
    <row r="879576" spans="63:63" x14ac:dyDescent="0.25">
      <c r="BK879576" s="2311"/>
    </row>
    <row r="879600" spans="63:63" x14ac:dyDescent="0.25">
      <c r="BK879600" s="2315"/>
    </row>
    <row r="879601" spans="63:63" x14ac:dyDescent="0.25">
      <c r="BK879601" s="2311"/>
    </row>
    <row r="879625" spans="63:63" x14ac:dyDescent="0.25">
      <c r="BK879625" s="2315"/>
    </row>
    <row r="879626" spans="63:63" x14ac:dyDescent="0.25">
      <c r="BK879626" s="2311"/>
    </row>
    <row r="879650" spans="63:63" x14ac:dyDescent="0.25">
      <c r="BK879650" s="2315"/>
    </row>
    <row r="879651" spans="63:63" x14ac:dyDescent="0.25">
      <c r="BK879651" s="2311"/>
    </row>
    <row r="879675" spans="63:63" x14ac:dyDescent="0.25">
      <c r="BK879675" s="2315"/>
    </row>
    <row r="879676" spans="63:63" x14ac:dyDescent="0.25">
      <c r="BK879676" s="2311"/>
    </row>
    <row r="879700" spans="63:63" x14ac:dyDescent="0.25">
      <c r="BK879700" s="2315"/>
    </row>
    <row r="879701" spans="63:63" x14ac:dyDescent="0.25">
      <c r="BK879701" s="2311"/>
    </row>
    <row r="879725" spans="63:63" x14ac:dyDescent="0.25">
      <c r="BK879725" s="2315"/>
    </row>
    <row r="879726" spans="63:63" x14ac:dyDescent="0.25">
      <c r="BK879726" s="2311"/>
    </row>
    <row r="879750" spans="63:63" x14ac:dyDescent="0.25">
      <c r="BK879750" s="2315"/>
    </row>
    <row r="879751" spans="63:63" x14ac:dyDescent="0.25">
      <c r="BK879751" s="2311"/>
    </row>
    <row r="879775" spans="63:63" x14ac:dyDescent="0.25">
      <c r="BK879775" s="2315"/>
    </row>
    <row r="879776" spans="63:63" x14ac:dyDescent="0.25">
      <c r="BK879776" s="2311"/>
    </row>
    <row r="879800" spans="63:63" x14ac:dyDescent="0.25">
      <c r="BK879800" s="2315"/>
    </row>
    <row r="879801" spans="63:63" x14ac:dyDescent="0.25">
      <c r="BK879801" s="2311"/>
    </row>
    <row r="879825" spans="63:63" x14ac:dyDescent="0.25">
      <c r="BK879825" s="2315"/>
    </row>
    <row r="879826" spans="63:63" x14ac:dyDescent="0.25">
      <c r="BK879826" s="2311"/>
    </row>
    <row r="879850" spans="63:63" x14ac:dyDescent="0.25">
      <c r="BK879850" s="2315"/>
    </row>
    <row r="879851" spans="63:63" x14ac:dyDescent="0.25">
      <c r="BK879851" s="2311"/>
    </row>
    <row r="879875" spans="63:63" x14ac:dyDescent="0.25">
      <c r="BK879875" s="2315"/>
    </row>
    <row r="879876" spans="63:63" x14ac:dyDescent="0.25">
      <c r="BK879876" s="2311"/>
    </row>
    <row r="879900" spans="63:63" x14ac:dyDescent="0.25">
      <c r="BK879900" s="2315"/>
    </row>
    <row r="879901" spans="63:63" x14ac:dyDescent="0.25">
      <c r="BK879901" s="2311"/>
    </row>
    <row r="879925" spans="63:63" x14ac:dyDescent="0.25">
      <c r="BK879925" s="2315"/>
    </row>
    <row r="879926" spans="63:63" x14ac:dyDescent="0.25">
      <c r="BK879926" s="2311"/>
    </row>
    <row r="879950" spans="63:63" x14ac:dyDescent="0.25">
      <c r="BK879950" s="2315"/>
    </row>
    <row r="879951" spans="63:63" x14ac:dyDescent="0.25">
      <c r="BK879951" s="2311"/>
    </row>
    <row r="879975" spans="63:63" x14ac:dyDescent="0.25">
      <c r="BK879975" s="2315"/>
    </row>
    <row r="879976" spans="63:63" x14ac:dyDescent="0.25">
      <c r="BK879976" s="2311"/>
    </row>
    <row r="880000" spans="63:63" x14ac:dyDescent="0.25">
      <c r="BK880000" s="2315"/>
    </row>
    <row r="880001" spans="63:63" x14ac:dyDescent="0.25">
      <c r="BK880001" s="2311"/>
    </row>
    <row r="880025" spans="63:63" x14ac:dyDescent="0.25">
      <c r="BK880025" s="2315"/>
    </row>
    <row r="880026" spans="63:63" x14ac:dyDescent="0.25">
      <c r="BK880026" s="2311"/>
    </row>
    <row r="880050" spans="63:63" x14ac:dyDescent="0.25">
      <c r="BK880050" s="2315"/>
    </row>
    <row r="880051" spans="63:63" x14ac:dyDescent="0.25">
      <c r="BK880051" s="2311"/>
    </row>
    <row r="880075" spans="63:63" x14ac:dyDescent="0.25">
      <c r="BK880075" s="2315"/>
    </row>
    <row r="880076" spans="63:63" x14ac:dyDescent="0.25">
      <c r="BK880076" s="2311"/>
    </row>
    <row r="880100" spans="63:63" x14ac:dyDescent="0.25">
      <c r="BK880100" s="2315"/>
    </row>
    <row r="880101" spans="63:63" x14ac:dyDescent="0.25">
      <c r="BK880101" s="2311"/>
    </row>
    <row r="880125" spans="63:63" x14ac:dyDescent="0.25">
      <c r="BK880125" s="2315"/>
    </row>
    <row r="880126" spans="63:63" x14ac:dyDescent="0.25">
      <c r="BK880126" s="2311"/>
    </row>
    <row r="880150" spans="63:63" x14ac:dyDescent="0.25">
      <c r="BK880150" s="2315"/>
    </row>
    <row r="880151" spans="63:63" x14ac:dyDescent="0.25">
      <c r="BK880151" s="2311"/>
    </row>
    <row r="880175" spans="63:63" x14ac:dyDescent="0.25">
      <c r="BK880175" s="2315"/>
    </row>
    <row r="880176" spans="63:63" x14ac:dyDescent="0.25">
      <c r="BK880176" s="2311"/>
    </row>
    <row r="880200" spans="63:63" x14ac:dyDescent="0.25">
      <c r="BK880200" s="2315"/>
    </row>
    <row r="880201" spans="63:63" x14ac:dyDescent="0.25">
      <c r="BK880201" s="2311"/>
    </row>
    <row r="880225" spans="63:63" x14ac:dyDescent="0.25">
      <c r="BK880225" s="2315"/>
    </row>
    <row r="880226" spans="63:63" x14ac:dyDescent="0.25">
      <c r="BK880226" s="2311"/>
    </row>
    <row r="880250" spans="63:63" x14ac:dyDescent="0.25">
      <c r="BK880250" s="2315"/>
    </row>
    <row r="880251" spans="63:63" x14ac:dyDescent="0.25">
      <c r="BK880251" s="2311"/>
    </row>
    <row r="880275" spans="63:63" x14ac:dyDescent="0.25">
      <c r="BK880275" s="2315"/>
    </row>
    <row r="880276" spans="63:63" x14ac:dyDescent="0.25">
      <c r="BK880276" s="2311"/>
    </row>
    <row r="880300" spans="63:63" x14ac:dyDescent="0.25">
      <c r="BK880300" s="2315"/>
    </row>
    <row r="880301" spans="63:63" x14ac:dyDescent="0.25">
      <c r="BK880301" s="2311"/>
    </row>
    <row r="880325" spans="63:63" x14ac:dyDescent="0.25">
      <c r="BK880325" s="2315"/>
    </row>
    <row r="880326" spans="63:63" x14ac:dyDescent="0.25">
      <c r="BK880326" s="2311"/>
    </row>
    <row r="880350" spans="63:63" x14ac:dyDescent="0.25">
      <c r="BK880350" s="2315"/>
    </row>
    <row r="880351" spans="63:63" x14ac:dyDescent="0.25">
      <c r="BK880351" s="2311"/>
    </row>
    <row r="880375" spans="63:63" x14ac:dyDescent="0.25">
      <c r="BK880375" s="2315"/>
    </row>
    <row r="880376" spans="63:63" x14ac:dyDescent="0.25">
      <c r="BK880376" s="2311"/>
    </row>
    <row r="880400" spans="63:63" x14ac:dyDescent="0.25">
      <c r="BK880400" s="2315"/>
    </row>
    <row r="880401" spans="63:63" x14ac:dyDescent="0.25">
      <c r="BK880401" s="2311"/>
    </row>
    <row r="880425" spans="63:63" x14ac:dyDescent="0.25">
      <c r="BK880425" s="2315"/>
    </row>
    <row r="880426" spans="63:63" x14ac:dyDescent="0.25">
      <c r="BK880426" s="2311"/>
    </row>
    <row r="880450" spans="63:63" x14ac:dyDescent="0.25">
      <c r="BK880450" s="2315"/>
    </row>
    <row r="880451" spans="63:63" x14ac:dyDescent="0.25">
      <c r="BK880451" s="2311"/>
    </row>
    <row r="880475" spans="63:63" x14ac:dyDescent="0.25">
      <c r="BK880475" s="2315"/>
    </row>
    <row r="880476" spans="63:63" x14ac:dyDescent="0.25">
      <c r="BK880476" s="2311"/>
    </row>
    <row r="880500" spans="63:63" x14ac:dyDescent="0.25">
      <c r="BK880500" s="2315"/>
    </row>
    <row r="880501" spans="63:63" x14ac:dyDescent="0.25">
      <c r="BK880501" s="2311"/>
    </row>
    <row r="880525" spans="63:63" x14ac:dyDescent="0.25">
      <c r="BK880525" s="2315"/>
    </row>
    <row r="880526" spans="63:63" x14ac:dyDescent="0.25">
      <c r="BK880526" s="2311"/>
    </row>
    <row r="880550" spans="63:63" x14ac:dyDescent="0.25">
      <c r="BK880550" s="2315"/>
    </row>
    <row r="880551" spans="63:63" x14ac:dyDescent="0.25">
      <c r="BK880551" s="2311"/>
    </row>
    <row r="880575" spans="63:63" x14ac:dyDescent="0.25">
      <c r="BK880575" s="2315"/>
    </row>
    <row r="880576" spans="63:63" x14ac:dyDescent="0.25">
      <c r="BK880576" s="2311"/>
    </row>
    <row r="880600" spans="63:63" x14ac:dyDescent="0.25">
      <c r="BK880600" s="2315"/>
    </row>
    <row r="880601" spans="63:63" x14ac:dyDescent="0.25">
      <c r="BK880601" s="2311"/>
    </row>
    <row r="880625" spans="63:63" x14ac:dyDescent="0.25">
      <c r="BK880625" s="2315"/>
    </row>
    <row r="880626" spans="63:63" x14ac:dyDescent="0.25">
      <c r="BK880626" s="2311"/>
    </row>
    <row r="880650" spans="63:63" x14ac:dyDescent="0.25">
      <c r="BK880650" s="2315"/>
    </row>
    <row r="880651" spans="63:63" x14ac:dyDescent="0.25">
      <c r="BK880651" s="2311"/>
    </row>
    <row r="880675" spans="63:63" x14ac:dyDescent="0.25">
      <c r="BK880675" s="2315"/>
    </row>
    <row r="880676" spans="63:63" x14ac:dyDescent="0.25">
      <c r="BK880676" s="2311"/>
    </row>
    <row r="880700" spans="63:63" x14ac:dyDescent="0.25">
      <c r="BK880700" s="2315"/>
    </row>
    <row r="880701" spans="63:63" x14ac:dyDescent="0.25">
      <c r="BK880701" s="2311"/>
    </row>
    <row r="880725" spans="63:63" x14ac:dyDescent="0.25">
      <c r="BK880725" s="2315"/>
    </row>
    <row r="880726" spans="63:63" x14ac:dyDescent="0.25">
      <c r="BK880726" s="2311"/>
    </row>
    <row r="880750" spans="63:63" x14ac:dyDescent="0.25">
      <c r="BK880750" s="2315"/>
    </row>
    <row r="880751" spans="63:63" x14ac:dyDescent="0.25">
      <c r="BK880751" s="2311"/>
    </row>
    <row r="880775" spans="63:63" x14ac:dyDescent="0.25">
      <c r="BK880775" s="2315"/>
    </row>
    <row r="880776" spans="63:63" x14ac:dyDescent="0.25">
      <c r="BK880776" s="2311"/>
    </row>
    <row r="880800" spans="63:63" x14ac:dyDescent="0.25">
      <c r="BK880800" s="2315"/>
    </row>
    <row r="880801" spans="63:63" x14ac:dyDescent="0.25">
      <c r="BK880801" s="2311"/>
    </row>
    <row r="880825" spans="63:63" x14ac:dyDescent="0.25">
      <c r="BK880825" s="2315"/>
    </row>
    <row r="880826" spans="63:63" x14ac:dyDescent="0.25">
      <c r="BK880826" s="2311"/>
    </row>
    <row r="880850" spans="63:63" x14ac:dyDescent="0.25">
      <c r="BK880850" s="2315"/>
    </row>
    <row r="880851" spans="63:63" x14ac:dyDescent="0.25">
      <c r="BK880851" s="2311"/>
    </row>
    <row r="880875" spans="63:63" x14ac:dyDescent="0.25">
      <c r="BK880875" s="2315"/>
    </row>
    <row r="880876" spans="63:63" x14ac:dyDescent="0.25">
      <c r="BK880876" s="2311"/>
    </row>
    <row r="880900" spans="63:63" x14ac:dyDescent="0.25">
      <c r="BK880900" s="2315"/>
    </row>
    <row r="880901" spans="63:63" x14ac:dyDescent="0.25">
      <c r="BK880901" s="2311"/>
    </row>
    <row r="880925" spans="63:63" x14ac:dyDescent="0.25">
      <c r="BK880925" s="2315"/>
    </row>
    <row r="880926" spans="63:63" x14ac:dyDescent="0.25">
      <c r="BK880926" s="2311"/>
    </row>
    <row r="880950" spans="63:63" x14ac:dyDescent="0.25">
      <c r="BK880950" s="2315"/>
    </row>
    <row r="880951" spans="63:63" x14ac:dyDescent="0.25">
      <c r="BK880951" s="2311"/>
    </row>
    <row r="880975" spans="63:63" x14ac:dyDescent="0.25">
      <c r="BK880975" s="2315"/>
    </row>
    <row r="880976" spans="63:63" x14ac:dyDescent="0.25">
      <c r="BK880976" s="2311"/>
    </row>
    <row r="881000" spans="63:63" x14ac:dyDescent="0.25">
      <c r="BK881000" s="2315"/>
    </row>
    <row r="881001" spans="63:63" x14ac:dyDescent="0.25">
      <c r="BK881001" s="2311"/>
    </row>
    <row r="881025" spans="63:63" x14ac:dyDescent="0.25">
      <c r="BK881025" s="2315"/>
    </row>
    <row r="881026" spans="63:63" x14ac:dyDescent="0.25">
      <c r="BK881026" s="2311"/>
    </row>
    <row r="881050" spans="63:63" x14ac:dyDescent="0.25">
      <c r="BK881050" s="2315"/>
    </row>
    <row r="881051" spans="63:63" x14ac:dyDescent="0.25">
      <c r="BK881051" s="2311"/>
    </row>
    <row r="881075" spans="63:63" x14ac:dyDescent="0.25">
      <c r="BK881075" s="2315"/>
    </row>
    <row r="881076" spans="63:63" x14ac:dyDescent="0.25">
      <c r="BK881076" s="2311"/>
    </row>
    <row r="881100" spans="63:63" x14ac:dyDescent="0.25">
      <c r="BK881100" s="2315"/>
    </row>
    <row r="881101" spans="63:63" x14ac:dyDescent="0.25">
      <c r="BK881101" s="2311"/>
    </row>
    <row r="881125" spans="63:63" x14ac:dyDescent="0.25">
      <c r="BK881125" s="2315"/>
    </row>
    <row r="881126" spans="63:63" x14ac:dyDescent="0.25">
      <c r="BK881126" s="2311"/>
    </row>
    <row r="881150" spans="63:63" x14ac:dyDescent="0.25">
      <c r="BK881150" s="2315"/>
    </row>
    <row r="881151" spans="63:63" x14ac:dyDescent="0.25">
      <c r="BK881151" s="2311"/>
    </row>
    <row r="881175" spans="63:63" x14ac:dyDescent="0.25">
      <c r="BK881175" s="2315"/>
    </row>
    <row r="881176" spans="63:63" x14ac:dyDescent="0.25">
      <c r="BK881176" s="2311"/>
    </row>
    <row r="881200" spans="63:63" x14ac:dyDescent="0.25">
      <c r="BK881200" s="2315"/>
    </row>
    <row r="881201" spans="63:63" x14ac:dyDescent="0.25">
      <c r="BK881201" s="2311"/>
    </row>
    <row r="881225" spans="63:63" x14ac:dyDescent="0.25">
      <c r="BK881225" s="2315"/>
    </row>
    <row r="881226" spans="63:63" x14ac:dyDescent="0.25">
      <c r="BK881226" s="2311"/>
    </row>
    <row r="881250" spans="63:63" x14ac:dyDescent="0.25">
      <c r="BK881250" s="2315"/>
    </row>
    <row r="881251" spans="63:63" x14ac:dyDescent="0.25">
      <c r="BK881251" s="2311"/>
    </row>
    <row r="881275" spans="63:63" x14ac:dyDescent="0.25">
      <c r="BK881275" s="2315"/>
    </row>
    <row r="881276" spans="63:63" x14ac:dyDescent="0.25">
      <c r="BK881276" s="2311"/>
    </row>
    <row r="881300" spans="63:63" x14ac:dyDescent="0.25">
      <c r="BK881300" s="2315"/>
    </row>
    <row r="881301" spans="63:63" x14ac:dyDescent="0.25">
      <c r="BK881301" s="2311"/>
    </row>
    <row r="881325" spans="63:63" x14ac:dyDescent="0.25">
      <c r="BK881325" s="2315"/>
    </row>
    <row r="881326" spans="63:63" x14ac:dyDescent="0.25">
      <c r="BK881326" s="2311"/>
    </row>
    <row r="881350" spans="63:63" x14ac:dyDescent="0.25">
      <c r="BK881350" s="2315"/>
    </row>
    <row r="881351" spans="63:63" x14ac:dyDescent="0.25">
      <c r="BK881351" s="2311"/>
    </row>
    <row r="881375" spans="63:63" x14ac:dyDescent="0.25">
      <c r="BK881375" s="2315"/>
    </row>
    <row r="881376" spans="63:63" x14ac:dyDescent="0.25">
      <c r="BK881376" s="2311"/>
    </row>
    <row r="881400" spans="63:63" x14ac:dyDescent="0.25">
      <c r="BK881400" s="2315"/>
    </row>
    <row r="881401" spans="63:63" x14ac:dyDescent="0.25">
      <c r="BK881401" s="2311"/>
    </row>
    <row r="881425" spans="63:63" x14ac:dyDescent="0.25">
      <c r="BK881425" s="2315"/>
    </row>
    <row r="881426" spans="63:63" x14ac:dyDescent="0.25">
      <c r="BK881426" s="2311"/>
    </row>
    <row r="881450" spans="63:63" x14ac:dyDescent="0.25">
      <c r="BK881450" s="2315"/>
    </row>
    <row r="881451" spans="63:63" x14ac:dyDescent="0.25">
      <c r="BK881451" s="2311"/>
    </row>
    <row r="881475" spans="63:63" x14ac:dyDescent="0.25">
      <c r="BK881475" s="2315"/>
    </row>
    <row r="881476" spans="63:63" x14ac:dyDescent="0.25">
      <c r="BK881476" s="2311"/>
    </row>
    <row r="881500" spans="63:63" x14ac:dyDescent="0.25">
      <c r="BK881500" s="2315"/>
    </row>
    <row r="881501" spans="63:63" x14ac:dyDescent="0.25">
      <c r="BK881501" s="2311"/>
    </row>
    <row r="881525" spans="63:63" x14ac:dyDescent="0.25">
      <c r="BK881525" s="2315"/>
    </row>
    <row r="881526" spans="63:63" x14ac:dyDescent="0.25">
      <c r="BK881526" s="2311"/>
    </row>
    <row r="881550" spans="63:63" x14ac:dyDescent="0.25">
      <c r="BK881550" s="2315"/>
    </row>
    <row r="881551" spans="63:63" x14ac:dyDescent="0.25">
      <c r="BK881551" s="2311"/>
    </row>
    <row r="881575" spans="63:63" x14ac:dyDescent="0.25">
      <c r="BK881575" s="2315"/>
    </row>
    <row r="881576" spans="63:63" x14ac:dyDescent="0.25">
      <c r="BK881576" s="2311"/>
    </row>
    <row r="881600" spans="63:63" x14ac:dyDescent="0.25">
      <c r="BK881600" s="2315"/>
    </row>
    <row r="881601" spans="63:63" x14ac:dyDescent="0.25">
      <c r="BK881601" s="2311"/>
    </row>
    <row r="881625" spans="63:63" x14ac:dyDescent="0.25">
      <c r="BK881625" s="2315"/>
    </row>
    <row r="881626" spans="63:63" x14ac:dyDescent="0.25">
      <c r="BK881626" s="2311"/>
    </row>
    <row r="881650" spans="63:63" x14ac:dyDescent="0.25">
      <c r="BK881650" s="2315"/>
    </row>
    <row r="881651" spans="63:63" x14ac:dyDescent="0.25">
      <c r="BK881651" s="2311"/>
    </row>
    <row r="881675" spans="63:63" x14ac:dyDescent="0.25">
      <c r="BK881675" s="2315"/>
    </row>
    <row r="881676" spans="63:63" x14ac:dyDescent="0.25">
      <c r="BK881676" s="2311"/>
    </row>
    <row r="881700" spans="63:63" x14ac:dyDescent="0.25">
      <c r="BK881700" s="2315"/>
    </row>
    <row r="881701" spans="63:63" x14ac:dyDescent="0.25">
      <c r="BK881701" s="2311"/>
    </row>
    <row r="881725" spans="63:63" x14ac:dyDescent="0.25">
      <c r="BK881725" s="2315"/>
    </row>
    <row r="881726" spans="63:63" x14ac:dyDescent="0.25">
      <c r="BK881726" s="2311"/>
    </row>
    <row r="881750" spans="63:63" x14ac:dyDescent="0.25">
      <c r="BK881750" s="2315"/>
    </row>
    <row r="881751" spans="63:63" x14ac:dyDescent="0.25">
      <c r="BK881751" s="2311"/>
    </row>
    <row r="881775" spans="63:63" x14ac:dyDescent="0.25">
      <c r="BK881775" s="2315"/>
    </row>
    <row r="881776" spans="63:63" x14ac:dyDescent="0.25">
      <c r="BK881776" s="2311"/>
    </row>
    <row r="881800" spans="63:63" x14ac:dyDescent="0.25">
      <c r="BK881800" s="2315"/>
    </row>
    <row r="881801" spans="63:63" x14ac:dyDescent="0.25">
      <c r="BK881801" s="2311"/>
    </row>
    <row r="881825" spans="63:63" x14ac:dyDescent="0.25">
      <c r="BK881825" s="2315"/>
    </row>
    <row r="881826" spans="63:63" x14ac:dyDescent="0.25">
      <c r="BK881826" s="2311"/>
    </row>
    <row r="881850" spans="63:63" x14ac:dyDescent="0.25">
      <c r="BK881850" s="2315"/>
    </row>
    <row r="881851" spans="63:63" x14ac:dyDescent="0.25">
      <c r="BK881851" s="2311"/>
    </row>
    <row r="881875" spans="63:63" x14ac:dyDescent="0.25">
      <c r="BK881875" s="2315"/>
    </row>
    <row r="881876" spans="63:63" x14ac:dyDescent="0.25">
      <c r="BK881876" s="2311"/>
    </row>
    <row r="881900" spans="63:63" x14ac:dyDescent="0.25">
      <c r="BK881900" s="2315"/>
    </row>
    <row r="881901" spans="63:63" x14ac:dyDescent="0.25">
      <c r="BK881901" s="2311"/>
    </row>
    <row r="881925" spans="63:63" x14ac:dyDescent="0.25">
      <c r="BK881925" s="2315"/>
    </row>
    <row r="881926" spans="63:63" x14ac:dyDescent="0.25">
      <c r="BK881926" s="2311"/>
    </row>
    <row r="881950" spans="63:63" x14ac:dyDescent="0.25">
      <c r="BK881950" s="2315"/>
    </row>
    <row r="881951" spans="63:63" x14ac:dyDescent="0.25">
      <c r="BK881951" s="2311"/>
    </row>
    <row r="881975" spans="63:63" x14ac:dyDescent="0.25">
      <c r="BK881975" s="2315"/>
    </row>
    <row r="881976" spans="63:63" x14ac:dyDescent="0.25">
      <c r="BK881976" s="2311"/>
    </row>
    <row r="882000" spans="63:63" x14ac:dyDescent="0.25">
      <c r="BK882000" s="2315"/>
    </row>
    <row r="882001" spans="63:63" x14ac:dyDescent="0.25">
      <c r="BK882001" s="2311"/>
    </row>
    <row r="882025" spans="63:63" x14ac:dyDescent="0.25">
      <c r="BK882025" s="2315"/>
    </row>
    <row r="882026" spans="63:63" x14ac:dyDescent="0.25">
      <c r="BK882026" s="2311"/>
    </row>
    <row r="882050" spans="63:63" x14ac:dyDescent="0.25">
      <c r="BK882050" s="2315"/>
    </row>
    <row r="882051" spans="63:63" x14ac:dyDescent="0.25">
      <c r="BK882051" s="2311"/>
    </row>
    <row r="882075" spans="63:63" x14ac:dyDescent="0.25">
      <c r="BK882075" s="2315"/>
    </row>
    <row r="882076" spans="63:63" x14ac:dyDescent="0.25">
      <c r="BK882076" s="2311"/>
    </row>
    <row r="882100" spans="63:63" x14ac:dyDescent="0.25">
      <c r="BK882100" s="2315"/>
    </row>
    <row r="882101" spans="63:63" x14ac:dyDescent="0.25">
      <c r="BK882101" s="2311"/>
    </row>
    <row r="882125" spans="63:63" x14ac:dyDescent="0.25">
      <c r="BK882125" s="2315"/>
    </row>
    <row r="882126" spans="63:63" x14ac:dyDescent="0.25">
      <c r="BK882126" s="2311"/>
    </row>
    <row r="882150" spans="63:63" x14ac:dyDescent="0.25">
      <c r="BK882150" s="2315"/>
    </row>
    <row r="882151" spans="63:63" x14ac:dyDescent="0.25">
      <c r="BK882151" s="2311"/>
    </row>
    <row r="882175" spans="63:63" x14ac:dyDescent="0.25">
      <c r="BK882175" s="2315"/>
    </row>
    <row r="882176" spans="63:63" x14ac:dyDescent="0.25">
      <c r="BK882176" s="2311"/>
    </row>
    <row r="882200" spans="63:63" x14ac:dyDescent="0.25">
      <c r="BK882200" s="2315"/>
    </row>
    <row r="882201" spans="63:63" x14ac:dyDescent="0.25">
      <c r="BK882201" s="2311"/>
    </row>
    <row r="882225" spans="63:63" x14ac:dyDescent="0.25">
      <c r="BK882225" s="2315"/>
    </row>
    <row r="882226" spans="63:63" x14ac:dyDescent="0.25">
      <c r="BK882226" s="2311"/>
    </row>
    <row r="882250" spans="63:63" x14ac:dyDescent="0.25">
      <c r="BK882250" s="2315"/>
    </row>
    <row r="882251" spans="63:63" x14ac:dyDescent="0.25">
      <c r="BK882251" s="2311"/>
    </row>
    <row r="882275" spans="63:63" x14ac:dyDescent="0.25">
      <c r="BK882275" s="2315"/>
    </row>
    <row r="882276" spans="63:63" x14ac:dyDescent="0.25">
      <c r="BK882276" s="2311"/>
    </row>
    <row r="882300" spans="63:63" x14ac:dyDescent="0.25">
      <c r="BK882300" s="2315"/>
    </row>
    <row r="882301" spans="63:63" x14ac:dyDescent="0.25">
      <c r="BK882301" s="2311"/>
    </row>
    <row r="882325" spans="63:63" x14ac:dyDescent="0.25">
      <c r="BK882325" s="2315"/>
    </row>
    <row r="882326" spans="63:63" x14ac:dyDescent="0.25">
      <c r="BK882326" s="2311"/>
    </row>
    <row r="882350" spans="63:63" x14ac:dyDescent="0.25">
      <c r="BK882350" s="2315"/>
    </row>
    <row r="882351" spans="63:63" x14ac:dyDescent="0.25">
      <c r="BK882351" s="2311"/>
    </row>
    <row r="882375" spans="63:63" x14ac:dyDescent="0.25">
      <c r="BK882375" s="2315"/>
    </row>
    <row r="882376" spans="63:63" x14ac:dyDescent="0.25">
      <c r="BK882376" s="2311"/>
    </row>
    <row r="882400" spans="63:63" x14ac:dyDescent="0.25">
      <c r="BK882400" s="2315"/>
    </row>
    <row r="882401" spans="63:63" x14ac:dyDescent="0.25">
      <c r="BK882401" s="2311"/>
    </row>
    <row r="882425" spans="63:63" x14ac:dyDescent="0.25">
      <c r="BK882425" s="2315"/>
    </row>
    <row r="882426" spans="63:63" x14ac:dyDescent="0.25">
      <c r="BK882426" s="2311"/>
    </row>
    <row r="882450" spans="63:63" x14ac:dyDescent="0.25">
      <c r="BK882450" s="2315"/>
    </row>
    <row r="882451" spans="63:63" x14ac:dyDescent="0.25">
      <c r="BK882451" s="2311"/>
    </row>
    <row r="882475" spans="63:63" x14ac:dyDescent="0.25">
      <c r="BK882475" s="2315"/>
    </row>
    <row r="882476" spans="63:63" x14ac:dyDescent="0.25">
      <c r="BK882476" s="2311"/>
    </row>
    <row r="882500" spans="63:63" x14ac:dyDescent="0.25">
      <c r="BK882500" s="2315"/>
    </row>
    <row r="882501" spans="63:63" x14ac:dyDescent="0.25">
      <c r="BK882501" s="2311"/>
    </row>
    <row r="882525" spans="63:63" x14ac:dyDescent="0.25">
      <c r="BK882525" s="2315"/>
    </row>
    <row r="882526" spans="63:63" x14ac:dyDescent="0.25">
      <c r="BK882526" s="2311"/>
    </row>
    <row r="882550" spans="63:63" x14ac:dyDescent="0.25">
      <c r="BK882550" s="2315"/>
    </row>
    <row r="882551" spans="63:63" x14ac:dyDescent="0.25">
      <c r="BK882551" s="2311"/>
    </row>
    <row r="882575" spans="63:63" x14ac:dyDescent="0.25">
      <c r="BK882575" s="2315"/>
    </row>
    <row r="882576" spans="63:63" x14ac:dyDescent="0.25">
      <c r="BK882576" s="2311"/>
    </row>
    <row r="882600" spans="63:63" x14ac:dyDescent="0.25">
      <c r="BK882600" s="2315"/>
    </row>
    <row r="882601" spans="63:63" x14ac:dyDescent="0.25">
      <c r="BK882601" s="2311"/>
    </row>
    <row r="882625" spans="63:63" x14ac:dyDescent="0.25">
      <c r="BK882625" s="2315"/>
    </row>
    <row r="882626" spans="63:63" x14ac:dyDescent="0.25">
      <c r="BK882626" s="2311"/>
    </row>
    <row r="882650" spans="63:63" x14ac:dyDescent="0.25">
      <c r="BK882650" s="2315"/>
    </row>
    <row r="882651" spans="63:63" x14ac:dyDescent="0.25">
      <c r="BK882651" s="2311"/>
    </row>
    <row r="882675" spans="63:63" x14ac:dyDescent="0.25">
      <c r="BK882675" s="2315"/>
    </row>
    <row r="882676" spans="63:63" x14ac:dyDescent="0.25">
      <c r="BK882676" s="2311"/>
    </row>
    <row r="882700" spans="63:63" x14ac:dyDescent="0.25">
      <c r="BK882700" s="2315"/>
    </row>
    <row r="882701" spans="63:63" x14ac:dyDescent="0.25">
      <c r="BK882701" s="2311"/>
    </row>
    <row r="882725" spans="63:63" x14ac:dyDescent="0.25">
      <c r="BK882725" s="2315"/>
    </row>
    <row r="882726" spans="63:63" x14ac:dyDescent="0.25">
      <c r="BK882726" s="2311"/>
    </row>
    <row r="882750" spans="63:63" x14ac:dyDescent="0.25">
      <c r="BK882750" s="2315"/>
    </row>
    <row r="882751" spans="63:63" x14ac:dyDescent="0.25">
      <c r="BK882751" s="2311"/>
    </row>
    <row r="882775" spans="63:63" x14ac:dyDescent="0.25">
      <c r="BK882775" s="2315"/>
    </row>
    <row r="882776" spans="63:63" x14ac:dyDescent="0.25">
      <c r="BK882776" s="2311"/>
    </row>
    <row r="882800" spans="63:63" x14ac:dyDescent="0.25">
      <c r="BK882800" s="2315"/>
    </row>
    <row r="882801" spans="63:63" x14ac:dyDescent="0.25">
      <c r="BK882801" s="2311"/>
    </row>
    <row r="882825" spans="63:63" x14ac:dyDescent="0.25">
      <c r="BK882825" s="2315"/>
    </row>
    <row r="882826" spans="63:63" x14ac:dyDescent="0.25">
      <c r="BK882826" s="2311"/>
    </row>
    <row r="882850" spans="63:63" x14ac:dyDescent="0.25">
      <c r="BK882850" s="2315"/>
    </row>
    <row r="882851" spans="63:63" x14ac:dyDescent="0.25">
      <c r="BK882851" s="2311"/>
    </row>
    <row r="882875" spans="63:63" x14ac:dyDescent="0.25">
      <c r="BK882875" s="2315"/>
    </row>
    <row r="882876" spans="63:63" x14ac:dyDescent="0.25">
      <c r="BK882876" s="2311"/>
    </row>
    <row r="882900" spans="63:63" x14ac:dyDescent="0.25">
      <c r="BK882900" s="2315"/>
    </row>
    <row r="882901" spans="63:63" x14ac:dyDescent="0.25">
      <c r="BK882901" s="2311"/>
    </row>
    <row r="882925" spans="63:63" x14ac:dyDescent="0.25">
      <c r="BK882925" s="2315"/>
    </row>
    <row r="882926" spans="63:63" x14ac:dyDescent="0.25">
      <c r="BK882926" s="2311"/>
    </row>
    <row r="882950" spans="63:63" x14ac:dyDescent="0.25">
      <c r="BK882950" s="2315"/>
    </row>
    <row r="882951" spans="63:63" x14ac:dyDescent="0.25">
      <c r="BK882951" s="2311"/>
    </row>
    <row r="882975" spans="63:63" x14ac:dyDescent="0.25">
      <c r="BK882975" s="2315"/>
    </row>
    <row r="882976" spans="63:63" x14ac:dyDescent="0.25">
      <c r="BK882976" s="2311"/>
    </row>
    <row r="883000" spans="63:63" x14ac:dyDescent="0.25">
      <c r="BK883000" s="2315"/>
    </row>
    <row r="883001" spans="63:63" x14ac:dyDescent="0.25">
      <c r="BK883001" s="2311"/>
    </row>
    <row r="883025" spans="63:63" x14ac:dyDescent="0.25">
      <c r="BK883025" s="2315"/>
    </row>
    <row r="883026" spans="63:63" x14ac:dyDescent="0.25">
      <c r="BK883026" s="2311"/>
    </row>
    <row r="883050" spans="63:63" x14ac:dyDescent="0.25">
      <c r="BK883050" s="2315"/>
    </row>
    <row r="883051" spans="63:63" x14ac:dyDescent="0.25">
      <c r="BK883051" s="2311"/>
    </row>
    <row r="883075" spans="63:63" x14ac:dyDescent="0.25">
      <c r="BK883075" s="2315"/>
    </row>
    <row r="883076" spans="63:63" x14ac:dyDescent="0.25">
      <c r="BK883076" s="2311"/>
    </row>
    <row r="883100" spans="63:63" x14ac:dyDescent="0.25">
      <c r="BK883100" s="2315"/>
    </row>
    <row r="883101" spans="63:63" x14ac:dyDescent="0.25">
      <c r="BK883101" s="2311"/>
    </row>
    <row r="883125" spans="63:63" x14ac:dyDescent="0.25">
      <c r="BK883125" s="2315"/>
    </row>
    <row r="883126" spans="63:63" x14ac:dyDescent="0.25">
      <c r="BK883126" s="2311"/>
    </row>
    <row r="883150" spans="63:63" x14ac:dyDescent="0.25">
      <c r="BK883150" s="2315"/>
    </row>
    <row r="883151" spans="63:63" x14ac:dyDescent="0.25">
      <c r="BK883151" s="2311"/>
    </row>
    <row r="883175" spans="63:63" x14ac:dyDescent="0.25">
      <c r="BK883175" s="2315"/>
    </row>
    <row r="883176" spans="63:63" x14ac:dyDescent="0.25">
      <c r="BK883176" s="2311"/>
    </row>
    <row r="883200" spans="63:63" x14ac:dyDescent="0.25">
      <c r="BK883200" s="2315"/>
    </row>
    <row r="883201" spans="63:63" x14ac:dyDescent="0.25">
      <c r="BK883201" s="2311"/>
    </row>
    <row r="883225" spans="63:63" x14ac:dyDescent="0.25">
      <c r="BK883225" s="2315"/>
    </row>
    <row r="883226" spans="63:63" x14ac:dyDescent="0.25">
      <c r="BK883226" s="2311"/>
    </row>
    <row r="883250" spans="63:63" x14ac:dyDescent="0.25">
      <c r="BK883250" s="2315"/>
    </row>
    <row r="883251" spans="63:63" x14ac:dyDescent="0.25">
      <c r="BK883251" s="2311"/>
    </row>
    <row r="883275" spans="63:63" x14ac:dyDescent="0.25">
      <c r="BK883275" s="2315"/>
    </row>
    <row r="883276" spans="63:63" x14ac:dyDescent="0.25">
      <c r="BK883276" s="2311"/>
    </row>
    <row r="883300" spans="63:63" x14ac:dyDescent="0.25">
      <c r="BK883300" s="2315"/>
    </row>
    <row r="883301" spans="63:63" x14ac:dyDescent="0.25">
      <c r="BK883301" s="2311"/>
    </row>
    <row r="883325" spans="63:63" x14ac:dyDescent="0.25">
      <c r="BK883325" s="2315"/>
    </row>
    <row r="883326" spans="63:63" x14ac:dyDescent="0.25">
      <c r="BK883326" s="2311"/>
    </row>
    <row r="883350" spans="63:63" x14ac:dyDescent="0.25">
      <c r="BK883350" s="2315"/>
    </row>
    <row r="883351" spans="63:63" x14ac:dyDescent="0.25">
      <c r="BK883351" s="2311"/>
    </row>
    <row r="883375" spans="63:63" x14ac:dyDescent="0.25">
      <c r="BK883375" s="2315"/>
    </row>
    <row r="883376" spans="63:63" x14ac:dyDescent="0.25">
      <c r="BK883376" s="2311"/>
    </row>
    <row r="883400" spans="63:63" x14ac:dyDescent="0.25">
      <c r="BK883400" s="2315"/>
    </row>
    <row r="883401" spans="63:63" x14ac:dyDescent="0.25">
      <c r="BK883401" s="2311"/>
    </row>
    <row r="883425" spans="63:63" x14ac:dyDescent="0.25">
      <c r="BK883425" s="2315"/>
    </row>
    <row r="883426" spans="63:63" x14ac:dyDescent="0.25">
      <c r="BK883426" s="2311"/>
    </row>
    <row r="883450" spans="63:63" x14ac:dyDescent="0.25">
      <c r="BK883450" s="2315"/>
    </row>
    <row r="883451" spans="63:63" x14ac:dyDescent="0.25">
      <c r="BK883451" s="2311"/>
    </row>
    <row r="883475" spans="63:63" x14ac:dyDescent="0.25">
      <c r="BK883475" s="2315"/>
    </row>
    <row r="883476" spans="63:63" x14ac:dyDescent="0.25">
      <c r="BK883476" s="2311"/>
    </row>
    <row r="883500" spans="63:63" x14ac:dyDescent="0.25">
      <c r="BK883500" s="2315"/>
    </row>
    <row r="883501" spans="63:63" x14ac:dyDescent="0.25">
      <c r="BK883501" s="2311"/>
    </row>
    <row r="883525" spans="63:63" x14ac:dyDescent="0.25">
      <c r="BK883525" s="2315"/>
    </row>
    <row r="883526" spans="63:63" x14ac:dyDescent="0.25">
      <c r="BK883526" s="2311"/>
    </row>
    <row r="883550" spans="63:63" x14ac:dyDescent="0.25">
      <c r="BK883550" s="2315"/>
    </row>
    <row r="883551" spans="63:63" x14ac:dyDescent="0.25">
      <c r="BK883551" s="2311"/>
    </row>
    <row r="883575" spans="63:63" x14ac:dyDescent="0.25">
      <c r="BK883575" s="2315"/>
    </row>
    <row r="883576" spans="63:63" x14ac:dyDescent="0.25">
      <c r="BK883576" s="2311"/>
    </row>
    <row r="883600" spans="63:63" x14ac:dyDescent="0.25">
      <c r="BK883600" s="2315"/>
    </row>
    <row r="883601" spans="63:63" x14ac:dyDescent="0.25">
      <c r="BK883601" s="2311"/>
    </row>
    <row r="883625" spans="63:63" x14ac:dyDescent="0.25">
      <c r="BK883625" s="2315"/>
    </row>
    <row r="883626" spans="63:63" x14ac:dyDescent="0.25">
      <c r="BK883626" s="2311"/>
    </row>
    <row r="883650" spans="63:63" x14ac:dyDescent="0.25">
      <c r="BK883650" s="2315"/>
    </row>
    <row r="883651" spans="63:63" x14ac:dyDescent="0.25">
      <c r="BK883651" s="2311"/>
    </row>
    <row r="883675" spans="63:63" x14ac:dyDescent="0.25">
      <c r="BK883675" s="2315"/>
    </row>
    <row r="883676" spans="63:63" x14ac:dyDescent="0.25">
      <c r="BK883676" s="2311"/>
    </row>
    <row r="883700" spans="63:63" x14ac:dyDescent="0.25">
      <c r="BK883700" s="2315"/>
    </row>
    <row r="883701" spans="63:63" x14ac:dyDescent="0.25">
      <c r="BK883701" s="2311"/>
    </row>
    <row r="883725" spans="63:63" x14ac:dyDescent="0.25">
      <c r="BK883725" s="2315"/>
    </row>
    <row r="883726" spans="63:63" x14ac:dyDescent="0.25">
      <c r="BK883726" s="2311"/>
    </row>
    <row r="883750" spans="63:63" x14ac:dyDescent="0.25">
      <c r="BK883750" s="2315"/>
    </row>
    <row r="883751" spans="63:63" x14ac:dyDescent="0.25">
      <c r="BK883751" s="2311"/>
    </row>
    <row r="883775" spans="63:63" x14ac:dyDescent="0.25">
      <c r="BK883775" s="2315"/>
    </row>
    <row r="883776" spans="63:63" x14ac:dyDescent="0.25">
      <c r="BK883776" s="2311"/>
    </row>
    <row r="883800" spans="63:63" x14ac:dyDescent="0.25">
      <c r="BK883800" s="2315"/>
    </row>
    <row r="883801" spans="63:63" x14ac:dyDescent="0.25">
      <c r="BK883801" s="2311"/>
    </row>
    <row r="883825" spans="63:63" x14ac:dyDescent="0.25">
      <c r="BK883825" s="2315"/>
    </row>
    <row r="883826" spans="63:63" x14ac:dyDescent="0.25">
      <c r="BK883826" s="2311"/>
    </row>
    <row r="883850" spans="63:63" x14ac:dyDescent="0.25">
      <c r="BK883850" s="2315"/>
    </row>
    <row r="883851" spans="63:63" x14ac:dyDescent="0.25">
      <c r="BK883851" s="2311"/>
    </row>
    <row r="883875" spans="63:63" x14ac:dyDescent="0.25">
      <c r="BK883875" s="2315"/>
    </row>
    <row r="883876" spans="63:63" x14ac:dyDescent="0.25">
      <c r="BK883876" s="2311"/>
    </row>
    <row r="883900" spans="63:63" x14ac:dyDescent="0.25">
      <c r="BK883900" s="2315"/>
    </row>
    <row r="883901" spans="63:63" x14ac:dyDescent="0.25">
      <c r="BK883901" s="2311"/>
    </row>
    <row r="883925" spans="63:63" x14ac:dyDescent="0.25">
      <c r="BK883925" s="2315"/>
    </row>
    <row r="883926" spans="63:63" x14ac:dyDescent="0.25">
      <c r="BK883926" s="2311"/>
    </row>
    <row r="883950" spans="63:63" x14ac:dyDescent="0.25">
      <c r="BK883950" s="2315"/>
    </row>
    <row r="883951" spans="63:63" x14ac:dyDescent="0.25">
      <c r="BK883951" s="2311"/>
    </row>
    <row r="883975" spans="63:63" x14ac:dyDescent="0.25">
      <c r="BK883975" s="2315"/>
    </row>
    <row r="883976" spans="63:63" x14ac:dyDescent="0.25">
      <c r="BK883976" s="2311"/>
    </row>
    <row r="884000" spans="63:63" x14ac:dyDescent="0.25">
      <c r="BK884000" s="2315"/>
    </row>
    <row r="884001" spans="63:63" x14ac:dyDescent="0.25">
      <c r="BK884001" s="2311"/>
    </row>
    <row r="884025" spans="63:63" x14ac:dyDescent="0.25">
      <c r="BK884025" s="2315"/>
    </row>
    <row r="884026" spans="63:63" x14ac:dyDescent="0.25">
      <c r="BK884026" s="2311"/>
    </row>
    <row r="884050" spans="63:63" x14ac:dyDescent="0.25">
      <c r="BK884050" s="2315"/>
    </row>
    <row r="884051" spans="63:63" x14ac:dyDescent="0.25">
      <c r="BK884051" s="2311"/>
    </row>
    <row r="884075" spans="63:63" x14ac:dyDescent="0.25">
      <c r="BK884075" s="2315"/>
    </row>
    <row r="884076" spans="63:63" x14ac:dyDescent="0.25">
      <c r="BK884076" s="2311"/>
    </row>
    <row r="884100" spans="63:63" x14ac:dyDescent="0.25">
      <c r="BK884100" s="2315"/>
    </row>
    <row r="884101" spans="63:63" x14ac:dyDescent="0.25">
      <c r="BK884101" s="2311"/>
    </row>
    <row r="884125" spans="63:63" x14ac:dyDescent="0.25">
      <c r="BK884125" s="2315"/>
    </row>
    <row r="884126" spans="63:63" x14ac:dyDescent="0.25">
      <c r="BK884126" s="2311"/>
    </row>
    <row r="884150" spans="63:63" x14ac:dyDescent="0.25">
      <c r="BK884150" s="2315"/>
    </row>
    <row r="884151" spans="63:63" x14ac:dyDescent="0.25">
      <c r="BK884151" s="2311"/>
    </row>
    <row r="884175" spans="63:63" x14ac:dyDescent="0.25">
      <c r="BK884175" s="2315"/>
    </row>
    <row r="884176" spans="63:63" x14ac:dyDescent="0.25">
      <c r="BK884176" s="2311"/>
    </row>
    <row r="884200" spans="63:63" x14ac:dyDescent="0.25">
      <c r="BK884200" s="2315"/>
    </row>
    <row r="884201" spans="63:63" x14ac:dyDescent="0.25">
      <c r="BK884201" s="2311"/>
    </row>
    <row r="884225" spans="63:63" x14ac:dyDescent="0.25">
      <c r="BK884225" s="2315"/>
    </row>
    <row r="884226" spans="63:63" x14ac:dyDescent="0.25">
      <c r="BK884226" s="2311"/>
    </row>
    <row r="884250" spans="63:63" x14ac:dyDescent="0.25">
      <c r="BK884250" s="2315"/>
    </row>
    <row r="884251" spans="63:63" x14ac:dyDescent="0.25">
      <c r="BK884251" s="2311"/>
    </row>
    <row r="884275" spans="63:63" x14ac:dyDescent="0.25">
      <c r="BK884275" s="2315"/>
    </row>
    <row r="884276" spans="63:63" x14ac:dyDescent="0.25">
      <c r="BK884276" s="2311"/>
    </row>
    <row r="884300" spans="63:63" x14ac:dyDescent="0.25">
      <c r="BK884300" s="2315"/>
    </row>
    <row r="884301" spans="63:63" x14ac:dyDescent="0.25">
      <c r="BK884301" s="2311"/>
    </row>
    <row r="884325" spans="63:63" x14ac:dyDescent="0.25">
      <c r="BK884325" s="2315"/>
    </row>
    <row r="884326" spans="63:63" x14ac:dyDescent="0.25">
      <c r="BK884326" s="2311"/>
    </row>
    <row r="884350" spans="63:63" x14ac:dyDescent="0.25">
      <c r="BK884350" s="2315"/>
    </row>
    <row r="884351" spans="63:63" x14ac:dyDescent="0.25">
      <c r="BK884351" s="2311"/>
    </row>
    <row r="884375" spans="63:63" x14ac:dyDescent="0.25">
      <c r="BK884375" s="2315"/>
    </row>
    <row r="884376" spans="63:63" x14ac:dyDescent="0.25">
      <c r="BK884376" s="2311"/>
    </row>
    <row r="884400" spans="63:63" x14ac:dyDescent="0.25">
      <c r="BK884400" s="2315"/>
    </row>
    <row r="884401" spans="63:63" x14ac:dyDescent="0.25">
      <c r="BK884401" s="2311"/>
    </row>
    <row r="884425" spans="63:63" x14ac:dyDescent="0.25">
      <c r="BK884425" s="2315"/>
    </row>
    <row r="884426" spans="63:63" x14ac:dyDescent="0.25">
      <c r="BK884426" s="2311"/>
    </row>
    <row r="884450" spans="63:63" x14ac:dyDescent="0.25">
      <c r="BK884450" s="2315"/>
    </row>
    <row r="884451" spans="63:63" x14ac:dyDescent="0.25">
      <c r="BK884451" s="2311"/>
    </row>
    <row r="884475" spans="63:63" x14ac:dyDescent="0.25">
      <c r="BK884475" s="2315"/>
    </row>
    <row r="884476" spans="63:63" x14ac:dyDescent="0.25">
      <c r="BK884476" s="2311"/>
    </row>
    <row r="884500" spans="63:63" x14ac:dyDescent="0.25">
      <c r="BK884500" s="2315"/>
    </row>
    <row r="884501" spans="63:63" x14ac:dyDescent="0.25">
      <c r="BK884501" s="2311"/>
    </row>
    <row r="884525" spans="63:63" x14ac:dyDescent="0.25">
      <c r="BK884525" s="2315"/>
    </row>
    <row r="884526" spans="63:63" x14ac:dyDescent="0.25">
      <c r="BK884526" s="2311"/>
    </row>
    <row r="884550" spans="63:63" x14ac:dyDescent="0.25">
      <c r="BK884550" s="2315"/>
    </row>
    <row r="884551" spans="63:63" x14ac:dyDescent="0.25">
      <c r="BK884551" s="2311"/>
    </row>
    <row r="884575" spans="63:63" x14ac:dyDescent="0.25">
      <c r="BK884575" s="2315"/>
    </row>
    <row r="884576" spans="63:63" x14ac:dyDescent="0.25">
      <c r="BK884576" s="2311"/>
    </row>
    <row r="884600" spans="63:63" x14ac:dyDescent="0.25">
      <c r="BK884600" s="2315"/>
    </row>
    <row r="884601" spans="63:63" x14ac:dyDescent="0.25">
      <c r="BK884601" s="2311"/>
    </row>
    <row r="884625" spans="63:63" x14ac:dyDescent="0.25">
      <c r="BK884625" s="2315"/>
    </row>
    <row r="884626" spans="63:63" x14ac:dyDescent="0.25">
      <c r="BK884626" s="2311"/>
    </row>
    <row r="884650" spans="63:63" x14ac:dyDescent="0.25">
      <c r="BK884650" s="2315"/>
    </row>
    <row r="884651" spans="63:63" x14ac:dyDescent="0.25">
      <c r="BK884651" s="2311"/>
    </row>
    <row r="884675" spans="63:63" x14ac:dyDescent="0.25">
      <c r="BK884675" s="2315"/>
    </row>
    <row r="884676" spans="63:63" x14ac:dyDescent="0.25">
      <c r="BK884676" s="2311"/>
    </row>
    <row r="884700" spans="63:63" x14ac:dyDescent="0.25">
      <c r="BK884700" s="2315"/>
    </row>
    <row r="884701" spans="63:63" x14ac:dyDescent="0.25">
      <c r="BK884701" s="2311"/>
    </row>
    <row r="884725" spans="63:63" x14ac:dyDescent="0.25">
      <c r="BK884725" s="2315"/>
    </row>
    <row r="884726" spans="63:63" x14ac:dyDescent="0.25">
      <c r="BK884726" s="2311"/>
    </row>
    <row r="884750" spans="63:63" x14ac:dyDescent="0.25">
      <c r="BK884750" s="2315"/>
    </row>
    <row r="884751" spans="63:63" x14ac:dyDescent="0.25">
      <c r="BK884751" s="2311"/>
    </row>
    <row r="884775" spans="63:63" x14ac:dyDescent="0.25">
      <c r="BK884775" s="2315"/>
    </row>
    <row r="884776" spans="63:63" x14ac:dyDescent="0.25">
      <c r="BK884776" s="2311"/>
    </row>
    <row r="884800" spans="63:63" x14ac:dyDescent="0.25">
      <c r="BK884800" s="2315"/>
    </row>
    <row r="884801" spans="63:63" x14ac:dyDescent="0.25">
      <c r="BK884801" s="2311"/>
    </row>
    <row r="884825" spans="63:63" x14ac:dyDescent="0.25">
      <c r="BK884825" s="2315"/>
    </row>
    <row r="884826" spans="63:63" x14ac:dyDescent="0.25">
      <c r="BK884826" s="2311"/>
    </row>
    <row r="884850" spans="63:63" x14ac:dyDescent="0.25">
      <c r="BK884850" s="2315"/>
    </row>
    <row r="884851" spans="63:63" x14ac:dyDescent="0.25">
      <c r="BK884851" s="2311"/>
    </row>
    <row r="884875" spans="63:63" x14ac:dyDescent="0.25">
      <c r="BK884875" s="2315"/>
    </row>
    <row r="884876" spans="63:63" x14ac:dyDescent="0.25">
      <c r="BK884876" s="2311"/>
    </row>
    <row r="884900" spans="63:63" x14ac:dyDescent="0.25">
      <c r="BK884900" s="2315"/>
    </row>
    <row r="884901" spans="63:63" x14ac:dyDescent="0.25">
      <c r="BK884901" s="2311"/>
    </row>
    <row r="884925" spans="63:63" x14ac:dyDescent="0.25">
      <c r="BK884925" s="2315"/>
    </row>
    <row r="884926" spans="63:63" x14ac:dyDescent="0.25">
      <c r="BK884926" s="2311"/>
    </row>
    <row r="884950" spans="63:63" x14ac:dyDescent="0.25">
      <c r="BK884950" s="2315"/>
    </row>
    <row r="884951" spans="63:63" x14ac:dyDescent="0.25">
      <c r="BK884951" s="2311"/>
    </row>
    <row r="884975" spans="63:63" x14ac:dyDescent="0.25">
      <c r="BK884975" s="2315"/>
    </row>
    <row r="884976" spans="63:63" x14ac:dyDescent="0.25">
      <c r="BK884976" s="2311"/>
    </row>
    <row r="885000" spans="63:63" x14ac:dyDescent="0.25">
      <c r="BK885000" s="2315"/>
    </row>
    <row r="885001" spans="63:63" x14ac:dyDescent="0.25">
      <c r="BK885001" s="2311"/>
    </row>
    <row r="885025" spans="63:63" x14ac:dyDescent="0.25">
      <c r="BK885025" s="2315"/>
    </row>
    <row r="885026" spans="63:63" x14ac:dyDescent="0.25">
      <c r="BK885026" s="2311"/>
    </row>
    <row r="885050" spans="63:63" x14ac:dyDescent="0.25">
      <c r="BK885050" s="2315"/>
    </row>
    <row r="885051" spans="63:63" x14ac:dyDescent="0.25">
      <c r="BK885051" s="2311"/>
    </row>
    <row r="885075" spans="63:63" x14ac:dyDescent="0.25">
      <c r="BK885075" s="2315"/>
    </row>
    <row r="885076" spans="63:63" x14ac:dyDescent="0.25">
      <c r="BK885076" s="2311"/>
    </row>
    <row r="885100" spans="63:63" x14ac:dyDescent="0.25">
      <c r="BK885100" s="2315"/>
    </row>
    <row r="885101" spans="63:63" x14ac:dyDescent="0.25">
      <c r="BK885101" s="2311"/>
    </row>
    <row r="885125" spans="63:63" x14ac:dyDescent="0.25">
      <c r="BK885125" s="2315"/>
    </row>
    <row r="885126" spans="63:63" x14ac:dyDescent="0.25">
      <c r="BK885126" s="2311"/>
    </row>
    <row r="885150" spans="63:63" x14ac:dyDescent="0.25">
      <c r="BK885150" s="2315"/>
    </row>
    <row r="885151" spans="63:63" x14ac:dyDescent="0.25">
      <c r="BK885151" s="2311"/>
    </row>
    <row r="885175" spans="63:63" x14ac:dyDescent="0.25">
      <c r="BK885175" s="2315"/>
    </row>
    <row r="885176" spans="63:63" x14ac:dyDescent="0.25">
      <c r="BK885176" s="2311"/>
    </row>
    <row r="885200" spans="63:63" x14ac:dyDescent="0.25">
      <c r="BK885200" s="2315"/>
    </row>
    <row r="885201" spans="63:63" x14ac:dyDescent="0.25">
      <c r="BK885201" s="2311"/>
    </row>
    <row r="885225" spans="63:63" x14ac:dyDescent="0.25">
      <c r="BK885225" s="2315"/>
    </row>
    <row r="885226" spans="63:63" x14ac:dyDescent="0.25">
      <c r="BK885226" s="2311"/>
    </row>
    <row r="885250" spans="63:63" x14ac:dyDescent="0.25">
      <c r="BK885250" s="2315"/>
    </row>
    <row r="885251" spans="63:63" x14ac:dyDescent="0.25">
      <c r="BK885251" s="2311"/>
    </row>
    <row r="885275" spans="63:63" x14ac:dyDescent="0.25">
      <c r="BK885275" s="2315"/>
    </row>
    <row r="885276" spans="63:63" x14ac:dyDescent="0.25">
      <c r="BK885276" s="2311"/>
    </row>
    <row r="885300" spans="63:63" x14ac:dyDescent="0.25">
      <c r="BK885300" s="2315"/>
    </row>
    <row r="885301" spans="63:63" x14ac:dyDescent="0.25">
      <c r="BK885301" s="2311"/>
    </row>
    <row r="885325" spans="63:63" x14ac:dyDescent="0.25">
      <c r="BK885325" s="2315"/>
    </row>
    <row r="885326" spans="63:63" x14ac:dyDescent="0.25">
      <c r="BK885326" s="2311"/>
    </row>
    <row r="885350" spans="63:63" x14ac:dyDescent="0.25">
      <c r="BK885350" s="2315"/>
    </row>
    <row r="885351" spans="63:63" x14ac:dyDescent="0.25">
      <c r="BK885351" s="2311"/>
    </row>
    <row r="885375" spans="63:63" x14ac:dyDescent="0.25">
      <c r="BK885375" s="2315"/>
    </row>
    <row r="885376" spans="63:63" x14ac:dyDescent="0.25">
      <c r="BK885376" s="2311"/>
    </row>
    <row r="885400" spans="63:63" x14ac:dyDescent="0.25">
      <c r="BK885400" s="2315"/>
    </row>
    <row r="885401" spans="63:63" x14ac:dyDescent="0.25">
      <c r="BK885401" s="2311"/>
    </row>
    <row r="885425" spans="63:63" x14ac:dyDescent="0.25">
      <c r="BK885425" s="2315"/>
    </row>
    <row r="885426" spans="63:63" x14ac:dyDescent="0.25">
      <c r="BK885426" s="2311"/>
    </row>
    <row r="885450" spans="63:63" x14ac:dyDescent="0.25">
      <c r="BK885450" s="2315"/>
    </row>
    <row r="885451" spans="63:63" x14ac:dyDescent="0.25">
      <c r="BK885451" s="2311"/>
    </row>
    <row r="885475" spans="63:63" x14ac:dyDescent="0.25">
      <c r="BK885475" s="2315"/>
    </row>
    <row r="885476" spans="63:63" x14ac:dyDescent="0.25">
      <c r="BK885476" s="2311"/>
    </row>
    <row r="885500" spans="63:63" x14ac:dyDescent="0.25">
      <c r="BK885500" s="2315"/>
    </row>
    <row r="885501" spans="63:63" x14ac:dyDescent="0.25">
      <c r="BK885501" s="2311"/>
    </row>
    <row r="885525" spans="63:63" x14ac:dyDescent="0.25">
      <c r="BK885525" s="2315"/>
    </row>
    <row r="885526" spans="63:63" x14ac:dyDescent="0.25">
      <c r="BK885526" s="2311"/>
    </row>
    <row r="885550" spans="63:63" x14ac:dyDescent="0.25">
      <c r="BK885550" s="2315"/>
    </row>
    <row r="885551" spans="63:63" x14ac:dyDescent="0.25">
      <c r="BK885551" s="2311"/>
    </row>
    <row r="885575" spans="63:63" x14ac:dyDescent="0.25">
      <c r="BK885575" s="2315"/>
    </row>
    <row r="885576" spans="63:63" x14ac:dyDescent="0.25">
      <c r="BK885576" s="2311"/>
    </row>
    <row r="885600" spans="63:63" x14ac:dyDescent="0.25">
      <c r="BK885600" s="2315"/>
    </row>
    <row r="885601" spans="63:63" x14ac:dyDescent="0.25">
      <c r="BK885601" s="2311"/>
    </row>
    <row r="885625" spans="63:63" x14ac:dyDescent="0.25">
      <c r="BK885625" s="2315"/>
    </row>
    <row r="885626" spans="63:63" x14ac:dyDescent="0.25">
      <c r="BK885626" s="2311"/>
    </row>
    <row r="885650" spans="63:63" x14ac:dyDescent="0.25">
      <c r="BK885650" s="2315"/>
    </row>
    <row r="885651" spans="63:63" x14ac:dyDescent="0.25">
      <c r="BK885651" s="2311"/>
    </row>
    <row r="885675" spans="63:63" x14ac:dyDescent="0.25">
      <c r="BK885675" s="2315"/>
    </row>
    <row r="885676" spans="63:63" x14ac:dyDescent="0.25">
      <c r="BK885676" s="2311"/>
    </row>
    <row r="885700" spans="63:63" x14ac:dyDescent="0.25">
      <c r="BK885700" s="2315"/>
    </row>
    <row r="885701" spans="63:63" x14ac:dyDescent="0.25">
      <c r="BK885701" s="2311"/>
    </row>
    <row r="885725" spans="63:63" x14ac:dyDescent="0.25">
      <c r="BK885725" s="2315"/>
    </row>
    <row r="885726" spans="63:63" x14ac:dyDescent="0.25">
      <c r="BK885726" s="2311"/>
    </row>
    <row r="885750" spans="63:63" x14ac:dyDescent="0.25">
      <c r="BK885750" s="2315"/>
    </row>
    <row r="885751" spans="63:63" x14ac:dyDescent="0.25">
      <c r="BK885751" s="2311"/>
    </row>
    <row r="885775" spans="63:63" x14ac:dyDescent="0.25">
      <c r="BK885775" s="2315"/>
    </row>
    <row r="885776" spans="63:63" x14ac:dyDescent="0.25">
      <c r="BK885776" s="2311"/>
    </row>
    <row r="885800" spans="63:63" x14ac:dyDescent="0.25">
      <c r="BK885800" s="2315"/>
    </row>
    <row r="885801" spans="63:63" x14ac:dyDescent="0.25">
      <c r="BK885801" s="2311"/>
    </row>
    <row r="885825" spans="63:63" x14ac:dyDescent="0.25">
      <c r="BK885825" s="2315"/>
    </row>
    <row r="885826" spans="63:63" x14ac:dyDescent="0.25">
      <c r="BK885826" s="2311"/>
    </row>
    <row r="885850" spans="63:63" x14ac:dyDescent="0.25">
      <c r="BK885850" s="2315"/>
    </row>
    <row r="885851" spans="63:63" x14ac:dyDescent="0.25">
      <c r="BK885851" s="2311"/>
    </row>
    <row r="885875" spans="63:63" x14ac:dyDescent="0.25">
      <c r="BK885875" s="2315"/>
    </row>
    <row r="885876" spans="63:63" x14ac:dyDescent="0.25">
      <c r="BK885876" s="2311"/>
    </row>
    <row r="885900" spans="63:63" x14ac:dyDescent="0.25">
      <c r="BK885900" s="2315"/>
    </row>
    <row r="885901" spans="63:63" x14ac:dyDescent="0.25">
      <c r="BK885901" s="2311"/>
    </row>
    <row r="885925" spans="63:63" x14ac:dyDescent="0.25">
      <c r="BK885925" s="2315"/>
    </row>
    <row r="885926" spans="63:63" x14ac:dyDescent="0.25">
      <c r="BK885926" s="2311"/>
    </row>
    <row r="885950" spans="63:63" x14ac:dyDescent="0.25">
      <c r="BK885950" s="2315"/>
    </row>
    <row r="885951" spans="63:63" x14ac:dyDescent="0.25">
      <c r="BK885951" s="2311"/>
    </row>
    <row r="885975" spans="63:63" x14ac:dyDescent="0.25">
      <c r="BK885975" s="2315"/>
    </row>
    <row r="885976" spans="63:63" x14ac:dyDescent="0.25">
      <c r="BK885976" s="2311"/>
    </row>
    <row r="886000" spans="63:63" x14ac:dyDescent="0.25">
      <c r="BK886000" s="2315"/>
    </row>
    <row r="886001" spans="63:63" x14ac:dyDescent="0.25">
      <c r="BK886001" s="2311"/>
    </row>
    <row r="886025" spans="63:63" x14ac:dyDescent="0.25">
      <c r="BK886025" s="2315"/>
    </row>
    <row r="886026" spans="63:63" x14ac:dyDescent="0.25">
      <c r="BK886026" s="2311"/>
    </row>
    <row r="886050" spans="63:63" x14ac:dyDescent="0.25">
      <c r="BK886050" s="2315"/>
    </row>
    <row r="886051" spans="63:63" x14ac:dyDescent="0.25">
      <c r="BK886051" s="2311"/>
    </row>
    <row r="886075" spans="63:63" x14ac:dyDescent="0.25">
      <c r="BK886075" s="2315"/>
    </row>
    <row r="886076" spans="63:63" x14ac:dyDescent="0.25">
      <c r="BK886076" s="2311"/>
    </row>
    <row r="886100" spans="63:63" x14ac:dyDescent="0.25">
      <c r="BK886100" s="2315"/>
    </row>
    <row r="886101" spans="63:63" x14ac:dyDescent="0.25">
      <c r="BK886101" s="2311"/>
    </row>
    <row r="886125" spans="63:63" x14ac:dyDescent="0.25">
      <c r="BK886125" s="2315"/>
    </row>
    <row r="886126" spans="63:63" x14ac:dyDescent="0.25">
      <c r="BK886126" s="2311"/>
    </row>
    <row r="886150" spans="63:63" x14ac:dyDescent="0.25">
      <c r="BK886150" s="2315"/>
    </row>
    <row r="886151" spans="63:63" x14ac:dyDescent="0.25">
      <c r="BK886151" s="2311"/>
    </row>
    <row r="886175" spans="63:63" x14ac:dyDescent="0.25">
      <c r="BK886175" s="2315"/>
    </row>
    <row r="886176" spans="63:63" x14ac:dyDescent="0.25">
      <c r="BK886176" s="2311"/>
    </row>
    <row r="886200" spans="63:63" x14ac:dyDescent="0.25">
      <c r="BK886200" s="2315"/>
    </row>
    <row r="886201" spans="63:63" x14ac:dyDescent="0.25">
      <c r="BK886201" s="2311"/>
    </row>
    <row r="886225" spans="63:63" x14ac:dyDescent="0.25">
      <c r="BK886225" s="2315"/>
    </row>
    <row r="886226" spans="63:63" x14ac:dyDescent="0.25">
      <c r="BK886226" s="2311"/>
    </row>
    <row r="886250" spans="63:63" x14ac:dyDescent="0.25">
      <c r="BK886250" s="2315"/>
    </row>
    <row r="886251" spans="63:63" x14ac:dyDescent="0.25">
      <c r="BK886251" s="2311"/>
    </row>
    <row r="886275" spans="63:63" x14ac:dyDescent="0.25">
      <c r="BK886275" s="2315"/>
    </row>
    <row r="886276" spans="63:63" x14ac:dyDescent="0.25">
      <c r="BK886276" s="2311"/>
    </row>
    <row r="886300" spans="63:63" x14ac:dyDescent="0.25">
      <c r="BK886300" s="2315"/>
    </row>
    <row r="886301" spans="63:63" x14ac:dyDescent="0.25">
      <c r="BK886301" s="2311"/>
    </row>
    <row r="886325" spans="63:63" x14ac:dyDescent="0.25">
      <c r="BK886325" s="2315"/>
    </row>
    <row r="886326" spans="63:63" x14ac:dyDescent="0.25">
      <c r="BK886326" s="2311"/>
    </row>
    <row r="886350" spans="63:63" x14ac:dyDescent="0.25">
      <c r="BK886350" s="2315"/>
    </row>
    <row r="886351" spans="63:63" x14ac:dyDescent="0.25">
      <c r="BK886351" s="2311"/>
    </row>
    <row r="886375" spans="63:63" x14ac:dyDescent="0.25">
      <c r="BK886375" s="2315"/>
    </row>
    <row r="886376" spans="63:63" x14ac:dyDescent="0.25">
      <c r="BK886376" s="2311"/>
    </row>
    <row r="886400" spans="63:63" x14ac:dyDescent="0.25">
      <c r="BK886400" s="2315"/>
    </row>
    <row r="886401" spans="63:63" x14ac:dyDescent="0.25">
      <c r="BK886401" s="2311"/>
    </row>
    <row r="886425" spans="63:63" x14ac:dyDescent="0.25">
      <c r="BK886425" s="2315"/>
    </row>
    <row r="886426" spans="63:63" x14ac:dyDescent="0.25">
      <c r="BK886426" s="2311"/>
    </row>
    <row r="886450" spans="63:63" x14ac:dyDescent="0.25">
      <c r="BK886450" s="2315"/>
    </row>
    <row r="886451" spans="63:63" x14ac:dyDescent="0.25">
      <c r="BK886451" s="2311"/>
    </row>
    <row r="886475" spans="63:63" x14ac:dyDescent="0.25">
      <c r="BK886475" s="2315"/>
    </row>
    <row r="886476" spans="63:63" x14ac:dyDescent="0.25">
      <c r="BK886476" s="2311"/>
    </row>
    <row r="886500" spans="63:63" x14ac:dyDescent="0.25">
      <c r="BK886500" s="2315"/>
    </row>
    <row r="886501" spans="63:63" x14ac:dyDescent="0.25">
      <c r="BK886501" s="2311"/>
    </row>
    <row r="886525" spans="63:63" x14ac:dyDescent="0.25">
      <c r="BK886525" s="2315"/>
    </row>
    <row r="886526" spans="63:63" x14ac:dyDescent="0.25">
      <c r="BK886526" s="2311"/>
    </row>
    <row r="886550" spans="63:63" x14ac:dyDescent="0.25">
      <c r="BK886550" s="2315"/>
    </row>
    <row r="886551" spans="63:63" x14ac:dyDescent="0.25">
      <c r="BK886551" s="2311"/>
    </row>
    <row r="886575" spans="63:63" x14ac:dyDescent="0.25">
      <c r="BK886575" s="2315"/>
    </row>
    <row r="886576" spans="63:63" x14ac:dyDescent="0.25">
      <c r="BK886576" s="2311"/>
    </row>
    <row r="886600" spans="63:63" x14ac:dyDescent="0.25">
      <c r="BK886600" s="2315"/>
    </row>
    <row r="886601" spans="63:63" x14ac:dyDescent="0.25">
      <c r="BK886601" s="2311"/>
    </row>
    <row r="886625" spans="63:63" x14ac:dyDescent="0.25">
      <c r="BK886625" s="2315"/>
    </row>
    <row r="886626" spans="63:63" x14ac:dyDescent="0.25">
      <c r="BK886626" s="2311"/>
    </row>
    <row r="886650" spans="63:63" x14ac:dyDescent="0.25">
      <c r="BK886650" s="2315"/>
    </row>
    <row r="886651" spans="63:63" x14ac:dyDescent="0.25">
      <c r="BK886651" s="2311"/>
    </row>
    <row r="886675" spans="63:63" x14ac:dyDescent="0.25">
      <c r="BK886675" s="2315"/>
    </row>
    <row r="886676" spans="63:63" x14ac:dyDescent="0.25">
      <c r="BK886676" s="2311"/>
    </row>
    <row r="886700" spans="63:63" x14ac:dyDescent="0.25">
      <c r="BK886700" s="2315"/>
    </row>
    <row r="886701" spans="63:63" x14ac:dyDescent="0.25">
      <c r="BK886701" s="2311"/>
    </row>
    <row r="886725" spans="63:63" x14ac:dyDescent="0.25">
      <c r="BK886725" s="2315"/>
    </row>
    <row r="886726" spans="63:63" x14ac:dyDescent="0.25">
      <c r="BK886726" s="2311"/>
    </row>
    <row r="886750" spans="63:63" x14ac:dyDescent="0.25">
      <c r="BK886750" s="2315"/>
    </row>
    <row r="886751" spans="63:63" x14ac:dyDescent="0.25">
      <c r="BK886751" s="2311"/>
    </row>
    <row r="886775" spans="63:63" x14ac:dyDescent="0.25">
      <c r="BK886775" s="2315"/>
    </row>
    <row r="886776" spans="63:63" x14ac:dyDescent="0.25">
      <c r="BK886776" s="2311"/>
    </row>
    <row r="886800" spans="63:63" x14ac:dyDescent="0.25">
      <c r="BK886800" s="2315"/>
    </row>
    <row r="886801" spans="63:63" x14ac:dyDescent="0.25">
      <c r="BK886801" s="2311"/>
    </row>
    <row r="886825" spans="63:63" x14ac:dyDescent="0.25">
      <c r="BK886825" s="2315"/>
    </row>
    <row r="886826" spans="63:63" x14ac:dyDescent="0.25">
      <c r="BK886826" s="2311"/>
    </row>
    <row r="886850" spans="63:63" x14ac:dyDescent="0.25">
      <c r="BK886850" s="2315"/>
    </row>
    <row r="886851" spans="63:63" x14ac:dyDescent="0.25">
      <c r="BK886851" s="2311"/>
    </row>
    <row r="886875" spans="63:63" x14ac:dyDescent="0.25">
      <c r="BK886875" s="2315"/>
    </row>
    <row r="886876" spans="63:63" x14ac:dyDescent="0.25">
      <c r="BK886876" s="2311"/>
    </row>
    <row r="886900" spans="63:63" x14ac:dyDescent="0.25">
      <c r="BK886900" s="2315"/>
    </row>
    <row r="886901" spans="63:63" x14ac:dyDescent="0.25">
      <c r="BK886901" s="2311"/>
    </row>
    <row r="886925" spans="63:63" x14ac:dyDescent="0.25">
      <c r="BK886925" s="2315"/>
    </row>
    <row r="886926" spans="63:63" x14ac:dyDescent="0.25">
      <c r="BK886926" s="2311"/>
    </row>
    <row r="886950" spans="63:63" x14ac:dyDescent="0.25">
      <c r="BK886950" s="2315"/>
    </row>
    <row r="886951" spans="63:63" x14ac:dyDescent="0.25">
      <c r="BK886951" s="2311"/>
    </row>
    <row r="886975" spans="63:63" x14ac:dyDescent="0.25">
      <c r="BK886975" s="2315"/>
    </row>
    <row r="886976" spans="63:63" x14ac:dyDescent="0.25">
      <c r="BK886976" s="2311"/>
    </row>
    <row r="887000" spans="63:63" x14ac:dyDescent="0.25">
      <c r="BK887000" s="2315"/>
    </row>
    <row r="887001" spans="63:63" x14ac:dyDescent="0.25">
      <c r="BK887001" s="2311"/>
    </row>
    <row r="887025" spans="63:63" x14ac:dyDescent="0.25">
      <c r="BK887025" s="2315"/>
    </row>
    <row r="887026" spans="63:63" x14ac:dyDescent="0.25">
      <c r="BK887026" s="2311"/>
    </row>
    <row r="887050" spans="63:63" x14ac:dyDescent="0.25">
      <c r="BK887050" s="2315"/>
    </row>
    <row r="887051" spans="63:63" x14ac:dyDescent="0.25">
      <c r="BK887051" s="2311"/>
    </row>
    <row r="887075" spans="63:63" x14ac:dyDescent="0.25">
      <c r="BK887075" s="2315"/>
    </row>
    <row r="887076" spans="63:63" x14ac:dyDescent="0.25">
      <c r="BK887076" s="2311"/>
    </row>
    <row r="887100" spans="63:63" x14ac:dyDescent="0.25">
      <c r="BK887100" s="2315"/>
    </row>
    <row r="887101" spans="63:63" x14ac:dyDescent="0.25">
      <c r="BK887101" s="2311"/>
    </row>
    <row r="887125" spans="63:63" x14ac:dyDescent="0.25">
      <c r="BK887125" s="2315"/>
    </row>
    <row r="887126" spans="63:63" x14ac:dyDescent="0.25">
      <c r="BK887126" s="2311"/>
    </row>
    <row r="887150" spans="63:63" x14ac:dyDescent="0.25">
      <c r="BK887150" s="2315"/>
    </row>
    <row r="887151" spans="63:63" x14ac:dyDescent="0.25">
      <c r="BK887151" s="2311"/>
    </row>
    <row r="887175" spans="63:63" x14ac:dyDescent="0.25">
      <c r="BK887175" s="2315"/>
    </row>
    <row r="887176" spans="63:63" x14ac:dyDescent="0.25">
      <c r="BK887176" s="2311"/>
    </row>
    <row r="887200" spans="63:63" x14ac:dyDescent="0.25">
      <c r="BK887200" s="2315"/>
    </row>
    <row r="887201" spans="63:63" x14ac:dyDescent="0.25">
      <c r="BK887201" s="2311"/>
    </row>
    <row r="887225" spans="63:63" x14ac:dyDescent="0.25">
      <c r="BK887225" s="2315"/>
    </row>
    <row r="887226" spans="63:63" x14ac:dyDescent="0.25">
      <c r="BK887226" s="2311"/>
    </row>
    <row r="887250" spans="63:63" x14ac:dyDescent="0.25">
      <c r="BK887250" s="2315"/>
    </row>
    <row r="887251" spans="63:63" x14ac:dyDescent="0.25">
      <c r="BK887251" s="2311"/>
    </row>
    <row r="887275" spans="63:63" x14ac:dyDescent="0.25">
      <c r="BK887275" s="2315"/>
    </row>
    <row r="887276" spans="63:63" x14ac:dyDescent="0.25">
      <c r="BK887276" s="2311"/>
    </row>
    <row r="887300" spans="63:63" x14ac:dyDescent="0.25">
      <c r="BK887300" s="2315"/>
    </row>
    <row r="887301" spans="63:63" x14ac:dyDescent="0.25">
      <c r="BK887301" s="2311"/>
    </row>
    <row r="887325" spans="63:63" x14ac:dyDescent="0.25">
      <c r="BK887325" s="2315"/>
    </row>
    <row r="887326" spans="63:63" x14ac:dyDescent="0.25">
      <c r="BK887326" s="2311"/>
    </row>
    <row r="887350" spans="63:63" x14ac:dyDescent="0.25">
      <c r="BK887350" s="2315"/>
    </row>
    <row r="887351" spans="63:63" x14ac:dyDescent="0.25">
      <c r="BK887351" s="2311"/>
    </row>
    <row r="887375" spans="63:63" x14ac:dyDescent="0.25">
      <c r="BK887375" s="2315"/>
    </row>
    <row r="887376" spans="63:63" x14ac:dyDescent="0.25">
      <c r="BK887376" s="2311"/>
    </row>
    <row r="887400" spans="63:63" x14ac:dyDescent="0.25">
      <c r="BK887400" s="2315"/>
    </row>
    <row r="887401" spans="63:63" x14ac:dyDescent="0.25">
      <c r="BK887401" s="2311"/>
    </row>
    <row r="887425" spans="63:63" x14ac:dyDescent="0.25">
      <c r="BK887425" s="2315"/>
    </row>
    <row r="887426" spans="63:63" x14ac:dyDescent="0.25">
      <c r="BK887426" s="2311"/>
    </row>
    <row r="887450" spans="63:63" x14ac:dyDescent="0.25">
      <c r="BK887450" s="2315"/>
    </row>
    <row r="887451" spans="63:63" x14ac:dyDescent="0.25">
      <c r="BK887451" s="2311"/>
    </row>
    <row r="887475" spans="63:63" x14ac:dyDescent="0.25">
      <c r="BK887475" s="2315"/>
    </row>
    <row r="887476" spans="63:63" x14ac:dyDescent="0.25">
      <c r="BK887476" s="2311"/>
    </row>
    <row r="887500" spans="63:63" x14ac:dyDescent="0.25">
      <c r="BK887500" s="2315"/>
    </row>
    <row r="887501" spans="63:63" x14ac:dyDescent="0.25">
      <c r="BK887501" s="2311"/>
    </row>
    <row r="887525" spans="63:63" x14ac:dyDescent="0.25">
      <c r="BK887525" s="2315"/>
    </row>
    <row r="887526" spans="63:63" x14ac:dyDescent="0.25">
      <c r="BK887526" s="2311"/>
    </row>
    <row r="887550" spans="63:63" x14ac:dyDescent="0.25">
      <c r="BK887550" s="2315"/>
    </row>
    <row r="887551" spans="63:63" x14ac:dyDescent="0.25">
      <c r="BK887551" s="2311"/>
    </row>
    <row r="887575" spans="63:63" x14ac:dyDescent="0.25">
      <c r="BK887575" s="2315"/>
    </row>
    <row r="887576" spans="63:63" x14ac:dyDescent="0.25">
      <c r="BK887576" s="2311"/>
    </row>
    <row r="887600" spans="63:63" x14ac:dyDescent="0.25">
      <c r="BK887600" s="2315"/>
    </row>
    <row r="887601" spans="63:63" x14ac:dyDescent="0.25">
      <c r="BK887601" s="2311"/>
    </row>
    <row r="887625" spans="63:63" x14ac:dyDescent="0.25">
      <c r="BK887625" s="2315"/>
    </row>
    <row r="887626" spans="63:63" x14ac:dyDescent="0.25">
      <c r="BK887626" s="2311"/>
    </row>
    <row r="887650" spans="63:63" x14ac:dyDescent="0.25">
      <c r="BK887650" s="2315"/>
    </row>
    <row r="887651" spans="63:63" x14ac:dyDescent="0.25">
      <c r="BK887651" s="2311"/>
    </row>
    <row r="887675" spans="63:63" x14ac:dyDescent="0.25">
      <c r="BK887675" s="2315"/>
    </row>
    <row r="887676" spans="63:63" x14ac:dyDescent="0.25">
      <c r="BK887676" s="2311"/>
    </row>
    <row r="887700" spans="63:63" x14ac:dyDescent="0.25">
      <c r="BK887700" s="2315"/>
    </row>
    <row r="887701" spans="63:63" x14ac:dyDescent="0.25">
      <c r="BK887701" s="2311"/>
    </row>
    <row r="887725" spans="63:63" x14ac:dyDescent="0.25">
      <c r="BK887725" s="2315"/>
    </row>
    <row r="887726" spans="63:63" x14ac:dyDescent="0.25">
      <c r="BK887726" s="2311"/>
    </row>
    <row r="887750" spans="63:63" x14ac:dyDescent="0.25">
      <c r="BK887750" s="2315"/>
    </row>
    <row r="887751" spans="63:63" x14ac:dyDescent="0.25">
      <c r="BK887751" s="2311"/>
    </row>
    <row r="887775" spans="63:63" x14ac:dyDescent="0.25">
      <c r="BK887775" s="2315"/>
    </row>
    <row r="887776" spans="63:63" x14ac:dyDescent="0.25">
      <c r="BK887776" s="2311"/>
    </row>
    <row r="887800" spans="63:63" x14ac:dyDescent="0.25">
      <c r="BK887800" s="2315"/>
    </row>
    <row r="887801" spans="63:63" x14ac:dyDescent="0.25">
      <c r="BK887801" s="2311"/>
    </row>
    <row r="887825" spans="63:63" x14ac:dyDescent="0.25">
      <c r="BK887825" s="2315"/>
    </row>
    <row r="887826" spans="63:63" x14ac:dyDescent="0.25">
      <c r="BK887826" s="2311"/>
    </row>
    <row r="887850" spans="63:63" x14ac:dyDescent="0.25">
      <c r="BK887850" s="2315"/>
    </row>
    <row r="887851" spans="63:63" x14ac:dyDescent="0.25">
      <c r="BK887851" s="2311"/>
    </row>
    <row r="887875" spans="63:63" x14ac:dyDescent="0.25">
      <c r="BK887875" s="2315"/>
    </row>
    <row r="887876" spans="63:63" x14ac:dyDescent="0.25">
      <c r="BK887876" s="2311"/>
    </row>
    <row r="887900" spans="63:63" x14ac:dyDescent="0.25">
      <c r="BK887900" s="2315"/>
    </row>
    <row r="887901" spans="63:63" x14ac:dyDescent="0.25">
      <c r="BK887901" s="2311"/>
    </row>
    <row r="887925" spans="63:63" x14ac:dyDescent="0.25">
      <c r="BK887925" s="2315"/>
    </row>
    <row r="887926" spans="63:63" x14ac:dyDescent="0.25">
      <c r="BK887926" s="2311"/>
    </row>
    <row r="887950" spans="63:63" x14ac:dyDescent="0.25">
      <c r="BK887950" s="2315"/>
    </row>
    <row r="887951" spans="63:63" x14ac:dyDescent="0.25">
      <c r="BK887951" s="2311"/>
    </row>
    <row r="887975" spans="63:63" x14ac:dyDescent="0.25">
      <c r="BK887975" s="2315"/>
    </row>
    <row r="887976" spans="63:63" x14ac:dyDescent="0.25">
      <c r="BK887976" s="2311"/>
    </row>
    <row r="888000" spans="63:63" x14ac:dyDescent="0.25">
      <c r="BK888000" s="2315"/>
    </row>
    <row r="888001" spans="63:63" x14ac:dyDescent="0.25">
      <c r="BK888001" s="2311"/>
    </row>
    <row r="888025" spans="63:63" x14ac:dyDescent="0.25">
      <c r="BK888025" s="2315"/>
    </row>
    <row r="888026" spans="63:63" x14ac:dyDescent="0.25">
      <c r="BK888026" s="2311"/>
    </row>
    <row r="888050" spans="63:63" x14ac:dyDescent="0.25">
      <c r="BK888050" s="2315"/>
    </row>
    <row r="888051" spans="63:63" x14ac:dyDescent="0.25">
      <c r="BK888051" s="2311"/>
    </row>
    <row r="888075" spans="63:63" x14ac:dyDescent="0.25">
      <c r="BK888075" s="2315"/>
    </row>
    <row r="888076" spans="63:63" x14ac:dyDescent="0.25">
      <c r="BK888076" s="2311"/>
    </row>
    <row r="888100" spans="63:63" x14ac:dyDescent="0.25">
      <c r="BK888100" s="2315"/>
    </row>
    <row r="888101" spans="63:63" x14ac:dyDescent="0.25">
      <c r="BK888101" s="2311"/>
    </row>
    <row r="888125" spans="63:63" x14ac:dyDescent="0.25">
      <c r="BK888125" s="2315"/>
    </row>
    <row r="888126" spans="63:63" x14ac:dyDescent="0.25">
      <c r="BK888126" s="2311"/>
    </row>
    <row r="888150" spans="63:63" x14ac:dyDescent="0.25">
      <c r="BK888150" s="2315"/>
    </row>
    <row r="888151" spans="63:63" x14ac:dyDescent="0.25">
      <c r="BK888151" s="2311"/>
    </row>
    <row r="888175" spans="63:63" x14ac:dyDescent="0.25">
      <c r="BK888175" s="2315"/>
    </row>
    <row r="888176" spans="63:63" x14ac:dyDescent="0.25">
      <c r="BK888176" s="2311"/>
    </row>
    <row r="888200" spans="63:63" x14ac:dyDescent="0.25">
      <c r="BK888200" s="2315"/>
    </row>
    <row r="888201" spans="63:63" x14ac:dyDescent="0.25">
      <c r="BK888201" s="2311"/>
    </row>
    <row r="888225" spans="63:63" x14ac:dyDescent="0.25">
      <c r="BK888225" s="2315"/>
    </row>
    <row r="888226" spans="63:63" x14ac:dyDescent="0.25">
      <c r="BK888226" s="2311"/>
    </row>
    <row r="888250" spans="63:63" x14ac:dyDescent="0.25">
      <c r="BK888250" s="2315"/>
    </row>
    <row r="888251" spans="63:63" x14ac:dyDescent="0.25">
      <c r="BK888251" s="2311"/>
    </row>
    <row r="888275" spans="63:63" x14ac:dyDescent="0.25">
      <c r="BK888275" s="2315"/>
    </row>
    <row r="888276" spans="63:63" x14ac:dyDescent="0.25">
      <c r="BK888276" s="2311"/>
    </row>
    <row r="888300" spans="63:63" x14ac:dyDescent="0.25">
      <c r="BK888300" s="2315"/>
    </row>
    <row r="888301" spans="63:63" x14ac:dyDescent="0.25">
      <c r="BK888301" s="2311"/>
    </row>
    <row r="888325" spans="63:63" x14ac:dyDescent="0.25">
      <c r="BK888325" s="2315"/>
    </row>
    <row r="888326" spans="63:63" x14ac:dyDescent="0.25">
      <c r="BK888326" s="2311"/>
    </row>
    <row r="888350" spans="63:63" x14ac:dyDescent="0.25">
      <c r="BK888350" s="2315"/>
    </row>
    <row r="888351" spans="63:63" x14ac:dyDescent="0.25">
      <c r="BK888351" s="2311"/>
    </row>
    <row r="888375" spans="63:63" x14ac:dyDescent="0.25">
      <c r="BK888375" s="2315"/>
    </row>
    <row r="888376" spans="63:63" x14ac:dyDescent="0.25">
      <c r="BK888376" s="2311"/>
    </row>
    <row r="888400" spans="63:63" x14ac:dyDescent="0.25">
      <c r="BK888400" s="2315"/>
    </row>
    <row r="888401" spans="63:63" x14ac:dyDescent="0.25">
      <c r="BK888401" s="2311"/>
    </row>
    <row r="888425" spans="63:63" x14ac:dyDescent="0.25">
      <c r="BK888425" s="2315"/>
    </row>
    <row r="888426" spans="63:63" x14ac:dyDescent="0.25">
      <c r="BK888426" s="2311"/>
    </row>
    <row r="888450" spans="63:63" x14ac:dyDescent="0.25">
      <c r="BK888450" s="2315"/>
    </row>
    <row r="888451" spans="63:63" x14ac:dyDescent="0.25">
      <c r="BK888451" s="2311"/>
    </row>
    <row r="888475" spans="63:63" x14ac:dyDescent="0.25">
      <c r="BK888475" s="2315"/>
    </row>
    <row r="888476" spans="63:63" x14ac:dyDescent="0.25">
      <c r="BK888476" s="2311"/>
    </row>
    <row r="888500" spans="63:63" x14ac:dyDescent="0.25">
      <c r="BK888500" s="2315"/>
    </row>
    <row r="888501" spans="63:63" x14ac:dyDescent="0.25">
      <c r="BK888501" s="2311"/>
    </row>
    <row r="888525" spans="63:63" x14ac:dyDescent="0.25">
      <c r="BK888525" s="2315"/>
    </row>
    <row r="888526" spans="63:63" x14ac:dyDescent="0.25">
      <c r="BK888526" s="2311"/>
    </row>
    <row r="888550" spans="63:63" x14ac:dyDescent="0.25">
      <c r="BK888550" s="2315"/>
    </row>
    <row r="888551" spans="63:63" x14ac:dyDescent="0.25">
      <c r="BK888551" s="2311"/>
    </row>
    <row r="888575" spans="63:63" x14ac:dyDescent="0.25">
      <c r="BK888575" s="2315"/>
    </row>
    <row r="888576" spans="63:63" x14ac:dyDescent="0.25">
      <c r="BK888576" s="2311"/>
    </row>
    <row r="888600" spans="63:63" x14ac:dyDescent="0.25">
      <c r="BK888600" s="2315"/>
    </row>
    <row r="888601" spans="63:63" x14ac:dyDescent="0.25">
      <c r="BK888601" s="2311"/>
    </row>
    <row r="888625" spans="63:63" x14ac:dyDescent="0.25">
      <c r="BK888625" s="2315"/>
    </row>
    <row r="888626" spans="63:63" x14ac:dyDescent="0.25">
      <c r="BK888626" s="2311"/>
    </row>
    <row r="888650" spans="63:63" x14ac:dyDescent="0.25">
      <c r="BK888650" s="2315"/>
    </row>
    <row r="888651" spans="63:63" x14ac:dyDescent="0.25">
      <c r="BK888651" s="2311"/>
    </row>
    <row r="888675" spans="63:63" x14ac:dyDescent="0.25">
      <c r="BK888675" s="2315"/>
    </row>
    <row r="888676" spans="63:63" x14ac:dyDescent="0.25">
      <c r="BK888676" s="2311"/>
    </row>
    <row r="888700" spans="63:63" x14ac:dyDescent="0.25">
      <c r="BK888700" s="2315"/>
    </row>
    <row r="888701" spans="63:63" x14ac:dyDescent="0.25">
      <c r="BK888701" s="2311"/>
    </row>
    <row r="888725" spans="63:63" x14ac:dyDescent="0.25">
      <c r="BK888725" s="2315"/>
    </row>
    <row r="888726" spans="63:63" x14ac:dyDescent="0.25">
      <c r="BK888726" s="2311"/>
    </row>
    <row r="888750" spans="63:63" x14ac:dyDescent="0.25">
      <c r="BK888750" s="2315"/>
    </row>
    <row r="888751" spans="63:63" x14ac:dyDescent="0.25">
      <c r="BK888751" s="2311"/>
    </row>
    <row r="888775" spans="63:63" x14ac:dyDescent="0.25">
      <c r="BK888775" s="2315"/>
    </row>
    <row r="888776" spans="63:63" x14ac:dyDescent="0.25">
      <c r="BK888776" s="2311"/>
    </row>
    <row r="888800" spans="63:63" x14ac:dyDescent="0.25">
      <c r="BK888800" s="2315"/>
    </row>
    <row r="888801" spans="63:63" x14ac:dyDescent="0.25">
      <c r="BK888801" s="2311"/>
    </row>
    <row r="888825" spans="63:63" x14ac:dyDescent="0.25">
      <c r="BK888825" s="2315"/>
    </row>
    <row r="888826" spans="63:63" x14ac:dyDescent="0.25">
      <c r="BK888826" s="2311"/>
    </row>
    <row r="888850" spans="63:63" x14ac:dyDescent="0.25">
      <c r="BK888850" s="2315"/>
    </row>
    <row r="888851" spans="63:63" x14ac:dyDescent="0.25">
      <c r="BK888851" s="2311"/>
    </row>
    <row r="888875" spans="63:63" x14ac:dyDescent="0.25">
      <c r="BK888875" s="2315"/>
    </row>
    <row r="888876" spans="63:63" x14ac:dyDescent="0.25">
      <c r="BK888876" s="2311"/>
    </row>
    <row r="888900" spans="63:63" x14ac:dyDescent="0.25">
      <c r="BK888900" s="2315"/>
    </row>
    <row r="888901" spans="63:63" x14ac:dyDescent="0.25">
      <c r="BK888901" s="2311"/>
    </row>
    <row r="888925" spans="63:63" x14ac:dyDescent="0.25">
      <c r="BK888925" s="2315"/>
    </row>
    <row r="888926" spans="63:63" x14ac:dyDescent="0.25">
      <c r="BK888926" s="2311"/>
    </row>
    <row r="888950" spans="63:63" x14ac:dyDescent="0.25">
      <c r="BK888950" s="2315"/>
    </row>
    <row r="888951" spans="63:63" x14ac:dyDescent="0.25">
      <c r="BK888951" s="2311"/>
    </row>
    <row r="888975" spans="63:63" x14ac:dyDescent="0.25">
      <c r="BK888975" s="2315"/>
    </row>
    <row r="888976" spans="63:63" x14ac:dyDescent="0.25">
      <c r="BK888976" s="2311"/>
    </row>
    <row r="889000" spans="63:63" x14ac:dyDescent="0.25">
      <c r="BK889000" s="2315"/>
    </row>
    <row r="889001" spans="63:63" x14ac:dyDescent="0.25">
      <c r="BK889001" s="2311"/>
    </row>
    <row r="889025" spans="63:63" x14ac:dyDescent="0.25">
      <c r="BK889025" s="2315"/>
    </row>
    <row r="889026" spans="63:63" x14ac:dyDescent="0.25">
      <c r="BK889026" s="2311"/>
    </row>
    <row r="889050" spans="63:63" x14ac:dyDescent="0.25">
      <c r="BK889050" s="2315"/>
    </row>
    <row r="889051" spans="63:63" x14ac:dyDescent="0.25">
      <c r="BK889051" s="2311"/>
    </row>
    <row r="889075" spans="63:63" x14ac:dyDescent="0.25">
      <c r="BK889075" s="2315"/>
    </row>
    <row r="889076" spans="63:63" x14ac:dyDescent="0.25">
      <c r="BK889076" s="2311"/>
    </row>
    <row r="889100" spans="63:63" x14ac:dyDescent="0.25">
      <c r="BK889100" s="2315"/>
    </row>
    <row r="889101" spans="63:63" x14ac:dyDescent="0.25">
      <c r="BK889101" s="2311"/>
    </row>
    <row r="889125" spans="63:63" x14ac:dyDescent="0.25">
      <c r="BK889125" s="2315"/>
    </row>
    <row r="889126" spans="63:63" x14ac:dyDescent="0.25">
      <c r="BK889126" s="2311"/>
    </row>
    <row r="889150" spans="63:63" x14ac:dyDescent="0.25">
      <c r="BK889150" s="2315"/>
    </row>
    <row r="889151" spans="63:63" x14ac:dyDescent="0.25">
      <c r="BK889151" s="2311"/>
    </row>
    <row r="889175" spans="63:63" x14ac:dyDescent="0.25">
      <c r="BK889175" s="2315"/>
    </row>
    <row r="889176" spans="63:63" x14ac:dyDescent="0.25">
      <c r="BK889176" s="2311"/>
    </row>
    <row r="889200" spans="63:63" x14ac:dyDescent="0.25">
      <c r="BK889200" s="2315"/>
    </row>
    <row r="889201" spans="63:63" x14ac:dyDescent="0.25">
      <c r="BK889201" s="2311"/>
    </row>
    <row r="889225" spans="63:63" x14ac:dyDescent="0.25">
      <c r="BK889225" s="2315"/>
    </row>
    <row r="889226" spans="63:63" x14ac:dyDescent="0.25">
      <c r="BK889226" s="2311"/>
    </row>
    <row r="889250" spans="63:63" x14ac:dyDescent="0.25">
      <c r="BK889250" s="2315"/>
    </row>
    <row r="889251" spans="63:63" x14ac:dyDescent="0.25">
      <c r="BK889251" s="2311"/>
    </row>
    <row r="889275" spans="63:63" x14ac:dyDescent="0.25">
      <c r="BK889275" s="2315"/>
    </row>
    <row r="889276" spans="63:63" x14ac:dyDescent="0.25">
      <c r="BK889276" s="2311"/>
    </row>
    <row r="889300" spans="63:63" x14ac:dyDescent="0.25">
      <c r="BK889300" s="2315"/>
    </row>
    <row r="889301" spans="63:63" x14ac:dyDescent="0.25">
      <c r="BK889301" s="2311"/>
    </row>
    <row r="889325" spans="63:63" x14ac:dyDescent="0.25">
      <c r="BK889325" s="2315"/>
    </row>
    <row r="889326" spans="63:63" x14ac:dyDescent="0.25">
      <c r="BK889326" s="2311"/>
    </row>
    <row r="889350" spans="63:63" x14ac:dyDescent="0.25">
      <c r="BK889350" s="2315"/>
    </row>
    <row r="889351" spans="63:63" x14ac:dyDescent="0.25">
      <c r="BK889351" s="2311"/>
    </row>
    <row r="889375" spans="63:63" x14ac:dyDescent="0.25">
      <c r="BK889375" s="2315"/>
    </row>
    <row r="889376" spans="63:63" x14ac:dyDescent="0.25">
      <c r="BK889376" s="2311"/>
    </row>
    <row r="889400" spans="63:63" x14ac:dyDescent="0.25">
      <c r="BK889400" s="2315"/>
    </row>
    <row r="889401" spans="63:63" x14ac:dyDescent="0.25">
      <c r="BK889401" s="2311"/>
    </row>
    <row r="889425" spans="63:63" x14ac:dyDescent="0.25">
      <c r="BK889425" s="2315"/>
    </row>
    <row r="889426" spans="63:63" x14ac:dyDescent="0.25">
      <c r="BK889426" s="2311"/>
    </row>
    <row r="889450" spans="63:63" x14ac:dyDescent="0.25">
      <c r="BK889450" s="2315"/>
    </row>
    <row r="889451" spans="63:63" x14ac:dyDescent="0.25">
      <c r="BK889451" s="2311"/>
    </row>
    <row r="889475" spans="63:63" x14ac:dyDescent="0.25">
      <c r="BK889475" s="2315"/>
    </row>
    <row r="889476" spans="63:63" x14ac:dyDescent="0.25">
      <c r="BK889476" s="2311"/>
    </row>
    <row r="889500" spans="63:63" x14ac:dyDescent="0.25">
      <c r="BK889500" s="2315"/>
    </row>
    <row r="889501" spans="63:63" x14ac:dyDescent="0.25">
      <c r="BK889501" s="2311"/>
    </row>
    <row r="889525" spans="63:63" x14ac:dyDescent="0.25">
      <c r="BK889525" s="2315"/>
    </row>
    <row r="889526" spans="63:63" x14ac:dyDescent="0.25">
      <c r="BK889526" s="2311"/>
    </row>
    <row r="889550" spans="63:63" x14ac:dyDescent="0.25">
      <c r="BK889550" s="2315"/>
    </row>
    <row r="889551" spans="63:63" x14ac:dyDescent="0.25">
      <c r="BK889551" s="2311"/>
    </row>
    <row r="889575" spans="63:63" x14ac:dyDescent="0.25">
      <c r="BK889575" s="2315"/>
    </row>
    <row r="889576" spans="63:63" x14ac:dyDescent="0.25">
      <c r="BK889576" s="2311"/>
    </row>
    <row r="889600" spans="63:63" x14ac:dyDescent="0.25">
      <c r="BK889600" s="2315"/>
    </row>
    <row r="889601" spans="63:63" x14ac:dyDescent="0.25">
      <c r="BK889601" s="2311"/>
    </row>
    <row r="889625" spans="63:63" x14ac:dyDescent="0.25">
      <c r="BK889625" s="2315"/>
    </row>
    <row r="889626" spans="63:63" x14ac:dyDescent="0.25">
      <c r="BK889626" s="2311"/>
    </row>
    <row r="889650" spans="63:63" x14ac:dyDescent="0.25">
      <c r="BK889650" s="2315"/>
    </row>
    <row r="889651" spans="63:63" x14ac:dyDescent="0.25">
      <c r="BK889651" s="2311"/>
    </row>
    <row r="889675" spans="63:63" x14ac:dyDescent="0.25">
      <c r="BK889675" s="2315"/>
    </row>
    <row r="889676" spans="63:63" x14ac:dyDescent="0.25">
      <c r="BK889676" s="2311"/>
    </row>
    <row r="889700" spans="63:63" x14ac:dyDescent="0.25">
      <c r="BK889700" s="2315"/>
    </row>
    <row r="889701" spans="63:63" x14ac:dyDescent="0.25">
      <c r="BK889701" s="2311"/>
    </row>
    <row r="889725" spans="63:63" x14ac:dyDescent="0.25">
      <c r="BK889725" s="2315"/>
    </row>
    <row r="889726" spans="63:63" x14ac:dyDescent="0.25">
      <c r="BK889726" s="2311"/>
    </row>
    <row r="889750" spans="63:63" x14ac:dyDescent="0.25">
      <c r="BK889750" s="2315"/>
    </row>
    <row r="889751" spans="63:63" x14ac:dyDescent="0.25">
      <c r="BK889751" s="2311"/>
    </row>
    <row r="889775" spans="63:63" x14ac:dyDescent="0.25">
      <c r="BK889775" s="2315"/>
    </row>
    <row r="889776" spans="63:63" x14ac:dyDescent="0.25">
      <c r="BK889776" s="2311"/>
    </row>
    <row r="889800" spans="63:63" x14ac:dyDescent="0.25">
      <c r="BK889800" s="2315"/>
    </row>
    <row r="889801" spans="63:63" x14ac:dyDescent="0.25">
      <c r="BK889801" s="2311"/>
    </row>
    <row r="889825" spans="63:63" x14ac:dyDescent="0.25">
      <c r="BK889825" s="2315"/>
    </row>
    <row r="889826" spans="63:63" x14ac:dyDescent="0.25">
      <c r="BK889826" s="2311"/>
    </row>
    <row r="889850" spans="63:63" x14ac:dyDescent="0.25">
      <c r="BK889850" s="2315"/>
    </row>
    <row r="889851" spans="63:63" x14ac:dyDescent="0.25">
      <c r="BK889851" s="2311"/>
    </row>
    <row r="889875" spans="63:63" x14ac:dyDescent="0.25">
      <c r="BK889875" s="2315"/>
    </row>
    <row r="889876" spans="63:63" x14ac:dyDescent="0.25">
      <c r="BK889876" s="2311"/>
    </row>
    <row r="889900" spans="63:63" x14ac:dyDescent="0.25">
      <c r="BK889900" s="2315"/>
    </row>
    <row r="889901" spans="63:63" x14ac:dyDescent="0.25">
      <c r="BK889901" s="2311"/>
    </row>
    <row r="889925" spans="63:63" x14ac:dyDescent="0.25">
      <c r="BK889925" s="2315"/>
    </row>
    <row r="889926" spans="63:63" x14ac:dyDescent="0.25">
      <c r="BK889926" s="2311"/>
    </row>
    <row r="889950" spans="63:63" x14ac:dyDescent="0.25">
      <c r="BK889950" s="2315"/>
    </row>
    <row r="889951" spans="63:63" x14ac:dyDescent="0.25">
      <c r="BK889951" s="2311"/>
    </row>
    <row r="889975" spans="63:63" x14ac:dyDescent="0.25">
      <c r="BK889975" s="2315"/>
    </row>
    <row r="889976" spans="63:63" x14ac:dyDescent="0.25">
      <c r="BK889976" s="2311"/>
    </row>
    <row r="890000" spans="63:63" x14ac:dyDescent="0.25">
      <c r="BK890000" s="2315"/>
    </row>
    <row r="890001" spans="63:63" x14ac:dyDescent="0.25">
      <c r="BK890001" s="2311"/>
    </row>
    <row r="890025" spans="63:63" x14ac:dyDescent="0.25">
      <c r="BK890025" s="2315"/>
    </row>
    <row r="890026" spans="63:63" x14ac:dyDescent="0.25">
      <c r="BK890026" s="2311"/>
    </row>
    <row r="890050" spans="63:63" x14ac:dyDescent="0.25">
      <c r="BK890050" s="2315"/>
    </row>
    <row r="890051" spans="63:63" x14ac:dyDescent="0.25">
      <c r="BK890051" s="2311"/>
    </row>
    <row r="890075" spans="63:63" x14ac:dyDescent="0.25">
      <c r="BK890075" s="2315"/>
    </row>
    <row r="890076" spans="63:63" x14ac:dyDescent="0.25">
      <c r="BK890076" s="2311"/>
    </row>
    <row r="890100" spans="63:63" x14ac:dyDescent="0.25">
      <c r="BK890100" s="2315"/>
    </row>
    <row r="890101" spans="63:63" x14ac:dyDescent="0.25">
      <c r="BK890101" s="2311"/>
    </row>
    <row r="890125" spans="63:63" x14ac:dyDescent="0.25">
      <c r="BK890125" s="2315"/>
    </row>
    <row r="890126" spans="63:63" x14ac:dyDescent="0.25">
      <c r="BK890126" s="2311"/>
    </row>
    <row r="890150" spans="63:63" x14ac:dyDescent="0.25">
      <c r="BK890150" s="2315"/>
    </row>
    <row r="890151" spans="63:63" x14ac:dyDescent="0.25">
      <c r="BK890151" s="2311"/>
    </row>
    <row r="890175" spans="63:63" x14ac:dyDescent="0.25">
      <c r="BK890175" s="2315"/>
    </row>
    <row r="890176" spans="63:63" x14ac:dyDescent="0.25">
      <c r="BK890176" s="2311"/>
    </row>
    <row r="890200" spans="63:63" x14ac:dyDescent="0.25">
      <c r="BK890200" s="2315"/>
    </row>
    <row r="890201" spans="63:63" x14ac:dyDescent="0.25">
      <c r="BK890201" s="2311"/>
    </row>
    <row r="890225" spans="63:63" x14ac:dyDescent="0.25">
      <c r="BK890225" s="2315"/>
    </row>
    <row r="890226" spans="63:63" x14ac:dyDescent="0.25">
      <c r="BK890226" s="2311"/>
    </row>
    <row r="890250" spans="63:63" x14ac:dyDescent="0.25">
      <c r="BK890250" s="2315"/>
    </row>
    <row r="890251" spans="63:63" x14ac:dyDescent="0.25">
      <c r="BK890251" s="2311"/>
    </row>
    <row r="890275" spans="63:63" x14ac:dyDescent="0.25">
      <c r="BK890275" s="2315"/>
    </row>
    <row r="890276" spans="63:63" x14ac:dyDescent="0.25">
      <c r="BK890276" s="2311"/>
    </row>
    <row r="890300" spans="63:63" x14ac:dyDescent="0.25">
      <c r="BK890300" s="2315"/>
    </row>
    <row r="890301" spans="63:63" x14ac:dyDescent="0.25">
      <c r="BK890301" s="2311"/>
    </row>
    <row r="890325" spans="63:63" x14ac:dyDescent="0.25">
      <c r="BK890325" s="2315"/>
    </row>
    <row r="890326" spans="63:63" x14ac:dyDescent="0.25">
      <c r="BK890326" s="2311"/>
    </row>
    <row r="890350" spans="63:63" x14ac:dyDescent="0.25">
      <c r="BK890350" s="2315"/>
    </row>
    <row r="890351" spans="63:63" x14ac:dyDescent="0.25">
      <c r="BK890351" s="2311"/>
    </row>
    <row r="890375" spans="63:63" x14ac:dyDescent="0.25">
      <c r="BK890375" s="2315"/>
    </row>
    <row r="890376" spans="63:63" x14ac:dyDescent="0.25">
      <c r="BK890376" s="2311"/>
    </row>
    <row r="890400" spans="63:63" x14ac:dyDescent="0.25">
      <c r="BK890400" s="2315"/>
    </row>
    <row r="890401" spans="63:63" x14ac:dyDescent="0.25">
      <c r="BK890401" s="2311"/>
    </row>
    <row r="890425" spans="63:63" x14ac:dyDescent="0.25">
      <c r="BK890425" s="2315"/>
    </row>
    <row r="890426" spans="63:63" x14ac:dyDescent="0.25">
      <c r="BK890426" s="2311"/>
    </row>
    <row r="890450" spans="63:63" x14ac:dyDescent="0.25">
      <c r="BK890450" s="2315"/>
    </row>
    <row r="890451" spans="63:63" x14ac:dyDescent="0.25">
      <c r="BK890451" s="2311"/>
    </row>
    <row r="890475" spans="63:63" x14ac:dyDescent="0.25">
      <c r="BK890475" s="2315"/>
    </row>
    <row r="890476" spans="63:63" x14ac:dyDescent="0.25">
      <c r="BK890476" s="2311"/>
    </row>
    <row r="890500" spans="63:63" x14ac:dyDescent="0.25">
      <c r="BK890500" s="2315"/>
    </row>
    <row r="890501" spans="63:63" x14ac:dyDescent="0.25">
      <c r="BK890501" s="2311"/>
    </row>
    <row r="890525" spans="63:63" x14ac:dyDescent="0.25">
      <c r="BK890525" s="2315"/>
    </row>
    <row r="890526" spans="63:63" x14ac:dyDescent="0.25">
      <c r="BK890526" s="2311"/>
    </row>
    <row r="890550" spans="63:63" x14ac:dyDescent="0.25">
      <c r="BK890550" s="2315"/>
    </row>
    <row r="890551" spans="63:63" x14ac:dyDescent="0.25">
      <c r="BK890551" s="2311"/>
    </row>
    <row r="890575" spans="63:63" x14ac:dyDescent="0.25">
      <c r="BK890575" s="2315"/>
    </row>
    <row r="890576" spans="63:63" x14ac:dyDescent="0.25">
      <c r="BK890576" s="2311"/>
    </row>
    <row r="890600" spans="63:63" x14ac:dyDescent="0.25">
      <c r="BK890600" s="2315"/>
    </row>
    <row r="890601" spans="63:63" x14ac:dyDescent="0.25">
      <c r="BK890601" s="2311"/>
    </row>
    <row r="890625" spans="63:63" x14ac:dyDescent="0.25">
      <c r="BK890625" s="2315"/>
    </row>
    <row r="890626" spans="63:63" x14ac:dyDescent="0.25">
      <c r="BK890626" s="2311"/>
    </row>
    <row r="890650" spans="63:63" x14ac:dyDescent="0.25">
      <c r="BK890650" s="2315"/>
    </row>
    <row r="890651" spans="63:63" x14ac:dyDescent="0.25">
      <c r="BK890651" s="2311"/>
    </row>
    <row r="890675" spans="63:63" x14ac:dyDescent="0.25">
      <c r="BK890675" s="2315"/>
    </row>
    <row r="890676" spans="63:63" x14ac:dyDescent="0.25">
      <c r="BK890676" s="2311"/>
    </row>
    <row r="890700" spans="63:63" x14ac:dyDescent="0.25">
      <c r="BK890700" s="2315"/>
    </row>
    <row r="890701" spans="63:63" x14ac:dyDescent="0.25">
      <c r="BK890701" s="2311"/>
    </row>
    <row r="890725" spans="63:63" x14ac:dyDescent="0.25">
      <c r="BK890725" s="2315"/>
    </row>
    <row r="890726" spans="63:63" x14ac:dyDescent="0.25">
      <c r="BK890726" s="2311"/>
    </row>
    <row r="890750" spans="63:63" x14ac:dyDescent="0.25">
      <c r="BK890750" s="2315"/>
    </row>
    <row r="890751" spans="63:63" x14ac:dyDescent="0.25">
      <c r="BK890751" s="2311"/>
    </row>
    <row r="890775" spans="63:63" x14ac:dyDescent="0.25">
      <c r="BK890775" s="2315"/>
    </row>
    <row r="890776" spans="63:63" x14ac:dyDescent="0.25">
      <c r="BK890776" s="2311"/>
    </row>
    <row r="890800" spans="63:63" x14ac:dyDescent="0.25">
      <c r="BK890800" s="2315"/>
    </row>
    <row r="890801" spans="63:63" x14ac:dyDescent="0.25">
      <c r="BK890801" s="2311"/>
    </row>
    <row r="890825" spans="63:63" x14ac:dyDescent="0.25">
      <c r="BK890825" s="2315"/>
    </row>
    <row r="890826" spans="63:63" x14ac:dyDescent="0.25">
      <c r="BK890826" s="2311"/>
    </row>
    <row r="890850" spans="63:63" x14ac:dyDescent="0.25">
      <c r="BK890850" s="2315"/>
    </row>
    <row r="890851" spans="63:63" x14ac:dyDescent="0.25">
      <c r="BK890851" s="2311"/>
    </row>
    <row r="890875" spans="63:63" x14ac:dyDescent="0.25">
      <c r="BK890875" s="2315"/>
    </row>
    <row r="890876" spans="63:63" x14ac:dyDescent="0.25">
      <c r="BK890876" s="2311"/>
    </row>
    <row r="890900" spans="63:63" x14ac:dyDescent="0.25">
      <c r="BK890900" s="2315"/>
    </row>
    <row r="890901" spans="63:63" x14ac:dyDescent="0.25">
      <c r="BK890901" s="2311"/>
    </row>
    <row r="890925" spans="63:63" x14ac:dyDescent="0.25">
      <c r="BK890925" s="2315"/>
    </row>
    <row r="890926" spans="63:63" x14ac:dyDescent="0.25">
      <c r="BK890926" s="2311"/>
    </row>
    <row r="890950" spans="63:63" x14ac:dyDescent="0.25">
      <c r="BK890950" s="2315"/>
    </row>
    <row r="890951" spans="63:63" x14ac:dyDescent="0.25">
      <c r="BK890951" s="2311"/>
    </row>
    <row r="890975" spans="63:63" x14ac:dyDescent="0.25">
      <c r="BK890975" s="2315"/>
    </row>
    <row r="890976" spans="63:63" x14ac:dyDescent="0.25">
      <c r="BK890976" s="2311"/>
    </row>
    <row r="891000" spans="63:63" x14ac:dyDescent="0.25">
      <c r="BK891000" s="2315"/>
    </row>
    <row r="891001" spans="63:63" x14ac:dyDescent="0.25">
      <c r="BK891001" s="2311"/>
    </row>
    <row r="891025" spans="63:63" x14ac:dyDescent="0.25">
      <c r="BK891025" s="2315"/>
    </row>
    <row r="891026" spans="63:63" x14ac:dyDescent="0.25">
      <c r="BK891026" s="2311"/>
    </row>
    <row r="891050" spans="63:63" x14ac:dyDescent="0.25">
      <c r="BK891050" s="2315"/>
    </row>
    <row r="891051" spans="63:63" x14ac:dyDescent="0.25">
      <c r="BK891051" s="2311"/>
    </row>
    <row r="891075" spans="63:63" x14ac:dyDescent="0.25">
      <c r="BK891075" s="2315"/>
    </row>
    <row r="891076" spans="63:63" x14ac:dyDescent="0.25">
      <c r="BK891076" s="2311"/>
    </row>
    <row r="891100" spans="63:63" x14ac:dyDescent="0.25">
      <c r="BK891100" s="2315"/>
    </row>
    <row r="891101" spans="63:63" x14ac:dyDescent="0.25">
      <c r="BK891101" s="2311"/>
    </row>
    <row r="891125" spans="63:63" x14ac:dyDescent="0.25">
      <c r="BK891125" s="2315"/>
    </row>
    <row r="891126" spans="63:63" x14ac:dyDescent="0.25">
      <c r="BK891126" s="2311"/>
    </row>
    <row r="891150" spans="63:63" x14ac:dyDescent="0.25">
      <c r="BK891150" s="2315"/>
    </row>
    <row r="891151" spans="63:63" x14ac:dyDescent="0.25">
      <c r="BK891151" s="2311"/>
    </row>
    <row r="891175" spans="63:63" x14ac:dyDescent="0.25">
      <c r="BK891175" s="2315"/>
    </row>
    <row r="891176" spans="63:63" x14ac:dyDescent="0.25">
      <c r="BK891176" s="2311"/>
    </row>
    <row r="891200" spans="63:63" x14ac:dyDescent="0.25">
      <c r="BK891200" s="2315"/>
    </row>
    <row r="891201" spans="63:63" x14ac:dyDescent="0.25">
      <c r="BK891201" s="2311"/>
    </row>
    <row r="891225" spans="63:63" x14ac:dyDescent="0.25">
      <c r="BK891225" s="2315"/>
    </row>
    <row r="891226" spans="63:63" x14ac:dyDescent="0.25">
      <c r="BK891226" s="2311"/>
    </row>
    <row r="891250" spans="63:63" x14ac:dyDescent="0.25">
      <c r="BK891250" s="2315"/>
    </row>
    <row r="891251" spans="63:63" x14ac:dyDescent="0.25">
      <c r="BK891251" s="2311"/>
    </row>
    <row r="891275" spans="63:63" x14ac:dyDescent="0.25">
      <c r="BK891275" s="2315"/>
    </row>
    <row r="891276" spans="63:63" x14ac:dyDescent="0.25">
      <c r="BK891276" s="2311"/>
    </row>
    <row r="891300" spans="63:63" x14ac:dyDescent="0.25">
      <c r="BK891300" s="2315"/>
    </row>
    <row r="891301" spans="63:63" x14ac:dyDescent="0.25">
      <c r="BK891301" s="2311"/>
    </row>
    <row r="891325" spans="63:63" x14ac:dyDescent="0.25">
      <c r="BK891325" s="2315"/>
    </row>
    <row r="891326" spans="63:63" x14ac:dyDescent="0.25">
      <c r="BK891326" s="2311"/>
    </row>
    <row r="891350" spans="63:63" x14ac:dyDescent="0.25">
      <c r="BK891350" s="2315"/>
    </row>
    <row r="891351" spans="63:63" x14ac:dyDescent="0.25">
      <c r="BK891351" s="2311"/>
    </row>
    <row r="891375" spans="63:63" x14ac:dyDescent="0.25">
      <c r="BK891375" s="2315"/>
    </row>
    <row r="891376" spans="63:63" x14ac:dyDescent="0.25">
      <c r="BK891376" s="2311"/>
    </row>
    <row r="891400" spans="63:63" x14ac:dyDescent="0.25">
      <c r="BK891400" s="2315"/>
    </row>
    <row r="891401" spans="63:63" x14ac:dyDescent="0.25">
      <c r="BK891401" s="2311"/>
    </row>
    <row r="891425" spans="63:63" x14ac:dyDescent="0.25">
      <c r="BK891425" s="2315"/>
    </row>
    <row r="891426" spans="63:63" x14ac:dyDescent="0.25">
      <c r="BK891426" s="2311"/>
    </row>
    <row r="891450" spans="63:63" x14ac:dyDescent="0.25">
      <c r="BK891450" s="2315"/>
    </row>
    <row r="891451" spans="63:63" x14ac:dyDescent="0.25">
      <c r="BK891451" s="2311"/>
    </row>
    <row r="891475" spans="63:63" x14ac:dyDescent="0.25">
      <c r="BK891475" s="2315"/>
    </row>
    <row r="891476" spans="63:63" x14ac:dyDescent="0.25">
      <c r="BK891476" s="2311"/>
    </row>
    <row r="891500" spans="63:63" x14ac:dyDescent="0.25">
      <c r="BK891500" s="2315"/>
    </row>
    <row r="891501" spans="63:63" x14ac:dyDescent="0.25">
      <c r="BK891501" s="2311"/>
    </row>
    <row r="891525" spans="63:63" x14ac:dyDescent="0.25">
      <c r="BK891525" s="2315"/>
    </row>
    <row r="891526" spans="63:63" x14ac:dyDescent="0.25">
      <c r="BK891526" s="2311"/>
    </row>
    <row r="891550" spans="63:63" x14ac:dyDescent="0.25">
      <c r="BK891550" s="2315"/>
    </row>
    <row r="891551" spans="63:63" x14ac:dyDescent="0.25">
      <c r="BK891551" s="2311"/>
    </row>
    <row r="891575" spans="63:63" x14ac:dyDescent="0.25">
      <c r="BK891575" s="2315"/>
    </row>
    <row r="891576" spans="63:63" x14ac:dyDescent="0.25">
      <c r="BK891576" s="2311"/>
    </row>
    <row r="891600" spans="63:63" x14ac:dyDescent="0.25">
      <c r="BK891600" s="2315"/>
    </row>
    <row r="891601" spans="63:63" x14ac:dyDescent="0.25">
      <c r="BK891601" s="2311"/>
    </row>
    <row r="891625" spans="63:63" x14ac:dyDescent="0.25">
      <c r="BK891625" s="2315"/>
    </row>
    <row r="891626" spans="63:63" x14ac:dyDescent="0.25">
      <c r="BK891626" s="2311"/>
    </row>
    <row r="891650" spans="63:63" x14ac:dyDescent="0.25">
      <c r="BK891650" s="2315"/>
    </row>
    <row r="891651" spans="63:63" x14ac:dyDescent="0.25">
      <c r="BK891651" s="2311"/>
    </row>
    <row r="891675" spans="63:63" x14ac:dyDescent="0.25">
      <c r="BK891675" s="2315"/>
    </row>
    <row r="891676" spans="63:63" x14ac:dyDescent="0.25">
      <c r="BK891676" s="2311"/>
    </row>
    <row r="891700" spans="63:63" x14ac:dyDescent="0.25">
      <c r="BK891700" s="2315"/>
    </row>
    <row r="891701" spans="63:63" x14ac:dyDescent="0.25">
      <c r="BK891701" s="2311"/>
    </row>
    <row r="891725" spans="63:63" x14ac:dyDescent="0.25">
      <c r="BK891725" s="2315"/>
    </row>
    <row r="891726" spans="63:63" x14ac:dyDescent="0.25">
      <c r="BK891726" s="2311"/>
    </row>
    <row r="891750" spans="63:63" x14ac:dyDescent="0.25">
      <c r="BK891750" s="2315"/>
    </row>
    <row r="891751" spans="63:63" x14ac:dyDescent="0.25">
      <c r="BK891751" s="2311"/>
    </row>
    <row r="891775" spans="63:63" x14ac:dyDescent="0.25">
      <c r="BK891775" s="2315"/>
    </row>
    <row r="891776" spans="63:63" x14ac:dyDescent="0.25">
      <c r="BK891776" s="2311"/>
    </row>
    <row r="891800" spans="63:63" x14ac:dyDescent="0.25">
      <c r="BK891800" s="2315"/>
    </row>
    <row r="891801" spans="63:63" x14ac:dyDescent="0.25">
      <c r="BK891801" s="2311"/>
    </row>
    <row r="891825" spans="63:63" x14ac:dyDescent="0.25">
      <c r="BK891825" s="2315"/>
    </row>
    <row r="891826" spans="63:63" x14ac:dyDescent="0.25">
      <c r="BK891826" s="2311"/>
    </row>
    <row r="891850" spans="63:63" x14ac:dyDescent="0.25">
      <c r="BK891850" s="2315"/>
    </row>
    <row r="891851" spans="63:63" x14ac:dyDescent="0.25">
      <c r="BK891851" s="2311"/>
    </row>
    <row r="891875" spans="63:63" x14ac:dyDescent="0.25">
      <c r="BK891875" s="2315"/>
    </row>
    <row r="891876" spans="63:63" x14ac:dyDescent="0.25">
      <c r="BK891876" s="2311"/>
    </row>
    <row r="891900" spans="63:63" x14ac:dyDescent="0.25">
      <c r="BK891900" s="2315"/>
    </row>
    <row r="891901" spans="63:63" x14ac:dyDescent="0.25">
      <c r="BK891901" s="2311"/>
    </row>
    <row r="891925" spans="63:63" x14ac:dyDescent="0.25">
      <c r="BK891925" s="2315"/>
    </row>
    <row r="891926" spans="63:63" x14ac:dyDescent="0.25">
      <c r="BK891926" s="2311"/>
    </row>
    <row r="891950" spans="63:63" x14ac:dyDescent="0.25">
      <c r="BK891950" s="2315"/>
    </row>
    <row r="891951" spans="63:63" x14ac:dyDescent="0.25">
      <c r="BK891951" s="2311"/>
    </row>
    <row r="891975" spans="63:63" x14ac:dyDescent="0.25">
      <c r="BK891975" s="2315"/>
    </row>
    <row r="891976" spans="63:63" x14ac:dyDescent="0.25">
      <c r="BK891976" s="2311"/>
    </row>
    <row r="892000" spans="63:63" x14ac:dyDescent="0.25">
      <c r="BK892000" s="2315"/>
    </row>
    <row r="892001" spans="63:63" x14ac:dyDescent="0.25">
      <c r="BK892001" s="2311"/>
    </row>
    <row r="892025" spans="63:63" x14ac:dyDescent="0.25">
      <c r="BK892025" s="2315"/>
    </row>
    <row r="892026" spans="63:63" x14ac:dyDescent="0.25">
      <c r="BK892026" s="2311"/>
    </row>
    <row r="892050" spans="63:63" x14ac:dyDescent="0.25">
      <c r="BK892050" s="2315"/>
    </row>
    <row r="892051" spans="63:63" x14ac:dyDescent="0.25">
      <c r="BK892051" s="2311"/>
    </row>
    <row r="892075" spans="63:63" x14ac:dyDescent="0.25">
      <c r="BK892075" s="2315"/>
    </row>
    <row r="892076" spans="63:63" x14ac:dyDescent="0.25">
      <c r="BK892076" s="2311"/>
    </row>
    <row r="892100" spans="63:63" x14ac:dyDescent="0.25">
      <c r="BK892100" s="2315"/>
    </row>
    <row r="892101" spans="63:63" x14ac:dyDescent="0.25">
      <c r="BK892101" s="2311"/>
    </row>
    <row r="892125" spans="63:63" x14ac:dyDescent="0.25">
      <c r="BK892125" s="2315"/>
    </row>
    <row r="892126" spans="63:63" x14ac:dyDescent="0.25">
      <c r="BK892126" s="2311"/>
    </row>
    <row r="892150" spans="63:63" x14ac:dyDescent="0.25">
      <c r="BK892150" s="2315"/>
    </row>
    <row r="892151" spans="63:63" x14ac:dyDescent="0.25">
      <c r="BK892151" s="2311"/>
    </row>
    <row r="892175" spans="63:63" x14ac:dyDescent="0.25">
      <c r="BK892175" s="2315"/>
    </row>
    <row r="892176" spans="63:63" x14ac:dyDescent="0.25">
      <c r="BK892176" s="2311"/>
    </row>
    <row r="892200" spans="63:63" x14ac:dyDescent="0.25">
      <c r="BK892200" s="2315"/>
    </row>
    <row r="892201" spans="63:63" x14ac:dyDescent="0.25">
      <c r="BK892201" s="2311"/>
    </row>
    <row r="892225" spans="63:63" x14ac:dyDescent="0.25">
      <c r="BK892225" s="2315"/>
    </row>
    <row r="892226" spans="63:63" x14ac:dyDescent="0.25">
      <c r="BK892226" s="2311"/>
    </row>
    <row r="892250" spans="63:63" x14ac:dyDescent="0.25">
      <c r="BK892250" s="2315"/>
    </row>
    <row r="892251" spans="63:63" x14ac:dyDescent="0.25">
      <c r="BK892251" s="2311"/>
    </row>
    <row r="892275" spans="63:63" x14ac:dyDescent="0.25">
      <c r="BK892275" s="2315"/>
    </row>
    <row r="892276" spans="63:63" x14ac:dyDescent="0.25">
      <c r="BK892276" s="2311"/>
    </row>
    <row r="892300" spans="63:63" x14ac:dyDescent="0.25">
      <c r="BK892300" s="2315"/>
    </row>
    <row r="892301" spans="63:63" x14ac:dyDescent="0.25">
      <c r="BK892301" s="2311"/>
    </row>
    <row r="892325" spans="63:63" x14ac:dyDescent="0.25">
      <c r="BK892325" s="2315"/>
    </row>
    <row r="892326" spans="63:63" x14ac:dyDescent="0.25">
      <c r="BK892326" s="2311"/>
    </row>
    <row r="892350" spans="63:63" x14ac:dyDescent="0.25">
      <c r="BK892350" s="2315"/>
    </row>
    <row r="892351" spans="63:63" x14ac:dyDescent="0.25">
      <c r="BK892351" s="2311"/>
    </row>
    <row r="892375" spans="63:63" x14ac:dyDescent="0.25">
      <c r="BK892375" s="2315"/>
    </row>
    <row r="892376" spans="63:63" x14ac:dyDescent="0.25">
      <c r="BK892376" s="2311"/>
    </row>
    <row r="892400" spans="63:63" x14ac:dyDescent="0.25">
      <c r="BK892400" s="2315"/>
    </row>
    <row r="892401" spans="63:63" x14ac:dyDescent="0.25">
      <c r="BK892401" s="2311"/>
    </row>
    <row r="892425" spans="63:63" x14ac:dyDescent="0.25">
      <c r="BK892425" s="2315"/>
    </row>
    <row r="892426" spans="63:63" x14ac:dyDescent="0.25">
      <c r="BK892426" s="2311"/>
    </row>
    <row r="892450" spans="63:63" x14ac:dyDescent="0.25">
      <c r="BK892450" s="2315"/>
    </row>
    <row r="892451" spans="63:63" x14ac:dyDescent="0.25">
      <c r="BK892451" s="2311"/>
    </row>
    <row r="892475" spans="63:63" x14ac:dyDescent="0.25">
      <c r="BK892475" s="2315"/>
    </row>
    <row r="892476" spans="63:63" x14ac:dyDescent="0.25">
      <c r="BK892476" s="2311"/>
    </row>
    <row r="892500" spans="63:63" x14ac:dyDescent="0.25">
      <c r="BK892500" s="2315"/>
    </row>
    <row r="892501" spans="63:63" x14ac:dyDescent="0.25">
      <c r="BK892501" s="2311"/>
    </row>
    <row r="892525" spans="63:63" x14ac:dyDescent="0.25">
      <c r="BK892525" s="2315"/>
    </row>
    <row r="892526" spans="63:63" x14ac:dyDescent="0.25">
      <c r="BK892526" s="2311"/>
    </row>
    <row r="892550" spans="63:63" x14ac:dyDescent="0.25">
      <c r="BK892550" s="2315"/>
    </row>
    <row r="892551" spans="63:63" x14ac:dyDescent="0.25">
      <c r="BK892551" s="2311"/>
    </row>
    <row r="892575" spans="63:63" x14ac:dyDescent="0.25">
      <c r="BK892575" s="2315"/>
    </row>
    <row r="892576" spans="63:63" x14ac:dyDescent="0.25">
      <c r="BK892576" s="2311"/>
    </row>
    <row r="892600" spans="63:63" x14ac:dyDescent="0.25">
      <c r="BK892600" s="2315"/>
    </row>
    <row r="892601" spans="63:63" x14ac:dyDescent="0.25">
      <c r="BK892601" s="2311"/>
    </row>
    <row r="892625" spans="63:63" x14ac:dyDescent="0.25">
      <c r="BK892625" s="2315"/>
    </row>
    <row r="892626" spans="63:63" x14ac:dyDescent="0.25">
      <c r="BK892626" s="2311"/>
    </row>
    <row r="892650" spans="63:63" x14ac:dyDescent="0.25">
      <c r="BK892650" s="2315"/>
    </row>
    <row r="892651" spans="63:63" x14ac:dyDescent="0.25">
      <c r="BK892651" s="2311"/>
    </row>
    <row r="892675" spans="63:63" x14ac:dyDescent="0.25">
      <c r="BK892675" s="2315"/>
    </row>
    <row r="892676" spans="63:63" x14ac:dyDescent="0.25">
      <c r="BK892676" s="2311"/>
    </row>
    <row r="892700" spans="63:63" x14ac:dyDescent="0.25">
      <c r="BK892700" s="2315"/>
    </row>
    <row r="892701" spans="63:63" x14ac:dyDescent="0.25">
      <c r="BK892701" s="2311"/>
    </row>
    <row r="892725" spans="63:63" x14ac:dyDescent="0.25">
      <c r="BK892725" s="2315"/>
    </row>
    <row r="892726" spans="63:63" x14ac:dyDescent="0.25">
      <c r="BK892726" s="2311"/>
    </row>
    <row r="892750" spans="63:63" x14ac:dyDescent="0.25">
      <c r="BK892750" s="2315"/>
    </row>
    <row r="892751" spans="63:63" x14ac:dyDescent="0.25">
      <c r="BK892751" s="2311"/>
    </row>
    <row r="892775" spans="63:63" x14ac:dyDescent="0.25">
      <c r="BK892775" s="2315"/>
    </row>
    <row r="892776" spans="63:63" x14ac:dyDescent="0.25">
      <c r="BK892776" s="2311"/>
    </row>
    <row r="892800" spans="63:63" x14ac:dyDescent="0.25">
      <c r="BK892800" s="2315"/>
    </row>
    <row r="892801" spans="63:63" x14ac:dyDescent="0.25">
      <c r="BK892801" s="2311"/>
    </row>
    <row r="892825" spans="63:63" x14ac:dyDescent="0.25">
      <c r="BK892825" s="2315"/>
    </row>
    <row r="892826" spans="63:63" x14ac:dyDescent="0.25">
      <c r="BK892826" s="2311"/>
    </row>
    <row r="892850" spans="63:63" x14ac:dyDescent="0.25">
      <c r="BK892850" s="2315"/>
    </row>
    <row r="892851" spans="63:63" x14ac:dyDescent="0.25">
      <c r="BK892851" s="2311"/>
    </row>
    <row r="892875" spans="63:63" x14ac:dyDescent="0.25">
      <c r="BK892875" s="2315"/>
    </row>
    <row r="892876" spans="63:63" x14ac:dyDescent="0.25">
      <c r="BK892876" s="2311"/>
    </row>
    <row r="892900" spans="63:63" x14ac:dyDescent="0.25">
      <c r="BK892900" s="2315"/>
    </row>
    <row r="892901" spans="63:63" x14ac:dyDescent="0.25">
      <c r="BK892901" s="2311"/>
    </row>
    <row r="892925" spans="63:63" x14ac:dyDescent="0.25">
      <c r="BK892925" s="2315"/>
    </row>
    <row r="892926" spans="63:63" x14ac:dyDescent="0.25">
      <c r="BK892926" s="2311"/>
    </row>
    <row r="892950" spans="63:63" x14ac:dyDescent="0.25">
      <c r="BK892950" s="2315"/>
    </row>
    <row r="892951" spans="63:63" x14ac:dyDescent="0.25">
      <c r="BK892951" s="2311"/>
    </row>
    <row r="892975" spans="63:63" x14ac:dyDescent="0.25">
      <c r="BK892975" s="2315"/>
    </row>
    <row r="892976" spans="63:63" x14ac:dyDescent="0.25">
      <c r="BK892976" s="2311"/>
    </row>
    <row r="893000" spans="63:63" x14ac:dyDescent="0.25">
      <c r="BK893000" s="2315"/>
    </row>
    <row r="893001" spans="63:63" x14ac:dyDescent="0.25">
      <c r="BK893001" s="2311"/>
    </row>
    <row r="893025" spans="63:63" x14ac:dyDescent="0.25">
      <c r="BK893025" s="2315"/>
    </row>
    <row r="893026" spans="63:63" x14ac:dyDescent="0.25">
      <c r="BK893026" s="2311"/>
    </row>
    <row r="893050" spans="63:63" x14ac:dyDescent="0.25">
      <c r="BK893050" s="2315"/>
    </row>
    <row r="893051" spans="63:63" x14ac:dyDescent="0.25">
      <c r="BK893051" s="2311"/>
    </row>
    <row r="893075" spans="63:63" x14ac:dyDescent="0.25">
      <c r="BK893075" s="2315"/>
    </row>
    <row r="893076" spans="63:63" x14ac:dyDescent="0.25">
      <c r="BK893076" s="2311"/>
    </row>
    <row r="893100" spans="63:63" x14ac:dyDescent="0.25">
      <c r="BK893100" s="2315"/>
    </row>
    <row r="893101" spans="63:63" x14ac:dyDescent="0.25">
      <c r="BK893101" s="2311"/>
    </row>
    <row r="893125" spans="63:63" x14ac:dyDescent="0.25">
      <c r="BK893125" s="2315"/>
    </row>
    <row r="893126" spans="63:63" x14ac:dyDescent="0.25">
      <c r="BK893126" s="2311"/>
    </row>
    <row r="893150" spans="63:63" x14ac:dyDescent="0.25">
      <c r="BK893150" s="2315"/>
    </row>
    <row r="893151" spans="63:63" x14ac:dyDescent="0.25">
      <c r="BK893151" s="2311"/>
    </row>
    <row r="893175" spans="63:63" x14ac:dyDescent="0.25">
      <c r="BK893175" s="2315"/>
    </row>
    <row r="893176" spans="63:63" x14ac:dyDescent="0.25">
      <c r="BK893176" s="2311"/>
    </row>
    <row r="893200" spans="63:63" x14ac:dyDescent="0.25">
      <c r="BK893200" s="2315"/>
    </row>
    <row r="893201" spans="63:63" x14ac:dyDescent="0.25">
      <c r="BK893201" s="2311"/>
    </row>
    <row r="893225" spans="63:63" x14ac:dyDescent="0.25">
      <c r="BK893225" s="2315"/>
    </row>
    <row r="893226" spans="63:63" x14ac:dyDescent="0.25">
      <c r="BK893226" s="2311"/>
    </row>
    <row r="893250" spans="63:63" x14ac:dyDescent="0.25">
      <c r="BK893250" s="2315"/>
    </row>
    <row r="893251" spans="63:63" x14ac:dyDescent="0.25">
      <c r="BK893251" s="2311"/>
    </row>
    <row r="893275" spans="63:63" x14ac:dyDescent="0.25">
      <c r="BK893275" s="2315"/>
    </row>
    <row r="893276" spans="63:63" x14ac:dyDescent="0.25">
      <c r="BK893276" s="2311"/>
    </row>
    <row r="893300" spans="63:63" x14ac:dyDescent="0.25">
      <c r="BK893300" s="2315"/>
    </row>
    <row r="893301" spans="63:63" x14ac:dyDescent="0.25">
      <c r="BK893301" s="2311"/>
    </row>
    <row r="893325" spans="63:63" x14ac:dyDescent="0.25">
      <c r="BK893325" s="2315"/>
    </row>
    <row r="893326" spans="63:63" x14ac:dyDescent="0.25">
      <c r="BK893326" s="2311"/>
    </row>
    <row r="893350" spans="63:63" x14ac:dyDescent="0.25">
      <c r="BK893350" s="2315"/>
    </row>
    <row r="893351" spans="63:63" x14ac:dyDescent="0.25">
      <c r="BK893351" s="2311"/>
    </row>
    <row r="893375" spans="63:63" x14ac:dyDescent="0.25">
      <c r="BK893375" s="2315"/>
    </row>
    <row r="893376" spans="63:63" x14ac:dyDescent="0.25">
      <c r="BK893376" s="2311"/>
    </row>
    <row r="893400" spans="63:63" x14ac:dyDescent="0.25">
      <c r="BK893400" s="2315"/>
    </row>
    <row r="893401" spans="63:63" x14ac:dyDescent="0.25">
      <c r="BK893401" s="2311"/>
    </row>
    <row r="893425" spans="63:63" x14ac:dyDescent="0.25">
      <c r="BK893425" s="2315"/>
    </row>
    <row r="893426" spans="63:63" x14ac:dyDescent="0.25">
      <c r="BK893426" s="2311"/>
    </row>
    <row r="893450" spans="63:63" x14ac:dyDescent="0.25">
      <c r="BK893450" s="2315"/>
    </row>
    <row r="893451" spans="63:63" x14ac:dyDescent="0.25">
      <c r="BK893451" s="2311"/>
    </row>
    <row r="893475" spans="63:63" x14ac:dyDescent="0.25">
      <c r="BK893475" s="2315"/>
    </row>
    <row r="893476" spans="63:63" x14ac:dyDescent="0.25">
      <c r="BK893476" s="2311"/>
    </row>
    <row r="893500" spans="63:63" x14ac:dyDescent="0.25">
      <c r="BK893500" s="2315"/>
    </row>
    <row r="893501" spans="63:63" x14ac:dyDescent="0.25">
      <c r="BK893501" s="2311"/>
    </row>
    <row r="893525" spans="63:63" x14ac:dyDescent="0.25">
      <c r="BK893525" s="2315"/>
    </row>
    <row r="893526" spans="63:63" x14ac:dyDescent="0.25">
      <c r="BK893526" s="2311"/>
    </row>
    <row r="893550" spans="63:63" x14ac:dyDescent="0.25">
      <c r="BK893550" s="2315"/>
    </row>
    <row r="893551" spans="63:63" x14ac:dyDescent="0.25">
      <c r="BK893551" s="2311"/>
    </row>
    <row r="893575" spans="63:63" x14ac:dyDescent="0.25">
      <c r="BK893575" s="2315"/>
    </row>
    <row r="893576" spans="63:63" x14ac:dyDescent="0.25">
      <c r="BK893576" s="2311"/>
    </row>
    <row r="893600" spans="63:63" x14ac:dyDescent="0.25">
      <c r="BK893600" s="2315"/>
    </row>
    <row r="893601" spans="63:63" x14ac:dyDescent="0.25">
      <c r="BK893601" s="2311"/>
    </row>
    <row r="893625" spans="63:63" x14ac:dyDescent="0.25">
      <c r="BK893625" s="2315"/>
    </row>
    <row r="893626" spans="63:63" x14ac:dyDescent="0.25">
      <c r="BK893626" s="2311"/>
    </row>
    <row r="893650" spans="63:63" x14ac:dyDescent="0.25">
      <c r="BK893650" s="2315"/>
    </row>
    <row r="893651" spans="63:63" x14ac:dyDescent="0.25">
      <c r="BK893651" s="2311"/>
    </row>
    <row r="893675" spans="63:63" x14ac:dyDescent="0.25">
      <c r="BK893675" s="2315"/>
    </row>
    <row r="893676" spans="63:63" x14ac:dyDescent="0.25">
      <c r="BK893676" s="2311"/>
    </row>
    <row r="893700" spans="63:63" x14ac:dyDescent="0.25">
      <c r="BK893700" s="2315"/>
    </row>
    <row r="893701" spans="63:63" x14ac:dyDescent="0.25">
      <c r="BK893701" s="2311"/>
    </row>
    <row r="893725" spans="63:63" x14ac:dyDescent="0.25">
      <c r="BK893725" s="2315"/>
    </row>
    <row r="893726" spans="63:63" x14ac:dyDescent="0.25">
      <c r="BK893726" s="2311"/>
    </row>
    <row r="893750" spans="63:63" x14ac:dyDescent="0.25">
      <c r="BK893750" s="2315"/>
    </row>
    <row r="893751" spans="63:63" x14ac:dyDescent="0.25">
      <c r="BK893751" s="2311"/>
    </row>
    <row r="893775" spans="63:63" x14ac:dyDescent="0.25">
      <c r="BK893775" s="2315"/>
    </row>
    <row r="893776" spans="63:63" x14ac:dyDescent="0.25">
      <c r="BK893776" s="2311"/>
    </row>
    <row r="893800" spans="63:63" x14ac:dyDescent="0.25">
      <c r="BK893800" s="2315"/>
    </row>
    <row r="893801" spans="63:63" x14ac:dyDescent="0.25">
      <c r="BK893801" s="2311"/>
    </row>
    <row r="893825" spans="63:63" x14ac:dyDescent="0.25">
      <c r="BK893825" s="2315"/>
    </row>
    <row r="893826" spans="63:63" x14ac:dyDescent="0.25">
      <c r="BK893826" s="2311"/>
    </row>
    <row r="893850" spans="63:63" x14ac:dyDescent="0.25">
      <c r="BK893850" s="2315"/>
    </row>
    <row r="893851" spans="63:63" x14ac:dyDescent="0.25">
      <c r="BK893851" s="2311"/>
    </row>
    <row r="893875" spans="63:63" x14ac:dyDescent="0.25">
      <c r="BK893875" s="2315"/>
    </row>
    <row r="893876" spans="63:63" x14ac:dyDescent="0.25">
      <c r="BK893876" s="2311"/>
    </row>
    <row r="893900" spans="63:63" x14ac:dyDescent="0.25">
      <c r="BK893900" s="2315"/>
    </row>
    <row r="893901" spans="63:63" x14ac:dyDescent="0.25">
      <c r="BK893901" s="2311"/>
    </row>
    <row r="893925" spans="63:63" x14ac:dyDescent="0.25">
      <c r="BK893925" s="2315"/>
    </row>
    <row r="893926" spans="63:63" x14ac:dyDescent="0.25">
      <c r="BK893926" s="2311"/>
    </row>
    <row r="893950" spans="63:63" x14ac:dyDescent="0.25">
      <c r="BK893950" s="2315"/>
    </row>
    <row r="893951" spans="63:63" x14ac:dyDescent="0.25">
      <c r="BK893951" s="2311"/>
    </row>
    <row r="893975" spans="63:63" x14ac:dyDescent="0.25">
      <c r="BK893975" s="2315"/>
    </row>
    <row r="893976" spans="63:63" x14ac:dyDescent="0.25">
      <c r="BK893976" s="2311"/>
    </row>
    <row r="894000" spans="63:63" x14ac:dyDescent="0.25">
      <c r="BK894000" s="2315"/>
    </row>
    <row r="894001" spans="63:63" x14ac:dyDescent="0.25">
      <c r="BK894001" s="2311"/>
    </row>
    <row r="894025" spans="63:63" x14ac:dyDescent="0.25">
      <c r="BK894025" s="2315"/>
    </row>
    <row r="894026" spans="63:63" x14ac:dyDescent="0.25">
      <c r="BK894026" s="2311"/>
    </row>
    <row r="894050" spans="63:63" x14ac:dyDescent="0.25">
      <c r="BK894050" s="2315"/>
    </row>
    <row r="894051" spans="63:63" x14ac:dyDescent="0.25">
      <c r="BK894051" s="2311"/>
    </row>
    <row r="894075" spans="63:63" x14ac:dyDescent="0.25">
      <c r="BK894075" s="2315"/>
    </row>
    <row r="894076" spans="63:63" x14ac:dyDescent="0.25">
      <c r="BK894076" s="2311"/>
    </row>
    <row r="894100" spans="63:63" x14ac:dyDescent="0.25">
      <c r="BK894100" s="2315"/>
    </row>
    <row r="894101" spans="63:63" x14ac:dyDescent="0.25">
      <c r="BK894101" s="2311"/>
    </row>
    <row r="894125" spans="63:63" x14ac:dyDescent="0.25">
      <c r="BK894125" s="2315"/>
    </row>
    <row r="894126" spans="63:63" x14ac:dyDescent="0.25">
      <c r="BK894126" s="2311"/>
    </row>
    <row r="894150" spans="63:63" x14ac:dyDescent="0.25">
      <c r="BK894150" s="2315"/>
    </row>
    <row r="894151" spans="63:63" x14ac:dyDescent="0.25">
      <c r="BK894151" s="2311"/>
    </row>
    <row r="894175" spans="63:63" x14ac:dyDescent="0.25">
      <c r="BK894175" s="2315"/>
    </row>
    <row r="894176" spans="63:63" x14ac:dyDescent="0.25">
      <c r="BK894176" s="2311"/>
    </row>
    <row r="894200" spans="63:63" x14ac:dyDescent="0.25">
      <c r="BK894200" s="2315"/>
    </row>
    <row r="894201" spans="63:63" x14ac:dyDescent="0.25">
      <c r="BK894201" s="2311"/>
    </row>
    <row r="894225" spans="63:63" x14ac:dyDescent="0.25">
      <c r="BK894225" s="2315"/>
    </row>
    <row r="894226" spans="63:63" x14ac:dyDescent="0.25">
      <c r="BK894226" s="2311"/>
    </row>
    <row r="894250" spans="63:63" x14ac:dyDescent="0.25">
      <c r="BK894250" s="2315"/>
    </row>
    <row r="894251" spans="63:63" x14ac:dyDescent="0.25">
      <c r="BK894251" s="2311"/>
    </row>
    <row r="894275" spans="63:63" x14ac:dyDescent="0.25">
      <c r="BK894275" s="2315"/>
    </row>
    <row r="894276" spans="63:63" x14ac:dyDescent="0.25">
      <c r="BK894276" s="2311"/>
    </row>
    <row r="894300" spans="63:63" x14ac:dyDescent="0.25">
      <c r="BK894300" s="2315"/>
    </row>
    <row r="894301" spans="63:63" x14ac:dyDescent="0.25">
      <c r="BK894301" s="2311"/>
    </row>
    <row r="894325" spans="63:63" x14ac:dyDescent="0.25">
      <c r="BK894325" s="2315"/>
    </row>
    <row r="894326" spans="63:63" x14ac:dyDescent="0.25">
      <c r="BK894326" s="2311"/>
    </row>
    <row r="894350" spans="63:63" x14ac:dyDescent="0.25">
      <c r="BK894350" s="2315"/>
    </row>
    <row r="894351" spans="63:63" x14ac:dyDescent="0.25">
      <c r="BK894351" s="2311"/>
    </row>
    <row r="894375" spans="63:63" x14ac:dyDescent="0.25">
      <c r="BK894375" s="2315"/>
    </row>
    <row r="894376" spans="63:63" x14ac:dyDescent="0.25">
      <c r="BK894376" s="2311"/>
    </row>
    <row r="894400" spans="63:63" x14ac:dyDescent="0.25">
      <c r="BK894400" s="2315"/>
    </row>
    <row r="894401" spans="63:63" x14ac:dyDescent="0.25">
      <c r="BK894401" s="2311"/>
    </row>
    <row r="894425" spans="63:63" x14ac:dyDescent="0.25">
      <c r="BK894425" s="2315"/>
    </row>
    <row r="894426" spans="63:63" x14ac:dyDescent="0.25">
      <c r="BK894426" s="2311"/>
    </row>
    <row r="894450" spans="63:63" x14ac:dyDescent="0.25">
      <c r="BK894450" s="2315"/>
    </row>
    <row r="894451" spans="63:63" x14ac:dyDescent="0.25">
      <c r="BK894451" s="2311"/>
    </row>
    <row r="894475" spans="63:63" x14ac:dyDescent="0.25">
      <c r="BK894475" s="2315"/>
    </row>
    <row r="894476" spans="63:63" x14ac:dyDescent="0.25">
      <c r="BK894476" s="2311"/>
    </row>
    <row r="894500" spans="63:63" x14ac:dyDescent="0.25">
      <c r="BK894500" s="2315"/>
    </row>
    <row r="894501" spans="63:63" x14ac:dyDescent="0.25">
      <c r="BK894501" s="2311"/>
    </row>
    <row r="894525" spans="63:63" x14ac:dyDescent="0.25">
      <c r="BK894525" s="2315"/>
    </row>
    <row r="894526" spans="63:63" x14ac:dyDescent="0.25">
      <c r="BK894526" s="2311"/>
    </row>
    <row r="894550" spans="63:63" x14ac:dyDescent="0.25">
      <c r="BK894550" s="2315"/>
    </row>
    <row r="894551" spans="63:63" x14ac:dyDescent="0.25">
      <c r="BK894551" s="2311"/>
    </row>
    <row r="894575" spans="63:63" x14ac:dyDescent="0.25">
      <c r="BK894575" s="2315"/>
    </row>
    <row r="894576" spans="63:63" x14ac:dyDescent="0.25">
      <c r="BK894576" s="2311"/>
    </row>
    <row r="894600" spans="63:63" x14ac:dyDescent="0.25">
      <c r="BK894600" s="2315"/>
    </row>
    <row r="894601" spans="63:63" x14ac:dyDescent="0.25">
      <c r="BK894601" s="2311"/>
    </row>
    <row r="894625" spans="63:63" x14ac:dyDescent="0.25">
      <c r="BK894625" s="2315"/>
    </row>
    <row r="894626" spans="63:63" x14ac:dyDescent="0.25">
      <c r="BK894626" s="2311"/>
    </row>
    <row r="894650" spans="63:63" x14ac:dyDescent="0.25">
      <c r="BK894650" s="2315"/>
    </row>
    <row r="894651" spans="63:63" x14ac:dyDescent="0.25">
      <c r="BK894651" s="2311"/>
    </row>
    <row r="894675" spans="63:63" x14ac:dyDescent="0.25">
      <c r="BK894675" s="2315"/>
    </row>
    <row r="894676" spans="63:63" x14ac:dyDescent="0.25">
      <c r="BK894676" s="2311"/>
    </row>
    <row r="894700" spans="63:63" x14ac:dyDescent="0.25">
      <c r="BK894700" s="2315"/>
    </row>
    <row r="894701" spans="63:63" x14ac:dyDescent="0.25">
      <c r="BK894701" s="2311"/>
    </row>
    <row r="894725" spans="63:63" x14ac:dyDescent="0.25">
      <c r="BK894725" s="2315"/>
    </row>
    <row r="894726" spans="63:63" x14ac:dyDescent="0.25">
      <c r="BK894726" s="2311"/>
    </row>
    <row r="894750" spans="63:63" x14ac:dyDescent="0.25">
      <c r="BK894750" s="2315"/>
    </row>
    <row r="894751" spans="63:63" x14ac:dyDescent="0.25">
      <c r="BK894751" s="2311"/>
    </row>
    <row r="894775" spans="63:63" x14ac:dyDescent="0.25">
      <c r="BK894775" s="2315"/>
    </row>
    <row r="894776" spans="63:63" x14ac:dyDescent="0.25">
      <c r="BK894776" s="2311"/>
    </row>
    <row r="894800" spans="63:63" x14ac:dyDescent="0.25">
      <c r="BK894800" s="2315"/>
    </row>
    <row r="894801" spans="63:63" x14ac:dyDescent="0.25">
      <c r="BK894801" s="2311"/>
    </row>
    <row r="894825" spans="63:63" x14ac:dyDescent="0.25">
      <c r="BK894825" s="2315"/>
    </row>
    <row r="894826" spans="63:63" x14ac:dyDescent="0.25">
      <c r="BK894826" s="2311"/>
    </row>
    <row r="894850" spans="63:63" x14ac:dyDescent="0.25">
      <c r="BK894850" s="2315"/>
    </row>
    <row r="894851" spans="63:63" x14ac:dyDescent="0.25">
      <c r="BK894851" s="2311"/>
    </row>
    <row r="894875" spans="63:63" x14ac:dyDescent="0.25">
      <c r="BK894875" s="2315"/>
    </row>
    <row r="894876" spans="63:63" x14ac:dyDescent="0.25">
      <c r="BK894876" s="2311"/>
    </row>
    <row r="894900" spans="63:63" x14ac:dyDescent="0.25">
      <c r="BK894900" s="2315"/>
    </row>
    <row r="894901" spans="63:63" x14ac:dyDescent="0.25">
      <c r="BK894901" s="2311"/>
    </row>
    <row r="894925" spans="63:63" x14ac:dyDescent="0.25">
      <c r="BK894925" s="2315"/>
    </row>
    <row r="894926" spans="63:63" x14ac:dyDescent="0.25">
      <c r="BK894926" s="2311"/>
    </row>
    <row r="894950" spans="63:63" x14ac:dyDescent="0.25">
      <c r="BK894950" s="2315"/>
    </row>
    <row r="894951" spans="63:63" x14ac:dyDescent="0.25">
      <c r="BK894951" s="2311"/>
    </row>
    <row r="894975" spans="63:63" x14ac:dyDescent="0.25">
      <c r="BK894975" s="2315"/>
    </row>
    <row r="894976" spans="63:63" x14ac:dyDescent="0.25">
      <c r="BK894976" s="2311"/>
    </row>
    <row r="895000" spans="63:63" x14ac:dyDescent="0.25">
      <c r="BK895000" s="2315"/>
    </row>
    <row r="895001" spans="63:63" x14ac:dyDescent="0.25">
      <c r="BK895001" s="2311"/>
    </row>
    <row r="895025" spans="63:63" x14ac:dyDescent="0.25">
      <c r="BK895025" s="2315"/>
    </row>
    <row r="895026" spans="63:63" x14ac:dyDescent="0.25">
      <c r="BK895026" s="2311"/>
    </row>
    <row r="895050" spans="63:63" x14ac:dyDescent="0.25">
      <c r="BK895050" s="2315"/>
    </row>
    <row r="895051" spans="63:63" x14ac:dyDescent="0.25">
      <c r="BK895051" s="2311"/>
    </row>
    <row r="895075" spans="63:63" x14ac:dyDescent="0.25">
      <c r="BK895075" s="2315"/>
    </row>
    <row r="895076" spans="63:63" x14ac:dyDescent="0.25">
      <c r="BK895076" s="2311"/>
    </row>
    <row r="895100" spans="63:63" x14ac:dyDescent="0.25">
      <c r="BK895100" s="2315"/>
    </row>
    <row r="895101" spans="63:63" x14ac:dyDescent="0.25">
      <c r="BK895101" s="2311"/>
    </row>
    <row r="895125" spans="63:63" x14ac:dyDescent="0.25">
      <c r="BK895125" s="2315"/>
    </row>
    <row r="895126" spans="63:63" x14ac:dyDescent="0.25">
      <c r="BK895126" s="2311"/>
    </row>
    <row r="895150" spans="63:63" x14ac:dyDescent="0.25">
      <c r="BK895150" s="2315"/>
    </row>
    <row r="895151" spans="63:63" x14ac:dyDescent="0.25">
      <c r="BK895151" s="2311"/>
    </row>
    <row r="895175" spans="63:63" x14ac:dyDescent="0.25">
      <c r="BK895175" s="2315"/>
    </row>
    <row r="895176" spans="63:63" x14ac:dyDescent="0.25">
      <c r="BK895176" s="2311"/>
    </row>
    <row r="895200" spans="63:63" x14ac:dyDescent="0.25">
      <c r="BK895200" s="2315"/>
    </row>
    <row r="895201" spans="63:63" x14ac:dyDescent="0.25">
      <c r="BK895201" s="2311"/>
    </row>
    <row r="895225" spans="63:63" x14ac:dyDescent="0.25">
      <c r="BK895225" s="2315"/>
    </row>
    <row r="895226" spans="63:63" x14ac:dyDescent="0.25">
      <c r="BK895226" s="2311"/>
    </row>
    <row r="895250" spans="63:63" x14ac:dyDescent="0.25">
      <c r="BK895250" s="2315"/>
    </row>
    <row r="895251" spans="63:63" x14ac:dyDescent="0.25">
      <c r="BK895251" s="2311"/>
    </row>
    <row r="895275" spans="63:63" x14ac:dyDescent="0.25">
      <c r="BK895275" s="2315"/>
    </row>
    <row r="895276" spans="63:63" x14ac:dyDescent="0.25">
      <c r="BK895276" s="2311"/>
    </row>
    <row r="895300" spans="63:63" x14ac:dyDescent="0.25">
      <c r="BK895300" s="2315"/>
    </row>
    <row r="895301" spans="63:63" x14ac:dyDescent="0.25">
      <c r="BK895301" s="2311"/>
    </row>
    <row r="895325" spans="63:63" x14ac:dyDescent="0.25">
      <c r="BK895325" s="2315"/>
    </row>
    <row r="895326" spans="63:63" x14ac:dyDescent="0.25">
      <c r="BK895326" s="2311"/>
    </row>
    <row r="895350" spans="63:63" x14ac:dyDescent="0.25">
      <c r="BK895350" s="2315"/>
    </row>
    <row r="895351" spans="63:63" x14ac:dyDescent="0.25">
      <c r="BK895351" s="2311"/>
    </row>
    <row r="895375" spans="63:63" x14ac:dyDescent="0.25">
      <c r="BK895375" s="2315"/>
    </row>
    <row r="895376" spans="63:63" x14ac:dyDescent="0.25">
      <c r="BK895376" s="2311"/>
    </row>
    <row r="895400" spans="63:63" x14ac:dyDescent="0.25">
      <c r="BK895400" s="2315"/>
    </row>
    <row r="895401" spans="63:63" x14ac:dyDescent="0.25">
      <c r="BK895401" s="2311"/>
    </row>
    <row r="895425" spans="63:63" x14ac:dyDescent="0.25">
      <c r="BK895425" s="2315"/>
    </row>
    <row r="895426" spans="63:63" x14ac:dyDescent="0.25">
      <c r="BK895426" s="2311"/>
    </row>
    <row r="895450" spans="63:63" x14ac:dyDescent="0.25">
      <c r="BK895450" s="2315"/>
    </row>
    <row r="895451" spans="63:63" x14ac:dyDescent="0.25">
      <c r="BK895451" s="2311"/>
    </row>
    <row r="895475" spans="63:63" x14ac:dyDescent="0.25">
      <c r="BK895475" s="2315"/>
    </row>
    <row r="895476" spans="63:63" x14ac:dyDescent="0.25">
      <c r="BK895476" s="2311"/>
    </row>
    <row r="895500" spans="63:63" x14ac:dyDescent="0.25">
      <c r="BK895500" s="2315"/>
    </row>
    <row r="895501" spans="63:63" x14ac:dyDescent="0.25">
      <c r="BK895501" s="2311"/>
    </row>
    <row r="895525" spans="63:63" x14ac:dyDescent="0.25">
      <c r="BK895525" s="2315"/>
    </row>
    <row r="895526" spans="63:63" x14ac:dyDescent="0.25">
      <c r="BK895526" s="2311"/>
    </row>
    <row r="895550" spans="63:63" x14ac:dyDescent="0.25">
      <c r="BK895550" s="2315"/>
    </row>
    <row r="895551" spans="63:63" x14ac:dyDescent="0.25">
      <c r="BK895551" s="2311"/>
    </row>
    <row r="895575" spans="63:63" x14ac:dyDescent="0.25">
      <c r="BK895575" s="2315"/>
    </row>
    <row r="895576" spans="63:63" x14ac:dyDescent="0.25">
      <c r="BK895576" s="2311"/>
    </row>
    <row r="895600" spans="63:63" x14ac:dyDescent="0.25">
      <c r="BK895600" s="2315"/>
    </row>
    <row r="895601" spans="63:63" x14ac:dyDescent="0.25">
      <c r="BK895601" s="2311"/>
    </row>
    <row r="895625" spans="63:63" x14ac:dyDescent="0.25">
      <c r="BK895625" s="2315"/>
    </row>
    <row r="895626" spans="63:63" x14ac:dyDescent="0.25">
      <c r="BK895626" s="2311"/>
    </row>
    <row r="895650" spans="63:63" x14ac:dyDescent="0.25">
      <c r="BK895650" s="2315"/>
    </row>
    <row r="895651" spans="63:63" x14ac:dyDescent="0.25">
      <c r="BK895651" s="2311"/>
    </row>
    <row r="895675" spans="63:63" x14ac:dyDescent="0.25">
      <c r="BK895675" s="2315"/>
    </row>
    <row r="895676" spans="63:63" x14ac:dyDescent="0.25">
      <c r="BK895676" s="2311"/>
    </row>
    <row r="895700" spans="63:63" x14ac:dyDescent="0.25">
      <c r="BK895700" s="2315"/>
    </row>
    <row r="895701" spans="63:63" x14ac:dyDescent="0.25">
      <c r="BK895701" s="2311"/>
    </row>
    <row r="895725" spans="63:63" x14ac:dyDescent="0.25">
      <c r="BK895725" s="2315"/>
    </row>
    <row r="895726" spans="63:63" x14ac:dyDescent="0.25">
      <c r="BK895726" s="2311"/>
    </row>
    <row r="895750" spans="63:63" x14ac:dyDescent="0.25">
      <c r="BK895750" s="2315"/>
    </row>
    <row r="895751" spans="63:63" x14ac:dyDescent="0.25">
      <c r="BK895751" s="2311"/>
    </row>
    <row r="895775" spans="63:63" x14ac:dyDescent="0.25">
      <c r="BK895775" s="2315"/>
    </row>
    <row r="895776" spans="63:63" x14ac:dyDescent="0.25">
      <c r="BK895776" s="2311"/>
    </row>
    <row r="895800" spans="63:63" x14ac:dyDescent="0.25">
      <c r="BK895800" s="2315"/>
    </row>
    <row r="895801" spans="63:63" x14ac:dyDescent="0.25">
      <c r="BK895801" s="2311"/>
    </row>
    <row r="895825" spans="63:63" x14ac:dyDescent="0.25">
      <c r="BK895825" s="2315"/>
    </row>
    <row r="895826" spans="63:63" x14ac:dyDescent="0.25">
      <c r="BK895826" s="2311"/>
    </row>
    <row r="895850" spans="63:63" x14ac:dyDescent="0.25">
      <c r="BK895850" s="2315"/>
    </row>
    <row r="895851" spans="63:63" x14ac:dyDescent="0.25">
      <c r="BK895851" s="2311"/>
    </row>
    <row r="895875" spans="63:63" x14ac:dyDescent="0.25">
      <c r="BK895875" s="2315"/>
    </row>
    <row r="895876" spans="63:63" x14ac:dyDescent="0.25">
      <c r="BK895876" s="2311"/>
    </row>
    <row r="895900" spans="63:63" x14ac:dyDescent="0.25">
      <c r="BK895900" s="2315"/>
    </row>
    <row r="895901" spans="63:63" x14ac:dyDescent="0.25">
      <c r="BK895901" s="2311"/>
    </row>
    <row r="895925" spans="63:63" x14ac:dyDescent="0.25">
      <c r="BK895925" s="2315"/>
    </row>
    <row r="895926" spans="63:63" x14ac:dyDescent="0.25">
      <c r="BK895926" s="2311"/>
    </row>
    <row r="895950" spans="63:63" x14ac:dyDescent="0.25">
      <c r="BK895950" s="2315"/>
    </row>
    <row r="895951" spans="63:63" x14ac:dyDescent="0.25">
      <c r="BK895951" s="2311"/>
    </row>
    <row r="895975" spans="63:63" x14ac:dyDescent="0.25">
      <c r="BK895975" s="2315"/>
    </row>
    <row r="895976" spans="63:63" x14ac:dyDescent="0.25">
      <c r="BK895976" s="2311"/>
    </row>
    <row r="896000" spans="63:63" x14ac:dyDescent="0.25">
      <c r="BK896000" s="2315"/>
    </row>
    <row r="896001" spans="63:63" x14ac:dyDescent="0.25">
      <c r="BK896001" s="2311"/>
    </row>
    <row r="896025" spans="63:63" x14ac:dyDescent="0.25">
      <c r="BK896025" s="2315"/>
    </row>
    <row r="896026" spans="63:63" x14ac:dyDescent="0.25">
      <c r="BK896026" s="2311"/>
    </row>
    <row r="896050" spans="63:63" x14ac:dyDescent="0.25">
      <c r="BK896050" s="2315"/>
    </row>
    <row r="896051" spans="63:63" x14ac:dyDescent="0.25">
      <c r="BK896051" s="2311"/>
    </row>
    <row r="896075" spans="63:63" x14ac:dyDescent="0.25">
      <c r="BK896075" s="2315"/>
    </row>
    <row r="896076" spans="63:63" x14ac:dyDescent="0.25">
      <c r="BK896076" s="2311"/>
    </row>
    <row r="896100" spans="63:63" x14ac:dyDescent="0.25">
      <c r="BK896100" s="2315"/>
    </row>
    <row r="896101" spans="63:63" x14ac:dyDescent="0.25">
      <c r="BK896101" s="2311"/>
    </row>
    <row r="896125" spans="63:63" x14ac:dyDescent="0.25">
      <c r="BK896125" s="2315"/>
    </row>
    <row r="896126" spans="63:63" x14ac:dyDescent="0.25">
      <c r="BK896126" s="2311"/>
    </row>
    <row r="896150" spans="63:63" x14ac:dyDescent="0.25">
      <c r="BK896150" s="2315"/>
    </row>
    <row r="896151" spans="63:63" x14ac:dyDescent="0.25">
      <c r="BK896151" s="2311"/>
    </row>
    <row r="896175" spans="63:63" x14ac:dyDescent="0.25">
      <c r="BK896175" s="2315"/>
    </row>
    <row r="896176" spans="63:63" x14ac:dyDescent="0.25">
      <c r="BK896176" s="2311"/>
    </row>
    <row r="896200" spans="63:63" x14ac:dyDescent="0.25">
      <c r="BK896200" s="2315"/>
    </row>
    <row r="896201" spans="63:63" x14ac:dyDescent="0.25">
      <c r="BK896201" s="2311"/>
    </row>
    <row r="896225" spans="63:63" x14ac:dyDescent="0.25">
      <c r="BK896225" s="2315"/>
    </row>
    <row r="896226" spans="63:63" x14ac:dyDescent="0.25">
      <c r="BK896226" s="2311"/>
    </row>
    <row r="896250" spans="63:63" x14ac:dyDescent="0.25">
      <c r="BK896250" s="2315"/>
    </row>
    <row r="896251" spans="63:63" x14ac:dyDescent="0.25">
      <c r="BK896251" s="2311"/>
    </row>
    <row r="896275" spans="63:63" x14ac:dyDescent="0.25">
      <c r="BK896275" s="2315"/>
    </row>
    <row r="896276" spans="63:63" x14ac:dyDescent="0.25">
      <c r="BK896276" s="2311"/>
    </row>
    <row r="896300" spans="63:63" x14ac:dyDescent="0.25">
      <c r="BK896300" s="2315"/>
    </row>
    <row r="896301" spans="63:63" x14ac:dyDescent="0.25">
      <c r="BK896301" s="2311"/>
    </row>
    <row r="896325" spans="63:63" x14ac:dyDescent="0.25">
      <c r="BK896325" s="2315"/>
    </row>
    <row r="896326" spans="63:63" x14ac:dyDescent="0.25">
      <c r="BK896326" s="2311"/>
    </row>
    <row r="896350" spans="63:63" x14ac:dyDescent="0.25">
      <c r="BK896350" s="2315"/>
    </row>
    <row r="896351" spans="63:63" x14ac:dyDescent="0.25">
      <c r="BK896351" s="2311"/>
    </row>
    <row r="896375" spans="63:63" x14ac:dyDescent="0.25">
      <c r="BK896375" s="2315"/>
    </row>
    <row r="896376" spans="63:63" x14ac:dyDescent="0.25">
      <c r="BK896376" s="2311"/>
    </row>
    <row r="896400" spans="63:63" x14ac:dyDescent="0.25">
      <c r="BK896400" s="2315"/>
    </row>
    <row r="896401" spans="63:63" x14ac:dyDescent="0.25">
      <c r="BK896401" s="2311"/>
    </row>
    <row r="896425" spans="63:63" x14ac:dyDescent="0.25">
      <c r="BK896425" s="2315"/>
    </row>
    <row r="896426" spans="63:63" x14ac:dyDescent="0.25">
      <c r="BK896426" s="2311"/>
    </row>
    <row r="896450" spans="63:63" x14ac:dyDescent="0.25">
      <c r="BK896450" s="2315"/>
    </row>
    <row r="896451" spans="63:63" x14ac:dyDescent="0.25">
      <c r="BK896451" s="2311"/>
    </row>
    <row r="896475" spans="63:63" x14ac:dyDescent="0.25">
      <c r="BK896475" s="2315"/>
    </row>
    <row r="896476" spans="63:63" x14ac:dyDescent="0.25">
      <c r="BK896476" s="2311"/>
    </row>
    <row r="896500" spans="63:63" x14ac:dyDescent="0.25">
      <c r="BK896500" s="2315"/>
    </row>
    <row r="896501" spans="63:63" x14ac:dyDescent="0.25">
      <c r="BK896501" s="2311"/>
    </row>
    <row r="896525" spans="63:63" x14ac:dyDescent="0.25">
      <c r="BK896525" s="2315"/>
    </row>
    <row r="896526" spans="63:63" x14ac:dyDescent="0.25">
      <c r="BK896526" s="2311"/>
    </row>
    <row r="896550" spans="63:63" x14ac:dyDescent="0.25">
      <c r="BK896550" s="2315"/>
    </row>
    <row r="896551" spans="63:63" x14ac:dyDescent="0.25">
      <c r="BK896551" s="2311"/>
    </row>
    <row r="896575" spans="63:63" x14ac:dyDescent="0.25">
      <c r="BK896575" s="2315"/>
    </row>
    <row r="896576" spans="63:63" x14ac:dyDescent="0.25">
      <c r="BK896576" s="2311"/>
    </row>
    <row r="896600" spans="63:63" x14ac:dyDescent="0.25">
      <c r="BK896600" s="2315"/>
    </row>
    <row r="896601" spans="63:63" x14ac:dyDescent="0.25">
      <c r="BK896601" s="2311"/>
    </row>
    <row r="896625" spans="63:63" x14ac:dyDescent="0.25">
      <c r="BK896625" s="2315"/>
    </row>
    <row r="896626" spans="63:63" x14ac:dyDescent="0.25">
      <c r="BK896626" s="2311"/>
    </row>
    <row r="896650" spans="63:63" x14ac:dyDescent="0.25">
      <c r="BK896650" s="2315"/>
    </row>
    <row r="896651" spans="63:63" x14ac:dyDescent="0.25">
      <c r="BK896651" s="2311"/>
    </row>
    <row r="896675" spans="63:63" x14ac:dyDescent="0.25">
      <c r="BK896675" s="2315"/>
    </row>
    <row r="896676" spans="63:63" x14ac:dyDescent="0.25">
      <c r="BK896676" s="2311"/>
    </row>
    <row r="896700" spans="63:63" x14ac:dyDescent="0.25">
      <c r="BK896700" s="2315"/>
    </row>
    <row r="896701" spans="63:63" x14ac:dyDescent="0.25">
      <c r="BK896701" s="2311"/>
    </row>
    <row r="896725" spans="63:63" x14ac:dyDescent="0.25">
      <c r="BK896725" s="2315"/>
    </row>
    <row r="896726" spans="63:63" x14ac:dyDescent="0.25">
      <c r="BK896726" s="2311"/>
    </row>
    <row r="896750" spans="63:63" x14ac:dyDescent="0.25">
      <c r="BK896750" s="2315"/>
    </row>
    <row r="896751" spans="63:63" x14ac:dyDescent="0.25">
      <c r="BK896751" s="2311"/>
    </row>
    <row r="896775" spans="63:63" x14ac:dyDescent="0.25">
      <c r="BK896775" s="2315"/>
    </row>
    <row r="896776" spans="63:63" x14ac:dyDescent="0.25">
      <c r="BK896776" s="2311"/>
    </row>
    <row r="896800" spans="63:63" x14ac:dyDescent="0.25">
      <c r="BK896800" s="2315"/>
    </row>
    <row r="896801" spans="63:63" x14ac:dyDescent="0.25">
      <c r="BK896801" s="2311"/>
    </row>
    <row r="896825" spans="63:63" x14ac:dyDescent="0.25">
      <c r="BK896825" s="2315"/>
    </row>
    <row r="896826" spans="63:63" x14ac:dyDescent="0.25">
      <c r="BK896826" s="2311"/>
    </row>
    <row r="896850" spans="63:63" x14ac:dyDescent="0.25">
      <c r="BK896850" s="2315"/>
    </row>
    <row r="896851" spans="63:63" x14ac:dyDescent="0.25">
      <c r="BK896851" s="2311"/>
    </row>
    <row r="896875" spans="63:63" x14ac:dyDescent="0.25">
      <c r="BK896875" s="2315"/>
    </row>
    <row r="896876" spans="63:63" x14ac:dyDescent="0.25">
      <c r="BK896876" s="2311"/>
    </row>
    <row r="896900" spans="63:63" x14ac:dyDescent="0.25">
      <c r="BK896900" s="2315"/>
    </row>
    <row r="896901" spans="63:63" x14ac:dyDescent="0.25">
      <c r="BK896901" s="2311"/>
    </row>
    <row r="896925" spans="63:63" x14ac:dyDescent="0.25">
      <c r="BK896925" s="2315"/>
    </row>
    <row r="896926" spans="63:63" x14ac:dyDescent="0.25">
      <c r="BK896926" s="2311"/>
    </row>
    <row r="896950" spans="63:63" x14ac:dyDescent="0.25">
      <c r="BK896950" s="2315"/>
    </row>
    <row r="896951" spans="63:63" x14ac:dyDescent="0.25">
      <c r="BK896951" s="2311"/>
    </row>
    <row r="896975" spans="63:63" x14ac:dyDescent="0.25">
      <c r="BK896975" s="2315"/>
    </row>
    <row r="896976" spans="63:63" x14ac:dyDescent="0.25">
      <c r="BK896976" s="2311"/>
    </row>
    <row r="897000" spans="63:63" x14ac:dyDescent="0.25">
      <c r="BK897000" s="2315"/>
    </row>
    <row r="897001" spans="63:63" x14ac:dyDescent="0.25">
      <c r="BK897001" s="2311"/>
    </row>
    <row r="897025" spans="63:63" x14ac:dyDescent="0.25">
      <c r="BK897025" s="2315"/>
    </row>
    <row r="897026" spans="63:63" x14ac:dyDescent="0.25">
      <c r="BK897026" s="2311"/>
    </row>
    <row r="897050" spans="63:63" x14ac:dyDescent="0.25">
      <c r="BK897050" s="2315"/>
    </row>
    <row r="897051" spans="63:63" x14ac:dyDescent="0.25">
      <c r="BK897051" s="2311"/>
    </row>
    <row r="897075" spans="63:63" x14ac:dyDescent="0.25">
      <c r="BK897075" s="2315"/>
    </row>
    <row r="897076" spans="63:63" x14ac:dyDescent="0.25">
      <c r="BK897076" s="2311"/>
    </row>
    <row r="897100" spans="63:63" x14ac:dyDescent="0.25">
      <c r="BK897100" s="2315"/>
    </row>
    <row r="897101" spans="63:63" x14ac:dyDescent="0.25">
      <c r="BK897101" s="2311"/>
    </row>
    <row r="897125" spans="63:63" x14ac:dyDescent="0.25">
      <c r="BK897125" s="2315"/>
    </row>
    <row r="897126" spans="63:63" x14ac:dyDescent="0.25">
      <c r="BK897126" s="2311"/>
    </row>
    <row r="897150" spans="63:63" x14ac:dyDescent="0.25">
      <c r="BK897150" s="2315"/>
    </row>
    <row r="897151" spans="63:63" x14ac:dyDescent="0.25">
      <c r="BK897151" s="2311"/>
    </row>
    <row r="897175" spans="63:63" x14ac:dyDescent="0.25">
      <c r="BK897175" s="2315"/>
    </row>
    <row r="897176" spans="63:63" x14ac:dyDescent="0.25">
      <c r="BK897176" s="2311"/>
    </row>
    <row r="897200" spans="63:63" x14ac:dyDescent="0.25">
      <c r="BK897200" s="2315"/>
    </row>
    <row r="897201" spans="63:63" x14ac:dyDescent="0.25">
      <c r="BK897201" s="2311"/>
    </row>
    <row r="897225" spans="63:63" x14ac:dyDescent="0.25">
      <c r="BK897225" s="2315"/>
    </row>
    <row r="897226" spans="63:63" x14ac:dyDescent="0.25">
      <c r="BK897226" s="2311"/>
    </row>
    <row r="897250" spans="63:63" x14ac:dyDescent="0.25">
      <c r="BK897250" s="2315"/>
    </row>
    <row r="897251" spans="63:63" x14ac:dyDescent="0.25">
      <c r="BK897251" s="2311"/>
    </row>
    <row r="897275" spans="63:63" x14ac:dyDescent="0.25">
      <c r="BK897275" s="2315"/>
    </row>
    <row r="897276" spans="63:63" x14ac:dyDescent="0.25">
      <c r="BK897276" s="2311"/>
    </row>
    <row r="897300" spans="63:63" x14ac:dyDescent="0.25">
      <c r="BK897300" s="2315"/>
    </row>
    <row r="897301" spans="63:63" x14ac:dyDescent="0.25">
      <c r="BK897301" s="2311"/>
    </row>
    <row r="897325" spans="63:63" x14ac:dyDescent="0.25">
      <c r="BK897325" s="2315"/>
    </row>
    <row r="897326" spans="63:63" x14ac:dyDescent="0.25">
      <c r="BK897326" s="2311"/>
    </row>
    <row r="897350" spans="63:63" x14ac:dyDescent="0.25">
      <c r="BK897350" s="2315"/>
    </row>
    <row r="897351" spans="63:63" x14ac:dyDescent="0.25">
      <c r="BK897351" s="2311"/>
    </row>
    <row r="897375" spans="63:63" x14ac:dyDescent="0.25">
      <c r="BK897375" s="2315"/>
    </row>
    <row r="897376" spans="63:63" x14ac:dyDescent="0.25">
      <c r="BK897376" s="2311"/>
    </row>
    <row r="897400" spans="63:63" x14ac:dyDescent="0.25">
      <c r="BK897400" s="2315"/>
    </row>
    <row r="897401" spans="63:63" x14ac:dyDescent="0.25">
      <c r="BK897401" s="2311"/>
    </row>
    <row r="897425" spans="63:63" x14ac:dyDescent="0.25">
      <c r="BK897425" s="2315"/>
    </row>
    <row r="897426" spans="63:63" x14ac:dyDescent="0.25">
      <c r="BK897426" s="2311"/>
    </row>
    <row r="897450" spans="63:63" x14ac:dyDescent="0.25">
      <c r="BK897450" s="2315"/>
    </row>
    <row r="897451" spans="63:63" x14ac:dyDescent="0.25">
      <c r="BK897451" s="2311"/>
    </row>
    <row r="897475" spans="63:63" x14ac:dyDescent="0.25">
      <c r="BK897475" s="2315"/>
    </row>
    <row r="897476" spans="63:63" x14ac:dyDescent="0.25">
      <c r="BK897476" s="2311"/>
    </row>
    <row r="897500" spans="63:63" x14ac:dyDescent="0.25">
      <c r="BK897500" s="2315"/>
    </row>
    <row r="897501" spans="63:63" x14ac:dyDescent="0.25">
      <c r="BK897501" s="2311"/>
    </row>
    <row r="897525" spans="63:63" x14ac:dyDescent="0.25">
      <c r="BK897525" s="2315"/>
    </row>
    <row r="897526" spans="63:63" x14ac:dyDescent="0.25">
      <c r="BK897526" s="2311"/>
    </row>
    <row r="897550" spans="63:63" x14ac:dyDescent="0.25">
      <c r="BK897550" s="2315"/>
    </row>
    <row r="897551" spans="63:63" x14ac:dyDescent="0.25">
      <c r="BK897551" s="2311"/>
    </row>
    <row r="897575" spans="63:63" x14ac:dyDescent="0.25">
      <c r="BK897575" s="2315"/>
    </row>
    <row r="897576" spans="63:63" x14ac:dyDescent="0.25">
      <c r="BK897576" s="2311"/>
    </row>
    <row r="897600" spans="63:63" x14ac:dyDescent="0.25">
      <c r="BK897600" s="2315"/>
    </row>
    <row r="897601" spans="63:63" x14ac:dyDescent="0.25">
      <c r="BK897601" s="2311"/>
    </row>
    <row r="897625" spans="63:63" x14ac:dyDescent="0.25">
      <c r="BK897625" s="2315"/>
    </row>
    <row r="897626" spans="63:63" x14ac:dyDescent="0.25">
      <c r="BK897626" s="2311"/>
    </row>
    <row r="897650" spans="63:63" x14ac:dyDescent="0.25">
      <c r="BK897650" s="2315"/>
    </row>
    <row r="897651" spans="63:63" x14ac:dyDescent="0.25">
      <c r="BK897651" s="2311"/>
    </row>
    <row r="897675" spans="63:63" x14ac:dyDescent="0.25">
      <c r="BK897675" s="2315"/>
    </row>
    <row r="897676" spans="63:63" x14ac:dyDescent="0.25">
      <c r="BK897676" s="2311"/>
    </row>
    <row r="897700" spans="63:63" x14ac:dyDescent="0.25">
      <c r="BK897700" s="2315"/>
    </row>
    <row r="897701" spans="63:63" x14ac:dyDescent="0.25">
      <c r="BK897701" s="2311"/>
    </row>
    <row r="897725" spans="63:63" x14ac:dyDescent="0.25">
      <c r="BK897725" s="2315"/>
    </row>
    <row r="897726" spans="63:63" x14ac:dyDescent="0.25">
      <c r="BK897726" s="2311"/>
    </row>
    <row r="897750" spans="63:63" x14ac:dyDescent="0.25">
      <c r="BK897750" s="2315"/>
    </row>
    <row r="897751" spans="63:63" x14ac:dyDescent="0.25">
      <c r="BK897751" s="2311"/>
    </row>
    <row r="897775" spans="63:63" x14ac:dyDescent="0.25">
      <c r="BK897775" s="2315"/>
    </row>
    <row r="897776" spans="63:63" x14ac:dyDescent="0.25">
      <c r="BK897776" s="2311"/>
    </row>
    <row r="897800" spans="63:63" x14ac:dyDescent="0.25">
      <c r="BK897800" s="2315"/>
    </row>
    <row r="897801" spans="63:63" x14ac:dyDescent="0.25">
      <c r="BK897801" s="2311"/>
    </row>
    <row r="897825" spans="63:63" x14ac:dyDescent="0.25">
      <c r="BK897825" s="2315"/>
    </row>
    <row r="897826" spans="63:63" x14ac:dyDescent="0.25">
      <c r="BK897826" s="2311"/>
    </row>
    <row r="897850" spans="63:63" x14ac:dyDescent="0.25">
      <c r="BK897850" s="2315"/>
    </row>
    <row r="897851" spans="63:63" x14ac:dyDescent="0.25">
      <c r="BK897851" s="2311"/>
    </row>
    <row r="897875" spans="63:63" x14ac:dyDescent="0.25">
      <c r="BK897875" s="2315"/>
    </row>
    <row r="897876" spans="63:63" x14ac:dyDescent="0.25">
      <c r="BK897876" s="2311"/>
    </row>
    <row r="897900" spans="63:63" x14ac:dyDescent="0.25">
      <c r="BK897900" s="2315"/>
    </row>
    <row r="897901" spans="63:63" x14ac:dyDescent="0.25">
      <c r="BK897901" s="2311"/>
    </row>
    <row r="897925" spans="63:63" x14ac:dyDescent="0.25">
      <c r="BK897925" s="2315"/>
    </row>
    <row r="897926" spans="63:63" x14ac:dyDescent="0.25">
      <c r="BK897926" s="2311"/>
    </row>
    <row r="897950" spans="63:63" x14ac:dyDescent="0.25">
      <c r="BK897950" s="2315"/>
    </row>
    <row r="897951" spans="63:63" x14ac:dyDescent="0.25">
      <c r="BK897951" s="2311"/>
    </row>
    <row r="897975" spans="63:63" x14ac:dyDescent="0.25">
      <c r="BK897975" s="2315"/>
    </row>
    <row r="897976" spans="63:63" x14ac:dyDescent="0.25">
      <c r="BK897976" s="2311"/>
    </row>
    <row r="898000" spans="63:63" x14ac:dyDescent="0.25">
      <c r="BK898000" s="2315"/>
    </row>
    <row r="898001" spans="63:63" x14ac:dyDescent="0.25">
      <c r="BK898001" s="2311"/>
    </row>
    <row r="898025" spans="63:63" x14ac:dyDescent="0.25">
      <c r="BK898025" s="2315"/>
    </row>
    <row r="898026" spans="63:63" x14ac:dyDescent="0.25">
      <c r="BK898026" s="2311"/>
    </row>
    <row r="898050" spans="63:63" x14ac:dyDescent="0.25">
      <c r="BK898050" s="2315"/>
    </row>
    <row r="898051" spans="63:63" x14ac:dyDescent="0.25">
      <c r="BK898051" s="2311"/>
    </row>
    <row r="898075" spans="63:63" x14ac:dyDescent="0.25">
      <c r="BK898075" s="2315"/>
    </row>
    <row r="898076" spans="63:63" x14ac:dyDescent="0.25">
      <c r="BK898076" s="2311"/>
    </row>
    <row r="898100" spans="63:63" x14ac:dyDescent="0.25">
      <c r="BK898100" s="2315"/>
    </row>
    <row r="898101" spans="63:63" x14ac:dyDescent="0.25">
      <c r="BK898101" s="2311"/>
    </row>
    <row r="898125" spans="63:63" x14ac:dyDescent="0.25">
      <c r="BK898125" s="2315"/>
    </row>
    <row r="898126" spans="63:63" x14ac:dyDescent="0.25">
      <c r="BK898126" s="2311"/>
    </row>
    <row r="898150" spans="63:63" x14ac:dyDescent="0.25">
      <c r="BK898150" s="2315"/>
    </row>
    <row r="898151" spans="63:63" x14ac:dyDescent="0.25">
      <c r="BK898151" s="2311"/>
    </row>
    <row r="898175" spans="63:63" x14ac:dyDescent="0.25">
      <c r="BK898175" s="2315"/>
    </row>
    <row r="898176" spans="63:63" x14ac:dyDescent="0.25">
      <c r="BK898176" s="2311"/>
    </row>
    <row r="898200" spans="63:63" x14ac:dyDescent="0.25">
      <c r="BK898200" s="2315"/>
    </row>
    <row r="898201" spans="63:63" x14ac:dyDescent="0.25">
      <c r="BK898201" s="2311"/>
    </row>
    <row r="898225" spans="63:63" x14ac:dyDescent="0.25">
      <c r="BK898225" s="2315"/>
    </row>
    <row r="898226" spans="63:63" x14ac:dyDescent="0.25">
      <c r="BK898226" s="2311"/>
    </row>
    <row r="898250" spans="63:63" x14ac:dyDescent="0.25">
      <c r="BK898250" s="2315"/>
    </row>
    <row r="898251" spans="63:63" x14ac:dyDescent="0.25">
      <c r="BK898251" s="2311"/>
    </row>
    <row r="898275" spans="63:63" x14ac:dyDescent="0.25">
      <c r="BK898275" s="2315"/>
    </row>
    <row r="898276" spans="63:63" x14ac:dyDescent="0.25">
      <c r="BK898276" s="2311"/>
    </row>
    <row r="898300" spans="63:63" x14ac:dyDescent="0.25">
      <c r="BK898300" s="2315"/>
    </row>
    <row r="898301" spans="63:63" x14ac:dyDescent="0.25">
      <c r="BK898301" s="2311"/>
    </row>
    <row r="898325" spans="63:63" x14ac:dyDescent="0.25">
      <c r="BK898325" s="2315"/>
    </row>
    <row r="898326" spans="63:63" x14ac:dyDescent="0.25">
      <c r="BK898326" s="2311"/>
    </row>
    <row r="898350" spans="63:63" x14ac:dyDescent="0.25">
      <c r="BK898350" s="2315"/>
    </row>
    <row r="898351" spans="63:63" x14ac:dyDescent="0.25">
      <c r="BK898351" s="2311"/>
    </row>
    <row r="898375" spans="63:63" x14ac:dyDescent="0.25">
      <c r="BK898375" s="2315"/>
    </row>
    <row r="898376" spans="63:63" x14ac:dyDescent="0.25">
      <c r="BK898376" s="2311"/>
    </row>
    <row r="898400" spans="63:63" x14ac:dyDescent="0.25">
      <c r="BK898400" s="2315"/>
    </row>
    <row r="898401" spans="63:63" x14ac:dyDescent="0.25">
      <c r="BK898401" s="2311"/>
    </row>
    <row r="898425" spans="63:63" x14ac:dyDescent="0.25">
      <c r="BK898425" s="2315"/>
    </row>
    <row r="898426" spans="63:63" x14ac:dyDescent="0.25">
      <c r="BK898426" s="2311"/>
    </row>
    <row r="898450" spans="63:63" x14ac:dyDescent="0.25">
      <c r="BK898450" s="2315"/>
    </row>
    <row r="898451" spans="63:63" x14ac:dyDescent="0.25">
      <c r="BK898451" s="2311"/>
    </row>
    <row r="898475" spans="63:63" x14ac:dyDescent="0.25">
      <c r="BK898475" s="2315"/>
    </row>
    <row r="898476" spans="63:63" x14ac:dyDescent="0.25">
      <c r="BK898476" s="2311"/>
    </row>
    <row r="898500" spans="63:63" x14ac:dyDescent="0.25">
      <c r="BK898500" s="2315"/>
    </row>
    <row r="898501" spans="63:63" x14ac:dyDescent="0.25">
      <c r="BK898501" s="2311"/>
    </row>
    <row r="898525" spans="63:63" x14ac:dyDescent="0.25">
      <c r="BK898525" s="2315"/>
    </row>
    <row r="898526" spans="63:63" x14ac:dyDescent="0.25">
      <c r="BK898526" s="2311"/>
    </row>
    <row r="898550" spans="63:63" x14ac:dyDescent="0.25">
      <c r="BK898550" s="2315"/>
    </row>
    <row r="898551" spans="63:63" x14ac:dyDescent="0.25">
      <c r="BK898551" s="2311"/>
    </row>
    <row r="898575" spans="63:63" x14ac:dyDescent="0.25">
      <c r="BK898575" s="2315"/>
    </row>
    <row r="898576" spans="63:63" x14ac:dyDescent="0.25">
      <c r="BK898576" s="2311"/>
    </row>
    <row r="898600" spans="63:63" x14ac:dyDescent="0.25">
      <c r="BK898600" s="2315"/>
    </row>
    <row r="898601" spans="63:63" x14ac:dyDescent="0.25">
      <c r="BK898601" s="2311"/>
    </row>
    <row r="898625" spans="63:63" x14ac:dyDescent="0.25">
      <c r="BK898625" s="2315"/>
    </row>
    <row r="898626" spans="63:63" x14ac:dyDescent="0.25">
      <c r="BK898626" s="2311"/>
    </row>
    <row r="898650" spans="63:63" x14ac:dyDescent="0.25">
      <c r="BK898650" s="2315"/>
    </row>
    <row r="898651" spans="63:63" x14ac:dyDescent="0.25">
      <c r="BK898651" s="2311"/>
    </row>
    <row r="898675" spans="63:63" x14ac:dyDescent="0.25">
      <c r="BK898675" s="2315"/>
    </row>
    <row r="898676" spans="63:63" x14ac:dyDescent="0.25">
      <c r="BK898676" s="2311"/>
    </row>
    <row r="898700" spans="63:63" x14ac:dyDescent="0.25">
      <c r="BK898700" s="2315"/>
    </row>
    <row r="898701" spans="63:63" x14ac:dyDescent="0.25">
      <c r="BK898701" s="2311"/>
    </row>
    <row r="898725" spans="63:63" x14ac:dyDescent="0.25">
      <c r="BK898725" s="2315"/>
    </row>
    <row r="898726" spans="63:63" x14ac:dyDescent="0.25">
      <c r="BK898726" s="2311"/>
    </row>
    <row r="898750" spans="63:63" x14ac:dyDescent="0.25">
      <c r="BK898750" s="2315"/>
    </row>
    <row r="898751" spans="63:63" x14ac:dyDescent="0.25">
      <c r="BK898751" s="2311"/>
    </row>
    <row r="898775" spans="63:63" x14ac:dyDescent="0.25">
      <c r="BK898775" s="2315"/>
    </row>
    <row r="898776" spans="63:63" x14ac:dyDescent="0.25">
      <c r="BK898776" s="2311"/>
    </row>
    <row r="898800" spans="63:63" x14ac:dyDescent="0.25">
      <c r="BK898800" s="2315"/>
    </row>
    <row r="898801" spans="63:63" x14ac:dyDescent="0.25">
      <c r="BK898801" s="2311"/>
    </row>
    <row r="898825" spans="63:63" x14ac:dyDescent="0.25">
      <c r="BK898825" s="2315"/>
    </row>
    <row r="898826" spans="63:63" x14ac:dyDescent="0.25">
      <c r="BK898826" s="2311"/>
    </row>
    <row r="898850" spans="63:63" x14ac:dyDescent="0.25">
      <c r="BK898850" s="2315"/>
    </row>
    <row r="898851" spans="63:63" x14ac:dyDescent="0.25">
      <c r="BK898851" s="2311"/>
    </row>
    <row r="898875" spans="63:63" x14ac:dyDescent="0.25">
      <c r="BK898875" s="2315"/>
    </row>
    <row r="898876" spans="63:63" x14ac:dyDescent="0.25">
      <c r="BK898876" s="2311"/>
    </row>
    <row r="898900" spans="63:63" x14ac:dyDescent="0.25">
      <c r="BK898900" s="2315"/>
    </row>
    <row r="898901" spans="63:63" x14ac:dyDescent="0.25">
      <c r="BK898901" s="2311"/>
    </row>
    <row r="898925" spans="63:63" x14ac:dyDescent="0.25">
      <c r="BK898925" s="2315"/>
    </row>
    <row r="898926" spans="63:63" x14ac:dyDescent="0.25">
      <c r="BK898926" s="2311"/>
    </row>
    <row r="898950" spans="63:63" x14ac:dyDescent="0.25">
      <c r="BK898950" s="2315"/>
    </row>
    <row r="898951" spans="63:63" x14ac:dyDescent="0.25">
      <c r="BK898951" s="2311"/>
    </row>
    <row r="898975" spans="63:63" x14ac:dyDescent="0.25">
      <c r="BK898975" s="2315"/>
    </row>
    <row r="898976" spans="63:63" x14ac:dyDescent="0.25">
      <c r="BK898976" s="2311"/>
    </row>
    <row r="899000" spans="63:63" x14ac:dyDescent="0.25">
      <c r="BK899000" s="2315"/>
    </row>
    <row r="899001" spans="63:63" x14ac:dyDescent="0.25">
      <c r="BK899001" s="2311"/>
    </row>
    <row r="899025" spans="63:63" x14ac:dyDescent="0.25">
      <c r="BK899025" s="2315"/>
    </row>
    <row r="899026" spans="63:63" x14ac:dyDescent="0.25">
      <c r="BK899026" s="2311"/>
    </row>
    <row r="899050" spans="63:63" x14ac:dyDescent="0.25">
      <c r="BK899050" s="2315"/>
    </row>
    <row r="899051" spans="63:63" x14ac:dyDescent="0.25">
      <c r="BK899051" s="2311"/>
    </row>
    <row r="899075" spans="63:63" x14ac:dyDescent="0.25">
      <c r="BK899075" s="2315"/>
    </row>
    <row r="899076" spans="63:63" x14ac:dyDescent="0.25">
      <c r="BK899076" s="2311"/>
    </row>
    <row r="899100" spans="63:63" x14ac:dyDescent="0.25">
      <c r="BK899100" s="2315"/>
    </row>
    <row r="899101" spans="63:63" x14ac:dyDescent="0.25">
      <c r="BK899101" s="2311"/>
    </row>
    <row r="899125" spans="63:63" x14ac:dyDescent="0.25">
      <c r="BK899125" s="2315"/>
    </row>
    <row r="899126" spans="63:63" x14ac:dyDescent="0.25">
      <c r="BK899126" s="2311"/>
    </row>
    <row r="899150" spans="63:63" x14ac:dyDescent="0.25">
      <c r="BK899150" s="2315"/>
    </row>
    <row r="899151" spans="63:63" x14ac:dyDescent="0.25">
      <c r="BK899151" s="2311"/>
    </row>
    <row r="899175" spans="63:63" x14ac:dyDescent="0.25">
      <c r="BK899175" s="2315"/>
    </row>
    <row r="899176" spans="63:63" x14ac:dyDescent="0.25">
      <c r="BK899176" s="2311"/>
    </row>
    <row r="899200" spans="63:63" x14ac:dyDescent="0.25">
      <c r="BK899200" s="2315"/>
    </row>
    <row r="899201" spans="63:63" x14ac:dyDescent="0.25">
      <c r="BK899201" s="2311"/>
    </row>
    <row r="899225" spans="63:63" x14ac:dyDescent="0.25">
      <c r="BK899225" s="2315"/>
    </row>
    <row r="899226" spans="63:63" x14ac:dyDescent="0.25">
      <c r="BK899226" s="2311"/>
    </row>
    <row r="899250" spans="63:63" x14ac:dyDescent="0.25">
      <c r="BK899250" s="2315"/>
    </row>
    <row r="899251" spans="63:63" x14ac:dyDescent="0.25">
      <c r="BK899251" s="2311"/>
    </row>
    <row r="899275" spans="63:63" x14ac:dyDescent="0.25">
      <c r="BK899275" s="2315"/>
    </row>
    <row r="899276" spans="63:63" x14ac:dyDescent="0.25">
      <c r="BK899276" s="2311"/>
    </row>
    <row r="899300" spans="63:63" x14ac:dyDescent="0.25">
      <c r="BK899300" s="2315"/>
    </row>
    <row r="899301" spans="63:63" x14ac:dyDescent="0.25">
      <c r="BK899301" s="2311"/>
    </row>
    <row r="899325" spans="63:63" x14ac:dyDescent="0.25">
      <c r="BK899325" s="2315"/>
    </row>
    <row r="899326" spans="63:63" x14ac:dyDescent="0.25">
      <c r="BK899326" s="2311"/>
    </row>
    <row r="899350" spans="63:63" x14ac:dyDescent="0.25">
      <c r="BK899350" s="2315"/>
    </row>
    <row r="899351" spans="63:63" x14ac:dyDescent="0.25">
      <c r="BK899351" s="2311"/>
    </row>
    <row r="899375" spans="63:63" x14ac:dyDescent="0.25">
      <c r="BK899375" s="2315"/>
    </row>
    <row r="899376" spans="63:63" x14ac:dyDescent="0.25">
      <c r="BK899376" s="2311"/>
    </row>
    <row r="899400" spans="63:63" x14ac:dyDescent="0.25">
      <c r="BK899400" s="2315"/>
    </row>
    <row r="899401" spans="63:63" x14ac:dyDescent="0.25">
      <c r="BK899401" s="2311"/>
    </row>
    <row r="899425" spans="63:63" x14ac:dyDescent="0.25">
      <c r="BK899425" s="2315"/>
    </row>
    <row r="899426" spans="63:63" x14ac:dyDescent="0.25">
      <c r="BK899426" s="2311"/>
    </row>
    <row r="899450" spans="63:63" x14ac:dyDescent="0.25">
      <c r="BK899450" s="2315"/>
    </row>
    <row r="899451" spans="63:63" x14ac:dyDescent="0.25">
      <c r="BK899451" s="2311"/>
    </row>
    <row r="899475" spans="63:63" x14ac:dyDescent="0.25">
      <c r="BK899475" s="2315"/>
    </row>
    <row r="899476" spans="63:63" x14ac:dyDescent="0.25">
      <c r="BK899476" s="2311"/>
    </row>
    <row r="899500" spans="63:63" x14ac:dyDescent="0.25">
      <c r="BK899500" s="2315"/>
    </row>
    <row r="899501" spans="63:63" x14ac:dyDescent="0.25">
      <c r="BK899501" s="2311"/>
    </row>
    <row r="899525" spans="63:63" x14ac:dyDescent="0.25">
      <c r="BK899525" s="2315"/>
    </row>
    <row r="899526" spans="63:63" x14ac:dyDescent="0.25">
      <c r="BK899526" s="2311"/>
    </row>
    <row r="899550" spans="63:63" x14ac:dyDescent="0.25">
      <c r="BK899550" s="2315"/>
    </row>
    <row r="899551" spans="63:63" x14ac:dyDescent="0.25">
      <c r="BK899551" s="2311"/>
    </row>
    <row r="899575" spans="63:63" x14ac:dyDescent="0.25">
      <c r="BK899575" s="2315"/>
    </row>
    <row r="899576" spans="63:63" x14ac:dyDescent="0.25">
      <c r="BK899576" s="2311"/>
    </row>
    <row r="899600" spans="63:63" x14ac:dyDescent="0.25">
      <c r="BK899600" s="2315"/>
    </row>
    <row r="899601" spans="63:63" x14ac:dyDescent="0.25">
      <c r="BK899601" s="2311"/>
    </row>
    <row r="899625" spans="63:63" x14ac:dyDescent="0.25">
      <c r="BK899625" s="2315"/>
    </row>
    <row r="899626" spans="63:63" x14ac:dyDescent="0.25">
      <c r="BK899626" s="2311"/>
    </row>
    <row r="899650" spans="63:63" x14ac:dyDescent="0.25">
      <c r="BK899650" s="2315"/>
    </row>
    <row r="899651" spans="63:63" x14ac:dyDescent="0.25">
      <c r="BK899651" s="2311"/>
    </row>
    <row r="899675" spans="63:63" x14ac:dyDescent="0.25">
      <c r="BK899675" s="2315"/>
    </row>
    <row r="899676" spans="63:63" x14ac:dyDescent="0.25">
      <c r="BK899676" s="2311"/>
    </row>
    <row r="899700" spans="63:63" x14ac:dyDescent="0.25">
      <c r="BK899700" s="2315"/>
    </row>
    <row r="899701" spans="63:63" x14ac:dyDescent="0.25">
      <c r="BK899701" s="2311"/>
    </row>
    <row r="899725" spans="63:63" x14ac:dyDescent="0.25">
      <c r="BK899725" s="2315"/>
    </row>
    <row r="899726" spans="63:63" x14ac:dyDescent="0.25">
      <c r="BK899726" s="2311"/>
    </row>
    <row r="899750" spans="63:63" x14ac:dyDescent="0.25">
      <c r="BK899750" s="2315"/>
    </row>
    <row r="899751" spans="63:63" x14ac:dyDescent="0.25">
      <c r="BK899751" s="2311"/>
    </row>
    <row r="899775" spans="63:63" x14ac:dyDescent="0.25">
      <c r="BK899775" s="2315"/>
    </row>
    <row r="899776" spans="63:63" x14ac:dyDescent="0.25">
      <c r="BK899776" s="2311"/>
    </row>
    <row r="899800" spans="63:63" x14ac:dyDescent="0.25">
      <c r="BK899800" s="2315"/>
    </row>
    <row r="899801" spans="63:63" x14ac:dyDescent="0.25">
      <c r="BK899801" s="2311"/>
    </row>
    <row r="899825" spans="63:63" x14ac:dyDescent="0.25">
      <c r="BK899825" s="2315"/>
    </row>
    <row r="899826" spans="63:63" x14ac:dyDescent="0.25">
      <c r="BK899826" s="2311"/>
    </row>
    <row r="899850" spans="63:63" x14ac:dyDescent="0.25">
      <c r="BK899850" s="2315"/>
    </row>
    <row r="899851" spans="63:63" x14ac:dyDescent="0.25">
      <c r="BK899851" s="2311"/>
    </row>
    <row r="899875" spans="63:63" x14ac:dyDescent="0.25">
      <c r="BK899875" s="2315"/>
    </row>
    <row r="899876" spans="63:63" x14ac:dyDescent="0.25">
      <c r="BK899876" s="2311"/>
    </row>
    <row r="899900" spans="63:63" x14ac:dyDescent="0.25">
      <c r="BK899900" s="2315"/>
    </row>
    <row r="899901" spans="63:63" x14ac:dyDescent="0.25">
      <c r="BK899901" s="2311"/>
    </row>
    <row r="899925" spans="63:63" x14ac:dyDescent="0.25">
      <c r="BK899925" s="2315"/>
    </row>
    <row r="899926" spans="63:63" x14ac:dyDescent="0.25">
      <c r="BK899926" s="2311"/>
    </row>
    <row r="899950" spans="63:63" x14ac:dyDescent="0.25">
      <c r="BK899950" s="2315"/>
    </row>
    <row r="899951" spans="63:63" x14ac:dyDescent="0.25">
      <c r="BK899951" s="2311"/>
    </row>
    <row r="899975" spans="63:63" x14ac:dyDescent="0.25">
      <c r="BK899975" s="2315"/>
    </row>
    <row r="899976" spans="63:63" x14ac:dyDescent="0.25">
      <c r="BK899976" s="2311"/>
    </row>
    <row r="900000" spans="63:63" x14ac:dyDescent="0.25">
      <c r="BK900000" s="2315"/>
    </row>
    <row r="900001" spans="63:63" x14ac:dyDescent="0.25">
      <c r="BK900001" s="2311"/>
    </row>
    <row r="900025" spans="63:63" x14ac:dyDescent="0.25">
      <c r="BK900025" s="2315"/>
    </row>
    <row r="900026" spans="63:63" x14ac:dyDescent="0.25">
      <c r="BK900026" s="2311"/>
    </row>
    <row r="900050" spans="63:63" x14ac:dyDescent="0.25">
      <c r="BK900050" s="2315"/>
    </row>
    <row r="900051" spans="63:63" x14ac:dyDescent="0.25">
      <c r="BK900051" s="2311"/>
    </row>
    <row r="900075" spans="63:63" x14ac:dyDescent="0.25">
      <c r="BK900075" s="2315"/>
    </row>
    <row r="900076" spans="63:63" x14ac:dyDescent="0.25">
      <c r="BK900076" s="2311"/>
    </row>
    <row r="900100" spans="63:63" x14ac:dyDescent="0.25">
      <c r="BK900100" s="2315"/>
    </row>
    <row r="900101" spans="63:63" x14ac:dyDescent="0.25">
      <c r="BK900101" s="2311"/>
    </row>
    <row r="900125" spans="63:63" x14ac:dyDescent="0.25">
      <c r="BK900125" s="2315"/>
    </row>
    <row r="900126" spans="63:63" x14ac:dyDescent="0.25">
      <c r="BK900126" s="2311"/>
    </row>
    <row r="900150" spans="63:63" x14ac:dyDescent="0.25">
      <c r="BK900150" s="2315"/>
    </row>
    <row r="900151" spans="63:63" x14ac:dyDescent="0.25">
      <c r="BK900151" s="2311"/>
    </row>
    <row r="900175" spans="63:63" x14ac:dyDescent="0.25">
      <c r="BK900175" s="2315"/>
    </row>
    <row r="900176" spans="63:63" x14ac:dyDescent="0.25">
      <c r="BK900176" s="2311"/>
    </row>
    <row r="900200" spans="63:63" x14ac:dyDescent="0.25">
      <c r="BK900200" s="2315"/>
    </row>
    <row r="900201" spans="63:63" x14ac:dyDescent="0.25">
      <c r="BK900201" s="2311"/>
    </row>
    <row r="900225" spans="63:63" x14ac:dyDescent="0.25">
      <c r="BK900225" s="2315"/>
    </row>
    <row r="900226" spans="63:63" x14ac:dyDescent="0.25">
      <c r="BK900226" s="2311"/>
    </row>
    <row r="900250" spans="63:63" x14ac:dyDescent="0.25">
      <c r="BK900250" s="2315"/>
    </row>
    <row r="900251" spans="63:63" x14ac:dyDescent="0.25">
      <c r="BK900251" s="2311"/>
    </row>
    <row r="900275" spans="63:63" x14ac:dyDescent="0.25">
      <c r="BK900275" s="2315"/>
    </row>
    <row r="900276" spans="63:63" x14ac:dyDescent="0.25">
      <c r="BK900276" s="2311"/>
    </row>
    <row r="900300" spans="63:63" x14ac:dyDescent="0.25">
      <c r="BK900300" s="2315"/>
    </row>
    <row r="900301" spans="63:63" x14ac:dyDescent="0.25">
      <c r="BK900301" s="2311"/>
    </row>
    <row r="900325" spans="63:63" x14ac:dyDescent="0.25">
      <c r="BK900325" s="2315"/>
    </row>
    <row r="900326" spans="63:63" x14ac:dyDescent="0.25">
      <c r="BK900326" s="2311"/>
    </row>
    <row r="900350" spans="63:63" x14ac:dyDescent="0.25">
      <c r="BK900350" s="2315"/>
    </row>
    <row r="900351" spans="63:63" x14ac:dyDescent="0.25">
      <c r="BK900351" s="2311"/>
    </row>
    <row r="900375" spans="63:63" x14ac:dyDescent="0.25">
      <c r="BK900375" s="2315"/>
    </row>
    <row r="900376" spans="63:63" x14ac:dyDescent="0.25">
      <c r="BK900376" s="2311"/>
    </row>
    <row r="900400" spans="63:63" x14ac:dyDescent="0.25">
      <c r="BK900400" s="2315"/>
    </row>
    <row r="900401" spans="63:63" x14ac:dyDescent="0.25">
      <c r="BK900401" s="2311"/>
    </row>
    <row r="900425" spans="63:63" x14ac:dyDescent="0.25">
      <c r="BK900425" s="2315"/>
    </row>
    <row r="900426" spans="63:63" x14ac:dyDescent="0.25">
      <c r="BK900426" s="2311"/>
    </row>
    <row r="900450" spans="63:63" x14ac:dyDescent="0.25">
      <c r="BK900450" s="2315"/>
    </row>
    <row r="900451" spans="63:63" x14ac:dyDescent="0.25">
      <c r="BK900451" s="2311"/>
    </row>
    <row r="900475" spans="63:63" x14ac:dyDescent="0.25">
      <c r="BK900475" s="2315"/>
    </row>
    <row r="900476" spans="63:63" x14ac:dyDescent="0.25">
      <c r="BK900476" s="2311"/>
    </row>
    <row r="900500" spans="63:63" x14ac:dyDescent="0.25">
      <c r="BK900500" s="2315"/>
    </row>
    <row r="900501" spans="63:63" x14ac:dyDescent="0.25">
      <c r="BK900501" s="2311"/>
    </row>
    <row r="900525" spans="63:63" x14ac:dyDescent="0.25">
      <c r="BK900525" s="2315"/>
    </row>
    <row r="900526" spans="63:63" x14ac:dyDescent="0.25">
      <c r="BK900526" s="2311"/>
    </row>
    <row r="900550" spans="63:63" x14ac:dyDescent="0.25">
      <c r="BK900550" s="2315"/>
    </row>
    <row r="900551" spans="63:63" x14ac:dyDescent="0.25">
      <c r="BK900551" s="2311"/>
    </row>
    <row r="900575" spans="63:63" x14ac:dyDescent="0.25">
      <c r="BK900575" s="2315"/>
    </row>
    <row r="900576" spans="63:63" x14ac:dyDescent="0.25">
      <c r="BK900576" s="2311"/>
    </row>
    <row r="900600" spans="63:63" x14ac:dyDescent="0.25">
      <c r="BK900600" s="2315"/>
    </row>
    <row r="900601" spans="63:63" x14ac:dyDescent="0.25">
      <c r="BK900601" s="2311"/>
    </row>
    <row r="900625" spans="63:63" x14ac:dyDescent="0.25">
      <c r="BK900625" s="2315"/>
    </row>
    <row r="900626" spans="63:63" x14ac:dyDescent="0.25">
      <c r="BK900626" s="2311"/>
    </row>
    <row r="900650" spans="63:63" x14ac:dyDescent="0.25">
      <c r="BK900650" s="2315"/>
    </row>
    <row r="900651" spans="63:63" x14ac:dyDescent="0.25">
      <c r="BK900651" s="2311"/>
    </row>
    <row r="900675" spans="63:63" x14ac:dyDescent="0.25">
      <c r="BK900675" s="2315"/>
    </row>
    <row r="900676" spans="63:63" x14ac:dyDescent="0.25">
      <c r="BK900676" s="2311"/>
    </row>
    <row r="900700" spans="63:63" x14ac:dyDescent="0.25">
      <c r="BK900700" s="2315"/>
    </row>
    <row r="900701" spans="63:63" x14ac:dyDescent="0.25">
      <c r="BK900701" s="2311"/>
    </row>
    <row r="900725" spans="63:63" x14ac:dyDescent="0.25">
      <c r="BK900725" s="2315"/>
    </row>
    <row r="900726" spans="63:63" x14ac:dyDescent="0.25">
      <c r="BK900726" s="2311"/>
    </row>
    <row r="900750" spans="63:63" x14ac:dyDescent="0.25">
      <c r="BK900750" s="2315"/>
    </row>
    <row r="900751" spans="63:63" x14ac:dyDescent="0.25">
      <c r="BK900751" s="2311"/>
    </row>
    <row r="900775" spans="63:63" x14ac:dyDescent="0.25">
      <c r="BK900775" s="2315"/>
    </row>
    <row r="900776" spans="63:63" x14ac:dyDescent="0.25">
      <c r="BK900776" s="2311"/>
    </row>
    <row r="900800" spans="63:63" x14ac:dyDescent="0.25">
      <c r="BK900800" s="2315"/>
    </row>
    <row r="900801" spans="63:63" x14ac:dyDescent="0.25">
      <c r="BK900801" s="2311"/>
    </row>
    <row r="900825" spans="63:63" x14ac:dyDescent="0.25">
      <c r="BK900825" s="2315"/>
    </row>
    <row r="900826" spans="63:63" x14ac:dyDescent="0.25">
      <c r="BK900826" s="2311"/>
    </row>
    <row r="900850" spans="63:63" x14ac:dyDescent="0.25">
      <c r="BK900850" s="2315"/>
    </row>
    <row r="900851" spans="63:63" x14ac:dyDescent="0.25">
      <c r="BK900851" s="2311"/>
    </row>
    <row r="900875" spans="63:63" x14ac:dyDescent="0.25">
      <c r="BK900875" s="2315"/>
    </row>
    <row r="900876" spans="63:63" x14ac:dyDescent="0.25">
      <c r="BK900876" s="2311"/>
    </row>
    <row r="900900" spans="63:63" x14ac:dyDescent="0.25">
      <c r="BK900900" s="2315"/>
    </row>
    <row r="900901" spans="63:63" x14ac:dyDescent="0.25">
      <c r="BK900901" s="2311"/>
    </row>
    <row r="900925" spans="63:63" x14ac:dyDescent="0.25">
      <c r="BK900925" s="2315"/>
    </row>
    <row r="900926" spans="63:63" x14ac:dyDescent="0.25">
      <c r="BK900926" s="2311"/>
    </row>
    <row r="900950" spans="63:63" x14ac:dyDescent="0.25">
      <c r="BK900950" s="2315"/>
    </row>
    <row r="900951" spans="63:63" x14ac:dyDescent="0.25">
      <c r="BK900951" s="2311"/>
    </row>
    <row r="900975" spans="63:63" x14ac:dyDescent="0.25">
      <c r="BK900975" s="2315"/>
    </row>
    <row r="900976" spans="63:63" x14ac:dyDescent="0.25">
      <c r="BK900976" s="2311"/>
    </row>
    <row r="901000" spans="63:63" x14ac:dyDescent="0.25">
      <c r="BK901000" s="2315"/>
    </row>
    <row r="901001" spans="63:63" x14ac:dyDescent="0.25">
      <c r="BK901001" s="2311"/>
    </row>
    <row r="901025" spans="63:63" x14ac:dyDescent="0.25">
      <c r="BK901025" s="2315"/>
    </row>
    <row r="901026" spans="63:63" x14ac:dyDescent="0.25">
      <c r="BK901026" s="2311"/>
    </row>
    <row r="901050" spans="63:63" x14ac:dyDescent="0.25">
      <c r="BK901050" s="2315"/>
    </row>
    <row r="901051" spans="63:63" x14ac:dyDescent="0.25">
      <c r="BK901051" s="2311"/>
    </row>
    <row r="901075" spans="63:63" x14ac:dyDescent="0.25">
      <c r="BK901075" s="2315"/>
    </row>
    <row r="901076" spans="63:63" x14ac:dyDescent="0.25">
      <c r="BK901076" s="2311"/>
    </row>
    <row r="901100" spans="63:63" x14ac:dyDescent="0.25">
      <c r="BK901100" s="2315"/>
    </row>
    <row r="901101" spans="63:63" x14ac:dyDescent="0.25">
      <c r="BK901101" s="2311"/>
    </row>
    <row r="901125" spans="63:63" x14ac:dyDescent="0.25">
      <c r="BK901125" s="2315"/>
    </row>
    <row r="901126" spans="63:63" x14ac:dyDescent="0.25">
      <c r="BK901126" s="2311"/>
    </row>
    <row r="901150" spans="63:63" x14ac:dyDescent="0.25">
      <c r="BK901150" s="2315"/>
    </row>
    <row r="901151" spans="63:63" x14ac:dyDescent="0.25">
      <c r="BK901151" s="2311"/>
    </row>
    <row r="901175" spans="63:63" x14ac:dyDescent="0.25">
      <c r="BK901175" s="2315"/>
    </row>
    <row r="901176" spans="63:63" x14ac:dyDescent="0.25">
      <c r="BK901176" s="2311"/>
    </row>
    <row r="901200" spans="63:63" x14ac:dyDescent="0.25">
      <c r="BK901200" s="2315"/>
    </row>
    <row r="901201" spans="63:63" x14ac:dyDescent="0.25">
      <c r="BK901201" s="2311"/>
    </row>
    <row r="901225" spans="63:63" x14ac:dyDescent="0.25">
      <c r="BK901225" s="2315"/>
    </row>
    <row r="901226" spans="63:63" x14ac:dyDescent="0.25">
      <c r="BK901226" s="2311"/>
    </row>
    <row r="901250" spans="63:63" x14ac:dyDescent="0.25">
      <c r="BK901250" s="2315"/>
    </row>
    <row r="901251" spans="63:63" x14ac:dyDescent="0.25">
      <c r="BK901251" s="2311"/>
    </row>
    <row r="901275" spans="63:63" x14ac:dyDescent="0.25">
      <c r="BK901275" s="2315"/>
    </row>
    <row r="901276" spans="63:63" x14ac:dyDescent="0.25">
      <c r="BK901276" s="2311"/>
    </row>
    <row r="901300" spans="63:63" x14ac:dyDescent="0.25">
      <c r="BK901300" s="2315"/>
    </row>
    <row r="901301" spans="63:63" x14ac:dyDescent="0.25">
      <c r="BK901301" s="2311"/>
    </row>
    <row r="901325" spans="63:63" x14ac:dyDescent="0.25">
      <c r="BK901325" s="2315"/>
    </row>
    <row r="901326" spans="63:63" x14ac:dyDescent="0.25">
      <c r="BK901326" s="2311"/>
    </row>
    <row r="901350" spans="63:63" x14ac:dyDescent="0.25">
      <c r="BK901350" s="2315"/>
    </row>
    <row r="901351" spans="63:63" x14ac:dyDescent="0.25">
      <c r="BK901351" s="2311"/>
    </row>
    <row r="901375" spans="63:63" x14ac:dyDescent="0.25">
      <c r="BK901375" s="2315"/>
    </row>
    <row r="901376" spans="63:63" x14ac:dyDescent="0.25">
      <c r="BK901376" s="2311"/>
    </row>
    <row r="901400" spans="63:63" x14ac:dyDescent="0.25">
      <c r="BK901400" s="2315"/>
    </row>
    <row r="901401" spans="63:63" x14ac:dyDescent="0.25">
      <c r="BK901401" s="2311"/>
    </row>
    <row r="901425" spans="63:63" x14ac:dyDescent="0.25">
      <c r="BK901425" s="2315"/>
    </row>
    <row r="901426" spans="63:63" x14ac:dyDescent="0.25">
      <c r="BK901426" s="2311"/>
    </row>
    <row r="901450" spans="63:63" x14ac:dyDescent="0.25">
      <c r="BK901450" s="2315"/>
    </row>
    <row r="901451" spans="63:63" x14ac:dyDescent="0.25">
      <c r="BK901451" s="2311"/>
    </row>
    <row r="901475" spans="63:63" x14ac:dyDescent="0.25">
      <c r="BK901475" s="2315"/>
    </row>
    <row r="901476" spans="63:63" x14ac:dyDescent="0.25">
      <c r="BK901476" s="2311"/>
    </row>
    <row r="901500" spans="63:63" x14ac:dyDescent="0.25">
      <c r="BK901500" s="2315"/>
    </row>
    <row r="901501" spans="63:63" x14ac:dyDescent="0.25">
      <c r="BK901501" s="2311"/>
    </row>
    <row r="901525" spans="63:63" x14ac:dyDescent="0.25">
      <c r="BK901525" s="2315"/>
    </row>
    <row r="901526" spans="63:63" x14ac:dyDescent="0.25">
      <c r="BK901526" s="2311"/>
    </row>
    <row r="901550" spans="63:63" x14ac:dyDescent="0.25">
      <c r="BK901550" s="2315"/>
    </row>
    <row r="901551" spans="63:63" x14ac:dyDescent="0.25">
      <c r="BK901551" s="2311"/>
    </row>
    <row r="901575" spans="63:63" x14ac:dyDescent="0.25">
      <c r="BK901575" s="2315"/>
    </row>
    <row r="901576" spans="63:63" x14ac:dyDescent="0.25">
      <c r="BK901576" s="2311"/>
    </row>
    <row r="901600" spans="63:63" x14ac:dyDescent="0.25">
      <c r="BK901600" s="2315"/>
    </row>
    <row r="901601" spans="63:63" x14ac:dyDescent="0.25">
      <c r="BK901601" s="2311"/>
    </row>
    <row r="901625" spans="63:63" x14ac:dyDescent="0.25">
      <c r="BK901625" s="2315"/>
    </row>
    <row r="901626" spans="63:63" x14ac:dyDescent="0.25">
      <c r="BK901626" s="2311"/>
    </row>
    <row r="901650" spans="63:63" x14ac:dyDescent="0.25">
      <c r="BK901650" s="2315"/>
    </row>
    <row r="901651" spans="63:63" x14ac:dyDescent="0.25">
      <c r="BK901651" s="2311"/>
    </row>
    <row r="901675" spans="63:63" x14ac:dyDescent="0.25">
      <c r="BK901675" s="2315"/>
    </row>
    <row r="901676" spans="63:63" x14ac:dyDescent="0.25">
      <c r="BK901676" s="2311"/>
    </row>
    <row r="901700" spans="63:63" x14ac:dyDescent="0.25">
      <c r="BK901700" s="2315"/>
    </row>
    <row r="901701" spans="63:63" x14ac:dyDescent="0.25">
      <c r="BK901701" s="2311"/>
    </row>
    <row r="901725" spans="63:63" x14ac:dyDescent="0.25">
      <c r="BK901725" s="2315"/>
    </row>
    <row r="901726" spans="63:63" x14ac:dyDescent="0.25">
      <c r="BK901726" s="2311"/>
    </row>
    <row r="901750" spans="63:63" x14ac:dyDescent="0.25">
      <c r="BK901750" s="2315"/>
    </row>
    <row r="901751" spans="63:63" x14ac:dyDescent="0.25">
      <c r="BK901751" s="2311"/>
    </row>
    <row r="901775" spans="63:63" x14ac:dyDescent="0.25">
      <c r="BK901775" s="2315"/>
    </row>
    <row r="901776" spans="63:63" x14ac:dyDescent="0.25">
      <c r="BK901776" s="2311"/>
    </row>
    <row r="901800" spans="63:63" x14ac:dyDescent="0.25">
      <c r="BK901800" s="2315"/>
    </row>
    <row r="901801" spans="63:63" x14ac:dyDescent="0.25">
      <c r="BK901801" s="2311"/>
    </row>
    <row r="901825" spans="63:63" x14ac:dyDescent="0.25">
      <c r="BK901825" s="2315"/>
    </row>
    <row r="901826" spans="63:63" x14ac:dyDescent="0.25">
      <c r="BK901826" s="2311"/>
    </row>
    <row r="901850" spans="63:63" x14ac:dyDescent="0.25">
      <c r="BK901850" s="2315"/>
    </row>
    <row r="901851" spans="63:63" x14ac:dyDescent="0.25">
      <c r="BK901851" s="2311"/>
    </row>
    <row r="901875" spans="63:63" x14ac:dyDescent="0.25">
      <c r="BK901875" s="2315"/>
    </row>
    <row r="901876" spans="63:63" x14ac:dyDescent="0.25">
      <c r="BK901876" s="2311"/>
    </row>
    <row r="901900" spans="63:63" x14ac:dyDescent="0.25">
      <c r="BK901900" s="2315"/>
    </row>
    <row r="901901" spans="63:63" x14ac:dyDescent="0.25">
      <c r="BK901901" s="2311"/>
    </row>
    <row r="901925" spans="63:63" x14ac:dyDescent="0.25">
      <c r="BK901925" s="2315"/>
    </row>
    <row r="901926" spans="63:63" x14ac:dyDescent="0.25">
      <c r="BK901926" s="2311"/>
    </row>
    <row r="901950" spans="63:63" x14ac:dyDescent="0.25">
      <c r="BK901950" s="2315"/>
    </row>
    <row r="901951" spans="63:63" x14ac:dyDescent="0.25">
      <c r="BK901951" s="2311"/>
    </row>
    <row r="901975" spans="63:63" x14ac:dyDescent="0.25">
      <c r="BK901975" s="2315"/>
    </row>
    <row r="901976" spans="63:63" x14ac:dyDescent="0.25">
      <c r="BK901976" s="2311"/>
    </row>
    <row r="902000" spans="63:63" x14ac:dyDescent="0.25">
      <c r="BK902000" s="2315"/>
    </row>
    <row r="902001" spans="63:63" x14ac:dyDescent="0.25">
      <c r="BK902001" s="2311"/>
    </row>
    <row r="902025" spans="63:63" x14ac:dyDescent="0.25">
      <c r="BK902025" s="2315"/>
    </row>
    <row r="902026" spans="63:63" x14ac:dyDescent="0.25">
      <c r="BK902026" s="2311"/>
    </row>
    <row r="902050" spans="63:63" x14ac:dyDescent="0.25">
      <c r="BK902050" s="2315"/>
    </row>
    <row r="902051" spans="63:63" x14ac:dyDescent="0.25">
      <c r="BK902051" s="2311"/>
    </row>
    <row r="902075" spans="63:63" x14ac:dyDescent="0.25">
      <c r="BK902075" s="2315"/>
    </row>
    <row r="902076" spans="63:63" x14ac:dyDescent="0.25">
      <c r="BK902076" s="2311"/>
    </row>
    <row r="902100" spans="63:63" x14ac:dyDescent="0.25">
      <c r="BK902100" s="2315"/>
    </row>
    <row r="902101" spans="63:63" x14ac:dyDescent="0.25">
      <c r="BK902101" s="2311"/>
    </row>
    <row r="902125" spans="63:63" x14ac:dyDescent="0.25">
      <c r="BK902125" s="2315"/>
    </row>
    <row r="902126" spans="63:63" x14ac:dyDescent="0.25">
      <c r="BK902126" s="2311"/>
    </row>
    <row r="902150" spans="63:63" x14ac:dyDescent="0.25">
      <c r="BK902150" s="2315"/>
    </row>
    <row r="902151" spans="63:63" x14ac:dyDescent="0.25">
      <c r="BK902151" s="2311"/>
    </row>
    <row r="902175" spans="63:63" x14ac:dyDescent="0.25">
      <c r="BK902175" s="2315"/>
    </row>
    <row r="902176" spans="63:63" x14ac:dyDescent="0.25">
      <c r="BK902176" s="2311"/>
    </row>
    <row r="902200" spans="63:63" x14ac:dyDescent="0.25">
      <c r="BK902200" s="2315"/>
    </row>
    <row r="902201" spans="63:63" x14ac:dyDescent="0.25">
      <c r="BK902201" s="2311"/>
    </row>
    <row r="902225" spans="63:63" x14ac:dyDescent="0.25">
      <c r="BK902225" s="2315"/>
    </row>
    <row r="902226" spans="63:63" x14ac:dyDescent="0.25">
      <c r="BK902226" s="2311"/>
    </row>
    <row r="902250" spans="63:63" x14ac:dyDescent="0.25">
      <c r="BK902250" s="2315"/>
    </row>
    <row r="902251" spans="63:63" x14ac:dyDescent="0.25">
      <c r="BK902251" s="2311"/>
    </row>
    <row r="902275" spans="63:63" x14ac:dyDescent="0.25">
      <c r="BK902275" s="2315"/>
    </row>
    <row r="902276" spans="63:63" x14ac:dyDescent="0.25">
      <c r="BK902276" s="2311"/>
    </row>
    <row r="902300" spans="63:63" x14ac:dyDescent="0.25">
      <c r="BK902300" s="2315"/>
    </row>
    <row r="902301" spans="63:63" x14ac:dyDescent="0.25">
      <c r="BK902301" s="2311"/>
    </row>
    <row r="902325" spans="63:63" x14ac:dyDescent="0.25">
      <c r="BK902325" s="2315"/>
    </row>
    <row r="902326" spans="63:63" x14ac:dyDescent="0.25">
      <c r="BK902326" s="2311"/>
    </row>
    <row r="902350" spans="63:63" x14ac:dyDescent="0.25">
      <c r="BK902350" s="2315"/>
    </row>
    <row r="902351" spans="63:63" x14ac:dyDescent="0.25">
      <c r="BK902351" s="2311"/>
    </row>
    <row r="902375" spans="63:63" x14ac:dyDescent="0.25">
      <c r="BK902375" s="2315"/>
    </row>
    <row r="902376" spans="63:63" x14ac:dyDescent="0.25">
      <c r="BK902376" s="2311"/>
    </row>
    <row r="902400" spans="63:63" x14ac:dyDescent="0.25">
      <c r="BK902400" s="2315"/>
    </row>
    <row r="902401" spans="63:63" x14ac:dyDescent="0.25">
      <c r="BK902401" s="2311"/>
    </row>
    <row r="902425" spans="63:63" x14ac:dyDescent="0.25">
      <c r="BK902425" s="2315"/>
    </row>
    <row r="902426" spans="63:63" x14ac:dyDescent="0.25">
      <c r="BK902426" s="2311"/>
    </row>
    <row r="902450" spans="63:63" x14ac:dyDescent="0.25">
      <c r="BK902450" s="2315"/>
    </row>
    <row r="902451" spans="63:63" x14ac:dyDescent="0.25">
      <c r="BK902451" s="2311"/>
    </row>
    <row r="902475" spans="63:63" x14ac:dyDescent="0.25">
      <c r="BK902475" s="2315"/>
    </row>
    <row r="902476" spans="63:63" x14ac:dyDescent="0.25">
      <c r="BK902476" s="2311"/>
    </row>
    <row r="902500" spans="63:63" x14ac:dyDescent="0.25">
      <c r="BK902500" s="2315"/>
    </row>
    <row r="902501" spans="63:63" x14ac:dyDescent="0.25">
      <c r="BK902501" s="2311"/>
    </row>
    <row r="902525" spans="63:63" x14ac:dyDescent="0.25">
      <c r="BK902525" s="2315"/>
    </row>
    <row r="902526" spans="63:63" x14ac:dyDescent="0.25">
      <c r="BK902526" s="2311"/>
    </row>
    <row r="902550" spans="63:63" x14ac:dyDescent="0.25">
      <c r="BK902550" s="2315"/>
    </row>
    <row r="902551" spans="63:63" x14ac:dyDescent="0.25">
      <c r="BK902551" s="2311"/>
    </row>
    <row r="902575" spans="63:63" x14ac:dyDescent="0.25">
      <c r="BK902575" s="2315"/>
    </row>
    <row r="902576" spans="63:63" x14ac:dyDescent="0.25">
      <c r="BK902576" s="2311"/>
    </row>
    <row r="902600" spans="63:63" x14ac:dyDescent="0.25">
      <c r="BK902600" s="2315"/>
    </row>
    <row r="902601" spans="63:63" x14ac:dyDescent="0.25">
      <c r="BK902601" s="2311"/>
    </row>
    <row r="902625" spans="63:63" x14ac:dyDescent="0.25">
      <c r="BK902625" s="2315"/>
    </row>
    <row r="902626" spans="63:63" x14ac:dyDescent="0.25">
      <c r="BK902626" s="2311"/>
    </row>
    <row r="902650" spans="63:63" x14ac:dyDescent="0.25">
      <c r="BK902650" s="2315"/>
    </row>
    <row r="902651" spans="63:63" x14ac:dyDescent="0.25">
      <c r="BK902651" s="2311"/>
    </row>
    <row r="902675" spans="63:63" x14ac:dyDescent="0.25">
      <c r="BK902675" s="2315"/>
    </row>
    <row r="902676" spans="63:63" x14ac:dyDescent="0.25">
      <c r="BK902676" s="2311"/>
    </row>
    <row r="902700" spans="63:63" x14ac:dyDescent="0.25">
      <c r="BK902700" s="2315"/>
    </row>
    <row r="902701" spans="63:63" x14ac:dyDescent="0.25">
      <c r="BK902701" s="2311"/>
    </row>
    <row r="902725" spans="63:63" x14ac:dyDescent="0.25">
      <c r="BK902725" s="2315"/>
    </row>
    <row r="902726" spans="63:63" x14ac:dyDescent="0.25">
      <c r="BK902726" s="2311"/>
    </row>
    <row r="902750" spans="63:63" x14ac:dyDescent="0.25">
      <c r="BK902750" s="2315"/>
    </row>
    <row r="902751" spans="63:63" x14ac:dyDescent="0.25">
      <c r="BK902751" s="2311"/>
    </row>
    <row r="902775" spans="63:63" x14ac:dyDescent="0.25">
      <c r="BK902775" s="2315"/>
    </row>
    <row r="902776" spans="63:63" x14ac:dyDescent="0.25">
      <c r="BK902776" s="2311"/>
    </row>
    <row r="902800" spans="63:63" x14ac:dyDescent="0.25">
      <c r="BK902800" s="2315"/>
    </row>
    <row r="902801" spans="63:63" x14ac:dyDescent="0.25">
      <c r="BK902801" s="2311"/>
    </row>
    <row r="902825" spans="63:63" x14ac:dyDescent="0.25">
      <c r="BK902825" s="2315"/>
    </row>
    <row r="902826" spans="63:63" x14ac:dyDescent="0.25">
      <c r="BK902826" s="2311"/>
    </row>
    <row r="902850" spans="63:63" x14ac:dyDescent="0.25">
      <c r="BK902850" s="2315"/>
    </row>
    <row r="902851" spans="63:63" x14ac:dyDescent="0.25">
      <c r="BK902851" s="2311"/>
    </row>
    <row r="902875" spans="63:63" x14ac:dyDescent="0.25">
      <c r="BK902875" s="2315"/>
    </row>
    <row r="902876" spans="63:63" x14ac:dyDescent="0.25">
      <c r="BK902876" s="2311"/>
    </row>
    <row r="902900" spans="63:63" x14ac:dyDescent="0.25">
      <c r="BK902900" s="2315"/>
    </row>
    <row r="902901" spans="63:63" x14ac:dyDescent="0.25">
      <c r="BK902901" s="2311"/>
    </row>
    <row r="902925" spans="63:63" x14ac:dyDescent="0.25">
      <c r="BK902925" s="2315"/>
    </row>
    <row r="902926" spans="63:63" x14ac:dyDescent="0.25">
      <c r="BK902926" s="2311"/>
    </row>
    <row r="902950" spans="63:63" x14ac:dyDescent="0.25">
      <c r="BK902950" s="2315"/>
    </row>
    <row r="902951" spans="63:63" x14ac:dyDescent="0.25">
      <c r="BK902951" s="2311"/>
    </row>
    <row r="902975" spans="63:63" x14ac:dyDescent="0.25">
      <c r="BK902975" s="2315"/>
    </row>
    <row r="902976" spans="63:63" x14ac:dyDescent="0.25">
      <c r="BK902976" s="2311"/>
    </row>
    <row r="903000" spans="63:63" x14ac:dyDescent="0.25">
      <c r="BK903000" s="2315"/>
    </row>
    <row r="903001" spans="63:63" x14ac:dyDescent="0.25">
      <c r="BK903001" s="2311"/>
    </row>
    <row r="903025" spans="63:63" x14ac:dyDescent="0.25">
      <c r="BK903025" s="2315"/>
    </row>
    <row r="903026" spans="63:63" x14ac:dyDescent="0.25">
      <c r="BK903026" s="2311"/>
    </row>
    <row r="903050" spans="63:63" x14ac:dyDescent="0.25">
      <c r="BK903050" s="2315"/>
    </row>
    <row r="903051" spans="63:63" x14ac:dyDescent="0.25">
      <c r="BK903051" s="2311"/>
    </row>
    <row r="903075" spans="63:63" x14ac:dyDescent="0.25">
      <c r="BK903075" s="2315"/>
    </row>
    <row r="903076" spans="63:63" x14ac:dyDescent="0.25">
      <c r="BK903076" s="2311"/>
    </row>
    <row r="903100" spans="63:63" x14ac:dyDescent="0.25">
      <c r="BK903100" s="2315"/>
    </row>
    <row r="903101" spans="63:63" x14ac:dyDescent="0.25">
      <c r="BK903101" s="2311"/>
    </row>
    <row r="903125" spans="63:63" x14ac:dyDescent="0.25">
      <c r="BK903125" s="2315"/>
    </row>
    <row r="903126" spans="63:63" x14ac:dyDescent="0.25">
      <c r="BK903126" s="2311"/>
    </row>
    <row r="903150" spans="63:63" x14ac:dyDescent="0.25">
      <c r="BK903150" s="2315"/>
    </row>
    <row r="903151" spans="63:63" x14ac:dyDescent="0.25">
      <c r="BK903151" s="2311"/>
    </row>
    <row r="903175" spans="63:63" x14ac:dyDescent="0.25">
      <c r="BK903175" s="2315"/>
    </row>
    <row r="903176" spans="63:63" x14ac:dyDescent="0.25">
      <c r="BK903176" s="2311"/>
    </row>
    <row r="903200" spans="63:63" x14ac:dyDescent="0.25">
      <c r="BK903200" s="2315"/>
    </row>
    <row r="903201" spans="63:63" x14ac:dyDescent="0.25">
      <c r="BK903201" s="2311"/>
    </row>
    <row r="903225" spans="63:63" x14ac:dyDescent="0.25">
      <c r="BK903225" s="2315"/>
    </row>
    <row r="903226" spans="63:63" x14ac:dyDescent="0.25">
      <c r="BK903226" s="2311"/>
    </row>
    <row r="903250" spans="63:63" x14ac:dyDescent="0.25">
      <c r="BK903250" s="2315"/>
    </row>
    <row r="903251" spans="63:63" x14ac:dyDescent="0.25">
      <c r="BK903251" s="2311"/>
    </row>
    <row r="903275" spans="63:63" x14ac:dyDescent="0.25">
      <c r="BK903275" s="2315"/>
    </row>
    <row r="903276" spans="63:63" x14ac:dyDescent="0.25">
      <c r="BK903276" s="2311"/>
    </row>
    <row r="903300" spans="63:63" x14ac:dyDescent="0.25">
      <c r="BK903300" s="2315"/>
    </row>
    <row r="903301" spans="63:63" x14ac:dyDescent="0.25">
      <c r="BK903301" s="2311"/>
    </row>
    <row r="903325" spans="63:63" x14ac:dyDescent="0.25">
      <c r="BK903325" s="2315"/>
    </row>
    <row r="903326" spans="63:63" x14ac:dyDescent="0.25">
      <c r="BK903326" s="2311"/>
    </row>
    <row r="903350" spans="63:63" x14ac:dyDescent="0.25">
      <c r="BK903350" s="2315"/>
    </row>
    <row r="903351" spans="63:63" x14ac:dyDescent="0.25">
      <c r="BK903351" s="2311"/>
    </row>
    <row r="903375" spans="63:63" x14ac:dyDescent="0.25">
      <c r="BK903375" s="2315"/>
    </row>
    <row r="903376" spans="63:63" x14ac:dyDescent="0.25">
      <c r="BK903376" s="2311"/>
    </row>
    <row r="903400" spans="63:63" x14ac:dyDescent="0.25">
      <c r="BK903400" s="2315"/>
    </row>
    <row r="903401" spans="63:63" x14ac:dyDescent="0.25">
      <c r="BK903401" s="2311"/>
    </row>
    <row r="903425" spans="63:63" x14ac:dyDescent="0.25">
      <c r="BK903425" s="2315"/>
    </row>
    <row r="903426" spans="63:63" x14ac:dyDescent="0.25">
      <c r="BK903426" s="2311"/>
    </row>
    <row r="903450" spans="63:63" x14ac:dyDescent="0.25">
      <c r="BK903450" s="2315"/>
    </row>
    <row r="903451" spans="63:63" x14ac:dyDescent="0.25">
      <c r="BK903451" s="2311"/>
    </row>
    <row r="903475" spans="63:63" x14ac:dyDescent="0.25">
      <c r="BK903475" s="2315"/>
    </row>
    <row r="903476" spans="63:63" x14ac:dyDescent="0.25">
      <c r="BK903476" s="2311"/>
    </row>
    <row r="903500" spans="63:63" x14ac:dyDescent="0.25">
      <c r="BK903500" s="2315"/>
    </row>
    <row r="903501" spans="63:63" x14ac:dyDescent="0.25">
      <c r="BK903501" s="2311"/>
    </row>
    <row r="903525" spans="63:63" x14ac:dyDescent="0.25">
      <c r="BK903525" s="2315"/>
    </row>
    <row r="903526" spans="63:63" x14ac:dyDescent="0.25">
      <c r="BK903526" s="2311"/>
    </row>
    <row r="903550" spans="63:63" x14ac:dyDescent="0.25">
      <c r="BK903550" s="2315"/>
    </row>
    <row r="903551" spans="63:63" x14ac:dyDescent="0.25">
      <c r="BK903551" s="2311"/>
    </row>
    <row r="903575" spans="63:63" x14ac:dyDescent="0.25">
      <c r="BK903575" s="2315"/>
    </row>
    <row r="903576" spans="63:63" x14ac:dyDescent="0.25">
      <c r="BK903576" s="2311"/>
    </row>
    <row r="903600" spans="63:63" x14ac:dyDescent="0.25">
      <c r="BK903600" s="2315"/>
    </row>
    <row r="903601" spans="63:63" x14ac:dyDescent="0.25">
      <c r="BK903601" s="2311"/>
    </row>
    <row r="903625" spans="63:63" x14ac:dyDescent="0.25">
      <c r="BK903625" s="2315"/>
    </row>
    <row r="903626" spans="63:63" x14ac:dyDescent="0.25">
      <c r="BK903626" s="2311"/>
    </row>
    <row r="903650" spans="63:63" x14ac:dyDescent="0.25">
      <c r="BK903650" s="2315"/>
    </row>
    <row r="903651" spans="63:63" x14ac:dyDescent="0.25">
      <c r="BK903651" s="2311"/>
    </row>
    <row r="903675" spans="63:63" x14ac:dyDescent="0.25">
      <c r="BK903675" s="2315"/>
    </row>
    <row r="903676" spans="63:63" x14ac:dyDescent="0.25">
      <c r="BK903676" s="2311"/>
    </row>
    <row r="903700" spans="63:63" x14ac:dyDescent="0.25">
      <c r="BK903700" s="2315"/>
    </row>
    <row r="903701" spans="63:63" x14ac:dyDescent="0.25">
      <c r="BK903701" s="2311"/>
    </row>
    <row r="903725" spans="63:63" x14ac:dyDescent="0.25">
      <c r="BK903725" s="2315"/>
    </row>
    <row r="903726" spans="63:63" x14ac:dyDescent="0.25">
      <c r="BK903726" s="2311"/>
    </row>
    <row r="903750" spans="63:63" x14ac:dyDescent="0.25">
      <c r="BK903750" s="2315"/>
    </row>
    <row r="903751" spans="63:63" x14ac:dyDescent="0.25">
      <c r="BK903751" s="2311"/>
    </row>
    <row r="903775" spans="63:63" x14ac:dyDescent="0.25">
      <c r="BK903775" s="2315"/>
    </row>
    <row r="903776" spans="63:63" x14ac:dyDescent="0.25">
      <c r="BK903776" s="2311"/>
    </row>
    <row r="903800" spans="63:63" x14ac:dyDescent="0.25">
      <c r="BK903800" s="2315"/>
    </row>
    <row r="903801" spans="63:63" x14ac:dyDescent="0.25">
      <c r="BK903801" s="2311"/>
    </row>
    <row r="903825" spans="63:63" x14ac:dyDescent="0.25">
      <c r="BK903825" s="2315"/>
    </row>
    <row r="903826" spans="63:63" x14ac:dyDescent="0.25">
      <c r="BK903826" s="2311"/>
    </row>
    <row r="903850" spans="63:63" x14ac:dyDescent="0.25">
      <c r="BK903850" s="2315"/>
    </row>
    <row r="903851" spans="63:63" x14ac:dyDescent="0.25">
      <c r="BK903851" s="2311"/>
    </row>
    <row r="903875" spans="63:63" x14ac:dyDescent="0.25">
      <c r="BK903875" s="2315"/>
    </row>
    <row r="903876" spans="63:63" x14ac:dyDescent="0.25">
      <c r="BK903876" s="2311"/>
    </row>
    <row r="903900" spans="63:63" x14ac:dyDescent="0.25">
      <c r="BK903900" s="2315"/>
    </row>
    <row r="903901" spans="63:63" x14ac:dyDescent="0.25">
      <c r="BK903901" s="2311"/>
    </row>
    <row r="903925" spans="63:63" x14ac:dyDescent="0.25">
      <c r="BK903925" s="2315"/>
    </row>
    <row r="903926" spans="63:63" x14ac:dyDescent="0.25">
      <c r="BK903926" s="2311"/>
    </row>
    <row r="903950" spans="63:63" x14ac:dyDescent="0.25">
      <c r="BK903950" s="2315"/>
    </row>
    <row r="903951" spans="63:63" x14ac:dyDescent="0.25">
      <c r="BK903951" s="2311"/>
    </row>
    <row r="903975" spans="63:63" x14ac:dyDescent="0.25">
      <c r="BK903975" s="2315"/>
    </row>
    <row r="903976" spans="63:63" x14ac:dyDescent="0.25">
      <c r="BK903976" s="2311"/>
    </row>
    <row r="904000" spans="63:63" x14ac:dyDescent="0.25">
      <c r="BK904000" s="2315"/>
    </row>
    <row r="904001" spans="63:63" x14ac:dyDescent="0.25">
      <c r="BK904001" s="2311"/>
    </row>
    <row r="904025" spans="63:63" x14ac:dyDescent="0.25">
      <c r="BK904025" s="2315"/>
    </row>
    <row r="904026" spans="63:63" x14ac:dyDescent="0.25">
      <c r="BK904026" s="2311"/>
    </row>
    <row r="904050" spans="63:63" x14ac:dyDescent="0.25">
      <c r="BK904050" s="2315"/>
    </row>
    <row r="904051" spans="63:63" x14ac:dyDescent="0.25">
      <c r="BK904051" s="2311"/>
    </row>
    <row r="904075" spans="63:63" x14ac:dyDescent="0.25">
      <c r="BK904075" s="2315"/>
    </row>
    <row r="904076" spans="63:63" x14ac:dyDescent="0.25">
      <c r="BK904076" s="2311"/>
    </row>
    <row r="904100" spans="63:63" x14ac:dyDescent="0.25">
      <c r="BK904100" s="2315"/>
    </row>
    <row r="904101" spans="63:63" x14ac:dyDescent="0.25">
      <c r="BK904101" s="2311"/>
    </row>
    <row r="904125" spans="63:63" x14ac:dyDescent="0.25">
      <c r="BK904125" s="2315"/>
    </row>
    <row r="904126" spans="63:63" x14ac:dyDescent="0.25">
      <c r="BK904126" s="2311"/>
    </row>
    <row r="904150" spans="63:63" x14ac:dyDescent="0.25">
      <c r="BK904150" s="2315"/>
    </row>
    <row r="904151" spans="63:63" x14ac:dyDescent="0.25">
      <c r="BK904151" s="2311"/>
    </row>
    <row r="904175" spans="63:63" x14ac:dyDescent="0.25">
      <c r="BK904175" s="2315"/>
    </row>
    <row r="904176" spans="63:63" x14ac:dyDescent="0.25">
      <c r="BK904176" s="2311"/>
    </row>
    <row r="904200" spans="63:63" x14ac:dyDescent="0.25">
      <c r="BK904200" s="2315"/>
    </row>
    <row r="904201" spans="63:63" x14ac:dyDescent="0.25">
      <c r="BK904201" s="2311"/>
    </row>
    <row r="904225" spans="63:63" x14ac:dyDescent="0.25">
      <c r="BK904225" s="2315"/>
    </row>
    <row r="904226" spans="63:63" x14ac:dyDescent="0.25">
      <c r="BK904226" s="2311"/>
    </row>
    <row r="904250" spans="63:63" x14ac:dyDescent="0.25">
      <c r="BK904250" s="2315"/>
    </row>
    <row r="904251" spans="63:63" x14ac:dyDescent="0.25">
      <c r="BK904251" s="2311"/>
    </row>
    <row r="904275" spans="63:63" x14ac:dyDescent="0.25">
      <c r="BK904275" s="2315"/>
    </row>
    <row r="904276" spans="63:63" x14ac:dyDescent="0.25">
      <c r="BK904276" s="2311"/>
    </row>
    <row r="904300" spans="63:63" x14ac:dyDescent="0.25">
      <c r="BK904300" s="2315"/>
    </row>
    <row r="904301" spans="63:63" x14ac:dyDescent="0.25">
      <c r="BK904301" s="2311"/>
    </row>
    <row r="904325" spans="63:63" x14ac:dyDescent="0.25">
      <c r="BK904325" s="2315"/>
    </row>
    <row r="904326" spans="63:63" x14ac:dyDescent="0.25">
      <c r="BK904326" s="2311"/>
    </row>
    <row r="904350" spans="63:63" x14ac:dyDescent="0.25">
      <c r="BK904350" s="2315"/>
    </row>
    <row r="904351" spans="63:63" x14ac:dyDescent="0.25">
      <c r="BK904351" s="2311"/>
    </row>
    <row r="904375" spans="63:63" x14ac:dyDescent="0.25">
      <c r="BK904375" s="2315"/>
    </row>
    <row r="904376" spans="63:63" x14ac:dyDescent="0.25">
      <c r="BK904376" s="2311"/>
    </row>
    <row r="904400" spans="63:63" x14ac:dyDescent="0.25">
      <c r="BK904400" s="2315"/>
    </row>
    <row r="904401" spans="63:63" x14ac:dyDescent="0.25">
      <c r="BK904401" s="2311"/>
    </row>
    <row r="904425" spans="63:63" x14ac:dyDescent="0.25">
      <c r="BK904425" s="2315"/>
    </row>
    <row r="904426" spans="63:63" x14ac:dyDescent="0.25">
      <c r="BK904426" s="2311"/>
    </row>
    <row r="904450" spans="63:63" x14ac:dyDescent="0.25">
      <c r="BK904450" s="2315"/>
    </row>
    <row r="904451" spans="63:63" x14ac:dyDescent="0.25">
      <c r="BK904451" s="2311"/>
    </row>
    <row r="904475" spans="63:63" x14ac:dyDescent="0.25">
      <c r="BK904475" s="2315"/>
    </row>
    <row r="904476" spans="63:63" x14ac:dyDescent="0.25">
      <c r="BK904476" s="2311"/>
    </row>
    <row r="904500" spans="63:63" x14ac:dyDescent="0.25">
      <c r="BK904500" s="2315"/>
    </row>
    <row r="904501" spans="63:63" x14ac:dyDescent="0.25">
      <c r="BK904501" s="2311"/>
    </row>
    <row r="904525" spans="63:63" x14ac:dyDescent="0.25">
      <c r="BK904525" s="2315"/>
    </row>
    <row r="904526" spans="63:63" x14ac:dyDescent="0.25">
      <c r="BK904526" s="2311"/>
    </row>
    <row r="904550" spans="63:63" x14ac:dyDescent="0.25">
      <c r="BK904550" s="2315"/>
    </row>
    <row r="904551" spans="63:63" x14ac:dyDescent="0.25">
      <c r="BK904551" s="2311"/>
    </row>
    <row r="904575" spans="63:63" x14ac:dyDescent="0.25">
      <c r="BK904575" s="2315"/>
    </row>
    <row r="904576" spans="63:63" x14ac:dyDescent="0.25">
      <c r="BK904576" s="2311"/>
    </row>
    <row r="904600" spans="63:63" x14ac:dyDescent="0.25">
      <c r="BK904600" s="2315"/>
    </row>
    <row r="904601" spans="63:63" x14ac:dyDescent="0.25">
      <c r="BK904601" s="2311"/>
    </row>
    <row r="904625" spans="63:63" x14ac:dyDescent="0.25">
      <c r="BK904625" s="2315"/>
    </row>
    <row r="904626" spans="63:63" x14ac:dyDescent="0.25">
      <c r="BK904626" s="2311"/>
    </row>
    <row r="904650" spans="63:63" x14ac:dyDescent="0.25">
      <c r="BK904650" s="2315"/>
    </row>
    <row r="904651" spans="63:63" x14ac:dyDescent="0.25">
      <c r="BK904651" s="2311"/>
    </row>
    <row r="904675" spans="63:63" x14ac:dyDescent="0.25">
      <c r="BK904675" s="2315"/>
    </row>
    <row r="904676" spans="63:63" x14ac:dyDescent="0.25">
      <c r="BK904676" s="2311"/>
    </row>
    <row r="904700" spans="63:63" x14ac:dyDescent="0.25">
      <c r="BK904700" s="2315"/>
    </row>
    <row r="904701" spans="63:63" x14ac:dyDescent="0.25">
      <c r="BK904701" s="2311"/>
    </row>
    <row r="904725" spans="63:63" x14ac:dyDescent="0.25">
      <c r="BK904725" s="2315"/>
    </row>
    <row r="904726" spans="63:63" x14ac:dyDescent="0.25">
      <c r="BK904726" s="2311"/>
    </row>
    <row r="904750" spans="63:63" x14ac:dyDescent="0.25">
      <c r="BK904750" s="2315"/>
    </row>
    <row r="904751" spans="63:63" x14ac:dyDescent="0.25">
      <c r="BK904751" s="2311"/>
    </row>
    <row r="904775" spans="63:63" x14ac:dyDescent="0.25">
      <c r="BK904775" s="2315"/>
    </row>
    <row r="904776" spans="63:63" x14ac:dyDescent="0.25">
      <c r="BK904776" s="2311"/>
    </row>
    <row r="904800" spans="63:63" x14ac:dyDescent="0.25">
      <c r="BK904800" s="2315"/>
    </row>
    <row r="904801" spans="63:63" x14ac:dyDescent="0.25">
      <c r="BK904801" s="2311"/>
    </row>
    <row r="904825" spans="63:63" x14ac:dyDescent="0.25">
      <c r="BK904825" s="2315"/>
    </row>
    <row r="904826" spans="63:63" x14ac:dyDescent="0.25">
      <c r="BK904826" s="2311"/>
    </row>
    <row r="904850" spans="63:63" x14ac:dyDescent="0.25">
      <c r="BK904850" s="2315"/>
    </row>
    <row r="904851" spans="63:63" x14ac:dyDescent="0.25">
      <c r="BK904851" s="2311"/>
    </row>
    <row r="904875" spans="63:63" x14ac:dyDescent="0.25">
      <c r="BK904875" s="2315"/>
    </row>
    <row r="904876" spans="63:63" x14ac:dyDescent="0.25">
      <c r="BK904876" s="2311"/>
    </row>
    <row r="904900" spans="63:63" x14ac:dyDescent="0.25">
      <c r="BK904900" s="2315"/>
    </row>
    <row r="904901" spans="63:63" x14ac:dyDescent="0.25">
      <c r="BK904901" s="2311"/>
    </row>
    <row r="904925" spans="63:63" x14ac:dyDescent="0.25">
      <c r="BK904925" s="2315"/>
    </row>
    <row r="904926" spans="63:63" x14ac:dyDescent="0.25">
      <c r="BK904926" s="2311"/>
    </row>
    <row r="904950" spans="63:63" x14ac:dyDescent="0.25">
      <c r="BK904950" s="2315"/>
    </row>
    <row r="904951" spans="63:63" x14ac:dyDescent="0.25">
      <c r="BK904951" s="2311"/>
    </row>
    <row r="904975" spans="63:63" x14ac:dyDescent="0.25">
      <c r="BK904975" s="2315"/>
    </row>
    <row r="904976" spans="63:63" x14ac:dyDescent="0.25">
      <c r="BK904976" s="2311"/>
    </row>
    <row r="905000" spans="63:63" x14ac:dyDescent="0.25">
      <c r="BK905000" s="2315"/>
    </row>
    <row r="905001" spans="63:63" x14ac:dyDescent="0.25">
      <c r="BK905001" s="2311"/>
    </row>
    <row r="905025" spans="63:63" x14ac:dyDescent="0.25">
      <c r="BK905025" s="2315"/>
    </row>
    <row r="905026" spans="63:63" x14ac:dyDescent="0.25">
      <c r="BK905026" s="2311"/>
    </row>
    <row r="905050" spans="63:63" x14ac:dyDescent="0.25">
      <c r="BK905050" s="2315"/>
    </row>
    <row r="905051" spans="63:63" x14ac:dyDescent="0.25">
      <c r="BK905051" s="2311"/>
    </row>
    <row r="905075" spans="63:63" x14ac:dyDescent="0.25">
      <c r="BK905075" s="2315"/>
    </row>
    <row r="905076" spans="63:63" x14ac:dyDescent="0.25">
      <c r="BK905076" s="2311"/>
    </row>
    <row r="905100" spans="63:63" x14ac:dyDescent="0.25">
      <c r="BK905100" s="2315"/>
    </row>
    <row r="905101" spans="63:63" x14ac:dyDescent="0.25">
      <c r="BK905101" s="2311"/>
    </row>
    <row r="905125" spans="63:63" x14ac:dyDescent="0.25">
      <c r="BK905125" s="2315"/>
    </row>
    <row r="905126" spans="63:63" x14ac:dyDescent="0.25">
      <c r="BK905126" s="2311"/>
    </row>
    <row r="905150" spans="63:63" x14ac:dyDescent="0.25">
      <c r="BK905150" s="2315"/>
    </row>
    <row r="905151" spans="63:63" x14ac:dyDescent="0.25">
      <c r="BK905151" s="2311"/>
    </row>
    <row r="905175" spans="63:63" x14ac:dyDescent="0.25">
      <c r="BK905175" s="2315"/>
    </row>
    <row r="905176" spans="63:63" x14ac:dyDescent="0.25">
      <c r="BK905176" s="2311"/>
    </row>
    <row r="905200" spans="63:63" x14ac:dyDescent="0.25">
      <c r="BK905200" s="2315"/>
    </row>
    <row r="905201" spans="63:63" x14ac:dyDescent="0.25">
      <c r="BK905201" s="2311"/>
    </row>
    <row r="905225" spans="63:63" x14ac:dyDescent="0.25">
      <c r="BK905225" s="2315"/>
    </row>
    <row r="905226" spans="63:63" x14ac:dyDescent="0.25">
      <c r="BK905226" s="2311"/>
    </row>
    <row r="905250" spans="63:63" x14ac:dyDescent="0.25">
      <c r="BK905250" s="2315"/>
    </row>
    <row r="905251" spans="63:63" x14ac:dyDescent="0.25">
      <c r="BK905251" s="2311"/>
    </row>
    <row r="905275" spans="63:63" x14ac:dyDescent="0.25">
      <c r="BK905275" s="2315"/>
    </row>
    <row r="905276" spans="63:63" x14ac:dyDescent="0.25">
      <c r="BK905276" s="2311"/>
    </row>
    <row r="905300" spans="63:63" x14ac:dyDescent="0.25">
      <c r="BK905300" s="2315"/>
    </row>
    <row r="905301" spans="63:63" x14ac:dyDescent="0.25">
      <c r="BK905301" s="2311"/>
    </row>
    <row r="905325" spans="63:63" x14ac:dyDescent="0.25">
      <c r="BK905325" s="2315"/>
    </row>
    <row r="905326" spans="63:63" x14ac:dyDescent="0.25">
      <c r="BK905326" s="2311"/>
    </row>
    <row r="905350" spans="63:63" x14ac:dyDescent="0.25">
      <c r="BK905350" s="2315"/>
    </row>
    <row r="905351" spans="63:63" x14ac:dyDescent="0.25">
      <c r="BK905351" s="2311"/>
    </row>
    <row r="905375" spans="63:63" x14ac:dyDescent="0.25">
      <c r="BK905375" s="2315"/>
    </row>
    <row r="905376" spans="63:63" x14ac:dyDescent="0.25">
      <c r="BK905376" s="2311"/>
    </row>
    <row r="905400" spans="63:63" x14ac:dyDescent="0.25">
      <c r="BK905400" s="2315"/>
    </row>
    <row r="905401" spans="63:63" x14ac:dyDescent="0.25">
      <c r="BK905401" s="2311"/>
    </row>
    <row r="905425" spans="63:63" x14ac:dyDescent="0.25">
      <c r="BK905425" s="2315"/>
    </row>
    <row r="905426" spans="63:63" x14ac:dyDescent="0.25">
      <c r="BK905426" s="2311"/>
    </row>
    <row r="905450" spans="63:63" x14ac:dyDescent="0.25">
      <c r="BK905450" s="2315"/>
    </row>
    <row r="905451" spans="63:63" x14ac:dyDescent="0.25">
      <c r="BK905451" s="2311"/>
    </row>
    <row r="905475" spans="63:63" x14ac:dyDescent="0.25">
      <c r="BK905475" s="2315"/>
    </row>
    <row r="905476" spans="63:63" x14ac:dyDescent="0.25">
      <c r="BK905476" s="2311"/>
    </row>
    <row r="905500" spans="63:63" x14ac:dyDescent="0.25">
      <c r="BK905500" s="2315"/>
    </row>
    <row r="905501" spans="63:63" x14ac:dyDescent="0.25">
      <c r="BK905501" s="2311"/>
    </row>
    <row r="905525" spans="63:63" x14ac:dyDescent="0.25">
      <c r="BK905525" s="2315"/>
    </row>
    <row r="905526" spans="63:63" x14ac:dyDescent="0.25">
      <c r="BK905526" s="2311"/>
    </row>
    <row r="905550" spans="63:63" x14ac:dyDescent="0.25">
      <c r="BK905550" s="2315"/>
    </row>
    <row r="905551" spans="63:63" x14ac:dyDescent="0.25">
      <c r="BK905551" s="2311"/>
    </row>
    <row r="905575" spans="63:63" x14ac:dyDescent="0.25">
      <c r="BK905575" s="2315"/>
    </row>
    <row r="905576" spans="63:63" x14ac:dyDescent="0.25">
      <c r="BK905576" s="2311"/>
    </row>
    <row r="905600" spans="63:63" x14ac:dyDescent="0.25">
      <c r="BK905600" s="2315"/>
    </row>
    <row r="905601" spans="63:63" x14ac:dyDescent="0.25">
      <c r="BK905601" s="2311"/>
    </row>
    <row r="905625" spans="63:63" x14ac:dyDescent="0.25">
      <c r="BK905625" s="2315"/>
    </row>
    <row r="905626" spans="63:63" x14ac:dyDescent="0.25">
      <c r="BK905626" s="2311"/>
    </row>
    <row r="905650" spans="63:63" x14ac:dyDescent="0.25">
      <c r="BK905650" s="2315"/>
    </row>
    <row r="905651" spans="63:63" x14ac:dyDescent="0.25">
      <c r="BK905651" s="2311"/>
    </row>
    <row r="905675" spans="63:63" x14ac:dyDescent="0.25">
      <c r="BK905675" s="2315"/>
    </row>
    <row r="905676" spans="63:63" x14ac:dyDescent="0.25">
      <c r="BK905676" s="2311"/>
    </row>
    <row r="905700" spans="63:63" x14ac:dyDescent="0.25">
      <c r="BK905700" s="2315"/>
    </row>
    <row r="905701" spans="63:63" x14ac:dyDescent="0.25">
      <c r="BK905701" s="2311"/>
    </row>
    <row r="905725" spans="63:63" x14ac:dyDescent="0.25">
      <c r="BK905725" s="2315"/>
    </row>
    <row r="905726" spans="63:63" x14ac:dyDescent="0.25">
      <c r="BK905726" s="2311"/>
    </row>
    <row r="905750" spans="63:63" x14ac:dyDescent="0.25">
      <c r="BK905750" s="2315"/>
    </row>
    <row r="905751" spans="63:63" x14ac:dyDescent="0.25">
      <c r="BK905751" s="2311"/>
    </row>
    <row r="905775" spans="63:63" x14ac:dyDescent="0.25">
      <c r="BK905775" s="2315"/>
    </row>
    <row r="905776" spans="63:63" x14ac:dyDescent="0.25">
      <c r="BK905776" s="2311"/>
    </row>
    <row r="905800" spans="63:63" x14ac:dyDescent="0.25">
      <c r="BK905800" s="2315"/>
    </row>
    <row r="905801" spans="63:63" x14ac:dyDescent="0.25">
      <c r="BK905801" s="2311"/>
    </row>
    <row r="905825" spans="63:63" x14ac:dyDescent="0.25">
      <c r="BK905825" s="2315"/>
    </row>
    <row r="905826" spans="63:63" x14ac:dyDescent="0.25">
      <c r="BK905826" s="2311"/>
    </row>
    <row r="905850" spans="63:63" x14ac:dyDescent="0.25">
      <c r="BK905850" s="2315"/>
    </row>
    <row r="905851" spans="63:63" x14ac:dyDescent="0.25">
      <c r="BK905851" s="2311"/>
    </row>
    <row r="905875" spans="63:63" x14ac:dyDescent="0.25">
      <c r="BK905875" s="2315"/>
    </row>
    <row r="905876" spans="63:63" x14ac:dyDescent="0.25">
      <c r="BK905876" s="2311"/>
    </row>
    <row r="905900" spans="63:63" x14ac:dyDescent="0.25">
      <c r="BK905900" s="2315"/>
    </row>
    <row r="905901" spans="63:63" x14ac:dyDescent="0.25">
      <c r="BK905901" s="2311"/>
    </row>
    <row r="905925" spans="63:63" x14ac:dyDescent="0.25">
      <c r="BK905925" s="2315"/>
    </row>
    <row r="905926" spans="63:63" x14ac:dyDescent="0.25">
      <c r="BK905926" s="2311"/>
    </row>
    <row r="905950" spans="63:63" x14ac:dyDescent="0.25">
      <c r="BK905950" s="2315"/>
    </row>
    <row r="905951" spans="63:63" x14ac:dyDescent="0.25">
      <c r="BK905951" s="2311"/>
    </row>
    <row r="905975" spans="63:63" x14ac:dyDescent="0.25">
      <c r="BK905975" s="2315"/>
    </row>
    <row r="905976" spans="63:63" x14ac:dyDescent="0.25">
      <c r="BK905976" s="2311"/>
    </row>
    <row r="906000" spans="63:63" x14ac:dyDescent="0.25">
      <c r="BK906000" s="2315"/>
    </row>
    <row r="906001" spans="63:63" x14ac:dyDescent="0.25">
      <c r="BK906001" s="2311"/>
    </row>
    <row r="906025" spans="63:63" x14ac:dyDescent="0.25">
      <c r="BK906025" s="2315"/>
    </row>
    <row r="906026" spans="63:63" x14ac:dyDescent="0.25">
      <c r="BK906026" s="2311"/>
    </row>
    <row r="906050" spans="63:63" x14ac:dyDescent="0.25">
      <c r="BK906050" s="2315"/>
    </row>
    <row r="906051" spans="63:63" x14ac:dyDescent="0.25">
      <c r="BK906051" s="2311"/>
    </row>
    <row r="906075" spans="63:63" x14ac:dyDescent="0.25">
      <c r="BK906075" s="2315"/>
    </row>
    <row r="906076" spans="63:63" x14ac:dyDescent="0.25">
      <c r="BK906076" s="2311"/>
    </row>
    <row r="906100" spans="63:63" x14ac:dyDescent="0.25">
      <c r="BK906100" s="2315"/>
    </row>
    <row r="906101" spans="63:63" x14ac:dyDescent="0.25">
      <c r="BK906101" s="2311"/>
    </row>
    <row r="906125" spans="63:63" x14ac:dyDescent="0.25">
      <c r="BK906125" s="2315"/>
    </row>
    <row r="906126" spans="63:63" x14ac:dyDescent="0.25">
      <c r="BK906126" s="2311"/>
    </row>
    <row r="906150" spans="63:63" x14ac:dyDescent="0.25">
      <c r="BK906150" s="2315"/>
    </row>
    <row r="906151" spans="63:63" x14ac:dyDescent="0.25">
      <c r="BK906151" s="2311"/>
    </row>
    <row r="906175" spans="63:63" x14ac:dyDescent="0.25">
      <c r="BK906175" s="2315"/>
    </row>
    <row r="906176" spans="63:63" x14ac:dyDescent="0.25">
      <c r="BK906176" s="2311"/>
    </row>
    <row r="906200" spans="63:63" x14ac:dyDescent="0.25">
      <c r="BK906200" s="2315"/>
    </row>
    <row r="906201" spans="63:63" x14ac:dyDescent="0.25">
      <c r="BK906201" s="2311"/>
    </row>
    <row r="906225" spans="63:63" x14ac:dyDescent="0.25">
      <c r="BK906225" s="2315"/>
    </row>
    <row r="906226" spans="63:63" x14ac:dyDescent="0.25">
      <c r="BK906226" s="2311"/>
    </row>
    <row r="906250" spans="63:63" x14ac:dyDescent="0.25">
      <c r="BK906250" s="2315"/>
    </row>
    <row r="906251" spans="63:63" x14ac:dyDescent="0.25">
      <c r="BK906251" s="2311"/>
    </row>
    <row r="906275" spans="63:63" x14ac:dyDescent="0.25">
      <c r="BK906275" s="2315"/>
    </row>
    <row r="906276" spans="63:63" x14ac:dyDescent="0.25">
      <c r="BK906276" s="2311"/>
    </row>
    <row r="906300" spans="63:63" x14ac:dyDescent="0.25">
      <c r="BK906300" s="2315"/>
    </row>
    <row r="906301" spans="63:63" x14ac:dyDescent="0.25">
      <c r="BK906301" s="2311"/>
    </row>
    <row r="906325" spans="63:63" x14ac:dyDescent="0.25">
      <c r="BK906325" s="2315"/>
    </row>
    <row r="906326" spans="63:63" x14ac:dyDescent="0.25">
      <c r="BK906326" s="2311"/>
    </row>
    <row r="906350" spans="63:63" x14ac:dyDescent="0.25">
      <c r="BK906350" s="2315"/>
    </row>
    <row r="906351" spans="63:63" x14ac:dyDescent="0.25">
      <c r="BK906351" s="2311"/>
    </row>
    <row r="906375" spans="63:63" x14ac:dyDescent="0.25">
      <c r="BK906375" s="2315"/>
    </row>
    <row r="906376" spans="63:63" x14ac:dyDescent="0.25">
      <c r="BK906376" s="2311"/>
    </row>
    <row r="906400" spans="63:63" x14ac:dyDescent="0.25">
      <c r="BK906400" s="2315"/>
    </row>
    <row r="906401" spans="63:63" x14ac:dyDescent="0.25">
      <c r="BK906401" s="2311"/>
    </row>
    <row r="906425" spans="63:63" x14ac:dyDescent="0.25">
      <c r="BK906425" s="2315"/>
    </row>
    <row r="906426" spans="63:63" x14ac:dyDescent="0.25">
      <c r="BK906426" s="2311"/>
    </row>
    <row r="906450" spans="63:63" x14ac:dyDescent="0.25">
      <c r="BK906450" s="2315"/>
    </row>
    <row r="906451" spans="63:63" x14ac:dyDescent="0.25">
      <c r="BK906451" s="2311"/>
    </row>
    <row r="906475" spans="63:63" x14ac:dyDescent="0.25">
      <c r="BK906475" s="2315"/>
    </row>
    <row r="906476" spans="63:63" x14ac:dyDescent="0.25">
      <c r="BK906476" s="2311"/>
    </row>
    <row r="906500" spans="63:63" x14ac:dyDescent="0.25">
      <c r="BK906500" s="2315"/>
    </row>
    <row r="906501" spans="63:63" x14ac:dyDescent="0.25">
      <c r="BK906501" s="2311"/>
    </row>
    <row r="906525" spans="63:63" x14ac:dyDescent="0.25">
      <c r="BK906525" s="2315"/>
    </row>
    <row r="906526" spans="63:63" x14ac:dyDescent="0.25">
      <c r="BK906526" s="2311"/>
    </row>
    <row r="906550" spans="63:63" x14ac:dyDescent="0.25">
      <c r="BK906550" s="2315"/>
    </row>
    <row r="906551" spans="63:63" x14ac:dyDescent="0.25">
      <c r="BK906551" s="2311"/>
    </row>
    <row r="906575" spans="63:63" x14ac:dyDescent="0.25">
      <c r="BK906575" s="2315"/>
    </row>
    <row r="906576" spans="63:63" x14ac:dyDescent="0.25">
      <c r="BK906576" s="2311"/>
    </row>
    <row r="906600" spans="63:63" x14ac:dyDescent="0.25">
      <c r="BK906600" s="2315"/>
    </row>
    <row r="906601" spans="63:63" x14ac:dyDescent="0.25">
      <c r="BK906601" s="2311"/>
    </row>
    <row r="906625" spans="63:63" x14ac:dyDescent="0.25">
      <c r="BK906625" s="2315"/>
    </row>
    <row r="906626" spans="63:63" x14ac:dyDescent="0.25">
      <c r="BK906626" s="2311"/>
    </row>
    <row r="906650" spans="63:63" x14ac:dyDescent="0.25">
      <c r="BK906650" s="2315"/>
    </row>
    <row r="906651" spans="63:63" x14ac:dyDescent="0.25">
      <c r="BK906651" s="2311"/>
    </row>
    <row r="906675" spans="63:63" x14ac:dyDescent="0.25">
      <c r="BK906675" s="2315"/>
    </row>
    <row r="906676" spans="63:63" x14ac:dyDescent="0.25">
      <c r="BK906676" s="2311"/>
    </row>
    <row r="906700" spans="63:63" x14ac:dyDescent="0.25">
      <c r="BK906700" s="2315"/>
    </row>
    <row r="906701" spans="63:63" x14ac:dyDescent="0.25">
      <c r="BK906701" s="2311"/>
    </row>
    <row r="906725" spans="63:63" x14ac:dyDescent="0.25">
      <c r="BK906725" s="2315"/>
    </row>
    <row r="906726" spans="63:63" x14ac:dyDescent="0.25">
      <c r="BK906726" s="2311"/>
    </row>
    <row r="906750" spans="63:63" x14ac:dyDescent="0.25">
      <c r="BK906750" s="2315"/>
    </row>
    <row r="906751" spans="63:63" x14ac:dyDescent="0.25">
      <c r="BK906751" s="2311"/>
    </row>
    <row r="906775" spans="63:63" x14ac:dyDescent="0.25">
      <c r="BK906775" s="2315"/>
    </row>
    <row r="906776" spans="63:63" x14ac:dyDescent="0.25">
      <c r="BK906776" s="2311"/>
    </row>
    <row r="906800" spans="63:63" x14ac:dyDescent="0.25">
      <c r="BK906800" s="2315"/>
    </row>
    <row r="906801" spans="63:63" x14ac:dyDescent="0.25">
      <c r="BK906801" s="2311"/>
    </row>
    <row r="906825" spans="63:63" x14ac:dyDescent="0.25">
      <c r="BK906825" s="2315"/>
    </row>
    <row r="906826" spans="63:63" x14ac:dyDescent="0.25">
      <c r="BK906826" s="2311"/>
    </row>
    <row r="906850" spans="63:63" x14ac:dyDescent="0.25">
      <c r="BK906850" s="2315"/>
    </row>
    <row r="906851" spans="63:63" x14ac:dyDescent="0.25">
      <c r="BK906851" s="2311"/>
    </row>
    <row r="906875" spans="63:63" x14ac:dyDescent="0.25">
      <c r="BK906875" s="2315"/>
    </row>
    <row r="906876" spans="63:63" x14ac:dyDescent="0.25">
      <c r="BK906876" s="2311"/>
    </row>
    <row r="906900" spans="63:63" x14ac:dyDescent="0.25">
      <c r="BK906900" s="2315"/>
    </row>
    <row r="906901" spans="63:63" x14ac:dyDescent="0.25">
      <c r="BK906901" s="2311"/>
    </row>
    <row r="906925" spans="63:63" x14ac:dyDescent="0.25">
      <c r="BK906925" s="2315"/>
    </row>
    <row r="906926" spans="63:63" x14ac:dyDescent="0.25">
      <c r="BK906926" s="2311"/>
    </row>
    <row r="906950" spans="63:63" x14ac:dyDescent="0.25">
      <c r="BK906950" s="2315"/>
    </row>
    <row r="906951" spans="63:63" x14ac:dyDescent="0.25">
      <c r="BK906951" s="2311"/>
    </row>
    <row r="906975" spans="63:63" x14ac:dyDescent="0.25">
      <c r="BK906975" s="2315"/>
    </row>
    <row r="906976" spans="63:63" x14ac:dyDescent="0.25">
      <c r="BK906976" s="2311"/>
    </row>
    <row r="907000" spans="63:63" x14ac:dyDescent="0.25">
      <c r="BK907000" s="2315"/>
    </row>
    <row r="907001" spans="63:63" x14ac:dyDescent="0.25">
      <c r="BK907001" s="2311"/>
    </row>
    <row r="907025" spans="63:63" x14ac:dyDescent="0.25">
      <c r="BK907025" s="2315"/>
    </row>
    <row r="907026" spans="63:63" x14ac:dyDescent="0.25">
      <c r="BK907026" s="2311"/>
    </row>
    <row r="907050" spans="63:63" x14ac:dyDescent="0.25">
      <c r="BK907050" s="2315"/>
    </row>
    <row r="907051" spans="63:63" x14ac:dyDescent="0.25">
      <c r="BK907051" s="2311"/>
    </row>
    <row r="907075" spans="63:63" x14ac:dyDescent="0.25">
      <c r="BK907075" s="2315"/>
    </row>
    <row r="907076" spans="63:63" x14ac:dyDescent="0.25">
      <c r="BK907076" s="2311"/>
    </row>
    <row r="907100" spans="63:63" x14ac:dyDescent="0.25">
      <c r="BK907100" s="2315"/>
    </row>
    <row r="907101" spans="63:63" x14ac:dyDescent="0.25">
      <c r="BK907101" s="2311"/>
    </row>
    <row r="907125" spans="63:63" x14ac:dyDescent="0.25">
      <c r="BK907125" s="2315"/>
    </row>
    <row r="907126" spans="63:63" x14ac:dyDescent="0.25">
      <c r="BK907126" s="2311"/>
    </row>
    <row r="907150" spans="63:63" x14ac:dyDescent="0.25">
      <c r="BK907150" s="2315"/>
    </row>
    <row r="907151" spans="63:63" x14ac:dyDescent="0.25">
      <c r="BK907151" s="2311"/>
    </row>
    <row r="907175" spans="63:63" x14ac:dyDescent="0.25">
      <c r="BK907175" s="2315"/>
    </row>
    <row r="907176" spans="63:63" x14ac:dyDescent="0.25">
      <c r="BK907176" s="2311"/>
    </row>
    <row r="907200" spans="63:63" x14ac:dyDescent="0.25">
      <c r="BK907200" s="2315"/>
    </row>
    <row r="907201" spans="63:63" x14ac:dyDescent="0.25">
      <c r="BK907201" s="2311"/>
    </row>
    <row r="907225" spans="63:63" x14ac:dyDescent="0.25">
      <c r="BK907225" s="2315"/>
    </row>
    <row r="907226" spans="63:63" x14ac:dyDescent="0.25">
      <c r="BK907226" s="2311"/>
    </row>
    <row r="907250" spans="63:63" x14ac:dyDescent="0.25">
      <c r="BK907250" s="2315"/>
    </row>
    <row r="907251" spans="63:63" x14ac:dyDescent="0.25">
      <c r="BK907251" s="2311"/>
    </row>
    <row r="907275" spans="63:63" x14ac:dyDescent="0.25">
      <c r="BK907275" s="2315"/>
    </row>
    <row r="907276" spans="63:63" x14ac:dyDescent="0.25">
      <c r="BK907276" s="2311"/>
    </row>
    <row r="907300" spans="63:63" x14ac:dyDescent="0.25">
      <c r="BK907300" s="2315"/>
    </row>
    <row r="907301" spans="63:63" x14ac:dyDescent="0.25">
      <c r="BK907301" s="2311"/>
    </row>
    <row r="907325" spans="63:63" x14ac:dyDescent="0.25">
      <c r="BK907325" s="2315"/>
    </row>
    <row r="907326" spans="63:63" x14ac:dyDescent="0.25">
      <c r="BK907326" s="2311"/>
    </row>
    <row r="907350" spans="63:63" x14ac:dyDescent="0.25">
      <c r="BK907350" s="2315"/>
    </row>
    <row r="907351" spans="63:63" x14ac:dyDescent="0.25">
      <c r="BK907351" s="2311"/>
    </row>
    <row r="907375" spans="63:63" x14ac:dyDescent="0.25">
      <c r="BK907375" s="2315"/>
    </row>
    <row r="907376" spans="63:63" x14ac:dyDescent="0.25">
      <c r="BK907376" s="2311"/>
    </row>
    <row r="907400" spans="63:63" x14ac:dyDescent="0.25">
      <c r="BK907400" s="2315"/>
    </row>
    <row r="907401" spans="63:63" x14ac:dyDescent="0.25">
      <c r="BK907401" s="2311"/>
    </row>
    <row r="907425" spans="63:63" x14ac:dyDescent="0.25">
      <c r="BK907425" s="2315"/>
    </row>
    <row r="907426" spans="63:63" x14ac:dyDescent="0.25">
      <c r="BK907426" s="2311"/>
    </row>
    <row r="907450" spans="63:63" x14ac:dyDescent="0.25">
      <c r="BK907450" s="2315"/>
    </row>
    <row r="907451" spans="63:63" x14ac:dyDescent="0.25">
      <c r="BK907451" s="2311"/>
    </row>
    <row r="907475" spans="63:63" x14ac:dyDescent="0.25">
      <c r="BK907475" s="2315"/>
    </row>
    <row r="907476" spans="63:63" x14ac:dyDescent="0.25">
      <c r="BK907476" s="2311"/>
    </row>
    <row r="907500" spans="63:63" x14ac:dyDescent="0.25">
      <c r="BK907500" s="2315"/>
    </row>
    <row r="907501" spans="63:63" x14ac:dyDescent="0.25">
      <c r="BK907501" s="2311"/>
    </row>
    <row r="907525" spans="63:63" x14ac:dyDescent="0.25">
      <c r="BK907525" s="2315"/>
    </row>
    <row r="907526" spans="63:63" x14ac:dyDescent="0.25">
      <c r="BK907526" s="2311"/>
    </row>
    <row r="907550" spans="63:63" x14ac:dyDescent="0.25">
      <c r="BK907550" s="2315"/>
    </row>
    <row r="907551" spans="63:63" x14ac:dyDescent="0.25">
      <c r="BK907551" s="2311"/>
    </row>
    <row r="907575" spans="63:63" x14ac:dyDescent="0.25">
      <c r="BK907575" s="2315"/>
    </row>
    <row r="907576" spans="63:63" x14ac:dyDescent="0.25">
      <c r="BK907576" s="2311"/>
    </row>
    <row r="907600" spans="63:63" x14ac:dyDescent="0.25">
      <c r="BK907600" s="2315"/>
    </row>
    <row r="907601" spans="63:63" x14ac:dyDescent="0.25">
      <c r="BK907601" s="2311"/>
    </row>
    <row r="907625" spans="63:63" x14ac:dyDescent="0.25">
      <c r="BK907625" s="2315"/>
    </row>
    <row r="907626" spans="63:63" x14ac:dyDescent="0.25">
      <c r="BK907626" s="2311"/>
    </row>
    <row r="907650" spans="63:63" x14ac:dyDescent="0.25">
      <c r="BK907650" s="2315"/>
    </row>
    <row r="907651" spans="63:63" x14ac:dyDescent="0.25">
      <c r="BK907651" s="2311"/>
    </row>
    <row r="907675" spans="63:63" x14ac:dyDescent="0.25">
      <c r="BK907675" s="2315"/>
    </row>
    <row r="907676" spans="63:63" x14ac:dyDescent="0.25">
      <c r="BK907676" s="2311"/>
    </row>
    <row r="907700" spans="63:63" x14ac:dyDescent="0.25">
      <c r="BK907700" s="2315"/>
    </row>
    <row r="907701" spans="63:63" x14ac:dyDescent="0.25">
      <c r="BK907701" s="2311"/>
    </row>
    <row r="907725" spans="63:63" x14ac:dyDescent="0.25">
      <c r="BK907725" s="2315"/>
    </row>
    <row r="907726" spans="63:63" x14ac:dyDescent="0.25">
      <c r="BK907726" s="2311"/>
    </row>
    <row r="907750" spans="63:63" x14ac:dyDescent="0.25">
      <c r="BK907750" s="2315"/>
    </row>
    <row r="907751" spans="63:63" x14ac:dyDescent="0.25">
      <c r="BK907751" s="2311"/>
    </row>
    <row r="907775" spans="63:63" x14ac:dyDescent="0.25">
      <c r="BK907775" s="2315"/>
    </row>
    <row r="907776" spans="63:63" x14ac:dyDescent="0.25">
      <c r="BK907776" s="2311"/>
    </row>
    <row r="907800" spans="63:63" x14ac:dyDescent="0.25">
      <c r="BK907800" s="2315"/>
    </row>
    <row r="907801" spans="63:63" x14ac:dyDescent="0.25">
      <c r="BK907801" s="2311"/>
    </row>
    <row r="907825" spans="63:63" x14ac:dyDescent="0.25">
      <c r="BK907825" s="2315"/>
    </row>
    <row r="907826" spans="63:63" x14ac:dyDescent="0.25">
      <c r="BK907826" s="2311"/>
    </row>
    <row r="907850" spans="63:63" x14ac:dyDescent="0.25">
      <c r="BK907850" s="2315"/>
    </row>
    <row r="907851" spans="63:63" x14ac:dyDescent="0.25">
      <c r="BK907851" s="2311"/>
    </row>
    <row r="907875" spans="63:63" x14ac:dyDescent="0.25">
      <c r="BK907875" s="2315"/>
    </row>
    <row r="907876" spans="63:63" x14ac:dyDescent="0.25">
      <c r="BK907876" s="2311"/>
    </row>
    <row r="907900" spans="63:63" x14ac:dyDescent="0.25">
      <c r="BK907900" s="2315"/>
    </row>
    <row r="907901" spans="63:63" x14ac:dyDescent="0.25">
      <c r="BK907901" s="2311"/>
    </row>
    <row r="907925" spans="63:63" x14ac:dyDescent="0.25">
      <c r="BK907925" s="2315"/>
    </row>
    <row r="907926" spans="63:63" x14ac:dyDescent="0.25">
      <c r="BK907926" s="2311"/>
    </row>
    <row r="907950" spans="63:63" x14ac:dyDescent="0.25">
      <c r="BK907950" s="2315"/>
    </row>
    <row r="907951" spans="63:63" x14ac:dyDescent="0.25">
      <c r="BK907951" s="2311"/>
    </row>
    <row r="907975" spans="63:63" x14ac:dyDescent="0.25">
      <c r="BK907975" s="2315"/>
    </row>
    <row r="907976" spans="63:63" x14ac:dyDescent="0.25">
      <c r="BK907976" s="2311"/>
    </row>
    <row r="908000" spans="63:63" x14ac:dyDescent="0.25">
      <c r="BK908000" s="2315"/>
    </row>
    <row r="908001" spans="63:63" x14ac:dyDescent="0.25">
      <c r="BK908001" s="2311"/>
    </row>
    <row r="908025" spans="63:63" x14ac:dyDescent="0.25">
      <c r="BK908025" s="2315"/>
    </row>
    <row r="908026" spans="63:63" x14ac:dyDescent="0.25">
      <c r="BK908026" s="2311"/>
    </row>
    <row r="908050" spans="63:63" x14ac:dyDescent="0.25">
      <c r="BK908050" s="2315"/>
    </row>
    <row r="908051" spans="63:63" x14ac:dyDescent="0.25">
      <c r="BK908051" s="2311"/>
    </row>
    <row r="908075" spans="63:63" x14ac:dyDescent="0.25">
      <c r="BK908075" s="2315"/>
    </row>
    <row r="908076" spans="63:63" x14ac:dyDescent="0.25">
      <c r="BK908076" s="2311"/>
    </row>
    <row r="908100" spans="63:63" x14ac:dyDescent="0.25">
      <c r="BK908100" s="2315"/>
    </row>
    <row r="908101" spans="63:63" x14ac:dyDescent="0.25">
      <c r="BK908101" s="2311"/>
    </row>
    <row r="908125" spans="63:63" x14ac:dyDescent="0.25">
      <c r="BK908125" s="2315"/>
    </row>
    <row r="908126" spans="63:63" x14ac:dyDescent="0.25">
      <c r="BK908126" s="2311"/>
    </row>
    <row r="908150" spans="63:63" x14ac:dyDescent="0.25">
      <c r="BK908150" s="2315"/>
    </row>
    <row r="908151" spans="63:63" x14ac:dyDescent="0.25">
      <c r="BK908151" s="2311"/>
    </row>
    <row r="908175" spans="63:63" x14ac:dyDescent="0.25">
      <c r="BK908175" s="2315"/>
    </row>
    <row r="908176" spans="63:63" x14ac:dyDescent="0.25">
      <c r="BK908176" s="2311"/>
    </row>
    <row r="908200" spans="63:63" x14ac:dyDescent="0.25">
      <c r="BK908200" s="2315"/>
    </row>
    <row r="908201" spans="63:63" x14ac:dyDescent="0.25">
      <c r="BK908201" s="2311"/>
    </row>
    <row r="908225" spans="63:63" x14ac:dyDescent="0.25">
      <c r="BK908225" s="2315"/>
    </row>
    <row r="908226" spans="63:63" x14ac:dyDescent="0.25">
      <c r="BK908226" s="2311"/>
    </row>
    <row r="908250" spans="63:63" x14ac:dyDescent="0.25">
      <c r="BK908250" s="2315"/>
    </row>
    <row r="908251" spans="63:63" x14ac:dyDescent="0.25">
      <c r="BK908251" s="2311"/>
    </row>
    <row r="908275" spans="63:63" x14ac:dyDescent="0.25">
      <c r="BK908275" s="2315"/>
    </row>
    <row r="908276" spans="63:63" x14ac:dyDescent="0.25">
      <c r="BK908276" s="2311"/>
    </row>
    <row r="908300" spans="63:63" x14ac:dyDescent="0.25">
      <c r="BK908300" s="2315"/>
    </row>
    <row r="908301" spans="63:63" x14ac:dyDescent="0.25">
      <c r="BK908301" s="2311"/>
    </row>
    <row r="908325" spans="63:63" x14ac:dyDescent="0.25">
      <c r="BK908325" s="2315"/>
    </row>
    <row r="908326" spans="63:63" x14ac:dyDescent="0.25">
      <c r="BK908326" s="2311"/>
    </row>
    <row r="908350" spans="63:63" x14ac:dyDescent="0.25">
      <c r="BK908350" s="2315"/>
    </row>
    <row r="908351" spans="63:63" x14ac:dyDescent="0.25">
      <c r="BK908351" s="2311"/>
    </row>
    <row r="908375" spans="63:63" x14ac:dyDescent="0.25">
      <c r="BK908375" s="2315"/>
    </row>
    <row r="908376" spans="63:63" x14ac:dyDescent="0.25">
      <c r="BK908376" s="2311"/>
    </row>
    <row r="908400" spans="63:63" x14ac:dyDescent="0.25">
      <c r="BK908400" s="2315"/>
    </row>
    <row r="908401" spans="63:63" x14ac:dyDescent="0.25">
      <c r="BK908401" s="2311"/>
    </row>
    <row r="908425" spans="63:63" x14ac:dyDescent="0.25">
      <c r="BK908425" s="2315"/>
    </row>
    <row r="908426" spans="63:63" x14ac:dyDescent="0.25">
      <c r="BK908426" s="2311"/>
    </row>
    <row r="908450" spans="63:63" x14ac:dyDescent="0.25">
      <c r="BK908450" s="2315"/>
    </row>
    <row r="908451" spans="63:63" x14ac:dyDescent="0.25">
      <c r="BK908451" s="2311"/>
    </row>
    <row r="908475" spans="63:63" x14ac:dyDescent="0.25">
      <c r="BK908475" s="2315"/>
    </row>
    <row r="908476" spans="63:63" x14ac:dyDescent="0.25">
      <c r="BK908476" s="2311"/>
    </row>
    <row r="908500" spans="63:63" x14ac:dyDescent="0.25">
      <c r="BK908500" s="2315"/>
    </row>
    <row r="908501" spans="63:63" x14ac:dyDescent="0.25">
      <c r="BK908501" s="2311"/>
    </row>
    <row r="908525" spans="63:63" x14ac:dyDescent="0.25">
      <c r="BK908525" s="2315"/>
    </row>
    <row r="908526" spans="63:63" x14ac:dyDescent="0.25">
      <c r="BK908526" s="2311"/>
    </row>
    <row r="908550" spans="63:63" x14ac:dyDescent="0.25">
      <c r="BK908550" s="2315"/>
    </row>
    <row r="908551" spans="63:63" x14ac:dyDescent="0.25">
      <c r="BK908551" s="2311"/>
    </row>
    <row r="908575" spans="63:63" x14ac:dyDescent="0.25">
      <c r="BK908575" s="2315"/>
    </row>
    <row r="908576" spans="63:63" x14ac:dyDescent="0.25">
      <c r="BK908576" s="2311"/>
    </row>
    <row r="908600" spans="63:63" x14ac:dyDescent="0.25">
      <c r="BK908600" s="2315"/>
    </row>
    <row r="908601" spans="63:63" x14ac:dyDescent="0.25">
      <c r="BK908601" s="2311"/>
    </row>
    <row r="908625" spans="63:63" x14ac:dyDescent="0.25">
      <c r="BK908625" s="2315"/>
    </row>
    <row r="908626" spans="63:63" x14ac:dyDescent="0.25">
      <c r="BK908626" s="2311"/>
    </row>
    <row r="908650" spans="63:63" x14ac:dyDescent="0.25">
      <c r="BK908650" s="2315"/>
    </row>
    <row r="908651" spans="63:63" x14ac:dyDescent="0.25">
      <c r="BK908651" s="2311"/>
    </row>
    <row r="908675" spans="63:63" x14ac:dyDescent="0.25">
      <c r="BK908675" s="2315"/>
    </row>
    <row r="908676" spans="63:63" x14ac:dyDescent="0.25">
      <c r="BK908676" s="2311"/>
    </row>
    <row r="908700" spans="63:63" x14ac:dyDescent="0.25">
      <c r="BK908700" s="2315"/>
    </row>
    <row r="908701" spans="63:63" x14ac:dyDescent="0.25">
      <c r="BK908701" s="2311"/>
    </row>
    <row r="908725" spans="63:63" x14ac:dyDescent="0.25">
      <c r="BK908725" s="2315"/>
    </row>
    <row r="908726" spans="63:63" x14ac:dyDescent="0.25">
      <c r="BK908726" s="2311"/>
    </row>
    <row r="908750" spans="63:63" x14ac:dyDescent="0.25">
      <c r="BK908750" s="2315"/>
    </row>
    <row r="908751" spans="63:63" x14ac:dyDescent="0.25">
      <c r="BK908751" s="2311"/>
    </row>
    <row r="908775" spans="63:63" x14ac:dyDescent="0.25">
      <c r="BK908775" s="2315"/>
    </row>
    <row r="908776" spans="63:63" x14ac:dyDescent="0.25">
      <c r="BK908776" s="2311"/>
    </row>
    <row r="908800" spans="63:63" x14ac:dyDescent="0.25">
      <c r="BK908800" s="2315"/>
    </row>
    <row r="908801" spans="63:63" x14ac:dyDescent="0.25">
      <c r="BK908801" s="2311"/>
    </row>
    <row r="908825" spans="63:63" x14ac:dyDescent="0.25">
      <c r="BK908825" s="2315"/>
    </row>
    <row r="908826" spans="63:63" x14ac:dyDescent="0.25">
      <c r="BK908826" s="2311"/>
    </row>
    <row r="908850" spans="63:63" x14ac:dyDescent="0.25">
      <c r="BK908850" s="2315"/>
    </row>
    <row r="908851" spans="63:63" x14ac:dyDescent="0.25">
      <c r="BK908851" s="2311"/>
    </row>
    <row r="908875" spans="63:63" x14ac:dyDescent="0.25">
      <c r="BK908875" s="2315"/>
    </row>
    <row r="908876" spans="63:63" x14ac:dyDescent="0.25">
      <c r="BK908876" s="2311"/>
    </row>
    <row r="908900" spans="63:63" x14ac:dyDescent="0.25">
      <c r="BK908900" s="2315"/>
    </row>
    <row r="908901" spans="63:63" x14ac:dyDescent="0.25">
      <c r="BK908901" s="2311"/>
    </row>
    <row r="908925" spans="63:63" x14ac:dyDescent="0.25">
      <c r="BK908925" s="2315"/>
    </row>
    <row r="908926" spans="63:63" x14ac:dyDescent="0.25">
      <c r="BK908926" s="2311"/>
    </row>
    <row r="908950" spans="63:63" x14ac:dyDescent="0.25">
      <c r="BK908950" s="2315"/>
    </row>
    <row r="908951" spans="63:63" x14ac:dyDescent="0.25">
      <c r="BK908951" s="2311"/>
    </row>
    <row r="908975" spans="63:63" x14ac:dyDescent="0.25">
      <c r="BK908975" s="2315"/>
    </row>
    <row r="908976" spans="63:63" x14ac:dyDescent="0.25">
      <c r="BK908976" s="2311"/>
    </row>
    <row r="909000" spans="63:63" x14ac:dyDescent="0.25">
      <c r="BK909000" s="2315"/>
    </row>
    <row r="909001" spans="63:63" x14ac:dyDescent="0.25">
      <c r="BK909001" s="2311"/>
    </row>
    <row r="909025" spans="63:63" x14ac:dyDescent="0.25">
      <c r="BK909025" s="2315"/>
    </row>
    <row r="909026" spans="63:63" x14ac:dyDescent="0.25">
      <c r="BK909026" s="2311"/>
    </row>
    <row r="909050" spans="63:63" x14ac:dyDescent="0.25">
      <c r="BK909050" s="2315"/>
    </row>
    <row r="909051" spans="63:63" x14ac:dyDescent="0.25">
      <c r="BK909051" s="2311"/>
    </row>
    <row r="909075" spans="63:63" x14ac:dyDescent="0.25">
      <c r="BK909075" s="2315"/>
    </row>
    <row r="909076" spans="63:63" x14ac:dyDescent="0.25">
      <c r="BK909076" s="2311"/>
    </row>
    <row r="909100" spans="63:63" x14ac:dyDescent="0.25">
      <c r="BK909100" s="2315"/>
    </row>
    <row r="909101" spans="63:63" x14ac:dyDescent="0.25">
      <c r="BK909101" s="2311"/>
    </row>
    <row r="909125" spans="63:63" x14ac:dyDescent="0.25">
      <c r="BK909125" s="2315"/>
    </row>
    <row r="909126" spans="63:63" x14ac:dyDescent="0.25">
      <c r="BK909126" s="2311"/>
    </row>
    <row r="909150" spans="63:63" x14ac:dyDescent="0.25">
      <c r="BK909150" s="2315"/>
    </row>
    <row r="909151" spans="63:63" x14ac:dyDescent="0.25">
      <c r="BK909151" s="2311"/>
    </row>
    <row r="909175" spans="63:63" x14ac:dyDescent="0.25">
      <c r="BK909175" s="2315"/>
    </row>
    <row r="909176" spans="63:63" x14ac:dyDescent="0.25">
      <c r="BK909176" s="2311"/>
    </row>
    <row r="909200" spans="63:63" x14ac:dyDescent="0.25">
      <c r="BK909200" s="2315"/>
    </row>
    <row r="909201" spans="63:63" x14ac:dyDescent="0.25">
      <c r="BK909201" s="2311"/>
    </row>
    <row r="909225" spans="63:63" x14ac:dyDescent="0.25">
      <c r="BK909225" s="2315"/>
    </row>
    <row r="909226" spans="63:63" x14ac:dyDescent="0.25">
      <c r="BK909226" s="2311"/>
    </row>
    <row r="909250" spans="63:63" x14ac:dyDescent="0.25">
      <c r="BK909250" s="2315"/>
    </row>
    <row r="909251" spans="63:63" x14ac:dyDescent="0.25">
      <c r="BK909251" s="2311"/>
    </row>
    <row r="909275" spans="63:63" x14ac:dyDescent="0.25">
      <c r="BK909275" s="2315"/>
    </row>
    <row r="909276" spans="63:63" x14ac:dyDescent="0.25">
      <c r="BK909276" s="2311"/>
    </row>
    <row r="909300" spans="63:63" x14ac:dyDescent="0.25">
      <c r="BK909300" s="2315"/>
    </row>
    <row r="909301" spans="63:63" x14ac:dyDescent="0.25">
      <c r="BK909301" s="2311"/>
    </row>
    <row r="909325" spans="63:63" x14ac:dyDescent="0.25">
      <c r="BK909325" s="2315"/>
    </row>
    <row r="909326" spans="63:63" x14ac:dyDescent="0.25">
      <c r="BK909326" s="2311"/>
    </row>
    <row r="909350" spans="63:63" x14ac:dyDescent="0.25">
      <c r="BK909350" s="2315"/>
    </row>
    <row r="909351" spans="63:63" x14ac:dyDescent="0.25">
      <c r="BK909351" s="2311"/>
    </row>
    <row r="909375" spans="63:63" x14ac:dyDescent="0.25">
      <c r="BK909375" s="2315"/>
    </row>
    <row r="909376" spans="63:63" x14ac:dyDescent="0.25">
      <c r="BK909376" s="2311"/>
    </row>
    <row r="909400" spans="63:63" x14ac:dyDescent="0.25">
      <c r="BK909400" s="2315"/>
    </row>
    <row r="909401" spans="63:63" x14ac:dyDescent="0.25">
      <c r="BK909401" s="2311"/>
    </row>
    <row r="909425" spans="63:63" x14ac:dyDescent="0.25">
      <c r="BK909425" s="2315"/>
    </row>
    <row r="909426" spans="63:63" x14ac:dyDescent="0.25">
      <c r="BK909426" s="2311"/>
    </row>
    <row r="909450" spans="63:63" x14ac:dyDescent="0.25">
      <c r="BK909450" s="2315"/>
    </row>
    <row r="909451" spans="63:63" x14ac:dyDescent="0.25">
      <c r="BK909451" s="2311"/>
    </row>
    <row r="909475" spans="63:63" x14ac:dyDescent="0.25">
      <c r="BK909475" s="2315"/>
    </row>
    <row r="909476" spans="63:63" x14ac:dyDescent="0.25">
      <c r="BK909476" s="2311"/>
    </row>
    <row r="909500" spans="63:63" x14ac:dyDescent="0.25">
      <c r="BK909500" s="2315"/>
    </row>
    <row r="909501" spans="63:63" x14ac:dyDescent="0.25">
      <c r="BK909501" s="2311"/>
    </row>
    <row r="909525" spans="63:63" x14ac:dyDescent="0.25">
      <c r="BK909525" s="2315"/>
    </row>
    <row r="909526" spans="63:63" x14ac:dyDescent="0.25">
      <c r="BK909526" s="2311"/>
    </row>
    <row r="909550" spans="63:63" x14ac:dyDescent="0.25">
      <c r="BK909550" s="2315"/>
    </row>
    <row r="909551" spans="63:63" x14ac:dyDescent="0.25">
      <c r="BK909551" s="2311"/>
    </row>
    <row r="909575" spans="63:63" x14ac:dyDescent="0.25">
      <c r="BK909575" s="2315"/>
    </row>
    <row r="909576" spans="63:63" x14ac:dyDescent="0.25">
      <c r="BK909576" s="2311"/>
    </row>
    <row r="909600" spans="63:63" x14ac:dyDescent="0.25">
      <c r="BK909600" s="2315"/>
    </row>
    <row r="909601" spans="63:63" x14ac:dyDescent="0.25">
      <c r="BK909601" s="2311"/>
    </row>
    <row r="909625" spans="63:63" x14ac:dyDescent="0.25">
      <c r="BK909625" s="2315"/>
    </row>
    <row r="909626" spans="63:63" x14ac:dyDescent="0.25">
      <c r="BK909626" s="2311"/>
    </row>
    <row r="909650" spans="63:63" x14ac:dyDescent="0.25">
      <c r="BK909650" s="2315"/>
    </row>
    <row r="909651" spans="63:63" x14ac:dyDescent="0.25">
      <c r="BK909651" s="2311"/>
    </row>
    <row r="909675" spans="63:63" x14ac:dyDescent="0.25">
      <c r="BK909675" s="2315"/>
    </row>
    <row r="909676" spans="63:63" x14ac:dyDescent="0.25">
      <c r="BK909676" s="2311"/>
    </row>
    <row r="909700" spans="63:63" x14ac:dyDescent="0.25">
      <c r="BK909700" s="2315"/>
    </row>
    <row r="909701" spans="63:63" x14ac:dyDescent="0.25">
      <c r="BK909701" s="2311"/>
    </row>
    <row r="909725" spans="63:63" x14ac:dyDescent="0.25">
      <c r="BK909725" s="2315"/>
    </row>
    <row r="909726" spans="63:63" x14ac:dyDescent="0.25">
      <c r="BK909726" s="2311"/>
    </row>
    <row r="909750" spans="63:63" x14ac:dyDescent="0.25">
      <c r="BK909750" s="2315"/>
    </row>
    <row r="909751" spans="63:63" x14ac:dyDescent="0.25">
      <c r="BK909751" s="2311"/>
    </row>
    <row r="909775" spans="63:63" x14ac:dyDescent="0.25">
      <c r="BK909775" s="2315"/>
    </row>
    <row r="909776" spans="63:63" x14ac:dyDescent="0.25">
      <c r="BK909776" s="2311"/>
    </row>
    <row r="909800" spans="63:63" x14ac:dyDescent="0.25">
      <c r="BK909800" s="2315"/>
    </row>
    <row r="909801" spans="63:63" x14ac:dyDescent="0.25">
      <c r="BK909801" s="2311"/>
    </row>
    <row r="909825" spans="63:63" x14ac:dyDescent="0.25">
      <c r="BK909825" s="2315"/>
    </row>
    <row r="909826" spans="63:63" x14ac:dyDescent="0.25">
      <c r="BK909826" s="2311"/>
    </row>
    <row r="909850" spans="63:63" x14ac:dyDescent="0.25">
      <c r="BK909850" s="2315"/>
    </row>
    <row r="909851" spans="63:63" x14ac:dyDescent="0.25">
      <c r="BK909851" s="2311"/>
    </row>
    <row r="909875" spans="63:63" x14ac:dyDescent="0.25">
      <c r="BK909875" s="2315"/>
    </row>
    <row r="909876" spans="63:63" x14ac:dyDescent="0.25">
      <c r="BK909876" s="2311"/>
    </row>
    <row r="909900" spans="63:63" x14ac:dyDescent="0.25">
      <c r="BK909900" s="2315"/>
    </row>
    <row r="909901" spans="63:63" x14ac:dyDescent="0.25">
      <c r="BK909901" s="2311"/>
    </row>
    <row r="909925" spans="63:63" x14ac:dyDescent="0.25">
      <c r="BK909925" s="2315"/>
    </row>
    <row r="909926" spans="63:63" x14ac:dyDescent="0.25">
      <c r="BK909926" s="2311"/>
    </row>
    <row r="909950" spans="63:63" x14ac:dyDescent="0.25">
      <c r="BK909950" s="2315"/>
    </row>
    <row r="909951" spans="63:63" x14ac:dyDescent="0.25">
      <c r="BK909951" s="2311"/>
    </row>
    <row r="909975" spans="63:63" x14ac:dyDescent="0.25">
      <c r="BK909975" s="2315"/>
    </row>
    <row r="909976" spans="63:63" x14ac:dyDescent="0.25">
      <c r="BK909976" s="2311"/>
    </row>
    <row r="910000" spans="63:63" x14ac:dyDescent="0.25">
      <c r="BK910000" s="2315"/>
    </row>
    <row r="910001" spans="63:63" x14ac:dyDescent="0.25">
      <c r="BK910001" s="2311"/>
    </row>
    <row r="910025" spans="63:63" x14ac:dyDescent="0.25">
      <c r="BK910025" s="2315"/>
    </row>
    <row r="910026" spans="63:63" x14ac:dyDescent="0.25">
      <c r="BK910026" s="2311"/>
    </row>
    <row r="910050" spans="63:63" x14ac:dyDescent="0.25">
      <c r="BK910050" s="2315"/>
    </row>
    <row r="910051" spans="63:63" x14ac:dyDescent="0.25">
      <c r="BK910051" s="2311"/>
    </row>
    <row r="910075" spans="63:63" x14ac:dyDescent="0.25">
      <c r="BK910075" s="2315"/>
    </row>
    <row r="910076" spans="63:63" x14ac:dyDescent="0.25">
      <c r="BK910076" s="2311"/>
    </row>
    <row r="910100" spans="63:63" x14ac:dyDescent="0.25">
      <c r="BK910100" s="2315"/>
    </row>
    <row r="910101" spans="63:63" x14ac:dyDescent="0.25">
      <c r="BK910101" s="2311"/>
    </row>
    <row r="910125" spans="63:63" x14ac:dyDescent="0.25">
      <c r="BK910125" s="2315"/>
    </row>
    <row r="910126" spans="63:63" x14ac:dyDescent="0.25">
      <c r="BK910126" s="2311"/>
    </row>
    <row r="910150" spans="63:63" x14ac:dyDescent="0.25">
      <c r="BK910150" s="2315"/>
    </row>
    <row r="910151" spans="63:63" x14ac:dyDescent="0.25">
      <c r="BK910151" s="2311"/>
    </row>
    <row r="910175" spans="63:63" x14ac:dyDescent="0.25">
      <c r="BK910175" s="2315"/>
    </row>
    <row r="910176" spans="63:63" x14ac:dyDescent="0.25">
      <c r="BK910176" s="2311"/>
    </row>
    <row r="910200" spans="63:63" x14ac:dyDescent="0.25">
      <c r="BK910200" s="2315"/>
    </row>
    <row r="910201" spans="63:63" x14ac:dyDescent="0.25">
      <c r="BK910201" s="2311"/>
    </row>
    <row r="910225" spans="63:63" x14ac:dyDescent="0.25">
      <c r="BK910225" s="2315"/>
    </row>
    <row r="910226" spans="63:63" x14ac:dyDescent="0.25">
      <c r="BK910226" s="2311"/>
    </row>
    <row r="910250" spans="63:63" x14ac:dyDescent="0.25">
      <c r="BK910250" s="2315"/>
    </row>
    <row r="910251" spans="63:63" x14ac:dyDescent="0.25">
      <c r="BK910251" s="2311"/>
    </row>
    <row r="910275" spans="63:63" x14ac:dyDescent="0.25">
      <c r="BK910275" s="2315"/>
    </row>
    <row r="910276" spans="63:63" x14ac:dyDescent="0.25">
      <c r="BK910276" s="2311"/>
    </row>
    <row r="910300" spans="63:63" x14ac:dyDescent="0.25">
      <c r="BK910300" s="2315"/>
    </row>
    <row r="910301" spans="63:63" x14ac:dyDescent="0.25">
      <c r="BK910301" s="2311"/>
    </row>
    <row r="910325" spans="63:63" x14ac:dyDescent="0.25">
      <c r="BK910325" s="2315"/>
    </row>
    <row r="910326" spans="63:63" x14ac:dyDescent="0.25">
      <c r="BK910326" s="2311"/>
    </row>
    <row r="910350" spans="63:63" x14ac:dyDescent="0.25">
      <c r="BK910350" s="2315"/>
    </row>
    <row r="910351" spans="63:63" x14ac:dyDescent="0.25">
      <c r="BK910351" s="2311"/>
    </row>
    <row r="910375" spans="63:63" x14ac:dyDescent="0.25">
      <c r="BK910375" s="2315"/>
    </row>
    <row r="910376" spans="63:63" x14ac:dyDescent="0.25">
      <c r="BK910376" s="2311"/>
    </row>
    <row r="910400" spans="63:63" x14ac:dyDescent="0.25">
      <c r="BK910400" s="2315"/>
    </row>
    <row r="910401" spans="63:63" x14ac:dyDescent="0.25">
      <c r="BK910401" s="2311"/>
    </row>
    <row r="910425" spans="63:63" x14ac:dyDescent="0.25">
      <c r="BK910425" s="2315"/>
    </row>
    <row r="910426" spans="63:63" x14ac:dyDescent="0.25">
      <c r="BK910426" s="2311"/>
    </row>
    <row r="910450" spans="63:63" x14ac:dyDescent="0.25">
      <c r="BK910450" s="2315"/>
    </row>
    <row r="910451" spans="63:63" x14ac:dyDescent="0.25">
      <c r="BK910451" s="2311"/>
    </row>
    <row r="910475" spans="63:63" x14ac:dyDescent="0.25">
      <c r="BK910475" s="2315"/>
    </row>
    <row r="910476" spans="63:63" x14ac:dyDescent="0.25">
      <c r="BK910476" s="2311"/>
    </row>
    <row r="910500" spans="63:63" x14ac:dyDescent="0.25">
      <c r="BK910500" s="2315"/>
    </row>
    <row r="910501" spans="63:63" x14ac:dyDescent="0.25">
      <c r="BK910501" s="2311"/>
    </row>
    <row r="910525" spans="63:63" x14ac:dyDescent="0.25">
      <c r="BK910525" s="2315"/>
    </row>
    <row r="910526" spans="63:63" x14ac:dyDescent="0.25">
      <c r="BK910526" s="2311"/>
    </row>
    <row r="910550" spans="63:63" x14ac:dyDescent="0.25">
      <c r="BK910550" s="2315"/>
    </row>
    <row r="910551" spans="63:63" x14ac:dyDescent="0.25">
      <c r="BK910551" s="2311"/>
    </row>
    <row r="910575" spans="63:63" x14ac:dyDescent="0.25">
      <c r="BK910575" s="2315"/>
    </row>
    <row r="910576" spans="63:63" x14ac:dyDescent="0.25">
      <c r="BK910576" s="2311"/>
    </row>
    <row r="910600" spans="63:63" x14ac:dyDescent="0.25">
      <c r="BK910600" s="2315"/>
    </row>
    <row r="910601" spans="63:63" x14ac:dyDescent="0.25">
      <c r="BK910601" s="2311"/>
    </row>
    <row r="910625" spans="63:63" x14ac:dyDescent="0.25">
      <c r="BK910625" s="2315"/>
    </row>
    <row r="910626" spans="63:63" x14ac:dyDescent="0.25">
      <c r="BK910626" s="2311"/>
    </row>
    <row r="910650" spans="63:63" x14ac:dyDescent="0.25">
      <c r="BK910650" s="2315"/>
    </row>
    <row r="910651" spans="63:63" x14ac:dyDescent="0.25">
      <c r="BK910651" s="2311"/>
    </row>
    <row r="910675" spans="63:63" x14ac:dyDescent="0.25">
      <c r="BK910675" s="2315"/>
    </row>
    <row r="910676" spans="63:63" x14ac:dyDescent="0.25">
      <c r="BK910676" s="2311"/>
    </row>
    <row r="910700" spans="63:63" x14ac:dyDescent="0.25">
      <c r="BK910700" s="2315"/>
    </row>
    <row r="910701" spans="63:63" x14ac:dyDescent="0.25">
      <c r="BK910701" s="2311"/>
    </row>
    <row r="910725" spans="63:63" x14ac:dyDescent="0.25">
      <c r="BK910725" s="2315"/>
    </row>
    <row r="910726" spans="63:63" x14ac:dyDescent="0.25">
      <c r="BK910726" s="2311"/>
    </row>
    <row r="910750" spans="63:63" x14ac:dyDescent="0.25">
      <c r="BK910750" s="2315"/>
    </row>
    <row r="910751" spans="63:63" x14ac:dyDescent="0.25">
      <c r="BK910751" s="2311"/>
    </row>
    <row r="910775" spans="63:63" x14ac:dyDescent="0.25">
      <c r="BK910775" s="2315"/>
    </row>
    <row r="910776" spans="63:63" x14ac:dyDescent="0.25">
      <c r="BK910776" s="2311"/>
    </row>
    <row r="910800" spans="63:63" x14ac:dyDescent="0.25">
      <c r="BK910800" s="2315"/>
    </row>
    <row r="910801" spans="63:63" x14ac:dyDescent="0.25">
      <c r="BK910801" s="2311"/>
    </row>
    <row r="910825" spans="63:63" x14ac:dyDescent="0.25">
      <c r="BK910825" s="2315"/>
    </row>
    <row r="910826" spans="63:63" x14ac:dyDescent="0.25">
      <c r="BK910826" s="2311"/>
    </row>
    <row r="910850" spans="63:63" x14ac:dyDescent="0.25">
      <c r="BK910850" s="2315"/>
    </row>
    <row r="910851" spans="63:63" x14ac:dyDescent="0.25">
      <c r="BK910851" s="2311"/>
    </row>
    <row r="910875" spans="63:63" x14ac:dyDescent="0.25">
      <c r="BK910875" s="2315"/>
    </row>
    <row r="910876" spans="63:63" x14ac:dyDescent="0.25">
      <c r="BK910876" s="2311"/>
    </row>
    <row r="910900" spans="63:63" x14ac:dyDescent="0.25">
      <c r="BK910900" s="2315"/>
    </row>
    <row r="910901" spans="63:63" x14ac:dyDescent="0.25">
      <c r="BK910901" s="2311"/>
    </row>
    <row r="910925" spans="63:63" x14ac:dyDescent="0.25">
      <c r="BK910925" s="2315"/>
    </row>
    <row r="910926" spans="63:63" x14ac:dyDescent="0.25">
      <c r="BK910926" s="2311"/>
    </row>
    <row r="910950" spans="63:63" x14ac:dyDescent="0.25">
      <c r="BK910950" s="2315"/>
    </row>
    <row r="910951" spans="63:63" x14ac:dyDescent="0.25">
      <c r="BK910951" s="2311"/>
    </row>
    <row r="910975" spans="63:63" x14ac:dyDescent="0.25">
      <c r="BK910975" s="2315"/>
    </row>
    <row r="910976" spans="63:63" x14ac:dyDescent="0.25">
      <c r="BK910976" s="2311"/>
    </row>
    <row r="911000" spans="63:63" x14ac:dyDescent="0.25">
      <c r="BK911000" s="2315"/>
    </row>
    <row r="911001" spans="63:63" x14ac:dyDescent="0.25">
      <c r="BK911001" s="2311"/>
    </row>
    <row r="911025" spans="63:63" x14ac:dyDescent="0.25">
      <c r="BK911025" s="2315"/>
    </row>
    <row r="911026" spans="63:63" x14ac:dyDescent="0.25">
      <c r="BK911026" s="2311"/>
    </row>
    <row r="911050" spans="63:63" x14ac:dyDescent="0.25">
      <c r="BK911050" s="2315"/>
    </row>
    <row r="911051" spans="63:63" x14ac:dyDescent="0.25">
      <c r="BK911051" s="2311"/>
    </row>
    <row r="911075" spans="63:63" x14ac:dyDescent="0.25">
      <c r="BK911075" s="2315"/>
    </row>
    <row r="911076" spans="63:63" x14ac:dyDescent="0.25">
      <c r="BK911076" s="2311"/>
    </row>
    <row r="911100" spans="63:63" x14ac:dyDescent="0.25">
      <c r="BK911100" s="2315"/>
    </row>
    <row r="911101" spans="63:63" x14ac:dyDescent="0.25">
      <c r="BK911101" s="2311"/>
    </row>
    <row r="911125" spans="63:63" x14ac:dyDescent="0.25">
      <c r="BK911125" s="2315"/>
    </row>
    <row r="911126" spans="63:63" x14ac:dyDescent="0.25">
      <c r="BK911126" s="2311"/>
    </row>
    <row r="911150" spans="63:63" x14ac:dyDescent="0.25">
      <c r="BK911150" s="2315"/>
    </row>
    <row r="911151" spans="63:63" x14ac:dyDescent="0.25">
      <c r="BK911151" s="2311"/>
    </row>
    <row r="911175" spans="63:63" x14ac:dyDescent="0.25">
      <c r="BK911175" s="2315"/>
    </row>
    <row r="911176" spans="63:63" x14ac:dyDescent="0.25">
      <c r="BK911176" s="2311"/>
    </row>
    <row r="911200" spans="63:63" x14ac:dyDescent="0.25">
      <c r="BK911200" s="2315"/>
    </row>
    <row r="911201" spans="63:63" x14ac:dyDescent="0.25">
      <c r="BK911201" s="2311"/>
    </row>
    <row r="911225" spans="63:63" x14ac:dyDescent="0.25">
      <c r="BK911225" s="2315"/>
    </row>
    <row r="911226" spans="63:63" x14ac:dyDescent="0.25">
      <c r="BK911226" s="2311"/>
    </row>
    <row r="911250" spans="63:63" x14ac:dyDescent="0.25">
      <c r="BK911250" s="2315"/>
    </row>
    <row r="911251" spans="63:63" x14ac:dyDescent="0.25">
      <c r="BK911251" s="2311"/>
    </row>
    <row r="911275" spans="63:63" x14ac:dyDescent="0.25">
      <c r="BK911275" s="2315"/>
    </row>
    <row r="911276" spans="63:63" x14ac:dyDescent="0.25">
      <c r="BK911276" s="2311"/>
    </row>
    <row r="911300" spans="63:63" x14ac:dyDescent="0.25">
      <c r="BK911300" s="2315"/>
    </row>
    <row r="911301" spans="63:63" x14ac:dyDescent="0.25">
      <c r="BK911301" s="2311"/>
    </row>
    <row r="911325" spans="63:63" x14ac:dyDescent="0.25">
      <c r="BK911325" s="2315"/>
    </row>
    <row r="911326" spans="63:63" x14ac:dyDescent="0.25">
      <c r="BK911326" s="2311"/>
    </row>
    <row r="911350" spans="63:63" x14ac:dyDescent="0.25">
      <c r="BK911350" s="2315"/>
    </row>
    <row r="911351" spans="63:63" x14ac:dyDescent="0.25">
      <c r="BK911351" s="2311"/>
    </row>
    <row r="911375" spans="63:63" x14ac:dyDescent="0.25">
      <c r="BK911375" s="2315"/>
    </row>
    <row r="911376" spans="63:63" x14ac:dyDescent="0.25">
      <c r="BK911376" s="2311"/>
    </row>
    <row r="911400" spans="63:63" x14ac:dyDescent="0.25">
      <c r="BK911400" s="2315"/>
    </row>
    <row r="911401" spans="63:63" x14ac:dyDescent="0.25">
      <c r="BK911401" s="2311"/>
    </row>
    <row r="911425" spans="63:63" x14ac:dyDescent="0.25">
      <c r="BK911425" s="2315"/>
    </row>
    <row r="911426" spans="63:63" x14ac:dyDescent="0.25">
      <c r="BK911426" s="2311"/>
    </row>
    <row r="911450" spans="63:63" x14ac:dyDescent="0.25">
      <c r="BK911450" s="2315"/>
    </row>
    <row r="911451" spans="63:63" x14ac:dyDescent="0.25">
      <c r="BK911451" s="2311"/>
    </row>
    <row r="911475" spans="63:63" x14ac:dyDescent="0.25">
      <c r="BK911475" s="2315"/>
    </row>
    <row r="911476" spans="63:63" x14ac:dyDescent="0.25">
      <c r="BK911476" s="2311"/>
    </row>
    <row r="911500" spans="63:63" x14ac:dyDescent="0.25">
      <c r="BK911500" s="2315"/>
    </row>
    <row r="911501" spans="63:63" x14ac:dyDescent="0.25">
      <c r="BK911501" s="2311"/>
    </row>
    <row r="911525" spans="63:63" x14ac:dyDescent="0.25">
      <c r="BK911525" s="2315"/>
    </row>
    <row r="911526" spans="63:63" x14ac:dyDescent="0.25">
      <c r="BK911526" s="2311"/>
    </row>
    <row r="911550" spans="63:63" x14ac:dyDescent="0.25">
      <c r="BK911550" s="2315"/>
    </row>
    <row r="911551" spans="63:63" x14ac:dyDescent="0.25">
      <c r="BK911551" s="2311"/>
    </row>
    <row r="911575" spans="63:63" x14ac:dyDescent="0.25">
      <c r="BK911575" s="2315"/>
    </row>
    <row r="911576" spans="63:63" x14ac:dyDescent="0.25">
      <c r="BK911576" s="2311"/>
    </row>
    <row r="911600" spans="63:63" x14ac:dyDescent="0.25">
      <c r="BK911600" s="2315"/>
    </row>
    <row r="911601" spans="63:63" x14ac:dyDescent="0.25">
      <c r="BK911601" s="2311"/>
    </row>
    <row r="911625" spans="63:63" x14ac:dyDescent="0.25">
      <c r="BK911625" s="2315"/>
    </row>
    <row r="911626" spans="63:63" x14ac:dyDescent="0.25">
      <c r="BK911626" s="2311"/>
    </row>
    <row r="911650" spans="63:63" x14ac:dyDescent="0.25">
      <c r="BK911650" s="2315"/>
    </row>
    <row r="911651" spans="63:63" x14ac:dyDescent="0.25">
      <c r="BK911651" s="2311"/>
    </row>
    <row r="911675" spans="63:63" x14ac:dyDescent="0.25">
      <c r="BK911675" s="2315"/>
    </row>
    <row r="911676" spans="63:63" x14ac:dyDescent="0.25">
      <c r="BK911676" s="2311"/>
    </row>
    <row r="911700" spans="63:63" x14ac:dyDescent="0.25">
      <c r="BK911700" s="2315"/>
    </row>
    <row r="911701" spans="63:63" x14ac:dyDescent="0.25">
      <c r="BK911701" s="2311"/>
    </row>
    <row r="911725" spans="63:63" x14ac:dyDescent="0.25">
      <c r="BK911725" s="2315"/>
    </row>
    <row r="911726" spans="63:63" x14ac:dyDescent="0.25">
      <c r="BK911726" s="2311"/>
    </row>
    <row r="911750" spans="63:63" x14ac:dyDescent="0.25">
      <c r="BK911750" s="2315"/>
    </row>
    <row r="911751" spans="63:63" x14ac:dyDescent="0.25">
      <c r="BK911751" s="2311"/>
    </row>
    <row r="911775" spans="63:63" x14ac:dyDescent="0.25">
      <c r="BK911775" s="2315"/>
    </row>
    <row r="911776" spans="63:63" x14ac:dyDescent="0.25">
      <c r="BK911776" s="2311"/>
    </row>
    <row r="911800" spans="63:63" x14ac:dyDescent="0.25">
      <c r="BK911800" s="2315"/>
    </row>
    <row r="911801" spans="63:63" x14ac:dyDescent="0.25">
      <c r="BK911801" s="2311"/>
    </row>
    <row r="911825" spans="63:63" x14ac:dyDescent="0.25">
      <c r="BK911825" s="2315"/>
    </row>
    <row r="911826" spans="63:63" x14ac:dyDescent="0.25">
      <c r="BK911826" s="2311"/>
    </row>
    <row r="911850" spans="63:63" x14ac:dyDescent="0.25">
      <c r="BK911850" s="2315"/>
    </row>
    <row r="911851" spans="63:63" x14ac:dyDescent="0.25">
      <c r="BK911851" s="2311"/>
    </row>
    <row r="911875" spans="63:63" x14ac:dyDescent="0.25">
      <c r="BK911875" s="2315"/>
    </row>
    <row r="911876" spans="63:63" x14ac:dyDescent="0.25">
      <c r="BK911876" s="2311"/>
    </row>
    <row r="911900" spans="63:63" x14ac:dyDescent="0.25">
      <c r="BK911900" s="2315"/>
    </row>
    <row r="911901" spans="63:63" x14ac:dyDescent="0.25">
      <c r="BK911901" s="2311"/>
    </row>
    <row r="911925" spans="63:63" x14ac:dyDescent="0.25">
      <c r="BK911925" s="2315"/>
    </row>
    <row r="911926" spans="63:63" x14ac:dyDescent="0.25">
      <c r="BK911926" s="2311"/>
    </row>
    <row r="911950" spans="63:63" x14ac:dyDescent="0.25">
      <c r="BK911950" s="2315"/>
    </row>
    <row r="911951" spans="63:63" x14ac:dyDescent="0.25">
      <c r="BK911951" s="2311"/>
    </row>
    <row r="911975" spans="63:63" x14ac:dyDescent="0.25">
      <c r="BK911975" s="2315"/>
    </row>
    <row r="911976" spans="63:63" x14ac:dyDescent="0.25">
      <c r="BK911976" s="2311"/>
    </row>
    <row r="912000" spans="63:63" x14ac:dyDescent="0.25">
      <c r="BK912000" s="2315"/>
    </row>
    <row r="912001" spans="63:63" x14ac:dyDescent="0.25">
      <c r="BK912001" s="2311"/>
    </row>
    <row r="912025" spans="63:63" x14ac:dyDescent="0.25">
      <c r="BK912025" s="2315"/>
    </row>
    <row r="912026" spans="63:63" x14ac:dyDescent="0.25">
      <c r="BK912026" s="2311"/>
    </row>
    <row r="912050" spans="63:63" x14ac:dyDescent="0.25">
      <c r="BK912050" s="2315"/>
    </row>
    <row r="912051" spans="63:63" x14ac:dyDescent="0.25">
      <c r="BK912051" s="2311"/>
    </row>
    <row r="912075" spans="63:63" x14ac:dyDescent="0.25">
      <c r="BK912075" s="2315"/>
    </row>
    <row r="912076" spans="63:63" x14ac:dyDescent="0.25">
      <c r="BK912076" s="2311"/>
    </row>
    <row r="912100" spans="63:63" x14ac:dyDescent="0.25">
      <c r="BK912100" s="2315"/>
    </row>
    <row r="912101" spans="63:63" x14ac:dyDescent="0.25">
      <c r="BK912101" s="2311"/>
    </row>
    <row r="912125" spans="63:63" x14ac:dyDescent="0.25">
      <c r="BK912125" s="2315"/>
    </row>
    <row r="912126" spans="63:63" x14ac:dyDescent="0.25">
      <c r="BK912126" s="2311"/>
    </row>
    <row r="912150" spans="63:63" x14ac:dyDescent="0.25">
      <c r="BK912150" s="2315"/>
    </row>
    <row r="912151" spans="63:63" x14ac:dyDescent="0.25">
      <c r="BK912151" s="2311"/>
    </row>
    <row r="912175" spans="63:63" x14ac:dyDescent="0.25">
      <c r="BK912175" s="2315"/>
    </row>
    <row r="912176" spans="63:63" x14ac:dyDescent="0.25">
      <c r="BK912176" s="2311"/>
    </row>
    <row r="912200" spans="63:63" x14ac:dyDescent="0.25">
      <c r="BK912200" s="2315"/>
    </row>
    <row r="912201" spans="63:63" x14ac:dyDescent="0.25">
      <c r="BK912201" s="2311"/>
    </row>
    <row r="912225" spans="63:63" x14ac:dyDescent="0.25">
      <c r="BK912225" s="2315"/>
    </row>
    <row r="912226" spans="63:63" x14ac:dyDescent="0.25">
      <c r="BK912226" s="2311"/>
    </row>
    <row r="912250" spans="63:63" x14ac:dyDescent="0.25">
      <c r="BK912250" s="2315"/>
    </row>
    <row r="912251" spans="63:63" x14ac:dyDescent="0.25">
      <c r="BK912251" s="2311"/>
    </row>
    <row r="912275" spans="63:63" x14ac:dyDescent="0.25">
      <c r="BK912275" s="2315"/>
    </row>
    <row r="912276" spans="63:63" x14ac:dyDescent="0.25">
      <c r="BK912276" s="2311"/>
    </row>
    <row r="912300" spans="63:63" x14ac:dyDescent="0.25">
      <c r="BK912300" s="2315"/>
    </row>
    <row r="912301" spans="63:63" x14ac:dyDescent="0.25">
      <c r="BK912301" s="2311"/>
    </row>
    <row r="912325" spans="63:63" x14ac:dyDescent="0.25">
      <c r="BK912325" s="2315"/>
    </row>
    <row r="912326" spans="63:63" x14ac:dyDescent="0.25">
      <c r="BK912326" s="2311"/>
    </row>
    <row r="912350" spans="63:63" x14ac:dyDescent="0.25">
      <c r="BK912350" s="2315"/>
    </row>
    <row r="912351" spans="63:63" x14ac:dyDescent="0.25">
      <c r="BK912351" s="2311"/>
    </row>
    <row r="912375" spans="63:63" x14ac:dyDescent="0.25">
      <c r="BK912375" s="2315"/>
    </row>
    <row r="912376" spans="63:63" x14ac:dyDescent="0.25">
      <c r="BK912376" s="2311"/>
    </row>
    <row r="912400" spans="63:63" x14ac:dyDescent="0.25">
      <c r="BK912400" s="2315"/>
    </row>
    <row r="912401" spans="63:63" x14ac:dyDescent="0.25">
      <c r="BK912401" s="2311"/>
    </row>
    <row r="912425" spans="63:63" x14ac:dyDescent="0.25">
      <c r="BK912425" s="2315"/>
    </row>
    <row r="912426" spans="63:63" x14ac:dyDescent="0.25">
      <c r="BK912426" s="2311"/>
    </row>
    <row r="912450" spans="63:63" x14ac:dyDescent="0.25">
      <c r="BK912450" s="2315"/>
    </row>
    <row r="912451" spans="63:63" x14ac:dyDescent="0.25">
      <c r="BK912451" s="2311"/>
    </row>
    <row r="912475" spans="63:63" x14ac:dyDescent="0.25">
      <c r="BK912475" s="2315"/>
    </row>
    <row r="912476" spans="63:63" x14ac:dyDescent="0.25">
      <c r="BK912476" s="2311"/>
    </row>
    <row r="912500" spans="63:63" x14ac:dyDescent="0.25">
      <c r="BK912500" s="2315"/>
    </row>
    <row r="912501" spans="63:63" x14ac:dyDescent="0.25">
      <c r="BK912501" s="2311"/>
    </row>
    <row r="912525" spans="63:63" x14ac:dyDescent="0.25">
      <c r="BK912525" s="2315"/>
    </row>
    <row r="912526" spans="63:63" x14ac:dyDescent="0.25">
      <c r="BK912526" s="2311"/>
    </row>
    <row r="912550" spans="63:63" x14ac:dyDescent="0.25">
      <c r="BK912550" s="2315"/>
    </row>
    <row r="912551" spans="63:63" x14ac:dyDescent="0.25">
      <c r="BK912551" s="2311"/>
    </row>
    <row r="912575" spans="63:63" x14ac:dyDescent="0.25">
      <c r="BK912575" s="2315"/>
    </row>
    <row r="912576" spans="63:63" x14ac:dyDescent="0.25">
      <c r="BK912576" s="2311"/>
    </row>
    <row r="912600" spans="63:63" x14ac:dyDescent="0.25">
      <c r="BK912600" s="2315"/>
    </row>
    <row r="912601" spans="63:63" x14ac:dyDescent="0.25">
      <c r="BK912601" s="2311"/>
    </row>
    <row r="912625" spans="63:63" x14ac:dyDescent="0.25">
      <c r="BK912625" s="2315"/>
    </row>
    <row r="912626" spans="63:63" x14ac:dyDescent="0.25">
      <c r="BK912626" s="2311"/>
    </row>
    <row r="912650" spans="63:63" x14ac:dyDescent="0.25">
      <c r="BK912650" s="2315"/>
    </row>
    <row r="912651" spans="63:63" x14ac:dyDescent="0.25">
      <c r="BK912651" s="2311"/>
    </row>
    <row r="912675" spans="63:63" x14ac:dyDescent="0.25">
      <c r="BK912675" s="2315"/>
    </row>
    <row r="912676" spans="63:63" x14ac:dyDescent="0.25">
      <c r="BK912676" s="2311"/>
    </row>
    <row r="912700" spans="63:63" x14ac:dyDescent="0.25">
      <c r="BK912700" s="2315"/>
    </row>
    <row r="912701" spans="63:63" x14ac:dyDescent="0.25">
      <c r="BK912701" s="2311"/>
    </row>
    <row r="912725" spans="63:63" x14ac:dyDescent="0.25">
      <c r="BK912725" s="2315"/>
    </row>
    <row r="912726" spans="63:63" x14ac:dyDescent="0.25">
      <c r="BK912726" s="2311"/>
    </row>
    <row r="912750" spans="63:63" x14ac:dyDescent="0.25">
      <c r="BK912750" s="2315"/>
    </row>
    <row r="912751" spans="63:63" x14ac:dyDescent="0.25">
      <c r="BK912751" s="2311"/>
    </row>
    <row r="912775" spans="63:63" x14ac:dyDescent="0.25">
      <c r="BK912775" s="2315"/>
    </row>
    <row r="912776" spans="63:63" x14ac:dyDescent="0.25">
      <c r="BK912776" s="2311"/>
    </row>
    <row r="912800" spans="63:63" x14ac:dyDescent="0.25">
      <c r="BK912800" s="2315"/>
    </row>
    <row r="912801" spans="63:63" x14ac:dyDescent="0.25">
      <c r="BK912801" s="2311"/>
    </row>
    <row r="912825" spans="63:63" x14ac:dyDescent="0.25">
      <c r="BK912825" s="2315"/>
    </row>
    <row r="912826" spans="63:63" x14ac:dyDescent="0.25">
      <c r="BK912826" s="2311"/>
    </row>
    <row r="912850" spans="63:63" x14ac:dyDescent="0.25">
      <c r="BK912850" s="2315"/>
    </row>
    <row r="912851" spans="63:63" x14ac:dyDescent="0.25">
      <c r="BK912851" s="2311"/>
    </row>
    <row r="912875" spans="63:63" x14ac:dyDescent="0.25">
      <c r="BK912875" s="2315"/>
    </row>
    <row r="912876" spans="63:63" x14ac:dyDescent="0.25">
      <c r="BK912876" s="2311"/>
    </row>
    <row r="912900" spans="63:63" x14ac:dyDescent="0.25">
      <c r="BK912900" s="2315"/>
    </row>
    <row r="912901" spans="63:63" x14ac:dyDescent="0.25">
      <c r="BK912901" s="2311"/>
    </row>
    <row r="912925" spans="63:63" x14ac:dyDescent="0.25">
      <c r="BK912925" s="2315"/>
    </row>
    <row r="912926" spans="63:63" x14ac:dyDescent="0.25">
      <c r="BK912926" s="2311"/>
    </row>
    <row r="912950" spans="63:63" x14ac:dyDescent="0.25">
      <c r="BK912950" s="2315"/>
    </row>
    <row r="912951" spans="63:63" x14ac:dyDescent="0.25">
      <c r="BK912951" s="2311"/>
    </row>
    <row r="912975" spans="63:63" x14ac:dyDescent="0.25">
      <c r="BK912975" s="2315"/>
    </row>
    <row r="912976" spans="63:63" x14ac:dyDescent="0.25">
      <c r="BK912976" s="2311"/>
    </row>
    <row r="913000" spans="63:63" x14ac:dyDescent="0.25">
      <c r="BK913000" s="2315"/>
    </row>
    <row r="913001" spans="63:63" x14ac:dyDescent="0.25">
      <c r="BK913001" s="2311"/>
    </row>
    <row r="913025" spans="63:63" x14ac:dyDescent="0.25">
      <c r="BK913025" s="2315"/>
    </row>
    <row r="913026" spans="63:63" x14ac:dyDescent="0.25">
      <c r="BK913026" s="2311"/>
    </row>
    <row r="913050" spans="63:63" x14ac:dyDescent="0.25">
      <c r="BK913050" s="2315"/>
    </row>
    <row r="913051" spans="63:63" x14ac:dyDescent="0.25">
      <c r="BK913051" s="2311"/>
    </row>
    <row r="913075" spans="63:63" x14ac:dyDescent="0.25">
      <c r="BK913075" s="2315"/>
    </row>
    <row r="913076" spans="63:63" x14ac:dyDescent="0.25">
      <c r="BK913076" s="2311"/>
    </row>
    <row r="913100" spans="63:63" x14ac:dyDescent="0.25">
      <c r="BK913100" s="2315"/>
    </row>
    <row r="913101" spans="63:63" x14ac:dyDescent="0.25">
      <c r="BK913101" s="2311"/>
    </row>
    <row r="913125" spans="63:63" x14ac:dyDescent="0.25">
      <c r="BK913125" s="2315"/>
    </row>
    <row r="913126" spans="63:63" x14ac:dyDescent="0.25">
      <c r="BK913126" s="2311"/>
    </row>
    <row r="913150" spans="63:63" x14ac:dyDescent="0.25">
      <c r="BK913150" s="2315"/>
    </row>
    <row r="913151" spans="63:63" x14ac:dyDescent="0.25">
      <c r="BK913151" s="2311"/>
    </row>
    <row r="913175" spans="63:63" x14ac:dyDescent="0.25">
      <c r="BK913175" s="2315"/>
    </row>
    <row r="913176" spans="63:63" x14ac:dyDescent="0.25">
      <c r="BK913176" s="2311"/>
    </row>
    <row r="913200" spans="63:63" x14ac:dyDescent="0.25">
      <c r="BK913200" s="2315"/>
    </row>
    <row r="913201" spans="63:63" x14ac:dyDescent="0.25">
      <c r="BK913201" s="2311"/>
    </row>
    <row r="913225" spans="63:63" x14ac:dyDescent="0.25">
      <c r="BK913225" s="2315"/>
    </row>
    <row r="913226" spans="63:63" x14ac:dyDescent="0.25">
      <c r="BK913226" s="2311"/>
    </row>
    <row r="913250" spans="63:63" x14ac:dyDescent="0.25">
      <c r="BK913250" s="2315"/>
    </row>
    <row r="913251" spans="63:63" x14ac:dyDescent="0.25">
      <c r="BK913251" s="2311"/>
    </row>
    <row r="913275" spans="63:63" x14ac:dyDescent="0.25">
      <c r="BK913275" s="2315"/>
    </row>
    <row r="913276" spans="63:63" x14ac:dyDescent="0.25">
      <c r="BK913276" s="2311"/>
    </row>
    <row r="913300" spans="63:63" x14ac:dyDescent="0.25">
      <c r="BK913300" s="2315"/>
    </row>
    <row r="913301" spans="63:63" x14ac:dyDescent="0.25">
      <c r="BK913301" s="2311"/>
    </row>
    <row r="913325" spans="63:63" x14ac:dyDescent="0.25">
      <c r="BK913325" s="2315"/>
    </row>
    <row r="913326" spans="63:63" x14ac:dyDescent="0.25">
      <c r="BK913326" s="2311"/>
    </row>
    <row r="913350" spans="63:63" x14ac:dyDescent="0.25">
      <c r="BK913350" s="2315"/>
    </row>
    <row r="913351" spans="63:63" x14ac:dyDescent="0.25">
      <c r="BK913351" s="2311"/>
    </row>
    <row r="913375" spans="63:63" x14ac:dyDescent="0.25">
      <c r="BK913375" s="2315"/>
    </row>
    <row r="913376" spans="63:63" x14ac:dyDescent="0.25">
      <c r="BK913376" s="2311"/>
    </row>
    <row r="913400" spans="63:63" x14ac:dyDescent="0.25">
      <c r="BK913400" s="2315"/>
    </row>
    <row r="913401" spans="63:63" x14ac:dyDescent="0.25">
      <c r="BK913401" s="2311"/>
    </row>
    <row r="913425" spans="63:63" x14ac:dyDescent="0.25">
      <c r="BK913425" s="2315"/>
    </row>
    <row r="913426" spans="63:63" x14ac:dyDescent="0.25">
      <c r="BK913426" s="2311"/>
    </row>
    <row r="913450" spans="63:63" x14ac:dyDescent="0.25">
      <c r="BK913450" s="2315"/>
    </row>
    <row r="913451" spans="63:63" x14ac:dyDescent="0.25">
      <c r="BK913451" s="2311"/>
    </row>
    <row r="913475" spans="63:63" x14ac:dyDescent="0.25">
      <c r="BK913475" s="2315"/>
    </row>
    <row r="913476" spans="63:63" x14ac:dyDescent="0.25">
      <c r="BK913476" s="2311"/>
    </row>
    <row r="913500" spans="63:63" x14ac:dyDescent="0.25">
      <c r="BK913500" s="2315"/>
    </row>
    <row r="913501" spans="63:63" x14ac:dyDescent="0.25">
      <c r="BK913501" s="2311"/>
    </row>
    <row r="913525" spans="63:63" x14ac:dyDescent="0.25">
      <c r="BK913525" s="2315"/>
    </row>
    <row r="913526" spans="63:63" x14ac:dyDescent="0.25">
      <c r="BK913526" s="2311"/>
    </row>
    <row r="913550" spans="63:63" x14ac:dyDescent="0.25">
      <c r="BK913550" s="2315"/>
    </row>
    <row r="913551" spans="63:63" x14ac:dyDescent="0.25">
      <c r="BK913551" s="2311"/>
    </row>
    <row r="913575" spans="63:63" x14ac:dyDescent="0.25">
      <c r="BK913575" s="2315"/>
    </row>
    <row r="913576" spans="63:63" x14ac:dyDescent="0.25">
      <c r="BK913576" s="2311"/>
    </row>
    <row r="913600" spans="63:63" x14ac:dyDescent="0.25">
      <c r="BK913600" s="2315"/>
    </row>
    <row r="913601" spans="63:63" x14ac:dyDescent="0.25">
      <c r="BK913601" s="2311"/>
    </row>
    <row r="913625" spans="63:63" x14ac:dyDescent="0.25">
      <c r="BK913625" s="2315"/>
    </row>
    <row r="913626" spans="63:63" x14ac:dyDescent="0.25">
      <c r="BK913626" s="2311"/>
    </row>
    <row r="913650" spans="63:63" x14ac:dyDescent="0.25">
      <c r="BK913650" s="2315"/>
    </row>
    <row r="913651" spans="63:63" x14ac:dyDescent="0.25">
      <c r="BK913651" s="2311"/>
    </row>
    <row r="913675" spans="63:63" x14ac:dyDescent="0.25">
      <c r="BK913675" s="2315"/>
    </row>
    <row r="913676" spans="63:63" x14ac:dyDescent="0.25">
      <c r="BK913676" s="2311"/>
    </row>
    <row r="913700" spans="63:63" x14ac:dyDescent="0.25">
      <c r="BK913700" s="2315"/>
    </row>
    <row r="913701" spans="63:63" x14ac:dyDescent="0.25">
      <c r="BK913701" s="2311"/>
    </row>
    <row r="913725" spans="63:63" x14ac:dyDescent="0.25">
      <c r="BK913725" s="2315"/>
    </row>
    <row r="913726" spans="63:63" x14ac:dyDescent="0.25">
      <c r="BK913726" s="2311"/>
    </row>
    <row r="913750" spans="63:63" x14ac:dyDescent="0.25">
      <c r="BK913750" s="2315"/>
    </row>
    <row r="913751" spans="63:63" x14ac:dyDescent="0.25">
      <c r="BK913751" s="2311"/>
    </row>
    <row r="913775" spans="63:63" x14ac:dyDescent="0.25">
      <c r="BK913775" s="2315"/>
    </row>
    <row r="913776" spans="63:63" x14ac:dyDescent="0.25">
      <c r="BK913776" s="2311"/>
    </row>
    <row r="913800" spans="63:63" x14ac:dyDescent="0.25">
      <c r="BK913800" s="2315"/>
    </row>
    <row r="913801" spans="63:63" x14ac:dyDescent="0.25">
      <c r="BK913801" s="2311"/>
    </row>
    <row r="913825" spans="63:63" x14ac:dyDescent="0.25">
      <c r="BK913825" s="2315"/>
    </row>
    <row r="913826" spans="63:63" x14ac:dyDescent="0.25">
      <c r="BK913826" s="2311"/>
    </row>
    <row r="913850" spans="63:63" x14ac:dyDescent="0.25">
      <c r="BK913850" s="2315"/>
    </row>
    <row r="913851" spans="63:63" x14ac:dyDescent="0.25">
      <c r="BK913851" s="2311"/>
    </row>
    <row r="913875" spans="63:63" x14ac:dyDescent="0.25">
      <c r="BK913875" s="2315"/>
    </row>
    <row r="913876" spans="63:63" x14ac:dyDescent="0.25">
      <c r="BK913876" s="2311"/>
    </row>
    <row r="913900" spans="63:63" x14ac:dyDescent="0.25">
      <c r="BK913900" s="2315"/>
    </row>
    <row r="913901" spans="63:63" x14ac:dyDescent="0.25">
      <c r="BK913901" s="2311"/>
    </row>
    <row r="913925" spans="63:63" x14ac:dyDescent="0.25">
      <c r="BK913925" s="2315"/>
    </row>
    <row r="913926" spans="63:63" x14ac:dyDescent="0.25">
      <c r="BK913926" s="2311"/>
    </row>
    <row r="913950" spans="63:63" x14ac:dyDescent="0.25">
      <c r="BK913950" s="2315"/>
    </row>
    <row r="913951" spans="63:63" x14ac:dyDescent="0.25">
      <c r="BK913951" s="2311"/>
    </row>
    <row r="913975" spans="63:63" x14ac:dyDescent="0.25">
      <c r="BK913975" s="2315"/>
    </row>
    <row r="913976" spans="63:63" x14ac:dyDescent="0.25">
      <c r="BK913976" s="2311"/>
    </row>
    <row r="914000" spans="63:63" x14ac:dyDescent="0.25">
      <c r="BK914000" s="2315"/>
    </row>
    <row r="914001" spans="63:63" x14ac:dyDescent="0.25">
      <c r="BK914001" s="2311"/>
    </row>
    <row r="914025" spans="63:63" x14ac:dyDescent="0.25">
      <c r="BK914025" s="2315"/>
    </row>
    <row r="914026" spans="63:63" x14ac:dyDescent="0.25">
      <c r="BK914026" s="2311"/>
    </row>
    <row r="914050" spans="63:63" x14ac:dyDescent="0.25">
      <c r="BK914050" s="2315"/>
    </row>
    <row r="914051" spans="63:63" x14ac:dyDescent="0.25">
      <c r="BK914051" s="2311"/>
    </row>
    <row r="914075" spans="63:63" x14ac:dyDescent="0.25">
      <c r="BK914075" s="2315"/>
    </row>
    <row r="914076" spans="63:63" x14ac:dyDescent="0.25">
      <c r="BK914076" s="2311"/>
    </row>
    <row r="914100" spans="63:63" x14ac:dyDescent="0.25">
      <c r="BK914100" s="2315"/>
    </row>
    <row r="914101" spans="63:63" x14ac:dyDescent="0.25">
      <c r="BK914101" s="2311"/>
    </row>
    <row r="914125" spans="63:63" x14ac:dyDescent="0.25">
      <c r="BK914125" s="2315"/>
    </row>
    <row r="914126" spans="63:63" x14ac:dyDescent="0.25">
      <c r="BK914126" s="2311"/>
    </row>
    <row r="914150" spans="63:63" x14ac:dyDescent="0.25">
      <c r="BK914150" s="2315"/>
    </row>
    <row r="914151" spans="63:63" x14ac:dyDescent="0.25">
      <c r="BK914151" s="2311"/>
    </row>
    <row r="914175" spans="63:63" x14ac:dyDescent="0.25">
      <c r="BK914175" s="2315"/>
    </row>
    <row r="914176" spans="63:63" x14ac:dyDescent="0.25">
      <c r="BK914176" s="2311"/>
    </row>
    <row r="914200" spans="63:63" x14ac:dyDescent="0.25">
      <c r="BK914200" s="2315"/>
    </row>
    <row r="914201" spans="63:63" x14ac:dyDescent="0.25">
      <c r="BK914201" s="2311"/>
    </row>
    <row r="914225" spans="63:63" x14ac:dyDescent="0.25">
      <c r="BK914225" s="2315"/>
    </row>
    <row r="914226" spans="63:63" x14ac:dyDescent="0.25">
      <c r="BK914226" s="2311"/>
    </row>
    <row r="914250" spans="63:63" x14ac:dyDescent="0.25">
      <c r="BK914250" s="2315"/>
    </row>
    <row r="914251" spans="63:63" x14ac:dyDescent="0.25">
      <c r="BK914251" s="2311"/>
    </row>
    <row r="914275" spans="63:63" x14ac:dyDescent="0.25">
      <c r="BK914275" s="2315"/>
    </row>
    <row r="914276" spans="63:63" x14ac:dyDescent="0.25">
      <c r="BK914276" s="2311"/>
    </row>
    <row r="914300" spans="63:63" x14ac:dyDescent="0.25">
      <c r="BK914300" s="2315"/>
    </row>
    <row r="914301" spans="63:63" x14ac:dyDescent="0.25">
      <c r="BK914301" s="2311"/>
    </row>
    <row r="914325" spans="63:63" x14ac:dyDescent="0.25">
      <c r="BK914325" s="2315"/>
    </row>
    <row r="914326" spans="63:63" x14ac:dyDescent="0.25">
      <c r="BK914326" s="2311"/>
    </row>
    <row r="914350" spans="63:63" x14ac:dyDescent="0.25">
      <c r="BK914350" s="2315"/>
    </row>
    <row r="914351" spans="63:63" x14ac:dyDescent="0.25">
      <c r="BK914351" s="2311"/>
    </row>
    <row r="914375" spans="63:63" x14ac:dyDescent="0.25">
      <c r="BK914375" s="2315"/>
    </row>
    <row r="914376" spans="63:63" x14ac:dyDescent="0.25">
      <c r="BK914376" s="2311"/>
    </row>
    <row r="914400" spans="63:63" x14ac:dyDescent="0.25">
      <c r="BK914400" s="2315"/>
    </row>
    <row r="914401" spans="63:63" x14ac:dyDescent="0.25">
      <c r="BK914401" s="2311"/>
    </row>
    <row r="914425" spans="63:63" x14ac:dyDescent="0.25">
      <c r="BK914425" s="2315"/>
    </row>
    <row r="914426" spans="63:63" x14ac:dyDescent="0.25">
      <c r="BK914426" s="2311"/>
    </row>
    <row r="914450" spans="63:63" x14ac:dyDescent="0.25">
      <c r="BK914450" s="2315"/>
    </row>
    <row r="914451" spans="63:63" x14ac:dyDescent="0.25">
      <c r="BK914451" s="2311"/>
    </row>
    <row r="914475" spans="63:63" x14ac:dyDescent="0.25">
      <c r="BK914475" s="2315"/>
    </row>
    <row r="914476" spans="63:63" x14ac:dyDescent="0.25">
      <c r="BK914476" s="2311"/>
    </row>
    <row r="914500" spans="63:63" x14ac:dyDescent="0.25">
      <c r="BK914500" s="2315"/>
    </row>
    <row r="914501" spans="63:63" x14ac:dyDescent="0.25">
      <c r="BK914501" s="2311"/>
    </row>
    <row r="914525" spans="63:63" x14ac:dyDescent="0.25">
      <c r="BK914525" s="2315"/>
    </row>
    <row r="914526" spans="63:63" x14ac:dyDescent="0.25">
      <c r="BK914526" s="2311"/>
    </row>
    <row r="914550" spans="63:63" x14ac:dyDescent="0.25">
      <c r="BK914550" s="2315"/>
    </row>
    <row r="914551" spans="63:63" x14ac:dyDescent="0.25">
      <c r="BK914551" s="2311"/>
    </row>
    <row r="914575" spans="63:63" x14ac:dyDescent="0.25">
      <c r="BK914575" s="2315"/>
    </row>
    <row r="914576" spans="63:63" x14ac:dyDescent="0.25">
      <c r="BK914576" s="2311"/>
    </row>
    <row r="914600" spans="63:63" x14ac:dyDescent="0.25">
      <c r="BK914600" s="2315"/>
    </row>
    <row r="914601" spans="63:63" x14ac:dyDescent="0.25">
      <c r="BK914601" s="2311"/>
    </row>
    <row r="914625" spans="63:63" x14ac:dyDescent="0.25">
      <c r="BK914625" s="2315"/>
    </row>
    <row r="914626" spans="63:63" x14ac:dyDescent="0.25">
      <c r="BK914626" s="2311"/>
    </row>
    <row r="914650" spans="63:63" x14ac:dyDescent="0.25">
      <c r="BK914650" s="2315"/>
    </row>
    <row r="914651" spans="63:63" x14ac:dyDescent="0.25">
      <c r="BK914651" s="2311"/>
    </row>
    <row r="914675" spans="63:63" x14ac:dyDescent="0.25">
      <c r="BK914675" s="2315"/>
    </row>
    <row r="914676" spans="63:63" x14ac:dyDescent="0.25">
      <c r="BK914676" s="2311"/>
    </row>
    <row r="914700" spans="63:63" x14ac:dyDescent="0.25">
      <c r="BK914700" s="2315"/>
    </row>
    <row r="914701" spans="63:63" x14ac:dyDescent="0.25">
      <c r="BK914701" s="2311"/>
    </row>
    <row r="914725" spans="63:63" x14ac:dyDescent="0.25">
      <c r="BK914725" s="2315"/>
    </row>
    <row r="914726" spans="63:63" x14ac:dyDescent="0.25">
      <c r="BK914726" s="2311"/>
    </row>
    <row r="914750" spans="63:63" x14ac:dyDescent="0.25">
      <c r="BK914750" s="2315"/>
    </row>
    <row r="914751" spans="63:63" x14ac:dyDescent="0.25">
      <c r="BK914751" s="2311"/>
    </row>
    <row r="914775" spans="63:63" x14ac:dyDescent="0.25">
      <c r="BK914775" s="2315"/>
    </row>
    <row r="914776" spans="63:63" x14ac:dyDescent="0.25">
      <c r="BK914776" s="2311"/>
    </row>
    <row r="914800" spans="63:63" x14ac:dyDescent="0.25">
      <c r="BK914800" s="2315"/>
    </row>
    <row r="914801" spans="63:63" x14ac:dyDescent="0.25">
      <c r="BK914801" s="2311"/>
    </row>
    <row r="914825" spans="63:63" x14ac:dyDescent="0.25">
      <c r="BK914825" s="2315"/>
    </row>
    <row r="914826" spans="63:63" x14ac:dyDescent="0.25">
      <c r="BK914826" s="2311"/>
    </row>
    <row r="914850" spans="63:63" x14ac:dyDescent="0.25">
      <c r="BK914850" s="2315"/>
    </row>
    <row r="914851" spans="63:63" x14ac:dyDescent="0.25">
      <c r="BK914851" s="2311"/>
    </row>
    <row r="914875" spans="63:63" x14ac:dyDescent="0.25">
      <c r="BK914875" s="2315"/>
    </row>
    <row r="914876" spans="63:63" x14ac:dyDescent="0.25">
      <c r="BK914876" s="2311"/>
    </row>
    <row r="914900" spans="63:63" x14ac:dyDescent="0.25">
      <c r="BK914900" s="2315"/>
    </row>
    <row r="914901" spans="63:63" x14ac:dyDescent="0.25">
      <c r="BK914901" s="2311"/>
    </row>
    <row r="914925" spans="63:63" x14ac:dyDescent="0.25">
      <c r="BK914925" s="2315"/>
    </row>
    <row r="914926" spans="63:63" x14ac:dyDescent="0.25">
      <c r="BK914926" s="2311"/>
    </row>
    <row r="914950" spans="63:63" x14ac:dyDescent="0.25">
      <c r="BK914950" s="2315"/>
    </row>
    <row r="914951" spans="63:63" x14ac:dyDescent="0.25">
      <c r="BK914951" s="2311"/>
    </row>
    <row r="914975" spans="63:63" x14ac:dyDescent="0.25">
      <c r="BK914975" s="2315"/>
    </row>
    <row r="914976" spans="63:63" x14ac:dyDescent="0.25">
      <c r="BK914976" s="2311"/>
    </row>
    <row r="915000" spans="63:63" x14ac:dyDescent="0.25">
      <c r="BK915000" s="2315"/>
    </row>
    <row r="915001" spans="63:63" x14ac:dyDescent="0.25">
      <c r="BK915001" s="2311"/>
    </row>
    <row r="915025" spans="63:63" x14ac:dyDescent="0.25">
      <c r="BK915025" s="2315"/>
    </row>
    <row r="915026" spans="63:63" x14ac:dyDescent="0.25">
      <c r="BK915026" s="2311"/>
    </row>
    <row r="915050" spans="63:63" x14ac:dyDescent="0.25">
      <c r="BK915050" s="2315"/>
    </row>
    <row r="915051" spans="63:63" x14ac:dyDescent="0.25">
      <c r="BK915051" s="2311"/>
    </row>
    <row r="915075" spans="63:63" x14ac:dyDescent="0.25">
      <c r="BK915075" s="2315"/>
    </row>
    <row r="915076" spans="63:63" x14ac:dyDescent="0.25">
      <c r="BK915076" s="2311"/>
    </row>
    <row r="915100" spans="63:63" x14ac:dyDescent="0.25">
      <c r="BK915100" s="2315"/>
    </row>
    <row r="915101" spans="63:63" x14ac:dyDescent="0.25">
      <c r="BK915101" s="2311"/>
    </row>
    <row r="915125" spans="63:63" x14ac:dyDescent="0.25">
      <c r="BK915125" s="2315"/>
    </row>
    <row r="915126" spans="63:63" x14ac:dyDescent="0.25">
      <c r="BK915126" s="2311"/>
    </row>
    <row r="915150" spans="63:63" x14ac:dyDescent="0.25">
      <c r="BK915150" s="2315"/>
    </row>
    <row r="915151" spans="63:63" x14ac:dyDescent="0.25">
      <c r="BK915151" s="2311"/>
    </row>
    <row r="915175" spans="63:63" x14ac:dyDescent="0.25">
      <c r="BK915175" s="2315"/>
    </row>
    <row r="915176" spans="63:63" x14ac:dyDescent="0.25">
      <c r="BK915176" s="2311"/>
    </row>
    <row r="915200" spans="63:63" x14ac:dyDescent="0.25">
      <c r="BK915200" s="2315"/>
    </row>
    <row r="915201" spans="63:63" x14ac:dyDescent="0.25">
      <c r="BK915201" s="2311"/>
    </row>
    <row r="915225" spans="63:63" x14ac:dyDescent="0.25">
      <c r="BK915225" s="2315"/>
    </row>
    <row r="915226" spans="63:63" x14ac:dyDescent="0.25">
      <c r="BK915226" s="2311"/>
    </row>
    <row r="915250" spans="63:63" x14ac:dyDescent="0.25">
      <c r="BK915250" s="2315"/>
    </row>
    <row r="915251" spans="63:63" x14ac:dyDescent="0.25">
      <c r="BK915251" s="2311"/>
    </row>
    <row r="915275" spans="63:63" x14ac:dyDescent="0.25">
      <c r="BK915275" s="2315"/>
    </row>
    <row r="915276" spans="63:63" x14ac:dyDescent="0.25">
      <c r="BK915276" s="2311"/>
    </row>
    <row r="915300" spans="63:63" x14ac:dyDescent="0.25">
      <c r="BK915300" s="2315"/>
    </row>
    <row r="915301" spans="63:63" x14ac:dyDescent="0.25">
      <c r="BK915301" s="2311"/>
    </row>
    <row r="915325" spans="63:63" x14ac:dyDescent="0.25">
      <c r="BK915325" s="2315"/>
    </row>
    <row r="915326" spans="63:63" x14ac:dyDescent="0.25">
      <c r="BK915326" s="2311"/>
    </row>
    <row r="915350" spans="63:63" x14ac:dyDescent="0.25">
      <c r="BK915350" s="2315"/>
    </row>
    <row r="915351" spans="63:63" x14ac:dyDescent="0.25">
      <c r="BK915351" s="2311"/>
    </row>
    <row r="915375" spans="63:63" x14ac:dyDescent="0.25">
      <c r="BK915375" s="2315"/>
    </row>
    <row r="915376" spans="63:63" x14ac:dyDescent="0.25">
      <c r="BK915376" s="2311"/>
    </row>
    <row r="915400" spans="63:63" x14ac:dyDescent="0.25">
      <c r="BK915400" s="2315"/>
    </row>
    <row r="915401" spans="63:63" x14ac:dyDescent="0.25">
      <c r="BK915401" s="2311"/>
    </row>
    <row r="915425" spans="63:63" x14ac:dyDescent="0.25">
      <c r="BK915425" s="2315"/>
    </row>
    <row r="915426" spans="63:63" x14ac:dyDescent="0.25">
      <c r="BK915426" s="2311"/>
    </row>
    <row r="915450" spans="63:63" x14ac:dyDescent="0.25">
      <c r="BK915450" s="2315"/>
    </row>
    <row r="915451" spans="63:63" x14ac:dyDescent="0.25">
      <c r="BK915451" s="2311"/>
    </row>
    <row r="915475" spans="63:63" x14ac:dyDescent="0.25">
      <c r="BK915475" s="2315"/>
    </row>
    <row r="915476" spans="63:63" x14ac:dyDescent="0.25">
      <c r="BK915476" s="2311"/>
    </row>
    <row r="915500" spans="63:63" x14ac:dyDescent="0.25">
      <c r="BK915500" s="2315"/>
    </row>
    <row r="915501" spans="63:63" x14ac:dyDescent="0.25">
      <c r="BK915501" s="2311"/>
    </row>
    <row r="915525" spans="63:63" x14ac:dyDescent="0.25">
      <c r="BK915525" s="2315"/>
    </row>
    <row r="915526" spans="63:63" x14ac:dyDescent="0.25">
      <c r="BK915526" s="2311"/>
    </row>
    <row r="915550" spans="63:63" x14ac:dyDescent="0.25">
      <c r="BK915550" s="2315"/>
    </row>
    <row r="915551" spans="63:63" x14ac:dyDescent="0.25">
      <c r="BK915551" s="2311"/>
    </row>
    <row r="915575" spans="63:63" x14ac:dyDescent="0.25">
      <c r="BK915575" s="2315"/>
    </row>
    <row r="915576" spans="63:63" x14ac:dyDescent="0.25">
      <c r="BK915576" s="2311"/>
    </row>
    <row r="915600" spans="63:63" x14ac:dyDescent="0.25">
      <c r="BK915600" s="2315"/>
    </row>
    <row r="915601" spans="63:63" x14ac:dyDescent="0.25">
      <c r="BK915601" s="2311"/>
    </row>
    <row r="915625" spans="63:63" x14ac:dyDescent="0.25">
      <c r="BK915625" s="2315"/>
    </row>
    <row r="915626" spans="63:63" x14ac:dyDescent="0.25">
      <c r="BK915626" s="2311"/>
    </row>
    <row r="915650" spans="63:63" x14ac:dyDescent="0.25">
      <c r="BK915650" s="2315"/>
    </row>
    <row r="915651" spans="63:63" x14ac:dyDescent="0.25">
      <c r="BK915651" s="2311"/>
    </row>
    <row r="915675" spans="63:63" x14ac:dyDescent="0.25">
      <c r="BK915675" s="2315"/>
    </row>
    <row r="915676" spans="63:63" x14ac:dyDescent="0.25">
      <c r="BK915676" s="2311"/>
    </row>
    <row r="915700" spans="63:63" x14ac:dyDescent="0.25">
      <c r="BK915700" s="2315"/>
    </row>
    <row r="915701" spans="63:63" x14ac:dyDescent="0.25">
      <c r="BK915701" s="2311"/>
    </row>
    <row r="915725" spans="63:63" x14ac:dyDescent="0.25">
      <c r="BK915725" s="2315"/>
    </row>
    <row r="915726" spans="63:63" x14ac:dyDescent="0.25">
      <c r="BK915726" s="2311"/>
    </row>
    <row r="915750" spans="63:63" x14ac:dyDescent="0.25">
      <c r="BK915750" s="2315"/>
    </row>
    <row r="915751" spans="63:63" x14ac:dyDescent="0.25">
      <c r="BK915751" s="2311"/>
    </row>
    <row r="915775" spans="63:63" x14ac:dyDescent="0.25">
      <c r="BK915775" s="2315"/>
    </row>
    <row r="915776" spans="63:63" x14ac:dyDescent="0.25">
      <c r="BK915776" s="2311"/>
    </row>
    <row r="915800" spans="63:63" x14ac:dyDescent="0.25">
      <c r="BK915800" s="2315"/>
    </row>
    <row r="915801" spans="63:63" x14ac:dyDescent="0.25">
      <c r="BK915801" s="2311"/>
    </row>
    <row r="915825" spans="63:63" x14ac:dyDescent="0.25">
      <c r="BK915825" s="2315"/>
    </row>
    <row r="915826" spans="63:63" x14ac:dyDescent="0.25">
      <c r="BK915826" s="2311"/>
    </row>
    <row r="915850" spans="63:63" x14ac:dyDescent="0.25">
      <c r="BK915850" s="2315"/>
    </row>
    <row r="915851" spans="63:63" x14ac:dyDescent="0.25">
      <c r="BK915851" s="2311"/>
    </row>
    <row r="915875" spans="63:63" x14ac:dyDescent="0.25">
      <c r="BK915875" s="2315"/>
    </row>
    <row r="915876" spans="63:63" x14ac:dyDescent="0.25">
      <c r="BK915876" s="2311"/>
    </row>
    <row r="915900" spans="63:63" x14ac:dyDescent="0.25">
      <c r="BK915900" s="2315"/>
    </row>
    <row r="915901" spans="63:63" x14ac:dyDescent="0.25">
      <c r="BK915901" s="2311"/>
    </row>
    <row r="915925" spans="63:63" x14ac:dyDescent="0.25">
      <c r="BK915925" s="2315"/>
    </row>
    <row r="915926" spans="63:63" x14ac:dyDescent="0.25">
      <c r="BK915926" s="2311"/>
    </row>
    <row r="915950" spans="63:63" x14ac:dyDescent="0.25">
      <c r="BK915950" s="2315"/>
    </row>
    <row r="915951" spans="63:63" x14ac:dyDescent="0.25">
      <c r="BK915951" s="2311"/>
    </row>
    <row r="915975" spans="63:63" x14ac:dyDescent="0.25">
      <c r="BK915975" s="2315"/>
    </row>
    <row r="915976" spans="63:63" x14ac:dyDescent="0.25">
      <c r="BK915976" s="2311"/>
    </row>
    <row r="916000" spans="63:63" x14ac:dyDescent="0.25">
      <c r="BK916000" s="2315"/>
    </row>
    <row r="916001" spans="63:63" x14ac:dyDescent="0.25">
      <c r="BK916001" s="2311"/>
    </row>
    <row r="916025" spans="63:63" x14ac:dyDescent="0.25">
      <c r="BK916025" s="2315"/>
    </row>
    <row r="916026" spans="63:63" x14ac:dyDescent="0.25">
      <c r="BK916026" s="2311"/>
    </row>
    <row r="916050" spans="63:63" x14ac:dyDescent="0.25">
      <c r="BK916050" s="2315"/>
    </row>
    <row r="916051" spans="63:63" x14ac:dyDescent="0.25">
      <c r="BK916051" s="2311"/>
    </row>
    <row r="916075" spans="63:63" x14ac:dyDescent="0.25">
      <c r="BK916075" s="2315"/>
    </row>
    <row r="916076" spans="63:63" x14ac:dyDescent="0.25">
      <c r="BK916076" s="2311"/>
    </row>
    <row r="916100" spans="63:63" x14ac:dyDescent="0.25">
      <c r="BK916100" s="2315"/>
    </row>
    <row r="916101" spans="63:63" x14ac:dyDescent="0.25">
      <c r="BK916101" s="2311"/>
    </row>
    <row r="916125" spans="63:63" x14ac:dyDescent="0.25">
      <c r="BK916125" s="2315"/>
    </row>
    <row r="916126" spans="63:63" x14ac:dyDescent="0.25">
      <c r="BK916126" s="2311"/>
    </row>
    <row r="916150" spans="63:63" x14ac:dyDescent="0.25">
      <c r="BK916150" s="2315"/>
    </row>
    <row r="916151" spans="63:63" x14ac:dyDescent="0.25">
      <c r="BK916151" s="2311"/>
    </row>
    <row r="916175" spans="63:63" x14ac:dyDescent="0.25">
      <c r="BK916175" s="2315"/>
    </row>
    <row r="916176" spans="63:63" x14ac:dyDescent="0.25">
      <c r="BK916176" s="2311"/>
    </row>
    <row r="916200" spans="63:63" x14ac:dyDescent="0.25">
      <c r="BK916200" s="2315"/>
    </row>
    <row r="916201" spans="63:63" x14ac:dyDescent="0.25">
      <c r="BK916201" s="2311"/>
    </row>
    <row r="916225" spans="63:63" x14ac:dyDescent="0.25">
      <c r="BK916225" s="2315"/>
    </row>
    <row r="916226" spans="63:63" x14ac:dyDescent="0.25">
      <c r="BK916226" s="2311"/>
    </row>
    <row r="916250" spans="63:63" x14ac:dyDescent="0.25">
      <c r="BK916250" s="2315"/>
    </row>
    <row r="916251" spans="63:63" x14ac:dyDescent="0.25">
      <c r="BK916251" s="2311"/>
    </row>
    <row r="916275" spans="63:63" x14ac:dyDescent="0.25">
      <c r="BK916275" s="2315"/>
    </row>
    <row r="916276" spans="63:63" x14ac:dyDescent="0.25">
      <c r="BK916276" s="2311"/>
    </row>
    <row r="916300" spans="63:63" x14ac:dyDescent="0.25">
      <c r="BK916300" s="2315"/>
    </row>
    <row r="916301" spans="63:63" x14ac:dyDescent="0.25">
      <c r="BK916301" s="2311"/>
    </row>
    <row r="916325" spans="63:63" x14ac:dyDescent="0.25">
      <c r="BK916325" s="2315"/>
    </row>
    <row r="916326" spans="63:63" x14ac:dyDescent="0.25">
      <c r="BK916326" s="2311"/>
    </row>
    <row r="916350" spans="63:63" x14ac:dyDescent="0.25">
      <c r="BK916350" s="2315"/>
    </row>
    <row r="916351" spans="63:63" x14ac:dyDescent="0.25">
      <c r="BK916351" s="2311"/>
    </row>
    <row r="916375" spans="63:63" x14ac:dyDescent="0.25">
      <c r="BK916375" s="2315"/>
    </row>
    <row r="916376" spans="63:63" x14ac:dyDescent="0.25">
      <c r="BK916376" s="2311"/>
    </row>
    <row r="916400" spans="63:63" x14ac:dyDescent="0.25">
      <c r="BK916400" s="2315"/>
    </row>
    <row r="916401" spans="63:63" x14ac:dyDescent="0.25">
      <c r="BK916401" s="2311"/>
    </row>
    <row r="916425" spans="63:63" x14ac:dyDescent="0.25">
      <c r="BK916425" s="2315"/>
    </row>
    <row r="916426" spans="63:63" x14ac:dyDescent="0.25">
      <c r="BK916426" s="2311"/>
    </row>
    <row r="916450" spans="63:63" x14ac:dyDescent="0.25">
      <c r="BK916450" s="2315"/>
    </row>
    <row r="916451" spans="63:63" x14ac:dyDescent="0.25">
      <c r="BK916451" s="2311"/>
    </row>
    <row r="916475" spans="63:63" x14ac:dyDescent="0.25">
      <c r="BK916475" s="2315"/>
    </row>
    <row r="916476" spans="63:63" x14ac:dyDescent="0.25">
      <c r="BK916476" s="2311"/>
    </row>
    <row r="916500" spans="63:63" x14ac:dyDescent="0.25">
      <c r="BK916500" s="2315"/>
    </row>
    <row r="916501" spans="63:63" x14ac:dyDescent="0.25">
      <c r="BK916501" s="2311"/>
    </row>
    <row r="916525" spans="63:63" x14ac:dyDescent="0.25">
      <c r="BK916525" s="2315"/>
    </row>
    <row r="916526" spans="63:63" x14ac:dyDescent="0.25">
      <c r="BK916526" s="2311"/>
    </row>
    <row r="916550" spans="63:63" x14ac:dyDescent="0.25">
      <c r="BK916550" s="2315"/>
    </row>
    <row r="916551" spans="63:63" x14ac:dyDescent="0.25">
      <c r="BK916551" s="2311"/>
    </row>
    <row r="916575" spans="63:63" x14ac:dyDescent="0.25">
      <c r="BK916575" s="2315"/>
    </row>
    <row r="916576" spans="63:63" x14ac:dyDescent="0.25">
      <c r="BK916576" s="2311"/>
    </row>
    <row r="916600" spans="63:63" x14ac:dyDescent="0.25">
      <c r="BK916600" s="2315"/>
    </row>
    <row r="916601" spans="63:63" x14ac:dyDescent="0.25">
      <c r="BK916601" s="2311"/>
    </row>
    <row r="916625" spans="63:63" x14ac:dyDescent="0.25">
      <c r="BK916625" s="2315"/>
    </row>
    <row r="916626" spans="63:63" x14ac:dyDescent="0.25">
      <c r="BK916626" s="2311"/>
    </row>
    <row r="916650" spans="63:63" x14ac:dyDescent="0.25">
      <c r="BK916650" s="2315"/>
    </row>
    <row r="916651" spans="63:63" x14ac:dyDescent="0.25">
      <c r="BK916651" s="2311"/>
    </row>
    <row r="916675" spans="63:63" x14ac:dyDescent="0.25">
      <c r="BK916675" s="2315"/>
    </row>
    <row r="916676" spans="63:63" x14ac:dyDescent="0.25">
      <c r="BK916676" s="2311"/>
    </row>
    <row r="916700" spans="63:63" x14ac:dyDescent="0.25">
      <c r="BK916700" s="2315"/>
    </row>
    <row r="916701" spans="63:63" x14ac:dyDescent="0.25">
      <c r="BK916701" s="2311"/>
    </row>
    <row r="916725" spans="63:63" x14ac:dyDescent="0.25">
      <c r="BK916725" s="2315"/>
    </row>
    <row r="916726" spans="63:63" x14ac:dyDescent="0.25">
      <c r="BK916726" s="2311"/>
    </row>
    <row r="916750" spans="63:63" x14ac:dyDescent="0.25">
      <c r="BK916750" s="2315"/>
    </row>
    <row r="916751" spans="63:63" x14ac:dyDescent="0.25">
      <c r="BK916751" s="2311"/>
    </row>
    <row r="916775" spans="63:63" x14ac:dyDescent="0.25">
      <c r="BK916775" s="2315"/>
    </row>
    <row r="916776" spans="63:63" x14ac:dyDescent="0.25">
      <c r="BK916776" s="2311"/>
    </row>
    <row r="916800" spans="63:63" x14ac:dyDescent="0.25">
      <c r="BK916800" s="2315"/>
    </row>
    <row r="916801" spans="63:63" x14ac:dyDescent="0.25">
      <c r="BK916801" s="2311"/>
    </row>
    <row r="916825" spans="63:63" x14ac:dyDescent="0.25">
      <c r="BK916825" s="2315"/>
    </row>
    <row r="916826" spans="63:63" x14ac:dyDescent="0.25">
      <c r="BK916826" s="2311"/>
    </row>
    <row r="916850" spans="63:63" x14ac:dyDescent="0.25">
      <c r="BK916850" s="2315"/>
    </row>
    <row r="916851" spans="63:63" x14ac:dyDescent="0.25">
      <c r="BK916851" s="2311"/>
    </row>
    <row r="916875" spans="63:63" x14ac:dyDescent="0.25">
      <c r="BK916875" s="2315"/>
    </row>
    <row r="916876" spans="63:63" x14ac:dyDescent="0.25">
      <c r="BK916876" s="2311"/>
    </row>
    <row r="916900" spans="63:63" x14ac:dyDescent="0.25">
      <c r="BK916900" s="2315"/>
    </row>
    <row r="916901" spans="63:63" x14ac:dyDescent="0.25">
      <c r="BK916901" s="2311"/>
    </row>
    <row r="916925" spans="63:63" x14ac:dyDescent="0.25">
      <c r="BK916925" s="2315"/>
    </row>
    <row r="916926" spans="63:63" x14ac:dyDescent="0.25">
      <c r="BK916926" s="2311"/>
    </row>
    <row r="916950" spans="63:63" x14ac:dyDescent="0.25">
      <c r="BK916950" s="2315"/>
    </row>
    <row r="916951" spans="63:63" x14ac:dyDescent="0.25">
      <c r="BK916951" s="2311"/>
    </row>
    <row r="916975" spans="63:63" x14ac:dyDescent="0.25">
      <c r="BK916975" s="2315"/>
    </row>
    <row r="916976" spans="63:63" x14ac:dyDescent="0.25">
      <c r="BK916976" s="2311"/>
    </row>
    <row r="917000" spans="63:63" x14ac:dyDescent="0.25">
      <c r="BK917000" s="2315"/>
    </row>
    <row r="917001" spans="63:63" x14ac:dyDescent="0.25">
      <c r="BK917001" s="2311"/>
    </row>
    <row r="917025" spans="63:63" x14ac:dyDescent="0.25">
      <c r="BK917025" s="2315"/>
    </row>
    <row r="917026" spans="63:63" x14ac:dyDescent="0.25">
      <c r="BK917026" s="2311"/>
    </row>
    <row r="917050" spans="63:63" x14ac:dyDescent="0.25">
      <c r="BK917050" s="2315"/>
    </row>
    <row r="917051" spans="63:63" x14ac:dyDescent="0.25">
      <c r="BK917051" s="2311"/>
    </row>
    <row r="917075" spans="63:63" x14ac:dyDescent="0.25">
      <c r="BK917075" s="2315"/>
    </row>
    <row r="917076" spans="63:63" x14ac:dyDescent="0.25">
      <c r="BK917076" s="2311"/>
    </row>
    <row r="917100" spans="63:63" x14ac:dyDescent="0.25">
      <c r="BK917100" s="2315"/>
    </row>
    <row r="917101" spans="63:63" x14ac:dyDescent="0.25">
      <c r="BK917101" s="2311"/>
    </row>
    <row r="917125" spans="63:63" x14ac:dyDescent="0.25">
      <c r="BK917125" s="2315"/>
    </row>
    <row r="917126" spans="63:63" x14ac:dyDescent="0.25">
      <c r="BK917126" s="2311"/>
    </row>
    <row r="917150" spans="63:63" x14ac:dyDescent="0.25">
      <c r="BK917150" s="2315"/>
    </row>
    <row r="917151" spans="63:63" x14ac:dyDescent="0.25">
      <c r="BK917151" s="2311"/>
    </row>
    <row r="917175" spans="63:63" x14ac:dyDescent="0.25">
      <c r="BK917175" s="2315"/>
    </row>
    <row r="917176" spans="63:63" x14ac:dyDescent="0.25">
      <c r="BK917176" s="2311"/>
    </row>
    <row r="917200" spans="63:63" x14ac:dyDescent="0.25">
      <c r="BK917200" s="2315"/>
    </row>
    <row r="917201" spans="63:63" x14ac:dyDescent="0.25">
      <c r="BK917201" s="2311"/>
    </row>
    <row r="917225" spans="63:63" x14ac:dyDescent="0.25">
      <c r="BK917225" s="2315"/>
    </row>
    <row r="917226" spans="63:63" x14ac:dyDescent="0.25">
      <c r="BK917226" s="2311"/>
    </row>
    <row r="917250" spans="63:63" x14ac:dyDescent="0.25">
      <c r="BK917250" s="2315"/>
    </row>
    <row r="917251" spans="63:63" x14ac:dyDescent="0.25">
      <c r="BK917251" s="2311"/>
    </row>
    <row r="917275" spans="63:63" x14ac:dyDescent="0.25">
      <c r="BK917275" s="2315"/>
    </row>
    <row r="917276" spans="63:63" x14ac:dyDescent="0.25">
      <c r="BK917276" s="2311"/>
    </row>
    <row r="917300" spans="63:63" x14ac:dyDescent="0.25">
      <c r="BK917300" s="2315"/>
    </row>
    <row r="917301" spans="63:63" x14ac:dyDescent="0.25">
      <c r="BK917301" s="2311"/>
    </row>
    <row r="917325" spans="63:63" x14ac:dyDescent="0.25">
      <c r="BK917325" s="2315"/>
    </row>
    <row r="917326" spans="63:63" x14ac:dyDescent="0.25">
      <c r="BK917326" s="2311"/>
    </row>
    <row r="917350" spans="63:63" x14ac:dyDescent="0.25">
      <c r="BK917350" s="2315"/>
    </row>
    <row r="917351" spans="63:63" x14ac:dyDescent="0.25">
      <c r="BK917351" s="2311"/>
    </row>
    <row r="917375" spans="63:63" x14ac:dyDescent="0.25">
      <c r="BK917375" s="2315"/>
    </row>
    <row r="917376" spans="63:63" x14ac:dyDescent="0.25">
      <c r="BK917376" s="2311"/>
    </row>
    <row r="917400" spans="63:63" x14ac:dyDescent="0.25">
      <c r="BK917400" s="2315"/>
    </row>
    <row r="917401" spans="63:63" x14ac:dyDescent="0.25">
      <c r="BK917401" s="2311"/>
    </row>
    <row r="917425" spans="63:63" x14ac:dyDescent="0.25">
      <c r="BK917425" s="2315"/>
    </row>
    <row r="917426" spans="63:63" x14ac:dyDescent="0.25">
      <c r="BK917426" s="2311"/>
    </row>
    <row r="917450" spans="63:63" x14ac:dyDescent="0.25">
      <c r="BK917450" s="2315"/>
    </row>
    <row r="917451" spans="63:63" x14ac:dyDescent="0.25">
      <c r="BK917451" s="2311"/>
    </row>
    <row r="917475" spans="63:63" x14ac:dyDescent="0.25">
      <c r="BK917475" s="2315"/>
    </row>
    <row r="917476" spans="63:63" x14ac:dyDescent="0.25">
      <c r="BK917476" s="2311"/>
    </row>
    <row r="917500" spans="63:63" x14ac:dyDescent="0.25">
      <c r="BK917500" s="2315"/>
    </row>
    <row r="917501" spans="63:63" x14ac:dyDescent="0.25">
      <c r="BK917501" s="2311"/>
    </row>
    <row r="917525" spans="63:63" x14ac:dyDescent="0.25">
      <c r="BK917525" s="2315"/>
    </row>
    <row r="917526" spans="63:63" x14ac:dyDescent="0.25">
      <c r="BK917526" s="2311"/>
    </row>
    <row r="917550" spans="63:63" x14ac:dyDescent="0.25">
      <c r="BK917550" s="2315"/>
    </row>
    <row r="917551" spans="63:63" x14ac:dyDescent="0.25">
      <c r="BK917551" s="2311"/>
    </row>
    <row r="917575" spans="63:63" x14ac:dyDescent="0.25">
      <c r="BK917575" s="2315"/>
    </row>
    <row r="917576" spans="63:63" x14ac:dyDescent="0.25">
      <c r="BK917576" s="2311"/>
    </row>
    <row r="917600" spans="63:63" x14ac:dyDescent="0.25">
      <c r="BK917600" s="2315"/>
    </row>
    <row r="917601" spans="63:63" x14ac:dyDescent="0.25">
      <c r="BK917601" s="2311"/>
    </row>
    <row r="917625" spans="63:63" x14ac:dyDescent="0.25">
      <c r="BK917625" s="2315"/>
    </row>
    <row r="917626" spans="63:63" x14ac:dyDescent="0.25">
      <c r="BK917626" s="2311"/>
    </row>
    <row r="917650" spans="63:63" x14ac:dyDescent="0.25">
      <c r="BK917650" s="2315"/>
    </row>
    <row r="917651" spans="63:63" x14ac:dyDescent="0.25">
      <c r="BK917651" s="2311"/>
    </row>
    <row r="917675" spans="63:63" x14ac:dyDescent="0.25">
      <c r="BK917675" s="2315"/>
    </row>
    <row r="917676" spans="63:63" x14ac:dyDescent="0.25">
      <c r="BK917676" s="2311"/>
    </row>
    <row r="917700" spans="63:63" x14ac:dyDescent="0.25">
      <c r="BK917700" s="2315"/>
    </row>
    <row r="917701" spans="63:63" x14ac:dyDescent="0.25">
      <c r="BK917701" s="2311"/>
    </row>
    <row r="917725" spans="63:63" x14ac:dyDescent="0.25">
      <c r="BK917725" s="2315"/>
    </row>
    <row r="917726" spans="63:63" x14ac:dyDescent="0.25">
      <c r="BK917726" s="2311"/>
    </row>
    <row r="917750" spans="63:63" x14ac:dyDescent="0.25">
      <c r="BK917750" s="2315"/>
    </row>
    <row r="917751" spans="63:63" x14ac:dyDescent="0.25">
      <c r="BK917751" s="2311"/>
    </row>
    <row r="917775" spans="63:63" x14ac:dyDescent="0.25">
      <c r="BK917775" s="2315"/>
    </row>
    <row r="917776" spans="63:63" x14ac:dyDescent="0.25">
      <c r="BK917776" s="2311"/>
    </row>
    <row r="917800" spans="63:63" x14ac:dyDescent="0.25">
      <c r="BK917800" s="2315"/>
    </row>
    <row r="917801" spans="63:63" x14ac:dyDescent="0.25">
      <c r="BK917801" s="2311"/>
    </row>
    <row r="917825" spans="63:63" x14ac:dyDescent="0.25">
      <c r="BK917825" s="2315"/>
    </row>
    <row r="917826" spans="63:63" x14ac:dyDescent="0.25">
      <c r="BK917826" s="2311"/>
    </row>
    <row r="917850" spans="63:63" x14ac:dyDescent="0.25">
      <c r="BK917850" s="2315"/>
    </row>
    <row r="917851" spans="63:63" x14ac:dyDescent="0.25">
      <c r="BK917851" s="2311"/>
    </row>
    <row r="917875" spans="63:63" x14ac:dyDescent="0.25">
      <c r="BK917875" s="2315"/>
    </row>
    <row r="917876" spans="63:63" x14ac:dyDescent="0.25">
      <c r="BK917876" s="2311"/>
    </row>
    <row r="917900" spans="63:63" x14ac:dyDescent="0.25">
      <c r="BK917900" s="2315"/>
    </row>
    <row r="917901" spans="63:63" x14ac:dyDescent="0.25">
      <c r="BK917901" s="2311"/>
    </row>
    <row r="917925" spans="63:63" x14ac:dyDescent="0.25">
      <c r="BK917925" s="2315"/>
    </row>
    <row r="917926" spans="63:63" x14ac:dyDescent="0.25">
      <c r="BK917926" s="2311"/>
    </row>
    <row r="917950" spans="63:63" x14ac:dyDescent="0.25">
      <c r="BK917950" s="2315"/>
    </row>
    <row r="917951" spans="63:63" x14ac:dyDescent="0.25">
      <c r="BK917951" s="2311"/>
    </row>
    <row r="917975" spans="63:63" x14ac:dyDescent="0.25">
      <c r="BK917975" s="2315"/>
    </row>
    <row r="917976" spans="63:63" x14ac:dyDescent="0.25">
      <c r="BK917976" s="2311"/>
    </row>
    <row r="918000" spans="63:63" x14ac:dyDescent="0.25">
      <c r="BK918000" s="2315"/>
    </row>
    <row r="918001" spans="63:63" x14ac:dyDescent="0.25">
      <c r="BK918001" s="2311"/>
    </row>
    <row r="918025" spans="63:63" x14ac:dyDescent="0.25">
      <c r="BK918025" s="2315"/>
    </row>
    <row r="918026" spans="63:63" x14ac:dyDescent="0.25">
      <c r="BK918026" s="2311"/>
    </row>
    <row r="918050" spans="63:63" x14ac:dyDescent="0.25">
      <c r="BK918050" s="2315"/>
    </row>
    <row r="918051" spans="63:63" x14ac:dyDescent="0.25">
      <c r="BK918051" s="2311"/>
    </row>
    <row r="918075" spans="63:63" x14ac:dyDescent="0.25">
      <c r="BK918075" s="2315"/>
    </row>
    <row r="918076" spans="63:63" x14ac:dyDescent="0.25">
      <c r="BK918076" s="2311"/>
    </row>
    <row r="918100" spans="63:63" x14ac:dyDescent="0.25">
      <c r="BK918100" s="2315"/>
    </row>
    <row r="918101" spans="63:63" x14ac:dyDescent="0.25">
      <c r="BK918101" s="2311"/>
    </row>
    <row r="918125" spans="63:63" x14ac:dyDescent="0.25">
      <c r="BK918125" s="2315"/>
    </row>
    <row r="918126" spans="63:63" x14ac:dyDescent="0.25">
      <c r="BK918126" s="2311"/>
    </row>
    <row r="918150" spans="63:63" x14ac:dyDescent="0.25">
      <c r="BK918150" s="2315"/>
    </row>
    <row r="918151" spans="63:63" x14ac:dyDescent="0.25">
      <c r="BK918151" s="2311"/>
    </row>
    <row r="918175" spans="63:63" x14ac:dyDescent="0.25">
      <c r="BK918175" s="2315"/>
    </row>
    <row r="918176" spans="63:63" x14ac:dyDescent="0.25">
      <c r="BK918176" s="2311"/>
    </row>
    <row r="918200" spans="63:63" x14ac:dyDescent="0.25">
      <c r="BK918200" s="2315"/>
    </row>
    <row r="918201" spans="63:63" x14ac:dyDescent="0.25">
      <c r="BK918201" s="2311"/>
    </row>
    <row r="918225" spans="63:63" x14ac:dyDescent="0.25">
      <c r="BK918225" s="2315"/>
    </row>
    <row r="918226" spans="63:63" x14ac:dyDescent="0.25">
      <c r="BK918226" s="2311"/>
    </row>
    <row r="918250" spans="63:63" x14ac:dyDescent="0.25">
      <c r="BK918250" s="2315"/>
    </row>
    <row r="918251" spans="63:63" x14ac:dyDescent="0.25">
      <c r="BK918251" s="2311"/>
    </row>
    <row r="918275" spans="63:63" x14ac:dyDescent="0.25">
      <c r="BK918275" s="2315"/>
    </row>
    <row r="918276" spans="63:63" x14ac:dyDescent="0.25">
      <c r="BK918276" s="2311"/>
    </row>
    <row r="918300" spans="63:63" x14ac:dyDescent="0.25">
      <c r="BK918300" s="2315"/>
    </row>
    <row r="918301" spans="63:63" x14ac:dyDescent="0.25">
      <c r="BK918301" s="2311"/>
    </row>
    <row r="918325" spans="63:63" x14ac:dyDescent="0.25">
      <c r="BK918325" s="2315"/>
    </row>
    <row r="918326" spans="63:63" x14ac:dyDescent="0.25">
      <c r="BK918326" s="2311"/>
    </row>
    <row r="918350" spans="63:63" x14ac:dyDescent="0.25">
      <c r="BK918350" s="2315"/>
    </row>
    <row r="918351" spans="63:63" x14ac:dyDescent="0.25">
      <c r="BK918351" s="2311"/>
    </row>
    <row r="918375" spans="63:63" x14ac:dyDescent="0.25">
      <c r="BK918375" s="2315"/>
    </row>
    <row r="918376" spans="63:63" x14ac:dyDescent="0.25">
      <c r="BK918376" s="2311"/>
    </row>
    <row r="918400" spans="63:63" x14ac:dyDescent="0.25">
      <c r="BK918400" s="2315"/>
    </row>
    <row r="918401" spans="63:63" x14ac:dyDescent="0.25">
      <c r="BK918401" s="2311"/>
    </row>
    <row r="918425" spans="63:63" x14ac:dyDescent="0.25">
      <c r="BK918425" s="2315"/>
    </row>
    <row r="918426" spans="63:63" x14ac:dyDescent="0.25">
      <c r="BK918426" s="2311"/>
    </row>
    <row r="918450" spans="63:63" x14ac:dyDescent="0.25">
      <c r="BK918450" s="2315"/>
    </row>
    <row r="918451" spans="63:63" x14ac:dyDescent="0.25">
      <c r="BK918451" s="2311"/>
    </row>
    <row r="918475" spans="63:63" x14ac:dyDescent="0.25">
      <c r="BK918475" s="2315"/>
    </row>
    <row r="918476" spans="63:63" x14ac:dyDescent="0.25">
      <c r="BK918476" s="2311"/>
    </row>
    <row r="918500" spans="63:63" x14ac:dyDescent="0.25">
      <c r="BK918500" s="2315"/>
    </row>
    <row r="918501" spans="63:63" x14ac:dyDescent="0.25">
      <c r="BK918501" s="2311"/>
    </row>
    <row r="918525" spans="63:63" x14ac:dyDescent="0.25">
      <c r="BK918525" s="2315"/>
    </row>
    <row r="918526" spans="63:63" x14ac:dyDescent="0.25">
      <c r="BK918526" s="2311"/>
    </row>
    <row r="918550" spans="63:63" x14ac:dyDescent="0.25">
      <c r="BK918550" s="2315"/>
    </row>
    <row r="918551" spans="63:63" x14ac:dyDescent="0.25">
      <c r="BK918551" s="2311"/>
    </row>
    <row r="918575" spans="63:63" x14ac:dyDescent="0.25">
      <c r="BK918575" s="2315"/>
    </row>
    <row r="918576" spans="63:63" x14ac:dyDescent="0.25">
      <c r="BK918576" s="2311"/>
    </row>
    <row r="918600" spans="63:63" x14ac:dyDescent="0.25">
      <c r="BK918600" s="2315"/>
    </row>
    <row r="918601" spans="63:63" x14ac:dyDescent="0.25">
      <c r="BK918601" s="2311"/>
    </row>
    <row r="918625" spans="63:63" x14ac:dyDescent="0.25">
      <c r="BK918625" s="2315"/>
    </row>
    <row r="918626" spans="63:63" x14ac:dyDescent="0.25">
      <c r="BK918626" s="2311"/>
    </row>
    <row r="918650" spans="63:63" x14ac:dyDescent="0.25">
      <c r="BK918650" s="2315"/>
    </row>
    <row r="918651" spans="63:63" x14ac:dyDescent="0.25">
      <c r="BK918651" s="2311"/>
    </row>
    <row r="918675" spans="63:63" x14ac:dyDescent="0.25">
      <c r="BK918675" s="2315"/>
    </row>
    <row r="918676" spans="63:63" x14ac:dyDescent="0.25">
      <c r="BK918676" s="2311"/>
    </row>
    <row r="918700" spans="63:63" x14ac:dyDescent="0.25">
      <c r="BK918700" s="2315"/>
    </row>
    <row r="918701" spans="63:63" x14ac:dyDescent="0.25">
      <c r="BK918701" s="2311"/>
    </row>
    <row r="918725" spans="63:63" x14ac:dyDescent="0.25">
      <c r="BK918725" s="2315"/>
    </row>
    <row r="918726" spans="63:63" x14ac:dyDescent="0.25">
      <c r="BK918726" s="2311"/>
    </row>
    <row r="918750" spans="63:63" x14ac:dyDescent="0.25">
      <c r="BK918750" s="2315"/>
    </row>
    <row r="918751" spans="63:63" x14ac:dyDescent="0.25">
      <c r="BK918751" s="2311"/>
    </row>
    <row r="918775" spans="63:63" x14ac:dyDescent="0.25">
      <c r="BK918775" s="2315"/>
    </row>
    <row r="918776" spans="63:63" x14ac:dyDescent="0.25">
      <c r="BK918776" s="2311"/>
    </row>
    <row r="918800" spans="63:63" x14ac:dyDescent="0.25">
      <c r="BK918800" s="2315"/>
    </row>
    <row r="918801" spans="63:63" x14ac:dyDescent="0.25">
      <c r="BK918801" s="2311"/>
    </row>
    <row r="918825" spans="63:63" x14ac:dyDescent="0.25">
      <c r="BK918825" s="2315"/>
    </row>
    <row r="918826" spans="63:63" x14ac:dyDescent="0.25">
      <c r="BK918826" s="2311"/>
    </row>
    <row r="918850" spans="63:63" x14ac:dyDescent="0.25">
      <c r="BK918850" s="2315"/>
    </row>
    <row r="918851" spans="63:63" x14ac:dyDescent="0.25">
      <c r="BK918851" s="2311"/>
    </row>
    <row r="918875" spans="63:63" x14ac:dyDescent="0.25">
      <c r="BK918875" s="2315"/>
    </row>
    <row r="918876" spans="63:63" x14ac:dyDescent="0.25">
      <c r="BK918876" s="2311"/>
    </row>
    <row r="918900" spans="63:63" x14ac:dyDescent="0.25">
      <c r="BK918900" s="2315"/>
    </row>
    <row r="918901" spans="63:63" x14ac:dyDescent="0.25">
      <c r="BK918901" s="2311"/>
    </row>
    <row r="918925" spans="63:63" x14ac:dyDescent="0.25">
      <c r="BK918925" s="2315"/>
    </row>
    <row r="918926" spans="63:63" x14ac:dyDescent="0.25">
      <c r="BK918926" s="2311"/>
    </row>
    <row r="918950" spans="63:63" x14ac:dyDescent="0.25">
      <c r="BK918950" s="2315"/>
    </row>
    <row r="918951" spans="63:63" x14ac:dyDescent="0.25">
      <c r="BK918951" s="2311"/>
    </row>
    <row r="918975" spans="63:63" x14ac:dyDescent="0.25">
      <c r="BK918975" s="2315"/>
    </row>
    <row r="918976" spans="63:63" x14ac:dyDescent="0.25">
      <c r="BK918976" s="2311"/>
    </row>
    <row r="919000" spans="63:63" x14ac:dyDescent="0.25">
      <c r="BK919000" s="2315"/>
    </row>
    <row r="919001" spans="63:63" x14ac:dyDescent="0.25">
      <c r="BK919001" s="2311"/>
    </row>
    <row r="919025" spans="63:63" x14ac:dyDescent="0.25">
      <c r="BK919025" s="2315"/>
    </row>
    <row r="919026" spans="63:63" x14ac:dyDescent="0.25">
      <c r="BK919026" s="2311"/>
    </row>
    <row r="919050" spans="63:63" x14ac:dyDescent="0.25">
      <c r="BK919050" s="2315"/>
    </row>
    <row r="919051" spans="63:63" x14ac:dyDescent="0.25">
      <c r="BK919051" s="2311"/>
    </row>
    <row r="919075" spans="63:63" x14ac:dyDescent="0.25">
      <c r="BK919075" s="2315"/>
    </row>
    <row r="919076" spans="63:63" x14ac:dyDescent="0.25">
      <c r="BK919076" s="2311"/>
    </row>
    <row r="919100" spans="63:63" x14ac:dyDescent="0.25">
      <c r="BK919100" s="2315"/>
    </row>
    <row r="919101" spans="63:63" x14ac:dyDescent="0.25">
      <c r="BK919101" s="2311"/>
    </row>
    <row r="919125" spans="63:63" x14ac:dyDescent="0.25">
      <c r="BK919125" s="2315"/>
    </row>
    <row r="919126" spans="63:63" x14ac:dyDescent="0.25">
      <c r="BK919126" s="2311"/>
    </row>
    <row r="919150" spans="63:63" x14ac:dyDescent="0.25">
      <c r="BK919150" s="2315"/>
    </row>
    <row r="919151" spans="63:63" x14ac:dyDescent="0.25">
      <c r="BK919151" s="2311"/>
    </row>
    <row r="919175" spans="63:63" x14ac:dyDescent="0.25">
      <c r="BK919175" s="2315"/>
    </row>
    <row r="919176" spans="63:63" x14ac:dyDescent="0.25">
      <c r="BK919176" s="2311"/>
    </row>
    <row r="919200" spans="63:63" x14ac:dyDescent="0.25">
      <c r="BK919200" s="2315"/>
    </row>
    <row r="919201" spans="63:63" x14ac:dyDescent="0.25">
      <c r="BK919201" s="2311"/>
    </row>
    <row r="919225" spans="63:63" x14ac:dyDescent="0.25">
      <c r="BK919225" s="2315"/>
    </row>
    <row r="919226" spans="63:63" x14ac:dyDescent="0.25">
      <c r="BK919226" s="2311"/>
    </row>
    <row r="919250" spans="63:63" x14ac:dyDescent="0.25">
      <c r="BK919250" s="2315"/>
    </row>
    <row r="919251" spans="63:63" x14ac:dyDescent="0.25">
      <c r="BK919251" s="2311"/>
    </row>
    <row r="919275" spans="63:63" x14ac:dyDescent="0.25">
      <c r="BK919275" s="2315"/>
    </row>
    <row r="919276" spans="63:63" x14ac:dyDescent="0.25">
      <c r="BK919276" s="2311"/>
    </row>
    <row r="919300" spans="63:63" x14ac:dyDescent="0.25">
      <c r="BK919300" s="2315"/>
    </row>
    <row r="919301" spans="63:63" x14ac:dyDescent="0.25">
      <c r="BK919301" s="2311"/>
    </row>
    <row r="919325" spans="63:63" x14ac:dyDescent="0.25">
      <c r="BK919325" s="2315"/>
    </row>
    <row r="919326" spans="63:63" x14ac:dyDescent="0.25">
      <c r="BK919326" s="2311"/>
    </row>
    <row r="919350" spans="63:63" x14ac:dyDescent="0.25">
      <c r="BK919350" s="2315"/>
    </row>
    <row r="919351" spans="63:63" x14ac:dyDescent="0.25">
      <c r="BK919351" s="2311"/>
    </row>
    <row r="919375" spans="63:63" x14ac:dyDescent="0.25">
      <c r="BK919375" s="2315"/>
    </row>
    <row r="919376" spans="63:63" x14ac:dyDescent="0.25">
      <c r="BK919376" s="2311"/>
    </row>
    <row r="919400" spans="63:63" x14ac:dyDescent="0.25">
      <c r="BK919400" s="2315"/>
    </row>
    <row r="919401" spans="63:63" x14ac:dyDescent="0.25">
      <c r="BK919401" s="2311"/>
    </row>
    <row r="919425" spans="63:63" x14ac:dyDescent="0.25">
      <c r="BK919425" s="2315"/>
    </row>
    <row r="919426" spans="63:63" x14ac:dyDescent="0.25">
      <c r="BK919426" s="2311"/>
    </row>
    <row r="919450" spans="63:63" x14ac:dyDescent="0.25">
      <c r="BK919450" s="2315"/>
    </row>
    <row r="919451" spans="63:63" x14ac:dyDescent="0.25">
      <c r="BK919451" s="2311"/>
    </row>
    <row r="919475" spans="63:63" x14ac:dyDescent="0.25">
      <c r="BK919475" s="2315"/>
    </row>
    <row r="919476" spans="63:63" x14ac:dyDescent="0.25">
      <c r="BK919476" s="2311"/>
    </row>
    <row r="919500" spans="63:63" x14ac:dyDescent="0.25">
      <c r="BK919500" s="2315"/>
    </row>
    <row r="919501" spans="63:63" x14ac:dyDescent="0.25">
      <c r="BK919501" s="2311"/>
    </row>
    <row r="919525" spans="63:63" x14ac:dyDescent="0.25">
      <c r="BK919525" s="2315"/>
    </row>
    <row r="919526" spans="63:63" x14ac:dyDescent="0.25">
      <c r="BK919526" s="2311"/>
    </row>
    <row r="919550" spans="63:63" x14ac:dyDescent="0.25">
      <c r="BK919550" s="2315"/>
    </row>
    <row r="919551" spans="63:63" x14ac:dyDescent="0.25">
      <c r="BK919551" s="2311"/>
    </row>
    <row r="919575" spans="63:63" x14ac:dyDescent="0.25">
      <c r="BK919575" s="2315"/>
    </row>
    <row r="919576" spans="63:63" x14ac:dyDescent="0.25">
      <c r="BK919576" s="2311"/>
    </row>
    <row r="919600" spans="63:63" x14ac:dyDescent="0.25">
      <c r="BK919600" s="2315"/>
    </row>
    <row r="919601" spans="63:63" x14ac:dyDescent="0.25">
      <c r="BK919601" s="2311"/>
    </row>
    <row r="919625" spans="63:63" x14ac:dyDescent="0.25">
      <c r="BK919625" s="2315"/>
    </row>
    <row r="919626" spans="63:63" x14ac:dyDescent="0.25">
      <c r="BK919626" s="2311"/>
    </row>
    <row r="919650" spans="63:63" x14ac:dyDescent="0.25">
      <c r="BK919650" s="2315"/>
    </row>
    <row r="919651" spans="63:63" x14ac:dyDescent="0.25">
      <c r="BK919651" s="2311"/>
    </row>
    <row r="919675" spans="63:63" x14ac:dyDescent="0.25">
      <c r="BK919675" s="2315"/>
    </row>
    <row r="919676" spans="63:63" x14ac:dyDescent="0.25">
      <c r="BK919676" s="2311"/>
    </row>
    <row r="919700" spans="63:63" x14ac:dyDescent="0.25">
      <c r="BK919700" s="2315"/>
    </row>
    <row r="919701" spans="63:63" x14ac:dyDescent="0.25">
      <c r="BK919701" s="2311"/>
    </row>
    <row r="919725" spans="63:63" x14ac:dyDescent="0.25">
      <c r="BK919725" s="2315"/>
    </row>
    <row r="919726" spans="63:63" x14ac:dyDescent="0.25">
      <c r="BK919726" s="2311"/>
    </row>
    <row r="919750" spans="63:63" x14ac:dyDescent="0.25">
      <c r="BK919750" s="2315"/>
    </row>
    <row r="919751" spans="63:63" x14ac:dyDescent="0.25">
      <c r="BK919751" s="2311"/>
    </row>
    <row r="919775" spans="63:63" x14ac:dyDescent="0.25">
      <c r="BK919775" s="2315"/>
    </row>
    <row r="919776" spans="63:63" x14ac:dyDescent="0.25">
      <c r="BK919776" s="2311"/>
    </row>
    <row r="919800" spans="63:63" x14ac:dyDescent="0.25">
      <c r="BK919800" s="2315"/>
    </row>
    <row r="919801" spans="63:63" x14ac:dyDescent="0.25">
      <c r="BK919801" s="2311"/>
    </row>
    <row r="919825" spans="63:63" x14ac:dyDescent="0.25">
      <c r="BK919825" s="2315"/>
    </row>
    <row r="919826" spans="63:63" x14ac:dyDescent="0.25">
      <c r="BK919826" s="2311"/>
    </row>
    <row r="919850" spans="63:63" x14ac:dyDescent="0.25">
      <c r="BK919850" s="2315"/>
    </row>
    <row r="919851" spans="63:63" x14ac:dyDescent="0.25">
      <c r="BK919851" s="2311"/>
    </row>
    <row r="919875" spans="63:63" x14ac:dyDescent="0.25">
      <c r="BK919875" s="2315"/>
    </row>
    <row r="919876" spans="63:63" x14ac:dyDescent="0.25">
      <c r="BK919876" s="2311"/>
    </row>
    <row r="919900" spans="63:63" x14ac:dyDescent="0.25">
      <c r="BK919900" s="2315"/>
    </row>
    <row r="919901" spans="63:63" x14ac:dyDescent="0.25">
      <c r="BK919901" s="2311"/>
    </row>
    <row r="919925" spans="63:63" x14ac:dyDescent="0.25">
      <c r="BK919925" s="2315"/>
    </row>
    <row r="919926" spans="63:63" x14ac:dyDescent="0.25">
      <c r="BK919926" s="2311"/>
    </row>
    <row r="919950" spans="63:63" x14ac:dyDescent="0.25">
      <c r="BK919950" s="2315"/>
    </row>
    <row r="919951" spans="63:63" x14ac:dyDescent="0.25">
      <c r="BK919951" s="2311"/>
    </row>
    <row r="919975" spans="63:63" x14ac:dyDescent="0.25">
      <c r="BK919975" s="2315"/>
    </row>
    <row r="919976" spans="63:63" x14ac:dyDescent="0.25">
      <c r="BK919976" s="2311"/>
    </row>
    <row r="920000" spans="63:63" x14ac:dyDescent="0.25">
      <c r="BK920000" s="2315"/>
    </row>
    <row r="920001" spans="63:63" x14ac:dyDescent="0.25">
      <c r="BK920001" s="2311"/>
    </row>
    <row r="920025" spans="63:63" x14ac:dyDescent="0.25">
      <c r="BK920025" s="2315"/>
    </row>
    <row r="920026" spans="63:63" x14ac:dyDescent="0.25">
      <c r="BK920026" s="2311"/>
    </row>
    <row r="920050" spans="63:63" x14ac:dyDescent="0.25">
      <c r="BK920050" s="2315"/>
    </row>
    <row r="920051" spans="63:63" x14ac:dyDescent="0.25">
      <c r="BK920051" s="2311"/>
    </row>
    <row r="920075" spans="63:63" x14ac:dyDescent="0.25">
      <c r="BK920075" s="2315"/>
    </row>
    <row r="920076" spans="63:63" x14ac:dyDescent="0.25">
      <c r="BK920076" s="2311"/>
    </row>
    <row r="920100" spans="63:63" x14ac:dyDescent="0.25">
      <c r="BK920100" s="2315"/>
    </row>
    <row r="920101" spans="63:63" x14ac:dyDescent="0.25">
      <c r="BK920101" s="2311"/>
    </row>
    <row r="920125" spans="63:63" x14ac:dyDescent="0.25">
      <c r="BK920125" s="2315"/>
    </row>
    <row r="920126" spans="63:63" x14ac:dyDescent="0.25">
      <c r="BK920126" s="2311"/>
    </row>
    <row r="920150" spans="63:63" x14ac:dyDescent="0.25">
      <c r="BK920150" s="2315"/>
    </row>
    <row r="920151" spans="63:63" x14ac:dyDescent="0.25">
      <c r="BK920151" s="2311"/>
    </row>
    <row r="920175" spans="63:63" x14ac:dyDescent="0.25">
      <c r="BK920175" s="2315"/>
    </row>
    <row r="920176" spans="63:63" x14ac:dyDescent="0.25">
      <c r="BK920176" s="2311"/>
    </row>
    <row r="920200" spans="63:63" x14ac:dyDescent="0.25">
      <c r="BK920200" s="2315"/>
    </row>
    <row r="920201" spans="63:63" x14ac:dyDescent="0.25">
      <c r="BK920201" s="2311"/>
    </row>
    <row r="920225" spans="63:63" x14ac:dyDescent="0.25">
      <c r="BK920225" s="2315"/>
    </row>
    <row r="920226" spans="63:63" x14ac:dyDescent="0.25">
      <c r="BK920226" s="2311"/>
    </row>
    <row r="920250" spans="63:63" x14ac:dyDescent="0.25">
      <c r="BK920250" s="2315"/>
    </row>
    <row r="920251" spans="63:63" x14ac:dyDescent="0.25">
      <c r="BK920251" s="2311"/>
    </row>
    <row r="920275" spans="63:63" x14ac:dyDescent="0.25">
      <c r="BK920275" s="2315"/>
    </row>
    <row r="920276" spans="63:63" x14ac:dyDescent="0.25">
      <c r="BK920276" s="2311"/>
    </row>
    <row r="920300" spans="63:63" x14ac:dyDescent="0.25">
      <c r="BK920300" s="2315"/>
    </row>
    <row r="920301" spans="63:63" x14ac:dyDescent="0.25">
      <c r="BK920301" s="2311"/>
    </row>
    <row r="920325" spans="63:63" x14ac:dyDescent="0.25">
      <c r="BK920325" s="2315"/>
    </row>
    <row r="920326" spans="63:63" x14ac:dyDescent="0.25">
      <c r="BK920326" s="2311"/>
    </row>
    <row r="920350" spans="63:63" x14ac:dyDescent="0.25">
      <c r="BK920350" s="2315"/>
    </row>
    <row r="920351" spans="63:63" x14ac:dyDescent="0.25">
      <c r="BK920351" s="2311"/>
    </row>
    <row r="920375" spans="63:63" x14ac:dyDescent="0.25">
      <c r="BK920375" s="2315"/>
    </row>
    <row r="920376" spans="63:63" x14ac:dyDescent="0.25">
      <c r="BK920376" s="2311"/>
    </row>
    <row r="920400" spans="63:63" x14ac:dyDescent="0.25">
      <c r="BK920400" s="2315"/>
    </row>
    <row r="920401" spans="63:63" x14ac:dyDescent="0.25">
      <c r="BK920401" s="2311"/>
    </row>
    <row r="920425" spans="63:63" x14ac:dyDescent="0.25">
      <c r="BK920425" s="2315"/>
    </row>
    <row r="920426" spans="63:63" x14ac:dyDescent="0.25">
      <c r="BK920426" s="2311"/>
    </row>
    <row r="920450" spans="63:63" x14ac:dyDescent="0.25">
      <c r="BK920450" s="2315"/>
    </row>
    <row r="920451" spans="63:63" x14ac:dyDescent="0.25">
      <c r="BK920451" s="2311"/>
    </row>
    <row r="920475" spans="63:63" x14ac:dyDescent="0.25">
      <c r="BK920475" s="2315"/>
    </row>
    <row r="920476" spans="63:63" x14ac:dyDescent="0.25">
      <c r="BK920476" s="2311"/>
    </row>
    <row r="920500" spans="63:63" x14ac:dyDescent="0.25">
      <c r="BK920500" s="2315"/>
    </row>
    <row r="920501" spans="63:63" x14ac:dyDescent="0.25">
      <c r="BK920501" s="2311"/>
    </row>
    <row r="920525" spans="63:63" x14ac:dyDescent="0.25">
      <c r="BK920525" s="2315"/>
    </row>
    <row r="920526" spans="63:63" x14ac:dyDescent="0.25">
      <c r="BK920526" s="2311"/>
    </row>
    <row r="920550" spans="63:63" x14ac:dyDescent="0.25">
      <c r="BK920550" s="2315"/>
    </row>
    <row r="920551" spans="63:63" x14ac:dyDescent="0.25">
      <c r="BK920551" s="2311"/>
    </row>
    <row r="920575" spans="63:63" x14ac:dyDescent="0.25">
      <c r="BK920575" s="2315"/>
    </row>
    <row r="920576" spans="63:63" x14ac:dyDescent="0.25">
      <c r="BK920576" s="2311"/>
    </row>
    <row r="920600" spans="63:63" x14ac:dyDescent="0.25">
      <c r="BK920600" s="2315"/>
    </row>
    <row r="920601" spans="63:63" x14ac:dyDescent="0.25">
      <c r="BK920601" s="2311"/>
    </row>
    <row r="920625" spans="63:63" x14ac:dyDescent="0.25">
      <c r="BK920625" s="2315"/>
    </row>
    <row r="920626" spans="63:63" x14ac:dyDescent="0.25">
      <c r="BK920626" s="2311"/>
    </row>
    <row r="920650" spans="63:63" x14ac:dyDescent="0.25">
      <c r="BK920650" s="2315"/>
    </row>
    <row r="920651" spans="63:63" x14ac:dyDescent="0.25">
      <c r="BK920651" s="2311"/>
    </row>
    <row r="920675" spans="63:63" x14ac:dyDescent="0.25">
      <c r="BK920675" s="2315"/>
    </row>
    <row r="920676" spans="63:63" x14ac:dyDescent="0.25">
      <c r="BK920676" s="2311"/>
    </row>
    <row r="920700" spans="63:63" x14ac:dyDescent="0.25">
      <c r="BK920700" s="2315"/>
    </row>
    <row r="920701" spans="63:63" x14ac:dyDescent="0.25">
      <c r="BK920701" s="2311"/>
    </row>
    <row r="920725" spans="63:63" x14ac:dyDescent="0.25">
      <c r="BK920725" s="2315"/>
    </row>
    <row r="920726" spans="63:63" x14ac:dyDescent="0.25">
      <c r="BK920726" s="2311"/>
    </row>
    <row r="920750" spans="63:63" x14ac:dyDescent="0.25">
      <c r="BK920750" s="2315"/>
    </row>
    <row r="920751" spans="63:63" x14ac:dyDescent="0.25">
      <c r="BK920751" s="2311"/>
    </row>
    <row r="920775" spans="63:63" x14ac:dyDescent="0.25">
      <c r="BK920775" s="2315"/>
    </row>
    <row r="920776" spans="63:63" x14ac:dyDescent="0.25">
      <c r="BK920776" s="2311"/>
    </row>
    <row r="920800" spans="63:63" x14ac:dyDescent="0.25">
      <c r="BK920800" s="2315"/>
    </row>
    <row r="920801" spans="63:63" x14ac:dyDescent="0.25">
      <c r="BK920801" s="2311"/>
    </row>
    <row r="920825" spans="63:63" x14ac:dyDescent="0.25">
      <c r="BK920825" s="2315"/>
    </row>
    <row r="920826" spans="63:63" x14ac:dyDescent="0.25">
      <c r="BK920826" s="2311"/>
    </row>
    <row r="920850" spans="63:63" x14ac:dyDescent="0.25">
      <c r="BK920850" s="2315"/>
    </row>
    <row r="920851" spans="63:63" x14ac:dyDescent="0.25">
      <c r="BK920851" s="2311"/>
    </row>
    <row r="920875" spans="63:63" x14ac:dyDescent="0.25">
      <c r="BK920875" s="2315"/>
    </row>
    <row r="920876" spans="63:63" x14ac:dyDescent="0.25">
      <c r="BK920876" s="2311"/>
    </row>
    <row r="920900" spans="63:63" x14ac:dyDescent="0.25">
      <c r="BK920900" s="2315"/>
    </row>
    <row r="920901" spans="63:63" x14ac:dyDescent="0.25">
      <c r="BK920901" s="2311"/>
    </row>
    <row r="920925" spans="63:63" x14ac:dyDescent="0.25">
      <c r="BK920925" s="2315"/>
    </row>
    <row r="920926" spans="63:63" x14ac:dyDescent="0.25">
      <c r="BK920926" s="2311"/>
    </row>
    <row r="920950" spans="63:63" x14ac:dyDescent="0.25">
      <c r="BK920950" s="2315"/>
    </row>
    <row r="920951" spans="63:63" x14ac:dyDescent="0.25">
      <c r="BK920951" s="2311"/>
    </row>
    <row r="920975" spans="63:63" x14ac:dyDescent="0.25">
      <c r="BK920975" s="2315"/>
    </row>
    <row r="920976" spans="63:63" x14ac:dyDescent="0.25">
      <c r="BK920976" s="2311"/>
    </row>
    <row r="921000" spans="63:63" x14ac:dyDescent="0.25">
      <c r="BK921000" s="2315"/>
    </row>
    <row r="921001" spans="63:63" x14ac:dyDescent="0.25">
      <c r="BK921001" s="2311"/>
    </row>
    <row r="921025" spans="63:63" x14ac:dyDescent="0.25">
      <c r="BK921025" s="2315"/>
    </row>
    <row r="921026" spans="63:63" x14ac:dyDescent="0.25">
      <c r="BK921026" s="2311"/>
    </row>
    <row r="921050" spans="63:63" x14ac:dyDescent="0.25">
      <c r="BK921050" s="2315"/>
    </row>
    <row r="921051" spans="63:63" x14ac:dyDescent="0.25">
      <c r="BK921051" s="2311"/>
    </row>
    <row r="921075" spans="63:63" x14ac:dyDescent="0.25">
      <c r="BK921075" s="2315"/>
    </row>
    <row r="921076" spans="63:63" x14ac:dyDescent="0.25">
      <c r="BK921076" s="2311"/>
    </row>
    <row r="921100" spans="63:63" x14ac:dyDescent="0.25">
      <c r="BK921100" s="2315"/>
    </row>
    <row r="921101" spans="63:63" x14ac:dyDescent="0.25">
      <c r="BK921101" s="2311"/>
    </row>
    <row r="921125" spans="63:63" x14ac:dyDescent="0.25">
      <c r="BK921125" s="2315"/>
    </row>
    <row r="921126" spans="63:63" x14ac:dyDescent="0.25">
      <c r="BK921126" s="2311"/>
    </row>
    <row r="921150" spans="63:63" x14ac:dyDescent="0.25">
      <c r="BK921150" s="2315"/>
    </row>
    <row r="921151" spans="63:63" x14ac:dyDescent="0.25">
      <c r="BK921151" s="2311"/>
    </row>
    <row r="921175" spans="63:63" x14ac:dyDescent="0.25">
      <c r="BK921175" s="2315"/>
    </row>
    <row r="921176" spans="63:63" x14ac:dyDescent="0.25">
      <c r="BK921176" s="2311"/>
    </row>
    <row r="921200" spans="63:63" x14ac:dyDescent="0.25">
      <c r="BK921200" s="2315"/>
    </row>
    <row r="921201" spans="63:63" x14ac:dyDescent="0.25">
      <c r="BK921201" s="2311"/>
    </row>
    <row r="921225" spans="63:63" x14ac:dyDescent="0.25">
      <c r="BK921225" s="2315"/>
    </row>
    <row r="921226" spans="63:63" x14ac:dyDescent="0.25">
      <c r="BK921226" s="2311"/>
    </row>
    <row r="921250" spans="63:63" x14ac:dyDescent="0.25">
      <c r="BK921250" s="2315"/>
    </row>
    <row r="921251" spans="63:63" x14ac:dyDescent="0.25">
      <c r="BK921251" s="2311"/>
    </row>
    <row r="921275" spans="63:63" x14ac:dyDescent="0.25">
      <c r="BK921275" s="2315"/>
    </row>
    <row r="921276" spans="63:63" x14ac:dyDescent="0.25">
      <c r="BK921276" s="2311"/>
    </row>
    <row r="921300" spans="63:63" x14ac:dyDescent="0.25">
      <c r="BK921300" s="2315"/>
    </row>
    <row r="921301" spans="63:63" x14ac:dyDescent="0.25">
      <c r="BK921301" s="2311"/>
    </row>
    <row r="921325" spans="63:63" x14ac:dyDescent="0.25">
      <c r="BK921325" s="2315"/>
    </row>
    <row r="921326" spans="63:63" x14ac:dyDescent="0.25">
      <c r="BK921326" s="2311"/>
    </row>
    <row r="921350" spans="63:63" x14ac:dyDescent="0.25">
      <c r="BK921350" s="2315"/>
    </row>
    <row r="921351" spans="63:63" x14ac:dyDescent="0.25">
      <c r="BK921351" s="2311"/>
    </row>
    <row r="921375" spans="63:63" x14ac:dyDescent="0.25">
      <c r="BK921375" s="2315"/>
    </row>
    <row r="921376" spans="63:63" x14ac:dyDescent="0.25">
      <c r="BK921376" s="2311"/>
    </row>
    <row r="921400" spans="63:63" x14ac:dyDescent="0.25">
      <c r="BK921400" s="2315"/>
    </row>
    <row r="921401" spans="63:63" x14ac:dyDescent="0.25">
      <c r="BK921401" s="2311"/>
    </row>
    <row r="921425" spans="63:63" x14ac:dyDescent="0.25">
      <c r="BK921425" s="2315"/>
    </row>
    <row r="921426" spans="63:63" x14ac:dyDescent="0.25">
      <c r="BK921426" s="2311"/>
    </row>
    <row r="921450" spans="63:63" x14ac:dyDescent="0.25">
      <c r="BK921450" s="2315"/>
    </row>
    <row r="921451" spans="63:63" x14ac:dyDescent="0.25">
      <c r="BK921451" s="2311"/>
    </row>
    <row r="921475" spans="63:63" x14ac:dyDescent="0.25">
      <c r="BK921475" s="2315"/>
    </row>
    <row r="921476" spans="63:63" x14ac:dyDescent="0.25">
      <c r="BK921476" s="2311"/>
    </row>
    <row r="921500" spans="63:63" x14ac:dyDescent="0.25">
      <c r="BK921500" s="2315"/>
    </row>
    <row r="921501" spans="63:63" x14ac:dyDescent="0.25">
      <c r="BK921501" s="2311"/>
    </row>
    <row r="921525" spans="63:63" x14ac:dyDescent="0.25">
      <c r="BK921525" s="2315"/>
    </row>
    <row r="921526" spans="63:63" x14ac:dyDescent="0.25">
      <c r="BK921526" s="2311"/>
    </row>
    <row r="921550" spans="63:63" x14ac:dyDescent="0.25">
      <c r="BK921550" s="2315"/>
    </row>
    <row r="921551" spans="63:63" x14ac:dyDescent="0.25">
      <c r="BK921551" s="2311"/>
    </row>
    <row r="921575" spans="63:63" x14ac:dyDescent="0.25">
      <c r="BK921575" s="2315"/>
    </row>
    <row r="921576" spans="63:63" x14ac:dyDescent="0.25">
      <c r="BK921576" s="2311"/>
    </row>
    <row r="921600" spans="63:63" x14ac:dyDescent="0.25">
      <c r="BK921600" s="2315"/>
    </row>
    <row r="921601" spans="63:63" x14ac:dyDescent="0.25">
      <c r="BK921601" s="2311"/>
    </row>
    <row r="921625" spans="63:63" x14ac:dyDescent="0.25">
      <c r="BK921625" s="2315"/>
    </row>
    <row r="921626" spans="63:63" x14ac:dyDescent="0.25">
      <c r="BK921626" s="2311"/>
    </row>
    <row r="921650" spans="63:63" x14ac:dyDescent="0.25">
      <c r="BK921650" s="2315"/>
    </row>
    <row r="921651" spans="63:63" x14ac:dyDescent="0.25">
      <c r="BK921651" s="2311"/>
    </row>
    <row r="921675" spans="63:63" x14ac:dyDescent="0.25">
      <c r="BK921675" s="2315"/>
    </row>
    <row r="921676" spans="63:63" x14ac:dyDescent="0.25">
      <c r="BK921676" s="2311"/>
    </row>
    <row r="921700" spans="63:63" x14ac:dyDescent="0.25">
      <c r="BK921700" s="2315"/>
    </row>
    <row r="921701" spans="63:63" x14ac:dyDescent="0.25">
      <c r="BK921701" s="2311"/>
    </row>
    <row r="921725" spans="63:63" x14ac:dyDescent="0.25">
      <c r="BK921725" s="2315"/>
    </row>
    <row r="921726" spans="63:63" x14ac:dyDescent="0.25">
      <c r="BK921726" s="2311"/>
    </row>
    <row r="921750" spans="63:63" x14ac:dyDescent="0.25">
      <c r="BK921750" s="2315"/>
    </row>
    <row r="921751" spans="63:63" x14ac:dyDescent="0.25">
      <c r="BK921751" s="2311"/>
    </row>
    <row r="921775" spans="63:63" x14ac:dyDescent="0.25">
      <c r="BK921775" s="2315"/>
    </row>
    <row r="921776" spans="63:63" x14ac:dyDescent="0.25">
      <c r="BK921776" s="2311"/>
    </row>
    <row r="921800" spans="63:63" x14ac:dyDescent="0.25">
      <c r="BK921800" s="2315"/>
    </row>
    <row r="921801" spans="63:63" x14ac:dyDescent="0.25">
      <c r="BK921801" s="2311"/>
    </row>
    <row r="921825" spans="63:63" x14ac:dyDescent="0.25">
      <c r="BK921825" s="2315"/>
    </row>
    <row r="921826" spans="63:63" x14ac:dyDescent="0.25">
      <c r="BK921826" s="2311"/>
    </row>
    <row r="921850" spans="63:63" x14ac:dyDescent="0.25">
      <c r="BK921850" s="2315"/>
    </row>
    <row r="921851" spans="63:63" x14ac:dyDescent="0.25">
      <c r="BK921851" s="2311"/>
    </row>
    <row r="921875" spans="63:63" x14ac:dyDescent="0.25">
      <c r="BK921875" s="2315"/>
    </row>
    <row r="921876" spans="63:63" x14ac:dyDescent="0.25">
      <c r="BK921876" s="2311"/>
    </row>
    <row r="921900" spans="63:63" x14ac:dyDescent="0.25">
      <c r="BK921900" s="2315"/>
    </row>
    <row r="921901" spans="63:63" x14ac:dyDescent="0.25">
      <c r="BK921901" s="2311"/>
    </row>
    <row r="921925" spans="63:63" x14ac:dyDescent="0.25">
      <c r="BK921925" s="2315"/>
    </row>
    <row r="921926" spans="63:63" x14ac:dyDescent="0.25">
      <c r="BK921926" s="2311"/>
    </row>
    <row r="921950" spans="63:63" x14ac:dyDescent="0.25">
      <c r="BK921950" s="2315"/>
    </row>
    <row r="921951" spans="63:63" x14ac:dyDescent="0.25">
      <c r="BK921951" s="2311"/>
    </row>
    <row r="921975" spans="63:63" x14ac:dyDescent="0.25">
      <c r="BK921975" s="2315"/>
    </row>
    <row r="921976" spans="63:63" x14ac:dyDescent="0.25">
      <c r="BK921976" s="2311"/>
    </row>
    <row r="922000" spans="63:63" x14ac:dyDescent="0.25">
      <c r="BK922000" s="2315"/>
    </row>
    <row r="922001" spans="63:63" x14ac:dyDescent="0.25">
      <c r="BK922001" s="2311"/>
    </row>
    <row r="922025" spans="63:63" x14ac:dyDescent="0.25">
      <c r="BK922025" s="2315"/>
    </row>
    <row r="922026" spans="63:63" x14ac:dyDescent="0.25">
      <c r="BK922026" s="2311"/>
    </row>
    <row r="922050" spans="63:63" x14ac:dyDescent="0.25">
      <c r="BK922050" s="2315"/>
    </row>
    <row r="922051" spans="63:63" x14ac:dyDescent="0.25">
      <c r="BK922051" s="2311"/>
    </row>
    <row r="922075" spans="63:63" x14ac:dyDescent="0.25">
      <c r="BK922075" s="2315"/>
    </row>
    <row r="922076" spans="63:63" x14ac:dyDescent="0.25">
      <c r="BK922076" s="2311"/>
    </row>
    <row r="922100" spans="63:63" x14ac:dyDescent="0.25">
      <c r="BK922100" s="2315"/>
    </row>
    <row r="922101" spans="63:63" x14ac:dyDescent="0.25">
      <c r="BK922101" s="2311"/>
    </row>
    <row r="922125" spans="63:63" x14ac:dyDescent="0.25">
      <c r="BK922125" s="2315"/>
    </row>
    <row r="922126" spans="63:63" x14ac:dyDescent="0.25">
      <c r="BK922126" s="2311"/>
    </row>
    <row r="922150" spans="63:63" x14ac:dyDescent="0.25">
      <c r="BK922150" s="2315"/>
    </row>
    <row r="922151" spans="63:63" x14ac:dyDescent="0.25">
      <c r="BK922151" s="2311"/>
    </row>
    <row r="922175" spans="63:63" x14ac:dyDescent="0.25">
      <c r="BK922175" s="2315"/>
    </row>
    <row r="922176" spans="63:63" x14ac:dyDescent="0.25">
      <c r="BK922176" s="2311"/>
    </row>
    <row r="922200" spans="63:63" x14ac:dyDescent="0.25">
      <c r="BK922200" s="2315"/>
    </row>
    <row r="922201" spans="63:63" x14ac:dyDescent="0.25">
      <c r="BK922201" s="2311"/>
    </row>
    <row r="922225" spans="63:63" x14ac:dyDescent="0.25">
      <c r="BK922225" s="2315"/>
    </row>
    <row r="922226" spans="63:63" x14ac:dyDescent="0.25">
      <c r="BK922226" s="2311"/>
    </row>
    <row r="922250" spans="63:63" x14ac:dyDescent="0.25">
      <c r="BK922250" s="2315"/>
    </row>
    <row r="922251" spans="63:63" x14ac:dyDescent="0.25">
      <c r="BK922251" s="2311"/>
    </row>
    <row r="922275" spans="63:63" x14ac:dyDescent="0.25">
      <c r="BK922275" s="2315"/>
    </row>
    <row r="922276" spans="63:63" x14ac:dyDescent="0.25">
      <c r="BK922276" s="2311"/>
    </row>
    <row r="922300" spans="63:63" x14ac:dyDescent="0.25">
      <c r="BK922300" s="2315"/>
    </row>
    <row r="922301" spans="63:63" x14ac:dyDescent="0.25">
      <c r="BK922301" s="2311"/>
    </row>
    <row r="922325" spans="63:63" x14ac:dyDescent="0.25">
      <c r="BK922325" s="2315"/>
    </row>
    <row r="922326" spans="63:63" x14ac:dyDescent="0.25">
      <c r="BK922326" s="2311"/>
    </row>
    <row r="922350" spans="63:63" x14ac:dyDescent="0.25">
      <c r="BK922350" s="2315"/>
    </row>
    <row r="922351" spans="63:63" x14ac:dyDescent="0.25">
      <c r="BK922351" s="2311"/>
    </row>
    <row r="922375" spans="63:63" x14ac:dyDescent="0.25">
      <c r="BK922375" s="2315"/>
    </row>
    <row r="922376" spans="63:63" x14ac:dyDescent="0.25">
      <c r="BK922376" s="2311"/>
    </row>
    <row r="922400" spans="63:63" x14ac:dyDescent="0.25">
      <c r="BK922400" s="2315"/>
    </row>
    <row r="922401" spans="63:63" x14ac:dyDescent="0.25">
      <c r="BK922401" s="2311"/>
    </row>
    <row r="922425" spans="63:63" x14ac:dyDescent="0.25">
      <c r="BK922425" s="2315"/>
    </row>
    <row r="922426" spans="63:63" x14ac:dyDescent="0.25">
      <c r="BK922426" s="2311"/>
    </row>
    <row r="922450" spans="63:63" x14ac:dyDescent="0.25">
      <c r="BK922450" s="2315"/>
    </row>
    <row r="922451" spans="63:63" x14ac:dyDescent="0.25">
      <c r="BK922451" s="2311"/>
    </row>
    <row r="922475" spans="63:63" x14ac:dyDescent="0.25">
      <c r="BK922475" s="2315"/>
    </row>
    <row r="922476" spans="63:63" x14ac:dyDescent="0.25">
      <c r="BK922476" s="2311"/>
    </row>
    <row r="922500" spans="63:63" x14ac:dyDescent="0.25">
      <c r="BK922500" s="2315"/>
    </row>
    <row r="922501" spans="63:63" x14ac:dyDescent="0.25">
      <c r="BK922501" s="2311"/>
    </row>
    <row r="922525" spans="63:63" x14ac:dyDescent="0.25">
      <c r="BK922525" s="2315"/>
    </row>
    <row r="922526" spans="63:63" x14ac:dyDescent="0.25">
      <c r="BK922526" s="2311"/>
    </row>
    <row r="922550" spans="63:63" x14ac:dyDescent="0.25">
      <c r="BK922550" s="2315"/>
    </row>
    <row r="922551" spans="63:63" x14ac:dyDescent="0.25">
      <c r="BK922551" s="2311"/>
    </row>
    <row r="922575" spans="63:63" x14ac:dyDescent="0.25">
      <c r="BK922575" s="2315"/>
    </row>
    <row r="922576" spans="63:63" x14ac:dyDescent="0.25">
      <c r="BK922576" s="2311"/>
    </row>
    <row r="922600" spans="63:63" x14ac:dyDescent="0.25">
      <c r="BK922600" s="2315"/>
    </row>
    <row r="922601" spans="63:63" x14ac:dyDescent="0.25">
      <c r="BK922601" s="2311"/>
    </row>
    <row r="922625" spans="63:63" x14ac:dyDescent="0.25">
      <c r="BK922625" s="2315"/>
    </row>
    <row r="922626" spans="63:63" x14ac:dyDescent="0.25">
      <c r="BK922626" s="2311"/>
    </row>
    <row r="922650" spans="63:63" x14ac:dyDescent="0.25">
      <c r="BK922650" s="2315"/>
    </row>
    <row r="922651" spans="63:63" x14ac:dyDescent="0.25">
      <c r="BK922651" s="2311"/>
    </row>
    <row r="922675" spans="63:63" x14ac:dyDescent="0.25">
      <c r="BK922675" s="2315"/>
    </row>
    <row r="922676" spans="63:63" x14ac:dyDescent="0.25">
      <c r="BK922676" s="2311"/>
    </row>
    <row r="922700" spans="63:63" x14ac:dyDescent="0.25">
      <c r="BK922700" s="2315"/>
    </row>
    <row r="922701" spans="63:63" x14ac:dyDescent="0.25">
      <c r="BK922701" s="2311"/>
    </row>
    <row r="922725" spans="63:63" x14ac:dyDescent="0.25">
      <c r="BK922725" s="2315"/>
    </row>
    <row r="922726" spans="63:63" x14ac:dyDescent="0.25">
      <c r="BK922726" s="2311"/>
    </row>
    <row r="922750" spans="63:63" x14ac:dyDescent="0.25">
      <c r="BK922750" s="2315"/>
    </row>
    <row r="922751" spans="63:63" x14ac:dyDescent="0.25">
      <c r="BK922751" s="2311"/>
    </row>
    <row r="922775" spans="63:63" x14ac:dyDescent="0.25">
      <c r="BK922775" s="2315"/>
    </row>
    <row r="922776" spans="63:63" x14ac:dyDescent="0.25">
      <c r="BK922776" s="2311"/>
    </row>
    <row r="922800" spans="63:63" x14ac:dyDescent="0.25">
      <c r="BK922800" s="2315"/>
    </row>
    <row r="922801" spans="63:63" x14ac:dyDescent="0.25">
      <c r="BK922801" s="2311"/>
    </row>
    <row r="922825" spans="63:63" x14ac:dyDescent="0.25">
      <c r="BK922825" s="2315"/>
    </row>
    <row r="922826" spans="63:63" x14ac:dyDescent="0.25">
      <c r="BK922826" s="2311"/>
    </row>
    <row r="922850" spans="63:63" x14ac:dyDescent="0.25">
      <c r="BK922850" s="2315"/>
    </row>
    <row r="922851" spans="63:63" x14ac:dyDescent="0.25">
      <c r="BK922851" s="2311"/>
    </row>
    <row r="922875" spans="63:63" x14ac:dyDescent="0.25">
      <c r="BK922875" s="2315"/>
    </row>
    <row r="922876" spans="63:63" x14ac:dyDescent="0.25">
      <c r="BK922876" s="2311"/>
    </row>
    <row r="922900" spans="63:63" x14ac:dyDescent="0.25">
      <c r="BK922900" s="2315"/>
    </row>
    <row r="922901" spans="63:63" x14ac:dyDescent="0.25">
      <c r="BK922901" s="2311"/>
    </row>
    <row r="922925" spans="63:63" x14ac:dyDescent="0.25">
      <c r="BK922925" s="2315"/>
    </row>
    <row r="922926" spans="63:63" x14ac:dyDescent="0.25">
      <c r="BK922926" s="2311"/>
    </row>
    <row r="922950" spans="63:63" x14ac:dyDescent="0.25">
      <c r="BK922950" s="2315"/>
    </row>
    <row r="922951" spans="63:63" x14ac:dyDescent="0.25">
      <c r="BK922951" s="2311"/>
    </row>
    <row r="922975" spans="63:63" x14ac:dyDescent="0.25">
      <c r="BK922975" s="2315"/>
    </row>
    <row r="922976" spans="63:63" x14ac:dyDescent="0.25">
      <c r="BK922976" s="2311"/>
    </row>
    <row r="923000" spans="63:63" x14ac:dyDescent="0.25">
      <c r="BK923000" s="2315"/>
    </row>
    <row r="923001" spans="63:63" x14ac:dyDescent="0.25">
      <c r="BK923001" s="2311"/>
    </row>
    <row r="923025" spans="63:63" x14ac:dyDescent="0.25">
      <c r="BK923025" s="2315"/>
    </row>
    <row r="923026" spans="63:63" x14ac:dyDescent="0.25">
      <c r="BK923026" s="2311"/>
    </row>
    <row r="923050" spans="63:63" x14ac:dyDescent="0.25">
      <c r="BK923050" s="2315"/>
    </row>
    <row r="923051" spans="63:63" x14ac:dyDescent="0.25">
      <c r="BK923051" s="2311"/>
    </row>
    <row r="923075" spans="63:63" x14ac:dyDescent="0.25">
      <c r="BK923075" s="2315"/>
    </row>
    <row r="923076" spans="63:63" x14ac:dyDescent="0.25">
      <c r="BK923076" s="2311"/>
    </row>
    <row r="923100" spans="63:63" x14ac:dyDescent="0.25">
      <c r="BK923100" s="2315"/>
    </row>
    <row r="923101" spans="63:63" x14ac:dyDescent="0.25">
      <c r="BK923101" s="2311"/>
    </row>
    <row r="923125" spans="63:63" x14ac:dyDescent="0.25">
      <c r="BK923125" s="2315"/>
    </row>
    <row r="923126" spans="63:63" x14ac:dyDescent="0.25">
      <c r="BK923126" s="2311"/>
    </row>
    <row r="923150" spans="63:63" x14ac:dyDescent="0.25">
      <c r="BK923150" s="2315"/>
    </row>
    <row r="923151" spans="63:63" x14ac:dyDescent="0.25">
      <c r="BK923151" s="2311"/>
    </row>
    <row r="923175" spans="63:63" x14ac:dyDescent="0.25">
      <c r="BK923175" s="2315"/>
    </row>
    <row r="923176" spans="63:63" x14ac:dyDescent="0.25">
      <c r="BK923176" s="2311"/>
    </row>
    <row r="923200" spans="63:63" x14ac:dyDescent="0.25">
      <c r="BK923200" s="2315"/>
    </row>
    <row r="923201" spans="63:63" x14ac:dyDescent="0.25">
      <c r="BK923201" s="2311"/>
    </row>
    <row r="923225" spans="63:63" x14ac:dyDescent="0.25">
      <c r="BK923225" s="2315"/>
    </row>
    <row r="923226" spans="63:63" x14ac:dyDescent="0.25">
      <c r="BK923226" s="2311"/>
    </row>
    <row r="923250" spans="63:63" x14ac:dyDescent="0.25">
      <c r="BK923250" s="2315"/>
    </row>
    <row r="923251" spans="63:63" x14ac:dyDescent="0.25">
      <c r="BK923251" s="2311"/>
    </row>
    <row r="923275" spans="63:63" x14ac:dyDescent="0.25">
      <c r="BK923275" s="2315"/>
    </row>
    <row r="923276" spans="63:63" x14ac:dyDescent="0.25">
      <c r="BK923276" s="2311"/>
    </row>
    <row r="923300" spans="63:63" x14ac:dyDescent="0.25">
      <c r="BK923300" s="2315"/>
    </row>
    <row r="923301" spans="63:63" x14ac:dyDescent="0.25">
      <c r="BK923301" s="2311"/>
    </row>
    <row r="923325" spans="63:63" x14ac:dyDescent="0.25">
      <c r="BK923325" s="2315"/>
    </row>
    <row r="923326" spans="63:63" x14ac:dyDescent="0.25">
      <c r="BK923326" s="2311"/>
    </row>
    <row r="923350" spans="63:63" x14ac:dyDescent="0.25">
      <c r="BK923350" s="2315"/>
    </row>
    <row r="923351" spans="63:63" x14ac:dyDescent="0.25">
      <c r="BK923351" s="2311"/>
    </row>
    <row r="923375" spans="63:63" x14ac:dyDescent="0.25">
      <c r="BK923375" s="2315"/>
    </row>
    <row r="923376" spans="63:63" x14ac:dyDescent="0.25">
      <c r="BK923376" s="2311"/>
    </row>
    <row r="923400" spans="63:63" x14ac:dyDescent="0.25">
      <c r="BK923400" s="2315"/>
    </row>
    <row r="923401" spans="63:63" x14ac:dyDescent="0.25">
      <c r="BK923401" s="2311"/>
    </row>
    <row r="923425" spans="63:63" x14ac:dyDescent="0.25">
      <c r="BK923425" s="2315"/>
    </row>
    <row r="923426" spans="63:63" x14ac:dyDescent="0.25">
      <c r="BK923426" s="2311"/>
    </row>
    <row r="923450" spans="63:63" x14ac:dyDescent="0.25">
      <c r="BK923450" s="2315"/>
    </row>
    <row r="923451" spans="63:63" x14ac:dyDescent="0.25">
      <c r="BK923451" s="2311"/>
    </row>
    <row r="923475" spans="63:63" x14ac:dyDescent="0.25">
      <c r="BK923475" s="2315"/>
    </row>
    <row r="923476" spans="63:63" x14ac:dyDescent="0.25">
      <c r="BK923476" s="2311"/>
    </row>
    <row r="923500" spans="63:63" x14ac:dyDescent="0.25">
      <c r="BK923500" s="2315"/>
    </row>
    <row r="923501" spans="63:63" x14ac:dyDescent="0.25">
      <c r="BK923501" s="2311"/>
    </row>
    <row r="923525" spans="63:63" x14ac:dyDescent="0.25">
      <c r="BK923525" s="2315"/>
    </row>
    <row r="923526" spans="63:63" x14ac:dyDescent="0.25">
      <c r="BK923526" s="2311"/>
    </row>
    <row r="923550" spans="63:63" x14ac:dyDescent="0.25">
      <c r="BK923550" s="2315"/>
    </row>
    <row r="923551" spans="63:63" x14ac:dyDescent="0.25">
      <c r="BK923551" s="2311"/>
    </row>
    <row r="923575" spans="63:63" x14ac:dyDescent="0.25">
      <c r="BK923575" s="2315"/>
    </row>
    <row r="923576" spans="63:63" x14ac:dyDescent="0.25">
      <c r="BK923576" s="2311"/>
    </row>
    <row r="923600" spans="63:63" x14ac:dyDescent="0.25">
      <c r="BK923600" s="2315"/>
    </row>
    <row r="923601" spans="63:63" x14ac:dyDescent="0.25">
      <c r="BK923601" s="2311"/>
    </row>
    <row r="923625" spans="63:63" x14ac:dyDescent="0.25">
      <c r="BK923625" s="2315"/>
    </row>
    <row r="923626" spans="63:63" x14ac:dyDescent="0.25">
      <c r="BK923626" s="2311"/>
    </row>
    <row r="923650" spans="63:63" x14ac:dyDescent="0.25">
      <c r="BK923650" s="2315"/>
    </row>
    <row r="923651" spans="63:63" x14ac:dyDescent="0.25">
      <c r="BK923651" s="2311"/>
    </row>
    <row r="923675" spans="63:63" x14ac:dyDescent="0.25">
      <c r="BK923675" s="2315"/>
    </row>
    <row r="923676" spans="63:63" x14ac:dyDescent="0.25">
      <c r="BK923676" s="2311"/>
    </row>
    <row r="923700" spans="63:63" x14ac:dyDescent="0.25">
      <c r="BK923700" s="2315"/>
    </row>
    <row r="923701" spans="63:63" x14ac:dyDescent="0.25">
      <c r="BK923701" s="2311"/>
    </row>
    <row r="923725" spans="63:63" x14ac:dyDescent="0.25">
      <c r="BK923725" s="2315"/>
    </row>
    <row r="923726" spans="63:63" x14ac:dyDescent="0.25">
      <c r="BK923726" s="2311"/>
    </row>
    <row r="923750" spans="63:63" x14ac:dyDescent="0.25">
      <c r="BK923750" s="2315"/>
    </row>
    <row r="923751" spans="63:63" x14ac:dyDescent="0.25">
      <c r="BK923751" s="2311"/>
    </row>
    <row r="923775" spans="63:63" x14ac:dyDescent="0.25">
      <c r="BK923775" s="2315"/>
    </row>
    <row r="923776" spans="63:63" x14ac:dyDescent="0.25">
      <c r="BK923776" s="2311"/>
    </row>
    <row r="923800" spans="63:63" x14ac:dyDescent="0.25">
      <c r="BK923800" s="2315"/>
    </row>
    <row r="923801" spans="63:63" x14ac:dyDescent="0.25">
      <c r="BK923801" s="2311"/>
    </row>
    <row r="923825" spans="63:63" x14ac:dyDescent="0.25">
      <c r="BK923825" s="2315"/>
    </row>
    <row r="923826" spans="63:63" x14ac:dyDescent="0.25">
      <c r="BK923826" s="2311"/>
    </row>
    <row r="923850" spans="63:63" x14ac:dyDescent="0.25">
      <c r="BK923850" s="2315"/>
    </row>
    <row r="923851" spans="63:63" x14ac:dyDescent="0.25">
      <c r="BK923851" s="2311"/>
    </row>
    <row r="923875" spans="63:63" x14ac:dyDescent="0.25">
      <c r="BK923875" s="2315"/>
    </row>
    <row r="923876" spans="63:63" x14ac:dyDescent="0.25">
      <c r="BK923876" s="2311"/>
    </row>
    <row r="923900" spans="63:63" x14ac:dyDescent="0.25">
      <c r="BK923900" s="2315"/>
    </row>
    <row r="923901" spans="63:63" x14ac:dyDescent="0.25">
      <c r="BK923901" s="2311"/>
    </row>
    <row r="923925" spans="63:63" x14ac:dyDescent="0.25">
      <c r="BK923925" s="2315"/>
    </row>
    <row r="923926" spans="63:63" x14ac:dyDescent="0.25">
      <c r="BK923926" s="2311"/>
    </row>
    <row r="923950" spans="63:63" x14ac:dyDescent="0.25">
      <c r="BK923950" s="2315"/>
    </row>
    <row r="923951" spans="63:63" x14ac:dyDescent="0.25">
      <c r="BK923951" s="2311"/>
    </row>
    <row r="923975" spans="63:63" x14ac:dyDescent="0.25">
      <c r="BK923975" s="2315"/>
    </row>
    <row r="923976" spans="63:63" x14ac:dyDescent="0.25">
      <c r="BK923976" s="2311"/>
    </row>
    <row r="924000" spans="63:63" x14ac:dyDescent="0.25">
      <c r="BK924000" s="2315"/>
    </row>
    <row r="924001" spans="63:63" x14ac:dyDescent="0.25">
      <c r="BK924001" s="2311"/>
    </row>
    <row r="924025" spans="63:63" x14ac:dyDescent="0.25">
      <c r="BK924025" s="2315"/>
    </row>
    <row r="924026" spans="63:63" x14ac:dyDescent="0.25">
      <c r="BK924026" s="2311"/>
    </row>
    <row r="924050" spans="63:63" x14ac:dyDescent="0.25">
      <c r="BK924050" s="2315"/>
    </row>
    <row r="924051" spans="63:63" x14ac:dyDescent="0.25">
      <c r="BK924051" s="2311"/>
    </row>
    <row r="924075" spans="63:63" x14ac:dyDescent="0.25">
      <c r="BK924075" s="2315"/>
    </row>
    <row r="924076" spans="63:63" x14ac:dyDescent="0.25">
      <c r="BK924076" s="2311"/>
    </row>
    <row r="924100" spans="63:63" x14ac:dyDescent="0.25">
      <c r="BK924100" s="2315"/>
    </row>
    <row r="924101" spans="63:63" x14ac:dyDescent="0.25">
      <c r="BK924101" s="2311"/>
    </row>
    <row r="924125" spans="63:63" x14ac:dyDescent="0.25">
      <c r="BK924125" s="2315"/>
    </row>
    <row r="924126" spans="63:63" x14ac:dyDescent="0.25">
      <c r="BK924126" s="2311"/>
    </row>
    <row r="924150" spans="63:63" x14ac:dyDescent="0.25">
      <c r="BK924150" s="2315"/>
    </row>
    <row r="924151" spans="63:63" x14ac:dyDescent="0.25">
      <c r="BK924151" s="2311"/>
    </row>
    <row r="924175" spans="63:63" x14ac:dyDescent="0.25">
      <c r="BK924175" s="2315"/>
    </row>
    <row r="924176" spans="63:63" x14ac:dyDescent="0.25">
      <c r="BK924176" s="2311"/>
    </row>
    <row r="924200" spans="63:63" x14ac:dyDescent="0.25">
      <c r="BK924200" s="2315"/>
    </row>
    <row r="924201" spans="63:63" x14ac:dyDescent="0.25">
      <c r="BK924201" s="2311"/>
    </row>
    <row r="924225" spans="63:63" x14ac:dyDescent="0.25">
      <c r="BK924225" s="2315"/>
    </row>
    <row r="924226" spans="63:63" x14ac:dyDescent="0.25">
      <c r="BK924226" s="2311"/>
    </row>
    <row r="924250" spans="63:63" x14ac:dyDescent="0.25">
      <c r="BK924250" s="2315"/>
    </row>
    <row r="924251" spans="63:63" x14ac:dyDescent="0.25">
      <c r="BK924251" s="2311"/>
    </row>
    <row r="924275" spans="63:63" x14ac:dyDescent="0.25">
      <c r="BK924275" s="2315"/>
    </row>
    <row r="924276" spans="63:63" x14ac:dyDescent="0.25">
      <c r="BK924276" s="2311"/>
    </row>
    <row r="924300" spans="63:63" x14ac:dyDescent="0.25">
      <c r="BK924300" s="2315"/>
    </row>
    <row r="924301" spans="63:63" x14ac:dyDescent="0.25">
      <c r="BK924301" s="2311"/>
    </row>
    <row r="924325" spans="63:63" x14ac:dyDescent="0.25">
      <c r="BK924325" s="2315"/>
    </row>
    <row r="924326" spans="63:63" x14ac:dyDescent="0.25">
      <c r="BK924326" s="2311"/>
    </row>
    <row r="924350" spans="63:63" x14ac:dyDescent="0.25">
      <c r="BK924350" s="2315"/>
    </row>
    <row r="924351" spans="63:63" x14ac:dyDescent="0.25">
      <c r="BK924351" s="2311"/>
    </row>
    <row r="924375" spans="63:63" x14ac:dyDescent="0.25">
      <c r="BK924375" s="2315"/>
    </row>
    <row r="924376" spans="63:63" x14ac:dyDescent="0.25">
      <c r="BK924376" s="2311"/>
    </row>
    <row r="924400" spans="63:63" x14ac:dyDescent="0.25">
      <c r="BK924400" s="2315"/>
    </row>
    <row r="924401" spans="63:63" x14ac:dyDescent="0.25">
      <c r="BK924401" s="2311"/>
    </row>
    <row r="924425" spans="63:63" x14ac:dyDescent="0.25">
      <c r="BK924425" s="2315"/>
    </row>
    <row r="924426" spans="63:63" x14ac:dyDescent="0.25">
      <c r="BK924426" s="2311"/>
    </row>
    <row r="924450" spans="63:63" x14ac:dyDescent="0.25">
      <c r="BK924450" s="2315"/>
    </row>
    <row r="924451" spans="63:63" x14ac:dyDescent="0.25">
      <c r="BK924451" s="2311"/>
    </row>
    <row r="924475" spans="63:63" x14ac:dyDescent="0.25">
      <c r="BK924475" s="2315"/>
    </row>
    <row r="924476" spans="63:63" x14ac:dyDescent="0.25">
      <c r="BK924476" s="2311"/>
    </row>
    <row r="924500" spans="63:63" x14ac:dyDescent="0.25">
      <c r="BK924500" s="2315"/>
    </row>
    <row r="924501" spans="63:63" x14ac:dyDescent="0.25">
      <c r="BK924501" s="2311"/>
    </row>
    <row r="924525" spans="63:63" x14ac:dyDescent="0.25">
      <c r="BK924525" s="2315"/>
    </row>
    <row r="924526" spans="63:63" x14ac:dyDescent="0.25">
      <c r="BK924526" s="2311"/>
    </row>
    <row r="924550" spans="63:63" x14ac:dyDescent="0.25">
      <c r="BK924550" s="2315"/>
    </row>
    <row r="924551" spans="63:63" x14ac:dyDescent="0.25">
      <c r="BK924551" s="2311"/>
    </row>
    <row r="924575" spans="63:63" x14ac:dyDescent="0.25">
      <c r="BK924575" s="2315"/>
    </row>
    <row r="924576" spans="63:63" x14ac:dyDescent="0.25">
      <c r="BK924576" s="2311"/>
    </row>
    <row r="924600" spans="63:63" x14ac:dyDescent="0.25">
      <c r="BK924600" s="2315"/>
    </row>
    <row r="924601" spans="63:63" x14ac:dyDescent="0.25">
      <c r="BK924601" s="2311"/>
    </row>
    <row r="924625" spans="63:63" x14ac:dyDescent="0.25">
      <c r="BK924625" s="2315"/>
    </row>
    <row r="924626" spans="63:63" x14ac:dyDescent="0.25">
      <c r="BK924626" s="2311"/>
    </row>
    <row r="924650" spans="63:63" x14ac:dyDescent="0.25">
      <c r="BK924650" s="2315"/>
    </row>
    <row r="924651" spans="63:63" x14ac:dyDescent="0.25">
      <c r="BK924651" s="2311"/>
    </row>
    <row r="924675" spans="63:63" x14ac:dyDescent="0.25">
      <c r="BK924675" s="2315"/>
    </row>
    <row r="924676" spans="63:63" x14ac:dyDescent="0.25">
      <c r="BK924676" s="2311"/>
    </row>
    <row r="924700" spans="63:63" x14ac:dyDescent="0.25">
      <c r="BK924700" s="2315"/>
    </row>
    <row r="924701" spans="63:63" x14ac:dyDescent="0.25">
      <c r="BK924701" s="2311"/>
    </row>
    <row r="924725" spans="63:63" x14ac:dyDescent="0.25">
      <c r="BK924725" s="2315"/>
    </row>
    <row r="924726" spans="63:63" x14ac:dyDescent="0.25">
      <c r="BK924726" s="2311"/>
    </row>
    <row r="924750" spans="63:63" x14ac:dyDescent="0.25">
      <c r="BK924750" s="2315"/>
    </row>
    <row r="924751" spans="63:63" x14ac:dyDescent="0.25">
      <c r="BK924751" s="2311"/>
    </row>
    <row r="924775" spans="63:63" x14ac:dyDescent="0.25">
      <c r="BK924775" s="2315"/>
    </row>
    <row r="924776" spans="63:63" x14ac:dyDescent="0.25">
      <c r="BK924776" s="2311"/>
    </row>
    <row r="924800" spans="63:63" x14ac:dyDescent="0.25">
      <c r="BK924800" s="2315"/>
    </row>
    <row r="924801" spans="63:63" x14ac:dyDescent="0.25">
      <c r="BK924801" s="2311"/>
    </row>
    <row r="924825" spans="63:63" x14ac:dyDescent="0.25">
      <c r="BK924825" s="2315"/>
    </row>
    <row r="924826" spans="63:63" x14ac:dyDescent="0.25">
      <c r="BK924826" s="2311"/>
    </row>
    <row r="924850" spans="63:63" x14ac:dyDescent="0.25">
      <c r="BK924850" s="2315"/>
    </row>
    <row r="924851" spans="63:63" x14ac:dyDescent="0.25">
      <c r="BK924851" s="2311"/>
    </row>
    <row r="924875" spans="63:63" x14ac:dyDescent="0.25">
      <c r="BK924875" s="2315"/>
    </row>
    <row r="924876" spans="63:63" x14ac:dyDescent="0.25">
      <c r="BK924876" s="2311"/>
    </row>
    <row r="924900" spans="63:63" x14ac:dyDescent="0.25">
      <c r="BK924900" s="2315"/>
    </row>
    <row r="924901" spans="63:63" x14ac:dyDescent="0.25">
      <c r="BK924901" s="2311"/>
    </row>
    <row r="924925" spans="63:63" x14ac:dyDescent="0.25">
      <c r="BK924925" s="2315"/>
    </row>
    <row r="924926" spans="63:63" x14ac:dyDescent="0.25">
      <c r="BK924926" s="2311"/>
    </row>
    <row r="924950" spans="63:63" x14ac:dyDescent="0.25">
      <c r="BK924950" s="2315"/>
    </row>
    <row r="924951" spans="63:63" x14ac:dyDescent="0.25">
      <c r="BK924951" s="2311"/>
    </row>
    <row r="924975" spans="63:63" x14ac:dyDescent="0.25">
      <c r="BK924975" s="2315"/>
    </row>
    <row r="924976" spans="63:63" x14ac:dyDescent="0.25">
      <c r="BK924976" s="2311"/>
    </row>
    <row r="925000" spans="63:63" x14ac:dyDescent="0.25">
      <c r="BK925000" s="2315"/>
    </row>
    <row r="925001" spans="63:63" x14ac:dyDescent="0.25">
      <c r="BK925001" s="2311"/>
    </row>
    <row r="925025" spans="63:63" x14ac:dyDescent="0.25">
      <c r="BK925025" s="2315"/>
    </row>
    <row r="925026" spans="63:63" x14ac:dyDescent="0.25">
      <c r="BK925026" s="2311"/>
    </row>
    <row r="925050" spans="63:63" x14ac:dyDescent="0.25">
      <c r="BK925050" s="2315"/>
    </row>
    <row r="925051" spans="63:63" x14ac:dyDescent="0.25">
      <c r="BK925051" s="2311"/>
    </row>
    <row r="925075" spans="63:63" x14ac:dyDescent="0.25">
      <c r="BK925075" s="2315"/>
    </row>
    <row r="925076" spans="63:63" x14ac:dyDescent="0.25">
      <c r="BK925076" s="2311"/>
    </row>
    <row r="925100" spans="63:63" x14ac:dyDescent="0.25">
      <c r="BK925100" s="2315"/>
    </row>
    <row r="925101" spans="63:63" x14ac:dyDescent="0.25">
      <c r="BK925101" s="2311"/>
    </row>
    <row r="925125" spans="63:63" x14ac:dyDescent="0.25">
      <c r="BK925125" s="2315"/>
    </row>
    <row r="925126" spans="63:63" x14ac:dyDescent="0.25">
      <c r="BK925126" s="2311"/>
    </row>
    <row r="925150" spans="63:63" x14ac:dyDescent="0.25">
      <c r="BK925150" s="2315"/>
    </row>
    <row r="925151" spans="63:63" x14ac:dyDescent="0.25">
      <c r="BK925151" s="2311"/>
    </row>
    <row r="925175" spans="63:63" x14ac:dyDescent="0.25">
      <c r="BK925175" s="2315"/>
    </row>
    <row r="925176" spans="63:63" x14ac:dyDescent="0.25">
      <c r="BK925176" s="2311"/>
    </row>
    <row r="925200" spans="63:63" x14ac:dyDescent="0.25">
      <c r="BK925200" s="2315"/>
    </row>
    <row r="925201" spans="63:63" x14ac:dyDescent="0.25">
      <c r="BK925201" s="2311"/>
    </row>
    <row r="925225" spans="63:63" x14ac:dyDescent="0.25">
      <c r="BK925225" s="2315"/>
    </row>
    <row r="925226" spans="63:63" x14ac:dyDescent="0.25">
      <c r="BK925226" s="2311"/>
    </row>
    <row r="925250" spans="63:63" x14ac:dyDescent="0.25">
      <c r="BK925250" s="2315"/>
    </row>
    <row r="925251" spans="63:63" x14ac:dyDescent="0.25">
      <c r="BK925251" s="2311"/>
    </row>
    <row r="925275" spans="63:63" x14ac:dyDescent="0.25">
      <c r="BK925275" s="2315"/>
    </row>
    <row r="925276" spans="63:63" x14ac:dyDescent="0.25">
      <c r="BK925276" s="2311"/>
    </row>
    <row r="925300" spans="63:63" x14ac:dyDescent="0.25">
      <c r="BK925300" s="2315"/>
    </row>
    <row r="925301" spans="63:63" x14ac:dyDescent="0.25">
      <c r="BK925301" s="2311"/>
    </row>
    <row r="925325" spans="63:63" x14ac:dyDescent="0.25">
      <c r="BK925325" s="2315"/>
    </row>
    <row r="925326" spans="63:63" x14ac:dyDescent="0.25">
      <c r="BK925326" s="2311"/>
    </row>
    <row r="925350" spans="63:63" x14ac:dyDescent="0.25">
      <c r="BK925350" s="2315"/>
    </row>
    <row r="925351" spans="63:63" x14ac:dyDescent="0.25">
      <c r="BK925351" s="2311"/>
    </row>
    <row r="925375" spans="63:63" x14ac:dyDescent="0.25">
      <c r="BK925375" s="2315"/>
    </row>
    <row r="925376" spans="63:63" x14ac:dyDescent="0.25">
      <c r="BK925376" s="2311"/>
    </row>
    <row r="925400" spans="63:63" x14ac:dyDescent="0.25">
      <c r="BK925400" s="2315"/>
    </row>
    <row r="925401" spans="63:63" x14ac:dyDescent="0.25">
      <c r="BK925401" s="2311"/>
    </row>
    <row r="925425" spans="63:63" x14ac:dyDescent="0.25">
      <c r="BK925425" s="2315"/>
    </row>
    <row r="925426" spans="63:63" x14ac:dyDescent="0.25">
      <c r="BK925426" s="2311"/>
    </row>
    <row r="925450" spans="63:63" x14ac:dyDescent="0.25">
      <c r="BK925450" s="2315"/>
    </row>
    <row r="925451" spans="63:63" x14ac:dyDescent="0.25">
      <c r="BK925451" s="2311"/>
    </row>
    <row r="925475" spans="63:63" x14ac:dyDescent="0.25">
      <c r="BK925475" s="2315"/>
    </row>
    <row r="925476" spans="63:63" x14ac:dyDescent="0.25">
      <c r="BK925476" s="2311"/>
    </row>
    <row r="925500" spans="63:63" x14ac:dyDescent="0.25">
      <c r="BK925500" s="2315"/>
    </row>
    <row r="925501" spans="63:63" x14ac:dyDescent="0.25">
      <c r="BK925501" s="2311"/>
    </row>
    <row r="925525" spans="63:63" x14ac:dyDescent="0.25">
      <c r="BK925525" s="2315"/>
    </row>
    <row r="925526" spans="63:63" x14ac:dyDescent="0.25">
      <c r="BK925526" s="2311"/>
    </row>
    <row r="925550" spans="63:63" x14ac:dyDescent="0.25">
      <c r="BK925550" s="2315"/>
    </row>
    <row r="925551" spans="63:63" x14ac:dyDescent="0.25">
      <c r="BK925551" s="2311"/>
    </row>
    <row r="925575" spans="63:63" x14ac:dyDescent="0.25">
      <c r="BK925575" s="2315"/>
    </row>
    <row r="925576" spans="63:63" x14ac:dyDescent="0.25">
      <c r="BK925576" s="2311"/>
    </row>
    <row r="925600" spans="63:63" x14ac:dyDescent="0.25">
      <c r="BK925600" s="2315"/>
    </row>
    <row r="925601" spans="63:63" x14ac:dyDescent="0.25">
      <c r="BK925601" s="2311"/>
    </row>
    <row r="925625" spans="63:63" x14ac:dyDescent="0.25">
      <c r="BK925625" s="2315"/>
    </row>
    <row r="925626" spans="63:63" x14ac:dyDescent="0.25">
      <c r="BK925626" s="2311"/>
    </row>
    <row r="925650" spans="63:63" x14ac:dyDescent="0.25">
      <c r="BK925650" s="2315"/>
    </row>
    <row r="925651" spans="63:63" x14ac:dyDescent="0.25">
      <c r="BK925651" s="2311"/>
    </row>
    <row r="925675" spans="63:63" x14ac:dyDescent="0.25">
      <c r="BK925675" s="2315"/>
    </row>
    <row r="925676" spans="63:63" x14ac:dyDescent="0.25">
      <c r="BK925676" s="2311"/>
    </row>
    <row r="925700" spans="63:63" x14ac:dyDescent="0.25">
      <c r="BK925700" s="2315"/>
    </row>
    <row r="925701" spans="63:63" x14ac:dyDescent="0.25">
      <c r="BK925701" s="2311"/>
    </row>
    <row r="925725" spans="63:63" x14ac:dyDescent="0.25">
      <c r="BK925725" s="2315"/>
    </row>
    <row r="925726" spans="63:63" x14ac:dyDescent="0.25">
      <c r="BK925726" s="2311"/>
    </row>
    <row r="925750" spans="63:63" x14ac:dyDescent="0.25">
      <c r="BK925750" s="2315"/>
    </row>
    <row r="925751" spans="63:63" x14ac:dyDescent="0.25">
      <c r="BK925751" s="2311"/>
    </row>
    <row r="925775" spans="63:63" x14ac:dyDescent="0.25">
      <c r="BK925775" s="2315"/>
    </row>
    <row r="925776" spans="63:63" x14ac:dyDescent="0.25">
      <c r="BK925776" s="2311"/>
    </row>
    <row r="925800" spans="63:63" x14ac:dyDescent="0.25">
      <c r="BK925800" s="2315"/>
    </row>
    <row r="925801" spans="63:63" x14ac:dyDescent="0.25">
      <c r="BK925801" s="2311"/>
    </row>
    <row r="925825" spans="63:63" x14ac:dyDescent="0.25">
      <c r="BK925825" s="2315"/>
    </row>
    <row r="925826" spans="63:63" x14ac:dyDescent="0.25">
      <c r="BK925826" s="2311"/>
    </row>
    <row r="925850" spans="63:63" x14ac:dyDescent="0.25">
      <c r="BK925850" s="2315"/>
    </row>
    <row r="925851" spans="63:63" x14ac:dyDescent="0.25">
      <c r="BK925851" s="2311"/>
    </row>
    <row r="925875" spans="63:63" x14ac:dyDescent="0.25">
      <c r="BK925875" s="2315"/>
    </row>
    <row r="925876" spans="63:63" x14ac:dyDescent="0.25">
      <c r="BK925876" s="2311"/>
    </row>
    <row r="925900" spans="63:63" x14ac:dyDescent="0.25">
      <c r="BK925900" s="2315"/>
    </row>
    <row r="925901" spans="63:63" x14ac:dyDescent="0.25">
      <c r="BK925901" s="2311"/>
    </row>
    <row r="925925" spans="63:63" x14ac:dyDescent="0.25">
      <c r="BK925925" s="2315"/>
    </row>
    <row r="925926" spans="63:63" x14ac:dyDescent="0.25">
      <c r="BK925926" s="2311"/>
    </row>
    <row r="925950" spans="63:63" x14ac:dyDescent="0.25">
      <c r="BK925950" s="2315"/>
    </row>
    <row r="925951" spans="63:63" x14ac:dyDescent="0.25">
      <c r="BK925951" s="2311"/>
    </row>
    <row r="925975" spans="63:63" x14ac:dyDescent="0.25">
      <c r="BK925975" s="2315"/>
    </row>
    <row r="925976" spans="63:63" x14ac:dyDescent="0.25">
      <c r="BK925976" s="2311"/>
    </row>
    <row r="926000" spans="63:63" x14ac:dyDescent="0.25">
      <c r="BK926000" s="2315"/>
    </row>
    <row r="926001" spans="63:63" x14ac:dyDescent="0.25">
      <c r="BK926001" s="2311"/>
    </row>
    <row r="926025" spans="63:63" x14ac:dyDescent="0.25">
      <c r="BK926025" s="2315"/>
    </row>
    <row r="926026" spans="63:63" x14ac:dyDescent="0.25">
      <c r="BK926026" s="2311"/>
    </row>
    <row r="926050" spans="63:63" x14ac:dyDescent="0.25">
      <c r="BK926050" s="2315"/>
    </row>
    <row r="926051" spans="63:63" x14ac:dyDescent="0.25">
      <c r="BK926051" s="2311"/>
    </row>
    <row r="926075" spans="63:63" x14ac:dyDescent="0.25">
      <c r="BK926075" s="2315"/>
    </row>
    <row r="926076" spans="63:63" x14ac:dyDescent="0.25">
      <c r="BK926076" s="2311"/>
    </row>
    <row r="926100" spans="63:63" x14ac:dyDescent="0.25">
      <c r="BK926100" s="2315"/>
    </row>
    <row r="926101" spans="63:63" x14ac:dyDescent="0.25">
      <c r="BK926101" s="2311"/>
    </row>
    <row r="926125" spans="63:63" x14ac:dyDescent="0.25">
      <c r="BK926125" s="2315"/>
    </row>
    <row r="926126" spans="63:63" x14ac:dyDescent="0.25">
      <c r="BK926126" s="2311"/>
    </row>
    <row r="926150" spans="63:63" x14ac:dyDescent="0.25">
      <c r="BK926150" s="2315"/>
    </row>
    <row r="926151" spans="63:63" x14ac:dyDescent="0.25">
      <c r="BK926151" s="2311"/>
    </row>
    <row r="926175" spans="63:63" x14ac:dyDescent="0.25">
      <c r="BK926175" s="2315"/>
    </row>
    <row r="926176" spans="63:63" x14ac:dyDescent="0.25">
      <c r="BK926176" s="2311"/>
    </row>
    <row r="926200" spans="63:63" x14ac:dyDescent="0.25">
      <c r="BK926200" s="2315"/>
    </row>
    <row r="926201" spans="63:63" x14ac:dyDescent="0.25">
      <c r="BK926201" s="2311"/>
    </row>
    <row r="926225" spans="63:63" x14ac:dyDescent="0.25">
      <c r="BK926225" s="2315"/>
    </row>
    <row r="926226" spans="63:63" x14ac:dyDescent="0.25">
      <c r="BK926226" s="2311"/>
    </row>
    <row r="926250" spans="63:63" x14ac:dyDescent="0.25">
      <c r="BK926250" s="2315"/>
    </row>
    <row r="926251" spans="63:63" x14ac:dyDescent="0.25">
      <c r="BK926251" s="2311"/>
    </row>
    <row r="926275" spans="63:63" x14ac:dyDescent="0.25">
      <c r="BK926275" s="2315"/>
    </row>
    <row r="926276" spans="63:63" x14ac:dyDescent="0.25">
      <c r="BK926276" s="2311"/>
    </row>
    <row r="926300" spans="63:63" x14ac:dyDescent="0.25">
      <c r="BK926300" s="2315"/>
    </row>
    <row r="926301" spans="63:63" x14ac:dyDescent="0.25">
      <c r="BK926301" s="2311"/>
    </row>
    <row r="926325" spans="63:63" x14ac:dyDescent="0.25">
      <c r="BK926325" s="2315"/>
    </row>
    <row r="926326" spans="63:63" x14ac:dyDescent="0.25">
      <c r="BK926326" s="2311"/>
    </row>
    <row r="926350" spans="63:63" x14ac:dyDescent="0.25">
      <c r="BK926350" s="2315"/>
    </row>
    <row r="926351" spans="63:63" x14ac:dyDescent="0.25">
      <c r="BK926351" s="2311"/>
    </row>
    <row r="926375" spans="63:63" x14ac:dyDescent="0.25">
      <c r="BK926375" s="2315"/>
    </row>
    <row r="926376" spans="63:63" x14ac:dyDescent="0.25">
      <c r="BK926376" s="2311"/>
    </row>
    <row r="926400" spans="63:63" x14ac:dyDescent="0.25">
      <c r="BK926400" s="2315"/>
    </row>
    <row r="926401" spans="63:63" x14ac:dyDescent="0.25">
      <c r="BK926401" s="2311"/>
    </row>
    <row r="926425" spans="63:63" x14ac:dyDescent="0.25">
      <c r="BK926425" s="2315"/>
    </row>
    <row r="926426" spans="63:63" x14ac:dyDescent="0.25">
      <c r="BK926426" s="2311"/>
    </row>
    <row r="926450" spans="63:63" x14ac:dyDescent="0.25">
      <c r="BK926450" s="2315"/>
    </row>
    <row r="926451" spans="63:63" x14ac:dyDescent="0.25">
      <c r="BK926451" s="2311"/>
    </row>
    <row r="926475" spans="63:63" x14ac:dyDescent="0.25">
      <c r="BK926475" s="2315"/>
    </row>
    <row r="926476" spans="63:63" x14ac:dyDescent="0.25">
      <c r="BK926476" s="2311"/>
    </row>
    <row r="926500" spans="63:63" x14ac:dyDescent="0.25">
      <c r="BK926500" s="2315"/>
    </row>
    <row r="926501" spans="63:63" x14ac:dyDescent="0.25">
      <c r="BK926501" s="2311"/>
    </row>
    <row r="926525" spans="63:63" x14ac:dyDescent="0.25">
      <c r="BK926525" s="2315"/>
    </row>
    <row r="926526" spans="63:63" x14ac:dyDescent="0.25">
      <c r="BK926526" s="2311"/>
    </row>
    <row r="926550" spans="63:63" x14ac:dyDescent="0.25">
      <c r="BK926550" s="2315"/>
    </row>
    <row r="926551" spans="63:63" x14ac:dyDescent="0.25">
      <c r="BK926551" s="2311"/>
    </row>
    <row r="926575" spans="63:63" x14ac:dyDescent="0.25">
      <c r="BK926575" s="2315"/>
    </row>
    <row r="926576" spans="63:63" x14ac:dyDescent="0.25">
      <c r="BK926576" s="2311"/>
    </row>
    <row r="926600" spans="63:63" x14ac:dyDescent="0.25">
      <c r="BK926600" s="2315"/>
    </row>
    <row r="926601" spans="63:63" x14ac:dyDescent="0.25">
      <c r="BK926601" s="2311"/>
    </row>
    <row r="926625" spans="63:63" x14ac:dyDescent="0.25">
      <c r="BK926625" s="2315"/>
    </row>
    <row r="926626" spans="63:63" x14ac:dyDescent="0.25">
      <c r="BK926626" s="2311"/>
    </row>
    <row r="926650" spans="63:63" x14ac:dyDescent="0.25">
      <c r="BK926650" s="2315"/>
    </row>
    <row r="926651" spans="63:63" x14ac:dyDescent="0.25">
      <c r="BK926651" s="2311"/>
    </row>
    <row r="926675" spans="63:63" x14ac:dyDescent="0.25">
      <c r="BK926675" s="2315"/>
    </row>
    <row r="926676" spans="63:63" x14ac:dyDescent="0.25">
      <c r="BK926676" s="2311"/>
    </row>
    <row r="926700" spans="63:63" x14ac:dyDescent="0.25">
      <c r="BK926700" s="2315"/>
    </row>
    <row r="926701" spans="63:63" x14ac:dyDescent="0.25">
      <c r="BK926701" s="2311"/>
    </row>
    <row r="926725" spans="63:63" x14ac:dyDescent="0.25">
      <c r="BK926725" s="2315"/>
    </row>
    <row r="926726" spans="63:63" x14ac:dyDescent="0.25">
      <c r="BK926726" s="2311"/>
    </row>
    <row r="926750" spans="63:63" x14ac:dyDescent="0.25">
      <c r="BK926750" s="2315"/>
    </row>
    <row r="926751" spans="63:63" x14ac:dyDescent="0.25">
      <c r="BK926751" s="2311"/>
    </row>
    <row r="926775" spans="63:63" x14ac:dyDescent="0.25">
      <c r="BK926775" s="2315"/>
    </row>
    <row r="926776" spans="63:63" x14ac:dyDescent="0.25">
      <c r="BK926776" s="2311"/>
    </row>
    <row r="926800" spans="63:63" x14ac:dyDescent="0.25">
      <c r="BK926800" s="2315"/>
    </row>
    <row r="926801" spans="63:63" x14ac:dyDescent="0.25">
      <c r="BK926801" s="2311"/>
    </row>
    <row r="926825" spans="63:63" x14ac:dyDescent="0.25">
      <c r="BK926825" s="2315"/>
    </row>
    <row r="926826" spans="63:63" x14ac:dyDescent="0.25">
      <c r="BK926826" s="2311"/>
    </row>
    <row r="926850" spans="63:63" x14ac:dyDescent="0.25">
      <c r="BK926850" s="2315"/>
    </row>
    <row r="926851" spans="63:63" x14ac:dyDescent="0.25">
      <c r="BK926851" s="2311"/>
    </row>
    <row r="926875" spans="63:63" x14ac:dyDescent="0.25">
      <c r="BK926875" s="2315"/>
    </row>
    <row r="926876" spans="63:63" x14ac:dyDescent="0.25">
      <c r="BK926876" s="2311"/>
    </row>
    <row r="926900" spans="63:63" x14ac:dyDescent="0.25">
      <c r="BK926900" s="2315"/>
    </row>
    <row r="926901" spans="63:63" x14ac:dyDescent="0.25">
      <c r="BK926901" s="2311"/>
    </row>
    <row r="926925" spans="63:63" x14ac:dyDescent="0.25">
      <c r="BK926925" s="2315"/>
    </row>
    <row r="926926" spans="63:63" x14ac:dyDescent="0.25">
      <c r="BK926926" s="2311"/>
    </row>
    <row r="926950" spans="63:63" x14ac:dyDescent="0.25">
      <c r="BK926950" s="2315"/>
    </row>
    <row r="926951" spans="63:63" x14ac:dyDescent="0.25">
      <c r="BK926951" s="2311"/>
    </row>
    <row r="926975" spans="63:63" x14ac:dyDescent="0.25">
      <c r="BK926975" s="2315"/>
    </row>
    <row r="926976" spans="63:63" x14ac:dyDescent="0.25">
      <c r="BK926976" s="2311"/>
    </row>
    <row r="927000" spans="63:63" x14ac:dyDescent="0.25">
      <c r="BK927000" s="2315"/>
    </row>
    <row r="927001" spans="63:63" x14ac:dyDescent="0.25">
      <c r="BK927001" s="2311"/>
    </row>
    <row r="927025" spans="63:63" x14ac:dyDescent="0.25">
      <c r="BK927025" s="2315"/>
    </row>
    <row r="927026" spans="63:63" x14ac:dyDescent="0.25">
      <c r="BK927026" s="2311"/>
    </row>
    <row r="927050" spans="63:63" x14ac:dyDescent="0.25">
      <c r="BK927050" s="2315"/>
    </row>
    <row r="927051" spans="63:63" x14ac:dyDescent="0.25">
      <c r="BK927051" s="2311"/>
    </row>
    <row r="927075" spans="63:63" x14ac:dyDescent="0.25">
      <c r="BK927075" s="2315"/>
    </row>
    <row r="927076" spans="63:63" x14ac:dyDescent="0.25">
      <c r="BK927076" s="2311"/>
    </row>
    <row r="927100" spans="63:63" x14ac:dyDescent="0.25">
      <c r="BK927100" s="2315"/>
    </row>
    <row r="927101" spans="63:63" x14ac:dyDescent="0.25">
      <c r="BK927101" s="2311"/>
    </row>
    <row r="927125" spans="63:63" x14ac:dyDescent="0.25">
      <c r="BK927125" s="2315"/>
    </row>
    <row r="927126" spans="63:63" x14ac:dyDescent="0.25">
      <c r="BK927126" s="2311"/>
    </row>
    <row r="927150" spans="63:63" x14ac:dyDescent="0.25">
      <c r="BK927150" s="2315"/>
    </row>
    <row r="927151" spans="63:63" x14ac:dyDescent="0.25">
      <c r="BK927151" s="2311"/>
    </row>
    <row r="927175" spans="63:63" x14ac:dyDescent="0.25">
      <c r="BK927175" s="2315"/>
    </row>
    <row r="927176" spans="63:63" x14ac:dyDescent="0.25">
      <c r="BK927176" s="2311"/>
    </row>
    <row r="927200" spans="63:63" x14ac:dyDescent="0.25">
      <c r="BK927200" s="2315"/>
    </row>
    <row r="927201" spans="63:63" x14ac:dyDescent="0.25">
      <c r="BK927201" s="2311"/>
    </row>
    <row r="927225" spans="63:63" x14ac:dyDescent="0.25">
      <c r="BK927225" s="2315"/>
    </row>
    <row r="927226" spans="63:63" x14ac:dyDescent="0.25">
      <c r="BK927226" s="2311"/>
    </row>
    <row r="927250" spans="63:63" x14ac:dyDescent="0.25">
      <c r="BK927250" s="2315"/>
    </row>
    <row r="927251" spans="63:63" x14ac:dyDescent="0.25">
      <c r="BK927251" s="2311"/>
    </row>
    <row r="927275" spans="63:63" x14ac:dyDescent="0.25">
      <c r="BK927275" s="2315"/>
    </row>
    <row r="927276" spans="63:63" x14ac:dyDescent="0.25">
      <c r="BK927276" s="2311"/>
    </row>
    <row r="927300" spans="63:63" x14ac:dyDescent="0.25">
      <c r="BK927300" s="2315"/>
    </row>
    <row r="927301" spans="63:63" x14ac:dyDescent="0.25">
      <c r="BK927301" s="2311"/>
    </row>
    <row r="927325" spans="63:63" x14ac:dyDescent="0.25">
      <c r="BK927325" s="2315"/>
    </row>
    <row r="927326" spans="63:63" x14ac:dyDescent="0.25">
      <c r="BK927326" s="2311"/>
    </row>
    <row r="927350" spans="63:63" x14ac:dyDescent="0.25">
      <c r="BK927350" s="2315"/>
    </row>
    <row r="927351" spans="63:63" x14ac:dyDescent="0.25">
      <c r="BK927351" s="2311"/>
    </row>
    <row r="927375" spans="63:63" x14ac:dyDescent="0.25">
      <c r="BK927375" s="2315"/>
    </row>
    <row r="927376" spans="63:63" x14ac:dyDescent="0.25">
      <c r="BK927376" s="2311"/>
    </row>
    <row r="927400" spans="63:63" x14ac:dyDescent="0.25">
      <c r="BK927400" s="2315"/>
    </row>
    <row r="927401" spans="63:63" x14ac:dyDescent="0.25">
      <c r="BK927401" s="2311"/>
    </row>
    <row r="927425" spans="63:63" x14ac:dyDescent="0.25">
      <c r="BK927425" s="2315"/>
    </row>
    <row r="927426" spans="63:63" x14ac:dyDescent="0.25">
      <c r="BK927426" s="2311"/>
    </row>
    <row r="927450" spans="63:63" x14ac:dyDescent="0.25">
      <c r="BK927450" s="2315"/>
    </row>
    <row r="927451" spans="63:63" x14ac:dyDescent="0.25">
      <c r="BK927451" s="2311"/>
    </row>
    <row r="927475" spans="63:63" x14ac:dyDescent="0.25">
      <c r="BK927475" s="2315"/>
    </row>
    <row r="927476" spans="63:63" x14ac:dyDescent="0.25">
      <c r="BK927476" s="2311"/>
    </row>
    <row r="927500" spans="63:63" x14ac:dyDescent="0.25">
      <c r="BK927500" s="2315"/>
    </row>
    <row r="927501" spans="63:63" x14ac:dyDescent="0.25">
      <c r="BK927501" s="2311"/>
    </row>
    <row r="927525" spans="63:63" x14ac:dyDescent="0.25">
      <c r="BK927525" s="2315"/>
    </row>
    <row r="927526" spans="63:63" x14ac:dyDescent="0.25">
      <c r="BK927526" s="2311"/>
    </row>
    <row r="927550" spans="63:63" x14ac:dyDescent="0.25">
      <c r="BK927550" s="2315"/>
    </row>
    <row r="927551" spans="63:63" x14ac:dyDescent="0.25">
      <c r="BK927551" s="2311"/>
    </row>
    <row r="927575" spans="63:63" x14ac:dyDescent="0.25">
      <c r="BK927575" s="2315"/>
    </row>
    <row r="927576" spans="63:63" x14ac:dyDescent="0.25">
      <c r="BK927576" s="2311"/>
    </row>
    <row r="927600" spans="63:63" x14ac:dyDescent="0.25">
      <c r="BK927600" s="2315"/>
    </row>
    <row r="927601" spans="63:63" x14ac:dyDescent="0.25">
      <c r="BK927601" s="2311"/>
    </row>
    <row r="927625" spans="63:63" x14ac:dyDescent="0.25">
      <c r="BK927625" s="2315"/>
    </row>
    <row r="927626" spans="63:63" x14ac:dyDescent="0.25">
      <c r="BK927626" s="2311"/>
    </row>
    <row r="927650" spans="63:63" x14ac:dyDescent="0.25">
      <c r="BK927650" s="2315"/>
    </row>
    <row r="927651" spans="63:63" x14ac:dyDescent="0.25">
      <c r="BK927651" s="2311"/>
    </row>
    <row r="927675" spans="63:63" x14ac:dyDescent="0.25">
      <c r="BK927675" s="2315"/>
    </row>
    <row r="927676" spans="63:63" x14ac:dyDescent="0.25">
      <c r="BK927676" s="2311"/>
    </row>
    <row r="927700" spans="63:63" x14ac:dyDescent="0.25">
      <c r="BK927700" s="2315"/>
    </row>
    <row r="927701" spans="63:63" x14ac:dyDescent="0.25">
      <c r="BK927701" s="2311"/>
    </row>
    <row r="927725" spans="63:63" x14ac:dyDescent="0.25">
      <c r="BK927725" s="2315"/>
    </row>
    <row r="927726" spans="63:63" x14ac:dyDescent="0.25">
      <c r="BK927726" s="2311"/>
    </row>
    <row r="927750" spans="63:63" x14ac:dyDescent="0.25">
      <c r="BK927750" s="2315"/>
    </row>
    <row r="927751" spans="63:63" x14ac:dyDescent="0.25">
      <c r="BK927751" s="2311"/>
    </row>
    <row r="927775" spans="63:63" x14ac:dyDescent="0.25">
      <c r="BK927775" s="2315"/>
    </row>
    <row r="927776" spans="63:63" x14ac:dyDescent="0.25">
      <c r="BK927776" s="2311"/>
    </row>
    <row r="927800" spans="63:63" x14ac:dyDescent="0.25">
      <c r="BK927800" s="2315"/>
    </row>
    <row r="927801" spans="63:63" x14ac:dyDescent="0.25">
      <c r="BK927801" s="2311"/>
    </row>
    <row r="927825" spans="63:63" x14ac:dyDescent="0.25">
      <c r="BK927825" s="2315"/>
    </row>
    <row r="927826" spans="63:63" x14ac:dyDescent="0.25">
      <c r="BK927826" s="2311"/>
    </row>
    <row r="927850" spans="63:63" x14ac:dyDescent="0.25">
      <c r="BK927850" s="2315"/>
    </row>
    <row r="927851" spans="63:63" x14ac:dyDescent="0.25">
      <c r="BK927851" s="2311"/>
    </row>
    <row r="927875" spans="63:63" x14ac:dyDescent="0.25">
      <c r="BK927875" s="2315"/>
    </row>
    <row r="927876" spans="63:63" x14ac:dyDescent="0.25">
      <c r="BK927876" s="2311"/>
    </row>
    <row r="927900" spans="63:63" x14ac:dyDescent="0.25">
      <c r="BK927900" s="2315"/>
    </row>
    <row r="927901" spans="63:63" x14ac:dyDescent="0.25">
      <c r="BK927901" s="2311"/>
    </row>
    <row r="927925" spans="63:63" x14ac:dyDescent="0.25">
      <c r="BK927925" s="2315"/>
    </row>
    <row r="927926" spans="63:63" x14ac:dyDescent="0.25">
      <c r="BK927926" s="2311"/>
    </row>
    <row r="927950" spans="63:63" x14ac:dyDescent="0.25">
      <c r="BK927950" s="2315"/>
    </row>
    <row r="927951" spans="63:63" x14ac:dyDescent="0.25">
      <c r="BK927951" s="2311"/>
    </row>
    <row r="927975" spans="63:63" x14ac:dyDescent="0.25">
      <c r="BK927975" s="2315"/>
    </row>
    <row r="927976" spans="63:63" x14ac:dyDescent="0.25">
      <c r="BK927976" s="2311"/>
    </row>
    <row r="928000" spans="63:63" x14ac:dyDescent="0.25">
      <c r="BK928000" s="2315"/>
    </row>
    <row r="928001" spans="63:63" x14ac:dyDescent="0.25">
      <c r="BK928001" s="2311"/>
    </row>
    <row r="928025" spans="63:63" x14ac:dyDescent="0.25">
      <c r="BK928025" s="2315"/>
    </row>
    <row r="928026" spans="63:63" x14ac:dyDescent="0.25">
      <c r="BK928026" s="2311"/>
    </row>
    <row r="928050" spans="63:63" x14ac:dyDescent="0.25">
      <c r="BK928050" s="2315"/>
    </row>
    <row r="928051" spans="63:63" x14ac:dyDescent="0.25">
      <c r="BK928051" s="2311"/>
    </row>
    <row r="928075" spans="63:63" x14ac:dyDescent="0.25">
      <c r="BK928075" s="2315"/>
    </row>
    <row r="928076" spans="63:63" x14ac:dyDescent="0.25">
      <c r="BK928076" s="2311"/>
    </row>
    <row r="928100" spans="63:63" x14ac:dyDescent="0.25">
      <c r="BK928100" s="2315"/>
    </row>
    <row r="928101" spans="63:63" x14ac:dyDescent="0.25">
      <c r="BK928101" s="2311"/>
    </row>
    <row r="928125" spans="63:63" x14ac:dyDescent="0.25">
      <c r="BK928125" s="2315"/>
    </row>
    <row r="928126" spans="63:63" x14ac:dyDescent="0.25">
      <c r="BK928126" s="2311"/>
    </row>
    <row r="928150" spans="63:63" x14ac:dyDescent="0.25">
      <c r="BK928150" s="2315"/>
    </row>
    <row r="928151" spans="63:63" x14ac:dyDescent="0.25">
      <c r="BK928151" s="2311"/>
    </row>
    <row r="928175" spans="63:63" x14ac:dyDescent="0.25">
      <c r="BK928175" s="2315"/>
    </row>
    <row r="928176" spans="63:63" x14ac:dyDescent="0.25">
      <c r="BK928176" s="2311"/>
    </row>
    <row r="928200" spans="63:63" x14ac:dyDescent="0.25">
      <c r="BK928200" s="2315"/>
    </row>
    <row r="928201" spans="63:63" x14ac:dyDescent="0.25">
      <c r="BK928201" s="2311"/>
    </row>
    <row r="928225" spans="63:63" x14ac:dyDescent="0.25">
      <c r="BK928225" s="2315"/>
    </row>
    <row r="928226" spans="63:63" x14ac:dyDescent="0.25">
      <c r="BK928226" s="2311"/>
    </row>
    <row r="928250" spans="63:63" x14ac:dyDescent="0.25">
      <c r="BK928250" s="2315"/>
    </row>
    <row r="928251" spans="63:63" x14ac:dyDescent="0.25">
      <c r="BK928251" s="2311"/>
    </row>
    <row r="928275" spans="63:63" x14ac:dyDescent="0.25">
      <c r="BK928275" s="2315"/>
    </row>
    <row r="928276" spans="63:63" x14ac:dyDescent="0.25">
      <c r="BK928276" s="2311"/>
    </row>
    <row r="928300" spans="63:63" x14ac:dyDescent="0.25">
      <c r="BK928300" s="2315"/>
    </row>
    <row r="928301" spans="63:63" x14ac:dyDescent="0.25">
      <c r="BK928301" s="2311"/>
    </row>
    <row r="928325" spans="63:63" x14ac:dyDescent="0.25">
      <c r="BK928325" s="2315"/>
    </row>
    <row r="928326" spans="63:63" x14ac:dyDescent="0.25">
      <c r="BK928326" s="2311"/>
    </row>
    <row r="928350" spans="63:63" x14ac:dyDescent="0.25">
      <c r="BK928350" s="2315"/>
    </row>
    <row r="928351" spans="63:63" x14ac:dyDescent="0.25">
      <c r="BK928351" s="2311"/>
    </row>
    <row r="928375" spans="63:63" x14ac:dyDescent="0.25">
      <c r="BK928375" s="2315"/>
    </row>
    <row r="928376" spans="63:63" x14ac:dyDescent="0.25">
      <c r="BK928376" s="2311"/>
    </row>
    <row r="928400" spans="63:63" x14ac:dyDescent="0.25">
      <c r="BK928400" s="2315"/>
    </row>
    <row r="928401" spans="63:63" x14ac:dyDescent="0.25">
      <c r="BK928401" s="2311"/>
    </row>
    <row r="928425" spans="63:63" x14ac:dyDescent="0.25">
      <c r="BK928425" s="2315"/>
    </row>
    <row r="928426" spans="63:63" x14ac:dyDescent="0.25">
      <c r="BK928426" s="2311"/>
    </row>
    <row r="928450" spans="63:63" x14ac:dyDescent="0.25">
      <c r="BK928450" s="2315"/>
    </row>
    <row r="928451" spans="63:63" x14ac:dyDescent="0.25">
      <c r="BK928451" s="2311"/>
    </row>
    <row r="928475" spans="63:63" x14ac:dyDescent="0.25">
      <c r="BK928475" s="2315"/>
    </row>
    <row r="928476" spans="63:63" x14ac:dyDescent="0.25">
      <c r="BK928476" s="2311"/>
    </row>
    <row r="928500" spans="63:63" x14ac:dyDescent="0.25">
      <c r="BK928500" s="2315"/>
    </row>
    <row r="928501" spans="63:63" x14ac:dyDescent="0.25">
      <c r="BK928501" s="2311"/>
    </row>
    <row r="928525" spans="63:63" x14ac:dyDescent="0.25">
      <c r="BK928525" s="2315"/>
    </row>
    <row r="928526" spans="63:63" x14ac:dyDescent="0.25">
      <c r="BK928526" s="2311"/>
    </row>
    <row r="928550" spans="63:63" x14ac:dyDescent="0.25">
      <c r="BK928550" s="2315"/>
    </row>
    <row r="928551" spans="63:63" x14ac:dyDescent="0.25">
      <c r="BK928551" s="2311"/>
    </row>
    <row r="928575" spans="63:63" x14ac:dyDescent="0.25">
      <c r="BK928575" s="2315"/>
    </row>
    <row r="928576" spans="63:63" x14ac:dyDescent="0.25">
      <c r="BK928576" s="2311"/>
    </row>
    <row r="928600" spans="63:63" x14ac:dyDescent="0.25">
      <c r="BK928600" s="2315"/>
    </row>
    <row r="928601" spans="63:63" x14ac:dyDescent="0.25">
      <c r="BK928601" s="2311"/>
    </row>
    <row r="928625" spans="63:63" x14ac:dyDescent="0.25">
      <c r="BK928625" s="2315"/>
    </row>
    <row r="928626" spans="63:63" x14ac:dyDescent="0.25">
      <c r="BK928626" s="2311"/>
    </row>
    <row r="928650" spans="63:63" x14ac:dyDescent="0.25">
      <c r="BK928650" s="2315"/>
    </row>
    <row r="928651" spans="63:63" x14ac:dyDescent="0.25">
      <c r="BK928651" s="2311"/>
    </row>
    <row r="928675" spans="63:63" x14ac:dyDescent="0.25">
      <c r="BK928675" s="2315"/>
    </row>
    <row r="928676" spans="63:63" x14ac:dyDescent="0.25">
      <c r="BK928676" s="2311"/>
    </row>
    <row r="928700" spans="63:63" x14ac:dyDescent="0.25">
      <c r="BK928700" s="2315"/>
    </row>
    <row r="928701" spans="63:63" x14ac:dyDescent="0.25">
      <c r="BK928701" s="2311"/>
    </row>
    <row r="928725" spans="63:63" x14ac:dyDescent="0.25">
      <c r="BK928725" s="2315"/>
    </row>
    <row r="928726" spans="63:63" x14ac:dyDescent="0.25">
      <c r="BK928726" s="2311"/>
    </row>
    <row r="928750" spans="63:63" x14ac:dyDescent="0.25">
      <c r="BK928750" s="2315"/>
    </row>
    <row r="928751" spans="63:63" x14ac:dyDescent="0.25">
      <c r="BK928751" s="2311"/>
    </row>
    <row r="928775" spans="63:63" x14ac:dyDescent="0.25">
      <c r="BK928775" s="2315"/>
    </row>
    <row r="928776" spans="63:63" x14ac:dyDescent="0.25">
      <c r="BK928776" s="2311"/>
    </row>
    <row r="928800" spans="63:63" x14ac:dyDescent="0.25">
      <c r="BK928800" s="2315"/>
    </row>
    <row r="928801" spans="63:63" x14ac:dyDescent="0.25">
      <c r="BK928801" s="2311"/>
    </row>
    <row r="928825" spans="63:63" x14ac:dyDescent="0.25">
      <c r="BK928825" s="2315"/>
    </row>
    <row r="928826" spans="63:63" x14ac:dyDescent="0.25">
      <c r="BK928826" s="2311"/>
    </row>
    <row r="928850" spans="63:63" x14ac:dyDescent="0.25">
      <c r="BK928850" s="2315"/>
    </row>
    <row r="928851" spans="63:63" x14ac:dyDescent="0.25">
      <c r="BK928851" s="2311"/>
    </row>
    <row r="928875" spans="63:63" x14ac:dyDescent="0.25">
      <c r="BK928875" s="2315"/>
    </row>
    <row r="928876" spans="63:63" x14ac:dyDescent="0.25">
      <c r="BK928876" s="2311"/>
    </row>
    <row r="928900" spans="63:63" x14ac:dyDescent="0.25">
      <c r="BK928900" s="2315"/>
    </row>
    <row r="928901" spans="63:63" x14ac:dyDescent="0.25">
      <c r="BK928901" s="2311"/>
    </row>
    <row r="928925" spans="63:63" x14ac:dyDescent="0.25">
      <c r="BK928925" s="2315"/>
    </row>
    <row r="928926" spans="63:63" x14ac:dyDescent="0.25">
      <c r="BK928926" s="2311"/>
    </row>
    <row r="928950" spans="63:63" x14ac:dyDescent="0.25">
      <c r="BK928950" s="2315"/>
    </row>
    <row r="928951" spans="63:63" x14ac:dyDescent="0.25">
      <c r="BK928951" s="2311"/>
    </row>
    <row r="928975" spans="63:63" x14ac:dyDescent="0.25">
      <c r="BK928975" s="2315"/>
    </row>
    <row r="928976" spans="63:63" x14ac:dyDescent="0.25">
      <c r="BK928976" s="2311"/>
    </row>
    <row r="929000" spans="63:63" x14ac:dyDescent="0.25">
      <c r="BK929000" s="2315"/>
    </row>
    <row r="929001" spans="63:63" x14ac:dyDescent="0.25">
      <c r="BK929001" s="2311"/>
    </row>
    <row r="929025" spans="63:63" x14ac:dyDescent="0.25">
      <c r="BK929025" s="2315"/>
    </row>
    <row r="929026" spans="63:63" x14ac:dyDescent="0.25">
      <c r="BK929026" s="2311"/>
    </row>
    <row r="929050" spans="63:63" x14ac:dyDescent="0.25">
      <c r="BK929050" s="2315"/>
    </row>
    <row r="929051" spans="63:63" x14ac:dyDescent="0.25">
      <c r="BK929051" s="2311"/>
    </row>
    <row r="929075" spans="63:63" x14ac:dyDescent="0.25">
      <c r="BK929075" s="2315"/>
    </row>
    <row r="929076" spans="63:63" x14ac:dyDescent="0.25">
      <c r="BK929076" s="2311"/>
    </row>
    <row r="929100" spans="63:63" x14ac:dyDescent="0.25">
      <c r="BK929100" s="2315"/>
    </row>
    <row r="929101" spans="63:63" x14ac:dyDescent="0.25">
      <c r="BK929101" s="2311"/>
    </row>
    <row r="929125" spans="63:63" x14ac:dyDescent="0.25">
      <c r="BK929125" s="2315"/>
    </row>
    <row r="929126" spans="63:63" x14ac:dyDescent="0.25">
      <c r="BK929126" s="2311"/>
    </row>
    <row r="929150" spans="63:63" x14ac:dyDescent="0.25">
      <c r="BK929150" s="2315"/>
    </row>
    <row r="929151" spans="63:63" x14ac:dyDescent="0.25">
      <c r="BK929151" s="2311"/>
    </row>
    <row r="929175" spans="63:63" x14ac:dyDescent="0.25">
      <c r="BK929175" s="2315"/>
    </row>
    <row r="929176" spans="63:63" x14ac:dyDescent="0.25">
      <c r="BK929176" s="2311"/>
    </row>
    <row r="929200" spans="63:63" x14ac:dyDescent="0.25">
      <c r="BK929200" s="2315"/>
    </row>
    <row r="929201" spans="63:63" x14ac:dyDescent="0.25">
      <c r="BK929201" s="2311"/>
    </row>
    <row r="929225" spans="63:63" x14ac:dyDescent="0.25">
      <c r="BK929225" s="2315"/>
    </row>
    <row r="929226" spans="63:63" x14ac:dyDescent="0.25">
      <c r="BK929226" s="2311"/>
    </row>
    <row r="929250" spans="63:63" x14ac:dyDescent="0.25">
      <c r="BK929250" s="2315"/>
    </row>
    <row r="929251" spans="63:63" x14ac:dyDescent="0.25">
      <c r="BK929251" s="2311"/>
    </row>
    <row r="929275" spans="63:63" x14ac:dyDescent="0.25">
      <c r="BK929275" s="2315"/>
    </row>
    <row r="929276" spans="63:63" x14ac:dyDescent="0.25">
      <c r="BK929276" s="2311"/>
    </row>
    <row r="929300" spans="63:63" x14ac:dyDescent="0.25">
      <c r="BK929300" s="2315"/>
    </row>
    <row r="929301" spans="63:63" x14ac:dyDescent="0.25">
      <c r="BK929301" s="2311"/>
    </row>
    <row r="929325" spans="63:63" x14ac:dyDescent="0.25">
      <c r="BK929325" s="2315"/>
    </row>
    <row r="929326" spans="63:63" x14ac:dyDescent="0.25">
      <c r="BK929326" s="2311"/>
    </row>
    <row r="929350" spans="63:63" x14ac:dyDescent="0.25">
      <c r="BK929350" s="2315"/>
    </row>
    <row r="929351" spans="63:63" x14ac:dyDescent="0.25">
      <c r="BK929351" s="2311"/>
    </row>
    <row r="929375" spans="63:63" x14ac:dyDescent="0.25">
      <c r="BK929375" s="2315"/>
    </row>
    <row r="929376" spans="63:63" x14ac:dyDescent="0.25">
      <c r="BK929376" s="2311"/>
    </row>
    <row r="929400" spans="63:63" x14ac:dyDescent="0.25">
      <c r="BK929400" s="2315"/>
    </row>
    <row r="929401" spans="63:63" x14ac:dyDescent="0.25">
      <c r="BK929401" s="2311"/>
    </row>
    <row r="929425" spans="63:63" x14ac:dyDescent="0.25">
      <c r="BK929425" s="2315"/>
    </row>
    <row r="929426" spans="63:63" x14ac:dyDescent="0.25">
      <c r="BK929426" s="2311"/>
    </row>
    <row r="929450" spans="63:63" x14ac:dyDescent="0.25">
      <c r="BK929450" s="2315"/>
    </row>
    <row r="929451" spans="63:63" x14ac:dyDescent="0.25">
      <c r="BK929451" s="2311"/>
    </row>
    <row r="929475" spans="63:63" x14ac:dyDescent="0.25">
      <c r="BK929475" s="2315"/>
    </row>
    <row r="929476" spans="63:63" x14ac:dyDescent="0.25">
      <c r="BK929476" s="2311"/>
    </row>
    <row r="929500" spans="63:63" x14ac:dyDescent="0.25">
      <c r="BK929500" s="2315"/>
    </row>
    <row r="929501" spans="63:63" x14ac:dyDescent="0.25">
      <c r="BK929501" s="2311"/>
    </row>
    <row r="929525" spans="63:63" x14ac:dyDescent="0.25">
      <c r="BK929525" s="2315"/>
    </row>
    <row r="929526" spans="63:63" x14ac:dyDescent="0.25">
      <c r="BK929526" s="2311"/>
    </row>
    <row r="929550" spans="63:63" x14ac:dyDescent="0.25">
      <c r="BK929550" s="2315"/>
    </row>
    <row r="929551" spans="63:63" x14ac:dyDescent="0.25">
      <c r="BK929551" s="2311"/>
    </row>
    <row r="929575" spans="63:63" x14ac:dyDescent="0.25">
      <c r="BK929575" s="2315"/>
    </row>
    <row r="929576" spans="63:63" x14ac:dyDescent="0.25">
      <c r="BK929576" s="2311"/>
    </row>
    <row r="929600" spans="63:63" x14ac:dyDescent="0.25">
      <c r="BK929600" s="2315"/>
    </row>
    <row r="929601" spans="63:63" x14ac:dyDescent="0.25">
      <c r="BK929601" s="2311"/>
    </row>
    <row r="929625" spans="63:63" x14ac:dyDescent="0.25">
      <c r="BK929625" s="2315"/>
    </row>
    <row r="929626" spans="63:63" x14ac:dyDescent="0.25">
      <c r="BK929626" s="2311"/>
    </row>
    <row r="929650" spans="63:63" x14ac:dyDescent="0.25">
      <c r="BK929650" s="2315"/>
    </row>
    <row r="929651" spans="63:63" x14ac:dyDescent="0.25">
      <c r="BK929651" s="2311"/>
    </row>
    <row r="929675" spans="63:63" x14ac:dyDescent="0.25">
      <c r="BK929675" s="2315"/>
    </row>
    <row r="929676" spans="63:63" x14ac:dyDescent="0.25">
      <c r="BK929676" s="2311"/>
    </row>
    <row r="929700" spans="63:63" x14ac:dyDescent="0.25">
      <c r="BK929700" s="2315"/>
    </row>
    <row r="929701" spans="63:63" x14ac:dyDescent="0.25">
      <c r="BK929701" s="2311"/>
    </row>
    <row r="929725" spans="63:63" x14ac:dyDescent="0.25">
      <c r="BK929725" s="2315"/>
    </row>
    <row r="929726" spans="63:63" x14ac:dyDescent="0.25">
      <c r="BK929726" s="2311"/>
    </row>
    <row r="929750" spans="63:63" x14ac:dyDescent="0.25">
      <c r="BK929750" s="2315"/>
    </row>
    <row r="929751" spans="63:63" x14ac:dyDescent="0.25">
      <c r="BK929751" s="2311"/>
    </row>
    <row r="929775" spans="63:63" x14ac:dyDescent="0.25">
      <c r="BK929775" s="2315"/>
    </row>
    <row r="929776" spans="63:63" x14ac:dyDescent="0.25">
      <c r="BK929776" s="2311"/>
    </row>
    <row r="929800" spans="63:63" x14ac:dyDescent="0.25">
      <c r="BK929800" s="2315"/>
    </row>
    <row r="929801" spans="63:63" x14ac:dyDescent="0.25">
      <c r="BK929801" s="2311"/>
    </row>
    <row r="929825" spans="63:63" x14ac:dyDescent="0.25">
      <c r="BK929825" s="2315"/>
    </row>
    <row r="929826" spans="63:63" x14ac:dyDescent="0.25">
      <c r="BK929826" s="2311"/>
    </row>
    <row r="929850" spans="63:63" x14ac:dyDescent="0.25">
      <c r="BK929850" s="2315"/>
    </row>
    <row r="929851" spans="63:63" x14ac:dyDescent="0.25">
      <c r="BK929851" s="2311"/>
    </row>
    <row r="929875" spans="63:63" x14ac:dyDescent="0.25">
      <c r="BK929875" s="2315"/>
    </row>
    <row r="929876" spans="63:63" x14ac:dyDescent="0.25">
      <c r="BK929876" s="2311"/>
    </row>
    <row r="929900" spans="63:63" x14ac:dyDescent="0.25">
      <c r="BK929900" s="2315"/>
    </row>
    <row r="929901" spans="63:63" x14ac:dyDescent="0.25">
      <c r="BK929901" s="2311"/>
    </row>
    <row r="929925" spans="63:63" x14ac:dyDescent="0.25">
      <c r="BK929925" s="2315"/>
    </row>
    <row r="929926" spans="63:63" x14ac:dyDescent="0.25">
      <c r="BK929926" s="2311"/>
    </row>
    <row r="929950" spans="63:63" x14ac:dyDescent="0.25">
      <c r="BK929950" s="2315"/>
    </row>
    <row r="929951" spans="63:63" x14ac:dyDescent="0.25">
      <c r="BK929951" s="2311"/>
    </row>
    <row r="929975" spans="63:63" x14ac:dyDescent="0.25">
      <c r="BK929975" s="2315"/>
    </row>
    <row r="929976" spans="63:63" x14ac:dyDescent="0.25">
      <c r="BK929976" s="2311"/>
    </row>
    <row r="930000" spans="63:63" x14ac:dyDescent="0.25">
      <c r="BK930000" s="2315"/>
    </row>
    <row r="930001" spans="63:63" x14ac:dyDescent="0.25">
      <c r="BK930001" s="2311"/>
    </row>
    <row r="930025" spans="63:63" x14ac:dyDescent="0.25">
      <c r="BK930025" s="2315"/>
    </row>
    <row r="930026" spans="63:63" x14ac:dyDescent="0.25">
      <c r="BK930026" s="2311"/>
    </row>
    <row r="930050" spans="63:63" x14ac:dyDescent="0.25">
      <c r="BK930050" s="2315"/>
    </row>
    <row r="930051" spans="63:63" x14ac:dyDescent="0.25">
      <c r="BK930051" s="2311"/>
    </row>
    <row r="930075" spans="63:63" x14ac:dyDescent="0.25">
      <c r="BK930075" s="2315"/>
    </row>
    <row r="930076" spans="63:63" x14ac:dyDescent="0.25">
      <c r="BK930076" s="2311"/>
    </row>
    <row r="930100" spans="63:63" x14ac:dyDescent="0.25">
      <c r="BK930100" s="2315"/>
    </row>
    <row r="930101" spans="63:63" x14ac:dyDescent="0.25">
      <c r="BK930101" s="2311"/>
    </row>
    <row r="930125" spans="63:63" x14ac:dyDescent="0.25">
      <c r="BK930125" s="2315"/>
    </row>
    <row r="930126" spans="63:63" x14ac:dyDescent="0.25">
      <c r="BK930126" s="2311"/>
    </row>
    <row r="930150" spans="63:63" x14ac:dyDescent="0.25">
      <c r="BK930150" s="2315"/>
    </row>
    <row r="930151" spans="63:63" x14ac:dyDescent="0.25">
      <c r="BK930151" s="2311"/>
    </row>
    <row r="930175" spans="63:63" x14ac:dyDescent="0.25">
      <c r="BK930175" s="2315"/>
    </row>
    <row r="930176" spans="63:63" x14ac:dyDescent="0.25">
      <c r="BK930176" s="2311"/>
    </row>
    <row r="930200" spans="63:63" x14ac:dyDescent="0.25">
      <c r="BK930200" s="2315"/>
    </row>
    <row r="930201" spans="63:63" x14ac:dyDescent="0.25">
      <c r="BK930201" s="2311"/>
    </row>
    <row r="930225" spans="63:63" x14ac:dyDescent="0.25">
      <c r="BK930225" s="2315"/>
    </row>
    <row r="930226" spans="63:63" x14ac:dyDescent="0.25">
      <c r="BK930226" s="2311"/>
    </row>
    <row r="930250" spans="63:63" x14ac:dyDescent="0.25">
      <c r="BK930250" s="2315"/>
    </row>
    <row r="930251" spans="63:63" x14ac:dyDescent="0.25">
      <c r="BK930251" s="2311"/>
    </row>
    <row r="930275" spans="63:63" x14ac:dyDescent="0.25">
      <c r="BK930275" s="2315"/>
    </row>
    <row r="930276" spans="63:63" x14ac:dyDescent="0.25">
      <c r="BK930276" s="2311"/>
    </row>
    <row r="930300" spans="63:63" x14ac:dyDescent="0.25">
      <c r="BK930300" s="2315"/>
    </row>
    <row r="930301" spans="63:63" x14ac:dyDescent="0.25">
      <c r="BK930301" s="2311"/>
    </row>
    <row r="930325" spans="63:63" x14ac:dyDescent="0.25">
      <c r="BK930325" s="2315"/>
    </row>
    <row r="930326" spans="63:63" x14ac:dyDescent="0.25">
      <c r="BK930326" s="2311"/>
    </row>
    <row r="930350" spans="63:63" x14ac:dyDescent="0.25">
      <c r="BK930350" s="2315"/>
    </row>
    <row r="930351" spans="63:63" x14ac:dyDescent="0.25">
      <c r="BK930351" s="2311"/>
    </row>
    <row r="930375" spans="63:63" x14ac:dyDescent="0.25">
      <c r="BK930375" s="2315"/>
    </row>
    <row r="930376" spans="63:63" x14ac:dyDescent="0.25">
      <c r="BK930376" s="2311"/>
    </row>
    <row r="930400" spans="63:63" x14ac:dyDescent="0.25">
      <c r="BK930400" s="2315"/>
    </row>
    <row r="930401" spans="63:63" x14ac:dyDescent="0.25">
      <c r="BK930401" s="2311"/>
    </row>
    <row r="930425" spans="63:63" x14ac:dyDescent="0.25">
      <c r="BK930425" s="2315"/>
    </row>
    <row r="930426" spans="63:63" x14ac:dyDescent="0.25">
      <c r="BK930426" s="2311"/>
    </row>
    <row r="930450" spans="63:63" x14ac:dyDescent="0.25">
      <c r="BK930450" s="2315"/>
    </row>
    <row r="930451" spans="63:63" x14ac:dyDescent="0.25">
      <c r="BK930451" s="2311"/>
    </row>
    <row r="930475" spans="63:63" x14ac:dyDescent="0.25">
      <c r="BK930475" s="2315"/>
    </row>
    <row r="930476" spans="63:63" x14ac:dyDescent="0.25">
      <c r="BK930476" s="2311"/>
    </row>
    <row r="930500" spans="63:63" x14ac:dyDescent="0.25">
      <c r="BK930500" s="2315"/>
    </row>
    <row r="930501" spans="63:63" x14ac:dyDescent="0.25">
      <c r="BK930501" s="2311"/>
    </row>
    <row r="930525" spans="63:63" x14ac:dyDescent="0.25">
      <c r="BK930525" s="2315"/>
    </row>
    <row r="930526" spans="63:63" x14ac:dyDescent="0.25">
      <c r="BK930526" s="2311"/>
    </row>
    <row r="930550" spans="63:63" x14ac:dyDescent="0.25">
      <c r="BK930550" s="2315"/>
    </row>
    <row r="930551" spans="63:63" x14ac:dyDescent="0.25">
      <c r="BK930551" s="2311"/>
    </row>
    <row r="930575" spans="63:63" x14ac:dyDescent="0.25">
      <c r="BK930575" s="2315"/>
    </row>
    <row r="930576" spans="63:63" x14ac:dyDescent="0.25">
      <c r="BK930576" s="2311"/>
    </row>
    <row r="930600" spans="63:63" x14ac:dyDescent="0.25">
      <c r="BK930600" s="2315"/>
    </row>
    <row r="930601" spans="63:63" x14ac:dyDescent="0.25">
      <c r="BK930601" s="2311"/>
    </row>
    <row r="930625" spans="63:63" x14ac:dyDescent="0.25">
      <c r="BK930625" s="2315"/>
    </row>
    <row r="930626" spans="63:63" x14ac:dyDescent="0.25">
      <c r="BK930626" s="2311"/>
    </row>
    <row r="930650" spans="63:63" x14ac:dyDescent="0.25">
      <c r="BK930650" s="2315"/>
    </row>
    <row r="930651" spans="63:63" x14ac:dyDescent="0.25">
      <c r="BK930651" s="2311"/>
    </row>
    <row r="930675" spans="63:63" x14ac:dyDescent="0.25">
      <c r="BK930675" s="2315"/>
    </row>
    <row r="930676" spans="63:63" x14ac:dyDescent="0.25">
      <c r="BK930676" s="2311"/>
    </row>
    <row r="930700" spans="63:63" x14ac:dyDescent="0.25">
      <c r="BK930700" s="2315"/>
    </row>
    <row r="930701" spans="63:63" x14ac:dyDescent="0.25">
      <c r="BK930701" s="2311"/>
    </row>
    <row r="930725" spans="63:63" x14ac:dyDescent="0.25">
      <c r="BK930725" s="2315"/>
    </row>
    <row r="930726" spans="63:63" x14ac:dyDescent="0.25">
      <c r="BK930726" s="2311"/>
    </row>
    <row r="930750" spans="63:63" x14ac:dyDescent="0.25">
      <c r="BK930750" s="2315"/>
    </row>
    <row r="930751" spans="63:63" x14ac:dyDescent="0.25">
      <c r="BK930751" s="2311"/>
    </row>
    <row r="930775" spans="63:63" x14ac:dyDescent="0.25">
      <c r="BK930775" s="2315"/>
    </row>
    <row r="930776" spans="63:63" x14ac:dyDescent="0.25">
      <c r="BK930776" s="2311"/>
    </row>
    <row r="930800" spans="63:63" x14ac:dyDescent="0.25">
      <c r="BK930800" s="2315"/>
    </row>
    <row r="930801" spans="63:63" x14ac:dyDescent="0.25">
      <c r="BK930801" s="2311"/>
    </row>
    <row r="930825" spans="63:63" x14ac:dyDescent="0.25">
      <c r="BK930825" s="2315"/>
    </row>
    <row r="930826" spans="63:63" x14ac:dyDescent="0.25">
      <c r="BK930826" s="2311"/>
    </row>
    <row r="930850" spans="63:63" x14ac:dyDescent="0.25">
      <c r="BK930850" s="2315"/>
    </row>
    <row r="930851" spans="63:63" x14ac:dyDescent="0.25">
      <c r="BK930851" s="2311"/>
    </row>
    <row r="930875" spans="63:63" x14ac:dyDescent="0.25">
      <c r="BK930875" s="2315"/>
    </row>
    <row r="930876" spans="63:63" x14ac:dyDescent="0.25">
      <c r="BK930876" s="2311"/>
    </row>
    <row r="930900" spans="63:63" x14ac:dyDescent="0.25">
      <c r="BK930900" s="2315"/>
    </row>
    <row r="930901" spans="63:63" x14ac:dyDescent="0.25">
      <c r="BK930901" s="2311"/>
    </row>
    <row r="930925" spans="63:63" x14ac:dyDescent="0.25">
      <c r="BK930925" s="2315"/>
    </row>
    <row r="930926" spans="63:63" x14ac:dyDescent="0.25">
      <c r="BK930926" s="2311"/>
    </row>
    <row r="930950" spans="63:63" x14ac:dyDescent="0.25">
      <c r="BK930950" s="2315"/>
    </row>
    <row r="930951" spans="63:63" x14ac:dyDescent="0.25">
      <c r="BK930951" s="2311"/>
    </row>
    <row r="930975" spans="63:63" x14ac:dyDescent="0.25">
      <c r="BK930975" s="2315"/>
    </row>
    <row r="930976" spans="63:63" x14ac:dyDescent="0.25">
      <c r="BK930976" s="2311"/>
    </row>
    <row r="931000" spans="63:63" x14ac:dyDescent="0.25">
      <c r="BK931000" s="2315"/>
    </row>
    <row r="931001" spans="63:63" x14ac:dyDescent="0.25">
      <c r="BK931001" s="2311"/>
    </row>
    <row r="931025" spans="63:63" x14ac:dyDescent="0.25">
      <c r="BK931025" s="2315"/>
    </row>
    <row r="931026" spans="63:63" x14ac:dyDescent="0.25">
      <c r="BK931026" s="2311"/>
    </row>
    <row r="931050" spans="63:63" x14ac:dyDescent="0.25">
      <c r="BK931050" s="2315"/>
    </row>
    <row r="931051" spans="63:63" x14ac:dyDescent="0.25">
      <c r="BK931051" s="2311"/>
    </row>
    <row r="931075" spans="63:63" x14ac:dyDescent="0.25">
      <c r="BK931075" s="2315"/>
    </row>
    <row r="931076" spans="63:63" x14ac:dyDescent="0.25">
      <c r="BK931076" s="2311"/>
    </row>
    <row r="931100" spans="63:63" x14ac:dyDescent="0.25">
      <c r="BK931100" s="2315"/>
    </row>
    <row r="931101" spans="63:63" x14ac:dyDescent="0.25">
      <c r="BK931101" s="2311"/>
    </row>
    <row r="931125" spans="63:63" x14ac:dyDescent="0.25">
      <c r="BK931125" s="2315"/>
    </row>
    <row r="931126" spans="63:63" x14ac:dyDescent="0.25">
      <c r="BK931126" s="2311"/>
    </row>
    <row r="931150" spans="63:63" x14ac:dyDescent="0.25">
      <c r="BK931150" s="2315"/>
    </row>
    <row r="931151" spans="63:63" x14ac:dyDescent="0.25">
      <c r="BK931151" s="2311"/>
    </row>
    <row r="931175" spans="63:63" x14ac:dyDescent="0.25">
      <c r="BK931175" s="2315"/>
    </row>
    <row r="931176" spans="63:63" x14ac:dyDescent="0.25">
      <c r="BK931176" s="2311"/>
    </row>
    <row r="931200" spans="63:63" x14ac:dyDescent="0.25">
      <c r="BK931200" s="2315"/>
    </row>
    <row r="931201" spans="63:63" x14ac:dyDescent="0.25">
      <c r="BK931201" s="2311"/>
    </row>
    <row r="931225" spans="63:63" x14ac:dyDescent="0.25">
      <c r="BK931225" s="2315"/>
    </row>
    <row r="931226" spans="63:63" x14ac:dyDescent="0.25">
      <c r="BK931226" s="2311"/>
    </row>
    <row r="931250" spans="63:63" x14ac:dyDescent="0.25">
      <c r="BK931250" s="2315"/>
    </row>
    <row r="931251" spans="63:63" x14ac:dyDescent="0.25">
      <c r="BK931251" s="2311"/>
    </row>
    <row r="931275" spans="63:63" x14ac:dyDescent="0.25">
      <c r="BK931275" s="2315"/>
    </row>
    <row r="931276" spans="63:63" x14ac:dyDescent="0.25">
      <c r="BK931276" s="2311"/>
    </row>
    <row r="931300" spans="63:63" x14ac:dyDescent="0.25">
      <c r="BK931300" s="2315"/>
    </row>
    <row r="931301" spans="63:63" x14ac:dyDescent="0.25">
      <c r="BK931301" s="2311"/>
    </row>
    <row r="931325" spans="63:63" x14ac:dyDescent="0.25">
      <c r="BK931325" s="2315"/>
    </row>
    <row r="931326" spans="63:63" x14ac:dyDescent="0.25">
      <c r="BK931326" s="2311"/>
    </row>
    <row r="931350" spans="63:63" x14ac:dyDescent="0.25">
      <c r="BK931350" s="2315"/>
    </row>
    <row r="931351" spans="63:63" x14ac:dyDescent="0.25">
      <c r="BK931351" s="2311"/>
    </row>
    <row r="931375" spans="63:63" x14ac:dyDescent="0.25">
      <c r="BK931375" s="2315"/>
    </row>
    <row r="931376" spans="63:63" x14ac:dyDescent="0.25">
      <c r="BK931376" s="2311"/>
    </row>
    <row r="931400" spans="63:63" x14ac:dyDescent="0.25">
      <c r="BK931400" s="2315"/>
    </row>
    <row r="931401" spans="63:63" x14ac:dyDescent="0.25">
      <c r="BK931401" s="2311"/>
    </row>
    <row r="931425" spans="63:63" x14ac:dyDescent="0.25">
      <c r="BK931425" s="2315"/>
    </row>
    <row r="931426" spans="63:63" x14ac:dyDescent="0.25">
      <c r="BK931426" s="2311"/>
    </row>
    <row r="931450" spans="63:63" x14ac:dyDescent="0.25">
      <c r="BK931450" s="2315"/>
    </row>
    <row r="931451" spans="63:63" x14ac:dyDescent="0.25">
      <c r="BK931451" s="2311"/>
    </row>
    <row r="931475" spans="63:63" x14ac:dyDescent="0.25">
      <c r="BK931475" s="2315"/>
    </row>
    <row r="931476" spans="63:63" x14ac:dyDescent="0.25">
      <c r="BK931476" s="2311"/>
    </row>
    <row r="931500" spans="63:63" x14ac:dyDescent="0.25">
      <c r="BK931500" s="2315"/>
    </row>
    <row r="931501" spans="63:63" x14ac:dyDescent="0.25">
      <c r="BK931501" s="2311"/>
    </row>
    <row r="931525" spans="63:63" x14ac:dyDescent="0.25">
      <c r="BK931525" s="2315"/>
    </row>
    <row r="931526" spans="63:63" x14ac:dyDescent="0.25">
      <c r="BK931526" s="2311"/>
    </row>
    <row r="931550" spans="63:63" x14ac:dyDescent="0.25">
      <c r="BK931550" s="2315"/>
    </row>
    <row r="931551" spans="63:63" x14ac:dyDescent="0.25">
      <c r="BK931551" s="2311"/>
    </row>
    <row r="931575" spans="63:63" x14ac:dyDescent="0.25">
      <c r="BK931575" s="2315"/>
    </row>
    <row r="931576" spans="63:63" x14ac:dyDescent="0.25">
      <c r="BK931576" s="2311"/>
    </row>
    <row r="931600" spans="63:63" x14ac:dyDescent="0.25">
      <c r="BK931600" s="2315"/>
    </row>
    <row r="931601" spans="63:63" x14ac:dyDescent="0.25">
      <c r="BK931601" s="2311"/>
    </row>
    <row r="931625" spans="63:63" x14ac:dyDescent="0.25">
      <c r="BK931625" s="2315"/>
    </row>
    <row r="931626" spans="63:63" x14ac:dyDescent="0.25">
      <c r="BK931626" s="2311"/>
    </row>
    <row r="931650" spans="63:63" x14ac:dyDescent="0.25">
      <c r="BK931650" s="2315"/>
    </row>
    <row r="931651" spans="63:63" x14ac:dyDescent="0.25">
      <c r="BK931651" s="2311"/>
    </row>
    <row r="931675" spans="63:63" x14ac:dyDescent="0.25">
      <c r="BK931675" s="2315"/>
    </row>
    <row r="931676" spans="63:63" x14ac:dyDescent="0.25">
      <c r="BK931676" s="2311"/>
    </row>
    <row r="931700" spans="63:63" x14ac:dyDescent="0.25">
      <c r="BK931700" s="2315"/>
    </row>
    <row r="931701" spans="63:63" x14ac:dyDescent="0.25">
      <c r="BK931701" s="2311"/>
    </row>
    <row r="931725" spans="63:63" x14ac:dyDescent="0.25">
      <c r="BK931725" s="2315"/>
    </row>
    <row r="931726" spans="63:63" x14ac:dyDescent="0.25">
      <c r="BK931726" s="2311"/>
    </row>
    <row r="931750" spans="63:63" x14ac:dyDescent="0.25">
      <c r="BK931750" s="2315"/>
    </row>
    <row r="931751" spans="63:63" x14ac:dyDescent="0.25">
      <c r="BK931751" s="2311"/>
    </row>
    <row r="931775" spans="63:63" x14ac:dyDescent="0.25">
      <c r="BK931775" s="2315"/>
    </row>
    <row r="931776" spans="63:63" x14ac:dyDescent="0.25">
      <c r="BK931776" s="2311"/>
    </row>
    <row r="931800" spans="63:63" x14ac:dyDescent="0.25">
      <c r="BK931800" s="2315"/>
    </row>
    <row r="931801" spans="63:63" x14ac:dyDescent="0.25">
      <c r="BK931801" s="2311"/>
    </row>
    <row r="931825" spans="63:63" x14ac:dyDescent="0.25">
      <c r="BK931825" s="2315"/>
    </row>
    <row r="931826" spans="63:63" x14ac:dyDescent="0.25">
      <c r="BK931826" s="2311"/>
    </row>
    <row r="931850" spans="63:63" x14ac:dyDescent="0.25">
      <c r="BK931850" s="2315"/>
    </row>
    <row r="931851" spans="63:63" x14ac:dyDescent="0.25">
      <c r="BK931851" s="2311"/>
    </row>
    <row r="931875" spans="63:63" x14ac:dyDescent="0.25">
      <c r="BK931875" s="2315"/>
    </row>
    <row r="931876" spans="63:63" x14ac:dyDescent="0.25">
      <c r="BK931876" s="2311"/>
    </row>
    <row r="931900" spans="63:63" x14ac:dyDescent="0.25">
      <c r="BK931900" s="2315"/>
    </row>
    <row r="931901" spans="63:63" x14ac:dyDescent="0.25">
      <c r="BK931901" s="2311"/>
    </row>
    <row r="931925" spans="63:63" x14ac:dyDescent="0.25">
      <c r="BK931925" s="2315"/>
    </row>
    <row r="931926" spans="63:63" x14ac:dyDescent="0.25">
      <c r="BK931926" s="2311"/>
    </row>
    <row r="931950" spans="63:63" x14ac:dyDescent="0.25">
      <c r="BK931950" s="2315"/>
    </row>
    <row r="931951" spans="63:63" x14ac:dyDescent="0.25">
      <c r="BK931951" s="2311"/>
    </row>
    <row r="931975" spans="63:63" x14ac:dyDescent="0.25">
      <c r="BK931975" s="2315"/>
    </row>
    <row r="931976" spans="63:63" x14ac:dyDescent="0.25">
      <c r="BK931976" s="2311"/>
    </row>
    <row r="932000" spans="63:63" x14ac:dyDescent="0.25">
      <c r="BK932000" s="2315"/>
    </row>
    <row r="932001" spans="63:63" x14ac:dyDescent="0.25">
      <c r="BK932001" s="2311"/>
    </row>
    <row r="932025" spans="63:63" x14ac:dyDescent="0.25">
      <c r="BK932025" s="2315"/>
    </row>
    <row r="932026" spans="63:63" x14ac:dyDescent="0.25">
      <c r="BK932026" s="2311"/>
    </row>
    <row r="932050" spans="63:63" x14ac:dyDescent="0.25">
      <c r="BK932050" s="2315"/>
    </row>
    <row r="932051" spans="63:63" x14ac:dyDescent="0.25">
      <c r="BK932051" s="2311"/>
    </row>
    <row r="932075" spans="63:63" x14ac:dyDescent="0.25">
      <c r="BK932075" s="2315"/>
    </row>
    <row r="932076" spans="63:63" x14ac:dyDescent="0.25">
      <c r="BK932076" s="2311"/>
    </row>
    <row r="932100" spans="63:63" x14ac:dyDescent="0.25">
      <c r="BK932100" s="2315"/>
    </row>
    <row r="932101" spans="63:63" x14ac:dyDescent="0.25">
      <c r="BK932101" s="2311"/>
    </row>
    <row r="932125" spans="63:63" x14ac:dyDescent="0.25">
      <c r="BK932125" s="2315"/>
    </row>
    <row r="932126" spans="63:63" x14ac:dyDescent="0.25">
      <c r="BK932126" s="2311"/>
    </row>
    <row r="932150" spans="63:63" x14ac:dyDescent="0.25">
      <c r="BK932150" s="2315"/>
    </row>
    <row r="932151" spans="63:63" x14ac:dyDescent="0.25">
      <c r="BK932151" s="2311"/>
    </row>
    <row r="932175" spans="63:63" x14ac:dyDescent="0.25">
      <c r="BK932175" s="2315"/>
    </row>
    <row r="932176" spans="63:63" x14ac:dyDescent="0.25">
      <c r="BK932176" s="2311"/>
    </row>
    <row r="932200" spans="63:63" x14ac:dyDescent="0.25">
      <c r="BK932200" s="2315"/>
    </row>
    <row r="932201" spans="63:63" x14ac:dyDescent="0.25">
      <c r="BK932201" s="2311"/>
    </row>
    <row r="932225" spans="63:63" x14ac:dyDescent="0.25">
      <c r="BK932225" s="2315"/>
    </row>
    <row r="932226" spans="63:63" x14ac:dyDescent="0.25">
      <c r="BK932226" s="2311"/>
    </row>
    <row r="932250" spans="63:63" x14ac:dyDescent="0.25">
      <c r="BK932250" s="2315"/>
    </row>
    <row r="932251" spans="63:63" x14ac:dyDescent="0.25">
      <c r="BK932251" s="2311"/>
    </row>
    <row r="932275" spans="63:63" x14ac:dyDescent="0.25">
      <c r="BK932275" s="2315"/>
    </row>
    <row r="932276" spans="63:63" x14ac:dyDescent="0.25">
      <c r="BK932276" s="2311"/>
    </row>
    <row r="932300" spans="63:63" x14ac:dyDescent="0.25">
      <c r="BK932300" s="2315"/>
    </row>
    <row r="932301" spans="63:63" x14ac:dyDescent="0.25">
      <c r="BK932301" s="2311"/>
    </row>
    <row r="932325" spans="63:63" x14ac:dyDescent="0.25">
      <c r="BK932325" s="2315"/>
    </row>
    <row r="932326" spans="63:63" x14ac:dyDescent="0.25">
      <c r="BK932326" s="2311"/>
    </row>
    <row r="932350" spans="63:63" x14ac:dyDescent="0.25">
      <c r="BK932350" s="2315"/>
    </row>
    <row r="932351" spans="63:63" x14ac:dyDescent="0.25">
      <c r="BK932351" s="2311"/>
    </row>
    <row r="932375" spans="63:63" x14ac:dyDescent="0.25">
      <c r="BK932375" s="2315"/>
    </row>
    <row r="932376" spans="63:63" x14ac:dyDescent="0.25">
      <c r="BK932376" s="2311"/>
    </row>
    <row r="932400" spans="63:63" x14ac:dyDescent="0.25">
      <c r="BK932400" s="2315"/>
    </row>
    <row r="932401" spans="63:63" x14ac:dyDescent="0.25">
      <c r="BK932401" s="2311"/>
    </row>
    <row r="932425" spans="63:63" x14ac:dyDescent="0.25">
      <c r="BK932425" s="2315"/>
    </row>
    <row r="932426" spans="63:63" x14ac:dyDescent="0.25">
      <c r="BK932426" s="2311"/>
    </row>
    <row r="932450" spans="63:63" x14ac:dyDescent="0.25">
      <c r="BK932450" s="2315"/>
    </row>
    <row r="932451" spans="63:63" x14ac:dyDescent="0.25">
      <c r="BK932451" s="2311"/>
    </row>
    <row r="932475" spans="63:63" x14ac:dyDescent="0.25">
      <c r="BK932475" s="2315"/>
    </row>
    <row r="932476" spans="63:63" x14ac:dyDescent="0.25">
      <c r="BK932476" s="2311"/>
    </row>
    <row r="932500" spans="63:63" x14ac:dyDescent="0.25">
      <c r="BK932500" s="2315"/>
    </row>
    <row r="932501" spans="63:63" x14ac:dyDescent="0.25">
      <c r="BK932501" s="2311"/>
    </row>
    <row r="932525" spans="63:63" x14ac:dyDescent="0.25">
      <c r="BK932525" s="2315"/>
    </row>
    <row r="932526" spans="63:63" x14ac:dyDescent="0.25">
      <c r="BK932526" s="2311"/>
    </row>
    <row r="932550" spans="63:63" x14ac:dyDescent="0.25">
      <c r="BK932550" s="2315"/>
    </row>
    <row r="932551" spans="63:63" x14ac:dyDescent="0.25">
      <c r="BK932551" s="2311"/>
    </row>
    <row r="932575" spans="63:63" x14ac:dyDescent="0.25">
      <c r="BK932575" s="2315"/>
    </row>
    <row r="932576" spans="63:63" x14ac:dyDescent="0.25">
      <c r="BK932576" s="2311"/>
    </row>
    <row r="932600" spans="63:63" x14ac:dyDescent="0.25">
      <c r="BK932600" s="2315"/>
    </row>
    <row r="932601" spans="63:63" x14ac:dyDescent="0.25">
      <c r="BK932601" s="2311"/>
    </row>
    <row r="932625" spans="63:63" x14ac:dyDescent="0.25">
      <c r="BK932625" s="2315"/>
    </row>
    <row r="932626" spans="63:63" x14ac:dyDescent="0.25">
      <c r="BK932626" s="2311"/>
    </row>
    <row r="932650" spans="63:63" x14ac:dyDescent="0.25">
      <c r="BK932650" s="2315"/>
    </row>
    <row r="932651" spans="63:63" x14ac:dyDescent="0.25">
      <c r="BK932651" s="2311"/>
    </row>
    <row r="932675" spans="63:63" x14ac:dyDescent="0.25">
      <c r="BK932675" s="2315"/>
    </row>
    <row r="932676" spans="63:63" x14ac:dyDescent="0.25">
      <c r="BK932676" s="2311"/>
    </row>
    <row r="932700" spans="63:63" x14ac:dyDescent="0.25">
      <c r="BK932700" s="2315"/>
    </row>
    <row r="932701" spans="63:63" x14ac:dyDescent="0.25">
      <c r="BK932701" s="2311"/>
    </row>
    <row r="932725" spans="63:63" x14ac:dyDescent="0.25">
      <c r="BK932725" s="2315"/>
    </row>
    <row r="932726" spans="63:63" x14ac:dyDescent="0.25">
      <c r="BK932726" s="2311"/>
    </row>
    <row r="932750" spans="63:63" x14ac:dyDescent="0.25">
      <c r="BK932750" s="2315"/>
    </row>
    <row r="932751" spans="63:63" x14ac:dyDescent="0.25">
      <c r="BK932751" s="2311"/>
    </row>
    <row r="932775" spans="63:63" x14ac:dyDescent="0.25">
      <c r="BK932775" s="2315"/>
    </row>
    <row r="932776" spans="63:63" x14ac:dyDescent="0.25">
      <c r="BK932776" s="2311"/>
    </row>
    <row r="932800" spans="63:63" x14ac:dyDescent="0.25">
      <c r="BK932800" s="2315"/>
    </row>
    <row r="932801" spans="63:63" x14ac:dyDescent="0.25">
      <c r="BK932801" s="2311"/>
    </row>
    <row r="932825" spans="63:63" x14ac:dyDescent="0.25">
      <c r="BK932825" s="2315"/>
    </row>
    <row r="932826" spans="63:63" x14ac:dyDescent="0.25">
      <c r="BK932826" s="2311"/>
    </row>
    <row r="932850" spans="63:63" x14ac:dyDescent="0.25">
      <c r="BK932850" s="2315"/>
    </row>
    <row r="932851" spans="63:63" x14ac:dyDescent="0.25">
      <c r="BK932851" s="2311"/>
    </row>
    <row r="932875" spans="63:63" x14ac:dyDescent="0.25">
      <c r="BK932875" s="2315"/>
    </row>
    <row r="932876" spans="63:63" x14ac:dyDescent="0.25">
      <c r="BK932876" s="2311"/>
    </row>
    <row r="932900" spans="63:63" x14ac:dyDescent="0.25">
      <c r="BK932900" s="2315"/>
    </row>
    <row r="932901" spans="63:63" x14ac:dyDescent="0.25">
      <c r="BK932901" s="2311"/>
    </row>
    <row r="932925" spans="63:63" x14ac:dyDescent="0.25">
      <c r="BK932925" s="2315"/>
    </row>
    <row r="932926" spans="63:63" x14ac:dyDescent="0.25">
      <c r="BK932926" s="2311"/>
    </row>
    <row r="932950" spans="63:63" x14ac:dyDescent="0.25">
      <c r="BK932950" s="2315"/>
    </row>
    <row r="932951" spans="63:63" x14ac:dyDescent="0.25">
      <c r="BK932951" s="2311"/>
    </row>
    <row r="932975" spans="63:63" x14ac:dyDescent="0.25">
      <c r="BK932975" s="2315"/>
    </row>
    <row r="932976" spans="63:63" x14ac:dyDescent="0.25">
      <c r="BK932976" s="2311"/>
    </row>
    <row r="933000" spans="63:63" x14ac:dyDescent="0.25">
      <c r="BK933000" s="2315"/>
    </row>
    <row r="933001" spans="63:63" x14ac:dyDescent="0.25">
      <c r="BK933001" s="2311"/>
    </row>
    <row r="933025" spans="63:63" x14ac:dyDescent="0.25">
      <c r="BK933025" s="2315"/>
    </row>
    <row r="933026" spans="63:63" x14ac:dyDescent="0.25">
      <c r="BK933026" s="2311"/>
    </row>
    <row r="933050" spans="63:63" x14ac:dyDescent="0.25">
      <c r="BK933050" s="2315"/>
    </row>
    <row r="933051" spans="63:63" x14ac:dyDescent="0.25">
      <c r="BK933051" s="2311"/>
    </row>
    <row r="933075" spans="63:63" x14ac:dyDescent="0.25">
      <c r="BK933075" s="2315"/>
    </row>
    <row r="933076" spans="63:63" x14ac:dyDescent="0.25">
      <c r="BK933076" s="2311"/>
    </row>
    <row r="933100" spans="63:63" x14ac:dyDescent="0.25">
      <c r="BK933100" s="2315"/>
    </row>
    <row r="933101" spans="63:63" x14ac:dyDescent="0.25">
      <c r="BK933101" s="2311"/>
    </row>
    <row r="933125" spans="63:63" x14ac:dyDescent="0.25">
      <c r="BK933125" s="2315"/>
    </row>
    <row r="933126" spans="63:63" x14ac:dyDescent="0.25">
      <c r="BK933126" s="2311"/>
    </row>
    <row r="933150" spans="63:63" x14ac:dyDescent="0.25">
      <c r="BK933150" s="2315"/>
    </row>
    <row r="933151" spans="63:63" x14ac:dyDescent="0.25">
      <c r="BK933151" s="2311"/>
    </row>
    <row r="933175" spans="63:63" x14ac:dyDescent="0.25">
      <c r="BK933175" s="2315"/>
    </row>
    <row r="933176" spans="63:63" x14ac:dyDescent="0.25">
      <c r="BK933176" s="2311"/>
    </row>
    <row r="933200" spans="63:63" x14ac:dyDescent="0.25">
      <c r="BK933200" s="2315"/>
    </row>
    <row r="933201" spans="63:63" x14ac:dyDescent="0.25">
      <c r="BK933201" s="2311"/>
    </row>
    <row r="933225" spans="63:63" x14ac:dyDescent="0.25">
      <c r="BK933225" s="2315"/>
    </row>
    <row r="933226" spans="63:63" x14ac:dyDescent="0.25">
      <c r="BK933226" s="2311"/>
    </row>
    <row r="933250" spans="63:63" x14ac:dyDescent="0.25">
      <c r="BK933250" s="2315"/>
    </row>
    <row r="933251" spans="63:63" x14ac:dyDescent="0.25">
      <c r="BK933251" s="2311"/>
    </row>
    <row r="933275" spans="63:63" x14ac:dyDescent="0.25">
      <c r="BK933275" s="2315"/>
    </row>
    <row r="933276" spans="63:63" x14ac:dyDescent="0.25">
      <c r="BK933276" s="2311"/>
    </row>
    <row r="933300" spans="63:63" x14ac:dyDescent="0.25">
      <c r="BK933300" s="2315"/>
    </row>
    <row r="933301" spans="63:63" x14ac:dyDescent="0.25">
      <c r="BK933301" s="2311"/>
    </row>
    <row r="933325" spans="63:63" x14ac:dyDescent="0.25">
      <c r="BK933325" s="2315"/>
    </row>
    <row r="933326" spans="63:63" x14ac:dyDescent="0.25">
      <c r="BK933326" s="2311"/>
    </row>
    <row r="933350" spans="63:63" x14ac:dyDescent="0.25">
      <c r="BK933350" s="2315"/>
    </row>
    <row r="933351" spans="63:63" x14ac:dyDescent="0.25">
      <c r="BK933351" s="2311"/>
    </row>
    <row r="933375" spans="63:63" x14ac:dyDescent="0.25">
      <c r="BK933375" s="2315"/>
    </row>
    <row r="933376" spans="63:63" x14ac:dyDescent="0.25">
      <c r="BK933376" s="2311"/>
    </row>
    <row r="933400" spans="63:63" x14ac:dyDescent="0.25">
      <c r="BK933400" s="2315"/>
    </row>
    <row r="933401" spans="63:63" x14ac:dyDescent="0.25">
      <c r="BK933401" s="2311"/>
    </row>
    <row r="933425" spans="63:63" x14ac:dyDescent="0.25">
      <c r="BK933425" s="2315"/>
    </row>
    <row r="933426" spans="63:63" x14ac:dyDescent="0.25">
      <c r="BK933426" s="2311"/>
    </row>
    <row r="933450" spans="63:63" x14ac:dyDescent="0.25">
      <c r="BK933450" s="2315"/>
    </row>
    <row r="933451" spans="63:63" x14ac:dyDescent="0.25">
      <c r="BK933451" s="2311"/>
    </row>
    <row r="933475" spans="63:63" x14ac:dyDescent="0.25">
      <c r="BK933475" s="2315"/>
    </row>
    <row r="933476" spans="63:63" x14ac:dyDescent="0.25">
      <c r="BK933476" s="2311"/>
    </row>
    <row r="933500" spans="63:63" x14ac:dyDescent="0.25">
      <c r="BK933500" s="2315"/>
    </row>
    <row r="933501" spans="63:63" x14ac:dyDescent="0.25">
      <c r="BK933501" s="2311"/>
    </row>
    <row r="933525" spans="63:63" x14ac:dyDescent="0.25">
      <c r="BK933525" s="2315"/>
    </row>
    <row r="933526" spans="63:63" x14ac:dyDescent="0.25">
      <c r="BK933526" s="2311"/>
    </row>
    <row r="933550" spans="63:63" x14ac:dyDescent="0.25">
      <c r="BK933550" s="2315"/>
    </row>
    <row r="933551" spans="63:63" x14ac:dyDescent="0.25">
      <c r="BK933551" s="2311"/>
    </row>
    <row r="933575" spans="63:63" x14ac:dyDescent="0.25">
      <c r="BK933575" s="2315"/>
    </row>
    <row r="933576" spans="63:63" x14ac:dyDescent="0.25">
      <c r="BK933576" s="2311"/>
    </row>
    <row r="933600" spans="63:63" x14ac:dyDescent="0.25">
      <c r="BK933600" s="2315"/>
    </row>
    <row r="933601" spans="63:63" x14ac:dyDescent="0.25">
      <c r="BK933601" s="2311"/>
    </row>
    <row r="933625" spans="63:63" x14ac:dyDescent="0.25">
      <c r="BK933625" s="2315"/>
    </row>
    <row r="933626" spans="63:63" x14ac:dyDescent="0.25">
      <c r="BK933626" s="2311"/>
    </row>
    <row r="933650" spans="63:63" x14ac:dyDescent="0.25">
      <c r="BK933650" s="2315"/>
    </row>
    <row r="933651" spans="63:63" x14ac:dyDescent="0.25">
      <c r="BK933651" s="2311"/>
    </row>
    <row r="933675" spans="63:63" x14ac:dyDescent="0.25">
      <c r="BK933675" s="2315"/>
    </row>
    <row r="933676" spans="63:63" x14ac:dyDescent="0.25">
      <c r="BK933676" s="2311"/>
    </row>
    <row r="933700" spans="63:63" x14ac:dyDescent="0.25">
      <c r="BK933700" s="2315"/>
    </row>
    <row r="933701" spans="63:63" x14ac:dyDescent="0.25">
      <c r="BK933701" s="2311"/>
    </row>
    <row r="933725" spans="63:63" x14ac:dyDescent="0.25">
      <c r="BK933725" s="2315"/>
    </row>
    <row r="933726" spans="63:63" x14ac:dyDescent="0.25">
      <c r="BK933726" s="2311"/>
    </row>
    <row r="933750" spans="63:63" x14ac:dyDescent="0.25">
      <c r="BK933750" s="2315"/>
    </row>
    <row r="933751" spans="63:63" x14ac:dyDescent="0.25">
      <c r="BK933751" s="2311"/>
    </row>
    <row r="933775" spans="63:63" x14ac:dyDescent="0.25">
      <c r="BK933775" s="2315"/>
    </row>
    <row r="933776" spans="63:63" x14ac:dyDescent="0.25">
      <c r="BK933776" s="2311"/>
    </row>
    <row r="933800" spans="63:63" x14ac:dyDescent="0.25">
      <c r="BK933800" s="2315"/>
    </row>
    <row r="933801" spans="63:63" x14ac:dyDescent="0.25">
      <c r="BK933801" s="2311"/>
    </row>
    <row r="933825" spans="63:63" x14ac:dyDescent="0.25">
      <c r="BK933825" s="2315"/>
    </row>
    <row r="933826" spans="63:63" x14ac:dyDescent="0.25">
      <c r="BK933826" s="2311"/>
    </row>
    <row r="933850" spans="63:63" x14ac:dyDescent="0.25">
      <c r="BK933850" s="2315"/>
    </row>
    <row r="933851" spans="63:63" x14ac:dyDescent="0.25">
      <c r="BK933851" s="2311"/>
    </row>
    <row r="933875" spans="63:63" x14ac:dyDescent="0.25">
      <c r="BK933875" s="2315"/>
    </row>
    <row r="933876" spans="63:63" x14ac:dyDescent="0.25">
      <c r="BK933876" s="2311"/>
    </row>
    <row r="933900" spans="63:63" x14ac:dyDescent="0.25">
      <c r="BK933900" s="2315"/>
    </row>
    <row r="933901" spans="63:63" x14ac:dyDescent="0.25">
      <c r="BK933901" s="2311"/>
    </row>
    <row r="933925" spans="63:63" x14ac:dyDescent="0.25">
      <c r="BK933925" s="2315"/>
    </row>
    <row r="933926" spans="63:63" x14ac:dyDescent="0.25">
      <c r="BK933926" s="2311"/>
    </row>
    <row r="933950" spans="63:63" x14ac:dyDescent="0.25">
      <c r="BK933950" s="2315"/>
    </row>
    <row r="933951" spans="63:63" x14ac:dyDescent="0.25">
      <c r="BK933951" s="2311"/>
    </row>
    <row r="933975" spans="63:63" x14ac:dyDescent="0.25">
      <c r="BK933975" s="2315"/>
    </row>
    <row r="933976" spans="63:63" x14ac:dyDescent="0.25">
      <c r="BK933976" s="2311"/>
    </row>
    <row r="934000" spans="63:63" x14ac:dyDescent="0.25">
      <c r="BK934000" s="2315"/>
    </row>
    <row r="934001" spans="63:63" x14ac:dyDescent="0.25">
      <c r="BK934001" s="2311"/>
    </row>
    <row r="934025" spans="63:63" x14ac:dyDescent="0.25">
      <c r="BK934025" s="2315"/>
    </row>
    <row r="934026" spans="63:63" x14ac:dyDescent="0.25">
      <c r="BK934026" s="2311"/>
    </row>
    <row r="934050" spans="63:63" x14ac:dyDescent="0.25">
      <c r="BK934050" s="2315"/>
    </row>
    <row r="934051" spans="63:63" x14ac:dyDescent="0.25">
      <c r="BK934051" s="2311"/>
    </row>
    <row r="934075" spans="63:63" x14ac:dyDescent="0.25">
      <c r="BK934075" s="2315"/>
    </row>
    <row r="934076" spans="63:63" x14ac:dyDescent="0.25">
      <c r="BK934076" s="2311"/>
    </row>
    <row r="934100" spans="63:63" x14ac:dyDescent="0.25">
      <c r="BK934100" s="2315"/>
    </row>
    <row r="934101" spans="63:63" x14ac:dyDescent="0.25">
      <c r="BK934101" s="2311"/>
    </row>
    <row r="934125" spans="63:63" x14ac:dyDescent="0.25">
      <c r="BK934125" s="2315"/>
    </row>
    <row r="934126" spans="63:63" x14ac:dyDescent="0.25">
      <c r="BK934126" s="2311"/>
    </row>
    <row r="934150" spans="63:63" x14ac:dyDescent="0.25">
      <c r="BK934150" s="2315"/>
    </row>
    <row r="934151" spans="63:63" x14ac:dyDescent="0.25">
      <c r="BK934151" s="2311"/>
    </row>
    <row r="934175" spans="63:63" x14ac:dyDescent="0.25">
      <c r="BK934175" s="2315"/>
    </row>
    <row r="934176" spans="63:63" x14ac:dyDescent="0.25">
      <c r="BK934176" s="2311"/>
    </row>
    <row r="934200" spans="63:63" x14ac:dyDescent="0.25">
      <c r="BK934200" s="2315"/>
    </row>
    <row r="934201" spans="63:63" x14ac:dyDescent="0.25">
      <c r="BK934201" s="2311"/>
    </row>
    <row r="934225" spans="63:63" x14ac:dyDescent="0.25">
      <c r="BK934225" s="2315"/>
    </row>
    <row r="934226" spans="63:63" x14ac:dyDescent="0.25">
      <c r="BK934226" s="2311"/>
    </row>
    <row r="934250" spans="63:63" x14ac:dyDescent="0.25">
      <c r="BK934250" s="2315"/>
    </row>
    <row r="934251" spans="63:63" x14ac:dyDescent="0.25">
      <c r="BK934251" s="2311"/>
    </row>
    <row r="934275" spans="63:63" x14ac:dyDescent="0.25">
      <c r="BK934275" s="2315"/>
    </row>
    <row r="934276" spans="63:63" x14ac:dyDescent="0.25">
      <c r="BK934276" s="2311"/>
    </row>
    <row r="934300" spans="63:63" x14ac:dyDescent="0.25">
      <c r="BK934300" s="2315"/>
    </row>
    <row r="934301" spans="63:63" x14ac:dyDescent="0.25">
      <c r="BK934301" s="2311"/>
    </row>
    <row r="934325" spans="63:63" x14ac:dyDescent="0.25">
      <c r="BK934325" s="2315"/>
    </row>
    <row r="934326" spans="63:63" x14ac:dyDescent="0.25">
      <c r="BK934326" s="2311"/>
    </row>
    <row r="934350" spans="63:63" x14ac:dyDescent="0.25">
      <c r="BK934350" s="2315"/>
    </row>
    <row r="934351" spans="63:63" x14ac:dyDescent="0.25">
      <c r="BK934351" s="2311"/>
    </row>
    <row r="934375" spans="63:63" x14ac:dyDescent="0.25">
      <c r="BK934375" s="2315"/>
    </row>
    <row r="934376" spans="63:63" x14ac:dyDescent="0.25">
      <c r="BK934376" s="2311"/>
    </row>
    <row r="934400" spans="63:63" x14ac:dyDescent="0.25">
      <c r="BK934400" s="2315"/>
    </row>
    <row r="934401" spans="63:63" x14ac:dyDescent="0.25">
      <c r="BK934401" s="2311"/>
    </row>
    <row r="934425" spans="63:63" x14ac:dyDescent="0.25">
      <c r="BK934425" s="2315"/>
    </row>
    <row r="934426" spans="63:63" x14ac:dyDescent="0.25">
      <c r="BK934426" s="2311"/>
    </row>
    <row r="934450" spans="63:63" x14ac:dyDescent="0.25">
      <c r="BK934450" s="2315"/>
    </row>
    <row r="934451" spans="63:63" x14ac:dyDescent="0.25">
      <c r="BK934451" s="2311"/>
    </row>
    <row r="934475" spans="63:63" x14ac:dyDescent="0.25">
      <c r="BK934475" s="2315"/>
    </row>
    <row r="934476" spans="63:63" x14ac:dyDescent="0.25">
      <c r="BK934476" s="2311"/>
    </row>
    <row r="934500" spans="63:63" x14ac:dyDescent="0.25">
      <c r="BK934500" s="2315"/>
    </row>
    <row r="934501" spans="63:63" x14ac:dyDescent="0.25">
      <c r="BK934501" s="2311"/>
    </row>
    <row r="934525" spans="63:63" x14ac:dyDescent="0.25">
      <c r="BK934525" s="2315"/>
    </row>
    <row r="934526" spans="63:63" x14ac:dyDescent="0.25">
      <c r="BK934526" s="2311"/>
    </row>
    <row r="934550" spans="63:63" x14ac:dyDescent="0.25">
      <c r="BK934550" s="2315"/>
    </row>
    <row r="934551" spans="63:63" x14ac:dyDescent="0.25">
      <c r="BK934551" s="2311"/>
    </row>
    <row r="934575" spans="63:63" x14ac:dyDescent="0.25">
      <c r="BK934575" s="2315"/>
    </row>
    <row r="934576" spans="63:63" x14ac:dyDescent="0.25">
      <c r="BK934576" s="2311"/>
    </row>
    <row r="934600" spans="63:63" x14ac:dyDescent="0.25">
      <c r="BK934600" s="2315"/>
    </row>
    <row r="934601" spans="63:63" x14ac:dyDescent="0.25">
      <c r="BK934601" s="2311"/>
    </row>
    <row r="934625" spans="63:63" x14ac:dyDescent="0.25">
      <c r="BK934625" s="2315"/>
    </row>
    <row r="934626" spans="63:63" x14ac:dyDescent="0.25">
      <c r="BK934626" s="2311"/>
    </row>
    <row r="934650" spans="63:63" x14ac:dyDescent="0.25">
      <c r="BK934650" s="2315"/>
    </row>
    <row r="934651" spans="63:63" x14ac:dyDescent="0.25">
      <c r="BK934651" s="2311"/>
    </row>
    <row r="934675" spans="63:63" x14ac:dyDescent="0.25">
      <c r="BK934675" s="2315"/>
    </row>
    <row r="934676" spans="63:63" x14ac:dyDescent="0.25">
      <c r="BK934676" s="2311"/>
    </row>
    <row r="934700" spans="63:63" x14ac:dyDescent="0.25">
      <c r="BK934700" s="2315"/>
    </row>
    <row r="934701" spans="63:63" x14ac:dyDescent="0.25">
      <c r="BK934701" s="2311"/>
    </row>
    <row r="934725" spans="63:63" x14ac:dyDescent="0.25">
      <c r="BK934725" s="2315"/>
    </row>
    <row r="934726" spans="63:63" x14ac:dyDescent="0.25">
      <c r="BK934726" s="2311"/>
    </row>
    <row r="934750" spans="63:63" x14ac:dyDescent="0.25">
      <c r="BK934750" s="2315"/>
    </row>
    <row r="934751" spans="63:63" x14ac:dyDescent="0.25">
      <c r="BK934751" s="2311"/>
    </row>
    <row r="934775" spans="63:63" x14ac:dyDescent="0.25">
      <c r="BK934775" s="2315"/>
    </row>
    <row r="934776" spans="63:63" x14ac:dyDescent="0.25">
      <c r="BK934776" s="2311"/>
    </row>
    <row r="934800" spans="63:63" x14ac:dyDescent="0.25">
      <c r="BK934800" s="2315"/>
    </row>
    <row r="934801" spans="63:63" x14ac:dyDescent="0.25">
      <c r="BK934801" s="2311"/>
    </row>
    <row r="934825" spans="63:63" x14ac:dyDescent="0.25">
      <c r="BK934825" s="2315"/>
    </row>
    <row r="934826" spans="63:63" x14ac:dyDescent="0.25">
      <c r="BK934826" s="2311"/>
    </row>
    <row r="934850" spans="63:63" x14ac:dyDescent="0.25">
      <c r="BK934850" s="2315"/>
    </row>
    <row r="934851" spans="63:63" x14ac:dyDescent="0.25">
      <c r="BK934851" s="2311"/>
    </row>
    <row r="934875" spans="63:63" x14ac:dyDescent="0.25">
      <c r="BK934875" s="2315"/>
    </row>
    <row r="934876" spans="63:63" x14ac:dyDescent="0.25">
      <c r="BK934876" s="2311"/>
    </row>
    <row r="934900" spans="63:63" x14ac:dyDescent="0.25">
      <c r="BK934900" s="2315"/>
    </row>
    <row r="934901" spans="63:63" x14ac:dyDescent="0.25">
      <c r="BK934901" s="2311"/>
    </row>
    <row r="934925" spans="63:63" x14ac:dyDescent="0.25">
      <c r="BK934925" s="2315"/>
    </row>
    <row r="934926" spans="63:63" x14ac:dyDescent="0.25">
      <c r="BK934926" s="2311"/>
    </row>
    <row r="934950" spans="63:63" x14ac:dyDescent="0.25">
      <c r="BK934950" s="2315"/>
    </row>
    <row r="934951" spans="63:63" x14ac:dyDescent="0.25">
      <c r="BK934951" s="2311"/>
    </row>
    <row r="934975" spans="63:63" x14ac:dyDescent="0.25">
      <c r="BK934975" s="2315"/>
    </row>
    <row r="934976" spans="63:63" x14ac:dyDescent="0.25">
      <c r="BK934976" s="2311"/>
    </row>
    <row r="935000" spans="63:63" x14ac:dyDescent="0.25">
      <c r="BK935000" s="2315"/>
    </row>
    <row r="935001" spans="63:63" x14ac:dyDescent="0.25">
      <c r="BK935001" s="2311"/>
    </row>
    <row r="935025" spans="63:63" x14ac:dyDescent="0.25">
      <c r="BK935025" s="2315"/>
    </row>
    <row r="935026" spans="63:63" x14ac:dyDescent="0.25">
      <c r="BK935026" s="2311"/>
    </row>
    <row r="935050" spans="63:63" x14ac:dyDescent="0.25">
      <c r="BK935050" s="2315"/>
    </row>
    <row r="935051" spans="63:63" x14ac:dyDescent="0.25">
      <c r="BK935051" s="2311"/>
    </row>
    <row r="935075" spans="63:63" x14ac:dyDescent="0.25">
      <c r="BK935075" s="2315"/>
    </row>
    <row r="935076" spans="63:63" x14ac:dyDescent="0.25">
      <c r="BK935076" s="2311"/>
    </row>
    <row r="935100" spans="63:63" x14ac:dyDescent="0.25">
      <c r="BK935100" s="2315"/>
    </row>
    <row r="935101" spans="63:63" x14ac:dyDescent="0.25">
      <c r="BK935101" s="2311"/>
    </row>
    <row r="935125" spans="63:63" x14ac:dyDescent="0.25">
      <c r="BK935125" s="2315"/>
    </row>
    <row r="935126" spans="63:63" x14ac:dyDescent="0.25">
      <c r="BK935126" s="2311"/>
    </row>
    <row r="935150" spans="63:63" x14ac:dyDescent="0.25">
      <c r="BK935150" s="2315"/>
    </row>
    <row r="935151" spans="63:63" x14ac:dyDescent="0.25">
      <c r="BK935151" s="2311"/>
    </row>
    <row r="935175" spans="63:63" x14ac:dyDescent="0.25">
      <c r="BK935175" s="2315"/>
    </row>
    <row r="935176" spans="63:63" x14ac:dyDescent="0.25">
      <c r="BK935176" s="2311"/>
    </row>
    <row r="935200" spans="63:63" x14ac:dyDescent="0.25">
      <c r="BK935200" s="2315"/>
    </row>
    <row r="935201" spans="63:63" x14ac:dyDescent="0.25">
      <c r="BK935201" s="2311"/>
    </row>
    <row r="935225" spans="63:63" x14ac:dyDescent="0.25">
      <c r="BK935225" s="2315"/>
    </row>
    <row r="935226" spans="63:63" x14ac:dyDescent="0.25">
      <c r="BK935226" s="2311"/>
    </row>
    <row r="935250" spans="63:63" x14ac:dyDescent="0.25">
      <c r="BK935250" s="2315"/>
    </row>
    <row r="935251" spans="63:63" x14ac:dyDescent="0.25">
      <c r="BK935251" s="2311"/>
    </row>
    <row r="935275" spans="63:63" x14ac:dyDescent="0.25">
      <c r="BK935275" s="2315"/>
    </row>
    <row r="935276" spans="63:63" x14ac:dyDescent="0.25">
      <c r="BK935276" s="2311"/>
    </row>
    <row r="935300" spans="63:63" x14ac:dyDescent="0.25">
      <c r="BK935300" s="2315"/>
    </row>
    <row r="935301" spans="63:63" x14ac:dyDescent="0.25">
      <c r="BK935301" s="2311"/>
    </row>
    <row r="935325" spans="63:63" x14ac:dyDescent="0.25">
      <c r="BK935325" s="2315"/>
    </row>
    <row r="935326" spans="63:63" x14ac:dyDescent="0.25">
      <c r="BK935326" s="2311"/>
    </row>
    <row r="935350" spans="63:63" x14ac:dyDescent="0.25">
      <c r="BK935350" s="2315"/>
    </row>
    <row r="935351" spans="63:63" x14ac:dyDescent="0.25">
      <c r="BK935351" s="2311"/>
    </row>
    <row r="935375" spans="63:63" x14ac:dyDescent="0.25">
      <c r="BK935375" s="2315"/>
    </row>
    <row r="935376" spans="63:63" x14ac:dyDescent="0.25">
      <c r="BK935376" s="2311"/>
    </row>
    <row r="935400" spans="63:63" x14ac:dyDescent="0.25">
      <c r="BK935400" s="2315"/>
    </row>
    <row r="935401" spans="63:63" x14ac:dyDescent="0.25">
      <c r="BK935401" s="2311"/>
    </row>
    <row r="935425" spans="63:63" x14ac:dyDescent="0.25">
      <c r="BK935425" s="2315"/>
    </row>
    <row r="935426" spans="63:63" x14ac:dyDescent="0.25">
      <c r="BK935426" s="2311"/>
    </row>
    <row r="935450" spans="63:63" x14ac:dyDescent="0.25">
      <c r="BK935450" s="2315"/>
    </row>
    <row r="935451" spans="63:63" x14ac:dyDescent="0.25">
      <c r="BK935451" s="2311"/>
    </row>
    <row r="935475" spans="63:63" x14ac:dyDescent="0.25">
      <c r="BK935475" s="2315"/>
    </row>
    <row r="935476" spans="63:63" x14ac:dyDescent="0.25">
      <c r="BK935476" s="2311"/>
    </row>
    <row r="935500" spans="63:63" x14ac:dyDescent="0.25">
      <c r="BK935500" s="2315"/>
    </row>
    <row r="935501" spans="63:63" x14ac:dyDescent="0.25">
      <c r="BK935501" s="2311"/>
    </row>
    <row r="935525" spans="63:63" x14ac:dyDescent="0.25">
      <c r="BK935525" s="2315"/>
    </row>
    <row r="935526" spans="63:63" x14ac:dyDescent="0.25">
      <c r="BK935526" s="2311"/>
    </row>
    <row r="935550" spans="63:63" x14ac:dyDescent="0.25">
      <c r="BK935550" s="2315"/>
    </row>
    <row r="935551" spans="63:63" x14ac:dyDescent="0.25">
      <c r="BK935551" s="2311"/>
    </row>
    <row r="935575" spans="63:63" x14ac:dyDescent="0.25">
      <c r="BK935575" s="2315"/>
    </row>
    <row r="935576" spans="63:63" x14ac:dyDescent="0.25">
      <c r="BK935576" s="2311"/>
    </row>
    <row r="935600" spans="63:63" x14ac:dyDescent="0.25">
      <c r="BK935600" s="2315"/>
    </row>
    <row r="935601" spans="63:63" x14ac:dyDescent="0.25">
      <c r="BK935601" s="2311"/>
    </row>
    <row r="935625" spans="63:63" x14ac:dyDescent="0.25">
      <c r="BK935625" s="2315"/>
    </row>
    <row r="935626" spans="63:63" x14ac:dyDescent="0.25">
      <c r="BK935626" s="2311"/>
    </row>
    <row r="935650" spans="63:63" x14ac:dyDescent="0.25">
      <c r="BK935650" s="2315"/>
    </row>
    <row r="935651" spans="63:63" x14ac:dyDescent="0.25">
      <c r="BK935651" s="2311"/>
    </row>
    <row r="935675" spans="63:63" x14ac:dyDescent="0.25">
      <c r="BK935675" s="2315"/>
    </row>
    <row r="935676" spans="63:63" x14ac:dyDescent="0.25">
      <c r="BK935676" s="2311"/>
    </row>
    <row r="935700" spans="63:63" x14ac:dyDescent="0.25">
      <c r="BK935700" s="2315"/>
    </row>
    <row r="935701" spans="63:63" x14ac:dyDescent="0.25">
      <c r="BK935701" s="2311"/>
    </row>
    <row r="935725" spans="63:63" x14ac:dyDescent="0.25">
      <c r="BK935725" s="2315"/>
    </row>
    <row r="935726" spans="63:63" x14ac:dyDescent="0.25">
      <c r="BK935726" s="2311"/>
    </row>
    <row r="935750" spans="63:63" x14ac:dyDescent="0.25">
      <c r="BK935750" s="2315"/>
    </row>
    <row r="935751" spans="63:63" x14ac:dyDescent="0.25">
      <c r="BK935751" s="2311"/>
    </row>
    <row r="935775" spans="63:63" x14ac:dyDescent="0.25">
      <c r="BK935775" s="2315"/>
    </row>
    <row r="935776" spans="63:63" x14ac:dyDescent="0.25">
      <c r="BK935776" s="2311"/>
    </row>
    <row r="935800" spans="63:63" x14ac:dyDescent="0.25">
      <c r="BK935800" s="2315"/>
    </row>
    <row r="935801" spans="63:63" x14ac:dyDescent="0.25">
      <c r="BK935801" s="2311"/>
    </row>
    <row r="935825" spans="63:63" x14ac:dyDescent="0.25">
      <c r="BK935825" s="2315"/>
    </row>
    <row r="935826" spans="63:63" x14ac:dyDescent="0.25">
      <c r="BK935826" s="2311"/>
    </row>
    <row r="935850" spans="63:63" x14ac:dyDescent="0.25">
      <c r="BK935850" s="2315"/>
    </row>
    <row r="935851" spans="63:63" x14ac:dyDescent="0.25">
      <c r="BK935851" s="2311"/>
    </row>
    <row r="935875" spans="63:63" x14ac:dyDescent="0.25">
      <c r="BK935875" s="2315"/>
    </row>
    <row r="935876" spans="63:63" x14ac:dyDescent="0.25">
      <c r="BK935876" s="2311"/>
    </row>
    <row r="935900" spans="63:63" x14ac:dyDescent="0.25">
      <c r="BK935900" s="2315"/>
    </row>
    <row r="935901" spans="63:63" x14ac:dyDescent="0.25">
      <c r="BK935901" s="2311"/>
    </row>
    <row r="935925" spans="63:63" x14ac:dyDescent="0.25">
      <c r="BK935925" s="2315"/>
    </row>
    <row r="935926" spans="63:63" x14ac:dyDescent="0.25">
      <c r="BK935926" s="2311"/>
    </row>
    <row r="935950" spans="63:63" x14ac:dyDescent="0.25">
      <c r="BK935950" s="2315"/>
    </row>
    <row r="935951" spans="63:63" x14ac:dyDescent="0.25">
      <c r="BK935951" s="2311"/>
    </row>
    <row r="935975" spans="63:63" x14ac:dyDescent="0.25">
      <c r="BK935975" s="2315"/>
    </row>
    <row r="935976" spans="63:63" x14ac:dyDescent="0.25">
      <c r="BK935976" s="2311"/>
    </row>
    <row r="936000" spans="63:63" x14ac:dyDescent="0.25">
      <c r="BK936000" s="2315"/>
    </row>
    <row r="936001" spans="63:63" x14ac:dyDescent="0.25">
      <c r="BK936001" s="2311"/>
    </row>
    <row r="936025" spans="63:63" x14ac:dyDescent="0.25">
      <c r="BK936025" s="2315"/>
    </row>
    <row r="936026" spans="63:63" x14ac:dyDescent="0.25">
      <c r="BK936026" s="2311"/>
    </row>
    <row r="936050" spans="63:63" x14ac:dyDescent="0.25">
      <c r="BK936050" s="2315"/>
    </row>
    <row r="936051" spans="63:63" x14ac:dyDescent="0.25">
      <c r="BK936051" s="2311"/>
    </row>
    <row r="936075" spans="63:63" x14ac:dyDescent="0.25">
      <c r="BK936075" s="2315"/>
    </row>
    <row r="936076" spans="63:63" x14ac:dyDescent="0.25">
      <c r="BK936076" s="2311"/>
    </row>
    <row r="936100" spans="63:63" x14ac:dyDescent="0.25">
      <c r="BK936100" s="2315"/>
    </row>
    <row r="936101" spans="63:63" x14ac:dyDescent="0.25">
      <c r="BK936101" s="2311"/>
    </row>
    <row r="936125" spans="63:63" x14ac:dyDescent="0.25">
      <c r="BK936125" s="2315"/>
    </row>
    <row r="936126" spans="63:63" x14ac:dyDescent="0.25">
      <c r="BK936126" s="2311"/>
    </row>
    <row r="936150" spans="63:63" x14ac:dyDescent="0.25">
      <c r="BK936150" s="2315"/>
    </row>
    <row r="936151" spans="63:63" x14ac:dyDescent="0.25">
      <c r="BK936151" s="2311"/>
    </row>
    <row r="936175" spans="63:63" x14ac:dyDescent="0.25">
      <c r="BK936175" s="2315"/>
    </row>
    <row r="936176" spans="63:63" x14ac:dyDescent="0.25">
      <c r="BK936176" s="2311"/>
    </row>
    <row r="936200" spans="63:63" x14ac:dyDescent="0.25">
      <c r="BK936200" s="2315"/>
    </row>
    <row r="936201" spans="63:63" x14ac:dyDescent="0.25">
      <c r="BK936201" s="2311"/>
    </row>
    <row r="936225" spans="63:63" x14ac:dyDescent="0.25">
      <c r="BK936225" s="2315"/>
    </row>
    <row r="936226" spans="63:63" x14ac:dyDescent="0.25">
      <c r="BK936226" s="2311"/>
    </row>
    <row r="936250" spans="63:63" x14ac:dyDescent="0.25">
      <c r="BK936250" s="2315"/>
    </row>
    <row r="936251" spans="63:63" x14ac:dyDescent="0.25">
      <c r="BK936251" s="2311"/>
    </row>
    <row r="936275" spans="63:63" x14ac:dyDescent="0.25">
      <c r="BK936275" s="2315"/>
    </row>
    <row r="936276" spans="63:63" x14ac:dyDescent="0.25">
      <c r="BK936276" s="2311"/>
    </row>
    <row r="936300" spans="63:63" x14ac:dyDescent="0.25">
      <c r="BK936300" s="2315"/>
    </row>
    <row r="936301" spans="63:63" x14ac:dyDescent="0.25">
      <c r="BK936301" s="2311"/>
    </row>
    <row r="936325" spans="63:63" x14ac:dyDescent="0.25">
      <c r="BK936325" s="2315"/>
    </row>
    <row r="936326" spans="63:63" x14ac:dyDescent="0.25">
      <c r="BK936326" s="2311"/>
    </row>
    <row r="936350" spans="63:63" x14ac:dyDescent="0.25">
      <c r="BK936350" s="2315"/>
    </row>
    <row r="936351" spans="63:63" x14ac:dyDescent="0.25">
      <c r="BK936351" s="2311"/>
    </row>
    <row r="936375" spans="63:63" x14ac:dyDescent="0.25">
      <c r="BK936375" s="2315"/>
    </row>
    <row r="936376" spans="63:63" x14ac:dyDescent="0.25">
      <c r="BK936376" s="2311"/>
    </row>
    <row r="936400" spans="63:63" x14ac:dyDescent="0.25">
      <c r="BK936400" s="2315"/>
    </row>
    <row r="936401" spans="63:63" x14ac:dyDescent="0.25">
      <c r="BK936401" s="2311"/>
    </row>
    <row r="936425" spans="63:63" x14ac:dyDescent="0.25">
      <c r="BK936425" s="2315"/>
    </row>
    <row r="936426" spans="63:63" x14ac:dyDescent="0.25">
      <c r="BK936426" s="2311"/>
    </row>
    <row r="936450" spans="63:63" x14ac:dyDescent="0.25">
      <c r="BK936450" s="2315"/>
    </row>
    <row r="936451" spans="63:63" x14ac:dyDescent="0.25">
      <c r="BK936451" s="2311"/>
    </row>
    <row r="936475" spans="63:63" x14ac:dyDescent="0.25">
      <c r="BK936475" s="2315"/>
    </row>
    <row r="936476" spans="63:63" x14ac:dyDescent="0.25">
      <c r="BK936476" s="2311"/>
    </row>
    <row r="936500" spans="63:63" x14ac:dyDescent="0.25">
      <c r="BK936500" s="2315"/>
    </row>
    <row r="936501" spans="63:63" x14ac:dyDescent="0.25">
      <c r="BK936501" s="2311"/>
    </row>
    <row r="936525" spans="63:63" x14ac:dyDescent="0.25">
      <c r="BK936525" s="2315"/>
    </row>
    <row r="936526" spans="63:63" x14ac:dyDescent="0.25">
      <c r="BK936526" s="2311"/>
    </row>
    <row r="936550" spans="63:63" x14ac:dyDescent="0.25">
      <c r="BK936550" s="2315"/>
    </row>
    <row r="936551" spans="63:63" x14ac:dyDescent="0.25">
      <c r="BK936551" s="2311"/>
    </row>
    <row r="936575" spans="63:63" x14ac:dyDescent="0.25">
      <c r="BK936575" s="2315"/>
    </row>
    <row r="936576" spans="63:63" x14ac:dyDescent="0.25">
      <c r="BK936576" s="2311"/>
    </row>
    <row r="936600" spans="63:63" x14ac:dyDescent="0.25">
      <c r="BK936600" s="2315"/>
    </row>
    <row r="936601" spans="63:63" x14ac:dyDescent="0.25">
      <c r="BK936601" s="2311"/>
    </row>
    <row r="936625" spans="63:63" x14ac:dyDescent="0.25">
      <c r="BK936625" s="2315"/>
    </row>
    <row r="936626" spans="63:63" x14ac:dyDescent="0.25">
      <c r="BK936626" s="2311"/>
    </row>
    <row r="936650" spans="63:63" x14ac:dyDescent="0.25">
      <c r="BK936650" s="2315"/>
    </row>
    <row r="936651" spans="63:63" x14ac:dyDescent="0.25">
      <c r="BK936651" s="2311"/>
    </row>
    <row r="936675" spans="63:63" x14ac:dyDescent="0.25">
      <c r="BK936675" s="2315"/>
    </row>
    <row r="936676" spans="63:63" x14ac:dyDescent="0.25">
      <c r="BK936676" s="2311"/>
    </row>
    <row r="936700" spans="63:63" x14ac:dyDescent="0.25">
      <c r="BK936700" s="2315"/>
    </row>
    <row r="936701" spans="63:63" x14ac:dyDescent="0.25">
      <c r="BK936701" s="2311"/>
    </row>
    <row r="936725" spans="63:63" x14ac:dyDescent="0.25">
      <c r="BK936725" s="2315"/>
    </row>
    <row r="936726" spans="63:63" x14ac:dyDescent="0.25">
      <c r="BK936726" s="2311"/>
    </row>
    <row r="936750" spans="63:63" x14ac:dyDescent="0.25">
      <c r="BK936750" s="2315"/>
    </row>
    <row r="936751" spans="63:63" x14ac:dyDescent="0.25">
      <c r="BK936751" s="2311"/>
    </row>
    <row r="936775" spans="63:63" x14ac:dyDescent="0.25">
      <c r="BK936775" s="2315"/>
    </row>
    <row r="936776" spans="63:63" x14ac:dyDescent="0.25">
      <c r="BK936776" s="2311"/>
    </row>
    <row r="936800" spans="63:63" x14ac:dyDescent="0.25">
      <c r="BK936800" s="2315"/>
    </row>
    <row r="936801" spans="63:63" x14ac:dyDescent="0.25">
      <c r="BK936801" s="2311"/>
    </row>
    <row r="936825" spans="63:63" x14ac:dyDescent="0.25">
      <c r="BK936825" s="2315"/>
    </row>
    <row r="936826" spans="63:63" x14ac:dyDescent="0.25">
      <c r="BK936826" s="2311"/>
    </row>
    <row r="936850" spans="63:63" x14ac:dyDescent="0.25">
      <c r="BK936850" s="2315"/>
    </row>
    <row r="936851" spans="63:63" x14ac:dyDescent="0.25">
      <c r="BK936851" s="2311"/>
    </row>
    <row r="936875" spans="63:63" x14ac:dyDescent="0.25">
      <c r="BK936875" s="2315"/>
    </row>
    <row r="936876" spans="63:63" x14ac:dyDescent="0.25">
      <c r="BK936876" s="2311"/>
    </row>
    <row r="936900" spans="63:63" x14ac:dyDescent="0.25">
      <c r="BK936900" s="2315"/>
    </row>
    <row r="936901" spans="63:63" x14ac:dyDescent="0.25">
      <c r="BK936901" s="2311"/>
    </row>
    <row r="936925" spans="63:63" x14ac:dyDescent="0.25">
      <c r="BK936925" s="2315"/>
    </row>
    <row r="936926" spans="63:63" x14ac:dyDescent="0.25">
      <c r="BK936926" s="2311"/>
    </row>
    <row r="936950" spans="63:63" x14ac:dyDescent="0.25">
      <c r="BK936950" s="2315"/>
    </row>
    <row r="936951" spans="63:63" x14ac:dyDescent="0.25">
      <c r="BK936951" s="2311"/>
    </row>
    <row r="936975" spans="63:63" x14ac:dyDescent="0.25">
      <c r="BK936975" s="2315"/>
    </row>
    <row r="936976" spans="63:63" x14ac:dyDescent="0.25">
      <c r="BK936976" s="2311"/>
    </row>
    <row r="937000" spans="63:63" x14ac:dyDescent="0.25">
      <c r="BK937000" s="2315"/>
    </row>
    <row r="937001" spans="63:63" x14ac:dyDescent="0.25">
      <c r="BK937001" s="2311"/>
    </row>
    <row r="937025" spans="63:63" x14ac:dyDescent="0.25">
      <c r="BK937025" s="2315"/>
    </row>
    <row r="937026" spans="63:63" x14ac:dyDescent="0.25">
      <c r="BK937026" s="2311"/>
    </row>
    <row r="937050" spans="63:63" x14ac:dyDescent="0.25">
      <c r="BK937050" s="2315"/>
    </row>
    <row r="937051" spans="63:63" x14ac:dyDescent="0.25">
      <c r="BK937051" s="2311"/>
    </row>
    <row r="937075" spans="63:63" x14ac:dyDescent="0.25">
      <c r="BK937075" s="2315"/>
    </row>
    <row r="937076" spans="63:63" x14ac:dyDescent="0.25">
      <c r="BK937076" s="2311"/>
    </row>
    <row r="937100" spans="63:63" x14ac:dyDescent="0.25">
      <c r="BK937100" s="2315"/>
    </row>
    <row r="937101" spans="63:63" x14ac:dyDescent="0.25">
      <c r="BK937101" s="2311"/>
    </row>
    <row r="937125" spans="63:63" x14ac:dyDescent="0.25">
      <c r="BK937125" s="2315"/>
    </row>
    <row r="937126" spans="63:63" x14ac:dyDescent="0.25">
      <c r="BK937126" s="2311"/>
    </row>
    <row r="937150" spans="63:63" x14ac:dyDescent="0.25">
      <c r="BK937150" s="2315"/>
    </row>
    <row r="937151" spans="63:63" x14ac:dyDescent="0.25">
      <c r="BK937151" s="2311"/>
    </row>
    <row r="937175" spans="63:63" x14ac:dyDescent="0.25">
      <c r="BK937175" s="2315"/>
    </row>
    <row r="937176" spans="63:63" x14ac:dyDescent="0.25">
      <c r="BK937176" s="2311"/>
    </row>
    <row r="937200" spans="63:63" x14ac:dyDescent="0.25">
      <c r="BK937200" s="2315"/>
    </row>
    <row r="937201" spans="63:63" x14ac:dyDescent="0.25">
      <c r="BK937201" s="2311"/>
    </row>
    <row r="937225" spans="63:63" x14ac:dyDescent="0.25">
      <c r="BK937225" s="2315"/>
    </row>
    <row r="937226" spans="63:63" x14ac:dyDescent="0.25">
      <c r="BK937226" s="2311"/>
    </row>
    <row r="937250" spans="63:63" x14ac:dyDescent="0.25">
      <c r="BK937250" s="2315"/>
    </row>
    <row r="937251" spans="63:63" x14ac:dyDescent="0.25">
      <c r="BK937251" s="2311"/>
    </row>
    <row r="937275" spans="63:63" x14ac:dyDescent="0.25">
      <c r="BK937275" s="2315"/>
    </row>
    <row r="937276" spans="63:63" x14ac:dyDescent="0.25">
      <c r="BK937276" s="2311"/>
    </row>
    <row r="937300" spans="63:63" x14ac:dyDescent="0.25">
      <c r="BK937300" s="2315"/>
    </row>
    <row r="937301" spans="63:63" x14ac:dyDescent="0.25">
      <c r="BK937301" s="2311"/>
    </row>
    <row r="937325" spans="63:63" x14ac:dyDescent="0.25">
      <c r="BK937325" s="2315"/>
    </row>
    <row r="937326" spans="63:63" x14ac:dyDescent="0.25">
      <c r="BK937326" s="2311"/>
    </row>
    <row r="937350" spans="63:63" x14ac:dyDescent="0.25">
      <c r="BK937350" s="2315"/>
    </row>
    <row r="937351" spans="63:63" x14ac:dyDescent="0.25">
      <c r="BK937351" s="2311"/>
    </row>
    <row r="937375" spans="63:63" x14ac:dyDescent="0.25">
      <c r="BK937375" s="2315"/>
    </row>
    <row r="937376" spans="63:63" x14ac:dyDescent="0.25">
      <c r="BK937376" s="2311"/>
    </row>
    <row r="937400" spans="63:63" x14ac:dyDescent="0.25">
      <c r="BK937400" s="2315"/>
    </row>
    <row r="937401" spans="63:63" x14ac:dyDescent="0.25">
      <c r="BK937401" s="2311"/>
    </row>
    <row r="937425" spans="63:63" x14ac:dyDescent="0.25">
      <c r="BK937425" s="2315"/>
    </row>
    <row r="937426" spans="63:63" x14ac:dyDescent="0.25">
      <c r="BK937426" s="2311"/>
    </row>
    <row r="937450" spans="63:63" x14ac:dyDescent="0.25">
      <c r="BK937450" s="2315"/>
    </row>
    <row r="937451" spans="63:63" x14ac:dyDescent="0.25">
      <c r="BK937451" s="2311"/>
    </row>
    <row r="937475" spans="63:63" x14ac:dyDescent="0.25">
      <c r="BK937475" s="2315"/>
    </row>
    <row r="937476" spans="63:63" x14ac:dyDescent="0.25">
      <c r="BK937476" s="2311"/>
    </row>
    <row r="937500" spans="63:63" x14ac:dyDescent="0.25">
      <c r="BK937500" s="2315"/>
    </row>
    <row r="937501" spans="63:63" x14ac:dyDescent="0.25">
      <c r="BK937501" s="2311"/>
    </row>
    <row r="937525" spans="63:63" x14ac:dyDescent="0.25">
      <c r="BK937525" s="2315"/>
    </row>
    <row r="937526" spans="63:63" x14ac:dyDescent="0.25">
      <c r="BK937526" s="2311"/>
    </row>
    <row r="937550" spans="63:63" x14ac:dyDescent="0.25">
      <c r="BK937550" s="2315"/>
    </row>
    <row r="937551" spans="63:63" x14ac:dyDescent="0.25">
      <c r="BK937551" s="2311"/>
    </row>
    <row r="937575" spans="63:63" x14ac:dyDescent="0.25">
      <c r="BK937575" s="2315"/>
    </row>
    <row r="937576" spans="63:63" x14ac:dyDescent="0.25">
      <c r="BK937576" s="2311"/>
    </row>
    <row r="937600" spans="63:63" x14ac:dyDescent="0.25">
      <c r="BK937600" s="2315"/>
    </row>
    <row r="937601" spans="63:63" x14ac:dyDescent="0.25">
      <c r="BK937601" s="2311"/>
    </row>
    <row r="937625" spans="63:63" x14ac:dyDescent="0.25">
      <c r="BK937625" s="2315"/>
    </row>
    <row r="937626" spans="63:63" x14ac:dyDescent="0.25">
      <c r="BK937626" s="2311"/>
    </row>
    <row r="937650" spans="63:63" x14ac:dyDescent="0.25">
      <c r="BK937650" s="2315"/>
    </row>
    <row r="937651" spans="63:63" x14ac:dyDescent="0.25">
      <c r="BK937651" s="2311"/>
    </row>
    <row r="937675" spans="63:63" x14ac:dyDescent="0.25">
      <c r="BK937675" s="2315"/>
    </row>
    <row r="937676" spans="63:63" x14ac:dyDescent="0.25">
      <c r="BK937676" s="2311"/>
    </row>
    <row r="937700" spans="63:63" x14ac:dyDescent="0.25">
      <c r="BK937700" s="2315"/>
    </row>
    <row r="937701" spans="63:63" x14ac:dyDescent="0.25">
      <c r="BK937701" s="2311"/>
    </row>
    <row r="937725" spans="63:63" x14ac:dyDescent="0.25">
      <c r="BK937725" s="2315"/>
    </row>
    <row r="937726" spans="63:63" x14ac:dyDescent="0.25">
      <c r="BK937726" s="2311"/>
    </row>
    <row r="937750" spans="63:63" x14ac:dyDescent="0.25">
      <c r="BK937750" s="2315"/>
    </row>
    <row r="937751" spans="63:63" x14ac:dyDescent="0.25">
      <c r="BK937751" s="2311"/>
    </row>
    <row r="937775" spans="63:63" x14ac:dyDescent="0.25">
      <c r="BK937775" s="2315"/>
    </row>
    <row r="937776" spans="63:63" x14ac:dyDescent="0.25">
      <c r="BK937776" s="2311"/>
    </row>
    <row r="937800" spans="63:63" x14ac:dyDescent="0.25">
      <c r="BK937800" s="2315"/>
    </row>
    <row r="937801" spans="63:63" x14ac:dyDescent="0.25">
      <c r="BK937801" s="2311"/>
    </row>
    <row r="937825" spans="63:63" x14ac:dyDescent="0.25">
      <c r="BK937825" s="2315"/>
    </row>
    <row r="937826" spans="63:63" x14ac:dyDescent="0.25">
      <c r="BK937826" s="2311"/>
    </row>
    <row r="937850" spans="63:63" x14ac:dyDescent="0.25">
      <c r="BK937850" s="2315"/>
    </row>
    <row r="937851" spans="63:63" x14ac:dyDescent="0.25">
      <c r="BK937851" s="2311"/>
    </row>
    <row r="937875" spans="63:63" x14ac:dyDescent="0.25">
      <c r="BK937875" s="2315"/>
    </row>
    <row r="937876" spans="63:63" x14ac:dyDescent="0.25">
      <c r="BK937876" s="2311"/>
    </row>
    <row r="937900" spans="63:63" x14ac:dyDescent="0.25">
      <c r="BK937900" s="2315"/>
    </row>
    <row r="937901" spans="63:63" x14ac:dyDescent="0.25">
      <c r="BK937901" s="2311"/>
    </row>
    <row r="937925" spans="63:63" x14ac:dyDescent="0.25">
      <c r="BK937925" s="2315"/>
    </row>
    <row r="937926" spans="63:63" x14ac:dyDescent="0.25">
      <c r="BK937926" s="2311"/>
    </row>
    <row r="937950" spans="63:63" x14ac:dyDescent="0.25">
      <c r="BK937950" s="2315"/>
    </row>
    <row r="937951" spans="63:63" x14ac:dyDescent="0.25">
      <c r="BK937951" s="2311"/>
    </row>
    <row r="937975" spans="63:63" x14ac:dyDescent="0.25">
      <c r="BK937975" s="2315"/>
    </row>
    <row r="937976" spans="63:63" x14ac:dyDescent="0.25">
      <c r="BK937976" s="2311"/>
    </row>
    <row r="938000" spans="63:63" x14ac:dyDescent="0.25">
      <c r="BK938000" s="2315"/>
    </row>
    <row r="938001" spans="63:63" x14ac:dyDescent="0.25">
      <c r="BK938001" s="2311"/>
    </row>
    <row r="938025" spans="63:63" x14ac:dyDescent="0.25">
      <c r="BK938025" s="2315"/>
    </row>
    <row r="938026" spans="63:63" x14ac:dyDescent="0.25">
      <c r="BK938026" s="2311"/>
    </row>
    <row r="938050" spans="63:63" x14ac:dyDescent="0.25">
      <c r="BK938050" s="2315"/>
    </row>
    <row r="938051" spans="63:63" x14ac:dyDescent="0.25">
      <c r="BK938051" s="2311"/>
    </row>
    <row r="938075" spans="63:63" x14ac:dyDescent="0.25">
      <c r="BK938075" s="2315"/>
    </row>
    <row r="938076" spans="63:63" x14ac:dyDescent="0.25">
      <c r="BK938076" s="2311"/>
    </row>
    <row r="938100" spans="63:63" x14ac:dyDescent="0.25">
      <c r="BK938100" s="2315"/>
    </row>
    <row r="938101" spans="63:63" x14ac:dyDescent="0.25">
      <c r="BK938101" s="2311"/>
    </row>
    <row r="938125" spans="63:63" x14ac:dyDescent="0.25">
      <c r="BK938125" s="2315"/>
    </row>
    <row r="938126" spans="63:63" x14ac:dyDescent="0.25">
      <c r="BK938126" s="2311"/>
    </row>
    <row r="938150" spans="63:63" x14ac:dyDescent="0.25">
      <c r="BK938150" s="2315"/>
    </row>
    <row r="938151" spans="63:63" x14ac:dyDescent="0.25">
      <c r="BK938151" s="2311"/>
    </row>
    <row r="938175" spans="63:63" x14ac:dyDescent="0.25">
      <c r="BK938175" s="2315"/>
    </row>
    <row r="938176" spans="63:63" x14ac:dyDescent="0.25">
      <c r="BK938176" s="2311"/>
    </row>
    <row r="938200" spans="63:63" x14ac:dyDescent="0.25">
      <c r="BK938200" s="2315"/>
    </row>
    <row r="938201" spans="63:63" x14ac:dyDescent="0.25">
      <c r="BK938201" s="2311"/>
    </row>
    <row r="938225" spans="63:63" x14ac:dyDescent="0.25">
      <c r="BK938225" s="2315"/>
    </row>
    <row r="938226" spans="63:63" x14ac:dyDescent="0.25">
      <c r="BK938226" s="2311"/>
    </row>
    <row r="938250" spans="63:63" x14ac:dyDescent="0.25">
      <c r="BK938250" s="2315"/>
    </row>
    <row r="938251" spans="63:63" x14ac:dyDescent="0.25">
      <c r="BK938251" s="2311"/>
    </row>
    <row r="938275" spans="63:63" x14ac:dyDescent="0.25">
      <c r="BK938275" s="2315"/>
    </row>
    <row r="938276" spans="63:63" x14ac:dyDescent="0.25">
      <c r="BK938276" s="2311"/>
    </row>
    <row r="938300" spans="63:63" x14ac:dyDescent="0.25">
      <c r="BK938300" s="2315"/>
    </row>
    <row r="938301" spans="63:63" x14ac:dyDescent="0.25">
      <c r="BK938301" s="2311"/>
    </row>
    <row r="938325" spans="63:63" x14ac:dyDescent="0.25">
      <c r="BK938325" s="2315"/>
    </row>
    <row r="938326" spans="63:63" x14ac:dyDescent="0.25">
      <c r="BK938326" s="2311"/>
    </row>
    <row r="938350" spans="63:63" x14ac:dyDescent="0.25">
      <c r="BK938350" s="2315"/>
    </row>
    <row r="938351" spans="63:63" x14ac:dyDescent="0.25">
      <c r="BK938351" s="2311"/>
    </row>
    <row r="938375" spans="63:63" x14ac:dyDescent="0.25">
      <c r="BK938375" s="2315"/>
    </row>
    <row r="938376" spans="63:63" x14ac:dyDescent="0.25">
      <c r="BK938376" s="2311"/>
    </row>
    <row r="938400" spans="63:63" x14ac:dyDescent="0.25">
      <c r="BK938400" s="2315"/>
    </row>
    <row r="938401" spans="63:63" x14ac:dyDescent="0.25">
      <c r="BK938401" s="2311"/>
    </row>
    <row r="938425" spans="63:63" x14ac:dyDescent="0.25">
      <c r="BK938425" s="2315"/>
    </row>
    <row r="938426" spans="63:63" x14ac:dyDescent="0.25">
      <c r="BK938426" s="2311"/>
    </row>
    <row r="938450" spans="63:63" x14ac:dyDescent="0.25">
      <c r="BK938450" s="2315"/>
    </row>
    <row r="938451" spans="63:63" x14ac:dyDescent="0.25">
      <c r="BK938451" s="2311"/>
    </row>
    <row r="938475" spans="63:63" x14ac:dyDescent="0.25">
      <c r="BK938475" s="2315"/>
    </row>
    <row r="938476" spans="63:63" x14ac:dyDescent="0.25">
      <c r="BK938476" s="2311"/>
    </row>
    <row r="938500" spans="63:63" x14ac:dyDescent="0.25">
      <c r="BK938500" s="2315"/>
    </row>
    <row r="938501" spans="63:63" x14ac:dyDescent="0.25">
      <c r="BK938501" s="2311"/>
    </row>
    <row r="938525" spans="63:63" x14ac:dyDescent="0.25">
      <c r="BK938525" s="2315"/>
    </row>
    <row r="938526" spans="63:63" x14ac:dyDescent="0.25">
      <c r="BK938526" s="2311"/>
    </row>
    <row r="938550" spans="63:63" x14ac:dyDescent="0.25">
      <c r="BK938550" s="2315"/>
    </row>
    <row r="938551" spans="63:63" x14ac:dyDescent="0.25">
      <c r="BK938551" s="2311"/>
    </row>
    <row r="938575" spans="63:63" x14ac:dyDescent="0.25">
      <c r="BK938575" s="2315"/>
    </row>
    <row r="938576" spans="63:63" x14ac:dyDescent="0.25">
      <c r="BK938576" s="2311"/>
    </row>
    <row r="938600" spans="63:63" x14ac:dyDescent="0.25">
      <c r="BK938600" s="2315"/>
    </row>
    <row r="938601" spans="63:63" x14ac:dyDescent="0.25">
      <c r="BK938601" s="2311"/>
    </row>
    <row r="938625" spans="63:63" x14ac:dyDescent="0.25">
      <c r="BK938625" s="2315"/>
    </row>
    <row r="938626" spans="63:63" x14ac:dyDescent="0.25">
      <c r="BK938626" s="2311"/>
    </row>
    <row r="938650" spans="63:63" x14ac:dyDescent="0.25">
      <c r="BK938650" s="2315"/>
    </row>
    <row r="938651" spans="63:63" x14ac:dyDescent="0.25">
      <c r="BK938651" s="2311"/>
    </row>
    <row r="938675" spans="63:63" x14ac:dyDescent="0.25">
      <c r="BK938675" s="2315"/>
    </row>
    <row r="938676" spans="63:63" x14ac:dyDescent="0.25">
      <c r="BK938676" s="2311"/>
    </row>
    <row r="938700" spans="63:63" x14ac:dyDescent="0.25">
      <c r="BK938700" s="2315"/>
    </row>
    <row r="938701" spans="63:63" x14ac:dyDescent="0.25">
      <c r="BK938701" s="2311"/>
    </row>
    <row r="938725" spans="63:63" x14ac:dyDescent="0.25">
      <c r="BK938725" s="2315"/>
    </row>
    <row r="938726" spans="63:63" x14ac:dyDescent="0.25">
      <c r="BK938726" s="2311"/>
    </row>
    <row r="938750" spans="63:63" x14ac:dyDescent="0.25">
      <c r="BK938750" s="2315"/>
    </row>
    <row r="938751" spans="63:63" x14ac:dyDescent="0.25">
      <c r="BK938751" s="2311"/>
    </row>
    <row r="938775" spans="63:63" x14ac:dyDescent="0.25">
      <c r="BK938775" s="2315"/>
    </row>
    <row r="938776" spans="63:63" x14ac:dyDescent="0.25">
      <c r="BK938776" s="2311"/>
    </row>
    <row r="938800" spans="63:63" x14ac:dyDescent="0.25">
      <c r="BK938800" s="2315"/>
    </row>
    <row r="938801" spans="63:63" x14ac:dyDescent="0.25">
      <c r="BK938801" s="2311"/>
    </row>
    <row r="938825" spans="63:63" x14ac:dyDescent="0.25">
      <c r="BK938825" s="2315"/>
    </row>
    <row r="938826" spans="63:63" x14ac:dyDescent="0.25">
      <c r="BK938826" s="2311"/>
    </row>
    <row r="938850" spans="63:63" x14ac:dyDescent="0.25">
      <c r="BK938850" s="2315"/>
    </row>
    <row r="938851" spans="63:63" x14ac:dyDescent="0.25">
      <c r="BK938851" s="2311"/>
    </row>
    <row r="938875" spans="63:63" x14ac:dyDescent="0.25">
      <c r="BK938875" s="2315"/>
    </row>
    <row r="938876" spans="63:63" x14ac:dyDescent="0.25">
      <c r="BK938876" s="2311"/>
    </row>
    <row r="938900" spans="63:63" x14ac:dyDescent="0.25">
      <c r="BK938900" s="2315"/>
    </row>
    <row r="938901" spans="63:63" x14ac:dyDescent="0.25">
      <c r="BK938901" s="2311"/>
    </row>
    <row r="938925" spans="63:63" x14ac:dyDescent="0.25">
      <c r="BK938925" s="2315"/>
    </row>
    <row r="938926" spans="63:63" x14ac:dyDescent="0.25">
      <c r="BK938926" s="2311"/>
    </row>
    <row r="938950" spans="63:63" x14ac:dyDescent="0.25">
      <c r="BK938950" s="2315"/>
    </row>
    <row r="938951" spans="63:63" x14ac:dyDescent="0.25">
      <c r="BK938951" s="2311"/>
    </row>
    <row r="938975" spans="63:63" x14ac:dyDescent="0.25">
      <c r="BK938975" s="2315"/>
    </row>
    <row r="938976" spans="63:63" x14ac:dyDescent="0.25">
      <c r="BK938976" s="2311"/>
    </row>
    <row r="939000" spans="63:63" x14ac:dyDescent="0.25">
      <c r="BK939000" s="2315"/>
    </row>
    <row r="939001" spans="63:63" x14ac:dyDescent="0.25">
      <c r="BK939001" s="2311"/>
    </row>
    <row r="939025" spans="63:63" x14ac:dyDescent="0.25">
      <c r="BK939025" s="2315"/>
    </row>
    <row r="939026" spans="63:63" x14ac:dyDescent="0.25">
      <c r="BK939026" s="2311"/>
    </row>
    <row r="939050" spans="63:63" x14ac:dyDescent="0.25">
      <c r="BK939050" s="2315"/>
    </row>
    <row r="939051" spans="63:63" x14ac:dyDescent="0.25">
      <c r="BK939051" s="2311"/>
    </row>
    <row r="939075" spans="63:63" x14ac:dyDescent="0.25">
      <c r="BK939075" s="2315"/>
    </row>
    <row r="939076" spans="63:63" x14ac:dyDescent="0.25">
      <c r="BK939076" s="2311"/>
    </row>
    <row r="939100" spans="63:63" x14ac:dyDescent="0.25">
      <c r="BK939100" s="2315"/>
    </row>
    <row r="939101" spans="63:63" x14ac:dyDescent="0.25">
      <c r="BK939101" s="2311"/>
    </row>
    <row r="939125" spans="63:63" x14ac:dyDescent="0.25">
      <c r="BK939125" s="2315"/>
    </row>
    <row r="939126" spans="63:63" x14ac:dyDescent="0.25">
      <c r="BK939126" s="2311"/>
    </row>
    <row r="939150" spans="63:63" x14ac:dyDescent="0.25">
      <c r="BK939150" s="2315"/>
    </row>
    <row r="939151" spans="63:63" x14ac:dyDescent="0.25">
      <c r="BK939151" s="2311"/>
    </row>
    <row r="939175" spans="63:63" x14ac:dyDescent="0.25">
      <c r="BK939175" s="2315"/>
    </row>
    <row r="939176" spans="63:63" x14ac:dyDescent="0.25">
      <c r="BK939176" s="2311"/>
    </row>
    <row r="939200" spans="63:63" x14ac:dyDescent="0.25">
      <c r="BK939200" s="2315"/>
    </row>
    <row r="939201" spans="63:63" x14ac:dyDescent="0.25">
      <c r="BK939201" s="2311"/>
    </row>
    <row r="939225" spans="63:63" x14ac:dyDescent="0.25">
      <c r="BK939225" s="2315"/>
    </row>
    <row r="939226" spans="63:63" x14ac:dyDescent="0.25">
      <c r="BK939226" s="2311"/>
    </row>
    <row r="939250" spans="63:63" x14ac:dyDescent="0.25">
      <c r="BK939250" s="2315"/>
    </row>
    <row r="939251" spans="63:63" x14ac:dyDescent="0.25">
      <c r="BK939251" s="2311"/>
    </row>
    <row r="939275" spans="63:63" x14ac:dyDescent="0.25">
      <c r="BK939275" s="2315"/>
    </row>
    <row r="939276" spans="63:63" x14ac:dyDescent="0.25">
      <c r="BK939276" s="2311"/>
    </row>
    <row r="939300" spans="63:63" x14ac:dyDescent="0.25">
      <c r="BK939300" s="2315"/>
    </row>
    <row r="939301" spans="63:63" x14ac:dyDescent="0.25">
      <c r="BK939301" s="2311"/>
    </row>
    <row r="939325" spans="63:63" x14ac:dyDescent="0.25">
      <c r="BK939325" s="2315"/>
    </row>
    <row r="939326" spans="63:63" x14ac:dyDescent="0.25">
      <c r="BK939326" s="2311"/>
    </row>
    <row r="939350" spans="63:63" x14ac:dyDescent="0.25">
      <c r="BK939350" s="2315"/>
    </row>
    <row r="939351" spans="63:63" x14ac:dyDescent="0.25">
      <c r="BK939351" s="2311"/>
    </row>
    <row r="939375" spans="63:63" x14ac:dyDescent="0.25">
      <c r="BK939375" s="2315"/>
    </row>
    <row r="939376" spans="63:63" x14ac:dyDescent="0.25">
      <c r="BK939376" s="2311"/>
    </row>
    <row r="939400" spans="63:63" x14ac:dyDescent="0.25">
      <c r="BK939400" s="2315"/>
    </row>
    <row r="939401" spans="63:63" x14ac:dyDescent="0.25">
      <c r="BK939401" s="2311"/>
    </row>
    <row r="939425" spans="63:63" x14ac:dyDescent="0.25">
      <c r="BK939425" s="2315"/>
    </row>
    <row r="939426" spans="63:63" x14ac:dyDescent="0.25">
      <c r="BK939426" s="2311"/>
    </row>
    <row r="939450" spans="63:63" x14ac:dyDescent="0.25">
      <c r="BK939450" s="2315"/>
    </row>
    <row r="939451" spans="63:63" x14ac:dyDescent="0.25">
      <c r="BK939451" s="2311"/>
    </row>
    <row r="939475" spans="63:63" x14ac:dyDescent="0.25">
      <c r="BK939475" s="2315"/>
    </row>
    <row r="939476" spans="63:63" x14ac:dyDescent="0.25">
      <c r="BK939476" s="2311"/>
    </row>
    <row r="939500" spans="63:63" x14ac:dyDescent="0.25">
      <c r="BK939500" s="2315"/>
    </row>
    <row r="939501" spans="63:63" x14ac:dyDescent="0.25">
      <c r="BK939501" s="2311"/>
    </row>
    <row r="939525" spans="63:63" x14ac:dyDescent="0.25">
      <c r="BK939525" s="2315"/>
    </row>
    <row r="939526" spans="63:63" x14ac:dyDescent="0.25">
      <c r="BK939526" s="2311"/>
    </row>
    <row r="939550" spans="63:63" x14ac:dyDescent="0.25">
      <c r="BK939550" s="2315"/>
    </row>
    <row r="939551" spans="63:63" x14ac:dyDescent="0.25">
      <c r="BK939551" s="2311"/>
    </row>
    <row r="939575" spans="63:63" x14ac:dyDescent="0.25">
      <c r="BK939575" s="2315"/>
    </row>
    <row r="939576" spans="63:63" x14ac:dyDescent="0.25">
      <c r="BK939576" s="2311"/>
    </row>
    <row r="939600" spans="63:63" x14ac:dyDescent="0.25">
      <c r="BK939600" s="2315"/>
    </row>
    <row r="939601" spans="63:63" x14ac:dyDescent="0.25">
      <c r="BK939601" s="2311"/>
    </row>
    <row r="939625" spans="63:63" x14ac:dyDescent="0.25">
      <c r="BK939625" s="2315"/>
    </row>
    <row r="939626" spans="63:63" x14ac:dyDescent="0.25">
      <c r="BK939626" s="2311"/>
    </row>
    <row r="939650" spans="63:63" x14ac:dyDescent="0.25">
      <c r="BK939650" s="2315"/>
    </row>
    <row r="939651" spans="63:63" x14ac:dyDescent="0.25">
      <c r="BK939651" s="2311"/>
    </row>
    <row r="939675" spans="63:63" x14ac:dyDescent="0.25">
      <c r="BK939675" s="2315"/>
    </row>
    <row r="939676" spans="63:63" x14ac:dyDescent="0.25">
      <c r="BK939676" s="2311"/>
    </row>
    <row r="939700" spans="63:63" x14ac:dyDescent="0.25">
      <c r="BK939700" s="2315"/>
    </row>
    <row r="939701" spans="63:63" x14ac:dyDescent="0.25">
      <c r="BK939701" s="2311"/>
    </row>
    <row r="939725" spans="63:63" x14ac:dyDescent="0.25">
      <c r="BK939725" s="2315"/>
    </row>
    <row r="939726" spans="63:63" x14ac:dyDescent="0.25">
      <c r="BK939726" s="2311"/>
    </row>
    <row r="939750" spans="63:63" x14ac:dyDescent="0.25">
      <c r="BK939750" s="2315"/>
    </row>
    <row r="939751" spans="63:63" x14ac:dyDescent="0.25">
      <c r="BK939751" s="2311"/>
    </row>
    <row r="939775" spans="63:63" x14ac:dyDescent="0.25">
      <c r="BK939775" s="2315"/>
    </row>
    <row r="939776" spans="63:63" x14ac:dyDescent="0.25">
      <c r="BK939776" s="2311"/>
    </row>
    <row r="939800" spans="63:63" x14ac:dyDescent="0.25">
      <c r="BK939800" s="2315"/>
    </row>
    <row r="939801" spans="63:63" x14ac:dyDescent="0.25">
      <c r="BK939801" s="2311"/>
    </row>
    <row r="939825" spans="63:63" x14ac:dyDescent="0.25">
      <c r="BK939825" s="2315"/>
    </row>
    <row r="939826" spans="63:63" x14ac:dyDescent="0.25">
      <c r="BK939826" s="2311"/>
    </row>
    <row r="939850" spans="63:63" x14ac:dyDescent="0.25">
      <c r="BK939850" s="2315"/>
    </row>
    <row r="939851" spans="63:63" x14ac:dyDescent="0.25">
      <c r="BK939851" s="2311"/>
    </row>
    <row r="939875" spans="63:63" x14ac:dyDescent="0.25">
      <c r="BK939875" s="2315"/>
    </row>
    <row r="939876" spans="63:63" x14ac:dyDescent="0.25">
      <c r="BK939876" s="2311"/>
    </row>
    <row r="939900" spans="63:63" x14ac:dyDescent="0.25">
      <c r="BK939900" s="2315"/>
    </row>
    <row r="939901" spans="63:63" x14ac:dyDescent="0.25">
      <c r="BK939901" s="2311"/>
    </row>
    <row r="939925" spans="63:63" x14ac:dyDescent="0.25">
      <c r="BK939925" s="2315"/>
    </row>
    <row r="939926" spans="63:63" x14ac:dyDescent="0.25">
      <c r="BK939926" s="2311"/>
    </row>
    <row r="939950" spans="63:63" x14ac:dyDescent="0.25">
      <c r="BK939950" s="2315"/>
    </row>
    <row r="939951" spans="63:63" x14ac:dyDescent="0.25">
      <c r="BK939951" s="2311"/>
    </row>
    <row r="939975" spans="63:63" x14ac:dyDescent="0.25">
      <c r="BK939975" s="2315"/>
    </row>
    <row r="939976" spans="63:63" x14ac:dyDescent="0.25">
      <c r="BK939976" s="2311"/>
    </row>
    <row r="940000" spans="63:63" x14ac:dyDescent="0.25">
      <c r="BK940000" s="2315"/>
    </row>
    <row r="940001" spans="63:63" x14ac:dyDescent="0.25">
      <c r="BK940001" s="2311"/>
    </row>
    <row r="940025" spans="63:63" x14ac:dyDescent="0.25">
      <c r="BK940025" s="2315"/>
    </row>
    <row r="940026" spans="63:63" x14ac:dyDescent="0.25">
      <c r="BK940026" s="2311"/>
    </row>
    <row r="940050" spans="63:63" x14ac:dyDescent="0.25">
      <c r="BK940050" s="2315"/>
    </row>
    <row r="940051" spans="63:63" x14ac:dyDescent="0.25">
      <c r="BK940051" s="2311"/>
    </row>
    <row r="940075" spans="63:63" x14ac:dyDescent="0.25">
      <c r="BK940075" s="2315"/>
    </row>
    <row r="940076" spans="63:63" x14ac:dyDescent="0.25">
      <c r="BK940076" s="2311"/>
    </row>
    <row r="940100" spans="63:63" x14ac:dyDescent="0.25">
      <c r="BK940100" s="2315"/>
    </row>
    <row r="940101" spans="63:63" x14ac:dyDescent="0.25">
      <c r="BK940101" s="2311"/>
    </row>
    <row r="940125" spans="63:63" x14ac:dyDescent="0.25">
      <c r="BK940125" s="2315"/>
    </row>
    <row r="940126" spans="63:63" x14ac:dyDescent="0.25">
      <c r="BK940126" s="2311"/>
    </row>
    <row r="940150" spans="63:63" x14ac:dyDescent="0.25">
      <c r="BK940150" s="2315"/>
    </row>
    <row r="940151" spans="63:63" x14ac:dyDescent="0.25">
      <c r="BK940151" s="2311"/>
    </row>
    <row r="940175" spans="63:63" x14ac:dyDescent="0.25">
      <c r="BK940175" s="2315"/>
    </row>
    <row r="940176" spans="63:63" x14ac:dyDescent="0.25">
      <c r="BK940176" s="2311"/>
    </row>
    <row r="940200" spans="63:63" x14ac:dyDescent="0.25">
      <c r="BK940200" s="2315"/>
    </row>
    <row r="940201" spans="63:63" x14ac:dyDescent="0.25">
      <c r="BK940201" s="2311"/>
    </row>
    <row r="940225" spans="63:63" x14ac:dyDescent="0.25">
      <c r="BK940225" s="2315"/>
    </row>
    <row r="940226" spans="63:63" x14ac:dyDescent="0.25">
      <c r="BK940226" s="2311"/>
    </row>
    <row r="940250" spans="63:63" x14ac:dyDescent="0.25">
      <c r="BK940250" s="2315"/>
    </row>
    <row r="940251" spans="63:63" x14ac:dyDescent="0.25">
      <c r="BK940251" s="2311"/>
    </row>
    <row r="940275" spans="63:63" x14ac:dyDescent="0.25">
      <c r="BK940275" s="2315"/>
    </row>
    <row r="940276" spans="63:63" x14ac:dyDescent="0.25">
      <c r="BK940276" s="2311"/>
    </row>
    <row r="940300" spans="63:63" x14ac:dyDescent="0.25">
      <c r="BK940300" s="2315"/>
    </row>
    <row r="940301" spans="63:63" x14ac:dyDescent="0.25">
      <c r="BK940301" s="2311"/>
    </row>
    <row r="940325" spans="63:63" x14ac:dyDescent="0.25">
      <c r="BK940325" s="2315"/>
    </row>
    <row r="940326" spans="63:63" x14ac:dyDescent="0.25">
      <c r="BK940326" s="2311"/>
    </row>
    <row r="940350" spans="63:63" x14ac:dyDescent="0.25">
      <c r="BK940350" s="2315"/>
    </row>
    <row r="940351" spans="63:63" x14ac:dyDescent="0.25">
      <c r="BK940351" s="2311"/>
    </row>
    <row r="940375" spans="63:63" x14ac:dyDescent="0.25">
      <c r="BK940375" s="2315"/>
    </row>
    <row r="940376" spans="63:63" x14ac:dyDescent="0.25">
      <c r="BK940376" s="2311"/>
    </row>
    <row r="940400" spans="63:63" x14ac:dyDescent="0.25">
      <c r="BK940400" s="2315"/>
    </row>
    <row r="940401" spans="63:63" x14ac:dyDescent="0.25">
      <c r="BK940401" s="2311"/>
    </row>
    <row r="940425" spans="63:63" x14ac:dyDescent="0.25">
      <c r="BK940425" s="2315"/>
    </row>
    <row r="940426" spans="63:63" x14ac:dyDescent="0.25">
      <c r="BK940426" s="2311"/>
    </row>
    <row r="940450" spans="63:63" x14ac:dyDescent="0.25">
      <c r="BK940450" s="2315"/>
    </row>
    <row r="940451" spans="63:63" x14ac:dyDescent="0.25">
      <c r="BK940451" s="2311"/>
    </row>
    <row r="940475" spans="63:63" x14ac:dyDescent="0.25">
      <c r="BK940475" s="2315"/>
    </row>
    <row r="940476" spans="63:63" x14ac:dyDescent="0.25">
      <c r="BK940476" s="2311"/>
    </row>
    <row r="940500" spans="63:63" x14ac:dyDescent="0.25">
      <c r="BK940500" s="2315"/>
    </row>
    <row r="940501" spans="63:63" x14ac:dyDescent="0.25">
      <c r="BK940501" s="2311"/>
    </row>
    <row r="940525" spans="63:63" x14ac:dyDescent="0.25">
      <c r="BK940525" s="2315"/>
    </row>
    <row r="940526" spans="63:63" x14ac:dyDescent="0.25">
      <c r="BK940526" s="2311"/>
    </row>
    <row r="940550" spans="63:63" x14ac:dyDescent="0.25">
      <c r="BK940550" s="2315"/>
    </row>
    <row r="940551" spans="63:63" x14ac:dyDescent="0.25">
      <c r="BK940551" s="2311"/>
    </row>
    <row r="940575" spans="63:63" x14ac:dyDescent="0.25">
      <c r="BK940575" s="2315"/>
    </row>
    <row r="940576" spans="63:63" x14ac:dyDescent="0.25">
      <c r="BK940576" s="2311"/>
    </row>
    <row r="940600" spans="63:63" x14ac:dyDescent="0.25">
      <c r="BK940600" s="2315"/>
    </row>
    <row r="940601" spans="63:63" x14ac:dyDescent="0.25">
      <c r="BK940601" s="2311"/>
    </row>
    <row r="940625" spans="63:63" x14ac:dyDescent="0.25">
      <c r="BK940625" s="2315"/>
    </row>
    <row r="940626" spans="63:63" x14ac:dyDescent="0.25">
      <c r="BK940626" s="2311"/>
    </row>
    <row r="940650" spans="63:63" x14ac:dyDescent="0.25">
      <c r="BK940650" s="2315"/>
    </row>
    <row r="940651" spans="63:63" x14ac:dyDescent="0.25">
      <c r="BK940651" s="2311"/>
    </row>
    <row r="940675" spans="63:63" x14ac:dyDescent="0.25">
      <c r="BK940675" s="2315"/>
    </row>
    <row r="940676" spans="63:63" x14ac:dyDescent="0.25">
      <c r="BK940676" s="2311"/>
    </row>
    <row r="940700" spans="63:63" x14ac:dyDescent="0.25">
      <c r="BK940700" s="2315"/>
    </row>
    <row r="940701" spans="63:63" x14ac:dyDescent="0.25">
      <c r="BK940701" s="2311"/>
    </row>
    <row r="940725" spans="63:63" x14ac:dyDescent="0.25">
      <c r="BK940725" s="2315"/>
    </row>
    <row r="940726" spans="63:63" x14ac:dyDescent="0.25">
      <c r="BK940726" s="2311"/>
    </row>
    <row r="940750" spans="63:63" x14ac:dyDescent="0.25">
      <c r="BK940750" s="2315"/>
    </row>
    <row r="940751" spans="63:63" x14ac:dyDescent="0.25">
      <c r="BK940751" s="2311"/>
    </row>
    <row r="940775" spans="63:63" x14ac:dyDescent="0.25">
      <c r="BK940775" s="2315"/>
    </row>
    <row r="940776" spans="63:63" x14ac:dyDescent="0.25">
      <c r="BK940776" s="2311"/>
    </row>
    <row r="940800" spans="63:63" x14ac:dyDescent="0.25">
      <c r="BK940800" s="2315"/>
    </row>
    <row r="940801" spans="63:63" x14ac:dyDescent="0.25">
      <c r="BK940801" s="2311"/>
    </row>
    <row r="940825" spans="63:63" x14ac:dyDescent="0.25">
      <c r="BK940825" s="2315"/>
    </row>
    <row r="940826" spans="63:63" x14ac:dyDescent="0.25">
      <c r="BK940826" s="2311"/>
    </row>
    <row r="940850" spans="63:63" x14ac:dyDescent="0.25">
      <c r="BK940850" s="2315"/>
    </row>
    <row r="940851" spans="63:63" x14ac:dyDescent="0.25">
      <c r="BK940851" s="2311"/>
    </row>
    <row r="940875" spans="63:63" x14ac:dyDescent="0.25">
      <c r="BK940875" s="2315"/>
    </row>
    <row r="940876" spans="63:63" x14ac:dyDescent="0.25">
      <c r="BK940876" s="2311"/>
    </row>
    <row r="940900" spans="63:63" x14ac:dyDescent="0.25">
      <c r="BK940900" s="2315"/>
    </row>
    <row r="940901" spans="63:63" x14ac:dyDescent="0.25">
      <c r="BK940901" s="2311"/>
    </row>
    <row r="940925" spans="63:63" x14ac:dyDescent="0.25">
      <c r="BK940925" s="2315"/>
    </row>
    <row r="940926" spans="63:63" x14ac:dyDescent="0.25">
      <c r="BK940926" s="2311"/>
    </row>
    <row r="940950" spans="63:63" x14ac:dyDescent="0.25">
      <c r="BK940950" s="2315"/>
    </row>
    <row r="940951" spans="63:63" x14ac:dyDescent="0.25">
      <c r="BK940951" s="2311"/>
    </row>
    <row r="940975" spans="63:63" x14ac:dyDescent="0.25">
      <c r="BK940975" s="2315"/>
    </row>
    <row r="940976" spans="63:63" x14ac:dyDescent="0.25">
      <c r="BK940976" s="2311"/>
    </row>
    <row r="941000" spans="63:63" x14ac:dyDescent="0.25">
      <c r="BK941000" s="2315"/>
    </row>
    <row r="941001" spans="63:63" x14ac:dyDescent="0.25">
      <c r="BK941001" s="2311"/>
    </row>
    <row r="941025" spans="63:63" x14ac:dyDescent="0.25">
      <c r="BK941025" s="2315"/>
    </row>
    <row r="941026" spans="63:63" x14ac:dyDescent="0.25">
      <c r="BK941026" s="2311"/>
    </row>
    <row r="941050" spans="63:63" x14ac:dyDescent="0.25">
      <c r="BK941050" s="2315"/>
    </row>
    <row r="941051" spans="63:63" x14ac:dyDescent="0.25">
      <c r="BK941051" s="2311"/>
    </row>
    <row r="941075" spans="63:63" x14ac:dyDescent="0.25">
      <c r="BK941075" s="2315"/>
    </row>
    <row r="941076" spans="63:63" x14ac:dyDescent="0.25">
      <c r="BK941076" s="2311"/>
    </row>
    <row r="941100" spans="63:63" x14ac:dyDescent="0.25">
      <c r="BK941100" s="2315"/>
    </row>
    <row r="941101" spans="63:63" x14ac:dyDescent="0.25">
      <c r="BK941101" s="2311"/>
    </row>
    <row r="941125" spans="63:63" x14ac:dyDescent="0.25">
      <c r="BK941125" s="2315"/>
    </row>
    <row r="941126" spans="63:63" x14ac:dyDescent="0.25">
      <c r="BK941126" s="2311"/>
    </row>
    <row r="941150" spans="63:63" x14ac:dyDescent="0.25">
      <c r="BK941150" s="2315"/>
    </row>
    <row r="941151" spans="63:63" x14ac:dyDescent="0.25">
      <c r="BK941151" s="2311"/>
    </row>
    <row r="941175" spans="63:63" x14ac:dyDescent="0.25">
      <c r="BK941175" s="2315"/>
    </row>
    <row r="941176" spans="63:63" x14ac:dyDescent="0.25">
      <c r="BK941176" s="2311"/>
    </row>
    <row r="941200" spans="63:63" x14ac:dyDescent="0.25">
      <c r="BK941200" s="2315"/>
    </row>
    <row r="941201" spans="63:63" x14ac:dyDescent="0.25">
      <c r="BK941201" s="2311"/>
    </row>
    <row r="941225" spans="63:63" x14ac:dyDescent="0.25">
      <c r="BK941225" s="2315"/>
    </row>
    <row r="941226" spans="63:63" x14ac:dyDescent="0.25">
      <c r="BK941226" s="2311"/>
    </row>
    <row r="941250" spans="63:63" x14ac:dyDescent="0.25">
      <c r="BK941250" s="2315"/>
    </row>
    <row r="941251" spans="63:63" x14ac:dyDescent="0.25">
      <c r="BK941251" s="2311"/>
    </row>
    <row r="941275" spans="63:63" x14ac:dyDescent="0.25">
      <c r="BK941275" s="2315"/>
    </row>
    <row r="941276" spans="63:63" x14ac:dyDescent="0.25">
      <c r="BK941276" s="2311"/>
    </row>
    <row r="941300" spans="63:63" x14ac:dyDescent="0.25">
      <c r="BK941300" s="2315"/>
    </row>
    <row r="941301" spans="63:63" x14ac:dyDescent="0.25">
      <c r="BK941301" s="2311"/>
    </row>
    <row r="941325" spans="63:63" x14ac:dyDescent="0.25">
      <c r="BK941325" s="2315"/>
    </row>
    <row r="941326" spans="63:63" x14ac:dyDescent="0.25">
      <c r="BK941326" s="2311"/>
    </row>
    <row r="941350" spans="63:63" x14ac:dyDescent="0.25">
      <c r="BK941350" s="2315"/>
    </row>
    <row r="941351" spans="63:63" x14ac:dyDescent="0.25">
      <c r="BK941351" s="2311"/>
    </row>
    <row r="941375" spans="63:63" x14ac:dyDescent="0.25">
      <c r="BK941375" s="2315"/>
    </row>
    <row r="941376" spans="63:63" x14ac:dyDescent="0.25">
      <c r="BK941376" s="2311"/>
    </row>
    <row r="941400" spans="63:63" x14ac:dyDescent="0.25">
      <c r="BK941400" s="2315"/>
    </row>
    <row r="941401" spans="63:63" x14ac:dyDescent="0.25">
      <c r="BK941401" s="2311"/>
    </row>
    <row r="941425" spans="63:63" x14ac:dyDescent="0.25">
      <c r="BK941425" s="2315"/>
    </row>
    <row r="941426" spans="63:63" x14ac:dyDescent="0.25">
      <c r="BK941426" s="2311"/>
    </row>
    <row r="941450" spans="63:63" x14ac:dyDescent="0.25">
      <c r="BK941450" s="2315"/>
    </row>
    <row r="941451" spans="63:63" x14ac:dyDescent="0.25">
      <c r="BK941451" s="2311"/>
    </row>
    <row r="941475" spans="63:63" x14ac:dyDescent="0.25">
      <c r="BK941475" s="2315"/>
    </row>
    <row r="941476" spans="63:63" x14ac:dyDescent="0.25">
      <c r="BK941476" s="2311"/>
    </row>
    <row r="941500" spans="63:63" x14ac:dyDescent="0.25">
      <c r="BK941500" s="2315"/>
    </row>
    <row r="941501" spans="63:63" x14ac:dyDescent="0.25">
      <c r="BK941501" s="2311"/>
    </row>
    <row r="941525" spans="63:63" x14ac:dyDescent="0.25">
      <c r="BK941525" s="2315"/>
    </row>
    <row r="941526" spans="63:63" x14ac:dyDescent="0.25">
      <c r="BK941526" s="2311"/>
    </row>
    <row r="941550" spans="63:63" x14ac:dyDescent="0.25">
      <c r="BK941550" s="2315"/>
    </row>
    <row r="941551" spans="63:63" x14ac:dyDescent="0.25">
      <c r="BK941551" s="2311"/>
    </row>
    <row r="941575" spans="63:63" x14ac:dyDescent="0.25">
      <c r="BK941575" s="2315"/>
    </row>
    <row r="941576" spans="63:63" x14ac:dyDescent="0.25">
      <c r="BK941576" s="2311"/>
    </row>
    <row r="941600" spans="63:63" x14ac:dyDescent="0.25">
      <c r="BK941600" s="2315"/>
    </row>
    <row r="941601" spans="63:63" x14ac:dyDescent="0.25">
      <c r="BK941601" s="2311"/>
    </row>
    <row r="941625" spans="63:63" x14ac:dyDescent="0.25">
      <c r="BK941625" s="2315"/>
    </row>
    <row r="941626" spans="63:63" x14ac:dyDescent="0.25">
      <c r="BK941626" s="2311"/>
    </row>
    <row r="941650" spans="63:63" x14ac:dyDescent="0.25">
      <c r="BK941650" s="2315"/>
    </row>
    <row r="941651" spans="63:63" x14ac:dyDescent="0.25">
      <c r="BK941651" s="2311"/>
    </row>
    <row r="941675" spans="63:63" x14ac:dyDescent="0.25">
      <c r="BK941675" s="2315"/>
    </row>
    <row r="941676" spans="63:63" x14ac:dyDescent="0.25">
      <c r="BK941676" s="2311"/>
    </row>
    <row r="941700" spans="63:63" x14ac:dyDescent="0.25">
      <c r="BK941700" s="2315"/>
    </row>
    <row r="941701" spans="63:63" x14ac:dyDescent="0.25">
      <c r="BK941701" s="2311"/>
    </row>
    <row r="941725" spans="63:63" x14ac:dyDescent="0.25">
      <c r="BK941725" s="2315"/>
    </row>
    <row r="941726" spans="63:63" x14ac:dyDescent="0.25">
      <c r="BK941726" s="2311"/>
    </row>
    <row r="941750" spans="63:63" x14ac:dyDescent="0.25">
      <c r="BK941750" s="2315"/>
    </row>
    <row r="941751" spans="63:63" x14ac:dyDescent="0.25">
      <c r="BK941751" s="2311"/>
    </row>
    <row r="941775" spans="63:63" x14ac:dyDescent="0.25">
      <c r="BK941775" s="2315"/>
    </row>
    <row r="941776" spans="63:63" x14ac:dyDescent="0.25">
      <c r="BK941776" s="2311"/>
    </row>
    <row r="941800" spans="63:63" x14ac:dyDescent="0.25">
      <c r="BK941800" s="2315"/>
    </row>
    <row r="941801" spans="63:63" x14ac:dyDescent="0.25">
      <c r="BK941801" s="2311"/>
    </row>
    <row r="941825" spans="63:63" x14ac:dyDescent="0.25">
      <c r="BK941825" s="2315"/>
    </row>
    <row r="941826" spans="63:63" x14ac:dyDescent="0.25">
      <c r="BK941826" s="2311"/>
    </row>
    <row r="941850" spans="63:63" x14ac:dyDescent="0.25">
      <c r="BK941850" s="2315"/>
    </row>
    <row r="941851" spans="63:63" x14ac:dyDescent="0.25">
      <c r="BK941851" s="2311"/>
    </row>
    <row r="941875" spans="63:63" x14ac:dyDescent="0.25">
      <c r="BK941875" s="2315"/>
    </row>
    <row r="941876" spans="63:63" x14ac:dyDescent="0.25">
      <c r="BK941876" s="2311"/>
    </row>
    <row r="941900" spans="63:63" x14ac:dyDescent="0.25">
      <c r="BK941900" s="2315"/>
    </row>
    <row r="941901" spans="63:63" x14ac:dyDescent="0.25">
      <c r="BK941901" s="2311"/>
    </row>
    <row r="941925" spans="63:63" x14ac:dyDescent="0.25">
      <c r="BK941925" s="2315"/>
    </row>
    <row r="941926" spans="63:63" x14ac:dyDescent="0.25">
      <c r="BK941926" s="2311"/>
    </row>
    <row r="941950" spans="63:63" x14ac:dyDescent="0.25">
      <c r="BK941950" s="2315"/>
    </row>
    <row r="941951" spans="63:63" x14ac:dyDescent="0.25">
      <c r="BK941951" s="2311"/>
    </row>
    <row r="941975" spans="63:63" x14ac:dyDescent="0.25">
      <c r="BK941975" s="2315"/>
    </row>
    <row r="941976" spans="63:63" x14ac:dyDescent="0.25">
      <c r="BK941976" s="2311"/>
    </row>
    <row r="942000" spans="63:63" x14ac:dyDescent="0.25">
      <c r="BK942000" s="2315"/>
    </row>
    <row r="942001" spans="63:63" x14ac:dyDescent="0.25">
      <c r="BK942001" s="2311"/>
    </row>
    <row r="942025" spans="63:63" x14ac:dyDescent="0.25">
      <c r="BK942025" s="2315"/>
    </row>
    <row r="942026" spans="63:63" x14ac:dyDescent="0.25">
      <c r="BK942026" s="2311"/>
    </row>
    <row r="942050" spans="63:63" x14ac:dyDescent="0.25">
      <c r="BK942050" s="2315"/>
    </row>
    <row r="942051" spans="63:63" x14ac:dyDescent="0.25">
      <c r="BK942051" s="2311"/>
    </row>
    <row r="942075" spans="63:63" x14ac:dyDescent="0.25">
      <c r="BK942075" s="2315"/>
    </row>
    <row r="942076" spans="63:63" x14ac:dyDescent="0.25">
      <c r="BK942076" s="2311"/>
    </row>
    <row r="942100" spans="63:63" x14ac:dyDescent="0.25">
      <c r="BK942100" s="2315"/>
    </row>
    <row r="942101" spans="63:63" x14ac:dyDescent="0.25">
      <c r="BK942101" s="2311"/>
    </row>
    <row r="942125" spans="63:63" x14ac:dyDescent="0.25">
      <c r="BK942125" s="2315"/>
    </row>
    <row r="942126" spans="63:63" x14ac:dyDescent="0.25">
      <c r="BK942126" s="2311"/>
    </row>
    <row r="942150" spans="63:63" x14ac:dyDescent="0.25">
      <c r="BK942150" s="2315"/>
    </row>
    <row r="942151" spans="63:63" x14ac:dyDescent="0.25">
      <c r="BK942151" s="2311"/>
    </row>
    <row r="942175" spans="63:63" x14ac:dyDescent="0.25">
      <c r="BK942175" s="2315"/>
    </row>
    <row r="942176" spans="63:63" x14ac:dyDescent="0.25">
      <c r="BK942176" s="2311"/>
    </row>
    <row r="942200" spans="63:63" x14ac:dyDescent="0.25">
      <c r="BK942200" s="2315"/>
    </row>
    <row r="942201" spans="63:63" x14ac:dyDescent="0.25">
      <c r="BK942201" s="2311"/>
    </row>
    <row r="942225" spans="63:63" x14ac:dyDescent="0.25">
      <c r="BK942225" s="2315"/>
    </row>
    <row r="942226" spans="63:63" x14ac:dyDescent="0.25">
      <c r="BK942226" s="2311"/>
    </row>
    <row r="942250" spans="63:63" x14ac:dyDescent="0.25">
      <c r="BK942250" s="2315"/>
    </row>
    <row r="942251" spans="63:63" x14ac:dyDescent="0.25">
      <c r="BK942251" s="2311"/>
    </row>
    <row r="942275" spans="63:63" x14ac:dyDescent="0.25">
      <c r="BK942275" s="2315"/>
    </row>
    <row r="942276" spans="63:63" x14ac:dyDescent="0.25">
      <c r="BK942276" s="2311"/>
    </row>
    <row r="942300" spans="63:63" x14ac:dyDescent="0.25">
      <c r="BK942300" s="2315"/>
    </row>
    <row r="942301" spans="63:63" x14ac:dyDescent="0.25">
      <c r="BK942301" s="2311"/>
    </row>
    <row r="942325" spans="63:63" x14ac:dyDescent="0.25">
      <c r="BK942325" s="2315"/>
    </row>
    <row r="942326" spans="63:63" x14ac:dyDescent="0.25">
      <c r="BK942326" s="2311"/>
    </row>
    <row r="942350" spans="63:63" x14ac:dyDescent="0.25">
      <c r="BK942350" s="2315"/>
    </row>
    <row r="942351" spans="63:63" x14ac:dyDescent="0.25">
      <c r="BK942351" s="2311"/>
    </row>
    <row r="942375" spans="63:63" x14ac:dyDescent="0.25">
      <c r="BK942375" s="2315"/>
    </row>
    <row r="942376" spans="63:63" x14ac:dyDescent="0.25">
      <c r="BK942376" s="2311"/>
    </row>
    <row r="942400" spans="63:63" x14ac:dyDescent="0.25">
      <c r="BK942400" s="2315"/>
    </row>
    <row r="942401" spans="63:63" x14ac:dyDescent="0.25">
      <c r="BK942401" s="2311"/>
    </row>
    <row r="942425" spans="63:63" x14ac:dyDescent="0.25">
      <c r="BK942425" s="2315"/>
    </row>
    <row r="942426" spans="63:63" x14ac:dyDescent="0.25">
      <c r="BK942426" s="2311"/>
    </row>
    <row r="942450" spans="63:63" x14ac:dyDescent="0.25">
      <c r="BK942450" s="2315"/>
    </row>
    <row r="942451" spans="63:63" x14ac:dyDescent="0.25">
      <c r="BK942451" s="2311"/>
    </row>
    <row r="942475" spans="63:63" x14ac:dyDescent="0.25">
      <c r="BK942475" s="2315"/>
    </row>
    <row r="942476" spans="63:63" x14ac:dyDescent="0.25">
      <c r="BK942476" s="2311"/>
    </row>
    <row r="942500" spans="63:63" x14ac:dyDescent="0.25">
      <c r="BK942500" s="2315"/>
    </row>
    <row r="942501" spans="63:63" x14ac:dyDescent="0.25">
      <c r="BK942501" s="2311"/>
    </row>
    <row r="942525" spans="63:63" x14ac:dyDescent="0.25">
      <c r="BK942525" s="2315"/>
    </row>
    <row r="942526" spans="63:63" x14ac:dyDescent="0.25">
      <c r="BK942526" s="2311"/>
    </row>
    <row r="942550" spans="63:63" x14ac:dyDescent="0.25">
      <c r="BK942550" s="2315"/>
    </row>
    <row r="942551" spans="63:63" x14ac:dyDescent="0.25">
      <c r="BK942551" s="2311"/>
    </row>
    <row r="942575" spans="63:63" x14ac:dyDescent="0.25">
      <c r="BK942575" s="2315"/>
    </row>
    <row r="942576" spans="63:63" x14ac:dyDescent="0.25">
      <c r="BK942576" s="2311"/>
    </row>
    <row r="942600" spans="63:63" x14ac:dyDescent="0.25">
      <c r="BK942600" s="2315"/>
    </row>
    <row r="942601" spans="63:63" x14ac:dyDescent="0.25">
      <c r="BK942601" s="2311"/>
    </row>
    <row r="942625" spans="63:63" x14ac:dyDescent="0.25">
      <c r="BK942625" s="2315"/>
    </row>
    <row r="942626" spans="63:63" x14ac:dyDescent="0.25">
      <c r="BK942626" s="2311"/>
    </row>
    <row r="942650" spans="63:63" x14ac:dyDescent="0.25">
      <c r="BK942650" s="2315"/>
    </row>
    <row r="942651" spans="63:63" x14ac:dyDescent="0.25">
      <c r="BK942651" s="2311"/>
    </row>
    <row r="942675" spans="63:63" x14ac:dyDescent="0.25">
      <c r="BK942675" s="2315"/>
    </row>
    <row r="942676" spans="63:63" x14ac:dyDescent="0.25">
      <c r="BK942676" s="2311"/>
    </row>
    <row r="942700" spans="63:63" x14ac:dyDescent="0.25">
      <c r="BK942700" s="2315"/>
    </row>
    <row r="942701" spans="63:63" x14ac:dyDescent="0.25">
      <c r="BK942701" s="2311"/>
    </row>
    <row r="942725" spans="63:63" x14ac:dyDescent="0.25">
      <c r="BK942725" s="2315"/>
    </row>
    <row r="942726" spans="63:63" x14ac:dyDescent="0.25">
      <c r="BK942726" s="2311"/>
    </row>
    <row r="942750" spans="63:63" x14ac:dyDescent="0.25">
      <c r="BK942750" s="2315"/>
    </row>
    <row r="942751" spans="63:63" x14ac:dyDescent="0.25">
      <c r="BK942751" s="2311"/>
    </row>
    <row r="942775" spans="63:63" x14ac:dyDescent="0.25">
      <c r="BK942775" s="2315"/>
    </row>
    <row r="942776" spans="63:63" x14ac:dyDescent="0.25">
      <c r="BK942776" s="2311"/>
    </row>
    <row r="942800" spans="63:63" x14ac:dyDescent="0.25">
      <c r="BK942800" s="2315"/>
    </row>
    <row r="942801" spans="63:63" x14ac:dyDescent="0.25">
      <c r="BK942801" s="2311"/>
    </row>
    <row r="942825" spans="63:63" x14ac:dyDescent="0.25">
      <c r="BK942825" s="2315"/>
    </row>
    <row r="942826" spans="63:63" x14ac:dyDescent="0.25">
      <c r="BK942826" s="2311"/>
    </row>
    <row r="942850" spans="63:63" x14ac:dyDescent="0.25">
      <c r="BK942850" s="2315"/>
    </row>
    <row r="942851" spans="63:63" x14ac:dyDescent="0.25">
      <c r="BK942851" s="2311"/>
    </row>
    <row r="942875" spans="63:63" x14ac:dyDescent="0.25">
      <c r="BK942875" s="2315"/>
    </row>
    <row r="942876" spans="63:63" x14ac:dyDescent="0.25">
      <c r="BK942876" s="2311"/>
    </row>
    <row r="942900" spans="63:63" x14ac:dyDescent="0.25">
      <c r="BK942900" s="2315"/>
    </row>
    <row r="942901" spans="63:63" x14ac:dyDescent="0.25">
      <c r="BK942901" s="2311"/>
    </row>
    <row r="942925" spans="63:63" x14ac:dyDescent="0.25">
      <c r="BK942925" s="2315"/>
    </row>
    <row r="942926" spans="63:63" x14ac:dyDescent="0.25">
      <c r="BK942926" s="2311"/>
    </row>
    <row r="942950" spans="63:63" x14ac:dyDescent="0.25">
      <c r="BK942950" s="2315"/>
    </row>
    <row r="942951" spans="63:63" x14ac:dyDescent="0.25">
      <c r="BK942951" s="2311"/>
    </row>
    <row r="942975" spans="63:63" x14ac:dyDescent="0.25">
      <c r="BK942975" s="2315"/>
    </row>
    <row r="942976" spans="63:63" x14ac:dyDescent="0.25">
      <c r="BK942976" s="2311"/>
    </row>
    <row r="943000" spans="63:63" x14ac:dyDescent="0.25">
      <c r="BK943000" s="2315"/>
    </row>
    <row r="943001" spans="63:63" x14ac:dyDescent="0.25">
      <c r="BK943001" s="2311"/>
    </row>
    <row r="943025" spans="63:63" x14ac:dyDescent="0.25">
      <c r="BK943025" s="2315"/>
    </row>
    <row r="943026" spans="63:63" x14ac:dyDescent="0.25">
      <c r="BK943026" s="2311"/>
    </row>
    <row r="943050" spans="63:63" x14ac:dyDescent="0.25">
      <c r="BK943050" s="2315"/>
    </row>
    <row r="943051" spans="63:63" x14ac:dyDescent="0.25">
      <c r="BK943051" s="2311"/>
    </row>
    <row r="943075" spans="63:63" x14ac:dyDescent="0.25">
      <c r="BK943075" s="2315"/>
    </row>
    <row r="943076" spans="63:63" x14ac:dyDescent="0.25">
      <c r="BK943076" s="2311"/>
    </row>
    <row r="943100" spans="63:63" x14ac:dyDescent="0.25">
      <c r="BK943100" s="2315"/>
    </row>
    <row r="943101" spans="63:63" x14ac:dyDescent="0.25">
      <c r="BK943101" s="2311"/>
    </row>
    <row r="943125" spans="63:63" x14ac:dyDescent="0.25">
      <c r="BK943125" s="2315"/>
    </row>
    <row r="943126" spans="63:63" x14ac:dyDescent="0.25">
      <c r="BK943126" s="2311"/>
    </row>
    <row r="943150" spans="63:63" x14ac:dyDescent="0.25">
      <c r="BK943150" s="2315"/>
    </row>
    <row r="943151" spans="63:63" x14ac:dyDescent="0.25">
      <c r="BK943151" s="2311"/>
    </row>
    <row r="943175" spans="63:63" x14ac:dyDescent="0.25">
      <c r="BK943175" s="2315"/>
    </row>
    <row r="943176" spans="63:63" x14ac:dyDescent="0.25">
      <c r="BK943176" s="2311"/>
    </row>
    <row r="943200" spans="63:63" x14ac:dyDescent="0.25">
      <c r="BK943200" s="2315"/>
    </row>
    <row r="943201" spans="63:63" x14ac:dyDescent="0.25">
      <c r="BK943201" s="2311"/>
    </row>
    <row r="943225" spans="63:63" x14ac:dyDescent="0.25">
      <c r="BK943225" s="2315"/>
    </row>
    <row r="943226" spans="63:63" x14ac:dyDescent="0.25">
      <c r="BK943226" s="2311"/>
    </row>
    <row r="943250" spans="63:63" x14ac:dyDescent="0.25">
      <c r="BK943250" s="2315"/>
    </row>
    <row r="943251" spans="63:63" x14ac:dyDescent="0.25">
      <c r="BK943251" s="2311"/>
    </row>
    <row r="943275" spans="63:63" x14ac:dyDescent="0.25">
      <c r="BK943275" s="2315"/>
    </row>
    <row r="943276" spans="63:63" x14ac:dyDescent="0.25">
      <c r="BK943276" s="2311"/>
    </row>
    <row r="943300" spans="63:63" x14ac:dyDescent="0.25">
      <c r="BK943300" s="2315"/>
    </row>
    <row r="943301" spans="63:63" x14ac:dyDescent="0.25">
      <c r="BK943301" s="2311"/>
    </row>
    <row r="943325" spans="63:63" x14ac:dyDescent="0.25">
      <c r="BK943325" s="2315"/>
    </row>
    <row r="943326" spans="63:63" x14ac:dyDescent="0.25">
      <c r="BK943326" s="2311"/>
    </row>
    <row r="943350" spans="63:63" x14ac:dyDescent="0.25">
      <c r="BK943350" s="2315"/>
    </row>
    <row r="943351" spans="63:63" x14ac:dyDescent="0.25">
      <c r="BK943351" s="2311"/>
    </row>
    <row r="943375" spans="63:63" x14ac:dyDescent="0.25">
      <c r="BK943375" s="2315"/>
    </row>
    <row r="943376" spans="63:63" x14ac:dyDescent="0.25">
      <c r="BK943376" s="2311"/>
    </row>
    <row r="943400" spans="63:63" x14ac:dyDescent="0.25">
      <c r="BK943400" s="2315"/>
    </row>
    <row r="943401" spans="63:63" x14ac:dyDescent="0.25">
      <c r="BK943401" s="2311"/>
    </row>
    <row r="943425" spans="63:63" x14ac:dyDescent="0.25">
      <c r="BK943425" s="2315"/>
    </row>
    <row r="943426" spans="63:63" x14ac:dyDescent="0.25">
      <c r="BK943426" s="2311"/>
    </row>
    <row r="943450" spans="63:63" x14ac:dyDescent="0.25">
      <c r="BK943450" s="2315"/>
    </row>
    <row r="943451" spans="63:63" x14ac:dyDescent="0.25">
      <c r="BK943451" s="2311"/>
    </row>
    <row r="943475" spans="63:63" x14ac:dyDescent="0.25">
      <c r="BK943475" s="2315"/>
    </row>
    <row r="943476" spans="63:63" x14ac:dyDescent="0.25">
      <c r="BK943476" s="2311"/>
    </row>
    <row r="943500" spans="63:63" x14ac:dyDescent="0.25">
      <c r="BK943500" s="2315"/>
    </row>
    <row r="943501" spans="63:63" x14ac:dyDescent="0.25">
      <c r="BK943501" s="2311"/>
    </row>
    <row r="943525" spans="63:63" x14ac:dyDescent="0.25">
      <c r="BK943525" s="2315"/>
    </row>
    <row r="943526" spans="63:63" x14ac:dyDescent="0.25">
      <c r="BK943526" s="2311"/>
    </row>
    <row r="943550" spans="63:63" x14ac:dyDescent="0.25">
      <c r="BK943550" s="2315"/>
    </row>
    <row r="943551" spans="63:63" x14ac:dyDescent="0.25">
      <c r="BK943551" s="2311"/>
    </row>
    <row r="943575" spans="63:63" x14ac:dyDescent="0.25">
      <c r="BK943575" s="2315"/>
    </row>
    <row r="943576" spans="63:63" x14ac:dyDescent="0.25">
      <c r="BK943576" s="2311"/>
    </row>
    <row r="943600" spans="63:63" x14ac:dyDescent="0.25">
      <c r="BK943600" s="2315"/>
    </row>
    <row r="943601" spans="63:63" x14ac:dyDescent="0.25">
      <c r="BK943601" s="2311"/>
    </row>
    <row r="943625" spans="63:63" x14ac:dyDescent="0.25">
      <c r="BK943625" s="2315"/>
    </row>
    <row r="943626" spans="63:63" x14ac:dyDescent="0.25">
      <c r="BK943626" s="2311"/>
    </row>
    <row r="943650" spans="63:63" x14ac:dyDescent="0.25">
      <c r="BK943650" s="2315"/>
    </row>
    <row r="943651" spans="63:63" x14ac:dyDescent="0.25">
      <c r="BK943651" s="2311"/>
    </row>
    <row r="943675" spans="63:63" x14ac:dyDescent="0.25">
      <c r="BK943675" s="2315"/>
    </row>
    <row r="943676" spans="63:63" x14ac:dyDescent="0.25">
      <c r="BK943676" s="2311"/>
    </row>
    <row r="943700" spans="63:63" x14ac:dyDescent="0.25">
      <c r="BK943700" s="2315"/>
    </row>
    <row r="943701" spans="63:63" x14ac:dyDescent="0.25">
      <c r="BK943701" s="2311"/>
    </row>
    <row r="943725" spans="63:63" x14ac:dyDescent="0.25">
      <c r="BK943725" s="2315"/>
    </row>
    <row r="943726" spans="63:63" x14ac:dyDescent="0.25">
      <c r="BK943726" s="2311"/>
    </row>
    <row r="943750" spans="63:63" x14ac:dyDescent="0.25">
      <c r="BK943750" s="2315"/>
    </row>
    <row r="943751" spans="63:63" x14ac:dyDescent="0.25">
      <c r="BK943751" s="2311"/>
    </row>
    <row r="943775" spans="63:63" x14ac:dyDescent="0.25">
      <c r="BK943775" s="2315"/>
    </row>
    <row r="943776" spans="63:63" x14ac:dyDescent="0.25">
      <c r="BK943776" s="2311"/>
    </row>
    <row r="943800" spans="63:63" x14ac:dyDescent="0.25">
      <c r="BK943800" s="2315"/>
    </row>
    <row r="943801" spans="63:63" x14ac:dyDescent="0.25">
      <c r="BK943801" s="2311"/>
    </row>
    <row r="943825" spans="63:63" x14ac:dyDescent="0.25">
      <c r="BK943825" s="2315"/>
    </row>
    <row r="943826" spans="63:63" x14ac:dyDescent="0.25">
      <c r="BK943826" s="2311"/>
    </row>
    <row r="943850" spans="63:63" x14ac:dyDescent="0.25">
      <c r="BK943850" s="2315"/>
    </row>
    <row r="943851" spans="63:63" x14ac:dyDescent="0.25">
      <c r="BK943851" s="2311"/>
    </row>
    <row r="943875" spans="63:63" x14ac:dyDescent="0.25">
      <c r="BK943875" s="2315"/>
    </row>
    <row r="943876" spans="63:63" x14ac:dyDescent="0.25">
      <c r="BK943876" s="2311"/>
    </row>
    <row r="943900" spans="63:63" x14ac:dyDescent="0.25">
      <c r="BK943900" s="2315"/>
    </row>
    <row r="943901" spans="63:63" x14ac:dyDescent="0.25">
      <c r="BK943901" s="2311"/>
    </row>
    <row r="943925" spans="63:63" x14ac:dyDescent="0.25">
      <c r="BK943925" s="2315"/>
    </row>
    <row r="943926" spans="63:63" x14ac:dyDescent="0.25">
      <c r="BK943926" s="2311"/>
    </row>
    <row r="943950" spans="63:63" x14ac:dyDescent="0.25">
      <c r="BK943950" s="2315"/>
    </row>
    <row r="943951" spans="63:63" x14ac:dyDescent="0.25">
      <c r="BK943951" s="2311"/>
    </row>
    <row r="943975" spans="63:63" x14ac:dyDescent="0.25">
      <c r="BK943975" s="2315"/>
    </row>
    <row r="943976" spans="63:63" x14ac:dyDescent="0.25">
      <c r="BK943976" s="2311"/>
    </row>
    <row r="944000" spans="63:63" x14ac:dyDescent="0.25">
      <c r="BK944000" s="2315"/>
    </row>
    <row r="944001" spans="63:63" x14ac:dyDescent="0.25">
      <c r="BK944001" s="2311"/>
    </row>
    <row r="944025" spans="63:63" x14ac:dyDescent="0.25">
      <c r="BK944025" s="2315"/>
    </row>
    <row r="944026" spans="63:63" x14ac:dyDescent="0.25">
      <c r="BK944026" s="2311"/>
    </row>
    <row r="944050" spans="63:63" x14ac:dyDescent="0.25">
      <c r="BK944050" s="2315"/>
    </row>
    <row r="944051" spans="63:63" x14ac:dyDescent="0.25">
      <c r="BK944051" s="2311"/>
    </row>
    <row r="944075" spans="63:63" x14ac:dyDescent="0.25">
      <c r="BK944075" s="2315"/>
    </row>
    <row r="944076" spans="63:63" x14ac:dyDescent="0.25">
      <c r="BK944076" s="2311"/>
    </row>
    <row r="944100" spans="63:63" x14ac:dyDescent="0.25">
      <c r="BK944100" s="2315"/>
    </row>
    <row r="944101" spans="63:63" x14ac:dyDescent="0.25">
      <c r="BK944101" s="2311"/>
    </row>
    <row r="944125" spans="63:63" x14ac:dyDescent="0.25">
      <c r="BK944125" s="2315"/>
    </row>
    <row r="944126" spans="63:63" x14ac:dyDescent="0.25">
      <c r="BK944126" s="2311"/>
    </row>
    <row r="944150" spans="63:63" x14ac:dyDescent="0.25">
      <c r="BK944150" s="2315"/>
    </row>
    <row r="944151" spans="63:63" x14ac:dyDescent="0.25">
      <c r="BK944151" s="2311"/>
    </row>
    <row r="944175" spans="63:63" x14ac:dyDescent="0.25">
      <c r="BK944175" s="2315"/>
    </row>
    <row r="944176" spans="63:63" x14ac:dyDescent="0.25">
      <c r="BK944176" s="2311"/>
    </row>
    <row r="944200" spans="63:63" x14ac:dyDescent="0.25">
      <c r="BK944200" s="2315"/>
    </row>
    <row r="944201" spans="63:63" x14ac:dyDescent="0.25">
      <c r="BK944201" s="2311"/>
    </row>
    <row r="944225" spans="63:63" x14ac:dyDescent="0.25">
      <c r="BK944225" s="2315"/>
    </row>
    <row r="944226" spans="63:63" x14ac:dyDescent="0.25">
      <c r="BK944226" s="2311"/>
    </row>
    <row r="944250" spans="63:63" x14ac:dyDescent="0.25">
      <c r="BK944250" s="2315"/>
    </row>
    <row r="944251" spans="63:63" x14ac:dyDescent="0.25">
      <c r="BK944251" s="2311"/>
    </row>
    <row r="944275" spans="63:63" x14ac:dyDescent="0.25">
      <c r="BK944275" s="2315"/>
    </row>
    <row r="944276" spans="63:63" x14ac:dyDescent="0.25">
      <c r="BK944276" s="2311"/>
    </row>
    <row r="944300" spans="63:63" x14ac:dyDescent="0.25">
      <c r="BK944300" s="2315"/>
    </row>
    <row r="944301" spans="63:63" x14ac:dyDescent="0.25">
      <c r="BK944301" s="2311"/>
    </row>
    <row r="944325" spans="63:63" x14ac:dyDescent="0.25">
      <c r="BK944325" s="2315"/>
    </row>
    <row r="944326" spans="63:63" x14ac:dyDescent="0.25">
      <c r="BK944326" s="2311"/>
    </row>
    <row r="944350" spans="63:63" x14ac:dyDescent="0.25">
      <c r="BK944350" s="2315"/>
    </row>
    <row r="944351" spans="63:63" x14ac:dyDescent="0.25">
      <c r="BK944351" s="2311"/>
    </row>
    <row r="944375" spans="63:63" x14ac:dyDescent="0.25">
      <c r="BK944375" s="2315"/>
    </row>
    <row r="944376" spans="63:63" x14ac:dyDescent="0.25">
      <c r="BK944376" s="2311"/>
    </row>
    <row r="944400" spans="63:63" x14ac:dyDescent="0.25">
      <c r="BK944400" s="2315"/>
    </row>
    <row r="944401" spans="63:63" x14ac:dyDescent="0.25">
      <c r="BK944401" s="2311"/>
    </row>
    <row r="944425" spans="63:63" x14ac:dyDescent="0.25">
      <c r="BK944425" s="2315"/>
    </row>
    <row r="944426" spans="63:63" x14ac:dyDescent="0.25">
      <c r="BK944426" s="2311"/>
    </row>
    <row r="944450" spans="63:63" x14ac:dyDescent="0.25">
      <c r="BK944450" s="2315"/>
    </row>
    <row r="944451" spans="63:63" x14ac:dyDescent="0.25">
      <c r="BK944451" s="2311"/>
    </row>
    <row r="944475" spans="63:63" x14ac:dyDescent="0.25">
      <c r="BK944475" s="2315"/>
    </row>
    <row r="944476" spans="63:63" x14ac:dyDescent="0.25">
      <c r="BK944476" s="2311"/>
    </row>
    <row r="944500" spans="63:63" x14ac:dyDescent="0.25">
      <c r="BK944500" s="2315"/>
    </row>
    <row r="944501" spans="63:63" x14ac:dyDescent="0.25">
      <c r="BK944501" s="2311"/>
    </row>
    <row r="944525" spans="63:63" x14ac:dyDescent="0.25">
      <c r="BK944525" s="2315"/>
    </row>
    <row r="944526" spans="63:63" x14ac:dyDescent="0.25">
      <c r="BK944526" s="2311"/>
    </row>
    <row r="944550" spans="63:63" x14ac:dyDescent="0.25">
      <c r="BK944550" s="2315"/>
    </row>
    <row r="944551" spans="63:63" x14ac:dyDescent="0.25">
      <c r="BK944551" s="2311"/>
    </row>
    <row r="944575" spans="63:63" x14ac:dyDescent="0.25">
      <c r="BK944575" s="2315"/>
    </row>
    <row r="944576" spans="63:63" x14ac:dyDescent="0.25">
      <c r="BK944576" s="2311"/>
    </row>
    <row r="944600" spans="63:63" x14ac:dyDescent="0.25">
      <c r="BK944600" s="2315"/>
    </row>
    <row r="944601" spans="63:63" x14ac:dyDescent="0.25">
      <c r="BK944601" s="2311"/>
    </row>
    <row r="944625" spans="63:63" x14ac:dyDescent="0.25">
      <c r="BK944625" s="2315"/>
    </row>
    <row r="944626" spans="63:63" x14ac:dyDescent="0.25">
      <c r="BK944626" s="2311"/>
    </row>
    <row r="944650" spans="63:63" x14ac:dyDescent="0.25">
      <c r="BK944650" s="2315"/>
    </row>
    <row r="944651" spans="63:63" x14ac:dyDescent="0.25">
      <c r="BK944651" s="2311"/>
    </row>
    <row r="944675" spans="63:63" x14ac:dyDescent="0.25">
      <c r="BK944675" s="2315"/>
    </row>
    <row r="944676" spans="63:63" x14ac:dyDescent="0.25">
      <c r="BK944676" s="2311"/>
    </row>
    <row r="944700" spans="63:63" x14ac:dyDescent="0.25">
      <c r="BK944700" s="2315"/>
    </row>
    <row r="944701" spans="63:63" x14ac:dyDescent="0.25">
      <c r="BK944701" s="2311"/>
    </row>
    <row r="944725" spans="63:63" x14ac:dyDescent="0.25">
      <c r="BK944725" s="2315"/>
    </row>
    <row r="944726" spans="63:63" x14ac:dyDescent="0.25">
      <c r="BK944726" s="2311"/>
    </row>
    <row r="944750" spans="63:63" x14ac:dyDescent="0.25">
      <c r="BK944750" s="2315"/>
    </row>
    <row r="944751" spans="63:63" x14ac:dyDescent="0.25">
      <c r="BK944751" s="2311"/>
    </row>
    <row r="944775" spans="63:63" x14ac:dyDescent="0.25">
      <c r="BK944775" s="2315"/>
    </row>
    <row r="944776" spans="63:63" x14ac:dyDescent="0.25">
      <c r="BK944776" s="2311"/>
    </row>
    <row r="944800" spans="63:63" x14ac:dyDescent="0.25">
      <c r="BK944800" s="2315"/>
    </row>
    <row r="944801" spans="63:63" x14ac:dyDescent="0.25">
      <c r="BK944801" s="2311"/>
    </row>
    <row r="944825" spans="63:63" x14ac:dyDescent="0.25">
      <c r="BK944825" s="2315"/>
    </row>
    <row r="944826" spans="63:63" x14ac:dyDescent="0.25">
      <c r="BK944826" s="2311"/>
    </row>
    <row r="944850" spans="63:63" x14ac:dyDescent="0.25">
      <c r="BK944850" s="2315"/>
    </row>
    <row r="944851" spans="63:63" x14ac:dyDescent="0.25">
      <c r="BK944851" s="2311"/>
    </row>
    <row r="944875" spans="63:63" x14ac:dyDescent="0.25">
      <c r="BK944875" s="2315"/>
    </row>
    <row r="944876" spans="63:63" x14ac:dyDescent="0.25">
      <c r="BK944876" s="2311"/>
    </row>
    <row r="944900" spans="63:63" x14ac:dyDescent="0.25">
      <c r="BK944900" s="2315"/>
    </row>
    <row r="944901" spans="63:63" x14ac:dyDescent="0.25">
      <c r="BK944901" s="2311"/>
    </row>
    <row r="944925" spans="63:63" x14ac:dyDescent="0.25">
      <c r="BK944925" s="2315"/>
    </row>
    <row r="944926" spans="63:63" x14ac:dyDescent="0.25">
      <c r="BK944926" s="2311"/>
    </row>
    <row r="944950" spans="63:63" x14ac:dyDescent="0.25">
      <c r="BK944950" s="2315"/>
    </row>
    <row r="944951" spans="63:63" x14ac:dyDescent="0.25">
      <c r="BK944951" s="2311"/>
    </row>
    <row r="944975" spans="63:63" x14ac:dyDescent="0.25">
      <c r="BK944975" s="2315"/>
    </row>
    <row r="944976" spans="63:63" x14ac:dyDescent="0.25">
      <c r="BK944976" s="2311"/>
    </row>
    <row r="945000" spans="63:63" x14ac:dyDescent="0.25">
      <c r="BK945000" s="2315"/>
    </row>
    <row r="945001" spans="63:63" x14ac:dyDescent="0.25">
      <c r="BK945001" s="2311"/>
    </row>
    <row r="945025" spans="63:63" x14ac:dyDescent="0.25">
      <c r="BK945025" s="2315"/>
    </row>
    <row r="945026" spans="63:63" x14ac:dyDescent="0.25">
      <c r="BK945026" s="2311"/>
    </row>
    <row r="945050" spans="63:63" x14ac:dyDescent="0.25">
      <c r="BK945050" s="2315"/>
    </row>
    <row r="945051" spans="63:63" x14ac:dyDescent="0.25">
      <c r="BK945051" s="2311"/>
    </row>
    <row r="945075" spans="63:63" x14ac:dyDescent="0.25">
      <c r="BK945075" s="2315"/>
    </row>
    <row r="945076" spans="63:63" x14ac:dyDescent="0.25">
      <c r="BK945076" s="2311"/>
    </row>
    <row r="945100" spans="63:63" x14ac:dyDescent="0.25">
      <c r="BK945100" s="2315"/>
    </row>
    <row r="945101" spans="63:63" x14ac:dyDescent="0.25">
      <c r="BK945101" s="2311"/>
    </row>
    <row r="945125" spans="63:63" x14ac:dyDescent="0.25">
      <c r="BK945125" s="2315"/>
    </row>
    <row r="945126" spans="63:63" x14ac:dyDescent="0.25">
      <c r="BK945126" s="2311"/>
    </row>
    <row r="945150" spans="63:63" x14ac:dyDescent="0.25">
      <c r="BK945150" s="2315"/>
    </row>
    <row r="945151" spans="63:63" x14ac:dyDescent="0.25">
      <c r="BK945151" s="2311"/>
    </row>
    <row r="945175" spans="63:63" x14ac:dyDescent="0.25">
      <c r="BK945175" s="2315"/>
    </row>
    <row r="945176" spans="63:63" x14ac:dyDescent="0.25">
      <c r="BK945176" s="2311"/>
    </row>
    <row r="945200" spans="63:63" x14ac:dyDescent="0.25">
      <c r="BK945200" s="2315"/>
    </row>
    <row r="945201" spans="63:63" x14ac:dyDescent="0.25">
      <c r="BK945201" s="2311"/>
    </row>
    <row r="945225" spans="63:63" x14ac:dyDescent="0.25">
      <c r="BK945225" s="2315"/>
    </row>
    <row r="945226" spans="63:63" x14ac:dyDescent="0.25">
      <c r="BK945226" s="2311"/>
    </row>
    <row r="945250" spans="63:63" x14ac:dyDescent="0.25">
      <c r="BK945250" s="2315"/>
    </row>
    <row r="945251" spans="63:63" x14ac:dyDescent="0.25">
      <c r="BK945251" s="2311"/>
    </row>
    <row r="945275" spans="63:63" x14ac:dyDescent="0.25">
      <c r="BK945275" s="2315"/>
    </row>
    <row r="945276" spans="63:63" x14ac:dyDescent="0.25">
      <c r="BK945276" s="2311"/>
    </row>
    <row r="945300" spans="63:63" x14ac:dyDescent="0.25">
      <c r="BK945300" s="2315"/>
    </row>
    <row r="945301" spans="63:63" x14ac:dyDescent="0.25">
      <c r="BK945301" s="2311"/>
    </row>
    <row r="945325" spans="63:63" x14ac:dyDescent="0.25">
      <c r="BK945325" s="2315"/>
    </row>
    <row r="945326" spans="63:63" x14ac:dyDescent="0.25">
      <c r="BK945326" s="2311"/>
    </row>
    <row r="945350" spans="63:63" x14ac:dyDescent="0.25">
      <c r="BK945350" s="2315"/>
    </row>
    <row r="945351" spans="63:63" x14ac:dyDescent="0.25">
      <c r="BK945351" s="2311"/>
    </row>
    <row r="945375" spans="63:63" x14ac:dyDescent="0.25">
      <c r="BK945375" s="2315"/>
    </row>
    <row r="945376" spans="63:63" x14ac:dyDescent="0.25">
      <c r="BK945376" s="2311"/>
    </row>
    <row r="945400" spans="63:63" x14ac:dyDescent="0.25">
      <c r="BK945400" s="2315"/>
    </row>
    <row r="945401" spans="63:63" x14ac:dyDescent="0.25">
      <c r="BK945401" s="2311"/>
    </row>
    <row r="945425" spans="63:63" x14ac:dyDescent="0.25">
      <c r="BK945425" s="2315"/>
    </row>
    <row r="945426" spans="63:63" x14ac:dyDescent="0.25">
      <c r="BK945426" s="2311"/>
    </row>
    <row r="945450" spans="63:63" x14ac:dyDescent="0.25">
      <c r="BK945450" s="2315"/>
    </row>
    <row r="945451" spans="63:63" x14ac:dyDescent="0.25">
      <c r="BK945451" s="2311"/>
    </row>
    <row r="945475" spans="63:63" x14ac:dyDescent="0.25">
      <c r="BK945475" s="2315"/>
    </row>
    <row r="945476" spans="63:63" x14ac:dyDescent="0.25">
      <c r="BK945476" s="2311"/>
    </row>
    <row r="945500" spans="63:63" x14ac:dyDescent="0.25">
      <c r="BK945500" s="2315"/>
    </row>
    <row r="945501" spans="63:63" x14ac:dyDescent="0.25">
      <c r="BK945501" s="2311"/>
    </row>
    <row r="945525" spans="63:63" x14ac:dyDescent="0.25">
      <c r="BK945525" s="2315"/>
    </row>
    <row r="945526" spans="63:63" x14ac:dyDescent="0.25">
      <c r="BK945526" s="2311"/>
    </row>
    <row r="945550" spans="63:63" x14ac:dyDescent="0.25">
      <c r="BK945550" s="2315"/>
    </row>
    <row r="945551" spans="63:63" x14ac:dyDescent="0.25">
      <c r="BK945551" s="2311"/>
    </row>
    <row r="945575" spans="63:63" x14ac:dyDescent="0.25">
      <c r="BK945575" s="2315"/>
    </row>
    <row r="945576" spans="63:63" x14ac:dyDescent="0.25">
      <c r="BK945576" s="2311"/>
    </row>
    <row r="945600" spans="63:63" x14ac:dyDescent="0.25">
      <c r="BK945600" s="2315"/>
    </row>
    <row r="945601" spans="63:63" x14ac:dyDescent="0.25">
      <c r="BK945601" s="2311"/>
    </row>
    <row r="945625" spans="63:63" x14ac:dyDescent="0.25">
      <c r="BK945625" s="2315"/>
    </row>
    <row r="945626" spans="63:63" x14ac:dyDescent="0.25">
      <c r="BK945626" s="2311"/>
    </row>
    <row r="945650" spans="63:63" x14ac:dyDescent="0.25">
      <c r="BK945650" s="2315"/>
    </row>
    <row r="945651" spans="63:63" x14ac:dyDescent="0.25">
      <c r="BK945651" s="2311"/>
    </row>
    <row r="945675" spans="63:63" x14ac:dyDescent="0.25">
      <c r="BK945675" s="2315"/>
    </row>
    <row r="945676" spans="63:63" x14ac:dyDescent="0.25">
      <c r="BK945676" s="2311"/>
    </row>
    <row r="945700" spans="63:63" x14ac:dyDescent="0.25">
      <c r="BK945700" s="2315"/>
    </row>
    <row r="945701" spans="63:63" x14ac:dyDescent="0.25">
      <c r="BK945701" s="2311"/>
    </row>
    <row r="945725" spans="63:63" x14ac:dyDescent="0.25">
      <c r="BK945725" s="2315"/>
    </row>
    <row r="945726" spans="63:63" x14ac:dyDescent="0.25">
      <c r="BK945726" s="2311"/>
    </row>
    <row r="945750" spans="63:63" x14ac:dyDescent="0.25">
      <c r="BK945750" s="2315"/>
    </row>
    <row r="945751" spans="63:63" x14ac:dyDescent="0.25">
      <c r="BK945751" s="2311"/>
    </row>
    <row r="945775" spans="63:63" x14ac:dyDescent="0.25">
      <c r="BK945775" s="2315"/>
    </row>
    <row r="945776" spans="63:63" x14ac:dyDescent="0.25">
      <c r="BK945776" s="2311"/>
    </row>
    <row r="945800" spans="63:63" x14ac:dyDescent="0.25">
      <c r="BK945800" s="2315"/>
    </row>
    <row r="945801" spans="63:63" x14ac:dyDescent="0.25">
      <c r="BK945801" s="2311"/>
    </row>
    <row r="945825" spans="63:63" x14ac:dyDescent="0.25">
      <c r="BK945825" s="2315"/>
    </row>
    <row r="945826" spans="63:63" x14ac:dyDescent="0.25">
      <c r="BK945826" s="2311"/>
    </row>
    <row r="945850" spans="63:63" x14ac:dyDescent="0.25">
      <c r="BK945850" s="2315"/>
    </row>
    <row r="945851" spans="63:63" x14ac:dyDescent="0.25">
      <c r="BK945851" s="2311"/>
    </row>
    <row r="945875" spans="63:63" x14ac:dyDescent="0.25">
      <c r="BK945875" s="2315"/>
    </row>
    <row r="945876" spans="63:63" x14ac:dyDescent="0.25">
      <c r="BK945876" s="2311"/>
    </row>
    <row r="945900" spans="63:63" x14ac:dyDescent="0.25">
      <c r="BK945900" s="2315"/>
    </row>
    <row r="945901" spans="63:63" x14ac:dyDescent="0.25">
      <c r="BK945901" s="2311"/>
    </row>
    <row r="945925" spans="63:63" x14ac:dyDescent="0.25">
      <c r="BK945925" s="2315"/>
    </row>
    <row r="945926" spans="63:63" x14ac:dyDescent="0.25">
      <c r="BK945926" s="2311"/>
    </row>
    <row r="945950" spans="63:63" x14ac:dyDescent="0.25">
      <c r="BK945950" s="2315"/>
    </row>
    <row r="945951" spans="63:63" x14ac:dyDescent="0.25">
      <c r="BK945951" s="2311"/>
    </row>
    <row r="945975" spans="63:63" x14ac:dyDescent="0.25">
      <c r="BK945975" s="2315"/>
    </row>
    <row r="945976" spans="63:63" x14ac:dyDescent="0.25">
      <c r="BK945976" s="2311"/>
    </row>
    <row r="946000" spans="63:63" x14ac:dyDescent="0.25">
      <c r="BK946000" s="2315"/>
    </row>
    <row r="946001" spans="63:63" x14ac:dyDescent="0.25">
      <c r="BK946001" s="2311"/>
    </row>
    <row r="946025" spans="63:63" x14ac:dyDescent="0.25">
      <c r="BK946025" s="2315"/>
    </row>
    <row r="946026" spans="63:63" x14ac:dyDescent="0.25">
      <c r="BK946026" s="2311"/>
    </row>
    <row r="946050" spans="63:63" x14ac:dyDescent="0.25">
      <c r="BK946050" s="2315"/>
    </row>
    <row r="946051" spans="63:63" x14ac:dyDescent="0.25">
      <c r="BK946051" s="2311"/>
    </row>
    <row r="946075" spans="63:63" x14ac:dyDescent="0.25">
      <c r="BK946075" s="2315"/>
    </row>
    <row r="946076" spans="63:63" x14ac:dyDescent="0.25">
      <c r="BK946076" s="2311"/>
    </row>
    <row r="946100" spans="63:63" x14ac:dyDescent="0.25">
      <c r="BK946100" s="2315"/>
    </row>
    <row r="946101" spans="63:63" x14ac:dyDescent="0.25">
      <c r="BK946101" s="2311"/>
    </row>
    <row r="946125" spans="63:63" x14ac:dyDescent="0.25">
      <c r="BK946125" s="2315"/>
    </row>
    <row r="946126" spans="63:63" x14ac:dyDescent="0.25">
      <c r="BK946126" s="2311"/>
    </row>
    <row r="946150" spans="63:63" x14ac:dyDescent="0.25">
      <c r="BK946150" s="2315"/>
    </row>
    <row r="946151" spans="63:63" x14ac:dyDescent="0.25">
      <c r="BK946151" s="2311"/>
    </row>
    <row r="946175" spans="63:63" x14ac:dyDescent="0.25">
      <c r="BK946175" s="2315"/>
    </row>
    <row r="946176" spans="63:63" x14ac:dyDescent="0.25">
      <c r="BK946176" s="2311"/>
    </row>
    <row r="946200" spans="63:63" x14ac:dyDescent="0.25">
      <c r="BK946200" s="2315"/>
    </row>
    <row r="946201" spans="63:63" x14ac:dyDescent="0.25">
      <c r="BK946201" s="2311"/>
    </row>
    <row r="946225" spans="63:63" x14ac:dyDescent="0.25">
      <c r="BK946225" s="2315"/>
    </row>
    <row r="946226" spans="63:63" x14ac:dyDescent="0.25">
      <c r="BK946226" s="2311"/>
    </row>
    <row r="946250" spans="63:63" x14ac:dyDescent="0.25">
      <c r="BK946250" s="2315"/>
    </row>
    <row r="946251" spans="63:63" x14ac:dyDescent="0.25">
      <c r="BK946251" s="2311"/>
    </row>
    <row r="946275" spans="63:63" x14ac:dyDescent="0.25">
      <c r="BK946275" s="2315"/>
    </row>
    <row r="946276" spans="63:63" x14ac:dyDescent="0.25">
      <c r="BK946276" s="2311"/>
    </row>
    <row r="946300" spans="63:63" x14ac:dyDescent="0.25">
      <c r="BK946300" s="2315"/>
    </row>
    <row r="946301" spans="63:63" x14ac:dyDescent="0.25">
      <c r="BK946301" s="2311"/>
    </row>
    <row r="946325" spans="63:63" x14ac:dyDescent="0.25">
      <c r="BK946325" s="2315"/>
    </row>
    <row r="946326" spans="63:63" x14ac:dyDescent="0.25">
      <c r="BK946326" s="2311"/>
    </row>
    <row r="946350" spans="63:63" x14ac:dyDescent="0.25">
      <c r="BK946350" s="2315"/>
    </row>
    <row r="946351" spans="63:63" x14ac:dyDescent="0.25">
      <c r="BK946351" s="2311"/>
    </row>
    <row r="946375" spans="63:63" x14ac:dyDescent="0.25">
      <c r="BK946375" s="2315"/>
    </row>
    <row r="946376" spans="63:63" x14ac:dyDescent="0.25">
      <c r="BK946376" s="2311"/>
    </row>
    <row r="946400" spans="63:63" x14ac:dyDescent="0.25">
      <c r="BK946400" s="2315"/>
    </row>
    <row r="946401" spans="63:63" x14ac:dyDescent="0.25">
      <c r="BK946401" s="2311"/>
    </row>
    <row r="946425" spans="63:63" x14ac:dyDescent="0.25">
      <c r="BK946425" s="2315"/>
    </row>
    <row r="946426" spans="63:63" x14ac:dyDescent="0.25">
      <c r="BK946426" s="2311"/>
    </row>
    <row r="946450" spans="63:63" x14ac:dyDescent="0.25">
      <c r="BK946450" s="2315"/>
    </row>
    <row r="946451" spans="63:63" x14ac:dyDescent="0.25">
      <c r="BK946451" s="2311"/>
    </row>
    <row r="946475" spans="63:63" x14ac:dyDescent="0.25">
      <c r="BK946475" s="2315"/>
    </row>
    <row r="946476" spans="63:63" x14ac:dyDescent="0.25">
      <c r="BK946476" s="2311"/>
    </row>
    <row r="946500" spans="63:63" x14ac:dyDescent="0.25">
      <c r="BK946500" s="2315"/>
    </row>
    <row r="946501" spans="63:63" x14ac:dyDescent="0.25">
      <c r="BK946501" s="2311"/>
    </row>
    <row r="946525" spans="63:63" x14ac:dyDescent="0.25">
      <c r="BK946525" s="2315"/>
    </row>
    <row r="946526" spans="63:63" x14ac:dyDescent="0.25">
      <c r="BK946526" s="2311"/>
    </row>
    <row r="946550" spans="63:63" x14ac:dyDescent="0.25">
      <c r="BK946550" s="2315"/>
    </row>
    <row r="946551" spans="63:63" x14ac:dyDescent="0.25">
      <c r="BK946551" s="2311"/>
    </row>
    <row r="946575" spans="63:63" x14ac:dyDescent="0.25">
      <c r="BK946575" s="2315"/>
    </row>
    <row r="946576" spans="63:63" x14ac:dyDescent="0.25">
      <c r="BK946576" s="2311"/>
    </row>
    <row r="946600" spans="63:63" x14ac:dyDescent="0.25">
      <c r="BK946600" s="2315"/>
    </row>
    <row r="946601" spans="63:63" x14ac:dyDescent="0.25">
      <c r="BK946601" s="2311"/>
    </row>
    <row r="946625" spans="63:63" x14ac:dyDescent="0.25">
      <c r="BK946625" s="2315"/>
    </row>
    <row r="946626" spans="63:63" x14ac:dyDescent="0.25">
      <c r="BK946626" s="2311"/>
    </row>
    <row r="946650" spans="63:63" x14ac:dyDescent="0.25">
      <c r="BK946650" s="2315"/>
    </row>
    <row r="946651" spans="63:63" x14ac:dyDescent="0.25">
      <c r="BK946651" s="2311"/>
    </row>
    <row r="946675" spans="63:63" x14ac:dyDescent="0.25">
      <c r="BK946675" s="2315"/>
    </row>
    <row r="946676" spans="63:63" x14ac:dyDescent="0.25">
      <c r="BK946676" s="2311"/>
    </row>
    <row r="946700" spans="63:63" x14ac:dyDescent="0.25">
      <c r="BK946700" s="2315"/>
    </row>
    <row r="946701" spans="63:63" x14ac:dyDescent="0.25">
      <c r="BK946701" s="2311"/>
    </row>
    <row r="946725" spans="63:63" x14ac:dyDescent="0.25">
      <c r="BK946725" s="2315"/>
    </row>
    <row r="946726" spans="63:63" x14ac:dyDescent="0.25">
      <c r="BK946726" s="2311"/>
    </row>
    <row r="946750" spans="63:63" x14ac:dyDescent="0.25">
      <c r="BK946750" s="2315"/>
    </row>
    <row r="946751" spans="63:63" x14ac:dyDescent="0.25">
      <c r="BK946751" s="2311"/>
    </row>
    <row r="946775" spans="63:63" x14ac:dyDescent="0.25">
      <c r="BK946775" s="2315"/>
    </row>
    <row r="946776" spans="63:63" x14ac:dyDescent="0.25">
      <c r="BK946776" s="2311"/>
    </row>
    <row r="946800" spans="63:63" x14ac:dyDescent="0.25">
      <c r="BK946800" s="2315"/>
    </row>
    <row r="946801" spans="63:63" x14ac:dyDescent="0.25">
      <c r="BK946801" s="2311"/>
    </row>
    <row r="946825" spans="63:63" x14ac:dyDescent="0.25">
      <c r="BK946825" s="2315"/>
    </row>
    <row r="946826" spans="63:63" x14ac:dyDescent="0.25">
      <c r="BK946826" s="2311"/>
    </row>
    <row r="946850" spans="63:63" x14ac:dyDescent="0.25">
      <c r="BK946850" s="2315"/>
    </row>
    <row r="946851" spans="63:63" x14ac:dyDescent="0.25">
      <c r="BK946851" s="2311"/>
    </row>
    <row r="946875" spans="63:63" x14ac:dyDescent="0.25">
      <c r="BK946875" s="2315"/>
    </row>
    <row r="946876" spans="63:63" x14ac:dyDescent="0.25">
      <c r="BK946876" s="2311"/>
    </row>
    <row r="946900" spans="63:63" x14ac:dyDescent="0.25">
      <c r="BK946900" s="2315"/>
    </row>
    <row r="946901" spans="63:63" x14ac:dyDescent="0.25">
      <c r="BK946901" s="2311"/>
    </row>
    <row r="946925" spans="63:63" x14ac:dyDescent="0.25">
      <c r="BK946925" s="2315"/>
    </row>
    <row r="946926" spans="63:63" x14ac:dyDescent="0.25">
      <c r="BK946926" s="2311"/>
    </row>
    <row r="946950" spans="63:63" x14ac:dyDescent="0.25">
      <c r="BK946950" s="2315"/>
    </row>
    <row r="946951" spans="63:63" x14ac:dyDescent="0.25">
      <c r="BK946951" s="2311"/>
    </row>
    <row r="946975" spans="63:63" x14ac:dyDescent="0.25">
      <c r="BK946975" s="2315"/>
    </row>
    <row r="946976" spans="63:63" x14ac:dyDescent="0.25">
      <c r="BK946976" s="2311"/>
    </row>
    <row r="947000" spans="63:63" x14ac:dyDescent="0.25">
      <c r="BK947000" s="2315"/>
    </row>
    <row r="947001" spans="63:63" x14ac:dyDescent="0.25">
      <c r="BK947001" s="2311"/>
    </row>
    <row r="947025" spans="63:63" x14ac:dyDescent="0.25">
      <c r="BK947025" s="2315"/>
    </row>
    <row r="947026" spans="63:63" x14ac:dyDescent="0.25">
      <c r="BK947026" s="2311"/>
    </row>
    <row r="947050" spans="63:63" x14ac:dyDescent="0.25">
      <c r="BK947050" s="2315"/>
    </row>
    <row r="947051" spans="63:63" x14ac:dyDescent="0.25">
      <c r="BK947051" s="2311"/>
    </row>
    <row r="947075" spans="63:63" x14ac:dyDescent="0.25">
      <c r="BK947075" s="2315"/>
    </row>
    <row r="947076" spans="63:63" x14ac:dyDescent="0.25">
      <c r="BK947076" s="2311"/>
    </row>
    <row r="947100" spans="63:63" x14ac:dyDescent="0.25">
      <c r="BK947100" s="2315"/>
    </row>
    <row r="947101" spans="63:63" x14ac:dyDescent="0.25">
      <c r="BK947101" s="2311"/>
    </row>
    <row r="947125" spans="63:63" x14ac:dyDescent="0.25">
      <c r="BK947125" s="2315"/>
    </row>
    <row r="947126" spans="63:63" x14ac:dyDescent="0.25">
      <c r="BK947126" s="2311"/>
    </row>
    <row r="947150" spans="63:63" x14ac:dyDescent="0.25">
      <c r="BK947150" s="2315"/>
    </row>
    <row r="947151" spans="63:63" x14ac:dyDescent="0.25">
      <c r="BK947151" s="2311"/>
    </row>
    <row r="947175" spans="63:63" x14ac:dyDescent="0.25">
      <c r="BK947175" s="2315"/>
    </row>
    <row r="947176" spans="63:63" x14ac:dyDescent="0.25">
      <c r="BK947176" s="2311"/>
    </row>
    <row r="947200" spans="63:63" x14ac:dyDescent="0.25">
      <c r="BK947200" s="2315"/>
    </row>
    <row r="947201" spans="63:63" x14ac:dyDescent="0.25">
      <c r="BK947201" s="2311"/>
    </row>
    <row r="947225" spans="63:63" x14ac:dyDescent="0.25">
      <c r="BK947225" s="2315"/>
    </row>
    <row r="947226" spans="63:63" x14ac:dyDescent="0.25">
      <c r="BK947226" s="2311"/>
    </row>
    <row r="947250" spans="63:63" x14ac:dyDescent="0.25">
      <c r="BK947250" s="2315"/>
    </row>
    <row r="947251" spans="63:63" x14ac:dyDescent="0.25">
      <c r="BK947251" s="2311"/>
    </row>
    <row r="947275" spans="63:63" x14ac:dyDescent="0.25">
      <c r="BK947275" s="2315"/>
    </row>
    <row r="947276" spans="63:63" x14ac:dyDescent="0.25">
      <c r="BK947276" s="2311"/>
    </row>
    <row r="947300" spans="63:63" x14ac:dyDescent="0.25">
      <c r="BK947300" s="2315"/>
    </row>
    <row r="947301" spans="63:63" x14ac:dyDescent="0.25">
      <c r="BK947301" s="2311"/>
    </row>
    <row r="947325" spans="63:63" x14ac:dyDescent="0.25">
      <c r="BK947325" s="2315"/>
    </row>
    <row r="947326" spans="63:63" x14ac:dyDescent="0.25">
      <c r="BK947326" s="2311"/>
    </row>
    <row r="947350" spans="63:63" x14ac:dyDescent="0.25">
      <c r="BK947350" s="2315"/>
    </row>
    <row r="947351" spans="63:63" x14ac:dyDescent="0.25">
      <c r="BK947351" s="2311"/>
    </row>
    <row r="947375" spans="63:63" x14ac:dyDescent="0.25">
      <c r="BK947375" s="2315"/>
    </row>
    <row r="947376" spans="63:63" x14ac:dyDescent="0.25">
      <c r="BK947376" s="2311"/>
    </row>
    <row r="947400" spans="63:63" x14ac:dyDescent="0.25">
      <c r="BK947400" s="2315"/>
    </row>
    <row r="947401" spans="63:63" x14ac:dyDescent="0.25">
      <c r="BK947401" s="2311"/>
    </row>
    <row r="947425" spans="63:63" x14ac:dyDescent="0.25">
      <c r="BK947425" s="2315"/>
    </row>
    <row r="947426" spans="63:63" x14ac:dyDescent="0.25">
      <c r="BK947426" s="2311"/>
    </row>
    <row r="947450" spans="63:63" x14ac:dyDescent="0.25">
      <c r="BK947450" s="2315"/>
    </row>
    <row r="947451" spans="63:63" x14ac:dyDescent="0.25">
      <c r="BK947451" s="2311"/>
    </row>
    <row r="947475" spans="63:63" x14ac:dyDescent="0.25">
      <c r="BK947475" s="2315"/>
    </row>
    <row r="947476" spans="63:63" x14ac:dyDescent="0.25">
      <c r="BK947476" s="2311"/>
    </row>
    <row r="947500" spans="63:63" x14ac:dyDescent="0.25">
      <c r="BK947500" s="2315"/>
    </row>
    <row r="947501" spans="63:63" x14ac:dyDescent="0.25">
      <c r="BK947501" s="2311"/>
    </row>
    <row r="947525" spans="63:63" x14ac:dyDescent="0.25">
      <c r="BK947525" s="2315"/>
    </row>
    <row r="947526" spans="63:63" x14ac:dyDescent="0.25">
      <c r="BK947526" s="2311"/>
    </row>
    <row r="947550" spans="63:63" x14ac:dyDescent="0.25">
      <c r="BK947550" s="2315"/>
    </row>
    <row r="947551" spans="63:63" x14ac:dyDescent="0.25">
      <c r="BK947551" s="2311"/>
    </row>
    <row r="947575" spans="63:63" x14ac:dyDescent="0.25">
      <c r="BK947575" s="2315"/>
    </row>
    <row r="947576" spans="63:63" x14ac:dyDescent="0.25">
      <c r="BK947576" s="2311"/>
    </row>
    <row r="947600" spans="63:63" x14ac:dyDescent="0.25">
      <c r="BK947600" s="2315"/>
    </row>
    <row r="947601" spans="63:63" x14ac:dyDescent="0.25">
      <c r="BK947601" s="2311"/>
    </row>
    <row r="947625" spans="63:63" x14ac:dyDescent="0.25">
      <c r="BK947625" s="2315"/>
    </row>
    <row r="947626" spans="63:63" x14ac:dyDescent="0.25">
      <c r="BK947626" s="2311"/>
    </row>
    <row r="947650" spans="63:63" x14ac:dyDescent="0.25">
      <c r="BK947650" s="2315"/>
    </row>
    <row r="947651" spans="63:63" x14ac:dyDescent="0.25">
      <c r="BK947651" s="2311"/>
    </row>
    <row r="947675" spans="63:63" x14ac:dyDescent="0.25">
      <c r="BK947675" s="2315"/>
    </row>
    <row r="947676" spans="63:63" x14ac:dyDescent="0.25">
      <c r="BK947676" s="2311"/>
    </row>
    <row r="947700" spans="63:63" x14ac:dyDescent="0.25">
      <c r="BK947700" s="2315"/>
    </row>
    <row r="947701" spans="63:63" x14ac:dyDescent="0.25">
      <c r="BK947701" s="2311"/>
    </row>
    <row r="947725" spans="63:63" x14ac:dyDescent="0.25">
      <c r="BK947725" s="2315"/>
    </row>
    <row r="947726" spans="63:63" x14ac:dyDescent="0.25">
      <c r="BK947726" s="2311"/>
    </row>
    <row r="947750" spans="63:63" x14ac:dyDescent="0.25">
      <c r="BK947750" s="2315"/>
    </row>
    <row r="947751" spans="63:63" x14ac:dyDescent="0.25">
      <c r="BK947751" s="2311"/>
    </row>
    <row r="947775" spans="63:63" x14ac:dyDescent="0.25">
      <c r="BK947775" s="2315"/>
    </row>
    <row r="947776" spans="63:63" x14ac:dyDescent="0.25">
      <c r="BK947776" s="2311"/>
    </row>
    <row r="947800" spans="63:63" x14ac:dyDescent="0.25">
      <c r="BK947800" s="2315"/>
    </row>
    <row r="947801" spans="63:63" x14ac:dyDescent="0.25">
      <c r="BK947801" s="2311"/>
    </row>
    <row r="947825" spans="63:63" x14ac:dyDescent="0.25">
      <c r="BK947825" s="2315"/>
    </row>
    <row r="947826" spans="63:63" x14ac:dyDescent="0.25">
      <c r="BK947826" s="2311"/>
    </row>
    <row r="947850" spans="63:63" x14ac:dyDescent="0.25">
      <c r="BK947850" s="2315"/>
    </row>
    <row r="947851" spans="63:63" x14ac:dyDescent="0.25">
      <c r="BK947851" s="2311"/>
    </row>
    <row r="947875" spans="63:63" x14ac:dyDescent="0.25">
      <c r="BK947875" s="2315"/>
    </row>
    <row r="947876" spans="63:63" x14ac:dyDescent="0.25">
      <c r="BK947876" s="2311"/>
    </row>
    <row r="947900" spans="63:63" x14ac:dyDescent="0.25">
      <c r="BK947900" s="2315"/>
    </row>
    <row r="947901" spans="63:63" x14ac:dyDescent="0.25">
      <c r="BK947901" s="2311"/>
    </row>
    <row r="947925" spans="63:63" x14ac:dyDescent="0.25">
      <c r="BK947925" s="2315"/>
    </row>
    <row r="947926" spans="63:63" x14ac:dyDescent="0.25">
      <c r="BK947926" s="2311"/>
    </row>
    <row r="947950" spans="63:63" x14ac:dyDescent="0.25">
      <c r="BK947950" s="2315"/>
    </row>
    <row r="947951" spans="63:63" x14ac:dyDescent="0.25">
      <c r="BK947951" s="2311"/>
    </row>
    <row r="947975" spans="63:63" x14ac:dyDescent="0.25">
      <c r="BK947975" s="2315"/>
    </row>
    <row r="947976" spans="63:63" x14ac:dyDescent="0.25">
      <c r="BK947976" s="2311"/>
    </row>
    <row r="948000" spans="63:63" x14ac:dyDescent="0.25">
      <c r="BK948000" s="2315"/>
    </row>
    <row r="948001" spans="63:63" x14ac:dyDescent="0.25">
      <c r="BK948001" s="2311"/>
    </row>
    <row r="948025" spans="63:63" x14ac:dyDescent="0.25">
      <c r="BK948025" s="2315"/>
    </row>
    <row r="948026" spans="63:63" x14ac:dyDescent="0.25">
      <c r="BK948026" s="2311"/>
    </row>
    <row r="948050" spans="63:63" x14ac:dyDescent="0.25">
      <c r="BK948050" s="2315"/>
    </row>
    <row r="948051" spans="63:63" x14ac:dyDescent="0.25">
      <c r="BK948051" s="2311"/>
    </row>
    <row r="948075" spans="63:63" x14ac:dyDescent="0.25">
      <c r="BK948075" s="2315"/>
    </row>
    <row r="948076" spans="63:63" x14ac:dyDescent="0.25">
      <c r="BK948076" s="2311"/>
    </row>
    <row r="948100" spans="63:63" x14ac:dyDescent="0.25">
      <c r="BK948100" s="2315"/>
    </row>
    <row r="948101" spans="63:63" x14ac:dyDescent="0.25">
      <c r="BK948101" s="2311"/>
    </row>
    <row r="948125" spans="63:63" x14ac:dyDescent="0.25">
      <c r="BK948125" s="2315"/>
    </row>
    <row r="948126" spans="63:63" x14ac:dyDescent="0.25">
      <c r="BK948126" s="2311"/>
    </row>
    <row r="948150" spans="63:63" x14ac:dyDescent="0.25">
      <c r="BK948150" s="2315"/>
    </row>
    <row r="948151" spans="63:63" x14ac:dyDescent="0.25">
      <c r="BK948151" s="2311"/>
    </row>
    <row r="948175" spans="63:63" x14ac:dyDescent="0.25">
      <c r="BK948175" s="2315"/>
    </row>
    <row r="948176" spans="63:63" x14ac:dyDescent="0.25">
      <c r="BK948176" s="2311"/>
    </row>
    <row r="948200" spans="63:63" x14ac:dyDescent="0.25">
      <c r="BK948200" s="2315"/>
    </row>
    <row r="948201" spans="63:63" x14ac:dyDescent="0.25">
      <c r="BK948201" s="2311"/>
    </row>
    <row r="948225" spans="63:63" x14ac:dyDescent="0.25">
      <c r="BK948225" s="2315"/>
    </row>
    <row r="948226" spans="63:63" x14ac:dyDescent="0.25">
      <c r="BK948226" s="2311"/>
    </row>
    <row r="948250" spans="63:63" x14ac:dyDescent="0.25">
      <c r="BK948250" s="2315"/>
    </row>
    <row r="948251" spans="63:63" x14ac:dyDescent="0.25">
      <c r="BK948251" s="2311"/>
    </row>
    <row r="948275" spans="63:63" x14ac:dyDescent="0.25">
      <c r="BK948275" s="2315"/>
    </row>
    <row r="948276" spans="63:63" x14ac:dyDescent="0.25">
      <c r="BK948276" s="2311"/>
    </row>
    <row r="948300" spans="63:63" x14ac:dyDescent="0.25">
      <c r="BK948300" s="2315"/>
    </row>
    <row r="948301" spans="63:63" x14ac:dyDescent="0.25">
      <c r="BK948301" s="2311"/>
    </row>
    <row r="948325" spans="63:63" x14ac:dyDescent="0.25">
      <c r="BK948325" s="2315"/>
    </row>
    <row r="948326" spans="63:63" x14ac:dyDescent="0.25">
      <c r="BK948326" s="2311"/>
    </row>
    <row r="948350" spans="63:63" x14ac:dyDescent="0.25">
      <c r="BK948350" s="2315"/>
    </row>
    <row r="948351" spans="63:63" x14ac:dyDescent="0.25">
      <c r="BK948351" s="2311"/>
    </row>
    <row r="948375" spans="63:63" x14ac:dyDescent="0.25">
      <c r="BK948375" s="2315"/>
    </row>
    <row r="948376" spans="63:63" x14ac:dyDescent="0.25">
      <c r="BK948376" s="2311"/>
    </row>
    <row r="948400" spans="63:63" x14ac:dyDescent="0.25">
      <c r="BK948400" s="2315"/>
    </row>
    <row r="948401" spans="63:63" x14ac:dyDescent="0.25">
      <c r="BK948401" s="2311"/>
    </row>
    <row r="948425" spans="63:63" x14ac:dyDescent="0.25">
      <c r="BK948425" s="2315"/>
    </row>
    <row r="948426" spans="63:63" x14ac:dyDescent="0.25">
      <c r="BK948426" s="2311"/>
    </row>
    <row r="948450" spans="63:63" x14ac:dyDescent="0.25">
      <c r="BK948450" s="2315"/>
    </row>
    <row r="948451" spans="63:63" x14ac:dyDescent="0.25">
      <c r="BK948451" s="2311"/>
    </row>
    <row r="948475" spans="63:63" x14ac:dyDescent="0.25">
      <c r="BK948475" s="2315"/>
    </row>
    <row r="948476" spans="63:63" x14ac:dyDescent="0.25">
      <c r="BK948476" s="2311"/>
    </row>
    <row r="948500" spans="63:63" x14ac:dyDescent="0.25">
      <c r="BK948500" s="2315"/>
    </row>
    <row r="948501" spans="63:63" x14ac:dyDescent="0.25">
      <c r="BK948501" s="2311"/>
    </row>
    <row r="948525" spans="63:63" x14ac:dyDescent="0.25">
      <c r="BK948525" s="2315"/>
    </row>
    <row r="948526" spans="63:63" x14ac:dyDescent="0.25">
      <c r="BK948526" s="2311"/>
    </row>
    <row r="948550" spans="63:63" x14ac:dyDescent="0.25">
      <c r="BK948550" s="2315"/>
    </row>
    <row r="948551" spans="63:63" x14ac:dyDescent="0.25">
      <c r="BK948551" s="2311"/>
    </row>
    <row r="948575" spans="63:63" x14ac:dyDescent="0.25">
      <c r="BK948575" s="2315"/>
    </row>
    <row r="948576" spans="63:63" x14ac:dyDescent="0.25">
      <c r="BK948576" s="2311"/>
    </row>
    <row r="948600" spans="63:63" x14ac:dyDescent="0.25">
      <c r="BK948600" s="2315"/>
    </row>
    <row r="948601" spans="63:63" x14ac:dyDescent="0.25">
      <c r="BK948601" s="2311"/>
    </row>
    <row r="948625" spans="63:63" x14ac:dyDescent="0.25">
      <c r="BK948625" s="2315"/>
    </row>
    <row r="948626" spans="63:63" x14ac:dyDescent="0.25">
      <c r="BK948626" s="2311"/>
    </row>
    <row r="948650" spans="63:63" x14ac:dyDescent="0.25">
      <c r="BK948650" s="2315"/>
    </row>
    <row r="948651" spans="63:63" x14ac:dyDescent="0.25">
      <c r="BK948651" s="2311"/>
    </row>
    <row r="948675" spans="63:63" x14ac:dyDescent="0.25">
      <c r="BK948675" s="2315"/>
    </row>
    <row r="948676" spans="63:63" x14ac:dyDescent="0.25">
      <c r="BK948676" s="2311"/>
    </row>
    <row r="948700" spans="63:63" x14ac:dyDescent="0.25">
      <c r="BK948700" s="2315"/>
    </row>
    <row r="948701" spans="63:63" x14ac:dyDescent="0.25">
      <c r="BK948701" s="2311"/>
    </row>
    <row r="948725" spans="63:63" x14ac:dyDescent="0.25">
      <c r="BK948725" s="2315"/>
    </row>
    <row r="948726" spans="63:63" x14ac:dyDescent="0.25">
      <c r="BK948726" s="2311"/>
    </row>
    <row r="948750" spans="63:63" x14ac:dyDescent="0.25">
      <c r="BK948750" s="2315"/>
    </row>
    <row r="948751" spans="63:63" x14ac:dyDescent="0.25">
      <c r="BK948751" s="2311"/>
    </row>
    <row r="948775" spans="63:63" x14ac:dyDescent="0.25">
      <c r="BK948775" s="2315"/>
    </row>
    <row r="948776" spans="63:63" x14ac:dyDescent="0.25">
      <c r="BK948776" s="2311"/>
    </row>
    <row r="948800" spans="63:63" x14ac:dyDescent="0.25">
      <c r="BK948800" s="2315"/>
    </row>
    <row r="948801" spans="63:63" x14ac:dyDescent="0.25">
      <c r="BK948801" s="2311"/>
    </row>
    <row r="948825" spans="63:63" x14ac:dyDescent="0.25">
      <c r="BK948825" s="2315"/>
    </row>
    <row r="948826" spans="63:63" x14ac:dyDescent="0.25">
      <c r="BK948826" s="2311"/>
    </row>
    <row r="948850" spans="63:63" x14ac:dyDescent="0.25">
      <c r="BK948850" s="2315"/>
    </row>
    <row r="948851" spans="63:63" x14ac:dyDescent="0.25">
      <c r="BK948851" s="2311"/>
    </row>
    <row r="948875" spans="63:63" x14ac:dyDescent="0.25">
      <c r="BK948875" s="2315"/>
    </row>
    <row r="948876" spans="63:63" x14ac:dyDescent="0.25">
      <c r="BK948876" s="2311"/>
    </row>
    <row r="948900" spans="63:63" x14ac:dyDescent="0.25">
      <c r="BK948900" s="2315"/>
    </row>
    <row r="948901" spans="63:63" x14ac:dyDescent="0.25">
      <c r="BK948901" s="2311"/>
    </row>
    <row r="948925" spans="63:63" x14ac:dyDescent="0.25">
      <c r="BK948925" s="2315"/>
    </row>
    <row r="948926" spans="63:63" x14ac:dyDescent="0.25">
      <c r="BK948926" s="2311"/>
    </row>
    <row r="948950" spans="63:63" x14ac:dyDescent="0.25">
      <c r="BK948950" s="2315"/>
    </row>
    <row r="948951" spans="63:63" x14ac:dyDescent="0.25">
      <c r="BK948951" s="2311"/>
    </row>
    <row r="948975" spans="63:63" x14ac:dyDescent="0.25">
      <c r="BK948975" s="2315"/>
    </row>
    <row r="948976" spans="63:63" x14ac:dyDescent="0.25">
      <c r="BK948976" s="2311"/>
    </row>
    <row r="949000" spans="63:63" x14ac:dyDescent="0.25">
      <c r="BK949000" s="2315"/>
    </row>
    <row r="949001" spans="63:63" x14ac:dyDescent="0.25">
      <c r="BK949001" s="2311"/>
    </row>
    <row r="949025" spans="63:63" x14ac:dyDescent="0.25">
      <c r="BK949025" s="2315"/>
    </row>
    <row r="949026" spans="63:63" x14ac:dyDescent="0.25">
      <c r="BK949026" s="2311"/>
    </row>
    <row r="949050" spans="63:63" x14ac:dyDescent="0.25">
      <c r="BK949050" s="2315"/>
    </row>
    <row r="949051" spans="63:63" x14ac:dyDescent="0.25">
      <c r="BK949051" s="2311"/>
    </row>
    <row r="949075" spans="63:63" x14ac:dyDescent="0.25">
      <c r="BK949075" s="2315"/>
    </row>
    <row r="949076" spans="63:63" x14ac:dyDescent="0.25">
      <c r="BK949076" s="2311"/>
    </row>
    <row r="949100" spans="63:63" x14ac:dyDescent="0.25">
      <c r="BK949100" s="2315"/>
    </row>
    <row r="949101" spans="63:63" x14ac:dyDescent="0.25">
      <c r="BK949101" s="2311"/>
    </row>
    <row r="949125" spans="63:63" x14ac:dyDescent="0.25">
      <c r="BK949125" s="2315"/>
    </row>
    <row r="949126" spans="63:63" x14ac:dyDescent="0.25">
      <c r="BK949126" s="2311"/>
    </row>
    <row r="949150" spans="63:63" x14ac:dyDescent="0.25">
      <c r="BK949150" s="2315"/>
    </row>
    <row r="949151" spans="63:63" x14ac:dyDescent="0.25">
      <c r="BK949151" s="2311"/>
    </row>
    <row r="949175" spans="63:63" x14ac:dyDescent="0.25">
      <c r="BK949175" s="2315"/>
    </row>
    <row r="949176" spans="63:63" x14ac:dyDescent="0.25">
      <c r="BK949176" s="2311"/>
    </row>
    <row r="949200" spans="63:63" x14ac:dyDescent="0.25">
      <c r="BK949200" s="2315"/>
    </row>
    <row r="949201" spans="63:63" x14ac:dyDescent="0.25">
      <c r="BK949201" s="2311"/>
    </row>
    <row r="949225" spans="63:63" x14ac:dyDescent="0.25">
      <c r="BK949225" s="2315"/>
    </row>
    <row r="949226" spans="63:63" x14ac:dyDescent="0.25">
      <c r="BK949226" s="2311"/>
    </row>
    <row r="949250" spans="63:63" x14ac:dyDescent="0.25">
      <c r="BK949250" s="2315"/>
    </row>
    <row r="949251" spans="63:63" x14ac:dyDescent="0.25">
      <c r="BK949251" s="2311"/>
    </row>
    <row r="949275" spans="63:63" x14ac:dyDescent="0.25">
      <c r="BK949275" s="2315"/>
    </row>
    <row r="949276" spans="63:63" x14ac:dyDescent="0.25">
      <c r="BK949276" s="2311"/>
    </row>
    <row r="949300" spans="63:63" x14ac:dyDescent="0.25">
      <c r="BK949300" s="2315"/>
    </row>
    <row r="949301" spans="63:63" x14ac:dyDescent="0.25">
      <c r="BK949301" s="2311"/>
    </row>
    <row r="949325" spans="63:63" x14ac:dyDescent="0.25">
      <c r="BK949325" s="2315"/>
    </row>
    <row r="949326" spans="63:63" x14ac:dyDescent="0.25">
      <c r="BK949326" s="2311"/>
    </row>
    <row r="949350" spans="63:63" x14ac:dyDescent="0.25">
      <c r="BK949350" s="2315"/>
    </row>
    <row r="949351" spans="63:63" x14ac:dyDescent="0.25">
      <c r="BK949351" s="2311"/>
    </row>
    <row r="949375" spans="63:63" x14ac:dyDescent="0.25">
      <c r="BK949375" s="2315"/>
    </row>
    <row r="949376" spans="63:63" x14ac:dyDescent="0.25">
      <c r="BK949376" s="2311"/>
    </row>
    <row r="949400" spans="63:63" x14ac:dyDescent="0.25">
      <c r="BK949400" s="2315"/>
    </row>
    <row r="949401" spans="63:63" x14ac:dyDescent="0.25">
      <c r="BK949401" s="2311"/>
    </row>
    <row r="949425" spans="63:63" x14ac:dyDescent="0.25">
      <c r="BK949425" s="2315"/>
    </row>
    <row r="949426" spans="63:63" x14ac:dyDescent="0.25">
      <c r="BK949426" s="2311"/>
    </row>
    <row r="949450" spans="63:63" x14ac:dyDescent="0.25">
      <c r="BK949450" s="2315"/>
    </row>
    <row r="949451" spans="63:63" x14ac:dyDescent="0.25">
      <c r="BK949451" s="2311"/>
    </row>
    <row r="949475" spans="63:63" x14ac:dyDescent="0.25">
      <c r="BK949475" s="2315"/>
    </row>
    <row r="949476" spans="63:63" x14ac:dyDescent="0.25">
      <c r="BK949476" s="2311"/>
    </row>
    <row r="949500" spans="63:63" x14ac:dyDescent="0.25">
      <c r="BK949500" s="2315"/>
    </row>
    <row r="949501" spans="63:63" x14ac:dyDescent="0.25">
      <c r="BK949501" s="2311"/>
    </row>
    <row r="949525" spans="63:63" x14ac:dyDescent="0.25">
      <c r="BK949525" s="2315"/>
    </row>
    <row r="949526" spans="63:63" x14ac:dyDescent="0.25">
      <c r="BK949526" s="2311"/>
    </row>
    <row r="949550" spans="63:63" x14ac:dyDescent="0.25">
      <c r="BK949550" s="2315"/>
    </row>
    <row r="949551" spans="63:63" x14ac:dyDescent="0.25">
      <c r="BK949551" s="2311"/>
    </row>
    <row r="949575" spans="63:63" x14ac:dyDescent="0.25">
      <c r="BK949575" s="2315"/>
    </row>
    <row r="949576" spans="63:63" x14ac:dyDescent="0.25">
      <c r="BK949576" s="2311"/>
    </row>
    <row r="949600" spans="63:63" x14ac:dyDescent="0.25">
      <c r="BK949600" s="2315"/>
    </row>
    <row r="949601" spans="63:63" x14ac:dyDescent="0.25">
      <c r="BK949601" s="2311"/>
    </row>
    <row r="949625" spans="63:63" x14ac:dyDescent="0.25">
      <c r="BK949625" s="2315"/>
    </row>
    <row r="949626" spans="63:63" x14ac:dyDescent="0.25">
      <c r="BK949626" s="2311"/>
    </row>
    <row r="949650" spans="63:63" x14ac:dyDescent="0.25">
      <c r="BK949650" s="2315"/>
    </row>
    <row r="949651" spans="63:63" x14ac:dyDescent="0.25">
      <c r="BK949651" s="2311"/>
    </row>
    <row r="949675" spans="63:63" x14ac:dyDescent="0.25">
      <c r="BK949675" s="2315"/>
    </row>
    <row r="949676" spans="63:63" x14ac:dyDescent="0.25">
      <c r="BK949676" s="2311"/>
    </row>
    <row r="949700" spans="63:63" x14ac:dyDescent="0.25">
      <c r="BK949700" s="2315"/>
    </row>
    <row r="949701" spans="63:63" x14ac:dyDescent="0.25">
      <c r="BK949701" s="2311"/>
    </row>
    <row r="949725" spans="63:63" x14ac:dyDescent="0.25">
      <c r="BK949725" s="2315"/>
    </row>
    <row r="949726" spans="63:63" x14ac:dyDescent="0.25">
      <c r="BK949726" s="2311"/>
    </row>
    <row r="949750" spans="63:63" x14ac:dyDescent="0.25">
      <c r="BK949750" s="2315"/>
    </row>
    <row r="949751" spans="63:63" x14ac:dyDescent="0.25">
      <c r="BK949751" s="2311"/>
    </row>
    <row r="949775" spans="63:63" x14ac:dyDescent="0.25">
      <c r="BK949775" s="2315"/>
    </row>
    <row r="949776" spans="63:63" x14ac:dyDescent="0.25">
      <c r="BK949776" s="2311"/>
    </row>
    <row r="949800" spans="63:63" x14ac:dyDescent="0.25">
      <c r="BK949800" s="2315"/>
    </row>
    <row r="949801" spans="63:63" x14ac:dyDescent="0.25">
      <c r="BK949801" s="2311"/>
    </row>
    <row r="949825" spans="63:63" x14ac:dyDescent="0.25">
      <c r="BK949825" s="2315"/>
    </row>
    <row r="949826" spans="63:63" x14ac:dyDescent="0.25">
      <c r="BK949826" s="2311"/>
    </row>
    <row r="949850" spans="63:63" x14ac:dyDescent="0.25">
      <c r="BK949850" s="2315"/>
    </row>
    <row r="949851" spans="63:63" x14ac:dyDescent="0.25">
      <c r="BK949851" s="2311"/>
    </row>
    <row r="949875" spans="63:63" x14ac:dyDescent="0.25">
      <c r="BK949875" s="2315"/>
    </row>
    <row r="949876" spans="63:63" x14ac:dyDescent="0.25">
      <c r="BK949876" s="2311"/>
    </row>
    <row r="949900" spans="63:63" x14ac:dyDescent="0.25">
      <c r="BK949900" s="2315"/>
    </row>
    <row r="949901" spans="63:63" x14ac:dyDescent="0.25">
      <c r="BK949901" s="2311"/>
    </row>
    <row r="949925" spans="63:63" x14ac:dyDescent="0.25">
      <c r="BK949925" s="2315"/>
    </row>
    <row r="949926" spans="63:63" x14ac:dyDescent="0.25">
      <c r="BK949926" s="2311"/>
    </row>
    <row r="949950" spans="63:63" x14ac:dyDescent="0.25">
      <c r="BK949950" s="2315"/>
    </row>
    <row r="949951" spans="63:63" x14ac:dyDescent="0.25">
      <c r="BK949951" s="2311"/>
    </row>
    <row r="949975" spans="63:63" x14ac:dyDescent="0.25">
      <c r="BK949975" s="2315"/>
    </row>
    <row r="949976" spans="63:63" x14ac:dyDescent="0.25">
      <c r="BK949976" s="2311"/>
    </row>
    <row r="950000" spans="63:63" x14ac:dyDescent="0.25">
      <c r="BK950000" s="2315"/>
    </row>
    <row r="950001" spans="63:63" x14ac:dyDescent="0.25">
      <c r="BK950001" s="2311"/>
    </row>
    <row r="950025" spans="63:63" x14ac:dyDescent="0.25">
      <c r="BK950025" s="2315"/>
    </row>
    <row r="950026" spans="63:63" x14ac:dyDescent="0.25">
      <c r="BK950026" s="2311"/>
    </row>
    <row r="950050" spans="63:63" x14ac:dyDescent="0.25">
      <c r="BK950050" s="2315"/>
    </row>
    <row r="950051" spans="63:63" x14ac:dyDescent="0.25">
      <c r="BK950051" s="2311"/>
    </row>
    <row r="950075" spans="63:63" x14ac:dyDescent="0.25">
      <c r="BK950075" s="2315"/>
    </row>
    <row r="950076" spans="63:63" x14ac:dyDescent="0.25">
      <c r="BK950076" s="2311"/>
    </row>
    <row r="950100" spans="63:63" x14ac:dyDescent="0.25">
      <c r="BK950100" s="2315"/>
    </row>
    <row r="950101" spans="63:63" x14ac:dyDescent="0.25">
      <c r="BK950101" s="2311"/>
    </row>
    <row r="950125" spans="63:63" x14ac:dyDescent="0.25">
      <c r="BK950125" s="2315"/>
    </row>
    <row r="950126" spans="63:63" x14ac:dyDescent="0.25">
      <c r="BK950126" s="2311"/>
    </row>
    <row r="950150" spans="63:63" x14ac:dyDescent="0.25">
      <c r="BK950150" s="2315"/>
    </row>
    <row r="950151" spans="63:63" x14ac:dyDescent="0.25">
      <c r="BK950151" s="2311"/>
    </row>
    <row r="950175" spans="63:63" x14ac:dyDescent="0.25">
      <c r="BK950175" s="2315"/>
    </row>
    <row r="950176" spans="63:63" x14ac:dyDescent="0.25">
      <c r="BK950176" s="2311"/>
    </row>
    <row r="950200" spans="63:63" x14ac:dyDescent="0.25">
      <c r="BK950200" s="2315"/>
    </row>
    <row r="950201" spans="63:63" x14ac:dyDescent="0.25">
      <c r="BK950201" s="2311"/>
    </row>
    <row r="950225" spans="63:63" x14ac:dyDescent="0.25">
      <c r="BK950225" s="2315"/>
    </row>
    <row r="950226" spans="63:63" x14ac:dyDescent="0.25">
      <c r="BK950226" s="2311"/>
    </row>
    <row r="950250" spans="63:63" x14ac:dyDescent="0.25">
      <c r="BK950250" s="2315"/>
    </row>
    <row r="950251" spans="63:63" x14ac:dyDescent="0.25">
      <c r="BK950251" s="2311"/>
    </row>
    <row r="950275" spans="63:63" x14ac:dyDescent="0.25">
      <c r="BK950275" s="2315"/>
    </row>
    <row r="950276" spans="63:63" x14ac:dyDescent="0.25">
      <c r="BK950276" s="2311"/>
    </row>
    <row r="950300" spans="63:63" x14ac:dyDescent="0.25">
      <c r="BK950300" s="2315"/>
    </row>
    <row r="950301" spans="63:63" x14ac:dyDescent="0.25">
      <c r="BK950301" s="2311"/>
    </row>
    <row r="950325" spans="63:63" x14ac:dyDescent="0.25">
      <c r="BK950325" s="2315"/>
    </row>
    <row r="950326" spans="63:63" x14ac:dyDescent="0.25">
      <c r="BK950326" s="2311"/>
    </row>
    <row r="950350" spans="63:63" x14ac:dyDescent="0.25">
      <c r="BK950350" s="2315"/>
    </row>
    <row r="950351" spans="63:63" x14ac:dyDescent="0.25">
      <c r="BK950351" s="2311"/>
    </row>
    <row r="950375" spans="63:63" x14ac:dyDescent="0.25">
      <c r="BK950375" s="2315"/>
    </row>
    <row r="950376" spans="63:63" x14ac:dyDescent="0.25">
      <c r="BK950376" s="2311"/>
    </row>
    <row r="950400" spans="63:63" x14ac:dyDescent="0.25">
      <c r="BK950400" s="2315"/>
    </row>
    <row r="950401" spans="63:63" x14ac:dyDescent="0.25">
      <c r="BK950401" s="2311"/>
    </row>
    <row r="950425" spans="63:63" x14ac:dyDescent="0.25">
      <c r="BK950425" s="2315"/>
    </row>
    <row r="950426" spans="63:63" x14ac:dyDescent="0.25">
      <c r="BK950426" s="2311"/>
    </row>
    <row r="950450" spans="63:63" x14ac:dyDescent="0.25">
      <c r="BK950450" s="2315"/>
    </row>
    <row r="950451" spans="63:63" x14ac:dyDescent="0.25">
      <c r="BK950451" s="2311"/>
    </row>
    <row r="950475" spans="63:63" x14ac:dyDescent="0.25">
      <c r="BK950475" s="2315"/>
    </row>
    <row r="950476" spans="63:63" x14ac:dyDescent="0.25">
      <c r="BK950476" s="2311"/>
    </row>
    <row r="950500" spans="63:63" x14ac:dyDescent="0.25">
      <c r="BK950500" s="2315"/>
    </row>
    <row r="950501" spans="63:63" x14ac:dyDescent="0.25">
      <c r="BK950501" s="2311"/>
    </row>
    <row r="950525" spans="63:63" x14ac:dyDescent="0.25">
      <c r="BK950525" s="2315"/>
    </row>
    <row r="950526" spans="63:63" x14ac:dyDescent="0.25">
      <c r="BK950526" s="2311"/>
    </row>
    <row r="950550" spans="63:63" x14ac:dyDescent="0.25">
      <c r="BK950550" s="2315"/>
    </row>
    <row r="950551" spans="63:63" x14ac:dyDescent="0.25">
      <c r="BK950551" s="2311"/>
    </row>
    <row r="950575" spans="63:63" x14ac:dyDescent="0.25">
      <c r="BK950575" s="2315"/>
    </row>
    <row r="950576" spans="63:63" x14ac:dyDescent="0.25">
      <c r="BK950576" s="2311"/>
    </row>
    <row r="950600" spans="63:63" x14ac:dyDescent="0.25">
      <c r="BK950600" s="2315"/>
    </row>
    <row r="950601" spans="63:63" x14ac:dyDescent="0.25">
      <c r="BK950601" s="2311"/>
    </row>
    <row r="950625" spans="63:63" x14ac:dyDescent="0.25">
      <c r="BK950625" s="2315"/>
    </row>
    <row r="950626" spans="63:63" x14ac:dyDescent="0.25">
      <c r="BK950626" s="2311"/>
    </row>
    <row r="950650" spans="63:63" x14ac:dyDescent="0.25">
      <c r="BK950650" s="2315"/>
    </row>
    <row r="950651" spans="63:63" x14ac:dyDescent="0.25">
      <c r="BK950651" s="2311"/>
    </row>
    <row r="950675" spans="63:63" x14ac:dyDescent="0.25">
      <c r="BK950675" s="2315"/>
    </row>
    <row r="950676" spans="63:63" x14ac:dyDescent="0.25">
      <c r="BK950676" s="2311"/>
    </row>
    <row r="950700" spans="63:63" x14ac:dyDescent="0.25">
      <c r="BK950700" s="2315"/>
    </row>
    <row r="950701" spans="63:63" x14ac:dyDescent="0.25">
      <c r="BK950701" s="2311"/>
    </row>
    <row r="950725" spans="63:63" x14ac:dyDescent="0.25">
      <c r="BK950725" s="2315"/>
    </row>
    <row r="950726" spans="63:63" x14ac:dyDescent="0.25">
      <c r="BK950726" s="2311"/>
    </row>
    <row r="950750" spans="63:63" x14ac:dyDescent="0.25">
      <c r="BK950750" s="2315"/>
    </row>
    <row r="950751" spans="63:63" x14ac:dyDescent="0.25">
      <c r="BK950751" s="2311"/>
    </row>
    <row r="950775" spans="63:63" x14ac:dyDescent="0.25">
      <c r="BK950775" s="2315"/>
    </row>
    <row r="950776" spans="63:63" x14ac:dyDescent="0.25">
      <c r="BK950776" s="2311"/>
    </row>
    <row r="950800" spans="63:63" x14ac:dyDescent="0.25">
      <c r="BK950800" s="2315"/>
    </row>
    <row r="950801" spans="63:63" x14ac:dyDescent="0.25">
      <c r="BK950801" s="2311"/>
    </row>
    <row r="950825" spans="63:63" x14ac:dyDescent="0.25">
      <c r="BK950825" s="2315"/>
    </row>
    <row r="950826" spans="63:63" x14ac:dyDescent="0.25">
      <c r="BK950826" s="2311"/>
    </row>
    <row r="950850" spans="63:63" x14ac:dyDescent="0.25">
      <c r="BK950850" s="2315"/>
    </row>
    <row r="950851" spans="63:63" x14ac:dyDescent="0.25">
      <c r="BK950851" s="2311"/>
    </row>
    <row r="950875" spans="63:63" x14ac:dyDescent="0.25">
      <c r="BK950875" s="2315"/>
    </row>
    <row r="950876" spans="63:63" x14ac:dyDescent="0.25">
      <c r="BK950876" s="2311"/>
    </row>
    <row r="950900" spans="63:63" x14ac:dyDescent="0.25">
      <c r="BK950900" s="2315"/>
    </row>
    <row r="950901" spans="63:63" x14ac:dyDescent="0.25">
      <c r="BK950901" s="2311"/>
    </row>
    <row r="950925" spans="63:63" x14ac:dyDescent="0.25">
      <c r="BK950925" s="2315"/>
    </row>
    <row r="950926" spans="63:63" x14ac:dyDescent="0.25">
      <c r="BK950926" s="2311"/>
    </row>
    <row r="950950" spans="63:63" x14ac:dyDescent="0.25">
      <c r="BK950950" s="2315"/>
    </row>
    <row r="950951" spans="63:63" x14ac:dyDescent="0.25">
      <c r="BK950951" s="2311"/>
    </row>
    <row r="950975" spans="63:63" x14ac:dyDescent="0.25">
      <c r="BK950975" s="2315"/>
    </row>
    <row r="950976" spans="63:63" x14ac:dyDescent="0.25">
      <c r="BK950976" s="2311"/>
    </row>
    <row r="951000" spans="63:63" x14ac:dyDescent="0.25">
      <c r="BK951000" s="2315"/>
    </row>
    <row r="951001" spans="63:63" x14ac:dyDescent="0.25">
      <c r="BK951001" s="2311"/>
    </row>
    <row r="951025" spans="63:63" x14ac:dyDescent="0.25">
      <c r="BK951025" s="2315"/>
    </row>
    <row r="951026" spans="63:63" x14ac:dyDescent="0.25">
      <c r="BK951026" s="2311"/>
    </row>
    <row r="951050" spans="63:63" x14ac:dyDescent="0.25">
      <c r="BK951050" s="2315"/>
    </row>
    <row r="951051" spans="63:63" x14ac:dyDescent="0.25">
      <c r="BK951051" s="2311"/>
    </row>
    <row r="951075" spans="63:63" x14ac:dyDescent="0.25">
      <c r="BK951075" s="2315"/>
    </row>
    <row r="951076" spans="63:63" x14ac:dyDescent="0.25">
      <c r="BK951076" s="2311"/>
    </row>
    <row r="951100" spans="63:63" x14ac:dyDescent="0.25">
      <c r="BK951100" s="2315"/>
    </row>
    <row r="951101" spans="63:63" x14ac:dyDescent="0.25">
      <c r="BK951101" s="2311"/>
    </row>
    <row r="951125" spans="63:63" x14ac:dyDescent="0.25">
      <c r="BK951125" s="2315"/>
    </row>
    <row r="951126" spans="63:63" x14ac:dyDescent="0.25">
      <c r="BK951126" s="2311"/>
    </row>
    <row r="951150" spans="63:63" x14ac:dyDescent="0.25">
      <c r="BK951150" s="2315"/>
    </row>
    <row r="951151" spans="63:63" x14ac:dyDescent="0.25">
      <c r="BK951151" s="2311"/>
    </row>
    <row r="951175" spans="63:63" x14ac:dyDescent="0.25">
      <c r="BK951175" s="2315"/>
    </row>
    <row r="951176" spans="63:63" x14ac:dyDescent="0.25">
      <c r="BK951176" s="2311"/>
    </row>
    <row r="951200" spans="63:63" x14ac:dyDescent="0.25">
      <c r="BK951200" s="2315"/>
    </row>
    <row r="951201" spans="63:63" x14ac:dyDescent="0.25">
      <c r="BK951201" s="2311"/>
    </row>
    <row r="951225" spans="63:63" x14ac:dyDescent="0.25">
      <c r="BK951225" s="2315"/>
    </row>
    <row r="951226" spans="63:63" x14ac:dyDescent="0.25">
      <c r="BK951226" s="2311"/>
    </row>
    <row r="951250" spans="63:63" x14ac:dyDescent="0.25">
      <c r="BK951250" s="2315"/>
    </row>
    <row r="951251" spans="63:63" x14ac:dyDescent="0.25">
      <c r="BK951251" s="2311"/>
    </row>
    <row r="951275" spans="63:63" x14ac:dyDescent="0.25">
      <c r="BK951275" s="2315"/>
    </row>
    <row r="951276" spans="63:63" x14ac:dyDescent="0.25">
      <c r="BK951276" s="2311"/>
    </row>
    <row r="951300" spans="63:63" x14ac:dyDescent="0.25">
      <c r="BK951300" s="2315"/>
    </row>
    <row r="951301" spans="63:63" x14ac:dyDescent="0.25">
      <c r="BK951301" s="2311"/>
    </row>
    <row r="951325" spans="63:63" x14ac:dyDescent="0.25">
      <c r="BK951325" s="2315"/>
    </row>
    <row r="951326" spans="63:63" x14ac:dyDescent="0.25">
      <c r="BK951326" s="2311"/>
    </row>
    <row r="951350" spans="63:63" x14ac:dyDescent="0.25">
      <c r="BK951350" s="2315"/>
    </row>
    <row r="951351" spans="63:63" x14ac:dyDescent="0.25">
      <c r="BK951351" s="2311"/>
    </row>
    <row r="951375" spans="63:63" x14ac:dyDescent="0.25">
      <c r="BK951375" s="2315"/>
    </row>
    <row r="951376" spans="63:63" x14ac:dyDescent="0.25">
      <c r="BK951376" s="2311"/>
    </row>
    <row r="951400" spans="63:63" x14ac:dyDescent="0.25">
      <c r="BK951400" s="2315"/>
    </row>
    <row r="951401" spans="63:63" x14ac:dyDescent="0.25">
      <c r="BK951401" s="2311"/>
    </row>
    <row r="951425" spans="63:63" x14ac:dyDescent="0.25">
      <c r="BK951425" s="2315"/>
    </row>
    <row r="951426" spans="63:63" x14ac:dyDescent="0.25">
      <c r="BK951426" s="2311"/>
    </row>
    <row r="951450" spans="63:63" x14ac:dyDescent="0.25">
      <c r="BK951450" s="2315"/>
    </row>
    <row r="951451" spans="63:63" x14ac:dyDescent="0.25">
      <c r="BK951451" s="2311"/>
    </row>
    <row r="951475" spans="63:63" x14ac:dyDescent="0.25">
      <c r="BK951475" s="2315"/>
    </row>
    <row r="951476" spans="63:63" x14ac:dyDescent="0.25">
      <c r="BK951476" s="2311"/>
    </row>
    <row r="951500" spans="63:63" x14ac:dyDescent="0.25">
      <c r="BK951500" s="2315"/>
    </row>
    <row r="951501" spans="63:63" x14ac:dyDescent="0.25">
      <c r="BK951501" s="2311"/>
    </row>
    <row r="951525" spans="63:63" x14ac:dyDescent="0.25">
      <c r="BK951525" s="2315"/>
    </row>
    <row r="951526" spans="63:63" x14ac:dyDescent="0.25">
      <c r="BK951526" s="2311"/>
    </row>
    <row r="951550" spans="63:63" x14ac:dyDescent="0.25">
      <c r="BK951550" s="2315"/>
    </row>
    <row r="951551" spans="63:63" x14ac:dyDescent="0.25">
      <c r="BK951551" s="2311"/>
    </row>
    <row r="951575" spans="63:63" x14ac:dyDescent="0.25">
      <c r="BK951575" s="2315"/>
    </row>
    <row r="951576" spans="63:63" x14ac:dyDescent="0.25">
      <c r="BK951576" s="2311"/>
    </row>
    <row r="951600" spans="63:63" x14ac:dyDescent="0.25">
      <c r="BK951600" s="2315"/>
    </row>
    <row r="951601" spans="63:63" x14ac:dyDescent="0.25">
      <c r="BK951601" s="2311"/>
    </row>
    <row r="951625" spans="63:63" x14ac:dyDescent="0.25">
      <c r="BK951625" s="2315"/>
    </row>
    <row r="951626" spans="63:63" x14ac:dyDescent="0.25">
      <c r="BK951626" s="2311"/>
    </row>
    <row r="951650" spans="63:63" x14ac:dyDescent="0.25">
      <c r="BK951650" s="2315"/>
    </row>
    <row r="951651" spans="63:63" x14ac:dyDescent="0.25">
      <c r="BK951651" s="2311"/>
    </row>
    <row r="951675" spans="63:63" x14ac:dyDescent="0.25">
      <c r="BK951675" s="2315"/>
    </row>
    <row r="951676" spans="63:63" x14ac:dyDescent="0.25">
      <c r="BK951676" s="2311"/>
    </row>
    <row r="951700" spans="63:63" x14ac:dyDescent="0.25">
      <c r="BK951700" s="2315"/>
    </row>
    <row r="951701" spans="63:63" x14ac:dyDescent="0.25">
      <c r="BK951701" s="2311"/>
    </row>
    <row r="951725" spans="63:63" x14ac:dyDescent="0.25">
      <c r="BK951725" s="2315"/>
    </row>
    <row r="951726" spans="63:63" x14ac:dyDescent="0.25">
      <c r="BK951726" s="2311"/>
    </row>
    <row r="951750" spans="63:63" x14ac:dyDescent="0.25">
      <c r="BK951750" s="2315"/>
    </row>
    <row r="951751" spans="63:63" x14ac:dyDescent="0.25">
      <c r="BK951751" s="2311"/>
    </row>
    <row r="951775" spans="63:63" x14ac:dyDescent="0.25">
      <c r="BK951775" s="2315"/>
    </row>
    <row r="951776" spans="63:63" x14ac:dyDescent="0.25">
      <c r="BK951776" s="2311"/>
    </row>
    <row r="951800" spans="63:63" x14ac:dyDescent="0.25">
      <c r="BK951800" s="2315"/>
    </row>
    <row r="951801" spans="63:63" x14ac:dyDescent="0.25">
      <c r="BK951801" s="2311"/>
    </row>
    <row r="951825" spans="63:63" x14ac:dyDescent="0.25">
      <c r="BK951825" s="2315"/>
    </row>
    <row r="951826" spans="63:63" x14ac:dyDescent="0.25">
      <c r="BK951826" s="2311"/>
    </row>
    <row r="951850" spans="63:63" x14ac:dyDescent="0.25">
      <c r="BK951850" s="2315"/>
    </row>
    <row r="951851" spans="63:63" x14ac:dyDescent="0.25">
      <c r="BK951851" s="2311"/>
    </row>
    <row r="951875" spans="63:63" x14ac:dyDescent="0.25">
      <c r="BK951875" s="2315"/>
    </row>
    <row r="951876" spans="63:63" x14ac:dyDescent="0.25">
      <c r="BK951876" s="2311"/>
    </row>
    <row r="951900" spans="63:63" x14ac:dyDescent="0.25">
      <c r="BK951900" s="2315"/>
    </row>
    <row r="951901" spans="63:63" x14ac:dyDescent="0.25">
      <c r="BK951901" s="2311"/>
    </row>
    <row r="951925" spans="63:63" x14ac:dyDescent="0.25">
      <c r="BK951925" s="2315"/>
    </row>
    <row r="951926" spans="63:63" x14ac:dyDescent="0.25">
      <c r="BK951926" s="2311"/>
    </row>
    <row r="951950" spans="63:63" x14ac:dyDescent="0.25">
      <c r="BK951950" s="2315"/>
    </row>
    <row r="951951" spans="63:63" x14ac:dyDescent="0.25">
      <c r="BK951951" s="2311"/>
    </row>
    <row r="951975" spans="63:63" x14ac:dyDescent="0.25">
      <c r="BK951975" s="2315"/>
    </row>
    <row r="951976" spans="63:63" x14ac:dyDescent="0.25">
      <c r="BK951976" s="2311"/>
    </row>
    <row r="952000" spans="63:63" x14ac:dyDescent="0.25">
      <c r="BK952000" s="2315"/>
    </row>
    <row r="952001" spans="63:63" x14ac:dyDescent="0.25">
      <c r="BK952001" s="2311"/>
    </row>
    <row r="952025" spans="63:63" x14ac:dyDescent="0.25">
      <c r="BK952025" s="2315"/>
    </row>
    <row r="952026" spans="63:63" x14ac:dyDescent="0.25">
      <c r="BK952026" s="2311"/>
    </row>
    <row r="952050" spans="63:63" x14ac:dyDescent="0.25">
      <c r="BK952050" s="2315"/>
    </row>
    <row r="952051" spans="63:63" x14ac:dyDescent="0.25">
      <c r="BK952051" s="2311"/>
    </row>
    <row r="952075" spans="63:63" x14ac:dyDescent="0.25">
      <c r="BK952075" s="2315"/>
    </row>
    <row r="952076" spans="63:63" x14ac:dyDescent="0.25">
      <c r="BK952076" s="2311"/>
    </row>
    <row r="952100" spans="63:63" x14ac:dyDescent="0.25">
      <c r="BK952100" s="2315"/>
    </row>
    <row r="952101" spans="63:63" x14ac:dyDescent="0.25">
      <c r="BK952101" s="2311"/>
    </row>
    <row r="952125" spans="63:63" x14ac:dyDescent="0.25">
      <c r="BK952125" s="2315"/>
    </row>
    <row r="952126" spans="63:63" x14ac:dyDescent="0.25">
      <c r="BK952126" s="2311"/>
    </row>
    <row r="952150" spans="63:63" x14ac:dyDescent="0.25">
      <c r="BK952150" s="2315"/>
    </row>
    <row r="952151" spans="63:63" x14ac:dyDescent="0.25">
      <c r="BK952151" s="2311"/>
    </row>
    <row r="952175" spans="63:63" x14ac:dyDescent="0.25">
      <c r="BK952175" s="2315"/>
    </row>
    <row r="952176" spans="63:63" x14ac:dyDescent="0.25">
      <c r="BK952176" s="2311"/>
    </row>
    <row r="952200" spans="63:63" x14ac:dyDescent="0.25">
      <c r="BK952200" s="2315"/>
    </row>
    <row r="952201" spans="63:63" x14ac:dyDescent="0.25">
      <c r="BK952201" s="2311"/>
    </row>
    <row r="952225" spans="63:63" x14ac:dyDescent="0.25">
      <c r="BK952225" s="2315"/>
    </row>
    <row r="952226" spans="63:63" x14ac:dyDescent="0.25">
      <c r="BK952226" s="2311"/>
    </row>
    <row r="952250" spans="63:63" x14ac:dyDescent="0.25">
      <c r="BK952250" s="2315"/>
    </row>
    <row r="952251" spans="63:63" x14ac:dyDescent="0.25">
      <c r="BK952251" s="2311"/>
    </row>
    <row r="952275" spans="63:63" x14ac:dyDescent="0.25">
      <c r="BK952275" s="2315"/>
    </row>
    <row r="952276" spans="63:63" x14ac:dyDescent="0.25">
      <c r="BK952276" s="2311"/>
    </row>
    <row r="952300" spans="63:63" x14ac:dyDescent="0.25">
      <c r="BK952300" s="2315"/>
    </row>
    <row r="952301" spans="63:63" x14ac:dyDescent="0.25">
      <c r="BK952301" s="2311"/>
    </row>
    <row r="952325" spans="63:63" x14ac:dyDescent="0.25">
      <c r="BK952325" s="2315"/>
    </row>
    <row r="952326" spans="63:63" x14ac:dyDescent="0.25">
      <c r="BK952326" s="2311"/>
    </row>
    <row r="952350" spans="63:63" x14ac:dyDescent="0.25">
      <c r="BK952350" s="2315"/>
    </row>
    <row r="952351" spans="63:63" x14ac:dyDescent="0.25">
      <c r="BK952351" s="2311"/>
    </row>
    <row r="952375" spans="63:63" x14ac:dyDescent="0.25">
      <c r="BK952375" s="2315"/>
    </row>
    <row r="952376" spans="63:63" x14ac:dyDescent="0.25">
      <c r="BK952376" s="2311"/>
    </row>
    <row r="952400" spans="63:63" x14ac:dyDescent="0.25">
      <c r="BK952400" s="2315"/>
    </row>
    <row r="952401" spans="63:63" x14ac:dyDescent="0.25">
      <c r="BK952401" s="2311"/>
    </row>
    <row r="952425" spans="63:63" x14ac:dyDescent="0.25">
      <c r="BK952425" s="2315"/>
    </row>
    <row r="952426" spans="63:63" x14ac:dyDescent="0.25">
      <c r="BK952426" s="2311"/>
    </row>
    <row r="952450" spans="63:63" x14ac:dyDescent="0.25">
      <c r="BK952450" s="2315"/>
    </row>
    <row r="952451" spans="63:63" x14ac:dyDescent="0.25">
      <c r="BK952451" s="2311"/>
    </row>
    <row r="952475" spans="63:63" x14ac:dyDescent="0.25">
      <c r="BK952475" s="2315"/>
    </row>
    <row r="952476" spans="63:63" x14ac:dyDescent="0.25">
      <c r="BK952476" s="2311"/>
    </row>
    <row r="952500" spans="63:63" x14ac:dyDescent="0.25">
      <c r="BK952500" s="2315"/>
    </row>
    <row r="952501" spans="63:63" x14ac:dyDescent="0.25">
      <c r="BK952501" s="2311"/>
    </row>
    <row r="952525" spans="63:63" x14ac:dyDescent="0.25">
      <c r="BK952525" s="2315"/>
    </row>
    <row r="952526" spans="63:63" x14ac:dyDescent="0.25">
      <c r="BK952526" s="2311"/>
    </row>
    <row r="952550" spans="63:63" x14ac:dyDescent="0.25">
      <c r="BK952550" s="2315"/>
    </row>
    <row r="952551" spans="63:63" x14ac:dyDescent="0.25">
      <c r="BK952551" s="2311"/>
    </row>
    <row r="952575" spans="63:63" x14ac:dyDescent="0.25">
      <c r="BK952575" s="2315"/>
    </row>
    <row r="952576" spans="63:63" x14ac:dyDescent="0.25">
      <c r="BK952576" s="2311"/>
    </row>
    <row r="952600" spans="63:63" x14ac:dyDescent="0.25">
      <c r="BK952600" s="2315"/>
    </row>
    <row r="952601" spans="63:63" x14ac:dyDescent="0.25">
      <c r="BK952601" s="2311"/>
    </row>
    <row r="952625" spans="63:63" x14ac:dyDescent="0.25">
      <c r="BK952625" s="2315"/>
    </row>
    <row r="952626" spans="63:63" x14ac:dyDescent="0.25">
      <c r="BK952626" s="2311"/>
    </row>
    <row r="952650" spans="63:63" x14ac:dyDescent="0.25">
      <c r="BK952650" s="2315"/>
    </row>
    <row r="952651" spans="63:63" x14ac:dyDescent="0.25">
      <c r="BK952651" s="2311"/>
    </row>
    <row r="952675" spans="63:63" x14ac:dyDescent="0.25">
      <c r="BK952675" s="2315"/>
    </row>
    <row r="952676" spans="63:63" x14ac:dyDescent="0.25">
      <c r="BK952676" s="2311"/>
    </row>
    <row r="952700" spans="63:63" x14ac:dyDescent="0.25">
      <c r="BK952700" s="2315"/>
    </row>
    <row r="952701" spans="63:63" x14ac:dyDescent="0.25">
      <c r="BK952701" s="2311"/>
    </row>
    <row r="952725" spans="63:63" x14ac:dyDescent="0.25">
      <c r="BK952725" s="2315"/>
    </row>
    <row r="952726" spans="63:63" x14ac:dyDescent="0.25">
      <c r="BK952726" s="2311"/>
    </row>
    <row r="952750" spans="63:63" x14ac:dyDescent="0.25">
      <c r="BK952750" s="2315"/>
    </row>
    <row r="952751" spans="63:63" x14ac:dyDescent="0.25">
      <c r="BK952751" s="2311"/>
    </row>
    <row r="952775" spans="63:63" x14ac:dyDescent="0.25">
      <c r="BK952775" s="2315"/>
    </row>
    <row r="952776" spans="63:63" x14ac:dyDescent="0.25">
      <c r="BK952776" s="2311"/>
    </row>
    <row r="952800" spans="63:63" x14ac:dyDescent="0.25">
      <c r="BK952800" s="2315"/>
    </row>
    <row r="952801" spans="63:63" x14ac:dyDescent="0.25">
      <c r="BK952801" s="2311"/>
    </row>
    <row r="952825" spans="63:63" x14ac:dyDescent="0.25">
      <c r="BK952825" s="2315"/>
    </row>
    <row r="952826" spans="63:63" x14ac:dyDescent="0.25">
      <c r="BK952826" s="2311"/>
    </row>
    <row r="952850" spans="63:63" x14ac:dyDescent="0.25">
      <c r="BK952850" s="2315"/>
    </row>
    <row r="952851" spans="63:63" x14ac:dyDescent="0.25">
      <c r="BK952851" s="2311"/>
    </row>
    <row r="952875" spans="63:63" x14ac:dyDescent="0.25">
      <c r="BK952875" s="2315"/>
    </row>
    <row r="952876" spans="63:63" x14ac:dyDescent="0.25">
      <c r="BK952876" s="2311"/>
    </row>
    <row r="952900" spans="63:63" x14ac:dyDescent="0.25">
      <c r="BK952900" s="2315"/>
    </row>
    <row r="952901" spans="63:63" x14ac:dyDescent="0.25">
      <c r="BK952901" s="2311"/>
    </row>
    <row r="952925" spans="63:63" x14ac:dyDescent="0.25">
      <c r="BK952925" s="2315"/>
    </row>
    <row r="952926" spans="63:63" x14ac:dyDescent="0.25">
      <c r="BK952926" s="2311"/>
    </row>
    <row r="952950" spans="63:63" x14ac:dyDescent="0.25">
      <c r="BK952950" s="2315"/>
    </row>
    <row r="952951" spans="63:63" x14ac:dyDescent="0.25">
      <c r="BK952951" s="2311"/>
    </row>
    <row r="952975" spans="63:63" x14ac:dyDescent="0.25">
      <c r="BK952975" s="2315"/>
    </row>
    <row r="952976" spans="63:63" x14ac:dyDescent="0.25">
      <c r="BK952976" s="2311"/>
    </row>
    <row r="953000" spans="63:63" x14ac:dyDescent="0.25">
      <c r="BK953000" s="2315"/>
    </row>
    <row r="953001" spans="63:63" x14ac:dyDescent="0.25">
      <c r="BK953001" s="2311"/>
    </row>
    <row r="953025" spans="63:63" x14ac:dyDescent="0.25">
      <c r="BK953025" s="2315"/>
    </row>
    <row r="953026" spans="63:63" x14ac:dyDescent="0.25">
      <c r="BK953026" s="2311"/>
    </row>
    <row r="953050" spans="63:63" x14ac:dyDescent="0.25">
      <c r="BK953050" s="2315"/>
    </row>
    <row r="953051" spans="63:63" x14ac:dyDescent="0.25">
      <c r="BK953051" s="2311"/>
    </row>
    <row r="953075" spans="63:63" x14ac:dyDescent="0.25">
      <c r="BK953075" s="2315"/>
    </row>
    <row r="953076" spans="63:63" x14ac:dyDescent="0.25">
      <c r="BK953076" s="2311"/>
    </row>
    <row r="953100" spans="63:63" x14ac:dyDescent="0.25">
      <c r="BK953100" s="2315"/>
    </row>
    <row r="953101" spans="63:63" x14ac:dyDescent="0.25">
      <c r="BK953101" s="2311"/>
    </row>
    <row r="953125" spans="63:63" x14ac:dyDescent="0.25">
      <c r="BK953125" s="2315"/>
    </row>
    <row r="953126" spans="63:63" x14ac:dyDescent="0.25">
      <c r="BK953126" s="2311"/>
    </row>
    <row r="953150" spans="63:63" x14ac:dyDescent="0.25">
      <c r="BK953150" s="2315"/>
    </row>
    <row r="953151" spans="63:63" x14ac:dyDescent="0.25">
      <c r="BK953151" s="2311"/>
    </row>
    <row r="953175" spans="63:63" x14ac:dyDescent="0.25">
      <c r="BK953175" s="2315"/>
    </row>
    <row r="953176" spans="63:63" x14ac:dyDescent="0.25">
      <c r="BK953176" s="2311"/>
    </row>
    <row r="953200" spans="63:63" x14ac:dyDescent="0.25">
      <c r="BK953200" s="2315"/>
    </row>
    <row r="953201" spans="63:63" x14ac:dyDescent="0.25">
      <c r="BK953201" s="2311"/>
    </row>
    <row r="953225" spans="63:63" x14ac:dyDescent="0.25">
      <c r="BK953225" s="2315"/>
    </row>
    <row r="953226" spans="63:63" x14ac:dyDescent="0.25">
      <c r="BK953226" s="2311"/>
    </row>
    <row r="953250" spans="63:63" x14ac:dyDescent="0.25">
      <c r="BK953250" s="2315"/>
    </row>
    <row r="953251" spans="63:63" x14ac:dyDescent="0.25">
      <c r="BK953251" s="2311"/>
    </row>
    <row r="953275" spans="63:63" x14ac:dyDescent="0.25">
      <c r="BK953275" s="2315"/>
    </row>
    <row r="953276" spans="63:63" x14ac:dyDescent="0.25">
      <c r="BK953276" s="2311"/>
    </row>
    <row r="953300" spans="63:63" x14ac:dyDescent="0.25">
      <c r="BK953300" s="2315"/>
    </row>
    <row r="953301" spans="63:63" x14ac:dyDescent="0.25">
      <c r="BK953301" s="2311"/>
    </row>
    <row r="953325" spans="63:63" x14ac:dyDescent="0.25">
      <c r="BK953325" s="2315"/>
    </row>
    <row r="953326" spans="63:63" x14ac:dyDescent="0.25">
      <c r="BK953326" s="2311"/>
    </row>
    <row r="953350" spans="63:63" x14ac:dyDescent="0.25">
      <c r="BK953350" s="2315"/>
    </row>
    <row r="953351" spans="63:63" x14ac:dyDescent="0.25">
      <c r="BK953351" s="2311"/>
    </row>
    <row r="953375" spans="63:63" x14ac:dyDescent="0.25">
      <c r="BK953375" s="2315"/>
    </row>
    <row r="953376" spans="63:63" x14ac:dyDescent="0.25">
      <c r="BK953376" s="2311"/>
    </row>
    <row r="953400" spans="63:63" x14ac:dyDescent="0.25">
      <c r="BK953400" s="2315"/>
    </row>
    <row r="953401" spans="63:63" x14ac:dyDescent="0.25">
      <c r="BK953401" s="2311"/>
    </row>
    <row r="953425" spans="63:63" x14ac:dyDescent="0.25">
      <c r="BK953425" s="2315"/>
    </row>
    <row r="953426" spans="63:63" x14ac:dyDescent="0.25">
      <c r="BK953426" s="2311"/>
    </row>
    <row r="953450" spans="63:63" x14ac:dyDescent="0.25">
      <c r="BK953450" s="2315"/>
    </row>
    <row r="953451" spans="63:63" x14ac:dyDescent="0.25">
      <c r="BK953451" s="2311"/>
    </row>
    <row r="953475" spans="63:63" x14ac:dyDescent="0.25">
      <c r="BK953475" s="2315"/>
    </row>
    <row r="953476" spans="63:63" x14ac:dyDescent="0.25">
      <c r="BK953476" s="2311"/>
    </row>
    <row r="953500" spans="63:63" x14ac:dyDescent="0.25">
      <c r="BK953500" s="2315"/>
    </row>
    <row r="953501" spans="63:63" x14ac:dyDescent="0.25">
      <c r="BK953501" s="2311"/>
    </row>
    <row r="953525" spans="63:63" x14ac:dyDescent="0.25">
      <c r="BK953525" s="2315"/>
    </row>
    <row r="953526" spans="63:63" x14ac:dyDescent="0.25">
      <c r="BK953526" s="2311"/>
    </row>
    <row r="953550" spans="63:63" x14ac:dyDescent="0.25">
      <c r="BK953550" s="2315"/>
    </row>
    <row r="953551" spans="63:63" x14ac:dyDescent="0.25">
      <c r="BK953551" s="2311"/>
    </row>
    <row r="953575" spans="63:63" x14ac:dyDescent="0.25">
      <c r="BK953575" s="2315"/>
    </row>
    <row r="953576" spans="63:63" x14ac:dyDescent="0.25">
      <c r="BK953576" s="2311"/>
    </row>
    <row r="953600" spans="63:63" x14ac:dyDescent="0.25">
      <c r="BK953600" s="2315"/>
    </row>
    <row r="953601" spans="63:63" x14ac:dyDescent="0.25">
      <c r="BK953601" s="2311"/>
    </row>
    <row r="953625" spans="63:63" x14ac:dyDescent="0.25">
      <c r="BK953625" s="2315"/>
    </row>
    <row r="953626" spans="63:63" x14ac:dyDescent="0.25">
      <c r="BK953626" s="2311"/>
    </row>
    <row r="953650" spans="63:63" x14ac:dyDescent="0.25">
      <c r="BK953650" s="2315"/>
    </row>
    <row r="953651" spans="63:63" x14ac:dyDescent="0.25">
      <c r="BK953651" s="2311"/>
    </row>
    <row r="953675" spans="63:63" x14ac:dyDescent="0.25">
      <c r="BK953675" s="2315"/>
    </row>
    <row r="953676" spans="63:63" x14ac:dyDescent="0.25">
      <c r="BK953676" s="2311"/>
    </row>
    <row r="953700" spans="63:63" x14ac:dyDescent="0.25">
      <c r="BK953700" s="2315"/>
    </row>
    <row r="953701" spans="63:63" x14ac:dyDescent="0.25">
      <c r="BK953701" s="2311"/>
    </row>
    <row r="953725" spans="63:63" x14ac:dyDescent="0.25">
      <c r="BK953725" s="2315"/>
    </row>
    <row r="953726" spans="63:63" x14ac:dyDescent="0.25">
      <c r="BK953726" s="2311"/>
    </row>
    <row r="953750" spans="63:63" x14ac:dyDescent="0.25">
      <c r="BK953750" s="2315"/>
    </row>
    <row r="953751" spans="63:63" x14ac:dyDescent="0.25">
      <c r="BK953751" s="2311"/>
    </row>
    <row r="953775" spans="63:63" x14ac:dyDescent="0.25">
      <c r="BK953775" s="2315"/>
    </row>
    <row r="953776" spans="63:63" x14ac:dyDescent="0.25">
      <c r="BK953776" s="2311"/>
    </row>
    <row r="953800" spans="63:63" x14ac:dyDescent="0.25">
      <c r="BK953800" s="2315"/>
    </row>
    <row r="953801" spans="63:63" x14ac:dyDescent="0.25">
      <c r="BK953801" s="2311"/>
    </row>
    <row r="953825" spans="63:63" x14ac:dyDescent="0.25">
      <c r="BK953825" s="2315"/>
    </row>
    <row r="953826" spans="63:63" x14ac:dyDescent="0.25">
      <c r="BK953826" s="2311"/>
    </row>
    <row r="953850" spans="63:63" x14ac:dyDescent="0.25">
      <c r="BK953850" s="2315"/>
    </row>
    <row r="953851" spans="63:63" x14ac:dyDescent="0.25">
      <c r="BK953851" s="2311"/>
    </row>
    <row r="953875" spans="63:63" x14ac:dyDescent="0.25">
      <c r="BK953875" s="2315"/>
    </row>
    <row r="953876" spans="63:63" x14ac:dyDescent="0.25">
      <c r="BK953876" s="2311"/>
    </row>
    <row r="953900" spans="63:63" x14ac:dyDescent="0.25">
      <c r="BK953900" s="2315"/>
    </row>
    <row r="953901" spans="63:63" x14ac:dyDescent="0.25">
      <c r="BK953901" s="2311"/>
    </row>
    <row r="953925" spans="63:63" x14ac:dyDescent="0.25">
      <c r="BK953925" s="2315"/>
    </row>
    <row r="953926" spans="63:63" x14ac:dyDescent="0.25">
      <c r="BK953926" s="2311"/>
    </row>
    <row r="953950" spans="63:63" x14ac:dyDescent="0.25">
      <c r="BK953950" s="2315"/>
    </row>
    <row r="953951" spans="63:63" x14ac:dyDescent="0.25">
      <c r="BK953951" s="2311"/>
    </row>
    <row r="953975" spans="63:63" x14ac:dyDescent="0.25">
      <c r="BK953975" s="2315"/>
    </row>
    <row r="953976" spans="63:63" x14ac:dyDescent="0.25">
      <c r="BK953976" s="2311"/>
    </row>
    <row r="954000" spans="63:63" x14ac:dyDescent="0.25">
      <c r="BK954000" s="2315"/>
    </row>
    <row r="954001" spans="63:63" x14ac:dyDescent="0.25">
      <c r="BK954001" s="2311"/>
    </row>
    <row r="954025" spans="63:63" x14ac:dyDescent="0.25">
      <c r="BK954025" s="2315"/>
    </row>
    <row r="954026" spans="63:63" x14ac:dyDescent="0.25">
      <c r="BK954026" s="2311"/>
    </row>
    <row r="954050" spans="63:63" x14ac:dyDescent="0.25">
      <c r="BK954050" s="2315"/>
    </row>
    <row r="954051" spans="63:63" x14ac:dyDescent="0.25">
      <c r="BK954051" s="2311"/>
    </row>
    <row r="954075" spans="63:63" x14ac:dyDescent="0.25">
      <c r="BK954075" s="2315"/>
    </row>
    <row r="954076" spans="63:63" x14ac:dyDescent="0.25">
      <c r="BK954076" s="2311"/>
    </row>
    <row r="954100" spans="63:63" x14ac:dyDescent="0.25">
      <c r="BK954100" s="2315"/>
    </row>
    <row r="954101" spans="63:63" x14ac:dyDescent="0.25">
      <c r="BK954101" s="2311"/>
    </row>
    <row r="954125" spans="63:63" x14ac:dyDescent="0.25">
      <c r="BK954125" s="2315"/>
    </row>
    <row r="954126" spans="63:63" x14ac:dyDescent="0.25">
      <c r="BK954126" s="2311"/>
    </row>
    <row r="954150" spans="63:63" x14ac:dyDescent="0.25">
      <c r="BK954150" s="2315"/>
    </row>
    <row r="954151" spans="63:63" x14ac:dyDescent="0.25">
      <c r="BK954151" s="2311"/>
    </row>
    <row r="954175" spans="63:63" x14ac:dyDescent="0.25">
      <c r="BK954175" s="2315"/>
    </row>
    <row r="954176" spans="63:63" x14ac:dyDescent="0.25">
      <c r="BK954176" s="2311"/>
    </row>
    <row r="954200" spans="63:63" x14ac:dyDescent="0.25">
      <c r="BK954200" s="2315"/>
    </row>
    <row r="954201" spans="63:63" x14ac:dyDescent="0.25">
      <c r="BK954201" s="2311"/>
    </row>
    <row r="954225" spans="63:63" x14ac:dyDescent="0.25">
      <c r="BK954225" s="2315"/>
    </row>
    <row r="954226" spans="63:63" x14ac:dyDescent="0.25">
      <c r="BK954226" s="2311"/>
    </row>
    <row r="954250" spans="63:63" x14ac:dyDescent="0.25">
      <c r="BK954250" s="2315"/>
    </row>
    <row r="954251" spans="63:63" x14ac:dyDescent="0.25">
      <c r="BK954251" s="2311"/>
    </row>
    <row r="954275" spans="63:63" x14ac:dyDescent="0.25">
      <c r="BK954275" s="2315"/>
    </row>
    <row r="954276" spans="63:63" x14ac:dyDescent="0.25">
      <c r="BK954276" s="2311"/>
    </row>
    <row r="954300" spans="63:63" x14ac:dyDescent="0.25">
      <c r="BK954300" s="2315"/>
    </row>
    <row r="954301" spans="63:63" x14ac:dyDescent="0.25">
      <c r="BK954301" s="2311"/>
    </row>
    <row r="954325" spans="63:63" x14ac:dyDescent="0.25">
      <c r="BK954325" s="2315"/>
    </row>
    <row r="954326" spans="63:63" x14ac:dyDescent="0.25">
      <c r="BK954326" s="2311"/>
    </row>
    <row r="954350" spans="63:63" x14ac:dyDescent="0.25">
      <c r="BK954350" s="2315"/>
    </row>
    <row r="954351" spans="63:63" x14ac:dyDescent="0.25">
      <c r="BK954351" s="2311"/>
    </row>
    <row r="954375" spans="63:63" x14ac:dyDescent="0.25">
      <c r="BK954375" s="2315"/>
    </row>
    <row r="954376" spans="63:63" x14ac:dyDescent="0.25">
      <c r="BK954376" s="2311"/>
    </row>
    <row r="954400" spans="63:63" x14ac:dyDescent="0.25">
      <c r="BK954400" s="2315"/>
    </row>
    <row r="954401" spans="63:63" x14ac:dyDescent="0.25">
      <c r="BK954401" s="2311"/>
    </row>
    <row r="954425" spans="63:63" x14ac:dyDescent="0.25">
      <c r="BK954425" s="2315"/>
    </row>
    <row r="954426" spans="63:63" x14ac:dyDescent="0.25">
      <c r="BK954426" s="2311"/>
    </row>
    <row r="954450" spans="63:63" x14ac:dyDescent="0.25">
      <c r="BK954450" s="2315"/>
    </row>
    <row r="954451" spans="63:63" x14ac:dyDescent="0.25">
      <c r="BK954451" s="2311"/>
    </row>
    <row r="954475" spans="63:63" x14ac:dyDescent="0.25">
      <c r="BK954475" s="2315"/>
    </row>
    <row r="954476" spans="63:63" x14ac:dyDescent="0.25">
      <c r="BK954476" s="2311"/>
    </row>
    <row r="954500" spans="63:63" x14ac:dyDescent="0.25">
      <c r="BK954500" s="2315"/>
    </row>
    <row r="954501" spans="63:63" x14ac:dyDescent="0.25">
      <c r="BK954501" s="2311"/>
    </row>
    <row r="954525" spans="63:63" x14ac:dyDescent="0.25">
      <c r="BK954525" s="2315"/>
    </row>
    <row r="954526" spans="63:63" x14ac:dyDescent="0.25">
      <c r="BK954526" s="2311"/>
    </row>
    <row r="954550" spans="63:63" x14ac:dyDescent="0.25">
      <c r="BK954550" s="2315"/>
    </row>
    <row r="954551" spans="63:63" x14ac:dyDescent="0.25">
      <c r="BK954551" s="2311"/>
    </row>
    <row r="954575" spans="63:63" x14ac:dyDescent="0.25">
      <c r="BK954575" s="2315"/>
    </row>
    <row r="954576" spans="63:63" x14ac:dyDescent="0.25">
      <c r="BK954576" s="2311"/>
    </row>
    <row r="954600" spans="63:63" x14ac:dyDescent="0.25">
      <c r="BK954600" s="2315"/>
    </row>
    <row r="954601" spans="63:63" x14ac:dyDescent="0.25">
      <c r="BK954601" s="2311"/>
    </row>
    <row r="954625" spans="63:63" x14ac:dyDescent="0.25">
      <c r="BK954625" s="2315"/>
    </row>
    <row r="954626" spans="63:63" x14ac:dyDescent="0.25">
      <c r="BK954626" s="2311"/>
    </row>
    <row r="954650" spans="63:63" x14ac:dyDescent="0.25">
      <c r="BK954650" s="2315"/>
    </row>
    <row r="954651" spans="63:63" x14ac:dyDescent="0.25">
      <c r="BK954651" s="2311"/>
    </row>
    <row r="954675" spans="63:63" x14ac:dyDescent="0.25">
      <c r="BK954675" s="2315"/>
    </row>
    <row r="954676" spans="63:63" x14ac:dyDescent="0.25">
      <c r="BK954676" s="2311"/>
    </row>
    <row r="954700" spans="63:63" x14ac:dyDescent="0.25">
      <c r="BK954700" s="2315"/>
    </row>
    <row r="954701" spans="63:63" x14ac:dyDescent="0.25">
      <c r="BK954701" s="2311"/>
    </row>
    <row r="954725" spans="63:63" x14ac:dyDescent="0.25">
      <c r="BK954725" s="2315"/>
    </row>
    <row r="954726" spans="63:63" x14ac:dyDescent="0.25">
      <c r="BK954726" s="2311"/>
    </row>
    <row r="954750" spans="63:63" x14ac:dyDescent="0.25">
      <c r="BK954750" s="2315"/>
    </row>
    <row r="954751" spans="63:63" x14ac:dyDescent="0.25">
      <c r="BK954751" s="2311"/>
    </row>
    <row r="954775" spans="63:63" x14ac:dyDescent="0.25">
      <c r="BK954775" s="2315"/>
    </row>
    <row r="954776" spans="63:63" x14ac:dyDescent="0.25">
      <c r="BK954776" s="2311"/>
    </row>
    <row r="954800" spans="63:63" x14ac:dyDescent="0.25">
      <c r="BK954800" s="2315"/>
    </row>
    <row r="954801" spans="63:63" x14ac:dyDescent="0.25">
      <c r="BK954801" s="2311"/>
    </row>
    <row r="954825" spans="63:63" x14ac:dyDescent="0.25">
      <c r="BK954825" s="2315"/>
    </row>
    <row r="954826" spans="63:63" x14ac:dyDescent="0.25">
      <c r="BK954826" s="2311"/>
    </row>
    <row r="954850" spans="63:63" x14ac:dyDescent="0.25">
      <c r="BK954850" s="2315"/>
    </row>
    <row r="954851" spans="63:63" x14ac:dyDescent="0.25">
      <c r="BK954851" s="2311"/>
    </row>
    <row r="954875" spans="63:63" x14ac:dyDescent="0.25">
      <c r="BK954875" s="2315"/>
    </row>
    <row r="954876" spans="63:63" x14ac:dyDescent="0.25">
      <c r="BK954876" s="2311"/>
    </row>
    <row r="954900" spans="63:63" x14ac:dyDescent="0.25">
      <c r="BK954900" s="2315"/>
    </row>
    <row r="954901" spans="63:63" x14ac:dyDescent="0.25">
      <c r="BK954901" s="2311"/>
    </row>
    <row r="954925" spans="63:63" x14ac:dyDescent="0.25">
      <c r="BK954925" s="2315"/>
    </row>
    <row r="954926" spans="63:63" x14ac:dyDescent="0.25">
      <c r="BK954926" s="2311"/>
    </row>
    <row r="954950" spans="63:63" x14ac:dyDescent="0.25">
      <c r="BK954950" s="2315"/>
    </row>
    <row r="954951" spans="63:63" x14ac:dyDescent="0.25">
      <c r="BK954951" s="2311"/>
    </row>
    <row r="954975" spans="63:63" x14ac:dyDescent="0.25">
      <c r="BK954975" s="2315"/>
    </row>
    <row r="954976" spans="63:63" x14ac:dyDescent="0.25">
      <c r="BK954976" s="2311"/>
    </row>
    <row r="955000" spans="63:63" x14ac:dyDescent="0.25">
      <c r="BK955000" s="2315"/>
    </row>
    <row r="955001" spans="63:63" x14ac:dyDescent="0.25">
      <c r="BK955001" s="2311"/>
    </row>
    <row r="955025" spans="63:63" x14ac:dyDescent="0.25">
      <c r="BK955025" s="2315"/>
    </row>
    <row r="955026" spans="63:63" x14ac:dyDescent="0.25">
      <c r="BK955026" s="2311"/>
    </row>
    <row r="955050" spans="63:63" x14ac:dyDescent="0.25">
      <c r="BK955050" s="2315"/>
    </row>
    <row r="955051" spans="63:63" x14ac:dyDescent="0.25">
      <c r="BK955051" s="2311"/>
    </row>
    <row r="955075" spans="63:63" x14ac:dyDescent="0.25">
      <c r="BK955075" s="2315"/>
    </row>
    <row r="955076" spans="63:63" x14ac:dyDescent="0.25">
      <c r="BK955076" s="2311"/>
    </row>
    <row r="955100" spans="63:63" x14ac:dyDescent="0.25">
      <c r="BK955100" s="2315"/>
    </row>
    <row r="955101" spans="63:63" x14ac:dyDescent="0.25">
      <c r="BK955101" s="2311"/>
    </row>
    <row r="955125" spans="63:63" x14ac:dyDescent="0.25">
      <c r="BK955125" s="2315"/>
    </row>
    <row r="955126" spans="63:63" x14ac:dyDescent="0.25">
      <c r="BK955126" s="2311"/>
    </row>
    <row r="955150" spans="63:63" x14ac:dyDescent="0.25">
      <c r="BK955150" s="2315"/>
    </row>
    <row r="955151" spans="63:63" x14ac:dyDescent="0.25">
      <c r="BK955151" s="2311"/>
    </row>
    <row r="955175" spans="63:63" x14ac:dyDescent="0.25">
      <c r="BK955175" s="2315"/>
    </row>
    <row r="955176" spans="63:63" x14ac:dyDescent="0.25">
      <c r="BK955176" s="2311"/>
    </row>
    <row r="955200" spans="63:63" x14ac:dyDescent="0.25">
      <c r="BK955200" s="2315"/>
    </row>
    <row r="955201" spans="63:63" x14ac:dyDescent="0.25">
      <c r="BK955201" s="2311"/>
    </row>
    <row r="955225" spans="63:63" x14ac:dyDescent="0.25">
      <c r="BK955225" s="2315"/>
    </row>
    <row r="955226" spans="63:63" x14ac:dyDescent="0.25">
      <c r="BK955226" s="2311"/>
    </row>
    <row r="955250" spans="63:63" x14ac:dyDescent="0.25">
      <c r="BK955250" s="2315"/>
    </row>
    <row r="955251" spans="63:63" x14ac:dyDescent="0.25">
      <c r="BK955251" s="2311"/>
    </row>
    <row r="955275" spans="63:63" x14ac:dyDescent="0.25">
      <c r="BK955275" s="2315"/>
    </row>
    <row r="955276" spans="63:63" x14ac:dyDescent="0.25">
      <c r="BK955276" s="2311"/>
    </row>
    <row r="955300" spans="63:63" x14ac:dyDescent="0.25">
      <c r="BK955300" s="2315"/>
    </row>
    <row r="955301" spans="63:63" x14ac:dyDescent="0.25">
      <c r="BK955301" s="2311"/>
    </row>
    <row r="955325" spans="63:63" x14ac:dyDescent="0.25">
      <c r="BK955325" s="2315"/>
    </row>
    <row r="955326" spans="63:63" x14ac:dyDescent="0.25">
      <c r="BK955326" s="2311"/>
    </row>
    <row r="955350" spans="63:63" x14ac:dyDescent="0.25">
      <c r="BK955350" s="2315"/>
    </row>
    <row r="955351" spans="63:63" x14ac:dyDescent="0.25">
      <c r="BK955351" s="2311"/>
    </row>
    <row r="955375" spans="63:63" x14ac:dyDescent="0.25">
      <c r="BK955375" s="2315"/>
    </row>
    <row r="955376" spans="63:63" x14ac:dyDescent="0.25">
      <c r="BK955376" s="2311"/>
    </row>
    <row r="955400" spans="63:63" x14ac:dyDescent="0.25">
      <c r="BK955400" s="2315"/>
    </row>
    <row r="955401" spans="63:63" x14ac:dyDescent="0.25">
      <c r="BK955401" s="2311"/>
    </row>
    <row r="955425" spans="63:63" x14ac:dyDescent="0.25">
      <c r="BK955425" s="2315"/>
    </row>
    <row r="955426" spans="63:63" x14ac:dyDescent="0.25">
      <c r="BK955426" s="2311"/>
    </row>
    <row r="955450" spans="63:63" x14ac:dyDescent="0.25">
      <c r="BK955450" s="2315"/>
    </row>
    <row r="955451" spans="63:63" x14ac:dyDescent="0.25">
      <c r="BK955451" s="2311"/>
    </row>
    <row r="955475" spans="63:63" x14ac:dyDescent="0.25">
      <c r="BK955475" s="2315"/>
    </row>
    <row r="955476" spans="63:63" x14ac:dyDescent="0.25">
      <c r="BK955476" s="2311"/>
    </row>
    <row r="955500" spans="63:63" x14ac:dyDescent="0.25">
      <c r="BK955500" s="2315"/>
    </row>
    <row r="955501" spans="63:63" x14ac:dyDescent="0.25">
      <c r="BK955501" s="2311"/>
    </row>
    <row r="955525" spans="63:63" x14ac:dyDescent="0.25">
      <c r="BK955525" s="2315"/>
    </row>
    <row r="955526" spans="63:63" x14ac:dyDescent="0.25">
      <c r="BK955526" s="2311"/>
    </row>
    <row r="955550" spans="63:63" x14ac:dyDescent="0.25">
      <c r="BK955550" s="2315"/>
    </row>
    <row r="955551" spans="63:63" x14ac:dyDescent="0.25">
      <c r="BK955551" s="2311"/>
    </row>
    <row r="955575" spans="63:63" x14ac:dyDescent="0.25">
      <c r="BK955575" s="2315"/>
    </row>
    <row r="955576" spans="63:63" x14ac:dyDescent="0.25">
      <c r="BK955576" s="2311"/>
    </row>
    <row r="955600" spans="63:63" x14ac:dyDescent="0.25">
      <c r="BK955600" s="2315"/>
    </row>
    <row r="955601" spans="63:63" x14ac:dyDescent="0.25">
      <c r="BK955601" s="2311"/>
    </row>
    <row r="955625" spans="63:63" x14ac:dyDescent="0.25">
      <c r="BK955625" s="2315"/>
    </row>
    <row r="955626" spans="63:63" x14ac:dyDescent="0.25">
      <c r="BK955626" s="2311"/>
    </row>
    <row r="955650" spans="63:63" x14ac:dyDescent="0.25">
      <c r="BK955650" s="2315"/>
    </row>
    <row r="955651" spans="63:63" x14ac:dyDescent="0.25">
      <c r="BK955651" s="2311"/>
    </row>
    <row r="955675" spans="63:63" x14ac:dyDescent="0.25">
      <c r="BK955675" s="2315"/>
    </row>
    <row r="955676" spans="63:63" x14ac:dyDescent="0.25">
      <c r="BK955676" s="2311"/>
    </row>
    <row r="955700" spans="63:63" x14ac:dyDescent="0.25">
      <c r="BK955700" s="2315"/>
    </row>
    <row r="955701" spans="63:63" x14ac:dyDescent="0.25">
      <c r="BK955701" s="2311"/>
    </row>
    <row r="955725" spans="63:63" x14ac:dyDescent="0.25">
      <c r="BK955725" s="2315"/>
    </row>
    <row r="955726" spans="63:63" x14ac:dyDescent="0.25">
      <c r="BK955726" s="2311"/>
    </row>
    <row r="955750" spans="63:63" x14ac:dyDescent="0.25">
      <c r="BK955750" s="2315"/>
    </row>
    <row r="955751" spans="63:63" x14ac:dyDescent="0.25">
      <c r="BK955751" s="2311"/>
    </row>
    <row r="955775" spans="63:63" x14ac:dyDescent="0.25">
      <c r="BK955775" s="2315"/>
    </row>
    <row r="955776" spans="63:63" x14ac:dyDescent="0.25">
      <c r="BK955776" s="2311"/>
    </row>
    <row r="955800" spans="63:63" x14ac:dyDescent="0.25">
      <c r="BK955800" s="2315"/>
    </row>
    <row r="955801" spans="63:63" x14ac:dyDescent="0.25">
      <c r="BK955801" s="2311"/>
    </row>
    <row r="955825" spans="63:63" x14ac:dyDescent="0.25">
      <c r="BK955825" s="2315"/>
    </row>
    <row r="955826" spans="63:63" x14ac:dyDescent="0.25">
      <c r="BK955826" s="2311"/>
    </row>
    <row r="955850" spans="63:63" x14ac:dyDescent="0.25">
      <c r="BK955850" s="2315"/>
    </row>
    <row r="955851" spans="63:63" x14ac:dyDescent="0.25">
      <c r="BK955851" s="2311"/>
    </row>
    <row r="955875" spans="63:63" x14ac:dyDescent="0.25">
      <c r="BK955875" s="2315"/>
    </row>
    <row r="955876" spans="63:63" x14ac:dyDescent="0.25">
      <c r="BK955876" s="2311"/>
    </row>
    <row r="955900" spans="63:63" x14ac:dyDescent="0.25">
      <c r="BK955900" s="2315"/>
    </row>
    <row r="955901" spans="63:63" x14ac:dyDescent="0.25">
      <c r="BK955901" s="2311"/>
    </row>
    <row r="955925" spans="63:63" x14ac:dyDescent="0.25">
      <c r="BK955925" s="2315"/>
    </row>
    <row r="955926" spans="63:63" x14ac:dyDescent="0.25">
      <c r="BK955926" s="2311"/>
    </row>
    <row r="955950" spans="63:63" x14ac:dyDescent="0.25">
      <c r="BK955950" s="2315"/>
    </row>
    <row r="955951" spans="63:63" x14ac:dyDescent="0.25">
      <c r="BK955951" s="2311"/>
    </row>
    <row r="955975" spans="63:63" x14ac:dyDescent="0.25">
      <c r="BK955975" s="2315"/>
    </row>
    <row r="955976" spans="63:63" x14ac:dyDescent="0.25">
      <c r="BK955976" s="2311"/>
    </row>
    <row r="956000" spans="63:63" x14ac:dyDescent="0.25">
      <c r="BK956000" s="2315"/>
    </row>
    <row r="956001" spans="63:63" x14ac:dyDescent="0.25">
      <c r="BK956001" s="2311"/>
    </row>
    <row r="956025" spans="63:63" x14ac:dyDescent="0.25">
      <c r="BK956025" s="2315"/>
    </row>
    <row r="956026" spans="63:63" x14ac:dyDescent="0.25">
      <c r="BK956026" s="2311"/>
    </row>
    <row r="956050" spans="63:63" x14ac:dyDescent="0.25">
      <c r="BK956050" s="2315"/>
    </row>
    <row r="956051" spans="63:63" x14ac:dyDescent="0.25">
      <c r="BK956051" s="2311"/>
    </row>
    <row r="956075" spans="63:63" x14ac:dyDescent="0.25">
      <c r="BK956075" s="2315"/>
    </row>
    <row r="956076" spans="63:63" x14ac:dyDescent="0.25">
      <c r="BK956076" s="2311"/>
    </row>
    <row r="956100" spans="63:63" x14ac:dyDescent="0.25">
      <c r="BK956100" s="2315"/>
    </row>
    <row r="956101" spans="63:63" x14ac:dyDescent="0.25">
      <c r="BK956101" s="2311"/>
    </row>
    <row r="956125" spans="63:63" x14ac:dyDescent="0.25">
      <c r="BK956125" s="2315"/>
    </row>
    <row r="956126" spans="63:63" x14ac:dyDescent="0.25">
      <c r="BK956126" s="2311"/>
    </row>
    <row r="956150" spans="63:63" x14ac:dyDescent="0.25">
      <c r="BK956150" s="2315"/>
    </row>
    <row r="956151" spans="63:63" x14ac:dyDescent="0.25">
      <c r="BK956151" s="2311"/>
    </row>
    <row r="956175" spans="63:63" x14ac:dyDescent="0.25">
      <c r="BK956175" s="2315"/>
    </row>
    <row r="956176" spans="63:63" x14ac:dyDescent="0.25">
      <c r="BK956176" s="2311"/>
    </row>
    <row r="956200" spans="63:63" x14ac:dyDescent="0.25">
      <c r="BK956200" s="2315"/>
    </row>
    <row r="956201" spans="63:63" x14ac:dyDescent="0.25">
      <c r="BK956201" s="2311"/>
    </row>
    <row r="956225" spans="63:63" x14ac:dyDescent="0.25">
      <c r="BK956225" s="2315"/>
    </row>
    <row r="956226" spans="63:63" x14ac:dyDescent="0.25">
      <c r="BK956226" s="2311"/>
    </row>
    <row r="956250" spans="63:63" x14ac:dyDescent="0.25">
      <c r="BK956250" s="2315"/>
    </row>
    <row r="956251" spans="63:63" x14ac:dyDescent="0.25">
      <c r="BK956251" s="2311"/>
    </row>
    <row r="956275" spans="63:63" x14ac:dyDescent="0.25">
      <c r="BK956275" s="2315"/>
    </row>
    <row r="956276" spans="63:63" x14ac:dyDescent="0.25">
      <c r="BK956276" s="2311"/>
    </row>
    <row r="956300" spans="63:63" x14ac:dyDescent="0.25">
      <c r="BK956300" s="2315"/>
    </row>
    <row r="956301" spans="63:63" x14ac:dyDescent="0.25">
      <c r="BK956301" s="2311"/>
    </row>
    <row r="956325" spans="63:63" x14ac:dyDescent="0.25">
      <c r="BK956325" s="2315"/>
    </row>
    <row r="956326" spans="63:63" x14ac:dyDescent="0.25">
      <c r="BK956326" s="2311"/>
    </row>
    <row r="956350" spans="63:63" x14ac:dyDescent="0.25">
      <c r="BK956350" s="2315"/>
    </row>
    <row r="956351" spans="63:63" x14ac:dyDescent="0.25">
      <c r="BK956351" s="2311"/>
    </row>
    <row r="956375" spans="63:63" x14ac:dyDescent="0.25">
      <c r="BK956375" s="2315"/>
    </row>
    <row r="956376" spans="63:63" x14ac:dyDescent="0.25">
      <c r="BK956376" s="2311"/>
    </row>
    <row r="956400" spans="63:63" x14ac:dyDescent="0.25">
      <c r="BK956400" s="2315"/>
    </row>
    <row r="956401" spans="63:63" x14ac:dyDescent="0.25">
      <c r="BK956401" s="2311"/>
    </row>
    <row r="956425" spans="63:63" x14ac:dyDescent="0.25">
      <c r="BK956425" s="2315"/>
    </row>
    <row r="956426" spans="63:63" x14ac:dyDescent="0.25">
      <c r="BK956426" s="2311"/>
    </row>
    <row r="956450" spans="63:63" x14ac:dyDescent="0.25">
      <c r="BK956450" s="2315"/>
    </row>
    <row r="956451" spans="63:63" x14ac:dyDescent="0.25">
      <c r="BK956451" s="2311"/>
    </row>
    <row r="956475" spans="63:63" x14ac:dyDescent="0.25">
      <c r="BK956475" s="2315"/>
    </row>
    <row r="956476" spans="63:63" x14ac:dyDescent="0.25">
      <c r="BK956476" s="2311"/>
    </row>
    <row r="956500" spans="63:63" x14ac:dyDescent="0.25">
      <c r="BK956500" s="2315"/>
    </row>
    <row r="956501" spans="63:63" x14ac:dyDescent="0.25">
      <c r="BK956501" s="2311"/>
    </row>
    <row r="956525" spans="63:63" x14ac:dyDescent="0.25">
      <c r="BK956525" s="2315"/>
    </row>
    <row r="956526" spans="63:63" x14ac:dyDescent="0.25">
      <c r="BK956526" s="2311"/>
    </row>
    <row r="956550" spans="63:63" x14ac:dyDescent="0.25">
      <c r="BK956550" s="2315"/>
    </row>
    <row r="956551" spans="63:63" x14ac:dyDescent="0.25">
      <c r="BK956551" s="2311"/>
    </row>
    <row r="956575" spans="63:63" x14ac:dyDescent="0.25">
      <c r="BK956575" s="2315"/>
    </row>
    <row r="956576" spans="63:63" x14ac:dyDescent="0.25">
      <c r="BK956576" s="2311"/>
    </row>
    <row r="956600" spans="63:63" x14ac:dyDescent="0.25">
      <c r="BK956600" s="2315"/>
    </row>
    <row r="956601" spans="63:63" x14ac:dyDescent="0.25">
      <c r="BK956601" s="2311"/>
    </row>
    <row r="956625" spans="63:63" x14ac:dyDescent="0.25">
      <c r="BK956625" s="2315"/>
    </row>
    <row r="956626" spans="63:63" x14ac:dyDescent="0.25">
      <c r="BK956626" s="2311"/>
    </row>
    <row r="956650" spans="63:63" x14ac:dyDescent="0.25">
      <c r="BK956650" s="2315"/>
    </row>
    <row r="956651" spans="63:63" x14ac:dyDescent="0.25">
      <c r="BK956651" s="2311"/>
    </row>
    <row r="956675" spans="63:63" x14ac:dyDescent="0.25">
      <c r="BK956675" s="2315"/>
    </row>
    <row r="956676" spans="63:63" x14ac:dyDescent="0.25">
      <c r="BK956676" s="2311"/>
    </row>
    <row r="956700" spans="63:63" x14ac:dyDescent="0.25">
      <c r="BK956700" s="2315"/>
    </row>
    <row r="956701" spans="63:63" x14ac:dyDescent="0.25">
      <c r="BK956701" s="2311"/>
    </row>
    <row r="956725" spans="63:63" x14ac:dyDescent="0.25">
      <c r="BK956725" s="2315"/>
    </row>
    <row r="956726" spans="63:63" x14ac:dyDescent="0.25">
      <c r="BK956726" s="2311"/>
    </row>
    <row r="956750" spans="63:63" x14ac:dyDescent="0.25">
      <c r="BK956750" s="2315"/>
    </row>
    <row r="956751" spans="63:63" x14ac:dyDescent="0.25">
      <c r="BK956751" s="2311"/>
    </row>
    <row r="956775" spans="63:63" x14ac:dyDescent="0.25">
      <c r="BK956775" s="2315"/>
    </row>
    <row r="956776" spans="63:63" x14ac:dyDescent="0.25">
      <c r="BK956776" s="2311"/>
    </row>
    <row r="956800" spans="63:63" x14ac:dyDescent="0.25">
      <c r="BK956800" s="2315"/>
    </row>
    <row r="956801" spans="63:63" x14ac:dyDescent="0.25">
      <c r="BK956801" s="2311"/>
    </row>
    <row r="956825" spans="63:63" x14ac:dyDescent="0.25">
      <c r="BK956825" s="2315"/>
    </row>
    <row r="956826" spans="63:63" x14ac:dyDescent="0.25">
      <c r="BK956826" s="2311"/>
    </row>
    <row r="956850" spans="63:63" x14ac:dyDescent="0.25">
      <c r="BK956850" s="2315"/>
    </row>
    <row r="956851" spans="63:63" x14ac:dyDescent="0.25">
      <c r="BK956851" s="2311"/>
    </row>
    <row r="956875" spans="63:63" x14ac:dyDescent="0.25">
      <c r="BK956875" s="2315"/>
    </row>
    <row r="956876" spans="63:63" x14ac:dyDescent="0.25">
      <c r="BK956876" s="2311"/>
    </row>
    <row r="956900" spans="63:63" x14ac:dyDescent="0.25">
      <c r="BK956900" s="2315"/>
    </row>
    <row r="956901" spans="63:63" x14ac:dyDescent="0.25">
      <c r="BK956901" s="2311"/>
    </row>
    <row r="956925" spans="63:63" x14ac:dyDescent="0.25">
      <c r="BK956925" s="2315"/>
    </row>
    <row r="956926" spans="63:63" x14ac:dyDescent="0.25">
      <c r="BK956926" s="2311"/>
    </row>
    <row r="956950" spans="63:63" x14ac:dyDescent="0.25">
      <c r="BK956950" s="2315"/>
    </row>
    <row r="956951" spans="63:63" x14ac:dyDescent="0.25">
      <c r="BK956951" s="2311"/>
    </row>
    <row r="956975" spans="63:63" x14ac:dyDescent="0.25">
      <c r="BK956975" s="2315"/>
    </row>
    <row r="956976" spans="63:63" x14ac:dyDescent="0.25">
      <c r="BK956976" s="2311"/>
    </row>
    <row r="957000" spans="63:63" x14ac:dyDescent="0.25">
      <c r="BK957000" s="2315"/>
    </row>
    <row r="957001" spans="63:63" x14ac:dyDescent="0.25">
      <c r="BK957001" s="2311"/>
    </row>
    <row r="957025" spans="63:63" x14ac:dyDescent="0.25">
      <c r="BK957025" s="2315"/>
    </row>
    <row r="957026" spans="63:63" x14ac:dyDescent="0.25">
      <c r="BK957026" s="2311"/>
    </row>
    <row r="957050" spans="63:63" x14ac:dyDescent="0.25">
      <c r="BK957050" s="2315"/>
    </row>
    <row r="957051" spans="63:63" x14ac:dyDescent="0.25">
      <c r="BK957051" s="2311"/>
    </row>
    <row r="957075" spans="63:63" x14ac:dyDescent="0.25">
      <c r="BK957075" s="2315"/>
    </row>
    <row r="957076" spans="63:63" x14ac:dyDescent="0.25">
      <c r="BK957076" s="2311"/>
    </row>
    <row r="957100" spans="63:63" x14ac:dyDescent="0.25">
      <c r="BK957100" s="2315"/>
    </row>
    <row r="957101" spans="63:63" x14ac:dyDescent="0.25">
      <c r="BK957101" s="2311"/>
    </row>
    <row r="957125" spans="63:63" x14ac:dyDescent="0.25">
      <c r="BK957125" s="2315"/>
    </row>
    <row r="957126" spans="63:63" x14ac:dyDescent="0.25">
      <c r="BK957126" s="2311"/>
    </row>
    <row r="957150" spans="63:63" x14ac:dyDescent="0.25">
      <c r="BK957150" s="2315"/>
    </row>
    <row r="957151" spans="63:63" x14ac:dyDescent="0.25">
      <c r="BK957151" s="2311"/>
    </row>
    <row r="957175" spans="63:63" x14ac:dyDescent="0.25">
      <c r="BK957175" s="2315"/>
    </row>
    <row r="957176" spans="63:63" x14ac:dyDescent="0.25">
      <c r="BK957176" s="2311"/>
    </row>
    <row r="957200" spans="63:63" x14ac:dyDescent="0.25">
      <c r="BK957200" s="2315"/>
    </row>
    <row r="957201" spans="63:63" x14ac:dyDescent="0.25">
      <c r="BK957201" s="2311"/>
    </row>
    <row r="957225" spans="63:63" x14ac:dyDescent="0.25">
      <c r="BK957225" s="2315"/>
    </row>
    <row r="957226" spans="63:63" x14ac:dyDescent="0.25">
      <c r="BK957226" s="2311"/>
    </row>
    <row r="957250" spans="63:63" x14ac:dyDescent="0.25">
      <c r="BK957250" s="2315"/>
    </row>
    <row r="957251" spans="63:63" x14ac:dyDescent="0.25">
      <c r="BK957251" s="2311"/>
    </row>
    <row r="957275" spans="63:63" x14ac:dyDescent="0.25">
      <c r="BK957275" s="2315"/>
    </row>
    <row r="957276" spans="63:63" x14ac:dyDescent="0.25">
      <c r="BK957276" s="2311"/>
    </row>
    <row r="957300" spans="63:63" x14ac:dyDescent="0.25">
      <c r="BK957300" s="2315"/>
    </row>
    <row r="957301" spans="63:63" x14ac:dyDescent="0.25">
      <c r="BK957301" s="2311"/>
    </row>
    <row r="957325" spans="63:63" x14ac:dyDescent="0.25">
      <c r="BK957325" s="2315"/>
    </row>
    <row r="957326" spans="63:63" x14ac:dyDescent="0.25">
      <c r="BK957326" s="2311"/>
    </row>
    <row r="957350" spans="63:63" x14ac:dyDescent="0.25">
      <c r="BK957350" s="2315"/>
    </row>
    <row r="957351" spans="63:63" x14ac:dyDescent="0.25">
      <c r="BK957351" s="2311"/>
    </row>
    <row r="957375" spans="63:63" x14ac:dyDescent="0.25">
      <c r="BK957375" s="2315"/>
    </row>
    <row r="957376" spans="63:63" x14ac:dyDescent="0.25">
      <c r="BK957376" s="2311"/>
    </row>
    <row r="957400" spans="63:63" x14ac:dyDescent="0.25">
      <c r="BK957400" s="2315"/>
    </row>
    <row r="957401" spans="63:63" x14ac:dyDescent="0.25">
      <c r="BK957401" s="2311"/>
    </row>
    <row r="957425" spans="63:63" x14ac:dyDescent="0.25">
      <c r="BK957425" s="2315"/>
    </row>
    <row r="957426" spans="63:63" x14ac:dyDescent="0.25">
      <c r="BK957426" s="2311"/>
    </row>
    <row r="957450" spans="63:63" x14ac:dyDescent="0.25">
      <c r="BK957450" s="2315"/>
    </row>
    <row r="957451" spans="63:63" x14ac:dyDescent="0.25">
      <c r="BK957451" s="2311"/>
    </row>
    <row r="957475" spans="63:63" x14ac:dyDescent="0.25">
      <c r="BK957475" s="2315"/>
    </row>
    <row r="957476" spans="63:63" x14ac:dyDescent="0.25">
      <c r="BK957476" s="2311"/>
    </row>
    <row r="957500" spans="63:63" x14ac:dyDescent="0.25">
      <c r="BK957500" s="2315"/>
    </row>
    <row r="957501" spans="63:63" x14ac:dyDescent="0.25">
      <c r="BK957501" s="2311"/>
    </row>
    <row r="957525" spans="63:63" x14ac:dyDescent="0.25">
      <c r="BK957525" s="2315"/>
    </row>
    <row r="957526" spans="63:63" x14ac:dyDescent="0.25">
      <c r="BK957526" s="2311"/>
    </row>
    <row r="957550" spans="63:63" x14ac:dyDescent="0.25">
      <c r="BK957550" s="2315"/>
    </row>
    <row r="957551" spans="63:63" x14ac:dyDescent="0.25">
      <c r="BK957551" s="2311"/>
    </row>
    <row r="957575" spans="63:63" x14ac:dyDescent="0.25">
      <c r="BK957575" s="2315"/>
    </row>
    <row r="957576" spans="63:63" x14ac:dyDescent="0.25">
      <c r="BK957576" s="2311"/>
    </row>
    <row r="957600" spans="63:63" x14ac:dyDescent="0.25">
      <c r="BK957600" s="2315"/>
    </row>
    <row r="957601" spans="63:63" x14ac:dyDescent="0.25">
      <c r="BK957601" s="2311"/>
    </row>
    <row r="957625" spans="63:63" x14ac:dyDescent="0.25">
      <c r="BK957625" s="2315"/>
    </row>
    <row r="957626" spans="63:63" x14ac:dyDescent="0.25">
      <c r="BK957626" s="2311"/>
    </row>
    <row r="957650" spans="63:63" x14ac:dyDescent="0.25">
      <c r="BK957650" s="2315"/>
    </row>
    <row r="957651" spans="63:63" x14ac:dyDescent="0.25">
      <c r="BK957651" s="2311"/>
    </row>
    <row r="957675" spans="63:63" x14ac:dyDescent="0.25">
      <c r="BK957675" s="2315"/>
    </row>
    <row r="957676" spans="63:63" x14ac:dyDescent="0.25">
      <c r="BK957676" s="2311"/>
    </row>
    <row r="957700" spans="63:63" x14ac:dyDescent="0.25">
      <c r="BK957700" s="2315"/>
    </row>
    <row r="957701" spans="63:63" x14ac:dyDescent="0.25">
      <c r="BK957701" s="2311"/>
    </row>
    <row r="957725" spans="63:63" x14ac:dyDescent="0.25">
      <c r="BK957725" s="2315"/>
    </row>
    <row r="957726" spans="63:63" x14ac:dyDescent="0.25">
      <c r="BK957726" s="2311"/>
    </row>
    <row r="957750" spans="63:63" x14ac:dyDescent="0.25">
      <c r="BK957750" s="2315"/>
    </row>
    <row r="957751" spans="63:63" x14ac:dyDescent="0.25">
      <c r="BK957751" s="2311"/>
    </row>
    <row r="957775" spans="63:63" x14ac:dyDescent="0.25">
      <c r="BK957775" s="2315"/>
    </row>
    <row r="957776" spans="63:63" x14ac:dyDescent="0.25">
      <c r="BK957776" s="2311"/>
    </row>
    <row r="957800" spans="63:63" x14ac:dyDescent="0.25">
      <c r="BK957800" s="2315"/>
    </row>
    <row r="957801" spans="63:63" x14ac:dyDescent="0.25">
      <c r="BK957801" s="2311"/>
    </row>
    <row r="957825" spans="63:63" x14ac:dyDescent="0.25">
      <c r="BK957825" s="2315"/>
    </row>
    <row r="957826" spans="63:63" x14ac:dyDescent="0.25">
      <c r="BK957826" s="2311"/>
    </row>
    <row r="957850" spans="63:63" x14ac:dyDescent="0.25">
      <c r="BK957850" s="2315"/>
    </row>
    <row r="957851" spans="63:63" x14ac:dyDescent="0.25">
      <c r="BK957851" s="2311"/>
    </row>
    <row r="957875" spans="63:63" x14ac:dyDescent="0.25">
      <c r="BK957875" s="2315"/>
    </row>
    <row r="957876" spans="63:63" x14ac:dyDescent="0.25">
      <c r="BK957876" s="2311"/>
    </row>
    <row r="957900" spans="63:63" x14ac:dyDescent="0.25">
      <c r="BK957900" s="2315"/>
    </row>
    <row r="957901" spans="63:63" x14ac:dyDescent="0.25">
      <c r="BK957901" s="2311"/>
    </row>
    <row r="957925" spans="63:63" x14ac:dyDescent="0.25">
      <c r="BK957925" s="2315"/>
    </row>
    <row r="957926" spans="63:63" x14ac:dyDescent="0.25">
      <c r="BK957926" s="2311"/>
    </row>
    <row r="957950" spans="63:63" x14ac:dyDescent="0.25">
      <c r="BK957950" s="2315"/>
    </row>
    <row r="957951" spans="63:63" x14ac:dyDescent="0.25">
      <c r="BK957951" s="2311"/>
    </row>
    <row r="957975" spans="63:63" x14ac:dyDescent="0.25">
      <c r="BK957975" s="2315"/>
    </row>
    <row r="957976" spans="63:63" x14ac:dyDescent="0.25">
      <c r="BK957976" s="2311"/>
    </row>
    <row r="958000" spans="63:63" x14ac:dyDescent="0.25">
      <c r="BK958000" s="2315"/>
    </row>
    <row r="958001" spans="63:63" x14ac:dyDescent="0.25">
      <c r="BK958001" s="2311"/>
    </row>
    <row r="958025" spans="63:63" x14ac:dyDescent="0.25">
      <c r="BK958025" s="2315"/>
    </row>
    <row r="958026" spans="63:63" x14ac:dyDescent="0.25">
      <c r="BK958026" s="2311"/>
    </row>
    <row r="958050" spans="63:63" x14ac:dyDescent="0.25">
      <c r="BK958050" s="2315"/>
    </row>
    <row r="958051" spans="63:63" x14ac:dyDescent="0.25">
      <c r="BK958051" s="2311"/>
    </row>
    <row r="958075" spans="63:63" x14ac:dyDescent="0.25">
      <c r="BK958075" s="2315"/>
    </row>
    <row r="958076" spans="63:63" x14ac:dyDescent="0.25">
      <c r="BK958076" s="2311"/>
    </row>
    <row r="958100" spans="63:63" x14ac:dyDescent="0.25">
      <c r="BK958100" s="2315"/>
    </row>
    <row r="958101" spans="63:63" x14ac:dyDescent="0.25">
      <c r="BK958101" s="2311"/>
    </row>
    <row r="958125" spans="63:63" x14ac:dyDescent="0.25">
      <c r="BK958125" s="2315"/>
    </row>
    <row r="958126" spans="63:63" x14ac:dyDescent="0.25">
      <c r="BK958126" s="2311"/>
    </row>
    <row r="958150" spans="63:63" x14ac:dyDescent="0.25">
      <c r="BK958150" s="2315"/>
    </row>
    <row r="958151" spans="63:63" x14ac:dyDescent="0.25">
      <c r="BK958151" s="2311"/>
    </row>
    <row r="958175" spans="63:63" x14ac:dyDescent="0.25">
      <c r="BK958175" s="2315"/>
    </row>
    <row r="958176" spans="63:63" x14ac:dyDescent="0.25">
      <c r="BK958176" s="2311"/>
    </row>
    <row r="958200" spans="63:63" x14ac:dyDescent="0.25">
      <c r="BK958200" s="2315"/>
    </row>
    <row r="958201" spans="63:63" x14ac:dyDescent="0.25">
      <c r="BK958201" s="2311"/>
    </row>
    <row r="958225" spans="63:63" x14ac:dyDescent="0.25">
      <c r="BK958225" s="2315"/>
    </row>
    <row r="958226" spans="63:63" x14ac:dyDescent="0.25">
      <c r="BK958226" s="2311"/>
    </row>
    <row r="958250" spans="63:63" x14ac:dyDescent="0.25">
      <c r="BK958250" s="2315"/>
    </row>
    <row r="958251" spans="63:63" x14ac:dyDescent="0.25">
      <c r="BK958251" s="2311"/>
    </row>
    <row r="958275" spans="63:63" x14ac:dyDescent="0.25">
      <c r="BK958275" s="2315"/>
    </row>
    <row r="958276" spans="63:63" x14ac:dyDescent="0.25">
      <c r="BK958276" s="2311"/>
    </row>
    <row r="958300" spans="63:63" x14ac:dyDescent="0.25">
      <c r="BK958300" s="2315"/>
    </row>
    <row r="958301" spans="63:63" x14ac:dyDescent="0.25">
      <c r="BK958301" s="2311"/>
    </row>
    <row r="958325" spans="63:63" x14ac:dyDescent="0.25">
      <c r="BK958325" s="2315"/>
    </row>
    <row r="958326" spans="63:63" x14ac:dyDescent="0.25">
      <c r="BK958326" s="2311"/>
    </row>
    <row r="958350" spans="63:63" x14ac:dyDescent="0.25">
      <c r="BK958350" s="2315"/>
    </row>
    <row r="958351" spans="63:63" x14ac:dyDescent="0.25">
      <c r="BK958351" s="2311"/>
    </row>
    <row r="958375" spans="63:63" x14ac:dyDescent="0.25">
      <c r="BK958375" s="2315"/>
    </row>
    <row r="958376" spans="63:63" x14ac:dyDescent="0.25">
      <c r="BK958376" s="2311"/>
    </row>
    <row r="958400" spans="63:63" x14ac:dyDescent="0.25">
      <c r="BK958400" s="2315"/>
    </row>
    <row r="958401" spans="63:63" x14ac:dyDescent="0.25">
      <c r="BK958401" s="2311"/>
    </row>
    <row r="958425" spans="63:63" x14ac:dyDescent="0.25">
      <c r="BK958425" s="2315"/>
    </row>
    <row r="958426" spans="63:63" x14ac:dyDescent="0.25">
      <c r="BK958426" s="2311"/>
    </row>
    <row r="958450" spans="63:63" x14ac:dyDescent="0.25">
      <c r="BK958450" s="2315"/>
    </row>
    <row r="958451" spans="63:63" x14ac:dyDescent="0.25">
      <c r="BK958451" s="2311"/>
    </row>
    <row r="958475" spans="63:63" x14ac:dyDescent="0.25">
      <c r="BK958475" s="2315"/>
    </row>
    <row r="958476" spans="63:63" x14ac:dyDescent="0.25">
      <c r="BK958476" s="2311"/>
    </row>
    <row r="958500" spans="63:63" x14ac:dyDescent="0.25">
      <c r="BK958500" s="2315"/>
    </row>
    <row r="958501" spans="63:63" x14ac:dyDescent="0.25">
      <c r="BK958501" s="2311"/>
    </row>
    <row r="958525" spans="63:63" x14ac:dyDescent="0.25">
      <c r="BK958525" s="2315"/>
    </row>
    <row r="958526" spans="63:63" x14ac:dyDescent="0.25">
      <c r="BK958526" s="2311"/>
    </row>
    <row r="958550" spans="63:63" x14ac:dyDescent="0.25">
      <c r="BK958550" s="2315"/>
    </row>
    <row r="958551" spans="63:63" x14ac:dyDescent="0.25">
      <c r="BK958551" s="2311"/>
    </row>
    <row r="958575" spans="63:63" x14ac:dyDescent="0.25">
      <c r="BK958575" s="2315"/>
    </row>
    <row r="958576" spans="63:63" x14ac:dyDescent="0.25">
      <c r="BK958576" s="2311"/>
    </row>
    <row r="958600" spans="63:63" x14ac:dyDescent="0.25">
      <c r="BK958600" s="2315"/>
    </row>
    <row r="958601" spans="63:63" x14ac:dyDescent="0.25">
      <c r="BK958601" s="2311"/>
    </row>
    <row r="958625" spans="63:63" x14ac:dyDescent="0.25">
      <c r="BK958625" s="2315"/>
    </row>
    <row r="958626" spans="63:63" x14ac:dyDescent="0.25">
      <c r="BK958626" s="2311"/>
    </row>
    <row r="958650" spans="63:63" x14ac:dyDescent="0.25">
      <c r="BK958650" s="2315"/>
    </row>
    <row r="958651" spans="63:63" x14ac:dyDescent="0.25">
      <c r="BK958651" s="2311"/>
    </row>
    <row r="958675" spans="63:63" x14ac:dyDescent="0.25">
      <c r="BK958675" s="2315"/>
    </row>
    <row r="958676" spans="63:63" x14ac:dyDescent="0.25">
      <c r="BK958676" s="2311"/>
    </row>
    <row r="958700" spans="63:63" x14ac:dyDescent="0.25">
      <c r="BK958700" s="2315"/>
    </row>
    <row r="958701" spans="63:63" x14ac:dyDescent="0.25">
      <c r="BK958701" s="2311"/>
    </row>
    <row r="958725" spans="63:63" x14ac:dyDescent="0.25">
      <c r="BK958725" s="2315"/>
    </row>
    <row r="958726" spans="63:63" x14ac:dyDescent="0.25">
      <c r="BK958726" s="2311"/>
    </row>
    <row r="958750" spans="63:63" x14ac:dyDescent="0.25">
      <c r="BK958750" s="2315"/>
    </row>
    <row r="958751" spans="63:63" x14ac:dyDescent="0.25">
      <c r="BK958751" s="2311"/>
    </row>
    <row r="958775" spans="63:63" x14ac:dyDescent="0.25">
      <c r="BK958775" s="2315"/>
    </row>
    <row r="958776" spans="63:63" x14ac:dyDescent="0.25">
      <c r="BK958776" s="2311"/>
    </row>
    <row r="958800" spans="63:63" x14ac:dyDescent="0.25">
      <c r="BK958800" s="2315"/>
    </row>
    <row r="958801" spans="63:63" x14ac:dyDescent="0.25">
      <c r="BK958801" s="2311"/>
    </row>
    <row r="958825" spans="63:63" x14ac:dyDescent="0.25">
      <c r="BK958825" s="2315"/>
    </row>
    <row r="958826" spans="63:63" x14ac:dyDescent="0.25">
      <c r="BK958826" s="2311"/>
    </row>
    <row r="958850" spans="63:63" x14ac:dyDescent="0.25">
      <c r="BK958850" s="2315"/>
    </row>
    <row r="958851" spans="63:63" x14ac:dyDescent="0.25">
      <c r="BK958851" s="2311"/>
    </row>
    <row r="958875" spans="63:63" x14ac:dyDescent="0.25">
      <c r="BK958875" s="2315"/>
    </row>
    <row r="958876" spans="63:63" x14ac:dyDescent="0.25">
      <c r="BK958876" s="2311"/>
    </row>
    <row r="958900" spans="63:63" x14ac:dyDescent="0.25">
      <c r="BK958900" s="2315"/>
    </row>
    <row r="958901" spans="63:63" x14ac:dyDescent="0.25">
      <c r="BK958901" s="2311"/>
    </row>
    <row r="958925" spans="63:63" x14ac:dyDescent="0.25">
      <c r="BK958925" s="2315"/>
    </row>
    <row r="958926" spans="63:63" x14ac:dyDescent="0.25">
      <c r="BK958926" s="2311"/>
    </row>
    <row r="958950" spans="63:63" x14ac:dyDescent="0.25">
      <c r="BK958950" s="2315"/>
    </row>
    <row r="958951" spans="63:63" x14ac:dyDescent="0.25">
      <c r="BK958951" s="2311"/>
    </row>
    <row r="958975" spans="63:63" x14ac:dyDescent="0.25">
      <c r="BK958975" s="2315"/>
    </row>
    <row r="958976" spans="63:63" x14ac:dyDescent="0.25">
      <c r="BK958976" s="2311"/>
    </row>
    <row r="959000" spans="63:63" x14ac:dyDescent="0.25">
      <c r="BK959000" s="2315"/>
    </row>
    <row r="959001" spans="63:63" x14ac:dyDescent="0.25">
      <c r="BK959001" s="2311"/>
    </row>
    <row r="959025" spans="63:63" x14ac:dyDescent="0.25">
      <c r="BK959025" s="2315"/>
    </row>
    <row r="959026" spans="63:63" x14ac:dyDescent="0.25">
      <c r="BK959026" s="2311"/>
    </row>
    <row r="959050" spans="63:63" x14ac:dyDescent="0.25">
      <c r="BK959050" s="2315"/>
    </row>
    <row r="959051" spans="63:63" x14ac:dyDescent="0.25">
      <c r="BK959051" s="2311"/>
    </row>
    <row r="959075" spans="63:63" x14ac:dyDescent="0.25">
      <c r="BK959075" s="2315"/>
    </row>
    <row r="959076" spans="63:63" x14ac:dyDescent="0.25">
      <c r="BK959076" s="2311"/>
    </row>
    <row r="959100" spans="63:63" x14ac:dyDescent="0.25">
      <c r="BK959100" s="2315"/>
    </row>
    <row r="959101" spans="63:63" x14ac:dyDescent="0.25">
      <c r="BK959101" s="2311"/>
    </row>
    <row r="959125" spans="63:63" x14ac:dyDescent="0.25">
      <c r="BK959125" s="2315"/>
    </row>
    <row r="959126" spans="63:63" x14ac:dyDescent="0.25">
      <c r="BK959126" s="2311"/>
    </row>
    <row r="959150" spans="63:63" x14ac:dyDescent="0.25">
      <c r="BK959150" s="2315"/>
    </row>
    <row r="959151" spans="63:63" x14ac:dyDescent="0.25">
      <c r="BK959151" s="2311"/>
    </row>
    <row r="959175" spans="63:63" x14ac:dyDescent="0.25">
      <c r="BK959175" s="2315"/>
    </row>
    <row r="959176" spans="63:63" x14ac:dyDescent="0.25">
      <c r="BK959176" s="2311"/>
    </row>
    <row r="959200" spans="63:63" x14ac:dyDescent="0.25">
      <c r="BK959200" s="2315"/>
    </row>
    <row r="959201" spans="63:63" x14ac:dyDescent="0.25">
      <c r="BK959201" s="2311"/>
    </row>
    <row r="959225" spans="63:63" x14ac:dyDescent="0.25">
      <c r="BK959225" s="2315"/>
    </row>
    <row r="959226" spans="63:63" x14ac:dyDescent="0.25">
      <c r="BK959226" s="2311"/>
    </row>
    <row r="959250" spans="63:63" x14ac:dyDescent="0.25">
      <c r="BK959250" s="2315"/>
    </row>
    <row r="959251" spans="63:63" x14ac:dyDescent="0.25">
      <c r="BK959251" s="2311"/>
    </row>
    <row r="959275" spans="63:63" x14ac:dyDescent="0.25">
      <c r="BK959275" s="2315"/>
    </row>
    <row r="959276" spans="63:63" x14ac:dyDescent="0.25">
      <c r="BK959276" s="2311"/>
    </row>
    <row r="959300" spans="63:63" x14ac:dyDescent="0.25">
      <c r="BK959300" s="2315"/>
    </row>
    <row r="959301" spans="63:63" x14ac:dyDescent="0.25">
      <c r="BK959301" s="2311"/>
    </row>
    <row r="959325" spans="63:63" x14ac:dyDescent="0.25">
      <c r="BK959325" s="2315"/>
    </row>
    <row r="959326" spans="63:63" x14ac:dyDescent="0.25">
      <c r="BK959326" s="2311"/>
    </row>
    <row r="959350" spans="63:63" x14ac:dyDescent="0.25">
      <c r="BK959350" s="2315"/>
    </row>
    <row r="959351" spans="63:63" x14ac:dyDescent="0.25">
      <c r="BK959351" s="2311"/>
    </row>
    <row r="959375" spans="63:63" x14ac:dyDescent="0.25">
      <c r="BK959375" s="2315"/>
    </row>
    <row r="959376" spans="63:63" x14ac:dyDescent="0.25">
      <c r="BK959376" s="2311"/>
    </row>
    <row r="959400" spans="63:63" x14ac:dyDescent="0.25">
      <c r="BK959400" s="2315"/>
    </row>
    <row r="959401" spans="63:63" x14ac:dyDescent="0.25">
      <c r="BK959401" s="2311"/>
    </row>
    <row r="959425" spans="63:63" x14ac:dyDescent="0.25">
      <c r="BK959425" s="2315"/>
    </row>
    <row r="959426" spans="63:63" x14ac:dyDescent="0.25">
      <c r="BK959426" s="2311"/>
    </row>
    <row r="959450" spans="63:63" x14ac:dyDescent="0.25">
      <c r="BK959450" s="2315"/>
    </row>
    <row r="959451" spans="63:63" x14ac:dyDescent="0.25">
      <c r="BK959451" s="2311"/>
    </row>
    <row r="959475" spans="63:63" x14ac:dyDescent="0.25">
      <c r="BK959475" s="2315"/>
    </row>
    <row r="959476" spans="63:63" x14ac:dyDescent="0.25">
      <c r="BK959476" s="2311"/>
    </row>
    <row r="959500" spans="63:63" x14ac:dyDescent="0.25">
      <c r="BK959500" s="2315"/>
    </row>
    <row r="959501" spans="63:63" x14ac:dyDescent="0.25">
      <c r="BK959501" s="2311"/>
    </row>
    <row r="959525" spans="63:63" x14ac:dyDescent="0.25">
      <c r="BK959525" s="2315"/>
    </row>
    <row r="959526" spans="63:63" x14ac:dyDescent="0.25">
      <c r="BK959526" s="2311"/>
    </row>
    <row r="959550" spans="63:63" x14ac:dyDescent="0.25">
      <c r="BK959550" s="2315"/>
    </row>
    <row r="959551" spans="63:63" x14ac:dyDescent="0.25">
      <c r="BK959551" s="2311"/>
    </row>
    <row r="959575" spans="63:63" x14ac:dyDescent="0.25">
      <c r="BK959575" s="2315"/>
    </row>
    <row r="959576" spans="63:63" x14ac:dyDescent="0.25">
      <c r="BK959576" s="2311"/>
    </row>
    <row r="959600" spans="63:63" x14ac:dyDescent="0.25">
      <c r="BK959600" s="2315"/>
    </row>
    <row r="959601" spans="63:63" x14ac:dyDescent="0.25">
      <c r="BK959601" s="2311"/>
    </row>
    <row r="959625" spans="63:63" x14ac:dyDescent="0.25">
      <c r="BK959625" s="2315"/>
    </row>
    <row r="959626" spans="63:63" x14ac:dyDescent="0.25">
      <c r="BK959626" s="2311"/>
    </row>
    <row r="959650" spans="63:63" x14ac:dyDescent="0.25">
      <c r="BK959650" s="2315"/>
    </row>
    <row r="959651" spans="63:63" x14ac:dyDescent="0.25">
      <c r="BK959651" s="2311"/>
    </row>
    <row r="959675" spans="63:63" x14ac:dyDescent="0.25">
      <c r="BK959675" s="2315"/>
    </row>
    <row r="959676" spans="63:63" x14ac:dyDescent="0.25">
      <c r="BK959676" s="2311"/>
    </row>
    <row r="959700" spans="63:63" x14ac:dyDescent="0.25">
      <c r="BK959700" s="2315"/>
    </row>
    <row r="959701" spans="63:63" x14ac:dyDescent="0.25">
      <c r="BK959701" s="2311"/>
    </row>
    <row r="959725" spans="63:63" x14ac:dyDescent="0.25">
      <c r="BK959725" s="2315"/>
    </row>
    <row r="959726" spans="63:63" x14ac:dyDescent="0.25">
      <c r="BK959726" s="2311"/>
    </row>
    <row r="959750" spans="63:63" x14ac:dyDescent="0.25">
      <c r="BK959750" s="2315"/>
    </row>
    <row r="959751" spans="63:63" x14ac:dyDescent="0.25">
      <c r="BK959751" s="2311"/>
    </row>
    <row r="959775" spans="63:63" x14ac:dyDescent="0.25">
      <c r="BK959775" s="2315"/>
    </row>
    <row r="959776" spans="63:63" x14ac:dyDescent="0.25">
      <c r="BK959776" s="2311"/>
    </row>
    <row r="959800" spans="63:63" x14ac:dyDescent="0.25">
      <c r="BK959800" s="2315"/>
    </row>
    <row r="959801" spans="63:63" x14ac:dyDescent="0.25">
      <c r="BK959801" s="2311"/>
    </row>
    <row r="959825" spans="63:63" x14ac:dyDescent="0.25">
      <c r="BK959825" s="2315"/>
    </row>
    <row r="959826" spans="63:63" x14ac:dyDescent="0.25">
      <c r="BK959826" s="2311"/>
    </row>
    <row r="959850" spans="63:63" x14ac:dyDescent="0.25">
      <c r="BK959850" s="2315"/>
    </row>
    <row r="959851" spans="63:63" x14ac:dyDescent="0.25">
      <c r="BK959851" s="2311"/>
    </row>
    <row r="959875" spans="63:63" x14ac:dyDescent="0.25">
      <c r="BK959875" s="2315"/>
    </row>
    <row r="959876" spans="63:63" x14ac:dyDescent="0.25">
      <c r="BK959876" s="2311"/>
    </row>
    <row r="959900" spans="63:63" x14ac:dyDescent="0.25">
      <c r="BK959900" s="2315"/>
    </row>
    <row r="959901" spans="63:63" x14ac:dyDescent="0.25">
      <c r="BK959901" s="2311"/>
    </row>
    <row r="959925" spans="63:63" x14ac:dyDescent="0.25">
      <c r="BK959925" s="2315"/>
    </row>
    <row r="959926" spans="63:63" x14ac:dyDescent="0.25">
      <c r="BK959926" s="2311"/>
    </row>
    <row r="959950" spans="63:63" x14ac:dyDescent="0.25">
      <c r="BK959950" s="2315"/>
    </row>
    <row r="959951" spans="63:63" x14ac:dyDescent="0.25">
      <c r="BK959951" s="2311"/>
    </row>
    <row r="959975" spans="63:63" x14ac:dyDescent="0.25">
      <c r="BK959975" s="2315"/>
    </row>
    <row r="959976" spans="63:63" x14ac:dyDescent="0.25">
      <c r="BK959976" s="2311"/>
    </row>
    <row r="960000" spans="63:63" x14ac:dyDescent="0.25">
      <c r="BK960000" s="2315"/>
    </row>
    <row r="960001" spans="63:63" x14ac:dyDescent="0.25">
      <c r="BK960001" s="2311"/>
    </row>
    <row r="960025" spans="63:63" x14ac:dyDescent="0.25">
      <c r="BK960025" s="2315"/>
    </row>
    <row r="960026" spans="63:63" x14ac:dyDescent="0.25">
      <c r="BK960026" s="2311"/>
    </row>
    <row r="960050" spans="63:63" x14ac:dyDescent="0.25">
      <c r="BK960050" s="2315"/>
    </row>
    <row r="960051" spans="63:63" x14ac:dyDescent="0.25">
      <c r="BK960051" s="2311"/>
    </row>
    <row r="960075" spans="63:63" x14ac:dyDescent="0.25">
      <c r="BK960075" s="2315"/>
    </row>
    <row r="960076" spans="63:63" x14ac:dyDescent="0.25">
      <c r="BK960076" s="2311"/>
    </row>
    <row r="960100" spans="63:63" x14ac:dyDescent="0.25">
      <c r="BK960100" s="2315"/>
    </row>
    <row r="960101" spans="63:63" x14ac:dyDescent="0.25">
      <c r="BK960101" s="2311"/>
    </row>
    <row r="960125" spans="63:63" x14ac:dyDescent="0.25">
      <c r="BK960125" s="2315"/>
    </row>
    <row r="960126" spans="63:63" x14ac:dyDescent="0.25">
      <c r="BK960126" s="2311"/>
    </row>
    <row r="960150" spans="63:63" x14ac:dyDescent="0.25">
      <c r="BK960150" s="2315"/>
    </row>
    <row r="960151" spans="63:63" x14ac:dyDescent="0.25">
      <c r="BK960151" s="2311"/>
    </row>
    <row r="960175" spans="63:63" x14ac:dyDescent="0.25">
      <c r="BK960175" s="2315"/>
    </row>
    <row r="960176" spans="63:63" x14ac:dyDescent="0.25">
      <c r="BK960176" s="2311"/>
    </row>
    <row r="960200" spans="63:63" x14ac:dyDescent="0.25">
      <c r="BK960200" s="2315"/>
    </row>
    <row r="960201" spans="63:63" x14ac:dyDescent="0.25">
      <c r="BK960201" s="2311"/>
    </row>
    <row r="960225" spans="63:63" x14ac:dyDescent="0.25">
      <c r="BK960225" s="2315"/>
    </row>
    <row r="960226" spans="63:63" x14ac:dyDescent="0.25">
      <c r="BK960226" s="2311"/>
    </row>
    <row r="960250" spans="63:63" x14ac:dyDescent="0.25">
      <c r="BK960250" s="2315"/>
    </row>
    <row r="960251" spans="63:63" x14ac:dyDescent="0.25">
      <c r="BK960251" s="2311"/>
    </row>
    <row r="960275" spans="63:63" x14ac:dyDescent="0.25">
      <c r="BK960275" s="2315"/>
    </row>
    <row r="960276" spans="63:63" x14ac:dyDescent="0.25">
      <c r="BK960276" s="2311"/>
    </row>
    <row r="960300" spans="63:63" x14ac:dyDescent="0.25">
      <c r="BK960300" s="2315"/>
    </row>
    <row r="960301" spans="63:63" x14ac:dyDescent="0.25">
      <c r="BK960301" s="2311"/>
    </row>
    <row r="960325" spans="63:63" x14ac:dyDescent="0.25">
      <c r="BK960325" s="2315"/>
    </row>
    <row r="960326" spans="63:63" x14ac:dyDescent="0.25">
      <c r="BK960326" s="2311"/>
    </row>
    <row r="960350" spans="63:63" x14ac:dyDescent="0.25">
      <c r="BK960350" s="2315"/>
    </row>
    <row r="960351" spans="63:63" x14ac:dyDescent="0.25">
      <c r="BK960351" s="2311"/>
    </row>
    <row r="960375" spans="63:63" x14ac:dyDescent="0.25">
      <c r="BK960375" s="2315"/>
    </row>
    <row r="960376" spans="63:63" x14ac:dyDescent="0.25">
      <c r="BK960376" s="2311"/>
    </row>
    <row r="960400" spans="63:63" x14ac:dyDescent="0.25">
      <c r="BK960400" s="2315"/>
    </row>
    <row r="960401" spans="63:63" x14ac:dyDescent="0.25">
      <c r="BK960401" s="2311"/>
    </row>
    <row r="960425" spans="63:63" x14ac:dyDescent="0.25">
      <c r="BK960425" s="2315"/>
    </row>
    <row r="960426" spans="63:63" x14ac:dyDescent="0.25">
      <c r="BK960426" s="2311"/>
    </row>
    <row r="960450" spans="63:63" x14ac:dyDescent="0.25">
      <c r="BK960450" s="2315"/>
    </row>
    <row r="960451" spans="63:63" x14ac:dyDescent="0.25">
      <c r="BK960451" s="2311"/>
    </row>
    <row r="960475" spans="63:63" x14ac:dyDescent="0.25">
      <c r="BK960475" s="2315"/>
    </row>
    <row r="960476" spans="63:63" x14ac:dyDescent="0.25">
      <c r="BK960476" s="2311"/>
    </row>
    <row r="960500" spans="63:63" x14ac:dyDescent="0.25">
      <c r="BK960500" s="2315"/>
    </row>
    <row r="960501" spans="63:63" x14ac:dyDescent="0.25">
      <c r="BK960501" s="2311"/>
    </row>
    <row r="960525" spans="63:63" x14ac:dyDescent="0.25">
      <c r="BK960525" s="2315"/>
    </row>
    <row r="960526" spans="63:63" x14ac:dyDescent="0.25">
      <c r="BK960526" s="2311"/>
    </row>
    <row r="960550" spans="63:63" x14ac:dyDescent="0.25">
      <c r="BK960550" s="2315"/>
    </row>
    <row r="960551" spans="63:63" x14ac:dyDescent="0.25">
      <c r="BK960551" s="2311"/>
    </row>
    <row r="960575" spans="63:63" x14ac:dyDescent="0.25">
      <c r="BK960575" s="2315"/>
    </row>
    <row r="960576" spans="63:63" x14ac:dyDescent="0.25">
      <c r="BK960576" s="2311"/>
    </row>
    <row r="960600" spans="63:63" x14ac:dyDescent="0.25">
      <c r="BK960600" s="2315"/>
    </row>
    <row r="960601" spans="63:63" x14ac:dyDescent="0.25">
      <c r="BK960601" s="2311"/>
    </row>
    <row r="960625" spans="63:63" x14ac:dyDescent="0.25">
      <c r="BK960625" s="2315"/>
    </row>
    <row r="960626" spans="63:63" x14ac:dyDescent="0.25">
      <c r="BK960626" s="2311"/>
    </row>
    <row r="960650" spans="63:63" x14ac:dyDescent="0.25">
      <c r="BK960650" s="2315"/>
    </row>
    <row r="960651" spans="63:63" x14ac:dyDescent="0.25">
      <c r="BK960651" s="2311"/>
    </row>
    <row r="960675" spans="63:63" x14ac:dyDescent="0.25">
      <c r="BK960675" s="2315"/>
    </row>
    <row r="960676" spans="63:63" x14ac:dyDescent="0.25">
      <c r="BK960676" s="2311"/>
    </row>
    <row r="960700" spans="63:63" x14ac:dyDescent="0.25">
      <c r="BK960700" s="2315"/>
    </row>
    <row r="960701" spans="63:63" x14ac:dyDescent="0.25">
      <c r="BK960701" s="2311"/>
    </row>
    <row r="960725" spans="63:63" x14ac:dyDescent="0.25">
      <c r="BK960725" s="2315"/>
    </row>
    <row r="960726" spans="63:63" x14ac:dyDescent="0.25">
      <c r="BK960726" s="2311"/>
    </row>
    <row r="960750" spans="63:63" x14ac:dyDescent="0.25">
      <c r="BK960750" s="2315"/>
    </row>
    <row r="960751" spans="63:63" x14ac:dyDescent="0.25">
      <c r="BK960751" s="2311"/>
    </row>
    <row r="960775" spans="63:63" x14ac:dyDescent="0.25">
      <c r="BK960775" s="2315"/>
    </row>
    <row r="960776" spans="63:63" x14ac:dyDescent="0.25">
      <c r="BK960776" s="2311"/>
    </row>
    <row r="960800" spans="63:63" x14ac:dyDescent="0.25">
      <c r="BK960800" s="2315"/>
    </row>
    <row r="960801" spans="63:63" x14ac:dyDescent="0.25">
      <c r="BK960801" s="2311"/>
    </row>
    <row r="960825" spans="63:63" x14ac:dyDescent="0.25">
      <c r="BK960825" s="2315"/>
    </row>
    <row r="960826" spans="63:63" x14ac:dyDescent="0.25">
      <c r="BK960826" s="2311"/>
    </row>
    <row r="960850" spans="63:63" x14ac:dyDescent="0.25">
      <c r="BK960850" s="2315"/>
    </row>
    <row r="960851" spans="63:63" x14ac:dyDescent="0.25">
      <c r="BK960851" s="2311"/>
    </row>
    <row r="960875" spans="63:63" x14ac:dyDescent="0.25">
      <c r="BK960875" s="2315"/>
    </row>
    <row r="960876" spans="63:63" x14ac:dyDescent="0.25">
      <c r="BK960876" s="2311"/>
    </row>
    <row r="960900" spans="63:63" x14ac:dyDescent="0.25">
      <c r="BK960900" s="2315"/>
    </row>
    <row r="960901" spans="63:63" x14ac:dyDescent="0.25">
      <c r="BK960901" s="2311"/>
    </row>
    <row r="960925" spans="63:63" x14ac:dyDescent="0.25">
      <c r="BK960925" s="2315"/>
    </row>
    <row r="960926" spans="63:63" x14ac:dyDescent="0.25">
      <c r="BK960926" s="2311"/>
    </row>
    <row r="960950" spans="63:63" x14ac:dyDescent="0.25">
      <c r="BK960950" s="2315"/>
    </row>
    <row r="960951" spans="63:63" x14ac:dyDescent="0.25">
      <c r="BK960951" s="2311"/>
    </row>
    <row r="960975" spans="63:63" x14ac:dyDescent="0.25">
      <c r="BK960975" s="2315"/>
    </row>
    <row r="960976" spans="63:63" x14ac:dyDescent="0.25">
      <c r="BK960976" s="2311"/>
    </row>
    <row r="961000" spans="63:63" x14ac:dyDescent="0.25">
      <c r="BK961000" s="2315"/>
    </row>
    <row r="961001" spans="63:63" x14ac:dyDescent="0.25">
      <c r="BK961001" s="2311"/>
    </row>
    <row r="961025" spans="63:63" x14ac:dyDescent="0.25">
      <c r="BK961025" s="2315"/>
    </row>
    <row r="961026" spans="63:63" x14ac:dyDescent="0.25">
      <c r="BK961026" s="2311"/>
    </row>
    <row r="961050" spans="63:63" x14ac:dyDescent="0.25">
      <c r="BK961050" s="2315"/>
    </row>
    <row r="961051" spans="63:63" x14ac:dyDescent="0.25">
      <c r="BK961051" s="2311"/>
    </row>
    <row r="961075" spans="63:63" x14ac:dyDescent="0.25">
      <c r="BK961075" s="2315"/>
    </row>
    <row r="961076" spans="63:63" x14ac:dyDescent="0.25">
      <c r="BK961076" s="2311"/>
    </row>
    <row r="961100" spans="63:63" x14ac:dyDescent="0.25">
      <c r="BK961100" s="2315"/>
    </row>
    <row r="961101" spans="63:63" x14ac:dyDescent="0.25">
      <c r="BK961101" s="2311"/>
    </row>
    <row r="961125" spans="63:63" x14ac:dyDescent="0.25">
      <c r="BK961125" s="2315"/>
    </row>
    <row r="961126" spans="63:63" x14ac:dyDescent="0.25">
      <c r="BK961126" s="2311"/>
    </row>
    <row r="961150" spans="63:63" x14ac:dyDescent="0.25">
      <c r="BK961150" s="2315"/>
    </row>
    <row r="961151" spans="63:63" x14ac:dyDescent="0.25">
      <c r="BK961151" s="2311"/>
    </row>
    <row r="961175" spans="63:63" x14ac:dyDescent="0.25">
      <c r="BK961175" s="2315"/>
    </row>
    <row r="961176" spans="63:63" x14ac:dyDescent="0.25">
      <c r="BK961176" s="2311"/>
    </row>
    <row r="961200" spans="63:63" x14ac:dyDescent="0.25">
      <c r="BK961200" s="2315"/>
    </row>
    <row r="961201" spans="63:63" x14ac:dyDescent="0.25">
      <c r="BK961201" s="2311"/>
    </row>
    <row r="961225" spans="63:63" x14ac:dyDescent="0.25">
      <c r="BK961225" s="2315"/>
    </row>
    <row r="961226" spans="63:63" x14ac:dyDescent="0.25">
      <c r="BK961226" s="2311"/>
    </row>
    <row r="961250" spans="63:63" x14ac:dyDescent="0.25">
      <c r="BK961250" s="2315"/>
    </row>
    <row r="961251" spans="63:63" x14ac:dyDescent="0.25">
      <c r="BK961251" s="2311"/>
    </row>
    <row r="961275" spans="63:63" x14ac:dyDescent="0.25">
      <c r="BK961275" s="2315"/>
    </row>
    <row r="961276" spans="63:63" x14ac:dyDescent="0.25">
      <c r="BK961276" s="2311"/>
    </row>
    <row r="961300" spans="63:63" x14ac:dyDescent="0.25">
      <c r="BK961300" s="2315"/>
    </row>
    <row r="961301" spans="63:63" x14ac:dyDescent="0.25">
      <c r="BK961301" s="2311"/>
    </row>
    <row r="961325" spans="63:63" x14ac:dyDescent="0.25">
      <c r="BK961325" s="2315"/>
    </row>
    <row r="961326" spans="63:63" x14ac:dyDescent="0.25">
      <c r="BK961326" s="2311"/>
    </row>
    <row r="961350" spans="63:63" x14ac:dyDescent="0.25">
      <c r="BK961350" s="2315"/>
    </row>
    <row r="961351" spans="63:63" x14ac:dyDescent="0.25">
      <c r="BK961351" s="2311"/>
    </row>
    <row r="961375" spans="63:63" x14ac:dyDescent="0.25">
      <c r="BK961375" s="2315"/>
    </row>
    <row r="961376" spans="63:63" x14ac:dyDescent="0.25">
      <c r="BK961376" s="2311"/>
    </row>
    <row r="961400" spans="63:63" x14ac:dyDescent="0.25">
      <c r="BK961400" s="2315"/>
    </row>
    <row r="961401" spans="63:63" x14ac:dyDescent="0.25">
      <c r="BK961401" s="2311"/>
    </row>
    <row r="961425" spans="63:63" x14ac:dyDescent="0.25">
      <c r="BK961425" s="2315"/>
    </row>
    <row r="961426" spans="63:63" x14ac:dyDescent="0.25">
      <c r="BK961426" s="2311"/>
    </row>
    <row r="961450" spans="63:63" x14ac:dyDescent="0.25">
      <c r="BK961450" s="2315"/>
    </row>
    <row r="961451" spans="63:63" x14ac:dyDescent="0.25">
      <c r="BK961451" s="2311"/>
    </row>
    <row r="961475" spans="63:63" x14ac:dyDescent="0.25">
      <c r="BK961475" s="2315"/>
    </row>
    <row r="961476" spans="63:63" x14ac:dyDescent="0.25">
      <c r="BK961476" s="2311"/>
    </row>
    <row r="961500" spans="63:63" x14ac:dyDescent="0.25">
      <c r="BK961500" s="2315"/>
    </row>
    <row r="961501" spans="63:63" x14ac:dyDescent="0.25">
      <c r="BK961501" s="2311"/>
    </row>
    <row r="961525" spans="63:63" x14ac:dyDescent="0.25">
      <c r="BK961525" s="2315"/>
    </row>
    <row r="961526" spans="63:63" x14ac:dyDescent="0.25">
      <c r="BK961526" s="2311"/>
    </row>
    <row r="961550" spans="63:63" x14ac:dyDescent="0.25">
      <c r="BK961550" s="2315"/>
    </row>
    <row r="961551" spans="63:63" x14ac:dyDescent="0.25">
      <c r="BK961551" s="2311"/>
    </row>
    <row r="961575" spans="63:63" x14ac:dyDescent="0.25">
      <c r="BK961575" s="2315"/>
    </row>
    <row r="961576" spans="63:63" x14ac:dyDescent="0.25">
      <c r="BK961576" s="2311"/>
    </row>
    <row r="961600" spans="63:63" x14ac:dyDescent="0.25">
      <c r="BK961600" s="2315"/>
    </row>
    <row r="961601" spans="63:63" x14ac:dyDescent="0.25">
      <c r="BK961601" s="2311"/>
    </row>
    <row r="961625" spans="63:63" x14ac:dyDescent="0.25">
      <c r="BK961625" s="2315"/>
    </row>
    <row r="961626" spans="63:63" x14ac:dyDescent="0.25">
      <c r="BK961626" s="2311"/>
    </row>
    <row r="961650" spans="63:63" x14ac:dyDescent="0.25">
      <c r="BK961650" s="2315"/>
    </row>
    <row r="961651" spans="63:63" x14ac:dyDescent="0.25">
      <c r="BK961651" s="2311"/>
    </row>
    <row r="961675" spans="63:63" x14ac:dyDescent="0.25">
      <c r="BK961675" s="2315"/>
    </row>
    <row r="961676" spans="63:63" x14ac:dyDescent="0.25">
      <c r="BK961676" s="2311"/>
    </row>
    <row r="961700" spans="63:63" x14ac:dyDescent="0.25">
      <c r="BK961700" s="2315"/>
    </row>
    <row r="961701" spans="63:63" x14ac:dyDescent="0.25">
      <c r="BK961701" s="2311"/>
    </row>
    <row r="961725" spans="63:63" x14ac:dyDescent="0.25">
      <c r="BK961725" s="2315"/>
    </row>
    <row r="961726" spans="63:63" x14ac:dyDescent="0.25">
      <c r="BK961726" s="2311"/>
    </row>
    <row r="961750" spans="63:63" x14ac:dyDescent="0.25">
      <c r="BK961750" s="2315"/>
    </row>
    <row r="961751" spans="63:63" x14ac:dyDescent="0.25">
      <c r="BK961751" s="2311"/>
    </row>
    <row r="961775" spans="63:63" x14ac:dyDescent="0.25">
      <c r="BK961775" s="2315"/>
    </row>
    <row r="961776" spans="63:63" x14ac:dyDescent="0.25">
      <c r="BK961776" s="2311"/>
    </row>
    <row r="961800" spans="63:63" x14ac:dyDescent="0.25">
      <c r="BK961800" s="2315"/>
    </row>
    <row r="961801" spans="63:63" x14ac:dyDescent="0.25">
      <c r="BK961801" s="2311"/>
    </row>
    <row r="961825" spans="63:63" x14ac:dyDescent="0.25">
      <c r="BK961825" s="2315"/>
    </row>
    <row r="961826" spans="63:63" x14ac:dyDescent="0.25">
      <c r="BK961826" s="2311"/>
    </row>
    <row r="961850" spans="63:63" x14ac:dyDescent="0.25">
      <c r="BK961850" s="2315"/>
    </row>
    <row r="961851" spans="63:63" x14ac:dyDescent="0.25">
      <c r="BK961851" s="2311"/>
    </row>
    <row r="961875" spans="63:63" x14ac:dyDescent="0.25">
      <c r="BK961875" s="2315"/>
    </row>
    <row r="961876" spans="63:63" x14ac:dyDescent="0.25">
      <c r="BK961876" s="2311"/>
    </row>
    <row r="961900" spans="63:63" x14ac:dyDescent="0.25">
      <c r="BK961900" s="2315"/>
    </row>
    <row r="961901" spans="63:63" x14ac:dyDescent="0.25">
      <c r="BK961901" s="2311"/>
    </row>
    <row r="961925" spans="63:63" x14ac:dyDescent="0.25">
      <c r="BK961925" s="2315"/>
    </row>
    <row r="961926" spans="63:63" x14ac:dyDescent="0.25">
      <c r="BK961926" s="2311"/>
    </row>
    <row r="961950" spans="63:63" x14ac:dyDescent="0.25">
      <c r="BK961950" s="2315"/>
    </row>
    <row r="961951" spans="63:63" x14ac:dyDescent="0.25">
      <c r="BK961951" s="2311"/>
    </row>
    <row r="961975" spans="63:63" x14ac:dyDescent="0.25">
      <c r="BK961975" s="2315"/>
    </row>
    <row r="961976" spans="63:63" x14ac:dyDescent="0.25">
      <c r="BK961976" s="2311"/>
    </row>
    <row r="962000" spans="63:63" x14ac:dyDescent="0.25">
      <c r="BK962000" s="2315"/>
    </row>
    <row r="962001" spans="63:63" x14ac:dyDescent="0.25">
      <c r="BK962001" s="2311"/>
    </row>
    <row r="962025" spans="63:63" x14ac:dyDescent="0.25">
      <c r="BK962025" s="2315"/>
    </row>
    <row r="962026" spans="63:63" x14ac:dyDescent="0.25">
      <c r="BK962026" s="2311"/>
    </row>
    <row r="962050" spans="63:63" x14ac:dyDescent="0.25">
      <c r="BK962050" s="2315"/>
    </row>
    <row r="962051" spans="63:63" x14ac:dyDescent="0.25">
      <c r="BK962051" s="2311"/>
    </row>
    <row r="962075" spans="63:63" x14ac:dyDescent="0.25">
      <c r="BK962075" s="2315"/>
    </row>
    <row r="962076" spans="63:63" x14ac:dyDescent="0.25">
      <c r="BK962076" s="2311"/>
    </row>
    <row r="962100" spans="63:63" x14ac:dyDescent="0.25">
      <c r="BK962100" s="2315"/>
    </row>
    <row r="962101" spans="63:63" x14ac:dyDescent="0.25">
      <c r="BK962101" s="2311"/>
    </row>
    <row r="962125" spans="63:63" x14ac:dyDescent="0.25">
      <c r="BK962125" s="2315"/>
    </row>
    <row r="962126" spans="63:63" x14ac:dyDescent="0.25">
      <c r="BK962126" s="2311"/>
    </row>
    <row r="962150" spans="63:63" x14ac:dyDescent="0.25">
      <c r="BK962150" s="2315"/>
    </row>
    <row r="962151" spans="63:63" x14ac:dyDescent="0.25">
      <c r="BK962151" s="2311"/>
    </row>
    <row r="962175" spans="63:63" x14ac:dyDescent="0.25">
      <c r="BK962175" s="2315"/>
    </row>
    <row r="962176" spans="63:63" x14ac:dyDescent="0.25">
      <c r="BK962176" s="2311"/>
    </row>
    <row r="962200" spans="63:63" x14ac:dyDescent="0.25">
      <c r="BK962200" s="2315"/>
    </row>
    <row r="962201" spans="63:63" x14ac:dyDescent="0.25">
      <c r="BK962201" s="2311"/>
    </row>
    <row r="962225" spans="63:63" x14ac:dyDescent="0.25">
      <c r="BK962225" s="2315"/>
    </row>
    <row r="962226" spans="63:63" x14ac:dyDescent="0.25">
      <c r="BK962226" s="2311"/>
    </row>
    <row r="962250" spans="63:63" x14ac:dyDescent="0.25">
      <c r="BK962250" s="2315"/>
    </row>
    <row r="962251" spans="63:63" x14ac:dyDescent="0.25">
      <c r="BK962251" s="2311"/>
    </row>
    <row r="962275" spans="63:63" x14ac:dyDescent="0.25">
      <c r="BK962275" s="2315"/>
    </row>
    <row r="962276" spans="63:63" x14ac:dyDescent="0.25">
      <c r="BK962276" s="2311"/>
    </row>
    <row r="962300" spans="63:63" x14ac:dyDescent="0.25">
      <c r="BK962300" s="2315"/>
    </row>
    <row r="962301" spans="63:63" x14ac:dyDescent="0.25">
      <c r="BK962301" s="2311"/>
    </row>
    <row r="962325" spans="63:63" x14ac:dyDescent="0.25">
      <c r="BK962325" s="2315"/>
    </row>
    <row r="962326" spans="63:63" x14ac:dyDescent="0.25">
      <c r="BK962326" s="2311"/>
    </row>
    <row r="962350" spans="63:63" x14ac:dyDescent="0.25">
      <c r="BK962350" s="2315"/>
    </row>
    <row r="962351" spans="63:63" x14ac:dyDescent="0.25">
      <c r="BK962351" s="2311"/>
    </row>
    <row r="962375" spans="63:63" x14ac:dyDescent="0.25">
      <c r="BK962375" s="2315"/>
    </row>
    <row r="962376" spans="63:63" x14ac:dyDescent="0.25">
      <c r="BK962376" s="2311"/>
    </row>
    <row r="962400" spans="63:63" x14ac:dyDescent="0.25">
      <c r="BK962400" s="2315"/>
    </row>
    <row r="962401" spans="63:63" x14ac:dyDescent="0.25">
      <c r="BK962401" s="2311"/>
    </row>
    <row r="962425" spans="63:63" x14ac:dyDescent="0.25">
      <c r="BK962425" s="2315"/>
    </row>
    <row r="962426" spans="63:63" x14ac:dyDescent="0.25">
      <c r="BK962426" s="2311"/>
    </row>
    <row r="962450" spans="63:63" x14ac:dyDescent="0.25">
      <c r="BK962450" s="2315"/>
    </row>
    <row r="962451" spans="63:63" x14ac:dyDescent="0.25">
      <c r="BK962451" s="2311"/>
    </row>
    <row r="962475" spans="63:63" x14ac:dyDescent="0.25">
      <c r="BK962475" s="2315"/>
    </row>
    <row r="962476" spans="63:63" x14ac:dyDescent="0.25">
      <c r="BK962476" s="2311"/>
    </row>
    <row r="962500" spans="63:63" x14ac:dyDescent="0.25">
      <c r="BK962500" s="2315"/>
    </row>
    <row r="962501" spans="63:63" x14ac:dyDescent="0.25">
      <c r="BK962501" s="2311"/>
    </row>
    <row r="962525" spans="63:63" x14ac:dyDescent="0.25">
      <c r="BK962525" s="2315"/>
    </row>
    <row r="962526" spans="63:63" x14ac:dyDescent="0.25">
      <c r="BK962526" s="2311"/>
    </row>
    <row r="962550" spans="63:63" x14ac:dyDescent="0.25">
      <c r="BK962550" s="2315"/>
    </row>
    <row r="962551" spans="63:63" x14ac:dyDescent="0.25">
      <c r="BK962551" s="2311"/>
    </row>
    <row r="962575" spans="63:63" x14ac:dyDescent="0.25">
      <c r="BK962575" s="2315"/>
    </row>
    <row r="962576" spans="63:63" x14ac:dyDescent="0.25">
      <c r="BK962576" s="2311"/>
    </row>
    <row r="962600" spans="63:63" x14ac:dyDescent="0.25">
      <c r="BK962600" s="2315"/>
    </row>
    <row r="962601" spans="63:63" x14ac:dyDescent="0.25">
      <c r="BK962601" s="2311"/>
    </row>
    <row r="962625" spans="63:63" x14ac:dyDescent="0.25">
      <c r="BK962625" s="2315"/>
    </row>
    <row r="962626" spans="63:63" x14ac:dyDescent="0.25">
      <c r="BK962626" s="2311"/>
    </row>
    <row r="962650" spans="63:63" x14ac:dyDescent="0.25">
      <c r="BK962650" s="2315"/>
    </row>
    <row r="962651" spans="63:63" x14ac:dyDescent="0.25">
      <c r="BK962651" s="2311"/>
    </row>
    <row r="962675" spans="63:63" x14ac:dyDescent="0.25">
      <c r="BK962675" s="2315"/>
    </row>
    <row r="962676" spans="63:63" x14ac:dyDescent="0.25">
      <c r="BK962676" s="2311"/>
    </row>
    <row r="962700" spans="63:63" x14ac:dyDescent="0.25">
      <c r="BK962700" s="2315"/>
    </row>
    <row r="962701" spans="63:63" x14ac:dyDescent="0.25">
      <c r="BK962701" s="2311"/>
    </row>
    <row r="962725" spans="63:63" x14ac:dyDescent="0.25">
      <c r="BK962725" s="2315"/>
    </row>
    <row r="962726" spans="63:63" x14ac:dyDescent="0.25">
      <c r="BK962726" s="2311"/>
    </row>
    <row r="962750" spans="63:63" x14ac:dyDescent="0.25">
      <c r="BK962750" s="2315"/>
    </row>
    <row r="962751" spans="63:63" x14ac:dyDescent="0.25">
      <c r="BK962751" s="2311"/>
    </row>
    <row r="962775" spans="63:63" x14ac:dyDescent="0.25">
      <c r="BK962775" s="2315"/>
    </row>
    <row r="962776" spans="63:63" x14ac:dyDescent="0.25">
      <c r="BK962776" s="2311"/>
    </row>
    <row r="962800" spans="63:63" x14ac:dyDescent="0.25">
      <c r="BK962800" s="2315"/>
    </row>
    <row r="962801" spans="63:63" x14ac:dyDescent="0.25">
      <c r="BK962801" s="2311"/>
    </row>
    <row r="962825" spans="63:63" x14ac:dyDescent="0.25">
      <c r="BK962825" s="2315"/>
    </row>
    <row r="962826" spans="63:63" x14ac:dyDescent="0.25">
      <c r="BK962826" s="2311"/>
    </row>
    <row r="962850" spans="63:63" x14ac:dyDescent="0.25">
      <c r="BK962850" s="2315"/>
    </row>
    <row r="962851" spans="63:63" x14ac:dyDescent="0.25">
      <c r="BK962851" s="2311"/>
    </row>
    <row r="962875" spans="63:63" x14ac:dyDescent="0.25">
      <c r="BK962875" s="2315"/>
    </row>
    <row r="962876" spans="63:63" x14ac:dyDescent="0.25">
      <c r="BK962876" s="2311"/>
    </row>
    <row r="962900" spans="63:63" x14ac:dyDescent="0.25">
      <c r="BK962900" s="2315"/>
    </row>
    <row r="962901" spans="63:63" x14ac:dyDescent="0.25">
      <c r="BK962901" s="2311"/>
    </row>
    <row r="962925" spans="63:63" x14ac:dyDescent="0.25">
      <c r="BK962925" s="2315"/>
    </row>
    <row r="962926" spans="63:63" x14ac:dyDescent="0.25">
      <c r="BK962926" s="2311"/>
    </row>
    <row r="962950" spans="63:63" x14ac:dyDescent="0.25">
      <c r="BK962950" s="2315"/>
    </row>
    <row r="962951" spans="63:63" x14ac:dyDescent="0.25">
      <c r="BK962951" s="2311"/>
    </row>
    <row r="962975" spans="63:63" x14ac:dyDescent="0.25">
      <c r="BK962975" s="2315"/>
    </row>
    <row r="962976" spans="63:63" x14ac:dyDescent="0.25">
      <c r="BK962976" s="2311"/>
    </row>
    <row r="963000" spans="63:63" x14ac:dyDescent="0.25">
      <c r="BK963000" s="2315"/>
    </row>
    <row r="963001" spans="63:63" x14ac:dyDescent="0.25">
      <c r="BK963001" s="2311"/>
    </row>
    <row r="963025" spans="63:63" x14ac:dyDescent="0.25">
      <c r="BK963025" s="2315"/>
    </row>
    <row r="963026" spans="63:63" x14ac:dyDescent="0.25">
      <c r="BK963026" s="2311"/>
    </row>
    <row r="963050" spans="63:63" x14ac:dyDescent="0.25">
      <c r="BK963050" s="2315"/>
    </row>
    <row r="963051" spans="63:63" x14ac:dyDescent="0.25">
      <c r="BK963051" s="2311"/>
    </row>
    <row r="963075" spans="63:63" x14ac:dyDescent="0.25">
      <c r="BK963075" s="2315"/>
    </row>
    <row r="963076" spans="63:63" x14ac:dyDescent="0.25">
      <c r="BK963076" s="2311"/>
    </row>
    <row r="963100" spans="63:63" x14ac:dyDescent="0.25">
      <c r="BK963100" s="2315"/>
    </row>
    <row r="963101" spans="63:63" x14ac:dyDescent="0.25">
      <c r="BK963101" s="2311"/>
    </row>
    <row r="963125" spans="63:63" x14ac:dyDescent="0.25">
      <c r="BK963125" s="2315"/>
    </row>
    <row r="963126" spans="63:63" x14ac:dyDescent="0.25">
      <c r="BK963126" s="2311"/>
    </row>
    <row r="963150" spans="63:63" x14ac:dyDescent="0.25">
      <c r="BK963150" s="2315"/>
    </row>
    <row r="963151" spans="63:63" x14ac:dyDescent="0.25">
      <c r="BK963151" s="2311"/>
    </row>
    <row r="963175" spans="63:63" x14ac:dyDescent="0.25">
      <c r="BK963175" s="2315"/>
    </row>
    <row r="963176" spans="63:63" x14ac:dyDescent="0.25">
      <c r="BK963176" s="2311"/>
    </row>
    <row r="963200" spans="63:63" x14ac:dyDescent="0.25">
      <c r="BK963200" s="2315"/>
    </row>
    <row r="963201" spans="63:63" x14ac:dyDescent="0.25">
      <c r="BK963201" s="2311"/>
    </row>
    <row r="963225" spans="63:63" x14ac:dyDescent="0.25">
      <c r="BK963225" s="2315"/>
    </row>
    <row r="963226" spans="63:63" x14ac:dyDescent="0.25">
      <c r="BK963226" s="2311"/>
    </row>
    <row r="963250" spans="63:63" x14ac:dyDescent="0.25">
      <c r="BK963250" s="2315"/>
    </row>
    <row r="963251" spans="63:63" x14ac:dyDescent="0.25">
      <c r="BK963251" s="2311"/>
    </row>
    <row r="963275" spans="63:63" x14ac:dyDescent="0.25">
      <c r="BK963275" s="2315"/>
    </row>
    <row r="963276" spans="63:63" x14ac:dyDescent="0.25">
      <c r="BK963276" s="2311"/>
    </row>
    <row r="963300" spans="63:63" x14ac:dyDescent="0.25">
      <c r="BK963300" s="2315"/>
    </row>
    <row r="963301" spans="63:63" x14ac:dyDescent="0.25">
      <c r="BK963301" s="2311"/>
    </row>
    <row r="963325" spans="63:63" x14ac:dyDescent="0.25">
      <c r="BK963325" s="2315"/>
    </row>
    <row r="963326" spans="63:63" x14ac:dyDescent="0.25">
      <c r="BK963326" s="2311"/>
    </row>
    <row r="963350" spans="63:63" x14ac:dyDescent="0.25">
      <c r="BK963350" s="2315"/>
    </row>
    <row r="963351" spans="63:63" x14ac:dyDescent="0.25">
      <c r="BK963351" s="2311"/>
    </row>
    <row r="963375" spans="63:63" x14ac:dyDescent="0.25">
      <c r="BK963375" s="2315"/>
    </row>
    <row r="963376" spans="63:63" x14ac:dyDescent="0.25">
      <c r="BK963376" s="2311"/>
    </row>
    <row r="963400" spans="63:63" x14ac:dyDescent="0.25">
      <c r="BK963400" s="2315"/>
    </row>
    <row r="963401" spans="63:63" x14ac:dyDescent="0.25">
      <c r="BK963401" s="2311"/>
    </row>
    <row r="963425" spans="63:63" x14ac:dyDescent="0.25">
      <c r="BK963425" s="2315"/>
    </row>
    <row r="963426" spans="63:63" x14ac:dyDescent="0.25">
      <c r="BK963426" s="2311"/>
    </row>
    <row r="963450" spans="63:63" x14ac:dyDescent="0.25">
      <c r="BK963450" s="2315"/>
    </row>
    <row r="963451" spans="63:63" x14ac:dyDescent="0.25">
      <c r="BK963451" s="2311"/>
    </row>
    <row r="963475" spans="63:63" x14ac:dyDescent="0.25">
      <c r="BK963475" s="2315"/>
    </row>
    <row r="963476" spans="63:63" x14ac:dyDescent="0.25">
      <c r="BK963476" s="2311"/>
    </row>
    <row r="963500" spans="63:63" x14ac:dyDescent="0.25">
      <c r="BK963500" s="2315"/>
    </row>
    <row r="963501" spans="63:63" x14ac:dyDescent="0.25">
      <c r="BK963501" s="2311"/>
    </row>
    <row r="963525" spans="63:63" x14ac:dyDescent="0.25">
      <c r="BK963525" s="2315"/>
    </row>
    <row r="963526" spans="63:63" x14ac:dyDescent="0.25">
      <c r="BK963526" s="2311"/>
    </row>
    <row r="963550" spans="63:63" x14ac:dyDescent="0.25">
      <c r="BK963550" s="2315"/>
    </row>
    <row r="963551" spans="63:63" x14ac:dyDescent="0.25">
      <c r="BK963551" s="2311"/>
    </row>
    <row r="963575" spans="63:63" x14ac:dyDescent="0.25">
      <c r="BK963575" s="2315"/>
    </row>
    <row r="963576" spans="63:63" x14ac:dyDescent="0.25">
      <c r="BK963576" s="2311"/>
    </row>
    <row r="963600" spans="63:63" x14ac:dyDescent="0.25">
      <c r="BK963600" s="2315"/>
    </row>
    <row r="963601" spans="63:63" x14ac:dyDescent="0.25">
      <c r="BK963601" s="2311"/>
    </row>
    <row r="963625" spans="63:63" x14ac:dyDescent="0.25">
      <c r="BK963625" s="2315"/>
    </row>
    <row r="963626" spans="63:63" x14ac:dyDescent="0.25">
      <c r="BK963626" s="2311"/>
    </row>
    <row r="963650" spans="63:63" x14ac:dyDescent="0.25">
      <c r="BK963650" s="2315"/>
    </row>
    <row r="963651" spans="63:63" x14ac:dyDescent="0.25">
      <c r="BK963651" s="2311"/>
    </row>
    <row r="963675" spans="63:63" x14ac:dyDescent="0.25">
      <c r="BK963675" s="2315"/>
    </row>
    <row r="963676" spans="63:63" x14ac:dyDescent="0.25">
      <c r="BK963676" s="2311"/>
    </row>
    <row r="963700" spans="63:63" x14ac:dyDescent="0.25">
      <c r="BK963700" s="2315"/>
    </row>
    <row r="963701" spans="63:63" x14ac:dyDescent="0.25">
      <c r="BK963701" s="2311"/>
    </row>
    <row r="963725" spans="63:63" x14ac:dyDescent="0.25">
      <c r="BK963725" s="2315"/>
    </row>
    <row r="963726" spans="63:63" x14ac:dyDescent="0.25">
      <c r="BK963726" s="2311"/>
    </row>
    <row r="963750" spans="63:63" x14ac:dyDescent="0.25">
      <c r="BK963750" s="2315"/>
    </row>
    <row r="963751" spans="63:63" x14ac:dyDescent="0.25">
      <c r="BK963751" s="2311"/>
    </row>
    <row r="963775" spans="63:63" x14ac:dyDescent="0.25">
      <c r="BK963775" s="2315"/>
    </row>
    <row r="963776" spans="63:63" x14ac:dyDescent="0.25">
      <c r="BK963776" s="2311"/>
    </row>
    <row r="963800" spans="63:63" x14ac:dyDescent="0.25">
      <c r="BK963800" s="2315"/>
    </row>
    <row r="963801" spans="63:63" x14ac:dyDescent="0.25">
      <c r="BK963801" s="2311"/>
    </row>
    <row r="963825" spans="63:63" x14ac:dyDescent="0.25">
      <c r="BK963825" s="2315"/>
    </row>
    <row r="963826" spans="63:63" x14ac:dyDescent="0.25">
      <c r="BK963826" s="2311"/>
    </row>
    <row r="963850" spans="63:63" x14ac:dyDescent="0.25">
      <c r="BK963850" s="2315"/>
    </row>
    <row r="963851" spans="63:63" x14ac:dyDescent="0.25">
      <c r="BK963851" s="2311"/>
    </row>
    <row r="963875" spans="63:63" x14ac:dyDescent="0.25">
      <c r="BK963875" s="2315"/>
    </row>
    <row r="963876" spans="63:63" x14ac:dyDescent="0.25">
      <c r="BK963876" s="2311"/>
    </row>
    <row r="963900" spans="63:63" x14ac:dyDescent="0.25">
      <c r="BK963900" s="2315"/>
    </row>
    <row r="963901" spans="63:63" x14ac:dyDescent="0.25">
      <c r="BK963901" s="2311"/>
    </row>
    <row r="963925" spans="63:63" x14ac:dyDescent="0.25">
      <c r="BK963925" s="2315"/>
    </row>
    <row r="963926" spans="63:63" x14ac:dyDescent="0.25">
      <c r="BK963926" s="2311"/>
    </row>
    <row r="963950" spans="63:63" x14ac:dyDescent="0.25">
      <c r="BK963950" s="2315"/>
    </row>
    <row r="963951" spans="63:63" x14ac:dyDescent="0.25">
      <c r="BK963951" s="2311"/>
    </row>
    <row r="963975" spans="63:63" x14ac:dyDescent="0.25">
      <c r="BK963975" s="2315"/>
    </row>
    <row r="963976" spans="63:63" x14ac:dyDescent="0.25">
      <c r="BK963976" s="2311"/>
    </row>
    <row r="964000" spans="63:63" x14ac:dyDescent="0.25">
      <c r="BK964000" s="2315"/>
    </row>
    <row r="964001" spans="63:63" x14ac:dyDescent="0.25">
      <c r="BK964001" s="2311"/>
    </row>
    <row r="964025" spans="63:63" x14ac:dyDescent="0.25">
      <c r="BK964025" s="2315"/>
    </row>
    <row r="964026" spans="63:63" x14ac:dyDescent="0.25">
      <c r="BK964026" s="2311"/>
    </row>
    <row r="964050" spans="63:63" x14ac:dyDescent="0.25">
      <c r="BK964050" s="2315"/>
    </row>
    <row r="964051" spans="63:63" x14ac:dyDescent="0.25">
      <c r="BK964051" s="2311"/>
    </row>
    <row r="964075" spans="63:63" x14ac:dyDescent="0.25">
      <c r="BK964075" s="2315"/>
    </row>
    <row r="964076" spans="63:63" x14ac:dyDescent="0.25">
      <c r="BK964076" s="2311"/>
    </row>
    <row r="964100" spans="63:63" x14ac:dyDescent="0.25">
      <c r="BK964100" s="2315"/>
    </row>
    <row r="964101" spans="63:63" x14ac:dyDescent="0.25">
      <c r="BK964101" s="2311"/>
    </row>
    <row r="964125" spans="63:63" x14ac:dyDescent="0.25">
      <c r="BK964125" s="2315"/>
    </row>
    <row r="964126" spans="63:63" x14ac:dyDescent="0.25">
      <c r="BK964126" s="2311"/>
    </row>
    <row r="964150" spans="63:63" x14ac:dyDescent="0.25">
      <c r="BK964150" s="2315"/>
    </row>
    <row r="964151" spans="63:63" x14ac:dyDescent="0.25">
      <c r="BK964151" s="2311"/>
    </row>
    <row r="964175" spans="63:63" x14ac:dyDescent="0.25">
      <c r="BK964175" s="2315"/>
    </row>
    <row r="964176" spans="63:63" x14ac:dyDescent="0.25">
      <c r="BK964176" s="2311"/>
    </row>
    <row r="964200" spans="63:63" x14ac:dyDescent="0.25">
      <c r="BK964200" s="2315"/>
    </row>
    <row r="964201" spans="63:63" x14ac:dyDescent="0.25">
      <c r="BK964201" s="2311"/>
    </row>
    <row r="964225" spans="63:63" x14ac:dyDescent="0.25">
      <c r="BK964225" s="2315"/>
    </row>
    <row r="964226" spans="63:63" x14ac:dyDescent="0.25">
      <c r="BK964226" s="2311"/>
    </row>
    <row r="964250" spans="63:63" x14ac:dyDescent="0.25">
      <c r="BK964250" s="2315"/>
    </row>
    <row r="964251" spans="63:63" x14ac:dyDescent="0.25">
      <c r="BK964251" s="2311"/>
    </row>
    <row r="964275" spans="63:63" x14ac:dyDescent="0.25">
      <c r="BK964275" s="2315"/>
    </row>
    <row r="964276" spans="63:63" x14ac:dyDescent="0.25">
      <c r="BK964276" s="2311"/>
    </row>
    <row r="964300" spans="63:63" x14ac:dyDescent="0.25">
      <c r="BK964300" s="2315"/>
    </row>
    <row r="964301" spans="63:63" x14ac:dyDescent="0.25">
      <c r="BK964301" s="2311"/>
    </row>
    <row r="964325" spans="63:63" x14ac:dyDescent="0.25">
      <c r="BK964325" s="2315"/>
    </row>
    <row r="964326" spans="63:63" x14ac:dyDescent="0.25">
      <c r="BK964326" s="2311"/>
    </row>
    <row r="964350" spans="63:63" x14ac:dyDescent="0.25">
      <c r="BK964350" s="2315"/>
    </row>
    <row r="964351" spans="63:63" x14ac:dyDescent="0.25">
      <c r="BK964351" s="2311"/>
    </row>
    <row r="964375" spans="63:63" x14ac:dyDescent="0.25">
      <c r="BK964375" s="2315"/>
    </row>
    <row r="964376" spans="63:63" x14ac:dyDescent="0.25">
      <c r="BK964376" s="2311"/>
    </row>
    <row r="964400" spans="63:63" x14ac:dyDescent="0.25">
      <c r="BK964400" s="2315"/>
    </row>
    <row r="964401" spans="63:63" x14ac:dyDescent="0.25">
      <c r="BK964401" s="2311"/>
    </row>
    <row r="964425" spans="63:63" x14ac:dyDescent="0.25">
      <c r="BK964425" s="2315"/>
    </row>
    <row r="964426" spans="63:63" x14ac:dyDescent="0.25">
      <c r="BK964426" s="2311"/>
    </row>
    <row r="964450" spans="63:63" x14ac:dyDescent="0.25">
      <c r="BK964450" s="2315"/>
    </row>
    <row r="964451" spans="63:63" x14ac:dyDescent="0.25">
      <c r="BK964451" s="2311"/>
    </row>
    <row r="964475" spans="63:63" x14ac:dyDescent="0.25">
      <c r="BK964475" s="2315"/>
    </row>
    <row r="964476" spans="63:63" x14ac:dyDescent="0.25">
      <c r="BK964476" s="2311"/>
    </row>
    <row r="964500" spans="63:63" x14ac:dyDescent="0.25">
      <c r="BK964500" s="2315"/>
    </row>
    <row r="964501" spans="63:63" x14ac:dyDescent="0.25">
      <c r="BK964501" s="2311"/>
    </row>
    <row r="964525" spans="63:63" x14ac:dyDescent="0.25">
      <c r="BK964525" s="2315"/>
    </row>
    <row r="964526" spans="63:63" x14ac:dyDescent="0.25">
      <c r="BK964526" s="2311"/>
    </row>
    <row r="964550" spans="63:63" x14ac:dyDescent="0.25">
      <c r="BK964550" s="2315"/>
    </row>
    <row r="964551" spans="63:63" x14ac:dyDescent="0.25">
      <c r="BK964551" s="2311"/>
    </row>
    <row r="964575" spans="63:63" x14ac:dyDescent="0.25">
      <c r="BK964575" s="2315"/>
    </row>
    <row r="964576" spans="63:63" x14ac:dyDescent="0.25">
      <c r="BK964576" s="2311"/>
    </row>
    <row r="964600" spans="63:63" x14ac:dyDescent="0.25">
      <c r="BK964600" s="2315"/>
    </row>
    <row r="964601" spans="63:63" x14ac:dyDescent="0.25">
      <c r="BK964601" s="2311"/>
    </row>
    <row r="964625" spans="63:63" x14ac:dyDescent="0.25">
      <c r="BK964625" s="2315"/>
    </row>
    <row r="964626" spans="63:63" x14ac:dyDescent="0.25">
      <c r="BK964626" s="2311"/>
    </row>
    <row r="964650" spans="63:63" x14ac:dyDescent="0.25">
      <c r="BK964650" s="2315"/>
    </row>
    <row r="964651" spans="63:63" x14ac:dyDescent="0.25">
      <c r="BK964651" s="2311"/>
    </row>
    <row r="964675" spans="63:63" x14ac:dyDescent="0.25">
      <c r="BK964675" s="2315"/>
    </row>
    <row r="964676" spans="63:63" x14ac:dyDescent="0.25">
      <c r="BK964676" s="2311"/>
    </row>
    <row r="964700" spans="63:63" x14ac:dyDescent="0.25">
      <c r="BK964700" s="2315"/>
    </row>
    <row r="964701" spans="63:63" x14ac:dyDescent="0.25">
      <c r="BK964701" s="2311"/>
    </row>
    <row r="964725" spans="63:63" x14ac:dyDescent="0.25">
      <c r="BK964725" s="2315"/>
    </row>
    <row r="964726" spans="63:63" x14ac:dyDescent="0.25">
      <c r="BK964726" s="2311"/>
    </row>
    <row r="964750" spans="63:63" x14ac:dyDescent="0.25">
      <c r="BK964750" s="2315"/>
    </row>
    <row r="964751" spans="63:63" x14ac:dyDescent="0.25">
      <c r="BK964751" s="2311"/>
    </row>
    <row r="964775" spans="63:63" x14ac:dyDescent="0.25">
      <c r="BK964775" s="2315"/>
    </row>
    <row r="964776" spans="63:63" x14ac:dyDescent="0.25">
      <c r="BK964776" s="2311"/>
    </row>
    <row r="964800" spans="63:63" x14ac:dyDescent="0.25">
      <c r="BK964800" s="2315"/>
    </row>
    <row r="964801" spans="63:63" x14ac:dyDescent="0.25">
      <c r="BK964801" s="2311"/>
    </row>
    <row r="964825" spans="63:63" x14ac:dyDescent="0.25">
      <c r="BK964825" s="2315"/>
    </row>
    <row r="964826" spans="63:63" x14ac:dyDescent="0.25">
      <c r="BK964826" s="2311"/>
    </row>
    <row r="964850" spans="63:63" x14ac:dyDescent="0.25">
      <c r="BK964850" s="2315"/>
    </row>
    <row r="964851" spans="63:63" x14ac:dyDescent="0.25">
      <c r="BK964851" s="2311"/>
    </row>
    <row r="964875" spans="63:63" x14ac:dyDescent="0.25">
      <c r="BK964875" s="2315"/>
    </row>
    <row r="964876" spans="63:63" x14ac:dyDescent="0.25">
      <c r="BK964876" s="2311"/>
    </row>
    <row r="964900" spans="63:63" x14ac:dyDescent="0.25">
      <c r="BK964900" s="2315"/>
    </row>
    <row r="964901" spans="63:63" x14ac:dyDescent="0.25">
      <c r="BK964901" s="2311"/>
    </row>
    <row r="964925" spans="63:63" x14ac:dyDescent="0.25">
      <c r="BK964925" s="2315"/>
    </row>
    <row r="964926" spans="63:63" x14ac:dyDescent="0.25">
      <c r="BK964926" s="2311"/>
    </row>
    <row r="964950" spans="63:63" x14ac:dyDescent="0.25">
      <c r="BK964950" s="2315"/>
    </row>
    <row r="964951" spans="63:63" x14ac:dyDescent="0.25">
      <c r="BK964951" s="2311"/>
    </row>
    <row r="964975" spans="63:63" x14ac:dyDescent="0.25">
      <c r="BK964975" s="2315"/>
    </row>
    <row r="964976" spans="63:63" x14ac:dyDescent="0.25">
      <c r="BK964976" s="2311"/>
    </row>
    <row r="965000" spans="63:63" x14ac:dyDescent="0.25">
      <c r="BK965000" s="2315"/>
    </row>
    <row r="965001" spans="63:63" x14ac:dyDescent="0.25">
      <c r="BK965001" s="2311"/>
    </row>
    <row r="965025" spans="63:63" x14ac:dyDescent="0.25">
      <c r="BK965025" s="2315"/>
    </row>
    <row r="965026" spans="63:63" x14ac:dyDescent="0.25">
      <c r="BK965026" s="2311"/>
    </row>
    <row r="965050" spans="63:63" x14ac:dyDescent="0.25">
      <c r="BK965050" s="2315"/>
    </row>
    <row r="965051" spans="63:63" x14ac:dyDescent="0.25">
      <c r="BK965051" s="2311"/>
    </row>
    <row r="965075" spans="63:63" x14ac:dyDescent="0.25">
      <c r="BK965075" s="2315"/>
    </row>
    <row r="965076" spans="63:63" x14ac:dyDescent="0.25">
      <c r="BK965076" s="2311"/>
    </row>
    <row r="965100" spans="63:63" x14ac:dyDescent="0.25">
      <c r="BK965100" s="2315"/>
    </row>
    <row r="965101" spans="63:63" x14ac:dyDescent="0.25">
      <c r="BK965101" s="2311"/>
    </row>
    <row r="965125" spans="63:63" x14ac:dyDescent="0.25">
      <c r="BK965125" s="2315"/>
    </row>
    <row r="965126" spans="63:63" x14ac:dyDescent="0.25">
      <c r="BK965126" s="2311"/>
    </row>
    <row r="965150" spans="63:63" x14ac:dyDescent="0.25">
      <c r="BK965150" s="2315"/>
    </row>
    <row r="965151" spans="63:63" x14ac:dyDescent="0.25">
      <c r="BK965151" s="2311"/>
    </row>
    <row r="965175" spans="63:63" x14ac:dyDescent="0.25">
      <c r="BK965175" s="2315"/>
    </row>
    <row r="965176" spans="63:63" x14ac:dyDescent="0.25">
      <c r="BK965176" s="2311"/>
    </row>
    <row r="965200" spans="63:63" x14ac:dyDescent="0.25">
      <c r="BK965200" s="2315"/>
    </row>
    <row r="965201" spans="63:63" x14ac:dyDescent="0.25">
      <c r="BK965201" s="2311"/>
    </row>
    <row r="965225" spans="63:63" x14ac:dyDescent="0.25">
      <c r="BK965225" s="2315"/>
    </row>
    <row r="965226" spans="63:63" x14ac:dyDescent="0.25">
      <c r="BK965226" s="2311"/>
    </row>
    <row r="965250" spans="63:63" x14ac:dyDescent="0.25">
      <c r="BK965250" s="2315"/>
    </row>
    <row r="965251" spans="63:63" x14ac:dyDescent="0.25">
      <c r="BK965251" s="2311"/>
    </row>
    <row r="965275" spans="63:63" x14ac:dyDescent="0.25">
      <c r="BK965275" s="2315"/>
    </row>
    <row r="965276" spans="63:63" x14ac:dyDescent="0.25">
      <c r="BK965276" s="2311"/>
    </row>
    <row r="965300" spans="63:63" x14ac:dyDescent="0.25">
      <c r="BK965300" s="2315"/>
    </row>
    <row r="965301" spans="63:63" x14ac:dyDescent="0.25">
      <c r="BK965301" s="2311"/>
    </row>
    <row r="965325" spans="63:63" x14ac:dyDescent="0.25">
      <c r="BK965325" s="2315"/>
    </row>
    <row r="965326" spans="63:63" x14ac:dyDescent="0.25">
      <c r="BK965326" s="2311"/>
    </row>
    <row r="965350" spans="63:63" x14ac:dyDescent="0.25">
      <c r="BK965350" s="2315"/>
    </row>
    <row r="965351" spans="63:63" x14ac:dyDescent="0.25">
      <c r="BK965351" s="2311"/>
    </row>
    <row r="965375" spans="63:63" x14ac:dyDescent="0.25">
      <c r="BK965375" s="2315"/>
    </row>
    <row r="965376" spans="63:63" x14ac:dyDescent="0.25">
      <c r="BK965376" s="2311"/>
    </row>
    <row r="965400" spans="63:63" x14ac:dyDescent="0.25">
      <c r="BK965400" s="2315"/>
    </row>
    <row r="965401" spans="63:63" x14ac:dyDescent="0.25">
      <c r="BK965401" s="2311"/>
    </row>
    <row r="965425" spans="63:63" x14ac:dyDescent="0.25">
      <c r="BK965425" s="2315"/>
    </row>
    <row r="965426" spans="63:63" x14ac:dyDescent="0.25">
      <c r="BK965426" s="2311"/>
    </row>
    <row r="965450" spans="63:63" x14ac:dyDescent="0.25">
      <c r="BK965450" s="2315"/>
    </row>
    <row r="965451" spans="63:63" x14ac:dyDescent="0.25">
      <c r="BK965451" s="2311"/>
    </row>
    <row r="965475" spans="63:63" x14ac:dyDescent="0.25">
      <c r="BK965475" s="2315"/>
    </row>
    <row r="965476" spans="63:63" x14ac:dyDescent="0.25">
      <c r="BK965476" s="2311"/>
    </row>
    <row r="965500" spans="63:63" x14ac:dyDescent="0.25">
      <c r="BK965500" s="2315"/>
    </row>
    <row r="965501" spans="63:63" x14ac:dyDescent="0.25">
      <c r="BK965501" s="2311"/>
    </row>
    <row r="965525" spans="63:63" x14ac:dyDescent="0.25">
      <c r="BK965525" s="2315"/>
    </row>
    <row r="965526" spans="63:63" x14ac:dyDescent="0.25">
      <c r="BK965526" s="2311"/>
    </row>
    <row r="965550" spans="63:63" x14ac:dyDescent="0.25">
      <c r="BK965550" s="2315"/>
    </row>
    <row r="965551" spans="63:63" x14ac:dyDescent="0.25">
      <c r="BK965551" s="2311"/>
    </row>
    <row r="965575" spans="63:63" x14ac:dyDescent="0.25">
      <c r="BK965575" s="2315"/>
    </row>
    <row r="965576" spans="63:63" x14ac:dyDescent="0.25">
      <c r="BK965576" s="2311"/>
    </row>
    <row r="965600" spans="63:63" x14ac:dyDescent="0.25">
      <c r="BK965600" s="2315"/>
    </row>
    <row r="965601" spans="63:63" x14ac:dyDescent="0.25">
      <c r="BK965601" s="2311"/>
    </row>
    <row r="965625" spans="63:63" x14ac:dyDescent="0.25">
      <c r="BK965625" s="2315"/>
    </row>
    <row r="965626" spans="63:63" x14ac:dyDescent="0.25">
      <c r="BK965626" s="2311"/>
    </row>
    <row r="965650" spans="63:63" x14ac:dyDescent="0.25">
      <c r="BK965650" s="2315"/>
    </row>
    <row r="965651" spans="63:63" x14ac:dyDescent="0.25">
      <c r="BK965651" s="2311"/>
    </row>
    <row r="965675" spans="63:63" x14ac:dyDescent="0.25">
      <c r="BK965675" s="2315"/>
    </row>
    <row r="965676" spans="63:63" x14ac:dyDescent="0.25">
      <c r="BK965676" s="2311"/>
    </row>
    <row r="965700" spans="63:63" x14ac:dyDescent="0.25">
      <c r="BK965700" s="2315"/>
    </row>
    <row r="965701" spans="63:63" x14ac:dyDescent="0.25">
      <c r="BK965701" s="2311"/>
    </row>
    <row r="965725" spans="63:63" x14ac:dyDescent="0.25">
      <c r="BK965725" s="2315"/>
    </row>
    <row r="965726" spans="63:63" x14ac:dyDescent="0.25">
      <c r="BK965726" s="2311"/>
    </row>
    <row r="965750" spans="63:63" x14ac:dyDescent="0.25">
      <c r="BK965750" s="2315"/>
    </row>
    <row r="965751" spans="63:63" x14ac:dyDescent="0.25">
      <c r="BK965751" s="2311"/>
    </row>
    <row r="965775" spans="63:63" x14ac:dyDescent="0.25">
      <c r="BK965775" s="2315"/>
    </row>
    <row r="965776" spans="63:63" x14ac:dyDescent="0.25">
      <c r="BK965776" s="2311"/>
    </row>
    <row r="965800" spans="63:63" x14ac:dyDescent="0.25">
      <c r="BK965800" s="2315"/>
    </row>
    <row r="965801" spans="63:63" x14ac:dyDescent="0.25">
      <c r="BK965801" s="2311"/>
    </row>
    <row r="965825" spans="63:63" x14ac:dyDescent="0.25">
      <c r="BK965825" s="2315"/>
    </row>
    <row r="965826" spans="63:63" x14ac:dyDescent="0.25">
      <c r="BK965826" s="2311"/>
    </row>
    <row r="965850" spans="63:63" x14ac:dyDescent="0.25">
      <c r="BK965850" s="2315"/>
    </row>
    <row r="965851" spans="63:63" x14ac:dyDescent="0.25">
      <c r="BK965851" s="2311"/>
    </row>
    <row r="965875" spans="63:63" x14ac:dyDescent="0.25">
      <c r="BK965875" s="2315"/>
    </row>
    <row r="965876" spans="63:63" x14ac:dyDescent="0.25">
      <c r="BK965876" s="2311"/>
    </row>
    <row r="965900" spans="63:63" x14ac:dyDescent="0.25">
      <c r="BK965900" s="2315"/>
    </row>
    <row r="965901" spans="63:63" x14ac:dyDescent="0.25">
      <c r="BK965901" s="2311"/>
    </row>
    <row r="965925" spans="63:63" x14ac:dyDescent="0.25">
      <c r="BK965925" s="2315"/>
    </row>
    <row r="965926" spans="63:63" x14ac:dyDescent="0.25">
      <c r="BK965926" s="2311"/>
    </row>
    <row r="965950" spans="63:63" x14ac:dyDescent="0.25">
      <c r="BK965950" s="2315"/>
    </row>
    <row r="965951" spans="63:63" x14ac:dyDescent="0.25">
      <c r="BK965951" s="2311"/>
    </row>
    <row r="965975" spans="63:63" x14ac:dyDescent="0.25">
      <c r="BK965975" s="2315"/>
    </row>
    <row r="965976" spans="63:63" x14ac:dyDescent="0.25">
      <c r="BK965976" s="2311"/>
    </row>
    <row r="966000" spans="63:63" x14ac:dyDescent="0.25">
      <c r="BK966000" s="2315"/>
    </row>
    <row r="966001" spans="63:63" x14ac:dyDescent="0.25">
      <c r="BK966001" s="2311"/>
    </row>
    <row r="966025" spans="63:63" x14ac:dyDescent="0.25">
      <c r="BK966025" s="2315"/>
    </row>
    <row r="966026" spans="63:63" x14ac:dyDescent="0.25">
      <c r="BK966026" s="2311"/>
    </row>
    <row r="966050" spans="63:63" x14ac:dyDescent="0.25">
      <c r="BK966050" s="2315"/>
    </row>
    <row r="966051" spans="63:63" x14ac:dyDescent="0.25">
      <c r="BK966051" s="2311"/>
    </row>
    <row r="966075" spans="63:63" x14ac:dyDescent="0.25">
      <c r="BK966075" s="2315"/>
    </row>
    <row r="966076" spans="63:63" x14ac:dyDescent="0.25">
      <c r="BK966076" s="2311"/>
    </row>
    <row r="966100" spans="63:63" x14ac:dyDescent="0.25">
      <c r="BK966100" s="2315"/>
    </row>
    <row r="966101" spans="63:63" x14ac:dyDescent="0.25">
      <c r="BK966101" s="2311"/>
    </row>
    <row r="966125" spans="63:63" x14ac:dyDescent="0.25">
      <c r="BK966125" s="2315"/>
    </row>
    <row r="966126" spans="63:63" x14ac:dyDescent="0.25">
      <c r="BK966126" s="2311"/>
    </row>
    <row r="966150" spans="63:63" x14ac:dyDescent="0.25">
      <c r="BK966150" s="2315"/>
    </row>
    <row r="966151" spans="63:63" x14ac:dyDescent="0.25">
      <c r="BK966151" s="2311"/>
    </row>
    <row r="966175" spans="63:63" x14ac:dyDescent="0.25">
      <c r="BK966175" s="2315"/>
    </row>
    <row r="966176" spans="63:63" x14ac:dyDescent="0.25">
      <c r="BK966176" s="2311"/>
    </row>
    <row r="966200" spans="63:63" x14ac:dyDescent="0.25">
      <c r="BK966200" s="2315"/>
    </row>
    <row r="966201" spans="63:63" x14ac:dyDescent="0.25">
      <c r="BK966201" s="2311"/>
    </row>
    <row r="966225" spans="63:63" x14ac:dyDescent="0.25">
      <c r="BK966225" s="2315"/>
    </row>
    <row r="966226" spans="63:63" x14ac:dyDescent="0.25">
      <c r="BK966226" s="2311"/>
    </row>
    <row r="966250" spans="63:63" x14ac:dyDescent="0.25">
      <c r="BK966250" s="2315"/>
    </row>
    <row r="966251" spans="63:63" x14ac:dyDescent="0.25">
      <c r="BK966251" s="2311"/>
    </row>
    <row r="966275" spans="63:63" x14ac:dyDescent="0.25">
      <c r="BK966275" s="2315"/>
    </row>
    <row r="966276" spans="63:63" x14ac:dyDescent="0.25">
      <c r="BK966276" s="2311"/>
    </row>
    <row r="966300" spans="63:63" x14ac:dyDescent="0.25">
      <c r="BK966300" s="2315"/>
    </row>
    <row r="966301" spans="63:63" x14ac:dyDescent="0.25">
      <c r="BK966301" s="2311"/>
    </row>
    <row r="966325" spans="63:63" x14ac:dyDescent="0.25">
      <c r="BK966325" s="2315"/>
    </row>
    <row r="966326" spans="63:63" x14ac:dyDescent="0.25">
      <c r="BK966326" s="2311"/>
    </row>
    <row r="966350" spans="63:63" x14ac:dyDescent="0.25">
      <c r="BK966350" s="2315"/>
    </row>
    <row r="966351" spans="63:63" x14ac:dyDescent="0.25">
      <c r="BK966351" s="2311"/>
    </row>
    <row r="966375" spans="63:63" x14ac:dyDescent="0.25">
      <c r="BK966375" s="2315"/>
    </row>
    <row r="966376" spans="63:63" x14ac:dyDescent="0.25">
      <c r="BK966376" s="2311"/>
    </row>
    <row r="966400" spans="63:63" x14ac:dyDescent="0.25">
      <c r="BK966400" s="2315"/>
    </row>
    <row r="966401" spans="63:63" x14ac:dyDescent="0.25">
      <c r="BK966401" s="2311"/>
    </row>
    <row r="966425" spans="63:63" x14ac:dyDescent="0.25">
      <c r="BK966425" s="2315"/>
    </row>
    <row r="966426" spans="63:63" x14ac:dyDescent="0.25">
      <c r="BK966426" s="2311"/>
    </row>
    <row r="966450" spans="63:63" x14ac:dyDescent="0.25">
      <c r="BK966450" s="2315"/>
    </row>
    <row r="966451" spans="63:63" x14ac:dyDescent="0.25">
      <c r="BK966451" s="2311"/>
    </row>
    <row r="966475" spans="63:63" x14ac:dyDescent="0.25">
      <c r="BK966475" s="2315"/>
    </row>
    <row r="966476" spans="63:63" x14ac:dyDescent="0.25">
      <c r="BK966476" s="2311"/>
    </row>
    <row r="966500" spans="63:63" x14ac:dyDescent="0.25">
      <c r="BK966500" s="2315"/>
    </row>
    <row r="966501" spans="63:63" x14ac:dyDescent="0.25">
      <c r="BK966501" s="2311"/>
    </row>
    <row r="966525" spans="63:63" x14ac:dyDescent="0.25">
      <c r="BK966525" s="2315"/>
    </row>
    <row r="966526" spans="63:63" x14ac:dyDescent="0.25">
      <c r="BK966526" s="2311"/>
    </row>
    <row r="966550" spans="63:63" x14ac:dyDescent="0.25">
      <c r="BK966550" s="2315"/>
    </row>
    <row r="966551" spans="63:63" x14ac:dyDescent="0.25">
      <c r="BK966551" s="2311"/>
    </row>
    <row r="966575" spans="63:63" x14ac:dyDescent="0.25">
      <c r="BK966575" s="2315"/>
    </row>
    <row r="966576" spans="63:63" x14ac:dyDescent="0.25">
      <c r="BK966576" s="2311"/>
    </row>
    <row r="966600" spans="63:63" x14ac:dyDescent="0.25">
      <c r="BK966600" s="2315"/>
    </row>
    <row r="966601" spans="63:63" x14ac:dyDescent="0.25">
      <c r="BK966601" s="2311"/>
    </row>
    <row r="966625" spans="63:63" x14ac:dyDescent="0.25">
      <c r="BK966625" s="2315"/>
    </row>
    <row r="966626" spans="63:63" x14ac:dyDescent="0.25">
      <c r="BK966626" s="2311"/>
    </row>
    <row r="966650" spans="63:63" x14ac:dyDescent="0.25">
      <c r="BK966650" s="2315"/>
    </row>
    <row r="966651" spans="63:63" x14ac:dyDescent="0.25">
      <c r="BK966651" s="2311"/>
    </row>
    <row r="966675" spans="63:63" x14ac:dyDescent="0.25">
      <c r="BK966675" s="2315"/>
    </row>
    <row r="966676" spans="63:63" x14ac:dyDescent="0.25">
      <c r="BK966676" s="2311"/>
    </row>
    <row r="966700" spans="63:63" x14ac:dyDescent="0.25">
      <c r="BK966700" s="2315"/>
    </row>
    <row r="966701" spans="63:63" x14ac:dyDescent="0.25">
      <c r="BK966701" s="2311"/>
    </row>
    <row r="966725" spans="63:63" x14ac:dyDescent="0.25">
      <c r="BK966725" s="2315"/>
    </row>
    <row r="966726" spans="63:63" x14ac:dyDescent="0.25">
      <c r="BK966726" s="2311"/>
    </row>
    <row r="966750" spans="63:63" x14ac:dyDescent="0.25">
      <c r="BK966750" s="2315"/>
    </row>
    <row r="966751" spans="63:63" x14ac:dyDescent="0.25">
      <c r="BK966751" s="2311"/>
    </row>
    <row r="966775" spans="63:63" x14ac:dyDescent="0.25">
      <c r="BK966775" s="2315"/>
    </row>
    <row r="966776" spans="63:63" x14ac:dyDescent="0.25">
      <c r="BK966776" s="2311"/>
    </row>
    <row r="966800" spans="63:63" x14ac:dyDescent="0.25">
      <c r="BK966800" s="2315"/>
    </row>
    <row r="966801" spans="63:63" x14ac:dyDescent="0.25">
      <c r="BK966801" s="2311"/>
    </row>
    <row r="966825" spans="63:63" x14ac:dyDescent="0.25">
      <c r="BK966825" s="2315"/>
    </row>
    <row r="966826" spans="63:63" x14ac:dyDescent="0.25">
      <c r="BK966826" s="2311"/>
    </row>
    <row r="966850" spans="63:63" x14ac:dyDescent="0.25">
      <c r="BK966850" s="2315"/>
    </row>
    <row r="966851" spans="63:63" x14ac:dyDescent="0.25">
      <c r="BK966851" s="2311"/>
    </row>
    <row r="966875" spans="63:63" x14ac:dyDescent="0.25">
      <c r="BK966875" s="2315"/>
    </row>
    <row r="966876" spans="63:63" x14ac:dyDescent="0.25">
      <c r="BK966876" s="2311"/>
    </row>
    <row r="966900" spans="63:63" x14ac:dyDescent="0.25">
      <c r="BK966900" s="2315"/>
    </row>
    <row r="966901" spans="63:63" x14ac:dyDescent="0.25">
      <c r="BK966901" s="2311"/>
    </row>
    <row r="966925" spans="63:63" x14ac:dyDescent="0.25">
      <c r="BK966925" s="2315"/>
    </row>
    <row r="966926" spans="63:63" x14ac:dyDescent="0.25">
      <c r="BK966926" s="2311"/>
    </row>
    <row r="966950" spans="63:63" x14ac:dyDescent="0.25">
      <c r="BK966950" s="2315"/>
    </row>
    <row r="966951" spans="63:63" x14ac:dyDescent="0.25">
      <c r="BK966951" s="2311"/>
    </row>
    <row r="966975" spans="63:63" x14ac:dyDescent="0.25">
      <c r="BK966975" s="2315"/>
    </row>
    <row r="966976" spans="63:63" x14ac:dyDescent="0.25">
      <c r="BK966976" s="2311"/>
    </row>
    <row r="967000" spans="63:63" x14ac:dyDescent="0.25">
      <c r="BK967000" s="2315"/>
    </row>
    <row r="967001" spans="63:63" x14ac:dyDescent="0.25">
      <c r="BK967001" s="2311"/>
    </row>
    <row r="967025" spans="63:63" x14ac:dyDescent="0.25">
      <c r="BK967025" s="2315"/>
    </row>
    <row r="967026" spans="63:63" x14ac:dyDescent="0.25">
      <c r="BK967026" s="2311"/>
    </row>
    <row r="967050" spans="63:63" x14ac:dyDescent="0.25">
      <c r="BK967050" s="2315"/>
    </row>
    <row r="967051" spans="63:63" x14ac:dyDescent="0.25">
      <c r="BK967051" s="2311"/>
    </row>
    <row r="967075" spans="63:63" x14ac:dyDescent="0.25">
      <c r="BK967075" s="2315"/>
    </row>
    <row r="967076" spans="63:63" x14ac:dyDescent="0.25">
      <c r="BK967076" s="2311"/>
    </row>
    <row r="967100" spans="63:63" x14ac:dyDescent="0.25">
      <c r="BK967100" s="2315"/>
    </row>
    <row r="967101" spans="63:63" x14ac:dyDescent="0.25">
      <c r="BK967101" s="2311"/>
    </row>
    <row r="967125" spans="63:63" x14ac:dyDescent="0.25">
      <c r="BK967125" s="2315"/>
    </row>
    <row r="967126" spans="63:63" x14ac:dyDescent="0.25">
      <c r="BK967126" s="2311"/>
    </row>
    <row r="967150" spans="63:63" x14ac:dyDescent="0.25">
      <c r="BK967150" s="2315"/>
    </row>
    <row r="967151" spans="63:63" x14ac:dyDescent="0.25">
      <c r="BK967151" s="2311"/>
    </row>
    <row r="967175" spans="63:63" x14ac:dyDescent="0.25">
      <c r="BK967175" s="2315"/>
    </row>
    <row r="967176" spans="63:63" x14ac:dyDescent="0.25">
      <c r="BK967176" s="2311"/>
    </row>
    <row r="967200" spans="63:63" x14ac:dyDescent="0.25">
      <c r="BK967200" s="2315"/>
    </row>
    <row r="967201" spans="63:63" x14ac:dyDescent="0.25">
      <c r="BK967201" s="2311"/>
    </row>
    <row r="967225" spans="63:63" x14ac:dyDescent="0.25">
      <c r="BK967225" s="2315"/>
    </row>
    <row r="967226" spans="63:63" x14ac:dyDescent="0.25">
      <c r="BK967226" s="2311"/>
    </row>
    <row r="967250" spans="63:63" x14ac:dyDescent="0.25">
      <c r="BK967250" s="2315"/>
    </row>
    <row r="967251" spans="63:63" x14ac:dyDescent="0.25">
      <c r="BK967251" s="2311"/>
    </row>
    <row r="967275" spans="63:63" x14ac:dyDescent="0.25">
      <c r="BK967275" s="2315"/>
    </row>
    <row r="967276" spans="63:63" x14ac:dyDescent="0.25">
      <c r="BK967276" s="2311"/>
    </row>
    <row r="967300" spans="63:63" x14ac:dyDescent="0.25">
      <c r="BK967300" s="2315"/>
    </row>
    <row r="967301" spans="63:63" x14ac:dyDescent="0.25">
      <c r="BK967301" s="2311"/>
    </row>
    <row r="967325" spans="63:63" x14ac:dyDescent="0.25">
      <c r="BK967325" s="2315"/>
    </row>
    <row r="967326" spans="63:63" x14ac:dyDescent="0.25">
      <c r="BK967326" s="2311"/>
    </row>
    <row r="967350" spans="63:63" x14ac:dyDescent="0.25">
      <c r="BK967350" s="2315"/>
    </row>
    <row r="967351" spans="63:63" x14ac:dyDescent="0.25">
      <c r="BK967351" s="2311"/>
    </row>
    <row r="967375" spans="63:63" x14ac:dyDescent="0.25">
      <c r="BK967375" s="2315"/>
    </row>
    <row r="967376" spans="63:63" x14ac:dyDescent="0.25">
      <c r="BK967376" s="2311"/>
    </row>
    <row r="967400" spans="63:63" x14ac:dyDescent="0.25">
      <c r="BK967400" s="2315"/>
    </row>
    <row r="967401" spans="63:63" x14ac:dyDescent="0.25">
      <c r="BK967401" s="2311"/>
    </row>
    <row r="967425" spans="63:63" x14ac:dyDescent="0.25">
      <c r="BK967425" s="2315"/>
    </row>
    <row r="967426" spans="63:63" x14ac:dyDescent="0.25">
      <c r="BK967426" s="2311"/>
    </row>
    <row r="967450" spans="63:63" x14ac:dyDescent="0.25">
      <c r="BK967450" s="2315"/>
    </row>
    <row r="967451" spans="63:63" x14ac:dyDescent="0.25">
      <c r="BK967451" s="2311"/>
    </row>
    <row r="967475" spans="63:63" x14ac:dyDescent="0.25">
      <c r="BK967475" s="2315"/>
    </row>
    <row r="967476" spans="63:63" x14ac:dyDescent="0.25">
      <c r="BK967476" s="2311"/>
    </row>
    <row r="967500" spans="63:63" x14ac:dyDescent="0.25">
      <c r="BK967500" s="2315"/>
    </row>
    <row r="967501" spans="63:63" x14ac:dyDescent="0.25">
      <c r="BK967501" s="2311"/>
    </row>
    <row r="967525" spans="63:63" x14ac:dyDescent="0.25">
      <c r="BK967525" s="2315"/>
    </row>
    <row r="967526" spans="63:63" x14ac:dyDescent="0.25">
      <c r="BK967526" s="2311"/>
    </row>
    <row r="967550" spans="63:63" x14ac:dyDescent="0.25">
      <c r="BK967550" s="2315"/>
    </row>
    <row r="967551" spans="63:63" x14ac:dyDescent="0.25">
      <c r="BK967551" s="2311"/>
    </row>
    <row r="967575" spans="63:63" x14ac:dyDescent="0.25">
      <c r="BK967575" s="2315"/>
    </row>
    <row r="967576" spans="63:63" x14ac:dyDescent="0.25">
      <c r="BK967576" s="2311"/>
    </row>
    <row r="967600" spans="63:63" x14ac:dyDescent="0.25">
      <c r="BK967600" s="2315"/>
    </row>
    <row r="967601" spans="63:63" x14ac:dyDescent="0.25">
      <c r="BK967601" s="2311"/>
    </row>
    <row r="967625" spans="63:63" x14ac:dyDescent="0.25">
      <c r="BK967625" s="2315"/>
    </row>
    <row r="967626" spans="63:63" x14ac:dyDescent="0.25">
      <c r="BK967626" s="2311"/>
    </row>
    <row r="967650" spans="63:63" x14ac:dyDescent="0.25">
      <c r="BK967650" s="2315"/>
    </row>
    <row r="967651" spans="63:63" x14ac:dyDescent="0.25">
      <c r="BK967651" s="2311"/>
    </row>
    <row r="967675" spans="63:63" x14ac:dyDescent="0.25">
      <c r="BK967675" s="2315"/>
    </row>
    <row r="967676" spans="63:63" x14ac:dyDescent="0.25">
      <c r="BK967676" s="2311"/>
    </row>
    <row r="967700" spans="63:63" x14ac:dyDescent="0.25">
      <c r="BK967700" s="2315"/>
    </row>
    <row r="967701" spans="63:63" x14ac:dyDescent="0.25">
      <c r="BK967701" s="2311"/>
    </row>
    <row r="967725" spans="63:63" x14ac:dyDescent="0.25">
      <c r="BK967725" s="2315"/>
    </row>
    <row r="967726" spans="63:63" x14ac:dyDescent="0.25">
      <c r="BK967726" s="2311"/>
    </row>
    <row r="967750" spans="63:63" x14ac:dyDescent="0.25">
      <c r="BK967750" s="2315"/>
    </row>
    <row r="967751" spans="63:63" x14ac:dyDescent="0.25">
      <c r="BK967751" s="2311"/>
    </row>
    <row r="967775" spans="63:63" x14ac:dyDescent="0.25">
      <c r="BK967775" s="2315"/>
    </row>
    <row r="967776" spans="63:63" x14ac:dyDescent="0.25">
      <c r="BK967776" s="2311"/>
    </row>
    <row r="967800" spans="63:63" x14ac:dyDescent="0.25">
      <c r="BK967800" s="2315"/>
    </row>
    <row r="967801" spans="63:63" x14ac:dyDescent="0.25">
      <c r="BK967801" s="2311"/>
    </row>
    <row r="967825" spans="63:63" x14ac:dyDescent="0.25">
      <c r="BK967825" s="2315"/>
    </row>
    <row r="967826" spans="63:63" x14ac:dyDescent="0.25">
      <c r="BK967826" s="2311"/>
    </row>
    <row r="967850" spans="63:63" x14ac:dyDescent="0.25">
      <c r="BK967850" s="2315"/>
    </row>
    <row r="967851" spans="63:63" x14ac:dyDescent="0.25">
      <c r="BK967851" s="2311"/>
    </row>
    <row r="967875" spans="63:63" x14ac:dyDescent="0.25">
      <c r="BK967875" s="2315"/>
    </row>
    <row r="967876" spans="63:63" x14ac:dyDescent="0.25">
      <c r="BK967876" s="2311"/>
    </row>
    <row r="967900" spans="63:63" x14ac:dyDescent="0.25">
      <c r="BK967900" s="2315"/>
    </row>
    <row r="967901" spans="63:63" x14ac:dyDescent="0.25">
      <c r="BK967901" s="2311"/>
    </row>
    <row r="967925" spans="63:63" x14ac:dyDescent="0.25">
      <c r="BK967925" s="2315"/>
    </row>
    <row r="967926" spans="63:63" x14ac:dyDescent="0.25">
      <c r="BK967926" s="2311"/>
    </row>
    <row r="967950" spans="63:63" x14ac:dyDescent="0.25">
      <c r="BK967950" s="2315"/>
    </row>
    <row r="967951" spans="63:63" x14ac:dyDescent="0.25">
      <c r="BK967951" s="2311"/>
    </row>
    <row r="967975" spans="63:63" x14ac:dyDescent="0.25">
      <c r="BK967975" s="2315"/>
    </row>
    <row r="967976" spans="63:63" x14ac:dyDescent="0.25">
      <c r="BK967976" s="2311"/>
    </row>
    <row r="968000" spans="63:63" x14ac:dyDescent="0.25">
      <c r="BK968000" s="2315"/>
    </row>
    <row r="968001" spans="63:63" x14ac:dyDescent="0.25">
      <c r="BK968001" s="2311"/>
    </row>
    <row r="968025" spans="63:63" x14ac:dyDescent="0.25">
      <c r="BK968025" s="2315"/>
    </row>
    <row r="968026" spans="63:63" x14ac:dyDescent="0.25">
      <c r="BK968026" s="2311"/>
    </row>
    <row r="968050" spans="63:63" x14ac:dyDescent="0.25">
      <c r="BK968050" s="2315"/>
    </row>
    <row r="968051" spans="63:63" x14ac:dyDescent="0.25">
      <c r="BK968051" s="2311"/>
    </row>
    <row r="968075" spans="63:63" x14ac:dyDescent="0.25">
      <c r="BK968075" s="2315"/>
    </row>
    <row r="968076" spans="63:63" x14ac:dyDescent="0.25">
      <c r="BK968076" s="2311"/>
    </row>
    <row r="968100" spans="63:63" x14ac:dyDescent="0.25">
      <c r="BK968100" s="2315"/>
    </row>
    <row r="968101" spans="63:63" x14ac:dyDescent="0.25">
      <c r="BK968101" s="2311"/>
    </row>
    <row r="968125" spans="63:63" x14ac:dyDescent="0.25">
      <c r="BK968125" s="2315"/>
    </row>
    <row r="968126" spans="63:63" x14ac:dyDescent="0.25">
      <c r="BK968126" s="2311"/>
    </row>
    <row r="968150" spans="63:63" x14ac:dyDescent="0.25">
      <c r="BK968150" s="2315"/>
    </row>
    <row r="968151" spans="63:63" x14ac:dyDescent="0.25">
      <c r="BK968151" s="2311"/>
    </row>
    <row r="968175" spans="63:63" x14ac:dyDescent="0.25">
      <c r="BK968175" s="2315"/>
    </row>
    <row r="968176" spans="63:63" x14ac:dyDescent="0.25">
      <c r="BK968176" s="2311"/>
    </row>
    <row r="968200" spans="63:63" x14ac:dyDescent="0.25">
      <c r="BK968200" s="2315"/>
    </row>
    <row r="968201" spans="63:63" x14ac:dyDescent="0.25">
      <c r="BK968201" s="2311"/>
    </row>
    <row r="968225" spans="63:63" x14ac:dyDescent="0.25">
      <c r="BK968225" s="2315"/>
    </row>
    <row r="968226" spans="63:63" x14ac:dyDescent="0.25">
      <c r="BK968226" s="2311"/>
    </row>
    <row r="968250" spans="63:63" x14ac:dyDescent="0.25">
      <c r="BK968250" s="2315"/>
    </row>
    <row r="968251" spans="63:63" x14ac:dyDescent="0.25">
      <c r="BK968251" s="2311"/>
    </row>
    <row r="968275" spans="63:63" x14ac:dyDescent="0.25">
      <c r="BK968275" s="2315"/>
    </row>
    <row r="968276" spans="63:63" x14ac:dyDescent="0.25">
      <c r="BK968276" s="2311"/>
    </row>
    <row r="968300" spans="63:63" x14ac:dyDescent="0.25">
      <c r="BK968300" s="2315"/>
    </row>
    <row r="968301" spans="63:63" x14ac:dyDescent="0.25">
      <c r="BK968301" s="2311"/>
    </row>
    <row r="968325" spans="63:63" x14ac:dyDescent="0.25">
      <c r="BK968325" s="2315"/>
    </row>
    <row r="968326" spans="63:63" x14ac:dyDescent="0.25">
      <c r="BK968326" s="2311"/>
    </row>
    <row r="968350" spans="63:63" x14ac:dyDescent="0.25">
      <c r="BK968350" s="2315"/>
    </row>
    <row r="968351" spans="63:63" x14ac:dyDescent="0.25">
      <c r="BK968351" s="2311"/>
    </row>
    <row r="968375" spans="63:63" x14ac:dyDescent="0.25">
      <c r="BK968375" s="2315"/>
    </row>
    <row r="968376" spans="63:63" x14ac:dyDescent="0.25">
      <c r="BK968376" s="2311"/>
    </row>
    <row r="968400" spans="63:63" x14ac:dyDescent="0.25">
      <c r="BK968400" s="2315"/>
    </row>
    <row r="968401" spans="63:63" x14ac:dyDescent="0.25">
      <c r="BK968401" s="2311"/>
    </row>
    <row r="968425" spans="63:63" x14ac:dyDescent="0.25">
      <c r="BK968425" s="2315"/>
    </row>
    <row r="968426" spans="63:63" x14ac:dyDescent="0.25">
      <c r="BK968426" s="2311"/>
    </row>
    <row r="968450" spans="63:63" x14ac:dyDescent="0.25">
      <c r="BK968450" s="2315"/>
    </row>
    <row r="968451" spans="63:63" x14ac:dyDescent="0.25">
      <c r="BK968451" s="2311"/>
    </row>
    <row r="968475" spans="63:63" x14ac:dyDescent="0.25">
      <c r="BK968475" s="2315"/>
    </row>
    <row r="968476" spans="63:63" x14ac:dyDescent="0.25">
      <c r="BK968476" s="2311"/>
    </row>
    <row r="968500" spans="63:63" x14ac:dyDescent="0.25">
      <c r="BK968500" s="2315"/>
    </row>
    <row r="968501" spans="63:63" x14ac:dyDescent="0.25">
      <c r="BK968501" s="2311"/>
    </row>
    <row r="968525" spans="63:63" x14ac:dyDescent="0.25">
      <c r="BK968525" s="2315"/>
    </row>
    <row r="968526" spans="63:63" x14ac:dyDescent="0.25">
      <c r="BK968526" s="2311"/>
    </row>
    <row r="968550" spans="63:63" x14ac:dyDescent="0.25">
      <c r="BK968550" s="2315"/>
    </row>
    <row r="968551" spans="63:63" x14ac:dyDescent="0.25">
      <c r="BK968551" s="2311"/>
    </row>
    <row r="968575" spans="63:63" x14ac:dyDescent="0.25">
      <c r="BK968575" s="2315"/>
    </row>
    <row r="968576" spans="63:63" x14ac:dyDescent="0.25">
      <c r="BK968576" s="2311"/>
    </row>
    <row r="968600" spans="63:63" x14ac:dyDescent="0.25">
      <c r="BK968600" s="2315"/>
    </row>
    <row r="968601" spans="63:63" x14ac:dyDescent="0.25">
      <c r="BK968601" s="2311"/>
    </row>
    <row r="968625" spans="63:63" x14ac:dyDescent="0.25">
      <c r="BK968625" s="2315"/>
    </row>
    <row r="968626" spans="63:63" x14ac:dyDescent="0.25">
      <c r="BK968626" s="2311"/>
    </row>
    <row r="968650" spans="63:63" x14ac:dyDescent="0.25">
      <c r="BK968650" s="2315"/>
    </row>
    <row r="968651" spans="63:63" x14ac:dyDescent="0.25">
      <c r="BK968651" s="2311"/>
    </row>
    <row r="968675" spans="63:63" x14ac:dyDescent="0.25">
      <c r="BK968675" s="2315"/>
    </row>
    <row r="968676" spans="63:63" x14ac:dyDescent="0.25">
      <c r="BK968676" s="2311"/>
    </row>
    <row r="968700" spans="63:63" x14ac:dyDescent="0.25">
      <c r="BK968700" s="2315"/>
    </row>
    <row r="968701" spans="63:63" x14ac:dyDescent="0.25">
      <c r="BK968701" s="2311"/>
    </row>
    <row r="968725" spans="63:63" x14ac:dyDescent="0.25">
      <c r="BK968725" s="2315"/>
    </row>
    <row r="968726" spans="63:63" x14ac:dyDescent="0.25">
      <c r="BK968726" s="2311"/>
    </row>
    <row r="968750" spans="63:63" x14ac:dyDescent="0.25">
      <c r="BK968750" s="2315"/>
    </row>
    <row r="968751" spans="63:63" x14ac:dyDescent="0.25">
      <c r="BK968751" s="2311"/>
    </row>
    <row r="968775" spans="63:63" x14ac:dyDescent="0.25">
      <c r="BK968775" s="2315"/>
    </row>
    <row r="968776" spans="63:63" x14ac:dyDescent="0.25">
      <c r="BK968776" s="2311"/>
    </row>
    <row r="968800" spans="63:63" x14ac:dyDescent="0.25">
      <c r="BK968800" s="2315"/>
    </row>
    <row r="968801" spans="63:63" x14ac:dyDescent="0.25">
      <c r="BK968801" s="2311"/>
    </row>
    <row r="968825" spans="63:63" x14ac:dyDescent="0.25">
      <c r="BK968825" s="2315"/>
    </row>
    <row r="968826" spans="63:63" x14ac:dyDescent="0.25">
      <c r="BK968826" s="2311"/>
    </row>
    <row r="968850" spans="63:63" x14ac:dyDescent="0.25">
      <c r="BK968850" s="2315"/>
    </row>
    <row r="968851" spans="63:63" x14ac:dyDescent="0.25">
      <c r="BK968851" s="2311"/>
    </row>
    <row r="968875" spans="63:63" x14ac:dyDescent="0.25">
      <c r="BK968875" s="2315"/>
    </row>
    <row r="968876" spans="63:63" x14ac:dyDescent="0.25">
      <c r="BK968876" s="2311"/>
    </row>
    <row r="968900" spans="63:63" x14ac:dyDescent="0.25">
      <c r="BK968900" s="2315"/>
    </row>
    <row r="968901" spans="63:63" x14ac:dyDescent="0.25">
      <c r="BK968901" s="2311"/>
    </row>
    <row r="968925" spans="63:63" x14ac:dyDescent="0.25">
      <c r="BK968925" s="2315"/>
    </row>
    <row r="968926" spans="63:63" x14ac:dyDescent="0.25">
      <c r="BK968926" s="2311"/>
    </row>
    <row r="968950" spans="63:63" x14ac:dyDescent="0.25">
      <c r="BK968950" s="2315"/>
    </row>
    <row r="968951" spans="63:63" x14ac:dyDescent="0.25">
      <c r="BK968951" s="2311"/>
    </row>
    <row r="968975" spans="63:63" x14ac:dyDescent="0.25">
      <c r="BK968975" s="2315"/>
    </row>
    <row r="968976" spans="63:63" x14ac:dyDescent="0.25">
      <c r="BK968976" s="2311"/>
    </row>
    <row r="969000" spans="63:63" x14ac:dyDescent="0.25">
      <c r="BK969000" s="2315"/>
    </row>
    <row r="969001" spans="63:63" x14ac:dyDescent="0.25">
      <c r="BK969001" s="2311"/>
    </row>
    <row r="969025" spans="63:63" x14ac:dyDescent="0.25">
      <c r="BK969025" s="2315"/>
    </row>
    <row r="969026" spans="63:63" x14ac:dyDescent="0.25">
      <c r="BK969026" s="2311"/>
    </row>
    <row r="969050" spans="63:63" x14ac:dyDescent="0.25">
      <c r="BK969050" s="2315"/>
    </row>
    <row r="969051" spans="63:63" x14ac:dyDescent="0.25">
      <c r="BK969051" s="2311"/>
    </row>
    <row r="969075" spans="63:63" x14ac:dyDescent="0.25">
      <c r="BK969075" s="2315"/>
    </row>
    <row r="969076" spans="63:63" x14ac:dyDescent="0.25">
      <c r="BK969076" s="2311"/>
    </row>
    <row r="969100" spans="63:63" x14ac:dyDescent="0.25">
      <c r="BK969100" s="2315"/>
    </row>
    <row r="969101" spans="63:63" x14ac:dyDescent="0.25">
      <c r="BK969101" s="2311"/>
    </row>
    <row r="969125" spans="63:63" x14ac:dyDescent="0.25">
      <c r="BK969125" s="2315"/>
    </row>
    <row r="969126" spans="63:63" x14ac:dyDescent="0.25">
      <c r="BK969126" s="2311"/>
    </row>
    <row r="969150" spans="63:63" x14ac:dyDescent="0.25">
      <c r="BK969150" s="2315"/>
    </row>
    <row r="969151" spans="63:63" x14ac:dyDescent="0.25">
      <c r="BK969151" s="2311"/>
    </row>
    <row r="969175" spans="63:63" x14ac:dyDescent="0.25">
      <c r="BK969175" s="2315"/>
    </row>
    <row r="969176" spans="63:63" x14ac:dyDescent="0.25">
      <c r="BK969176" s="2311"/>
    </row>
    <row r="969200" spans="63:63" x14ac:dyDescent="0.25">
      <c r="BK969200" s="2315"/>
    </row>
    <row r="969201" spans="63:63" x14ac:dyDescent="0.25">
      <c r="BK969201" s="2311"/>
    </row>
    <row r="969225" spans="63:63" x14ac:dyDescent="0.25">
      <c r="BK969225" s="2315"/>
    </row>
    <row r="969226" spans="63:63" x14ac:dyDescent="0.25">
      <c r="BK969226" s="2311"/>
    </row>
    <row r="969250" spans="63:63" x14ac:dyDescent="0.25">
      <c r="BK969250" s="2315"/>
    </row>
    <row r="969251" spans="63:63" x14ac:dyDescent="0.25">
      <c r="BK969251" s="2311"/>
    </row>
    <row r="969275" spans="63:63" x14ac:dyDescent="0.25">
      <c r="BK969275" s="2315"/>
    </row>
    <row r="969276" spans="63:63" x14ac:dyDescent="0.25">
      <c r="BK969276" s="2311"/>
    </row>
    <row r="969300" spans="63:63" x14ac:dyDescent="0.25">
      <c r="BK969300" s="2315"/>
    </row>
    <row r="969301" spans="63:63" x14ac:dyDescent="0.25">
      <c r="BK969301" s="2311"/>
    </row>
    <row r="969325" spans="63:63" x14ac:dyDescent="0.25">
      <c r="BK969325" s="2315"/>
    </row>
    <row r="969326" spans="63:63" x14ac:dyDescent="0.25">
      <c r="BK969326" s="2311"/>
    </row>
    <row r="969350" spans="63:63" x14ac:dyDescent="0.25">
      <c r="BK969350" s="2315"/>
    </row>
    <row r="969351" spans="63:63" x14ac:dyDescent="0.25">
      <c r="BK969351" s="2311"/>
    </row>
    <row r="969375" spans="63:63" x14ac:dyDescent="0.25">
      <c r="BK969375" s="2315"/>
    </row>
    <row r="969376" spans="63:63" x14ac:dyDescent="0.25">
      <c r="BK969376" s="2311"/>
    </row>
    <row r="969400" spans="63:63" x14ac:dyDescent="0.25">
      <c r="BK969400" s="2315"/>
    </row>
    <row r="969401" spans="63:63" x14ac:dyDescent="0.25">
      <c r="BK969401" s="2311"/>
    </row>
    <row r="969425" spans="63:63" x14ac:dyDescent="0.25">
      <c r="BK969425" s="2315"/>
    </row>
    <row r="969426" spans="63:63" x14ac:dyDescent="0.25">
      <c r="BK969426" s="2311"/>
    </row>
    <row r="969450" spans="63:63" x14ac:dyDescent="0.25">
      <c r="BK969450" s="2315"/>
    </row>
    <row r="969451" spans="63:63" x14ac:dyDescent="0.25">
      <c r="BK969451" s="2311"/>
    </row>
    <row r="969475" spans="63:63" x14ac:dyDescent="0.25">
      <c r="BK969475" s="2315"/>
    </row>
    <row r="969476" spans="63:63" x14ac:dyDescent="0.25">
      <c r="BK969476" s="2311"/>
    </row>
    <row r="969500" spans="63:63" x14ac:dyDescent="0.25">
      <c r="BK969500" s="2315"/>
    </row>
    <row r="969501" spans="63:63" x14ac:dyDescent="0.25">
      <c r="BK969501" s="2311"/>
    </row>
    <row r="969525" spans="63:63" x14ac:dyDescent="0.25">
      <c r="BK969525" s="2315"/>
    </row>
    <row r="969526" spans="63:63" x14ac:dyDescent="0.25">
      <c r="BK969526" s="2311"/>
    </row>
    <row r="969550" spans="63:63" x14ac:dyDescent="0.25">
      <c r="BK969550" s="2315"/>
    </row>
    <row r="969551" spans="63:63" x14ac:dyDescent="0.25">
      <c r="BK969551" s="2311"/>
    </row>
    <row r="969575" spans="63:63" x14ac:dyDescent="0.25">
      <c r="BK969575" s="2315"/>
    </row>
    <row r="969576" spans="63:63" x14ac:dyDescent="0.25">
      <c r="BK969576" s="2311"/>
    </row>
    <row r="969600" spans="63:63" x14ac:dyDescent="0.25">
      <c r="BK969600" s="2315"/>
    </row>
    <row r="969601" spans="63:63" x14ac:dyDescent="0.25">
      <c r="BK969601" s="2311"/>
    </row>
    <row r="969625" spans="63:63" x14ac:dyDescent="0.25">
      <c r="BK969625" s="2315"/>
    </row>
    <row r="969626" spans="63:63" x14ac:dyDescent="0.25">
      <c r="BK969626" s="2311"/>
    </row>
    <row r="969650" spans="63:63" x14ac:dyDescent="0.25">
      <c r="BK969650" s="2315"/>
    </row>
    <row r="969651" spans="63:63" x14ac:dyDescent="0.25">
      <c r="BK969651" s="2311"/>
    </row>
    <row r="969675" spans="63:63" x14ac:dyDescent="0.25">
      <c r="BK969675" s="2315"/>
    </row>
    <row r="969676" spans="63:63" x14ac:dyDescent="0.25">
      <c r="BK969676" s="2311"/>
    </row>
    <row r="969700" spans="63:63" x14ac:dyDescent="0.25">
      <c r="BK969700" s="2315"/>
    </row>
    <row r="969701" spans="63:63" x14ac:dyDescent="0.25">
      <c r="BK969701" s="2311"/>
    </row>
    <row r="969725" spans="63:63" x14ac:dyDescent="0.25">
      <c r="BK969725" s="2315"/>
    </row>
    <row r="969726" spans="63:63" x14ac:dyDescent="0.25">
      <c r="BK969726" s="2311"/>
    </row>
    <row r="969750" spans="63:63" x14ac:dyDescent="0.25">
      <c r="BK969750" s="2315"/>
    </row>
    <row r="969751" spans="63:63" x14ac:dyDescent="0.25">
      <c r="BK969751" s="2311"/>
    </row>
    <row r="969775" spans="63:63" x14ac:dyDescent="0.25">
      <c r="BK969775" s="2315"/>
    </row>
    <row r="969776" spans="63:63" x14ac:dyDescent="0.25">
      <c r="BK969776" s="2311"/>
    </row>
    <row r="969800" spans="63:63" x14ac:dyDescent="0.25">
      <c r="BK969800" s="2315"/>
    </row>
    <row r="969801" spans="63:63" x14ac:dyDescent="0.25">
      <c r="BK969801" s="2311"/>
    </row>
    <row r="969825" spans="63:63" x14ac:dyDescent="0.25">
      <c r="BK969825" s="2315"/>
    </row>
    <row r="969826" spans="63:63" x14ac:dyDescent="0.25">
      <c r="BK969826" s="2311"/>
    </row>
    <row r="969850" spans="63:63" x14ac:dyDescent="0.25">
      <c r="BK969850" s="2315"/>
    </row>
    <row r="969851" spans="63:63" x14ac:dyDescent="0.25">
      <c r="BK969851" s="2311"/>
    </row>
    <row r="969875" spans="63:63" x14ac:dyDescent="0.25">
      <c r="BK969875" s="2315"/>
    </row>
    <row r="969876" spans="63:63" x14ac:dyDescent="0.25">
      <c r="BK969876" s="2311"/>
    </row>
    <row r="969900" spans="63:63" x14ac:dyDescent="0.25">
      <c r="BK969900" s="2315"/>
    </row>
    <row r="969901" spans="63:63" x14ac:dyDescent="0.25">
      <c r="BK969901" s="2311"/>
    </row>
    <row r="969925" spans="63:63" x14ac:dyDescent="0.25">
      <c r="BK969925" s="2315"/>
    </row>
    <row r="969926" spans="63:63" x14ac:dyDescent="0.25">
      <c r="BK969926" s="2311"/>
    </row>
    <row r="969950" spans="63:63" x14ac:dyDescent="0.25">
      <c r="BK969950" s="2315"/>
    </row>
    <row r="969951" spans="63:63" x14ac:dyDescent="0.25">
      <c r="BK969951" s="2311"/>
    </row>
    <row r="969975" spans="63:63" x14ac:dyDescent="0.25">
      <c r="BK969975" s="2315"/>
    </row>
    <row r="969976" spans="63:63" x14ac:dyDescent="0.25">
      <c r="BK969976" s="2311"/>
    </row>
    <row r="970000" spans="63:63" x14ac:dyDescent="0.25">
      <c r="BK970000" s="2315"/>
    </row>
    <row r="970001" spans="63:63" x14ac:dyDescent="0.25">
      <c r="BK970001" s="2311"/>
    </row>
    <row r="970025" spans="63:63" x14ac:dyDescent="0.25">
      <c r="BK970025" s="2315"/>
    </row>
    <row r="970026" spans="63:63" x14ac:dyDescent="0.25">
      <c r="BK970026" s="2311"/>
    </row>
    <row r="970050" spans="63:63" x14ac:dyDescent="0.25">
      <c r="BK970050" s="2315"/>
    </row>
    <row r="970051" spans="63:63" x14ac:dyDescent="0.25">
      <c r="BK970051" s="2311"/>
    </row>
    <row r="970075" spans="63:63" x14ac:dyDescent="0.25">
      <c r="BK970075" s="2315"/>
    </row>
    <row r="970076" spans="63:63" x14ac:dyDescent="0.25">
      <c r="BK970076" s="2311"/>
    </row>
    <row r="970100" spans="63:63" x14ac:dyDescent="0.25">
      <c r="BK970100" s="2315"/>
    </row>
    <row r="970101" spans="63:63" x14ac:dyDescent="0.25">
      <c r="BK970101" s="2311"/>
    </row>
    <row r="970125" spans="63:63" x14ac:dyDescent="0.25">
      <c r="BK970125" s="2315"/>
    </row>
    <row r="970126" spans="63:63" x14ac:dyDescent="0.25">
      <c r="BK970126" s="2311"/>
    </row>
    <row r="970150" spans="63:63" x14ac:dyDescent="0.25">
      <c r="BK970150" s="2315"/>
    </row>
    <row r="970151" spans="63:63" x14ac:dyDescent="0.25">
      <c r="BK970151" s="2311"/>
    </row>
    <row r="970175" spans="63:63" x14ac:dyDescent="0.25">
      <c r="BK970175" s="2315"/>
    </row>
    <row r="970176" spans="63:63" x14ac:dyDescent="0.25">
      <c r="BK970176" s="2311"/>
    </row>
    <row r="970200" spans="63:63" x14ac:dyDescent="0.25">
      <c r="BK970200" s="2315"/>
    </row>
    <row r="970201" spans="63:63" x14ac:dyDescent="0.25">
      <c r="BK970201" s="2311"/>
    </row>
    <row r="970225" spans="63:63" x14ac:dyDescent="0.25">
      <c r="BK970225" s="2315"/>
    </row>
    <row r="970226" spans="63:63" x14ac:dyDescent="0.25">
      <c r="BK970226" s="2311"/>
    </row>
    <row r="970250" spans="63:63" x14ac:dyDescent="0.25">
      <c r="BK970250" s="2315"/>
    </row>
    <row r="970251" spans="63:63" x14ac:dyDescent="0.25">
      <c r="BK970251" s="2311"/>
    </row>
    <row r="970275" spans="63:63" x14ac:dyDescent="0.25">
      <c r="BK970275" s="2315"/>
    </row>
    <row r="970276" spans="63:63" x14ac:dyDescent="0.25">
      <c r="BK970276" s="2311"/>
    </row>
    <row r="970300" spans="63:63" x14ac:dyDescent="0.25">
      <c r="BK970300" s="2315"/>
    </row>
    <row r="970301" spans="63:63" x14ac:dyDescent="0.25">
      <c r="BK970301" s="2311"/>
    </row>
    <row r="970325" spans="63:63" x14ac:dyDescent="0.25">
      <c r="BK970325" s="2315"/>
    </row>
    <row r="970326" spans="63:63" x14ac:dyDescent="0.25">
      <c r="BK970326" s="2311"/>
    </row>
    <row r="970350" spans="63:63" x14ac:dyDescent="0.25">
      <c r="BK970350" s="2315"/>
    </row>
    <row r="970351" spans="63:63" x14ac:dyDescent="0.25">
      <c r="BK970351" s="2311"/>
    </row>
    <row r="970375" spans="63:63" x14ac:dyDescent="0.25">
      <c r="BK970375" s="2315"/>
    </row>
    <row r="970376" spans="63:63" x14ac:dyDescent="0.25">
      <c r="BK970376" s="2311"/>
    </row>
    <row r="970400" spans="63:63" x14ac:dyDescent="0.25">
      <c r="BK970400" s="2315"/>
    </row>
    <row r="970401" spans="63:63" x14ac:dyDescent="0.25">
      <c r="BK970401" s="2311"/>
    </row>
    <row r="970425" spans="63:63" x14ac:dyDescent="0.25">
      <c r="BK970425" s="2315"/>
    </row>
    <row r="970426" spans="63:63" x14ac:dyDescent="0.25">
      <c r="BK970426" s="2311"/>
    </row>
    <row r="970450" spans="63:63" x14ac:dyDescent="0.25">
      <c r="BK970450" s="2315"/>
    </row>
    <row r="970451" spans="63:63" x14ac:dyDescent="0.25">
      <c r="BK970451" s="2311"/>
    </row>
    <row r="970475" spans="63:63" x14ac:dyDescent="0.25">
      <c r="BK970475" s="2315"/>
    </row>
    <row r="970476" spans="63:63" x14ac:dyDescent="0.25">
      <c r="BK970476" s="2311"/>
    </row>
    <row r="970500" spans="63:63" x14ac:dyDescent="0.25">
      <c r="BK970500" s="2315"/>
    </row>
    <row r="970501" spans="63:63" x14ac:dyDescent="0.25">
      <c r="BK970501" s="2311"/>
    </row>
    <row r="970525" spans="63:63" x14ac:dyDescent="0.25">
      <c r="BK970525" s="2315"/>
    </row>
    <row r="970526" spans="63:63" x14ac:dyDescent="0.25">
      <c r="BK970526" s="2311"/>
    </row>
    <row r="970550" spans="63:63" x14ac:dyDescent="0.25">
      <c r="BK970550" s="2315"/>
    </row>
    <row r="970551" spans="63:63" x14ac:dyDescent="0.25">
      <c r="BK970551" s="2311"/>
    </row>
    <row r="970575" spans="63:63" x14ac:dyDescent="0.25">
      <c r="BK970575" s="2315"/>
    </row>
    <row r="970576" spans="63:63" x14ac:dyDescent="0.25">
      <c r="BK970576" s="2311"/>
    </row>
    <row r="970600" spans="63:63" x14ac:dyDescent="0.25">
      <c r="BK970600" s="2315"/>
    </row>
    <row r="970601" spans="63:63" x14ac:dyDescent="0.25">
      <c r="BK970601" s="2311"/>
    </row>
    <row r="970625" spans="63:63" x14ac:dyDescent="0.25">
      <c r="BK970625" s="2315"/>
    </row>
    <row r="970626" spans="63:63" x14ac:dyDescent="0.25">
      <c r="BK970626" s="2311"/>
    </row>
    <row r="970650" spans="63:63" x14ac:dyDescent="0.25">
      <c r="BK970650" s="2315"/>
    </row>
    <row r="970651" spans="63:63" x14ac:dyDescent="0.25">
      <c r="BK970651" s="2311"/>
    </row>
    <row r="970675" spans="63:63" x14ac:dyDescent="0.25">
      <c r="BK970675" s="2315"/>
    </row>
    <row r="970676" spans="63:63" x14ac:dyDescent="0.25">
      <c r="BK970676" s="2311"/>
    </row>
    <row r="970700" spans="63:63" x14ac:dyDescent="0.25">
      <c r="BK970700" s="2315"/>
    </row>
    <row r="970701" spans="63:63" x14ac:dyDescent="0.25">
      <c r="BK970701" s="2311"/>
    </row>
    <row r="970725" spans="63:63" x14ac:dyDescent="0.25">
      <c r="BK970725" s="2315"/>
    </row>
    <row r="970726" spans="63:63" x14ac:dyDescent="0.25">
      <c r="BK970726" s="2311"/>
    </row>
    <row r="970750" spans="63:63" x14ac:dyDescent="0.25">
      <c r="BK970750" s="2315"/>
    </row>
    <row r="970751" spans="63:63" x14ac:dyDescent="0.25">
      <c r="BK970751" s="2311"/>
    </row>
    <row r="970775" spans="63:63" x14ac:dyDescent="0.25">
      <c r="BK970775" s="2315"/>
    </row>
    <row r="970776" spans="63:63" x14ac:dyDescent="0.25">
      <c r="BK970776" s="2311"/>
    </row>
    <row r="970800" spans="63:63" x14ac:dyDescent="0.25">
      <c r="BK970800" s="2315"/>
    </row>
    <row r="970801" spans="63:63" x14ac:dyDescent="0.25">
      <c r="BK970801" s="2311"/>
    </row>
    <row r="970825" spans="63:63" x14ac:dyDescent="0.25">
      <c r="BK970825" s="2315"/>
    </row>
    <row r="970826" spans="63:63" x14ac:dyDescent="0.25">
      <c r="BK970826" s="2311"/>
    </row>
    <row r="970850" spans="63:63" x14ac:dyDescent="0.25">
      <c r="BK970850" s="2315"/>
    </row>
    <row r="970851" spans="63:63" x14ac:dyDescent="0.25">
      <c r="BK970851" s="2311"/>
    </row>
    <row r="970875" spans="63:63" x14ac:dyDescent="0.25">
      <c r="BK970875" s="2315"/>
    </row>
    <row r="970876" spans="63:63" x14ac:dyDescent="0.25">
      <c r="BK970876" s="2311"/>
    </row>
    <row r="970900" spans="63:63" x14ac:dyDescent="0.25">
      <c r="BK970900" s="2315"/>
    </row>
    <row r="970901" spans="63:63" x14ac:dyDescent="0.25">
      <c r="BK970901" s="2311"/>
    </row>
    <row r="970925" spans="63:63" x14ac:dyDescent="0.25">
      <c r="BK970925" s="2315"/>
    </row>
    <row r="970926" spans="63:63" x14ac:dyDescent="0.25">
      <c r="BK970926" s="2311"/>
    </row>
    <row r="970950" spans="63:63" x14ac:dyDescent="0.25">
      <c r="BK970950" s="2315"/>
    </row>
    <row r="970951" spans="63:63" x14ac:dyDescent="0.25">
      <c r="BK970951" s="2311"/>
    </row>
    <row r="970975" spans="63:63" x14ac:dyDescent="0.25">
      <c r="BK970975" s="2315"/>
    </row>
    <row r="970976" spans="63:63" x14ac:dyDescent="0.25">
      <c r="BK970976" s="2311"/>
    </row>
    <row r="971000" spans="63:63" x14ac:dyDescent="0.25">
      <c r="BK971000" s="2315"/>
    </row>
    <row r="971001" spans="63:63" x14ac:dyDescent="0.25">
      <c r="BK971001" s="2311"/>
    </row>
    <row r="971025" spans="63:63" x14ac:dyDescent="0.25">
      <c r="BK971025" s="2315"/>
    </row>
    <row r="971026" spans="63:63" x14ac:dyDescent="0.25">
      <c r="BK971026" s="2311"/>
    </row>
    <row r="971050" spans="63:63" x14ac:dyDescent="0.25">
      <c r="BK971050" s="2315"/>
    </row>
    <row r="971051" spans="63:63" x14ac:dyDescent="0.25">
      <c r="BK971051" s="2311"/>
    </row>
    <row r="971075" spans="63:63" x14ac:dyDescent="0.25">
      <c r="BK971075" s="2315"/>
    </row>
    <row r="971076" spans="63:63" x14ac:dyDescent="0.25">
      <c r="BK971076" s="2311"/>
    </row>
    <row r="971100" spans="63:63" x14ac:dyDescent="0.25">
      <c r="BK971100" s="2315"/>
    </row>
    <row r="971101" spans="63:63" x14ac:dyDescent="0.25">
      <c r="BK971101" s="2311"/>
    </row>
    <row r="971125" spans="63:63" x14ac:dyDescent="0.25">
      <c r="BK971125" s="2315"/>
    </row>
    <row r="971126" spans="63:63" x14ac:dyDescent="0.25">
      <c r="BK971126" s="2311"/>
    </row>
    <row r="971150" spans="63:63" x14ac:dyDescent="0.25">
      <c r="BK971150" s="2315"/>
    </row>
    <row r="971151" spans="63:63" x14ac:dyDescent="0.25">
      <c r="BK971151" s="2311"/>
    </row>
    <row r="971175" spans="63:63" x14ac:dyDescent="0.25">
      <c r="BK971175" s="2315"/>
    </row>
    <row r="971176" spans="63:63" x14ac:dyDescent="0.25">
      <c r="BK971176" s="2311"/>
    </row>
    <row r="971200" spans="63:63" x14ac:dyDescent="0.25">
      <c r="BK971200" s="2315"/>
    </row>
    <row r="971201" spans="63:63" x14ac:dyDescent="0.25">
      <c r="BK971201" s="2311"/>
    </row>
    <row r="971225" spans="63:63" x14ac:dyDescent="0.25">
      <c r="BK971225" s="2315"/>
    </row>
    <row r="971226" spans="63:63" x14ac:dyDescent="0.25">
      <c r="BK971226" s="2311"/>
    </row>
    <row r="971250" spans="63:63" x14ac:dyDescent="0.25">
      <c r="BK971250" s="2315"/>
    </row>
    <row r="971251" spans="63:63" x14ac:dyDescent="0.25">
      <c r="BK971251" s="2311"/>
    </row>
    <row r="971275" spans="63:63" x14ac:dyDescent="0.25">
      <c r="BK971275" s="2315"/>
    </row>
    <row r="971276" spans="63:63" x14ac:dyDescent="0.25">
      <c r="BK971276" s="2311"/>
    </row>
    <row r="971300" spans="63:63" x14ac:dyDescent="0.25">
      <c r="BK971300" s="2315"/>
    </row>
    <row r="971301" spans="63:63" x14ac:dyDescent="0.25">
      <c r="BK971301" s="2311"/>
    </row>
    <row r="971325" spans="63:63" x14ac:dyDescent="0.25">
      <c r="BK971325" s="2315"/>
    </row>
    <row r="971326" spans="63:63" x14ac:dyDescent="0.25">
      <c r="BK971326" s="2311"/>
    </row>
    <row r="971350" spans="63:63" x14ac:dyDescent="0.25">
      <c r="BK971350" s="2315"/>
    </row>
    <row r="971351" spans="63:63" x14ac:dyDescent="0.25">
      <c r="BK971351" s="2311"/>
    </row>
    <row r="971375" spans="63:63" x14ac:dyDescent="0.25">
      <c r="BK971375" s="2315"/>
    </row>
    <row r="971376" spans="63:63" x14ac:dyDescent="0.25">
      <c r="BK971376" s="2311"/>
    </row>
    <row r="971400" spans="63:63" x14ac:dyDescent="0.25">
      <c r="BK971400" s="2315"/>
    </row>
    <row r="971401" spans="63:63" x14ac:dyDescent="0.25">
      <c r="BK971401" s="2311"/>
    </row>
    <row r="971425" spans="63:63" x14ac:dyDescent="0.25">
      <c r="BK971425" s="2315"/>
    </row>
    <row r="971426" spans="63:63" x14ac:dyDescent="0.25">
      <c r="BK971426" s="2311"/>
    </row>
    <row r="971450" spans="63:63" x14ac:dyDescent="0.25">
      <c r="BK971450" s="2315"/>
    </row>
    <row r="971451" spans="63:63" x14ac:dyDescent="0.25">
      <c r="BK971451" s="2311"/>
    </row>
    <row r="971475" spans="63:63" x14ac:dyDescent="0.25">
      <c r="BK971475" s="2315"/>
    </row>
    <row r="971476" spans="63:63" x14ac:dyDescent="0.25">
      <c r="BK971476" s="2311"/>
    </row>
    <row r="971500" spans="63:63" x14ac:dyDescent="0.25">
      <c r="BK971500" s="2315"/>
    </row>
    <row r="971501" spans="63:63" x14ac:dyDescent="0.25">
      <c r="BK971501" s="2311"/>
    </row>
    <row r="971525" spans="63:63" x14ac:dyDescent="0.25">
      <c r="BK971525" s="2315"/>
    </row>
    <row r="971526" spans="63:63" x14ac:dyDescent="0.25">
      <c r="BK971526" s="2311"/>
    </row>
    <row r="971550" spans="63:63" x14ac:dyDescent="0.25">
      <c r="BK971550" s="2315"/>
    </row>
    <row r="971551" spans="63:63" x14ac:dyDescent="0.25">
      <c r="BK971551" s="2311"/>
    </row>
    <row r="971575" spans="63:63" x14ac:dyDescent="0.25">
      <c r="BK971575" s="2315"/>
    </row>
    <row r="971576" spans="63:63" x14ac:dyDescent="0.25">
      <c r="BK971576" s="2311"/>
    </row>
    <row r="971600" spans="63:63" x14ac:dyDescent="0.25">
      <c r="BK971600" s="2315"/>
    </row>
    <row r="971601" spans="63:63" x14ac:dyDescent="0.25">
      <c r="BK971601" s="2311"/>
    </row>
    <row r="971625" spans="63:63" x14ac:dyDescent="0.25">
      <c r="BK971625" s="2315"/>
    </row>
    <row r="971626" spans="63:63" x14ac:dyDescent="0.25">
      <c r="BK971626" s="2311"/>
    </row>
    <row r="971650" spans="63:63" x14ac:dyDescent="0.25">
      <c r="BK971650" s="2315"/>
    </row>
    <row r="971651" spans="63:63" x14ac:dyDescent="0.25">
      <c r="BK971651" s="2311"/>
    </row>
    <row r="971675" spans="63:63" x14ac:dyDescent="0.25">
      <c r="BK971675" s="2315"/>
    </row>
    <row r="971676" spans="63:63" x14ac:dyDescent="0.25">
      <c r="BK971676" s="2311"/>
    </row>
    <row r="971700" spans="63:63" x14ac:dyDescent="0.25">
      <c r="BK971700" s="2315"/>
    </row>
    <row r="971701" spans="63:63" x14ac:dyDescent="0.25">
      <c r="BK971701" s="2311"/>
    </row>
    <row r="971725" spans="63:63" x14ac:dyDescent="0.25">
      <c r="BK971725" s="2315"/>
    </row>
    <row r="971726" spans="63:63" x14ac:dyDescent="0.25">
      <c r="BK971726" s="2311"/>
    </row>
    <row r="971750" spans="63:63" x14ac:dyDescent="0.25">
      <c r="BK971750" s="2315"/>
    </row>
    <row r="971751" spans="63:63" x14ac:dyDescent="0.25">
      <c r="BK971751" s="2311"/>
    </row>
    <row r="971775" spans="63:63" x14ac:dyDescent="0.25">
      <c r="BK971775" s="2315"/>
    </row>
    <row r="971776" spans="63:63" x14ac:dyDescent="0.25">
      <c r="BK971776" s="2311"/>
    </row>
    <row r="971800" spans="63:63" x14ac:dyDescent="0.25">
      <c r="BK971800" s="2315"/>
    </row>
    <row r="971801" spans="63:63" x14ac:dyDescent="0.25">
      <c r="BK971801" s="2311"/>
    </row>
    <row r="971825" spans="63:63" x14ac:dyDescent="0.25">
      <c r="BK971825" s="2315"/>
    </row>
    <row r="971826" spans="63:63" x14ac:dyDescent="0.25">
      <c r="BK971826" s="2311"/>
    </row>
    <row r="971850" spans="63:63" x14ac:dyDescent="0.25">
      <c r="BK971850" s="2315"/>
    </row>
    <row r="971851" spans="63:63" x14ac:dyDescent="0.25">
      <c r="BK971851" s="2311"/>
    </row>
    <row r="971875" spans="63:63" x14ac:dyDescent="0.25">
      <c r="BK971875" s="2315"/>
    </row>
    <row r="971876" spans="63:63" x14ac:dyDescent="0.25">
      <c r="BK971876" s="2311"/>
    </row>
    <row r="971900" spans="63:63" x14ac:dyDescent="0.25">
      <c r="BK971900" s="2315"/>
    </row>
    <row r="971901" spans="63:63" x14ac:dyDescent="0.25">
      <c r="BK971901" s="2311"/>
    </row>
    <row r="971925" spans="63:63" x14ac:dyDescent="0.25">
      <c r="BK971925" s="2315"/>
    </row>
    <row r="971926" spans="63:63" x14ac:dyDescent="0.25">
      <c r="BK971926" s="2311"/>
    </row>
    <row r="971950" spans="63:63" x14ac:dyDescent="0.25">
      <c r="BK971950" s="2315"/>
    </row>
    <row r="971951" spans="63:63" x14ac:dyDescent="0.25">
      <c r="BK971951" s="2311"/>
    </row>
    <row r="971975" spans="63:63" x14ac:dyDescent="0.25">
      <c r="BK971975" s="2315"/>
    </row>
    <row r="971976" spans="63:63" x14ac:dyDescent="0.25">
      <c r="BK971976" s="2311"/>
    </row>
    <row r="972000" spans="63:63" x14ac:dyDescent="0.25">
      <c r="BK972000" s="2315"/>
    </row>
    <row r="972001" spans="63:63" x14ac:dyDescent="0.25">
      <c r="BK972001" s="2311"/>
    </row>
    <row r="972025" spans="63:63" x14ac:dyDescent="0.25">
      <c r="BK972025" s="2315"/>
    </row>
    <row r="972026" spans="63:63" x14ac:dyDescent="0.25">
      <c r="BK972026" s="2311"/>
    </row>
    <row r="972050" spans="63:63" x14ac:dyDescent="0.25">
      <c r="BK972050" s="2315"/>
    </row>
    <row r="972051" spans="63:63" x14ac:dyDescent="0.25">
      <c r="BK972051" s="2311"/>
    </row>
    <row r="972075" spans="63:63" x14ac:dyDescent="0.25">
      <c r="BK972075" s="2315"/>
    </row>
    <row r="972076" spans="63:63" x14ac:dyDescent="0.25">
      <c r="BK972076" s="2311"/>
    </row>
    <row r="972100" spans="63:63" x14ac:dyDescent="0.25">
      <c r="BK972100" s="2315"/>
    </row>
    <row r="972101" spans="63:63" x14ac:dyDescent="0.25">
      <c r="BK972101" s="2311"/>
    </row>
    <row r="972125" spans="63:63" x14ac:dyDescent="0.25">
      <c r="BK972125" s="2315"/>
    </row>
    <row r="972126" spans="63:63" x14ac:dyDescent="0.25">
      <c r="BK972126" s="2311"/>
    </row>
    <row r="972150" spans="63:63" x14ac:dyDescent="0.25">
      <c r="BK972150" s="2315"/>
    </row>
    <row r="972151" spans="63:63" x14ac:dyDescent="0.25">
      <c r="BK972151" s="2311"/>
    </row>
    <row r="972175" spans="63:63" x14ac:dyDescent="0.25">
      <c r="BK972175" s="2315"/>
    </row>
    <row r="972176" spans="63:63" x14ac:dyDescent="0.25">
      <c r="BK972176" s="2311"/>
    </row>
    <row r="972200" spans="63:63" x14ac:dyDescent="0.25">
      <c r="BK972200" s="2315"/>
    </row>
    <row r="972201" spans="63:63" x14ac:dyDescent="0.25">
      <c r="BK972201" s="2311"/>
    </row>
    <row r="972225" spans="63:63" x14ac:dyDescent="0.25">
      <c r="BK972225" s="2315"/>
    </row>
    <row r="972226" spans="63:63" x14ac:dyDescent="0.25">
      <c r="BK972226" s="2311"/>
    </row>
    <row r="972250" spans="63:63" x14ac:dyDescent="0.25">
      <c r="BK972250" s="2315"/>
    </row>
    <row r="972251" spans="63:63" x14ac:dyDescent="0.25">
      <c r="BK972251" s="2311"/>
    </row>
    <row r="972275" spans="63:63" x14ac:dyDescent="0.25">
      <c r="BK972275" s="2315"/>
    </row>
    <row r="972276" spans="63:63" x14ac:dyDescent="0.25">
      <c r="BK972276" s="2311"/>
    </row>
    <row r="972300" spans="63:63" x14ac:dyDescent="0.25">
      <c r="BK972300" s="2315"/>
    </row>
    <row r="972301" spans="63:63" x14ac:dyDescent="0.25">
      <c r="BK972301" s="2311"/>
    </row>
    <row r="972325" spans="63:63" x14ac:dyDescent="0.25">
      <c r="BK972325" s="2315"/>
    </row>
    <row r="972326" spans="63:63" x14ac:dyDescent="0.25">
      <c r="BK972326" s="2311"/>
    </row>
    <row r="972350" spans="63:63" x14ac:dyDescent="0.25">
      <c r="BK972350" s="2315"/>
    </row>
    <row r="972351" spans="63:63" x14ac:dyDescent="0.25">
      <c r="BK972351" s="2311"/>
    </row>
    <row r="972375" spans="63:63" x14ac:dyDescent="0.25">
      <c r="BK972375" s="2315"/>
    </row>
    <row r="972376" spans="63:63" x14ac:dyDescent="0.25">
      <c r="BK972376" s="2311"/>
    </row>
    <row r="972400" spans="63:63" x14ac:dyDescent="0.25">
      <c r="BK972400" s="2315"/>
    </row>
    <row r="972401" spans="63:63" x14ac:dyDescent="0.25">
      <c r="BK972401" s="2311"/>
    </row>
    <row r="972425" spans="63:63" x14ac:dyDescent="0.25">
      <c r="BK972425" s="2315"/>
    </row>
    <row r="972426" spans="63:63" x14ac:dyDescent="0.25">
      <c r="BK972426" s="2311"/>
    </row>
    <row r="972450" spans="63:63" x14ac:dyDescent="0.25">
      <c r="BK972450" s="2315"/>
    </row>
    <row r="972451" spans="63:63" x14ac:dyDescent="0.25">
      <c r="BK972451" s="2311"/>
    </row>
    <row r="972475" spans="63:63" x14ac:dyDescent="0.25">
      <c r="BK972475" s="2315"/>
    </row>
    <row r="972476" spans="63:63" x14ac:dyDescent="0.25">
      <c r="BK972476" s="2311"/>
    </row>
    <row r="972500" spans="63:63" x14ac:dyDescent="0.25">
      <c r="BK972500" s="2315"/>
    </row>
    <row r="972501" spans="63:63" x14ac:dyDescent="0.25">
      <c r="BK972501" s="2311"/>
    </row>
    <row r="972525" spans="63:63" x14ac:dyDescent="0.25">
      <c r="BK972525" s="2315"/>
    </row>
    <row r="972526" spans="63:63" x14ac:dyDescent="0.25">
      <c r="BK972526" s="2311"/>
    </row>
    <row r="972550" spans="63:63" x14ac:dyDescent="0.25">
      <c r="BK972550" s="2315"/>
    </row>
    <row r="972551" spans="63:63" x14ac:dyDescent="0.25">
      <c r="BK972551" s="2311"/>
    </row>
    <row r="972575" spans="63:63" x14ac:dyDescent="0.25">
      <c r="BK972575" s="2315"/>
    </row>
    <row r="972576" spans="63:63" x14ac:dyDescent="0.25">
      <c r="BK972576" s="2311"/>
    </row>
    <row r="972600" spans="63:63" x14ac:dyDescent="0.25">
      <c r="BK972600" s="2315"/>
    </row>
    <row r="972601" spans="63:63" x14ac:dyDescent="0.25">
      <c r="BK972601" s="2311"/>
    </row>
    <row r="972625" spans="63:63" x14ac:dyDescent="0.25">
      <c r="BK972625" s="2315"/>
    </row>
    <row r="972626" spans="63:63" x14ac:dyDescent="0.25">
      <c r="BK972626" s="2311"/>
    </row>
    <row r="972650" spans="63:63" x14ac:dyDescent="0.25">
      <c r="BK972650" s="2315"/>
    </row>
    <row r="972651" spans="63:63" x14ac:dyDescent="0.25">
      <c r="BK972651" s="2311"/>
    </row>
    <row r="972675" spans="63:63" x14ac:dyDescent="0.25">
      <c r="BK972675" s="2315"/>
    </row>
    <row r="972676" spans="63:63" x14ac:dyDescent="0.25">
      <c r="BK972676" s="2311"/>
    </row>
    <row r="972700" spans="63:63" x14ac:dyDescent="0.25">
      <c r="BK972700" s="2315"/>
    </row>
    <row r="972701" spans="63:63" x14ac:dyDescent="0.25">
      <c r="BK972701" s="2311"/>
    </row>
    <row r="972725" spans="63:63" x14ac:dyDescent="0.25">
      <c r="BK972725" s="2315"/>
    </row>
    <row r="972726" spans="63:63" x14ac:dyDescent="0.25">
      <c r="BK972726" s="2311"/>
    </row>
    <row r="972750" spans="63:63" x14ac:dyDescent="0.25">
      <c r="BK972750" s="2315"/>
    </row>
    <row r="972751" spans="63:63" x14ac:dyDescent="0.25">
      <c r="BK972751" s="2311"/>
    </row>
    <row r="972775" spans="63:63" x14ac:dyDescent="0.25">
      <c r="BK972775" s="2315"/>
    </row>
    <row r="972776" spans="63:63" x14ac:dyDescent="0.25">
      <c r="BK972776" s="2311"/>
    </row>
    <row r="972800" spans="63:63" x14ac:dyDescent="0.25">
      <c r="BK972800" s="2315"/>
    </row>
    <row r="972801" spans="63:63" x14ac:dyDescent="0.25">
      <c r="BK972801" s="2311"/>
    </row>
    <row r="972825" spans="63:63" x14ac:dyDescent="0.25">
      <c r="BK972825" s="2315"/>
    </row>
    <row r="972826" spans="63:63" x14ac:dyDescent="0.25">
      <c r="BK972826" s="2311"/>
    </row>
    <row r="972850" spans="63:63" x14ac:dyDescent="0.25">
      <c r="BK972850" s="2315"/>
    </row>
    <row r="972851" spans="63:63" x14ac:dyDescent="0.25">
      <c r="BK972851" s="2311"/>
    </row>
    <row r="972875" spans="63:63" x14ac:dyDescent="0.25">
      <c r="BK972875" s="2315"/>
    </row>
    <row r="972876" spans="63:63" x14ac:dyDescent="0.25">
      <c r="BK972876" s="2311"/>
    </row>
    <row r="972900" spans="63:63" x14ac:dyDescent="0.25">
      <c r="BK972900" s="2315"/>
    </row>
    <row r="972901" spans="63:63" x14ac:dyDescent="0.25">
      <c r="BK972901" s="2311"/>
    </row>
    <row r="972925" spans="63:63" x14ac:dyDescent="0.25">
      <c r="BK972925" s="2315"/>
    </row>
    <row r="972926" spans="63:63" x14ac:dyDescent="0.25">
      <c r="BK972926" s="2311"/>
    </row>
    <row r="972950" spans="63:63" x14ac:dyDescent="0.25">
      <c r="BK972950" s="2315"/>
    </row>
    <row r="972951" spans="63:63" x14ac:dyDescent="0.25">
      <c r="BK972951" s="2311"/>
    </row>
    <row r="972975" spans="63:63" x14ac:dyDescent="0.25">
      <c r="BK972975" s="2315"/>
    </row>
    <row r="972976" spans="63:63" x14ac:dyDescent="0.25">
      <c r="BK972976" s="2311"/>
    </row>
    <row r="973000" spans="63:63" x14ac:dyDescent="0.25">
      <c r="BK973000" s="2315"/>
    </row>
    <row r="973001" spans="63:63" x14ac:dyDescent="0.25">
      <c r="BK973001" s="2311"/>
    </row>
    <row r="973025" spans="63:63" x14ac:dyDescent="0.25">
      <c r="BK973025" s="2315"/>
    </row>
    <row r="973026" spans="63:63" x14ac:dyDescent="0.25">
      <c r="BK973026" s="2311"/>
    </row>
    <row r="973050" spans="63:63" x14ac:dyDescent="0.25">
      <c r="BK973050" s="2315"/>
    </row>
    <row r="973051" spans="63:63" x14ac:dyDescent="0.25">
      <c r="BK973051" s="2311"/>
    </row>
    <row r="973075" spans="63:63" x14ac:dyDescent="0.25">
      <c r="BK973075" s="2315"/>
    </row>
    <row r="973076" spans="63:63" x14ac:dyDescent="0.25">
      <c r="BK973076" s="2311"/>
    </row>
    <row r="973100" spans="63:63" x14ac:dyDescent="0.25">
      <c r="BK973100" s="2315"/>
    </row>
    <row r="973101" spans="63:63" x14ac:dyDescent="0.25">
      <c r="BK973101" s="2311"/>
    </row>
    <row r="973125" spans="63:63" x14ac:dyDescent="0.25">
      <c r="BK973125" s="2315"/>
    </row>
    <row r="973126" spans="63:63" x14ac:dyDescent="0.25">
      <c r="BK973126" s="2311"/>
    </row>
    <row r="973150" spans="63:63" x14ac:dyDescent="0.25">
      <c r="BK973150" s="2315"/>
    </row>
    <row r="973151" spans="63:63" x14ac:dyDescent="0.25">
      <c r="BK973151" s="2311"/>
    </row>
    <row r="973175" spans="63:63" x14ac:dyDescent="0.25">
      <c r="BK973175" s="2315"/>
    </row>
    <row r="973176" spans="63:63" x14ac:dyDescent="0.25">
      <c r="BK973176" s="2311"/>
    </row>
    <row r="973200" spans="63:63" x14ac:dyDescent="0.25">
      <c r="BK973200" s="2315"/>
    </row>
    <row r="973201" spans="63:63" x14ac:dyDescent="0.25">
      <c r="BK973201" s="2311"/>
    </row>
    <row r="973225" spans="63:63" x14ac:dyDescent="0.25">
      <c r="BK973225" s="2315"/>
    </row>
    <row r="973226" spans="63:63" x14ac:dyDescent="0.25">
      <c r="BK973226" s="2311"/>
    </row>
    <row r="973250" spans="63:63" x14ac:dyDescent="0.25">
      <c r="BK973250" s="2315"/>
    </row>
    <row r="973251" spans="63:63" x14ac:dyDescent="0.25">
      <c r="BK973251" s="2311"/>
    </row>
    <row r="973275" spans="63:63" x14ac:dyDescent="0.25">
      <c r="BK973275" s="2315"/>
    </row>
    <row r="973276" spans="63:63" x14ac:dyDescent="0.25">
      <c r="BK973276" s="2311"/>
    </row>
    <row r="973300" spans="63:63" x14ac:dyDescent="0.25">
      <c r="BK973300" s="2315"/>
    </row>
    <row r="973301" spans="63:63" x14ac:dyDescent="0.25">
      <c r="BK973301" s="2311"/>
    </row>
    <row r="973325" spans="63:63" x14ac:dyDescent="0.25">
      <c r="BK973325" s="2315"/>
    </row>
    <row r="973326" spans="63:63" x14ac:dyDescent="0.25">
      <c r="BK973326" s="2311"/>
    </row>
    <row r="973350" spans="63:63" x14ac:dyDescent="0.25">
      <c r="BK973350" s="2315"/>
    </row>
    <row r="973351" spans="63:63" x14ac:dyDescent="0.25">
      <c r="BK973351" s="2311"/>
    </row>
    <row r="973375" spans="63:63" x14ac:dyDescent="0.25">
      <c r="BK973375" s="2315"/>
    </row>
    <row r="973376" spans="63:63" x14ac:dyDescent="0.25">
      <c r="BK973376" s="2311"/>
    </row>
    <row r="973400" spans="63:63" x14ac:dyDescent="0.25">
      <c r="BK973400" s="2315"/>
    </row>
    <row r="973401" spans="63:63" x14ac:dyDescent="0.25">
      <c r="BK973401" s="2311"/>
    </row>
    <row r="973425" spans="63:63" x14ac:dyDescent="0.25">
      <c r="BK973425" s="2315"/>
    </row>
    <row r="973426" spans="63:63" x14ac:dyDescent="0.25">
      <c r="BK973426" s="2311"/>
    </row>
    <row r="973450" spans="63:63" x14ac:dyDescent="0.25">
      <c r="BK973450" s="2315"/>
    </row>
    <row r="973451" spans="63:63" x14ac:dyDescent="0.25">
      <c r="BK973451" s="2311"/>
    </row>
    <row r="973475" spans="63:63" x14ac:dyDescent="0.25">
      <c r="BK973475" s="2315"/>
    </row>
    <row r="973476" spans="63:63" x14ac:dyDescent="0.25">
      <c r="BK973476" s="2311"/>
    </row>
    <row r="973500" spans="63:63" x14ac:dyDescent="0.25">
      <c r="BK973500" s="2315"/>
    </row>
    <row r="973501" spans="63:63" x14ac:dyDescent="0.25">
      <c r="BK973501" s="2311"/>
    </row>
    <row r="973525" spans="63:63" x14ac:dyDescent="0.25">
      <c r="BK973525" s="2315"/>
    </row>
    <row r="973526" spans="63:63" x14ac:dyDescent="0.25">
      <c r="BK973526" s="2311"/>
    </row>
    <row r="973550" spans="63:63" x14ac:dyDescent="0.25">
      <c r="BK973550" s="2315"/>
    </row>
    <row r="973551" spans="63:63" x14ac:dyDescent="0.25">
      <c r="BK973551" s="2311"/>
    </row>
    <row r="973575" spans="63:63" x14ac:dyDescent="0.25">
      <c r="BK973575" s="2315"/>
    </row>
    <row r="973576" spans="63:63" x14ac:dyDescent="0.25">
      <c r="BK973576" s="2311"/>
    </row>
    <row r="973600" spans="63:63" x14ac:dyDescent="0.25">
      <c r="BK973600" s="2315"/>
    </row>
    <row r="973601" spans="63:63" x14ac:dyDescent="0.25">
      <c r="BK973601" s="2311"/>
    </row>
    <row r="973625" spans="63:63" x14ac:dyDescent="0.25">
      <c r="BK973625" s="2315"/>
    </row>
    <row r="973626" spans="63:63" x14ac:dyDescent="0.25">
      <c r="BK973626" s="2311"/>
    </row>
    <row r="973650" spans="63:63" x14ac:dyDescent="0.25">
      <c r="BK973650" s="2315"/>
    </row>
    <row r="973651" spans="63:63" x14ac:dyDescent="0.25">
      <c r="BK973651" s="2311"/>
    </row>
    <row r="973675" spans="63:63" x14ac:dyDescent="0.25">
      <c r="BK973675" s="2315"/>
    </row>
    <row r="973676" spans="63:63" x14ac:dyDescent="0.25">
      <c r="BK973676" s="2311"/>
    </row>
    <row r="973700" spans="63:63" x14ac:dyDescent="0.25">
      <c r="BK973700" s="2315"/>
    </row>
    <row r="973701" spans="63:63" x14ac:dyDescent="0.25">
      <c r="BK973701" s="2311"/>
    </row>
    <row r="973725" spans="63:63" x14ac:dyDescent="0.25">
      <c r="BK973725" s="2315"/>
    </row>
    <row r="973726" spans="63:63" x14ac:dyDescent="0.25">
      <c r="BK973726" s="2311"/>
    </row>
    <row r="973750" spans="63:63" x14ac:dyDescent="0.25">
      <c r="BK973750" s="2315"/>
    </row>
    <row r="973751" spans="63:63" x14ac:dyDescent="0.25">
      <c r="BK973751" s="2311"/>
    </row>
    <row r="973775" spans="63:63" x14ac:dyDescent="0.25">
      <c r="BK973775" s="2315"/>
    </row>
    <row r="973776" spans="63:63" x14ac:dyDescent="0.25">
      <c r="BK973776" s="2311"/>
    </row>
    <row r="973800" spans="63:63" x14ac:dyDescent="0.25">
      <c r="BK973800" s="2315"/>
    </row>
    <row r="973801" spans="63:63" x14ac:dyDescent="0.25">
      <c r="BK973801" s="2311"/>
    </row>
    <row r="973825" spans="63:63" x14ac:dyDescent="0.25">
      <c r="BK973825" s="2315"/>
    </row>
    <row r="973826" spans="63:63" x14ac:dyDescent="0.25">
      <c r="BK973826" s="2311"/>
    </row>
    <row r="973850" spans="63:63" x14ac:dyDescent="0.25">
      <c r="BK973850" s="2315"/>
    </row>
    <row r="973851" spans="63:63" x14ac:dyDescent="0.25">
      <c r="BK973851" s="2311"/>
    </row>
    <row r="973875" spans="63:63" x14ac:dyDescent="0.25">
      <c r="BK973875" s="2315"/>
    </row>
    <row r="973876" spans="63:63" x14ac:dyDescent="0.25">
      <c r="BK973876" s="2311"/>
    </row>
    <row r="973900" spans="63:63" x14ac:dyDescent="0.25">
      <c r="BK973900" s="2315"/>
    </row>
    <row r="973901" spans="63:63" x14ac:dyDescent="0.25">
      <c r="BK973901" s="2311"/>
    </row>
    <row r="973925" spans="63:63" x14ac:dyDescent="0.25">
      <c r="BK973925" s="2315"/>
    </row>
    <row r="973926" spans="63:63" x14ac:dyDescent="0.25">
      <c r="BK973926" s="2311"/>
    </row>
    <row r="973950" spans="63:63" x14ac:dyDescent="0.25">
      <c r="BK973950" s="2315"/>
    </row>
    <row r="973951" spans="63:63" x14ac:dyDescent="0.25">
      <c r="BK973951" s="2311"/>
    </row>
    <row r="973975" spans="63:63" x14ac:dyDescent="0.25">
      <c r="BK973975" s="2315"/>
    </row>
    <row r="973976" spans="63:63" x14ac:dyDescent="0.25">
      <c r="BK973976" s="2311"/>
    </row>
    <row r="974000" spans="63:63" x14ac:dyDescent="0.25">
      <c r="BK974000" s="2315"/>
    </row>
    <row r="974001" spans="63:63" x14ac:dyDescent="0.25">
      <c r="BK974001" s="2311"/>
    </row>
    <row r="974025" spans="63:63" x14ac:dyDescent="0.25">
      <c r="BK974025" s="2315"/>
    </row>
    <row r="974026" spans="63:63" x14ac:dyDescent="0.25">
      <c r="BK974026" s="2311"/>
    </row>
    <row r="974050" spans="63:63" x14ac:dyDescent="0.25">
      <c r="BK974050" s="2315"/>
    </row>
    <row r="974051" spans="63:63" x14ac:dyDescent="0.25">
      <c r="BK974051" s="2311"/>
    </row>
    <row r="974075" spans="63:63" x14ac:dyDescent="0.25">
      <c r="BK974075" s="2315"/>
    </row>
    <row r="974076" spans="63:63" x14ac:dyDescent="0.25">
      <c r="BK974076" s="2311"/>
    </row>
    <row r="974100" spans="63:63" x14ac:dyDescent="0.25">
      <c r="BK974100" s="2315"/>
    </row>
    <row r="974101" spans="63:63" x14ac:dyDescent="0.25">
      <c r="BK974101" s="2311"/>
    </row>
    <row r="974125" spans="63:63" x14ac:dyDescent="0.25">
      <c r="BK974125" s="2315"/>
    </row>
    <row r="974126" spans="63:63" x14ac:dyDescent="0.25">
      <c r="BK974126" s="2311"/>
    </row>
    <row r="974150" spans="63:63" x14ac:dyDescent="0.25">
      <c r="BK974150" s="2315"/>
    </row>
    <row r="974151" spans="63:63" x14ac:dyDescent="0.25">
      <c r="BK974151" s="2311"/>
    </row>
    <row r="974175" spans="63:63" x14ac:dyDescent="0.25">
      <c r="BK974175" s="2315"/>
    </row>
    <row r="974176" spans="63:63" x14ac:dyDescent="0.25">
      <c r="BK974176" s="2311"/>
    </row>
    <row r="974200" spans="63:63" x14ac:dyDescent="0.25">
      <c r="BK974200" s="2315"/>
    </row>
    <row r="974201" spans="63:63" x14ac:dyDescent="0.25">
      <c r="BK974201" s="2311"/>
    </row>
    <row r="974225" spans="63:63" x14ac:dyDescent="0.25">
      <c r="BK974225" s="2315"/>
    </row>
    <row r="974226" spans="63:63" x14ac:dyDescent="0.25">
      <c r="BK974226" s="2311"/>
    </row>
    <row r="974250" spans="63:63" x14ac:dyDescent="0.25">
      <c r="BK974250" s="2315"/>
    </row>
    <row r="974251" spans="63:63" x14ac:dyDescent="0.25">
      <c r="BK974251" s="2311"/>
    </row>
    <row r="974275" spans="63:63" x14ac:dyDescent="0.25">
      <c r="BK974275" s="2315"/>
    </row>
    <row r="974276" spans="63:63" x14ac:dyDescent="0.25">
      <c r="BK974276" s="2311"/>
    </row>
    <row r="974300" spans="63:63" x14ac:dyDescent="0.25">
      <c r="BK974300" s="2315"/>
    </row>
    <row r="974301" spans="63:63" x14ac:dyDescent="0.25">
      <c r="BK974301" s="2311"/>
    </row>
    <row r="974325" spans="63:63" x14ac:dyDescent="0.25">
      <c r="BK974325" s="2315"/>
    </row>
    <row r="974326" spans="63:63" x14ac:dyDescent="0.25">
      <c r="BK974326" s="2311"/>
    </row>
    <row r="974350" spans="63:63" x14ac:dyDescent="0.25">
      <c r="BK974350" s="2315"/>
    </row>
    <row r="974351" spans="63:63" x14ac:dyDescent="0.25">
      <c r="BK974351" s="2311"/>
    </row>
    <row r="974375" spans="63:63" x14ac:dyDescent="0.25">
      <c r="BK974375" s="2315"/>
    </row>
    <row r="974376" spans="63:63" x14ac:dyDescent="0.25">
      <c r="BK974376" s="2311"/>
    </row>
    <row r="974400" spans="63:63" x14ac:dyDescent="0.25">
      <c r="BK974400" s="2315"/>
    </row>
    <row r="974401" spans="63:63" x14ac:dyDescent="0.25">
      <c r="BK974401" s="2311"/>
    </row>
    <row r="974425" spans="63:63" x14ac:dyDescent="0.25">
      <c r="BK974425" s="2315"/>
    </row>
    <row r="974426" spans="63:63" x14ac:dyDescent="0.25">
      <c r="BK974426" s="2311"/>
    </row>
    <row r="974450" spans="63:63" x14ac:dyDescent="0.25">
      <c r="BK974450" s="2315"/>
    </row>
    <row r="974451" spans="63:63" x14ac:dyDescent="0.25">
      <c r="BK974451" s="2311"/>
    </row>
    <row r="974475" spans="63:63" x14ac:dyDescent="0.25">
      <c r="BK974475" s="2315"/>
    </row>
    <row r="974476" spans="63:63" x14ac:dyDescent="0.25">
      <c r="BK974476" s="2311"/>
    </row>
    <row r="974500" spans="63:63" x14ac:dyDescent="0.25">
      <c r="BK974500" s="2315"/>
    </row>
    <row r="974501" spans="63:63" x14ac:dyDescent="0.25">
      <c r="BK974501" s="2311"/>
    </row>
    <row r="974525" spans="63:63" x14ac:dyDescent="0.25">
      <c r="BK974525" s="2315"/>
    </row>
    <row r="974526" spans="63:63" x14ac:dyDescent="0.25">
      <c r="BK974526" s="2311"/>
    </row>
    <row r="974550" spans="63:63" x14ac:dyDescent="0.25">
      <c r="BK974550" s="2315"/>
    </row>
    <row r="974551" spans="63:63" x14ac:dyDescent="0.25">
      <c r="BK974551" s="2311"/>
    </row>
    <row r="974575" spans="63:63" x14ac:dyDescent="0.25">
      <c r="BK974575" s="2315"/>
    </row>
    <row r="974576" spans="63:63" x14ac:dyDescent="0.25">
      <c r="BK974576" s="2311"/>
    </row>
    <row r="974600" spans="63:63" x14ac:dyDescent="0.25">
      <c r="BK974600" s="2315"/>
    </row>
    <row r="974601" spans="63:63" x14ac:dyDescent="0.25">
      <c r="BK974601" s="2311"/>
    </row>
    <row r="974625" spans="63:63" x14ac:dyDescent="0.25">
      <c r="BK974625" s="2315"/>
    </row>
    <row r="974626" spans="63:63" x14ac:dyDescent="0.25">
      <c r="BK974626" s="2311"/>
    </row>
    <row r="974650" spans="63:63" x14ac:dyDescent="0.25">
      <c r="BK974650" s="2315"/>
    </row>
    <row r="974651" spans="63:63" x14ac:dyDescent="0.25">
      <c r="BK974651" s="2311"/>
    </row>
    <row r="974675" spans="63:63" x14ac:dyDescent="0.25">
      <c r="BK974675" s="2315"/>
    </row>
    <row r="974676" spans="63:63" x14ac:dyDescent="0.25">
      <c r="BK974676" s="2311"/>
    </row>
    <row r="974700" spans="63:63" x14ac:dyDescent="0.25">
      <c r="BK974700" s="2315"/>
    </row>
    <row r="974701" spans="63:63" x14ac:dyDescent="0.25">
      <c r="BK974701" s="2311"/>
    </row>
    <row r="974725" spans="63:63" x14ac:dyDescent="0.25">
      <c r="BK974725" s="2315"/>
    </row>
    <row r="974726" spans="63:63" x14ac:dyDescent="0.25">
      <c r="BK974726" s="2311"/>
    </row>
    <row r="974750" spans="63:63" x14ac:dyDescent="0.25">
      <c r="BK974750" s="2315"/>
    </row>
    <row r="974751" spans="63:63" x14ac:dyDescent="0.25">
      <c r="BK974751" s="2311"/>
    </row>
    <row r="974775" spans="63:63" x14ac:dyDescent="0.25">
      <c r="BK974775" s="2315"/>
    </row>
    <row r="974776" spans="63:63" x14ac:dyDescent="0.25">
      <c r="BK974776" s="2311"/>
    </row>
    <row r="974800" spans="63:63" x14ac:dyDescent="0.25">
      <c r="BK974800" s="2315"/>
    </row>
    <row r="974801" spans="63:63" x14ac:dyDescent="0.25">
      <c r="BK974801" s="2311"/>
    </row>
    <row r="974825" spans="63:63" x14ac:dyDescent="0.25">
      <c r="BK974825" s="2315"/>
    </row>
    <row r="974826" spans="63:63" x14ac:dyDescent="0.25">
      <c r="BK974826" s="2311"/>
    </row>
    <row r="974850" spans="63:63" x14ac:dyDescent="0.25">
      <c r="BK974850" s="2315"/>
    </row>
    <row r="974851" spans="63:63" x14ac:dyDescent="0.25">
      <c r="BK974851" s="2311"/>
    </row>
    <row r="974875" spans="63:63" x14ac:dyDescent="0.25">
      <c r="BK974875" s="2315"/>
    </row>
    <row r="974876" spans="63:63" x14ac:dyDescent="0.25">
      <c r="BK974876" s="2311"/>
    </row>
    <row r="974900" spans="63:63" x14ac:dyDescent="0.25">
      <c r="BK974900" s="2315"/>
    </row>
    <row r="974901" spans="63:63" x14ac:dyDescent="0.25">
      <c r="BK974901" s="2311"/>
    </row>
    <row r="974925" spans="63:63" x14ac:dyDescent="0.25">
      <c r="BK974925" s="2315"/>
    </row>
    <row r="974926" spans="63:63" x14ac:dyDescent="0.25">
      <c r="BK974926" s="2311"/>
    </row>
    <row r="974950" spans="63:63" x14ac:dyDescent="0.25">
      <c r="BK974950" s="2315"/>
    </row>
    <row r="974951" spans="63:63" x14ac:dyDescent="0.25">
      <c r="BK974951" s="2311"/>
    </row>
    <row r="974975" spans="63:63" x14ac:dyDescent="0.25">
      <c r="BK974975" s="2315"/>
    </row>
    <row r="974976" spans="63:63" x14ac:dyDescent="0.25">
      <c r="BK974976" s="2311"/>
    </row>
    <row r="975000" spans="63:63" x14ac:dyDescent="0.25">
      <c r="BK975000" s="2315"/>
    </row>
    <row r="975001" spans="63:63" x14ac:dyDescent="0.25">
      <c r="BK975001" s="2311"/>
    </row>
    <row r="975025" spans="63:63" x14ac:dyDescent="0.25">
      <c r="BK975025" s="2315"/>
    </row>
    <row r="975026" spans="63:63" x14ac:dyDescent="0.25">
      <c r="BK975026" s="2311"/>
    </row>
    <row r="975050" spans="63:63" x14ac:dyDescent="0.25">
      <c r="BK975050" s="2315"/>
    </row>
    <row r="975051" spans="63:63" x14ac:dyDescent="0.25">
      <c r="BK975051" s="2311"/>
    </row>
    <row r="975075" spans="63:63" x14ac:dyDescent="0.25">
      <c r="BK975075" s="2315"/>
    </row>
    <row r="975076" spans="63:63" x14ac:dyDescent="0.25">
      <c r="BK975076" s="2311"/>
    </row>
    <row r="975100" spans="63:63" x14ac:dyDescent="0.25">
      <c r="BK975100" s="2315"/>
    </row>
    <row r="975101" spans="63:63" x14ac:dyDescent="0.25">
      <c r="BK975101" s="2311"/>
    </row>
    <row r="975125" spans="63:63" x14ac:dyDescent="0.25">
      <c r="BK975125" s="2315"/>
    </row>
    <row r="975126" spans="63:63" x14ac:dyDescent="0.25">
      <c r="BK975126" s="2311"/>
    </row>
    <row r="975150" spans="63:63" x14ac:dyDescent="0.25">
      <c r="BK975150" s="2315"/>
    </row>
    <row r="975151" spans="63:63" x14ac:dyDescent="0.25">
      <c r="BK975151" s="2311"/>
    </row>
    <row r="975175" spans="63:63" x14ac:dyDescent="0.25">
      <c r="BK975175" s="2315"/>
    </row>
    <row r="975176" spans="63:63" x14ac:dyDescent="0.25">
      <c r="BK975176" s="2311"/>
    </row>
    <row r="975200" spans="63:63" x14ac:dyDescent="0.25">
      <c r="BK975200" s="2315"/>
    </row>
    <row r="975201" spans="63:63" x14ac:dyDescent="0.25">
      <c r="BK975201" s="2311"/>
    </row>
    <row r="975225" spans="63:63" x14ac:dyDescent="0.25">
      <c r="BK975225" s="2315"/>
    </row>
    <row r="975226" spans="63:63" x14ac:dyDescent="0.25">
      <c r="BK975226" s="2311"/>
    </row>
    <row r="975250" spans="63:63" x14ac:dyDescent="0.25">
      <c r="BK975250" s="2315"/>
    </row>
    <row r="975251" spans="63:63" x14ac:dyDescent="0.25">
      <c r="BK975251" s="2311"/>
    </row>
    <row r="975275" spans="63:63" x14ac:dyDescent="0.25">
      <c r="BK975275" s="2315"/>
    </row>
    <row r="975276" spans="63:63" x14ac:dyDescent="0.25">
      <c r="BK975276" s="2311"/>
    </row>
    <row r="975300" spans="63:63" x14ac:dyDescent="0.25">
      <c r="BK975300" s="2315"/>
    </row>
    <row r="975301" spans="63:63" x14ac:dyDescent="0.25">
      <c r="BK975301" s="2311"/>
    </row>
    <row r="975325" spans="63:63" x14ac:dyDescent="0.25">
      <c r="BK975325" s="2315"/>
    </row>
    <row r="975326" spans="63:63" x14ac:dyDescent="0.25">
      <c r="BK975326" s="2311"/>
    </row>
    <row r="975350" spans="63:63" x14ac:dyDescent="0.25">
      <c r="BK975350" s="2315"/>
    </row>
    <row r="975351" spans="63:63" x14ac:dyDescent="0.25">
      <c r="BK975351" s="2311"/>
    </row>
    <row r="975375" spans="63:63" x14ac:dyDescent="0.25">
      <c r="BK975375" s="2315"/>
    </row>
    <row r="975376" spans="63:63" x14ac:dyDescent="0.25">
      <c r="BK975376" s="2311"/>
    </row>
    <row r="975400" spans="63:63" x14ac:dyDescent="0.25">
      <c r="BK975400" s="2315"/>
    </row>
    <row r="975401" spans="63:63" x14ac:dyDescent="0.25">
      <c r="BK975401" s="2311"/>
    </row>
    <row r="975425" spans="63:63" x14ac:dyDescent="0.25">
      <c r="BK975425" s="2315"/>
    </row>
    <row r="975426" spans="63:63" x14ac:dyDescent="0.25">
      <c r="BK975426" s="2311"/>
    </row>
    <row r="975450" spans="63:63" x14ac:dyDescent="0.25">
      <c r="BK975450" s="2315"/>
    </row>
    <row r="975451" spans="63:63" x14ac:dyDescent="0.25">
      <c r="BK975451" s="2311"/>
    </row>
    <row r="975475" spans="63:63" x14ac:dyDescent="0.25">
      <c r="BK975475" s="2315"/>
    </row>
    <row r="975476" spans="63:63" x14ac:dyDescent="0.25">
      <c r="BK975476" s="2311"/>
    </row>
    <row r="975500" spans="63:63" x14ac:dyDescent="0.25">
      <c r="BK975500" s="2315"/>
    </row>
    <row r="975501" spans="63:63" x14ac:dyDescent="0.25">
      <c r="BK975501" s="2311"/>
    </row>
    <row r="975525" spans="63:63" x14ac:dyDescent="0.25">
      <c r="BK975525" s="2315"/>
    </row>
    <row r="975526" spans="63:63" x14ac:dyDescent="0.25">
      <c r="BK975526" s="2311"/>
    </row>
    <row r="975550" spans="63:63" x14ac:dyDescent="0.25">
      <c r="BK975550" s="2315"/>
    </row>
    <row r="975551" spans="63:63" x14ac:dyDescent="0.25">
      <c r="BK975551" s="2311"/>
    </row>
    <row r="975575" spans="63:63" x14ac:dyDescent="0.25">
      <c r="BK975575" s="2315"/>
    </row>
    <row r="975576" spans="63:63" x14ac:dyDescent="0.25">
      <c r="BK975576" s="2311"/>
    </row>
    <row r="975600" spans="63:63" x14ac:dyDescent="0.25">
      <c r="BK975600" s="2315"/>
    </row>
    <row r="975601" spans="63:63" x14ac:dyDescent="0.25">
      <c r="BK975601" s="2311"/>
    </row>
    <row r="975625" spans="63:63" x14ac:dyDescent="0.25">
      <c r="BK975625" s="2315"/>
    </row>
    <row r="975626" spans="63:63" x14ac:dyDescent="0.25">
      <c r="BK975626" s="2311"/>
    </row>
    <row r="975650" spans="63:63" x14ac:dyDescent="0.25">
      <c r="BK975650" s="2315"/>
    </row>
    <row r="975651" spans="63:63" x14ac:dyDescent="0.25">
      <c r="BK975651" s="2311"/>
    </row>
    <row r="975675" spans="63:63" x14ac:dyDescent="0.25">
      <c r="BK975675" s="2315"/>
    </row>
    <row r="975676" spans="63:63" x14ac:dyDescent="0.25">
      <c r="BK975676" s="2311"/>
    </row>
    <row r="975700" spans="63:63" x14ac:dyDescent="0.25">
      <c r="BK975700" s="2315"/>
    </row>
    <row r="975701" spans="63:63" x14ac:dyDescent="0.25">
      <c r="BK975701" s="2311"/>
    </row>
    <row r="975725" spans="63:63" x14ac:dyDescent="0.25">
      <c r="BK975725" s="2315"/>
    </row>
    <row r="975726" spans="63:63" x14ac:dyDescent="0.25">
      <c r="BK975726" s="2311"/>
    </row>
    <row r="975750" spans="63:63" x14ac:dyDescent="0.25">
      <c r="BK975750" s="2315"/>
    </row>
    <row r="975751" spans="63:63" x14ac:dyDescent="0.25">
      <c r="BK975751" s="2311"/>
    </row>
    <row r="975775" spans="63:63" x14ac:dyDescent="0.25">
      <c r="BK975775" s="2315"/>
    </row>
    <row r="975776" spans="63:63" x14ac:dyDescent="0.25">
      <c r="BK975776" s="2311"/>
    </row>
    <row r="975800" spans="63:63" x14ac:dyDescent="0.25">
      <c r="BK975800" s="2315"/>
    </row>
    <row r="975801" spans="63:63" x14ac:dyDescent="0.25">
      <c r="BK975801" s="2311"/>
    </row>
    <row r="975825" spans="63:63" x14ac:dyDescent="0.25">
      <c r="BK975825" s="2315"/>
    </row>
    <row r="975826" spans="63:63" x14ac:dyDescent="0.25">
      <c r="BK975826" s="2311"/>
    </row>
    <row r="975850" spans="63:63" x14ac:dyDescent="0.25">
      <c r="BK975850" s="2315"/>
    </row>
    <row r="975851" spans="63:63" x14ac:dyDescent="0.25">
      <c r="BK975851" s="2311"/>
    </row>
    <row r="975875" spans="63:63" x14ac:dyDescent="0.25">
      <c r="BK975875" s="2315"/>
    </row>
    <row r="975876" spans="63:63" x14ac:dyDescent="0.25">
      <c r="BK975876" s="2311"/>
    </row>
    <row r="975900" spans="63:63" x14ac:dyDescent="0.25">
      <c r="BK975900" s="2315"/>
    </row>
    <row r="975901" spans="63:63" x14ac:dyDescent="0.25">
      <c r="BK975901" s="2311"/>
    </row>
    <row r="975925" spans="63:63" x14ac:dyDescent="0.25">
      <c r="BK975925" s="2315"/>
    </row>
    <row r="975926" spans="63:63" x14ac:dyDescent="0.25">
      <c r="BK975926" s="2311"/>
    </row>
    <row r="975950" spans="63:63" x14ac:dyDescent="0.25">
      <c r="BK975950" s="2315"/>
    </row>
    <row r="975951" spans="63:63" x14ac:dyDescent="0.25">
      <c r="BK975951" s="2311"/>
    </row>
    <row r="975975" spans="63:63" x14ac:dyDescent="0.25">
      <c r="BK975975" s="2315"/>
    </row>
    <row r="975976" spans="63:63" x14ac:dyDescent="0.25">
      <c r="BK975976" s="2311"/>
    </row>
    <row r="976000" spans="63:63" x14ac:dyDescent="0.25">
      <c r="BK976000" s="2315"/>
    </row>
    <row r="976001" spans="63:63" x14ac:dyDescent="0.25">
      <c r="BK976001" s="2311"/>
    </row>
    <row r="976025" spans="63:63" x14ac:dyDescent="0.25">
      <c r="BK976025" s="2315"/>
    </row>
    <row r="976026" spans="63:63" x14ac:dyDescent="0.25">
      <c r="BK976026" s="2311"/>
    </row>
    <row r="976050" spans="63:63" x14ac:dyDescent="0.25">
      <c r="BK976050" s="2315"/>
    </row>
    <row r="976051" spans="63:63" x14ac:dyDescent="0.25">
      <c r="BK976051" s="2311"/>
    </row>
    <row r="976075" spans="63:63" x14ac:dyDescent="0.25">
      <c r="BK976075" s="2315"/>
    </row>
    <row r="976076" spans="63:63" x14ac:dyDescent="0.25">
      <c r="BK976076" s="2311"/>
    </row>
    <row r="976100" spans="63:63" x14ac:dyDescent="0.25">
      <c r="BK976100" s="2315"/>
    </row>
    <row r="976101" spans="63:63" x14ac:dyDescent="0.25">
      <c r="BK976101" s="2311"/>
    </row>
    <row r="976125" spans="63:63" x14ac:dyDescent="0.25">
      <c r="BK976125" s="2315"/>
    </row>
    <row r="976126" spans="63:63" x14ac:dyDescent="0.25">
      <c r="BK976126" s="2311"/>
    </row>
    <row r="976150" spans="63:63" x14ac:dyDescent="0.25">
      <c r="BK976150" s="2315"/>
    </row>
    <row r="976151" spans="63:63" x14ac:dyDescent="0.25">
      <c r="BK976151" s="2311"/>
    </row>
    <row r="976175" spans="63:63" x14ac:dyDescent="0.25">
      <c r="BK976175" s="2315"/>
    </row>
    <row r="976176" spans="63:63" x14ac:dyDescent="0.25">
      <c r="BK976176" s="2311"/>
    </row>
    <row r="976200" spans="63:63" x14ac:dyDescent="0.25">
      <c r="BK976200" s="2315"/>
    </row>
    <row r="976201" spans="63:63" x14ac:dyDescent="0.25">
      <c r="BK976201" s="2311"/>
    </row>
    <row r="976225" spans="63:63" x14ac:dyDescent="0.25">
      <c r="BK976225" s="2315"/>
    </row>
    <row r="976226" spans="63:63" x14ac:dyDescent="0.25">
      <c r="BK976226" s="2311"/>
    </row>
    <row r="976250" spans="63:63" x14ac:dyDescent="0.25">
      <c r="BK976250" s="2315"/>
    </row>
    <row r="976251" spans="63:63" x14ac:dyDescent="0.25">
      <c r="BK976251" s="2311"/>
    </row>
    <row r="976275" spans="63:63" x14ac:dyDescent="0.25">
      <c r="BK976275" s="2315"/>
    </row>
    <row r="976276" spans="63:63" x14ac:dyDescent="0.25">
      <c r="BK976276" s="2311"/>
    </row>
    <row r="976300" spans="63:63" x14ac:dyDescent="0.25">
      <c r="BK976300" s="2315"/>
    </row>
    <row r="976301" spans="63:63" x14ac:dyDescent="0.25">
      <c r="BK976301" s="2311"/>
    </row>
    <row r="976325" spans="63:63" x14ac:dyDescent="0.25">
      <c r="BK976325" s="2315"/>
    </row>
    <row r="976326" spans="63:63" x14ac:dyDescent="0.25">
      <c r="BK976326" s="2311"/>
    </row>
    <row r="976350" spans="63:63" x14ac:dyDescent="0.25">
      <c r="BK976350" s="2315"/>
    </row>
    <row r="976351" spans="63:63" x14ac:dyDescent="0.25">
      <c r="BK976351" s="2311"/>
    </row>
    <row r="976375" spans="63:63" x14ac:dyDescent="0.25">
      <c r="BK976375" s="2315"/>
    </row>
    <row r="976376" spans="63:63" x14ac:dyDescent="0.25">
      <c r="BK976376" s="2311"/>
    </row>
    <row r="976400" spans="63:63" x14ac:dyDescent="0.25">
      <c r="BK976400" s="2315"/>
    </row>
    <row r="976401" spans="63:63" x14ac:dyDescent="0.25">
      <c r="BK976401" s="2311"/>
    </row>
    <row r="976425" spans="63:63" x14ac:dyDescent="0.25">
      <c r="BK976425" s="2315"/>
    </row>
    <row r="976426" spans="63:63" x14ac:dyDescent="0.25">
      <c r="BK976426" s="2311"/>
    </row>
    <row r="976450" spans="63:63" x14ac:dyDescent="0.25">
      <c r="BK976450" s="2315"/>
    </row>
    <row r="976451" spans="63:63" x14ac:dyDescent="0.25">
      <c r="BK976451" s="2311"/>
    </row>
    <row r="976475" spans="63:63" x14ac:dyDescent="0.25">
      <c r="BK976475" s="2315"/>
    </row>
    <row r="976476" spans="63:63" x14ac:dyDescent="0.25">
      <c r="BK976476" s="2311"/>
    </row>
    <row r="976500" spans="63:63" x14ac:dyDescent="0.25">
      <c r="BK976500" s="2315"/>
    </row>
    <row r="976501" spans="63:63" x14ac:dyDescent="0.25">
      <c r="BK976501" s="2311"/>
    </row>
    <row r="976525" spans="63:63" x14ac:dyDescent="0.25">
      <c r="BK976525" s="2315"/>
    </row>
    <row r="976526" spans="63:63" x14ac:dyDescent="0.25">
      <c r="BK976526" s="2311"/>
    </row>
    <row r="976550" spans="63:63" x14ac:dyDescent="0.25">
      <c r="BK976550" s="2315"/>
    </row>
    <row r="976551" spans="63:63" x14ac:dyDescent="0.25">
      <c r="BK976551" s="2311"/>
    </row>
    <row r="976575" spans="63:63" x14ac:dyDescent="0.25">
      <c r="BK976575" s="2315"/>
    </row>
    <row r="976576" spans="63:63" x14ac:dyDescent="0.25">
      <c r="BK976576" s="2311"/>
    </row>
    <row r="976600" spans="63:63" x14ac:dyDescent="0.25">
      <c r="BK976600" s="2315"/>
    </row>
    <row r="976601" spans="63:63" x14ac:dyDescent="0.25">
      <c r="BK976601" s="2311"/>
    </row>
    <row r="976625" spans="63:63" x14ac:dyDescent="0.25">
      <c r="BK976625" s="2315"/>
    </row>
    <row r="976626" spans="63:63" x14ac:dyDescent="0.25">
      <c r="BK976626" s="2311"/>
    </row>
    <row r="976650" spans="63:63" x14ac:dyDescent="0.25">
      <c r="BK976650" s="2315"/>
    </row>
    <row r="976651" spans="63:63" x14ac:dyDescent="0.25">
      <c r="BK976651" s="2311"/>
    </row>
    <row r="976675" spans="63:63" x14ac:dyDescent="0.25">
      <c r="BK976675" s="2315"/>
    </row>
    <row r="976676" spans="63:63" x14ac:dyDescent="0.25">
      <c r="BK976676" s="2311"/>
    </row>
    <row r="976700" spans="63:63" x14ac:dyDescent="0.25">
      <c r="BK976700" s="2315"/>
    </row>
    <row r="976701" spans="63:63" x14ac:dyDescent="0.25">
      <c r="BK976701" s="2311"/>
    </row>
    <row r="976725" spans="63:63" x14ac:dyDescent="0.25">
      <c r="BK976725" s="2315"/>
    </row>
    <row r="976726" spans="63:63" x14ac:dyDescent="0.25">
      <c r="BK976726" s="2311"/>
    </row>
    <row r="976750" spans="63:63" x14ac:dyDescent="0.25">
      <c r="BK976750" s="2315"/>
    </row>
    <row r="976751" spans="63:63" x14ac:dyDescent="0.25">
      <c r="BK976751" s="2311"/>
    </row>
    <row r="976775" spans="63:63" x14ac:dyDescent="0.25">
      <c r="BK976775" s="2315"/>
    </row>
    <row r="976776" spans="63:63" x14ac:dyDescent="0.25">
      <c r="BK976776" s="2311"/>
    </row>
    <row r="976800" spans="63:63" x14ac:dyDescent="0.25">
      <c r="BK976800" s="2315"/>
    </row>
    <row r="976801" spans="63:63" x14ac:dyDescent="0.25">
      <c r="BK976801" s="2311"/>
    </row>
    <row r="976825" spans="63:63" x14ac:dyDescent="0.25">
      <c r="BK976825" s="2315"/>
    </row>
    <row r="976826" spans="63:63" x14ac:dyDescent="0.25">
      <c r="BK976826" s="2311"/>
    </row>
    <row r="976850" spans="63:63" x14ac:dyDescent="0.25">
      <c r="BK976850" s="2315"/>
    </row>
    <row r="976851" spans="63:63" x14ac:dyDescent="0.25">
      <c r="BK976851" s="2311"/>
    </row>
    <row r="976875" spans="63:63" x14ac:dyDescent="0.25">
      <c r="BK976875" s="2315"/>
    </row>
    <row r="976876" spans="63:63" x14ac:dyDescent="0.25">
      <c r="BK976876" s="2311"/>
    </row>
    <row r="976900" spans="63:63" x14ac:dyDescent="0.25">
      <c r="BK976900" s="2315"/>
    </row>
    <row r="976901" spans="63:63" x14ac:dyDescent="0.25">
      <c r="BK976901" s="2311"/>
    </row>
    <row r="976925" spans="63:63" x14ac:dyDescent="0.25">
      <c r="BK976925" s="2315"/>
    </row>
    <row r="976926" spans="63:63" x14ac:dyDescent="0.25">
      <c r="BK976926" s="2311"/>
    </row>
    <row r="976950" spans="63:63" x14ac:dyDescent="0.25">
      <c r="BK976950" s="2315"/>
    </row>
    <row r="976951" spans="63:63" x14ac:dyDescent="0.25">
      <c r="BK976951" s="2311"/>
    </row>
    <row r="976975" spans="63:63" x14ac:dyDescent="0.25">
      <c r="BK976975" s="2315"/>
    </row>
    <row r="976976" spans="63:63" x14ac:dyDescent="0.25">
      <c r="BK976976" s="2311"/>
    </row>
    <row r="977000" spans="63:63" x14ac:dyDescent="0.25">
      <c r="BK977000" s="2315"/>
    </row>
    <row r="977001" spans="63:63" x14ac:dyDescent="0.25">
      <c r="BK977001" s="2311"/>
    </row>
    <row r="977025" spans="63:63" x14ac:dyDescent="0.25">
      <c r="BK977025" s="2315"/>
    </row>
    <row r="977026" spans="63:63" x14ac:dyDescent="0.25">
      <c r="BK977026" s="2311"/>
    </row>
    <row r="977050" spans="63:63" x14ac:dyDescent="0.25">
      <c r="BK977050" s="2315"/>
    </row>
    <row r="977051" spans="63:63" x14ac:dyDescent="0.25">
      <c r="BK977051" s="2311"/>
    </row>
    <row r="977075" spans="63:63" x14ac:dyDescent="0.25">
      <c r="BK977075" s="2315"/>
    </row>
    <row r="977076" spans="63:63" x14ac:dyDescent="0.25">
      <c r="BK977076" s="2311"/>
    </row>
    <row r="977100" spans="63:63" x14ac:dyDescent="0.25">
      <c r="BK977100" s="2315"/>
    </row>
    <row r="977101" spans="63:63" x14ac:dyDescent="0.25">
      <c r="BK977101" s="2311"/>
    </row>
    <row r="977125" spans="63:63" x14ac:dyDescent="0.25">
      <c r="BK977125" s="2315"/>
    </row>
    <row r="977126" spans="63:63" x14ac:dyDescent="0.25">
      <c r="BK977126" s="2311"/>
    </row>
    <row r="977150" spans="63:63" x14ac:dyDescent="0.25">
      <c r="BK977150" s="2315"/>
    </row>
    <row r="977151" spans="63:63" x14ac:dyDescent="0.25">
      <c r="BK977151" s="2311"/>
    </row>
    <row r="977175" spans="63:63" x14ac:dyDescent="0.25">
      <c r="BK977175" s="2315"/>
    </row>
    <row r="977176" spans="63:63" x14ac:dyDescent="0.25">
      <c r="BK977176" s="2311"/>
    </row>
    <row r="977200" spans="63:63" x14ac:dyDescent="0.25">
      <c r="BK977200" s="2315"/>
    </row>
    <row r="977201" spans="63:63" x14ac:dyDescent="0.25">
      <c r="BK977201" s="2311"/>
    </row>
    <row r="977225" spans="63:63" x14ac:dyDescent="0.25">
      <c r="BK977225" s="2315"/>
    </row>
    <row r="977226" spans="63:63" x14ac:dyDescent="0.25">
      <c r="BK977226" s="2311"/>
    </row>
    <row r="977250" spans="63:63" x14ac:dyDescent="0.25">
      <c r="BK977250" s="2315"/>
    </row>
    <row r="977251" spans="63:63" x14ac:dyDescent="0.25">
      <c r="BK977251" s="2311"/>
    </row>
    <row r="977275" spans="63:63" x14ac:dyDescent="0.25">
      <c r="BK977275" s="2315"/>
    </row>
    <row r="977276" spans="63:63" x14ac:dyDescent="0.25">
      <c r="BK977276" s="2311"/>
    </row>
    <row r="977300" spans="63:63" x14ac:dyDescent="0.25">
      <c r="BK977300" s="2315"/>
    </row>
    <row r="977301" spans="63:63" x14ac:dyDescent="0.25">
      <c r="BK977301" s="2311"/>
    </row>
    <row r="977325" spans="63:63" x14ac:dyDescent="0.25">
      <c r="BK977325" s="2315"/>
    </row>
    <row r="977326" spans="63:63" x14ac:dyDescent="0.25">
      <c r="BK977326" s="2311"/>
    </row>
    <row r="977350" spans="63:63" x14ac:dyDescent="0.25">
      <c r="BK977350" s="2315"/>
    </row>
    <row r="977351" spans="63:63" x14ac:dyDescent="0.25">
      <c r="BK977351" s="2311"/>
    </row>
    <row r="977375" spans="63:63" x14ac:dyDescent="0.25">
      <c r="BK977375" s="2315"/>
    </row>
    <row r="977376" spans="63:63" x14ac:dyDescent="0.25">
      <c r="BK977376" s="2311"/>
    </row>
    <row r="977400" spans="63:63" x14ac:dyDescent="0.25">
      <c r="BK977400" s="2315"/>
    </row>
    <row r="977401" spans="63:63" x14ac:dyDescent="0.25">
      <c r="BK977401" s="2311"/>
    </row>
    <row r="977425" spans="63:63" x14ac:dyDescent="0.25">
      <c r="BK977425" s="2315"/>
    </row>
    <row r="977426" spans="63:63" x14ac:dyDescent="0.25">
      <c r="BK977426" s="2311"/>
    </row>
    <row r="977450" spans="63:63" x14ac:dyDescent="0.25">
      <c r="BK977450" s="2315"/>
    </row>
    <row r="977451" spans="63:63" x14ac:dyDescent="0.25">
      <c r="BK977451" s="2311"/>
    </row>
    <row r="977475" spans="63:63" x14ac:dyDescent="0.25">
      <c r="BK977475" s="2315"/>
    </row>
    <row r="977476" spans="63:63" x14ac:dyDescent="0.25">
      <c r="BK977476" s="2311"/>
    </row>
    <row r="977500" spans="63:63" x14ac:dyDescent="0.25">
      <c r="BK977500" s="2315"/>
    </row>
    <row r="977501" spans="63:63" x14ac:dyDescent="0.25">
      <c r="BK977501" s="2311"/>
    </row>
    <row r="977525" spans="63:63" x14ac:dyDescent="0.25">
      <c r="BK977525" s="2315"/>
    </row>
    <row r="977526" spans="63:63" x14ac:dyDescent="0.25">
      <c r="BK977526" s="2311"/>
    </row>
    <row r="977550" spans="63:63" x14ac:dyDescent="0.25">
      <c r="BK977550" s="2315"/>
    </row>
    <row r="977551" spans="63:63" x14ac:dyDescent="0.25">
      <c r="BK977551" s="2311"/>
    </row>
    <row r="977575" spans="63:63" x14ac:dyDescent="0.25">
      <c r="BK977575" s="2315"/>
    </row>
    <row r="977576" spans="63:63" x14ac:dyDescent="0.25">
      <c r="BK977576" s="2311"/>
    </row>
    <row r="977600" spans="63:63" x14ac:dyDescent="0.25">
      <c r="BK977600" s="2315"/>
    </row>
    <row r="977601" spans="63:63" x14ac:dyDescent="0.25">
      <c r="BK977601" s="2311"/>
    </row>
    <row r="977625" spans="63:63" x14ac:dyDescent="0.25">
      <c r="BK977625" s="2315"/>
    </row>
    <row r="977626" spans="63:63" x14ac:dyDescent="0.25">
      <c r="BK977626" s="2311"/>
    </row>
    <row r="977650" spans="63:63" x14ac:dyDescent="0.25">
      <c r="BK977650" s="2315"/>
    </row>
    <row r="977651" spans="63:63" x14ac:dyDescent="0.25">
      <c r="BK977651" s="2311"/>
    </row>
    <row r="977675" spans="63:63" x14ac:dyDescent="0.25">
      <c r="BK977675" s="2315"/>
    </row>
    <row r="977676" spans="63:63" x14ac:dyDescent="0.25">
      <c r="BK977676" s="2311"/>
    </row>
    <row r="977700" spans="63:63" x14ac:dyDescent="0.25">
      <c r="BK977700" s="2315"/>
    </row>
    <row r="977701" spans="63:63" x14ac:dyDescent="0.25">
      <c r="BK977701" s="2311"/>
    </row>
    <row r="977725" spans="63:63" x14ac:dyDescent="0.25">
      <c r="BK977725" s="2315"/>
    </row>
    <row r="977726" spans="63:63" x14ac:dyDescent="0.25">
      <c r="BK977726" s="2311"/>
    </row>
    <row r="977750" spans="63:63" x14ac:dyDescent="0.25">
      <c r="BK977750" s="2315"/>
    </row>
    <row r="977751" spans="63:63" x14ac:dyDescent="0.25">
      <c r="BK977751" s="2311"/>
    </row>
    <row r="977775" spans="63:63" x14ac:dyDescent="0.25">
      <c r="BK977775" s="2315"/>
    </row>
    <row r="977776" spans="63:63" x14ac:dyDescent="0.25">
      <c r="BK977776" s="2311"/>
    </row>
    <row r="977800" spans="63:63" x14ac:dyDescent="0.25">
      <c r="BK977800" s="2315"/>
    </row>
    <row r="977801" spans="63:63" x14ac:dyDescent="0.25">
      <c r="BK977801" s="2311"/>
    </row>
    <row r="977825" spans="63:63" x14ac:dyDescent="0.25">
      <c r="BK977825" s="2315"/>
    </row>
    <row r="977826" spans="63:63" x14ac:dyDescent="0.25">
      <c r="BK977826" s="2311"/>
    </row>
    <row r="977850" spans="63:63" x14ac:dyDescent="0.25">
      <c r="BK977850" s="2315"/>
    </row>
    <row r="977851" spans="63:63" x14ac:dyDescent="0.25">
      <c r="BK977851" s="2311"/>
    </row>
    <row r="977875" spans="63:63" x14ac:dyDescent="0.25">
      <c r="BK977875" s="2315"/>
    </row>
    <row r="977876" spans="63:63" x14ac:dyDescent="0.25">
      <c r="BK977876" s="2311"/>
    </row>
    <row r="977900" spans="63:63" x14ac:dyDescent="0.25">
      <c r="BK977900" s="2315"/>
    </row>
    <row r="977901" spans="63:63" x14ac:dyDescent="0.25">
      <c r="BK977901" s="2311"/>
    </row>
    <row r="977925" spans="63:63" x14ac:dyDescent="0.25">
      <c r="BK977925" s="2315"/>
    </row>
    <row r="977926" spans="63:63" x14ac:dyDescent="0.25">
      <c r="BK977926" s="2311"/>
    </row>
    <row r="977950" spans="63:63" x14ac:dyDescent="0.25">
      <c r="BK977950" s="2315"/>
    </row>
    <row r="977951" spans="63:63" x14ac:dyDescent="0.25">
      <c r="BK977951" s="2311"/>
    </row>
    <row r="977975" spans="63:63" x14ac:dyDescent="0.25">
      <c r="BK977975" s="2315"/>
    </row>
    <row r="977976" spans="63:63" x14ac:dyDescent="0.25">
      <c r="BK977976" s="2311"/>
    </row>
    <row r="978000" spans="63:63" x14ac:dyDescent="0.25">
      <c r="BK978000" s="2315"/>
    </row>
    <row r="978001" spans="63:63" x14ac:dyDescent="0.25">
      <c r="BK978001" s="2311"/>
    </row>
    <row r="978025" spans="63:63" x14ac:dyDescent="0.25">
      <c r="BK978025" s="2315"/>
    </row>
    <row r="978026" spans="63:63" x14ac:dyDescent="0.25">
      <c r="BK978026" s="2311"/>
    </row>
    <row r="978050" spans="63:63" x14ac:dyDescent="0.25">
      <c r="BK978050" s="2315"/>
    </row>
    <row r="978051" spans="63:63" x14ac:dyDescent="0.25">
      <c r="BK978051" s="2311"/>
    </row>
    <row r="978075" spans="63:63" x14ac:dyDescent="0.25">
      <c r="BK978075" s="2315"/>
    </row>
    <row r="978076" spans="63:63" x14ac:dyDescent="0.25">
      <c r="BK978076" s="2311"/>
    </row>
    <row r="978100" spans="63:63" x14ac:dyDescent="0.25">
      <c r="BK978100" s="2315"/>
    </row>
    <row r="978101" spans="63:63" x14ac:dyDescent="0.25">
      <c r="BK978101" s="2311"/>
    </row>
    <row r="978125" spans="63:63" x14ac:dyDescent="0.25">
      <c r="BK978125" s="2315"/>
    </row>
    <row r="978126" spans="63:63" x14ac:dyDescent="0.25">
      <c r="BK978126" s="2311"/>
    </row>
    <row r="978150" spans="63:63" x14ac:dyDescent="0.25">
      <c r="BK978150" s="2315"/>
    </row>
    <row r="978151" spans="63:63" x14ac:dyDescent="0.25">
      <c r="BK978151" s="2311"/>
    </row>
    <row r="978175" spans="63:63" x14ac:dyDescent="0.25">
      <c r="BK978175" s="2315"/>
    </row>
    <row r="978176" spans="63:63" x14ac:dyDescent="0.25">
      <c r="BK978176" s="2311"/>
    </row>
    <row r="978200" spans="63:63" x14ac:dyDescent="0.25">
      <c r="BK978200" s="2315"/>
    </row>
    <row r="978201" spans="63:63" x14ac:dyDescent="0.25">
      <c r="BK978201" s="2311"/>
    </row>
    <row r="978225" spans="63:63" x14ac:dyDescent="0.25">
      <c r="BK978225" s="2315"/>
    </row>
    <row r="978226" spans="63:63" x14ac:dyDescent="0.25">
      <c r="BK978226" s="2311"/>
    </row>
    <row r="978250" spans="63:63" x14ac:dyDescent="0.25">
      <c r="BK978250" s="2315"/>
    </row>
    <row r="978251" spans="63:63" x14ac:dyDescent="0.25">
      <c r="BK978251" s="2311"/>
    </row>
    <row r="978275" spans="63:63" x14ac:dyDescent="0.25">
      <c r="BK978275" s="2315"/>
    </row>
    <row r="978276" spans="63:63" x14ac:dyDescent="0.25">
      <c r="BK978276" s="2311"/>
    </row>
    <row r="978300" spans="63:63" x14ac:dyDescent="0.25">
      <c r="BK978300" s="2315"/>
    </row>
    <row r="978301" spans="63:63" x14ac:dyDescent="0.25">
      <c r="BK978301" s="2311"/>
    </row>
    <row r="978325" spans="63:63" x14ac:dyDescent="0.25">
      <c r="BK978325" s="2315"/>
    </row>
    <row r="978326" spans="63:63" x14ac:dyDescent="0.25">
      <c r="BK978326" s="2311"/>
    </row>
    <row r="978350" spans="63:63" x14ac:dyDescent="0.25">
      <c r="BK978350" s="2315"/>
    </row>
    <row r="978351" spans="63:63" x14ac:dyDescent="0.25">
      <c r="BK978351" s="2311"/>
    </row>
    <row r="978375" spans="63:63" x14ac:dyDescent="0.25">
      <c r="BK978375" s="2315"/>
    </row>
    <row r="978376" spans="63:63" x14ac:dyDescent="0.25">
      <c r="BK978376" s="2311"/>
    </row>
    <row r="978400" spans="63:63" x14ac:dyDescent="0.25">
      <c r="BK978400" s="2315"/>
    </row>
    <row r="978401" spans="63:63" x14ac:dyDescent="0.25">
      <c r="BK978401" s="2311"/>
    </row>
    <row r="978425" spans="63:63" x14ac:dyDescent="0.25">
      <c r="BK978425" s="2315"/>
    </row>
    <row r="978426" spans="63:63" x14ac:dyDescent="0.25">
      <c r="BK978426" s="2311"/>
    </row>
    <row r="978450" spans="63:63" x14ac:dyDescent="0.25">
      <c r="BK978450" s="2315"/>
    </row>
    <row r="978451" spans="63:63" x14ac:dyDescent="0.25">
      <c r="BK978451" s="2311"/>
    </row>
    <row r="978475" spans="63:63" x14ac:dyDescent="0.25">
      <c r="BK978475" s="2315"/>
    </row>
    <row r="978476" spans="63:63" x14ac:dyDescent="0.25">
      <c r="BK978476" s="2311"/>
    </row>
    <row r="978500" spans="63:63" x14ac:dyDescent="0.25">
      <c r="BK978500" s="2315"/>
    </row>
    <row r="978501" spans="63:63" x14ac:dyDescent="0.25">
      <c r="BK978501" s="2311"/>
    </row>
    <row r="978525" spans="63:63" x14ac:dyDescent="0.25">
      <c r="BK978525" s="2315"/>
    </row>
    <row r="978526" spans="63:63" x14ac:dyDescent="0.25">
      <c r="BK978526" s="2311"/>
    </row>
    <row r="978550" spans="63:63" x14ac:dyDescent="0.25">
      <c r="BK978550" s="2315"/>
    </row>
    <row r="978551" spans="63:63" x14ac:dyDescent="0.25">
      <c r="BK978551" s="2311"/>
    </row>
    <row r="978575" spans="63:63" x14ac:dyDescent="0.25">
      <c r="BK978575" s="2315"/>
    </row>
    <row r="978576" spans="63:63" x14ac:dyDescent="0.25">
      <c r="BK978576" s="2311"/>
    </row>
    <row r="978600" spans="63:63" x14ac:dyDescent="0.25">
      <c r="BK978600" s="2315"/>
    </row>
    <row r="978601" spans="63:63" x14ac:dyDescent="0.25">
      <c r="BK978601" s="2311"/>
    </row>
    <row r="978625" spans="63:63" x14ac:dyDescent="0.25">
      <c r="BK978625" s="2315"/>
    </row>
    <row r="978626" spans="63:63" x14ac:dyDescent="0.25">
      <c r="BK978626" s="2311"/>
    </row>
    <row r="978650" spans="63:63" x14ac:dyDescent="0.25">
      <c r="BK978650" s="2315"/>
    </row>
    <row r="978651" spans="63:63" x14ac:dyDescent="0.25">
      <c r="BK978651" s="2311"/>
    </row>
    <row r="978675" spans="63:63" x14ac:dyDescent="0.25">
      <c r="BK978675" s="2315"/>
    </row>
    <row r="978676" spans="63:63" x14ac:dyDescent="0.25">
      <c r="BK978676" s="2311"/>
    </row>
    <row r="978700" spans="63:63" x14ac:dyDescent="0.25">
      <c r="BK978700" s="2315"/>
    </row>
    <row r="978701" spans="63:63" x14ac:dyDescent="0.25">
      <c r="BK978701" s="2311"/>
    </row>
    <row r="978725" spans="63:63" x14ac:dyDescent="0.25">
      <c r="BK978725" s="2315"/>
    </row>
    <row r="978726" spans="63:63" x14ac:dyDescent="0.25">
      <c r="BK978726" s="2311"/>
    </row>
    <row r="978750" spans="63:63" x14ac:dyDescent="0.25">
      <c r="BK978750" s="2315"/>
    </row>
    <row r="978751" spans="63:63" x14ac:dyDescent="0.25">
      <c r="BK978751" s="2311"/>
    </row>
    <row r="978775" spans="63:63" x14ac:dyDescent="0.25">
      <c r="BK978775" s="2315"/>
    </row>
    <row r="978776" spans="63:63" x14ac:dyDescent="0.25">
      <c r="BK978776" s="2311"/>
    </row>
    <row r="978800" spans="63:63" x14ac:dyDescent="0.25">
      <c r="BK978800" s="2315"/>
    </row>
    <row r="978801" spans="63:63" x14ac:dyDescent="0.25">
      <c r="BK978801" s="2311"/>
    </row>
    <row r="978825" spans="63:63" x14ac:dyDescent="0.25">
      <c r="BK978825" s="2315"/>
    </row>
    <row r="978826" spans="63:63" x14ac:dyDescent="0.25">
      <c r="BK978826" s="2311"/>
    </row>
    <row r="978850" spans="63:63" x14ac:dyDescent="0.25">
      <c r="BK978850" s="2315"/>
    </row>
    <row r="978851" spans="63:63" x14ac:dyDescent="0.25">
      <c r="BK978851" s="2311"/>
    </row>
    <row r="978875" spans="63:63" x14ac:dyDescent="0.25">
      <c r="BK978875" s="2315"/>
    </row>
    <row r="978876" spans="63:63" x14ac:dyDescent="0.25">
      <c r="BK978876" s="2311"/>
    </row>
    <row r="978900" spans="63:63" x14ac:dyDescent="0.25">
      <c r="BK978900" s="2315"/>
    </row>
    <row r="978901" spans="63:63" x14ac:dyDescent="0.25">
      <c r="BK978901" s="2311"/>
    </row>
    <row r="978925" spans="63:63" x14ac:dyDescent="0.25">
      <c r="BK978925" s="2315"/>
    </row>
    <row r="978926" spans="63:63" x14ac:dyDescent="0.25">
      <c r="BK978926" s="2311"/>
    </row>
    <row r="978950" spans="63:63" x14ac:dyDescent="0.25">
      <c r="BK978950" s="2315"/>
    </row>
    <row r="978951" spans="63:63" x14ac:dyDescent="0.25">
      <c r="BK978951" s="2311"/>
    </row>
    <row r="978975" spans="63:63" x14ac:dyDescent="0.25">
      <c r="BK978975" s="2315"/>
    </row>
    <row r="978976" spans="63:63" x14ac:dyDescent="0.25">
      <c r="BK978976" s="2311"/>
    </row>
    <row r="979000" spans="63:63" x14ac:dyDescent="0.25">
      <c r="BK979000" s="2315"/>
    </row>
    <row r="979001" spans="63:63" x14ac:dyDescent="0.25">
      <c r="BK979001" s="2311"/>
    </row>
    <row r="979025" spans="63:63" x14ac:dyDescent="0.25">
      <c r="BK979025" s="2315"/>
    </row>
    <row r="979026" spans="63:63" x14ac:dyDescent="0.25">
      <c r="BK979026" s="2311"/>
    </row>
    <row r="979050" spans="63:63" x14ac:dyDescent="0.25">
      <c r="BK979050" s="2315"/>
    </row>
    <row r="979051" spans="63:63" x14ac:dyDescent="0.25">
      <c r="BK979051" s="2311"/>
    </row>
    <row r="979075" spans="63:63" x14ac:dyDescent="0.25">
      <c r="BK979075" s="2315"/>
    </row>
    <row r="979076" spans="63:63" x14ac:dyDescent="0.25">
      <c r="BK979076" s="2311"/>
    </row>
    <row r="979100" spans="63:63" x14ac:dyDescent="0.25">
      <c r="BK979100" s="2315"/>
    </row>
    <row r="979101" spans="63:63" x14ac:dyDescent="0.25">
      <c r="BK979101" s="2311"/>
    </row>
    <row r="979125" spans="63:63" x14ac:dyDescent="0.25">
      <c r="BK979125" s="2315"/>
    </row>
    <row r="979126" spans="63:63" x14ac:dyDescent="0.25">
      <c r="BK979126" s="2311"/>
    </row>
    <row r="979150" spans="63:63" x14ac:dyDescent="0.25">
      <c r="BK979150" s="2315"/>
    </row>
    <row r="979151" spans="63:63" x14ac:dyDescent="0.25">
      <c r="BK979151" s="2311"/>
    </row>
    <row r="979175" spans="63:63" x14ac:dyDescent="0.25">
      <c r="BK979175" s="2315"/>
    </row>
    <row r="979176" spans="63:63" x14ac:dyDescent="0.25">
      <c r="BK979176" s="2311"/>
    </row>
    <row r="979200" spans="63:63" x14ac:dyDescent="0.25">
      <c r="BK979200" s="2315"/>
    </row>
    <row r="979201" spans="63:63" x14ac:dyDescent="0.25">
      <c r="BK979201" s="2311"/>
    </row>
    <row r="979225" spans="63:63" x14ac:dyDescent="0.25">
      <c r="BK979225" s="2315"/>
    </row>
    <row r="979226" spans="63:63" x14ac:dyDescent="0.25">
      <c r="BK979226" s="2311"/>
    </row>
    <row r="979250" spans="63:63" x14ac:dyDescent="0.25">
      <c r="BK979250" s="2315"/>
    </row>
    <row r="979251" spans="63:63" x14ac:dyDescent="0.25">
      <c r="BK979251" s="2311"/>
    </row>
    <row r="979275" spans="63:63" x14ac:dyDescent="0.25">
      <c r="BK979275" s="2315"/>
    </row>
    <row r="979276" spans="63:63" x14ac:dyDescent="0.25">
      <c r="BK979276" s="2311"/>
    </row>
    <row r="979300" spans="63:63" x14ac:dyDescent="0.25">
      <c r="BK979300" s="2315"/>
    </row>
    <row r="979301" spans="63:63" x14ac:dyDescent="0.25">
      <c r="BK979301" s="2311"/>
    </row>
    <row r="979325" spans="63:63" x14ac:dyDescent="0.25">
      <c r="BK979325" s="2315"/>
    </row>
    <row r="979326" spans="63:63" x14ac:dyDescent="0.25">
      <c r="BK979326" s="2311"/>
    </row>
    <row r="979350" spans="63:63" x14ac:dyDescent="0.25">
      <c r="BK979350" s="2315"/>
    </row>
    <row r="979351" spans="63:63" x14ac:dyDescent="0.25">
      <c r="BK979351" s="2311"/>
    </row>
    <row r="979375" spans="63:63" x14ac:dyDescent="0.25">
      <c r="BK979375" s="2315"/>
    </row>
    <row r="979376" spans="63:63" x14ac:dyDescent="0.25">
      <c r="BK979376" s="2311"/>
    </row>
    <row r="979400" spans="63:63" x14ac:dyDescent="0.25">
      <c r="BK979400" s="2315"/>
    </row>
    <row r="979401" spans="63:63" x14ac:dyDescent="0.25">
      <c r="BK979401" s="2311"/>
    </row>
    <row r="979425" spans="63:63" x14ac:dyDescent="0.25">
      <c r="BK979425" s="2315"/>
    </row>
    <row r="979426" spans="63:63" x14ac:dyDescent="0.25">
      <c r="BK979426" s="2311"/>
    </row>
    <row r="979450" spans="63:63" x14ac:dyDescent="0.25">
      <c r="BK979450" s="2315"/>
    </row>
    <row r="979451" spans="63:63" x14ac:dyDescent="0.25">
      <c r="BK979451" s="2311"/>
    </row>
    <row r="979475" spans="63:63" x14ac:dyDescent="0.25">
      <c r="BK979475" s="2315"/>
    </row>
    <row r="979476" spans="63:63" x14ac:dyDescent="0.25">
      <c r="BK979476" s="2311"/>
    </row>
    <row r="979500" spans="63:63" x14ac:dyDescent="0.25">
      <c r="BK979500" s="2315"/>
    </row>
    <row r="979501" spans="63:63" x14ac:dyDescent="0.25">
      <c r="BK979501" s="2311"/>
    </row>
    <row r="979525" spans="63:63" x14ac:dyDescent="0.25">
      <c r="BK979525" s="2315"/>
    </row>
    <row r="979526" spans="63:63" x14ac:dyDescent="0.25">
      <c r="BK979526" s="2311"/>
    </row>
    <row r="979550" spans="63:63" x14ac:dyDescent="0.25">
      <c r="BK979550" s="2315"/>
    </row>
    <row r="979551" spans="63:63" x14ac:dyDescent="0.25">
      <c r="BK979551" s="2311"/>
    </row>
    <row r="979575" spans="63:63" x14ac:dyDescent="0.25">
      <c r="BK979575" s="2315"/>
    </row>
    <row r="979576" spans="63:63" x14ac:dyDescent="0.25">
      <c r="BK979576" s="2311"/>
    </row>
    <row r="979600" spans="63:63" x14ac:dyDescent="0.25">
      <c r="BK979600" s="2315"/>
    </row>
    <row r="979601" spans="63:63" x14ac:dyDescent="0.25">
      <c r="BK979601" s="2311"/>
    </row>
    <row r="979625" spans="63:63" x14ac:dyDescent="0.25">
      <c r="BK979625" s="2315"/>
    </row>
    <row r="979626" spans="63:63" x14ac:dyDescent="0.25">
      <c r="BK979626" s="2311"/>
    </row>
    <row r="979650" spans="63:63" x14ac:dyDescent="0.25">
      <c r="BK979650" s="2315"/>
    </row>
    <row r="979651" spans="63:63" x14ac:dyDescent="0.25">
      <c r="BK979651" s="2311"/>
    </row>
    <row r="979675" spans="63:63" x14ac:dyDescent="0.25">
      <c r="BK979675" s="2315"/>
    </row>
    <row r="979676" spans="63:63" x14ac:dyDescent="0.25">
      <c r="BK979676" s="2311"/>
    </row>
    <row r="979700" spans="63:63" x14ac:dyDescent="0.25">
      <c r="BK979700" s="2315"/>
    </row>
    <row r="979701" spans="63:63" x14ac:dyDescent="0.25">
      <c r="BK979701" s="2311"/>
    </row>
    <row r="979725" spans="63:63" x14ac:dyDescent="0.25">
      <c r="BK979725" s="2315"/>
    </row>
    <row r="979726" spans="63:63" x14ac:dyDescent="0.25">
      <c r="BK979726" s="2311"/>
    </row>
    <row r="979750" spans="63:63" x14ac:dyDescent="0.25">
      <c r="BK979750" s="2315"/>
    </row>
    <row r="979751" spans="63:63" x14ac:dyDescent="0.25">
      <c r="BK979751" s="2311"/>
    </row>
    <row r="979775" spans="63:63" x14ac:dyDescent="0.25">
      <c r="BK979775" s="2315"/>
    </row>
    <row r="979776" spans="63:63" x14ac:dyDescent="0.25">
      <c r="BK979776" s="2311"/>
    </row>
    <row r="979800" spans="63:63" x14ac:dyDescent="0.25">
      <c r="BK979800" s="2315"/>
    </row>
    <row r="979801" spans="63:63" x14ac:dyDescent="0.25">
      <c r="BK979801" s="2311"/>
    </row>
    <row r="979825" spans="63:63" x14ac:dyDescent="0.25">
      <c r="BK979825" s="2315"/>
    </row>
    <row r="979826" spans="63:63" x14ac:dyDescent="0.25">
      <c r="BK979826" s="2311"/>
    </row>
    <row r="979850" spans="63:63" x14ac:dyDescent="0.25">
      <c r="BK979850" s="2315"/>
    </row>
    <row r="979851" spans="63:63" x14ac:dyDescent="0.25">
      <c r="BK979851" s="2311"/>
    </row>
    <row r="979875" spans="63:63" x14ac:dyDescent="0.25">
      <c r="BK979875" s="2315"/>
    </row>
    <row r="979876" spans="63:63" x14ac:dyDescent="0.25">
      <c r="BK979876" s="2311"/>
    </row>
    <row r="979900" spans="63:63" x14ac:dyDescent="0.25">
      <c r="BK979900" s="2315"/>
    </row>
    <row r="979901" spans="63:63" x14ac:dyDescent="0.25">
      <c r="BK979901" s="2311"/>
    </row>
    <row r="979925" spans="63:63" x14ac:dyDescent="0.25">
      <c r="BK979925" s="2315"/>
    </row>
    <row r="979926" spans="63:63" x14ac:dyDescent="0.25">
      <c r="BK979926" s="2311"/>
    </row>
    <row r="979950" spans="63:63" x14ac:dyDescent="0.25">
      <c r="BK979950" s="2315"/>
    </row>
    <row r="979951" spans="63:63" x14ac:dyDescent="0.25">
      <c r="BK979951" s="2311"/>
    </row>
    <row r="979975" spans="63:63" x14ac:dyDescent="0.25">
      <c r="BK979975" s="2315"/>
    </row>
    <row r="979976" spans="63:63" x14ac:dyDescent="0.25">
      <c r="BK979976" s="2311"/>
    </row>
    <row r="980000" spans="63:63" x14ac:dyDescent="0.25">
      <c r="BK980000" s="2315"/>
    </row>
    <row r="980001" spans="63:63" x14ac:dyDescent="0.25">
      <c r="BK980001" s="2311"/>
    </row>
    <row r="980025" spans="63:63" x14ac:dyDescent="0.25">
      <c r="BK980025" s="2315"/>
    </row>
    <row r="980026" spans="63:63" x14ac:dyDescent="0.25">
      <c r="BK980026" s="2311"/>
    </row>
    <row r="980050" spans="63:63" x14ac:dyDescent="0.25">
      <c r="BK980050" s="2315"/>
    </row>
    <row r="980051" spans="63:63" x14ac:dyDescent="0.25">
      <c r="BK980051" s="2311"/>
    </row>
    <row r="980075" spans="63:63" x14ac:dyDescent="0.25">
      <c r="BK980075" s="2315"/>
    </row>
    <row r="980076" spans="63:63" x14ac:dyDescent="0.25">
      <c r="BK980076" s="2311"/>
    </row>
    <row r="980100" spans="63:63" x14ac:dyDescent="0.25">
      <c r="BK980100" s="2315"/>
    </row>
    <row r="980101" spans="63:63" x14ac:dyDescent="0.25">
      <c r="BK980101" s="2311"/>
    </row>
    <row r="980125" spans="63:63" x14ac:dyDescent="0.25">
      <c r="BK980125" s="2315"/>
    </row>
    <row r="980126" spans="63:63" x14ac:dyDescent="0.25">
      <c r="BK980126" s="2311"/>
    </row>
    <row r="980150" spans="63:63" x14ac:dyDescent="0.25">
      <c r="BK980150" s="2315"/>
    </row>
    <row r="980151" spans="63:63" x14ac:dyDescent="0.25">
      <c r="BK980151" s="2311"/>
    </row>
    <row r="980175" spans="63:63" x14ac:dyDescent="0.25">
      <c r="BK980175" s="2315"/>
    </row>
    <row r="980176" spans="63:63" x14ac:dyDescent="0.25">
      <c r="BK980176" s="2311"/>
    </row>
    <row r="980200" spans="63:63" x14ac:dyDescent="0.25">
      <c r="BK980200" s="2315"/>
    </row>
    <row r="980201" spans="63:63" x14ac:dyDescent="0.25">
      <c r="BK980201" s="2311"/>
    </row>
    <row r="980225" spans="63:63" x14ac:dyDescent="0.25">
      <c r="BK980225" s="2315"/>
    </row>
    <row r="980226" spans="63:63" x14ac:dyDescent="0.25">
      <c r="BK980226" s="2311"/>
    </row>
    <row r="980250" spans="63:63" x14ac:dyDescent="0.25">
      <c r="BK980250" s="2315"/>
    </row>
    <row r="980251" spans="63:63" x14ac:dyDescent="0.25">
      <c r="BK980251" s="2311"/>
    </row>
    <row r="980275" spans="63:63" x14ac:dyDescent="0.25">
      <c r="BK980275" s="2315"/>
    </row>
    <row r="980276" spans="63:63" x14ac:dyDescent="0.25">
      <c r="BK980276" s="2311"/>
    </row>
    <row r="980300" spans="63:63" x14ac:dyDescent="0.25">
      <c r="BK980300" s="2315"/>
    </row>
    <row r="980301" spans="63:63" x14ac:dyDescent="0.25">
      <c r="BK980301" s="2311"/>
    </row>
    <row r="980325" spans="63:63" x14ac:dyDescent="0.25">
      <c r="BK980325" s="2315"/>
    </row>
    <row r="980326" spans="63:63" x14ac:dyDescent="0.25">
      <c r="BK980326" s="2311"/>
    </row>
    <row r="980350" spans="63:63" x14ac:dyDescent="0.25">
      <c r="BK980350" s="2315"/>
    </row>
    <row r="980351" spans="63:63" x14ac:dyDescent="0.25">
      <c r="BK980351" s="2311"/>
    </row>
    <row r="980375" spans="63:63" x14ac:dyDescent="0.25">
      <c r="BK980375" s="2315"/>
    </row>
    <row r="980376" spans="63:63" x14ac:dyDescent="0.25">
      <c r="BK980376" s="2311"/>
    </row>
    <row r="980400" spans="63:63" x14ac:dyDescent="0.25">
      <c r="BK980400" s="2315"/>
    </row>
    <row r="980401" spans="63:63" x14ac:dyDescent="0.25">
      <c r="BK980401" s="2311"/>
    </row>
    <row r="980425" spans="63:63" x14ac:dyDescent="0.25">
      <c r="BK980425" s="2315"/>
    </row>
    <row r="980426" spans="63:63" x14ac:dyDescent="0.25">
      <c r="BK980426" s="2311"/>
    </row>
    <row r="980450" spans="63:63" x14ac:dyDescent="0.25">
      <c r="BK980450" s="2315"/>
    </row>
    <row r="980451" spans="63:63" x14ac:dyDescent="0.25">
      <c r="BK980451" s="2311"/>
    </row>
    <row r="980475" spans="63:63" x14ac:dyDescent="0.25">
      <c r="BK980475" s="2315"/>
    </row>
    <row r="980476" spans="63:63" x14ac:dyDescent="0.25">
      <c r="BK980476" s="2311"/>
    </row>
    <row r="980500" spans="63:63" x14ac:dyDescent="0.25">
      <c r="BK980500" s="2315"/>
    </row>
    <row r="980501" spans="63:63" x14ac:dyDescent="0.25">
      <c r="BK980501" s="2311"/>
    </row>
    <row r="980525" spans="63:63" x14ac:dyDescent="0.25">
      <c r="BK980525" s="2315"/>
    </row>
    <row r="980526" spans="63:63" x14ac:dyDescent="0.25">
      <c r="BK980526" s="2311"/>
    </row>
    <row r="980550" spans="63:63" x14ac:dyDescent="0.25">
      <c r="BK980550" s="2315"/>
    </row>
    <row r="980551" spans="63:63" x14ac:dyDescent="0.25">
      <c r="BK980551" s="2311"/>
    </row>
    <row r="980575" spans="63:63" x14ac:dyDescent="0.25">
      <c r="BK980575" s="2315"/>
    </row>
    <row r="980576" spans="63:63" x14ac:dyDescent="0.25">
      <c r="BK980576" s="2311"/>
    </row>
    <row r="980600" spans="63:63" x14ac:dyDescent="0.25">
      <c r="BK980600" s="2315"/>
    </row>
    <row r="980601" spans="63:63" x14ac:dyDescent="0.25">
      <c r="BK980601" s="2311"/>
    </row>
    <row r="980625" spans="63:63" x14ac:dyDescent="0.25">
      <c r="BK980625" s="2315"/>
    </row>
    <row r="980626" spans="63:63" x14ac:dyDescent="0.25">
      <c r="BK980626" s="2311"/>
    </row>
    <row r="980650" spans="63:63" x14ac:dyDescent="0.25">
      <c r="BK980650" s="2315"/>
    </row>
    <row r="980651" spans="63:63" x14ac:dyDescent="0.25">
      <c r="BK980651" s="2311"/>
    </row>
    <row r="980675" spans="63:63" x14ac:dyDescent="0.25">
      <c r="BK980675" s="2315"/>
    </row>
    <row r="980676" spans="63:63" x14ac:dyDescent="0.25">
      <c r="BK980676" s="2311"/>
    </row>
    <row r="980700" spans="63:63" x14ac:dyDescent="0.25">
      <c r="BK980700" s="2315"/>
    </row>
    <row r="980701" spans="63:63" x14ac:dyDescent="0.25">
      <c r="BK980701" s="2311"/>
    </row>
    <row r="980725" spans="63:63" x14ac:dyDescent="0.25">
      <c r="BK980725" s="2315"/>
    </row>
    <row r="980726" spans="63:63" x14ac:dyDescent="0.25">
      <c r="BK980726" s="2311"/>
    </row>
    <row r="980750" spans="63:63" x14ac:dyDescent="0.25">
      <c r="BK980750" s="2315"/>
    </row>
    <row r="980751" spans="63:63" x14ac:dyDescent="0.25">
      <c r="BK980751" s="2311"/>
    </row>
    <row r="980775" spans="63:63" x14ac:dyDescent="0.25">
      <c r="BK980775" s="2315"/>
    </row>
    <row r="980776" spans="63:63" x14ac:dyDescent="0.25">
      <c r="BK980776" s="2311"/>
    </row>
    <row r="980800" spans="63:63" x14ac:dyDescent="0.25">
      <c r="BK980800" s="2315"/>
    </row>
    <row r="980801" spans="63:63" x14ac:dyDescent="0.25">
      <c r="BK980801" s="2311"/>
    </row>
    <row r="980825" spans="63:63" x14ac:dyDescent="0.25">
      <c r="BK980825" s="2315"/>
    </row>
    <row r="980826" spans="63:63" x14ac:dyDescent="0.25">
      <c r="BK980826" s="2311"/>
    </row>
    <row r="980850" spans="63:63" x14ac:dyDescent="0.25">
      <c r="BK980850" s="2315"/>
    </row>
    <row r="980851" spans="63:63" x14ac:dyDescent="0.25">
      <c r="BK980851" s="2311"/>
    </row>
    <row r="980875" spans="63:63" x14ac:dyDescent="0.25">
      <c r="BK980875" s="2315"/>
    </row>
    <row r="980876" spans="63:63" x14ac:dyDescent="0.25">
      <c r="BK980876" s="2311"/>
    </row>
    <row r="980900" spans="63:63" x14ac:dyDescent="0.25">
      <c r="BK980900" s="2315"/>
    </row>
    <row r="980901" spans="63:63" x14ac:dyDescent="0.25">
      <c r="BK980901" s="2311"/>
    </row>
    <row r="980925" spans="63:63" x14ac:dyDescent="0.25">
      <c r="BK980925" s="2315"/>
    </row>
    <row r="980926" spans="63:63" x14ac:dyDescent="0.25">
      <c r="BK980926" s="2311"/>
    </row>
    <row r="980950" spans="63:63" x14ac:dyDescent="0.25">
      <c r="BK980950" s="2315"/>
    </row>
    <row r="980951" spans="63:63" x14ac:dyDescent="0.25">
      <c r="BK980951" s="2311"/>
    </row>
    <row r="980975" spans="63:63" x14ac:dyDescent="0.25">
      <c r="BK980975" s="2315"/>
    </row>
    <row r="980976" spans="63:63" x14ac:dyDescent="0.25">
      <c r="BK980976" s="2311"/>
    </row>
    <row r="981000" spans="63:63" x14ac:dyDescent="0.25">
      <c r="BK981000" s="2315"/>
    </row>
    <row r="981001" spans="63:63" x14ac:dyDescent="0.25">
      <c r="BK981001" s="2311"/>
    </row>
    <row r="981025" spans="63:63" x14ac:dyDescent="0.25">
      <c r="BK981025" s="2315"/>
    </row>
    <row r="981026" spans="63:63" x14ac:dyDescent="0.25">
      <c r="BK981026" s="2311"/>
    </row>
    <row r="981050" spans="63:63" x14ac:dyDescent="0.25">
      <c r="BK981050" s="2315"/>
    </row>
    <row r="981051" spans="63:63" x14ac:dyDescent="0.25">
      <c r="BK981051" s="2311"/>
    </row>
    <row r="981075" spans="63:63" x14ac:dyDescent="0.25">
      <c r="BK981075" s="2315"/>
    </row>
    <row r="981076" spans="63:63" x14ac:dyDescent="0.25">
      <c r="BK981076" s="2311"/>
    </row>
    <row r="981100" spans="63:63" x14ac:dyDescent="0.25">
      <c r="BK981100" s="2315"/>
    </row>
    <row r="981101" spans="63:63" x14ac:dyDescent="0.25">
      <c r="BK981101" s="2311"/>
    </row>
    <row r="981125" spans="63:63" x14ac:dyDescent="0.25">
      <c r="BK981125" s="2315"/>
    </row>
    <row r="981126" spans="63:63" x14ac:dyDescent="0.25">
      <c r="BK981126" s="2311"/>
    </row>
    <row r="981150" spans="63:63" x14ac:dyDescent="0.25">
      <c r="BK981150" s="2315"/>
    </row>
    <row r="981151" spans="63:63" x14ac:dyDescent="0.25">
      <c r="BK981151" s="2311"/>
    </row>
    <row r="981175" spans="63:63" x14ac:dyDescent="0.25">
      <c r="BK981175" s="2315"/>
    </row>
    <row r="981176" spans="63:63" x14ac:dyDescent="0.25">
      <c r="BK981176" s="2311"/>
    </row>
    <row r="981200" spans="63:63" x14ac:dyDescent="0.25">
      <c r="BK981200" s="2315"/>
    </row>
    <row r="981201" spans="63:63" x14ac:dyDescent="0.25">
      <c r="BK981201" s="2311"/>
    </row>
    <row r="981225" spans="63:63" x14ac:dyDescent="0.25">
      <c r="BK981225" s="2315"/>
    </row>
    <row r="981226" spans="63:63" x14ac:dyDescent="0.25">
      <c r="BK981226" s="2311"/>
    </row>
    <row r="981250" spans="63:63" x14ac:dyDescent="0.25">
      <c r="BK981250" s="2315"/>
    </row>
    <row r="981251" spans="63:63" x14ac:dyDescent="0.25">
      <c r="BK981251" s="2311"/>
    </row>
    <row r="981275" spans="63:63" x14ac:dyDescent="0.25">
      <c r="BK981275" s="2315"/>
    </row>
    <row r="981276" spans="63:63" x14ac:dyDescent="0.25">
      <c r="BK981276" s="2311"/>
    </row>
    <row r="981300" spans="63:63" x14ac:dyDescent="0.25">
      <c r="BK981300" s="2315"/>
    </row>
    <row r="981301" spans="63:63" x14ac:dyDescent="0.25">
      <c r="BK981301" s="2311"/>
    </row>
    <row r="981325" spans="63:63" x14ac:dyDescent="0.25">
      <c r="BK981325" s="2315"/>
    </row>
    <row r="981326" spans="63:63" x14ac:dyDescent="0.25">
      <c r="BK981326" s="2311"/>
    </row>
    <row r="981350" spans="63:63" x14ac:dyDescent="0.25">
      <c r="BK981350" s="2315"/>
    </row>
    <row r="981351" spans="63:63" x14ac:dyDescent="0.25">
      <c r="BK981351" s="2311"/>
    </row>
    <row r="981375" spans="63:63" x14ac:dyDescent="0.25">
      <c r="BK981375" s="2315"/>
    </row>
    <row r="981376" spans="63:63" x14ac:dyDescent="0.25">
      <c r="BK981376" s="2311"/>
    </row>
    <row r="981400" spans="63:63" x14ac:dyDescent="0.25">
      <c r="BK981400" s="2315"/>
    </row>
    <row r="981401" spans="63:63" x14ac:dyDescent="0.25">
      <c r="BK981401" s="2311"/>
    </row>
    <row r="981425" spans="63:63" x14ac:dyDescent="0.25">
      <c r="BK981425" s="2315"/>
    </row>
    <row r="981426" spans="63:63" x14ac:dyDescent="0.25">
      <c r="BK981426" s="2311"/>
    </row>
    <row r="981450" spans="63:63" x14ac:dyDescent="0.25">
      <c r="BK981450" s="2315"/>
    </row>
    <row r="981451" spans="63:63" x14ac:dyDescent="0.25">
      <c r="BK981451" s="2311"/>
    </row>
    <row r="981475" spans="63:63" x14ac:dyDescent="0.25">
      <c r="BK981475" s="2315"/>
    </row>
    <row r="981476" spans="63:63" x14ac:dyDescent="0.25">
      <c r="BK981476" s="2311"/>
    </row>
    <row r="981500" spans="63:63" x14ac:dyDescent="0.25">
      <c r="BK981500" s="2315"/>
    </row>
    <row r="981501" spans="63:63" x14ac:dyDescent="0.25">
      <c r="BK981501" s="2311"/>
    </row>
    <row r="981525" spans="63:63" x14ac:dyDescent="0.25">
      <c r="BK981525" s="2315"/>
    </row>
    <row r="981526" spans="63:63" x14ac:dyDescent="0.25">
      <c r="BK981526" s="2311"/>
    </row>
    <row r="981550" spans="63:63" x14ac:dyDescent="0.25">
      <c r="BK981550" s="2315"/>
    </row>
    <row r="981551" spans="63:63" x14ac:dyDescent="0.25">
      <c r="BK981551" s="2311"/>
    </row>
    <row r="981575" spans="63:63" x14ac:dyDescent="0.25">
      <c r="BK981575" s="2315"/>
    </row>
    <row r="981576" spans="63:63" x14ac:dyDescent="0.25">
      <c r="BK981576" s="2311"/>
    </row>
    <row r="981600" spans="63:63" x14ac:dyDescent="0.25">
      <c r="BK981600" s="2315"/>
    </row>
    <row r="981601" spans="63:63" x14ac:dyDescent="0.25">
      <c r="BK981601" s="2311"/>
    </row>
    <row r="981625" spans="63:63" x14ac:dyDescent="0.25">
      <c r="BK981625" s="2315"/>
    </row>
    <row r="981626" spans="63:63" x14ac:dyDescent="0.25">
      <c r="BK981626" s="2311"/>
    </row>
    <row r="981650" spans="63:63" x14ac:dyDescent="0.25">
      <c r="BK981650" s="2315"/>
    </row>
    <row r="981651" spans="63:63" x14ac:dyDescent="0.25">
      <c r="BK981651" s="2311"/>
    </row>
    <row r="981675" spans="63:63" x14ac:dyDescent="0.25">
      <c r="BK981675" s="2315"/>
    </row>
    <row r="981676" spans="63:63" x14ac:dyDescent="0.25">
      <c r="BK981676" s="2311"/>
    </row>
    <row r="981700" spans="63:63" x14ac:dyDescent="0.25">
      <c r="BK981700" s="2315"/>
    </row>
    <row r="981701" spans="63:63" x14ac:dyDescent="0.25">
      <c r="BK981701" s="2311"/>
    </row>
    <row r="981725" spans="63:63" x14ac:dyDescent="0.25">
      <c r="BK981725" s="2315"/>
    </row>
    <row r="981726" spans="63:63" x14ac:dyDescent="0.25">
      <c r="BK981726" s="2311"/>
    </row>
    <row r="981750" spans="63:63" x14ac:dyDescent="0.25">
      <c r="BK981750" s="2315"/>
    </row>
    <row r="981751" spans="63:63" x14ac:dyDescent="0.25">
      <c r="BK981751" s="2311"/>
    </row>
    <row r="981775" spans="63:63" x14ac:dyDescent="0.25">
      <c r="BK981775" s="2315"/>
    </row>
    <row r="981776" spans="63:63" x14ac:dyDescent="0.25">
      <c r="BK981776" s="2311"/>
    </row>
    <row r="981800" spans="63:63" x14ac:dyDescent="0.25">
      <c r="BK981800" s="2315"/>
    </row>
    <row r="981801" spans="63:63" x14ac:dyDescent="0.25">
      <c r="BK981801" s="2311"/>
    </row>
    <row r="981825" spans="63:63" x14ac:dyDescent="0.25">
      <c r="BK981825" s="2315"/>
    </row>
    <row r="981826" spans="63:63" x14ac:dyDescent="0.25">
      <c r="BK981826" s="2311"/>
    </row>
    <row r="981850" spans="63:63" x14ac:dyDescent="0.25">
      <c r="BK981850" s="2315"/>
    </row>
    <row r="981851" spans="63:63" x14ac:dyDescent="0.25">
      <c r="BK981851" s="2311"/>
    </row>
    <row r="981875" spans="63:63" x14ac:dyDescent="0.25">
      <c r="BK981875" s="2315"/>
    </row>
    <row r="981876" spans="63:63" x14ac:dyDescent="0.25">
      <c r="BK981876" s="2311"/>
    </row>
    <row r="981900" spans="63:63" x14ac:dyDescent="0.25">
      <c r="BK981900" s="2315"/>
    </row>
    <row r="981901" spans="63:63" x14ac:dyDescent="0.25">
      <c r="BK981901" s="2311"/>
    </row>
    <row r="981925" spans="63:63" x14ac:dyDescent="0.25">
      <c r="BK981925" s="2315"/>
    </row>
    <row r="981926" spans="63:63" x14ac:dyDescent="0.25">
      <c r="BK981926" s="2311"/>
    </row>
    <row r="981950" spans="63:63" x14ac:dyDescent="0.25">
      <c r="BK981950" s="2315"/>
    </row>
    <row r="981951" spans="63:63" x14ac:dyDescent="0.25">
      <c r="BK981951" s="2311"/>
    </row>
    <row r="981975" spans="63:63" x14ac:dyDescent="0.25">
      <c r="BK981975" s="2315"/>
    </row>
    <row r="981976" spans="63:63" x14ac:dyDescent="0.25">
      <c r="BK981976" s="2311"/>
    </row>
    <row r="982000" spans="63:63" x14ac:dyDescent="0.25">
      <c r="BK982000" s="2315"/>
    </row>
    <row r="982001" spans="63:63" x14ac:dyDescent="0.25">
      <c r="BK982001" s="2311"/>
    </row>
    <row r="982025" spans="63:63" x14ac:dyDescent="0.25">
      <c r="BK982025" s="2315"/>
    </row>
    <row r="982026" spans="63:63" x14ac:dyDescent="0.25">
      <c r="BK982026" s="2311"/>
    </row>
    <row r="982050" spans="63:63" x14ac:dyDescent="0.25">
      <c r="BK982050" s="2315"/>
    </row>
    <row r="982051" spans="63:63" x14ac:dyDescent="0.25">
      <c r="BK982051" s="2311"/>
    </row>
    <row r="982075" spans="63:63" x14ac:dyDescent="0.25">
      <c r="BK982075" s="2315"/>
    </row>
    <row r="982076" spans="63:63" x14ac:dyDescent="0.25">
      <c r="BK982076" s="2311"/>
    </row>
    <row r="982100" spans="63:63" x14ac:dyDescent="0.25">
      <c r="BK982100" s="2315"/>
    </row>
    <row r="982101" spans="63:63" x14ac:dyDescent="0.25">
      <c r="BK982101" s="2311"/>
    </row>
    <row r="982125" spans="63:63" x14ac:dyDescent="0.25">
      <c r="BK982125" s="2315"/>
    </row>
    <row r="982126" spans="63:63" x14ac:dyDescent="0.25">
      <c r="BK982126" s="2311"/>
    </row>
    <row r="982150" spans="63:63" x14ac:dyDescent="0.25">
      <c r="BK982150" s="2315"/>
    </row>
    <row r="982151" spans="63:63" x14ac:dyDescent="0.25">
      <c r="BK982151" s="2311"/>
    </row>
    <row r="982175" spans="63:63" x14ac:dyDescent="0.25">
      <c r="BK982175" s="2315"/>
    </row>
    <row r="982176" spans="63:63" x14ac:dyDescent="0.25">
      <c r="BK982176" s="2311"/>
    </row>
    <row r="982200" spans="63:63" x14ac:dyDescent="0.25">
      <c r="BK982200" s="2315"/>
    </row>
    <row r="982201" spans="63:63" x14ac:dyDescent="0.25">
      <c r="BK982201" s="2311"/>
    </row>
    <row r="982225" spans="63:63" x14ac:dyDescent="0.25">
      <c r="BK982225" s="2315"/>
    </row>
    <row r="982226" spans="63:63" x14ac:dyDescent="0.25">
      <c r="BK982226" s="2311"/>
    </row>
    <row r="982250" spans="63:63" x14ac:dyDescent="0.25">
      <c r="BK982250" s="2315"/>
    </row>
    <row r="982251" spans="63:63" x14ac:dyDescent="0.25">
      <c r="BK982251" s="2311"/>
    </row>
    <row r="982275" spans="63:63" x14ac:dyDescent="0.25">
      <c r="BK982275" s="2315"/>
    </row>
    <row r="982276" spans="63:63" x14ac:dyDescent="0.25">
      <c r="BK982276" s="2311"/>
    </row>
    <row r="982300" spans="63:63" x14ac:dyDescent="0.25">
      <c r="BK982300" s="2315"/>
    </row>
    <row r="982301" spans="63:63" x14ac:dyDescent="0.25">
      <c r="BK982301" s="2311"/>
    </row>
    <row r="982325" spans="63:63" x14ac:dyDescent="0.25">
      <c r="BK982325" s="2315"/>
    </row>
    <row r="982326" spans="63:63" x14ac:dyDescent="0.25">
      <c r="BK982326" s="2311"/>
    </row>
    <row r="982350" spans="63:63" x14ac:dyDescent="0.25">
      <c r="BK982350" s="2315"/>
    </row>
    <row r="982351" spans="63:63" x14ac:dyDescent="0.25">
      <c r="BK982351" s="2311"/>
    </row>
    <row r="982375" spans="63:63" x14ac:dyDescent="0.25">
      <c r="BK982375" s="2315"/>
    </row>
    <row r="982376" spans="63:63" x14ac:dyDescent="0.25">
      <c r="BK982376" s="2311"/>
    </row>
    <row r="982400" spans="63:63" x14ac:dyDescent="0.25">
      <c r="BK982400" s="2315"/>
    </row>
    <row r="982401" spans="63:63" x14ac:dyDescent="0.25">
      <c r="BK982401" s="2311"/>
    </row>
    <row r="982425" spans="63:63" x14ac:dyDescent="0.25">
      <c r="BK982425" s="2315"/>
    </row>
    <row r="982426" spans="63:63" x14ac:dyDescent="0.25">
      <c r="BK982426" s="2311"/>
    </row>
    <row r="982450" spans="63:63" x14ac:dyDescent="0.25">
      <c r="BK982450" s="2315"/>
    </row>
    <row r="982451" spans="63:63" x14ac:dyDescent="0.25">
      <c r="BK982451" s="2311"/>
    </row>
    <row r="982475" spans="63:63" x14ac:dyDescent="0.25">
      <c r="BK982475" s="2315"/>
    </row>
    <row r="982476" spans="63:63" x14ac:dyDescent="0.25">
      <c r="BK982476" s="2311"/>
    </row>
    <row r="982500" spans="63:63" x14ac:dyDescent="0.25">
      <c r="BK982500" s="2315"/>
    </row>
    <row r="982501" spans="63:63" x14ac:dyDescent="0.25">
      <c r="BK982501" s="2311"/>
    </row>
    <row r="982525" spans="63:63" x14ac:dyDescent="0.25">
      <c r="BK982525" s="2315"/>
    </row>
    <row r="982526" spans="63:63" x14ac:dyDescent="0.25">
      <c r="BK982526" s="2311"/>
    </row>
    <row r="982550" spans="63:63" x14ac:dyDescent="0.25">
      <c r="BK982550" s="2315"/>
    </row>
    <row r="982551" spans="63:63" x14ac:dyDescent="0.25">
      <c r="BK982551" s="2311"/>
    </row>
    <row r="982575" spans="63:63" x14ac:dyDescent="0.25">
      <c r="BK982575" s="2315"/>
    </row>
    <row r="982576" spans="63:63" x14ac:dyDescent="0.25">
      <c r="BK982576" s="2311"/>
    </row>
    <row r="982600" spans="63:63" x14ac:dyDescent="0.25">
      <c r="BK982600" s="2315"/>
    </row>
    <row r="982601" spans="63:63" x14ac:dyDescent="0.25">
      <c r="BK982601" s="2311"/>
    </row>
    <row r="982625" spans="63:63" x14ac:dyDescent="0.25">
      <c r="BK982625" s="2315"/>
    </row>
    <row r="982626" spans="63:63" x14ac:dyDescent="0.25">
      <c r="BK982626" s="2311"/>
    </row>
    <row r="982650" spans="63:63" x14ac:dyDescent="0.25">
      <c r="BK982650" s="2315"/>
    </row>
    <row r="982651" spans="63:63" x14ac:dyDescent="0.25">
      <c r="BK982651" s="2311"/>
    </row>
    <row r="982675" spans="63:63" x14ac:dyDescent="0.25">
      <c r="BK982675" s="2315"/>
    </row>
    <row r="982676" spans="63:63" x14ac:dyDescent="0.25">
      <c r="BK982676" s="2311"/>
    </row>
    <row r="982700" spans="63:63" x14ac:dyDescent="0.25">
      <c r="BK982700" s="2315"/>
    </row>
    <row r="982701" spans="63:63" x14ac:dyDescent="0.25">
      <c r="BK982701" s="2311"/>
    </row>
    <row r="982725" spans="63:63" x14ac:dyDescent="0.25">
      <c r="BK982725" s="2315"/>
    </row>
    <row r="982726" spans="63:63" x14ac:dyDescent="0.25">
      <c r="BK982726" s="2311"/>
    </row>
    <row r="982750" spans="63:63" x14ac:dyDescent="0.25">
      <c r="BK982750" s="2315"/>
    </row>
    <row r="982751" spans="63:63" x14ac:dyDescent="0.25">
      <c r="BK982751" s="2311"/>
    </row>
    <row r="982775" spans="63:63" x14ac:dyDescent="0.25">
      <c r="BK982775" s="2315"/>
    </row>
    <row r="982776" spans="63:63" x14ac:dyDescent="0.25">
      <c r="BK982776" s="2311"/>
    </row>
    <row r="982800" spans="63:63" x14ac:dyDescent="0.25">
      <c r="BK982800" s="2315"/>
    </row>
    <row r="982801" spans="63:63" x14ac:dyDescent="0.25">
      <c r="BK982801" s="2311"/>
    </row>
    <row r="982825" spans="63:63" x14ac:dyDescent="0.25">
      <c r="BK982825" s="2315"/>
    </row>
    <row r="982826" spans="63:63" x14ac:dyDescent="0.25">
      <c r="BK982826" s="2311"/>
    </row>
    <row r="982850" spans="63:63" x14ac:dyDescent="0.25">
      <c r="BK982850" s="2315"/>
    </row>
    <row r="982851" spans="63:63" x14ac:dyDescent="0.25">
      <c r="BK982851" s="2311"/>
    </row>
    <row r="982875" spans="63:63" x14ac:dyDescent="0.25">
      <c r="BK982875" s="2315"/>
    </row>
    <row r="982876" spans="63:63" x14ac:dyDescent="0.25">
      <c r="BK982876" s="2311"/>
    </row>
    <row r="982900" spans="63:63" x14ac:dyDescent="0.25">
      <c r="BK982900" s="2315"/>
    </row>
    <row r="982901" spans="63:63" x14ac:dyDescent="0.25">
      <c r="BK982901" s="2311"/>
    </row>
    <row r="982925" spans="63:63" x14ac:dyDescent="0.25">
      <c r="BK982925" s="2315"/>
    </row>
    <row r="982926" spans="63:63" x14ac:dyDescent="0.25">
      <c r="BK982926" s="2311"/>
    </row>
    <row r="982950" spans="63:63" x14ac:dyDescent="0.25">
      <c r="BK982950" s="2315"/>
    </row>
    <row r="982951" spans="63:63" x14ac:dyDescent="0.25">
      <c r="BK982951" s="2311"/>
    </row>
    <row r="982975" spans="63:63" x14ac:dyDescent="0.25">
      <c r="BK982975" s="2315"/>
    </row>
    <row r="982976" spans="63:63" x14ac:dyDescent="0.25">
      <c r="BK982976" s="2311"/>
    </row>
    <row r="983000" spans="63:63" x14ac:dyDescent="0.25">
      <c r="BK983000" s="2315"/>
    </row>
    <row r="983001" spans="63:63" x14ac:dyDescent="0.25">
      <c r="BK983001" s="2311"/>
    </row>
    <row r="983025" spans="63:63" x14ac:dyDescent="0.25">
      <c r="BK983025" s="2315"/>
    </row>
    <row r="983026" spans="63:63" x14ac:dyDescent="0.25">
      <c r="BK983026" s="2311"/>
    </row>
    <row r="983050" spans="63:63" x14ac:dyDescent="0.25">
      <c r="BK983050" s="2315"/>
    </row>
    <row r="983051" spans="63:63" x14ac:dyDescent="0.25">
      <c r="BK983051" s="2311"/>
    </row>
    <row r="983075" spans="63:63" x14ac:dyDescent="0.25">
      <c r="BK983075" s="2315"/>
    </row>
    <row r="983076" spans="63:63" x14ac:dyDescent="0.25">
      <c r="BK983076" s="2311"/>
    </row>
    <row r="983100" spans="63:63" x14ac:dyDescent="0.25">
      <c r="BK983100" s="2315"/>
    </row>
    <row r="983101" spans="63:63" x14ac:dyDescent="0.25">
      <c r="BK983101" s="2311"/>
    </row>
    <row r="983125" spans="63:63" x14ac:dyDescent="0.25">
      <c r="BK983125" s="2315"/>
    </row>
    <row r="983126" spans="63:63" x14ac:dyDescent="0.25">
      <c r="BK983126" s="2311"/>
    </row>
    <row r="983150" spans="63:63" x14ac:dyDescent="0.25">
      <c r="BK983150" s="2315"/>
    </row>
    <row r="983151" spans="63:63" x14ac:dyDescent="0.25">
      <c r="BK983151" s="2311"/>
    </row>
    <row r="983175" spans="63:63" x14ac:dyDescent="0.25">
      <c r="BK983175" s="2315"/>
    </row>
    <row r="983176" spans="63:63" x14ac:dyDescent="0.25">
      <c r="BK983176" s="2311"/>
    </row>
    <row r="983200" spans="63:63" x14ac:dyDescent="0.25">
      <c r="BK983200" s="2315"/>
    </row>
    <row r="983201" spans="63:63" x14ac:dyDescent="0.25">
      <c r="BK983201" s="2311"/>
    </row>
    <row r="983225" spans="63:63" x14ac:dyDescent="0.25">
      <c r="BK983225" s="2315"/>
    </row>
    <row r="983226" spans="63:63" x14ac:dyDescent="0.25">
      <c r="BK983226" s="2311"/>
    </row>
    <row r="983250" spans="63:63" x14ac:dyDescent="0.25">
      <c r="BK983250" s="2315"/>
    </row>
    <row r="983251" spans="63:63" x14ac:dyDescent="0.25">
      <c r="BK983251" s="2311"/>
    </row>
    <row r="983275" spans="63:63" x14ac:dyDescent="0.25">
      <c r="BK983275" s="2315"/>
    </row>
    <row r="983276" spans="63:63" x14ac:dyDescent="0.25">
      <c r="BK983276" s="2311"/>
    </row>
    <row r="983300" spans="63:63" x14ac:dyDescent="0.25">
      <c r="BK983300" s="2315"/>
    </row>
    <row r="983301" spans="63:63" x14ac:dyDescent="0.25">
      <c r="BK983301" s="2311"/>
    </row>
    <row r="983325" spans="63:63" x14ac:dyDescent="0.25">
      <c r="BK983325" s="2315"/>
    </row>
    <row r="983326" spans="63:63" x14ac:dyDescent="0.25">
      <c r="BK983326" s="2311"/>
    </row>
    <row r="983350" spans="63:63" x14ac:dyDescent="0.25">
      <c r="BK983350" s="2315"/>
    </row>
    <row r="983351" spans="63:63" x14ac:dyDescent="0.25">
      <c r="BK983351" s="2311"/>
    </row>
    <row r="983375" spans="63:63" x14ac:dyDescent="0.25">
      <c r="BK983375" s="2315"/>
    </row>
    <row r="983376" spans="63:63" x14ac:dyDescent="0.25">
      <c r="BK983376" s="2311"/>
    </row>
    <row r="983400" spans="63:63" x14ac:dyDescent="0.25">
      <c r="BK983400" s="2315"/>
    </row>
    <row r="983401" spans="63:63" x14ac:dyDescent="0.25">
      <c r="BK983401" s="2311"/>
    </row>
    <row r="983425" spans="63:63" x14ac:dyDescent="0.25">
      <c r="BK983425" s="2315"/>
    </row>
    <row r="983426" spans="63:63" x14ac:dyDescent="0.25">
      <c r="BK983426" s="2311"/>
    </row>
    <row r="983450" spans="63:63" x14ac:dyDescent="0.25">
      <c r="BK983450" s="2315"/>
    </row>
    <row r="983451" spans="63:63" x14ac:dyDescent="0.25">
      <c r="BK983451" s="2311"/>
    </row>
    <row r="983475" spans="63:63" x14ac:dyDescent="0.25">
      <c r="BK983475" s="2315"/>
    </row>
    <row r="983476" spans="63:63" x14ac:dyDescent="0.25">
      <c r="BK983476" s="2311"/>
    </row>
    <row r="983500" spans="63:63" x14ac:dyDescent="0.25">
      <c r="BK983500" s="2315"/>
    </row>
    <row r="983501" spans="63:63" x14ac:dyDescent="0.25">
      <c r="BK983501" s="2311"/>
    </row>
    <row r="983525" spans="63:63" x14ac:dyDescent="0.25">
      <c r="BK983525" s="2315"/>
    </row>
    <row r="983526" spans="63:63" x14ac:dyDescent="0.25">
      <c r="BK983526" s="2311"/>
    </row>
    <row r="983550" spans="63:63" x14ac:dyDescent="0.25">
      <c r="BK983550" s="2315"/>
    </row>
    <row r="983551" spans="63:63" x14ac:dyDescent="0.25">
      <c r="BK983551" s="2311"/>
    </row>
    <row r="983575" spans="63:63" x14ac:dyDescent="0.25">
      <c r="BK983575" s="2315"/>
    </row>
    <row r="983576" spans="63:63" x14ac:dyDescent="0.25">
      <c r="BK983576" s="2311"/>
    </row>
    <row r="983600" spans="63:63" x14ac:dyDescent="0.25">
      <c r="BK983600" s="2315"/>
    </row>
    <row r="983601" spans="63:63" x14ac:dyDescent="0.25">
      <c r="BK983601" s="2311"/>
    </row>
    <row r="983625" spans="63:63" x14ac:dyDescent="0.25">
      <c r="BK983625" s="2315"/>
    </row>
    <row r="983626" spans="63:63" x14ac:dyDescent="0.25">
      <c r="BK983626" s="2311"/>
    </row>
    <row r="983650" spans="63:63" x14ac:dyDescent="0.25">
      <c r="BK983650" s="2315"/>
    </row>
    <row r="983651" spans="63:63" x14ac:dyDescent="0.25">
      <c r="BK983651" s="2311"/>
    </row>
    <row r="983675" spans="63:63" x14ac:dyDescent="0.25">
      <c r="BK983675" s="2315"/>
    </row>
    <row r="983676" spans="63:63" x14ac:dyDescent="0.25">
      <c r="BK983676" s="2311"/>
    </row>
    <row r="983700" spans="63:63" x14ac:dyDescent="0.25">
      <c r="BK983700" s="2315"/>
    </row>
    <row r="983701" spans="63:63" x14ac:dyDescent="0.25">
      <c r="BK983701" s="2311"/>
    </row>
    <row r="983725" spans="63:63" x14ac:dyDescent="0.25">
      <c r="BK983725" s="2315"/>
    </row>
    <row r="983726" spans="63:63" x14ac:dyDescent="0.25">
      <c r="BK983726" s="2311"/>
    </row>
    <row r="983750" spans="63:63" x14ac:dyDescent="0.25">
      <c r="BK983750" s="2315"/>
    </row>
    <row r="983751" spans="63:63" x14ac:dyDescent="0.25">
      <c r="BK983751" s="2311"/>
    </row>
    <row r="983775" spans="63:63" x14ac:dyDescent="0.25">
      <c r="BK983775" s="2315"/>
    </row>
    <row r="983776" spans="63:63" x14ac:dyDescent="0.25">
      <c r="BK983776" s="2311"/>
    </row>
    <row r="983800" spans="63:63" x14ac:dyDescent="0.25">
      <c r="BK983800" s="2315"/>
    </row>
    <row r="983801" spans="63:63" x14ac:dyDescent="0.25">
      <c r="BK983801" s="2311"/>
    </row>
    <row r="983825" spans="63:63" x14ac:dyDescent="0.25">
      <c r="BK983825" s="2315"/>
    </row>
    <row r="983826" spans="63:63" x14ac:dyDescent="0.25">
      <c r="BK983826" s="2311"/>
    </row>
    <row r="983850" spans="63:63" x14ac:dyDescent="0.25">
      <c r="BK983850" s="2315"/>
    </row>
    <row r="983851" spans="63:63" x14ac:dyDescent="0.25">
      <c r="BK983851" s="2311"/>
    </row>
    <row r="983875" spans="63:63" x14ac:dyDescent="0.25">
      <c r="BK983875" s="2315"/>
    </row>
    <row r="983876" spans="63:63" x14ac:dyDescent="0.25">
      <c r="BK983876" s="2311"/>
    </row>
    <row r="983900" spans="63:63" x14ac:dyDescent="0.25">
      <c r="BK983900" s="2315"/>
    </row>
    <row r="983901" spans="63:63" x14ac:dyDescent="0.25">
      <c r="BK983901" s="2311"/>
    </row>
    <row r="983925" spans="63:63" x14ac:dyDescent="0.25">
      <c r="BK983925" s="2315"/>
    </row>
    <row r="983926" spans="63:63" x14ac:dyDescent="0.25">
      <c r="BK983926" s="2311"/>
    </row>
    <row r="983950" spans="63:63" x14ac:dyDescent="0.25">
      <c r="BK983950" s="2315"/>
    </row>
    <row r="983951" spans="63:63" x14ac:dyDescent="0.25">
      <c r="BK983951" s="2311"/>
    </row>
    <row r="983975" spans="63:63" x14ac:dyDescent="0.25">
      <c r="BK983975" s="2315"/>
    </row>
    <row r="983976" spans="63:63" x14ac:dyDescent="0.25">
      <c r="BK983976" s="2311"/>
    </row>
    <row r="984000" spans="63:63" x14ac:dyDescent="0.25">
      <c r="BK984000" s="2315"/>
    </row>
    <row r="984001" spans="63:63" x14ac:dyDescent="0.25">
      <c r="BK984001" s="2311"/>
    </row>
    <row r="984025" spans="63:63" x14ac:dyDescent="0.25">
      <c r="BK984025" s="2315"/>
    </row>
    <row r="984026" spans="63:63" x14ac:dyDescent="0.25">
      <c r="BK984026" s="2311"/>
    </row>
    <row r="984050" spans="63:63" x14ac:dyDescent="0.25">
      <c r="BK984050" s="2315"/>
    </row>
    <row r="984051" spans="63:63" x14ac:dyDescent="0.25">
      <c r="BK984051" s="2311"/>
    </row>
    <row r="984075" spans="63:63" x14ac:dyDescent="0.25">
      <c r="BK984075" s="2315"/>
    </row>
    <row r="984076" spans="63:63" x14ac:dyDescent="0.25">
      <c r="BK984076" s="2311"/>
    </row>
    <row r="984100" spans="63:63" x14ac:dyDescent="0.25">
      <c r="BK984100" s="2315"/>
    </row>
    <row r="984101" spans="63:63" x14ac:dyDescent="0.25">
      <c r="BK984101" s="2311"/>
    </row>
    <row r="984125" spans="63:63" x14ac:dyDescent="0.25">
      <c r="BK984125" s="2315"/>
    </row>
    <row r="984126" spans="63:63" x14ac:dyDescent="0.25">
      <c r="BK984126" s="2311"/>
    </row>
    <row r="984150" spans="63:63" x14ac:dyDescent="0.25">
      <c r="BK984150" s="2315"/>
    </row>
    <row r="984151" spans="63:63" x14ac:dyDescent="0.25">
      <c r="BK984151" s="2311"/>
    </row>
    <row r="984175" spans="63:63" x14ac:dyDescent="0.25">
      <c r="BK984175" s="2315"/>
    </row>
    <row r="984176" spans="63:63" x14ac:dyDescent="0.25">
      <c r="BK984176" s="2311"/>
    </row>
    <row r="984200" spans="63:63" x14ac:dyDescent="0.25">
      <c r="BK984200" s="2315"/>
    </row>
    <row r="984201" spans="63:63" x14ac:dyDescent="0.25">
      <c r="BK984201" s="2311"/>
    </row>
    <row r="984225" spans="63:63" x14ac:dyDescent="0.25">
      <c r="BK984225" s="2315"/>
    </row>
    <row r="984226" spans="63:63" x14ac:dyDescent="0.25">
      <c r="BK984226" s="2311"/>
    </row>
    <row r="984250" spans="63:63" x14ac:dyDescent="0.25">
      <c r="BK984250" s="2315"/>
    </row>
    <row r="984251" spans="63:63" x14ac:dyDescent="0.25">
      <c r="BK984251" s="2311"/>
    </row>
    <row r="984275" spans="63:63" x14ac:dyDescent="0.25">
      <c r="BK984275" s="2315"/>
    </row>
    <row r="984276" spans="63:63" x14ac:dyDescent="0.25">
      <c r="BK984276" s="2311"/>
    </row>
    <row r="984300" spans="63:63" x14ac:dyDescent="0.25">
      <c r="BK984300" s="2315"/>
    </row>
    <row r="984301" spans="63:63" x14ac:dyDescent="0.25">
      <c r="BK984301" s="2311"/>
    </row>
    <row r="984325" spans="63:63" x14ac:dyDescent="0.25">
      <c r="BK984325" s="2315"/>
    </row>
    <row r="984326" spans="63:63" x14ac:dyDescent="0.25">
      <c r="BK984326" s="2311"/>
    </row>
    <row r="984350" spans="63:63" x14ac:dyDescent="0.25">
      <c r="BK984350" s="2315"/>
    </row>
    <row r="984351" spans="63:63" x14ac:dyDescent="0.25">
      <c r="BK984351" s="2311"/>
    </row>
    <row r="984375" spans="63:63" x14ac:dyDescent="0.25">
      <c r="BK984375" s="2315"/>
    </row>
    <row r="984376" spans="63:63" x14ac:dyDescent="0.25">
      <c r="BK984376" s="2311"/>
    </row>
    <row r="984400" spans="63:63" x14ac:dyDescent="0.25">
      <c r="BK984400" s="2315"/>
    </row>
    <row r="984401" spans="63:63" x14ac:dyDescent="0.25">
      <c r="BK984401" s="2311"/>
    </row>
    <row r="984425" spans="63:63" x14ac:dyDescent="0.25">
      <c r="BK984425" s="2315"/>
    </row>
    <row r="984426" spans="63:63" x14ac:dyDescent="0.25">
      <c r="BK984426" s="2311"/>
    </row>
    <row r="984450" spans="63:63" x14ac:dyDescent="0.25">
      <c r="BK984450" s="2315"/>
    </row>
    <row r="984451" spans="63:63" x14ac:dyDescent="0.25">
      <c r="BK984451" s="2311"/>
    </row>
    <row r="984475" spans="63:63" x14ac:dyDescent="0.25">
      <c r="BK984475" s="2315"/>
    </row>
    <row r="984476" spans="63:63" x14ac:dyDescent="0.25">
      <c r="BK984476" s="2311"/>
    </row>
    <row r="984500" spans="63:63" x14ac:dyDescent="0.25">
      <c r="BK984500" s="2315"/>
    </row>
    <row r="984501" spans="63:63" x14ac:dyDescent="0.25">
      <c r="BK984501" s="2311"/>
    </row>
    <row r="984525" spans="63:63" x14ac:dyDescent="0.25">
      <c r="BK984525" s="2315"/>
    </row>
    <row r="984526" spans="63:63" x14ac:dyDescent="0.25">
      <c r="BK984526" s="2311"/>
    </row>
    <row r="984550" spans="63:63" x14ac:dyDescent="0.25">
      <c r="BK984550" s="2315"/>
    </row>
    <row r="984551" spans="63:63" x14ac:dyDescent="0.25">
      <c r="BK984551" s="2311"/>
    </row>
    <row r="984575" spans="63:63" x14ac:dyDescent="0.25">
      <c r="BK984575" s="2315"/>
    </row>
    <row r="984576" spans="63:63" x14ac:dyDescent="0.25">
      <c r="BK984576" s="2311"/>
    </row>
    <row r="984600" spans="63:63" x14ac:dyDescent="0.25">
      <c r="BK984600" s="2315"/>
    </row>
    <row r="984601" spans="63:63" x14ac:dyDescent="0.25">
      <c r="BK984601" s="2311"/>
    </row>
    <row r="984625" spans="63:63" x14ac:dyDescent="0.25">
      <c r="BK984625" s="2315"/>
    </row>
    <row r="984626" spans="63:63" x14ac:dyDescent="0.25">
      <c r="BK984626" s="2311"/>
    </row>
    <row r="984650" spans="63:63" x14ac:dyDescent="0.25">
      <c r="BK984650" s="2315"/>
    </row>
    <row r="984651" spans="63:63" x14ac:dyDescent="0.25">
      <c r="BK984651" s="2311"/>
    </row>
    <row r="984675" spans="63:63" x14ac:dyDescent="0.25">
      <c r="BK984675" s="2315"/>
    </row>
    <row r="984676" spans="63:63" x14ac:dyDescent="0.25">
      <c r="BK984676" s="2311"/>
    </row>
    <row r="984700" spans="63:63" x14ac:dyDescent="0.25">
      <c r="BK984700" s="2315"/>
    </row>
    <row r="984701" spans="63:63" x14ac:dyDescent="0.25">
      <c r="BK984701" s="2311"/>
    </row>
    <row r="984725" spans="63:63" x14ac:dyDescent="0.25">
      <c r="BK984725" s="2315"/>
    </row>
    <row r="984726" spans="63:63" x14ac:dyDescent="0.25">
      <c r="BK984726" s="2311"/>
    </row>
    <row r="984750" spans="63:63" x14ac:dyDescent="0.25">
      <c r="BK984750" s="2315"/>
    </row>
    <row r="984751" spans="63:63" x14ac:dyDescent="0.25">
      <c r="BK984751" s="2311"/>
    </row>
    <row r="984775" spans="63:63" x14ac:dyDescent="0.25">
      <c r="BK984775" s="2315"/>
    </row>
    <row r="984776" spans="63:63" x14ac:dyDescent="0.25">
      <c r="BK984776" s="2311"/>
    </row>
    <row r="984800" spans="63:63" x14ac:dyDescent="0.25">
      <c r="BK984800" s="2315"/>
    </row>
    <row r="984801" spans="63:63" x14ac:dyDescent="0.25">
      <c r="BK984801" s="2311"/>
    </row>
    <row r="984825" spans="63:63" x14ac:dyDescent="0.25">
      <c r="BK984825" s="2315"/>
    </row>
    <row r="984826" spans="63:63" x14ac:dyDescent="0.25">
      <c r="BK984826" s="2311"/>
    </row>
    <row r="984850" spans="63:63" x14ac:dyDescent="0.25">
      <c r="BK984850" s="2315"/>
    </row>
    <row r="984851" spans="63:63" x14ac:dyDescent="0.25">
      <c r="BK984851" s="2311"/>
    </row>
    <row r="984875" spans="63:63" x14ac:dyDescent="0.25">
      <c r="BK984875" s="2315"/>
    </row>
    <row r="984876" spans="63:63" x14ac:dyDescent="0.25">
      <c r="BK984876" s="2311"/>
    </row>
    <row r="984900" spans="63:63" x14ac:dyDescent="0.25">
      <c r="BK984900" s="2315"/>
    </row>
    <row r="984901" spans="63:63" x14ac:dyDescent="0.25">
      <c r="BK984901" s="2311"/>
    </row>
    <row r="984925" spans="63:63" x14ac:dyDescent="0.25">
      <c r="BK984925" s="2315"/>
    </row>
    <row r="984926" spans="63:63" x14ac:dyDescent="0.25">
      <c r="BK984926" s="2311"/>
    </row>
    <row r="984950" spans="63:63" x14ac:dyDescent="0.25">
      <c r="BK984950" s="2315"/>
    </row>
    <row r="984951" spans="63:63" x14ac:dyDescent="0.25">
      <c r="BK984951" s="2311"/>
    </row>
    <row r="984975" spans="63:63" x14ac:dyDescent="0.25">
      <c r="BK984975" s="2315"/>
    </row>
    <row r="984976" spans="63:63" x14ac:dyDescent="0.25">
      <c r="BK984976" s="2311"/>
    </row>
    <row r="985000" spans="63:63" x14ac:dyDescent="0.25">
      <c r="BK985000" s="2315"/>
    </row>
    <row r="985001" spans="63:63" x14ac:dyDescent="0.25">
      <c r="BK985001" s="2311"/>
    </row>
    <row r="985025" spans="63:63" x14ac:dyDescent="0.25">
      <c r="BK985025" s="2315"/>
    </row>
    <row r="985026" spans="63:63" x14ac:dyDescent="0.25">
      <c r="BK985026" s="2311"/>
    </row>
    <row r="985050" spans="63:63" x14ac:dyDescent="0.25">
      <c r="BK985050" s="2315"/>
    </row>
    <row r="985051" spans="63:63" x14ac:dyDescent="0.25">
      <c r="BK985051" s="2311"/>
    </row>
    <row r="985075" spans="63:63" x14ac:dyDescent="0.25">
      <c r="BK985075" s="2315"/>
    </row>
    <row r="985076" spans="63:63" x14ac:dyDescent="0.25">
      <c r="BK985076" s="2311"/>
    </row>
    <row r="985100" spans="63:63" x14ac:dyDescent="0.25">
      <c r="BK985100" s="2315"/>
    </row>
    <row r="985101" spans="63:63" x14ac:dyDescent="0.25">
      <c r="BK985101" s="2311"/>
    </row>
    <row r="985125" spans="63:63" x14ac:dyDescent="0.25">
      <c r="BK985125" s="2315"/>
    </row>
    <row r="985126" spans="63:63" x14ac:dyDescent="0.25">
      <c r="BK985126" s="2311"/>
    </row>
    <row r="985150" spans="63:63" x14ac:dyDescent="0.25">
      <c r="BK985150" s="2315"/>
    </row>
    <row r="985151" spans="63:63" x14ac:dyDescent="0.25">
      <c r="BK985151" s="2311"/>
    </row>
    <row r="985175" spans="63:63" x14ac:dyDescent="0.25">
      <c r="BK985175" s="2315"/>
    </row>
    <row r="985176" spans="63:63" x14ac:dyDescent="0.25">
      <c r="BK985176" s="2311"/>
    </row>
    <row r="985200" spans="63:63" x14ac:dyDescent="0.25">
      <c r="BK985200" s="2315"/>
    </row>
    <row r="985201" spans="63:63" x14ac:dyDescent="0.25">
      <c r="BK985201" s="2311"/>
    </row>
    <row r="985225" spans="63:63" x14ac:dyDescent="0.25">
      <c r="BK985225" s="2315"/>
    </row>
    <row r="985226" spans="63:63" x14ac:dyDescent="0.25">
      <c r="BK985226" s="2311"/>
    </row>
    <row r="985250" spans="63:63" x14ac:dyDescent="0.25">
      <c r="BK985250" s="2315"/>
    </row>
    <row r="985251" spans="63:63" x14ac:dyDescent="0.25">
      <c r="BK985251" s="2311"/>
    </row>
    <row r="985275" spans="63:63" x14ac:dyDescent="0.25">
      <c r="BK985275" s="2315"/>
    </row>
    <row r="985276" spans="63:63" x14ac:dyDescent="0.25">
      <c r="BK985276" s="2311"/>
    </row>
    <row r="985300" spans="63:63" x14ac:dyDescent="0.25">
      <c r="BK985300" s="2315"/>
    </row>
    <row r="985301" spans="63:63" x14ac:dyDescent="0.25">
      <c r="BK985301" s="2311"/>
    </row>
    <row r="985325" spans="63:63" x14ac:dyDescent="0.25">
      <c r="BK985325" s="2315"/>
    </row>
    <row r="985326" spans="63:63" x14ac:dyDescent="0.25">
      <c r="BK985326" s="2311"/>
    </row>
    <row r="985350" spans="63:63" x14ac:dyDescent="0.25">
      <c r="BK985350" s="2315"/>
    </row>
    <row r="985351" spans="63:63" x14ac:dyDescent="0.25">
      <c r="BK985351" s="2311"/>
    </row>
    <row r="985375" spans="63:63" x14ac:dyDescent="0.25">
      <c r="BK985375" s="2315"/>
    </row>
    <row r="985376" spans="63:63" x14ac:dyDescent="0.25">
      <c r="BK985376" s="2311"/>
    </row>
    <row r="985400" spans="63:63" x14ac:dyDescent="0.25">
      <c r="BK985400" s="2315"/>
    </row>
    <row r="985401" spans="63:63" x14ac:dyDescent="0.25">
      <c r="BK985401" s="2311"/>
    </row>
    <row r="985425" spans="63:63" x14ac:dyDescent="0.25">
      <c r="BK985425" s="2315"/>
    </row>
    <row r="985426" spans="63:63" x14ac:dyDescent="0.25">
      <c r="BK985426" s="2311"/>
    </row>
    <row r="985450" spans="63:63" x14ac:dyDescent="0.25">
      <c r="BK985450" s="2315"/>
    </row>
    <row r="985451" spans="63:63" x14ac:dyDescent="0.25">
      <c r="BK985451" s="2311"/>
    </row>
    <row r="985475" spans="63:63" x14ac:dyDescent="0.25">
      <c r="BK985475" s="2315"/>
    </row>
    <row r="985476" spans="63:63" x14ac:dyDescent="0.25">
      <c r="BK985476" s="2311"/>
    </row>
    <row r="985500" spans="63:63" x14ac:dyDescent="0.25">
      <c r="BK985500" s="2315"/>
    </row>
    <row r="985501" spans="63:63" x14ac:dyDescent="0.25">
      <c r="BK985501" s="2311"/>
    </row>
    <row r="985525" spans="63:63" x14ac:dyDescent="0.25">
      <c r="BK985525" s="2315"/>
    </row>
    <row r="985526" spans="63:63" x14ac:dyDescent="0.25">
      <c r="BK985526" s="2311"/>
    </row>
    <row r="985550" spans="63:63" x14ac:dyDescent="0.25">
      <c r="BK985550" s="2315"/>
    </row>
    <row r="985551" spans="63:63" x14ac:dyDescent="0.25">
      <c r="BK985551" s="2311"/>
    </row>
    <row r="985575" spans="63:63" x14ac:dyDescent="0.25">
      <c r="BK985575" s="2315"/>
    </row>
    <row r="985576" spans="63:63" x14ac:dyDescent="0.25">
      <c r="BK985576" s="2311"/>
    </row>
    <row r="985600" spans="63:63" x14ac:dyDescent="0.25">
      <c r="BK985600" s="2315"/>
    </row>
    <row r="985601" spans="63:63" x14ac:dyDescent="0.25">
      <c r="BK985601" s="2311"/>
    </row>
    <row r="985625" spans="63:63" x14ac:dyDescent="0.25">
      <c r="BK985625" s="2315"/>
    </row>
    <row r="985626" spans="63:63" x14ac:dyDescent="0.25">
      <c r="BK985626" s="2311"/>
    </row>
    <row r="985650" spans="63:63" x14ac:dyDescent="0.25">
      <c r="BK985650" s="2315"/>
    </row>
    <row r="985651" spans="63:63" x14ac:dyDescent="0.25">
      <c r="BK985651" s="2311"/>
    </row>
    <row r="985675" spans="63:63" x14ac:dyDescent="0.25">
      <c r="BK985675" s="2315"/>
    </row>
    <row r="985676" spans="63:63" x14ac:dyDescent="0.25">
      <c r="BK985676" s="2311"/>
    </row>
    <row r="985700" spans="63:63" x14ac:dyDescent="0.25">
      <c r="BK985700" s="2315"/>
    </row>
    <row r="985701" spans="63:63" x14ac:dyDescent="0.25">
      <c r="BK985701" s="2311"/>
    </row>
    <row r="985725" spans="63:63" x14ac:dyDescent="0.25">
      <c r="BK985725" s="2315"/>
    </row>
    <row r="985726" spans="63:63" x14ac:dyDescent="0.25">
      <c r="BK985726" s="2311"/>
    </row>
    <row r="985750" spans="63:63" x14ac:dyDescent="0.25">
      <c r="BK985750" s="2315"/>
    </row>
    <row r="985751" spans="63:63" x14ac:dyDescent="0.25">
      <c r="BK985751" s="2311"/>
    </row>
    <row r="985775" spans="63:63" x14ac:dyDescent="0.25">
      <c r="BK985775" s="2315"/>
    </row>
    <row r="985776" spans="63:63" x14ac:dyDescent="0.25">
      <c r="BK985776" s="2311"/>
    </row>
    <row r="985800" spans="63:63" x14ac:dyDescent="0.25">
      <c r="BK985800" s="2315"/>
    </row>
    <row r="985801" spans="63:63" x14ac:dyDescent="0.25">
      <c r="BK985801" s="2311"/>
    </row>
    <row r="985825" spans="63:63" x14ac:dyDescent="0.25">
      <c r="BK985825" s="2315"/>
    </row>
    <row r="985826" spans="63:63" x14ac:dyDescent="0.25">
      <c r="BK985826" s="2311"/>
    </row>
    <row r="985850" spans="63:63" x14ac:dyDescent="0.25">
      <c r="BK985850" s="2315"/>
    </row>
    <row r="985851" spans="63:63" x14ac:dyDescent="0.25">
      <c r="BK985851" s="2311"/>
    </row>
    <row r="985875" spans="63:63" x14ac:dyDescent="0.25">
      <c r="BK985875" s="2315"/>
    </row>
    <row r="985876" spans="63:63" x14ac:dyDescent="0.25">
      <c r="BK985876" s="2311"/>
    </row>
    <row r="985900" spans="63:63" x14ac:dyDescent="0.25">
      <c r="BK985900" s="2315"/>
    </row>
    <row r="985901" spans="63:63" x14ac:dyDescent="0.25">
      <c r="BK985901" s="2311"/>
    </row>
    <row r="985925" spans="63:63" x14ac:dyDescent="0.25">
      <c r="BK985925" s="2315"/>
    </row>
    <row r="985926" spans="63:63" x14ac:dyDescent="0.25">
      <c r="BK985926" s="2311"/>
    </row>
    <row r="985950" spans="63:63" x14ac:dyDescent="0.25">
      <c r="BK985950" s="2315"/>
    </row>
    <row r="985951" spans="63:63" x14ac:dyDescent="0.25">
      <c r="BK985951" s="2311"/>
    </row>
    <row r="985975" spans="63:63" x14ac:dyDescent="0.25">
      <c r="BK985975" s="2315"/>
    </row>
    <row r="985976" spans="63:63" x14ac:dyDescent="0.25">
      <c r="BK985976" s="2311"/>
    </row>
    <row r="986000" spans="63:63" x14ac:dyDescent="0.25">
      <c r="BK986000" s="2315"/>
    </row>
    <row r="986001" spans="63:63" x14ac:dyDescent="0.25">
      <c r="BK986001" s="2311"/>
    </row>
    <row r="986025" spans="63:63" x14ac:dyDescent="0.25">
      <c r="BK986025" s="2315"/>
    </row>
    <row r="986026" spans="63:63" x14ac:dyDescent="0.25">
      <c r="BK986026" s="2311"/>
    </row>
    <row r="986050" spans="63:63" x14ac:dyDescent="0.25">
      <c r="BK986050" s="2315"/>
    </row>
    <row r="986051" spans="63:63" x14ac:dyDescent="0.25">
      <c r="BK986051" s="2311"/>
    </row>
    <row r="986075" spans="63:63" x14ac:dyDescent="0.25">
      <c r="BK986075" s="2315"/>
    </row>
    <row r="986076" spans="63:63" x14ac:dyDescent="0.25">
      <c r="BK986076" s="2311"/>
    </row>
    <row r="986100" spans="63:63" x14ac:dyDescent="0.25">
      <c r="BK986100" s="2315"/>
    </row>
    <row r="986101" spans="63:63" x14ac:dyDescent="0.25">
      <c r="BK986101" s="2311"/>
    </row>
    <row r="986125" spans="63:63" x14ac:dyDescent="0.25">
      <c r="BK986125" s="2315"/>
    </row>
    <row r="986126" spans="63:63" x14ac:dyDescent="0.25">
      <c r="BK986126" s="2311"/>
    </row>
    <row r="986150" spans="63:63" x14ac:dyDescent="0.25">
      <c r="BK986150" s="2315"/>
    </row>
    <row r="986151" spans="63:63" x14ac:dyDescent="0.25">
      <c r="BK986151" s="2311"/>
    </row>
    <row r="986175" spans="63:63" x14ac:dyDescent="0.25">
      <c r="BK986175" s="2315"/>
    </row>
    <row r="986176" spans="63:63" x14ac:dyDescent="0.25">
      <c r="BK986176" s="2311"/>
    </row>
    <row r="986200" spans="63:63" x14ac:dyDescent="0.25">
      <c r="BK986200" s="2315"/>
    </row>
    <row r="986201" spans="63:63" x14ac:dyDescent="0.25">
      <c r="BK986201" s="2311"/>
    </row>
    <row r="986225" spans="63:63" x14ac:dyDescent="0.25">
      <c r="BK986225" s="2315"/>
    </row>
    <row r="986226" spans="63:63" x14ac:dyDescent="0.25">
      <c r="BK986226" s="2311"/>
    </row>
    <row r="986250" spans="63:63" x14ac:dyDescent="0.25">
      <c r="BK986250" s="2315"/>
    </row>
    <row r="986251" spans="63:63" x14ac:dyDescent="0.25">
      <c r="BK986251" s="2311"/>
    </row>
    <row r="986275" spans="63:63" x14ac:dyDescent="0.25">
      <c r="BK986275" s="2315"/>
    </row>
    <row r="986276" spans="63:63" x14ac:dyDescent="0.25">
      <c r="BK986276" s="2311"/>
    </row>
    <row r="986300" spans="63:63" x14ac:dyDescent="0.25">
      <c r="BK986300" s="2315"/>
    </row>
    <row r="986301" spans="63:63" x14ac:dyDescent="0.25">
      <c r="BK986301" s="2311"/>
    </row>
    <row r="986325" spans="63:63" x14ac:dyDescent="0.25">
      <c r="BK986325" s="2315"/>
    </row>
    <row r="986326" spans="63:63" x14ac:dyDescent="0.25">
      <c r="BK986326" s="2311"/>
    </row>
    <row r="986350" spans="63:63" x14ac:dyDescent="0.25">
      <c r="BK986350" s="2315"/>
    </row>
    <row r="986351" spans="63:63" x14ac:dyDescent="0.25">
      <c r="BK986351" s="2311"/>
    </row>
    <row r="986375" spans="63:63" x14ac:dyDescent="0.25">
      <c r="BK986375" s="2315"/>
    </row>
    <row r="986376" spans="63:63" x14ac:dyDescent="0.25">
      <c r="BK986376" s="2311"/>
    </row>
    <row r="986400" spans="63:63" x14ac:dyDescent="0.25">
      <c r="BK986400" s="2315"/>
    </row>
    <row r="986401" spans="63:63" x14ac:dyDescent="0.25">
      <c r="BK986401" s="2311"/>
    </row>
    <row r="986425" spans="63:63" x14ac:dyDescent="0.25">
      <c r="BK986425" s="2315"/>
    </row>
    <row r="986426" spans="63:63" x14ac:dyDescent="0.25">
      <c r="BK986426" s="2311"/>
    </row>
    <row r="986450" spans="63:63" x14ac:dyDescent="0.25">
      <c r="BK986450" s="2315"/>
    </row>
    <row r="986451" spans="63:63" x14ac:dyDescent="0.25">
      <c r="BK986451" s="2311"/>
    </row>
    <row r="986475" spans="63:63" x14ac:dyDescent="0.25">
      <c r="BK986475" s="2315"/>
    </row>
    <row r="986476" spans="63:63" x14ac:dyDescent="0.25">
      <c r="BK986476" s="2311"/>
    </row>
    <row r="986500" spans="63:63" x14ac:dyDescent="0.25">
      <c r="BK986500" s="2315"/>
    </row>
    <row r="986501" spans="63:63" x14ac:dyDescent="0.25">
      <c r="BK986501" s="2311"/>
    </row>
    <row r="986525" spans="63:63" x14ac:dyDescent="0.25">
      <c r="BK986525" s="2315"/>
    </row>
    <row r="986526" spans="63:63" x14ac:dyDescent="0.25">
      <c r="BK986526" s="2311"/>
    </row>
    <row r="986550" spans="63:63" x14ac:dyDescent="0.25">
      <c r="BK986550" s="2315"/>
    </row>
    <row r="986551" spans="63:63" x14ac:dyDescent="0.25">
      <c r="BK986551" s="2311"/>
    </row>
    <row r="986575" spans="63:63" x14ac:dyDescent="0.25">
      <c r="BK986575" s="2315"/>
    </row>
    <row r="986576" spans="63:63" x14ac:dyDescent="0.25">
      <c r="BK986576" s="2311"/>
    </row>
    <row r="986600" spans="63:63" x14ac:dyDescent="0.25">
      <c r="BK986600" s="2315"/>
    </row>
    <row r="986601" spans="63:63" x14ac:dyDescent="0.25">
      <c r="BK986601" s="2311"/>
    </row>
    <row r="986625" spans="63:63" x14ac:dyDescent="0.25">
      <c r="BK986625" s="2315"/>
    </row>
    <row r="986626" spans="63:63" x14ac:dyDescent="0.25">
      <c r="BK986626" s="2311"/>
    </row>
    <row r="986650" spans="63:63" x14ac:dyDescent="0.25">
      <c r="BK986650" s="2315"/>
    </row>
    <row r="986651" spans="63:63" x14ac:dyDescent="0.25">
      <c r="BK986651" s="2311"/>
    </row>
    <row r="986675" spans="63:63" x14ac:dyDescent="0.25">
      <c r="BK986675" s="2315"/>
    </row>
    <row r="986676" spans="63:63" x14ac:dyDescent="0.25">
      <c r="BK986676" s="2311"/>
    </row>
    <row r="986700" spans="63:63" x14ac:dyDescent="0.25">
      <c r="BK986700" s="2315"/>
    </row>
    <row r="986701" spans="63:63" x14ac:dyDescent="0.25">
      <c r="BK986701" s="2311"/>
    </row>
    <row r="986725" spans="63:63" x14ac:dyDescent="0.25">
      <c r="BK986725" s="2315"/>
    </row>
    <row r="986726" spans="63:63" x14ac:dyDescent="0.25">
      <c r="BK986726" s="2311"/>
    </row>
    <row r="986750" spans="63:63" x14ac:dyDescent="0.25">
      <c r="BK986750" s="2315"/>
    </row>
    <row r="986751" spans="63:63" x14ac:dyDescent="0.25">
      <c r="BK986751" s="2311"/>
    </row>
    <row r="986775" spans="63:63" x14ac:dyDescent="0.25">
      <c r="BK986775" s="2315"/>
    </row>
    <row r="986776" spans="63:63" x14ac:dyDescent="0.25">
      <c r="BK986776" s="2311"/>
    </row>
    <row r="986800" spans="63:63" x14ac:dyDescent="0.25">
      <c r="BK986800" s="2315"/>
    </row>
    <row r="986801" spans="63:63" x14ac:dyDescent="0.25">
      <c r="BK986801" s="2311"/>
    </row>
    <row r="986825" spans="63:63" x14ac:dyDescent="0.25">
      <c r="BK986825" s="2315"/>
    </row>
    <row r="986826" spans="63:63" x14ac:dyDescent="0.25">
      <c r="BK986826" s="2311"/>
    </row>
    <row r="986850" spans="63:63" x14ac:dyDescent="0.25">
      <c r="BK986850" s="2315"/>
    </row>
    <row r="986851" spans="63:63" x14ac:dyDescent="0.25">
      <c r="BK986851" s="2311"/>
    </row>
    <row r="986875" spans="63:63" x14ac:dyDescent="0.25">
      <c r="BK986875" s="2315"/>
    </row>
    <row r="986876" spans="63:63" x14ac:dyDescent="0.25">
      <c r="BK986876" s="2311"/>
    </row>
    <row r="986900" spans="63:63" x14ac:dyDescent="0.25">
      <c r="BK986900" s="2315"/>
    </row>
    <row r="986901" spans="63:63" x14ac:dyDescent="0.25">
      <c r="BK986901" s="2311"/>
    </row>
    <row r="986925" spans="63:63" x14ac:dyDescent="0.25">
      <c r="BK986925" s="2315"/>
    </row>
    <row r="986926" spans="63:63" x14ac:dyDescent="0.25">
      <c r="BK986926" s="2311"/>
    </row>
    <row r="986950" spans="63:63" x14ac:dyDescent="0.25">
      <c r="BK986950" s="2315"/>
    </row>
    <row r="986951" spans="63:63" x14ac:dyDescent="0.25">
      <c r="BK986951" s="2311"/>
    </row>
    <row r="986975" spans="63:63" x14ac:dyDescent="0.25">
      <c r="BK986975" s="2315"/>
    </row>
    <row r="986976" spans="63:63" x14ac:dyDescent="0.25">
      <c r="BK986976" s="2311"/>
    </row>
    <row r="987000" spans="63:63" x14ac:dyDescent="0.25">
      <c r="BK987000" s="2315"/>
    </row>
    <row r="987001" spans="63:63" x14ac:dyDescent="0.25">
      <c r="BK987001" s="2311"/>
    </row>
    <row r="987025" spans="63:63" x14ac:dyDescent="0.25">
      <c r="BK987025" s="2315"/>
    </row>
    <row r="987026" spans="63:63" x14ac:dyDescent="0.25">
      <c r="BK987026" s="2311"/>
    </row>
    <row r="987050" spans="63:63" x14ac:dyDescent="0.25">
      <c r="BK987050" s="2315"/>
    </row>
    <row r="987051" spans="63:63" x14ac:dyDescent="0.25">
      <c r="BK987051" s="2311"/>
    </row>
    <row r="987075" spans="63:63" x14ac:dyDescent="0.25">
      <c r="BK987075" s="2315"/>
    </row>
    <row r="987076" spans="63:63" x14ac:dyDescent="0.25">
      <c r="BK987076" s="2311"/>
    </row>
    <row r="987100" spans="63:63" x14ac:dyDescent="0.25">
      <c r="BK987100" s="2315"/>
    </row>
    <row r="987101" spans="63:63" x14ac:dyDescent="0.25">
      <c r="BK987101" s="2311"/>
    </row>
    <row r="987125" spans="63:63" x14ac:dyDescent="0.25">
      <c r="BK987125" s="2315"/>
    </row>
    <row r="987126" spans="63:63" x14ac:dyDescent="0.25">
      <c r="BK987126" s="2311"/>
    </row>
    <row r="987150" spans="63:63" x14ac:dyDescent="0.25">
      <c r="BK987150" s="2315"/>
    </row>
    <row r="987151" spans="63:63" x14ac:dyDescent="0.25">
      <c r="BK987151" s="2311"/>
    </row>
    <row r="987175" spans="63:63" x14ac:dyDescent="0.25">
      <c r="BK987175" s="2315"/>
    </row>
    <row r="987176" spans="63:63" x14ac:dyDescent="0.25">
      <c r="BK987176" s="2311"/>
    </row>
    <row r="987200" spans="63:63" x14ac:dyDescent="0.25">
      <c r="BK987200" s="2315"/>
    </row>
    <row r="987201" spans="63:63" x14ac:dyDescent="0.25">
      <c r="BK987201" s="2311"/>
    </row>
    <row r="987225" spans="63:63" x14ac:dyDescent="0.25">
      <c r="BK987225" s="2315"/>
    </row>
    <row r="987226" spans="63:63" x14ac:dyDescent="0.25">
      <c r="BK987226" s="2311"/>
    </row>
    <row r="987250" spans="63:63" x14ac:dyDescent="0.25">
      <c r="BK987250" s="2315"/>
    </row>
    <row r="987251" spans="63:63" x14ac:dyDescent="0.25">
      <c r="BK987251" s="2311"/>
    </row>
    <row r="987275" spans="63:63" x14ac:dyDescent="0.25">
      <c r="BK987275" s="2315"/>
    </row>
    <row r="987276" spans="63:63" x14ac:dyDescent="0.25">
      <c r="BK987276" s="2311"/>
    </row>
    <row r="987300" spans="63:63" x14ac:dyDescent="0.25">
      <c r="BK987300" s="2315"/>
    </row>
    <row r="987301" spans="63:63" x14ac:dyDescent="0.25">
      <c r="BK987301" s="2311"/>
    </row>
    <row r="987325" spans="63:63" x14ac:dyDescent="0.25">
      <c r="BK987325" s="2315"/>
    </row>
    <row r="987326" spans="63:63" x14ac:dyDescent="0.25">
      <c r="BK987326" s="2311"/>
    </row>
    <row r="987350" spans="63:63" x14ac:dyDescent="0.25">
      <c r="BK987350" s="2315"/>
    </row>
    <row r="987351" spans="63:63" x14ac:dyDescent="0.25">
      <c r="BK987351" s="2311"/>
    </row>
    <row r="987375" spans="63:63" x14ac:dyDescent="0.25">
      <c r="BK987375" s="2315"/>
    </row>
    <row r="987376" spans="63:63" x14ac:dyDescent="0.25">
      <c r="BK987376" s="2311"/>
    </row>
    <row r="987400" spans="63:63" x14ac:dyDescent="0.25">
      <c r="BK987400" s="2315"/>
    </row>
    <row r="987401" spans="63:63" x14ac:dyDescent="0.25">
      <c r="BK987401" s="2311"/>
    </row>
    <row r="987425" spans="63:63" x14ac:dyDescent="0.25">
      <c r="BK987425" s="2315"/>
    </row>
    <row r="987426" spans="63:63" x14ac:dyDescent="0.25">
      <c r="BK987426" s="2311"/>
    </row>
    <row r="987450" spans="63:63" x14ac:dyDescent="0.25">
      <c r="BK987450" s="2315"/>
    </row>
    <row r="987451" spans="63:63" x14ac:dyDescent="0.25">
      <c r="BK987451" s="2311"/>
    </row>
    <row r="987475" spans="63:63" x14ac:dyDescent="0.25">
      <c r="BK987475" s="2315"/>
    </row>
    <row r="987476" spans="63:63" x14ac:dyDescent="0.25">
      <c r="BK987476" s="2311"/>
    </row>
    <row r="987500" spans="63:63" x14ac:dyDescent="0.25">
      <c r="BK987500" s="2315"/>
    </row>
    <row r="987501" spans="63:63" x14ac:dyDescent="0.25">
      <c r="BK987501" s="2311"/>
    </row>
    <row r="987525" spans="63:63" x14ac:dyDescent="0.25">
      <c r="BK987525" s="2315"/>
    </row>
    <row r="987526" spans="63:63" x14ac:dyDescent="0.25">
      <c r="BK987526" s="2311"/>
    </row>
    <row r="987550" spans="63:63" x14ac:dyDescent="0.25">
      <c r="BK987550" s="2315"/>
    </row>
    <row r="987551" spans="63:63" x14ac:dyDescent="0.25">
      <c r="BK987551" s="2311"/>
    </row>
    <row r="987575" spans="63:63" x14ac:dyDescent="0.25">
      <c r="BK987575" s="2315"/>
    </row>
    <row r="987576" spans="63:63" x14ac:dyDescent="0.25">
      <c r="BK987576" s="2311"/>
    </row>
    <row r="987600" spans="63:63" x14ac:dyDescent="0.25">
      <c r="BK987600" s="2315"/>
    </row>
    <row r="987601" spans="63:63" x14ac:dyDescent="0.25">
      <c r="BK987601" s="2311"/>
    </row>
    <row r="987625" spans="63:63" x14ac:dyDescent="0.25">
      <c r="BK987625" s="2315"/>
    </row>
    <row r="987626" spans="63:63" x14ac:dyDescent="0.25">
      <c r="BK987626" s="2311"/>
    </row>
    <row r="987650" spans="63:63" x14ac:dyDescent="0.25">
      <c r="BK987650" s="2315"/>
    </row>
    <row r="987651" spans="63:63" x14ac:dyDescent="0.25">
      <c r="BK987651" s="2311"/>
    </row>
    <row r="987675" spans="63:63" x14ac:dyDescent="0.25">
      <c r="BK987675" s="2315"/>
    </row>
    <row r="987676" spans="63:63" x14ac:dyDescent="0.25">
      <c r="BK987676" s="2311"/>
    </row>
    <row r="987700" spans="63:63" x14ac:dyDescent="0.25">
      <c r="BK987700" s="2315"/>
    </row>
    <row r="987701" spans="63:63" x14ac:dyDescent="0.25">
      <c r="BK987701" s="2311"/>
    </row>
    <row r="987725" spans="63:63" x14ac:dyDescent="0.25">
      <c r="BK987725" s="2315"/>
    </row>
    <row r="987726" spans="63:63" x14ac:dyDescent="0.25">
      <c r="BK987726" s="2311"/>
    </row>
    <row r="987750" spans="63:63" x14ac:dyDescent="0.25">
      <c r="BK987750" s="2315"/>
    </row>
    <row r="987751" spans="63:63" x14ac:dyDescent="0.25">
      <c r="BK987751" s="2311"/>
    </row>
    <row r="987775" spans="63:63" x14ac:dyDescent="0.25">
      <c r="BK987775" s="2315"/>
    </row>
    <row r="987776" spans="63:63" x14ac:dyDescent="0.25">
      <c r="BK987776" s="2311"/>
    </row>
    <row r="987800" spans="63:63" x14ac:dyDescent="0.25">
      <c r="BK987800" s="2315"/>
    </row>
    <row r="987801" spans="63:63" x14ac:dyDescent="0.25">
      <c r="BK987801" s="2311"/>
    </row>
    <row r="987825" spans="63:63" x14ac:dyDescent="0.25">
      <c r="BK987825" s="2315"/>
    </row>
    <row r="987826" spans="63:63" x14ac:dyDescent="0.25">
      <c r="BK987826" s="2311"/>
    </row>
    <row r="987850" spans="63:63" x14ac:dyDescent="0.25">
      <c r="BK987850" s="2315"/>
    </row>
    <row r="987851" spans="63:63" x14ac:dyDescent="0.25">
      <c r="BK987851" s="2311"/>
    </row>
    <row r="987875" spans="63:63" x14ac:dyDescent="0.25">
      <c r="BK987875" s="2315"/>
    </row>
    <row r="987876" spans="63:63" x14ac:dyDescent="0.25">
      <c r="BK987876" s="2311"/>
    </row>
    <row r="987900" spans="63:63" x14ac:dyDescent="0.25">
      <c r="BK987900" s="2315"/>
    </row>
    <row r="987901" spans="63:63" x14ac:dyDescent="0.25">
      <c r="BK987901" s="2311"/>
    </row>
    <row r="987925" spans="63:63" x14ac:dyDescent="0.25">
      <c r="BK987925" s="2315"/>
    </row>
    <row r="987926" spans="63:63" x14ac:dyDescent="0.25">
      <c r="BK987926" s="2311"/>
    </row>
    <row r="987950" spans="63:63" x14ac:dyDescent="0.25">
      <c r="BK987950" s="2315"/>
    </row>
    <row r="987951" spans="63:63" x14ac:dyDescent="0.25">
      <c r="BK987951" s="2311"/>
    </row>
    <row r="987975" spans="63:63" x14ac:dyDescent="0.25">
      <c r="BK987975" s="2315"/>
    </row>
    <row r="987976" spans="63:63" x14ac:dyDescent="0.25">
      <c r="BK987976" s="2311"/>
    </row>
    <row r="988000" spans="63:63" x14ac:dyDescent="0.25">
      <c r="BK988000" s="2315"/>
    </row>
    <row r="988001" spans="63:63" x14ac:dyDescent="0.25">
      <c r="BK988001" s="2311"/>
    </row>
    <row r="988025" spans="63:63" x14ac:dyDescent="0.25">
      <c r="BK988025" s="2315"/>
    </row>
    <row r="988026" spans="63:63" x14ac:dyDescent="0.25">
      <c r="BK988026" s="2311"/>
    </row>
    <row r="988050" spans="63:63" x14ac:dyDescent="0.25">
      <c r="BK988050" s="2315"/>
    </row>
    <row r="988051" spans="63:63" x14ac:dyDescent="0.25">
      <c r="BK988051" s="2311"/>
    </row>
    <row r="988075" spans="63:63" x14ac:dyDescent="0.25">
      <c r="BK988075" s="2315"/>
    </row>
    <row r="988076" spans="63:63" x14ac:dyDescent="0.25">
      <c r="BK988076" s="2311"/>
    </row>
    <row r="988100" spans="63:63" x14ac:dyDescent="0.25">
      <c r="BK988100" s="2315"/>
    </row>
    <row r="988101" spans="63:63" x14ac:dyDescent="0.25">
      <c r="BK988101" s="2311"/>
    </row>
    <row r="988125" spans="63:63" x14ac:dyDescent="0.25">
      <c r="BK988125" s="2315"/>
    </row>
    <row r="988126" spans="63:63" x14ac:dyDescent="0.25">
      <c r="BK988126" s="2311"/>
    </row>
    <row r="988150" spans="63:63" x14ac:dyDescent="0.25">
      <c r="BK988150" s="2315"/>
    </row>
    <row r="988151" spans="63:63" x14ac:dyDescent="0.25">
      <c r="BK988151" s="2311"/>
    </row>
    <row r="988175" spans="63:63" x14ac:dyDescent="0.25">
      <c r="BK988175" s="2315"/>
    </row>
    <row r="988176" spans="63:63" x14ac:dyDescent="0.25">
      <c r="BK988176" s="2311"/>
    </row>
    <row r="988200" spans="63:63" x14ac:dyDescent="0.25">
      <c r="BK988200" s="2315"/>
    </row>
    <row r="988201" spans="63:63" x14ac:dyDescent="0.25">
      <c r="BK988201" s="2311"/>
    </row>
    <row r="988225" spans="63:63" x14ac:dyDescent="0.25">
      <c r="BK988225" s="2315"/>
    </row>
    <row r="988226" spans="63:63" x14ac:dyDescent="0.25">
      <c r="BK988226" s="2311"/>
    </row>
    <row r="988250" spans="63:63" x14ac:dyDescent="0.25">
      <c r="BK988250" s="2315"/>
    </row>
    <row r="988251" spans="63:63" x14ac:dyDescent="0.25">
      <c r="BK988251" s="2311"/>
    </row>
    <row r="988275" spans="63:63" x14ac:dyDescent="0.25">
      <c r="BK988275" s="2315"/>
    </row>
    <row r="988276" spans="63:63" x14ac:dyDescent="0.25">
      <c r="BK988276" s="2311"/>
    </row>
    <row r="988300" spans="63:63" x14ac:dyDescent="0.25">
      <c r="BK988300" s="2315"/>
    </row>
    <row r="988301" spans="63:63" x14ac:dyDescent="0.25">
      <c r="BK988301" s="2311"/>
    </row>
    <row r="988325" spans="63:63" x14ac:dyDescent="0.25">
      <c r="BK988325" s="2315"/>
    </row>
    <row r="988326" spans="63:63" x14ac:dyDescent="0.25">
      <c r="BK988326" s="2311"/>
    </row>
    <row r="988350" spans="63:63" x14ac:dyDescent="0.25">
      <c r="BK988350" s="2315"/>
    </row>
    <row r="988351" spans="63:63" x14ac:dyDescent="0.25">
      <c r="BK988351" s="2311"/>
    </row>
    <row r="988375" spans="63:63" x14ac:dyDescent="0.25">
      <c r="BK988375" s="2315"/>
    </row>
    <row r="988376" spans="63:63" x14ac:dyDescent="0.25">
      <c r="BK988376" s="2311"/>
    </row>
    <row r="988400" spans="63:63" x14ac:dyDescent="0.25">
      <c r="BK988400" s="2315"/>
    </row>
    <row r="988401" spans="63:63" x14ac:dyDescent="0.25">
      <c r="BK988401" s="2311"/>
    </row>
    <row r="988425" spans="63:63" x14ac:dyDescent="0.25">
      <c r="BK988425" s="2315"/>
    </row>
    <row r="988426" spans="63:63" x14ac:dyDescent="0.25">
      <c r="BK988426" s="2311"/>
    </row>
    <row r="988450" spans="63:63" x14ac:dyDescent="0.25">
      <c r="BK988450" s="2315"/>
    </row>
    <row r="988451" spans="63:63" x14ac:dyDescent="0.25">
      <c r="BK988451" s="2311"/>
    </row>
    <row r="988475" spans="63:63" x14ac:dyDescent="0.25">
      <c r="BK988475" s="2315"/>
    </row>
    <row r="988476" spans="63:63" x14ac:dyDescent="0.25">
      <c r="BK988476" s="2311"/>
    </row>
    <row r="988500" spans="63:63" x14ac:dyDescent="0.25">
      <c r="BK988500" s="2315"/>
    </row>
    <row r="988501" spans="63:63" x14ac:dyDescent="0.25">
      <c r="BK988501" s="2311"/>
    </row>
    <row r="988525" spans="63:63" x14ac:dyDescent="0.25">
      <c r="BK988525" s="2315"/>
    </row>
    <row r="988526" spans="63:63" x14ac:dyDescent="0.25">
      <c r="BK988526" s="2311"/>
    </row>
    <row r="988550" spans="63:63" x14ac:dyDescent="0.25">
      <c r="BK988550" s="2315"/>
    </row>
    <row r="988551" spans="63:63" x14ac:dyDescent="0.25">
      <c r="BK988551" s="2311"/>
    </row>
    <row r="988575" spans="63:63" x14ac:dyDescent="0.25">
      <c r="BK988575" s="2315"/>
    </row>
    <row r="988576" spans="63:63" x14ac:dyDescent="0.25">
      <c r="BK988576" s="2311"/>
    </row>
    <row r="988600" spans="63:63" x14ac:dyDescent="0.25">
      <c r="BK988600" s="2315"/>
    </row>
    <row r="988601" spans="63:63" x14ac:dyDescent="0.25">
      <c r="BK988601" s="2311"/>
    </row>
    <row r="988625" spans="63:63" x14ac:dyDescent="0.25">
      <c r="BK988625" s="2315"/>
    </row>
    <row r="988626" spans="63:63" x14ac:dyDescent="0.25">
      <c r="BK988626" s="2311"/>
    </row>
    <row r="988650" spans="63:63" x14ac:dyDescent="0.25">
      <c r="BK988650" s="2315"/>
    </row>
    <row r="988651" spans="63:63" x14ac:dyDescent="0.25">
      <c r="BK988651" s="2311"/>
    </row>
    <row r="988675" spans="63:63" x14ac:dyDescent="0.25">
      <c r="BK988675" s="2315"/>
    </row>
    <row r="988676" spans="63:63" x14ac:dyDescent="0.25">
      <c r="BK988676" s="2311"/>
    </row>
    <row r="988700" spans="63:63" x14ac:dyDescent="0.25">
      <c r="BK988700" s="2315"/>
    </row>
    <row r="988701" spans="63:63" x14ac:dyDescent="0.25">
      <c r="BK988701" s="2311"/>
    </row>
    <row r="988725" spans="63:63" x14ac:dyDescent="0.25">
      <c r="BK988725" s="2315"/>
    </row>
    <row r="988726" spans="63:63" x14ac:dyDescent="0.25">
      <c r="BK988726" s="2311"/>
    </row>
    <row r="988750" spans="63:63" x14ac:dyDescent="0.25">
      <c r="BK988750" s="2315"/>
    </row>
    <row r="988751" spans="63:63" x14ac:dyDescent="0.25">
      <c r="BK988751" s="2311"/>
    </row>
    <row r="988775" spans="63:63" x14ac:dyDescent="0.25">
      <c r="BK988775" s="2315"/>
    </row>
    <row r="988776" spans="63:63" x14ac:dyDescent="0.25">
      <c r="BK988776" s="2311"/>
    </row>
    <row r="988800" spans="63:63" x14ac:dyDescent="0.25">
      <c r="BK988800" s="2315"/>
    </row>
    <row r="988801" spans="63:63" x14ac:dyDescent="0.25">
      <c r="BK988801" s="2311"/>
    </row>
    <row r="988825" spans="63:63" x14ac:dyDescent="0.25">
      <c r="BK988825" s="2315"/>
    </row>
    <row r="988826" spans="63:63" x14ac:dyDescent="0.25">
      <c r="BK988826" s="2311"/>
    </row>
    <row r="988850" spans="63:63" x14ac:dyDescent="0.25">
      <c r="BK988850" s="2315"/>
    </row>
    <row r="988851" spans="63:63" x14ac:dyDescent="0.25">
      <c r="BK988851" s="2311"/>
    </row>
    <row r="988875" spans="63:63" x14ac:dyDescent="0.25">
      <c r="BK988875" s="2315"/>
    </row>
    <row r="988876" spans="63:63" x14ac:dyDescent="0.25">
      <c r="BK988876" s="2311"/>
    </row>
    <row r="988900" spans="63:63" x14ac:dyDescent="0.25">
      <c r="BK988900" s="2315"/>
    </row>
    <row r="988901" spans="63:63" x14ac:dyDescent="0.25">
      <c r="BK988901" s="2311"/>
    </row>
    <row r="988925" spans="63:63" x14ac:dyDescent="0.25">
      <c r="BK988925" s="2315"/>
    </row>
    <row r="988926" spans="63:63" x14ac:dyDescent="0.25">
      <c r="BK988926" s="2311"/>
    </row>
    <row r="988950" spans="63:63" x14ac:dyDescent="0.25">
      <c r="BK988950" s="2315"/>
    </row>
    <row r="988951" spans="63:63" x14ac:dyDescent="0.25">
      <c r="BK988951" s="2311"/>
    </row>
    <row r="988975" spans="63:63" x14ac:dyDescent="0.25">
      <c r="BK988975" s="2315"/>
    </row>
    <row r="988976" spans="63:63" x14ac:dyDescent="0.25">
      <c r="BK988976" s="2311"/>
    </row>
    <row r="989000" spans="63:63" x14ac:dyDescent="0.25">
      <c r="BK989000" s="2315"/>
    </row>
    <row r="989001" spans="63:63" x14ac:dyDescent="0.25">
      <c r="BK989001" s="2311"/>
    </row>
    <row r="989025" spans="63:63" x14ac:dyDescent="0.25">
      <c r="BK989025" s="2315"/>
    </row>
    <row r="989026" spans="63:63" x14ac:dyDescent="0.25">
      <c r="BK989026" s="2311"/>
    </row>
    <row r="989050" spans="63:63" x14ac:dyDescent="0.25">
      <c r="BK989050" s="2315"/>
    </row>
    <row r="989051" spans="63:63" x14ac:dyDescent="0.25">
      <c r="BK989051" s="2311"/>
    </row>
    <row r="989075" spans="63:63" x14ac:dyDescent="0.25">
      <c r="BK989075" s="2315"/>
    </row>
    <row r="989076" spans="63:63" x14ac:dyDescent="0.25">
      <c r="BK989076" s="2311"/>
    </row>
    <row r="989100" spans="63:63" x14ac:dyDescent="0.25">
      <c r="BK989100" s="2315"/>
    </row>
    <row r="989101" spans="63:63" x14ac:dyDescent="0.25">
      <c r="BK989101" s="2311"/>
    </row>
    <row r="989125" spans="63:63" x14ac:dyDescent="0.25">
      <c r="BK989125" s="2315"/>
    </row>
    <row r="989126" spans="63:63" x14ac:dyDescent="0.25">
      <c r="BK989126" s="2311"/>
    </row>
    <row r="989150" spans="63:63" x14ac:dyDescent="0.25">
      <c r="BK989150" s="2315"/>
    </row>
    <row r="989151" spans="63:63" x14ac:dyDescent="0.25">
      <c r="BK989151" s="2311"/>
    </row>
    <row r="989175" spans="63:63" x14ac:dyDescent="0.25">
      <c r="BK989175" s="2315"/>
    </row>
    <row r="989176" spans="63:63" x14ac:dyDescent="0.25">
      <c r="BK989176" s="2311"/>
    </row>
    <row r="989200" spans="63:63" x14ac:dyDescent="0.25">
      <c r="BK989200" s="2315"/>
    </row>
    <row r="989201" spans="63:63" x14ac:dyDescent="0.25">
      <c r="BK989201" s="2311"/>
    </row>
    <row r="989225" spans="63:63" x14ac:dyDescent="0.25">
      <c r="BK989225" s="2315"/>
    </row>
    <row r="989226" spans="63:63" x14ac:dyDescent="0.25">
      <c r="BK989226" s="2311"/>
    </row>
    <row r="989250" spans="63:63" x14ac:dyDescent="0.25">
      <c r="BK989250" s="2315"/>
    </row>
    <row r="989251" spans="63:63" x14ac:dyDescent="0.25">
      <c r="BK989251" s="2311"/>
    </row>
    <row r="989275" spans="63:63" x14ac:dyDescent="0.25">
      <c r="BK989275" s="2315"/>
    </row>
    <row r="989276" spans="63:63" x14ac:dyDescent="0.25">
      <c r="BK989276" s="2311"/>
    </row>
    <row r="989300" spans="63:63" x14ac:dyDescent="0.25">
      <c r="BK989300" s="2315"/>
    </row>
    <row r="989301" spans="63:63" x14ac:dyDescent="0.25">
      <c r="BK989301" s="2311"/>
    </row>
    <row r="989325" spans="63:63" x14ac:dyDescent="0.25">
      <c r="BK989325" s="2315"/>
    </row>
    <row r="989326" spans="63:63" x14ac:dyDescent="0.25">
      <c r="BK989326" s="2311"/>
    </row>
    <row r="989350" spans="63:63" x14ac:dyDescent="0.25">
      <c r="BK989350" s="2315"/>
    </row>
    <row r="989351" spans="63:63" x14ac:dyDescent="0.25">
      <c r="BK989351" s="2311"/>
    </row>
    <row r="989375" spans="63:63" x14ac:dyDescent="0.25">
      <c r="BK989375" s="2315"/>
    </row>
    <row r="989376" spans="63:63" x14ac:dyDescent="0.25">
      <c r="BK989376" s="2311"/>
    </row>
    <row r="989400" spans="63:63" x14ac:dyDescent="0.25">
      <c r="BK989400" s="2315"/>
    </row>
    <row r="989401" spans="63:63" x14ac:dyDescent="0.25">
      <c r="BK989401" s="2311"/>
    </row>
    <row r="989425" spans="63:63" x14ac:dyDescent="0.25">
      <c r="BK989425" s="2315"/>
    </row>
    <row r="989426" spans="63:63" x14ac:dyDescent="0.25">
      <c r="BK989426" s="2311"/>
    </row>
    <row r="989450" spans="63:63" x14ac:dyDescent="0.25">
      <c r="BK989450" s="2315"/>
    </row>
    <row r="989451" spans="63:63" x14ac:dyDescent="0.25">
      <c r="BK989451" s="2311"/>
    </row>
    <row r="989475" spans="63:63" x14ac:dyDescent="0.25">
      <c r="BK989475" s="2315"/>
    </row>
    <row r="989476" spans="63:63" x14ac:dyDescent="0.25">
      <c r="BK989476" s="2311"/>
    </row>
    <row r="989500" spans="63:63" x14ac:dyDescent="0.25">
      <c r="BK989500" s="2315"/>
    </row>
    <row r="989501" spans="63:63" x14ac:dyDescent="0.25">
      <c r="BK989501" s="2311"/>
    </row>
    <row r="989525" spans="63:63" x14ac:dyDescent="0.25">
      <c r="BK989525" s="2315"/>
    </row>
    <row r="989526" spans="63:63" x14ac:dyDescent="0.25">
      <c r="BK989526" s="2311"/>
    </row>
    <row r="989550" spans="63:63" x14ac:dyDescent="0.25">
      <c r="BK989550" s="2315"/>
    </row>
    <row r="989551" spans="63:63" x14ac:dyDescent="0.25">
      <c r="BK989551" s="2311"/>
    </row>
    <row r="989575" spans="63:63" x14ac:dyDescent="0.25">
      <c r="BK989575" s="2315"/>
    </row>
    <row r="989576" spans="63:63" x14ac:dyDescent="0.25">
      <c r="BK989576" s="2311"/>
    </row>
    <row r="989600" spans="63:63" x14ac:dyDescent="0.25">
      <c r="BK989600" s="2315"/>
    </row>
    <row r="989601" spans="63:63" x14ac:dyDescent="0.25">
      <c r="BK989601" s="2311"/>
    </row>
    <row r="989625" spans="63:63" x14ac:dyDescent="0.25">
      <c r="BK989625" s="2315"/>
    </row>
    <row r="989626" spans="63:63" x14ac:dyDescent="0.25">
      <c r="BK989626" s="2311"/>
    </row>
    <row r="989650" spans="63:63" x14ac:dyDescent="0.25">
      <c r="BK989650" s="2315"/>
    </row>
    <row r="989651" spans="63:63" x14ac:dyDescent="0.25">
      <c r="BK989651" s="2311"/>
    </row>
    <row r="989675" spans="63:63" x14ac:dyDescent="0.25">
      <c r="BK989675" s="2315"/>
    </row>
    <row r="989676" spans="63:63" x14ac:dyDescent="0.25">
      <c r="BK989676" s="2311"/>
    </row>
    <row r="989700" spans="63:63" x14ac:dyDescent="0.25">
      <c r="BK989700" s="2315"/>
    </row>
    <row r="989701" spans="63:63" x14ac:dyDescent="0.25">
      <c r="BK989701" s="2311"/>
    </row>
    <row r="989725" spans="63:63" x14ac:dyDescent="0.25">
      <c r="BK989725" s="2315"/>
    </row>
    <row r="989726" spans="63:63" x14ac:dyDescent="0.25">
      <c r="BK989726" s="2311"/>
    </row>
    <row r="989750" spans="63:63" x14ac:dyDescent="0.25">
      <c r="BK989750" s="2315"/>
    </row>
    <row r="989751" spans="63:63" x14ac:dyDescent="0.25">
      <c r="BK989751" s="2311"/>
    </row>
    <row r="989775" spans="63:63" x14ac:dyDescent="0.25">
      <c r="BK989775" s="2315"/>
    </row>
    <row r="989776" spans="63:63" x14ac:dyDescent="0.25">
      <c r="BK989776" s="2311"/>
    </row>
    <row r="989800" spans="63:63" x14ac:dyDescent="0.25">
      <c r="BK989800" s="2315"/>
    </row>
    <row r="989801" spans="63:63" x14ac:dyDescent="0.25">
      <c r="BK989801" s="2311"/>
    </row>
    <row r="989825" spans="63:63" x14ac:dyDescent="0.25">
      <c r="BK989825" s="2315"/>
    </row>
    <row r="989826" spans="63:63" x14ac:dyDescent="0.25">
      <c r="BK989826" s="2311"/>
    </row>
    <row r="989850" spans="63:63" x14ac:dyDescent="0.25">
      <c r="BK989850" s="2315"/>
    </row>
    <row r="989851" spans="63:63" x14ac:dyDescent="0.25">
      <c r="BK989851" s="2311"/>
    </row>
    <row r="989875" spans="63:63" x14ac:dyDescent="0.25">
      <c r="BK989875" s="2315"/>
    </row>
    <row r="989876" spans="63:63" x14ac:dyDescent="0.25">
      <c r="BK989876" s="2311"/>
    </row>
    <row r="989900" spans="63:63" x14ac:dyDescent="0.25">
      <c r="BK989900" s="2315"/>
    </row>
    <row r="989901" spans="63:63" x14ac:dyDescent="0.25">
      <c r="BK989901" s="2311"/>
    </row>
    <row r="989925" spans="63:63" x14ac:dyDescent="0.25">
      <c r="BK989925" s="2315"/>
    </row>
    <row r="989926" spans="63:63" x14ac:dyDescent="0.25">
      <c r="BK989926" s="2311"/>
    </row>
    <row r="989950" spans="63:63" x14ac:dyDescent="0.25">
      <c r="BK989950" s="2315"/>
    </row>
    <row r="989951" spans="63:63" x14ac:dyDescent="0.25">
      <c r="BK989951" s="2311"/>
    </row>
    <row r="989975" spans="63:63" x14ac:dyDescent="0.25">
      <c r="BK989975" s="2315"/>
    </row>
    <row r="989976" spans="63:63" x14ac:dyDescent="0.25">
      <c r="BK989976" s="2311"/>
    </row>
    <row r="990000" spans="63:63" x14ac:dyDescent="0.25">
      <c r="BK990000" s="2315"/>
    </row>
    <row r="990001" spans="63:63" x14ac:dyDescent="0.25">
      <c r="BK990001" s="2311"/>
    </row>
    <row r="990025" spans="63:63" x14ac:dyDescent="0.25">
      <c r="BK990025" s="2315"/>
    </row>
    <row r="990026" spans="63:63" x14ac:dyDescent="0.25">
      <c r="BK990026" s="2311"/>
    </row>
    <row r="990050" spans="63:63" x14ac:dyDescent="0.25">
      <c r="BK990050" s="2315"/>
    </row>
    <row r="990051" spans="63:63" x14ac:dyDescent="0.25">
      <c r="BK990051" s="2311"/>
    </row>
    <row r="990075" spans="63:63" x14ac:dyDescent="0.25">
      <c r="BK990075" s="2315"/>
    </row>
    <row r="990076" spans="63:63" x14ac:dyDescent="0.25">
      <c r="BK990076" s="2311"/>
    </row>
    <row r="990100" spans="63:63" x14ac:dyDescent="0.25">
      <c r="BK990100" s="2315"/>
    </row>
    <row r="990101" spans="63:63" x14ac:dyDescent="0.25">
      <c r="BK990101" s="2311"/>
    </row>
    <row r="990125" spans="63:63" x14ac:dyDescent="0.25">
      <c r="BK990125" s="2315"/>
    </row>
    <row r="990126" spans="63:63" x14ac:dyDescent="0.25">
      <c r="BK990126" s="2311"/>
    </row>
    <row r="990150" spans="63:63" x14ac:dyDescent="0.25">
      <c r="BK990150" s="2315"/>
    </row>
    <row r="990151" spans="63:63" x14ac:dyDescent="0.25">
      <c r="BK990151" s="2311"/>
    </row>
    <row r="990175" spans="63:63" x14ac:dyDescent="0.25">
      <c r="BK990175" s="2315"/>
    </row>
    <row r="990176" spans="63:63" x14ac:dyDescent="0.25">
      <c r="BK990176" s="2311"/>
    </row>
    <row r="990200" spans="63:63" x14ac:dyDescent="0.25">
      <c r="BK990200" s="2315"/>
    </row>
    <row r="990201" spans="63:63" x14ac:dyDescent="0.25">
      <c r="BK990201" s="2311"/>
    </row>
    <row r="990225" spans="63:63" x14ac:dyDescent="0.25">
      <c r="BK990225" s="2315"/>
    </row>
    <row r="990226" spans="63:63" x14ac:dyDescent="0.25">
      <c r="BK990226" s="2311"/>
    </row>
    <row r="990250" spans="63:63" x14ac:dyDescent="0.25">
      <c r="BK990250" s="2315"/>
    </row>
    <row r="990251" spans="63:63" x14ac:dyDescent="0.25">
      <c r="BK990251" s="2311"/>
    </row>
    <row r="990275" spans="63:63" x14ac:dyDescent="0.25">
      <c r="BK990275" s="2315"/>
    </row>
    <row r="990276" spans="63:63" x14ac:dyDescent="0.25">
      <c r="BK990276" s="2311"/>
    </row>
    <row r="990300" spans="63:63" x14ac:dyDescent="0.25">
      <c r="BK990300" s="2315"/>
    </row>
    <row r="990301" spans="63:63" x14ac:dyDescent="0.25">
      <c r="BK990301" s="2311"/>
    </row>
    <row r="990325" spans="63:63" x14ac:dyDescent="0.25">
      <c r="BK990325" s="2315"/>
    </row>
    <row r="990326" spans="63:63" x14ac:dyDescent="0.25">
      <c r="BK990326" s="2311"/>
    </row>
    <row r="990350" spans="63:63" x14ac:dyDescent="0.25">
      <c r="BK990350" s="2315"/>
    </row>
    <row r="990351" spans="63:63" x14ac:dyDescent="0.25">
      <c r="BK990351" s="2311"/>
    </row>
    <row r="990375" spans="63:63" x14ac:dyDescent="0.25">
      <c r="BK990375" s="2315"/>
    </row>
    <row r="990376" spans="63:63" x14ac:dyDescent="0.25">
      <c r="BK990376" s="2311"/>
    </row>
    <row r="990400" spans="63:63" x14ac:dyDescent="0.25">
      <c r="BK990400" s="2315"/>
    </row>
    <row r="990401" spans="63:63" x14ac:dyDescent="0.25">
      <c r="BK990401" s="2311"/>
    </row>
    <row r="990425" spans="63:63" x14ac:dyDescent="0.25">
      <c r="BK990425" s="2315"/>
    </row>
    <row r="990426" spans="63:63" x14ac:dyDescent="0.25">
      <c r="BK990426" s="2311"/>
    </row>
    <row r="990450" spans="63:63" x14ac:dyDescent="0.25">
      <c r="BK990450" s="2315"/>
    </row>
    <row r="990451" spans="63:63" x14ac:dyDescent="0.25">
      <c r="BK990451" s="2311"/>
    </row>
    <row r="990475" spans="63:63" x14ac:dyDescent="0.25">
      <c r="BK990475" s="2315"/>
    </row>
    <row r="990476" spans="63:63" x14ac:dyDescent="0.25">
      <c r="BK990476" s="2311"/>
    </row>
    <row r="990500" spans="63:63" x14ac:dyDescent="0.25">
      <c r="BK990500" s="2315"/>
    </row>
    <row r="990501" spans="63:63" x14ac:dyDescent="0.25">
      <c r="BK990501" s="2311"/>
    </row>
    <row r="990525" spans="63:63" x14ac:dyDescent="0.25">
      <c r="BK990525" s="2315"/>
    </row>
    <row r="990526" spans="63:63" x14ac:dyDescent="0.25">
      <c r="BK990526" s="2311"/>
    </row>
    <row r="990550" spans="63:63" x14ac:dyDescent="0.25">
      <c r="BK990550" s="2315"/>
    </row>
    <row r="990551" spans="63:63" x14ac:dyDescent="0.25">
      <c r="BK990551" s="2311"/>
    </row>
    <row r="990575" spans="63:63" x14ac:dyDescent="0.25">
      <c r="BK990575" s="2315"/>
    </row>
    <row r="990576" spans="63:63" x14ac:dyDescent="0.25">
      <c r="BK990576" s="2311"/>
    </row>
    <row r="990600" spans="63:63" x14ac:dyDescent="0.25">
      <c r="BK990600" s="2315"/>
    </row>
    <row r="990601" spans="63:63" x14ac:dyDescent="0.25">
      <c r="BK990601" s="2311"/>
    </row>
    <row r="990625" spans="63:63" x14ac:dyDescent="0.25">
      <c r="BK990625" s="2315"/>
    </row>
    <row r="990626" spans="63:63" x14ac:dyDescent="0.25">
      <c r="BK990626" s="2311"/>
    </row>
    <row r="990650" spans="63:63" x14ac:dyDescent="0.25">
      <c r="BK990650" s="2315"/>
    </row>
    <row r="990651" spans="63:63" x14ac:dyDescent="0.25">
      <c r="BK990651" s="2311"/>
    </row>
    <row r="990675" spans="63:63" x14ac:dyDescent="0.25">
      <c r="BK990675" s="2315"/>
    </row>
    <row r="990676" spans="63:63" x14ac:dyDescent="0.25">
      <c r="BK990676" s="2311"/>
    </row>
    <row r="990700" spans="63:63" x14ac:dyDescent="0.25">
      <c r="BK990700" s="2315"/>
    </row>
    <row r="990701" spans="63:63" x14ac:dyDescent="0.25">
      <c r="BK990701" s="2311"/>
    </row>
    <row r="990725" spans="63:63" x14ac:dyDescent="0.25">
      <c r="BK990725" s="2315"/>
    </row>
    <row r="990726" spans="63:63" x14ac:dyDescent="0.25">
      <c r="BK990726" s="2311"/>
    </row>
    <row r="990750" spans="63:63" x14ac:dyDescent="0.25">
      <c r="BK990750" s="2315"/>
    </row>
    <row r="990751" spans="63:63" x14ac:dyDescent="0.25">
      <c r="BK990751" s="2311"/>
    </row>
    <row r="990775" spans="63:63" x14ac:dyDescent="0.25">
      <c r="BK990775" s="2315"/>
    </row>
    <row r="990776" spans="63:63" x14ac:dyDescent="0.25">
      <c r="BK990776" s="2311"/>
    </row>
    <row r="990800" spans="63:63" x14ac:dyDescent="0.25">
      <c r="BK990800" s="2315"/>
    </row>
    <row r="990801" spans="63:63" x14ac:dyDescent="0.25">
      <c r="BK990801" s="2311"/>
    </row>
    <row r="990825" spans="63:63" x14ac:dyDescent="0.25">
      <c r="BK990825" s="2315"/>
    </row>
    <row r="990826" spans="63:63" x14ac:dyDescent="0.25">
      <c r="BK990826" s="2311"/>
    </row>
    <row r="990850" spans="63:63" x14ac:dyDescent="0.25">
      <c r="BK990850" s="2315"/>
    </row>
    <row r="990851" spans="63:63" x14ac:dyDescent="0.25">
      <c r="BK990851" s="2311"/>
    </row>
    <row r="990875" spans="63:63" x14ac:dyDescent="0.25">
      <c r="BK990875" s="2315"/>
    </row>
    <row r="990876" spans="63:63" x14ac:dyDescent="0.25">
      <c r="BK990876" s="2311"/>
    </row>
    <row r="990900" spans="63:63" x14ac:dyDescent="0.25">
      <c r="BK990900" s="2315"/>
    </row>
    <row r="990901" spans="63:63" x14ac:dyDescent="0.25">
      <c r="BK990901" s="2311"/>
    </row>
    <row r="990925" spans="63:63" x14ac:dyDescent="0.25">
      <c r="BK990925" s="2315"/>
    </row>
    <row r="990926" spans="63:63" x14ac:dyDescent="0.25">
      <c r="BK990926" s="2311"/>
    </row>
    <row r="990950" spans="63:63" x14ac:dyDescent="0.25">
      <c r="BK990950" s="2315"/>
    </row>
    <row r="990951" spans="63:63" x14ac:dyDescent="0.25">
      <c r="BK990951" s="2311"/>
    </row>
    <row r="990975" spans="63:63" x14ac:dyDescent="0.25">
      <c r="BK990975" s="2315"/>
    </row>
    <row r="990976" spans="63:63" x14ac:dyDescent="0.25">
      <c r="BK990976" s="2311"/>
    </row>
    <row r="991000" spans="63:63" x14ac:dyDescent="0.25">
      <c r="BK991000" s="2315"/>
    </row>
    <row r="991001" spans="63:63" x14ac:dyDescent="0.25">
      <c r="BK991001" s="2311"/>
    </row>
    <row r="991025" spans="63:63" x14ac:dyDescent="0.25">
      <c r="BK991025" s="2315"/>
    </row>
    <row r="991026" spans="63:63" x14ac:dyDescent="0.25">
      <c r="BK991026" s="2311"/>
    </row>
    <row r="991050" spans="63:63" x14ac:dyDescent="0.25">
      <c r="BK991050" s="2315"/>
    </row>
    <row r="991051" spans="63:63" x14ac:dyDescent="0.25">
      <c r="BK991051" s="2311"/>
    </row>
    <row r="991075" spans="63:63" x14ac:dyDescent="0.25">
      <c r="BK991075" s="2315"/>
    </row>
    <row r="991076" spans="63:63" x14ac:dyDescent="0.25">
      <c r="BK991076" s="2311"/>
    </row>
    <row r="991100" spans="63:63" x14ac:dyDescent="0.25">
      <c r="BK991100" s="2315"/>
    </row>
    <row r="991101" spans="63:63" x14ac:dyDescent="0.25">
      <c r="BK991101" s="2311"/>
    </row>
    <row r="991125" spans="63:63" x14ac:dyDescent="0.25">
      <c r="BK991125" s="2315"/>
    </row>
    <row r="991126" spans="63:63" x14ac:dyDescent="0.25">
      <c r="BK991126" s="2311"/>
    </row>
    <row r="991150" spans="63:63" x14ac:dyDescent="0.25">
      <c r="BK991150" s="2315"/>
    </row>
    <row r="991151" spans="63:63" x14ac:dyDescent="0.25">
      <c r="BK991151" s="2311"/>
    </row>
    <row r="991175" spans="63:63" x14ac:dyDescent="0.25">
      <c r="BK991175" s="2315"/>
    </row>
    <row r="991176" spans="63:63" x14ac:dyDescent="0.25">
      <c r="BK991176" s="2311"/>
    </row>
    <row r="991200" spans="63:63" x14ac:dyDescent="0.25">
      <c r="BK991200" s="2315"/>
    </row>
    <row r="991201" spans="63:63" x14ac:dyDescent="0.25">
      <c r="BK991201" s="2311"/>
    </row>
    <row r="991225" spans="63:63" x14ac:dyDescent="0.25">
      <c r="BK991225" s="2315"/>
    </row>
    <row r="991226" spans="63:63" x14ac:dyDescent="0.25">
      <c r="BK991226" s="2311"/>
    </row>
    <row r="991250" spans="63:63" x14ac:dyDescent="0.25">
      <c r="BK991250" s="2315"/>
    </row>
    <row r="991251" spans="63:63" x14ac:dyDescent="0.25">
      <c r="BK991251" s="2311"/>
    </row>
    <row r="991275" spans="63:63" x14ac:dyDescent="0.25">
      <c r="BK991275" s="2315"/>
    </row>
    <row r="991276" spans="63:63" x14ac:dyDescent="0.25">
      <c r="BK991276" s="2311"/>
    </row>
    <row r="991300" spans="63:63" x14ac:dyDescent="0.25">
      <c r="BK991300" s="2315"/>
    </row>
    <row r="991301" spans="63:63" x14ac:dyDescent="0.25">
      <c r="BK991301" s="2311"/>
    </row>
    <row r="991325" spans="63:63" x14ac:dyDescent="0.25">
      <c r="BK991325" s="2315"/>
    </row>
    <row r="991326" spans="63:63" x14ac:dyDescent="0.25">
      <c r="BK991326" s="2311"/>
    </row>
    <row r="991350" spans="63:63" x14ac:dyDescent="0.25">
      <c r="BK991350" s="2315"/>
    </row>
    <row r="991351" spans="63:63" x14ac:dyDescent="0.25">
      <c r="BK991351" s="2311"/>
    </row>
    <row r="991375" spans="63:63" x14ac:dyDescent="0.25">
      <c r="BK991375" s="2315"/>
    </row>
    <row r="991376" spans="63:63" x14ac:dyDescent="0.25">
      <c r="BK991376" s="2311"/>
    </row>
    <row r="991400" spans="63:63" x14ac:dyDescent="0.25">
      <c r="BK991400" s="2315"/>
    </row>
    <row r="991401" spans="63:63" x14ac:dyDescent="0.25">
      <c r="BK991401" s="2311"/>
    </row>
    <row r="991425" spans="63:63" x14ac:dyDescent="0.25">
      <c r="BK991425" s="2315"/>
    </row>
    <row r="991426" spans="63:63" x14ac:dyDescent="0.25">
      <c r="BK991426" s="2311"/>
    </row>
    <row r="991450" spans="63:63" x14ac:dyDescent="0.25">
      <c r="BK991450" s="2315"/>
    </row>
    <row r="991451" spans="63:63" x14ac:dyDescent="0.25">
      <c r="BK991451" s="2311"/>
    </row>
    <row r="991475" spans="63:63" x14ac:dyDescent="0.25">
      <c r="BK991475" s="2315"/>
    </row>
    <row r="991476" spans="63:63" x14ac:dyDescent="0.25">
      <c r="BK991476" s="2311"/>
    </row>
    <row r="991500" spans="63:63" x14ac:dyDescent="0.25">
      <c r="BK991500" s="2315"/>
    </row>
    <row r="991501" spans="63:63" x14ac:dyDescent="0.25">
      <c r="BK991501" s="2311"/>
    </row>
    <row r="991525" spans="63:63" x14ac:dyDescent="0.25">
      <c r="BK991525" s="2315"/>
    </row>
    <row r="991526" spans="63:63" x14ac:dyDescent="0.25">
      <c r="BK991526" s="2311"/>
    </row>
    <row r="991550" spans="63:63" x14ac:dyDescent="0.25">
      <c r="BK991550" s="2315"/>
    </row>
    <row r="991551" spans="63:63" x14ac:dyDescent="0.25">
      <c r="BK991551" s="2311"/>
    </row>
    <row r="991575" spans="63:63" x14ac:dyDescent="0.25">
      <c r="BK991575" s="2315"/>
    </row>
    <row r="991576" spans="63:63" x14ac:dyDescent="0.25">
      <c r="BK991576" s="2311"/>
    </row>
    <row r="991600" spans="63:63" x14ac:dyDescent="0.25">
      <c r="BK991600" s="2315"/>
    </row>
    <row r="991601" spans="63:63" x14ac:dyDescent="0.25">
      <c r="BK991601" s="2311"/>
    </row>
    <row r="991625" spans="63:63" x14ac:dyDescent="0.25">
      <c r="BK991625" s="2315"/>
    </row>
    <row r="991626" spans="63:63" x14ac:dyDescent="0.25">
      <c r="BK991626" s="2311"/>
    </row>
    <row r="991650" spans="63:63" x14ac:dyDescent="0.25">
      <c r="BK991650" s="2315"/>
    </row>
    <row r="991651" spans="63:63" x14ac:dyDescent="0.25">
      <c r="BK991651" s="2311"/>
    </row>
    <row r="991675" spans="63:63" x14ac:dyDescent="0.25">
      <c r="BK991675" s="2315"/>
    </row>
    <row r="991676" spans="63:63" x14ac:dyDescent="0.25">
      <c r="BK991676" s="2311"/>
    </row>
    <row r="991700" spans="63:63" x14ac:dyDescent="0.25">
      <c r="BK991700" s="2315"/>
    </row>
    <row r="991701" spans="63:63" x14ac:dyDescent="0.25">
      <c r="BK991701" s="2311"/>
    </row>
    <row r="991725" spans="63:63" x14ac:dyDescent="0.25">
      <c r="BK991725" s="2315"/>
    </row>
    <row r="991726" spans="63:63" x14ac:dyDescent="0.25">
      <c r="BK991726" s="2311"/>
    </row>
    <row r="991750" spans="63:63" x14ac:dyDescent="0.25">
      <c r="BK991750" s="2315"/>
    </row>
    <row r="991751" spans="63:63" x14ac:dyDescent="0.25">
      <c r="BK991751" s="2311"/>
    </row>
    <row r="991775" spans="63:63" x14ac:dyDescent="0.25">
      <c r="BK991775" s="2315"/>
    </row>
    <row r="991776" spans="63:63" x14ac:dyDescent="0.25">
      <c r="BK991776" s="2311"/>
    </row>
    <row r="991800" spans="63:63" x14ac:dyDescent="0.25">
      <c r="BK991800" s="2315"/>
    </row>
    <row r="991801" spans="63:63" x14ac:dyDescent="0.25">
      <c r="BK991801" s="2311"/>
    </row>
    <row r="991825" spans="63:63" x14ac:dyDescent="0.25">
      <c r="BK991825" s="2315"/>
    </row>
    <row r="991826" spans="63:63" x14ac:dyDescent="0.25">
      <c r="BK991826" s="2311"/>
    </row>
    <row r="991850" spans="63:63" x14ac:dyDescent="0.25">
      <c r="BK991850" s="2315"/>
    </row>
    <row r="991851" spans="63:63" x14ac:dyDescent="0.25">
      <c r="BK991851" s="2311"/>
    </row>
    <row r="991875" spans="63:63" x14ac:dyDescent="0.25">
      <c r="BK991875" s="2315"/>
    </row>
    <row r="991876" spans="63:63" x14ac:dyDescent="0.25">
      <c r="BK991876" s="2311"/>
    </row>
    <row r="991900" spans="63:63" x14ac:dyDescent="0.25">
      <c r="BK991900" s="2315"/>
    </row>
    <row r="991901" spans="63:63" x14ac:dyDescent="0.25">
      <c r="BK991901" s="2311"/>
    </row>
    <row r="991925" spans="63:63" x14ac:dyDescent="0.25">
      <c r="BK991925" s="2315"/>
    </row>
    <row r="991926" spans="63:63" x14ac:dyDescent="0.25">
      <c r="BK991926" s="2311"/>
    </row>
    <row r="991950" spans="63:63" x14ac:dyDescent="0.25">
      <c r="BK991950" s="2315"/>
    </row>
    <row r="991951" spans="63:63" x14ac:dyDescent="0.25">
      <c r="BK991951" s="2311"/>
    </row>
    <row r="991975" spans="63:63" x14ac:dyDescent="0.25">
      <c r="BK991975" s="2315"/>
    </row>
    <row r="991976" spans="63:63" x14ac:dyDescent="0.25">
      <c r="BK991976" s="2311"/>
    </row>
    <row r="992000" spans="63:63" x14ac:dyDescent="0.25">
      <c r="BK992000" s="2315"/>
    </row>
    <row r="992001" spans="63:63" x14ac:dyDescent="0.25">
      <c r="BK992001" s="2311"/>
    </row>
    <row r="992025" spans="63:63" x14ac:dyDescent="0.25">
      <c r="BK992025" s="2315"/>
    </row>
    <row r="992026" spans="63:63" x14ac:dyDescent="0.25">
      <c r="BK992026" s="2311"/>
    </row>
    <row r="992050" spans="63:63" x14ac:dyDescent="0.25">
      <c r="BK992050" s="2315"/>
    </row>
    <row r="992051" spans="63:63" x14ac:dyDescent="0.25">
      <c r="BK992051" s="2311"/>
    </row>
    <row r="992075" spans="63:63" x14ac:dyDescent="0.25">
      <c r="BK992075" s="2315"/>
    </row>
    <row r="992076" spans="63:63" x14ac:dyDescent="0.25">
      <c r="BK992076" s="2311"/>
    </row>
    <row r="992100" spans="63:63" x14ac:dyDescent="0.25">
      <c r="BK992100" s="2315"/>
    </row>
    <row r="992101" spans="63:63" x14ac:dyDescent="0.25">
      <c r="BK992101" s="2311"/>
    </row>
    <row r="992125" spans="63:63" x14ac:dyDescent="0.25">
      <c r="BK992125" s="2315"/>
    </row>
    <row r="992126" spans="63:63" x14ac:dyDescent="0.25">
      <c r="BK992126" s="2311"/>
    </row>
    <row r="992150" spans="63:63" x14ac:dyDescent="0.25">
      <c r="BK992150" s="2315"/>
    </row>
    <row r="992151" spans="63:63" x14ac:dyDescent="0.25">
      <c r="BK992151" s="2311"/>
    </row>
    <row r="992175" spans="63:63" x14ac:dyDescent="0.25">
      <c r="BK992175" s="2315"/>
    </row>
    <row r="992176" spans="63:63" x14ac:dyDescent="0.25">
      <c r="BK992176" s="2311"/>
    </row>
    <row r="992200" spans="63:63" x14ac:dyDescent="0.25">
      <c r="BK992200" s="2315"/>
    </row>
    <row r="992201" spans="63:63" x14ac:dyDescent="0.25">
      <c r="BK992201" s="2311"/>
    </row>
    <row r="992225" spans="63:63" x14ac:dyDescent="0.25">
      <c r="BK992225" s="2315"/>
    </row>
    <row r="992226" spans="63:63" x14ac:dyDescent="0.25">
      <c r="BK992226" s="2311"/>
    </row>
    <row r="992250" spans="63:63" x14ac:dyDescent="0.25">
      <c r="BK992250" s="2315"/>
    </row>
    <row r="992251" spans="63:63" x14ac:dyDescent="0.25">
      <c r="BK992251" s="2311"/>
    </row>
    <row r="992275" spans="63:63" x14ac:dyDescent="0.25">
      <c r="BK992275" s="2315"/>
    </row>
    <row r="992276" spans="63:63" x14ac:dyDescent="0.25">
      <c r="BK992276" s="2311"/>
    </row>
    <row r="992300" spans="63:63" x14ac:dyDescent="0.25">
      <c r="BK992300" s="2315"/>
    </row>
    <row r="992301" spans="63:63" x14ac:dyDescent="0.25">
      <c r="BK992301" s="2311"/>
    </row>
    <row r="992325" spans="63:63" x14ac:dyDescent="0.25">
      <c r="BK992325" s="2315"/>
    </row>
    <row r="992326" spans="63:63" x14ac:dyDescent="0.25">
      <c r="BK992326" s="2311"/>
    </row>
    <row r="992350" spans="63:63" x14ac:dyDescent="0.25">
      <c r="BK992350" s="2315"/>
    </row>
    <row r="992351" spans="63:63" x14ac:dyDescent="0.25">
      <c r="BK992351" s="2311"/>
    </row>
    <row r="992375" spans="63:63" x14ac:dyDescent="0.25">
      <c r="BK992375" s="2315"/>
    </row>
    <row r="992376" spans="63:63" x14ac:dyDescent="0.25">
      <c r="BK992376" s="2311"/>
    </row>
    <row r="992400" spans="63:63" x14ac:dyDescent="0.25">
      <c r="BK992400" s="2315"/>
    </row>
    <row r="992401" spans="63:63" x14ac:dyDescent="0.25">
      <c r="BK992401" s="2311"/>
    </row>
    <row r="992425" spans="63:63" x14ac:dyDescent="0.25">
      <c r="BK992425" s="2315"/>
    </row>
    <row r="992426" spans="63:63" x14ac:dyDescent="0.25">
      <c r="BK992426" s="2311"/>
    </row>
    <row r="992450" spans="63:63" x14ac:dyDescent="0.25">
      <c r="BK992450" s="2315"/>
    </row>
    <row r="992451" spans="63:63" x14ac:dyDescent="0.25">
      <c r="BK992451" s="2311"/>
    </row>
    <row r="992475" spans="63:63" x14ac:dyDescent="0.25">
      <c r="BK992475" s="2315"/>
    </row>
    <row r="992476" spans="63:63" x14ac:dyDescent="0.25">
      <c r="BK992476" s="2311"/>
    </row>
    <row r="992500" spans="63:63" x14ac:dyDescent="0.25">
      <c r="BK992500" s="2315"/>
    </row>
    <row r="992501" spans="63:63" x14ac:dyDescent="0.25">
      <c r="BK992501" s="2311"/>
    </row>
    <row r="992525" spans="63:63" x14ac:dyDescent="0.25">
      <c r="BK992525" s="2315"/>
    </row>
    <row r="992526" spans="63:63" x14ac:dyDescent="0.25">
      <c r="BK992526" s="2311"/>
    </row>
    <row r="992550" spans="63:63" x14ac:dyDescent="0.25">
      <c r="BK992550" s="2315"/>
    </row>
    <row r="992551" spans="63:63" x14ac:dyDescent="0.25">
      <c r="BK992551" s="2311"/>
    </row>
    <row r="992575" spans="63:63" x14ac:dyDescent="0.25">
      <c r="BK992575" s="2315"/>
    </row>
    <row r="992576" spans="63:63" x14ac:dyDescent="0.25">
      <c r="BK992576" s="2311"/>
    </row>
    <row r="992600" spans="63:63" x14ac:dyDescent="0.25">
      <c r="BK992600" s="2315"/>
    </row>
    <row r="992601" spans="63:63" x14ac:dyDescent="0.25">
      <c r="BK992601" s="2311"/>
    </row>
    <row r="992625" spans="63:63" x14ac:dyDescent="0.25">
      <c r="BK992625" s="2315"/>
    </row>
    <row r="992626" spans="63:63" x14ac:dyDescent="0.25">
      <c r="BK992626" s="2311"/>
    </row>
    <row r="992650" spans="63:63" x14ac:dyDescent="0.25">
      <c r="BK992650" s="2315"/>
    </row>
    <row r="992651" spans="63:63" x14ac:dyDescent="0.25">
      <c r="BK992651" s="2311"/>
    </row>
    <row r="992675" spans="63:63" x14ac:dyDescent="0.25">
      <c r="BK992675" s="2315"/>
    </row>
    <row r="992676" spans="63:63" x14ac:dyDescent="0.25">
      <c r="BK992676" s="2311"/>
    </row>
    <row r="992700" spans="63:63" x14ac:dyDescent="0.25">
      <c r="BK992700" s="2315"/>
    </row>
    <row r="992701" spans="63:63" x14ac:dyDescent="0.25">
      <c r="BK992701" s="2311"/>
    </row>
    <row r="992725" spans="63:63" x14ac:dyDescent="0.25">
      <c r="BK992725" s="2315"/>
    </row>
    <row r="992726" spans="63:63" x14ac:dyDescent="0.25">
      <c r="BK992726" s="2311"/>
    </row>
    <row r="992750" spans="63:63" x14ac:dyDescent="0.25">
      <c r="BK992750" s="2315"/>
    </row>
    <row r="992751" spans="63:63" x14ac:dyDescent="0.25">
      <c r="BK992751" s="2311"/>
    </row>
    <row r="992775" spans="63:63" x14ac:dyDescent="0.25">
      <c r="BK992775" s="2315"/>
    </row>
    <row r="992776" spans="63:63" x14ac:dyDescent="0.25">
      <c r="BK992776" s="2311"/>
    </row>
    <row r="992800" spans="63:63" x14ac:dyDescent="0.25">
      <c r="BK992800" s="2315"/>
    </row>
    <row r="992801" spans="63:63" x14ac:dyDescent="0.25">
      <c r="BK992801" s="2311"/>
    </row>
    <row r="992825" spans="63:63" x14ac:dyDescent="0.25">
      <c r="BK992825" s="2315"/>
    </row>
    <row r="992826" spans="63:63" x14ac:dyDescent="0.25">
      <c r="BK992826" s="2311"/>
    </row>
    <row r="992850" spans="63:63" x14ac:dyDescent="0.25">
      <c r="BK992850" s="2315"/>
    </row>
    <row r="992851" spans="63:63" x14ac:dyDescent="0.25">
      <c r="BK992851" s="2311"/>
    </row>
    <row r="992875" spans="63:63" x14ac:dyDescent="0.25">
      <c r="BK992875" s="2315"/>
    </row>
    <row r="992876" spans="63:63" x14ac:dyDescent="0.25">
      <c r="BK992876" s="2311"/>
    </row>
    <row r="992900" spans="63:63" x14ac:dyDescent="0.25">
      <c r="BK992900" s="2315"/>
    </row>
    <row r="992901" spans="63:63" x14ac:dyDescent="0.25">
      <c r="BK992901" s="2311"/>
    </row>
    <row r="992925" spans="63:63" x14ac:dyDescent="0.25">
      <c r="BK992925" s="2315"/>
    </row>
    <row r="992926" spans="63:63" x14ac:dyDescent="0.25">
      <c r="BK992926" s="2311"/>
    </row>
    <row r="992950" spans="63:63" x14ac:dyDescent="0.25">
      <c r="BK992950" s="2315"/>
    </row>
    <row r="992951" spans="63:63" x14ac:dyDescent="0.25">
      <c r="BK992951" s="2311"/>
    </row>
    <row r="992975" spans="63:63" x14ac:dyDescent="0.25">
      <c r="BK992975" s="2315"/>
    </row>
    <row r="992976" spans="63:63" x14ac:dyDescent="0.25">
      <c r="BK992976" s="2311"/>
    </row>
    <row r="993000" spans="63:63" x14ac:dyDescent="0.25">
      <c r="BK993000" s="2315"/>
    </row>
    <row r="993001" spans="63:63" x14ac:dyDescent="0.25">
      <c r="BK993001" s="2311"/>
    </row>
    <row r="993025" spans="63:63" x14ac:dyDescent="0.25">
      <c r="BK993025" s="2315"/>
    </row>
    <row r="993026" spans="63:63" x14ac:dyDescent="0.25">
      <c r="BK993026" s="2311"/>
    </row>
    <row r="993050" spans="63:63" x14ac:dyDescent="0.25">
      <c r="BK993050" s="2315"/>
    </row>
    <row r="993051" spans="63:63" x14ac:dyDescent="0.25">
      <c r="BK993051" s="2311"/>
    </row>
    <row r="993075" spans="63:63" x14ac:dyDescent="0.25">
      <c r="BK993075" s="2315"/>
    </row>
    <row r="993076" spans="63:63" x14ac:dyDescent="0.25">
      <c r="BK993076" s="2311"/>
    </row>
    <row r="993100" spans="63:63" x14ac:dyDescent="0.25">
      <c r="BK993100" s="2315"/>
    </row>
    <row r="993101" spans="63:63" x14ac:dyDescent="0.25">
      <c r="BK993101" s="2311"/>
    </row>
    <row r="993125" spans="63:63" x14ac:dyDescent="0.25">
      <c r="BK993125" s="2315"/>
    </row>
    <row r="993126" spans="63:63" x14ac:dyDescent="0.25">
      <c r="BK993126" s="2311"/>
    </row>
    <row r="993150" spans="63:63" x14ac:dyDescent="0.25">
      <c r="BK993150" s="2315"/>
    </row>
    <row r="993151" spans="63:63" x14ac:dyDescent="0.25">
      <c r="BK993151" s="2311"/>
    </row>
    <row r="993175" spans="63:63" x14ac:dyDescent="0.25">
      <c r="BK993175" s="2315"/>
    </row>
    <row r="993176" spans="63:63" x14ac:dyDescent="0.25">
      <c r="BK993176" s="2311"/>
    </row>
    <row r="993200" spans="63:63" x14ac:dyDescent="0.25">
      <c r="BK993200" s="2315"/>
    </row>
    <row r="993201" spans="63:63" x14ac:dyDescent="0.25">
      <c r="BK993201" s="2311"/>
    </row>
    <row r="993225" spans="63:63" x14ac:dyDescent="0.25">
      <c r="BK993225" s="2315"/>
    </row>
    <row r="993226" spans="63:63" x14ac:dyDescent="0.25">
      <c r="BK993226" s="2311"/>
    </row>
    <row r="993250" spans="63:63" x14ac:dyDescent="0.25">
      <c r="BK993250" s="2315"/>
    </row>
    <row r="993251" spans="63:63" x14ac:dyDescent="0.25">
      <c r="BK993251" s="2311"/>
    </row>
    <row r="993275" spans="63:63" x14ac:dyDescent="0.25">
      <c r="BK993275" s="2315"/>
    </row>
    <row r="993276" spans="63:63" x14ac:dyDescent="0.25">
      <c r="BK993276" s="2311"/>
    </row>
    <row r="993300" spans="63:63" x14ac:dyDescent="0.25">
      <c r="BK993300" s="2315"/>
    </row>
    <row r="993301" spans="63:63" x14ac:dyDescent="0.25">
      <c r="BK993301" s="2311"/>
    </row>
    <row r="993325" spans="63:63" x14ac:dyDescent="0.25">
      <c r="BK993325" s="2315"/>
    </row>
    <row r="993326" spans="63:63" x14ac:dyDescent="0.25">
      <c r="BK993326" s="2311"/>
    </row>
    <row r="993350" spans="63:63" x14ac:dyDescent="0.25">
      <c r="BK993350" s="2315"/>
    </row>
    <row r="993351" spans="63:63" x14ac:dyDescent="0.25">
      <c r="BK993351" s="2311"/>
    </row>
    <row r="993375" spans="63:63" x14ac:dyDescent="0.25">
      <c r="BK993375" s="2315"/>
    </row>
    <row r="993376" spans="63:63" x14ac:dyDescent="0.25">
      <c r="BK993376" s="2311"/>
    </row>
    <row r="993400" spans="63:63" x14ac:dyDescent="0.25">
      <c r="BK993400" s="2315"/>
    </row>
    <row r="993401" spans="63:63" x14ac:dyDescent="0.25">
      <c r="BK993401" s="2311"/>
    </row>
    <row r="993425" spans="63:63" x14ac:dyDescent="0.25">
      <c r="BK993425" s="2315"/>
    </row>
    <row r="993426" spans="63:63" x14ac:dyDescent="0.25">
      <c r="BK993426" s="2311"/>
    </row>
    <row r="993450" spans="63:63" x14ac:dyDescent="0.25">
      <c r="BK993450" s="2315"/>
    </row>
    <row r="993451" spans="63:63" x14ac:dyDescent="0.25">
      <c r="BK993451" s="2311"/>
    </row>
    <row r="993475" spans="63:63" x14ac:dyDescent="0.25">
      <c r="BK993475" s="2315"/>
    </row>
    <row r="993476" spans="63:63" x14ac:dyDescent="0.25">
      <c r="BK993476" s="2311"/>
    </row>
    <row r="993500" spans="63:63" x14ac:dyDescent="0.25">
      <c r="BK993500" s="2315"/>
    </row>
    <row r="993501" spans="63:63" x14ac:dyDescent="0.25">
      <c r="BK993501" s="2311"/>
    </row>
    <row r="993525" spans="63:63" x14ac:dyDescent="0.25">
      <c r="BK993525" s="2315"/>
    </row>
    <row r="993526" spans="63:63" x14ac:dyDescent="0.25">
      <c r="BK993526" s="2311"/>
    </row>
    <row r="993550" spans="63:63" x14ac:dyDescent="0.25">
      <c r="BK993550" s="2315"/>
    </row>
    <row r="993551" spans="63:63" x14ac:dyDescent="0.25">
      <c r="BK993551" s="2311"/>
    </row>
    <row r="993575" spans="63:63" x14ac:dyDescent="0.25">
      <c r="BK993575" s="2315"/>
    </row>
    <row r="993576" spans="63:63" x14ac:dyDescent="0.25">
      <c r="BK993576" s="2311"/>
    </row>
    <row r="993600" spans="63:63" x14ac:dyDescent="0.25">
      <c r="BK993600" s="2315"/>
    </row>
    <row r="993601" spans="63:63" x14ac:dyDescent="0.25">
      <c r="BK993601" s="2311"/>
    </row>
    <row r="993625" spans="63:63" x14ac:dyDescent="0.25">
      <c r="BK993625" s="2315"/>
    </row>
    <row r="993626" spans="63:63" x14ac:dyDescent="0.25">
      <c r="BK993626" s="2311"/>
    </row>
    <row r="993650" spans="63:63" x14ac:dyDescent="0.25">
      <c r="BK993650" s="2315"/>
    </row>
    <row r="993651" spans="63:63" x14ac:dyDescent="0.25">
      <c r="BK993651" s="2311"/>
    </row>
    <row r="993675" spans="63:63" x14ac:dyDescent="0.25">
      <c r="BK993675" s="2315"/>
    </row>
    <row r="993676" spans="63:63" x14ac:dyDescent="0.25">
      <c r="BK993676" s="2311"/>
    </row>
    <row r="993700" spans="63:63" x14ac:dyDescent="0.25">
      <c r="BK993700" s="2315"/>
    </row>
    <row r="993701" spans="63:63" x14ac:dyDescent="0.25">
      <c r="BK993701" s="2311"/>
    </row>
    <row r="993725" spans="63:63" x14ac:dyDescent="0.25">
      <c r="BK993725" s="2315"/>
    </row>
    <row r="993726" spans="63:63" x14ac:dyDescent="0.25">
      <c r="BK993726" s="2311"/>
    </row>
    <row r="993750" spans="63:63" x14ac:dyDescent="0.25">
      <c r="BK993750" s="2315"/>
    </row>
    <row r="993751" spans="63:63" x14ac:dyDescent="0.25">
      <c r="BK993751" s="2311"/>
    </row>
    <row r="993775" spans="63:63" x14ac:dyDescent="0.25">
      <c r="BK993775" s="2315"/>
    </row>
    <row r="993776" spans="63:63" x14ac:dyDescent="0.25">
      <c r="BK993776" s="2311"/>
    </row>
    <row r="993800" spans="63:63" x14ac:dyDescent="0.25">
      <c r="BK993800" s="2315"/>
    </row>
    <row r="993801" spans="63:63" x14ac:dyDescent="0.25">
      <c r="BK993801" s="2311"/>
    </row>
    <row r="993825" spans="63:63" x14ac:dyDescent="0.25">
      <c r="BK993825" s="2315"/>
    </row>
    <row r="993826" spans="63:63" x14ac:dyDescent="0.25">
      <c r="BK993826" s="2311"/>
    </row>
    <row r="993850" spans="63:63" x14ac:dyDescent="0.25">
      <c r="BK993850" s="2315"/>
    </row>
    <row r="993851" spans="63:63" x14ac:dyDescent="0.25">
      <c r="BK993851" s="2311"/>
    </row>
    <row r="993875" spans="63:63" x14ac:dyDescent="0.25">
      <c r="BK993875" s="2315"/>
    </row>
    <row r="993876" spans="63:63" x14ac:dyDescent="0.25">
      <c r="BK993876" s="2311"/>
    </row>
    <row r="993900" spans="63:63" x14ac:dyDescent="0.25">
      <c r="BK993900" s="2315"/>
    </row>
    <row r="993901" spans="63:63" x14ac:dyDescent="0.25">
      <c r="BK993901" s="2311"/>
    </row>
    <row r="993925" spans="63:63" x14ac:dyDescent="0.25">
      <c r="BK993925" s="2315"/>
    </row>
    <row r="993926" spans="63:63" x14ac:dyDescent="0.25">
      <c r="BK993926" s="2311"/>
    </row>
    <row r="993950" spans="63:63" x14ac:dyDescent="0.25">
      <c r="BK993950" s="2315"/>
    </row>
    <row r="993951" spans="63:63" x14ac:dyDescent="0.25">
      <c r="BK993951" s="2311"/>
    </row>
    <row r="993975" spans="63:63" x14ac:dyDescent="0.25">
      <c r="BK993975" s="2315"/>
    </row>
    <row r="993976" spans="63:63" x14ac:dyDescent="0.25">
      <c r="BK993976" s="2311"/>
    </row>
    <row r="994000" spans="63:63" x14ac:dyDescent="0.25">
      <c r="BK994000" s="2315"/>
    </row>
    <row r="994001" spans="63:63" x14ac:dyDescent="0.25">
      <c r="BK994001" s="2311"/>
    </row>
    <row r="994025" spans="63:63" x14ac:dyDescent="0.25">
      <c r="BK994025" s="2315"/>
    </row>
    <row r="994026" spans="63:63" x14ac:dyDescent="0.25">
      <c r="BK994026" s="2311"/>
    </row>
    <row r="994050" spans="63:63" x14ac:dyDescent="0.25">
      <c r="BK994050" s="2315"/>
    </row>
    <row r="994051" spans="63:63" x14ac:dyDescent="0.25">
      <c r="BK994051" s="2311"/>
    </row>
    <row r="994075" spans="63:63" x14ac:dyDescent="0.25">
      <c r="BK994075" s="2315"/>
    </row>
    <row r="994076" spans="63:63" x14ac:dyDescent="0.25">
      <c r="BK994076" s="2311"/>
    </row>
    <row r="994100" spans="63:63" x14ac:dyDescent="0.25">
      <c r="BK994100" s="2315"/>
    </row>
    <row r="994101" spans="63:63" x14ac:dyDescent="0.25">
      <c r="BK994101" s="2311"/>
    </row>
    <row r="994125" spans="63:63" x14ac:dyDescent="0.25">
      <c r="BK994125" s="2315"/>
    </row>
    <row r="994126" spans="63:63" x14ac:dyDescent="0.25">
      <c r="BK994126" s="2311"/>
    </row>
    <row r="994150" spans="63:63" x14ac:dyDescent="0.25">
      <c r="BK994150" s="2315"/>
    </row>
    <row r="994151" spans="63:63" x14ac:dyDescent="0.25">
      <c r="BK994151" s="2311"/>
    </row>
    <row r="994175" spans="63:63" x14ac:dyDescent="0.25">
      <c r="BK994175" s="2315"/>
    </row>
    <row r="994176" spans="63:63" x14ac:dyDescent="0.25">
      <c r="BK994176" s="2311"/>
    </row>
    <row r="994200" spans="63:63" x14ac:dyDescent="0.25">
      <c r="BK994200" s="2315"/>
    </row>
    <row r="994201" spans="63:63" x14ac:dyDescent="0.25">
      <c r="BK994201" s="2311"/>
    </row>
    <row r="994225" spans="63:63" x14ac:dyDescent="0.25">
      <c r="BK994225" s="2315"/>
    </row>
    <row r="994226" spans="63:63" x14ac:dyDescent="0.25">
      <c r="BK994226" s="2311"/>
    </row>
    <row r="994250" spans="63:63" x14ac:dyDescent="0.25">
      <c r="BK994250" s="2315"/>
    </row>
    <row r="994251" spans="63:63" x14ac:dyDescent="0.25">
      <c r="BK994251" s="2311"/>
    </row>
    <row r="994275" spans="63:63" x14ac:dyDescent="0.25">
      <c r="BK994275" s="2315"/>
    </row>
    <row r="994276" spans="63:63" x14ac:dyDescent="0.25">
      <c r="BK994276" s="2311"/>
    </row>
    <row r="994300" spans="63:63" x14ac:dyDescent="0.25">
      <c r="BK994300" s="2315"/>
    </row>
    <row r="994301" spans="63:63" x14ac:dyDescent="0.25">
      <c r="BK994301" s="2311"/>
    </row>
    <row r="994325" spans="63:63" x14ac:dyDescent="0.25">
      <c r="BK994325" s="2315"/>
    </row>
    <row r="994326" spans="63:63" x14ac:dyDescent="0.25">
      <c r="BK994326" s="2311"/>
    </row>
    <row r="994350" spans="63:63" x14ac:dyDescent="0.25">
      <c r="BK994350" s="2315"/>
    </row>
    <row r="994351" spans="63:63" x14ac:dyDescent="0.25">
      <c r="BK994351" s="2311"/>
    </row>
    <row r="994375" spans="63:63" x14ac:dyDescent="0.25">
      <c r="BK994375" s="2315"/>
    </row>
    <row r="994376" spans="63:63" x14ac:dyDescent="0.25">
      <c r="BK994376" s="2311"/>
    </row>
    <row r="994400" spans="63:63" x14ac:dyDescent="0.25">
      <c r="BK994400" s="2315"/>
    </row>
    <row r="994401" spans="63:63" x14ac:dyDescent="0.25">
      <c r="BK994401" s="2311"/>
    </row>
    <row r="994425" spans="63:63" x14ac:dyDescent="0.25">
      <c r="BK994425" s="2315"/>
    </row>
    <row r="994426" spans="63:63" x14ac:dyDescent="0.25">
      <c r="BK994426" s="2311"/>
    </row>
    <row r="994450" spans="63:63" x14ac:dyDescent="0.25">
      <c r="BK994450" s="2315"/>
    </row>
    <row r="994451" spans="63:63" x14ac:dyDescent="0.25">
      <c r="BK994451" s="2311"/>
    </row>
    <row r="994475" spans="63:63" x14ac:dyDescent="0.25">
      <c r="BK994475" s="2315"/>
    </row>
    <row r="994476" spans="63:63" x14ac:dyDescent="0.25">
      <c r="BK994476" s="2311"/>
    </row>
    <row r="994500" spans="63:63" x14ac:dyDescent="0.25">
      <c r="BK994500" s="2315"/>
    </row>
    <row r="994501" spans="63:63" x14ac:dyDescent="0.25">
      <c r="BK994501" s="2311"/>
    </row>
    <row r="994525" spans="63:63" x14ac:dyDescent="0.25">
      <c r="BK994525" s="2315"/>
    </row>
    <row r="994526" spans="63:63" x14ac:dyDescent="0.25">
      <c r="BK994526" s="2311"/>
    </row>
    <row r="994550" spans="63:63" x14ac:dyDescent="0.25">
      <c r="BK994550" s="2315"/>
    </row>
    <row r="994551" spans="63:63" x14ac:dyDescent="0.25">
      <c r="BK994551" s="2311"/>
    </row>
    <row r="994575" spans="63:63" x14ac:dyDescent="0.25">
      <c r="BK994575" s="2315"/>
    </row>
    <row r="994576" spans="63:63" x14ac:dyDescent="0.25">
      <c r="BK994576" s="2311"/>
    </row>
    <row r="994600" spans="63:63" x14ac:dyDescent="0.25">
      <c r="BK994600" s="2315"/>
    </row>
    <row r="994601" spans="63:63" x14ac:dyDescent="0.25">
      <c r="BK994601" s="2311"/>
    </row>
    <row r="994625" spans="63:63" x14ac:dyDescent="0.25">
      <c r="BK994625" s="2315"/>
    </row>
    <row r="994626" spans="63:63" x14ac:dyDescent="0.25">
      <c r="BK994626" s="2311"/>
    </row>
    <row r="994650" spans="63:63" x14ac:dyDescent="0.25">
      <c r="BK994650" s="2315"/>
    </row>
    <row r="994651" spans="63:63" x14ac:dyDescent="0.25">
      <c r="BK994651" s="2311"/>
    </row>
    <row r="994675" spans="63:63" x14ac:dyDescent="0.25">
      <c r="BK994675" s="2315"/>
    </row>
    <row r="994676" spans="63:63" x14ac:dyDescent="0.25">
      <c r="BK994676" s="2311"/>
    </row>
    <row r="994700" spans="63:63" x14ac:dyDescent="0.25">
      <c r="BK994700" s="2315"/>
    </row>
    <row r="994701" spans="63:63" x14ac:dyDescent="0.25">
      <c r="BK994701" s="2311"/>
    </row>
    <row r="994725" spans="63:63" x14ac:dyDescent="0.25">
      <c r="BK994725" s="2315"/>
    </row>
    <row r="994726" spans="63:63" x14ac:dyDescent="0.25">
      <c r="BK994726" s="2311"/>
    </row>
    <row r="994750" spans="63:63" x14ac:dyDescent="0.25">
      <c r="BK994750" s="2315"/>
    </row>
    <row r="994751" spans="63:63" x14ac:dyDescent="0.25">
      <c r="BK994751" s="2311"/>
    </row>
    <row r="994775" spans="63:63" x14ac:dyDescent="0.25">
      <c r="BK994775" s="2315"/>
    </row>
    <row r="994776" spans="63:63" x14ac:dyDescent="0.25">
      <c r="BK994776" s="2311"/>
    </row>
    <row r="994800" spans="63:63" x14ac:dyDescent="0.25">
      <c r="BK994800" s="2315"/>
    </row>
    <row r="994801" spans="63:63" x14ac:dyDescent="0.25">
      <c r="BK994801" s="2311"/>
    </row>
    <row r="994825" spans="63:63" x14ac:dyDescent="0.25">
      <c r="BK994825" s="2315"/>
    </row>
    <row r="994826" spans="63:63" x14ac:dyDescent="0.25">
      <c r="BK994826" s="2311"/>
    </row>
    <row r="994850" spans="63:63" x14ac:dyDescent="0.25">
      <c r="BK994850" s="2315"/>
    </row>
    <row r="994851" spans="63:63" x14ac:dyDescent="0.25">
      <c r="BK994851" s="2311"/>
    </row>
    <row r="994875" spans="63:63" x14ac:dyDescent="0.25">
      <c r="BK994875" s="2315"/>
    </row>
    <row r="994876" spans="63:63" x14ac:dyDescent="0.25">
      <c r="BK994876" s="2311"/>
    </row>
    <row r="994900" spans="63:63" x14ac:dyDescent="0.25">
      <c r="BK994900" s="2315"/>
    </row>
    <row r="994901" spans="63:63" x14ac:dyDescent="0.25">
      <c r="BK994901" s="2311"/>
    </row>
    <row r="994925" spans="63:63" x14ac:dyDescent="0.25">
      <c r="BK994925" s="2315"/>
    </row>
    <row r="994926" spans="63:63" x14ac:dyDescent="0.25">
      <c r="BK994926" s="2311"/>
    </row>
    <row r="994950" spans="63:63" x14ac:dyDescent="0.25">
      <c r="BK994950" s="2315"/>
    </row>
    <row r="994951" spans="63:63" x14ac:dyDescent="0.25">
      <c r="BK994951" s="2311"/>
    </row>
    <row r="994975" spans="63:63" x14ac:dyDescent="0.25">
      <c r="BK994975" s="2315"/>
    </row>
    <row r="994976" spans="63:63" x14ac:dyDescent="0.25">
      <c r="BK994976" s="2311"/>
    </row>
    <row r="995000" spans="63:63" x14ac:dyDescent="0.25">
      <c r="BK995000" s="2315"/>
    </row>
    <row r="995001" spans="63:63" x14ac:dyDescent="0.25">
      <c r="BK995001" s="2311"/>
    </row>
    <row r="995025" spans="63:63" x14ac:dyDescent="0.25">
      <c r="BK995025" s="2315"/>
    </row>
    <row r="995026" spans="63:63" x14ac:dyDescent="0.25">
      <c r="BK995026" s="2311"/>
    </row>
    <row r="995050" spans="63:63" x14ac:dyDescent="0.25">
      <c r="BK995050" s="2315"/>
    </row>
    <row r="995051" spans="63:63" x14ac:dyDescent="0.25">
      <c r="BK995051" s="2311"/>
    </row>
    <row r="995075" spans="63:63" x14ac:dyDescent="0.25">
      <c r="BK995075" s="2315"/>
    </row>
    <row r="995076" spans="63:63" x14ac:dyDescent="0.25">
      <c r="BK995076" s="2311"/>
    </row>
    <row r="995100" spans="63:63" x14ac:dyDescent="0.25">
      <c r="BK995100" s="2315"/>
    </row>
    <row r="995101" spans="63:63" x14ac:dyDescent="0.25">
      <c r="BK995101" s="2311"/>
    </row>
    <row r="995125" spans="63:63" x14ac:dyDescent="0.25">
      <c r="BK995125" s="2315"/>
    </row>
    <row r="995126" spans="63:63" x14ac:dyDescent="0.25">
      <c r="BK995126" s="2311"/>
    </row>
    <row r="995150" spans="63:63" x14ac:dyDescent="0.25">
      <c r="BK995150" s="2315"/>
    </row>
    <row r="995151" spans="63:63" x14ac:dyDescent="0.25">
      <c r="BK995151" s="2311"/>
    </row>
    <row r="995175" spans="63:63" x14ac:dyDescent="0.25">
      <c r="BK995175" s="2315"/>
    </row>
    <row r="995176" spans="63:63" x14ac:dyDescent="0.25">
      <c r="BK995176" s="2311"/>
    </row>
    <row r="995200" spans="63:63" x14ac:dyDescent="0.25">
      <c r="BK995200" s="2315"/>
    </row>
    <row r="995201" spans="63:63" x14ac:dyDescent="0.25">
      <c r="BK995201" s="2311"/>
    </row>
    <row r="995225" spans="63:63" x14ac:dyDescent="0.25">
      <c r="BK995225" s="2315"/>
    </row>
    <row r="995226" spans="63:63" x14ac:dyDescent="0.25">
      <c r="BK995226" s="2311"/>
    </row>
    <row r="995250" spans="63:63" x14ac:dyDescent="0.25">
      <c r="BK995250" s="2315"/>
    </row>
    <row r="995251" spans="63:63" x14ac:dyDescent="0.25">
      <c r="BK995251" s="2311"/>
    </row>
    <row r="995275" spans="63:63" x14ac:dyDescent="0.25">
      <c r="BK995275" s="2315"/>
    </row>
    <row r="995276" spans="63:63" x14ac:dyDescent="0.25">
      <c r="BK995276" s="2311"/>
    </row>
    <row r="995300" spans="63:63" x14ac:dyDescent="0.25">
      <c r="BK995300" s="2315"/>
    </row>
    <row r="995301" spans="63:63" x14ac:dyDescent="0.25">
      <c r="BK995301" s="2311"/>
    </row>
    <row r="995325" spans="63:63" x14ac:dyDescent="0.25">
      <c r="BK995325" s="2315"/>
    </row>
    <row r="995326" spans="63:63" x14ac:dyDescent="0.25">
      <c r="BK995326" s="2311"/>
    </row>
    <row r="995350" spans="63:63" x14ac:dyDescent="0.25">
      <c r="BK995350" s="2315"/>
    </row>
    <row r="995351" spans="63:63" x14ac:dyDescent="0.25">
      <c r="BK995351" s="2311"/>
    </row>
    <row r="995375" spans="63:63" x14ac:dyDescent="0.25">
      <c r="BK995375" s="2315"/>
    </row>
    <row r="995376" spans="63:63" x14ac:dyDescent="0.25">
      <c r="BK995376" s="2311"/>
    </row>
    <row r="995400" spans="63:63" x14ac:dyDescent="0.25">
      <c r="BK995400" s="2315"/>
    </row>
    <row r="995401" spans="63:63" x14ac:dyDescent="0.25">
      <c r="BK995401" s="2311"/>
    </row>
    <row r="995425" spans="63:63" x14ac:dyDescent="0.25">
      <c r="BK995425" s="2315"/>
    </row>
    <row r="995426" spans="63:63" x14ac:dyDescent="0.25">
      <c r="BK995426" s="2311"/>
    </row>
    <row r="995450" spans="63:63" x14ac:dyDescent="0.25">
      <c r="BK995450" s="2315"/>
    </row>
    <row r="995451" spans="63:63" x14ac:dyDescent="0.25">
      <c r="BK995451" s="2311"/>
    </row>
    <row r="995475" spans="63:63" x14ac:dyDescent="0.25">
      <c r="BK995475" s="2315"/>
    </row>
    <row r="995476" spans="63:63" x14ac:dyDescent="0.25">
      <c r="BK995476" s="2311"/>
    </row>
    <row r="995500" spans="63:63" x14ac:dyDescent="0.25">
      <c r="BK995500" s="2315"/>
    </row>
    <row r="995501" spans="63:63" x14ac:dyDescent="0.25">
      <c r="BK995501" s="2311"/>
    </row>
    <row r="995525" spans="63:63" x14ac:dyDescent="0.25">
      <c r="BK995525" s="2315"/>
    </row>
    <row r="995526" spans="63:63" x14ac:dyDescent="0.25">
      <c r="BK995526" s="2311"/>
    </row>
    <row r="995550" spans="63:63" x14ac:dyDescent="0.25">
      <c r="BK995550" s="2315"/>
    </row>
    <row r="995551" spans="63:63" x14ac:dyDescent="0.25">
      <c r="BK995551" s="2311"/>
    </row>
    <row r="995575" spans="63:63" x14ac:dyDescent="0.25">
      <c r="BK995575" s="2315"/>
    </row>
    <row r="995576" spans="63:63" x14ac:dyDescent="0.25">
      <c r="BK995576" s="2311"/>
    </row>
    <row r="995600" spans="63:63" x14ac:dyDescent="0.25">
      <c r="BK995600" s="2315"/>
    </row>
    <row r="995601" spans="63:63" x14ac:dyDescent="0.25">
      <c r="BK995601" s="2311"/>
    </row>
    <row r="995625" spans="63:63" x14ac:dyDescent="0.25">
      <c r="BK995625" s="2315"/>
    </row>
    <row r="995626" spans="63:63" x14ac:dyDescent="0.25">
      <c r="BK995626" s="2311"/>
    </row>
    <row r="995650" spans="63:63" x14ac:dyDescent="0.25">
      <c r="BK995650" s="2315"/>
    </row>
    <row r="995651" spans="63:63" x14ac:dyDescent="0.25">
      <c r="BK995651" s="2311"/>
    </row>
    <row r="995675" spans="63:63" x14ac:dyDescent="0.25">
      <c r="BK995675" s="2315"/>
    </row>
    <row r="995676" spans="63:63" x14ac:dyDescent="0.25">
      <c r="BK995676" s="2311"/>
    </row>
    <row r="995700" spans="63:63" x14ac:dyDescent="0.25">
      <c r="BK995700" s="2315"/>
    </row>
    <row r="995701" spans="63:63" x14ac:dyDescent="0.25">
      <c r="BK995701" s="2311"/>
    </row>
    <row r="995725" spans="63:63" x14ac:dyDescent="0.25">
      <c r="BK995725" s="2315"/>
    </row>
    <row r="995726" spans="63:63" x14ac:dyDescent="0.25">
      <c r="BK995726" s="2311"/>
    </row>
    <row r="995750" spans="63:63" x14ac:dyDescent="0.25">
      <c r="BK995750" s="2315"/>
    </row>
    <row r="995751" spans="63:63" x14ac:dyDescent="0.25">
      <c r="BK995751" s="2311"/>
    </row>
    <row r="995775" spans="63:63" x14ac:dyDescent="0.25">
      <c r="BK995775" s="2315"/>
    </row>
    <row r="995776" spans="63:63" x14ac:dyDescent="0.25">
      <c r="BK995776" s="2311"/>
    </row>
    <row r="995800" spans="63:63" x14ac:dyDescent="0.25">
      <c r="BK995800" s="2315"/>
    </row>
    <row r="995801" spans="63:63" x14ac:dyDescent="0.25">
      <c r="BK995801" s="2311"/>
    </row>
    <row r="995825" spans="63:63" x14ac:dyDescent="0.25">
      <c r="BK995825" s="2315"/>
    </row>
    <row r="995826" spans="63:63" x14ac:dyDescent="0.25">
      <c r="BK995826" s="2311"/>
    </row>
    <row r="995850" spans="63:63" x14ac:dyDescent="0.25">
      <c r="BK995850" s="2315"/>
    </row>
    <row r="995851" spans="63:63" x14ac:dyDescent="0.25">
      <c r="BK995851" s="2311"/>
    </row>
    <row r="995875" spans="63:63" x14ac:dyDescent="0.25">
      <c r="BK995875" s="2315"/>
    </row>
    <row r="995876" spans="63:63" x14ac:dyDescent="0.25">
      <c r="BK995876" s="2311"/>
    </row>
    <row r="995900" spans="63:63" x14ac:dyDescent="0.25">
      <c r="BK995900" s="2315"/>
    </row>
    <row r="995901" spans="63:63" x14ac:dyDescent="0.25">
      <c r="BK995901" s="2311"/>
    </row>
    <row r="995925" spans="63:63" x14ac:dyDescent="0.25">
      <c r="BK995925" s="2315"/>
    </row>
    <row r="995926" spans="63:63" x14ac:dyDescent="0.25">
      <c r="BK995926" s="2311"/>
    </row>
    <row r="995950" spans="63:63" x14ac:dyDescent="0.25">
      <c r="BK995950" s="2315"/>
    </row>
    <row r="995951" spans="63:63" x14ac:dyDescent="0.25">
      <c r="BK995951" s="2311"/>
    </row>
    <row r="995975" spans="63:63" x14ac:dyDescent="0.25">
      <c r="BK995975" s="2315"/>
    </row>
    <row r="995976" spans="63:63" x14ac:dyDescent="0.25">
      <c r="BK995976" s="2311"/>
    </row>
    <row r="996000" spans="63:63" x14ac:dyDescent="0.25">
      <c r="BK996000" s="2315"/>
    </row>
    <row r="996001" spans="63:63" x14ac:dyDescent="0.25">
      <c r="BK996001" s="2311"/>
    </row>
    <row r="996025" spans="63:63" x14ac:dyDescent="0.25">
      <c r="BK996025" s="2315"/>
    </row>
    <row r="996026" spans="63:63" x14ac:dyDescent="0.25">
      <c r="BK996026" s="2311"/>
    </row>
    <row r="996050" spans="63:63" x14ac:dyDescent="0.25">
      <c r="BK996050" s="2315"/>
    </row>
    <row r="996051" spans="63:63" x14ac:dyDescent="0.25">
      <c r="BK996051" s="2311"/>
    </row>
    <row r="996075" spans="63:63" x14ac:dyDescent="0.25">
      <c r="BK996075" s="2315"/>
    </row>
    <row r="996076" spans="63:63" x14ac:dyDescent="0.25">
      <c r="BK996076" s="2311"/>
    </row>
    <row r="996100" spans="63:63" x14ac:dyDescent="0.25">
      <c r="BK996100" s="2315"/>
    </row>
    <row r="996101" spans="63:63" x14ac:dyDescent="0.25">
      <c r="BK996101" s="2311"/>
    </row>
    <row r="996125" spans="63:63" x14ac:dyDescent="0.25">
      <c r="BK996125" s="2315"/>
    </row>
    <row r="996126" spans="63:63" x14ac:dyDescent="0.25">
      <c r="BK996126" s="2311"/>
    </row>
    <row r="996150" spans="63:63" x14ac:dyDescent="0.25">
      <c r="BK996150" s="2315"/>
    </row>
    <row r="996151" spans="63:63" x14ac:dyDescent="0.25">
      <c r="BK996151" s="2311"/>
    </row>
    <row r="996175" spans="63:63" x14ac:dyDescent="0.25">
      <c r="BK996175" s="2315"/>
    </row>
    <row r="996176" spans="63:63" x14ac:dyDescent="0.25">
      <c r="BK996176" s="2311"/>
    </row>
    <row r="996200" spans="63:63" x14ac:dyDescent="0.25">
      <c r="BK996200" s="2315"/>
    </row>
    <row r="996201" spans="63:63" x14ac:dyDescent="0.25">
      <c r="BK996201" s="2311"/>
    </row>
    <row r="996225" spans="63:63" x14ac:dyDescent="0.25">
      <c r="BK996225" s="2315"/>
    </row>
    <row r="996226" spans="63:63" x14ac:dyDescent="0.25">
      <c r="BK996226" s="2311"/>
    </row>
    <row r="996250" spans="63:63" x14ac:dyDescent="0.25">
      <c r="BK996250" s="2315"/>
    </row>
    <row r="996251" spans="63:63" x14ac:dyDescent="0.25">
      <c r="BK996251" s="2311"/>
    </row>
    <row r="996275" spans="63:63" x14ac:dyDescent="0.25">
      <c r="BK996275" s="2315"/>
    </row>
    <row r="996276" spans="63:63" x14ac:dyDescent="0.25">
      <c r="BK996276" s="2311"/>
    </row>
    <row r="996300" spans="63:63" x14ac:dyDescent="0.25">
      <c r="BK996300" s="2315"/>
    </row>
    <row r="996301" spans="63:63" x14ac:dyDescent="0.25">
      <c r="BK996301" s="2311"/>
    </row>
    <row r="996325" spans="63:63" x14ac:dyDescent="0.25">
      <c r="BK996325" s="2315"/>
    </row>
    <row r="996326" spans="63:63" x14ac:dyDescent="0.25">
      <c r="BK996326" s="2311"/>
    </row>
    <row r="996350" spans="63:63" x14ac:dyDescent="0.25">
      <c r="BK996350" s="2315"/>
    </row>
    <row r="996351" spans="63:63" x14ac:dyDescent="0.25">
      <c r="BK996351" s="2311"/>
    </row>
    <row r="996375" spans="63:63" x14ac:dyDescent="0.25">
      <c r="BK996375" s="2315"/>
    </row>
    <row r="996376" spans="63:63" x14ac:dyDescent="0.25">
      <c r="BK996376" s="2311"/>
    </row>
    <row r="996400" spans="63:63" x14ac:dyDescent="0.25">
      <c r="BK996400" s="2315"/>
    </row>
    <row r="996401" spans="63:63" x14ac:dyDescent="0.25">
      <c r="BK996401" s="2311"/>
    </row>
    <row r="996425" spans="63:63" x14ac:dyDescent="0.25">
      <c r="BK996425" s="2315"/>
    </row>
    <row r="996426" spans="63:63" x14ac:dyDescent="0.25">
      <c r="BK996426" s="2311"/>
    </row>
    <row r="996450" spans="63:63" x14ac:dyDescent="0.25">
      <c r="BK996450" s="2315"/>
    </row>
    <row r="996451" spans="63:63" x14ac:dyDescent="0.25">
      <c r="BK996451" s="2311"/>
    </row>
    <row r="996475" spans="63:63" x14ac:dyDescent="0.25">
      <c r="BK996475" s="2315"/>
    </row>
    <row r="996476" spans="63:63" x14ac:dyDescent="0.25">
      <c r="BK996476" s="2311"/>
    </row>
    <row r="996500" spans="63:63" x14ac:dyDescent="0.25">
      <c r="BK996500" s="2315"/>
    </row>
    <row r="996501" spans="63:63" x14ac:dyDescent="0.25">
      <c r="BK996501" s="2311"/>
    </row>
    <row r="996525" spans="63:63" x14ac:dyDescent="0.25">
      <c r="BK996525" s="2315"/>
    </row>
    <row r="996526" spans="63:63" x14ac:dyDescent="0.25">
      <c r="BK996526" s="2311"/>
    </row>
    <row r="996550" spans="63:63" x14ac:dyDescent="0.25">
      <c r="BK996550" s="2315"/>
    </row>
    <row r="996551" spans="63:63" x14ac:dyDescent="0.25">
      <c r="BK996551" s="2311"/>
    </row>
    <row r="996575" spans="63:63" x14ac:dyDescent="0.25">
      <c r="BK996575" s="2315"/>
    </row>
    <row r="996576" spans="63:63" x14ac:dyDescent="0.25">
      <c r="BK996576" s="2311"/>
    </row>
    <row r="996600" spans="63:63" x14ac:dyDescent="0.25">
      <c r="BK996600" s="2315"/>
    </row>
    <row r="996601" spans="63:63" x14ac:dyDescent="0.25">
      <c r="BK996601" s="2311"/>
    </row>
    <row r="996625" spans="63:63" x14ac:dyDescent="0.25">
      <c r="BK996625" s="2315"/>
    </row>
    <row r="996626" spans="63:63" x14ac:dyDescent="0.25">
      <c r="BK996626" s="2311"/>
    </row>
    <row r="996650" spans="63:63" x14ac:dyDescent="0.25">
      <c r="BK996650" s="2315"/>
    </row>
    <row r="996651" spans="63:63" x14ac:dyDescent="0.25">
      <c r="BK996651" s="2311"/>
    </row>
    <row r="996675" spans="63:63" x14ac:dyDescent="0.25">
      <c r="BK996675" s="2315"/>
    </row>
    <row r="996676" spans="63:63" x14ac:dyDescent="0.25">
      <c r="BK996676" s="2311"/>
    </row>
    <row r="996700" spans="63:63" x14ac:dyDescent="0.25">
      <c r="BK996700" s="2315"/>
    </row>
    <row r="996701" spans="63:63" x14ac:dyDescent="0.25">
      <c r="BK996701" s="2311"/>
    </row>
    <row r="996725" spans="63:63" x14ac:dyDescent="0.25">
      <c r="BK996725" s="2315"/>
    </row>
    <row r="996726" spans="63:63" x14ac:dyDescent="0.25">
      <c r="BK996726" s="2311"/>
    </row>
    <row r="996750" spans="63:63" x14ac:dyDescent="0.25">
      <c r="BK996750" s="2315"/>
    </row>
    <row r="996751" spans="63:63" x14ac:dyDescent="0.25">
      <c r="BK996751" s="2311"/>
    </row>
    <row r="996775" spans="63:63" x14ac:dyDescent="0.25">
      <c r="BK996775" s="2315"/>
    </row>
    <row r="996776" spans="63:63" x14ac:dyDescent="0.25">
      <c r="BK996776" s="2311"/>
    </row>
    <row r="996800" spans="63:63" x14ac:dyDescent="0.25">
      <c r="BK996800" s="2315"/>
    </row>
    <row r="996801" spans="63:63" x14ac:dyDescent="0.25">
      <c r="BK996801" s="2311"/>
    </row>
    <row r="996825" spans="63:63" x14ac:dyDescent="0.25">
      <c r="BK996825" s="2315"/>
    </row>
    <row r="996826" spans="63:63" x14ac:dyDescent="0.25">
      <c r="BK996826" s="2311"/>
    </row>
    <row r="996850" spans="63:63" x14ac:dyDescent="0.25">
      <c r="BK996850" s="2315"/>
    </row>
    <row r="996851" spans="63:63" x14ac:dyDescent="0.25">
      <c r="BK996851" s="2311"/>
    </row>
    <row r="996875" spans="63:63" x14ac:dyDescent="0.25">
      <c r="BK996875" s="2315"/>
    </row>
    <row r="996876" spans="63:63" x14ac:dyDescent="0.25">
      <c r="BK996876" s="2311"/>
    </row>
    <row r="996900" spans="63:63" x14ac:dyDescent="0.25">
      <c r="BK996900" s="2315"/>
    </row>
    <row r="996901" spans="63:63" x14ac:dyDescent="0.25">
      <c r="BK996901" s="2311"/>
    </row>
    <row r="996925" spans="63:63" x14ac:dyDescent="0.25">
      <c r="BK996925" s="2315"/>
    </row>
    <row r="996926" spans="63:63" x14ac:dyDescent="0.25">
      <c r="BK996926" s="2311"/>
    </row>
    <row r="996950" spans="63:63" x14ac:dyDescent="0.25">
      <c r="BK996950" s="2315"/>
    </row>
    <row r="996951" spans="63:63" x14ac:dyDescent="0.25">
      <c r="BK996951" s="2311"/>
    </row>
    <row r="996975" spans="63:63" x14ac:dyDescent="0.25">
      <c r="BK996975" s="2315"/>
    </row>
    <row r="996976" spans="63:63" x14ac:dyDescent="0.25">
      <c r="BK996976" s="2311"/>
    </row>
    <row r="997000" spans="63:63" x14ac:dyDescent="0.25">
      <c r="BK997000" s="2315"/>
    </row>
    <row r="997001" spans="63:63" x14ac:dyDescent="0.25">
      <c r="BK997001" s="2311"/>
    </row>
    <row r="997025" spans="63:63" x14ac:dyDescent="0.25">
      <c r="BK997025" s="2315"/>
    </row>
    <row r="997026" spans="63:63" x14ac:dyDescent="0.25">
      <c r="BK997026" s="2311"/>
    </row>
    <row r="997050" spans="63:63" x14ac:dyDescent="0.25">
      <c r="BK997050" s="2315"/>
    </row>
    <row r="997051" spans="63:63" x14ac:dyDescent="0.25">
      <c r="BK997051" s="2311"/>
    </row>
    <row r="997075" spans="63:63" x14ac:dyDescent="0.25">
      <c r="BK997075" s="2315"/>
    </row>
    <row r="997076" spans="63:63" x14ac:dyDescent="0.25">
      <c r="BK997076" s="2311"/>
    </row>
    <row r="997100" spans="63:63" x14ac:dyDescent="0.25">
      <c r="BK997100" s="2315"/>
    </row>
    <row r="997101" spans="63:63" x14ac:dyDescent="0.25">
      <c r="BK997101" s="2311"/>
    </row>
    <row r="997125" spans="63:63" x14ac:dyDescent="0.25">
      <c r="BK997125" s="2315"/>
    </row>
    <row r="997126" spans="63:63" x14ac:dyDescent="0.25">
      <c r="BK997126" s="2311"/>
    </row>
    <row r="997150" spans="63:63" x14ac:dyDescent="0.25">
      <c r="BK997150" s="2315"/>
    </row>
    <row r="997151" spans="63:63" x14ac:dyDescent="0.25">
      <c r="BK997151" s="2311"/>
    </row>
    <row r="997175" spans="63:63" x14ac:dyDescent="0.25">
      <c r="BK997175" s="2315"/>
    </row>
    <row r="997176" spans="63:63" x14ac:dyDescent="0.25">
      <c r="BK997176" s="2311"/>
    </row>
    <row r="997200" spans="63:63" x14ac:dyDescent="0.25">
      <c r="BK997200" s="2315"/>
    </row>
    <row r="997201" spans="63:63" x14ac:dyDescent="0.25">
      <c r="BK997201" s="2311"/>
    </row>
    <row r="997225" spans="63:63" x14ac:dyDescent="0.25">
      <c r="BK997225" s="2315"/>
    </row>
    <row r="997226" spans="63:63" x14ac:dyDescent="0.25">
      <c r="BK997226" s="2311"/>
    </row>
    <row r="997250" spans="63:63" x14ac:dyDescent="0.25">
      <c r="BK997250" s="2315"/>
    </row>
    <row r="997251" spans="63:63" x14ac:dyDescent="0.25">
      <c r="BK997251" s="2311"/>
    </row>
    <row r="997275" spans="63:63" x14ac:dyDescent="0.25">
      <c r="BK997275" s="2315"/>
    </row>
    <row r="997276" spans="63:63" x14ac:dyDescent="0.25">
      <c r="BK997276" s="2311"/>
    </row>
    <row r="997300" spans="63:63" x14ac:dyDescent="0.25">
      <c r="BK997300" s="2315"/>
    </row>
    <row r="997301" spans="63:63" x14ac:dyDescent="0.25">
      <c r="BK997301" s="2311"/>
    </row>
    <row r="997325" spans="63:63" x14ac:dyDescent="0.25">
      <c r="BK997325" s="2315"/>
    </row>
    <row r="997326" spans="63:63" x14ac:dyDescent="0.25">
      <c r="BK997326" s="2311"/>
    </row>
    <row r="997350" spans="63:63" x14ac:dyDescent="0.25">
      <c r="BK997350" s="2315"/>
    </row>
    <row r="997351" spans="63:63" x14ac:dyDescent="0.25">
      <c r="BK997351" s="2311"/>
    </row>
    <row r="997375" spans="63:63" x14ac:dyDescent="0.25">
      <c r="BK997375" s="2315"/>
    </row>
    <row r="997376" spans="63:63" x14ac:dyDescent="0.25">
      <c r="BK997376" s="2311"/>
    </row>
    <row r="997400" spans="63:63" x14ac:dyDescent="0.25">
      <c r="BK997400" s="2315"/>
    </row>
    <row r="997401" spans="63:63" x14ac:dyDescent="0.25">
      <c r="BK997401" s="2311"/>
    </row>
    <row r="997425" spans="63:63" x14ac:dyDescent="0.25">
      <c r="BK997425" s="2315"/>
    </row>
    <row r="997426" spans="63:63" x14ac:dyDescent="0.25">
      <c r="BK997426" s="2311"/>
    </row>
    <row r="997450" spans="63:63" x14ac:dyDescent="0.25">
      <c r="BK997450" s="2315"/>
    </row>
    <row r="997451" spans="63:63" x14ac:dyDescent="0.25">
      <c r="BK997451" s="2311"/>
    </row>
    <row r="997475" spans="63:63" x14ac:dyDescent="0.25">
      <c r="BK997475" s="2315"/>
    </row>
    <row r="997476" spans="63:63" x14ac:dyDescent="0.25">
      <c r="BK997476" s="2311"/>
    </row>
    <row r="997500" spans="63:63" x14ac:dyDescent="0.25">
      <c r="BK997500" s="2315"/>
    </row>
    <row r="997501" spans="63:63" x14ac:dyDescent="0.25">
      <c r="BK997501" s="2311"/>
    </row>
    <row r="997525" spans="63:63" x14ac:dyDescent="0.25">
      <c r="BK997525" s="2315"/>
    </row>
    <row r="997526" spans="63:63" x14ac:dyDescent="0.25">
      <c r="BK997526" s="2311"/>
    </row>
    <row r="997550" spans="63:63" x14ac:dyDescent="0.25">
      <c r="BK997550" s="2315"/>
    </row>
    <row r="997551" spans="63:63" x14ac:dyDescent="0.25">
      <c r="BK997551" s="2311"/>
    </row>
    <row r="997575" spans="63:63" x14ac:dyDescent="0.25">
      <c r="BK997575" s="2315"/>
    </row>
    <row r="997576" spans="63:63" x14ac:dyDescent="0.25">
      <c r="BK997576" s="2311"/>
    </row>
    <row r="997600" spans="63:63" x14ac:dyDescent="0.25">
      <c r="BK997600" s="2315"/>
    </row>
    <row r="997601" spans="63:63" x14ac:dyDescent="0.25">
      <c r="BK997601" s="2311"/>
    </row>
    <row r="997625" spans="63:63" x14ac:dyDescent="0.25">
      <c r="BK997625" s="2315"/>
    </row>
    <row r="997626" spans="63:63" x14ac:dyDescent="0.25">
      <c r="BK997626" s="2311"/>
    </row>
    <row r="997650" spans="63:63" x14ac:dyDescent="0.25">
      <c r="BK997650" s="2315"/>
    </row>
    <row r="997651" spans="63:63" x14ac:dyDescent="0.25">
      <c r="BK997651" s="2311"/>
    </row>
    <row r="997675" spans="63:63" x14ac:dyDescent="0.25">
      <c r="BK997675" s="2315"/>
    </row>
    <row r="997676" spans="63:63" x14ac:dyDescent="0.25">
      <c r="BK997676" s="2311"/>
    </row>
    <row r="997700" spans="63:63" x14ac:dyDescent="0.25">
      <c r="BK997700" s="2315"/>
    </row>
    <row r="997701" spans="63:63" x14ac:dyDescent="0.25">
      <c r="BK997701" s="2311"/>
    </row>
    <row r="997725" spans="63:63" x14ac:dyDescent="0.25">
      <c r="BK997725" s="2315"/>
    </row>
    <row r="997726" spans="63:63" x14ac:dyDescent="0.25">
      <c r="BK997726" s="2311"/>
    </row>
    <row r="997750" spans="63:63" x14ac:dyDescent="0.25">
      <c r="BK997750" s="2315"/>
    </row>
    <row r="997751" spans="63:63" x14ac:dyDescent="0.25">
      <c r="BK997751" s="2311"/>
    </row>
    <row r="997775" spans="63:63" x14ac:dyDescent="0.25">
      <c r="BK997775" s="2315"/>
    </row>
    <row r="997776" spans="63:63" x14ac:dyDescent="0.25">
      <c r="BK997776" s="2311"/>
    </row>
    <row r="997800" spans="63:63" x14ac:dyDescent="0.25">
      <c r="BK997800" s="2315"/>
    </row>
    <row r="997801" spans="63:63" x14ac:dyDescent="0.25">
      <c r="BK997801" s="2311"/>
    </row>
    <row r="997825" spans="63:63" x14ac:dyDescent="0.25">
      <c r="BK997825" s="2315"/>
    </row>
    <row r="997826" spans="63:63" x14ac:dyDescent="0.25">
      <c r="BK997826" s="2311"/>
    </row>
    <row r="997850" spans="63:63" x14ac:dyDescent="0.25">
      <c r="BK997850" s="2315"/>
    </row>
    <row r="997851" spans="63:63" x14ac:dyDescent="0.25">
      <c r="BK997851" s="2311"/>
    </row>
    <row r="997875" spans="63:63" x14ac:dyDescent="0.25">
      <c r="BK997875" s="2315"/>
    </row>
    <row r="997876" spans="63:63" x14ac:dyDescent="0.25">
      <c r="BK997876" s="2311"/>
    </row>
    <row r="997900" spans="63:63" x14ac:dyDescent="0.25">
      <c r="BK997900" s="2315"/>
    </row>
    <row r="997901" spans="63:63" x14ac:dyDescent="0.25">
      <c r="BK997901" s="2311"/>
    </row>
    <row r="997925" spans="63:63" x14ac:dyDescent="0.25">
      <c r="BK997925" s="2315"/>
    </row>
    <row r="997926" spans="63:63" x14ac:dyDescent="0.25">
      <c r="BK997926" s="2311"/>
    </row>
    <row r="997950" spans="63:63" x14ac:dyDescent="0.25">
      <c r="BK997950" s="2315"/>
    </row>
    <row r="997951" spans="63:63" x14ac:dyDescent="0.25">
      <c r="BK997951" s="2311"/>
    </row>
    <row r="997975" spans="63:63" x14ac:dyDescent="0.25">
      <c r="BK997975" s="2315"/>
    </row>
    <row r="997976" spans="63:63" x14ac:dyDescent="0.25">
      <c r="BK997976" s="2311"/>
    </row>
    <row r="998000" spans="63:63" x14ac:dyDescent="0.25">
      <c r="BK998000" s="2315"/>
    </row>
    <row r="998001" spans="63:63" x14ac:dyDescent="0.25">
      <c r="BK998001" s="2311"/>
    </row>
    <row r="998025" spans="63:63" x14ac:dyDescent="0.25">
      <c r="BK998025" s="2315"/>
    </row>
    <row r="998026" spans="63:63" x14ac:dyDescent="0.25">
      <c r="BK998026" s="2311"/>
    </row>
    <row r="998050" spans="63:63" x14ac:dyDescent="0.25">
      <c r="BK998050" s="2315"/>
    </row>
    <row r="998051" spans="63:63" x14ac:dyDescent="0.25">
      <c r="BK998051" s="2311"/>
    </row>
    <row r="998075" spans="63:63" x14ac:dyDescent="0.25">
      <c r="BK998075" s="2315"/>
    </row>
    <row r="998076" spans="63:63" x14ac:dyDescent="0.25">
      <c r="BK998076" s="2311"/>
    </row>
    <row r="998100" spans="63:63" x14ac:dyDescent="0.25">
      <c r="BK998100" s="2315"/>
    </row>
    <row r="998101" spans="63:63" x14ac:dyDescent="0.25">
      <c r="BK998101" s="2311"/>
    </row>
    <row r="998125" spans="63:63" x14ac:dyDescent="0.25">
      <c r="BK998125" s="2315"/>
    </row>
    <row r="998126" spans="63:63" x14ac:dyDescent="0.25">
      <c r="BK998126" s="2311"/>
    </row>
    <row r="998150" spans="63:63" x14ac:dyDescent="0.25">
      <c r="BK998150" s="2315"/>
    </row>
    <row r="998151" spans="63:63" x14ac:dyDescent="0.25">
      <c r="BK998151" s="2311"/>
    </row>
    <row r="998175" spans="63:63" x14ac:dyDescent="0.25">
      <c r="BK998175" s="2315"/>
    </row>
    <row r="998176" spans="63:63" x14ac:dyDescent="0.25">
      <c r="BK998176" s="2311"/>
    </row>
    <row r="998200" spans="63:63" x14ac:dyDescent="0.25">
      <c r="BK998200" s="2315"/>
    </row>
    <row r="998201" spans="63:63" x14ac:dyDescent="0.25">
      <c r="BK998201" s="2311"/>
    </row>
    <row r="998225" spans="63:63" x14ac:dyDescent="0.25">
      <c r="BK998225" s="2315"/>
    </row>
    <row r="998226" spans="63:63" x14ac:dyDescent="0.25">
      <c r="BK998226" s="2311"/>
    </row>
    <row r="998250" spans="63:63" x14ac:dyDescent="0.25">
      <c r="BK998250" s="2315"/>
    </row>
    <row r="998251" spans="63:63" x14ac:dyDescent="0.25">
      <c r="BK998251" s="2311"/>
    </row>
    <row r="998275" spans="63:63" x14ac:dyDescent="0.25">
      <c r="BK998275" s="2315"/>
    </row>
    <row r="998276" spans="63:63" x14ac:dyDescent="0.25">
      <c r="BK998276" s="2311"/>
    </row>
    <row r="998300" spans="63:63" x14ac:dyDescent="0.25">
      <c r="BK998300" s="2315"/>
    </row>
    <row r="998301" spans="63:63" x14ac:dyDescent="0.25">
      <c r="BK998301" s="2311"/>
    </row>
    <row r="998325" spans="63:63" x14ac:dyDescent="0.25">
      <c r="BK998325" s="2315"/>
    </row>
    <row r="998326" spans="63:63" x14ac:dyDescent="0.25">
      <c r="BK998326" s="2311"/>
    </row>
    <row r="998350" spans="63:63" x14ac:dyDescent="0.25">
      <c r="BK998350" s="2315"/>
    </row>
    <row r="998351" spans="63:63" x14ac:dyDescent="0.25">
      <c r="BK998351" s="2311"/>
    </row>
    <row r="998375" spans="63:63" x14ac:dyDescent="0.25">
      <c r="BK998375" s="2315"/>
    </row>
    <row r="998376" spans="63:63" x14ac:dyDescent="0.25">
      <c r="BK998376" s="2311"/>
    </row>
    <row r="998400" spans="63:63" x14ac:dyDescent="0.25">
      <c r="BK998400" s="2315"/>
    </row>
    <row r="998401" spans="63:63" x14ac:dyDescent="0.25">
      <c r="BK998401" s="2311"/>
    </row>
    <row r="998425" spans="63:63" x14ac:dyDescent="0.25">
      <c r="BK998425" s="2315"/>
    </row>
    <row r="998426" spans="63:63" x14ac:dyDescent="0.25">
      <c r="BK998426" s="2311"/>
    </row>
    <row r="998450" spans="63:63" x14ac:dyDescent="0.25">
      <c r="BK998450" s="2315"/>
    </row>
    <row r="998451" spans="63:63" x14ac:dyDescent="0.25">
      <c r="BK998451" s="2311"/>
    </row>
    <row r="998475" spans="63:63" x14ac:dyDescent="0.25">
      <c r="BK998475" s="2315"/>
    </row>
    <row r="998476" spans="63:63" x14ac:dyDescent="0.25">
      <c r="BK998476" s="2311"/>
    </row>
    <row r="998500" spans="63:63" x14ac:dyDescent="0.25">
      <c r="BK998500" s="2315"/>
    </row>
    <row r="998501" spans="63:63" x14ac:dyDescent="0.25">
      <c r="BK998501" s="2311"/>
    </row>
    <row r="998525" spans="63:63" x14ac:dyDescent="0.25">
      <c r="BK998525" s="2315"/>
    </row>
    <row r="998526" spans="63:63" x14ac:dyDescent="0.25">
      <c r="BK998526" s="2311"/>
    </row>
    <row r="998550" spans="63:63" x14ac:dyDescent="0.25">
      <c r="BK998550" s="2315"/>
    </row>
    <row r="998551" spans="63:63" x14ac:dyDescent="0.25">
      <c r="BK998551" s="2311"/>
    </row>
    <row r="998575" spans="63:63" x14ac:dyDescent="0.25">
      <c r="BK998575" s="2315"/>
    </row>
    <row r="998576" spans="63:63" x14ac:dyDescent="0.25">
      <c r="BK998576" s="2311"/>
    </row>
    <row r="998600" spans="63:63" x14ac:dyDescent="0.25">
      <c r="BK998600" s="2315"/>
    </row>
    <row r="998601" spans="63:63" x14ac:dyDescent="0.25">
      <c r="BK998601" s="2311"/>
    </row>
    <row r="998625" spans="63:63" x14ac:dyDescent="0.25">
      <c r="BK998625" s="2315"/>
    </row>
    <row r="998626" spans="63:63" x14ac:dyDescent="0.25">
      <c r="BK998626" s="2311"/>
    </row>
    <row r="998650" spans="63:63" x14ac:dyDescent="0.25">
      <c r="BK998650" s="2315"/>
    </row>
    <row r="998651" spans="63:63" x14ac:dyDescent="0.25">
      <c r="BK998651" s="2311"/>
    </row>
    <row r="998675" spans="63:63" x14ac:dyDescent="0.25">
      <c r="BK998675" s="2315"/>
    </row>
    <row r="998676" spans="63:63" x14ac:dyDescent="0.25">
      <c r="BK998676" s="2311"/>
    </row>
    <row r="998700" spans="63:63" x14ac:dyDescent="0.25">
      <c r="BK998700" s="2315"/>
    </row>
    <row r="998701" spans="63:63" x14ac:dyDescent="0.25">
      <c r="BK998701" s="2311"/>
    </row>
    <row r="998725" spans="63:63" x14ac:dyDescent="0.25">
      <c r="BK998725" s="2315"/>
    </row>
    <row r="998726" spans="63:63" x14ac:dyDescent="0.25">
      <c r="BK998726" s="2311"/>
    </row>
    <row r="998750" spans="63:63" x14ac:dyDescent="0.25">
      <c r="BK998750" s="2315"/>
    </row>
    <row r="998751" spans="63:63" x14ac:dyDescent="0.25">
      <c r="BK998751" s="2311"/>
    </row>
    <row r="998775" spans="63:63" x14ac:dyDescent="0.25">
      <c r="BK998775" s="2315"/>
    </row>
    <row r="998776" spans="63:63" x14ac:dyDescent="0.25">
      <c r="BK998776" s="2311"/>
    </row>
    <row r="998800" spans="63:63" x14ac:dyDescent="0.25">
      <c r="BK998800" s="2315"/>
    </row>
    <row r="998801" spans="63:63" x14ac:dyDescent="0.25">
      <c r="BK998801" s="2311"/>
    </row>
    <row r="998825" spans="63:63" x14ac:dyDescent="0.25">
      <c r="BK998825" s="2315"/>
    </row>
    <row r="998826" spans="63:63" x14ac:dyDescent="0.25">
      <c r="BK998826" s="2311"/>
    </row>
    <row r="998850" spans="63:63" x14ac:dyDescent="0.25">
      <c r="BK998850" s="2315"/>
    </row>
    <row r="998851" spans="63:63" x14ac:dyDescent="0.25">
      <c r="BK998851" s="2311"/>
    </row>
    <row r="998875" spans="63:63" x14ac:dyDescent="0.25">
      <c r="BK998875" s="2315"/>
    </row>
    <row r="998876" spans="63:63" x14ac:dyDescent="0.25">
      <c r="BK998876" s="2311"/>
    </row>
    <row r="998900" spans="63:63" x14ac:dyDescent="0.25">
      <c r="BK998900" s="2315"/>
    </row>
    <row r="998901" spans="63:63" x14ac:dyDescent="0.25">
      <c r="BK998901" s="2311"/>
    </row>
    <row r="998925" spans="63:63" x14ac:dyDescent="0.25">
      <c r="BK998925" s="2315"/>
    </row>
    <row r="998926" spans="63:63" x14ac:dyDescent="0.25">
      <c r="BK998926" s="2311"/>
    </row>
    <row r="998950" spans="63:63" x14ac:dyDescent="0.25">
      <c r="BK998950" s="2315"/>
    </row>
    <row r="998951" spans="63:63" x14ac:dyDescent="0.25">
      <c r="BK998951" s="2311"/>
    </row>
    <row r="998975" spans="63:63" x14ac:dyDescent="0.25">
      <c r="BK998975" s="2315"/>
    </row>
    <row r="998976" spans="63:63" x14ac:dyDescent="0.25">
      <c r="BK998976" s="2311"/>
    </row>
    <row r="999000" spans="63:63" x14ac:dyDescent="0.25">
      <c r="BK999000" s="2315"/>
    </row>
    <row r="999001" spans="63:63" x14ac:dyDescent="0.25">
      <c r="BK999001" s="2311"/>
    </row>
    <row r="999025" spans="63:63" x14ac:dyDescent="0.25">
      <c r="BK999025" s="2315"/>
    </row>
    <row r="999026" spans="63:63" x14ac:dyDescent="0.25">
      <c r="BK999026" s="2311"/>
    </row>
    <row r="999050" spans="63:63" x14ac:dyDescent="0.25">
      <c r="BK999050" s="2315"/>
    </row>
    <row r="999051" spans="63:63" x14ac:dyDescent="0.25">
      <c r="BK999051" s="2311"/>
    </row>
    <row r="999075" spans="63:63" x14ac:dyDescent="0.25">
      <c r="BK999075" s="2315"/>
    </row>
    <row r="999076" spans="63:63" x14ac:dyDescent="0.25">
      <c r="BK999076" s="2311"/>
    </row>
    <row r="999100" spans="63:63" x14ac:dyDescent="0.25">
      <c r="BK999100" s="2315"/>
    </row>
    <row r="999101" spans="63:63" x14ac:dyDescent="0.25">
      <c r="BK999101" s="2311"/>
    </row>
    <row r="999125" spans="63:63" x14ac:dyDescent="0.25">
      <c r="BK999125" s="2315"/>
    </row>
    <row r="999126" spans="63:63" x14ac:dyDescent="0.25">
      <c r="BK999126" s="2311"/>
    </row>
    <row r="999150" spans="63:63" x14ac:dyDescent="0.25">
      <c r="BK999150" s="2315"/>
    </row>
    <row r="999151" spans="63:63" x14ac:dyDescent="0.25">
      <c r="BK999151" s="2311"/>
    </row>
    <row r="999175" spans="63:63" x14ac:dyDescent="0.25">
      <c r="BK999175" s="2315"/>
    </row>
    <row r="999176" spans="63:63" x14ac:dyDescent="0.25">
      <c r="BK999176" s="2311"/>
    </row>
    <row r="999200" spans="63:63" x14ac:dyDescent="0.25">
      <c r="BK999200" s="2315"/>
    </row>
    <row r="999201" spans="63:63" x14ac:dyDescent="0.25">
      <c r="BK999201" s="2311"/>
    </row>
    <row r="999225" spans="63:63" x14ac:dyDescent="0.25">
      <c r="BK999225" s="2315"/>
    </row>
    <row r="999226" spans="63:63" x14ac:dyDescent="0.25">
      <c r="BK999226" s="2311"/>
    </row>
    <row r="999250" spans="63:63" x14ac:dyDescent="0.25">
      <c r="BK999250" s="2315"/>
    </row>
    <row r="999251" spans="63:63" x14ac:dyDescent="0.25">
      <c r="BK999251" s="2311"/>
    </row>
    <row r="999275" spans="63:63" x14ac:dyDescent="0.25">
      <c r="BK999275" s="2315"/>
    </row>
    <row r="999276" spans="63:63" x14ac:dyDescent="0.25">
      <c r="BK999276" s="2311"/>
    </row>
    <row r="999300" spans="63:63" x14ac:dyDescent="0.25">
      <c r="BK999300" s="2315"/>
    </row>
    <row r="999301" spans="63:63" x14ac:dyDescent="0.25">
      <c r="BK999301" s="2311"/>
    </row>
    <row r="999325" spans="63:63" x14ac:dyDescent="0.25">
      <c r="BK999325" s="2315"/>
    </row>
    <row r="999326" spans="63:63" x14ac:dyDescent="0.25">
      <c r="BK999326" s="2311"/>
    </row>
    <row r="999350" spans="63:63" x14ac:dyDescent="0.25">
      <c r="BK999350" s="2315"/>
    </row>
    <row r="999351" spans="63:63" x14ac:dyDescent="0.25">
      <c r="BK999351" s="2311"/>
    </row>
    <row r="999375" spans="63:63" x14ac:dyDescent="0.25">
      <c r="BK999375" s="2315"/>
    </row>
    <row r="999376" spans="63:63" x14ac:dyDescent="0.25">
      <c r="BK999376" s="2311"/>
    </row>
    <row r="999400" spans="63:63" x14ac:dyDescent="0.25">
      <c r="BK999400" s="2315"/>
    </row>
    <row r="999401" spans="63:63" x14ac:dyDescent="0.25">
      <c r="BK999401" s="2311"/>
    </row>
    <row r="999425" spans="63:63" x14ac:dyDescent="0.25">
      <c r="BK999425" s="2315"/>
    </row>
    <row r="999426" spans="63:63" x14ac:dyDescent="0.25">
      <c r="BK999426" s="2311"/>
    </row>
    <row r="999450" spans="63:63" x14ac:dyDescent="0.25">
      <c r="BK999450" s="2315"/>
    </row>
    <row r="999451" spans="63:63" x14ac:dyDescent="0.25">
      <c r="BK999451" s="2311"/>
    </row>
    <row r="999475" spans="63:63" x14ac:dyDescent="0.25">
      <c r="BK999475" s="2315"/>
    </row>
    <row r="999476" spans="63:63" x14ac:dyDescent="0.25">
      <c r="BK999476" s="2311"/>
    </row>
    <row r="999500" spans="63:63" x14ac:dyDescent="0.25">
      <c r="BK999500" s="2315"/>
    </row>
    <row r="999501" spans="63:63" x14ac:dyDescent="0.25">
      <c r="BK999501" s="2311"/>
    </row>
    <row r="999525" spans="63:63" x14ac:dyDescent="0.25">
      <c r="BK999525" s="2315"/>
    </row>
    <row r="999526" spans="63:63" x14ac:dyDescent="0.25">
      <c r="BK999526" s="2311"/>
    </row>
    <row r="999550" spans="63:63" x14ac:dyDescent="0.25">
      <c r="BK999550" s="2315"/>
    </row>
    <row r="999551" spans="63:63" x14ac:dyDescent="0.25">
      <c r="BK999551" s="2311"/>
    </row>
    <row r="999575" spans="63:63" x14ac:dyDescent="0.25">
      <c r="BK999575" s="2315"/>
    </row>
    <row r="999576" spans="63:63" x14ac:dyDescent="0.25">
      <c r="BK999576" s="2311"/>
    </row>
    <row r="999600" spans="63:63" x14ac:dyDescent="0.25">
      <c r="BK999600" s="2315"/>
    </row>
    <row r="999601" spans="63:63" x14ac:dyDescent="0.25">
      <c r="BK999601" s="2311"/>
    </row>
    <row r="999625" spans="63:63" x14ac:dyDescent="0.25">
      <c r="BK999625" s="2315"/>
    </row>
    <row r="999626" spans="63:63" x14ac:dyDescent="0.25">
      <c r="BK999626" s="2311"/>
    </row>
    <row r="999650" spans="63:63" x14ac:dyDescent="0.25">
      <c r="BK999650" s="2315"/>
    </row>
    <row r="999651" spans="63:63" x14ac:dyDescent="0.25">
      <c r="BK999651" s="2311"/>
    </row>
    <row r="999675" spans="63:63" x14ac:dyDescent="0.25">
      <c r="BK999675" s="2315"/>
    </row>
    <row r="999676" spans="63:63" x14ac:dyDescent="0.25">
      <c r="BK999676" s="2311"/>
    </row>
    <row r="999700" spans="63:63" x14ac:dyDescent="0.25">
      <c r="BK999700" s="2315"/>
    </row>
    <row r="999701" spans="63:63" x14ac:dyDescent="0.25">
      <c r="BK999701" s="2311"/>
    </row>
    <row r="999725" spans="63:63" x14ac:dyDescent="0.25">
      <c r="BK999725" s="2315"/>
    </row>
    <row r="999726" spans="63:63" x14ac:dyDescent="0.25">
      <c r="BK999726" s="2311"/>
    </row>
    <row r="999750" spans="63:63" x14ac:dyDescent="0.25">
      <c r="BK999750" s="2315"/>
    </row>
    <row r="999751" spans="63:63" x14ac:dyDescent="0.25">
      <c r="BK999751" s="2311"/>
    </row>
    <row r="999775" spans="63:63" x14ac:dyDescent="0.25">
      <c r="BK999775" s="2315"/>
    </row>
    <row r="999776" spans="63:63" x14ac:dyDescent="0.25">
      <c r="BK999776" s="2311"/>
    </row>
    <row r="999800" spans="63:63" x14ac:dyDescent="0.25">
      <c r="BK999800" s="2315"/>
    </row>
    <row r="999801" spans="63:63" x14ac:dyDescent="0.25">
      <c r="BK999801" s="2311"/>
    </row>
    <row r="999825" spans="63:63" x14ac:dyDescent="0.25">
      <c r="BK999825" s="2315"/>
    </row>
    <row r="999826" spans="63:63" x14ac:dyDescent="0.25">
      <c r="BK999826" s="2311"/>
    </row>
    <row r="999850" spans="63:63" x14ac:dyDescent="0.25">
      <c r="BK999850" s="2315"/>
    </row>
    <row r="999851" spans="63:63" x14ac:dyDescent="0.25">
      <c r="BK999851" s="2311"/>
    </row>
    <row r="999875" spans="63:63" x14ac:dyDescent="0.25">
      <c r="BK999875" s="2315"/>
    </row>
    <row r="999876" spans="63:63" x14ac:dyDescent="0.25">
      <c r="BK999876" s="2311"/>
    </row>
    <row r="999900" spans="63:63" x14ac:dyDescent="0.25">
      <c r="BK999900" s="2315"/>
    </row>
    <row r="999901" spans="63:63" x14ac:dyDescent="0.25">
      <c r="BK999901" s="2311"/>
    </row>
    <row r="999925" spans="63:63" x14ac:dyDescent="0.25">
      <c r="BK999925" s="2315"/>
    </row>
    <row r="999926" spans="63:63" x14ac:dyDescent="0.25">
      <c r="BK999926" s="2311"/>
    </row>
    <row r="999950" spans="63:63" x14ac:dyDescent="0.25">
      <c r="BK999950" s="2315"/>
    </row>
    <row r="999951" spans="63:63" x14ac:dyDescent="0.25">
      <c r="BK999951" s="2311"/>
    </row>
    <row r="999975" spans="63:63" x14ac:dyDescent="0.25">
      <c r="BK999975" s="2315"/>
    </row>
    <row r="999976" spans="63:63" x14ac:dyDescent="0.25">
      <c r="BK999976" s="2311"/>
    </row>
    <row r="1000000" spans="63:63" x14ac:dyDescent="0.25">
      <c r="BK1000000" s="2315"/>
    </row>
    <row r="1000001" spans="63:63" x14ac:dyDescent="0.25">
      <c r="BK1000001" s="2311"/>
    </row>
    <row r="1000025" spans="63:63" x14ac:dyDescent="0.25">
      <c r="BK1000025" s="2315"/>
    </row>
    <row r="1000026" spans="63:63" x14ac:dyDescent="0.25">
      <c r="BK1000026" s="2311"/>
    </row>
    <row r="1000050" spans="63:63" x14ac:dyDescent="0.25">
      <c r="BK1000050" s="2315"/>
    </row>
    <row r="1000051" spans="63:63" x14ac:dyDescent="0.25">
      <c r="BK1000051" s="2311"/>
    </row>
    <row r="1000075" spans="63:63" x14ac:dyDescent="0.25">
      <c r="BK1000075" s="2315"/>
    </row>
    <row r="1000076" spans="63:63" x14ac:dyDescent="0.25">
      <c r="BK1000076" s="2311"/>
    </row>
    <row r="1000100" spans="63:63" x14ac:dyDescent="0.25">
      <c r="BK1000100" s="2315"/>
    </row>
    <row r="1000101" spans="63:63" x14ac:dyDescent="0.25">
      <c r="BK1000101" s="2311"/>
    </row>
    <row r="1000125" spans="63:63" x14ac:dyDescent="0.25">
      <c r="BK1000125" s="2315"/>
    </row>
    <row r="1000126" spans="63:63" x14ac:dyDescent="0.25">
      <c r="BK1000126" s="2311"/>
    </row>
    <row r="1000150" spans="63:63" x14ac:dyDescent="0.25">
      <c r="BK1000150" s="2315"/>
    </row>
    <row r="1000151" spans="63:63" x14ac:dyDescent="0.25">
      <c r="BK1000151" s="2311"/>
    </row>
    <row r="1000175" spans="63:63" x14ac:dyDescent="0.25">
      <c r="BK1000175" s="2315"/>
    </row>
    <row r="1000176" spans="63:63" x14ac:dyDescent="0.25">
      <c r="BK1000176" s="2311"/>
    </row>
    <row r="1000200" spans="63:63" x14ac:dyDescent="0.25">
      <c r="BK1000200" s="2315"/>
    </row>
    <row r="1000201" spans="63:63" x14ac:dyDescent="0.25">
      <c r="BK1000201" s="2311"/>
    </row>
    <row r="1000225" spans="63:63" x14ac:dyDescent="0.25">
      <c r="BK1000225" s="2315"/>
    </row>
    <row r="1000226" spans="63:63" x14ac:dyDescent="0.25">
      <c r="BK1000226" s="2311"/>
    </row>
    <row r="1000250" spans="63:63" x14ac:dyDescent="0.25">
      <c r="BK1000250" s="2315"/>
    </row>
    <row r="1000251" spans="63:63" x14ac:dyDescent="0.25">
      <c r="BK1000251" s="2311"/>
    </row>
    <row r="1000275" spans="63:63" x14ac:dyDescent="0.25">
      <c r="BK1000275" s="2315"/>
    </row>
    <row r="1000276" spans="63:63" x14ac:dyDescent="0.25">
      <c r="BK1000276" s="2311"/>
    </row>
    <row r="1000300" spans="63:63" x14ac:dyDescent="0.25">
      <c r="BK1000300" s="2315"/>
    </row>
    <row r="1000301" spans="63:63" x14ac:dyDescent="0.25">
      <c r="BK1000301" s="2311"/>
    </row>
    <row r="1000325" spans="63:63" x14ac:dyDescent="0.25">
      <c r="BK1000325" s="2315"/>
    </row>
    <row r="1000326" spans="63:63" x14ac:dyDescent="0.25">
      <c r="BK1000326" s="2311"/>
    </row>
    <row r="1000350" spans="63:63" x14ac:dyDescent="0.25">
      <c r="BK1000350" s="2315"/>
    </row>
    <row r="1000351" spans="63:63" x14ac:dyDescent="0.25">
      <c r="BK1000351" s="2311"/>
    </row>
    <row r="1000375" spans="63:63" x14ac:dyDescent="0.25">
      <c r="BK1000375" s="2315"/>
    </row>
    <row r="1000376" spans="63:63" x14ac:dyDescent="0.25">
      <c r="BK1000376" s="2311"/>
    </row>
    <row r="1000400" spans="63:63" x14ac:dyDescent="0.25">
      <c r="BK1000400" s="2315"/>
    </row>
    <row r="1000401" spans="63:63" x14ac:dyDescent="0.25">
      <c r="BK1000401" s="2311"/>
    </row>
    <row r="1000425" spans="63:63" x14ac:dyDescent="0.25">
      <c r="BK1000425" s="2315"/>
    </row>
    <row r="1000426" spans="63:63" x14ac:dyDescent="0.25">
      <c r="BK1000426" s="2311"/>
    </row>
    <row r="1000450" spans="63:63" x14ac:dyDescent="0.25">
      <c r="BK1000450" s="2315"/>
    </row>
    <row r="1000451" spans="63:63" x14ac:dyDescent="0.25">
      <c r="BK1000451" s="2311"/>
    </row>
    <row r="1000475" spans="63:63" x14ac:dyDescent="0.25">
      <c r="BK1000475" s="2315"/>
    </row>
    <row r="1000476" spans="63:63" x14ac:dyDescent="0.25">
      <c r="BK1000476" s="2311"/>
    </row>
    <row r="1000500" spans="63:63" x14ac:dyDescent="0.25">
      <c r="BK1000500" s="2315"/>
    </row>
    <row r="1000501" spans="63:63" x14ac:dyDescent="0.25">
      <c r="BK1000501" s="2311"/>
    </row>
    <row r="1000525" spans="63:63" x14ac:dyDescent="0.25">
      <c r="BK1000525" s="2315"/>
    </row>
    <row r="1000526" spans="63:63" x14ac:dyDescent="0.25">
      <c r="BK1000526" s="2311"/>
    </row>
    <row r="1000550" spans="63:63" x14ac:dyDescent="0.25">
      <c r="BK1000550" s="2315"/>
    </row>
    <row r="1000551" spans="63:63" x14ac:dyDescent="0.25">
      <c r="BK1000551" s="2311"/>
    </row>
    <row r="1000575" spans="63:63" x14ac:dyDescent="0.25">
      <c r="BK1000575" s="2315"/>
    </row>
    <row r="1000576" spans="63:63" x14ac:dyDescent="0.25">
      <c r="BK1000576" s="2311"/>
    </row>
    <row r="1000600" spans="63:63" x14ac:dyDescent="0.25">
      <c r="BK1000600" s="2315"/>
    </row>
    <row r="1000601" spans="63:63" x14ac:dyDescent="0.25">
      <c r="BK1000601" s="2311"/>
    </row>
    <row r="1000625" spans="63:63" x14ac:dyDescent="0.25">
      <c r="BK1000625" s="2315"/>
    </row>
    <row r="1000626" spans="63:63" x14ac:dyDescent="0.25">
      <c r="BK1000626" s="2311"/>
    </row>
    <row r="1000650" spans="63:63" x14ac:dyDescent="0.25">
      <c r="BK1000650" s="2315"/>
    </row>
    <row r="1000651" spans="63:63" x14ac:dyDescent="0.25">
      <c r="BK1000651" s="2311"/>
    </row>
    <row r="1000675" spans="63:63" x14ac:dyDescent="0.25">
      <c r="BK1000675" s="2315"/>
    </row>
    <row r="1000676" spans="63:63" x14ac:dyDescent="0.25">
      <c r="BK1000676" s="2311"/>
    </row>
    <row r="1000700" spans="63:63" x14ac:dyDescent="0.25">
      <c r="BK1000700" s="2315"/>
    </row>
    <row r="1000701" spans="63:63" x14ac:dyDescent="0.25">
      <c r="BK1000701" s="2311"/>
    </row>
    <row r="1000725" spans="63:63" x14ac:dyDescent="0.25">
      <c r="BK1000725" s="2315"/>
    </row>
    <row r="1000726" spans="63:63" x14ac:dyDescent="0.25">
      <c r="BK1000726" s="2311"/>
    </row>
    <row r="1000750" spans="63:63" x14ac:dyDescent="0.25">
      <c r="BK1000750" s="2315"/>
    </row>
    <row r="1000751" spans="63:63" x14ac:dyDescent="0.25">
      <c r="BK1000751" s="2311"/>
    </row>
    <row r="1000775" spans="63:63" x14ac:dyDescent="0.25">
      <c r="BK1000775" s="2315"/>
    </row>
    <row r="1000776" spans="63:63" x14ac:dyDescent="0.25">
      <c r="BK1000776" s="2311"/>
    </row>
    <row r="1000800" spans="63:63" x14ac:dyDescent="0.25">
      <c r="BK1000800" s="2315"/>
    </row>
    <row r="1000801" spans="63:63" x14ac:dyDescent="0.25">
      <c r="BK1000801" s="2311"/>
    </row>
    <row r="1000825" spans="63:63" x14ac:dyDescent="0.25">
      <c r="BK1000825" s="2315"/>
    </row>
    <row r="1000826" spans="63:63" x14ac:dyDescent="0.25">
      <c r="BK1000826" s="2311"/>
    </row>
    <row r="1000850" spans="63:63" x14ac:dyDescent="0.25">
      <c r="BK1000850" s="2315"/>
    </row>
    <row r="1000851" spans="63:63" x14ac:dyDescent="0.25">
      <c r="BK1000851" s="2311"/>
    </row>
    <row r="1000875" spans="63:63" x14ac:dyDescent="0.25">
      <c r="BK1000875" s="2315"/>
    </row>
    <row r="1000876" spans="63:63" x14ac:dyDescent="0.25">
      <c r="BK1000876" s="2311"/>
    </row>
    <row r="1000900" spans="63:63" x14ac:dyDescent="0.25">
      <c r="BK1000900" s="2315"/>
    </row>
    <row r="1000901" spans="63:63" x14ac:dyDescent="0.25">
      <c r="BK1000901" s="2311"/>
    </row>
    <row r="1000925" spans="63:63" x14ac:dyDescent="0.25">
      <c r="BK1000925" s="2315"/>
    </row>
    <row r="1000926" spans="63:63" x14ac:dyDescent="0.25">
      <c r="BK1000926" s="2311"/>
    </row>
    <row r="1000950" spans="63:63" x14ac:dyDescent="0.25">
      <c r="BK1000950" s="2315"/>
    </row>
    <row r="1000951" spans="63:63" x14ac:dyDescent="0.25">
      <c r="BK1000951" s="2311"/>
    </row>
    <row r="1000975" spans="63:63" x14ac:dyDescent="0.25">
      <c r="BK1000975" s="2315"/>
    </row>
    <row r="1000976" spans="63:63" x14ac:dyDescent="0.25">
      <c r="BK1000976" s="2311"/>
    </row>
    <row r="1001000" spans="63:63" x14ac:dyDescent="0.25">
      <c r="BK1001000" s="2315"/>
    </row>
    <row r="1001001" spans="63:63" x14ac:dyDescent="0.25">
      <c r="BK1001001" s="2311"/>
    </row>
    <row r="1001025" spans="63:63" x14ac:dyDescent="0.25">
      <c r="BK1001025" s="2315"/>
    </row>
    <row r="1001026" spans="63:63" x14ac:dyDescent="0.25">
      <c r="BK1001026" s="2311"/>
    </row>
    <row r="1001050" spans="63:63" x14ac:dyDescent="0.25">
      <c r="BK1001050" s="2315"/>
    </row>
    <row r="1001051" spans="63:63" x14ac:dyDescent="0.25">
      <c r="BK1001051" s="2311"/>
    </row>
    <row r="1001075" spans="63:63" x14ac:dyDescent="0.25">
      <c r="BK1001075" s="2315"/>
    </row>
    <row r="1001076" spans="63:63" x14ac:dyDescent="0.25">
      <c r="BK1001076" s="2311"/>
    </row>
    <row r="1001100" spans="63:63" x14ac:dyDescent="0.25">
      <c r="BK1001100" s="2315"/>
    </row>
    <row r="1001101" spans="63:63" x14ac:dyDescent="0.25">
      <c r="BK1001101" s="2311"/>
    </row>
    <row r="1001125" spans="63:63" x14ac:dyDescent="0.25">
      <c r="BK1001125" s="2315"/>
    </row>
    <row r="1001126" spans="63:63" x14ac:dyDescent="0.25">
      <c r="BK1001126" s="2311"/>
    </row>
    <row r="1001150" spans="63:63" x14ac:dyDescent="0.25">
      <c r="BK1001150" s="2315"/>
    </row>
    <row r="1001151" spans="63:63" x14ac:dyDescent="0.25">
      <c r="BK1001151" s="2311"/>
    </row>
    <row r="1001175" spans="63:63" x14ac:dyDescent="0.25">
      <c r="BK1001175" s="2315"/>
    </row>
    <row r="1001176" spans="63:63" x14ac:dyDescent="0.25">
      <c r="BK1001176" s="2311"/>
    </row>
    <row r="1001200" spans="63:63" x14ac:dyDescent="0.25">
      <c r="BK1001200" s="2315"/>
    </row>
    <row r="1001201" spans="63:63" x14ac:dyDescent="0.25">
      <c r="BK1001201" s="2311"/>
    </row>
    <row r="1001225" spans="63:63" x14ac:dyDescent="0.25">
      <c r="BK1001225" s="2315"/>
    </row>
    <row r="1001226" spans="63:63" x14ac:dyDescent="0.25">
      <c r="BK1001226" s="2311"/>
    </row>
    <row r="1001250" spans="63:63" x14ac:dyDescent="0.25">
      <c r="BK1001250" s="2315"/>
    </row>
    <row r="1001251" spans="63:63" x14ac:dyDescent="0.25">
      <c r="BK1001251" s="2311"/>
    </row>
    <row r="1001275" spans="63:63" x14ac:dyDescent="0.25">
      <c r="BK1001275" s="2315"/>
    </row>
    <row r="1001276" spans="63:63" x14ac:dyDescent="0.25">
      <c r="BK1001276" s="2311"/>
    </row>
    <row r="1001300" spans="63:63" x14ac:dyDescent="0.25">
      <c r="BK1001300" s="2315"/>
    </row>
    <row r="1001301" spans="63:63" x14ac:dyDescent="0.25">
      <c r="BK1001301" s="2311"/>
    </row>
    <row r="1001325" spans="63:63" x14ac:dyDescent="0.25">
      <c r="BK1001325" s="2315"/>
    </row>
    <row r="1001326" spans="63:63" x14ac:dyDescent="0.25">
      <c r="BK1001326" s="2311"/>
    </row>
    <row r="1001350" spans="63:63" x14ac:dyDescent="0.25">
      <c r="BK1001350" s="2315"/>
    </row>
    <row r="1001351" spans="63:63" x14ac:dyDescent="0.25">
      <c r="BK1001351" s="2311"/>
    </row>
    <row r="1001375" spans="63:63" x14ac:dyDescent="0.25">
      <c r="BK1001375" s="2315"/>
    </row>
    <row r="1001376" spans="63:63" x14ac:dyDescent="0.25">
      <c r="BK1001376" s="2311"/>
    </row>
    <row r="1001400" spans="63:63" x14ac:dyDescent="0.25">
      <c r="BK1001400" s="2315"/>
    </row>
    <row r="1001401" spans="63:63" x14ac:dyDescent="0.25">
      <c r="BK1001401" s="2311"/>
    </row>
    <row r="1001425" spans="63:63" x14ac:dyDescent="0.25">
      <c r="BK1001425" s="2315"/>
    </row>
    <row r="1001426" spans="63:63" x14ac:dyDescent="0.25">
      <c r="BK1001426" s="2311"/>
    </row>
    <row r="1001450" spans="63:63" x14ac:dyDescent="0.25">
      <c r="BK1001450" s="2315"/>
    </row>
    <row r="1001451" spans="63:63" x14ac:dyDescent="0.25">
      <c r="BK1001451" s="2311"/>
    </row>
    <row r="1001475" spans="63:63" x14ac:dyDescent="0.25">
      <c r="BK1001475" s="2315"/>
    </row>
    <row r="1001476" spans="63:63" x14ac:dyDescent="0.25">
      <c r="BK1001476" s="2311"/>
    </row>
    <row r="1001500" spans="63:63" x14ac:dyDescent="0.25">
      <c r="BK1001500" s="2315"/>
    </row>
    <row r="1001501" spans="63:63" x14ac:dyDescent="0.25">
      <c r="BK1001501" s="2311"/>
    </row>
    <row r="1001525" spans="63:63" x14ac:dyDescent="0.25">
      <c r="BK1001525" s="2315"/>
    </row>
    <row r="1001526" spans="63:63" x14ac:dyDescent="0.25">
      <c r="BK1001526" s="2311"/>
    </row>
    <row r="1001550" spans="63:63" x14ac:dyDescent="0.25">
      <c r="BK1001550" s="2315"/>
    </row>
    <row r="1001551" spans="63:63" x14ac:dyDescent="0.25">
      <c r="BK1001551" s="2311"/>
    </row>
    <row r="1001575" spans="63:63" x14ac:dyDescent="0.25">
      <c r="BK1001575" s="2315"/>
    </row>
    <row r="1001576" spans="63:63" x14ac:dyDescent="0.25">
      <c r="BK1001576" s="2311"/>
    </row>
    <row r="1001600" spans="63:63" x14ac:dyDescent="0.25">
      <c r="BK1001600" s="2315"/>
    </row>
    <row r="1001601" spans="63:63" x14ac:dyDescent="0.25">
      <c r="BK1001601" s="2311"/>
    </row>
    <row r="1001625" spans="63:63" x14ac:dyDescent="0.25">
      <c r="BK1001625" s="2315"/>
    </row>
    <row r="1001626" spans="63:63" x14ac:dyDescent="0.25">
      <c r="BK1001626" s="2311"/>
    </row>
    <row r="1001650" spans="63:63" x14ac:dyDescent="0.25">
      <c r="BK1001650" s="2315"/>
    </row>
    <row r="1001651" spans="63:63" x14ac:dyDescent="0.25">
      <c r="BK1001651" s="2311"/>
    </row>
    <row r="1001675" spans="63:63" x14ac:dyDescent="0.25">
      <c r="BK1001675" s="2315"/>
    </row>
    <row r="1001676" spans="63:63" x14ac:dyDescent="0.25">
      <c r="BK1001676" s="2311"/>
    </row>
    <row r="1001700" spans="63:63" x14ac:dyDescent="0.25">
      <c r="BK1001700" s="2315"/>
    </row>
    <row r="1001701" spans="63:63" x14ac:dyDescent="0.25">
      <c r="BK1001701" s="2311"/>
    </row>
    <row r="1001725" spans="63:63" x14ac:dyDescent="0.25">
      <c r="BK1001725" s="2315"/>
    </row>
    <row r="1001726" spans="63:63" x14ac:dyDescent="0.25">
      <c r="BK1001726" s="2311"/>
    </row>
    <row r="1001750" spans="63:63" x14ac:dyDescent="0.25">
      <c r="BK1001750" s="2315"/>
    </row>
    <row r="1001751" spans="63:63" x14ac:dyDescent="0.25">
      <c r="BK1001751" s="2311"/>
    </row>
    <row r="1001775" spans="63:63" x14ac:dyDescent="0.25">
      <c r="BK1001775" s="2315"/>
    </row>
    <row r="1001776" spans="63:63" x14ac:dyDescent="0.25">
      <c r="BK1001776" s="2311"/>
    </row>
    <row r="1001800" spans="63:63" x14ac:dyDescent="0.25">
      <c r="BK1001800" s="2315"/>
    </row>
    <row r="1001801" spans="63:63" x14ac:dyDescent="0.25">
      <c r="BK1001801" s="2311"/>
    </row>
    <row r="1001825" spans="63:63" x14ac:dyDescent="0.25">
      <c r="BK1001825" s="2315"/>
    </row>
    <row r="1001826" spans="63:63" x14ac:dyDescent="0.25">
      <c r="BK1001826" s="2311"/>
    </row>
    <row r="1001850" spans="63:63" x14ac:dyDescent="0.25">
      <c r="BK1001850" s="2315"/>
    </row>
    <row r="1001851" spans="63:63" x14ac:dyDescent="0.25">
      <c r="BK1001851" s="2311"/>
    </row>
    <row r="1001875" spans="63:63" x14ac:dyDescent="0.25">
      <c r="BK1001875" s="2315"/>
    </row>
    <row r="1001876" spans="63:63" x14ac:dyDescent="0.25">
      <c r="BK1001876" s="2311"/>
    </row>
    <row r="1001900" spans="63:63" x14ac:dyDescent="0.25">
      <c r="BK1001900" s="2315"/>
    </row>
    <row r="1001901" spans="63:63" x14ac:dyDescent="0.25">
      <c r="BK1001901" s="2311"/>
    </row>
    <row r="1001925" spans="63:63" x14ac:dyDescent="0.25">
      <c r="BK1001925" s="2315"/>
    </row>
    <row r="1001926" spans="63:63" x14ac:dyDescent="0.25">
      <c r="BK1001926" s="2311"/>
    </row>
    <row r="1001950" spans="63:63" x14ac:dyDescent="0.25">
      <c r="BK1001950" s="2315"/>
    </row>
    <row r="1001951" spans="63:63" x14ac:dyDescent="0.25">
      <c r="BK1001951" s="2311"/>
    </row>
    <row r="1001975" spans="63:63" x14ac:dyDescent="0.25">
      <c r="BK1001975" s="2315"/>
    </row>
    <row r="1001976" spans="63:63" x14ac:dyDescent="0.25">
      <c r="BK1001976" s="2311"/>
    </row>
    <row r="1002000" spans="63:63" x14ac:dyDescent="0.25">
      <c r="BK1002000" s="2315"/>
    </row>
    <row r="1002001" spans="63:63" x14ac:dyDescent="0.25">
      <c r="BK1002001" s="2311"/>
    </row>
    <row r="1002025" spans="63:63" x14ac:dyDescent="0.25">
      <c r="BK1002025" s="2315"/>
    </row>
    <row r="1002026" spans="63:63" x14ac:dyDescent="0.25">
      <c r="BK1002026" s="2311"/>
    </row>
    <row r="1002050" spans="63:63" x14ac:dyDescent="0.25">
      <c r="BK1002050" s="2315"/>
    </row>
    <row r="1002051" spans="63:63" x14ac:dyDescent="0.25">
      <c r="BK1002051" s="2311"/>
    </row>
    <row r="1002075" spans="63:63" x14ac:dyDescent="0.25">
      <c r="BK1002075" s="2315"/>
    </row>
    <row r="1002076" spans="63:63" x14ac:dyDescent="0.25">
      <c r="BK1002076" s="2311"/>
    </row>
    <row r="1002100" spans="63:63" x14ac:dyDescent="0.25">
      <c r="BK1002100" s="2315"/>
    </row>
    <row r="1002101" spans="63:63" x14ac:dyDescent="0.25">
      <c r="BK1002101" s="2311"/>
    </row>
    <row r="1002125" spans="63:63" x14ac:dyDescent="0.25">
      <c r="BK1002125" s="2315"/>
    </row>
    <row r="1002126" spans="63:63" x14ac:dyDescent="0.25">
      <c r="BK1002126" s="2311"/>
    </row>
    <row r="1002150" spans="63:63" x14ac:dyDescent="0.25">
      <c r="BK1002150" s="2315"/>
    </row>
    <row r="1002151" spans="63:63" x14ac:dyDescent="0.25">
      <c r="BK1002151" s="2311"/>
    </row>
    <row r="1002175" spans="63:63" x14ac:dyDescent="0.25">
      <c r="BK1002175" s="2315"/>
    </row>
    <row r="1002176" spans="63:63" x14ac:dyDescent="0.25">
      <c r="BK1002176" s="2311"/>
    </row>
    <row r="1002200" spans="63:63" x14ac:dyDescent="0.25">
      <c r="BK1002200" s="2315"/>
    </row>
    <row r="1002201" spans="63:63" x14ac:dyDescent="0.25">
      <c r="BK1002201" s="2311"/>
    </row>
    <row r="1002225" spans="63:63" x14ac:dyDescent="0.25">
      <c r="BK1002225" s="2315"/>
    </row>
    <row r="1002226" spans="63:63" x14ac:dyDescent="0.25">
      <c r="BK1002226" s="2311"/>
    </row>
    <row r="1002250" spans="63:63" x14ac:dyDescent="0.25">
      <c r="BK1002250" s="2315"/>
    </row>
    <row r="1002251" spans="63:63" x14ac:dyDescent="0.25">
      <c r="BK1002251" s="2311"/>
    </row>
    <row r="1002275" spans="63:63" x14ac:dyDescent="0.25">
      <c r="BK1002275" s="2315"/>
    </row>
    <row r="1002276" spans="63:63" x14ac:dyDescent="0.25">
      <c r="BK1002276" s="2311"/>
    </row>
    <row r="1002300" spans="63:63" x14ac:dyDescent="0.25">
      <c r="BK1002300" s="2315"/>
    </row>
    <row r="1002301" spans="63:63" x14ac:dyDescent="0.25">
      <c r="BK1002301" s="2311"/>
    </row>
    <row r="1002325" spans="63:63" x14ac:dyDescent="0.25">
      <c r="BK1002325" s="2315"/>
    </row>
    <row r="1002326" spans="63:63" x14ac:dyDescent="0.25">
      <c r="BK1002326" s="2311"/>
    </row>
    <row r="1002350" spans="63:63" x14ac:dyDescent="0.25">
      <c r="BK1002350" s="2315"/>
    </row>
    <row r="1002351" spans="63:63" x14ac:dyDescent="0.25">
      <c r="BK1002351" s="2311"/>
    </row>
    <row r="1002375" spans="63:63" x14ac:dyDescent="0.25">
      <c r="BK1002375" s="2315"/>
    </row>
    <row r="1002376" spans="63:63" x14ac:dyDescent="0.25">
      <c r="BK1002376" s="2311"/>
    </row>
    <row r="1002400" spans="63:63" x14ac:dyDescent="0.25">
      <c r="BK1002400" s="2315"/>
    </row>
    <row r="1002401" spans="63:63" x14ac:dyDescent="0.25">
      <c r="BK1002401" s="2311"/>
    </row>
    <row r="1002425" spans="63:63" x14ac:dyDescent="0.25">
      <c r="BK1002425" s="2315"/>
    </row>
    <row r="1002426" spans="63:63" x14ac:dyDescent="0.25">
      <c r="BK1002426" s="2311"/>
    </row>
    <row r="1002450" spans="63:63" x14ac:dyDescent="0.25">
      <c r="BK1002450" s="2315"/>
    </row>
    <row r="1002451" spans="63:63" x14ac:dyDescent="0.25">
      <c r="BK1002451" s="2311"/>
    </row>
    <row r="1002475" spans="63:63" x14ac:dyDescent="0.25">
      <c r="BK1002475" s="2315"/>
    </row>
    <row r="1002476" spans="63:63" x14ac:dyDescent="0.25">
      <c r="BK1002476" s="2311"/>
    </row>
    <row r="1002500" spans="63:63" x14ac:dyDescent="0.25">
      <c r="BK1002500" s="2315"/>
    </row>
    <row r="1002501" spans="63:63" x14ac:dyDescent="0.25">
      <c r="BK1002501" s="2311"/>
    </row>
    <row r="1002525" spans="63:63" x14ac:dyDescent="0.25">
      <c r="BK1002525" s="2315"/>
    </row>
    <row r="1002526" spans="63:63" x14ac:dyDescent="0.25">
      <c r="BK1002526" s="2311"/>
    </row>
    <row r="1002550" spans="63:63" x14ac:dyDescent="0.25">
      <c r="BK1002550" s="2315"/>
    </row>
    <row r="1002551" spans="63:63" x14ac:dyDescent="0.25">
      <c r="BK1002551" s="2311"/>
    </row>
    <row r="1002575" spans="63:63" x14ac:dyDescent="0.25">
      <c r="BK1002575" s="2315"/>
    </row>
    <row r="1002576" spans="63:63" x14ac:dyDescent="0.25">
      <c r="BK1002576" s="2311"/>
    </row>
    <row r="1002600" spans="63:63" x14ac:dyDescent="0.25">
      <c r="BK1002600" s="2315"/>
    </row>
    <row r="1002601" spans="63:63" x14ac:dyDescent="0.25">
      <c r="BK1002601" s="2311"/>
    </row>
    <row r="1002625" spans="63:63" x14ac:dyDescent="0.25">
      <c r="BK1002625" s="2315"/>
    </row>
    <row r="1002626" spans="63:63" x14ac:dyDescent="0.25">
      <c r="BK1002626" s="2311"/>
    </row>
    <row r="1002650" spans="63:63" x14ac:dyDescent="0.25">
      <c r="BK1002650" s="2315"/>
    </row>
    <row r="1002651" spans="63:63" x14ac:dyDescent="0.25">
      <c r="BK1002651" s="2311"/>
    </row>
    <row r="1002675" spans="63:63" x14ac:dyDescent="0.25">
      <c r="BK1002675" s="2315"/>
    </row>
    <row r="1002676" spans="63:63" x14ac:dyDescent="0.25">
      <c r="BK1002676" s="2311"/>
    </row>
    <row r="1002700" spans="63:63" x14ac:dyDescent="0.25">
      <c r="BK1002700" s="2315"/>
    </row>
    <row r="1002701" spans="63:63" x14ac:dyDescent="0.25">
      <c r="BK1002701" s="2311"/>
    </row>
    <row r="1002725" spans="63:63" x14ac:dyDescent="0.25">
      <c r="BK1002725" s="2315"/>
    </row>
    <row r="1002726" spans="63:63" x14ac:dyDescent="0.25">
      <c r="BK1002726" s="2311"/>
    </row>
    <row r="1002750" spans="63:63" x14ac:dyDescent="0.25">
      <c r="BK1002750" s="2315"/>
    </row>
    <row r="1002751" spans="63:63" x14ac:dyDescent="0.25">
      <c r="BK1002751" s="2311"/>
    </row>
    <row r="1002775" spans="63:63" x14ac:dyDescent="0.25">
      <c r="BK1002775" s="2315"/>
    </row>
    <row r="1002776" spans="63:63" x14ac:dyDescent="0.25">
      <c r="BK1002776" s="2311"/>
    </row>
    <row r="1002800" spans="63:63" x14ac:dyDescent="0.25">
      <c r="BK1002800" s="2315"/>
    </row>
    <row r="1002801" spans="63:63" x14ac:dyDescent="0.25">
      <c r="BK1002801" s="2311"/>
    </row>
    <row r="1002825" spans="63:63" x14ac:dyDescent="0.25">
      <c r="BK1002825" s="2315"/>
    </row>
    <row r="1002826" spans="63:63" x14ac:dyDescent="0.25">
      <c r="BK1002826" s="2311"/>
    </row>
    <row r="1002850" spans="63:63" x14ac:dyDescent="0.25">
      <c r="BK1002850" s="2315"/>
    </row>
    <row r="1002851" spans="63:63" x14ac:dyDescent="0.25">
      <c r="BK1002851" s="2311"/>
    </row>
    <row r="1002875" spans="63:63" x14ac:dyDescent="0.25">
      <c r="BK1002875" s="2315"/>
    </row>
    <row r="1002876" spans="63:63" x14ac:dyDescent="0.25">
      <c r="BK1002876" s="2311"/>
    </row>
    <row r="1002900" spans="63:63" x14ac:dyDescent="0.25">
      <c r="BK1002900" s="2315"/>
    </row>
    <row r="1002901" spans="63:63" x14ac:dyDescent="0.25">
      <c r="BK1002901" s="2311"/>
    </row>
    <row r="1002925" spans="63:63" x14ac:dyDescent="0.25">
      <c r="BK1002925" s="2315"/>
    </row>
    <row r="1002926" spans="63:63" x14ac:dyDescent="0.25">
      <c r="BK1002926" s="2311"/>
    </row>
    <row r="1002950" spans="63:63" x14ac:dyDescent="0.25">
      <c r="BK1002950" s="2315"/>
    </row>
    <row r="1002951" spans="63:63" x14ac:dyDescent="0.25">
      <c r="BK1002951" s="2311"/>
    </row>
    <row r="1002975" spans="63:63" x14ac:dyDescent="0.25">
      <c r="BK1002975" s="2315"/>
    </row>
    <row r="1002976" spans="63:63" x14ac:dyDescent="0.25">
      <c r="BK1002976" s="2311"/>
    </row>
    <row r="1003000" spans="63:63" x14ac:dyDescent="0.25">
      <c r="BK1003000" s="2315"/>
    </row>
    <row r="1003001" spans="63:63" x14ac:dyDescent="0.25">
      <c r="BK1003001" s="2311"/>
    </row>
    <row r="1003025" spans="63:63" x14ac:dyDescent="0.25">
      <c r="BK1003025" s="2315"/>
    </row>
    <row r="1003026" spans="63:63" x14ac:dyDescent="0.25">
      <c r="BK1003026" s="2311"/>
    </row>
    <row r="1003050" spans="63:63" x14ac:dyDescent="0.25">
      <c r="BK1003050" s="2315"/>
    </row>
    <row r="1003051" spans="63:63" x14ac:dyDescent="0.25">
      <c r="BK1003051" s="2311"/>
    </row>
    <row r="1003075" spans="63:63" x14ac:dyDescent="0.25">
      <c r="BK1003075" s="2315"/>
    </row>
    <row r="1003076" spans="63:63" x14ac:dyDescent="0.25">
      <c r="BK1003076" s="2311"/>
    </row>
    <row r="1003100" spans="63:63" x14ac:dyDescent="0.25">
      <c r="BK1003100" s="2315"/>
    </row>
    <row r="1003101" spans="63:63" x14ac:dyDescent="0.25">
      <c r="BK1003101" s="2311"/>
    </row>
    <row r="1003125" spans="63:63" x14ac:dyDescent="0.25">
      <c r="BK1003125" s="2315"/>
    </row>
    <row r="1003126" spans="63:63" x14ac:dyDescent="0.25">
      <c r="BK1003126" s="2311"/>
    </row>
    <row r="1003150" spans="63:63" x14ac:dyDescent="0.25">
      <c r="BK1003150" s="2315"/>
    </row>
    <row r="1003151" spans="63:63" x14ac:dyDescent="0.25">
      <c r="BK1003151" s="2311"/>
    </row>
    <row r="1003175" spans="63:63" x14ac:dyDescent="0.25">
      <c r="BK1003175" s="2315"/>
    </row>
    <row r="1003176" spans="63:63" x14ac:dyDescent="0.25">
      <c r="BK1003176" s="2311"/>
    </row>
    <row r="1003200" spans="63:63" x14ac:dyDescent="0.25">
      <c r="BK1003200" s="2315"/>
    </row>
    <row r="1003201" spans="63:63" x14ac:dyDescent="0.25">
      <c r="BK1003201" s="2311"/>
    </row>
    <row r="1003225" spans="63:63" x14ac:dyDescent="0.25">
      <c r="BK1003225" s="2315"/>
    </row>
    <row r="1003226" spans="63:63" x14ac:dyDescent="0.25">
      <c r="BK1003226" s="2311"/>
    </row>
    <row r="1003250" spans="63:63" x14ac:dyDescent="0.25">
      <c r="BK1003250" s="2315"/>
    </row>
    <row r="1003251" spans="63:63" x14ac:dyDescent="0.25">
      <c r="BK1003251" s="2311"/>
    </row>
    <row r="1003275" spans="63:63" x14ac:dyDescent="0.25">
      <c r="BK1003275" s="2315"/>
    </row>
    <row r="1003276" spans="63:63" x14ac:dyDescent="0.25">
      <c r="BK1003276" s="2311"/>
    </row>
    <row r="1003300" spans="63:63" x14ac:dyDescent="0.25">
      <c r="BK1003300" s="2315"/>
    </row>
    <row r="1003301" spans="63:63" x14ac:dyDescent="0.25">
      <c r="BK1003301" s="2311"/>
    </row>
    <row r="1003325" spans="63:63" x14ac:dyDescent="0.25">
      <c r="BK1003325" s="2315"/>
    </row>
    <row r="1003326" spans="63:63" x14ac:dyDescent="0.25">
      <c r="BK1003326" s="2311"/>
    </row>
    <row r="1003350" spans="63:63" x14ac:dyDescent="0.25">
      <c r="BK1003350" s="2315"/>
    </row>
    <row r="1003351" spans="63:63" x14ac:dyDescent="0.25">
      <c r="BK1003351" s="2311"/>
    </row>
    <row r="1003375" spans="63:63" x14ac:dyDescent="0.25">
      <c r="BK1003375" s="2315"/>
    </row>
    <row r="1003376" spans="63:63" x14ac:dyDescent="0.25">
      <c r="BK1003376" s="2311"/>
    </row>
    <row r="1003400" spans="63:63" x14ac:dyDescent="0.25">
      <c r="BK1003400" s="2315"/>
    </row>
    <row r="1003401" spans="63:63" x14ac:dyDescent="0.25">
      <c r="BK1003401" s="2311"/>
    </row>
    <row r="1003425" spans="63:63" x14ac:dyDescent="0.25">
      <c r="BK1003425" s="2315"/>
    </row>
    <row r="1003426" spans="63:63" x14ac:dyDescent="0.25">
      <c r="BK1003426" s="2311"/>
    </row>
    <row r="1003450" spans="63:63" x14ac:dyDescent="0.25">
      <c r="BK1003450" s="2315"/>
    </row>
    <row r="1003451" spans="63:63" x14ac:dyDescent="0.25">
      <c r="BK1003451" s="2311"/>
    </row>
    <row r="1003475" spans="63:63" x14ac:dyDescent="0.25">
      <c r="BK1003475" s="2315"/>
    </row>
    <row r="1003476" spans="63:63" x14ac:dyDescent="0.25">
      <c r="BK1003476" s="2311"/>
    </row>
    <row r="1003500" spans="63:63" x14ac:dyDescent="0.25">
      <c r="BK1003500" s="2315"/>
    </row>
    <row r="1003501" spans="63:63" x14ac:dyDescent="0.25">
      <c r="BK1003501" s="2311"/>
    </row>
    <row r="1003525" spans="63:63" x14ac:dyDescent="0.25">
      <c r="BK1003525" s="2315"/>
    </row>
    <row r="1003526" spans="63:63" x14ac:dyDescent="0.25">
      <c r="BK1003526" s="2311"/>
    </row>
    <row r="1003550" spans="63:63" x14ac:dyDescent="0.25">
      <c r="BK1003550" s="2315"/>
    </row>
    <row r="1003551" spans="63:63" x14ac:dyDescent="0.25">
      <c r="BK1003551" s="2311"/>
    </row>
    <row r="1003575" spans="63:63" x14ac:dyDescent="0.25">
      <c r="BK1003575" s="2315"/>
    </row>
    <row r="1003576" spans="63:63" x14ac:dyDescent="0.25">
      <c r="BK1003576" s="2311"/>
    </row>
    <row r="1003600" spans="63:63" x14ac:dyDescent="0.25">
      <c r="BK1003600" s="2315"/>
    </row>
    <row r="1003601" spans="63:63" x14ac:dyDescent="0.25">
      <c r="BK1003601" s="2311"/>
    </row>
    <row r="1003625" spans="63:63" x14ac:dyDescent="0.25">
      <c r="BK1003625" s="2315"/>
    </row>
    <row r="1003626" spans="63:63" x14ac:dyDescent="0.25">
      <c r="BK1003626" s="2311"/>
    </row>
    <row r="1003650" spans="63:63" x14ac:dyDescent="0.25">
      <c r="BK1003650" s="2315"/>
    </row>
    <row r="1003651" spans="63:63" x14ac:dyDescent="0.25">
      <c r="BK1003651" s="2311"/>
    </row>
    <row r="1003675" spans="63:63" x14ac:dyDescent="0.25">
      <c r="BK1003675" s="2315"/>
    </row>
    <row r="1003676" spans="63:63" x14ac:dyDescent="0.25">
      <c r="BK1003676" s="2311"/>
    </row>
    <row r="1003700" spans="63:63" x14ac:dyDescent="0.25">
      <c r="BK1003700" s="2315"/>
    </row>
    <row r="1003701" spans="63:63" x14ac:dyDescent="0.25">
      <c r="BK1003701" s="2311"/>
    </row>
    <row r="1003725" spans="63:63" x14ac:dyDescent="0.25">
      <c r="BK1003725" s="2315"/>
    </row>
    <row r="1003726" spans="63:63" x14ac:dyDescent="0.25">
      <c r="BK1003726" s="2311"/>
    </row>
    <row r="1003750" spans="63:63" x14ac:dyDescent="0.25">
      <c r="BK1003750" s="2315"/>
    </row>
    <row r="1003751" spans="63:63" x14ac:dyDescent="0.25">
      <c r="BK1003751" s="2311"/>
    </row>
    <row r="1003775" spans="63:63" x14ac:dyDescent="0.25">
      <c r="BK1003775" s="2315"/>
    </row>
    <row r="1003776" spans="63:63" x14ac:dyDescent="0.25">
      <c r="BK1003776" s="2311"/>
    </row>
    <row r="1003800" spans="63:63" x14ac:dyDescent="0.25">
      <c r="BK1003800" s="2315"/>
    </row>
    <row r="1003801" spans="63:63" x14ac:dyDescent="0.25">
      <c r="BK1003801" s="2311"/>
    </row>
    <row r="1003825" spans="63:63" x14ac:dyDescent="0.25">
      <c r="BK1003825" s="2315"/>
    </row>
    <row r="1003826" spans="63:63" x14ac:dyDescent="0.25">
      <c r="BK1003826" s="2311"/>
    </row>
    <row r="1003850" spans="63:63" x14ac:dyDescent="0.25">
      <c r="BK1003850" s="2315"/>
    </row>
    <row r="1003851" spans="63:63" x14ac:dyDescent="0.25">
      <c r="BK1003851" s="2311"/>
    </row>
    <row r="1003875" spans="63:63" x14ac:dyDescent="0.25">
      <c r="BK1003875" s="2315"/>
    </row>
    <row r="1003876" spans="63:63" x14ac:dyDescent="0.25">
      <c r="BK1003876" s="2311"/>
    </row>
    <row r="1003900" spans="63:63" x14ac:dyDescent="0.25">
      <c r="BK1003900" s="2315"/>
    </row>
    <row r="1003901" spans="63:63" x14ac:dyDescent="0.25">
      <c r="BK1003901" s="2311"/>
    </row>
    <row r="1003925" spans="63:63" x14ac:dyDescent="0.25">
      <c r="BK1003925" s="2315"/>
    </row>
    <row r="1003926" spans="63:63" x14ac:dyDescent="0.25">
      <c r="BK1003926" s="2311"/>
    </row>
    <row r="1003950" spans="63:63" x14ac:dyDescent="0.25">
      <c r="BK1003950" s="2315"/>
    </row>
    <row r="1003951" spans="63:63" x14ac:dyDescent="0.25">
      <c r="BK1003951" s="2311"/>
    </row>
    <row r="1003975" spans="63:63" x14ac:dyDescent="0.25">
      <c r="BK1003975" s="2315"/>
    </row>
    <row r="1003976" spans="63:63" x14ac:dyDescent="0.25">
      <c r="BK1003976" s="2311"/>
    </row>
    <row r="1004000" spans="63:63" x14ac:dyDescent="0.25">
      <c r="BK1004000" s="2315"/>
    </row>
    <row r="1004001" spans="63:63" x14ac:dyDescent="0.25">
      <c r="BK1004001" s="2311"/>
    </row>
    <row r="1004025" spans="63:63" x14ac:dyDescent="0.25">
      <c r="BK1004025" s="2315"/>
    </row>
    <row r="1004026" spans="63:63" x14ac:dyDescent="0.25">
      <c r="BK1004026" s="2311"/>
    </row>
    <row r="1004050" spans="63:63" x14ac:dyDescent="0.25">
      <c r="BK1004050" s="2315"/>
    </row>
    <row r="1004051" spans="63:63" x14ac:dyDescent="0.25">
      <c r="BK1004051" s="2311"/>
    </row>
    <row r="1004075" spans="63:63" x14ac:dyDescent="0.25">
      <c r="BK1004075" s="2315"/>
    </row>
    <row r="1004076" spans="63:63" x14ac:dyDescent="0.25">
      <c r="BK1004076" s="2311"/>
    </row>
    <row r="1004100" spans="63:63" x14ac:dyDescent="0.25">
      <c r="BK1004100" s="2315"/>
    </row>
    <row r="1004101" spans="63:63" x14ac:dyDescent="0.25">
      <c r="BK1004101" s="2311"/>
    </row>
    <row r="1004125" spans="63:63" x14ac:dyDescent="0.25">
      <c r="BK1004125" s="2315"/>
    </row>
    <row r="1004126" spans="63:63" x14ac:dyDescent="0.25">
      <c r="BK1004126" s="2311"/>
    </row>
    <row r="1004150" spans="63:63" x14ac:dyDescent="0.25">
      <c r="BK1004150" s="2315"/>
    </row>
    <row r="1004151" spans="63:63" x14ac:dyDescent="0.25">
      <c r="BK1004151" s="2311"/>
    </row>
    <row r="1004175" spans="63:63" x14ac:dyDescent="0.25">
      <c r="BK1004175" s="2315"/>
    </row>
    <row r="1004176" spans="63:63" x14ac:dyDescent="0.25">
      <c r="BK1004176" s="2311"/>
    </row>
    <row r="1004200" spans="63:63" x14ac:dyDescent="0.25">
      <c r="BK1004200" s="2315"/>
    </row>
    <row r="1004201" spans="63:63" x14ac:dyDescent="0.25">
      <c r="BK1004201" s="2311"/>
    </row>
    <row r="1004225" spans="63:63" x14ac:dyDescent="0.25">
      <c r="BK1004225" s="2315"/>
    </row>
    <row r="1004226" spans="63:63" x14ac:dyDescent="0.25">
      <c r="BK1004226" s="2311"/>
    </row>
    <row r="1004250" spans="63:63" x14ac:dyDescent="0.25">
      <c r="BK1004250" s="2315"/>
    </row>
    <row r="1004251" spans="63:63" x14ac:dyDescent="0.25">
      <c r="BK1004251" s="2311"/>
    </row>
    <row r="1004275" spans="63:63" x14ac:dyDescent="0.25">
      <c r="BK1004275" s="2315"/>
    </row>
    <row r="1004276" spans="63:63" x14ac:dyDescent="0.25">
      <c r="BK1004276" s="2311"/>
    </row>
    <row r="1004300" spans="63:63" x14ac:dyDescent="0.25">
      <c r="BK1004300" s="2315"/>
    </row>
    <row r="1004301" spans="63:63" x14ac:dyDescent="0.25">
      <c r="BK1004301" s="2311"/>
    </row>
    <row r="1004325" spans="63:63" x14ac:dyDescent="0.25">
      <c r="BK1004325" s="2315"/>
    </row>
    <row r="1004326" spans="63:63" x14ac:dyDescent="0.25">
      <c r="BK1004326" s="2311"/>
    </row>
    <row r="1004350" spans="63:63" x14ac:dyDescent="0.25">
      <c r="BK1004350" s="2315"/>
    </row>
    <row r="1004351" spans="63:63" x14ac:dyDescent="0.25">
      <c r="BK1004351" s="2311"/>
    </row>
    <row r="1004375" spans="63:63" x14ac:dyDescent="0.25">
      <c r="BK1004375" s="2315"/>
    </row>
    <row r="1004376" spans="63:63" x14ac:dyDescent="0.25">
      <c r="BK1004376" s="2311"/>
    </row>
    <row r="1004400" spans="63:63" x14ac:dyDescent="0.25">
      <c r="BK1004400" s="2315"/>
    </row>
    <row r="1004401" spans="63:63" x14ac:dyDescent="0.25">
      <c r="BK1004401" s="2311"/>
    </row>
    <row r="1004425" spans="63:63" x14ac:dyDescent="0.25">
      <c r="BK1004425" s="2315"/>
    </row>
    <row r="1004426" spans="63:63" x14ac:dyDescent="0.25">
      <c r="BK1004426" s="2311"/>
    </row>
    <row r="1004450" spans="63:63" x14ac:dyDescent="0.25">
      <c r="BK1004450" s="2315"/>
    </row>
    <row r="1004451" spans="63:63" x14ac:dyDescent="0.25">
      <c r="BK1004451" s="2311"/>
    </row>
    <row r="1004475" spans="63:63" x14ac:dyDescent="0.25">
      <c r="BK1004475" s="2315"/>
    </row>
    <row r="1004476" spans="63:63" x14ac:dyDescent="0.25">
      <c r="BK1004476" s="2311"/>
    </row>
    <row r="1004500" spans="63:63" x14ac:dyDescent="0.25">
      <c r="BK1004500" s="2315"/>
    </row>
    <row r="1004501" spans="63:63" x14ac:dyDescent="0.25">
      <c r="BK1004501" s="2311"/>
    </row>
    <row r="1004525" spans="63:63" x14ac:dyDescent="0.25">
      <c r="BK1004525" s="2315"/>
    </row>
    <row r="1004526" spans="63:63" x14ac:dyDescent="0.25">
      <c r="BK1004526" s="2311"/>
    </row>
    <row r="1004550" spans="63:63" x14ac:dyDescent="0.25">
      <c r="BK1004550" s="2315"/>
    </row>
    <row r="1004551" spans="63:63" x14ac:dyDescent="0.25">
      <c r="BK1004551" s="2311"/>
    </row>
    <row r="1004575" spans="63:63" x14ac:dyDescent="0.25">
      <c r="BK1004575" s="2315"/>
    </row>
    <row r="1004576" spans="63:63" x14ac:dyDescent="0.25">
      <c r="BK1004576" s="2311"/>
    </row>
    <row r="1004600" spans="63:63" x14ac:dyDescent="0.25">
      <c r="BK1004600" s="2315"/>
    </row>
    <row r="1004601" spans="63:63" x14ac:dyDescent="0.25">
      <c r="BK1004601" s="2311"/>
    </row>
    <row r="1004625" spans="63:63" x14ac:dyDescent="0.25">
      <c r="BK1004625" s="2315"/>
    </row>
    <row r="1004626" spans="63:63" x14ac:dyDescent="0.25">
      <c r="BK1004626" s="2311"/>
    </row>
    <row r="1004650" spans="63:63" x14ac:dyDescent="0.25">
      <c r="BK1004650" s="2315"/>
    </row>
    <row r="1004651" spans="63:63" x14ac:dyDescent="0.25">
      <c r="BK1004651" s="2311"/>
    </row>
    <row r="1004675" spans="63:63" x14ac:dyDescent="0.25">
      <c r="BK1004675" s="2315"/>
    </row>
    <row r="1004676" spans="63:63" x14ac:dyDescent="0.25">
      <c r="BK1004676" s="2311"/>
    </row>
    <row r="1004700" spans="63:63" x14ac:dyDescent="0.25">
      <c r="BK1004700" s="2315"/>
    </row>
    <row r="1004701" spans="63:63" x14ac:dyDescent="0.25">
      <c r="BK1004701" s="2311"/>
    </row>
    <row r="1004725" spans="63:63" x14ac:dyDescent="0.25">
      <c r="BK1004725" s="2315"/>
    </row>
    <row r="1004726" spans="63:63" x14ac:dyDescent="0.25">
      <c r="BK1004726" s="2311"/>
    </row>
    <row r="1004750" spans="63:63" x14ac:dyDescent="0.25">
      <c r="BK1004750" s="2315"/>
    </row>
    <row r="1004751" spans="63:63" x14ac:dyDescent="0.25">
      <c r="BK1004751" s="2311"/>
    </row>
    <row r="1004775" spans="63:63" x14ac:dyDescent="0.25">
      <c r="BK1004775" s="2315"/>
    </row>
    <row r="1004776" spans="63:63" x14ac:dyDescent="0.25">
      <c r="BK1004776" s="2311"/>
    </row>
    <row r="1004800" spans="63:63" x14ac:dyDescent="0.25">
      <c r="BK1004800" s="2315"/>
    </row>
    <row r="1004801" spans="63:63" x14ac:dyDescent="0.25">
      <c r="BK1004801" s="2311"/>
    </row>
    <row r="1004825" spans="63:63" x14ac:dyDescent="0.25">
      <c r="BK1004825" s="2315"/>
    </row>
    <row r="1004826" spans="63:63" x14ac:dyDescent="0.25">
      <c r="BK1004826" s="2311"/>
    </row>
    <row r="1004850" spans="63:63" x14ac:dyDescent="0.25">
      <c r="BK1004850" s="2315"/>
    </row>
    <row r="1004851" spans="63:63" x14ac:dyDescent="0.25">
      <c r="BK1004851" s="2311"/>
    </row>
    <row r="1004875" spans="63:63" x14ac:dyDescent="0.25">
      <c r="BK1004875" s="2315"/>
    </row>
    <row r="1004876" spans="63:63" x14ac:dyDescent="0.25">
      <c r="BK1004876" s="2311"/>
    </row>
    <row r="1004900" spans="63:63" x14ac:dyDescent="0.25">
      <c r="BK1004900" s="2315"/>
    </row>
    <row r="1004901" spans="63:63" x14ac:dyDescent="0.25">
      <c r="BK1004901" s="2311"/>
    </row>
    <row r="1004925" spans="63:63" x14ac:dyDescent="0.25">
      <c r="BK1004925" s="2315"/>
    </row>
    <row r="1004926" spans="63:63" x14ac:dyDescent="0.25">
      <c r="BK1004926" s="2311"/>
    </row>
    <row r="1004950" spans="63:63" x14ac:dyDescent="0.25">
      <c r="BK1004950" s="2315"/>
    </row>
    <row r="1004951" spans="63:63" x14ac:dyDescent="0.25">
      <c r="BK1004951" s="2311"/>
    </row>
    <row r="1004975" spans="63:63" x14ac:dyDescent="0.25">
      <c r="BK1004975" s="2315"/>
    </row>
    <row r="1004976" spans="63:63" x14ac:dyDescent="0.25">
      <c r="BK1004976" s="2311"/>
    </row>
    <row r="1005000" spans="63:63" x14ac:dyDescent="0.25">
      <c r="BK1005000" s="2315"/>
    </row>
    <row r="1005001" spans="63:63" x14ac:dyDescent="0.25">
      <c r="BK1005001" s="2311"/>
    </row>
    <row r="1005025" spans="63:63" x14ac:dyDescent="0.25">
      <c r="BK1005025" s="2315"/>
    </row>
    <row r="1005026" spans="63:63" x14ac:dyDescent="0.25">
      <c r="BK1005026" s="2311"/>
    </row>
    <row r="1005050" spans="63:63" x14ac:dyDescent="0.25">
      <c r="BK1005050" s="2315"/>
    </row>
    <row r="1005051" spans="63:63" x14ac:dyDescent="0.25">
      <c r="BK1005051" s="2311"/>
    </row>
    <row r="1005075" spans="63:63" x14ac:dyDescent="0.25">
      <c r="BK1005075" s="2315"/>
    </row>
    <row r="1005076" spans="63:63" x14ac:dyDescent="0.25">
      <c r="BK1005076" s="2311"/>
    </row>
    <row r="1005100" spans="63:63" x14ac:dyDescent="0.25">
      <c r="BK1005100" s="2315"/>
    </row>
    <row r="1005101" spans="63:63" x14ac:dyDescent="0.25">
      <c r="BK1005101" s="2311"/>
    </row>
    <row r="1005125" spans="63:63" x14ac:dyDescent="0.25">
      <c r="BK1005125" s="2315"/>
    </row>
    <row r="1005126" spans="63:63" x14ac:dyDescent="0.25">
      <c r="BK1005126" s="2311"/>
    </row>
    <row r="1005150" spans="63:63" x14ac:dyDescent="0.25">
      <c r="BK1005150" s="2315"/>
    </row>
    <row r="1005151" spans="63:63" x14ac:dyDescent="0.25">
      <c r="BK1005151" s="2311"/>
    </row>
    <row r="1005175" spans="63:63" x14ac:dyDescent="0.25">
      <c r="BK1005175" s="2315"/>
    </row>
    <row r="1005176" spans="63:63" x14ac:dyDescent="0.25">
      <c r="BK1005176" s="2311"/>
    </row>
    <row r="1005200" spans="63:63" x14ac:dyDescent="0.25">
      <c r="BK1005200" s="2315"/>
    </row>
    <row r="1005201" spans="63:63" x14ac:dyDescent="0.25">
      <c r="BK1005201" s="2311"/>
    </row>
    <row r="1005225" spans="63:63" x14ac:dyDescent="0.25">
      <c r="BK1005225" s="2315"/>
    </row>
    <row r="1005226" spans="63:63" x14ac:dyDescent="0.25">
      <c r="BK1005226" s="2311"/>
    </row>
    <row r="1005250" spans="63:63" x14ac:dyDescent="0.25">
      <c r="BK1005250" s="2315"/>
    </row>
    <row r="1005251" spans="63:63" x14ac:dyDescent="0.25">
      <c r="BK1005251" s="2311"/>
    </row>
    <row r="1005275" spans="63:63" x14ac:dyDescent="0.25">
      <c r="BK1005275" s="2315"/>
    </row>
    <row r="1005276" spans="63:63" x14ac:dyDescent="0.25">
      <c r="BK1005276" s="2311"/>
    </row>
    <row r="1005300" spans="63:63" x14ac:dyDescent="0.25">
      <c r="BK1005300" s="2315"/>
    </row>
    <row r="1005301" spans="63:63" x14ac:dyDescent="0.25">
      <c r="BK1005301" s="2311"/>
    </row>
    <row r="1005325" spans="63:63" x14ac:dyDescent="0.25">
      <c r="BK1005325" s="2315"/>
    </row>
    <row r="1005326" spans="63:63" x14ac:dyDescent="0.25">
      <c r="BK1005326" s="2311"/>
    </row>
    <row r="1005350" spans="63:63" x14ac:dyDescent="0.25">
      <c r="BK1005350" s="2315"/>
    </row>
    <row r="1005351" spans="63:63" x14ac:dyDescent="0.25">
      <c r="BK1005351" s="2311"/>
    </row>
    <row r="1005375" spans="63:63" x14ac:dyDescent="0.25">
      <c r="BK1005375" s="2315"/>
    </row>
    <row r="1005376" spans="63:63" x14ac:dyDescent="0.25">
      <c r="BK1005376" s="2311"/>
    </row>
    <row r="1005400" spans="63:63" x14ac:dyDescent="0.25">
      <c r="BK1005400" s="2315"/>
    </row>
    <row r="1005401" spans="63:63" x14ac:dyDescent="0.25">
      <c r="BK1005401" s="2311"/>
    </row>
    <row r="1005425" spans="63:63" x14ac:dyDescent="0.25">
      <c r="BK1005425" s="2315"/>
    </row>
    <row r="1005426" spans="63:63" x14ac:dyDescent="0.25">
      <c r="BK1005426" s="2311"/>
    </row>
    <row r="1005450" spans="63:63" x14ac:dyDescent="0.25">
      <c r="BK1005450" s="2315"/>
    </row>
    <row r="1005451" spans="63:63" x14ac:dyDescent="0.25">
      <c r="BK1005451" s="2311"/>
    </row>
    <row r="1005475" spans="63:63" x14ac:dyDescent="0.25">
      <c r="BK1005475" s="2315"/>
    </row>
    <row r="1005476" spans="63:63" x14ac:dyDescent="0.25">
      <c r="BK1005476" s="2311"/>
    </row>
    <row r="1005500" spans="63:63" x14ac:dyDescent="0.25">
      <c r="BK1005500" s="2315"/>
    </row>
    <row r="1005501" spans="63:63" x14ac:dyDescent="0.25">
      <c r="BK1005501" s="2311"/>
    </row>
    <row r="1005525" spans="63:63" x14ac:dyDescent="0.25">
      <c r="BK1005525" s="2315"/>
    </row>
    <row r="1005526" spans="63:63" x14ac:dyDescent="0.25">
      <c r="BK1005526" s="2311"/>
    </row>
    <row r="1005550" spans="63:63" x14ac:dyDescent="0.25">
      <c r="BK1005550" s="2315"/>
    </row>
    <row r="1005551" spans="63:63" x14ac:dyDescent="0.25">
      <c r="BK1005551" s="2311"/>
    </row>
    <row r="1005575" spans="63:63" x14ac:dyDescent="0.25">
      <c r="BK1005575" s="2315"/>
    </row>
    <row r="1005576" spans="63:63" x14ac:dyDescent="0.25">
      <c r="BK1005576" s="2311"/>
    </row>
    <row r="1005600" spans="63:63" x14ac:dyDescent="0.25">
      <c r="BK1005600" s="2315"/>
    </row>
    <row r="1005601" spans="63:63" x14ac:dyDescent="0.25">
      <c r="BK1005601" s="2311"/>
    </row>
    <row r="1005625" spans="63:63" x14ac:dyDescent="0.25">
      <c r="BK1005625" s="2315"/>
    </row>
    <row r="1005626" spans="63:63" x14ac:dyDescent="0.25">
      <c r="BK1005626" s="2311"/>
    </row>
    <row r="1005650" spans="63:63" x14ac:dyDescent="0.25">
      <c r="BK1005650" s="2315"/>
    </row>
    <row r="1005651" spans="63:63" x14ac:dyDescent="0.25">
      <c r="BK1005651" s="2311"/>
    </row>
    <row r="1005675" spans="63:63" x14ac:dyDescent="0.25">
      <c r="BK1005675" s="2315"/>
    </row>
    <row r="1005676" spans="63:63" x14ac:dyDescent="0.25">
      <c r="BK1005676" s="2311"/>
    </row>
    <row r="1005700" spans="63:63" x14ac:dyDescent="0.25">
      <c r="BK1005700" s="2315"/>
    </row>
    <row r="1005701" spans="63:63" x14ac:dyDescent="0.25">
      <c r="BK1005701" s="2311"/>
    </row>
    <row r="1005725" spans="63:63" x14ac:dyDescent="0.25">
      <c r="BK1005725" s="2315"/>
    </row>
    <row r="1005726" spans="63:63" x14ac:dyDescent="0.25">
      <c r="BK1005726" s="2311"/>
    </row>
    <row r="1005750" spans="63:63" x14ac:dyDescent="0.25">
      <c r="BK1005750" s="2315"/>
    </row>
    <row r="1005751" spans="63:63" x14ac:dyDescent="0.25">
      <c r="BK1005751" s="2311"/>
    </row>
    <row r="1005775" spans="63:63" x14ac:dyDescent="0.25">
      <c r="BK1005775" s="2315"/>
    </row>
    <row r="1005776" spans="63:63" x14ac:dyDescent="0.25">
      <c r="BK1005776" s="2311"/>
    </row>
    <row r="1005800" spans="63:63" x14ac:dyDescent="0.25">
      <c r="BK1005800" s="2315"/>
    </row>
    <row r="1005801" spans="63:63" x14ac:dyDescent="0.25">
      <c r="BK1005801" s="2311"/>
    </row>
    <row r="1005825" spans="63:63" x14ac:dyDescent="0.25">
      <c r="BK1005825" s="2315"/>
    </row>
    <row r="1005826" spans="63:63" x14ac:dyDescent="0.25">
      <c r="BK1005826" s="2311"/>
    </row>
    <row r="1005850" spans="63:63" x14ac:dyDescent="0.25">
      <c r="BK1005850" s="2315"/>
    </row>
    <row r="1005851" spans="63:63" x14ac:dyDescent="0.25">
      <c r="BK1005851" s="2311"/>
    </row>
    <row r="1005875" spans="63:63" x14ac:dyDescent="0.25">
      <c r="BK1005875" s="2315"/>
    </row>
    <row r="1005876" spans="63:63" x14ac:dyDescent="0.25">
      <c r="BK1005876" s="2311"/>
    </row>
    <row r="1005900" spans="63:63" x14ac:dyDescent="0.25">
      <c r="BK1005900" s="2315"/>
    </row>
    <row r="1005901" spans="63:63" x14ac:dyDescent="0.25">
      <c r="BK1005901" s="2311"/>
    </row>
    <row r="1005925" spans="63:63" x14ac:dyDescent="0.25">
      <c r="BK1005925" s="2315"/>
    </row>
    <row r="1005926" spans="63:63" x14ac:dyDescent="0.25">
      <c r="BK1005926" s="2311"/>
    </row>
    <row r="1005950" spans="63:63" x14ac:dyDescent="0.25">
      <c r="BK1005950" s="2315"/>
    </row>
    <row r="1005951" spans="63:63" x14ac:dyDescent="0.25">
      <c r="BK1005951" s="2311"/>
    </row>
    <row r="1005975" spans="63:63" x14ac:dyDescent="0.25">
      <c r="BK1005975" s="2315"/>
    </row>
    <row r="1005976" spans="63:63" x14ac:dyDescent="0.25">
      <c r="BK1005976" s="2311"/>
    </row>
    <row r="1006000" spans="63:63" x14ac:dyDescent="0.25">
      <c r="BK1006000" s="2315"/>
    </row>
    <row r="1006001" spans="63:63" x14ac:dyDescent="0.25">
      <c r="BK1006001" s="2311"/>
    </row>
    <row r="1006025" spans="63:63" x14ac:dyDescent="0.25">
      <c r="BK1006025" s="2315"/>
    </row>
    <row r="1006026" spans="63:63" x14ac:dyDescent="0.25">
      <c r="BK1006026" s="2311"/>
    </row>
    <row r="1006050" spans="63:63" x14ac:dyDescent="0.25">
      <c r="BK1006050" s="2315"/>
    </row>
    <row r="1006051" spans="63:63" x14ac:dyDescent="0.25">
      <c r="BK1006051" s="2311"/>
    </row>
    <row r="1006075" spans="63:63" x14ac:dyDescent="0.25">
      <c r="BK1006075" s="2315"/>
    </row>
    <row r="1006076" spans="63:63" x14ac:dyDescent="0.25">
      <c r="BK1006076" s="2311"/>
    </row>
    <row r="1006100" spans="63:63" x14ac:dyDescent="0.25">
      <c r="BK1006100" s="2315"/>
    </row>
    <row r="1006101" spans="63:63" x14ac:dyDescent="0.25">
      <c r="BK1006101" s="2311"/>
    </row>
    <row r="1006125" spans="63:63" x14ac:dyDescent="0.25">
      <c r="BK1006125" s="2315"/>
    </row>
    <row r="1006126" spans="63:63" x14ac:dyDescent="0.25">
      <c r="BK1006126" s="2311"/>
    </row>
    <row r="1006150" spans="63:63" x14ac:dyDescent="0.25">
      <c r="BK1006150" s="2315"/>
    </row>
    <row r="1006151" spans="63:63" x14ac:dyDescent="0.25">
      <c r="BK1006151" s="2311"/>
    </row>
    <row r="1006175" spans="63:63" x14ac:dyDescent="0.25">
      <c r="BK1006175" s="2315"/>
    </row>
    <row r="1006176" spans="63:63" x14ac:dyDescent="0.25">
      <c r="BK1006176" s="2311"/>
    </row>
    <row r="1006200" spans="63:63" x14ac:dyDescent="0.25">
      <c r="BK1006200" s="2315"/>
    </row>
    <row r="1006201" spans="63:63" x14ac:dyDescent="0.25">
      <c r="BK1006201" s="2311"/>
    </row>
    <row r="1006225" spans="63:63" x14ac:dyDescent="0.25">
      <c r="BK1006225" s="2315"/>
    </row>
    <row r="1006226" spans="63:63" x14ac:dyDescent="0.25">
      <c r="BK1006226" s="2311"/>
    </row>
    <row r="1006250" spans="63:63" x14ac:dyDescent="0.25">
      <c r="BK1006250" s="2315"/>
    </row>
    <row r="1006251" spans="63:63" x14ac:dyDescent="0.25">
      <c r="BK1006251" s="2311"/>
    </row>
    <row r="1006275" spans="63:63" x14ac:dyDescent="0.25">
      <c r="BK1006275" s="2315"/>
    </row>
    <row r="1006276" spans="63:63" x14ac:dyDescent="0.25">
      <c r="BK1006276" s="2311"/>
    </row>
    <row r="1006300" spans="63:63" x14ac:dyDescent="0.25">
      <c r="BK1006300" s="2315"/>
    </row>
    <row r="1006301" spans="63:63" x14ac:dyDescent="0.25">
      <c r="BK1006301" s="2311"/>
    </row>
    <row r="1006325" spans="63:63" x14ac:dyDescent="0.25">
      <c r="BK1006325" s="2315"/>
    </row>
    <row r="1006326" spans="63:63" x14ac:dyDescent="0.25">
      <c r="BK1006326" s="2311"/>
    </row>
    <row r="1006350" spans="63:63" x14ac:dyDescent="0.25">
      <c r="BK1006350" s="2315"/>
    </row>
    <row r="1006351" spans="63:63" x14ac:dyDescent="0.25">
      <c r="BK1006351" s="2311"/>
    </row>
    <row r="1006375" spans="63:63" x14ac:dyDescent="0.25">
      <c r="BK1006375" s="2315"/>
    </row>
    <row r="1006376" spans="63:63" x14ac:dyDescent="0.25">
      <c r="BK1006376" s="2311"/>
    </row>
    <row r="1006400" spans="63:63" x14ac:dyDescent="0.25">
      <c r="BK1006400" s="2315"/>
    </row>
    <row r="1006401" spans="63:63" x14ac:dyDescent="0.25">
      <c r="BK1006401" s="2311"/>
    </row>
    <row r="1006425" spans="63:63" x14ac:dyDescent="0.25">
      <c r="BK1006425" s="2315"/>
    </row>
    <row r="1006426" spans="63:63" x14ac:dyDescent="0.25">
      <c r="BK1006426" s="2311"/>
    </row>
    <row r="1006450" spans="63:63" x14ac:dyDescent="0.25">
      <c r="BK1006450" s="2315"/>
    </row>
    <row r="1006451" spans="63:63" x14ac:dyDescent="0.25">
      <c r="BK1006451" s="2311"/>
    </row>
    <row r="1006475" spans="63:63" x14ac:dyDescent="0.25">
      <c r="BK1006475" s="2315"/>
    </row>
    <row r="1006476" spans="63:63" x14ac:dyDescent="0.25">
      <c r="BK1006476" s="2311"/>
    </row>
    <row r="1006500" spans="63:63" x14ac:dyDescent="0.25">
      <c r="BK1006500" s="2315"/>
    </row>
    <row r="1006501" spans="63:63" x14ac:dyDescent="0.25">
      <c r="BK1006501" s="2311"/>
    </row>
    <row r="1006525" spans="63:63" x14ac:dyDescent="0.25">
      <c r="BK1006525" s="2315"/>
    </row>
    <row r="1006526" spans="63:63" x14ac:dyDescent="0.25">
      <c r="BK1006526" s="2311"/>
    </row>
    <row r="1006550" spans="63:63" x14ac:dyDescent="0.25">
      <c r="BK1006550" s="2315"/>
    </row>
    <row r="1006551" spans="63:63" x14ac:dyDescent="0.25">
      <c r="BK1006551" s="2311"/>
    </row>
    <row r="1006575" spans="63:63" x14ac:dyDescent="0.25">
      <c r="BK1006575" s="2315"/>
    </row>
    <row r="1006576" spans="63:63" x14ac:dyDescent="0.25">
      <c r="BK1006576" s="2311"/>
    </row>
    <row r="1006600" spans="63:63" x14ac:dyDescent="0.25">
      <c r="BK1006600" s="2315"/>
    </row>
    <row r="1006601" spans="63:63" x14ac:dyDescent="0.25">
      <c r="BK1006601" s="2311"/>
    </row>
    <row r="1006625" spans="63:63" x14ac:dyDescent="0.25">
      <c r="BK1006625" s="2315"/>
    </row>
    <row r="1006626" spans="63:63" x14ac:dyDescent="0.25">
      <c r="BK1006626" s="2311"/>
    </row>
    <row r="1006650" spans="63:63" x14ac:dyDescent="0.25">
      <c r="BK1006650" s="2315"/>
    </row>
    <row r="1006651" spans="63:63" x14ac:dyDescent="0.25">
      <c r="BK1006651" s="2311"/>
    </row>
    <row r="1006675" spans="63:63" x14ac:dyDescent="0.25">
      <c r="BK1006675" s="2315"/>
    </row>
    <row r="1006676" spans="63:63" x14ac:dyDescent="0.25">
      <c r="BK1006676" s="2311"/>
    </row>
    <row r="1006700" spans="63:63" x14ac:dyDescent="0.25">
      <c r="BK1006700" s="2315"/>
    </row>
    <row r="1006701" spans="63:63" x14ac:dyDescent="0.25">
      <c r="BK1006701" s="2311"/>
    </row>
    <row r="1006725" spans="63:63" x14ac:dyDescent="0.25">
      <c r="BK1006725" s="2315"/>
    </row>
    <row r="1006726" spans="63:63" x14ac:dyDescent="0.25">
      <c r="BK1006726" s="2311"/>
    </row>
    <row r="1006750" spans="63:63" x14ac:dyDescent="0.25">
      <c r="BK1006750" s="2315"/>
    </row>
    <row r="1006751" spans="63:63" x14ac:dyDescent="0.25">
      <c r="BK1006751" s="2311"/>
    </row>
    <row r="1006775" spans="63:63" x14ac:dyDescent="0.25">
      <c r="BK1006775" s="2315"/>
    </row>
    <row r="1006776" spans="63:63" x14ac:dyDescent="0.25">
      <c r="BK1006776" s="2311"/>
    </row>
    <row r="1006800" spans="63:63" x14ac:dyDescent="0.25">
      <c r="BK1006800" s="2315"/>
    </row>
    <row r="1006801" spans="63:63" x14ac:dyDescent="0.25">
      <c r="BK1006801" s="2311"/>
    </row>
    <row r="1006825" spans="63:63" x14ac:dyDescent="0.25">
      <c r="BK1006825" s="2315"/>
    </row>
    <row r="1006826" spans="63:63" x14ac:dyDescent="0.25">
      <c r="BK1006826" s="2311"/>
    </row>
    <row r="1006850" spans="63:63" x14ac:dyDescent="0.25">
      <c r="BK1006850" s="2315"/>
    </row>
    <row r="1006851" spans="63:63" x14ac:dyDescent="0.25">
      <c r="BK1006851" s="2311"/>
    </row>
    <row r="1006875" spans="63:63" x14ac:dyDescent="0.25">
      <c r="BK1006875" s="2315"/>
    </row>
    <row r="1006876" spans="63:63" x14ac:dyDescent="0.25">
      <c r="BK1006876" s="2311"/>
    </row>
    <row r="1006900" spans="63:63" x14ac:dyDescent="0.25">
      <c r="BK1006900" s="2315"/>
    </row>
    <row r="1006901" spans="63:63" x14ac:dyDescent="0.25">
      <c r="BK1006901" s="2311"/>
    </row>
    <row r="1006925" spans="63:63" x14ac:dyDescent="0.25">
      <c r="BK1006925" s="2315"/>
    </row>
    <row r="1006926" spans="63:63" x14ac:dyDescent="0.25">
      <c r="BK1006926" s="2311"/>
    </row>
    <row r="1006950" spans="63:63" x14ac:dyDescent="0.25">
      <c r="BK1006950" s="2315"/>
    </row>
    <row r="1006951" spans="63:63" x14ac:dyDescent="0.25">
      <c r="BK1006951" s="2311"/>
    </row>
    <row r="1006975" spans="63:63" x14ac:dyDescent="0.25">
      <c r="BK1006975" s="2315"/>
    </row>
    <row r="1006976" spans="63:63" x14ac:dyDescent="0.25">
      <c r="BK1006976" s="2311"/>
    </row>
    <row r="1007000" spans="63:63" x14ac:dyDescent="0.25">
      <c r="BK1007000" s="2315"/>
    </row>
    <row r="1007001" spans="63:63" x14ac:dyDescent="0.25">
      <c r="BK1007001" s="2311"/>
    </row>
    <row r="1007025" spans="63:63" x14ac:dyDescent="0.25">
      <c r="BK1007025" s="2315"/>
    </row>
    <row r="1007026" spans="63:63" x14ac:dyDescent="0.25">
      <c r="BK1007026" s="2311"/>
    </row>
    <row r="1007050" spans="63:63" x14ac:dyDescent="0.25">
      <c r="BK1007050" s="2315"/>
    </row>
    <row r="1007051" spans="63:63" x14ac:dyDescent="0.25">
      <c r="BK1007051" s="2311"/>
    </row>
    <row r="1007075" spans="63:63" x14ac:dyDescent="0.25">
      <c r="BK1007075" s="2315"/>
    </row>
    <row r="1007076" spans="63:63" x14ac:dyDescent="0.25">
      <c r="BK1007076" s="2311"/>
    </row>
    <row r="1007100" spans="63:63" x14ac:dyDescent="0.25">
      <c r="BK1007100" s="2315"/>
    </row>
    <row r="1007101" spans="63:63" x14ac:dyDescent="0.25">
      <c r="BK1007101" s="2311"/>
    </row>
    <row r="1007125" spans="63:63" x14ac:dyDescent="0.25">
      <c r="BK1007125" s="2315"/>
    </row>
    <row r="1007126" spans="63:63" x14ac:dyDescent="0.25">
      <c r="BK1007126" s="2311"/>
    </row>
    <row r="1007150" spans="63:63" x14ac:dyDescent="0.25">
      <c r="BK1007150" s="2315"/>
    </row>
    <row r="1007151" spans="63:63" x14ac:dyDescent="0.25">
      <c r="BK1007151" s="2311"/>
    </row>
    <row r="1007175" spans="63:63" x14ac:dyDescent="0.25">
      <c r="BK1007175" s="2315"/>
    </row>
    <row r="1007176" spans="63:63" x14ac:dyDescent="0.25">
      <c r="BK1007176" s="2311"/>
    </row>
    <row r="1007200" spans="63:63" x14ac:dyDescent="0.25">
      <c r="BK1007200" s="2315"/>
    </row>
    <row r="1007201" spans="63:63" x14ac:dyDescent="0.25">
      <c r="BK1007201" s="2311"/>
    </row>
    <row r="1007225" spans="63:63" x14ac:dyDescent="0.25">
      <c r="BK1007225" s="2315"/>
    </row>
    <row r="1007226" spans="63:63" x14ac:dyDescent="0.25">
      <c r="BK1007226" s="2311"/>
    </row>
    <row r="1007250" spans="63:63" x14ac:dyDescent="0.25">
      <c r="BK1007250" s="2315"/>
    </row>
    <row r="1007251" spans="63:63" x14ac:dyDescent="0.25">
      <c r="BK1007251" s="2311"/>
    </row>
    <row r="1007275" spans="63:63" x14ac:dyDescent="0.25">
      <c r="BK1007275" s="2315"/>
    </row>
    <row r="1007276" spans="63:63" x14ac:dyDescent="0.25">
      <c r="BK1007276" s="2311"/>
    </row>
    <row r="1007300" spans="63:63" x14ac:dyDescent="0.25">
      <c r="BK1007300" s="2315"/>
    </row>
    <row r="1007301" spans="63:63" x14ac:dyDescent="0.25">
      <c r="BK1007301" s="2311"/>
    </row>
    <row r="1007325" spans="63:63" x14ac:dyDescent="0.25">
      <c r="BK1007325" s="2315"/>
    </row>
    <row r="1007326" spans="63:63" x14ac:dyDescent="0.25">
      <c r="BK1007326" s="2311"/>
    </row>
    <row r="1007350" spans="63:63" x14ac:dyDescent="0.25">
      <c r="BK1007350" s="2315"/>
    </row>
    <row r="1007351" spans="63:63" x14ac:dyDescent="0.25">
      <c r="BK1007351" s="2311"/>
    </row>
    <row r="1007375" spans="63:63" x14ac:dyDescent="0.25">
      <c r="BK1007375" s="2315"/>
    </row>
    <row r="1007376" spans="63:63" x14ac:dyDescent="0.25">
      <c r="BK1007376" s="2311"/>
    </row>
    <row r="1007400" spans="63:63" x14ac:dyDescent="0.25">
      <c r="BK1007400" s="2315"/>
    </row>
    <row r="1007401" spans="63:63" x14ac:dyDescent="0.25">
      <c r="BK1007401" s="2311"/>
    </row>
    <row r="1007425" spans="63:63" x14ac:dyDescent="0.25">
      <c r="BK1007425" s="2315"/>
    </row>
    <row r="1007426" spans="63:63" x14ac:dyDescent="0.25">
      <c r="BK1007426" s="2311"/>
    </row>
    <row r="1007450" spans="63:63" x14ac:dyDescent="0.25">
      <c r="BK1007450" s="2315"/>
    </row>
    <row r="1007451" spans="63:63" x14ac:dyDescent="0.25">
      <c r="BK1007451" s="2311"/>
    </row>
    <row r="1007475" spans="63:63" x14ac:dyDescent="0.25">
      <c r="BK1007475" s="2315"/>
    </row>
    <row r="1007476" spans="63:63" x14ac:dyDescent="0.25">
      <c r="BK1007476" s="2311"/>
    </row>
    <row r="1007500" spans="63:63" x14ac:dyDescent="0.25">
      <c r="BK1007500" s="2315"/>
    </row>
    <row r="1007501" spans="63:63" x14ac:dyDescent="0.25">
      <c r="BK1007501" s="2311"/>
    </row>
    <row r="1007525" spans="63:63" x14ac:dyDescent="0.25">
      <c r="BK1007525" s="2315"/>
    </row>
    <row r="1007526" spans="63:63" x14ac:dyDescent="0.25">
      <c r="BK1007526" s="2311"/>
    </row>
    <row r="1007550" spans="63:63" x14ac:dyDescent="0.25">
      <c r="BK1007550" s="2315"/>
    </row>
    <row r="1007551" spans="63:63" x14ac:dyDescent="0.25">
      <c r="BK1007551" s="2311"/>
    </row>
    <row r="1007575" spans="63:63" x14ac:dyDescent="0.25">
      <c r="BK1007575" s="2315"/>
    </row>
    <row r="1007576" spans="63:63" x14ac:dyDescent="0.25">
      <c r="BK1007576" s="2311"/>
    </row>
    <row r="1007600" spans="63:63" x14ac:dyDescent="0.25">
      <c r="BK1007600" s="2315"/>
    </row>
    <row r="1007601" spans="63:63" x14ac:dyDescent="0.25">
      <c r="BK1007601" s="2311"/>
    </row>
    <row r="1007625" spans="63:63" x14ac:dyDescent="0.25">
      <c r="BK1007625" s="2315"/>
    </row>
    <row r="1007626" spans="63:63" x14ac:dyDescent="0.25">
      <c r="BK1007626" s="2311"/>
    </row>
    <row r="1007650" spans="63:63" x14ac:dyDescent="0.25">
      <c r="BK1007650" s="2315"/>
    </row>
    <row r="1007651" spans="63:63" x14ac:dyDescent="0.25">
      <c r="BK1007651" s="2311"/>
    </row>
    <row r="1007675" spans="63:63" x14ac:dyDescent="0.25">
      <c r="BK1007675" s="2315"/>
    </row>
    <row r="1007676" spans="63:63" x14ac:dyDescent="0.25">
      <c r="BK1007676" s="2311"/>
    </row>
    <row r="1007700" spans="63:63" x14ac:dyDescent="0.25">
      <c r="BK1007700" s="2315"/>
    </row>
    <row r="1007701" spans="63:63" x14ac:dyDescent="0.25">
      <c r="BK1007701" s="2311"/>
    </row>
    <row r="1007725" spans="63:63" x14ac:dyDescent="0.25">
      <c r="BK1007725" s="2315"/>
    </row>
    <row r="1007726" spans="63:63" x14ac:dyDescent="0.25">
      <c r="BK1007726" s="2311"/>
    </row>
    <row r="1007750" spans="63:63" x14ac:dyDescent="0.25">
      <c r="BK1007750" s="2315"/>
    </row>
    <row r="1007751" spans="63:63" x14ac:dyDescent="0.25">
      <c r="BK1007751" s="2311"/>
    </row>
    <row r="1007775" spans="63:63" x14ac:dyDescent="0.25">
      <c r="BK1007775" s="2315"/>
    </row>
    <row r="1007776" spans="63:63" x14ac:dyDescent="0.25">
      <c r="BK1007776" s="2311"/>
    </row>
    <row r="1007800" spans="63:63" x14ac:dyDescent="0.25">
      <c r="BK1007800" s="2315"/>
    </row>
    <row r="1007801" spans="63:63" x14ac:dyDescent="0.25">
      <c r="BK1007801" s="2311"/>
    </row>
    <row r="1007825" spans="63:63" x14ac:dyDescent="0.25">
      <c r="BK1007825" s="2315"/>
    </row>
    <row r="1007826" spans="63:63" x14ac:dyDescent="0.25">
      <c r="BK1007826" s="2311"/>
    </row>
    <row r="1007850" spans="63:63" x14ac:dyDescent="0.25">
      <c r="BK1007850" s="2315"/>
    </row>
    <row r="1007851" spans="63:63" x14ac:dyDescent="0.25">
      <c r="BK1007851" s="2311"/>
    </row>
    <row r="1007875" spans="63:63" x14ac:dyDescent="0.25">
      <c r="BK1007875" s="2315"/>
    </row>
    <row r="1007876" spans="63:63" x14ac:dyDescent="0.25">
      <c r="BK1007876" s="2311"/>
    </row>
    <row r="1007900" spans="63:63" x14ac:dyDescent="0.25">
      <c r="BK1007900" s="2315"/>
    </row>
    <row r="1007901" spans="63:63" x14ac:dyDescent="0.25">
      <c r="BK1007901" s="2311"/>
    </row>
    <row r="1007925" spans="63:63" x14ac:dyDescent="0.25">
      <c r="BK1007925" s="2315"/>
    </row>
    <row r="1007926" spans="63:63" x14ac:dyDescent="0.25">
      <c r="BK1007926" s="2311"/>
    </row>
    <row r="1007950" spans="63:63" x14ac:dyDescent="0.25">
      <c r="BK1007950" s="2315"/>
    </row>
    <row r="1007951" spans="63:63" x14ac:dyDescent="0.25">
      <c r="BK1007951" s="2311"/>
    </row>
    <row r="1007975" spans="63:63" x14ac:dyDescent="0.25">
      <c r="BK1007975" s="2315"/>
    </row>
    <row r="1007976" spans="63:63" x14ac:dyDescent="0.25">
      <c r="BK1007976" s="2311"/>
    </row>
    <row r="1008000" spans="63:63" x14ac:dyDescent="0.25">
      <c r="BK1008000" s="2315"/>
    </row>
    <row r="1008001" spans="63:63" x14ac:dyDescent="0.25">
      <c r="BK1008001" s="2311"/>
    </row>
    <row r="1008025" spans="63:63" x14ac:dyDescent="0.25">
      <c r="BK1008025" s="2315"/>
    </row>
    <row r="1008026" spans="63:63" x14ac:dyDescent="0.25">
      <c r="BK1008026" s="2311"/>
    </row>
    <row r="1008050" spans="63:63" x14ac:dyDescent="0.25">
      <c r="BK1008050" s="2315"/>
    </row>
    <row r="1008051" spans="63:63" x14ac:dyDescent="0.25">
      <c r="BK1008051" s="2311"/>
    </row>
    <row r="1008075" spans="63:63" x14ac:dyDescent="0.25">
      <c r="BK1008075" s="2315"/>
    </row>
    <row r="1008076" spans="63:63" x14ac:dyDescent="0.25">
      <c r="BK1008076" s="2311"/>
    </row>
    <row r="1008100" spans="63:63" x14ac:dyDescent="0.25">
      <c r="BK1008100" s="2315"/>
    </row>
    <row r="1008101" spans="63:63" x14ac:dyDescent="0.25">
      <c r="BK1008101" s="2311"/>
    </row>
    <row r="1008125" spans="63:63" x14ac:dyDescent="0.25">
      <c r="BK1008125" s="2315"/>
    </row>
    <row r="1008126" spans="63:63" x14ac:dyDescent="0.25">
      <c r="BK1008126" s="2311"/>
    </row>
    <row r="1008150" spans="63:63" x14ac:dyDescent="0.25">
      <c r="BK1008150" s="2315"/>
    </row>
    <row r="1008151" spans="63:63" x14ac:dyDescent="0.25">
      <c r="BK1008151" s="2311"/>
    </row>
    <row r="1008175" spans="63:63" x14ac:dyDescent="0.25">
      <c r="BK1008175" s="2315"/>
    </row>
    <row r="1008176" spans="63:63" x14ac:dyDescent="0.25">
      <c r="BK1008176" s="2311"/>
    </row>
    <row r="1008200" spans="63:63" x14ac:dyDescent="0.25">
      <c r="BK1008200" s="2315"/>
    </row>
    <row r="1008201" spans="63:63" x14ac:dyDescent="0.25">
      <c r="BK1008201" s="2311"/>
    </row>
    <row r="1008225" spans="63:63" x14ac:dyDescent="0.25">
      <c r="BK1008225" s="2315"/>
    </row>
    <row r="1008226" spans="63:63" x14ac:dyDescent="0.25">
      <c r="BK1008226" s="2311"/>
    </row>
    <row r="1008250" spans="63:63" x14ac:dyDescent="0.25">
      <c r="BK1008250" s="2315"/>
    </row>
    <row r="1008251" spans="63:63" x14ac:dyDescent="0.25">
      <c r="BK1008251" s="2311"/>
    </row>
    <row r="1008275" spans="63:63" x14ac:dyDescent="0.25">
      <c r="BK1008275" s="2315"/>
    </row>
    <row r="1008276" spans="63:63" x14ac:dyDescent="0.25">
      <c r="BK1008276" s="2311"/>
    </row>
    <row r="1008300" spans="63:63" x14ac:dyDescent="0.25">
      <c r="BK1008300" s="2315"/>
    </row>
    <row r="1008301" spans="63:63" x14ac:dyDescent="0.25">
      <c r="BK1008301" s="2311"/>
    </row>
    <row r="1008325" spans="63:63" x14ac:dyDescent="0.25">
      <c r="BK1008325" s="2315"/>
    </row>
    <row r="1008326" spans="63:63" x14ac:dyDescent="0.25">
      <c r="BK1008326" s="2311"/>
    </row>
    <row r="1008350" spans="63:63" x14ac:dyDescent="0.25">
      <c r="BK1008350" s="2315"/>
    </row>
    <row r="1008351" spans="63:63" x14ac:dyDescent="0.25">
      <c r="BK1008351" s="2311"/>
    </row>
    <row r="1008375" spans="63:63" x14ac:dyDescent="0.25">
      <c r="BK1008375" s="2315"/>
    </row>
    <row r="1008376" spans="63:63" x14ac:dyDescent="0.25">
      <c r="BK1008376" s="2311"/>
    </row>
    <row r="1008400" spans="63:63" x14ac:dyDescent="0.25">
      <c r="BK1008400" s="2315"/>
    </row>
    <row r="1008401" spans="63:63" x14ac:dyDescent="0.25">
      <c r="BK1008401" s="2311"/>
    </row>
    <row r="1008425" spans="63:63" x14ac:dyDescent="0.25">
      <c r="BK1008425" s="2315"/>
    </row>
    <row r="1008426" spans="63:63" x14ac:dyDescent="0.25">
      <c r="BK1008426" s="2311"/>
    </row>
    <row r="1008450" spans="63:63" x14ac:dyDescent="0.25">
      <c r="BK1008450" s="2315"/>
    </row>
    <row r="1008451" spans="63:63" x14ac:dyDescent="0.25">
      <c r="BK1008451" s="2311"/>
    </row>
    <row r="1008475" spans="63:63" x14ac:dyDescent="0.25">
      <c r="BK1008475" s="2315"/>
    </row>
    <row r="1008476" spans="63:63" x14ac:dyDescent="0.25">
      <c r="BK1008476" s="2311"/>
    </row>
    <row r="1008500" spans="63:63" x14ac:dyDescent="0.25">
      <c r="BK1008500" s="2315"/>
    </row>
    <row r="1008501" spans="63:63" x14ac:dyDescent="0.25">
      <c r="BK1008501" s="2311"/>
    </row>
    <row r="1008525" spans="63:63" x14ac:dyDescent="0.25">
      <c r="BK1008525" s="2315"/>
    </row>
    <row r="1008526" spans="63:63" x14ac:dyDescent="0.25">
      <c r="BK1008526" s="2311"/>
    </row>
    <row r="1008550" spans="63:63" x14ac:dyDescent="0.25">
      <c r="BK1008550" s="2315"/>
    </row>
    <row r="1008551" spans="63:63" x14ac:dyDescent="0.25">
      <c r="BK1008551" s="2311"/>
    </row>
    <row r="1008575" spans="63:63" x14ac:dyDescent="0.25">
      <c r="BK1008575" s="2315"/>
    </row>
    <row r="1008576" spans="63:63" x14ac:dyDescent="0.25">
      <c r="BK1008576" s="2311"/>
    </row>
    <row r="1008600" spans="63:63" x14ac:dyDescent="0.25">
      <c r="BK1008600" s="2315"/>
    </row>
    <row r="1008601" spans="63:63" x14ac:dyDescent="0.25">
      <c r="BK1008601" s="2311"/>
    </row>
    <row r="1008625" spans="63:63" x14ac:dyDescent="0.25">
      <c r="BK1008625" s="2315"/>
    </row>
    <row r="1008626" spans="63:63" x14ac:dyDescent="0.25">
      <c r="BK1008626" s="2311"/>
    </row>
    <row r="1008650" spans="63:63" x14ac:dyDescent="0.25">
      <c r="BK1008650" s="2315"/>
    </row>
    <row r="1008651" spans="63:63" x14ac:dyDescent="0.25">
      <c r="BK1008651" s="2311"/>
    </row>
    <row r="1008675" spans="63:63" x14ac:dyDescent="0.25">
      <c r="BK1008675" s="2315"/>
    </row>
    <row r="1008676" spans="63:63" x14ac:dyDescent="0.25">
      <c r="BK1008676" s="2311"/>
    </row>
    <row r="1008700" spans="63:63" x14ac:dyDescent="0.25">
      <c r="BK1008700" s="2315"/>
    </row>
    <row r="1008701" spans="63:63" x14ac:dyDescent="0.25">
      <c r="BK1008701" s="2311"/>
    </row>
    <row r="1008725" spans="63:63" x14ac:dyDescent="0.25">
      <c r="BK1008725" s="2315"/>
    </row>
    <row r="1008726" spans="63:63" x14ac:dyDescent="0.25">
      <c r="BK1008726" s="2311"/>
    </row>
    <row r="1008750" spans="63:63" x14ac:dyDescent="0.25">
      <c r="BK1008750" s="2315"/>
    </row>
    <row r="1008751" spans="63:63" x14ac:dyDescent="0.25">
      <c r="BK1008751" s="2311"/>
    </row>
    <row r="1008775" spans="63:63" x14ac:dyDescent="0.25">
      <c r="BK1008775" s="2315"/>
    </row>
    <row r="1008776" spans="63:63" x14ac:dyDescent="0.25">
      <c r="BK1008776" s="2311"/>
    </row>
    <row r="1008800" spans="63:63" x14ac:dyDescent="0.25">
      <c r="BK1008800" s="2315"/>
    </row>
    <row r="1008801" spans="63:63" x14ac:dyDescent="0.25">
      <c r="BK1008801" s="2311"/>
    </row>
    <row r="1008825" spans="63:63" x14ac:dyDescent="0.25">
      <c r="BK1008825" s="2315"/>
    </row>
    <row r="1008826" spans="63:63" x14ac:dyDescent="0.25">
      <c r="BK1008826" s="2311"/>
    </row>
    <row r="1008850" spans="63:63" x14ac:dyDescent="0.25">
      <c r="BK1008850" s="2315"/>
    </row>
    <row r="1008851" spans="63:63" x14ac:dyDescent="0.25">
      <c r="BK1008851" s="2311"/>
    </row>
    <row r="1008875" spans="63:63" x14ac:dyDescent="0.25">
      <c r="BK1008875" s="2315"/>
    </row>
    <row r="1008876" spans="63:63" x14ac:dyDescent="0.25">
      <c r="BK1008876" s="2311"/>
    </row>
    <row r="1008900" spans="63:63" x14ac:dyDescent="0.25">
      <c r="BK1008900" s="2315"/>
    </row>
    <row r="1008901" spans="63:63" x14ac:dyDescent="0.25">
      <c r="BK1008901" s="2311"/>
    </row>
    <row r="1008925" spans="63:63" x14ac:dyDescent="0.25">
      <c r="BK1008925" s="2315"/>
    </row>
    <row r="1008926" spans="63:63" x14ac:dyDescent="0.25">
      <c r="BK1008926" s="2311"/>
    </row>
    <row r="1008950" spans="63:63" x14ac:dyDescent="0.25">
      <c r="BK1008950" s="2315"/>
    </row>
    <row r="1008951" spans="63:63" x14ac:dyDescent="0.25">
      <c r="BK1008951" s="2311"/>
    </row>
    <row r="1008975" spans="63:63" x14ac:dyDescent="0.25">
      <c r="BK1008975" s="2315"/>
    </row>
    <row r="1008976" spans="63:63" x14ac:dyDescent="0.25">
      <c r="BK1008976" s="2311"/>
    </row>
    <row r="1009000" spans="63:63" x14ac:dyDescent="0.25">
      <c r="BK1009000" s="2315"/>
    </row>
    <row r="1009001" spans="63:63" x14ac:dyDescent="0.25">
      <c r="BK1009001" s="2311"/>
    </row>
    <row r="1009025" spans="63:63" x14ac:dyDescent="0.25">
      <c r="BK1009025" s="2315"/>
    </row>
    <row r="1009026" spans="63:63" x14ac:dyDescent="0.25">
      <c r="BK1009026" s="2311"/>
    </row>
    <row r="1009050" spans="63:63" x14ac:dyDescent="0.25">
      <c r="BK1009050" s="2315"/>
    </row>
    <row r="1009051" spans="63:63" x14ac:dyDescent="0.25">
      <c r="BK1009051" s="2311"/>
    </row>
    <row r="1009075" spans="63:63" x14ac:dyDescent="0.25">
      <c r="BK1009075" s="2315"/>
    </row>
    <row r="1009076" spans="63:63" x14ac:dyDescent="0.25">
      <c r="BK1009076" s="2311"/>
    </row>
    <row r="1009100" spans="63:63" x14ac:dyDescent="0.25">
      <c r="BK1009100" s="2315"/>
    </row>
    <row r="1009101" spans="63:63" x14ac:dyDescent="0.25">
      <c r="BK1009101" s="2311"/>
    </row>
    <row r="1009125" spans="63:63" x14ac:dyDescent="0.25">
      <c r="BK1009125" s="2315"/>
    </row>
    <row r="1009126" spans="63:63" x14ac:dyDescent="0.25">
      <c r="BK1009126" s="2311"/>
    </row>
    <row r="1009150" spans="63:63" x14ac:dyDescent="0.25">
      <c r="BK1009150" s="2315"/>
    </row>
    <row r="1009151" spans="63:63" x14ac:dyDescent="0.25">
      <c r="BK1009151" s="2311"/>
    </row>
    <row r="1009175" spans="63:63" x14ac:dyDescent="0.25">
      <c r="BK1009175" s="2315"/>
    </row>
    <row r="1009176" spans="63:63" x14ac:dyDescent="0.25">
      <c r="BK1009176" s="2311"/>
    </row>
    <row r="1009200" spans="63:63" x14ac:dyDescent="0.25">
      <c r="BK1009200" s="2315"/>
    </row>
    <row r="1009201" spans="63:63" x14ac:dyDescent="0.25">
      <c r="BK1009201" s="2311"/>
    </row>
    <row r="1009225" spans="63:63" x14ac:dyDescent="0.25">
      <c r="BK1009225" s="2315"/>
    </row>
    <row r="1009226" spans="63:63" x14ac:dyDescent="0.25">
      <c r="BK1009226" s="2311"/>
    </row>
    <row r="1009250" spans="63:63" x14ac:dyDescent="0.25">
      <c r="BK1009250" s="2315"/>
    </row>
    <row r="1009251" spans="63:63" x14ac:dyDescent="0.25">
      <c r="BK1009251" s="2311"/>
    </row>
    <row r="1009275" spans="63:63" x14ac:dyDescent="0.25">
      <c r="BK1009275" s="2315"/>
    </row>
    <row r="1009276" spans="63:63" x14ac:dyDescent="0.25">
      <c r="BK1009276" s="2311"/>
    </row>
    <row r="1009300" spans="63:63" x14ac:dyDescent="0.25">
      <c r="BK1009300" s="2315"/>
    </row>
    <row r="1009301" spans="63:63" x14ac:dyDescent="0.25">
      <c r="BK1009301" s="2311"/>
    </row>
    <row r="1009325" spans="63:63" x14ac:dyDescent="0.25">
      <c r="BK1009325" s="2315"/>
    </row>
    <row r="1009326" spans="63:63" x14ac:dyDescent="0.25">
      <c r="BK1009326" s="2311"/>
    </row>
    <row r="1009350" spans="63:63" x14ac:dyDescent="0.25">
      <c r="BK1009350" s="2315"/>
    </row>
    <row r="1009351" spans="63:63" x14ac:dyDescent="0.25">
      <c r="BK1009351" s="2311"/>
    </row>
    <row r="1009375" spans="63:63" x14ac:dyDescent="0.25">
      <c r="BK1009375" s="2315"/>
    </row>
    <row r="1009376" spans="63:63" x14ac:dyDescent="0.25">
      <c r="BK1009376" s="2311"/>
    </row>
    <row r="1009400" spans="63:63" x14ac:dyDescent="0.25">
      <c r="BK1009400" s="2315"/>
    </row>
    <row r="1009401" spans="63:63" x14ac:dyDescent="0.25">
      <c r="BK1009401" s="2311"/>
    </row>
    <row r="1009425" spans="63:63" x14ac:dyDescent="0.25">
      <c r="BK1009425" s="2315"/>
    </row>
    <row r="1009426" spans="63:63" x14ac:dyDescent="0.25">
      <c r="BK1009426" s="2311"/>
    </row>
    <row r="1009450" spans="63:63" x14ac:dyDescent="0.25">
      <c r="BK1009450" s="2315"/>
    </row>
    <row r="1009451" spans="63:63" x14ac:dyDescent="0.25">
      <c r="BK1009451" s="2311"/>
    </row>
    <row r="1009475" spans="63:63" x14ac:dyDescent="0.25">
      <c r="BK1009475" s="2315"/>
    </row>
    <row r="1009476" spans="63:63" x14ac:dyDescent="0.25">
      <c r="BK1009476" s="2311"/>
    </row>
    <row r="1009500" spans="63:63" x14ac:dyDescent="0.25">
      <c r="BK1009500" s="2315"/>
    </row>
    <row r="1009501" spans="63:63" x14ac:dyDescent="0.25">
      <c r="BK1009501" s="2311"/>
    </row>
    <row r="1009525" spans="63:63" x14ac:dyDescent="0.25">
      <c r="BK1009525" s="2315"/>
    </row>
    <row r="1009526" spans="63:63" x14ac:dyDescent="0.25">
      <c r="BK1009526" s="2311"/>
    </row>
    <row r="1009550" spans="63:63" x14ac:dyDescent="0.25">
      <c r="BK1009550" s="2315"/>
    </row>
    <row r="1009551" spans="63:63" x14ac:dyDescent="0.25">
      <c r="BK1009551" s="2311"/>
    </row>
    <row r="1009575" spans="63:63" x14ac:dyDescent="0.25">
      <c r="BK1009575" s="2315"/>
    </row>
    <row r="1009576" spans="63:63" x14ac:dyDescent="0.25">
      <c r="BK1009576" s="2311"/>
    </row>
    <row r="1009600" spans="63:63" x14ac:dyDescent="0.25">
      <c r="BK1009600" s="2315"/>
    </row>
    <row r="1009601" spans="63:63" x14ac:dyDescent="0.25">
      <c r="BK1009601" s="2311"/>
    </row>
    <row r="1009625" spans="63:63" x14ac:dyDescent="0.25">
      <c r="BK1009625" s="2315"/>
    </row>
    <row r="1009626" spans="63:63" x14ac:dyDescent="0.25">
      <c r="BK1009626" s="2311"/>
    </row>
    <row r="1009650" spans="63:63" x14ac:dyDescent="0.25">
      <c r="BK1009650" s="2315"/>
    </row>
    <row r="1009651" spans="63:63" x14ac:dyDescent="0.25">
      <c r="BK1009651" s="2311"/>
    </row>
    <row r="1009675" spans="63:63" x14ac:dyDescent="0.25">
      <c r="BK1009675" s="2315"/>
    </row>
    <row r="1009676" spans="63:63" x14ac:dyDescent="0.25">
      <c r="BK1009676" s="2311"/>
    </row>
    <row r="1009700" spans="63:63" x14ac:dyDescent="0.25">
      <c r="BK1009700" s="2315"/>
    </row>
    <row r="1009701" spans="63:63" x14ac:dyDescent="0.25">
      <c r="BK1009701" s="2311"/>
    </row>
    <row r="1009725" spans="63:63" x14ac:dyDescent="0.25">
      <c r="BK1009725" s="2315"/>
    </row>
    <row r="1009726" spans="63:63" x14ac:dyDescent="0.25">
      <c r="BK1009726" s="2311"/>
    </row>
    <row r="1009750" spans="63:63" x14ac:dyDescent="0.25">
      <c r="BK1009750" s="2315"/>
    </row>
    <row r="1009751" spans="63:63" x14ac:dyDescent="0.25">
      <c r="BK1009751" s="2311"/>
    </row>
    <row r="1009775" spans="63:63" x14ac:dyDescent="0.25">
      <c r="BK1009775" s="2315"/>
    </row>
    <row r="1009776" spans="63:63" x14ac:dyDescent="0.25">
      <c r="BK1009776" s="2311"/>
    </row>
    <row r="1009800" spans="63:63" x14ac:dyDescent="0.25">
      <c r="BK1009800" s="2315"/>
    </row>
    <row r="1009801" spans="63:63" x14ac:dyDescent="0.25">
      <c r="BK1009801" s="2311"/>
    </row>
    <row r="1009825" spans="63:63" x14ac:dyDescent="0.25">
      <c r="BK1009825" s="2315"/>
    </row>
    <row r="1009826" spans="63:63" x14ac:dyDescent="0.25">
      <c r="BK1009826" s="2311"/>
    </row>
    <row r="1009850" spans="63:63" x14ac:dyDescent="0.25">
      <c r="BK1009850" s="2315"/>
    </row>
    <row r="1009851" spans="63:63" x14ac:dyDescent="0.25">
      <c r="BK1009851" s="2311"/>
    </row>
    <row r="1009875" spans="63:63" x14ac:dyDescent="0.25">
      <c r="BK1009875" s="2315"/>
    </row>
    <row r="1009876" spans="63:63" x14ac:dyDescent="0.25">
      <c r="BK1009876" s="2311"/>
    </row>
    <row r="1009900" spans="63:63" x14ac:dyDescent="0.25">
      <c r="BK1009900" s="2315"/>
    </row>
    <row r="1009901" spans="63:63" x14ac:dyDescent="0.25">
      <c r="BK1009901" s="2311"/>
    </row>
    <row r="1009925" spans="63:63" x14ac:dyDescent="0.25">
      <c r="BK1009925" s="2315"/>
    </row>
    <row r="1009926" spans="63:63" x14ac:dyDescent="0.25">
      <c r="BK1009926" s="2311"/>
    </row>
    <row r="1009950" spans="63:63" x14ac:dyDescent="0.25">
      <c r="BK1009950" s="2315"/>
    </row>
    <row r="1009951" spans="63:63" x14ac:dyDescent="0.25">
      <c r="BK1009951" s="2311"/>
    </row>
    <row r="1009975" spans="63:63" x14ac:dyDescent="0.25">
      <c r="BK1009975" s="2315"/>
    </row>
    <row r="1009976" spans="63:63" x14ac:dyDescent="0.25">
      <c r="BK1009976" s="2311"/>
    </row>
    <row r="1010000" spans="63:63" x14ac:dyDescent="0.25">
      <c r="BK1010000" s="2315"/>
    </row>
    <row r="1010001" spans="63:63" x14ac:dyDescent="0.25">
      <c r="BK1010001" s="2311"/>
    </row>
    <row r="1010025" spans="63:63" x14ac:dyDescent="0.25">
      <c r="BK1010025" s="2315"/>
    </row>
    <row r="1010026" spans="63:63" x14ac:dyDescent="0.25">
      <c r="BK1010026" s="2311"/>
    </row>
    <row r="1010050" spans="63:63" x14ac:dyDescent="0.25">
      <c r="BK1010050" s="2315"/>
    </row>
    <row r="1010051" spans="63:63" x14ac:dyDescent="0.25">
      <c r="BK1010051" s="2311"/>
    </row>
    <row r="1010075" spans="63:63" x14ac:dyDescent="0.25">
      <c r="BK1010075" s="2315"/>
    </row>
    <row r="1010076" spans="63:63" x14ac:dyDescent="0.25">
      <c r="BK1010076" s="2311"/>
    </row>
    <row r="1010100" spans="63:63" x14ac:dyDescent="0.25">
      <c r="BK1010100" s="2315"/>
    </row>
    <row r="1010101" spans="63:63" x14ac:dyDescent="0.25">
      <c r="BK1010101" s="2311"/>
    </row>
    <row r="1010125" spans="63:63" x14ac:dyDescent="0.25">
      <c r="BK1010125" s="2315"/>
    </row>
    <row r="1010126" spans="63:63" x14ac:dyDescent="0.25">
      <c r="BK1010126" s="2311"/>
    </row>
    <row r="1010150" spans="63:63" x14ac:dyDescent="0.25">
      <c r="BK1010150" s="2315"/>
    </row>
    <row r="1010151" spans="63:63" x14ac:dyDescent="0.25">
      <c r="BK1010151" s="2311"/>
    </row>
    <row r="1010175" spans="63:63" x14ac:dyDescent="0.25">
      <c r="BK1010175" s="2315"/>
    </row>
    <row r="1010176" spans="63:63" x14ac:dyDescent="0.25">
      <c r="BK1010176" s="2311"/>
    </row>
    <row r="1010200" spans="63:63" x14ac:dyDescent="0.25">
      <c r="BK1010200" s="2315"/>
    </row>
    <row r="1010201" spans="63:63" x14ac:dyDescent="0.25">
      <c r="BK1010201" s="2311"/>
    </row>
    <row r="1010225" spans="63:63" x14ac:dyDescent="0.25">
      <c r="BK1010225" s="2315"/>
    </row>
    <row r="1010226" spans="63:63" x14ac:dyDescent="0.25">
      <c r="BK1010226" s="2311"/>
    </row>
    <row r="1010250" spans="63:63" x14ac:dyDescent="0.25">
      <c r="BK1010250" s="2315"/>
    </row>
    <row r="1010251" spans="63:63" x14ac:dyDescent="0.25">
      <c r="BK1010251" s="2311"/>
    </row>
    <row r="1010275" spans="63:63" x14ac:dyDescent="0.25">
      <c r="BK1010275" s="2315"/>
    </row>
    <row r="1010276" spans="63:63" x14ac:dyDescent="0.25">
      <c r="BK1010276" s="2311"/>
    </row>
    <row r="1010300" spans="63:63" x14ac:dyDescent="0.25">
      <c r="BK1010300" s="2315"/>
    </row>
    <row r="1010301" spans="63:63" x14ac:dyDescent="0.25">
      <c r="BK1010301" s="2311"/>
    </row>
    <row r="1010325" spans="63:63" x14ac:dyDescent="0.25">
      <c r="BK1010325" s="2315"/>
    </row>
    <row r="1010326" spans="63:63" x14ac:dyDescent="0.25">
      <c r="BK1010326" s="2311"/>
    </row>
    <row r="1010350" spans="63:63" x14ac:dyDescent="0.25">
      <c r="BK1010350" s="2315"/>
    </row>
    <row r="1010351" spans="63:63" x14ac:dyDescent="0.25">
      <c r="BK1010351" s="2311"/>
    </row>
    <row r="1010375" spans="63:63" x14ac:dyDescent="0.25">
      <c r="BK1010375" s="2315"/>
    </row>
    <row r="1010376" spans="63:63" x14ac:dyDescent="0.25">
      <c r="BK1010376" s="2311"/>
    </row>
    <row r="1010400" spans="63:63" x14ac:dyDescent="0.25">
      <c r="BK1010400" s="2315"/>
    </row>
    <row r="1010401" spans="63:63" x14ac:dyDescent="0.25">
      <c r="BK1010401" s="2311"/>
    </row>
    <row r="1010425" spans="63:63" x14ac:dyDescent="0.25">
      <c r="BK1010425" s="2315"/>
    </row>
    <row r="1010426" spans="63:63" x14ac:dyDescent="0.25">
      <c r="BK1010426" s="2311"/>
    </row>
    <row r="1010450" spans="63:63" x14ac:dyDescent="0.25">
      <c r="BK1010450" s="2315"/>
    </row>
    <row r="1010451" spans="63:63" x14ac:dyDescent="0.25">
      <c r="BK1010451" s="2311"/>
    </row>
    <row r="1010475" spans="63:63" x14ac:dyDescent="0.25">
      <c r="BK1010475" s="2315"/>
    </row>
    <row r="1010476" spans="63:63" x14ac:dyDescent="0.25">
      <c r="BK1010476" s="2311"/>
    </row>
    <row r="1010500" spans="63:63" x14ac:dyDescent="0.25">
      <c r="BK1010500" s="2315"/>
    </row>
    <row r="1010501" spans="63:63" x14ac:dyDescent="0.25">
      <c r="BK1010501" s="2311"/>
    </row>
    <row r="1010525" spans="63:63" x14ac:dyDescent="0.25">
      <c r="BK1010525" s="2315"/>
    </row>
    <row r="1010526" spans="63:63" x14ac:dyDescent="0.25">
      <c r="BK1010526" s="2311"/>
    </row>
    <row r="1010550" spans="63:63" x14ac:dyDescent="0.25">
      <c r="BK1010550" s="2315"/>
    </row>
    <row r="1010551" spans="63:63" x14ac:dyDescent="0.25">
      <c r="BK1010551" s="2311"/>
    </row>
    <row r="1010575" spans="63:63" x14ac:dyDescent="0.25">
      <c r="BK1010575" s="2315"/>
    </row>
    <row r="1010576" spans="63:63" x14ac:dyDescent="0.25">
      <c r="BK1010576" s="2311"/>
    </row>
    <row r="1010600" spans="63:63" x14ac:dyDescent="0.25">
      <c r="BK1010600" s="2315"/>
    </row>
    <row r="1010601" spans="63:63" x14ac:dyDescent="0.25">
      <c r="BK1010601" s="2311"/>
    </row>
    <row r="1010625" spans="63:63" x14ac:dyDescent="0.25">
      <c r="BK1010625" s="2315"/>
    </row>
    <row r="1010626" spans="63:63" x14ac:dyDescent="0.25">
      <c r="BK1010626" s="2311"/>
    </row>
    <row r="1010650" spans="63:63" x14ac:dyDescent="0.25">
      <c r="BK1010650" s="2315"/>
    </row>
    <row r="1010651" spans="63:63" x14ac:dyDescent="0.25">
      <c r="BK1010651" s="2311"/>
    </row>
    <row r="1010675" spans="63:63" x14ac:dyDescent="0.25">
      <c r="BK1010675" s="2315"/>
    </row>
    <row r="1010676" spans="63:63" x14ac:dyDescent="0.25">
      <c r="BK1010676" s="2311"/>
    </row>
    <row r="1010700" spans="63:63" x14ac:dyDescent="0.25">
      <c r="BK1010700" s="2315"/>
    </row>
    <row r="1010701" spans="63:63" x14ac:dyDescent="0.25">
      <c r="BK1010701" s="2311"/>
    </row>
    <row r="1010725" spans="63:63" x14ac:dyDescent="0.25">
      <c r="BK1010725" s="2315"/>
    </row>
    <row r="1010726" spans="63:63" x14ac:dyDescent="0.25">
      <c r="BK1010726" s="2311"/>
    </row>
    <row r="1010750" spans="63:63" x14ac:dyDescent="0.25">
      <c r="BK1010750" s="2315"/>
    </row>
    <row r="1010751" spans="63:63" x14ac:dyDescent="0.25">
      <c r="BK1010751" s="2311"/>
    </row>
    <row r="1010775" spans="63:63" x14ac:dyDescent="0.25">
      <c r="BK1010775" s="2315"/>
    </row>
    <row r="1010776" spans="63:63" x14ac:dyDescent="0.25">
      <c r="BK1010776" s="2311"/>
    </row>
    <row r="1010800" spans="63:63" x14ac:dyDescent="0.25">
      <c r="BK1010800" s="2315"/>
    </row>
    <row r="1010801" spans="63:63" x14ac:dyDescent="0.25">
      <c r="BK1010801" s="2311"/>
    </row>
    <row r="1010825" spans="63:63" x14ac:dyDescent="0.25">
      <c r="BK1010825" s="2315"/>
    </row>
    <row r="1010826" spans="63:63" x14ac:dyDescent="0.25">
      <c r="BK1010826" s="2311"/>
    </row>
    <row r="1010850" spans="63:63" x14ac:dyDescent="0.25">
      <c r="BK1010850" s="2315"/>
    </row>
    <row r="1010851" spans="63:63" x14ac:dyDescent="0.25">
      <c r="BK1010851" s="2311"/>
    </row>
    <row r="1010875" spans="63:63" x14ac:dyDescent="0.25">
      <c r="BK1010875" s="2315"/>
    </row>
    <row r="1010876" spans="63:63" x14ac:dyDescent="0.25">
      <c r="BK1010876" s="2311"/>
    </row>
    <row r="1010900" spans="63:63" x14ac:dyDescent="0.25">
      <c r="BK1010900" s="2315"/>
    </row>
    <row r="1010901" spans="63:63" x14ac:dyDescent="0.25">
      <c r="BK1010901" s="2311"/>
    </row>
    <row r="1010925" spans="63:63" x14ac:dyDescent="0.25">
      <c r="BK1010925" s="2315"/>
    </row>
    <row r="1010926" spans="63:63" x14ac:dyDescent="0.25">
      <c r="BK1010926" s="2311"/>
    </row>
    <row r="1010950" spans="63:63" x14ac:dyDescent="0.25">
      <c r="BK1010950" s="2315"/>
    </row>
    <row r="1010951" spans="63:63" x14ac:dyDescent="0.25">
      <c r="BK1010951" s="2311"/>
    </row>
    <row r="1010975" spans="63:63" x14ac:dyDescent="0.25">
      <c r="BK1010975" s="2315"/>
    </row>
    <row r="1010976" spans="63:63" x14ac:dyDescent="0.25">
      <c r="BK1010976" s="2311"/>
    </row>
    <row r="1011000" spans="63:63" x14ac:dyDescent="0.25">
      <c r="BK1011000" s="2315"/>
    </row>
    <row r="1011001" spans="63:63" x14ac:dyDescent="0.25">
      <c r="BK1011001" s="2311"/>
    </row>
    <row r="1011025" spans="63:63" x14ac:dyDescent="0.25">
      <c r="BK1011025" s="2315"/>
    </row>
    <row r="1011026" spans="63:63" x14ac:dyDescent="0.25">
      <c r="BK1011026" s="2311"/>
    </row>
    <row r="1011050" spans="63:63" x14ac:dyDescent="0.25">
      <c r="BK1011050" s="2315"/>
    </row>
    <row r="1011051" spans="63:63" x14ac:dyDescent="0.25">
      <c r="BK1011051" s="2311"/>
    </row>
    <row r="1011075" spans="63:63" x14ac:dyDescent="0.25">
      <c r="BK1011075" s="2315"/>
    </row>
    <row r="1011076" spans="63:63" x14ac:dyDescent="0.25">
      <c r="BK1011076" s="2311"/>
    </row>
    <row r="1011100" spans="63:63" x14ac:dyDescent="0.25">
      <c r="BK1011100" s="2315"/>
    </row>
    <row r="1011101" spans="63:63" x14ac:dyDescent="0.25">
      <c r="BK1011101" s="2311"/>
    </row>
    <row r="1011125" spans="63:63" x14ac:dyDescent="0.25">
      <c r="BK1011125" s="2315"/>
    </row>
    <row r="1011126" spans="63:63" x14ac:dyDescent="0.25">
      <c r="BK1011126" s="2311"/>
    </row>
    <row r="1011150" spans="63:63" x14ac:dyDescent="0.25">
      <c r="BK1011150" s="2315"/>
    </row>
    <row r="1011151" spans="63:63" x14ac:dyDescent="0.25">
      <c r="BK1011151" s="2311"/>
    </row>
    <row r="1011175" spans="63:63" x14ac:dyDescent="0.25">
      <c r="BK1011175" s="2315"/>
    </row>
    <row r="1011176" spans="63:63" x14ac:dyDescent="0.25">
      <c r="BK1011176" s="2311"/>
    </row>
    <row r="1011200" spans="63:63" x14ac:dyDescent="0.25">
      <c r="BK1011200" s="2315"/>
    </row>
    <row r="1011201" spans="63:63" x14ac:dyDescent="0.25">
      <c r="BK1011201" s="2311"/>
    </row>
    <row r="1011225" spans="63:63" x14ac:dyDescent="0.25">
      <c r="BK1011225" s="2315"/>
    </row>
    <row r="1011226" spans="63:63" x14ac:dyDescent="0.25">
      <c r="BK1011226" s="2311"/>
    </row>
    <row r="1011250" spans="63:63" x14ac:dyDescent="0.25">
      <c r="BK1011250" s="2315"/>
    </row>
    <row r="1011251" spans="63:63" x14ac:dyDescent="0.25">
      <c r="BK1011251" s="2311"/>
    </row>
    <row r="1011275" spans="63:63" x14ac:dyDescent="0.25">
      <c r="BK1011275" s="2315"/>
    </row>
    <row r="1011276" spans="63:63" x14ac:dyDescent="0.25">
      <c r="BK1011276" s="2311"/>
    </row>
    <row r="1011300" spans="63:63" x14ac:dyDescent="0.25">
      <c r="BK1011300" s="2315"/>
    </row>
    <row r="1011301" spans="63:63" x14ac:dyDescent="0.25">
      <c r="BK1011301" s="2311"/>
    </row>
    <row r="1011325" spans="63:63" x14ac:dyDescent="0.25">
      <c r="BK1011325" s="2315"/>
    </row>
    <row r="1011326" spans="63:63" x14ac:dyDescent="0.25">
      <c r="BK1011326" s="2311"/>
    </row>
    <row r="1011350" spans="63:63" x14ac:dyDescent="0.25">
      <c r="BK1011350" s="2315"/>
    </row>
    <row r="1011351" spans="63:63" x14ac:dyDescent="0.25">
      <c r="BK1011351" s="2311"/>
    </row>
    <row r="1011375" spans="63:63" x14ac:dyDescent="0.25">
      <c r="BK1011375" s="2315"/>
    </row>
    <row r="1011376" spans="63:63" x14ac:dyDescent="0.25">
      <c r="BK1011376" s="2311"/>
    </row>
    <row r="1011400" spans="63:63" x14ac:dyDescent="0.25">
      <c r="BK1011400" s="2315"/>
    </row>
    <row r="1011401" spans="63:63" x14ac:dyDescent="0.25">
      <c r="BK1011401" s="2311"/>
    </row>
    <row r="1011425" spans="63:63" x14ac:dyDescent="0.25">
      <c r="BK1011425" s="2315"/>
    </row>
    <row r="1011426" spans="63:63" x14ac:dyDescent="0.25">
      <c r="BK1011426" s="2311"/>
    </row>
    <row r="1011450" spans="63:63" x14ac:dyDescent="0.25">
      <c r="BK1011450" s="2315"/>
    </row>
    <row r="1011451" spans="63:63" x14ac:dyDescent="0.25">
      <c r="BK1011451" s="2311"/>
    </row>
    <row r="1011475" spans="63:63" x14ac:dyDescent="0.25">
      <c r="BK1011475" s="2315"/>
    </row>
    <row r="1011476" spans="63:63" x14ac:dyDescent="0.25">
      <c r="BK1011476" s="2311"/>
    </row>
    <row r="1011500" spans="63:63" x14ac:dyDescent="0.25">
      <c r="BK1011500" s="2315"/>
    </row>
    <row r="1011501" spans="63:63" x14ac:dyDescent="0.25">
      <c r="BK1011501" s="2311"/>
    </row>
    <row r="1011525" spans="63:63" x14ac:dyDescent="0.25">
      <c r="BK1011525" s="2315"/>
    </row>
    <row r="1011526" spans="63:63" x14ac:dyDescent="0.25">
      <c r="BK1011526" s="2311"/>
    </row>
    <row r="1011550" spans="63:63" x14ac:dyDescent="0.25">
      <c r="BK1011550" s="2315"/>
    </row>
    <row r="1011551" spans="63:63" x14ac:dyDescent="0.25">
      <c r="BK1011551" s="2311"/>
    </row>
    <row r="1011575" spans="63:63" x14ac:dyDescent="0.25">
      <c r="BK1011575" s="2315"/>
    </row>
    <row r="1011576" spans="63:63" x14ac:dyDescent="0.25">
      <c r="BK1011576" s="2311"/>
    </row>
    <row r="1011600" spans="63:63" x14ac:dyDescent="0.25">
      <c r="BK1011600" s="2315"/>
    </row>
    <row r="1011601" spans="63:63" x14ac:dyDescent="0.25">
      <c r="BK1011601" s="2311"/>
    </row>
    <row r="1011625" spans="63:63" x14ac:dyDescent="0.25">
      <c r="BK1011625" s="2315"/>
    </row>
    <row r="1011626" spans="63:63" x14ac:dyDescent="0.25">
      <c r="BK1011626" s="2311"/>
    </row>
    <row r="1011650" spans="63:63" x14ac:dyDescent="0.25">
      <c r="BK1011650" s="2315"/>
    </row>
    <row r="1011651" spans="63:63" x14ac:dyDescent="0.25">
      <c r="BK1011651" s="2311"/>
    </row>
    <row r="1011675" spans="63:63" x14ac:dyDescent="0.25">
      <c r="BK1011675" s="2315"/>
    </row>
    <row r="1011676" spans="63:63" x14ac:dyDescent="0.25">
      <c r="BK1011676" s="2311"/>
    </row>
    <row r="1011700" spans="63:63" x14ac:dyDescent="0.25">
      <c r="BK1011700" s="2315"/>
    </row>
    <row r="1011701" spans="63:63" x14ac:dyDescent="0.25">
      <c r="BK1011701" s="2311"/>
    </row>
    <row r="1011725" spans="63:63" x14ac:dyDescent="0.25">
      <c r="BK1011725" s="2315"/>
    </row>
    <row r="1011726" spans="63:63" x14ac:dyDescent="0.25">
      <c r="BK1011726" s="2311"/>
    </row>
    <row r="1011750" spans="63:63" x14ac:dyDescent="0.25">
      <c r="BK1011750" s="2315"/>
    </row>
    <row r="1011751" spans="63:63" x14ac:dyDescent="0.25">
      <c r="BK1011751" s="2311"/>
    </row>
    <row r="1011775" spans="63:63" x14ac:dyDescent="0.25">
      <c r="BK1011775" s="2315"/>
    </row>
    <row r="1011776" spans="63:63" x14ac:dyDescent="0.25">
      <c r="BK1011776" s="2311"/>
    </row>
    <row r="1011800" spans="63:63" x14ac:dyDescent="0.25">
      <c r="BK1011800" s="2315"/>
    </row>
    <row r="1011801" spans="63:63" x14ac:dyDescent="0.25">
      <c r="BK1011801" s="2311"/>
    </row>
    <row r="1011825" spans="63:63" x14ac:dyDescent="0.25">
      <c r="BK1011825" s="2315"/>
    </row>
    <row r="1011826" spans="63:63" x14ac:dyDescent="0.25">
      <c r="BK1011826" s="2311"/>
    </row>
    <row r="1011850" spans="63:63" x14ac:dyDescent="0.25">
      <c r="BK1011850" s="2315"/>
    </row>
    <row r="1011851" spans="63:63" x14ac:dyDescent="0.25">
      <c r="BK1011851" s="2311"/>
    </row>
    <row r="1011875" spans="63:63" x14ac:dyDescent="0.25">
      <c r="BK1011875" s="2315"/>
    </row>
    <row r="1011876" spans="63:63" x14ac:dyDescent="0.25">
      <c r="BK1011876" s="2311"/>
    </row>
    <row r="1011900" spans="63:63" x14ac:dyDescent="0.25">
      <c r="BK1011900" s="2315"/>
    </row>
    <row r="1011901" spans="63:63" x14ac:dyDescent="0.25">
      <c r="BK1011901" s="2311"/>
    </row>
    <row r="1011925" spans="63:63" x14ac:dyDescent="0.25">
      <c r="BK1011925" s="2315"/>
    </row>
    <row r="1011926" spans="63:63" x14ac:dyDescent="0.25">
      <c r="BK1011926" s="2311"/>
    </row>
    <row r="1011950" spans="63:63" x14ac:dyDescent="0.25">
      <c r="BK1011950" s="2315"/>
    </row>
    <row r="1011951" spans="63:63" x14ac:dyDescent="0.25">
      <c r="BK1011951" s="2311"/>
    </row>
    <row r="1011975" spans="63:63" x14ac:dyDescent="0.25">
      <c r="BK1011975" s="2315"/>
    </row>
    <row r="1011976" spans="63:63" x14ac:dyDescent="0.25">
      <c r="BK1011976" s="2311"/>
    </row>
    <row r="1012000" spans="63:63" x14ac:dyDescent="0.25">
      <c r="BK1012000" s="2315"/>
    </row>
    <row r="1012001" spans="63:63" x14ac:dyDescent="0.25">
      <c r="BK1012001" s="2311"/>
    </row>
    <row r="1012025" spans="63:63" x14ac:dyDescent="0.25">
      <c r="BK1012025" s="2315"/>
    </row>
    <row r="1012026" spans="63:63" x14ac:dyDescent="0.25">
      <c r="BK1012026" s="2311"/>
    </row>
    <row r="1012050" spans="63:63" x14ac:dyDescent="0.25">
      <c r="BK1012050" s="2315"/>
    </row>
    <row r="1012051" spans="63:63" x14ac:dyDescent="0.25">
      <c r="BK1012051" s="2311"/>
    </row>
    <row r="1012075" spans="63:63" x14ac:dyDescent="0.25">
      <c r="BK1012075" s="2315"/>
    </row>
    <row r="1012076" spans="63:63" x14ac:dyDescent="0.25">
      <c r="BK1012076" s="2311"/>
    </row>
    <row r="1012100" spans="63:63" x14ac:dyDescent="0.25">
      <c r="BK1012100" s="2315"/>
    </row>
    <row r="1012101" spans="63:63" x14ac:dyDescent="0.25">
      <c r="BK1012101" s="2311"/>
    </row>
    <row r="1012125" spans="63:63" x14ac:dyDescent="0.25">
      <c r="BK1012125" s="2315"/>
    </row>
    <row r="1012126" spans="63:63" x14ac:dyDescent="0.25">
      <c r="BK1012126" s="2311"/>
    </row>
    <row r="1012150" spans="63:63" x14ac:dyDescent="0.25">
      <c r="BK1012150" s="2315"/>
    </row>
    <row r="1012151" spans="63:63" x14ac:dyDescent="0.25">
      <c r="BK1012151" s="2311"/>
    </row>
    <row r="1012175" spans="63:63" x14ac:dyDescent="0.25">
      <c r="BK1012175" s="2315"/>
    </row>
    <row r="1012176" spans="63:63" x14ac:dyDescent="0.25">
      <c r="BK1012176" s="2311"/>
    </row>
    <row r="1012200" spans="63:63" x14ac:dyDescent="0.25">
      <c r="BK1012200" s="2315"/>
    </row>
    <row r="1012201" spans="63:63" x14ac:dyDescent="0.25">
      <c r="BK1012201" s="2311"/>
    </row>
    <row r="1012225" spans="63:63" x14ac:dyDescent="0.25">
      <c r="BK1012225" s="2315"/>
    </row>
    <row r="1012226" spans="63:63" x14ac:dyDescent="0.25">
      <c r="BK1012226" s="2311"/>
    </row>
    <row r="1012250" spans="63:63" x14ac:dyDescent="0.25">
      <c r="BK1012250" s="2315"/>
    </row>
    <row r="1012251" spans="63:63" x14ac:dyDescent="0.25">
      <c r="BK1012251" s="2311"/>
    </row>
    <row r="1012275" spans="63:63" x14ac:dyDescent="0.25">
      <c r="BK1012275" s="2315"/>
    </row>
    <row r="1012276" spans="63:63" x14ac:dyDescent="0.25">
      <c r="BK1012276" s="2311"/>
    </row>
    <row r="1012300" spans="63:63" x14ac:dyDescent="0.25">
      <c r="BK1012300" s="2315"/>
    </row>
    <row r="1012301" spans="63:63" x14ac:dyDescent="0.25">
      <c r="BK1012301" s="2311"/>
    </row>
    <row r="1012325" spans="63:63" x14ac:dyDescent="0.25">
      <c r="BK1012325" s="2315"/>
    </row>
    <row r="1012326" spans="63:63" x14ac:dyDescent="0.25">
      <c r="BK1012326" s="2311"/>
    </row>
    <row r="1012350" spans="63:63" x14ac:dyDescent="0.25">
      <c r="BK1012350" s="2315"/>
    </row>
    <row r="1012351" spans="63:63" x14ac:dyDescent="0.25">
      <c r="BK1012351" s="2311"/>
    </row>
    <row r="1012375" spans="63:63" x14ac:dyDescent="0.25">
      <c r="BK1012375" s="2315"/>
    </row>
    <row r="1012376" spans="63:63" x14ac:dyDescent="0.25">
      <c r="BK1012376" s="2311"/>
    </row>
    <row r="1012400" spans="63:63" x14ac:dyDescent="0.25">
      <c r="BK1012400" s="2315"/>
    </row>
    <row r="1012401" spans="63:63" x14ac:dyDescent="0.25">
      <c r="BK1012401" s="2311"/>
    </row>
    <row r="1012425" spans="63:63" x14ac:dyDescent="0.25">
      <c r="BK1012425" s="2315"/>
    </row>
    <row r="1012426" spans="63:63" x14ac:dyDescent="0.25">
      <c r="BK1012426" s="2311"/>
    </row>
    <row r="1012450" spans="63:63" x14ac:dyDescent="0.25">
      <c r="BK1012450" s="2315"/>
    </row>
    <row r="1012451" spans="63:63" x14ac:dyDescent="0.25">
      <c r="BK1012451" s="2311"/>
    </row>
    <row r="1012475" spans="63:63" x14ac:dyDescent="0.25">
      <c r="BK1012475" s="2315"/>
    </row>
    <row r="1012476" spans="63:63" x14ac:dyDescent="0.25">
      <c r="BK1012476" s="2311"/>
    </row>
    <row r="1012500" spans="63:63" x14ac:dyDescent="0.25">
      <c r="BK1012500" s="2315"/>
    </row>
    <row r="1012501" spans="63:63" x14ac:dyDescent="0.25">
      <c r="BK1012501" s="2311"/>
    </row>
    <row r="1012525" spans="63:63" x14ac:dyDescent="0.25">
      <c r="BK1012525" s="2315"/>
    </row>
    <row r="1012526" spans="63:63" x14ac:dyDescent="0.25">
      <c r="BK1012526" s="2311"/>
    </row>
    <row r="1012550" spans="63:63" x14ac:dyDescent="0.25">
      <c r="BK1012550" s="2315"/>
    </row>
    <row r="1012551" spans="63:63" x14ac:dyDescent="0.25">
      <c r="BK1012551" s="2311"/>
    </row>
    <row r="1012575" spans="63:63" x14ac:dyDescent="0.25">
      <c r="BK1012575" s="2315"/>
    </row>
    <row r="1012576" spans="63:63" x14ac:dyDescent="0.25">
      <c r="BK1012576" s="2311"/>
    </row>
    <row r="1012600" spans="63:63" x14ac:dyDescent="0.25">
      <c r="BK1012600" s="2315"/>
    </row>
    <row r="1012601" spans="63:63" x14ac:dyDescent="0.25">
      <c r="BK1012601" s="2311"/>
    </row>
    <row r="1012625" spans="63:63" x14ac:dyDescent="0.25">
      <c r="BK1012625" s="2315"/>
    </row>
    <row r="1012626" spans="63:63" x14ac:dyDescent="0.25">
      <c r="BK1012626" s="2311"/>
    </row>
    <row r="1012650" spans="63:63" x14ac:dyDescent="0.25">
      <c r="BK1012650" s="2315"/>
    </row>
    <row r="1012651" spans="63:63" x14ac:dyDescent="0.25">
      <c r="BK1012651" s="2311"/>
    </row>
    <row r="1012675" spans="63:63" x14ac:dyDescent="0.25">
      <c r="BK1012675" s="2315"/>
    </row>
    <row r="1012676" spans="63:63" x14ac:dyDescent="0.25">
      <c r="BK1012676" s="2311"/>
    </row>
    <row r="1012700" spans="63:63" x14ac:dyDescent="0.25">
      <c r="BK1012700" s="2315"/>
    </row>
    <row r="1012701" spans="63:63" x14ac:dyDescent="0.25">
      <c r="BK1012701" s="2311"/>
    </row>
    <row r="1012725" spans="63:63" x14ac:dyDescent="0.25">
      <c r="BK1012725" s="2315"/>
    </row>
    <row r="1012726" spans="63:63" x14ac:dyDescent="0.25">
      <c r="BK1012726" s="2311"/>
    </row>
    <row r="1012750" spans="63:63" x14ac:dyDescent="0.25">
      <c r="BK1012750" s="2315"/>
    </row>
    <row r="1012751" spans="63:63" x14ac:dyDescent="0.25">
      <c r="BK1012751" s="2311"/>
    </row>
    <row r="1012775" spans="63:63" x14ac:dyDescent="0.25">
      <c r="BK1012775" s="2315"/>
    </row>
    <row r="1012776" spans="63:63" x14ac:dyDescent="0.25">
      <c r="BK1012776" s="2311"/>
    </row>
    <row r="1012800" spans="63:63" x14ac:dyDescent="0.25">
      <c r="BK1012800" s="2315"/>
    </row>
    <row r="1012801" spans="63:63" x14ac:dyDescent="0.25">
      <c r="BK1012801" s="2311"/>
    </row>
    <row r="1012825" spans="63:63" x14ac:dyDescent="0.25">
      <c r="BK1012825" s="2315"/>
    </row>
    <row r="1012826" spans="63:63" x14ac:dyDescent="0.25">
      <c r="BK1012826" s="2311"/>
    </row>
    <row r="1012850" spans="63:63" x14ac:dyDescent="0.25">
      <c r="BK1012850" s="2315"/>
    </row>
    <row r="1012851" spans="63:63" x14ac:dyDescent="0.25">
      <c r="BK1012851" s="2311"/>
    </row>
    <row r="1012875" spans="63:63" x14ac:dyDescent="0.25">
      <c r="BK1012875" s="2315"/>
    </row>
    <row r="1012876" spans="63:63" x14ac:dyDescent="0.25">
      <c r="BK1012876" s="2311"/>
    </row>
    <row r="1012900" spans="63:63" x14ac:dyDescent="0.25">
      <c r="BK1012900" s="2315"/>
    </row>
    <row r="1012901" spans="63:63" x14ac:dyDescent="0.25">
      <c r="BK1012901" s="2311"/>
    </row>
    <row r="1012925" spans="63:63" x14ac:dyDescent="0.25">
      <c r="BK1012925" s="2315"/>
    </row>
    <row r="1012926" spans="63:63" x14ac:dyDescent="0.25">
      <c r="BK1012926" s="2311"/>
    </row>
    <row r="1012950" spans="63:63" x14ac:dyDescent="0.25">
      <c r="BK1012950" s="2315"/>
    </row>
    <row r="1012951" spans="63:63" x14ac:dyDescent="0.25">
      <c r="BK1012951" s="2311"/>
    </row>
    <row r="1012975" spans="63:63" x14ac:dyDescent="0.25">
      <c r="BK1012975" s="2315"/>
    </row>
    <row r="1012976" spans="63:63" x14ac:dyDescent="0.25">
      <c r="BK1012976" s="2311"/>
    </row>
    <row r="1013000" spans="63:63" x14ac:dyDescent="0.25">
      <c r="BK1013000" s="2315"/>
    </row>
    <row r="1013001" spans="63:63" x14ac:dyDescent="0.25">
      <c r="BK1013001" s="2311"/>
    </row>
    <row r="1013025" spans="63:63" x14ac:dyDescent="0.25">
      <c r="BK1013025" s="2315"/>
    </row>
    <row r="1013026" spans="63:63" x14ac:dyDescent="0.25">
      <c r="BK1013026" s="2311"/>
    </row>
    <row r="1013050" spans="63:63" x14ac:dyDescent="0.25">
      <c r="BK1013050" s="2315"/>
    </row>
    <row r="1013051" spans="63:63" x14ac:dyDescent="0.25">
      <c r="BK1013051" s="2311"/>
    </row>
    <row r="1013075" spans="63:63" x14ac:dyDescent="0.25">
      <c r="BK1013075" s="2315"/>
    </row>
    <row r="1013076" spans="63:63" x14ac:dyDescent="0.25">
      <c r="BK1013076" s="2311"/>
    </row>
    <row r="1013100" spans="63:63" x14ac:dyDescent="0.25">
      <c r="BK1013100" s="2315"/>
    </row>
    <row r="1013101" spans="63:63" x14ac:dyDescent="0.25">
      <c r="BK1013101" s="2311"/>
    </row>
    <row r="1013125" spans="63:63" x14ac:dyDescent="0.25">
      <c r="BK1013125" s="2315"/>
    </row>
    <row r="1013126" spans="63:63" x14ac:dyDescent="0.25">
      <c r="BK1013126" s="2311"/>
    </row>
    <row r="1013150" spans="63:63" x14ac:dyDescent="0.25">
      <c r="BK1013150" s="2315"/>
    </row>
    <row r="1013151" spans="63:63" x14ac:dyDescent="0.25">
      <c r="BK1013151" s="2311"/>
    </row>
    <row r="1013175" spans="63:63" x14ac:dyDescent="0.25">
      <c r="BK1013175" s="2315"/>
    </row>
    <row r="1013176" spans="63:63" x14ac:dyDescent="0.25">
      <c r="BK1013176" s="2311"/>
    </row>
    <row r="1013200" spans="63:63" x14ac:dyDescent="0.25">
      <c r="BK1013200" s="2315"/>
    </row>
    <row r="1013201" spans="63:63" x14ac:dyDescent="0.25">
      <c r="BK1013201" s="2311"/>
    </row>
    <row r="1013225" spans="63:63" x14ac:dyDescent="0.25">
      <c r="BK1013225" s="2315"/>
    </row>
    <row r="1013226" spans="63:63" x14ac:dyDescent="0.25">
      <c r="BK1013226" s="2311"/>
    </row>
    <row r="1013250" spans="63:63" x14ac:dyDescent="0.25">
      <c r="BK1013250" s="2315"/>
    </row>
    <row r="1013251" spans="63:63" x14ac:dyDescent="0.25">
      <c r="BK1013251" s="2311"/>
    </row>
    <row r="1013275" spans="63:63" x14ac:dyDescent="0.25">
      <c r="BK1013275" s="2315"/>
    </row>
    <row r="1013276" spans="63:63" x14ac:dyDescent="0.25">
      <c r="BK1013276" s="2311"/>
    </row>
    <row r="1013300" spans="63:63" x14ac:dyDescent="0.25">
      <c r="BK1013300" s="2315"/>
    </row>
    <row r="1013301" spans="63:63" x14ac:dyDescent="0.25">
      <c r="BK1013301" s="2311"/>
    </row>
    <row r="1013325" spans="63:63" x14ac:dyDescent="0.25">
      <c r="BK1013325" s="2315"/>
    </row>
    <row r="1013326" spans="63:63" x14ac:dyDescent="0.25">
      <c r="BK1013326" s="2311"/>
    </row>
    <row r="1013350" spans="63:63" x14ac:dyDescent="0.25">
      <c r="BK1013350" s="2315"/>
    </row>
    <row r="1013351" spans="63:63" x14ac:dyDescent="0.25">
      <c r="BK1013351" s="2311"/>
    </row>
    <row r="1013375" spans="63:63" x14ac:dyDescent="0.25">
      <c r="BK1013375" s="2315"/>
    </row>
    <row r="1013376" spans="63:63" x14ac:dyDescent="0.25">
      <c r="BK1013376" s="2311"/>
    </row>
    <row r="1013400" spans="63:63" x14ac:dyDescent="0.25">
      <c r="BK1013400" s="2315"/>
    </row>
    <row r="1013401" spans="63:63" x14ac:dyDescent="0.25">
      <c r="BK1013401" s="2311"/>
    </row>
    <row r="1013425" spans="63:63" x14ac:dyDescent="0.25">
      <c r="BK1013425" s="2315"/>
    </row>
    <row r="1013426" spans="63:63" x14ac:dyDescent="0.25">
      <c r="BK1013426" s="2311"/>
    </row>
    <row r="1013450" spans="63:63" x14ac:dyDescent="0.25">
      <c r="BK1013450" s="2315"/>
    </row>
    <row r="1013451" spans="63:63" x14ac:dyDescent="0.25">
      <c r="BK1013451" s="2311"/>
    </row>
    <row r="1013475" spans="63:63" x14ac:dyDescent="0.25">
      <c r="BK1013475" s="2315"/>
    </row>
    <row r="1013476" spans="63:63" x14ac:dyDescent="0.25">
      <c r="BK1013476" s="2311"/>
    </row>
    <row r="1013500" spans="63:63" x14ac:dyDescent="0.25">
      <c r="BK1013500" s="2315"/>
    </row>
    <row r="1013501" spans="63:63" x14ac:dyDescent="0.25">
      <c r="BK1013501" s="2311"/>
    </row>
    <row r="1013525" spans="63:63" x14ac:dyDescent="0.25">
      <c r="BK1013525" s="2315"/>
    </row>
    <row r="1013526" spans="63:63" x14ac:dyDescent="0.25">
      <c r="BK1013526" s="2311"/>
    </row>
    <row r="1013550" spans="63:63" x14ac:dyDescent="0.25">
      <c r="BK1013550" s="2315"/>
    </row>
    <row r="1013551" spans="63:63" x14ac:dyDescent="0.25">
      <c r="BK1013551" s="2311"/>
    </row>
    <row r="1013575" spans="63:63" x14ac:dyDescent="0.25">
      <c r="BK1013575" s="2315"/>
    </row>
    <row r="1013576" spans="63:63" x14ac:dyDescent="0.25">
      <c r="BK1013576" s="2311"/>
    </row>
    <row r="1013600" spans="63:63" x14ac:dyDescent="0.25">
      <c r="BK1013600" s="2315"/>
    </row>
    <row r="1013601" spans="63:63" x14ac:dyDescent="0.25">
      <c r="BK1013601" s="2311"/>
    </row>
    <row r="1013625" spans="63:63" x14ac:dyDescent="0.25">
      <c r="BK1013625" s="2315"/>
    </row>
    <row r="1013626" spans="63:63" x14ac:dyDescent="0.25">
      <c r="BK1013626" s="2311"/>
    </row>
    <row r="1013650" spans="63:63" x14ac:dyDescent="0.25">
      <c r="BK1013650" s="2315"/>
    </row>
    <row r="1013651" spans="63:63" x14ac:dyDescent="0.25">
      <c r="BK1013651" s="2311"/>
    </row>
    <row r="1013675" spans="63:63" x14ac:dyDescent="0.25">
      <c r="BK1013675" s="2315"/>
    </row>
    <row r="1013676" spans="63:63" x14ac:dyDescent="0.25">
      <c r="BK1013676" s="2311"/>
    </row>
    <row r="1013700" spans="63:63" x14ac:dyDescent="0.25">
      <c r="BK1013700" s="2315"/>
    </row>
    <row r="1013701" spans="63:63" x14ac:dyDescent="0.25">
      <c r="BK1013701" s="2311"/>
    </row>
    <row r="1013725" spans="63:63" x14ac:dyDescent="0.25">
      <c r="BK1013725" s="2315"/>
    </row>
    <row r="1013726" spans="63:63" x14ac:dyDescent="0.25">
      <c r="BK1013726" s="2311"/>
    </row>
    <row r="1013750" spans="63:63" x14ac:dyDescent="0.25">
      <c r="BK1013750" s="2315"/>
    </row>
    <row r="1013751" spans="63:63" x14ac:dyDescent="0.25">
      <c r="BK1013751" s="2311"/>
    </row>
    <row r="1013775" spans="63:63" x14ac:dyDescent="0.25">
      <c r="BK1013775" s="2315"/>
    </row>
    <row r="1013776" spans="63:63" x14ac:dyDescent="0.25">
      <c r="BK1013776" s="2311"/>
    </row>
    <row r="1013800" spans="63:63" x14ac:dyDescent="0.25">
      <c r="BK1013800" s="2315"/>
    </row>
    <row r="1013801" spans="63:63" x14ac:dyDescent="0.25">
      <c r="BK1013801" s="2311"/>
    </row>
    <row r="1013825" spans="63:63" x14ac:dyDescent="0.25">
      <c r="BK1013825" s="2315"/>
    </row>
    <row r="1013826" spans="63:63" x14ac:dyDescent="0.25">
      <c r="BK1013826" s="2311"/>
    </row>
    <row r="1013850" spans="63:63" x14ac:dyDescent="0.25">
      <c r="BK1013850" s="2315"/>
    </row>
    <row r="1013851" spans="63:63" x14ac:dyDescent="0.25">
      <c r="BK1013851" s="2311"/>
    </row>
    <row r="1013875" spans="63:63" x14ac:dyDescent="0.25">
      <c r="BK1013875" s="2315"/>
    </row>
    <row r="1013876" spans="63:63" x14ac:dyDescent="0.25">
      <c r="BK1013876" s="2311"/>
    </row>
    <row r="1013900" spans="63:63" x14ac:dyDescent="0.25">
      <c r="BK1013900" s="2315"/>
    </row>
    <row r="1013901" spans="63:63" x14ac:dyDescent="0.25">
      <c r="BK1013901" s="2311"/>
    </row>
    <row r="1013925" spans="63:63" x14ac:dyDescent="0.25">
      <c r="BK1013925" s="2315"/>
    </row>
    <row r="1013926" spans="63:63" x14ac:dyDescent="0.25">
      <c r="BK1013926" s="2311"/>
    </row>
    <row r="1013950" spans="63:63" x14ac:dyDescent="0.25">
      <c r="BK1013950" s="2315"/>
    </row>
    <row r="1013951" spans="63:63" x14ac:dyDescent="0.25">
      <c r="BK1013951" s="2311"/>
    </row>
    <row r="1013975" spans="63:63" x14ac:dyDescent="0.25">
      <c r="BK1013975" s="2315"/>
    </row>
    <row r="1013976" spans="63:63" x14ac:dyDescent="0.25">
      <c r="BK1013976" s="2311"/>
    </row>
    <row r="1014000" spans="63:63" x14ac:dyDescent="0.25">
      <c r="BK1014000" s="2315"/>
    </row>
    <row r="1014001" spans="63:63" x14ac:dyDescent="0.25">
      <c r="BK1014001" s="2311"/>
    </row>
    <row r="1014025" spans="63:63" x14ac:dyDescent="0.25">
      <c r="BK1014025" s="2315"/>
    </row>
    <row r="1014026" spans="63:63" x14ac:dyDescent="0.25">
      <c r="BK1014026" s="2311"/>
    </row>
    <row r="1014050" spans="63:63" x14ac:dyDescent="0.25">
      <c r="BK1014050" s="2315"/>
    </row>
    <row r="1014051" spans="63:63" x14ac:dyDescent="0.25">
      <c r="BK1014051" s="2311"/>
    </row>
    <row r="1014075" spans="63:63" x14ac:dyDescent="0.25">
      <c r="BK1014075" s="2315"/>
    </row>
    <row r="1014076" spans="63:63" x14ac:dyDescent="0.25">
      <c r="BK1014076" s="2311"/>
    </row>
    <row r="1014100" spans="63:63" x14ac:dyDescent="0.25">
      <c r="BK1014100" s="2315"/>
    </row>
    <row r="1014101" spans="63:63" x14ac:dyDescent="0.25">
      <c r="BK1014101" s="2311"/>
    </row>
    <row r="1014125" spans="63:63" x14ac:dyDescent="0.25">
      <c r="BK1014125" s="2315"/>
    </row>
    <row r="1014126" spans="63:63" x14ac:dyDescent="0.25">
      <c r="BK1014126" s="2311"/>
    </row>
    <row r="1014150" spans="63:63" x14ac:dyDescent="0.25">
      <c r="BK1014150" s="2315"/>
    </row>
    <row r="1014151" spans="63:63" x14ac:dyDescent="0.25">
      <c r="BK1014151" s="2311"/>
    </row>
    <row r="1014175" spans="63:63" x14ac:dyDescent="0.25">
      <c r="BK1014175" s="2315"/>
    </row>
    <row r="1014176" spans="63:63" x14ac:dyDescent="0.25">
      <c r="BK1014176" s="2311"/>
    </row>
    <row r="1014200" spans="63:63" x14ac:dyDescent="0.25">
      <c r="BK1014200" s="2315"/>
    </row>
    <row r="1014201" spans="63:63" x14ac:dyDescent="0.25">
      <c r="BK1014201" s="2311"/>
    </row>
    <row r="1014225" spans="63:63" x14ac:dyDescent="0.25">
      <c r="BK1014225" s="2315"/>
    </row>
    <row r="1014226" spans="63:63" x14ac:dyDescent="0.25">
      <c r="BK1014226" s="2311"/>
    </row>
    <row r="1014250" spans="63:63" x14ac:dyDescent="0.25">
      <c r="BK1014250" s="2315"/>
    </row>
    <row r="1014251" spans="63:63" x14ac:dyDescent="0.25">
      <c r="BK1014251" s="2311"/>
    </row>
    <row r="1014275" spans="63:63" x14ac:dyDescent="0.25">
      <c r="BK1014275" s="2315"/>
    </row>
    <row r="1014276" spans="63:63" x14ac:dyDescent="0.25">
      <c r="BK1014276" s="2311"/>
    </row>
    <row r="1014300" spans="63:63" x14ac:dyDescent="0.25">
      <c r="BK1014300" s="2315"/>
    </row>
    <row r="1014301" spans="63:63" x14ac:dyDescent="0.25">
      <c r="BK1014301" s="2311"/>
    </row>
    <row r="1014325" spans="63:63" x14ac:dyDescent="0.25">
      <c r="BK1014325" s="2315"/>
    </row>
    <row r="1014326" spans="63:63" x14ac:dyDescent="0.25">
      <c r="BK1014326" s="2311"/>
    </row>
    <row r="1014350" spans="63:63" x14ac:dyDescent="0.25">
      <c r="BK1014350" s="2315"/>
    </row>
    <row r="1014351" spans="63:63" x14ac:dyDescent="0.25">
      <c r="BK1014351" s="2311"/>
    </row>
    <row r="1014375" spans="63:63" x14ac:dyDescent="0.25">
      <c r="BK1014375" s="2315"/>
    </row>
    <row r="1014376" spans="63:63" x14ac:dyDescent="0.25">
      <c r="BK1014376" s="2311"/>
    </row>
    <row r="1014400" spans="63:63" x14ac:dyDescent="0.25">
      <c r="BK1014400" s="2315"/>
    </row>
    <row r="1014401" spans="63:63" x14ac:dyDescent="0.25">
      <c r="BK1014401" s="2311"/>
    </row>
    <row r="1014425" spans="63:63" x14ac:dyDescent="0.25">
      <c r="BK1014425" s="2315"/>
    </row>
    <row r="1014426" spans="63:63" x14ac:dyDescent="0.25">
      <c r="BK1014426" s="2311"/>
    </row>
    <row r="1014450" spans="63:63" x14ac:dyDescent="0.25">
      <c r="BK1014450" s="2315"/>
    </row>
    <row r="1014451" spans="63:63" x14ac:dyDescent="0.25">
      <c r="BK1014451" s="2311"/>
    </row>
    <row r="1014475" spans="63:63" x14ac:dyDescent="0.25">
      <c r="BK1014475" s="2315"/>
    </row>
    <row r="1014476" spans="63:63" x14ac:dyDescent="0.25">
      <c r="BK1014476" s="2311"/>
    </row>
    <row r="1014500" spans="63:63" x14ac:dyDescent="0.25">
      <c r="BK1014500" s="2315"/>
    </row>
    <row r="1014501" spans="63:63" x14ac:dyDescent="0.25">
      <c r="BK1014501" s="2311"/>
    </row>
    <row r="1014525" spans="63:63" x14ac:dyDescent="0.25">
      <c r="BK1014525" s="2315"/>
    </row>
    <row r="1014526" spans="63:63" x14ac:dyDescent="0.25">
      <c r="BK1014526" s="2311"/>
    </row>
    <row r="1014550" spans="63:63" x14ac:dyDescent="0.25">
      <c r="BK1014550" s="2315"/>
    </row>
    <row r="1014551" spans="63:63" x14ac:dyDescent="0.25">
      <c r="BK1014551" s="2311"/>
    </row>
    <row r="1014575" spans="63:63" x14ac:dyDescent="0.25">
      <c r="BK1014575" s="2315"/>
    </row>
    <row r="1014576" spans="63:63" x14ac:dyDescent="0.25">
      <c r="BK1014576" s="2311"/>
    </row>
    <row r="1014600" spans="63:63" x14ac:dyDescent="0.25">
      <c r="BK1014600" s="2315"/>
    </row>
    <row r="1014601" spans="63:63" x14ac:dyDescent="0.25">
      <c r="BK1014601" s="2311"/>
    </row>
    <row r="1014625" spans="63:63" x14ac:dyDescent="0.25">
      <c r="BK1014625" s="2315"/>
    </row>
    <row r="1014626" spans="63:63" x14ac:dyDescent="0.25">
      <c r="BK1014626" s="2311"/>
    </row>
    <row r="1014650" spans="63:63" x14ac:dyDescent="0.25">
      <c r="BK1014650" s="2315"/>
    </row>
    <row r="1014651" spans="63:63" x14ac:dyDescent="0.25">
      <c r="BK1014651" s="2311"/>
    </row>
    <row r="1014675" spans="63:63" x14ac:dyDescent="0.25">
      <c r="BK1014675" s="2315"/>
    </row>
    <row r="1014676" spans="63:63" x14ac:dyDescent="0.25">
      <c r="BK1014676" s="2311"/>
    </row>
    <row r="1014700" spans="63:63" x14ac:dyDescent="0.25">
      <c r="BK1014700" s="2315"/>
    </row>
    <row r="1014701" spans="63:63" x14ac:dyDescent="0.25">
      <c r="BK1014701" s="2311"/>
    </row>
    <row r="1014725" spans="63:63" x14ac:dyDescent="0.25">
      <c r="BK1014725" s="2315"/>
    </row>
    <row r="1014726" spans="63:63" x14ac:dyDescent="0.25">
      <c r="BK1014726" s="2311"/>
    </row>
    <row r="1014750" spans="63:63" x14ac:dyDescent="0.25">
      <c r="BK1014750" s="2315"/>
    </row>
    <row r="1014751" spans="63:63" x14ac:dyDescent="0.25">
      <c r="BK1014751" s="2311"/>
    </row>
    <row r="1014775" spans="63:63" x14ac:dyDescent="0.25">
      <c r="BK1014775" s="2315"/>
    </row>
    <row r="1014776" spans="63:63" x14ac:dyDescent="0.25">
      <c r="BK1014776" s="2311"/>
    </row>
    <row r="1014800" spans="63:63" x14ac:dyDescent="0.25">
      <c r="BK1014800" s="2315"/>
    </row>
    <row r="1014801" spans="63:63" x14ac:dyDescent="0.25">
      <c r="BK1014801" s="2311"/>
    </row>
    <row r="1014825" spans="63:63" x14ac:dyDescent="0.25">
      <c r="BK1014825" s="2315"/>
    </row>
    <row r="1014826" spans="63:63" x14ac:dyDescent="0.25">
      <c r="BK1014826" s="2311"/>
    </row>
    <row r="1014850" spans="63:63" x14ac:dyDescent="0.25">
      <c r="BK1014850" s="2315"/>
    </row>
    <row r="1014851" spans="63:63" x14ac:dyDescent="0.25">
      <c r="BK1014851" s="2311"/>
    </row>
    <row r="1014875" spans="63:63" x14ac:dyDescent="0.25">
      <c r="BK1014875" s="2315"/>
    </row>
    <row r="1014876" spans="63:63" x14ac:dyDescent="0.25">
      <c r="BK1014876" s="2311"/>
    </row>
    <row r="1014900" spans="63:63" x14ac:dyDescent="0.25">
      <c r="BK1014900" s="2315"/>
    </row>
    <row r="1014901" spans="63:63" x14ac:dyDescent="0.25">
      <c r="BK1014901" s="2311"/>
    </row>
    <row r="1014925" spans="63:63" x14ac:dyDescent="0.25">
      <c r="BK1014925" s="2315"/>
    </row>
    <row r="1014926" spans="63:63" x14ac:dyDescent="0.25">
      <c r="BK1014926" s="2311"/>
    </row>
    <row r="1014950" spans="63:63" x14ac:dyDescent="0.25">
      <c r="BK1014950" s="2315"/>
    </row>
    <row r="1014951" spans="63:63" x14ac:dyDescent="0.25">
      <c r="BK1014951" s="2311"/>
    </row>
    <row r="1014975" spans="63:63" x14ac:dyDescent="0.25">
      <c r="BK1014975" s="2315"/>
    </row>
    <row r="1014976" spans="63:63" x14ac:dyDescent="0.25">
      <c r="BK1014976" s="2311"/>
    </row>
    <row r="1015000" spans="63:63" x14ac:dyDescent="0.25">
      <c r="BK1015000" s="2315"/>
    </row>
    <row r="1015001" spans="63:63" x14ac:dyDescent="0.25">
      <c r="BK1015001" s="2311"/>
    </row>
    <row r="1015025" spans="63:63" x14ac:dyDescent="0.25">
      <c r="BK1015025" s="2315"/>
    </row>
    <row r="1015026" spans="63:63" x14ac:dyDescent="0.25">
      <c r="BK1015026" s="2311"/>
    </row>
    <row r="1015050" spans="63:63" x14ac:dyDescent="0.25">
      <c r="BK1015050" s="2315"/>
    </row>
    <row r="1015051" spans="63:63" x14ac:dyDescent="0.25">
      <c r="BK1015051" s="2311"/>
    </row>
    <row r="1015075" spans="63:63" x14ac:dyDescent="0.25">
      <c r="BK1015075" s="2315"/>
    </row>
    <row r="1015076" spans="63:63" x14ac:dyDescent="0.25">
      <c r="BK1015076" s="2311"/>
    </row>
    <row r="1015100" spans="63:63" x14ac:dyDescent="0.25">
      <c r="BK1015100" s="2315"/>
    </row>
    <row r="1015101" spans="63:63" x14ac:dyDescent="0.25">
      <c r="BK1015101" s="2311"/>
    </row>
    <row r="1015125" spans="63:63" x14ac:dyDescent="0.25">
      <c r="BK1015125" s="2315"/>
    </row>
    <row r="1015126" spans="63:63" x14ac:dyDescent="0.25">
      <c r="BK1015126" s="2311"/>
    </row>
    <row r="1015150" spans="63:63" x14ac:dyDescent="0.25">
      <c r="BK1015150" s="2315"/>
    </row>
    <row r="1015151" spans="63:63" x14ac:dyDescent="0.25">
      <c r="BK1015151" s="2311"/>
    </row>
    <row r="1015175" spans="63:63" x14ac:dyDescent="0.25">
      <c r="BK1015175" s="2315"/>
    </row>
    <row r="1015176" spans="63:63" x14ac:dyDescent="0.25">
      <c r="BK1015176" s="2311"/>
    </row>
    <row r="1015200" spans="63:63" x14ac:dyDescent="0.25">
      <c r="BK1015200" s="2315"/>
    </row>
    <row r="1015201" spans="63:63" x14ac:dyDescent="0.25">
      <c r="BK1015201" s="2311"/>
    </row>
    <row r="1015225" spans="63:63" x14ac:dyDescent="0.25">
      <c r="BK1015225" s="2315"/>
    </row>
    <row r="1015226" spans="63:63" x14ac:dyDescent="0.25">
      <c r="BK1015226" s="2311"/>
    </row>
    <row r="1015250" spans="63:63" x14ac:dyDescent="0.25">
      <c r="BK1015250" s="2315"/>
    </row>
    <row r="1015251" spans="63:63" x14ac:dyDescent="0.25">
      <c r="BK1015251" s="2311"/>
    </row>
    <row r="1015275" spans="63:63" x14ac:dyDescent="0.25">
      <c r="BK1015275" s="2315"/>
    </row>
    <row r="1015276" spans="63:63" x14ac:dyDescent="0.25">
      <c r="BK1015276" s="2311"/>
    </row>
    <row r="1015300" spans="63:63" x14ac:dyDescent="0.25">
      <c r="BK1015300" s="2315"/>
    </row>
    <row r="1015301" spans="63:63" x14ac:dyDescent="0.25">
      <c r="BK1015301" s="2311"/>
    </row>
    <row r="1015325" spans="63:63" x14ac:dyDescent="0.25">
      <c r="BK1015325" s="2315"/>
    </row>
    <row r="1015326" spans="63:63" x14ac:dyDescent="0.25">
      <c r="BK1015326" s="2311"/>
    </row>
    <row r="1015350" spans="63:63" x14ac:dyDescent="0.25">
      <c r="BK1015350" s="2315"/>
    </row>
    <row r="1015351" spans="63:63" x14ac:dyDescent="0.25">
      <c r="BK1015351" s="2311"/>
    </row>
    <row r="1015375" spans="63:63" x14ac:dyDescent="0.25">
      <c r="BK1015375" s="2315"/>
    </row>
    <row r="1015376" spans="63:63" x14ac:dyDescent="0.25">
      <c r="BK1015376" s="2311"/>
    </row>
    <row r="1015400" spans="63:63" x14ac:dyDescent="0.25">
      <c r="BK1015400" s="2315"/>
    </row>
    <row r="1015401" spans="63:63" x14ac:dyDescent="0.25">
      <c r="BK1015401" s="2311"/>
    </row>
    <row r="1015425" spans="63:63" x14ac:dyDescent="0.25">
      <c r="BK1015425" s="2315"/>
    </row>
    <row r="1015426" spans="63:63" x14ac:dyDescent="0.25">
      <c r="BK1015426" s="2311"/>
    </row>
    <row r="1015450" spans="63:63" x14ac:dyDescent="0.25">
      <c r="BK1015450" s="2315"/>
    </row>
    <row r="1015451" spans="63:63" x14ac:dyDescent="0.25">
      <c r="BK1015451" s="2311"/>
    </row>
    <row r="1015475" spans="63:63" x14ac:dyDescent="0.25">
      <c r="BK1015475" s="2315"/>
    </row>
    <row r="1015476" spans="63:63" x14ac:dyDescent="0.25">
      <c r="BK1015476" s="2311"/>
    </row>
    <row r="1015500" spans="63:63" x14ac:dyDescent="0.25">
      <c r="BK1015500" s="2315"/>
    </row>
    <row r="1015501" spans="63:63" x14ac:dyDescent="0.25">
      <c r="BK1015501" s="2311"/>
    </row>
    <row r="1015525" spans="63:63" x14ac:dyDescent="0.25">
      <c r="BK1015525" s="2315"/>
    </row>
    <row r="1015526" spans="63:63" x14ac:dyDescent="0.25">
      <c r="BK1015526" s="2311"/>
    </row>
    <row r="1015550" spans="63:63" x14ac:dyDescent="0.25">
      <c r="BK1015550" s="2315"/>
    </row>
    <row r="1015551" spans="63:63" x14ac:dyDescent="0.25">
      <c r="BK1015551" s="2311"/>
    </row>
    <row r="1015575" spans="63:63" x14ac:dyDescent="0.25">
      <c r="BK1015575" s="2315"/>
    </row>
    <row r="1015576" spans="63:63" x14ac:dyDescent="0.25">
      <c r="BK1015576" s="2311"/>
    </row>
    <row r="1015600" spans="63:63" x14ac:dyDescent="0.25">
      <c r="BK1015600" s="2315"/>
    </row>
    <row r="1015601" spans="63:63" x14ac:dyDescent="0.25">
      <c r="BK1015601" s="2311"/>
    </row>
    <row r="1015625" spans="63:63" x14ac:dyDescent="0.25">
      <c r="BK1015625" s="2315"/>
    </row>
    <row r="1015626" spans="63:63" x14ac:dyDescent="0.25">
      <c r="BK1015626" s="2311"/>
    </row>
    <row r="1015650" spans="63:63" x14ac:dyDescent="0.25">
      <c r="BK1015650" s="2315"/>
    </row>
    <row r="1015651" spans="63:63" x14ac:dyDescent="0.25">
      <c r="BK1015651" s="2311"/>
    </row>
    <row r="1015675" spans="63:63" x14ac:dyDescent="0.25">
      <c r="BK1015675" s="2315"/>
    </row>
    <row r="1015676" spans="63:63" x14ac:dyDescent="0.25">
      <c r="BK1015676" s="2311"/>
    </row>
    <row r="1015700" spans="63:63" x14ac:dyDescent="0.25">
      <c r="BK1015700" s="2315"/>
    </row>
    <row r="1015701" spans="63:63" x14ac:dyDescent="0.25">
      <c r="BK1015701" s="2311"/>
    </row>
    <row r="1015725" spans="63:63" x14ac:dyDescent="0.25">
      <c r="BK1015725" s="2315"/>
    </row>
    <row r="1015726" spans="63:63" x14ac:dyDescent="0.25">
      <c r="BK1015726" s="2311"/>
    </row>
    <row r="1015750" spans="63:63" x14ac:dyDescent="0.25">
      <c r="BK1015750" s="2315"/>
    </row>
    <row r="1015751" spans="63:63" x14ac:dyDescent="0.25">
      <c r="BK1015751" s="2311"/>
    </row>
    <row r="1015775" spans="63:63" x14ac:dyDescent="0.25">
      <c r="BK1015775" s="2315"/>
    </row>
    <row r="1015776" spans="63:63" x14ac:dyDescent="0.25">
      <c r="BK1015776" s="2311"/>
    </row>
    <row r="1015800" spans="63:63" x14ac:dyDescent="0.25">
      <c r="BK1015800" s="2315"/>
    </row>
    <row r="1015801" spans="63:63" x14ac:dyDescent="0.25">
      <c r="BK1015801" s="2311"/>
    </row>
    <row r="1015825" spans="63:63" x14ac:dyDescent="0.25">
      <c r="BK1015825" s="2315"/>
    </row>
    <row r="1015826" spans="63:63" x14ac:dyDescent="0.25">
      <c r="BK1015826" s="2311"/>
    </row>
    <row r="1015850" spans="63:63" x14ac:dyDescent="0.25">
      <c r="BK1015850" s="2315"/>
    </row>
    <row r="1015851" spans="63:63" x14ac:dyDescent="0.25">
      <c r="BK1015851" s="2311"/>
    </row>
    <row r="1015875" spans="63:63" x14ac:dyDescent="0.25">
      <c r="BK1015875" s="2315"/>
    </row>
    <row r="1015876" spans="63:63" x14ac:dyDescent="0.25">
      <c r="BK1015876" s="2311"/>
    </row>
    <row r="1015900" spans="63:63" x14ac:dyDescent="0.25">
      <c r="BK1015900" s="2315"/>
    </row>
    <row r="1015901" spans="63:63" x14ac:dyDescent="0.25">
      <c r="BK1015901" s="2311"/>
    </row>
    <row r="1015925" spans="63:63" x14ac:dyDescent="0.25">
      <c r="BK1015925" s="2315"/>
    </row>
    <row r="1015926" spans="63:63" x14ac:dyDescent="0.25">
      <c r="BK1015926" s="2311"/>
    </row>
    <row r="1015950" spans="63:63" x14ac:dyDescent="0.25">
      <c r="BK1015950" s="2315"/>
    </row>
    <row r="1015951" spans="63:63" x14ac:dyDescent="0.25">
      <c r="BK1015951" s="2311"/>
    </row>
    <row r="1015975" spans="63:63" x14ac:dyDescent="0.25">
      <c r="BK1015975" s="2315"/>
    </row>
    <row r="1015976" spans="63:63" x14ac:dyDescent="0.25">
      <c r="BK1015976" s="2311"/>
    </row>
    <row r="1016000" spans="63:63" x14ac:dyDescent="0.25">
      <c r="BK1016000" s="2315"/>
    </row>
    <row r="1016001" spans="63:63" x14ac:dyDescent="0.25">
      <c r="BK1016001" s="2311"/>
    </row>
    <row r="1016025" spans="63:63" x14ac:dyDescent="0.25">
      <c r="BK1016025" s="2315"/>
    </row>
    <row r="1016026" spans="63:63" x14ac:dyDescent="0.25">
      <c r="BK1016026" s="2311"/>
    </row>
    <row r="1016050" spans="63:63" x14ac:dyDescent="0.25">
      <c r="BK1016050" s="2315"/>
    </row>
    <row r="1016051" spans="63:63" x14ac:dyDescent="0.25">
      <c r="BK1016051" s="2311"/>
    </row>
    <row r="1016075" spans="63:63" x14ac:dyDescent="0.25">
      <c r="BK1016075" s="2315"/>
    </row>
    <row r="1016076" spans="63:63" x14ac:dyDescent="0.25">
      <c r="BK1016076" s="2311"/>
    </row>
    <row r="1016100" spans="63:63" x14ac:dyDescent="0.25">
      <c r="BK1016100" s="2315"/>
    </row>
    <row r="1016101" spans="63:63" x14ac:dyDescent="0.25">
      <c r="BK1016101" s="2311"/>
    </row>
    <row r="1016125" spans="63:63" x14ac:dyDescent="0.25">
      <c r="BK1016125" s="2315"/>
    </row>
    <row r="1016126" spans="63:63" x14ac:dyDescent="0.25">
      <c r="BK1016126" s="2311"/>
    </row>
    <row r="1016150" spans="63:63" x14ac:dyDescent="0.25">
      <c r="BK1016150" s="2315"/>
    </row>
    <row r="1016151" spans="63:63" x14ac:dyDescent="0.25">
      <c r="BK1016151" s="2311"/>
    </row>
    <row r="1016175" spans="63:63" x14ac:dyDescent="0.25">
      <c r="BK1016175" s="2315"/>
    </row>
    <row r="1016176" spans="63:63" x14ac:dyDescent="0.25">
      <c r="BK1016176" s="2311"/>
    </row>
    <row r="1016200" spans="63:63" x14ac:dyDescent="0.25">
      <c r="BK1016200" s="2315"/>
    </row>
    <row r="1016201" spans="63:63" x14ac:dyDescent="0.25">
      <c r="BK1016201" s="2311"/>
    </row>
    <row r="1016225" spans="63:63" x14ac:dyDescent="0.25">
      <c r="BK1016225" s="2315"/>
    </row>
    <row r="1016226" spans="63:63" x14ac:dyDescent="0.25">
      <c r="BK1016226" s="2311"/>
    </row>
    <row r="1016250" spans="63:63" x14ac:dyDescent="0.25">
      <c r="BK1016250" s="2315"/>
    </row>
    <row r="1016251" spans="63:63" x14ac:dyDescent="0.25">
      <c r="BK1016251" s="2311"/>
    </row>
    <row r="1016275" spans="63:63" x14ac:dyDescent="0.25">
      <c r="BK1016275" s="2315"/>
    </row>
    <row r="1016276" spans="63:63" x14ac:dyDescent="0.25">
      <c r="BK1016276" s="2311"/>
    </row>
    <row r="1016300" spans="63:63" x14ac:dyDescent="0.25">
      <c r="BK1016300" s="2315"/>
    </row>
    <row r="1016301" spans="63:63" x14ac:dyDescent="0.25">
      <c r="BK1016301" s="2311"/>
    </row>
    <row r="1016325" spans="63:63" x14ac:dyDescent="0.25">
      <c r="BK1016325" s="2315"/>
    </row>
    <row r="1016326" spans="63:63" x14ac:dyDescent="0.25">
      <c r="BK1016326" s="2311"/>
    </row>
    <row r="1016350" spans="63:63" x14ac:dyDescent="0.25">
      <c r="BK1016350" s="2315"/>
    </row>
    <row r="1016351" spans="63:63" x14ac:dyDescent="0.25">
      <c r="BK1016351" s="2311"/>
    </row>
    <row r="1016375" spans="63:63" x14ac:dyDescent="0.25">
      <c r="BK1016375" s="2315"/>
    </row>
    <row r="1016376" spans="63:63" x14ac:dyDescent="0.25">
      <c r="BK1016376" s="2311"/>
    </row>
    <row r="1016400" spans="63:63" x14ac:dyDescent="0.25">
      <c r="BK1016400" s="2315"/>
    </row>
    <row r="1016401" spans="63:63" x14ac:dyDescent="0.25">
      <c r="BK1016401" s="2311"/>
    </row>
    <row r="1016425" spans="63:63" x14ac:dyDescent="0.25">
      <c r="BK1016425" s="2315"/>
    </row>
    <row r="1016426" spans="63:63" x14ac:dyDescent="0.25">
      <c r="BK1016426" s="2311"/>
    </row>
    <row r="1016450" spans="63:63" x14ac:dyDescent="0.25">
      <c r="BK1016450" s="2315"/>
    </row>
    <row r="1016451" spans="63:63" x14ac:dyDescent="0.25">
      <c r="BK1016451" s="2311"/>
    </row>
    <row r="1016475" spans="63:63" x14ac:dyDescent="0.25">
      <c r="BK1016475" s="2315"/>
    </row>
    <row r="1016476" spans="63:63" x14ac:dyDescent="0.25">
      <c r="BK1016476" s="2311"/>
    </row>
    <row r="1016500" spans="63:63" x14ac:dyDescent="0.25">
      <c r="BK1016500" s="2315"/>
    </row>
    <row r="1016501" spans="63:63" x14ac:dyDescent="0.25">
      <c r="BK1016501" s="2311"/>
    </row>
    <row r="1016525" spans="63:63" x14ac:dyDescent="0.25">
      <c r="BK1016525" s="2315"/>
    </row>
    <row r="1016526" spans="63:63" x14ac:dyDescent="0.25">
      <c r="BK1016526" s="2311"/>
    </row>
    <row r="1016550" spans="63:63" x14ac:dyDescent="0.25">
      <c r="BK1016550" s="2315"/>
    </row>
    <row r="1016551" spans="63:63" x14ac:dyDescent="0.25">
      <c r="BK1016551" s="2311"/>
    </row>
    <row r="1016575" spans="63:63" x14ac:dyDescent="0.25">
      <c r="BK1016575" s="2315"/>
    </row>
    <row r="1016576" spans="63:63" x14ac:dyDescent="0.25">
      <c r="BK1016576" s="2311"/>
    </row>
    <row r="1016600" spans="63:63" x14ac:dyDescent="0.25">
      <c r="BK1016600" s="2315"/>
    </row>
    <row r="1016601" spans="63:63" x14ac:dyDescent="0.25">
      <c r="BK1016601" s="2311"/>
    </row>
    <row r="1016625" spans="63:63" x14ac:dyDescent="0.25">
      <c r="BK1016625" s="2315"/>
    </row>
    <row r="1016626" spans="63:63" x14ac:dyDescent="0.25">
      <c r="BK1016626" s="2311"/>
    </row>
    <row r="1016650" spans="63:63" x14ac:dyDescent="0.25">
      <c r="BK1016650" s="2315"/>
    </row>
    <row r="1016651" spans="63:63" x14ac:dyDescent="0.25">
      <c r="BK1016651" s="2311"/>
    </row>
    <row r="1016675" spans="63:63" x14ac:dyDescent="0.25">
      <c r="BK1016675" s="2315"/>
    </row>
    <row r="1016676" spans="63:63" x14ac:dyDescent="0.25">
      <c r="BK1016676" s="2311"/>
    </row>
    <row r="1016700" spans="63:63" x14ac:dyDescent="0.25">
      <c r="BK1016700" s="2315"/>
    </row>
    <row r="1016701" spans="63:63" x14ac:dyDescent="0.25">
      <c r="BK1016701" s="2311"/>
    </row>
    <row r="1016725" spans="63:63" x14ac:dyDescent="0.25">
      <c r="BK1016725" s="2315"/>
    </row>
    <row r="1016726" spans="63:63" x14ac:dyDescent="0.25">
      <c r="BK1016726" s="2311"/>
    </row>
    <row r="1016750" spans="63:63" x14ac:dyDescent="0.25">
      <c r="BK1016750" s="2315"/>
    </row>
    <row r="1016751" spans="63:63" x14ac:dyDescent="0.25">
      <c r="BK1016751" s="2311"/>
    </row>
    <row r="1016775" spans="63:63" x14ac:dyDescent="0.25">
      <c r="BK1016775" s="2315"/>
    </row>
    <row r="1016776" spans="63:63" x14ac:dyDescent="0.25">
      <c r="BK1016776" s="2311"/>
    </row>
    <row r="1016800" spans="63:63" x14ac:dyDescent="0.25">
      <c r="BK1016800" s="2315"/>
    </row>
    <row r="1016801" spans="63:63" x14ac:dyDescent="0.25">
      <c r="BK1016801" s="2311"/>
    </row>
    <row r="1016825" spans="63:63" x14ac:dyDescent="0.25">
      <c r="BK1016825" s="2315"/>
    </row>
    <row r="1016826" spans="63:63" x14ac:dyDescent="0.25">
      <c r="BK1016826" s="2311"/>
    </row>
    <row r="1016850" spans="63:63" x14ac:dyDescent="0.25">
      <c r="BK1016850" s="2315"/>
    </row>
    <row r="1016851" spans="63:63" x14ac:dyDescent="0.25">
      <c r="BK1016851" s="2311"/>
    </row>
    <row r="1016875" spans="63:63" x14ac:dyDescent="0.25">
      <c r="BK1016875" s="2315"/>
    </row>
    <row r="1016876" spans="63:63" x14ac:dyDescent="0.25">
      <c r="BK1016876" s="2311"/>
    </row>
    <row r="1016900" spans="63:63" x14ac:dyDescent="0.25">
      <c r="BK1016900" s="2315"/>
    </row>
    <row r="1016901" spans="63:63" x14ac:dyDescent="0.25">
      <c r="BK1016901" s="2311"/>
    </row>
    <row r="1016925" spans="63:63" x14ac:dyDescent="0.25">
      <c r="BK1016925" s="2315"/>
    </row>
    <row r="1016926" spans="63:63" x14ac:dyDescent="0.25">
      <c r="BK1016926" s="2311"/>
    </row>
    <row r="1016950" spans="63:63" x14ac:dyDescent="0.25">
      <c r="BK1016950" s="2315"/>
    </row>
    <row r="1016951" spans="63:63" x14ac:dyDescent="0.25">
      <c r="BK1016951" s="2311"/>
    </row>
    <row r="1016975" spans="63:63" x14ac:dyDescent="0.25">
      <c r="BK1016975" s="2315"/>
    </row>
    <row r="1016976" spans="63:63" x14ac:dyDescent="0.25">
      <c r="BK1016976" s="2311"/>
    </row>
    <row r="1017000" spans="63:63" x14ac:dyDescent="0.25">
      <c r="BK1017000" s="2315"/>
    </row>
    <row r="1017001" spans="63:63" x14ac:dyDescent="0.25">
      <c r="BK1017001" s="2311"/>
    </row>
    <row r="1017025" spans="63:63" x14ac:dyDescent="0.25">
      <c r="BK1017025" s="2315"/>
    </row>
    <row r="1017026" spans="63:63" x14ac:dyDescent="0.25">
      <c r="BK1017026" s="2311"/>
    </row>
    <row r="1017050" spans="63:63" x14ac:dyDescent="0.25">
      <c r="BK1017050" s="2315"/>
    </row>
    <row r="1017051" spans="63:63" x14ac:dyDescent="0.25">
      <c r="BK1017051" s="2311"/>
    </row>
    <row r="1017075" spans="63:63" x14ac:dyDescent="0.25">
      <c r="BK1017075" s="2315"/>
    </row>
    <row r="1017076" spans="63:63" x14ac:dyDescent="0.25">
      <c r="BK1017076" s="2311"/>
    </row>
    <row r="1017100" spans="63:63" x14ac:dyDescent="0.25">
      <c r="BK1017100" s="2315"/>
    </row>
    <row r="1017101" spans="63:63" x14ac:dyDescent="0.25">
      <c r="BK1017101" s="2311"/>
    </row>
    <row r="1017125" spans="63:63" x14ac:dyDescent="0.25">
      <c r="BK1017125" s="2315"/>
    </row>
    <row r="1017126" spans="63:63" x14ac:dyDescent="0.25">
      <c r="BK1017126" s="2311"/>
    </row>
    <row r="1017150" spans="63:63" x14ac:dyDescent="0.25">
      <c r="BK1017150" s="2315"/>
    </row>
    <row r="1017151" spans="63:63" x14ac:dyDescent="0.25">
      <c r="BK1017151" s="2311"/>
    </row>
    <row r="1017175" spans="63:63" x14ac:dyDescent="0.25">
      <c r="BK1017175" s="2315"/>
    </row>
    <row r="1017176" spans="63:63" x14ac:dyDescent="0.25">
      <c r="BK1017176" s="2311"/>
    </row>
    <row r="1017200" spans="63:63" x14ac:dyDescent="0.25">
      <c r="BK1017200" s="2315"/>
    </row>
    <row r="1017201" spans="63:63" x14ac:dyDescent="0.25">
      <c r="BK1017201" s="2311"/>
    </row>
    <row r="1017225" spans="63:63" x14ac:dyDescent="0.25">
      <c r="BK1017225" s="2315"/>
    </row>
    <row r="1017226" spans="63:63" x14ac:dyDescent="0.25">
      <c r="BK1017226" s="2311"/>
    </row>
    <row r="1017250" spans="63:63" x14ac:dyDescent="0.25">
      <c r="BK1017250" s="2315"/>
    </row>
    <row r="1017251" spans="63:63" x14ac:dyDescent="0.25">
      <c r="BK1017251" s="2311"/>
    </row>
    <row r="1017275" spans="63:63" x14ac:dyDescent="0.25">
      <c r="BK1017275" s="2315"/>
    </row>
    <row r="1017276" spans="63:63" x14ac:dyDescent="0.25">
      <c r="BK1017276" s="2311"/>
    </row>
    <row r="1017300" spans="63:63" x14ac:dyDescent="0.25">
      <c r="BK1017300" s="2315"/>
    </row>
    <row r="1017301" spans="63:63" x14ac:dyDescent="0.25">
      <c r="BK1017301" s="2311"/>
    </row>
    <row r="1017325" spans="63:63" x14ac:dyDescent="0.25">
      <c r="BK1017325" s="2315"/>
    </row>
    <row r="1017326" spans="63:63" x14ac:dyDescent="0.25">
      <c r="BK1017326" s="2311"/>
    </row>
    <row r="1017350" spans="63:63" x14ac:dyDescent="0.25">
      <c r="BK1017350" s="2315"/>
    </row>
    <row r="1017351" spans="63:63" x14ac:dyDescent="0.25">
      <c r="BK1017351" s="2311"/>
    </row>
    <row r="1017375" spans="63:63" x14ac:dyDescent="0.25">
      <c r="BK1017375" s="2315"/>
    </row>
    <row r="1017376" spans="63:63" x14ac:dyDescent="0.25">
      <c r="BK1017376" s="2311"/>
    </row>
    <row r="1017400" spans="63:63" x14ac:dyDescent="0.25">
      <c r="BK1017400" s="2315"/>
    </row>
    <row r="1017401" spans="63:63" x14ac:dyDescent="0.25">
      <c r="BK1017401" s="2311"/>
    </row>
    <row r="1017425" spans="63:63" x14ac:dyDescent="0.25">
      <c r="BK1017425" s="2315"/>
    </row>
    <row r="1017426" spans="63:63" x14ac:dyDescent="0.25">
      <c r="BK1017426" s="2311"/>
    </row>
    <row r="1017450" spans="63:63" x14ac:dyDescent="0.25">
      <c r="BK1017450" s="2315"/>
    </row>
    <row r="1017451" spans="63:63" x14ac:dyDescent="0.25">
      <c r="BK1017451" s="2311"/>
    </row>
    <row r="1017475" spans="63:63" x14ac:dyDescent="0.25">
      <c r="BK1017475" s="2315"/>
    </row>
    <row r="1017476" spans="63:63" x14ac:dyDescent="0.25">
      <c r="BK1017476" s="2311"/>
    </row>
    <row r="1017500" spans="63:63" x14ac:dyDescent="0.25">
      <c r="BK1017500" s="2315"/>
    </row>
    <row r="1017501" spans="63:63" x14ac:dyDescent="0.25">
      <c r="BK1017501" s="2311"/>
    </row>
    <row r="1017525" spans="63:63" x14ac:dyDescent="0.25">
      <c r="BK1017525" s="2315"/>
    </row>
    <row r="1017526" spans="63:63" x14ac:dyDescent="0.25">
      <c r="BK1017526" s="2311"/>
    </row>
    <row r="1017550" spans="63:63" x14ac:dyDescent="0.25">
      <c r="BK1017550" s="2315"/>
    </row>
    <row r="1017551" spans="63:63" x14ac:dyDescent="0.25">
      <c r="BK1017551" s="2311"/>
    </row>
    <row r="1017575" spans="63:63" x14ac:dyDescent="0.25">
      <c r="BK1017575" s="2315"/>
    </row>
    <row r="1017576" spans="63:63" x14ac:dyDescent="0.25">
      <c r="BK1017576" s="2311"/>
    </row>
    <row r="1017600" spans="63:63" x14ac:dyDescent="0.25">
      <c r="BK1017600" s="2315"/>
    </row>
    <row r="1017601" spans="63:63" x14ac:dyDescent="0.25">
      <c r="BK1017601" s="2311"/>
    </row>
    <row r="1017625" spans="63:63" x14ac:dyDescent="0.25">
      <c r="BK1017625" s="2315"/>
    </row>
    <row r="1017626" spans="63:63" x14ac:dyDescent="0.25">
      <c r="BK1017626" s="2311"/>
    </row>
    <row r="1017650" spans="63:63" x14ac:dyDescent="0.25">
      <c r="BK1017650" s="2315"/>
    </row>
    <row r="1017651" spans="63:63" x14ac:dyDescent="0.25">
      <c r="BK1017651" s="2311"/>
    </row>
    <row r="1017675" spans="63:63" x14ac:dyDescent="0.25">
      <c r="BK1017675" s="2315"/>
    </row>
    <row r="1017676" spans="63:63" x14ac:dyDescent="0.25">
      <c r="BK1017676" s="2311"/>
    </row>
    <row r="1017700" spans="63:63" x14ac:dyDescent="0.25">
      <c r="BK1017700" s="2315"/>
    </row>
    <row r="1017701" spans="63:63" x14ac:dyDescent="0.25">
      <c r="BK1017701" s="2311"/>
    </row>
    <row r="1017725" spans="63:63" x14ac:dyDescent="0.25">
      <c r="BK1017725" s="2315"/>
    </row>
    <row r="1017726" spans="63:63" x14ac:dyDescent="0.25">
      <c r="BK1017726" s="2311"/>
    </row>
    <row r="1017750" spans="63:63" x14ac:dyDescent="0.25">
      <c r="BK1017750" s="2315"/>
    </row>
    <row r="1017751" spans="63:63" x14ac:dyDescent="0.25">
      <c r="BK1017751" s="2311"/>
    </row>
    <row r="1017775" spans="63:63" x14ac:dyDescent="0.25">
      <c r="BK1017775" s="2315"/>
    </row>
    <row r="1017776" spans="63:63" x14ac:dyDescent="0.25">
      <c r="BK1017776" s="2311"/>
    </row>
    <row r="1017800" spans="63:63" x14ac:dyDescent="0.25">
      <c r="BK1017800" s="2315"/>
    </row>
    <row r="1017801" spans="63:63" x14ac:dyDescent="0.25">
      <c r="BK1017801" s="2311"/>
    </row>
    <row r="1017825" spans="63:63" x14ac:dyDescent="0.25">
      <c r="BK1017825" s="2315"/>
    </row>
    <row r="1017826" spans="63:63" x14ac:dyDescent="0.25">
      <c r="BK1017826" s="2311"/>
    </row>
    <row r="1017850" spans="63:63" x14ac:dyDescent="0.25">
      <c r="BK1017850" s="2315"/>
    </row>
    <row r="1017851" spans="63:63" x14ac:dyDescent="0.25">
      <c r="BK1017851" s="2311"/>
    </row>
    <row r="1017875" spans="63:63" x14ac:dyDescent="0.25">
      <c r="BK1017875" s="2315"/>
    </row>
    <row r="1017876" spans="63:63" x14ac:dyDescent="0.25">
      <c r="BK1017876" s="2311"/>
    </row>
    <row r="1017900" spans="63:63" x14ac:dyDescent="0.25">
      <c r="BK1017900" s="2315"/>
    </row>
    <row r="1017901" spans="63:63" x14ac:dyDescent="0.25">
      <c r="BK1017901" s="2311"/>
    </row>
    <row r="1017925" spans="63:63" x14ac:dyDescent="0.25">
      <c r="BK1017925" s="2315"/>
    </row>
    <row r="1017926" spans="63:63" x14ac:dyDescent="0.25">
      <c r="BK1017926" s="2311"/>
    </row>
    <row r="1017950" spans="63:63" x14ac:dyDescent="0.25">
      <c r="BK1017950" s="2315"/>
    </row>
    <row r="1017951" spans="63:63" x14ac:dyDescent="0.25">
      <c r="BK1017951" s="2311"/>
    </row>
    <row r="1017975" spans="63:63" x14ac:dyDescent="0.25">
      <c r="BK1017975" s="2315"/>
    </row>
    <row r="1017976" spans="63:63" x14ac:dyDescent="0.25">
      <c r="BK1017976" s="2311"/>
    </row>
    <row r="1018000" spans="63:63" x14ac:dyDescent="0.25">
      <c r="BK1018000" s="2315"/>
    </row>
    <row r="1018001" spans="63:63" x14ac:dyDescent="0.25">
      <c r="BK1018001" s="2311"/>
    </row>
    <row r="1018025" spans="63:63" x14ac:dyDescent="0.25">
      <c r="BK1018025" s="2315"/>
    </row>
    <row r="1018026" spans="63:63" x14ac:dyDescent="0.25">
      <c r="BK1018026" s="2311"/>
    </row>
    <row r="1018050" spans="63:63" x14ac:dyDescent="0.25">
      <c r="BK1018050" s="2315"/>
    </row>
    <row r="1018051" spans="63:63" x14ac:dyDescent="0.25">
      <c r="BK1018051" s="2311"/>
    </row>
    <row r="1018075" spans="63:63" x14ac:dyDescent="0.25">
      <c r="BK1018075" s="2315"/>
    </row>
    <row r="1018076" spans="63:63" x14ac:dyDescent="0.25">
      <c r="BK1018076" s="2311"/>
    </row>
    <row r="1018100" spans="63:63" x14ac:dyDescent="0.25">
      <c r="BK1018100" s="2315"/>
    </row>
    <row r="1018101" spans="63:63" x14ac:dyDescent="0.25">
      <c r="BK1018101" s="2311"/>
    </row>
    <row r="1018125" spans="63:63" x14ac:dyDescent="0.25">
      <c r="BK1018125" s="2315"/>
    </row>
    <row r="1018126" spans="63:63" x14ac:dyDescent="0.25">
      <c r="BK1018126" s="2311"/>
    </row>
    <row r="1018150" spans="63:63" x14ac:dyDescent="0.25">
      <c r="BK1018150" s="2315"/>
    </row>
    <row r="1018151" spans="63:63" x14ac:dyDescent="0.25">
      <c r="BK1018151" s="2311"/>
    </row>
    <row r="1018175" spans="63:63" x14ac:dyDescent="0.25">
      <c r="BK1018175" s="2315"/>
    </row>
    <row r="1018176" spans="63:63" x14ac:dyDescent="0.25">
      <c r="BK1018176" s="2311"/>
    </row>
    <row r="1018200" spans="63:63" x14ac:dyDescent="0.25">
      <c r="BK1018200" s="2315"/>
    </row>
    <row r="1018201" spans="63:63" x14ac:dyDescent="0.25">
      <c r="BK1018201" s="2311"/>
    </row>
    <row r="1018225" spans="63:63" x14ac:dyDescent="0.25">
      <c r="BK1018225" s="2315"/>
    </row>
    <row r="1018226" spans="63:63" x14ac:dyDescent="0.25">
      <c r="BK1018226" s="2311"/>
    </row>
    <row r="1018250" spans="63:63" x14ac:dyDescent="0.25">
      <c r="BK1018250" s="2315"/>
    </row>
    <row r="1018251" spans="63:63" x14ac:dyDescent="0.25">
      <c r="BK1018251" s="2311"/>
    </row>
    <row r="1018275" spans="63:63" x14ac:dyDescent="0.25">
      <c r="BK1018275" s="2315"/>
    </row>
    <row r="1018276" spans="63:63" x14ac:dyDescent="0.25">
      <c r="BK1018276" s="2311"/>
    </row>
    <row r="1018300" spans="63:63" x14ac:dyDescent="0.25">
      <c r="BK1018300" s="2315"/>
    </row>
    <row r="1018301" spans="63:63" x14ac:dyDescent="0.25">
      <c r="BK1018301" s="2311"/>
    </row>
    <row r="1018325" spans="63:63" x14ac:dyDescent="0.25">
      <c r="BK1018325" s="2315"/>
    </row>
    <row r="1018326" spans="63:63" x14ac:dyDescent="0.25">
      <c r="BK1018326" s="2311"/>
    </row>
    <row r="1018350" spans="63:63" x14ac:dyDescent="0.25">
      <c r="BK1018350" s="2315"/>
    </row>
    <row r="1018351" spans="63:63" x14ac:dyDescent="0.25">
      <c r="BK1018351" s="2311"/>
    </row>
    <row r="1018375" spans="63:63" x14ac:dyDescent="0.25">
      <c r="BK1018375" s="2315"/>
    </row>
    <row r="1018376" spans="63:63" x14ac:dyDescent="0.25">
      <c r="BK1018376" s="2311"/>
    </row>
    <row r="1018400" spans="63:63" x14ac:dyDescent="0.25">
      <c r="BK1018400" s="2315"/>
    </row>
    <row r="1018401" spans="63:63" x14ac:dyDescent="0.25">
      <c r="BK1018401" s="2311"/>
    </row>
    <row r="1018425" spans="63:63" x14ac:dyDescent="0.25">
      <c r="BK1018425" s="2315"/>
    </row>
    <row r="1018426" spans="63:63" x14ac:dyDescent="0.25">
      <c r="BK1018426" s="2311"/>
    </row>
    <row r="1018450" spans="63:63" x14ac:dyDescent="0.25">
      <c r="BK1018450" s="2315"/>
    </row>
    <row r="1018451" spans="63:63" x14ac:dyDescent="0.25">
      <c r="BK1018451" s="2311"/>
    </row>
    <row r="1018475" spans="63:63" x14ac:dyDescent="0.25">
      <c r="BK1018475" s="2315"/>
    </row>
    <row r="1018476" spans="63:63" x14ac:dyDescent="0.25">
      <c r="BK1018476" s="2311"/>
    </row>
    <row r="1018500" spans="63:63" x14ac:dyDescent="0.25">
      <c r="BK1018500" s="2315"/>
    </row>
    <row r="1018501" spans="63:63" x14ac:dyDescent="0.25">
      <c r="BK1018501" s="2311"/>
    </row>
    <row r="1018525" spans="63:63" x14ac:dyDescent="0.25">
      <c r="BK1018525" s="2315"/>
    </row>
    <row r="1018526" spans="63:63" x14ac:dyDescent="0.25">
      <c r="BK1018526" s="2311"/>
    </row>
    <row r="1018550" spans="63:63" x14ac:dyDescent="0.25">
      <c r="BK1018550" s="2315"/>
    </row>
    <row r="1018551" spans="63:63" x14ac:dyDescent="0.25">
      <c r="BK1018551" s="2311"/>
    </row>
    <row r="1018575" spans="63:63" x14ac:dyDescent="0.25">
      <c r="BK1018575" s="2315"/>
    </row>
    <row r="1018576" spans="63:63" x14ac:dyDescent="0.25">
      <c r="BK1018576" s="2311"/>
    </row>
    <row r="1018600" spans="63:63" x14ac:dyDescent="0.25">
      <c r="BK1018600" s="2315"/>
    </row>
    <row r="1018601" spans="63:63" x14ac:dyDescent="0.25">
      <c r="BK1018601" s="2311"/>
    </row>
    <row r="1018625" spans="63:63" x14ac:dyDescent="0.25">
      <c r="BK1018625" s="2315"/>
    </row>
    <row r="1018626" spans="63:63" x14ac:dyDescent="0.25">
      <c r="BK1018626" s="2311"/>
    </row>
    <row r="1018650" spans="63:63" x14ac:dyDescent="0.25">
      <c r="BK1018650" s="2315"/>
    </row>
    <row r="1018651" spans="63:63" x14ac:dyDescent="0.25">
      <c r="BK1018651" s="2311"/>
    </row>
    <row r="1018675" spans="63:63" x14ac:dyDescent="0.25">
      <c r="BK1018675" s="2315"/>
    </row>
    <row r="1018676" spans="63:63" x14ac:dyDescent="0.25">
      <c r="BK1018676" s="2311"/>
    </row>
    <row r="1018700" spans="63:63" x14ac:dyDescent="0.25">
      <c r="BK1018700" s="2315"/>
    </row>
    <row r="1018701" spans="63:63" x14ac:dyDescent="0.25">
      <c r="BK1018701" s="2311"/>
    </row>
    <row r="1018725" spans="63:63" x14ac:dyDescent="0.25">
      <c r="BK1018725" s="2315"/>
    </row>
    <row r="1018726" spans="63:63" x14ac:dyDescent="0.25">
      <c r="BK1018726" s="2311"/>
    </row>
    <row r="1018750" spans="63:63" x14ac:dyDescent="0.25">
      <c r="BK1018750" s="2315"/>
    </row>
    <row r="1018751" spans="63:63" x14ac:dyDescent="0.25">
      <c r="BK1018751" s="2311"/>
    </row>
    <row r="1018775" spans="63:63" x14ac:dyDescent="0.25">
      <c r="BK1018775" s="2315"/>
    </row>
    <row r="1018776" spans="63:63" x14ac:dyDescent="0.25">
      <c r="BK1018776" s="2311"/>
    </row>
    <row r="1018800" spans="63:63" x14ac:dyDescent="0.25">
      <c r="BK1018800" s="2315"/>
    </row>
    <row r="1018801" spans="63:63" x14ac:dyDescent="0.25">
      <c r="BK1018801" s="2311"/>
    </row>
    <row r="1018825" spans="63:63" x14ac:dyDescent="0.25">
      <c r="BK1018825" s="2315"/>
    </row>
    <row r="1018826" spans="63:63" x14ac:dyDescent="0.25">
      <c r="BK1018826" s="2311"/>
    </row>
    <row r="1018850" spans="63:63" x14ac:dyDescent="0.25">
      <c r="BK1018850" s="2315"/>
    </row>
    <row r="1018851" spans="63:63" x14ac:dyDescent="0.25">
      <c r="BK1018851" s="2311"/>
    </row>
    <row r="1018875" spans="63:63" x14ac:dyDescent="0.25">
      <c r="BK1018875" s="2315"/>
    </row>
    <row r="1018876" spans="63:63" x14ac:dyDescent="0.25">
      <c r="BK1018876" s="2311"/>
    </row>
    <row r="1018900" spans="63:63" x14ac:dyDescent="0.25">
      <c r="BK1018900" s="2315"/>
    </row>
    <row r="1018901" spans="63:63" x14ac:dyDescent="0.25">
      <c r="BK1018901" s="2311"/>
    </row>
    <row r="1018925" spans="63:63" x14ac:dyDescent="0.25">
      <c r="BK1018925" s="2315"/>
    </row>
    <row r="1018926" spans="63:63" x14ac:dyDescent="0.25">
      <c r="BK1018926" s="2311"/>
    </row>
    <row r="1018950" spans="63:63" x14ac:dyDescent="0.25">
      <c r="BK1018950" s="2315"/>
    </row>
    <row r="1018951" spans="63:63" x14ac:dyDescent="0.25">
      <c r="BK1018951" s="2311"/>
    </row>
    <row r="1018975" spans="63:63" x14ac:dyDescent="0.25">
      <c r="BK1018975" s="2315"/>
    </row>
    <row r="1018976" spans="63:63" x14ac:dyDescent="0.25">
      <c r="BK1018976" s="2311"/>
    </row>
    <row r="1019000" spans="63:63" x14ac:dyDescent="0.25">
      <c r="BK1019000" s="2315"/>
    </row>
    <row r="1019001" spans="63:63" x14ac:dyDescent="0.25">
      <c r="BK1019001" s="2311"/>
    </row>
    <row r="1019025" spans="63:63" x14ac:dyDescent="0.25">
      <c r="BK1019025" s="2315"/>
    </row>
    <row r="1019026" spans="63:63" x14ac:dyDescent="0.25">
      <c r="BK1019026" s="2311"/>
    </row>
    <row r="1019050" spans="63:63" x14ac:dyDescent="0.25">
      <c r="BK1019050" s="2315"/>
    </row>
    <row r="1019051" spans="63:63" x14ac:dyDescent="0.25">
      <c r="BK1019051" s="2311"/>
    </row>
    <row r="1019075" spans="63:63" x14ac:dyDescent="0.25">
      <c r="BK1019075" s="2315"/>
    </row>
    <row r="1019076" spans="63:63" x14ac:dyDescent="0.25">
      <c r="BK1019076" s="2311"/>
    </row>
    <row r="1019100" spans="63:63" x14ac:dyDescent="0.25">
      <c r="BK1019100" s="2315"/>
    </row>
    <row r="1019101" spans="63:63" x14ac:dyDescent="0.25">
      <c r="BK1019101" s="2311"/>
    </row>
    <row r="1019125" spans="63:63" x14ac:dyDescent="0.25">
      <c r="BK1019125" s="2315"/>
    </row>
    <row r="1019126" spans="63:63" x14ac:dyDescent="0.25">
      <c r="BK1019126" s="2311"/>
    </row>
    <row r="1019150" spans="63:63" x14ac:dyDescent="0.25">
      <c r="BK1019150" s="2315"/>
    </row>
    <row r="1019151" spans="63:63" x14ac:dyDescent="0.25">
      <c r="BK1019151" s="2311"/>
    </row>
    <row r="1019175" spans="63:63" x14ac:dyDescent="0.25">
      <c r="BK1019175" s="2315"/>
    </row>
    <row r="1019176" spans="63:63" x14ac:dyDescent="0.25">
      <c r="BK1019176" s="2311"/>
    </row>
    <row r="1019200" spans="63:63" x14ac:dyDescent="0.25">
      <c r="BK1019200" s="2315"/>
    </row>
    <row r="1019201" spans="63:63" x14ac:dyDescent="0.25">
      <c r="BK1019201" s="2311"/>
    </row>
    <row r="1019225" spans="63:63" x14ac:dyDescent="0.25">
      <c r="BK1019225" s="2315"/>
    </row>
    <row r="1019226" spans="63:63" x14ac:dyDescent="0.25">
      <c r="BK1019226" s="2311"/>
    </row>
    <row r="1019250" spans="63:63" x14ac:dyDescent="0.25">
      <c r="BK1019250" s="2315"/>
    </row>
    <row r="1019251" spans="63:63" x14ac:dyDescent="0.25">
      <c r="BK1019251" s="2311"/>
    </row>
    <row r="1019275" spans="63:63" x14ac:dyDescent="0.25">
      <c r="BK1019275" s="2315"/>
    </row>
    <row r="1019276" spans="63:63" x14ac:dyDescent="0.25">
      <c r="BK1019276" s="2311"/>
    </row>
    <row r="1019300" spans="63:63" x14ac:dyDescent="0.25">
      <c r="BK1019300" s="2315"/>
    </row>
    <row r="1019301" spans="63:63" x14ac:dyDescent="0.25">
      <c r="BK1019301" s="2311"/>
    </row>
    <row r="1019325" spans="63:63" x14ac:dyDescent="0.25">
      <c r="BK1019325" s="2315"/>
    </row>
    <row r="1019326" spans="63:63" x14ac:dyDescent="0.25">
      <c r="BK1019326" s="2311"/>
    </row>
    <row r="1019350" spans="63:63" x14ac:dyDescent="0.25">
      <c r="BK1019350" s="2315"/>
    </row>
    <row r="1019351" spans="63:63" x14ac:dyDescent="0.25">
      <c r="BK1019351" s="2311"/>
    </row>
    <row r="1019375" spans="63:63" x14ac:dyDescent="0.25">
      <c r="BK1019375" s="2315"/>
    </row>
    <row r="1019376" spans="63:63" x14ac:dyDescent="0.25">
      <c r="BK1019376" s="2311"/>
    </row>
    <row r="1019400" spans="63:63" x14ac:dyDescent="0.25">
      <c r="BK1019400" s="2315"/>
    </row>
    <row r="1019401" spans="63:63" x14ac:dyDescent="0.25">
      <c r="BK1019401" s="2311"/>
    </row>
    <row r="1019425" spans="63:63" x14ac:dyDescent="0.25">
      <c r="BK1019425" s="2315"/>
    </row>
    <row r="1019426" spans="63:63" x14ac:dyDescent="0.25">
      <c r="BK1019426" s="2311"/>
    </row>
    <row r="1019450" spans="63:63" x14ac:dyDescent="0.25">
      <c r="BK1019450" s="2315"/>
    </row>
    <row r="1019451" spans="63:63" x14ac:dyDescent="0.25">
      <c r="BK1019451" s="2311"/>
    </row>
    <row r="1019475" spans="63:63" x14ac:dyDescent="0.25">
      <c r="BK1019475" s="2315"/>
    </row>
    <row r="1019476" spans="63:63" x14ac:dyDescent="0.25">
      <c r="BK1019476" s="2311"/>
    </row>
    <row r="1019500" spans="63:63" x14ac:dyDescent="0.25">
      <c r="BK1019500" s="2315"/>
    </row>
    <row r="1019501" spans="63:63" x14ac:dyDescent="0.25">
      <c r="BK1019501" s="2311"/>
    </row>
    <row r="1019525" spans="63:63" x14ac:dyDescent="0.25">
      <c r="BK1019525" s="2315"/>
    </row>
    <row r="1019526" spans="63:63" x14ac:dyDescent="0.25">
      <c r="BK1019526" s="2311"/>
    </row>
    <row r="1019550" spans="63:63" x14ac:dyDescent="0.25">
      <c r="BK1019550" s="2315"/>
    </row>
    <row r="1019551" spans="63:63" x14ac:dyDescent="0.25">
      <c r="BK1019551" s="2311"/>
    </row>
    <row r="1019575" spans="63:63" x14ac:dyDescent="0.25">
      <c r="BK1019575" s="2315"/>
    </row>
    <row r="1019576" spans="63:63" x14ac:dyDescent="0.25">
      <c r="BK1019576" s="2311"/>
    </row>
    <row r="1019600" spans="63:63" x14ac:dyDescent="0.25">
      <c r="BK1019600" s="2315"/>
    </row>
    <row r="1019601" spans="63:63" x14ac:dyDescent="0.25">
      <c r="BK1019601" s="2311"/>
    </row>
    <row r="1019625" spans="63:63" x14ac:dyDescent="0.25">
      <c r="BK1019625" s="2315"/>
    </row>
    <row r="1019626" spans="63:63" x14ac:dyDescent="0.25">
      <c r="BK1019626" s="2311"/>
    </row>
    <row r="1019650" spans="63:63" x14ac:dyDescent="0.25">
      <c r="BK1019650" s="2315"/>
    </row>
    <row r="1019651" spans="63:63" x14ac:dyDescent="0.25">
      <c r="BK1019651" s="2311"/>
    </row>
    <row r="1019675" spans="63:63" x14ac:dyDescent="0.25">
      <c r="BK1019675" s="2315"/>
    </row>
    <row r="1019676" spans="63:63" x14ac:dyDescent="0.25">
      <c r="BK1019676" s="2311"/>
    </row>
    <row r="1019700" spans="63:63" x14ac:dyDescent="0.25">
      <c r="BK1019700" s="2315"/>
    </row>
    <row r="1019701" spans="63:63" x14ac:dyDescent="0.25">
      <c r="BK1019701" s="2311"/>
    </row>
    <row r="1019725" spans="63:63" x14ac:dyDescent="0.25">
      <c r="BK1019725" s="2315"/>
    </row>
    <row r="1019726" spans="63:63" x14ac:dyDescent="0.25">
      <c r="BK1019726" s="2311"/>
    </row>
    <row r="1019750" spans="63:63" x14ac:dyDescent="0.25">
      <c r="BK1019750" s="2315"/>
    </row>
    <row r="1019751" spans="63:63" x14ac:dyDescent="0.25">
      <c r="BK1019751" s="2311"/>
    </row>
    <row r="1019775" spans="63:63" x14ac:dyDescent="0.25">
      <c r="BK1019775" s="2315"/>
    </row>
    <row r="1019776" spans="63:63" x14ac:dyDescent="0.25">
      <c r="BK1019776" s="2311"/>
    </row>
    <row r="1019800" spans="63:63" x14ac:dyDescent="0.25">
      <c r="BK1019800" s="2315"/>
    </row>
    <row r="1019801" spans="63:63" x14ac:dyDescent="0.25">
      <c r="BK1019801" s="2311"/>
    </row>
    <row r="1019825" spans="63:63" x14ac:dyDescent="0.25">
      <c r="BK1019825" s="2315"/>
    </row>
    <row r="1019826" spans="63:63" x14ac:dyDescent="0.25">
      <c r="BK1019826" s="2311"/>
    </row>
    <row r="1019850" spans="63:63" x14ac:dyDescent="0.25">
      <c r="BK1019850" s="2315"/>
    </row>
    <row r="1019851" spans="63:63" x14ac:dyDescent="0.25">
      <c r="BK1019851" s="2311"/>
    </row>
    <row r="1019875" spans="63:63" x14ac:dyDescent="0.25">
      <c r="BK1019875" s="2315"/>
    </row>
    <row r="1019876" spans="63:63" x14ac:dyDescent="0.25">
      <c r="BK1019876" s="2311"/>
    </row>
    <row r="1019900" spans="63:63" x14ac:dyDescent="0.25">
      <c r="BK1019900" s="2315"/>
    </row>
    <row r="1019901" spans="63:63" x14ac:dyDescent="0.25">
      <c r="BK1019901" s="2311"/>
    </row>
    <row r="1019925" spans="63:63" x14ac:dyDescent="0.25">
      <c r="BK1019925" s="2315"/>
    </row>
    <row r="1019926" spans="63:63" x14ac:dyDescent="0.25">
      <c r="BK1019926" s="2311"/>
    </row>
    <row r="1019950" spans="63:63" x14ac:dyDescent="0.25">
      <c r="BK1019950" s="2315"/>
    </row>
    <row r="1019951" spans="63:63" x14ac:dyDescent="0.25">
      <c r="BK1019951" s="2311"/>
    </row>
    <row r="1019975" spans="63:63" x14ac:dyDescent="0.25">
      <c r="BK1019975" s="2315"/>
    </row>
    <row r="1019976" spans="63:63" x14ac:dyDescent="0.25">
      <c r="BK1019976" s="2311"/>
    </row>
    <row r="1020000" spans="63:63" x14ac:dyDescent="0.25">
      <c r="BK1020000" s="2315"/>
    </row>
    <row r="1020001" spans="63:63" x14ac:dyDescent="0.25">
      <c r="BK1020001" s="2311"/>
    </row>
    <row r="1020025" spans="63:63" x14ac:dyDescent="0.25">
      <c r="BK1020025" s="2315"/>
    </row>
    <row r="1020026" spans="63:63" x14ac:dyDescent="0.25">
      <c r="BK1020026" s="2311"/>
    </row>
    <row r="1020050" spans="63:63" x14ac:dyDescent="0.25">
      <c r="BK1020050" s="2315"/>
    </row>
    <row r="1020051" spans="63:63" x14ac:dyDescent="0.25">
      <c r="BK1020051" s="2311"/>
    </row>
    <row r="1020075" spans="63:63" x14ac:dyDescent="0.25">
      <c r="BK1020075" s="2315"/>
    </row>
    <row r="1020076" spans="63:63" x14ac:dyDescent="0.25">
      <c r="BK1020076" s="2311"/>
    </row>
    <row r="1020100" spans="63:63" x14ac:dyDescent="0.25">
      <c r="BK1020100" s="2315"/>
    </row>
    <row r="1020101" spans="63:63" x14ac:dyDescent="0.25">
      <c r="BK1020101" s="2311"/>
    </row>
    <row r="1020125" spans="63:63" x14ac:dyDescent="0.25">
      <c r="BK1020125" s="2315"/>
    </row>
    <row r="1020126" spans="63:63" x14ac:dyDescent="0.25">
      <c r="BK1020126" s="2311"/>
    </row>
    <row r="1020150" spans="63:63" x14ac:dyDescent="0.25">
      <c r="BK1020150" s="2315"/>
    </row>
    <row r="1020151" spans="63:63" x14ac:dyDescent="0.25">
      <c r="BK1020151" s="2311"/>
    </row>
    <row r="1020175" spans="63:63" x14ac:dyDescent="0.25">
      <c r="BK1020175" s="2315"/>
    </row>
    <row r="1020176" spans="63:63" x14ac:dyDescent="0.25">
      <c r="BK1020176" s="2311"/>
    </row>
    <row r="1020200" spans="63:63" x14ac:dyDescent="0.25">
      <c r="BK1020200" s="2315"/>
    </row>
    <row r="1020201" spans="63:63" x14ac:dyDescent="0.25">
      <c r="BK1020201" s="2311"/>
    </row>
    <row r="1020225" spans="63:63" x14ac:dyDescent="0.25">
      <c r="BK1020225" s="2315"/>
    </row>
    <row r="1020226" spans="63:63" x14ac:dyDescent="0.25">
      <c r="BK1020226" s="2311"/>
    </row>
    <row r="1020250" spans="63:63" x14ac:dyDescent="0.25">
      <c r="BK1020250" s="2315"/>
    </row>
    <row r="1020251" spans="63:63" x14ac:dyDescent="0.25">
      <c r="BK1020251" s="2311"/>
    </row>
    <row r="1020275" spans="63:63" x14ac:dyDescent="0.25">
      <c r="BK1020275" s="2315"/>
    </row>
    <row r="1020276" spans="63:63" x14ac:dyDescent="0.25">
      <c r="BK1020276" s="2311"/>
    </row>
    <row r="1020300" spans="63:63" x14ac:dyDescent="0.25">
      <c r="BK1020300" s="2315"/>
    </row>
    <row r="1020301" spans="63:63" x14ac:dyDescent="0.25">
      <c r="BK1020301" s="2311"/>
    </row>
    <row r="1020325" spans="63:63" x14ac:dyDescent="0.25">
      <c r="BK1020325" s="2315"/>
    </row>
    <row r="1020326" spans="63:63" x14ac:dyDescent="0.25">
      <c r="BK1020326" s="2311"/>
    </row>
    <row r="1020350" spans="63:63" x14ac:dyDescent="0.25">
      <c r="BK1020350" s="2315"/>
    </row>
    <row r="1020351" spans="63:63" x14ac:dyDescent="0.25">
      <c r="BK1020351" s="2311"/>
    </row>
    <row r="1020375" spans="63:63" x14ac:dyDescent="0.25">
      <c r="BK1020375" s="2315"/>
    </row>
    <row r="1020376" spans="63:63" x14ac:dyDescent="0.25">
      <c r="BK1020376" s="2311"/>
    </row>
    <row r="1020400" spans="63:63" x14ac:dyDescent="0.25">
      <c r="BK1020400" s="2315"/>
    </row>
    <row r="1020401" spans="63:63" x14ac:dyDescent="0.25">
      <c r="BK1020401" s="2311"/>
    </row>
    <row r="1020425" spans="63:63" x14ac:dyDescent="0.25">
      <c r="BK1020425" s="2315"/>
    </row>
    <row r="1020426" spans="63:63" x14ac:dyDescent="0.25">
      <c r="BK1020426" s="2311"/>
    </row>
    <row r="1020450" spans="63:63" x14ac:dyDescent="0.25">
      <c r="BK1020450" s="2315"/>
    </row>
    <row r="1020451" spans="63:63" x14ac:dyDescent="0.25">
      <c r="BK1020451" s="2311"/>
    </row>
    <row r="1020475" spans="63:63" x14ac:dyDescent="0.25">
      <c r="BK1020475" s="2315"/>
    </row>
    <row r="1020476" spans="63:63" x14ac:dyDescent="0.25">
      <c r="BK1020476" s="2311"/>
    </row>
    <row r="1020500" spans="63:63" x14ac:dyDescent="0.25">
      <c r="BK1020500" s="2315"/>
    </row>
    <row r="1020501" spans="63:63" x14ac:dyDescent="0.25">
      <c r="BK1020501" s="2311"/>
    </row>
    <row r="1020525" spans="63:63" x14ac:dyDescent="0.25">
      <c r="BK1020525" s="2315"/>
    </row>
    <row r="1020526" spans="63:63" x14ac:dyDescent="0.25">
      <c r="BK1020526" s="2311"/>
    </row>
    <row r="1020550" spans="63:63" x14ac:dyDescent="0.25">
      <c r="BK1020550" s="2315"/>
    </row>
    <row r="1020551" spans="63:63" x14ac:dyDescent="0.25">
      <c r="BK1020551" s="2311"/>
    </row>
    <row r="1020575" spans="63:63" x14ac:dyDescent="0.25">
      <c r="BK1020575" s="2315"/>
    </row>
    <row r="1020576" spans="63:63" x14ac:dyDescent="0.25">
      <c r="BK1020576" s="2311"/>
    </row>
    <row r="1020600" spans="63:63" x14ac:dyDescent="0.25">
      <c r="BK1020600" s="2315"/>
    </row>
    <row r="1020601" spans="63:63" x14ac:dyDescent="0.25">
      <c r="BK1020601" s="2311"/>
    </row>
    <row r="1020625" spans="63:63" x14ac:dyDescent="0.25">
      <c r="BK1020625" s="2315"/>
    </row>
    <row r="1020626" spans="63:63" x14ac:dyDescent="0.25">
      <c r="BK1020626" s="2311"/>
    </row>
    <row r="1020650" spans="63:63" x14ac:dyDescent="0.25">
      <c r="BK1020650" s="2315"/>
    </row>
    <row r="1020651" spans="63:63" x14ac:dyDescent="0.25">
      <c r="BK1020651" s="2311"/>
    </row>
    <row r="1020675" spans="63:63" x14ac:dyDescent="0.25">
      <c r="BK1020675" s="2315"/>
    </row>
    <row r="1020676" spans="63:63" x14ac:dyDescent="0.25">
      <c r="BK1020676" s="2311"/>
    </row>
    <row r="1020700" spans="63:63" x14ac:dyDescent="0.25">
      <c r="BK1020700" s="2315"/>
    </row>
    <row r="1020701" spans="63:63" x14ac:dyDescent="0.25">
      <c r="BK1020701" s="2311"/>
    </row>
    <row r="1020725" spans="63:63" x14ac:dyDescent="0.25">
      <c r="BK1020725" s="2315"/>
    </row>
    <row r="1020726" spans="63:63" x14ac:dyDescent="0.25">
      <c r="BK1020726" s="2311"/>
    </row>
    <row r="1020750" spans="63:63" x14ac:dyDescent="0.25">
      <c r="BK1020750" s="2315"/>
    </row>
    <row r="1020751" spans="63:63" x14ac:dyDescent="0.25">
      <c r="BK1020751" s="2311"/>
    </row>
    <row r="1020775" spans="63:63" x14ac:dyDescent="0.25">
      <c r="BK1020775" s="2315"/>
    </row>
    <row r="1020776" spans="63:63" x14ac:dyDescent="0.25">
      <c r="BK1020776" s="2311"/>
    </row>
    <row r="1020800" spans="63:63" x14ac:dyDescent="0.25">
      <c r="BK1020800" s="2315"/>
    </row>
    <row r="1020801" spans="63:63" x14ac:dyDescent="0.25">
      <c r="BK1020801" s="2311"/>
    </row>
    <row r="1020825" spans="63:63" x14ac:dyDescent="0.25">
      <c r="BK1020825" s="2315"/>
    </row>
    <row r="1020826" spans="63:63" x14ac:dyDescent="0.25">
      <c r="BK1020826" s="2311"/>
    </row>
    <row r="1020850" spans="63:63" x14ac:dyDescent="0.25">
      <c r="BK1020850" s="2315"/>
    </row>
    <row r="1020851" spans="63:63" x14ac:dyDescent="0.25">
      <c r="BK1020851" s="2311"/>
    </row>
    <row r="1020875" spans="63:63" x14ac:dyDescent="0.25">
      <c r="BK1020875" s="2315"/>
    </row>
    <row r="1020876" spans="63:63" x14ac:dyDescent="0.25">
      <c r="BK1020876" s="2311"/>
    </row>
    <row r="1020900" spans="63:63" x14ac:dyDescent="0.25">
      <c r="BK1020900" s="2315"/>
    </row>
    <row r="1020901" spans="63:63" x14ac:dyDescent="0.25">
      <c r="BK1020901" s="2311"/>
    </row>
    <row r="1020925" spans="63:63" x14ac:dyDescent="0.25">
      <c r="BK1020925" s="2315"/>
    </row>
    <row r="1020926" spans="63:63" x14ac:dyDescent="0.25">
      <c r="BK1020926" s="2311"/>
    </row>
    <row r="1020950" spans="63:63" x14ac:dyDescent="0.25">
      <c r="BK1020950" s="2315"/>
    </row>
    <row r="1020951" spans="63:63" x14ac:dyDescent="0.25">
      <c r="BK1020951" s="2311"/>
    </row>
    <row r="1020975" spans="63:63" x14ac:dyDescent="0.25">
      <c r="BK1020975" s="2315"/>
    </row>
    <row r="1020976" spans="63:63" x14ac:dyDescent="0.25">
      <c r="BK1020976" s="2311"/>
    </row>
    <row r="1021000" spans="63:63" x14ac:dyDescent="0.25">
      <c r="BK1021000" s="2315"/>
    </row>
    <row r="1021001" spans="63:63" x14ac:dyDescent="0.25">
      <c r="BK1021001" s="2311"/>
    </row>
    <row r="1021025" spans="63:63" x14ac:dyDescent="0.25">
      <c r="BK1021025" s="2315"/>
    </row>
    <row r="1021026" spans="63:63" x14ac:dyDescent="0.25">
      <c r="BK1021026" s="2311"/>
    </row>
    <row r="1021050" spans="63:63" x14ac:dyDescent="0.25">
      <c r="BK1021050" s="2315"/>
    </row>
    <row r="1021051" spans="63:63" x14ac:dyDescent="0.25">
      <c r="BK1021051" s="2311"/>
    </row>
    <row r="1021075" spans="63:63" x14ac:dyDescent="0.25">
      <c r="BK1021075" s="2315"/>
    </row>
    <row r="1021076" spans="63:63" x14ac:dyDescent="0.25">
      <c r="BK1021076" s="2311"/>
    </row>
    <row r="1021100" spans="63:63" x14ac:dyDescent="0.25">
      <c r="BK1021100" s="2315"/>
    </row>
    <row r="1021101" spans="63:63" x14ac:dyDescent="0.25">
      <c r="BK1021101" s="2311"/>
    </row>
    <row r="1021125" spans="63:63" x14ac:dyDescent="0.25">
      <c r="BK1021125" s="2315"/>
    </row>
    <row r="1021126" spans="63:63" x14ac:dyDescent="0.25">
      <c r="BK1021126" s="2311"/>
    </row>
    <row r="1021150" spans="63:63" x14ac:dyDescent="0.25">
      <c r="BK1021150" s="2315"/>
    </row>
    <row r="1021151" spans="63:63" x14ac:dyDescent="0.25">
      <c r="BK1021151" s="2311"/>
    </row>
    <row r="1021175" spans="63:63" x14ac:dyDescent="0.25">
      <c r="BK1021175" s="2315"/>
    </row>
    <row r="1021176" spans="63:63" x14ac:dyDescent="0.25">
      <c r="BK1021176" s="2311"/>
    </row>
    <row r="1021200" spans="63:63" x14ac:dyDescent="0.25">
      <c r="BK1021200" s="2315"/>
    </row>
    <row r="1021201" spans="63:63" x14ac:dyDescent="0.25">
      <c r="BK1021201" s="2311"/>
    </row>
    <row r="1021225" spans="63:63" x14ac:dyDescent="0.25">
      <c r="BK1021225" s="2315"/>
    </row>
    <row r="1021226" spans="63:63" x14ac:dyDescent="0.25">
      <c r="BK1021226" s="2311"/>
    </row>
    <row r="1021250" spans="63:63" x14ac:dyDescent="0.25">
      <c r="BK1021250" s="2315"/>
    </row>
    <row r="1021251" spans="63:63" x14ac:dyDescent="0.25">
      <c r="BK1021251" s="2311"/>
    </row>
    <row r="1021275" spans="63:63" x14ac:dyDescent="0.25">
      <c r="BK1021275" s="2315"/>
    </row>
    <row r="1021276" spans="63:63" x14ac:dyDescent="0.25">
      <c r="BK1021276" s="2311"/>
    </row>
    <row r="1021300" spans="63:63" x14ac:dyDescent="0.25">
      <c r="BK1021300" s="2315"/>
    </row>
    <row r="1021301" spans="63:63" x14ac:dyDescent="0.25">
      <c r="BK1021301" s="2311"/>
    </row>
    <row r="1021325" spans="63:63" x14ac:dyDescent="0.25">
      <c r="BK1021325" s="2315"/>
    </row>
    <row r="1021326" spans="63:63" x14ac:dyDescent="0.25">
      <c r="BK1021326" s="2311"/>
    </row>
    <row r="1021350" spans="63:63" x14ac:dyDescent="0.25">
      <c r="BK1021350" s="2315"/>
    </row>
    <row r="1021351" spans="63:63" x14ac:dyDescent="0.25">
      <c r="BK1021351" s="2311"/>
    </row>
    <row r="1021375" spans="63:63" x14ac:dyDescent="0.25">
      <c r="BK1021375" s="2315"/>
    </row>
    <row r="1021376" spans="63:63" x14ac:dyDescent="0.25">
      <c r="BK1021376" s="2311"/>
    </row>
    <row r="1021400" spans="63:63" x14ac:dyDescent="0.25">
      <c r="BK1021400" s="2315"/>
    </row>
    <row r="1021401" spans="63:63" x14ac:dyDescent="0.25">
      <c r="BK1021401" s="2311"/>
    </row>
    <row r="1021425" spans="63:63" x14ac:dyDescent="0.25">
      <c r="BK1021425" s="2315"/>
    </row>
    <row r="1021426" spans="63:63" x14ac:dyDescent="0.25">
      <c r="BK1021426" s="2311"/>
    </row>
    <row r="1021450" spans="63:63" x14ac:dyDescent="0.25">
      <c r="BK1021450" s="2315"/>
    </row>
    <row r="1021451" spans="63:63" x14ac:dyDescent="0.25">
      <c r="BK1021451" s="2311"/>
    </row>
    <row r="1021475" spans="63:63" x14ac:dyDescent="0.25">
      <c r="BK1021475" s="2315"/>
    </row>
    <row r="1021476" spans="63:63" x14ac:dyDescent="0.25">
      <c r="BK1021476" s="2311"/>
    </row>
    <row r="1021500" spans="63:63" x14ac:dyDescent="0.25">
      <c r="BK1021500" s="2315"/>
    </row>
    <row r="1021501" spans="63:63" x14ac:dyDescent="0.25">
      <c r="BK1021501" s="2311"/>
    </row>
    <row r="1021525" spans="63:63" x14ac:dyDescent="0.25">
      <c r="BK1021525" s="2315"/>
    </row>
    <row r="1021526" spans="63:63" x14ac:dyDescent="0.25">
      <c r="BK1021526" s="2311"/>
    </row>
    <row r="1021550" spans="63:63" x14ac:dyDescent="0.25">
      <c r="BK1021550" s="2315"/>
    </row>
    <row r="1021551" spans="63:63" x14ac:dyDescent="0.25">
      <c r="BK1021551" s="2311"/>
    </row>
    <row r="1021575" spans="63:63" x14ac:dyDescent="0.25">
      <c r="BK1021575" s="2315"/>
    </row>
    <row r="1021576" spans="63:63" x14ac:dyDescent="0.25">
      <c r="BK1021576" s="2311"/>
    </row>
    <row r="1021600" spans="63:63" x14ac:dyDescent="0.25">
      <c r="BK1021600" s="2315"/>
    </row>
    <row r="1021601" spans="63:63" x14ac:dyDescent="0.25">
      <c r="BK1021601" s="2311"/>
    </row>
    <row r="1021625" spans="63:63" x14ac:dyDescent="0.25">
      <c r="BK1021625" s="2315"/>
    </row>
    <row r="1021626" spans="63:63" x14ac:dyDescent="0.25">
      <c r="BK1021626" s="2311"/>
    </row>
    <row r="1021650" spans="63:63" x14ac:dyDescent="0.25">
      <c r="BK1021650" s="2315"/>
    </row>
    <row r="1021651" spans="63:63" x14ac:dyDescent="0.25">
      <c r="BK1021651" s="2311"/>
    </row>
    <row r="1021675" spans="63:63" x14ac:dyDescent="0.25">
      <c r="BK1021675" s="2315"/>
    </row>
    <row r="1021676" spans="63:63" x14ac:dyDescent="0.25">
      <c r="BK1021676" s="2311"/>
    </row>
    <row r="1021700" spans="63:63" x14ac:dyDescent="0.25">
      <c r="BK1021700" s="2315"/>
    </row>
    <row r="1021701" spans="63:63" x14ac:dyDescent="0.25">
      <c r="BK1021701" s="2311"/>
    </row>
    <row r="1021725" spans="63:63" x14ac:dyDescent="0.25">
      <c r="BK1021725" s="2315"/>
    </row>
    <row r="1021726" spans="63:63" x14ac:dyDescent="0.25">
      <c r="BK1021726" s="2311"/>
    </row>
    <row r="1021750" spans="63:63" x14ac:dyDescent="0.25">
      <c r="BK1021750" s="2315"/>
    </row>
    <row r="1021751" spans="63:63" x14ac:dyDescent="0.25">
      <c r="BK1021751" s="2311"/>
    </row>
    <row r="1021775" spans="63:63" x14ac:dyDescent="0.25">
      <c r="BK1021775" s="2315"/>
    </row>
    <row r="1021776" spans="63:63" x14ac:dyDescent="0.25">
      <c r="BK1021776" s="2311"/>
    </row>
    <row r="1021800" spans="63:63" x14ac:dyDescent="0.25">
      <c r="BK1021800" s="2315"/>
    </row>
    <row r="1021801" spans="63:63" x14ac:dyDescent="0.25">
      <c r="BK1021801" s="2311"/>
    </row>
    <row r="1021825" spans="63:63" x14ac:dyDescent="0.25">
      <c r="BK1021825" s="2315"/>
    </row>
    <row r="1021826" spans="63:63" x14ac:dyDescent="0.25">
      <c r="BK1021826" s="2311"/>
    </row>
    <row r="1021850" spans="63:63" x14ac:dyDescent="0.25">
      <c r="BK1021850" s="2315"/>
    </row>
    <row r="1021851" spans="63:63" x14ac:dyDescent="0.25">
      <c r="BK1021851" s="2311"/>
    </row>
    <row r="1021875" spans="63:63" x14ac:dyDescent="0.25">
      <c r="BK1021875" s="2315"/>
    </row>
    <row r="1021876" spans="63:63" x14ac:dyDescent="0.25">
      <c r="BK1021876" s="2311"/>
    </row>
    <row r="1021900" spans="63:63" x14ac:dyDescent="0.25">
      <c r="BK1021900" s="2315"/>
    </row>
    <row r="1021901" spans="63:63" x14ac:dyDescent="0.25">
      <c r="BK1021901" s="2311"/>
    </row>
    <row r="1021925" spans="63:63" x14ac:dyDescent="0.25">
      <c r="BK1021925" s="2315"/>
    </row>
    <row r="1021926" spans="63:63" x14ac:dyDescent="0.25">
      <c r="BK1021926" s="2311"/>
    </row>
    <row r="1021950" spans="63:63" x14ac:dyDescent="0.25">
      <c r="BK1021950" s="2315"/>
    </row>
    <row r="1021951" spans="63:63" x14ac:dyDescent="0.25">
      <c r="BK1021951" s="2311"/>
    </row>
    <row r="1021975" spans="63:63" x14ac:dyDescent="0.25">
      <c r="BK1021975" s="2315"/>
    </row>
    <row r="1021976" spans="63:63" x14ac:dyDescent="0.25">
      <c r="BK1021976" s="2311"/>
    </row>
    <row r="1022000" spans="63:63" x14ac:dyDescent="0.25">
      <c r="BK1022000" s="2315"/>
    </row>
    <row r="1022001" spans="63:63" x14ac:dyDescent="0.25">
      <c r="BK1022001" s="2311"/>
    </row>
    <row r="1022025" spans="63:63" x14ac:dyDescent="0.25">
      <c r="BK1022025" s="2315"/>
    </row>
    <row r="1022026" spans="63:63" x14ac:dyDescent="0.25">
      <c r="BK1022026" s="2311"/>
    </row>
    <row r="1022050" spans="63:63" x14ac:dyDescent="0.25">
      <c r="BK1022050" s="2315"/>
    </row>
    <row r="1022051" spans="63:63" x14ac:dyDescent="0.25">
      <c r="BK1022051" s="2311"/>
    </row>
    <row r="1022075" spans="63:63" x14ac:dyDescent="0.25">
      <c r="BK1022075" s="2315"/>
    </row>
    <row r="1022076" spans="63:63" x14ac:dyDescent="0.25">
      <c r="BK1022076" s="2311"/>
    </row>
    <row r="1022100" spans="63:63" x14ac:dyDescent="0.25">
      <c r="BK1022100" s="2315"/>
    </row>
    <row r="1022101" spans="63:63" x14ac:dyDescent="0.25">
      <c r="BK1022101" s="2311"/>
    </row>
    <row r="1022125" spans="63:63" x14ac:dyDescent="0.25">
      <c r="BK1022125" s="2315"/>
    </row>
    <row r="1022126" spans="63:63" x14ac:dyDescent="0.25">
      <c r="BK1022126" s="2311"/>
    </row>
    <row r="1022150" spans="63:63" x14ac:dyDescent="0.25">
      <c r="BK1022150" s="2315"/>
    </row>
    <row r="1022151" spans="63:63" x14ac:dyDescent="0.25">
      <c r="BK1022151" s="2311"/>
    </row>
    <row r="1022175" spans="63:63" x14ac:dyDescent="0.25">
      <c r="BK1022175" s="2315"/>
    </row>
    <row r="1022176" spans="63:63" x14ac:dyDescent="0.25">
      <c r="BK1022176" s="2311"/>
    </row>
    <row r="1022200" spans="63:63" x14ac:dyDescent="0.25">
      <c r="BK1022200" s="2315"/>
    </row>
    <row r="1022201" spans="63:63" x14ac:dyDescent="0.25">
      <c r="BK1022201" s="2311"/>
    </row>
    <row r="1022225" spans="63:63" x14ac:dyDescent="0.25">
      <c r="BK1022225" s="2315"/>
    </row>
    <row r="1022226" spans="63:63" x14ac:dyDescent="0.25">
      <c r="BK1022226" s="2311"/>
    </row>
    <row r="1022250" spans="63:63" x14ac:dyDescent="0.25">
      <c r="BK1022250" s="2315"/>
    </row>
    <row r="1022251" spans="63:63" x14ac:dyDescent="0.25">
      <c r="BK1022251" s="2311"/>
    </row>
    <row r="1022275" spans="63:63" x14ac:dyDescent="0.25">
      <c r="BK1022275" s="2315"/>
    </row>
    <row r="1022276" spans="63:63" x14ac:dyDescent="0.25">
      <c r="BK1022276" s="2311"/>
    </row>
    <row r="1022300" spans="63:63" x14ac:dyDescent="0.25">
      <c r="BK1022300" s="2315"/>
    </row>
    <row r="1022301" spans="63:63" x14ac:dyDescent="0.25">
      <c r="BK1022301" s="2311"/>
    </row>
    <row r="1022325" spans="63:63" x14ac:dyDescent="0.25">
      <c r="BK1022325" s="2315"/>
    </row>
    <row r="1022326" spans="63:63" x14ac:dyDescent="0.25">
      <c r="BK1022326" s="2311"/>
    </row>
    <row r="1022350" spans="63:63" x14ac:dyDescent="0.25">
      <c r="BK1022350" s="2315"/>
    </row>
    <row r="1022351" spans="63:63" x14ac:dyDescent="0.25">
      <c r="BK1022351" s="2311"/>
    </row>
    <row r="1022375" spans="63:63" x14ac:dyDescent="0.25">
      <c r="BK1022375" s="2315"/>
    </row>
    <row r="1022376" spans="63:63" x14ac:dyDescent="0.25">
      <c r="BK1022376" s="2311"/>
    </row>
    <row r="1022400" spans="63:63" x14ac:dyDescent="0.25">
      <c r="BK1022400" s="2315"/>
    </row>
    <row r="1022401" spans="63:63" x14ac:dyDescent="0.25">
      <c r="BK1022401" s="2311"/>
    </row>
    <row r="1022425" spans="63:63" x14ac:dyDescent="0.25">
      <c r="BK1022425" s="2315"/>
    </row>
    <row r="1022426" spans="63:63" x14ac:dyDescent="0.25">
      <c r="BK1022426" s="2311"/>
    </row>
    <row r="1022450" spans="63:63" x14ac:dyDescent="0.25">
      <c r="BK1022450" s="2315"/>
    </row>
    <row r="1022451" spans="63:63" x14ac:dyDescent="0.25">
      <c r="BK1022451" s="2311"/>
    </row>
    <row r="1022475" spans="63:63" x14ac:dyDescent="0.25">
      <c r="BK1022475" s="2315"/>
    </row>
    <row r="1022476" spans="63:63" x14ac:dyDescent="0.25">
      <c r="BK1022476" s="2311"/>
    </row>
    <row r="1022500" spans="63:63" x14ac:dyDescent="0.25">
      <c r="BK1022500" s="2315"/>
    </row>
    <row r="1022501" spans="63:63" x14ac:dyDescent="0.25">
      <c r="BK1022501" s="2311"/>
    </row>
    <row r="1022525" spans="63:63" x14ac:dyDescent="0.25">
      <c r="BK1022525" s="2315"/>
    </row>
    <row r="1022526" spans="63:63" x14ac:dyDescent="0.25">
      <c r="BK1022526" s="2311"/>
    </row>
    <row r="1022550" spans="63:63" x14ac:dyDescent="0.25">
      <c r="BK1022550" s="2315"/>
    </row>
    <row r="1022551" spans="63:63" x14ac:dyDescent="0.25">
      <c r="BK1022551" s="2311"/>
    </row>
    <row r="1022575" spans="63:63" x14ac:dyDescent="0.25">
      <c r="BK1022575" s="2315"/>
    </row>
    <row r="1022576" spans="63:63" x14ac:dyDescent="0.25">
      <c r="BK1022576" s="2311"/>
    </row>
    <row r="1022600" spans="63:63" x14ac:dyDescent="0.25">
      <c r="BK1022600" s="2315"/>
    </row>
    <row r="1022601" spans="63:63" x14ac:dyDescent="0.25">
      <c r="BK1022601" s="2311"/>
    </row>
    <row r="1022625" spans="63:63" x14ac:dyDescent="0.25">
      <c r="BK1022625" s="2315"/>
    </row>
    <row r="1022626" spans="63:63" x14ac:dyDescent="0.25">
      <c r="BK1022626" s="2311"/>
    </row>
    <row r="1022650" spans="63:63" x14ac:dyDescent="0.25">
      <c r="BK1022650" s="2315"/>
    </row>
    <row r="1022651" spans="63:63" x14ac:dyDescent="0.25">
      <c r="BK1022651" s="2311"/>
    </row>
    <row r="1022675" spans="63:63" x14ac:dyDescent="0.25">
      <c r="BK1022675" s="2315"/>
    </row>
    <row r="1022676" spans="63:63" x14ac:dyDescent="0.25">
      <c r="BK1022676" s="2311"/>
    </row>
    <row r="1022700" spans="63:63" x14ac:dyDescent="0.25">
      <c r="BK1022700" s="2315"/>
    </row>
    <row r="1022701" spans="63:63" x14ac:dyDescent="0.25">
      <c r="BK1022701" s="2311"/>
    </row>
    <row r="1022725" spans="63:63" x14ac:dyDescent="0.25">
      <c r="BK1022725" s="2315"/>
    </row>
    <row r="1022726" spans="63:63" x14ac:dyDescent="0.25">
      <c r="BK1022726" s="2311"/>
    </row>
    <row r="1022750" spans="63:63" x14ac:dyDescent="0.25">
      <c r="BK1022750" s="2315"/>
    </row>
    <row r="1022751" spans="63:63" x14ac:dyDescent="0.25">
      <c r="BK1022751" s="2311"/>
    </row>
    <row r="1022775" spans="63:63" x14ac:dyDescent="0.25">
      <c r="BK1022775" s="2315"/>
    </row>
    <row r="1022776" spans="63:63" x14ac:dyDescent="0.25">
      <c r="BK1022776" s="2311"/>
    </row>
    <row r="1022800" spans="63:63" x14ac:dyDescent="0.25">
      <c r="BK1022800" s="2315"/>
    </row>
    <row r="1022801" spans="63:63" x14ac:dyDescent="0.25">
      <c r="BK1022801" s="2311"/>
    </row>
    <row r="1022825" spans="63:63" x14ac:dyDescent="0.25">
      <c r="BK1022825" s="2315"/>
    </row>
    <row r="1022826" spans="63:63" x14ac:dyDescent="0.25">
      <c r="BK1022826" s="2311"/>
    </row>
    <row r="1022850" spans="63:63" x14ac:dyDescent="0.25">
      <c r="BK1022850" s="2315"/>
    </row>
    <row r="1022851" spans="63:63" x14ac:dyDescent="0.25">
      <c r="BK1022851" s="2311"/>
    </row>
    <row r="1022875" spans="63:63" x14ac:dyDescent="0.25">
      <c r="BK1022875" s="2315"/>
    </row>
    <row r="1022876" spans="63:63" x14ac:dyDescent="0.25">
      <c r="BK1022876" s="2311"/>
    </row>
    <row r="1022900" spans="63:63" x14ac:dyDescent="0.25">
      <c r="BK1022900" s="2315"/>
    </row>
    <row r="1022901" spans="63:63" x14ac:dyDescent="0.25">
      <c r="BK1022901" s="2311"/>
    </row>
    <row r="1022925" spans="63:63" x14ac:dyDescent="0.25">
      <c r="BK1022925" s="2315"/>
    </row>
    <row r="1022926" spans="63:63" x14ac:dyDescent="0.25">
      <c r="BK1022926" s="2311"/>
    </row>
    <row r="1022950" spans="63:63" x14ac:dyDescent="0.25">
      <c r="BK1022950" s="2315"/>
    </row>
    <row r="1022951" spans="63:63" x14ac:dyDescent="0.25">
      <c r="BK1022951" s="2311"/>
    </row>
    <row r="1022975" spans="63:63" x14ac:dyDescent="0.25">
      <c r="BK1022975" s="2315"/>
    </row>
    <row r="1022976" spans="63:63" x14ac:dyDescent="0.25">
      <c r="BK1022976" s="2311"/>
    </row>
    <row r="1023000" spans="63:63" x14ac:dyDescent="0.25">
      <c r="BK1023000" s="2315"/>
    </row>
    <row r="1023001" spans="63:63" x14ac:dyDescent="0.25">
      <c r="BK1023001" s="2311"/>
    </row>
    <row r="1023025" spans="63:63" x14ac:dyDescent="0.25">
      <c r="BK1023025" s="2315"/>
    </row>
    <row r="1023026" spans="63:63" x14ac:dyDescent="0.25">
      <c r="BK1023026" s="2311"/>
    </row>
    <row r="1023050" spans="63:63" x14ac:dyDescent="0.25">
      <c r="BK1023050" s="2315"/>
    </row>
    <row r="1023051" spans="63:63" x14ac:dyDescent="0.25">
      <c r="BK1023051" s="2311"/>
    </row>
    <row r="1023075" spans="63:63" x14ac:dyDescent="0.25">
      <c r="BK1023075" s="2315"/>
    </row>
    <row r="1023076" spans="63:63" x14ac:dyDescent="0.25">
      <c r="BK1023076" s="2311"/>
    </row>
    <row r="1023100" spans="63:63" x14ac:dyDescent="0.25">
      <c r="BK1023100" s="2315"/>
    </row>
    <row r="1023101" spans="63:63" x14ac:dyDescent="0.25">
      <c r="BK1023101" s="2311"/>
    </row>
    <row r="1023125" spans="63:63" x14ac:dyDescent="0.25">
      <c r="BK1023125" s="2315"/>
    </row>
    <row r="1023126" spans="63:63" x14ac:dyDescent="0.25">
      <c r="BK1023126" s="2311"/>
    </row>
    <row r="1023150" spans="63:63" x14ac:dyDescent="0.25">
      <c r="BK1023150" s="2315"/>
    </row>
    <row r="1023151" spans="63:63" x14ac:dyDescent="0.25">
      <c r="BK1023151" s="2311"/>
    </row>
    <row r="1023175" spans="63:63" x14ac:dyDescent="0.25">
      <c r="BK1023175" s="2315"/>
    </row>
    <row r="1023176" spans="63:63" x14ac:dyDescent="0.25">
      <c r="BK1023176" s="2311"/>
    </row>
    <row r="1023200" spans="63:63" x14ac:dyDescent="0.25">
      <c r="BK1023200" s="2315"/>
    </row>
    <row r="1023201" spans="63:63" x14ac:dyDescent="0.25">
      <c r="BK1023201" s="2311"/>
    </row>
    <row r="1023225" spans="63:63" x14ac:dyDescent="0.25">
      <c r="BK1023225" s="2315"/>
    </row>
    <row r="1023226" spans="63:63" x14ac:dyDescent="0.25">
      <c r="BK1023226" s="2311"/>
    </row>
    <row r="1023250" spans="63:63" x14ac:dyDescent="0.25">
      <c r="BK1023250" s="2315"/>
    </row>
    <row r="1023251" spans="63:63" x14ac:dyDescent="0.25">
      <c r="BK1023251" s="2311"/>
    </row>
    <row r="1023275" spans="63:63" x14ac:dyDescent="0.25">
      <c r="BK1023275" s="2315"/>
    </row>
    <row r="1023276" spans="63:63" x14ac:dyDescent="0.25">
      <c r="BK1023276" s="2311"/>
    </row>
    <row r="1023300" spans="63:63" x14ac:dyDescent="0.25">
      <c r="BK1023300" s="2315"/>
    </row>
    <row r="1023301" spans="63:63" x14ac:dyDescent="0.25">
      <c r="BK1023301" s="2311"/>
    </row>
    <row r="1023325" spans="63:63" x14ac:dyDescent="0.25">
      <c r="BK1023325" s="2315"/>
    </row>
    <row r="1023326" spans="63:63" x14ac:dyDescent="0.25">
      <c r="BK1023326" s="2311"/>
    </row>
    <row r="1023350" spans="63:63" x14ac:dyDescent="0.25">
      <c r="BK1023350" s="2315"/>
    </row>
    <row r="1023351" spans="63:63" x14ac:dyDescent="0.25">
      <c r="BK1023351" s="2311"/>
    </row>
    <row r="1023375" spans="63:63" x14ac:dyDescent="0.25">
      <c r="BK1023375" s="2315"/>
    </row>
    <row r="1023376" spans="63:63" x14ac:dyDescent="0.25">
      <c r="BK1023376" s="2311"/>
    </row>
    <row r="1023400" spans="63:63" x14ac:dyDescent="0.25">
      <c r="BK1023400" s="2315"/>
    </row>
    <row r="1023401" spans="63:63" x14ac:dyDescent="0.25">
      <c r="BK1023401" s="2311"/>
    </row>
    <row r="1023425" spans="63:63" x14ac:dyDescent="0.25">
      <c r="BK1023425" s="2315"/>
    </row>
    <row r="1023426" spans="63:63" x14ac:dyDescent="0.25">
      <c r="BK1023426" s="2311"/>
    </row>
    <row r="1023450" spans="63:63" x14ac:dyDescent="0.25">
      <c r="BK1023450" s="2315"/>
    </row>
    <row r="1023451" spans="63:63" x14ac:dyDescent="0.25">
      <c r="BK1023451" s="2311"/>
    </row>
    <row r="1023475" spans="63:63" x14ac:dyDescent="0.25">
      <c r="BK1023475" s="2315"/>
    </row>
    <row r="1023476" spans="63:63" x14ac:dyDescent="0.25">
      <c r="BK1023476" s="2311"/>
    </row>
    <row r="1023500" spans="63:63" x14ac:dyDescent="0.25">
      <c r="BK1023500" s="2315"/>
    </row>
    <row r="1023501" spans="63:63" x14ac:dyDescent="0.25">
      <c r="BK1023501" s="2311"/>
    </row>
    <row r="1023525" spans="63:63" x14ac:dyDescent="0.25">
      <c r="BK1023525" s="2315"/>
    </row>
    <row r="1023526" spans="63:63" x14ac:dyDescent="0.25">
      <c r="BK1023526" s="2311"/>
    </row>
    <row r="1023550" spans="63:63" x14ac:dyDescent="0.25">
      <c r="BK1023550" s="2315"/>
    </row>
    <row r="1023551" spans="63:63" x14ac:dyDescent="0.25">
      <c r="BK1023551" s="2311"/>
    </row>
    <row r="1023575" spans="63:63" x14ac:dyDescent="0.25">
      <c r="BK1023575" s="2315"/>
    </row>
    <row r="1023576" spans="63:63" x14ac:dyDescent="0.25">
      <c r="BK1023576" s="2311"/>
    </row>
    <row r="1023600" spans="63:63" x14ac:dyDescent="0.25">
      <c r="BK1023600" s="2315"/>
    </row>
    <row r="1023601" spans="63:63" x14ac:dyDescent="0.25">
      <c r="BK1023601" s="2311"/>
    </row>
    <row r="1023625" spans="63:63" x14ac:dyDescent="0.25">
      <c r="BK1023625" s="2315"/>
    </row>
    <row r="1023626" spans="63:63" x14ac:dyDescent="0.25">
      <c r="BK1023626" s="2311"/>
    </row>
    <row r="1023650" spans="63:63" x14ac:dyDescent="0.25">
      <c r="BK1023650" s="2315"/>
    </row>
    <row r="1023651" spans="63:63" x14ac:dyDescent="0.25">
      <c r="BK1023651" s="2311"/>
    </row>
    <row r="1023675" spans="63:63" x14ac:dyDescent="0.25">
      <c r="BK1023675" s="2315"/>
    </row>
    <row r="1023676" spans="63:63" x14ac:dyDescent="0.25">
      <c r="BK1023676" s="2311"/>
    </row>
    <row r="1023700" spans="63:63" x14ac:dyDescent="0.25">
      <c r="BK1023700" s="2315"/>
    </row>
    <row r="1023701" spans="63:63" x14ac:dyDescent="0.25">
      <c r="BK1023701" s="2311"/>
    </row>
    <row r="1023725" spans="63:63" x14ac:dyDescent="0.25">
      <c r="BK1023725" s="2315"/>
    </row>
    <row r="1023726" spans="63:63" x14ac:dyDescent="0.25">
      <c r="BK1023726" s="2311"/>
    </row>
    <row r="1023750" spans="63:63" x14ac:dyDescent="0.25">
      <c r="BK1023750" s="2315"/>
    </row>
    <row r="1023751" spans="63:63" x14ac:dyDescent="0.25">
      <c r="BK1023751" s="2311"/>
    </row>
    <row r="1023775" spans="63:63" x14ac:dyDescent="0.25">
      <c r="BK1023775" s="2315"/>
    </row>
    <row r="1023776" spans="63:63" x14ac:dyDescent="0.25">
      <c r="BK1023776" s="2311"/>
    </row>
    <row r="1023800" spans="63:63" x14ac:dyDescent="0.25">
      <c r="BK1023800" s="2315"/>
    </row>
    <row r="1023801" spans="63:63" x14ac:dyDescent="0.25">
      <c r="BK1023801" s="2311"/>
    </row>
    <row r="1023825" spans="63:63" x14ac:dyDescent="0.25">
      <c r="BK1023825" s="2315"/>
    </row>
    <row r="1023826" spans="63:63" x14ac:dyDescent="0.25">
      <c r="BK1023826" s="2311"/>
    </row>
    <row r="1023850" spans="63:63" x14ac:dyDescent="0.25">
      <c r="BK1023850" s="2315"/>
    </row>
    <row r="1023851" spans="63:63" x14ac:dyDescent="0.25">
      <c r="BK1023851" s="2311"/>
    </row>
    <row r="1023875" spans="63:63" x14ac:dyDescent="0.25">
      <c r="BK1023875" s="2315"/>
    </row>
    <row r="1023876" spans="63:63" x14ac:dyDescent="0.25">
      <c r="BK1023876" s="2311"/>
    </row>
    <row r="1023900" spans="63:63" x14ac:dyDescent="0.25">
      <c r="BK1023900" s="2315"/>
    </row>
    <row r="1023901" spans="63:63" x14ac:dyDescent="0.25">
      <c r="BK1023901" s="2311"/>
    </row>
    <row r="1023925" spans="63:63" x14ac:dyDescent="0.25">
      <c r="BK1023925" s="2315"/>
    </row>
    <row r="1023926" spans="63:63" x14ac:dyDescent="0.25">
      <c r="BK1023926" s="2311"/>
    </row>
    <row r="1023950" spans="63:63" x14ac:dyDescent="0.25">
      <c r="BK1023950" s="2315"/>
    </row>
    <row r="1023951" spans="63:63" x14ac:dyDescent="0.25">
      <c r="BK1023951" s="2311"/>
    </row>
    <row r="1023975" spans="63:63" x14ac:dyDescent="0.25">
      <c r="BK1023975" s="2315"/>
    </row>
    <row r="1023976" spans="63:63" x14ac:dyDescent="0.25">
      <c r="BK1023976" s="2311"/>
    </row>
    <row r="1024000" spans="63:63" x14ac:dyDescent="0.25">
      <c r="BK1024000" s="2315"/>
    </row>
    <row r="1024001" spans="63:63" x14ac:dyDescent="0.25">
      <c r="BK1024001" s="2311"/>
    </row>
    <row r="1024025" spans="63:63" x14ac:dyDescent="0.25">
      <c r="BK1024025" s="2315"/>
    </row>
    <row r="1024026" spans="63:63" x14ac:dyDescent="0.25">
      <c r="BK1024026" s="2311"/>
    </row>
    <row r="1024050" spans="63:63" x14ac:dyDescent="0.25">
      <c r="BK1024050" s="2315"/>
    </row>
    <row r="1024051" spans="63:63" x14ac:dyDescent="0.25">
      <c r="BK1024051" s="2311"/>
    </row>
    <row r="1024075" spans="63:63" x14ac:dyDescent="0.25">
      <c r="BK1024075" s="2315"/>
    </row>
    <row r="1024076" spans="63:63" x14ac:dyDescent="0.25">
      <c r="BK1024076" s="2311"/>
    </row>
    <row r="1024100" spans="63:63" x14ac:dyDescent="0.25">
      <c r="BK1024100" s="2315"/>
    </row>
    <row r="1024101" spans="63:63" x14ac:dyDescent="0.25">
      <c r="BK1024101" s="2311"/>
    </row>
    <row r="1024125" spans="63:63" x14ac:dyDescent="0.25">
      <c r="BK1024125" s="2315"/>
    </row>
    <row r="1024126" spans="63:63" x14ac:dyDescent="0.25">
      <c r="BK1024126" s="2311"/>
    </row>
    <row r="1024150" spans="63:63" x14ac:dyDescent="0.25">
      <c r="BK1024150" s="2315"/>
    </row>
    <row r="1024151" spans="63:63" x14ac:dyDescent="0.25">
      <c r="BK1024151" s="2311"/>
    </row>
    <row r="1024175" spans="63:63" x14ac:dyDescent="0.25">
      <c r="BK1024175" s="2315"/>
    </row>
    <row r="1024176" spans="63:63" x14ac:dyDescent="0.25">
      <c r="BK1024176" s="2311"/>
    </row>
    <row r="1024200" spans="63:63" x14ac:dyDescent="0.25">
      <c r="BK1024200" s="2315"/>
    </row>
    <row r="1024201" spans="63:63" x14ac:dyDescent="0.25">
      <c r="BK1024201" s="2311"/>
    </row>
    <row r="1024225" spans="63:63" x14ac:dyDescent="0.25">
      <c r="BK1024225" s="2315"/>
    </row>
    <row r="1024226" spans="63:63" x14ac:dyDescent="0.25">
      <c r="BK1024226" s="2311"/>
    </row>
    <row r="1024250" spans="63:63" x14ac:dyDescent="0.25">
      <c r="BK1024250" s="2315"/>
    </row>
    <row r="1024251" spans="63:63" x14ac:dyDescent="0.25">
      <c r="BK1024251" s="2311"/>
    </row>
    <row r="1024275" spans="63:63" x14ac:dyDescent="0.25">
      <c r="BK1024275" s="2315"/>
    </row>
    <row r="1024276" spans="63:63" x14ac:dyDescent="0.25">
      <c r="BK1024276" s="2311"/>
    </row>
    <row r="1024300" spans="63:63" x14ac:dyDescent="0.25">
      <c r="BK1024300" s="2315"/>
    </row>
    <row r="1024301" spans="63:63" x14ac:dyDescent="0.25">
      <c r="BK1024301" s="2311"/>
    </row>
    <row r="1024325" spans="63:63" x14ac:dyDescent="0.25">
      <c r="BK1024325" s="2315"/>
    </row>
    <row r="1024326" spans="63:63" x14ac:dyDescent="0.25">
      <c r="BK1024326" s="2311"/>
    </row>
    <row r="1024350" spans="63:63" x14ac:dyDescent="0.25">
      <c r="BK1024350" s="2315"/>
    </row>
    <row r="1024351" spans="63:63" x14ac:dyDescent="0.25">
      <c r="BK1024351" s="2311"/>
    </row>
    <row r="1024375" spans="63:63" x14ac:dyDescent="0.25">
      <c r="BK1024375" s="2315"/>
    </row>
    <row r="1024376" spans="63:63" x14ac:dyDescent="0.25">
      <c r="BK1024376" s="2311"/>
    </row>
    <row r="1024400" spans="63:63" x14ac:dyDescent="0.25">
      <c r="BK1024400" s="2315"/>
    </row>
    <row r="1024401" spans="63:63" x14ac:dyDescent="0.25">
      <c r="BK1024401" s="2311"/>
    </row>
    <row r="1024425" spans="63:63" x14ac:dyDescent="0.25">
      <c r="BK1024425" s="2315"/>
    </row>
    <row r="1024426" spans="63:63" x14ac:dyDescent="0.25">
      <c r="BK1024426" s="2311"/>
    </row>
    <row r="1024450" spans="63:63" x14ac:dyDescent="0.25">
      <c r="BK1024450" s="2315"/>
    </row>
    <row r="1024451" spans="63:63" x14ac:dyDescent="0.25">
      <c r="BK1024451" s="2311"/>
    </row>
    <row r="1024475" spans="63:63" x14ac:dyDescent="0.25">
      <c r="BK1024475" s="2315"/>
    </row>
    <row r="1024476" spans="63:63" x14ac:dyDescent="0.25">
      <c r="BK1024476" s="2311"/>
    </row>
    <row r="1024500" spans="63:63" x14ac:dyDescent="0.25">
      <c r="BK1024500" s="2315"/>
    </row>
    <row r="1024501" spans="63:63" x14ac:dyDescent="0.25">
      <c r="BK1024501" s="2311"/>
    </row>
    <row r="1024525" spans="63:63" x14ac:dyDescent="0.25">
      <c r="BK1024525" s="2315"/>
    </row>
    <row r="1024526" spans="63:63" x14ac:dyDescent="0.25">
      <c r="BK1024526" s="2311"/>
    </row>
    <row r="1024550" spans="63:63" x14ac:dyDescent="0.25">
      <c r="BK1024550" s="2315"/>
    </row>
    <row r="1024551" spans="63:63" x14ac:dyDescent="0.25">
      <c r="BK1024551" s="2311"/>
    </row>
    <row r="1024575" spans="63:63" x14ac:dyDescent="0.25">
      <c r="BK1024575" s="2315"/>
    </row>
    <row r="1024576" spans="63:63" x14ac:dyDescent="0.25">
      <c r="BK1024576" s="2311"/>
    </row>
    <row r="1024600" spans="63:63" x14ac:dyDescent="0.25">
      <c r="BK1024600" s="2315"/>
    </row>
    <row r="1024601" spans="63:63" x14ac:dyDescent="0.25">
      <c r="BK1024601" s="2311"/>
    </row>
    <row r="1024625" spans="63:63" x14ac:dyDescent="0.25">
      <c r="BK1024625" s="2315"/>
    </row>
    <row r="1024626" spans="63:63" x14ac:dyDescent="0.25">
      <c r="BK1024626" s="2311"/>
    </row>
    <row r="1024650" spans="63:63" x14ac:dyDescent="0.25">
      <c r="BK1024650" s="2315"/>
    </row>
    <row r="1024651" spans="63:63" x14ac:dyDescent="0.25">
      <c r="BK1024651" s="2311"/>
    </row>
    <row r="1024675" spans="63:63" x14ac:dyDescent="0.25">
      <c r="BK1024675" s="2315"/>
    </row>
    <row r="1024676" spans="63:63" x14ac:dyDescent="0.25">
      <c r="BK1024676" s="2311"/>
    </row>
    <row r="1024700" spans="63:63" x14ac:dyDescent="0.25">
      <c r="BK1024700" s="2315"/>
    </row>
    <row r="1024701" spans="63:63" x14ac:dyDescent="0.25">
      <c r="BK1024701" s="2311"/>
    </row>
    <row r="1024725" spans="63:63" x14ac:dyDescent="0.25">
      <c r="BK1024725" s="2315"/>
    </row>
    <row r="1024726" spans="63:63" x14ac:dyDescent="0.25">
      <c r="BK1024726" s="2311"/>
    </row>
    <row r="1024750" spans="63:63" x14ac:dyDescent="0.25">
      <c r="BK1024750" s="2315"/>
    </row>
    <row r="1024751" spans="63:63" x14ac:dyDescent="0.25">
      <c r="BK1024751" s="2311"/>
    </row>
    <row r="1024775" spans="63:63" x14ac:dyDescent="0.25">
      <c r="BK1024775" s="2315"/>
    </row>
    <row r="1024776" spans="63:63" x14ac:dyDescent="0.25">
      <c r="BK1024776" s="2311"/>
    </row>
    <row r="1024800" spans="63:63" x14ac:dyDescent="0.25">
      <c r="BK1024800" s="2315"/>
    </row>
    <row r="1024801" spans="63:63" x14ac:dyDescent="0.25">
      <c r="BK1024801" s="2311"/>
    </row>
    <row r="1024825" spans="63:63" x14ac:dyDescent="0.25">
      <c r="BK1024825" s="2315"/>
    </row>
    <row r="1024826" spans="63:63" x14ac:dyDescent="0.25">
      <c r="BK1024826" s="2311"/>
    </row>
    <row r="1024850" spans="63:63" x14ac:dyDescent="0.25">
      <c r="BK1024850" s="2315"/>
    </row>
    <row r="1024851" spans="63:63" x14ac:dyDescent="0.25">
      <c r="BK1024851" s="2311"/>
    </row>
    <row r="1024875" spans="63:63" x14ac:dyDescent="0.25">
      <c r="BK1024875" s="2315"/>
    </row>
    <row r="1024876" spans="63:63" x14ac:dyDescent="0.25">
      <c r="BK1024876" s="2311"/>
    </row>
    <row r="1024900" spans="63:63" x14ac:dyDescent="0.25">
      <c r="BK1024900" s="2315"/>
    </row>
    <row r="1024901" spans="63:63" x14ac:dyDescent="0.25">
      <c r="BK1024901" s="2311"/>
    </row>
    <row r="1024925" spans="63:63" x14ac:dyDescent="0.25">
      <c r="BK1024925" s="2315"/>
    </row>
    <row r="1024926" spans="63:63" x14ac:dyDescent="0.25">
      <c r="BK1024926" s="2311"/>
    </row>
    <row r="1024950" spans="63:63" x14ac:dyDescent="0.25">
      <c r="BK1024950" s="2315"/>
    </row>
    <row r="1024951" spans="63:63" x14ac:dyDescent="0.25">
      <c r="BK1024951" s="2311"/>
    </row>
    <row r="1024975" spans="63:63" x14ac:dyDescent="0.25">
      <c r="BK1024975" s="2315"/>
    </row>
    <row r="1024976" spans="63:63" x14ac:dyDescent="0.25">
      <c r="BK1024976" s="2311"/>
    </row>
    <row r="1025000" spans="63:63" x14ac:dyDescent="0.25">
      <c r="BK1025000" s="2315"/>
    </row>
    <row r="1025001" spans="63:63" x14ac:dyDescent="0.25">
      <c r="BK1025001" s="2311"/>
    </row>
    <row r="1025025" spans="63:63" x14ac:dyDescent="0.25">
      <c r="BK1025025" s="2315"/>
    </row>
    <row r="1025026" spans="63:63" x14ac:dyDescent="0.25">
      <c r="BK1025026" s="2311"/>
    </row>
    <row r="1025050" spans="63:63" x14ac:dyDescent="0.25">
      <c r="BK1025050" s="2315"/>
    </row>
    <row r="1025051" spans="63:63" x14ac:dyDescent="0.25">
      <c r="BK1025051" s="2311"/>
    </row>
    <row r="1025075" spans="63:63" x14ac:dyDescent="0.25">
      <c r="BK1025075" s="2315"/>
    </row>
    <row r="1025076" spans="63:63" x14ac:dyDescent="0.25">
      <c r="BK1025076" s="2311"/>
    </row>
    <row r="1025100" spans="63:63" x14ac:dyDescent="0.25">
      <c r="BK1025100" s="2315"/>
    </row>
    <row r="1025101" spans="63:63" x14ac:dyDescent="0.25">
      <c r="BK1025101" s="2311"/>
    </row>
    <row r="1025125" spans="63:63" x14ac:dyDescent="0.25">
      <c r="BK1025125" s="2315"/>
    </row>
    <row r="1025126" spans="63:63" x14ac:dyDescent="0.25">
      <c r="BK1025126" s="2311"/>
    </row>
    <row r="1025150" spans="63:63" x14ac:dyDescent="0.25">
      <c r="BK1025150" s="2315"/>
    </row>
    <row r="1025151" spans="63:63" x14ac:dyDescent="0.25">
      <c r="BK1025151" s="2311"/>
    </row>
    <row r="1025175" spans="63:63" x14ac:dyDescent="0.25">
      <c r="BK1025175" s="2315"/>
    </row>
    <row r="1025176" spans="63:63" x14ac:dyDescent="0.25">
      <c r="BK1025176" s="2311"/>
    </row>
    <row r="1025200" spans="63:63" x14ac:dyDescent="0.25">
      <c r="BK1025200" s="2315"/>
    </row>
    <row r="1025201" spans="63:63" x14ac:dyDescent="0.25">
      <c r="BK1025201" s="2311"/>
    </row>
    <row r="1025225" spans="63:63" x14ac:dyDescent="0.25">
      <c r="BK1025225" s="2315"/>
    </row>
    <row r="1025226" spans="63:63" x14ac:dyDescent="0.25">
      <c r="BK1025226" s="2311"/>
    </row>
    <row r="1025250" spans="63:63" x14ac:dyDescent="0.25">
      <c r="BK1025250" s="2315"/>
    </row>
    <row r="1025251" spans="63:63" x14ac:dyDescent="0.25">
      <c r="BK1025251" s="2311"/>
    </row>
    <row r="1025275" spans="63:63" x14ac:dyDescent="0.25">
      <c r="BK1025275" s="2315"/>
    </row>
    <row r="1025276" spans="63:63" x14ac:dyDescent="0.25">
      <c r="BK1025276" s="2311"/>
    </row>
    <row r="1025300" spans="63:63" x14ac:dyDescent="0.25">
      <c r="BK1025300" s="2315"/>
    </row>
    <row r="1025301" spans="63:63" x14ac:dyDescent="0.25">
      <c r="BK1025301" s="2311"/>
    </row>
    <row r="1025325" spans="63:63" x14ac:dyDescent="0.25">
      <c r="BK1025325" s="2315"/>
    </row>
    <row r="1025326" spans="63:63" x14ac:dyDescent="0.25">
      <c r="BK1025326" s="2311"/>
    </row>
    <row r="1025350" spans="63:63" x14ac:dyDescent="0.25">
      <c r="BK1025350" s="2315"/>
    </row>
    <row r="1025351" spans="63:63" x14ac:dyDescent="0.25">
      <c r="BK1025351" s="2311"/>
    </row>
    <row r="1025375" spans="63:63" x14ac:dyDescent="0.25">
      <c r="BK1025375" s="2315"/>
    </row>
    <row r="1025376" spans="63:63" x14ac:dyDescent="0.25">
      <c r="BK1025376" s="2311"/>
    </row>
    <row r="1025400" spans="63:63" x14ac:dyDescent="0.25">
      <c r="BK1025400" s="2315"/>
    </row>
    <row r="1025401" spans="63:63" x14ac:dyDescent="0.25">
      <c r="BK1025401" s="2311"/>
    </row>
    <row r="1025425" spans="63:63" x14ac:dyDescent="0.25">
      <c r="BK1025425" s="2315"/>
    </row>
    <row r="1025426" spans="63:63" x14ac:dyDescent="0.25">
      <c r="BK1025426" s="2311"/>
    </row>
    <row r="1025450" spans="63:63" x14ac:dyDescent="0.25">
      <c r="BK1025450" s="2315"/>
    </row>
    <row r="1025451" spans="63:63" x14ac:dyDescent="0.25">
      <c r="BK1025451" s="2311"/>
    </row>
    <row r="1025475" spans="63:63" x14ac:dyDescent="0.25">
      <c r="BK1025475" s="2315"/>
    </row>
    <row r="1025476" spans="63:63" x14ac:dyDescent="0.25">
      <c r="BK1025476" s="2311"/>
    </row>
    <row r="1025500" spans="63:63" x14ac:dyDescent="0.25">
      <c r="BK1025500" s="2315"/>
    </row>
    <row r="1025501" spans="63:63" x14ac:dyDescent="0.25">
      <c r="BK1025501" s="2311"/>
    </row>
    <row r="1025525" spans="63:63" x14ac:dyDescent="0.25">
      <c r="BK1025525" s="2315"/>
    </row>
    <row r="1025526" spans="63:63" x14ac:dyDescent="0.25">
      <c r="BK1025526" s="2311"/>
    </row>
    <row r="1025550" spans="63:63" x14ac:dyDescent="0.25">
      <c r="BK1025550" s="2315"/>
    </row>
    <row r="1025551" spans="63:63" x14ac:dyDescent="0.25">
      <c r="BK1025551" s="2311"/>
    </row>
    <row r="1025575" spans="63:63" x14ac:dyDescent="0.25">
      <c r="BK1025575" s="2315"/>
    </row>
    <row r="1025576" spans="63:63" x14ac:dyDescent="0.25">
      <c r="BK1025576" s="2311"/>
    </row>
    <row r="1025600" spans="63:63" x14ac:dyDescent="0.25">
      <c r="BK1025600" s="2315"/>
    </row>
    <row r="1025601" spans="63:63" x14ac:dyDescent="0.25">
      <c r="BK1025601" s="2311"/>
    </row>
    <row r="1025625" spans="63:63" x14ac:dyDescent="0.25">
      <c r="BK1025625" s="2315"/>
    </row>
    <row r="1025626" spans="63:63" x14ac:dyDescent="0.25">
      <c r="BK1025626" s="2311"/>
    </row>
    <row r="1025650" spans="63:63" x14ac:dyDescent="0.25">
      <c r="BK1025650" s="2315"/>
    </row>
    <row r="1025651" spans="63:63" x14ac:dyDescent="0.25">
      <c r="BK1025651" s="2311"/>
    </row>
    <row r="1025675" spans="63:63" x14ac:dyDescent="0.25">
      <c r="BK1025675" s="2315"/>
    </row>
    <row r="1025676" spans="63:63" x14ac:dyDescent="0.25">
      <c r="BK1025676" s="2311"/>
    </row>
    <row r="1025700" spans="63:63" x14ac:dyDescent="0.25">
      <c r="BK1025700" s="2315"/>
    </row>
    <row r="1025701" spans="63:63" x14ac:dyDescent="0.25">
      <c r="BK1025701" s="2311"/>
    </row>
    <row r="1025725" spans="63:63" x14ac:dyDescent="0.25">
      <c r="BK1025725" s="2315"/>
    </row>
    <row r="1025726" spans="63:63" x14ac:dyDescent="0.25">
      <c r="BK1025726" s="2311"/>
    </row>
    <row r="1025750" spans="63:63" x14ac:dyDescent="0.25">
      <c r="BK1025750" s="2315"/>
    </row>
    <row r="1025751" spans="63:63" x14ac:dyDescent="0.25">
      <c r="BK1025751" s="2311"/>
    </row>
    <row r="1025775" spans="63:63" x14ac:dyDescent="0.25">
      <c r="BK1025775" s="2315"/>
    </row>
    <row r="1025776" spans="63:63" x14ac:dyDescent="0.25">
      <c r="BK1025776" s="2311"/>
    </row>
    <row r="1025800" spans="63:63" x14ac:dyDescent="0.25">
      <c r="BK1025800" s="2315"/>
    </row>
    <row r="1025801" spans="63:63" x14ac:dyDescent="0.25">
      <c r="BK1025801" s="2311"/>
    </row>
    <row r="1025825" spans="63:63" x14ac:dyDescent="0.25">
      <c r="BK1025825" s="2315"/>
    </row>
    <row r="1025826" spans="63:63" x14ac:dyDescent="0.25">
      <c r="BK1025826" s="2311"/>
    </row>
    <row r="1025850" spans="63:63" x14ac:dyDescent="0.25">
      <c r="BK1025850" s="2315"/>
    </row>
    <row r="1025851" spans="63:63" x14ac:dyDescent="0.25">
      <c r="BK1025851" s="2311"/>
    </row>
    <row r="1025875" spans="63:63" x14ac:dyDescent="0.25">
      <c r="BK1025875" s="2315"/>
    </row>
    <row r="1025876" spans="63:63" x14ac:dyDescent="0.25">
      <c r="BK1025876" s="2311"/>
    </row>
    <row r="1025900" spans="63:63" x14ac:dyDescent="0.25">
      <c r="BK1025900" s="2315"/>
    </row>
    <row r="1025901" spans="63:63" x14ac:dyDescent="0.25">
      <c r="BK1025901" s="2311"/>
    </row>
    <row r="1025925" spans="63:63" x14ac:dyDescent="0.25">
      <c r="BK1025925" s="2315"/>
    </row>
    <row r="1025926" spans="63:63" x14ac:dyDescent="0.25">
      <c r="BK1025926" s="2311"/>
    </row>
    <row r="1025950" spans="63:63" x14ac:dyDescent="0.25">
      <c r="BK1025950" s="2315"/>
    </row>
    <row r="1025951" spans="63:63" x14ac:dyDescent="0.25">
      <c r="BK1025951" s="2311"/>
    </row>
    <row r="1025975" spans="63:63" x14ac:dyDescent="0.25">
      <c r="BK1025975" s="2315"/>
    </row>
    <row r="1025976" spans="63:63" x14ac:dyDescent="0.25">
      <c r="BK1025976" s="2311"/>
    </row>
    <row r="1026000" spans="63:63" x14ac:dyDescent="0.25">
      <c r="BK1026000" s="2315"/>
    </row>
    <row r="1026001" spans="63:63" x14ac:dyDescent="0.25">
      <c r="BK1026001" s="2311"/>
    </row>
    <row r="1026025" spans="63:63" x14ac:dyDescent="0.25">
      <c r="BK1026025" s="2315"/>
    </row>
    <row r="1026026" spans="63:63" x14ac:dyDescent="0.25">
      <c r="BK1026026" s="2311"/>
    </row>
    <row r="1026050" spans="63:63" x14ac:dyDescent="0.25">
      <c r="BK1026050" s="2315"/>
    </row>
    <row r="1026051" spans="63:63" x14ac:dyDescent="0.25">
      <c r="BK1026051" s="2311"/>
    </row>
    <row r="1026075" spans="63:63" x14ac:dyDescent="0.25">
      <c r="BK1026075" s="2315"/>
    </row>
    <row r="1026076" spans="63:63" x14ac:dyDescent="0.25">
      <c r="BK1026076" s="2311"/>
    </row>
    <row r="1026100" spans="63:63" x14ac:dyDescent="0.25">
      <c r="BK1026100" s="2315"/>
    </row>
    <row r="1026101" spans="63:63" x14ac:dyDescent="0.25">
      <c r="BK1026101" s="2311"/>
    </row>
    <row r="1026125" spans="63:63" x14ac:dyDescent="0.25">
      <c r="BK1026125" s="2315"/>
    </row>
    <row r="1026126" spans="63:63" x14ac:dyDescent="0.25">
      <c r="BK1026126" s="2311"/>
    </row>
    <row r="1026150" spans="63:63" x14ac:dyDescent="0.25">
      <c r="BK1026150" s="2315"/>
    </row>
    <row r="1026151" spans="63:63" x14ac:dyDescent="0.25">
      <c r="BK1026151" s="2311"/>
    </row>
    <row r="1026175" spans="63:63" x14ac:dyDescent="0.25">
      <c r="BK1026175" s="2315"/>
    </row>
    <row r="1026176" spans="63:63" x14ac:dyDescent="0.25">
      <c r="BK1026176" s="2311"/>
    </row>
    <row r="1026200" spans="63:63" x14ac:dyDescent="0.25">
      <c r="BK1026200" s="2315"/>
    </row>
    <row r="1026201" spans="63:63" x14ac:dyDescent="0.25">
      <c r="BK1026201" s="2311"/>
    </row>
    <row r="1026225" spans="63:63" x14ac:dyDescent="0.25">
      <c r="BK1026225" s="2315"/>
    </row>
    <row r="1026226" spans="63:63" x14ac:dyDescent="0.25">
      <c r="BK1026226" s="2311"/>
    </row>
    <row r="1026250" spans="63:63" x14ac:dyDescent="0.25">
      <c r="BK1026250" s="2315"/>
    </row>
    <row r="1026251" spans="63:63" x14ac:dyDescent="0.25">
      <c r="BK1026251" s="2311"/>
    </row>
    <row r="1026275" spans="63:63" x14ac:dyDescent="0.25">
      <c r="BK1026275" s="2315"/>
    </row>
    <row r="1026276" spans="63:63" x14ac:dyDescent="0.25">
      <c r="BK1026276" s="2311"/>
    </row>
    <row r="1026300" spans="63:63" x14ac:dyDescent="0.25">
      <c r="BK1026300" s="2315"/>
    </row>
    <row r="1026301" spans="63:63" x14ac:dyDescent="0.25">
      <c r="BK1026301" s="2311"/>
    </row>
    <row r="1026325" spans="63:63" x14ac:dyDescent="0.25">
      <c r="BK1026325" s="2315"/>
    </row>
    <row r="1026326" spans="63:63" x14ac:dyDescent="0.25">
      <c r="BK1026326" s="2311"/>
    </row>
    <row r="1026350" spans="63:63" x14ac:dyDescent="0.25">
      <c r="BK1026350" s="2315"/>
    </row>
    <row r="1026351" spans="63:63" x14ac:dyDescent="0.25">
      <c r="BK1026351" s="2311"/>
    </row>
    <row r="1026375" spans="63:63" x14ac:dyDescent="0.25">
      <c r="BK1026375" s="2315"/>
    </row>
    <row r="1026376" spans="63:63" x14ac:dyDescent="0.25">
      <c r="BK1026376" s="2311"/>
    </row>
    <row r="1026400" spans="63:63" x14ac:dyDescent="0.25">
      <c r="BK1026400" s="2315"/>
    </row>
    <row r="1026401" spans="63:63" x14ac:dyDescent="0.25">
      <c r="BK1026401" s="2311"/>
    </row>
    <row r="1026425" spans="63:63" x14ac:dyDescent="0.25">
      <c r="BK1026425" s="2315"/>
    </row>
    <row r="1026426" spans="63:63" x14ac:dyDescent="0.25">
      <c r="BK1026426" s="2311"/>
    </row>
    <row r="1026450" spans="63:63" x14ac:dyDescent="0.25">
      <c r="BK1026450" s="2315"/>
    </row>
    <row r="1026451" spans="63:63" x14ac:dyDescent="0.25">
      <c r="BK1026451" s="2311"/>
    </row>
    <row r="1026475" spans="63:63" x14ac:dyDescent="0.25">
      <c r="BK1026475" s="2315"/>
    </row>
    <row r="1026476" spans="63:63" x14ac:dyDescent="0.25">
      <c r="BK1026476" s="2311"/>
    </row>
    <row r="1026500" spans="63:63" x14ac:dyDescent="0.25">
      <c r="BK1026500" s="2315"/>
    </row>
    <row r="1026501" spans="63:63" x14ac:dyDescent="0.25">
      <c r="BK1026501" s="2311"/>
    </row>
    <row r="1026525" spans="63:63" x14ac:dyDescent="0.25">
      <c r="BK1026525" s="2315"/>
    </row>
    <row r="1026526" spans="63:63" x14ac:dyDescent="0.25">
      <c r="BK1026526" s="2311"/>
    </row>
    <row r="1026550" spans="63:63" x14ac:dyDescent="0.25">
      <c r="BK1026550" s="2315"/>
    </row>
    <row r="1026551" spans="63:63" x14ac:dyDescent="0.25">
      <c r="BK1026551" s="2311"/>
    </row>
    <row r="1026575" spans="63:63" x14ac:dyDescent="0.25">
      <c r="BK1026575" s="2315"/>
    </row>
    <row r="1026576" spans="63:63" x14ac:dyDescent="0.25">
      <c r="BK1026576" s="2311"/>
    </row>
    <row r="1026600" spans="63:63" x14ac:dyDescent="0.25">
      <c r="BK1026600" s="2315"/>
    </row>
    <row r="1026601" spans="63:63" x14ac:dyDescent="0.25">
      <c r="BK1026601" s="2311"/>
    </row>
    <row r="1026625" spans="63:63" x14ac:dyDescent="0.25">
      <c r="BK1026625" s="2315"/>
    </row>
    <row r="1026626" spans="63:63" x14ac:dyDescent="0.25">
      <c r="BK1026626" s="2311"/>
    </row>
    <row r="1026650" spans="63:63" x14ac:dyDescent="0.25">
      <c r="BK1026650" s="2315"/>
    </row>
    <row r="1026651" spans="63:63" x14ac:dyDescent="0.25">
      <c r="BK1026651" s="2311"/>
    </row>
    <row r="1026675" spans="63:63" x14ac:dyDescent="0.25">
      <c r="BK1026675" s="2315"/>
    </row>
    <row r="1026676" spans="63:63" x14ac:dyDescent="0.25">
      <c r="BK1026676" s="2311"/>
    </row>
    <row r="1026700" spans="63:63" x14ac:dyDescent="0.25">
      <c r="BK1026700" s="2315"/>
    </row>
    <row r="1026701" spans="63:63" x14ac:dyDescent="0.25">
      <c r="BK1026701" s="2311"/>
    </row>
    <row r="1026725" spans="63:63" x14ac:dyDescent="0.25">
      <c r="BK1026725" s="2315"/>
    </row>
    <row r="1026726" spans="63:63" x14ac:dyDescent="0.25">
      <c r="BK1026726" s="2311"/>
    </row>
    <row r="1026750" spans="63:63" x14ac:dyDescent="0.25">
      <c r="BK1026750" s="2315"/>
    </row>
    <row r="1026751" spans="63:63" x14ac:dyDescent="0.25">
      <c r="BK1026751" s="2311"/>
    </row>
    <row r="1026775" spans="63:63" x14ac:dyDescent="0.25">
      <c r="BK1026775" s="2315"/>
    </row>
    <row r="1026776" spans="63:63" x14ac:dyDescent="0.25">
      <c r="BK1026776" s="2311"/>
    </row>
    <row r="1026800" spans="63:63" x14ac:dyDescent="0.25">
      <c r="BK1026800" s="2315"/>
    </row>
    <row r="1026801" spans="63:63" x14ac:dyDescent="0.25">
      <c r="BK1026801" s="2311"/>
    </row>
    <row r="1026825" spans="63:63" x14ac:dyDescent="0.25">
      <c r="BK1026825" s="2315"/>
    </row>
    <row r="1026826" spans="63:63" x14ac:dyDescent="0.25">
      <c r="BK1026826" s="2311"/>
    </row>
    <row r="1026850" spans="63:63" x14ac:dyDescent="0.25">
      <c r="BK1026850" s="2315"/>
    </row>
    <row r="1026851" spans="63:63" x14ac:dyDescent="0.25">
      <c r="BK1026851" s="2311"/>
    </row>
    <row r="1026875" spans="63:63" x14ac:dyDescent="0.25">
      <c r="BK1026875" s="2315"/>
    </row>
    <row r="1026876" spans="63:63" x14ac:dyDescent="0.25">
      <c r="BK1026876" s="2311"/>
    </row>
    <row r="1026900" spans="63:63" x14ac:dyDescent="0.25">
      <c r="BK1026900" s="2315"/>
    </row>
    <row r="1026901" spans="63:63" x14ac:dyDescent="0.25">
      <c r="BK1026901" s="2311"/>
    </row>
    <row r="1026925" spans="63:63" x14ac:dyDescent="0.25">
      <c r="BK1026925" s="2315"/>
    </row>
    <row r="1026926" spans="63:63" x14ac:dyDescent="0.25">
      <c r="BK1026926" s="2311"/>
    </row>
    <row r="1026950" spans="63:63" x14ac:dyDescent="0.25">
      <c r="BK1026950" s="2315"/>
    </row>
    <row r="1026951" spans="63:63" x14ac:dyDescent="0.25">
      <c r="BK1026951" s="2311"/>
    </row>
    <row r="1026975" spans="63:63" x14ac:dyDescent="0.25">
      <c r="BK1026975" s="2315"/>
    </row>
    <row r="1026976" spans="63:63" x14ac:dyDescent="0.25">
      <c r="BK1026976" s="2311"/>
    </row>
    <row r="1027000" spans="63:63" x14ac:dyDescent="0.25">
      <c r="BK1027000" s="2315"/>
    </row>
    <row r="1027001" spans="63:63" x14ac:dyDescent="0.25">
      <c r="BK1027001" s="2311"/>
    </row>
    <row r="1027025" spans="63:63" x14ac:dyDescent="0.25">
      <c r="BK1027025" s="2315"/>
    </row>
    <row r="1027026" spans="63:63" x14ac:dyDescent="0.25">
      <c r="BK1027026" s="2311"/>
    </row>
    <row r="1027050" spans="63:63" x14ac:dyDescent="0.25">
      <c r="BK1027050" s="2315"/>
    </row>
    <row r="1027051" spans="63:63" x14ac:dyDescent="0.25">
      <c r="BK1027051" s="2311"/>
    </row>
    <row r="1027075" spans="63:63" x14ac:dyDescent="0.25">
      <c r="BK1027075" s="2315"/>
    </row>
    <row r="1027076" spans="63:63" x14ac:dyDescent="0.25">
      <c r="BK1027076" s="2311"/>
    </row>
    <row r="1027100" spans="63:63" x14ac:dyDescent="0.25">
      <c r="BK1027100" s="2315"/>
    </row>
    <row r="1027101" spans="63:63" x14ac:dyDescent="0.25">
      <c r="BK1027101" s="2311"/>
    </row>
    <row r="1027125" spans="63:63" x14ac:dyDescent="0.25">
      <c r="BK1027125" s="2315"/>
    </row>
    <row r="1027126" spans="63:63" x14ac:dyDescent="0.25">
      <c r="BK1027126" s="2311"/>
    </row>
    <row r="1027150" spans="63:63" x14ac:dyDescent="0.25">
      <c r="BK1027150" s="2315"/>
    </row>
    <row r="1027151" spans="63:63" x14ac:dyDescent="0.25">
      <c r="BK1027151" s="2311"/>
    </row>
    <row r="1027175" spans="63:63" x14ac:dyDescent="0.25">
      <c r="BK1027175" s="2315"/>
    </row>
    <row r="1027176" spans="63:63" x14ac:dyDescent="0.25">
      <c r="BK1027176" s="2311"/>
    </row>
    <row r="1027200" spans="63:63" x14ac:dyDescent="0.25">
      <c r="BK1027200" s="2315"/>
    </row>
    <row r="1027201" spans="63:63" x14ac:dyDescent="0.25">
      <c r="BK1027201" s="2311"/>
    </row>
    <row r="1027225" spans="63:63" x14ac:dyDescent="0.25">
      <c r="BK1027225" s="2315"/>
    </row>
    <row r="1027226" spans="63:63" x14ac:dyDescent="0.25">
      <c r="BK1027226" s="2311"/>
    </row>
    <row r="1027250" spans="63:63" x14ac:dyDescent="0.25">
      <c r="BK1027250" s="2315"/>
    </row>
    <row r="1027251" spans="63:63" x14ac:dyDescent="0.25">
      <c r="BK1027251" s="2311"/>
    </row>
    <row r="1027275" spans="63:63" x14ac:dyDescent="0.25">
      <c r="BK1027275" s="2315"/>
    </row>
    <row r="1027276" spans="63:63" x14ac:dyDescent="0.25">
      <c r="BK1027276" s="2311"/>
    </row>
    <row r="1027300" spans="63:63" x14ac:dyDescent="0.25">
      <c r="BK1027300" s="2315"/>
    </row>
    <row r="1027301" spans="63:63" x14ac:dyDescent="0.25">
      <c r="BK1027301" s="2311"/>
    </row>
    <row r="1027325" spans="63:63" x14ac:dyDescent="0.25">
      <c r="BK1027325" s="2315"/>
    </row>
    <row r="1027326" spans="63:63" x14ac:dyDescent="0.25">
      <c r="BK1027326" s="2311"/>
    </row>
    <row r="1027350" spans="63:63" x14ac:dyDescent="0.25">
      <c r="BK1027350" s="2315"/>
    </row>
    <row r="1027351" spans="63:63" x14ac:dyDescent="0.25">
      <c r="BK1027351" s="2311"/>
    </row>
    <row r="1027375" spans="63:63" x14ac:dyDescent="0.25">
      <c r="BK1027375" s="2315"/>
    </row>
    <row r="1027376" spans="63:63" x14ac:dyDescent="0.25">
      <c r="BK1027376" s="2311"/>
    </row>
    <row r="1027400" spans="63:63" x14ac:dyDescent="0.25">
      <c r="BK1027400" s="2315"/>
    </row>
    <row r="1027401" spans="63:63" x14ac:dyDescent="0.25">
      <c r="BK1027401" s="2311"/>
    </row>
    <row r="1027425" spans="63:63" x14ac:dyDescent="0.25">
      <c r="BK1027425" s="2315"/>
    </row>
    <row r="1027426" spans="63:63" x14ac:dyDescent="0.25">
      <c r="BK1027426" s="2311"/>
    </row>
    <row r="1027450" spans="63:63" x14ac:dyDescent="0.25">
      <c r="BK1027450" s="2315"/>
    </row>
    <row r="1027451" spans="63:63" x14ac:dyDescent="0.25">
      <c r="BK1027451" s="2311"/>
    </row>
    <row r="1027475" spans="63:63" x14ac:dyDescent="0.25">
      <c r="BK1027475" s="2315"/>
    </row>
    <row r="1027476" spans="63:63" x14ac:dyDescent="0.25">
      <c r="BK1027476" s="2311"/>
    </row>
    <row r="1027500" spans="63:63" x14ac:dyDescent="0.25">
      <c r="BK1027500" s="2315"/>
    </row>
    <row r="1027501" spans="63:63" x14ac:dyDescent="0.25">
      <c r="BK1027501" s="2311"/>
    </row>
    <row r="1027525" spans="63:63" x14ac:dyDescent="0.25">
      <c r="BK1027525" s="2315"/>
    </row>
    <row r="1027526" spans="63:63" x14ac:dyDescent="0.25">
      <c r="BK1027526" s="2311"/>
    </row>
    <row r="1027550" spans="63:63" x14ac:dyDescent="0.25">
      <c r="BK1027550" s="2315"/>
    </row>
    <row r="1027551" spans="63:63" x14ac:dyDescent="0.25">
      <c r="BK1027551" s="2311"/>
    </row>
    <row r="1027575" spans="63:63" x14ac:dyDescent="0.25">
      <c r="BK1027575" s="2315"/>
    </row>
    <row r="1027576" spans="63:63" x14ac:dyDescent="0.25">
      <c r="BK1027576" s="2311"/>
    </row>
    <row r="1027600" spans="63:63" x14ac:dyDescent="0.25">
      <c r="BK1027600" s="2315"/>
    </row>
    <row r="1027601" spans="63:63" x14ac:dyDescent="0.25">
      <c r="BK1027601" s="2311"/>
    </row>
    <row r="1027625" spans="63:63" x14ac:dyDescent="0.25">
      <c r="BK1027625" s="2315"/>
    </row>
    <row r="1027626" spans="63:63" x14ac:dyDescent="0.25">
      <c r="BK1027626" s="2311"/>
    </row>
    <row r="1027650" spans="63:63" x14ac:dyDescent="0.25">
      <c r="BK1027650" s="2315"/>
    </row>
    <row r="1027651" spans="63:63" x14ac:dyDescent="0.25">
      <c r="BK1027651" s="2311"/>
    </row>
    <row r="1027675" spans="63:63" x14ac:dyDescent="0.25">
      <c r="BK1027675" s="2315"/>
    </row>
    <row r="1027676" spans="63:63" x14ac:dyDescent="0.25">
      <c r="BK1027676" s="2311"/>
    </row>
    <row r="1027700" spans="63:63" x14ac:dyDescent="0.25">
      <c r="BK1027700" s="2315"/>
    </row>
    <row r="1027701" spans="63:63" x14ac:dyDescent="0.25">
      <c r="BK1027701" s="2311"/>
    </row>
    <row r="1027725" spans="63:63" x14ac:dyDescent="0.25">
      <c r="BK1027725" s="2315"/>
    </row>
    <row r="1027726" spans="63:63" x14ac:dyDescent="0.25">
      <c r="BK1027726" s="2311"/>
    </row>
    <row r="1027750" spans="63:63" x14ac:dyDescent="0.25">
      <c r="BK1027750" s="2315"/>
    </row>
    <row r="1027751" spans="63:63" x14ac:dyDescent="0.25">
      <c r="BK1027751" s="2311"/>
    </row>
    <row r="1027775" spans="63:63" x14ac:dyDescent="0.25">
      <c r="BK1027775" s="2315"/>
    </row>
    <row r="1027776" spans="63:63" x14ac:dyDescent="0.25">
      <c r="BK1027776" s="2311"/>
    </row>
    <row r="1027800" spans="63:63" x14ac:dyDescent="0.25">
      <c r="BK1027800" s="2315"/>
    </row>
    <row r="1027801" spans="63:63" x14ac:dyDescent="0.25">
      <c r="BK1027801" s="2311"/>
    </row>
    <row r="1027825" spans="63:63" x14ac:dyDescent="0.25">
      <c r="BK1027825" s="2315"/>
    </row>
    <row r="1027826" spans="63:63" x14ac:dyDescent="0.25">
      <c r="BK1027826" s="2311"/>
    </row>
    <row r="1027850" spans="63:63" x14ac:dyDescent="0.25">
      <c r="BK1027850" s="2315"/>
    </row>
    <row r="1027851" spans="63:63" x14ac:dyDescent="0.25">
      <c r="BK1027851" s="2311"/>
    </row>
    <row r="1027875" spans="63:63" x14ac:dyDescent="0.25">
      <c r="BK1027875" s="2315"/>
    </row>
    <row r="1027876" spans="63:63" x14ac:dyDescent="0.25">
      <c r="BK1027876" s="2311"/>
    </row>
    <row r="1027900" spans="63:63" x14ac:dyDescent="0.25">
      <c r="BK1027900" s="2315"/>
    </row>
    <row r="1027901" spans="63:63" x14ac:dyDescent="0.25">
      <c r="BK1027901" s="2311"/>
    </row>
    <row r="1027925" spans="63:63" x14ac:dyDescent="0.25">
      <c r="BK1027925" s="2315"/>
    </row>
    <row r="1027926" spans="63:63" x14ac:dyDescent="0.25">
      <c r="BK1027926" s="2311"/>
    </row>
    <row r="1027950" spans="63:63" x14ac:dyDescent="0.25">
      <c r="BK1027950" s="2315"/>
    </row>
    <row r="1027951" spans="63:63" x14ac:dyDescent="0.25">
      <c r="BK1027951" s="2311"/>
    </row>
    <row r="1027975" spans="63:63" x14ac:dyDescent="0.25">
      <c r="BK1027975" s="2315"/>
    </row>
    <row r="1027976" spans="63:63" x14ac:dyDescent="0.25">
      <c r="BK1027976" s="2311"/>
    </row>
    <row r="1028000" spans="63:63" x14ac:dyDescent="0.25">
      <c r="BK1028000" s="2315"/>
    </row>
    <row r="1028001" spans="63:63" x14ac:dyDescent="0.25">
      <c r="BK1028001" s="2311"/>
    </row>
    <row r="1028025" spans="63:63" x14ac:dyDescent="0.25">
      <c r="BK1028025" s="2315"/>
    </row>
    <row r="1028026" spans="63:63" x14ac:dyDescent="0.25">
      <c r="BK1028026" s="2311"/>
    </row>
    <row r="1028050" spans="63:63" x14ac:dyDescent="0.25">
      <c r="BK1028050" s="2315"/>
    </row>
    <row r="1028051" spans="63:63" x14ac:dyDescent="0.25">
      <c r="BK1028051" s="2311"/>
    </row>
    <row r="1028075" spans="63:63" x14ac:dyDescent="0.25">
      <c r="BK1028075" s="2315"/>
    </row>
    <row r="1028076" spans="63:63" x14ac:dyDescent="0.25">
      <c r="BK1028076" s="2311"/>
    </row>
    <row r="1028100" spans="63:63" x14ac:dyDescent="0.25">
      <c r="BK1028100" s="2315"/>
    </row>
    <row r="1028101" spans="63:63" x14ac:dyDescent="0.25">
      <c r="BK1028101" s="2311"/>
    </row>
    <row r="1028125" spans="63:63" x14ac:dyDescent="0.25">
      <c r="BK1028125" s="2315"/>
    </row>
    <row r="1028126" spans="63:63" x14ac:dyDescent="0.25">
      <c r="BK1028126" s="2311"/>
    </row>
    <row r="1028150" spans="63:63" x14ac:dyDescent="0.25">
      <c r="BK1028150" s="2315"/>
    </row>
    <row r="1028151" spans="63:63" x14ac:dyDescent="0.25">
      <c r="BK1028151" s="2311"/>
    </row>
    <row r="1028175" spans="63:63" x14ac:dyDescent="0.25">
      <c r="BK1028175" s="2315"/>
    </row>
    <row r="1028176" spans="63:63" x14ac:dyDescent="0.25">
      <c r="BK1028176" s="2311"/>
    </row>
    <row r="1028200" spans="63:63" x14ac:dyDescent="0.25">
      <c r="BK1028200" s="2315"/>
    </row>
    <row r="1028201" spans="63:63" x14ac:dyDescent="0.25">
      <c r="BK1028201" s="2311"/>
    </row>
    <row r="1028225" spans="63:63" x14ac:dyDescent="0.25">
      <c r="BK1028225" s="2315"/>
    </row>
    <row r="1028226" spans="63:63" x14ac:dyDescent="0.25">
      <c r="BK1028226" s="2311"/>
    </row>
    <row r="1028250" spans="63:63" x14ac:dyDescent="0.25">
      <c r="BK1028250" s="2315"/>
    </row>
    <row r="1028251" spans="63:63" x14ac:dyDescent="0.25">
      <c r="BK1028251" s="2311"/>
    </row>
    <row r="1028275" spans="63:63" x14ac:dyDescent="0.25">
      <c r="BK1028275" s="2315"/>
    </row>
    <row r="1028276" spans="63:63" x14ac:dyDescent="0.25">
      <c r="BK1028276" s="2311"/>
    </row>
    <row r="1028300" spans="63:63" x14ac:dyDescent="0.25">
      <c r="BK1028300" s="2315"/>
    </row>
    <row r="1028301" spans="63:63" x14ac:dyDescent="0.25">
      <c r="BK1028301" s="2311"/>
    </row>
    <row r="1028325" spans="63:63" x14ac:dyDescent="0.25">
      <c r="BK1028325" s="2315"/>
    </row>
    <row r="1028326" spans="63:63" x14ac:dyDescent="0.25">
      <c r="BK1028326" s="2311"/>
    </row>
    <row r="1028350" spans="63:63" x14ac:dyDescent="0.25">
      <c r="BK1028350" s="2315"/>
    </row>
    <row r="1028351" spans="63:63" x14ac:dyDescent="0.25">
      <c r="BK1028351" s="2311"/>
    </row>
    <row r="1028375" spans="63:63" x14ac:dyDescent="0.25">
      <c r="BK1028375" s="2315"/>
    </row>
    <row r="1028376" spans="63:63" x14ac:dyDescent="0.25">
      <c r="BK1028376" s="2311"/>
    </row>
    <row r="1028400" spans="63:63" x14ac:dyDescent="0.25">
      <c r="BK1028400" s="2315"/>
    </row>
    <row r="1028401" spans="63:63" x14ac:dyDescent="0.25">
      <c r="BK1028401" s="2311"/>
    </row>
    <row r="1028425" spans="63:63" x14ac:dyDescent="0.25">
      <c r="BK1028425" s="2315"/>
    </row>
    <row r="1028426" spans="63:63" x14ac:dyDescent="0.25">
      <c r="BK1028426" s="2311"/>
    </row>
    <row r="1028450" spans="63:63" x14ac:dyDescent="0.25">
      <c r="BK1028450" s="2315"/>
    </row>
    <row r="1028451" spans="63:63" x14ac:dyDescent="0.25">
      <c r="BK1028451" s="2311"/>
    </row>
    <row r="1028475" spans="63:63" x14ac:dyDescent="0.25">
      <c r="BK1028475" s="2315"/>
    </row>
    <row r="1028476" spans="63:63" x14ac:dyDescent="0.25">
      <c r="BK1028476" s="2311"/>
    </row>
    <row r="1028500" spans="63:63" x14ac:dyDescent="0.25">
      <c r="BK1028500" s="2315"/>
    </row>
    <row r="1028501" spans="63:63" x14ac:dyDescent="0.25">
      <c r="BK1028501" s="2311"/>
    </row>
    <row r="1028525" spans="63:63" x14ac:dyDescent="0.25">
      <c r="BK1028525" s="2315"/>
    </row>
    <row r="1028526" spans="63:63" x14ac:dyDescent="0.25">
      <c r="BK1028526" s="2311"/>
    </row>
    <row r="1028550" spans="63:63" x14ac:dyDescent="0.25">
      <c r="BK1028550" s="2315"/>
    </row>
    <row r="1028551" spans="63:63" x14ac:dyDescent="0.25">
      <c r="BK1028551" s="2311"/>
    </row>
    <row r="1028575" spans="63:63" x14ac:dyDescent="0.25">
      <c r="BK1028575" s="2315"/>
    </row>
    <row r="1028576" spans="63:63" x14ac:dyDescent="0.25">
      <c r="BK1028576" s="2311"/>
    </row>
    <row r="1028600" spans="63:63" x14ac:dyDescent="0.25">
      <c r="BK1028600" s="2315"/>
    </row>
    <row r="1028601" spans="63:63" x14ac:dyDescent="0.25">
      <c r="BK1028601" s="2311"/>
    </row>
    <row r="1028625" spans="63:63" x14ac:dyDescent="0.25">
      <c r="BK1028625" s="2315"/>
    </row>
    <row r="1028626" spans="63:63" x14ac:dyDescent="0.25">
      <c r="BK1028626" s="2311"/>
    </row>
    <row r="1028650" spans="63:63" x14ac:dyDescent="0.25">
      <c r="BK1028650" s="2315"/>
    </row>
    <row r="1028651" spans="63:63" x14ac:dyDescent="0.25">
      <c r="BK1028651" s="2311"/>
    </row>
    <row r="1028675" spans="63:63" x14ac:dyDescent="0.25">
      <c r="BK1028675" s="2315"/>
    </row>
    <row r="1028676" spans="63:63" x14ac:dyDescent="0.25">
      <c r="BK1028676" s="2311"/>
    </row>
    <row r="1028700" spans="63:63" x14ac:dyDescent="0.25">
      <c r="BK1028700" s="2315"/>
    </row>
    <row r="1028701" spans="63:63" x14ac:dyDescent="0.25">
      <c r="BK1028701" s="2311"/>
    </row>
    <row r="1028725" spans="63:63" x14ac:dyDescent="0.25">
      <c r="BK1028725" s="2315"/>
    </row>
    <row r="1028726" spans="63:63" x14ac:dyDescent="0.25">
      <c r="BK1028726" s="2311"/>
    </row>
    <row r="1028750" spans="63:63" x14ac:dyDescent="0.25">
      <c r="BK1028750" s="2315"/>
    </row>
    <row r="1028751" spans="63:63" x14ac:dyDescent="0.25">
      <c r="BK1028751" s="2311"/>
    </row>
    <row r="1028775" spans="63:63" x14ac:dyDescent="0.25">
      <c r="BK1028775" s="2315"/>
    </row>
    <row r="1028776" spans="63:63" x14ac:dyDescent="0.25">
      <c r="BK1028776" s="2311"/>
    </row>
    <row r="1028800" spans="63:63" x14ac:dyDescent="0.25">
      <c r="BK1028800" s="2315"/>
    </row>
    <row r="1028801" spans="63:63" x14ac:dyDescent="0.25">
      <c r="BK1028801" s="2311"/>
    </row>
    <row r="1028825" spans="63:63" x14ac:dyDescent="0.25">
      <c r="BK1028825" s="2315"/>
    </row>
    <row r="1028826" spans="63:63" x14ac:dyDescent="0.25">
      <c r="BK1028826" s="2311"/>
    </row>
    <row r="1028850" spans="63:63" x14ac:dyDescent="0.25">
      <c r="BK1028850" s="2315"/>
    </row>
    <row r="1028851" spans="63:63" x14ac:dyDescent="0.25">
      <c r="BK1028851" s="2311"/>
    </row>
    <row r="1028875" spans="63:63" x14ac:dyDescent="0.25">
      <c r="BK1028875" s="2315"/>
    </row>
    <row r="1028876" spans="63:63" x14ac:dyDescent="0.25">
      <c r="BK1028876" s="2311"/>
    </row>
    <row r="1028900" spans="63:63" x14ac:dyDescent="0.25">
      <c r="BK1028900" s="2315"/>
    </row>
    <row r="1028901" spans="63:63" x14ac:dyDescent="0.25">
      <c r="BK1028901" s="2311"/>
    </row>
    <row r="1028925" spans="63:63" x14ac:dyDescent="0.25">
      <c r="BK1028925" s="2315"/>
    </row>
    <row r="1028926" spans="63:63" x14ac:dyDescent="0.25">
      <c r="BK1028926" s="2311"/>
    </row>
    <row r="1028950" spans="63:63" x14ac:dyDescent="0.25">
      <c r="BK1028950" s="2315"/>
    </row>
    <row r="1028951" spans="63:63" x14ac:dyDescent="0.25">
      <c r="BK1028951" s="2311"/>
    </row>
    <row r="1028975" spans="63:63" x14ac:dyDescent="0.25">
      <c r="BK1028975" s="2315"/>
    </row>
    <row r="1028976" spans="63:63" x14ac:dyDescent="0.25">
      <c r="BK1028976" s="2311"/>
    </row>
    <row r="1029000" spans="63:63" x14ac:dyDescent="0.25">
      <c r="BK1029000" s="2315"/>
    </row>
    <row r="1029001" spans="63:63" x14ac:dyDescent="0.25">
      <c r="BK1029001" s="2311"/>
    </row>
    <row r="1029025" spans="63:63" x14ac:dyDescent="0.25">
      <c r="BK1029025" s="2315"/>
    </row>
    <row r="1029026" spans="63:63" x14ac:dyDescent="0.25">
      <c r="BK1029026" s="2311"/>
    </row>
    <row r="1029050" spans="63:63" x14ac:dyDescent="0.25">
      <c r="BK1029050" s="2315"/>
    </row>
    <row r="1029051" spans="63:63" x14ac:dyDescent="0.25">
      <c r="BK1029051" s="2311"/>
    </row>
    <row r="1029075" spans="63:63" x14ac:dyDescent="0.25">
      <c r="BK1029075" s="2315"/>
    </row>
    <row r="1029076" spans="63:63" x14ac:dyDescent="0.25">
      <c r="BK1029076" s="2311"/>
    </row>
    <row r="1029100" spans="63:63" x14ac:dyDescent="0.25">
      <c r="BK1029100" s="2315"/>
    </row>
    <row r="1029101" spans="63:63" x14ac:dyDescent="0.25">
      <c r="BK1029101" s="2311"/>
    </row>
    <row r="1029125" spans="63:63" x14ac:dyDescent="0.25">
      <c r="BK1029125" s="2315"/>
    </row>
    <row r="1029126" spans="63:63" x14ac:dyDescent="0.25">
      <c r="BK1029126" s="2311"/>
    </row>
    <row r="1029150" spans="63:63" x14ac:dyDescent="0.25">
      <c r="BK1029150" s="2315"/>
    </row>
    <row r="1029151" spans="63:63" x14ac:dyDescent="0.25">
      <c r="BK1029151" s="2311"/>
    </row>
    <row r="1029175" spans="63:63" x14ac:dyDescent="0.25">
      <c r="BK1029175" s="2315"/>
    </row>
    <row r="1029176" spans="63:63" x14ac:dyDescent="0.25">
      <c r="BK1029176" s="2311"/>
    </row>
    <row r="1029200" spans="63:63" x14ac:dyDescent="0.25">
      <c r="BK1029200" s="2315"/>
    </row>
    <row r="1029201" spans="63:63" x14ac:dyDescent="0.25">
      <c r="BK1029201" s="2311"/>
    </row>
    <row r="1029225" spans="63:63" x14ac:dyDescent="0.25">
      <c r="BK1029225" s="2315"/>
    </row>
    <row r="1029226" spans="63:63" x14ac:dyDescent="0.25">
      <c r="BK1029226" s="2311"/>
    </row>
    <row r="1029250" spans="63:63" x14ac:dyDescent="0.25">
      <c r="BK1029250" s="2315"/>
    </row>
    <row r="1029251" spans="63:63" x14ac:dyDescent="0.25">
      <c r="BK1029251" s="2311"/>
    </row>
    <row r="1029275" spans="63:63" x14ac:dyDescent="0.25">
      <c r="BK1029275" s="2315"/>
    </row>
    <row r="1029276" spans="63:63" x14ac:dyDescent="0.25">
      <c r="BK1029276" s="2311"/>
    </row>
    <row r="1029300" spans="63:63" x14ac:dyDescent="0.25">
      <c r="BK1029300" s="2315"/>
    </row>
    <row r="1029301" spans="63:63" x14ac:dyDescent="0.25">
      <c r="BK1029301" s="2311"/>
    </row>
    <row r="1029325" spans="63:63" x14ac:dyDescent="0.25">
      <c r="BK1029325" s="2315"/>
    </row>
    <row r="1029326" spans="63:63" x14ac:dyDescent="0.25">
      <c r="BK1029326" s="2311"/>
    </row>
    <row r="1029350" spans="63:63" x14ac:dyDescent="0.25">
      <c r="BK1029350" s="2315"/>
    </row>
    <row r="1029351" spans="63:63" x14ac:dyDescent="0.25">
      <c r="BK1029351" s="2311"/>
    </row>
    <row r="1029375" spans="63:63" x14ac:dyDescent="0.25">
      <c r="BK1029375" s="2315"/>
    </row>
    <row r="1029376" spans="63:63" x14ac:dyDescent="0.25">
      <c r="BK1029376" s="2311"/>
    </row>
    <row r="1029400" spans="63:63" x14ac:dyDescent="0.25">
      <c r="BK1029400" s="2315"/>
    </row>
    <row r="1029401" spans="63:63" x14ac:dyDescent="0.25">
      <c r="BK1029401" s="2311"/>
    </row>
    <row r="1029425" spans="63:63" x14ac:dyDescent="0.25">
      <c r="BK1029425" s="2315"/>
    </row>
    <row r="1029426" spans="63:63" x14ac:dyDescent="0.25">
      <c r="BK1029426" s="2311"/>
    </row>
    <row r="1029450" spans="63:63" x14ac:dyDescent="0.25">
      <c r="BK1029450" s="2315"/>
    </row>
    <row r="1029451" spans="63:63" x14ac:dyDescent="0.25">
      <c r="BK1029451" s="2311"/>
    </row>
    <row r="1029475" spans="63:63" x14ac:dyDescent="0.25">
      <c r="BK1029475" s="2315"/>
    </row>
    <row r="1029476" spans="63:63" x14ac:dyDescent="0.25">
      <c r="BK1029476" s="2311"/>
    </row>
    <row r="1029500" spans="63:63" x14ac:dyDescent="0.25">
      <c r="BK1029500" s="2315"/>
    </row>
    <row r="1029501" spans="63:63" x14ac:dyDescent="0.25">
      <c r="BK1029501" s="2311"/>
    </row>
    <row r="1029525" spans="63:63" x14ac:dyDescent="0.25">
      <c r="BK1029525" s="2315"/>
    </row>
    <row r="1029526" spans="63:63" x14ac:dyDescent="0.25">
      <c r="BK1029526" s="2311"/>
    </row>
    <row r="1029550" spans="63:63" x14ac:dyDescent="0.25">
      <c r="BK1029550" s="2315"/>
    </row>
    <row r="1029551" spans="63:63" x14ac:dyDescent="0.25">
      <c r="BK1029551" s="2311"/>
    </row>
    <row r="1029575" spans="63:63" x14ac:dyDescent="0.25">
      <c r="BK1029575" s="2315"/>
    </row>
    <row r="1029576" spans="63:63" x14ac:dyDescent="0.25">
      <c r="BK1029576" s="2311"/>
    </row>
    <row r="1029600" spans="63:63" x14ac:dyDescent="0.25">
      <c r="BK1029600" s="2315"/>
    </row>
    <row r="1029601" spans="63:63" x14ac:dyDescent="0.25">
      <c r="BK1029601" s="2311"/>
    </row>
    <row r="1029625" spans="63:63" x14ac:dyDescent="0.25">
      <c r="BK1029625" s="2315"/>
    </row>
    <row r="1029626" spans="63:63" x14ac:dyDescent="0.25">
      <c r="BK1029626" s="2311"/>
    </row>
    <row r="1029650" spans="63:63" x14ac:dyDescent="0.25">
      <c r="BK1029650" s="2315"/>
    </row>
    <row r="1029651" spans="63:63" x14ac:dyDescent="0.25">
      <c r="BK1029651" s="2311"/>
    </row>
    <row r="1029675" spans="63:63" x14ac:dyDescent="0.25">
      <c r="BK1029675" s="2315"/>
    </row>
    <row r="1029676" spans="63:63" x14ac:dyDescent="0.25">
      <c r="BK1029676" s="2311"/>
    </row>
    <row r="1029700" spans="63:63" x14ac:dyDescent="0.25">
      <c r="BK1029700" s="2315"/>
    </row>
    <row r="1029701" spans="63:63" x14ac:dyDescent="0.25">
      <c r="BK1029701" s="2311"/>
    </row>
    <row r="1029725" spans="63:63" x14ac:dyDescent="0.25">
      <c r="BK1029725" s="2315"/>
    </row>
    <row r="1029726" spans="63:63" x14ac:dyDescent="0.25">
      <c r="BK1029726" s="2311"/>
    </row>
    <row r="1029750" spans="63:63" x14ac:dyDescent="0.25">
      <c r="BK1029750" s="2315"/>
    </row>
    <row r="1029751" spans="63:63" x14ac:dyDescent="0.25">
      <c r="BK1029751" s="2311"/>
    </row>
    <row r="1029775" spans="63:63" x14ac:dyDescent="0.25">
      <c r="BK1029775" s="2315"/>
    </row>
    <row r="1029776" spans="63:63" x14ac:dyDescent="0.25">
      <c r="BK1029776" s="2311"/>
    </row>
    <row r="1029800" spans="63:63" x14ac:dyDescent="0.25">
      <c r="BK1029800" s="2315"/>
    </row>
    <row r="1029801" spans="63:63" x14ac:dyDescent="0.25">
      <c r="BK1029801" s="2311"/>
    </row>
    <row r="1029825" spans="63:63" x14ac:dyDescent="0.25">
      <c r="BK1029825" s="2315"/>
    </row>
    <row r="1029826" spans="63:63" x14ac:dyDescent="0.25">
      <c r="BK1029826" s="2311"/>
    </row>
    <row r="1029850" spans="63:63" x14ac:dyDescent="0.25">
      <c r="BK1029850" s="2315"/>
    </row>
    <row r="1029851" spans="63:63" x14ac:dyDescent="0.25">
      <c r="BK1029851" s="2311"/>
    </row>
    <row r="1029875" spans="63:63" x14ac:dyDescent="0.25">
      <c r="BK1029875" s="2315"/>
    </row>
    <row r="1029876" spans="63:63" x14ac:dyDescent="0.25">
      <c r="BK1029876" s="2311"/>
    </row>
    <row r="1029900" spans="63:63" x14ac:dyDescent="0.25">
      <c r="BK1029900" s="2315"/>
    </row>
    <row r="1029901" spans="63:63" x14ac:dyDescent="0.25">
      <c r="BK1029901" s="2311"/>
    </row>
    <row r="1029925" spans="63:63" x14ac:dyDescent="0.25">
      <c r="BK1029925" s="2315"/>
    </row>
    <row r="1029926" spans="63:63" x14ac:dyDescent="0.25">
      <c r="BK1029926" s="2311"/>
    </row>
    <row r="1029950" spans="63:63" x14ac:dyDescent="0.25">
      <c r="BK1029950" s="2315"/>
    </row>
    <row r="1029951" spans="63:63" x14ac:dyDescent="0.25">
      <c r="BK1029951" s="2311"/>
    </row>
    <row r="1029975" spans="63:63" x14ac:dyDescent="0.25">
      <c r="BK1029975" s="2315"/>
    </row>
    <row r="1029976" spans="63:63" x14ac:dyDescent="0.25">
      <c r="BK1029976" s="2311"/>
    </row>
    <row r="1030000" spans="63:63" x14ac:dyDescent="0.25">
      <c r="BK1030000" s="2315"/>
    </row>
    <row r="1030001" spans="63:63" x14ac:dyDescent="0.25">
      <c r="BK1030001" s="2311"/>
    </row>
    <row r="1030025" spans="63:63" x14ac:dyDescent="0.25">
      <c r="BK1030025" s="2315"/>
    </row>
    <row r="1030026" spans="63:63" x14ac:dyDescent="0.25">
      <c r="BK1030026" s="2311"/>
    </row>
    <row r="1030050" spans="63:63" x14ac:dyDescent="0.25">
      <c r="BK1030050" s="2315"/>
    </row>
    <row r="1030051" spans="63:63" x14ac:dyDescent="0.25">
      <c r="BK1030051" s="2311"/>
    </row>
    <row r="1030075" spans="63:63" x14ac:dyDescent="0.25">
      <c r="BK1030075" s="2315"/>
    </row>
    <row r="1030076" spans="63:63" x14ac:dyDescent="0.25">
      <c r="BK1030076" s="2311"/>
    </row>
    <row r="1030100" spans="63:63" x14ac:dyDescent="0.25">
      <c r="BK1030100" s="2315"/>
    </row>
    <row r="1030101" spans="63:63" x14ac:dyDescent="0.25">
      <c r="BK1030101" s="2311"/>
    </row>
    <row r="1030125" spans="63:63" x14ac:dyDescent="0.25">
      <c r="BK1030125" s="2315"/>
    </row>
    <row r="1030126" spans="63:63" x14ac:dyDescent="0.25">
      <c r="BK1030126" s="2311"/>
    </row>
    <row r="1030150" spans="63:63" x14ac:dyDescent="0.25">
      <c r="BK1030150" s="2315"/>
    </row>
    <row r="1030151" spans="63:63" x14ac:dyDescent="0.25">
      <c r="BK1030151" s="2311"/>
    </row>
    <row r="1030175" spans="63:63" x14ac:dyDescent="0.25">
      <c r="BK1030175" s="2315"/>
    </row>
    <row r="1030176" spans="63:63" x14ac:dyDescent="0.25">
      <c r="BK1030176" s="2311"/>
    </row>
    <row r="1030200" spans="63:63" x14ac:dyDescent="0.25">
      <c r="BK1030200" s="2315"/>
    </row>
    <row r="1030201" spans="63:63" x14ac:dyDescent="0.25">
      <c r="BK1030201" s="2311"/>
    </row>
    <row r="1030225" spans="63:63" x14ac:dyDescent="0.25">
      <c r="BK1030225" s="2315"/>
    </row>
    <row r="1030226" spans="63:63" x14ac:dyDescent="0.25">
      <c r="BK1030226" s="2311"/>
    </row>
    <row r="1030250" spans="63:63" x14ac:dyDescent="0.25">
      <c r="BK1030250" s="2315"/>
    </row>
    <row r="1030251" spans="63:63" x14ac:dyDescent="0.25">
      <c r="BK1030251" s="2311"/>
    </row>
    <row r="1030275" spans="63:63" x14ac:dyDescent="0.25">
      <c r="BK1030275" s="2315"/>
    </row>
    <row r="1030276" spans="63:63" x14ac:dyDescent="0.25">
      <c r="BK1030276" s="2311"/>
    </row>
    <row r="1030300" spans="63:63" x14ac:dyDescent="0.25">
      <c r="BK1030300" s="2315"/>
    </row>
    <row r="1030301" spans="63:63" x14ac:dyDescent="0.25">
      <c r="BK1030301" s="2311"/>
    </row>
    <row r="1030325" spans="63:63" x14ac:dyDescent="0.25">
      <c r="BK1030325" s="2315"/>
    </row>
    <row r="1030326" spans="63:63" x14ac:dyDescent="0.25">
      <c r="BK1030326" s="2311"/>
    </row>
    <row r="1030350" spans="63:63" x14ac:dyDescent="0.25">
      <c r="BK1030350" s="2315"/>
    </row>
    <row r="1030351" spans="63:63" x14ac:dyDescent="0.25">
      <c r="BK1030351" s="2311"/>
    </row>
    <row r="1030375" spans="63:63" x14ac:dyDescent="0.25">
      <c r="BK1030375" s="2315"/>
    </row>
    <row r="1030376" spans="63:63" x14ac:dyDescent="0.25">
      <c r="BK1030376" s="2311"/>
    </row>
    <row r="1030400" spans="63:63" x14ac:dyDescent="0.25">
      <c r="BK1030400" s="2315"/>
    </row>
    <row r="1030401" spans="63:63" x14ac:dyDescent="0.25">
      <c r="BK1030401" s="2311"/>
    </row>
    <row r="1030425" spans="63:63" x14ac:dyDescent="0.25">
      <c r="BK1030425" s="2315"/>
    </row>
    <row r="1030426" spans="63:63" x14ac:dyDescent="0.25">
      <c r="BK1030426" s="2311"/>
    </row>
    <row r="1030450" spans="63:63" x14ac:dyDescent="0.25">
      <c r="BK1030450" s="2315"/>
    </row>
    <row r="1030451" spans="63:63" x14ac:dyDescent="0.25">
      <c r="BK1030451" s="2311"/>
    </row>
    <row r="1030475" spans="63:63" x14ac:dyDescent="0.25">
      <c r="BK1030475" s="2315"/>
    </row>
    <row r="1030476" spans="63:63" x14ac:dyDescent="0.25">
      <c r="BK1030476" s="2311"/>
    </row>
    <row r="1030500" spans="63:63" x14ac:dyDescent="0.25">
      <c r="BK1030500" s="2315"/>
    </row>
    <row r="1030501" spans="63:63" x14ac:dyDescent="0.25">
      <c r="BK1030501" s="2311"/>
    </row>
    <row r="1030525" spans="63:63" x14ac:dyDescent="0.25">
      <c r="BK1030525" s="2315"/>
    </row>
    <row r="1030526" spans="63:63" x14ac:dyDescent="0.25">
      <c r="BK1030526" s="2311"/>
    </row>
    <row r="1030550" spans="63:63" x14ac:dyDescent="0.25">
      <c r="BK1030550" s="2315"/>
    </row>
    <row r="1030551" spans="63:63" x14ac:dyDescent="0.25">
      <c r="BK1030551" s="2311"/>
    </row>
    <row r="1030575" spans="63:63" x14ac:dyDescent="0.25">
      <c r="BK1030575" s="2315"/>
    </row>
    <row r="1030576" spans="63:63" x14ac:dyDescent="0.25">
      <c r="BK1030576" s="2311"/>
    </row>
    <row r="1030600" spans="63:63" x14ac:dyDescent="0.25">
      <c r="BK1030600" s="2315"/>
    </row>
    <row r="1030601" spans="63:63" x14ac:dyDescent="0.25">
      <c r="BK1030601" s="2311"/>
    </row>
    <row r="1030625" spans="63:63" x14ac:dyDescent="0.25">
      <c r="BK1030625" s="2315"/>
    </row>
    <row r="1030626" spans="63:63" x14ac:dyDescent="0.25">
      <c r="BK1030626" s="2311"/>
    </row>
    <row r="1030650" spans="63:63" x14ac:dyDescent="0.25">
      <c r="BK1030650" s="2315"/>
    </row>
    <row r="1030651" spans="63:63" x14ac:dyDescent="0.25">
      <c r="BK1030651" s="2311"/>
    </row>
    <row r="1030675" spans="63:63" x14ac:dyDescent="0.25">
      <c r="BK1030675" s="2315"/>
    </row>
    <row r="1030676" spans="63:63" x14ac:dyDescent="0.25">
      <c r="BK1030676" s="2311"/>
    </row>
    <row r="1030700" spans="63:63" x14ac:dyDescent="0.25">
      <c r="BK1030700" s="2315"/>
    </row>
    <row r="1030701" spans="63:63" x14ac:dyDescent="0.25">
      <c r="BK1030701" s="2311"/>
    </row>
    <row r="1030725" spans="63:63" x14ac:dyDescent="0.25">
      <c r="BK1030725" s="2315"/>
    </row>
    <row r="1030726" spans="63:63" x14ac:dyDescent="0.25">
      <c r="BK1030726" s="2311"/>
    </row>
    <row r="1030750" spans="63:63" x14ac:dyDescent="0.25">
      <c r="BK1030750" s="2315"/>
    </row>
    <row r="1030751" spans="63:63" x14ac:dyDescent="0.25">
      <c r="BK1030751" s="2311"/>
    </row>
    <row r="1030775" spans="63:63" x14ac:dyDescent="0.25">
      <c r="BK1030775" s="2315"/>
    </row>
    <row r="1030776" spans="63:63" x14ac:dyDescent="0.25">
      <c r="BK1030776" s="2311"/>
    </row>
    <row r="1030800" spans="63:63" x14ac:dyDescent="0.25">
      <c r="BK1030800" s="2315"/>
    </row>
    <row r="1030801" spans="63:63" x14ac:dyDescent="0.25">
      <c r="BK1030801" s="2311"/>
    </row>
    <row r="1030825" spans="63:63" x14ac:dyDescent="0.25">
      <c r="BK1030825" s="2315"/>
    </row>
    <row r="1030826" spans="63:63" x14ac:dyDescent="0.25">
      <c r="BK1030826" s="2311"/>
    </row>
    <row r="1030850" spans="63:63" x14ac:dyDescent="0.25">
      <c r="BK1030850" s="2315"/>
    </row>
    <row r="1030851" spans="63:63" x14ac:dyDescent="0.25">
      <c r="BK1030851" s="2311"/>
    </row>
    <row r="1030875" spans="63:63" x14ac:dyDescent="0.25">
      <c r="BK1030875" s="2315"/>
    </row>
    <row r="1030876" spans="63:63" x14ac:dyDescent="0.25">
      <c r="BK1030876" s="2311"/>
    </row>
    <row r="1030900" spans="63:63" x14ac:dyDescent="0.25">
      <c r="BK1030900" s="2315"/>
    </row>
    <row r="1030901" spans="63:63" x14ac:dyDescent="0.25">
      <c r="BK1030901" s="2311"/>
    </row>
    <row r="1030925" spans="63:63" x14ac:dyDescent="0.25">
      <c r="BK1030925" s="2315"/>
    </row>
    <row r="1030926" spans="63:63" x14ac:dyDescent="0.25">
      <c r="BK1030926" s="2311"/>
    </row>
    <row r="1030950" spans="63:63" x14ac:dyDescent="0.25">
      <c r="BK1030950" s="2315"/>
    </row>
    <row r="1030951" spans="63:63" x14ac:dyDescent="0.25">
      <c r="BK1030951" s="2311"/>
    </row>
    <row r="1030975" spans="63:63" x14ac:dyDescent="0.25">
      <c r="BK1030975" s="2315"/>
    </row>
    <row r="1030976" spans="63:63" x14ac:dyDescent="0.25">
      <c r="BK1030976" s="2311"/>
    </row>
    <row r="1031000" spans="63:63" x14ac:dyDescent="0.25">
      <c r="BK1031000" s="2315"/>
    </row>
    <row r="1031001" spans="63:63" x14ac:dyDescent="0.25">
      <c r="BK1031001" s="2311"/>
    </row>
    <row r="1031025" spans="63:63" x14ac:dyDescent="0.25">
      <c r="BK1031025" s="2315"/>
    </row>
    <row r="1031026" spans="63:63" x14ac:dyDescent="0.25">
      <c r="BK1031026" s="2311"/>
    </row>
    <row r="1031050" spans="63:63" x14ac:dyDescent="0.25">
      <c r="BK1031050" s="2315"/>
    </row>
    <row r="1031051" spans="63:63" x14ac:dyDescent="0.25">
      <c r="BK1031051" s="2311"/>
    </row>
    <row r="1031075" spans="63:63" x14ac:dyDescent="0.25">
      <c r="BK1031075" s="2315"/>
    </row>
    <row r="1031076" spans="63:63" x14ac:dyDescent="0.25">
      <c r="BK1031076" s="2311"/>
    </row>
    <row r="1031100" spans="63:63" x14ac:dyDescent="0.25">
      <c r="BK1031100" s="2315"/>
    </row>
    <row r="1031101" spans="63:63" x14ac:dyDescent="0.25">
      <c r="BK1031101" s="2311"/>
    </row>
    <row r="1031125" spans="63:63" x14ac:dyDescent="0.25">
      <c r="BK1031125" s="2315"/>
    </row>
    <row r="1031126" spans="63:63" x14ac:dyDescent="0.25">
      <c r="BK1031126" s="2311"/>
    </row>
    <row r="1031150" spans="63:63" x14ac:dyDescent="0.25">
      <c r="BK1031150" s="2315"/>
    </row>
    <row r="1031151" spans="63:63" x14ac:dyDescent="0.25">
      <c r="BK1031151" s="2311"/>
    </row>
    <row r="1031175" spans="63:63" x14ac:dyDescent="0.25">
      <c r="BK1031175" s="2315"/>
    </row>
    <row r="1031176" spans="63:63" x14ac:dyDescent="0.25">
      <c r="BK1031176" s="2311"/>
    </row>
    <row r="1031200" spans="63:63" x14ac:dyDescent="0.25">
      <c r="BK1031200" s="2315"/>
    </row>
    <row r="1031201" spans="63:63" x14ac:dyDescent="0.25">
      <c r="BK1031201" s="2311"/>
    </row>
    <row r="1031225" spans="63:63" x14ac:dyDescent="0.25">
      <c r="BK1031225" s="2315"/>
    </row>
    <row r="1031226" spans="63:63" x14ac:dyDescent="0.25">
      <c r="BK1031226" s="2311"/>
    </row>
    <row r="1031250" spans="63:63" x14ac:dyDescent="0.25">
      <c r="BK1031250" s="2315"/>
    </row>
    <row r="1031251" spans="63:63" x14ac:dyDescent="0.25">
      <c r="BK1031251" s="2311"/>
    </row>
    <row r="1031275" spans="63:63" x14ac:dyDescent="0.25">
      <c r="BK1031275" s="2315"/>
    </row>
    <row r="1031276" spans="63:63" x14ac:dyDescent="0.25">
      <c r="BK1031276" s="2311"/>
    </row>
    <row r="1031300" spans="63:63" x14ac:dyDescent="0.25">
      <c r="BK1031300" s="2315"/>
    </row>
    <row r="1031301" spans="63:63" x14ac:dyDescent="0.25">
      <c r="BK1031301" s="2311"/>
    </row>
    <row r="1031325" spans="63:63" x14ac:dyDescent="0.25">
      <c r="BK1031325" s="2315"/>
    </row>
    <row r="1031326" spans="63:63" x14ac:dyDescent="0.25">
      <c r="BK1031326" s="2311"/>
    </row>
    <row r="1031350" spans="63:63" x14ac:dyDescent="0.25">
      <c r="BK1031350" s="2315"/>
    </row>
    <row r="1031351" spans="63:63" x14ac:dyDescent="0.25">
      <c r="BK1031351" s="2311"/>
    </row>
    <row r="1031375" spans="63:63" x14ac:dyDescent="0.25">
      <c r="BK1031375" s="2315"/>
    </row>
    <row r="1031376" spans="63:63" x14ac:dyDescent="0.25">
      <c r="BK1031376" s="2311"/>
    </row>
    <row r="1031400" spans="63:63" x14ac:dyDescent="0.25">
      <c r="BK1031400" s="2315"/>
    </row>
    <row r="1031401" spans="63:63" x14ac:dyDescent="0.25">
      <c r="BK1031401" s="2311"/>
    </row>
    <row r="1031425" spans="63:63" x14ac:dyDescent="0.25">
      <c r="BK1031425" s="2315"/>
    </row>
    <row r="1031426" spans="63:63" x14ac:dyDescent="0.25">
      <c r="BK1031426" s="2311"/>
    </row>
    <row r="1031450" spans="63:63" x14ac:dyDescent="0.25">
      <c r="BK1031450" s="2315"/>
    </row>
    <row r="1031451" spans="63:63" x14ac:dyDescent="0.25">
      <c r="BK1031451" s="2311"/>
    </row>
    <row r="1031475" spans="63:63" x14ac:dyDescent="0.25">
      <c r="BK1031475" s="2315"/>
    </row>
    <row r="1031476" spans="63:63" x14ac:dyDescent="0.25">
      <c r="BK1031476" s="2311"/>
    </row>
    <row r="1031500" spans="63:63" x14ac:dyDescent="0.25">
      <c r="BK1031500" s="2315"/>
    </row>
    <row r="1031501" spans="63:63" x14ac:dyDescent="0.25">
      <c r="BK1031501" s="2311"/>
    </row>
    <row r="1031525" spans="63:63" x14ac:dyDescent="0.25">
      <c r="BK1031525" s="2315"/>
    </row>
    <row r="1031526" spans="63:63" x14ac:dyDescent="0.25">
      <c r="BK1031526" s="2311"/>
    </row>
    <row r="1031550" spans="63:63" x14ac:dyDescent="0.25">
      <c r="BK1031550" s="2315"/>
    </row>
    <row r="1031551" spans="63:63" x14ac:dyDescent="0.25">
      <c r="BK1031551" s="2311"/>
    </row>
    <row r="1031575" spans="63:63" x14ac:dyDescent="0.25">
      <c r="BK1031575" s="2315"/>
    </row>
    <row r="1031576" spans="63:63" x14ac:dyDescent="0.25">
      <c r="BK1031576" s="2311"/>
    </row>
    <row r="1031600" spans="63:63" x14ac:dyDescent="0.25">
      <c r="BK1031600" s="2315"/>
    </row>
    <row r="1031601" spans="63:63" x14ac:dyDescent="0.25">
      <c r="BK1031601" s="2311"/>
    </row>
    <row r="1031625" spans="63:63" x14ac:dyDescent="0.25">
      <c r="BK1031625" s="2315"/>
    </row>
    <row r="1031626" spans="63:63" x14ac:dyDescent="0.25">
      <c r="BK1031626" s="2311"/>
    </row>
    <row r="1031650" spans="63:63" x14ac:dyDescent="0.25">
      <c r="BK1031650" s="2315"/>
    </row>
    <row r="1031651" spans="63:63" x14ac:dyDescent="0.25">
      <c r="BK1031651" s="2311"/>
    </row>
    <row r="1031675" spans="63:63" x14ac:dyDescent="0.25">
      <c r="BK1031675" s="2315"/>
    </row>
    <row r="1031676" spans="63:63" x14ac:dyDescent="0.25">
      <c r="BK1031676" s="2311"/>
    </row>
    <row r="1031700" spans="63:63" x14ac:dyDescent="0.25">
      <c r="BK1031700" s="2315"/>
    </row>
    <row r="1031701" spans="63:63" x14ac:dyDescent="0.25">
      <c r="BK1031701" s="2311"/>
    </row>
    <row r="1031725" spans="63:63" x14ac:dyDescent="0.25">
      <c r="BK1031725" s="2315"/>
    </row>
    <row r="1031726" spans="63:63" x14ac:dyDescent="0.25">
      <c r="BK1031726" s="2311"/>
    </row>
    <row r="1031750" spans="63:63" x14ac:dyDescent="0.25">
      <c r="BK1031750" s="2315"/>
    </row>
    <row r="1031751" spans="63:63" x14ac:dyDescent="0.25">
      <c r="BK1031751" s="2311"/>
    </row>
    <row r="1031775" spans="63:63" x14ac:dyDescent="0.25">
      <c r="BK1031775" s="2315"/>
    </row>
    <row r="1031776" spans="63:63" x14ac:dyDescent="0.25">
      <c r="BK1031776" s="2311"/>
    </row>
    <row r="1031800" spans="63:63" x14ac:dyDescent="0.25">
      <c r="BK1031800" s="2315"/>
    </row>
    <row r="1031801" spans="63:63" x14ac:dyDescent="0.25">
      <c r="BK1031801" s="2311"/>
    </row>
    <row r="1031825" spans="63:63" x14ac:dyDescent="0.25">
      <c r="BK1031825" s="2315"/>
    </row>
    <row r="1031826" spans="63:63" x14ac:dyDescent="0.25">
      <c r="BK1031826" s="2311"/>
    </row>
    <row r="1031850" spans="63:63" x14ac:dyDescent="0.25">
      <c r="BK1031850" s="2315"/>
    </row>
    <row r="1031851" spans="63:63" x14ac:dyDescent="0.25">
      <c r="BK1031851" s="2311"/>
    </row>
    <row r="1031875" spans="63:63" x14ac:dyDescent="0.25">
      <c r="BK1031875" s="2315"/>
    </row>
    <row r="1031876" spans="63:63" x14ac:dyDescent="0.25">
      <c r="BK1031876" s="2311"/>
    </row>
    <row r="1031900" spans="63:63" x14ac:dyDescent="0.25">
      <c r="BK1031900" s="2315"/>
    </row>
    <row r="1031901" spans="63:63" x14ac:dyDescent="0.25">
      <c r="BK1031901" s="2311"/>
    </row>
    <row r="1031925" spans="63:63" x14ac:dyDescent="0.25">
      <c r="BK1031925" s="2315"/>
    </row>
    <row r="1031926" spans="63:63" x14ac:dyDescent="0.25">
      <c r="BK1031926" s="2311"/>
    </row>
    <row r="1031950" spans="63:63" x14ac:dyDescent="0.25">
      <c r="BK1031950" s="2315"/>
    </row>
    <row r="1031951" spans="63:63" x14ac:dyDescent="0.25">
      <c r="BK1031951" s="2311"/>
    </row>
    <row r="1031975" spans="63:63" x14ac:dyDescent="0.25">
      <c r="BK1031975" s="2315"/>
    </row>
    <row r="1031976" spans="63:63" x14ac:dyDescent="0.25">
      <c r="BK1031976" s="2311"/>
    </row>
    <row r="1032000" spans="63:63" x14ac:dyDescent="0.25">
      <c r="BK1032000" s="2315"/>
    </row>
    <row r="1032001" spans="63:63" x14ac:dyDescent="0.25">
      <c r="BK1032001" s="2311"/>
    </row>
    <row r="1032025" spans="63:63" x14ac:dyDescent="0.25">
      <c r="BK1032025" s="2315"/>
    </row>
    <row r="1032026" spans="63:63" x14ac:dyDescent="0.25">
      <c r="BK1032026" s="2311"/>
    </row>
    <row r="1032050" spans="63:63" x14ac:dyDescent="0.25">
      <c r="BK1032050" s="2315"/>
    </row>
    <row r="1032051" spans="63:63" x14ac:dyDescent="0.25">
      <c r="BK1032051" s="2311"/>
    </row>
    <row r="1032075" spans="63:63" x14ac:dyDescent="0.25">
      <c r="BK1032075" s="2315"/>
    </row>
    <row r="1032076" spans="63:63" x14ac:dyDescent="0.25">
      <c r="BK1032076" s="2311"/>
    </row>
    <row r="1032100" spans="63:63" x14ac:dyDescent="0.25">
      <c r="BK1032100" s="2315"/>
    </row>
    <row r="1032101" spans="63:63" x14ac:dyDescent="0.25">
      <c r="BK1032101" s="2311"/>
    </row>
    <row r="1032125" spans="63:63" x14ac:dyDescent="0.25">
      <c r="BK1032125" s="2315"/>
    </row>
    <row r="1032126" spans="63:63" x14ac:dyDescent="0.25">
      <c r="BK1032126" s="2311"/>
    </row>
    <row r="1032150" spans="63:63" x14ac:dyDescent="0.25">
      <c r="BK1032150" s="2315"/>
    </row>
    <row r="1032151" spans="63:63" x14ac:dyDescent="0.25">
      <c r="BK1032151" s="2311"/>
    </row>
    <row r="1032175" spans="63:63" x14ac:dyDescent="0.25">
      <c r="BK1032175" s="2315"/>
    </row>
    <row r="1032176" spans="63:63" x14ac:dyDescent="0.25">
      <c r="BK1032176" s="2311"/>
    </row>
    <row r="1032200" spans="63:63" x14ac:dyDescent="0.25">
      <c r="BK1032200" s="2315"/>
    </row>
    <row r="1032201" spans="63:63" x14ac:dyDescent="0.25">
      <c r="BK1032201" s="2311"/>
    </row>
    <row r="1032225" spans="63:63" x14ac:dyDescent="0.25">
      <c r="BK1032225" s="2315"/>
    </row>
    <row r="1032226" spans="63:63" x14ac:dyDescent="0.25">
      <c r="BK1032226" s="2311"/>
    </row>
    <row r="1032250" spans="63:63" x14ac:dyDescent="0.25">
      <c r="BK1032250" s="2315"/>
    </row>
    <row r="1032251" spans="63:63" x14ac:dyDescent="0.25">
      <c r="BK1032251" s="2311"/>
    </row>
    <row r="1032275" spans="63:63" x14ac:dyDescent="0.25">
      <c r="BK1032275" s="2315"/>
    </row>
    <row r="1032276" spans="63:63" x14ac:dyDescent="0.25">
      <c r="BK1032276" s="2311"/>
    </row>
    <row r="1032300" spans="63:63" x14ac:dyDescent="0.25">
      <c r="BK1032300" s="2315"/>
    </row>
    <row r="1032301" spans="63:63" x14ac:dyDescent="0.25">
      <c r="BK1032301" s="2311"/>
    </row>
    <row r="1032325" spans="63:63" x14ac:dyDescent="0.25">
      <c r="BK1032325" s="2315"/>
    </row>
    <row r="1032326" spans="63:63" x14ac:dyDescent="0.25">
      <c r="BK1032326" s="2311"/>
    </row>
    <row r="1032350" spans="63:63" x14ac:dyDescent="0.25">
      <c r="BK1032350" s="2315"/>
    </row>
    <row r="1032351" spans="63:63" x14ac:dyDescent="0.25">
      <c r="BK1032351" s="2311"/>
    </row>
    <row r="1032375" spans="63:63" x14ac:dyDescent="0.25">
      <c r="BK1032375" s="2315"/>
    </row>
    <row r="1032376" spans="63:63" x14ac:dyDescent="0.25">
      <c r="BK1032376" s="2311"/>
    </row>
    <row r="1032400" spans="63:63" x14ac:dyDescent="0.25">
      <c r="BK1032400" s="2315"/>
    </row>
    <row r="1032401" spans="63:63" x14ac:dyDescent="0.25">
      <c r="BK1032401" s="2311"/>
    </row>
    <row r="1032425" spans="63:63" x14ac:dyDescent="0.25">
      <c r="BK1032425" s="2315"/>
    </row>
    <row r="1032426" spans="63:63" x14ac:dyDescent="0.25">
      <c r="BK1032426" s="2311"/>
    </row>
    <row r="1032450" spans="63:63" x14ac:dyDescent="0.25">
      <c r="BK1032450" s="2315"/>
    </row>
    <row r="1032451" spans="63:63" x14ac:dyDescent="0.25">
      <c r="BK1032451" s="2311"/>
    </row>
    <row r="1032475" spans="63:63" x14ac:dyDescent="0.25">
      <c r="BK1032475" s="2315"/>
    </row>
    <row r="1032476" spans="63:63" x14ac:dyDescent="0.25">
      <c r="BK1032476" s="2311"/>
    </row>
    <row r="1032500" spans="63:63" x14ac:dyDescent="0.25">
      <c r="BK1032500" s="2315"/>
    </row>
    <row r="1032501" spans="63:63" x14ac:dyDescent="0.25">
      <c r="BK1032501" s="2311"/>
    </row>
    <row r="1032525" spans="63:63" x14ac:dyDescent="0.25">
      <c r="BK1032525" s="2315"/>
    </row>
    <row r="1032526" spans="63:63" x14ac:dyDescent="0.25">
      <c r="BK1032526" s="2311"/>
    </row>
    <row r="1032550" spans="63:63" x14ac:dyDescent="0.25">
      <c r="BK1032550" s="2315"/>
    </row>
    <row r="1032551" spans="63:63" x14ac:dyDescent="0.25">
      <c r="BK1032551" s="2311"/>
    </row>
    <row r="1032575" spans="63:63" x14ac:dyDescent="0.25">
      <c r="BK1032575" s="2315"/>
    </row>
    <row r="1032576" spans="63:63" x14ac:dyDescent="0.25">
      <c r="BK1032576" s="2311"/>
    </row>
    <row r="1032600" spans="63:63" x14ac:dyDescent="0.25">
      <c r="BK1032600" s="2315"/>
    </row>
    <row r="1032601" spans="63:63" x14ac:dyDescent="0.25">
      <c r="BK1032601" s="2311"/>
    </row>
    <row r="1032625" spans="63:63" x14ac:dyDescent="0.25">
      <c r="BK1032625" s="2315"/>
    </row>
    <row r="1032626" spans="63:63" x14ac:dyDescent="0.25">
      <c r="BK1032626" s="2311"/>
    </row>
    <row r="1032650" spans="63:63" x14ac:dyDescent="0.25">
      <c r="BK1032650" s="2315"/>
    </row>
    <row r="1032651" spans="63:63" x14ac:dyDescent="0.25">
      <c r="BK1032651" s="2311"/>
    </row>
    <row r="1032675" spans="63:63" x14ac:dyDescent="0.25">
      <c r="BK1032675" s="2315"/>
    </row>
    <row r="1032676" spans="63:63" x14ac:dyDescent="0.25">
      <c r="BK1032676" s="2311"/>
    </row>
    <row r="1032700" spans="63:63" x14ac:dyDescent="0.25">
      <c r="BK1032700" s="2315"/>
    </row>
    <row r="1032701" spans="63:63" x14ac:dyDescent="0.25">
      <c r="BK1032701" s="2311"/>
    </row>
    <row r="1032725" spans="63:63" x14ac:dyDescent="0.25">
      <c r="BK1032725" s="2315"/>
    </row>
    <row r="1032726" spans="63:63" x14ac:dyDescent="0.25">
      <c r="BK1032726" s="2311"/>
    </row>
    <row r="1032750" spans="63:63" x14ac:dyDescent="0.25">
      <c r="BK1032750" s="2315"/>
    </row>
    <row r="1032751" spans="63:63" x14ac:dyDescent="0.25">
      <c r="BK1032751" s="2311"/>
    </row>
    <row r="1032775" spans="63:63" x14ac:dyDescent="0.25">
      <c r="BK1032775" s="2315"/>
    </row>
    <row r="1032776" spans="63:63" x14ac:dyDescent="0.25">
      <c r="BK1032776" s="2311"/>
    </row>
    <row r="1032800" spans="63:63" x14ac:dyDescent="0.25">
      <c r="BK1032800" s="2315"/>
    </row>
    <row r="1032801" spans="63:63" x14ac:dyDescent="0.25">
      <c r="BK1032801" s="2311"/>
    </row>
    <row r="1032825" spans="63:63" x14ac:dyDescent="0.25">
      <c r="BK1032825" s="2315"/>
    </row>
    <row r="1032826" spans="63:63" x14ac:dyDescent="0.25">
      <c r="BK1032826" s="2311"/>
    </row>
    <row r="1032850" spans="63:63" x14ac:dyDescent="0.25">
      <c r="BK1032850" s="2315"/>
    </row>
    <row r="1032851" spans="63:63" x14ac:dyDescent="0.25">
      <c r="BK1032851" s="2311"/>
    </row>
    <row r="1032875" spans="63:63" x14ac:dyDescent="0.25">
      <c r="BK1032875" s="2315"/>
    </row>
    <row r="1032876" spans="63:63" x14ac:dyDescent="0.25">
      <c r="BK1032876" s="2311"/>
    </row>
    <row r="1032900" spans="63:63" x14ac:dyDescent="0.25">
      <c r="BK1032900" s="2315"/>
    </row>
    <row r="1032901" spans="63:63" x14ac:dyDescent="0.25">
      <c r="BK1032901" s="2311"/>
    </row>
    <row r="1032925" spans="63:63" x14ac:dyDescent="0.25">
      <c r="BK1032925" s="2315"/>
    </row>
    <row r="1032926" spans="63:63" x14ac:dyDescent="0.25">
      <c r="BK1032926" s="2311"/>
    </row>
    <row r="1032950" spans="63:63" x14ac:dyDescent="0.25">
      <c r="BK1032950" s="2315"/>
    </row>
    <row r="1032951" spans="63:63" x14ac:dyDescent="0.25">
      <c r="BK1032951" s="2311"/>
    </row>
    <row r="1032975" spans="63:63" x14ac:dyDescent="0.25">
      <c r="BK1032975" s="2315"/>
    </row>
    <row r="1032976" spans="63:63" x14ac:dyDescent="0.25">
      <c r="BK1032976" s="2311"/>
    </row>
    <row r="1033000" spans="63:63" x14ac:dyDescent="0.25">
      <c r="BK1033000" s="2315"/>
    </row>
    <row r="1033001" spans="63:63" x14ac:dyDescent="0.25">
      <c r="BK1033001" s="2311"/>
    </row>
    <row r="1033025" spans="63:63" x14ac:dyDescent="0.25">
      <c r="BK1033025" s="2315"/>
    </row>
    <row r="1033026" spans="63:63" x14ac:dyDescent="0.25">
      <c r="BK1033026" s="2311"/>
    </row>
    <row r="1033050" spans="63:63" x14ac:dyDescent="0.25">
      <c r="BK1033050" s="2315"/>
    </row>
    <row r="1033051" spans="63:63" x14ac:dyDescent="0.25">
      <c r="BK1033051" s="2311"/>
    </row>
    <row r="1033075" spans="63:63" x14ac:dyDescent="0.25">
      <c r="BK1033075" s="2315"/>
    </row>
    <row r="1033076" spans="63:63" x14ac:dyDescent="0.25">
      <c r="BK1033076" s="2311"/>
    </row>
    <row r="1033100" spans="63:63" x14ac:dyDescent="0.25">
      <c r="BK1033100" s="2315"/>
    </row>
    <row r="1033101" spans="63:63" x14ac:dyDescent="0.25">
      <c r="BK1033101" s="2311"/>
    </row>
    <row r="1033125" spans="63:63" x14ac:dyDescent="0.25">
      <c r="BK1033125" s="2315"/>
    </row>
    <row r="1033126" spans="63:63" x14ac:dyDescent="0.25">
      <c r="BK1033126" s="2311"/>
    </row>
    <row r="1033150" spans="63:63" x14ac:dyDescent="0.25">
      <c r="BK1033150" s="2315"/>
    </row>
    <row r="1033151" spans="63:63" x14ac:dyDescent="0.25">
      <c r="BK1033151" s="2311"/>
    </row>
    <row r="1033175" spans="63:63" x14ac:dyDescent="0.25">
      <c r="BK1033175" s="2315"/>
    </row>
    <row r="1033176" spans="63:63" x14ac:dyDescent="0.25">
      <c r="BK1033176" s="2311"/>
    </row>
    <row r="1033200" spans="63:63" x14ac:dyDescent="0.25">
      <c r="BK1033200" s="2315"/>
    </row>
    <row r="1033201" spans="63:63" x14ac:dyDescent="0.25">
      <c r="BK1033201" s="2311"/>
    </row>
    <row r="1033225" spans="63:63" x14ac:dyDescent="0.25">
      <c r="BK1033225" s="2315"/>
    </row>
    <row r="1033226" spans="63:63" x14ac:dyDescent="0.25">
      <c r="BK1033226" s="2311"/>
    </row>
    <row r="1033250" spans="63:63" x14ac:dyDescent="0.25">
      <c r="BK1033250" s="2315"/>
    </row>
    <row r="1033251" spans="63:63" x14ac:dyDescent="0.25">
      <c r="BK1033251" s="2311"/>
    </row>
    <row r="1033275" spans="63:63" x14ac:dyDescent="0.25">
      <c r="BK1033275" s="2315"/>
    </row>
    <row r="1033276" spans="63:63" x14ac:dyDescent="0.25">
      <c r="BK1033276" s="2311"/>
    </row>
    <row r="1033300" spans="63:63" x14ac:dyDescent="0.25">
      <c r="BK1033300" s="2315"/>
    </row>
    <row r="1033301" spans="63:63" x14ac:dyDescent="0.25">
      <c r="BK1033301" s="2311"/>
    </row>
    <row r="1033325" spans="63:63" x14ac:dyDescent="0.25">
      <c r="BK1033325" s="2315"/>
    </row>
    <row r="1033326" spans="63:63" x14ac:dyDescent="0.25">
      <c r="BK1033326" s="2311"/>
    </row>
    <row r="1033350" spans="63:63" x14ac:dyDescent="0.25">
      <c r="BK1033350" s="2315"/>
    </row>
    <row r="1033351" spans="63:63" x14ac:dyDescent="0.25">
      <c r="BK1033351" s="2311"/>
    </row>
    <row r="1033375" spans="63:63" x14ac:dyDescent="0.25">
      <c r="BK1033375" s="2315"/>
    </row>
    <row r="1033376" spans="63:63" x14ac:dyDescent="0.25">
      <c r="BK1033376" s="2311"/>
    </row>
    <row r="1033400" spans="63:63" x14ac:dyDescent="0.25">
      <c r="BK1033400" s="2315"/>
    </row>
    <row r="1033401" spans="63:63" x14ac:dyDescent="0.25">
      <c r="BK1033401" s="2311"/>
    </row>
    <row r="1033425" spans="63:63" x14ac:dyDescent="0.25">
      <c r="BK1033425" s="2315"/>
    </row>
    <row r="1033426" spans="63:63" x14ac:dyDescent="0.25">
      <c r="BK1033426" s="2311"/>
    </row>
    <row r="1033450" spans="63:63" x14ac:dyDescent="0.25">
      <c r="BK1033450" s="2315"/>
    </row>
    <row r="1033451" spans="63:63" x14ac:dyDescent="0.25">
      <c r="BK1033451" s="2311"/>
    </row>
    <row r="1033475" spans="63:63" x14ac:dyDescent="0.25">
      <c r="BK1033475" s="2315"/>
    </row>
    <row r="1033476" spans="63:63" x14ac:dyDescent="0.25">
      <c r="BK1033476" s="2311"/>
    </row>
    <row r="1033500" spans="63:63" x14ac:dyDescent="0.25">
      <c r="BK1033500" s="2315"/>
    </row>
    <row r="1033501" spans="63:63" x14ac:dyDescent="0.25">
      <c r="BK1033501" s="2311"/>
    </row>
    <row r="1033525" spans="63:63" x14ac:dyDescent="0.25">
      <c r="BK1033525" s="2315"/>
    </row>
    <row r="1033526" spans="63:63" x14ac:dyDescent="0.25">
      <c r="BK1033526" s="2311"/>
    </row>
    <row r="1033550" spans="63:63" x14ac:dyDescent="0.25">
      <c r="BK1033550" s="2315"/>
    </row>
    <row r="1033551" spans="63:63" x14ac:dyDescent="0.25">
      <c r="BK1033551" s="2311"/>
    </row>
    <row r="1033575" spans="63:63" x14ac:dyDescent="0.25">
      <c r="BK1033575" s="2315"/>
    </row>
    <row r="1033576" spans="63:63" x14ac:dyDescent="0.25">
      <c r="BK1033576" s="2311"/>
    </row>
    <row r="1033600" spans="63:63" x14ac:dyDescent="0.25">
      <c r="BK1033600" s="2315"/>
    </row>
    <row r="1033601" spans="63:63" x14ac:dyDescent="0.25">
      <c r="BK1033601" s="2311"/>
    </row>
    <row r="1033625" spans="63:63" x14ac:dyDescent="0.25">
      <c r="BK1033625" s="2315"/>
    </row>
    <row r="1033626" spans="63:63" x14ac:dyDescent="0.25">
      <c r="BK1033626" s="2311"/>
    </row>
    <row r="1033650" spans="63:63" x14ac:dyDescent="0.25">
      <c r="BK1033650" s="2315"/>
    </row>
    <row r="1033651" spans="63:63" x14ac:dyDescent="0.25">
      <c r="BK1033651" s="2311"/>
    </row>
    <row r="1033675" spans="63:63" x14ac:dyDescent="0.25">
      <c r="BK1033675" s="2315"/>
    </row>
    <row r="1033676" spans="63:63" x14ac:dyDescent="0.25">
      <c r="BK1033676" s="2311"/>
    </row>
    <row r="1033700" spans="63:63" x14ac:dyDescent="0.25">
      <c r="BK1033700" s="2315"/>
    </row>
    <row r="1033701" spans="63:63" x14ac:dyDescent="0.25">
      <c r="BK1033701" s="2311"/>
    </row>
    <row r="1033725" spans="63:63" x14ac:dyDescent="0.25">
      <c r="BK1033725" s="2315"/>
    </row>
    <row r="1033726" spans="63:63" x14ac:dyDescent="0.25">
      <c r="BK1033726" s="2311"/>
    </row>
    <row r="1033750" spans="63:63" x14ac:dyDescent="0.25">
      <c r="BK1033750" s="2315"/>
    </row>
    <row r="1033751" spans="63:63" x14ac:dyDescent="0.25">
      <c r="BK1033751" s="2311"/>
    </row>
    <row r="1033775" spans="63:63" x14ac:dyDescent="0.25">
      <c r="BK1033775" s="2315"/>
    </row>
    <row r="1033776" spans="63:63" x14ac:dyDescent="0.25">
      <c r="BK1033776" s="2311"/>
    </row>
    <row r="1033800" spans="63:63" x14ac:dyDescent="0.25">
      <c r="BK1033800" s="2315"/>
    </row>
    <row r="1033801" spans="63:63" x14ac:dyDescent="0.25">
      <c r="BK1033801" s="2311"/>
    </row>
    <row r="1033825" spans="63:63" x14ac:dyDescent="0.25">
      <c r="BK1033825" s="2315"/>
    </row>
    <row r="1033826" spans="63:63" x14ac:dyDescent="0.25">
      <c r="BK1033826" s="2311"/>
    </row>
    <row r="1033850" spans="63:63" x14ac:dyDescent="0.25">
      <c r="BK1033850" s="2315"/>
    </row>
    <row r="1033851" spans="63:63" x14ac:dyDescent="0.25">
      <c r="BK1033851" s="2311"/>
    </row>
    <row r="1033875" spans="63:63" x14ac:dyDescent="0.25">
      <c r="BK1033875" s="2315"/>
    </row>
    <row r="1033876" spans="63:63" x14ac:dyDescent="0.25">
      <c r="BK1033876" s="2311"/>
    </row>
    <row r="1033900" spans="63:63" x14ac:dyDescent="0.25">
      <c r="BK1033900" s="2315"/>
    </row>
    <row r="1033901" spans="63:63" x14ac:dyDescent="0.25">
      <c r="BK1033901" s="2311"/>
    </row>
    <row r="1033925" spans="63:63" x14ac:dyDescent="0.25">
      <c r="BK1033925" s="2315"/>
    </row>
    <row r="1033926" spans="63:63" x14ac:dyDescent="0.25">
      <c r="BK1033926" s="2311"/>
    </row>
    <row r="1033950" spans="63:63" x14ac:dyDescent="0.25">
      <c r="BK1033950" s="2315"/>
    </row>
    <row r="1033951" spans="63:63" x14ac:dyDescent="0.25">
      <c r="BK1033951" s="2311"/>
    </row>
    <row r="1033975" spans="63:63" x14ac:dyDescent="0.25">
      <c r="BK1033975" s="2315"/>
    </row>
    <row r="1033976" spans="63:63" x14ac:dyDescent="0.25">
      <c r="BK1033976" s="2311"/>
    </row>
    <row r="1034000" spans="63:63" x14ac:dyDescent="0.25">
      <c r="BK1034000" s="2315"/>
    </row>
    <row r="1034001" spans="63:63" x14ac:dyDescent="0.25">
      <c r="BK1034001" s="2311"/>
    </row>
    <row r="1034025" spans="63:63" x14ac:dyDescent="0.25">
      <c r="BK1034025" s="2315"/>
    </row>
    <row r="1034026" spans="63:63" x14ac:dyDescent="0.25">
      <c r="BK1034026" s="2311"/>
    </row>
    <row r="1034050" spans="63:63" x14ac:dyDescent="0.25">
      <c r="BK1034050" s="2315"/>
    </row>
    <row r="1034051" spans="63:63" x14ac:dyDescent="0.25">
      <c r="BK1034051" s="2311"/>
    </row>
    <row r="1034075" spans="63:63" x14ac:dyDescent="0.25">
      <c r="BK1034075" s="2315"/>
    </row>
    <row r="1034076" spans="63:63" x14ac:dyDescent="0.25">
      <c r="BK1034076" s="2311"/>
    </row>
    <row r="1034100" spans="63:63" x14ac:dyDescent="0.25">
      <c r="BK1034100" s="2315"/>
    </row>
    <row r="1034101" spans="63:63" x14ac:dyDescent="0.25">
      <c r="BK1034101" s="2311"/>
    </row>
    <row r="1034125" spans="63:63" x14ac:dyDescent="0.25">
      <c r="BK1034125" s="2315"/>
    </row>
    <row r="1034126" spans="63:63" x14ac:dyDescent="0.25">
      <c r="BK1034126" s="2311"/>
    </row>
    <row r="1034150" spans="63:63" x14ac:dyDescent="0.25">
      <c r="BK1034150" s="2315"/>
    </row>
    <row r="1034151" spans="63:63" x14ac:dyDescent="0.25">
      <c r="BK1034151" s="2311"/>
    </row>
    <row r="1034175" spans="63:63" x14ac:dyDescent="0.25">
      <c r="BK1034175" s="2315"/>
    </row>
    <row r="1034176" spans="63:63" x14ac:dyDescent="0.25">
      <c r="BK1034176" s="2311"/>
    </row>
    <row r="1034200" spans="63:63" x14ac:dyDescent="0.25">
      <c r="BK1034200" s="2315"/>
    </row>
    <row r="1034201" spans="63:63" x14ac:dyDescent="0.25">
      <c r="BK1034201" s="2311"/>
    </row>
    <row r="1034225" spans="63:63" x14ac:dyDescent="0.25">
      <c r="BK1034225" s="2315"/>
    </row>
    <row r="1034226" spans="63:63" x14ac:dyDescent="0.25">
      <c r="BK1034226" s="2311"/>
    </row>
    <row r="1034250" spans="63:63" x14ac:dyDescent="0.25">
      <c r="BK1034250" s="2315"/>
    </row>
    <row r="1034251" spans="63:63" x14ac:dyDescent="0.25">
      <c r="BK1034251" s="2311"/>
    </row>
    <row r="1034275" spans="63:63" x14ac:dyDescent="0.25">
      <c r="BK1034275" s="2315"/>
    </row>
    <row r="1034276" spans="63:63" x14ac:dyDescent="0.25">
      <c r="BK1034276" s="2311"/>
    </row>
    <row r="1034300" spans="63:63" x14ac:dyDescent="0.25">
      <c r="BK1034300" s="2315"/>
    </row>
    <row r="1034301" spans="63:63" x14ac:dyDescent="0.25">
      <c r="BK1034301" s="2311"/>
    </row>
    <row r="1034325" spans="63:63" x14ac:dyDescent="0.25">
      <c r="BK1034325" s="2315"/>
    </row>
    <row r="1034326" spans="63:63" x14ac:dyDescent="0.25">
      <c r="BK1034326" s="2311"/>
    </row>
    <row r="1034350" spans="63:63" x14ac:dyDescent="0.25">
      <c r="BK1034350" s="2315"/>
    </row>
    <row r="1034351" spans="63:63" x14ac:dyDescent="0.25">
      <c r="BK1034351" s="2311"/>
    </row>
    <row r="1034375" spans="63:63" x14ac:dyDescent="0.25">
      <c r="BK1034375" s="2315"/>
    </row>
    <row r="1034376" spans="63:63" x14ac:dyDescent="0.25">
      <c r="BK1034376" s="2311"/>
    </row>
    <row r="1034400" spans="63:63" x14ac:dyDescent="0.25">
      <c r="BK1034400" s="2315"/>
    </row>
    <row r="1034401" spans="63:63" x14ac:dyDescent="0.25">
      <c r="BK1034401" s="2311"/>
    </row>
    <row r="1034425" spans="63:63" x14ac:dyDescent="0.25">
      <c r="BK1034425" s="2315"/>
    </row>
    <row r="1034426" spans="63:63" x14ac:dyDescent="0.25">
      <c r="BK1034426" s="2311"/>
    </row>
    <row r="1034450" spans="63:63" x14ac:dyDescent="0.25">
      <c r="BK1034450" s="2315"/>
    </row>
    <row r="1034451" spans="63:63" x14ac:dyDescent="0.25">
      <c r="BK1034451" s="2311"/>
    </row>
    <row r="1034475" spans="63:63" x14ac:dyDescent="0.25">
      <c r="BK1034475" s="2315"/>
    </row>
    <row r="1034476" spans="63:63" x14ac:dyDescent="0.25">
      <c r="BK1034476" s="2311"/>
    </row>
    <row r="1034500" spans="63:63" x14ac:dyDescent="0.25">
      <c r="BK1034500" s="2315"/>
    </row>
    <row r="1034501" spans="63:63" x14ac:dyDescent="0.25">
      <c r="BK1034501" s="2311"/>
    </row>
    <row r="1034525" spans="63:63" x14ac:dyDescent="0.25">
      <c r="BK1034525" s="2315"/>
    </row>
    <row r="1034526" spans="63:63" x14ac:dyDescent="0.25">
      <c r="BK1034526" s="2311"/>
    </row>
    <row r="1034550" spans="63:63" x14ac:dyDescent="0.25">
      <c r="BK1034550" s="2315"/>
    </row>
    <row r="1034551" spans="63:63" x14ac:dyDescent="0.25">
      <c r="BK1034551" s="2311"/>
    </row>
    <row r="1034575" spans="63:63" x14ac:dyDescent="0.25">
      <c r="BK1034575" s="2315"/>
    </row>
    <row r="1034576" spans="63:63" x14ac:dyDescent="0.25">
      <c r="BK1034576" s="2311"/>
    </row>
    <row r="1034600" spans="63:63" x14ac:dyDescent="0.25">
      <c r="BK1034600" s="2315"/>
    </row>
    <row r="1034601" spans="63:63" x14ac:dyDescent="0.25">
      <c r="BK1034601" s="2311"/>
    </row>
    <row r="1034625" spans="63:63" x14ac:dyDescent="0.25">
      <c r="BK1034625" s="2315"/>
    </row>
    <row r="1034626" spans="63:63" x14ac:dyDescent="0.25">
      <c r="BK1034626" s="2311"/>
    </row>
    <row r="1034650" spans="63:63" x14ac:dyDescent="0.25">
      <c r="BK1034650" s="2315"/>
    </row>
    <row r="1034651" spans="63:63" x14ac:dyDescent="0.25">
      <c r="BK1034651" s="2311"/>
    </row>
    <row r="1034675" spans="63:63" x14ac:dyDescent="0.25">
      <c r="BK1034675" s="2315"/>
    </row>
    <row r="1034676" spans="63:63" x14ac:dyDescent="0.25">
      <c r="BK1034676" s="2311"/>
    </row>
    <row r="1034700" spans="63:63" x14ac:dyDescent="0.25">
      <c r="BK1034700" s="2315"/>
    </row>
    <row r="1034701" spans="63:63" x14ac:dyDescent="0.25">
      <c r="BK1034701" s="2311"/>
    </row>
    <row r="1034725" spans="63:63" x14ac:dyDescent="0.25">
      <c r="BK1034725" s="2315"/>
    </row>
    <row r="1034726" spans="63:63" x14ac:dyDescent="0.25">
      <c r="BK1034726" s="2311"/>
    </row>
    <row r="1034750" spans="63:63" x14ac:dyDescent="0.25">
      <c r="BK1034750" s="2315"/>
    </row>
    <row r="1034751" spans="63:63" x14ac:dyDescent="0.25">
      <c r="BK1034751" s="2311"/>
    </row>
    <row r="1034775" spans="63:63" x14ac:dyDescent="0.25">
      <c r="BK1034775" s="2315"/>
    </row>
    <row r="1034776" spans="63:63" x14ac:dyDescent="0.25">
      <c r="BK1034776" s="2311"/>
    </row>
    <row r="1034800" spans="63:63" x14ac:dyDescent="0.25">
      <c r="BK1034800" s="2315"/>
    </row>
    <row r="1034801" spans="63:63" x14ac:dyDescent="0.25">
      <c r="BK1034801" s="2311"/>
    </row>
    <row r="1034825" spans="63:63" x14ac:dyDescent="0.25">
      <c r="BK1034825" s="2315"/>
    </row>
    <row r="1034826" spans="63:63" x14ac:dyDescent="0.25">
      <c r="BK1034826" s="2311"/>
    </row>
    <row r="1034850" spans="63:63" x14ac:dyDescent="0.25">
      <c r="BK1034850" s="2315"/>
    </row>
    <row r="1034851" spans="63:63" x14ac:dyDescent="0.25">
      <c r="BK1034851" s="2311"/>
    </row>
    <row r="1034875" spans="63:63" x14ac:dyDescent="0.25">
      <c r="BK1034875" s="2315"/>
    </row>
    <row r="1034876" spans="63:63" x14ac:dyDescent="0.25">
      <c r="BK1034876" s="2311"/>
    </row>
    <row r="1034900" spans="63:63" x14ac:dyDescent="0.25">
      <c r="BK1034900" s="2315"/>
    </row>
    <row r="1034901" spans="63:63" x14ac:dyDescent="0.25">
      <c r="BK1034901" s="2311"/>
    </row>
    <row r="1034925" spans="63:63" x14ac:dyDescent="0.25">
      <c r="BK1034925" s="2315"/>
    </row>
    <row r="1034926" spans="63:63" x14ac:dyDescent="0.25">
      <c r="BK1034926" s="2311"/>
    </row>
    <row r="1034950" spans="63:63" x14ac:dyDescent="0.25">
      <c r="BK1034950" s="2315"/>
    </row>
    <row r="1034951" spans="63:63" x14ac:dyDescent="0.25">
      <c r="BK1034951" s="2311"/>
    </row>
    <row r="1034975" spans="63:63" x14ac:dyDescent="0.25">
      <c r="BK1034975" s="2315"/>
    </row>
    <row r="1034976" spans="63:63" x14ac:dyDescent="0.25">
      <c r="BK1034976" s="2311"/>
    </row>
    <row r="1035000" spans="63:63" x14ac:dyDescent="0.25">
      <c r="BK1035000" s="2315"/>
    </row>
    <row r="1035001" spans="63:63" x14ac:dyDescent="0.25">
      <c r="BK1035001" s="2311"/>
    </row>
    <row r="1035025" spans="63:63" x14ac:dyDescent="0.25">
      <c r="BK1035025" s="2315"/>
    </row>
    <row r="1035026" spans="63:63" x14ac:dyDescent="0.25">
      <c r="BK1035026" s="2311"/>
    </row>
    <row r="1035050" spans="63:63" x14ac:dyDescent="0.25">
      <c r="BK1035050" s="2315"/>
    </row>
    <row r="1035051" spans="63:63" x14ac:dyDescent="0.25">
      <c r="BK1035051" s="2311"/>
    </row>
    <row r="1035075" spans="63:63" x14ac:dyDescent="0.25">
      <c r="BK1035075" s="2315"/>
    </row>
    <row r="1035076" spans="63:63" x14ac:dyDescent="0.25">
      <c r="BK1035076" s="2311"/>
    </row>
    <row r="1035100" spans="63:63" x14ac:dyDescent="0.25">
      <c r="BK1035100" s="2315"/>
    </row>
    <row r="1035101" spans="63:63" x14ac:dyDescent="0.25">
      <c r="BK1035101" s="2311"/>
    </row>
    <row r="1035125" spans="63:63" x14ac:dyDescent="0.25">
      <c r="BK1035125" s="2315"/>
    </row>
    <row r="1035126" spans="63:63" x14ac:dyDescent="0.25">
      <c r="BK1035126" s="2311"/>
    </row>
    <row r="1035150" spans="63:63" x14ac:dyDescent="0.25">
      <c r="BK1035150" s="2315"/>
    </row>
    <row r="1035151" spans="63:63" x14ac:dyDescent="0.25">
      <c r="BK1035151" s="2311"/>
    </row>
    <row r="1035175" spans="63:63" x14ac:dyDescent="0.25">
      <c r="BK1035175" s="2315"/>
    </row>
    <row r="1035176" spans="63:63" x14ac:dyDescent="0.25">
      <c r="BK1035176" s="2311"/>
    </row>
    <row r="1035200" spans="63:63" x14ac:dyDescent="0.25">
      <c r="BK1035200" s="2315"/>
    </row>
    <row r="1035201" spans="63:63" x14ac:dyDescent="0.25">
      <c r="BK1035201" s="2311"/>
    </row>
    <row r="1035225" spans="63:63" x14ac:dyDescent="0.25">
      <c r="BK1035225" s="2315"/>
    </row>
    <row r="1035226" spans="63:63" x14ac:dyDescent="0.25">
      <c r="BK1035226" s="2311"/>
    </row>
    <row r="1035250" spans="63:63" x14ac:dyDescent="0.25">
      <c r="BK1035250" s="2315"/>
    </row>
    <row r="1035251" spans="63:63" x14ac:dyDescent="0.25">
      <c r="BK1035251" s="2311"/>
    </row>
    <row r="1035275" spans="63:63" x14ac:dyDescent="0.25">
      <c r="BK1035275" s="2315"/>
    </row>
    <row r="1035276" spans="63:63" x14ac:dyDescent="0.25">
      <c r="BK1035276" s="2311"/>
    </row>
    <row r="1035300" spans="63:63" x14ac:dyDescent="0.25">
      <c r="BK1035300" s="2315"/>
    </row>
    <row r="1035301" spans="63:63" x14ac:dyDescent="0.25">
      <c r="BK1035301" s="2311"/>
    </row>
    <row r="1035325" spans="63:63" x14ac:dyDescent="0.25">
      <c r="BK1035325" s="2315"/>
    </row>
    <row r="1035326" spans="63:63" x14ac:dyDescent="0.25">
      <c r="BK1035326" s="2311"/>
    </row>
    <row r="1035350" spans="63:63" x14ac:dyDescent="0.25">
      <c r="BK1035350" s="2315"/>
    </row>
    <row r="1035351" spans="63:63" x14ac:dyDescent="0.25">
      <c r="BK1035351" s="2311"/>
    </row>
    <row r="1035375" spans="63:63" x14ac:dyDescent="0.25">
      <c r="BK1035375" s="2315"/>
    </row>
    <row r="1035376" spans="63:63" x14ac:dyDescent="0.25">
      <c r="BK1035376" s="2311"/>
    </row>
    <row r="1035400" spans="63:63" x14ac:dyDescent="0.25">
      <c r="BK1035400" s="2315"/>
    </row>
    <row r="1035401" spans="63:63" x14ac:dyDescent="0.25">
      <c r="BK1035401" s="2311"/>
    </row>
    <row r="1035425" spans="63:63" x14ac:dyDescent="0.25">
      <c r="BK1035425" s="2315"/>
    </row>
    <row r="1035426" spans="63:63" x14ac:dyDescent="0.25">
      <c r="BK1035426" s="2311"/>
    </row>
    <row r="1035450" spans="63:63" x14ac:dyDescent="0.25">
      <c r="BK1035450" s="2315"/>
    </row>
    <row r="1035451" spans="63:63" x14ac:dyDescent="0.25">
      <c r="BK1035451" s="2311"/>
    </row>
    <row r="1035475" spans="63:63" x14ac:dyDescent="0.25">
      <c r="BK1035475" s="2315"/>
    </row>
    <row r="1035476" spans="63:63" x14ac:dyDescent="0.25">
      <c r="BK1035476" s="2311"/>
    </row>
    <row r="1035500" spans="63:63" x14ac:dyDescent="0.25">
      <c r="BK1035500" s="2315"/>
    </row>
    <row r="1035501" spans="63:63" x14ac:dyDescent="0.25">
      <c r="BK1035501" s="2311"/>
    </row>
    <row r="1035525" spans="63:63" x14ac:dyDescent="0.25">
      <c r="BK1035525" s="2315"/>
    </row>
    <row r="1035526" spans="63:63" x14ac:dyDescent="0.25">
      <c r="BK1035526" s="2311"/>
    </row>
    <row r="1035550" spans="63:63" x14ac:dyDescent="0.25">
      <c r="BK1035550" s="2315"/>
    </row>
    <row r="1035551" spans="63:63" x14ac:dyDescent="0.25">
      <c r="BK1035551" s="2311"/>
    </row>
    <row r="1035575" spans="63:63" x14ac:dyDescent="0.25">
      <c r="BK1035575" s="2315"/>
    </row>
    <row r="1035576" spans="63:63" x14ac:dyDescent="0.25">
      <c r="BK1035576" s="2311"/>
    </row>
    <row r="1035600" spans="63:63" x14ac:dyDescent="0.25">
      <c r="BK1035600" s="2315"/>
    </row>
    <row r="1035601" spans="63:63" x14ac:dyDescent="0.25">
      <c r="BK1035601" s="2311"/>
    </row>
    <row r="1035625" spans="63:63" x14ac:dyDescent="0.25">
      <c r="BK1035625" s="2315"/>
    </row>
    <row r="1035626" spans="63:63" x14ac:dyDescent="0.25">
      <c r="BK1035626" s="2311"/>
    </row>
    <row r="1035650" spans="63:63" x14ac:dyDescent="0.25">
      <c r="BK1035650" s="2315"/>
    </row>
    <row r="1035651" spans="63:63" x14ac:dyDescent="0.25">
      <c r="BK1035651" s="2311"/>
    </row>
    <row r="1035675" spans="63:63" x14ac:dyDescent="0.25">
      <c r="BK1035675" s="2315"/>
    </row>
    <row r="1035676" spans="63:63" x14ac:dyDescent="0.25">
      <c r="BK1035676" s="2311"/>
    </row>
    <row r="1035700" spans="63:63" x14ac:dyDescent="0.25">
      <c r="BK1035700" s="2315"/>
    </row>
    <row r="1035701" spans="63:63" x14ac:dyDescent="0.25">
      <c r="BK1035701" s="2311"/>
    </row>
    <row r="1035725" spans="63:63" x14ac:dyDescent="0.25">
      <c r="BK1035725" s="2315"/>
    </row>
    <row r="1035726" spans="63:63" x14ac:dyDescent="0.25">
      <c r="BK1035726" s="2311"/>
    </row>
    <row r="1035750" spans="63:63" x14ac:dyDescent="0.25">
      <c r="BK1035750" s="2315"/>
    </row>
    <row r="1035751" spans="63:63" x14ac:dyDescent="0.25">
      <c r="BK1035751" s="2311"/>
    </row>
    <row r="1035775" spans="63:63" x14ac:dyDescent="0.25">
      <c r="BK1035775" s="2315"/>
    </row>
    <row r="1035776" spans="63:63" x14ac:dyDescent="0.25">
      <c r="BK1035776" s="2311"/>
    </row>
    <row r="1035800" spans="63:63" x14ac:dyDescent="0.25">
      <c r="BK1035800" s="2315"/>
    </row>
    <row r="1035801" spans="63:63" x14ac:dyDescent="0.25">
      <c r="BK1035801" s="2311"/>
    </row>
    <row r="1035825" spans="63:63" x14ac:dyDescent="0.25">
      <c r="BK1035825" s="2315"/>
    </row>
    <row r="1035826" spans="63:63" x14ac:dyDescent="0.25">
      <c r="BK1035826" s="2311"/>
    </row>
    <row r="1035850" spans="63:63" x14ac:dyDescent="0.25">
      <c r="BK1035850" s="2315"/>
    </row>
    <row r="1035851" spans="63:63" x14ac:dyDescent="0.25">
      <c r="BK1035851" s="2311"/>
    </row>
    <row r="1035875" spans="63:63" x14ac:dyDescent="0.25">
      <c r="BK1035875" s="2315"/>
    </row>
    <row r="1035876" spans="63:63" x14ac:dyDescent="0.25">
      <c r="BK1035876" s="2311"/>
    </row>
    <row r="1035900" spans="63:63" x14ac:dyDescent="0.25">
      <c r="BK1035900" s="2315"/>
    </row>
    <row r="1035901" spans="63:63" x14ac:dyDescent="0.25">
      <c r="BK1035901" s="2311"/>
    </row>
    <row r="1035925" spans="63:63" x14ac:dyDescent="0.25">
      <c r="BK1035925" s="2315"/>
    </row>
    <row r="1035926" spans="63:63" x14ac:dyDescent="0.25">
      <c r="BK1035926" s="2311"/>
    </row>
    <row r="1035950" spans="63:63" x14ac:dyDescent="0.25">
      <c r="BK1035950" s="2315"/>
    </row>
    <row r="1035951" spans="63:63" x14ac:dyDescent="0.25">
      <c r="BK1035951" s="2311"/>
    </row>
    <row r="1035975" spans="63:63" x14ac:dyDescent="0.25">
      <c r="BK1035975" s="2315"/>
    </row>
    <row r="1035976" spans="63:63" x14ac:dyDescent="0.25">
      <c r="BK1035976" s="2311"/>
    </row>
    <row r="1036000" spans="63:63" x14ac:dyDescent="0.25">
      <c r="BK1036000" s="2315"/>
    </row>
    <row r="1036001" spans="63:63" x14ac:dyDescent="0.25">
      <c r="BK1036001" s="2311"/>
    </row>
    <row r="1036025" spans="63:63" x14ac:dyDescent="0.25">
      <c r="BK1036025" s="2315"/>
    </row>
    <row r="1036026" spans="63:63" x14ac:dyDescent="0.25">
      <c r="BK1036026" s="2311"/>
    </row>
    <row r="1036050" spans="63:63" x14ac:dyDescent="0.25">
      <c r="BK1036050" s="2315"/>
    </row>
    <row r="1036051" spans="63:63" x14ac:dyDescent="0.25">
      <c r="BK1036051" s="2311"/>
    </row>
    <row r="1036075" spans="63:63" x14ac:dyDescent="0.25">
      <c r="BK1036075" s="2315"/>
    </row>
    <row r="1036076" spans="63:63" x14ac:dyDescent="0.25">
      <c r="BK1036076" s="2311"/>
    </row>
    <row r="1036100" spans="63:63" x14ac:dyDescent="0.25">
      <c r="BK1036100" s="2315"/>
    </row>
    <row r="1036101" spans="63:63" x14ac:dyDescent="0.25">
      <c r="BK1036101" s="2311"/>
    </row>
    <row r="1036125" spans="63:63" x14ac:dyDescent="0.25">
      <c r="BK1036125" s="2315"/>
    </row>
    <row r="1036126" spans="63:63" x14ac:dyDescent="0.25">
      <c r="BK1036126" s="2311"/>
    </row>
    <row r="1036150" spans="63:63" x14ac:dyDescent="0.25">
      <c r="BK1036150" s="2315"/>
    </row>
    <row r="1036151" spans="63:63" x14ac:dyDescent="0.25">
      <c r="BK1036151" s="2311"/>
    </row>
    <row r="1036175" spans="63:63" x14ac:dyDescent="0.25">
      <c r="BK1036175" s="2315"/>
    </row>
    <row r="1036176" spans="63:63" x14ac:dyDescent="0.25">
      <c r="BK1036176" s="2311"/>
    </row>
    <row r="1036200" spans="63:63" x14ac:dyDescent="0.25">
      <c r="BK1036200" s="2315"/>
    </row>
    <row r="1036201" spans="63:63" x14ac:dyDescent="0.25">
      <c r="BK1036201" s="2311"/>
    </row>
    <row r="1036225" spans="63:63" x14ac:dyDescent="0.25">
      <c r="BK1036225" s="2315"/>
    </row>
    <row r="1036226" spans="63:63" x14ac:dyDescent="0.25">
      <c r="BK1036226" s="2311"/>
    </row>
    <row r="1036250" spans="63:63" x14ac:dyDescent="0.25">
      <c r="BK1036250" s="2315"/>
    </row>
    <row r="1036251" spans="63:63" x14ac:dyDescent="0.25">
      <c r="BK1036251" s="2311"/>
    </row>
    <row r="1036275" spans="63:63" x14ac:dyDescent="0.25">
      <c r="BK1036275" s="2315"/>
    </row>
    <row r="1036276" spans="63:63" x14ac:dyDescent="0.25">
      <c r="BK1036276" s="2311"/>
    </row>
    <row r="1036300" spans="63:63" x14ac:dyDescent="0.25">
      <c r="BK1036300" s="2315"/>
    </row>
    <row r="1036301" spans="63:63" x14ac:dyDescent="0.25">
      <c r="BK1036301" s="2311"/>
    </row>
    <row r="1036325" spans="63:63" x14ac:dyDescent="0.25">
      <c r="BK1036325" s="2315"/>
    </row>
    <row r="1036326" spans="63:63" x14ac:dyDescent="0.25">
      <c r="BK1036326" s="2311"/>
    </row>
    <row r="1036350" spans="63:63" x14ac:dyDescent="0.25">
      <c r="BK1036350" s="2315"/>
    </row>
    <row r="1036351" spans="63:63" x14ac:dyDescent="0.25">
      <c r="BK1036351" s="2311"/>
    </row>
    <row r="1036375" spans="63:63" x14ac:dyDescent="0.25">
      <c r="BK1036375" s="2315"/>
    </row>
    <row r="1036376" spans="63:63" x14ac:dyDescent="0.25">
      <c r="BK1036376" s="2311"/>
    </row>
    <row r="1036400" spans="63:63" x14ac:dyDescent="0.25">
      <c r="BK1036400" s="2315"/>
    </row>
    <row r="1036401" spans="63:63" x14ac:dyDescent="0.25">
      <c r="BK1036401" s="2311"/>
    </row>
    <row r="1036425" spans="63:63" x14ac:dyDescent="0.25">
      <c r="BK1036425" s="2315"/>
    </row>
    <row r="1036426" spans="63:63" x14ac:dyDescent="0.25">
      <c r="BK1036426" s="2311"/>
    </row>
    <row r="1036450" spans="63:63" x14ac:dyDescent="0.25">
      <c r="BK1036450" s="2315"/>
    </row>
    <row r="1036451" spans="63:63" x14ac:dyDescent="0.25">
      <c r="BK1036451" s="2311"/>
    </row>
    <row r="1036475" spans="63:63" x14ac:dyDescent="0.25">
      <c r="BK1036475" s="2315"/>
    </row>
    <row r="1036476" spans="63:63" x14ac:dyDescent="0.25">
      <c r="BK1036476" s="2311"/>
    </row>
    <row r="1036500" spans="63:63" x14ac:dyDescent="0.25">
      <c r="BK1036500" s="2315"/>
    </row>
    <row r="1036501" spans="63:63" x14ac:dyDescent="0.25">
      <c r="BK1036501" s="2311"/>
    </row>
    <row r="1036525" spans="63:63" x14ac:dyDescent="0.25">
      <c r="BK1036525" s="2315"/>
    </row>
    <row r="1036526" spans="63:63" x14ac:dyDescent="0.25">
      <c r="BK1036526" s="2311"/>
    </row>
    <row r="1036550" spans="63:63" x14ac:dyDescent="0.25">
      <c r="BK1036550" s="2315"/>
    </row>
    <row r="1036551" spans="63:63" x14ac:dyDescent="0.25">
      <c r="BK1036551" s="2311"/>
    </row>
    <row r="1036575" spans="63:63" x14ac:dyDescent="0.25">
      <c r="BK1036575" s="2315"/>
    </row>
    <row r="1036576" spans="63:63" x14ac:dyDescent="0.25">
      <c r="BK1036576" s="2311"/>
    </row>
    <row r="1036600" spans="63:63" x14ac:dyDescent="0.25">
      <c r="BK1036600" s="2315"/>
    </row>
    <row r="1036601" spans="63:63" x14ac:dyDescent="0.25">
      <c r="BK1036601" s="2311"/>
    </row>
    <row r="1036625" spans="63:63" x14ac:dyDescent="0.25">
      <c r="BK1036625" s="2315"/>
    </row>
    <row r="1036626" spans="63:63" x14ac:dyDescent="0.25">
      <c r="BK1036626" s="2311"/>
    </row>
    <row r="1036650" spans="63:63" x14ac:dyDescent="0.25">
      <c r="BK1036650" s="2315"/>
    </row>
    <row r="1036651" spans="63:63" x14ac:dyDescent="0.25">
      <c r="BK1036651" s="2311"/>
    </row>
    <row r="1036675" spans="63:63" x14ac:dyDescent="0.25">
      <c r="BK1036675" s="2315"/>
    </row>
    <row r="1036676" spans="63:63" x14ac:dyDescent="0.25">
      <c r="BK1036676" s="2311"/>
    </row>
    <row r="1036700" spans="63:63" x14ac:dyDescent="0.25">
      <c r="BK1036700" s="2315"/>
    </row>
    <row r="1036701" spans="63:63" x14ac:dyDescent="0.25">
      <c r="BK1036701" s="2311"/>
    </row>
    <row r="1036725" spans="63:63" x14ac:dyDescent="0.25">
      <c r="BK1036725" s="2315"/>
    </row>
    <row r="1036726" spans="63:63" x14ac:dyDescent="0.25">
      <c r="BK1036726" s="2311"/>
    </row>
    <row r="1036750" spans="63:63" x14ac:dyDescent="0.25">
      <c r="BK1036750" s="2315"/>
    </row>
    <row r="1036751" spans="63:63" x14ac:dyDescent="0.25">
      <c r="BK1036751" s="2311"/>
    </row>
    <row r="1036775" spans="63:63" x14ac:dyDescent="0.25">
      <c r="BK1036775" s="2315"/>
    </row>
    <row r="1036776" spans="63:63" x14ac:dyDescent="0.25">
      <c r="BK1036776" s="2311"/>
    </row>
    <row r="1036800" spans="63:63" x14ac:dyDescent="0.25">
      <c r="BK1036800" s="2315"/>
    </row>
    <row r="1036801" spans="63:63" x14ac:dyDescent="0.25">
      <c r="BK1036801" s="2311"/>
    </row>
    <row r="1036825" spans="63:63" x14ac:dyDescent="0.25">
      <c r="BK1036825" s="2315"/>
    </row>
    <row r="1036826" spans="63:63" x14ac:dyDescent="0.25">
      <c r="BK1036826" s="2311"/>
    </row>
    <row r="1036850" spans="63:63" x14ac:dyDescent="0.25">
      <c r="BK1036850" s="2315"/>
    </row>
    <row r="1036851" spans="63:63" x14ac:dyDescent="0.25">
      <c r="BK1036851" s="2311"/>
    </row>
    <row r="1036875" spans="63:63" x14ac:dyDescent="0.25">
      <c r="BK1036875" s="2315"/>
    </row>
    <row r="1036876" spans="63:63" x14ac:dyDescent="0.25">
      <c r="BK1036876" s="2311"/>
    </row>
    <row r="1036900" spans="63:63" x14ac:dyDescent="0.25">
      <c r="BK1036900" s="2315"/>
    </row>
    <row r="1036901" spans="63:63" x14ac:dyDescent="0.25">
      <c r="BK1036901" s="2311"/>
    </row>
    <row r="1036925" spans="63:63" x14ac:dyDescent="0.25">
      <c r="BK1036925" s="2315"/>
    </row>
    <row r="1036926" spans="63:63" x14ac:dyDescent="0.25">
      <c r="BK1036926" s="2311"/>
    </row>
    <row r="1036950" spans="63:63" x14ac:dyDescent="0.25">
      <c r="BK1036950" s="2315"/>
    </row>
    <row r="1036951" spans="63:63" x14ac:dyDescent="0.25">
      <c r="BK1036951" s="2311"/>
    </row>
    <row r="1036975" spans="63:63" x14ac:dyDescent="0.25">
      <c r="BK1036975" s="2315"/>
    </row>
    <row r="1036976" spans="63:63" x14ac:dyDescent="0.25">
      <c r="BK1036976" s="2311"/>
    </row>
    <row r="1037000" spans="63:63" x14ac:dyDescent="0.25">
      <c r="BK1037000" s="2315"/>
    </row>
    <row r="1037001" spans="63:63" x14ac:dyDescent="0.25">
      <c r="BK1037001" s="2311"/>
    </row>
    <row r="1037025" spans="63:63" x14ac:dyDescent="0.25">
      <c r="BK1037025" s="2315"/>
    </row>
    <row r="1037026" spans="63:63" x14ac:dyDescent="0.25">
      <c r="BK1037026" s="2311"/>
    </row>
    <row r="1037050" spans="63:63" x14ac:dyDescent="0.25">
      <c r="BK1037050" s="2315"/>
    </row>
    <row r="1037051" spans="63:63" x14ac:dyDescent="0.25">
      <c r="BK1037051" s="2311"/>
    </row>
    <row r="1037075" spans="63:63" x14ac:dyDescent="0.25">
      <c r="BK1037075" s="2315"/>
    </row>
    <row r="1037076" spans="63:63" x14ac:dyDescent="0.25">
      <c r="BK1037076" s="2311"/>
    </row>
    <row r="1037100" spans="63:63" x14ac:dyDescent="0.25">
      <c r="BK1037100" s="2315"/>
    </row>
    <row r="1037101" spans="63:63" x14ac:dyDescent="0.25">
      <c r="BK1037101" s="2311"/>
    </row>
    <row r="1037125" spans="63:63" x14ac:dyDescent="0.25">
      <c r="BK1037125" s="2315"/>
    </row>
    <row r="1037126" spans="63:63" x14ac:dyDescent="0.25">
      <c r="BK1037126" s="2311"/>
    </row>
    <row r="1037150" spans="63:63" x14ac:dyDescent="0.25">
      <c r="BK1037150" s="2315"/>
    </row>
    <row r="1037151" spans="63:63" x14ac:dyDescent="0.25">
      <c r="BK1037151" s="2311"/>
    </row>
    <row r="1037175" spans="63:63" x14ac:dyDescent="0.25">
      <c r="BK1037175" s="2315"/>
    </row>
    <row r="1037176" spans="63:63" x14ac:dyDescent="0.25">
      <c r="BK1037176" s="2311"/>
    </row>
    <row r="1037200" spans="63:63" x14ac:dyDescent="0.25">
      <c r="BK1037200" s="2315"/>
    </row>
    <row r="1037201" spans="63:63" x14ac:dyDescent="0.25">
      <c r="BK1037201" s="2311"/>
    </row>
    <row r="1037225" spans="63:63" x14ac:dyDescent="0.25">
      <c r="BK1037225" s="2315"/>
    </row>
    <row r="1037226" spans="63:63" x14ac:dyDescent="0.25">
      <c r="BK1037226" s="2311"/>
    </row>
    <row r="1037250" spans="63:63" x14ac:dyDescent="0.25">
      <c r="BK1037250" s="2315"/>
    </row>
    <row r="1037251" spans="63:63" x14ac:dyDescent="0.25">
      <c r="BK1037251" s="2311"/>
    </row>
    <row r="1037275" spans="63:63" x14ac:dyDescent="0.25">
      <c r="BK1037275" s="2315"/>
    </row>
    <row r="1037276" spans="63:63" x14ac:dyDescent="0.25">
      <c r="BK1037276" s="2311"/>
    </row>
    <row r="1037300" spans="63:63" x14ac:dyDescent="0.25">
      <c r="BK1037300" s="2315"/>
    </row>
    <row r="1037301" spans="63:63" x14ac:dyDescent="0.25">
      <c r="BK1037301" s="2311"/>
    </row>
    <row r="1037325" spans="63:63" x14ac:dyDescent="0.25">
      <c r="BK1037325" s="2315"/>
    </row>
    <row r="1037326" spans="63:63" x14ac:dyDescent="0.25">
      <c r="BK1037326" s="2311"/>
    </row>
    <row r="1037350" spans="63:63" x14ac:dyDescent="0.25">
      <c r="BK1037350" s="2315"/>
    </row>
    <row r="1037351" spans="63:63" x14ac:dyDescent="0.25">
      <c r="BK1037351" s="2311"/>
    </row>
    <row r="1037375" spans="63:63" x14ac:dyDescent="0.25">
      <c r="BK1037375" s="2315"/>
    </row>
    <row r="1037376" spans="63:63" x14ac:dyDescent="0.25">
      <c r="BK1037376" s="2311"/>
    </row>
    <row r="1037400" spans="63:63" x14ac:dyDescent="0.25">
      <c r="BK1037400" s="2315"/>
    </row>
    <row r="1037401" spans="63:63" x14ac:dyDescent="0.25">
      <c r="BK1037401" s="2311"/>
    </row>
    <row r="1037425" spans="63:63" x14ac:dyDescent="0.25">
      <c r="BK1037425" s="2315"/>
    </row>
    <row r="1037426" spans="63:63" x14ac:dyDescent="0.25">
      <c r="BK1037426" s="2311"/>
    </row>
    <row r="1037450" spans="63:63" x14ac:dyDescent="0.25">
      <c r="BK1037450" s="2315"/>
    </row>
    <row r="1037451" spans="63:63" x14ac:dyDescent="0.25">
      <c r="BK1037451" s="2311"/>
    </row>
    <row r="1037475" spans="63:63" x14ac:dyDescent="0.25">
      <c r="BK1037475" s="2315"/>
    </row>
    <row r="1037476" spans="63:63" x14ac:dyDescent="0.25">
      <c r="BK1037476" s="2311"/>
    </row>
    <row r="1037500" spans="63:63" x14ac:dyDescent="0.25">
      <c r="BK1037500" s="2315"/>
    </row>
    <row r="1037501" spans="63:63" x14ac:dyDescent="0.25">
      <c r="BK1037501" s="2311"/>
    </row>
    <row r="1037525" spans="63:63" x14ac:dyDescent="0.25">
      <c r="BK1037525" s="2315"/>
    </row>
    <row r="1037526" spans="63:63" x14ac:dyDescent="0.25">
      <c r="BK1037526" s="2311"/>
    </row>
    <row r="1037550" spans="63:63" x14ac:dyDescent="0.25">
      <c r="BK1037550" s="2315"/>
    </row>
    <row r="1037551" spans="63:63" x14ac:dyDescent="0.25">
      <c r="BK1037551" s="2311"/>
    </row>
    <row r="1037575" spans="63:63" x14ac:dyDescent="0.25">
      <c r="BK1037575" s="2315"/>
    </row>
    <row r="1037576" spans="63:63" x14ac:dyDescent="0.25">
      <c r="BK1037576" s="2311"/>
    </row>
    <row r="1037600" spans="63:63" x14ac:dyDescent="0.25">
      <c r="BK1037600" s="2315"/>
    </row>
    <row r="1037601" spans="63:63" x14ac:dyDescent="0.25">
      <c r="BK1037601" s="2311"/>
    </row>
    <row r="1037625" spans="63:63" x14ac:dyDescent="0.25">
      <c r="BK1037625" s="2315"/>
    </row>
    <row r="1037626" spans="63:63" x14ac:dyDescent="0.25">
      <c r="BK1037626" s="2311"/>
    </row>
    <row r="1037650" spans="63:63" x14ac:dyDescent="0.25">
      <c r="BK1037650" s="2315"/>
    </row>
    <row r="1037651" spans="63:63" x14ac:dyDescent="0.25">
      <c r="BK1037651" s="2311"/>
    </row>
    <row r="1037675" spans="63:63" x14ac:dyDescent="0.25">
      <c r="BK1037675" s="2315"/>
    </row>
    <row r="1037676" spans="63:63" x14ac:dyDescent="0.25">
      <c r="BK1037676" s="2311"/>
    </row>
    <row r="1037700" spans="63:63" x14ac:dyDescent="0.25">
      <c r="BK1037700" s="2315"/>
    </row>
    <row r="1037701" spans="63:63" x14ac:dyDescent="0.25">
      <c r="BK1037701" s="2311"/>
    </row>
    <row r="1037725" spans="63:63" x14ac:dyDescent="0.25">
      <c r="BK1037725" s="2315"/>
    </row>
    <row r="1037726" spans="63:63" x14ac:dyDescent="0.25">
      <c r="BK1037726" s="2311"/>
    </row>
    <row r="1037750" spans="63:63" x14ac:dyDescent="0.25">
      <c r="BK1037750" s="2315"/>
    </row>
    <row r="1037751" spans="63:63" x14ac:dyDescent="0.25">
      <c r="BK1037751" s="2311"/>
    </row>
    <row r="1037775" spans="63:63" x14ac:dyDescent="0.25">
      <c r="BK1037775" s="2315"/>
    </row>
    <row r="1037776" spans="63:63" x14ac:dyDescent="0.25">
      <c r="BK1037776" s="2311"/>
    </row>
    <row r="1037800" spans="63:63" x14ac:dyDescent="0.25">
      <c r="BK1037800" s="2315"/>
    </row>
    <row r="1037801" spans="63:63" x14ac:dyDescent="0.25">
      <c r="BK1037801" s="2311"/>
    </row>
    <row r="1037825" spans="63:63" x14ac:dyDescent="0.25">
      <c r="BK1037825" s="2315"/>
    </row>
    <row r="1037826" spans="63:63" x14ac:dyDescent="0.25">
      <c r="BK1037826" s="2311"/>
    </row>
    <row r="1037850" spans="63:63" x14ac:dyDescent="0.25">
      <c r="BK1037850" s="2315"/>
    </row>
    <row r="1037851" spans="63:63" x14ac:dyDescent="0.25">
      <c r="BK1037851" s="2311"/>
    </row>
    <row r="1037875" spans="63:63" x14ac:dyDescent="0.25">
      <c r="BK1037875" s="2315"/>
    </row>
    <row r="1037876" spans="63:63" x14ac:dyDescent="0.25">
      <c r="BK1037876" s="2311"/>
    </row>
    <row r="1037900" spans="63:63" x14ac:dyDescent="0.25">
      <c r="BK1037900" s="2315"/>
    </row>
    <row r="1037901" spans="63:63" x14ac:dyDescent="0.25">
      <c r="BK1037901" s="2311"/>
    </row>
    <row r="1037925" spans="63:63" x14ac:dyDescent="0.25">
      <c r="BK1037925" s="2315"/>
    </row>
    <row r="1037926" spans="63:63" x14ac:dyDescent="0.25">
      <c r="BK1037926" s="2311"/>
    </row>
    <row r="1037950" spans="63:63" x14ac:dyDescent="0.25">
      <c r="BK1037950" s="2315"/>
    </row>
    <row r="1037951" spans="63:63" x14ac:dyDescent="0.25">
      <c r="BK1037951" s="2311"/>
    </row>
    <row r="1037975" spans="63:63" x14ac:dyDescent="0.25">
      <c r="BK1037975" s="2315"/>
    </row>
    <row r="1037976" spans="63:63" x14ac:dyDescent="0.25">
      <c r="BK1037976" s="2311"/>
    </row>
    <row r="1038000" spans="63:63" x14ac:dyDescent="0.25">
      <c r="BK1038000" s="2315"/>
    </row>
    <row r="1038001" spans="63:63" x14ac:dyDescent="0.25">
      <c r="BK1038001" s="2311"/>
    </row>
    <row r="1038025" spans="63:63" x14ac:dyDescent="0.25">
      <c r="BK1038025" s="2315"/>
    </row>
    <row r="1038026" spans="63:63" x14ac:dyDescent="0.25">
      <c r="BK1038026" s="2311"/>
    </row>
    <row r="1038050" spans="63:63" x14ac:dyDescent="0.25">
      <c r="BK1038050" s="2315"/>
    </row>
    <row r="1038051" spans="63:63" x14ac:dyDescent="0.25">
      <c r="BK1038051" s="2311"/>
    </row>
    <row r="1038075" spans="63:63" x14ac:dyDescent="0.25">
      <c r="BK1038075" s="2315"/>
    </row>
    <row r="1038076" spans="63:63" x14ac:dyDescent="0.25">
      <c r="BK1038076" s="2311"/>
    </row>
    <row r="1038100" spans="63:63" x14ac:dyDescent="0.25">
      <c r="BK1038100" s="2315"/>
    </row>
    <row r="1038101" spans="63:63" x14ac:dyDescent="0.25">
      <c r="BK1038101" s="2311"/>
    </row>
    <row r="1038125" spans="63:63" x14ac:dyDescent="0.25">
      <c r="BK1038125" s="2315"/>
    </row>
    <row r="1038126" spans="63:63" x14ac:dyDescent="0.25">
      <c r="BK1038126" s="2311"/>
    </row>
    <row r="1038150" spans="63:63" x14ac:dyDescent="0.25">
      <c r="BK1038150" s="2315"/>
    </row>
    <row r="1038151" spans="63:63" x14ac:dyDescent="0.25">
      <c r="BK1038151" s="2311"/>
    </row>
    <row r="1038175" spans="63:63" x14ac:dyDescent="0.25">
      <c r="BK1038175" s="2315"/>
    </row>
    <row r="1038176" spans="63:63" x14ac:dyDescent="0.25">
      <c r="BK1038176" s="2311"/>
    </row>
    <row r="1038200" spans="63:63" x14ac:dyDescent="0.25">
      <c r="BK1038200" s="2315"/>
    </row>
    <row r="1038201" spans="63:63" x14ac:dyDescent="0.25">
      <c r="BK1038201" s="2311"/>
    </row>
    <row r="1038225" spans="63:63" x14ac:dyDescent="0.25">
      <c r="BK1038225" s="2315"/>
    </row>
    <row r="1038226" spans="63:63" x14ac:dyDescent="0.25">
      <c r="BK1038226" s="2311"/>
    </row>
    <row r="1038250" spans="63:63" x14ac:dyDescent="0.25">
      <c r="BK1038250" s="2315"/>
    </row>
    <row r="1038251" spans="63:63" x14ac:dyDescent="0.25">
      <c r="BK1038251" s="2311"/>
    </row>
    <row r="1038275" spans="63:63" x14ac:dyDescent="0.25">
      <c r="BK1038275" s="2315"/>
    </row>
    <row r="1038276" spans="63:63" x14ac:dyDescent="0.25">
      <c r="BK1038276" s="2311"/>
    </row>
    <row r="1038300" spans="63:63" x14ac:dyDescent="0.25">
      <c r="BK1038300" s="2315"/>
    </row>
    <row r="1038301" spans="63:63" x14ac:dyDescent="0.25">
      <c r="BK1038301" s="2311"/>
    </row>
    <row r="1038325" spans="63:63" x14ac:dyDescent="0.25">
      <c r="BK1038325" s="2315"/>
    </row>
    <row r="1038326" spans="63:63" x14ac:dyDescent="0.25">
      <c r="BK1038326" s="2311"/>
    </row>
    <row r="1038350" spans="63:63" x14ac:dyDescent="0.25">
      <c r="BK1038350" s="2315"/>
    </row>
    <row r="1038351" spans="63:63" x14ac:dyDescent="0.25">
      <c r="BK1038351" s="2311"/>
    </row>
    <row r="1038375" spans="63:63" x14ac:dyDescent="0.25">
      <c r="BK1038375" s="2315"/>
    </row>
    <row r="1038376" spans="63:63" x14ac:dyDescent="0.25">
      <c r="BK1038376" s="2311"/>
    </row>
    <row r="1038400" spans="63:63" x14ac:dyDescent="0.25">
      <c r="BK1038400" s="2315"/>
    </row>
    <row r="1038401" spans="63:63" x14ac:dyDescent="0.25">
      <c r="BK1038401" s="2311"/>
    </row>
    <row r="1038425" spans="63:63" x14ac:dyDescent="0.25">
      <c r="BK1038425" s="2315"/>
    </row>
    <row r="1038426" spans="63:63" x14ac:dyDescent="0.25">
      <c r="BK1038426" s="2311"/>
    </row>
    <row r="1038450" spans="63:63" x14ac:dyDescent="0.25">
      <c r="BK1038450" s="2315"/>
    </row>
    <row r="1038451" spans="63:63" x14ac:dyDescent="0.25">
      <c r="BK1038451" s="2311"/>
    </row>
    <row r="1038475" spans="63:63" x14ac:dyDescent="0.25">
      <c r="BK1038475" s="2315"/>
    </row>
    <row r="1038476" spans="63:63" x14ac:dyDescent="0.25">
      <c r="BK1038476" s="2311"/>
    </row>
    <row r="1038500" spans="63:63" x14ac:dyDescent="0.25">
      <c r="BK1038500" s="2315"/>
    </row>
    <row r="1038501" spans="63:63" x14ac:dyDescent="0.25">
      <c r="BK1038501" s="2311"/>
    </row>
    <row r="1038525" spans="63:63" x14ac:dyDescent="0.25">
      <c r="BK1038525" s="2315"/>
    </row>
    <row r="1038526" spans="63:63" x14ac:dyDescent="0.25">
      <c r="BK1038526" s="2311"/>
    </row>
    <row r="1038550" spans="63:63" x14ac:dyDescent="0.25">
      <c r="BK1038550" s="2315"/>
    </row>
    <row r="1038551" spans="63:63" x14ac:dyDescent="0.25">
      <c r="BK1038551" s="2311"/>
    </row>
    <row r="1038575" spans="63:63" x14ac:dyDescent="0.25">
      <c r="BK1038575" s="2315"/>
    </row>
    <row r="1038576" spans="63:63" x14ac:dyDescent="0.25">
      <c r="BK1038576" s="2311"/>
    </row>
    <row r="1038600" spans="63:63" x14ac:dyDescent="0.25">
      <c r="BK1038600" s="2315"/>
    </row>
    <row r="1038601" spans="63:63" x14ac:dyDescent="0.25">
      <c r="BK1038601" s="2311"/>
    </row>
    <row r="1038625" spans="63:63" x14ac:dyDescent="0.25">
      <c r="BK1038625" s="2315"/>
    </row>
    <row r="1038626" spans="63:63" x14ac:dyDescent="0.25">
      <c r="BK1038626" s="2311"/>
    </row>
    <row r="1038650" spans="63:63" x14ac:dyDescent="0.25">
      <c r="BK1038650" s="2315"/>
    </row>
    <row r="1038651" spans="63:63" x14ac:dyDescent="0.25">
      <c r="BK1038651" s="2311"/>
    </row>
    <row r="1038675" spans="63:63" x14ac:dyDescent="0.25">
      <c r="BK1038675" s="2315"/>
    </row>
    <row r="1038676" spans="63:63" x14ac:dyDescent="0.25">
      <c r="BK1038676" s="2311"/>
    </row>
    <row r="1038700" spans="63:63" x14ac:dyDescent="0.25">
      <c r="BK1038700" s="2315"/>
    </row>
    <row r="1038701" spans="63:63" x14ac:dyDescent="0.25">
      <c r="BK1038701" s="2311"/>
    </row>
    <row r="1038725" spans="63:63" x14ac:dyDescent="0.25">
      <c r="BK1038725" s="2315"/>
    </row>
    <row r="1038726" spans="63:63" x14ac:dyDescent="0.25">
      <c r="BK1038726" s="2311"/>
    </row>
    <row r="1038750" spans="63:63" x14ac:dyDescent="0.25">
      <c r="BK1038750" s="2315"/>
    </row>
    <row r="1038751" spans="63:63" x14ac:dyDescent="0.25">
      <c r="BK1038751" s="2311"/>
    </row>
    <row r="1038775" spans="63:63" x14ac:dyDescent="0.25">
      <c r="BK1038775" s="2315"/>
    </row>
    <row r="1038776" spans="63:63" x14ac:dyDescent="0.25">
      <c r="BK1038776" s="2311"/>
    </row>
    <row r="1038800" spans="63:63" x14ac:dyDescent="0.25">
      <c r="BK1038800" s="2315"/>
    </row>
    <row r="1038801" spans="63:63" x14ac:dyDescent="0.25">
      <c r="BK1038801" s="2311"/>
    </row>
    <row r="1038825" spans="63:63" x14ac:dyDescent="0.25">
      <c r="BK1038825" s="2315"/>
    </row>
    <row r="1038826" spans="63:63" x14ac:dyDescent="0.25">
      <c r="BK1038826" s="2311"/>
    </row>
    <row r="1038850" spans="63:63" x14ac:dyDescent="0.25">
      <c r="BK1038850" s="2315"/>
    </row>
    <row r="1038851" spans="63:63" x14ac:dyDescent="0.25">
      <c r="BK1038851" s="2311"/>
    </row>
    <row r="1038875" spans="63:63" x14ac:dyDescent="0.25">
      <c r="BK1038875" s="2315"/>
    </row>
    <row r="1038876" spans="63:63" x14ac:dyDescent="0.25">
      <c r="BK1038876" s="2311"/>
    </row>
    <row r="1038900" spans="63:63" x14ac:dyDescent="0.25">
      <c r="BK1038900" s="2315"/>
    </row>
    <row r="1038901" spans="63:63" x14ac:dyDescent="0.25">
      <c r="BK1038901" s="2311"/>
    </row>
    <row r="1038925" spans="63:63" x14ac:dyDescent="0.25">
      <c r="BK1038925" s="2315"/>
    </row>
    <row r="1038926" spans="63:63" x14ac:dyDescent="0.25">
      <c r="BK1038926" s="2311"/>
    </row>
    <row r="1038950" spans="63:63" x14ac:dyDescent="0.25">
      <c r="BK1038950" s="2315"/>
    </row>
    <row r="1038951" spans="63:63" x14ac:dyDescent="0.25">
      <c r="BK1038951" s="2311"/>
    </row>
    <row r="1038975" spans="63:63" x14ac:dyDescent="0.25">
      <c r="BK1038975" s="2315"/>
    </row>
    <row r="1038976" spans="63:63" x14ac:dyDescent="0.25">
      <c r="BK1038976" s="2311"/>
    </row>
    <row r="1039000" spans="63:63" x14ac:dyDescent="0.25">
      <c r="BK1039000" s="2315"/>
    </row>
    <row r="1039001" spans="63:63" x14ac:dyDescent="0.25">
      <c r="BK1039001" s="2311"/>
    </row>
    <row r="1039025" spans="63:63" x14ac:dyDescent="0.25">
      <c r="BK1039025" s="2315"/>
    </row>
    <row r="1039026" spans="63:63" x14ac:dyDescent="0.25">
      <c r="BK1039026" s="2311"/>
    </row>
    <row r="1039050" spans="63:63" x14ac:dyDescent="0.25">
      <c r="BK1039050" s="2315"/>
    </row>
    <row r="1039051" spans="63:63" x14ac:dyDescent="0.25">
      <c r="BK1039051" s="2311"/>
    </row>
    <row r="1039075" spans="63:63" x14ac:dyDescent="0.25">
      <c r="BK1039075" s="2315"/>
    </row>
    <row r="1039076" spans="63:63" x14ac:dyDescent="0.25">
      <c r="BK1039076" s="2311"/>
    </row>
    <row r="1039100" spans="63:63" x14ac:dyDescent="0.25">
      <c r="BK1039100" s="2315"/>
    </row>
    <row r="1039101" spans="63:63" x14ac:dyDescent="0.25">
      <c r="BK1039101" s="2311"/>
    </row>
    <row r="1039125" spans="63:63" x14ac:dyDescent="0.25">
      <c r="BK1039125" s="2315"/>
    </row>
    <row r="1039126" spans="63:63" x14ac:dyDescent="0.25">
      <c r="BK1039126" s="2311"/>
    </row>
    <row r="1039150" spans="63:63" x14ac:dyDescent="0.25">
      <c r="BK1039150" s="2315"/>
    </row>
    <row r="1039151" spans="63:63" x14ac:dyDescent="0.25">
      <c r="BK1039151" s="2311"/>
    </row>
    <row r="1039175" spans="63:63" x14ac:dyDescent="0.25">
      <c r="BK1039175" s="2315"/>
    </row>
    <row r="1039176" spans="63:63" x14ac:dyDescent="0.25">
      <c r="BK1039176" s="2311"/>
    </row>
    <row r="1039200" spans="63:63" x14ac:dyDescent="0.25">
      <c r="BK1039200" s="2315"/>
    </row>
    <row r="1039201" spans="63:63" x14ac:dyDescent="0.25">
      <c r="BK1039201" s="2311"/>
    </row>
    <row r="1039225" spans="63:63" x14ac:dyDescent="0.25">
      <c r="BK1039225" s="2315"/>
    </row>
    <row r="1039226" spans="63:63" x14ac:dyDescent="0.25">
      <c r="BK1039226" s="2311"/>
    </row>
    <row r="1039250" spans="63:63" x14ac:dyDescent="0.25">
      <c r="BK1039250" s="2315"/>
    </row>
    <row r="1039251" spans="63:63" x14ac:dyDescent="0.25">
      <c r="BK1039251" s="2311"/>
    </row>
    <row r="1039275" spans="63:63" x14ac:dyDescent="0.25">
      <c r="BK1039275" s="2315"/>
    </row>
    <row r="1039276" spans="63:63" x14ac:dyDescent="0.25">
      <c r="BK1039276" s="2311"/>
    </row>
    <row r="1039300" spans="63:63" x14ac:dyDescent="0.25">
      <c r="BK1039300" s="2315"/>
    </row>
    <row r="1039301" spans="63:63" x14ac:dyDescent="0.25">
      <c r="BK1039301" s="2311"/>
    </row>
    <row r="1039325" spans="63:63" x14ac:dyDescent="0.25">
      <c r="BK1039325" s="2315"/>
    </row>
    <row r="1039326" spans="63:63" x14ac:dyDescent="0.25">
      <c r="BK1039326" s="2311"/>
    </row>
    <row r="1039350" spans="63:63" x14ac:dyDescent="0.25">
      <c r="BK1039350" s="2315"/>
    </row>
    <row r="1039351" spans="63:63" x14ac:dyDescent="0.25">
      <c r="BK1039351" s="2311"/>
    </row>
    <row r="1039375" spans="63:63" x14ac:dyDescent="0.25">
      <c r="BK1039375" s="2315"/>
    </row>
    <row r="1039376" spans="63:63" x14ac:dyDescent="0.25">
      <c r="BK1039376" s="2311"/>
    </row>
    <row r="1039400" spans="63:63" x14ac:dyDescent="0.25">
      <c r="BK1039400" s="2315"/>
    </row>
    <row r="1039401" spans="63:63" x14ac:dyDescent="0.25">
      <c r="BK1039401" s="2311"/>
    </row>
    <row r="1039425" spans="63:63" x14ac:dyDescent="0.25">
      <c r="BK1039425" s="2315"/>
    </row>
    <row r="1039426" spans="63:63" x14ac:dyDescent="0.25">
      <c r="BK1039426" s="2311"/>
    </row>
    <row r="1039450" spans="63:63" x14ac:dyDescent="0.25">
      <c r="BK1039450" s="2315"/>
    </row>
    <row r="1039451" spans="63:63" x14ac:dyDescent="0.25">
      <c r="BK1039451" s="2311"/>
    </row>
    <row r="1039475" spans="63:63" x14ac:dyDescent="0.25">
      <c r="BK1039475" s="2315"/>
    </row>
    <row r="1039476" spans="63:63" x14ac:dyDescent="0.25">
      <c r="BK1039476" s="2311"/>
    </row>
    <row r="1039500" spans="63:63" x14ac:dyDescent="0.25">
      <c r="BK1039500" s="2315"/>
    </row>
    <row r="1039501" spans="63:63" x14ac:dyDescent="0.25">
      <c r="BK1039501" s="2311"/>
    </row>
    <row r="1039525" spans="63:63" x14ac:dyDescent="0.25">
      <c r="BK1039525" s="2315"/>
    </row>
    <row r="1039526" spans="63:63" x14ac:dyDescent="0.25">
      <c r="BK1039526" s="2311"/>
    </row>
    <row r="1039550" spans="63:63" x14ac:dyDescent="0.25">
      <c r="BK1039550" s="2315"/>
    </row>
    <row r="1039551" spans="63:63" x14ac:dyDescent="0.25">
      <c r="BK1039551" s="2311"/>
    </row>
    <row r="1039575" spans="63:63" x14ac:dyDescent="0.25">
      <c r="BK1039575" s="2315"/>
    </row>
    <row r="1039576" spans="63:63" x14ac:dyDescent="0.25">
      <c r="BK1039576" s="2311"/>
    </row>
    <row r="1039600" spans="63:63" x14ac:dyDescent="0.25">
      <c r="BK1039600" s="2315"/>
    </row>
    <row r="1039601" spans="63:63" x14ac:dyDescent="0.25">
      <c r="BK1039601" s="2311"/>
    </row>
    <row r="1039625" spans="63:63" x14ac:dyDescent="0.25">
      <c r="BK1039625" s="2315"/>
    </row>
    <row r="1039626" spans="63:63" x14ac:dyDescent="0.25">
      <c r="BK1039626" s="2311"/>
    </row>
    <row r="1039650" spans="63:63" x14ac:dyDescent="0.25">
      <c r="BK1039650" s="2315"/>
    </row>
    <row r="1039651" spans="63:63" x14ac:dyDescent="0.25">
      <c r="BK1039651" s="2311"/>
    </row>
    <row r="1039675" spans="63:63" x14ac:dyDescent="0.25">
      <c r="BK1039675" s="2315"/>
    </row>
    <row r="1039676" spans="63:63" x14ac:dyDescent="0.25">
      <c r="BK1039676" s="2311"/>
    </row>
    <row r="1039700" spans="63:63" x14ac:dyDescent="0.25">
      <c r="BK1039700" s="2315"/>
    </row>
    <row r="1039701" spans="63:63" x14ac:dyDescent="0.25">
      <c r="BK1039701" s="2311"/>
    </row>
    <row r="1039725" spans="63:63" x14ac:dyDescent="0.25">
      <c r="BK1039725" s="2315"/>
    </row>
    <row r="1039726" spans="63:63" x14ac:dyDescent="0.25">
      <c r="BK1039726" s="2311"/>
    </row>
    <row r="1039750" spans="63:63" x14ac:dyDescent="0.25">
      <c r="BK1039750" s="2315"/>
    </row>
    <row r="1039751" spans="63:63" x14ac:dyDescent="0.25">
      <c r="BK1039751" s="2311"/>
    </row>
    <row r="1039775" spans="63:63" x14ac:dyDescent="0.25">
      <c r="BK1039775" s="2315"/>
    </row>
    <row r="1039776" spans="63:63" x14ac:dyDescent="0.25">
      <c r="BK1039776" s="2311"/>
    </row>
    <row r="1039800" spans="63:63" x14ac:dyDescent="0.25">
      <c r="BK1039800" s="2315"/>
    </row>
    <row r="1039801" spans="63:63" x14ac:dyDescent="0.25">
      <c r="BK1039801" s="2311"/>
    </row>
    <row r="1039825" spans="63:63" x14ac:dyDescent="0.25">
      <c r="BK1039825" s="2315"/>
    </row>
    <row r="1039826" spans="63:63" x14ac:dyDescent="0.25">
      <c r="BK1039826" s="2311"/>
    </row>
    <row r="1039850" spans="63:63" x14ac:dyDescent="0.25">
      <c r="BK1039850" s="2315"/>
    </row>
    <row r="1039851" spans="63:63" x14ac:dyDescent="0.25">
      <c r="BK1039851" s="2311"/>
    </row>
    <row r="1039875" spans="63:63" x14ac:dyDescent="0.25">
      <c r="BK1039875" s="2315"/>
    </row>
    <row r="1039876" spans="63:63" x14ac:dyDescent="0.25">
      <c r="BK1039876" s="2311"/>
    </row>
    <row r="1039900" spans="63:63" x14ac:dyDescent="0.25">
      <c r="BK1039900" s="2315"/>
    </row>
    <row r="1039901" spans="63:63" x14ac:dyDescent="0.25">
      <c r="BK1039901" s="2311"/>
    </row>
    <row r="1039925" spans="63:63" x14ac:dyDescent="0.25">
      <c r="BK1039925" s="2315"/>
    </row>
    <row r="1039926" spans="63:63" x14ac:dyDescent="0.25">
      <c r="BK1039926" s="2311"/>
    </row>
    <row r="1039950" spans="63:63" x14ac:dyDescent="0.25">
      <c r="BK1039950" s="2315"/>
    </row>
    <row r="1039951" spans="63:63" x14ac:dyDescent="0.25">
      <c r="BK1039951" s="2311"/>
    </row>
    <row r="1039975" spans="63:63" x14ac:dyDescent="0.25">
      <c r="BK1039975" s="2315"/>
    </row>
    <row r="1039976" spans="63:63" x14ac:dyDescent="0.25">
      <c r="BK1039976" s="2311"/>
    </row>
    <row r="1040000" spans="63:63" x14ac:dyDescent="0.25">
      <c r="BK1040000" s="2315"/>
    </row>
    <row r="1040001" spans="63:63" x14ac:dyDescent="0.25">
      <c r="BK1040001" s="2311"/>
    </row>
    <row r="1040025" spans="63:63" x14ac:dyDescent="0.25">
      <c r="BK1040025" s="2315"/>
    </row>
    <row r="1040026" spans="63:63" x14ac:dyDescent="0.25">
      <c r="BK1040026" s="2311"/>
    </row>
    <row r="1040050" spans="63:63" x14ac:dyDescent="0.25">
      <c r="BK1040050" s="2315"/>
    </row>
    <row r="1040051" spans="63:63" x14ac:dyDescent="0.25">
      <c r="BK1040051" s="2311"/>
    </row>
    <row r="1040075" spans="63:63" x14ac:dyDescent="0.25">
      <c r="BK1040075" s="2315"/>
    </row>
    <row r="1040076" spans="63:63" x14ac:dyDescent="0.25">
      <c r="BK1040076" s="2311"/>
    </row>
    <row r="1040100" spans="63:63" x14ac:dyDescent="0.25">
      <c r="BK1040100" s="2315"/>
    </row>
    <row r="1040101" spans="63:63" x14ac:dyDescent="0.25">
      <c r="BK1040101" s="2311"/>
    </row>
    <row r="1040125" spans="63:63" x14ac:dyDescent="0.25">
      <c r="BK1040125" s="2315"/>
    </row>
    <row r="1040126" spans="63:63" x14ac:dyDescent="0.25">
      <c r="BK1040126" s="2311"/>
    </row>
    <row r="1040150" spans="63:63" x14ac:dyDescent="0.25">
      <c r="BK1040150" s="2315"/>
    </row>
    <row r="1040151" spans="63:63" x14ac:dyDescent="0.25">
      <c r="BK1040151" s="2311"/>
    </row>
    <row r="1040175" spans="63:63" x14ac:dyDescent="0.25">
      <c r="BK1040175" s="2315"/>
    </row>
    <row r="1040176" spans="63:63" x14ac:dyDescent="0.25">
      <c r="BK1040176" s="2311"/>
    </row>
    <row r="1040200" spans="63:63" x14ac:dyDescent="0.25">
      <c r="BK1040200" s="2315"/>
    </row>
    <row r="1040201" spans="63:63" x14ac:dyDescent="0.25">
      <c r="BK1040201" s="2311"/>
    </row>
    <row r="1040225" spans="63:63" x14ac:dyDescent="0.25">
      <c r="BK1040225" s="2315"/>
    </row>
    <row r="1040226" spans="63:63" x14ac:dyDescent="0.25">
      <c r="BK1040226" s="2311"/>
    </row>
    <row r="1040250" spans="63:63" x14ac:dyDescent="0.25">
      <c r="BK1040250" s="2315"/>
    </row>
    <row r="1040251" spans="63:63" x14ac:dyDescent="0.25">
      <c r="BK1040251" s="2311"/>
    </row>
    <row r="1040275" spans="63:63" x14ac:dyDescent="0.25">
      <c r="BK1040275" s="2315"/>
    </row>
    <row r="1040276" spans="63:63" x14ac:dyDescent="0.25">
      <c r="BK1040276" s="2311"/>
    </row>
    <row r="1040300" spans="63:63" x14ac:dyDescent="0.25">
      <c r="BK1040300" s="2315"/>
    </row>
    <row r="1040301" spans="63:63" x14ac:dyDescent="0.25">
      <c r="BK1040301" s="2311"/>
    </row>
    <row r="1040325" spans="63:63" x14ac:dyDescent="0.25">
      <c r="BK1040325" s="2315"/>
    </row>
    <row r="1040326" spans="63:63" x14ac:dyDescent="0.25">
      <c r="BK1040326" s="2311"/>
    </row>
    <row r="1040350" spans="63:63" x14ac:dyDescent="0.25">
      <c r="BK1040350" s="2315"/>
    </row>
    <row r="1040351" spans="63:63" x14ac:dyDescent="0.25">
      <c r="BK1040351" s="2311"/>
    </row>
    <row r="1040375" spans="63:63" x14ac:dyDescent="0.25">
      <c r="BK1040375" s="2315"/>
    </row>
    <row r="1040376" spans="63:63" x14ac:dyDescent="0.25">
      <c r="BK1040376" s="2311"/>
    </row>
    <row r="1040400" spans="63:63" x14ac:dyDescent="0.25">
      <c r="BK1040400" s="2315"/>
    </row>
    <row r="1040401" spans="63:63" x14ac:dyDescent="0.25">
      <c r="BK1040401" s="2311"/>
    </row>
    <row r="1040425" spans="63:63" x14ac:dyDescent="0.25">
      <c r="BK1040425" s="2315"/>
    </row>
    <row r="1040426" spans="63:63" x14ac:dyDescent="0.25">
      <c r="BK1040426" s="2311"/>
    </row>
    <row r="1040450" spans="63:63" x14ac:dyDescent="0.25">
      <c r="BK1040450" s="2315"/>
    </row>
    <row r="1040451" spans="63:63" x14ac:dyDescent="0.25">
      <c r="BK1040451" s="2311"/>
    </row>
    <row r="1040475" spans="63:63" x14ac:dyDescent="0.25">
      <c r="BK1040475" s="2315"/>
    </row>
    <row r="1040476" spans="63:63" x14ac:dyDescent="0.25">
      <c r="BK1040476" s="2311"/>
    </row>
    <row r="1040500" spans="63:63" x14ac:dyDescent="0.25">
      <c r="BK1040500" s="2315"/>
    </row>
    <row r="1040501" spans="63:63" x14ac:dyDescent="0.25">
      <c r="BK1040501" s="2311"/>
    </row>
    <row r="1040525" spans="63:63" x14ac:dyDescent="0.25">
      <c r="BK1040525" s="2315"/>
    </row>
    <row r="1040526" spans="63:63" x14ac:dyDescent="0.25">
      <c r="BK1040526" s="2311"/>
    </row>
    <row r="1040550" spans="63:63" x14ac:dyDescent="0.25">
      <c r="BK1040550" s="2315"/>
    </row>
    <row r="1040551" spans="63:63" x14ac:dyDescent="0.25">
      <c r="BK1040551" s="2311"/>
    </row>
    <row r="1040575" spans="63:63" x14ac:dyDescent="0.25">
      <c r="BK1040575" s="2315"/>
    </row>
    <row r="1040576" spans="63:63" x14ac:dyDescent="0.25">
      <c r="BK1040576" s="2311"/>
    </row>
    <row r="1040600" spans="63:63" x14ac:dyDescent="0.25">
      <c r="BK1040600" s="2315"/>
    </row>
    <row r="1040601" spans="63:63" x14ac:dyDescent="0.25">
      <c r="BK1040601" s="2311"/>
    </row>
    <row r="1040625" spans="63:63" x14ac:dyDescent="0.25">
      <c r="BK1040625" s="2315"/>
    </row>
    <row r="1040626" spans="63:63" x14ac:dyDescent="0.25">
      <c r="BK1040626" s="2311"/>
    </row>
    <row r="1040650" spans="63:63" x14ac:dyDescent="0.25">
      <c r="BK1040650" s="2315"/>
    </row>
    <row r="1040651" spans="63:63" x14ac:dyDescent="0.25">
      <c r="BK1040651" s="2311"/>
    </row>
    <row r="1040675" spans="63:63" x14ac:dyDescent="0.25">
      <c r="BK1040675" s="2315"/>
    </row>
    <row r="1040676" spans="63:63" x14ac:dyDescent="0.25">
      <c r="BK1040676" s="2311"/>
    </row>
    <row r="1040700" spans="63:63" x14ac:dyDescent="0.25">
      <c r="BK1040700" s="2315"/>
    </row>
    <row r="1040701" spans="63:63" x14ac:dyDescent="0.25">
      <c r="BK1040701" s="2311"/>
    </row>
    <row r="1040725" spans="63:63" x14ac:dyDescent="0.25">
      <c r="BK1040725" s="2315"/>
    </row>
    <row r="1040726" spans="63:63" x14ac:dyDescent="0.25">
      <c r="BK1040726" s="2311"/>
    </row>
    <row r="1040750" spans="63:63" x14ac:dyDescent="0.25">
      <c r="BK1040750" s="2315"/>
    </row>
    <row r="1040751" spans="63:63" x14ac:dyDescent="0.25">
      <c r="BK1040751" s="2311"/>
    </row>
    <row r="1040775" spans="63:63" x14ac:dyDescent="0.25">
      <c r="BK1040775" s="2315"/>
    </row>
    <row r="1040776" spans="63:63" x14ac:dyDescent="0.25">
      <c r="BK1040776" s="2311"/>
    </row>
    <row r="1040800" spans="63:63" x14ac:dyDescent="0.25">
      <c r="BK1040800" s="2315"/>
    </row>
    <row r="1040801" spans="63:63" x14ac:dyDescent="0.25">
      <c r="BK1040801" s="2311"/>
    </row>
    <row r="1040825" spans="63:63" x14ac:dyDescent="0.25">
      <c r="BK1040825" s="2315"/>
    </row>
    <row r="1040826" spans="63:63" x14ac:dyDescent="0.25">
      <c r="BK1040826" s="2311"/>
    </row>
    <row r="1040850" spans="63:63" x14ac:dyDescent="0.25">
      <c r="BK1040850" s="2315"/>
    </row>
    <row r="1040851" spans="63:63" x14ac:dyDescent="0.25">
      <c r="BK1040851" s="2311"/>
    </row>
    <row r="1040875" spans="63:63" x14ac:dyDescent="0.25">
      <c r="BK1040875" s="2315"/>
    </row>
    <row r="1040876" spans="63:63" x14ac:dyDescent="0.25">
      <c r="BK1040876" s="2311"/>
    </row>
    <row r="1040900" spans="63:63" x14ac:dyDescent="0.25">
      <c r="BK1040900" s="2315"/>
    </row>
    <row r="1040901" spans="63:63" x14ac:dyDescent="0.25">
      <c r="BK1040901" s="2311"/>
    </row>
    <row r="1040925" spans="63:63" x14ac:dyDescent="0.25">
      <c r="BK1040925" s="2315"/>
    </row>
    <row r="1040926" spans="63:63" x14ac:dyDescent="0.25">
      <c r="BK1040926" s="2311"/>
    </row>
    <row r="1040950" spans="63:63" x14ac:dyDescent="0.25">
      <c r="BK1040950" s="2315"/>
    </row>
    <row r="1040951" spans="63:63" x14ac:dyDescent="0.25">
      <c r="BK1040951" s="2311"/>
    </row>
    <row r="1040975" spans="63:63" x14ac:dyDescent="0.25">
      <c r="BK1040975" s="2315"/>
    </row>
    <row r="1040976" spans="63:63" x14ac:dyDescent="0.25">
      <c r="BK1040976" s="2311"/>
    </row>
    <row r="1041000" spans="63:63" x14ac:dyDescent="0.25">
      <c r="BK1041000" s="2315"/>
    </row>
    <row r="1041001" spans="63:63" x14ac:dyDescent="0.25">
      <c r="BK1041001" s="2311"/>
    </row>
    <row r="1041025" spans="63:63" x14ac:dyDescent="0.25">
      <c r="BK1041025" s="2315"/>
    </row>
    <row r="1041026" spans="63:63" x14ac:dyDescent="0.25">
      <c r="BK1041026" s="2311"/>
    </row>
    <row r="1041050" spans="63:63" x14ac:dyDescent="0.25">
      <c r="BK1041050" s="2315"/>
    </row>
    <row r="1041051" spans="63:63" x14ac:dyDescent="0.25">
      <c r="BK1041051" s="2311"/>
    </row>
    <row r="1041075" spans="63:63" x14ac:dyDescent="0.25">
      <c r="BK1041075" s="2315"/>
    </row>
    <row r="1041076" spans="63:63" x14ac:dyDescent="0.25">
      <c r="BK1041076" s="2311"/>
    </row>
    <row r="1041100" spans="63:63" x14ac:dyDescent="0.25">
      <c r="BK1041100" s="2315"/>
    </row>
    <row r="1041101" spans="63:63" x14ac:dyDescent="0.25">
      <c r="BK1041101" s="2311"/>
    </row>
    <row r="1041125" spans="63:63" x14ac:dyDescent="0.25">
      <c r="BK1041125" s="2315"/>
    </row>
    <row r="1041126" spans="63:63" x14ac:dyDescent="0.25">
      <c r="BK1041126" s="2311"/>
    </row>
    <row r="1041150" spans="63:63" x14ac:dyDescent="0.25">
      <c r="BK1041150" s="2315"/>
    </row>
    <row r="1041151" spans="63:63" x14ac:dyDescent="0.25">
      <c r="BK1041151" s="2311"/>
    </row>
    <row r="1041175" spans="63:63" x14ac:dyDescent="0.25">
      <c r="BK1041175" s="2315"/>
    </row>
    <row r="1041176" spans="63:63" x14ac:dyDescent="0.25">
      <c r="BK1041176" s="2311"/>
    </row>
    <row r="1041200" spans="63:63" x14ac:dyDescent="0.25">
      <c r="BK1041200" s="2315"/>
    </row>
    <row r="1041201" spans="63:63" x14ac:dyDescent="0.25">
      <c r="BK1041201" s="2311"/>
    </row>
    <row r="1041225" spans="63:63" x14ac:dyDescent="0.25">
      <c r="BK1041225" s="2315"/>
    </row>
    <row r="1041226" spans="63:63" x14ac:dyDescent="0.25">
      <c r="BK1041226" s="2311"/>
    </row>
    <row r="1041250" spans="63:63" x14ac:dyDescent="0.25">
      <c r="BK1041250" s="2315"/>
    </row>
    <row r="1041251" spans="63:63" x14ac:dyDescent="0.25">
      <c r="BK1041251" s="2311"/>
    </row>
    <row r="1041275" spans="63:63" x14ac:dyDescent="0.25">
      <c r="BK1041275" s="2315"/>
    </row>
    <row r="1041276" spans="63:63" x14ac:dyDescent="0.25">
      <c r="BK1041276" s="2311"/>
    </row>
    <row r="1041300" spans="63:63" x14ac:dyDescent="0.25">
      <c r="BK1041300" s="2315"/>
    </row>
    <row r="1041301" spans="63:63" x14ac:dyDescent="0.25">
      <c r="BK1041301" s="2311"/>
    </row>
    <row r="1041325" spans="63:63" x14ac:dyDescent="0.25">
      <c r="BK1041325" s="2315"/>
    </row>
    <row r="1041326" spans="63:63" x14ac:dyDescent="0.25">
      <c r="BK1041326" s="2311"/>
    </row>
    <row r="1041350" spans="63:63" x14ac:dyDescent="0.25">
      <c r="BK1041350" s="2315"/>
    </row>
    <row r="1041351" spans="63:63" x14ac:dyDescent="0.25">
      <c r="BK1041351" s="2311"/>
    </row>
    <row r="1041375" spans="63:63" x14ac:dyDescent="0.25">
      <c r="BK1041375" s="2315"/>
    </row>
    <row r="1041376" spans="63:63" x14ac:dyDescent="0.25">
      <c r="BK1041376" s="2311"/>
    </row>
    <row r="1041400" spans="63:63" x14ac:dyDescent="0.25">
      <c r="BK1041400" s="2315"/>
    </row>
    <row r="1041401" spans="63:63" x14ac:dyDescent="0.25">
      <c r="BK1041401" s="2311"/>
    </row>
    <row r="1041425" spans="63:63" x14ac:dyDescent="0.25">
      <c r="BK1041425" s="2315"/>
    </row>
    <row r="1041426" spans="63:63" x14ac:dyDescent="0.25">
      <c r="BK1041426" s="2311"/>
    </row>
    <row r="1041450" spans="63:63" x14ac:dyDescent="0.25">
      <c r="BK1041450" s="2315"/>
    </row>
    <row r="1041451" spans="63:63" x14ac:dyDescent="0.25">
      <c r="BK1041451" s="2311"/>
    </row>
    <row r="1041475" spans="63:63" x14ac:dyDescent="0.25">
      <c r="BK1041475" s="2315"/>
    </row>
    <row r="1041476" spans="63:63" x14ac:dyDescent="0.25">
      <c r="BK1041476" s="2311"/>
    </row>
    <row r="1041500" spans="63:63" x14ac:dyDescent="0.25">
      <c r="BK1041500" s="2315"/>
    </row>
    <row r="1041501" spans="63:63" x14ac:dyDescent="0.25">
      <c r="BK1041501" s="2311"/>
    </row>
    <row r="1041525" spans="63:63" x14ac:dyDescent="0.25">
      <c r="BK1041525" s="2315"/>
    </row>
    <row r="1041526" spans="63:63" x14ac:dyDescent="0.25">
      <c r="BK1041526" s="2311"/>
    </row>
    <row r="1041550" spans="63:63" x14ac:dyDescent="0.25">
      <c r="BK1041550" s="2315"/>
    </row>
    <row r="1041551" spans="63:63" x14ac:dyDescent="0.25">
      <c r="BK1041551" s="2311"/>
    </row>
    <row r="1041575" spans="63:63" x14ac:dyDescent="0.25">
      <c r="BK1041575" s="2315"/>
    </row>
    <row r="1041576" spans="63:63" x14ac:dyDescent="0.25">
      <c r="BK1041576" s="2311"/>
    </row>
    <row r="1041600" spans="63:63" x14ac:dyDescent="0.25">
      <c r="BK1041600" s="2315"/>
    </row>
    <row r="1041601" spans="63:63" x14ac:dyDescent="0.25">
      <c r="BK1041601" s="2311"/>
    </row>
    <row r="1041625" spans="63:63" x14ac:dyDescent="0.25">
      <c r="BK1041625" s="2315"/>
    </row>
    <row r="1041626" spans="63:63" x14ac:dyDescent="0.25">
      <c r="BK1041626" s="2311"/>
    </row>
    <row r="1041650" spans="63:63" x14ac:dyDescent="0.25">
      <c r="BK1041650" s="2315"/>
    </row>
    <row r="1041651" spans="63:63" x14ac:dyDescent="0.25">
      <c r="BK1041651" s="2311"/>
    </row>
    <row r="1041675" spans="63:63" x14ac:dyDescent="0.25">
      <c r="BK1041675" s="2315"/>
    </row>
    <row r="1041676" spans="63:63" x14ac:dyDescent="0.25">
      <c r="BK1041676" s="2311"/>
    </row>
    <row r="1041700" spans="63:63" x14ac:dyDescent="0.25">
      <c r="BK1041700" s="2315"/>
    </row>
    <row r="1041701" spans="63:63" x14ac:dyDescent="0.25">
      <c r="BK1041701" s="2311"/>
    </row>
    <row r="1041725" spans="63:63" x14ac:dyDescent="0.25">
      <c r="BK1041725" s="2315"/>
    </row>
    <row r="1041726" spans="63:63" x14ac:dyDescent="0.25">
      <c r="BK1041726" s="2311"/>
    </row>
    <row r="1041750" spans="63:63" x14ac:dyDescent="0.25">
      <c r="BK1041750" s="2315"/>
    </row>
    <row r="1041751" spans="63:63" x14ac:dyDescent="0.25">
      <c r="BK1041751" s="2311"/>
    </row>
    <row r="1041775" spans="63:63" x14ac:dyDescent="0.25">
      <c r="BK1041775" s="2315"/>
    </row>
    <row r="1041776" spans="63:63" x14ac:dyDescent="0.25">
      <c r="BK1041776" s="2311"/>
    </row>
    <row r="1041800" spans="63:63" x14ac:dyDescent="0.25">
      <c r="BK1041800" s="2315"/>
    </row>
    <row r="1041801" spans="63:63" x14ac:dyDescent="0.25">
      <c r="BK1041801" s="2311"/>
    </row>
    <row r="1041825" spans="63:63" x14ac:dyDescent="0.25">
      <c r="BK1041825" s="2315"/>
    </row>
    <row r="1041826" spans="63:63" x14ac:dyDescent="0.25">
      <c r="BK1041826" s="2311"/>
    </row>
    <row r="1041850" spans="63:63" x14ac:dyDescent="0.25">
      <c r="BK1041850" s="2315"/>
    </row>
    <row r="1041851" spans="63:63" x14ac:dyDescent="0.25">
      <c r="BK1041851" s="2311"/>
    </row>
    <row r="1041875" spans="63:63" x14ac:dyDescent="0.25">
      <c r="BK1041875" s="2315"/>
    </row>
    <row r="1041876" spans="63:63" x14ac:dyDescent="0.25">
      <c r="BK1041876" s="2311"/>
    </row>
    <row r="1041900" spans="63:63" x14ac:dyDescent="0.25">
      <c r="BK1041900" s="2315"/>
    </row>
    <row r="1041901" spans="63:63" x14ac:dyDescent="0.25">
      <c r="BK1041901" s="2311"/>
    </row>
    <row r="1041925" spans="63:63" x14ac:dyDescent="0.25">
      <c r="BK1041925" s="2315"/>
    </row>
    <row r="1041926" spans="63:63" x14ac:dyDescent="0.25">
      <c r="BK1041926" s="2311"/>
    </row>
    <row r="1041950" spans="63:63" x14ac:dyDescent="0.25">
      <c r="BK1041950" s="2315"/>
    </row>
    <row r="1041951" spans="63:63" x14ac:dyDescent="0.25">
      <c r="BK1041951" s="2311"/>
    </row>
    <row r="1041975" spans="63:63" x14ac:dyDescent="0.25">
      <c r="BK1041975" s="2315"/>
    </row>
    <row r="1041976" spans="63:63" x14ac:dyDescent="0.25">
      <c r="BK1041976" s="2311"/>
    </row>
    <row r="1042000" spans="63:63" x14ac:dyDescent="0.25">
      <c r="BK1042000" s="2315"/>
    </row>
    <row r="1042001" spans="63:63" x14ac:dyDescent="0.25">
      <c r="BK1042001" s="2311"/>
    </row>
    <row r="1042025" spans="63:63" x14ac:dyDescent="0.25">
      <c r="BK1042025" s="2315"/>
    </row>
    <row r="1042026" spans="63:63" x14ac:dyDescent="0.25">
      <c r="BK1042026" s="2311"/>
    </row>
    <row r="1042050" spans="63:63" x14ac:dyDescent="0.25">
      <c r="BK1042050" s="2315"/>
    </row>
    <row r="1042051" spans="63:63" x14ac:dyDescent="0.25">
      <c r="BK1042051" s="2311"/>
    </row>
    <row r="1042075" spans="63:63" x14ac:dyDescent="0.25">
      <c r="BK1042075" s="2315"/>
    </row>
    <row r="1042076" spans="63:63" x14ac:dyDescent="0.25">
      <c r="BK1042076" s="2311"/>
    </row>
    <row r="1042100" spans="63:63" x14ac:dyDescent="0.25">
      <c r="BK1042100" s="2315"/>
    </row>
    <row r="1042101" spans="63:63" x14ac:dyDescent="0.25">
      <c r="BK1042101" s="2311"/>
    </row>
    <row r="1042125" spans="63:63" x14ac:dyDescent="0.25">
      <c r="BK1042125" s="2315"/>
    </row>
    <row r="1042126" spans="63:63" x14ac:dyDescent="0.25">
      <c r="BK1042126" s="2311"/>
    </row>
    <row r="1042150" spans="63:63" x14ac:dyDescent="0.25">
      <c r="BK1042150" s="2315"/>
    </row>
    <row r="1042151" spans="63:63" x14ac:dyDescent="0.25">
      <c r="BK1042151" s="2311"/>
    </row>
    <row r="1042175" spans="63:63" x14ac:dyDescent="0.25">
      <c r="BK1042175" s="2315"/>
    </row>
    <row r="1042176" spans="63:63" x14ac:dyDescent="0.25">
      <c r="BK1042176" s="2311"/>
    </row>
    <row r="1042200" spans="63:63" x14ac:dyDescent="0.25">
      <c r="BK1042200" s="2315"/>
    </row>
    <row r="1042201" spans="63:63" x14ac:dyDescent="0.25">
      <c r="BK1042201" s="2311"/>
    </row>
    <row r="1042225" spans="63:63" x14ac:dyDescent="0.25">
      <c r="BK1042225" s="2315"/>
    </row>
    <row r="1042226" spans="63:63" x14ac:dyDescent="0.25">
      <c r="BK1042226" s="2311"/>
    </row>
    <row r="1042250" spans="63:63" x14ac:dyDescent="0.25">
      <c r="BK1042250" s="2315"/>
    </row>
    <row r="1042251" spans="63:63" x14ac:dyDescent="0.25">
      <c r="BK1042251" s="2311"/>
    </row>
    <row r="1042275" spans="63:63" x14ac:dyDescent="0.25">
      <c r="BK1042275" s="2315"/>
    </row>
    <row r="1042276" spans="63:63" x14ac:dyDescent="0.25">
      <c r="BK1042276" s="2311"/>
    </row>
    <row r="1042300" spans="63:63" x14ac:dyDescent="0.25">
      <c r="BK1042300" s="2315"/>
    </row>
    <row r="1042301" spans="63:63" x14ac:dyDescent="0.25">
      <c r="BK1042301" s="2311"/>
    </row>
    <row r="1042325" spans="63:63" x14ac:dyDescent="0.25">
      <c r="BK1042325" s="2315"/>
    </row>
    <row r="1042326" spans="63:63" x14ac:dyDescent="0.25">
      <c r="BK1042326" s="2311"/>
    </row>
    <row r="1042350" spans="63:63" x14ac:dyDescent="0.25">
      <c r="BK1042350" s="2315"/>
    </row>
    <row r="1042351" spans="63:63" x14ac:dyDescent="0.25">
      <c r="BK1042351" s="2311"/>
    </row>
    <row r="1042375" spans="63:63" x14ac:dyDescent="0.25">
      <c r="BK1042375" s="2315"/>
    </row>
    <row r="1042376" spans="63:63" x14ac:dyDescent="0.25">
      <c r="BK1042376" s="2311"/>
    </row>
    <row r="1042400" spans="63:63" x14ac:dyDescent="0.25">
      <c r="BK1042400" s="2315"/>
    </row>
    <row r="1042401" spans="63:63" x14ac:dyDescent="0.25">
      <c r="BK1042401" s="2311"/>
    </row>
    <row r="1042425" spans="63:63" x14ac:dyDescent="0.25">
      <c r="BK1042425" s="2315"/>
    </row>
    <row r="1042426" spans="63:63" x14ac:dyDescent="0.25">
      <c r="BK1042426" s="2311"/>
    </row>
    <row r="1042450" spans="63:63" x14ac:dyDescent="0.25">
      <c r="BK1042450" s="2315"/>
    </row>
    <row r="1042451" spans="63:63" x14ac:dyDescent="0.25">
      <c r="BK1042451" s="2311"/>
    </row>
    <row r="1042475" spans="63:63" x14ac:dyDescent="0.25">
      <c r="BK1042475" s="2315"/>
    </row>
    <row r="1042476" spans="63:63" x14ac:dyDescent="0.25">
      <c r="BK1042476" s="2311"/>
    </row>
    <row r="1042500" spans="63:63" x14ac:dyDescent="0.25">
      <c r="BK1042500" s="2315"/>
    </row>
    <row r="1042501" spans="63:63" x14ac:dyDescent="0.25">
      <c r="BK1042501" s="2311"/>
    </row>
    <row r="1042525" spans="63:63" x14ac:dyDescent="0.25">
      <c r="BK1042525" s="2315"/>
    </row>
    <row r="1042526" spans="63:63" x14ac:dyDescent="0.25">
      <c r="BK1042526" s="2311"/>
    </row>
    <row r="1042550" spans="63:63" x14ac:dyDescent="0.25">
      <c r="BK1042550" s="2315"/>
    </row>
    <row r="1042551" spans="63:63" x14ac:dyDescent="0.25">
      <c r="BK1042551" s="2311"/>
    </row>
    <row r="1042575" spans="63:63" x14ac:dyDescent="0.25">
      <c r="BK1042575" s="2315"/>
    </row>
    <row r="1042576" spans="63:63" x14ac:dyDescent="0.25">
      <c r="BK1042576" s="2311"/>
    </row>
    <row r="1042600" spans="63:63" x14ac:dyDescent="0.25">
      <c r="BK1042600" s="2315"/>
    </row>
    <row r="1042601" spans="63:63" x14ac:dyDescent="0.25">
      <c r="BK1042601" s="2311"/>
    </row>
    <row r="1042625" spans="63:63" x14ac:dyDescent="0.25">
      <c r="BK1042625" s="2315"/>
    </row>
    <row r="1042626" spans="63:63" x14ac:dyDescent="0.25">
      <c r="BK1042626" s="2311"/>
    </row>
    <row r="1042650" spans="63:63" x14ac:dyDescent="0.25">
      <c r="BK1042650" s="2315"/>
    </row>
    <row r="1042651" spans="63:63" x14ac:dyDescent="0.25">
      <c r="BK1042651" s="2311"/>
    </row>
    <row r="1042675" spans="63:63" x14ac:dyDescent="0.25">
      <c r="BK1042675" s="2315"/>
    </row>
    <row r="1042676" spans="63:63" x14ac:dyDescent="0.25">
      <c r="BK1042676" s="2311"/>
    </row>
    <row r="1042700" spans="63:63" x14ac:dyDescent="0.25">
      <c r="BK1042700" s="2315"/>
    </row>
    <row r="1042701" spans="63:63" x14ac:dyDescent="0.25">
      <c r="BK1042701" s="2311"/>
    </row>
    <row r="1042725" spans="63:63" x14ac:dyDescent="0.25">
      <c r="BK1042725" s="2315"/>
    </row>
    <row r="1042726" spans="63:63" x14ac:dyDescent="0.25">
      <c r="BK1042726" s="2311"/>
    </row>
    <row r="1042750" spans="63:63" x14ac:dyDescent="0.25">
      <c r="BK1042750" s="2315"/>
    </row>
    <row r="1042751" spans="63:63" x14ac:dyDescent="0.25">
      <c r="BK1042751" s="2311"/>
    </row>
    <row r="1042775" spans="63:63" x14ac:dyDescent="0.25">
      <c r="BK1042775" s="2315"/>
    </row>
    <row r="1042776" spans="63:63" x14ac:dyDescent="0.25">
      <c r="BK1042776" s="2311"/>
    </row>
    <row r="1042800" spans="63:63" x14ac:dyDescent="0.25">
      <c r="BK1042800" s="2315"/>
    </row>
    <row r="1042801" spans="63:63" x14ac:dyDescent="0.25">
      <c r="BK1042801" s="2311"/>
    </row>
    <row r="1042825" spans="63:63" x14ac:dyDescent="0.25">
      <c r="BK1042825" s="2315"/>
    </row>
    <row r="1042826" spans="63:63" x14ac:dyDescent="0.25">
      <c r="BK1042826" s="2311"/>
    </row>
    <row r="1042850" spans="63:63" x14ac:dyDescent="0.25">
      <c r="BK1042850" s="2315"/>
    </row>
    <row r="1042851" spans="63:63" x14ac:dyDescent="0.25">
      <c r="BK1042851" s="2311"/>
    </row>
    <row r="1042875" spans="63:63" x14ac:dyDescent="0.25">
      <c r="BK1042875" s="2315"/>
    </row>
    <row r="1042876" spans="63:63" x14ac:dyDescent="0.25">
      <c r="BK1042876" s="2311"/>
    </row>
    <row r="1042900" spans="63:63" x14ac:dyDescent="0.25">
      <c r="BK1042900" s="2315"/>
    </row>
    <row r="1042901" spans="63:63" x14ac:dyDescent="0.25">
      <c r="BK1042901" s="2311"/>
    </row>
    <row r="1042925" spans="63:63" x14ac:dyDescent="0.25">
      <c r="BK1042925" s="2315"/>
    </row>
    <row r="1042926" spans="63:63" x14ac:dyDescent="0.25">
      <c r="BK1042926" s="2311"/>
    </row>
    <row r="1042950" spans="63:63" x14ac:dyDescent="0.25">
      <c r="BK1042950" s="2315"/>
    </row>
    <row r="1042951" spans="63:63" x14ac:dyDescent="0.25">
      <c r="BK1042951" s="2311"/>
    </row>
    <row r="1042975" spans="63:63" x14ac:dyDescent="0.25">
      <c r="BK1042975" s="2315"/>
    </row>
    <row r="1042976" spans="63:63" x14ac:dyDescent="0.25">
      <c r="BK1042976" s="2311"/>
    </row>
    <row r="1043000" spans="63:63" x14ac:dyDescent="0.25">
      <c r="BK1043000" s="2315"/>
    </row>
    <row r="1043001" spans="63:63" x14ac:dyDescent="0.25">
      <c r="BK1043001" s="2311"/>
    </row>
    <row r="1043025" spans="63:63" x14ac:dyDescent="0.25">
      <c r="BK1043025" s="2315"/>
    </row>
    <row r="1043026" spans="63:63" x14ac:dyDescent="0.25">
      <c r="BK1043026" s="2311"/>
    </row>
    <row r="1043050" spans="63:63" x14ac:dyDescent="0.25">
      <c r="BK1043050" s="2315"/>
    </row>
    <row r="1043051" spans="63:63" x14ac:dyDescent="0.25">
      <c r="BK1043051" s="2311"/>
    </row>
    <row r="1043075" spans="63:63" x14ac:dyDescent="0.25">
      <c r="BK1043075" s="2315"/>
    </row>
    <row r="1043076" spans="63:63" x14ac:dyDescent="0.25">
      <c r="BK1043076" s="2311"/>
    </row>
    <row r="1043100" spans="63:63" x14ac:dyDescent="0.25">
      <c r="BK1043100" s="2315"/>
    </row>
    <row r="1043101" spans="63:63" x14ac:dyDescent="0.25">
      <c r="BK1043101" s="2311"/>
    </row>
    <row r="1043125" spans="63:63" x14ac:dyDescent="0.25">
      <c r="BK1043125" s="2315"/>
    </row>
    <row r="1043126" spans="63:63" x14ac:dyDescent="0.25">
      <c r="BK1043126" s="2311"/>
    </row>
    <row r="1043150" spans="63:63" x14ac:dyDescent="0.25">
      <c r="BK1043150" s="2315"/>
    </row>
    <row r="1043151" spans="63:63" x14ac:dyDescent="0.25">
      <c r="BK1043151" s="2311"/>
    </row>
    <row r="1043175" spans="63:63" x14ac:dyDescent="0.25">
      <c r="BK1043175" s="2315"/>
    </row>
    <row r="1043176" spans="63:63" x14ac:dyDescent="0.25">
      <c r="BK1043176" s="2311"/>
    </row>
    <row r="1043200" spans="63:63" x14ac:dyDescent="0.25">
      <c r="BK1043200" s="2315"/>
    </row>
    <row r="1043201" spans="63:63" x14ac:dyDescent="0.25">
      <c r="BK1043201" s="2311"/>
    </row>
    <row r="1043225" spans="63:63" x14ac:dyDescent="0.25">
      <c r="BK1043225" s="2315"/>
    </row>
    <row r="1043226" spans="63:63" x14ac:dyDescent="0.25">
      <c r="BK1043226" s="2311"/>
    </row>
    <row r="1043250" spans="63:63" x14ac:dyDescent="0.25">
      <c r="BK1043250" s="2315"/>
    </row>
    <row r="1043251" spans="63:63" x14ac:dyDescent="0.25">
      <c r="BK1043251" s="2311"/>
    </row>
    <row r="1043275" spans="63:63" x14ac:dyDescent="0.25">
      <c r="BK1043275" s="2315"/>
    </row>
    <row r="1043276" spans="63:63" x14ac:dyDescent="0.25">
      <c r="BK1043276" s="2311"/>
    </row>
    <row r="1043300" spans="63:63" x14ac:dyDescent="0.25">
      <c r="BK1043300" s="2315"/>
    </row>
    <row r="1043301" spans="63:63" x14ac:dyDescent="0.25">
      <c r="BK1043301" s="2311"/>
    </row>
    <row r="1043325" spans="63:63" x14ac:dyDescent="0.25">
      <c r="BK1043325" s="2315"/>
    </row>
    <row r="1043326" spans="63:63" x14ac:dyDescent="0.25">
      <c r="BK1043326" s="2311"/>
    </row>
    <row r="1043350" spans="63:63" x14ac:dyDescent="0.25">
      <c r="BK1043350" s="2315"/>
    </row>
    <row r="1043351" spans="63:63" x14ac:dyDescent="0.25">
      <c r="BK1043351" s="2311"/>
    </row>
    <row r="1043375" spans="63:63" x14ac:dyDescent="0.25">
      <c r="BK1043375" s="2315"/>
    </row>
    <row r="1043376" spans="63:63" x14ac:dyDescent="0.25">
      <c r="BK1043376" s="2311"/>
    </row>
    <row r="1043400" spans="63:63" x14ac:dyDescent="0.25">
      <c r="BK1043400" s="2315"/>
    </row>
    <row r="1043401" spans="63:63" x14ac:dyDescent="0.25">
      <c r="BK1043401" s="2311"/>
    </row>
    <row r="1043425" spans="63:63" x14ac:dyDescent="0.25">
      <c r="BK1043425" s="2315"/>
    </row>
    <row r="1043426" spans="63:63" x14ac:dyDescent="0.25">
      <c r="BK1043426" s="2311"/>
    </row>
    <row r="1043450" spans="63:63" x14ac:dyDescent="0.25">
      <c r="BK1043450" s="2315"/>
    </row>
    <row r="1043451" spans="63:63" x14ac:dyDescent="0.25">
      <c r="BK1043451" s="2311"/>
    </row>
    <row r="1043475" spans="63:63" x14ac:dyDescent="0.25">
      <c r="BK1043475" s="2315"/>
    </row>
    <row r="1043476" spans="63:63" x14ac:dyDescent="0.25">
      <c r="BK1043476" s="2311"/>
    </row>
    <row r="1043500" spans="63:63" x14ac:dyDescent="0.25">
      <c r="BK1043500" s="2315"/>
    </row>
    <row r="1043501" spans="63:63" x14ac:dyDescent="0.25">
      <c r="BK1043501" s="2311"/>
    </row>
    <row r="1043525" spans="63:63" x14ac:dyDescent="0.25">
      <c r="BK1043525" s="2315"/>
    </row>
    <row r="1043526" spans="63:63" x14ac:dyDescent="0.25">
      <c r="BK1043526" s="2311"/>
    </row>
    <row r="1043550" spans="63:63" x14ac:dyDescent="0.25">
      <c r="BK1043550" s="2315"/>
    </row>
    <row r="1043551" spans="63:63" x14ac:dyDescent="0.25">
      <c r="BK1043551" s="2311"/>
    </row>
    <row r="1043575" spans="63:63" x14ac:dyDescent="0.25">
      <c r="BK1043575" s="2315"/>
    </row>
    <row r="1043576" spans="63:63" x14ac:dyDescent="0.25">
      <c r="BK1043576" s="2311"/>
    </row>
    <row r="1043600" spans="63:63" x14ac:dyDescent="0.25">
      <c r="BK1043600" s="2315"/>
    </row>
    <row r="1043601" spans="63:63" x14ac:dyDescent="0.25">
      <c r="BK1043601" s="2311"/>
    </row>
    <row r="1043625" spans="63:63" x14ac:dyDescent="0.25">
      <c r="BK1043625" s="2315"/>
    </row>
    <row r="1043626" spans="63:63" x14ac:dyDescent="0.25">
      <c r="BK1043626" s="2311"/>
    </row>
    <row r="1043650" spans="63:63" x14ac:dyDescent="0.25">
      <c r="BK1043650" s="2315"/>
    </row>
    <row r="1043651" spans="63:63" x14ac:dyDescent="0.25">
      <c r="BK1043651" s="2311"/>
    </row>
    <row r="1043675" spans="63:63" x14ac:dyDescent="0.25">
      <c r="BK1043675" s="2315"/>
    </row>
    <row r="1043676" spans="63:63" x14ac:dyDescent="0.25">
      <c r="BK1043676" s="2311"/>
    </row>
    <row r="1043700" spans="63:63" x14ac:dyDescent="0.25">
      <c r="BK1043700" s="2315"/>
    </row>
    <row r="1043701" spans="63:63" x14ac:dyDescent="0.25">
      <c r="BK1043701" s="2311"/>
    </row>
    <row r="1043725" spans="63:63" x14ac:dyDescent="0.25">
      <c r="BK1043725" s="2315"/>
    </row>
    <row r="1043726" spans="63:63" x14ac:dyDescent="0.25">
      <c r="BK1043726" s="2311"/>
    </row>
    <row r="1043750" spans="63:63" x14ac:dyDescent="0.25">
      <c r="BK1043750" s="2315"/>
    </row>
    <row r="1043751" spans="63:63" x14ac:dyDescent="0.25">
      <c r="BK1043751" s="2311"/>
    </row>
    <row r="1043775" spans="63:63" x14ac:dyDescent="0.25">
      <c r="BK1043775" s="2315"/>
    </row>
    <row r="1043776" spans="63:63" x14ac:dyDescent="0.25">
      <c r="BK1043776" s="2311"/>
    </row>
    <row r="1043800" spans="63:63" x14ac:dyDescent="0.25">
      <c r="BK1043800" s="2315"/>
    </row>
    <row r="1043801" spans="63:63" x14ac:dyDescent="0.25">
      <c r="BK1043801" s="2311"/>
    </row>
    <row r="1043825" spans="63:63" x14ac:dyDescent="0.25">
      <c r="BK1043825" s="2315"/>
    </row>
    <row r="1043826" spans="63:63" x14ac:dyDescent="0.25">
      <c r="BK1043826" s="2311"/>
    </row>
    <row r="1043850" spans="63:63" x14ac:dyDescent="0.25">
      <c r="BK1043850" s="2315"/>
    </row>
    <row r="1043851" spans="63:63" x14ac:dyDescent="0.25">
      <c r="BK1043851" s="2311"/>
    </row>
    <row r="1043875" spans="63:63" x14ac:dyDescent="0.25">
      <c r="BK1043875" s="2315"/>
    </row>
    <row r="1043876" spans="63:63" x14ac:dyDescent="0.25">
      <c r="BK1043876" s="2311"/>
    </row>
    <row r="1043900" spans="63:63" x14ac:dyDescent="0.25">
      <c r="BK1043900" s="2315"/>
    </row>
    <row r="1043901" spans="63:63" x14ac:dyDescent="0.25">
      <c r="BK1043901" s="2311"/>
    </row>
    <row r="1043925" spans="63:63" x14ac:dyDescent="0.25">
      <c r="BK1043925" s="2315"/>
    </row>
    <row r="1043926" spans="63:63" x14ac:dyDescent="0.25">
      <c r="BK1043926" s="2311"/>
    </row>
    <row r="1043950" spans="63:63" x14ac:dyDescent="0.25">
      <c r="BK1043950" s="2315"/>
    </row>
    <row r="1043951" spans="63:63" x14ac:dyDescent="0.25">
      <c r="BK1043951" s="2311"/>
    </row>
    <row r="1043975" spans="63:63" x14ac:dyDescent="0.25">
      <c r="BK1043975" s="2315"/>
    </row>
    <row r="1043976" spans="63:63" x14ac:dyDescent="0.25">
      <c r="BK1043976" s="2311"/>
    </row>
    <row r="1044000" spans="63:63" x14ac:dyDescent="0.25">
      <c r="BK1044000" s="2315"/>
    </row>
    <row r="1044001" spans="63:63" x14ac:dyDescent="0.25">
      <c r="BK1044001" s="2311"/>
    </row>
    <row r="1044025" spans="63:63" x14ac:dyDescent="0.25">
      <c r="BK1044025" s="2315"/>
    </row>
    <row r="1044026" spans="63:63" x14ac:dyDescent="0.25">
      <c r="BK1044026" s="2311"/>
    </row>
    <row r="1044050" spans="63:63" x14ac:dyDescent="0.25">
      <c r="BK1044050" s="2315"/>
    </row>
    <row r="1044051" spans="63:63" x14ac:dyDescent="0.25">
      <c r="BK1044051" s="2311"/>
    </row>
    <row r="1044075" spans="63:63" x14ac:dyDescent="0.25">
      <c r="BK1044075" s="2315"/>
    </row>
    <row r="1044076" spans="63:63" x14ac:dyDescent="0.25">
      <c r="BK1044076" s="2311"/>
    </row>
    <row r="1044100" spans="63:63" x14ac:dyDescent="0.25">
      <c r="BK1044100" s="2315"/>
    </row>
    <row r="1044101" spans="63:63" x14ac:dyDescent="0.25">
      <c r="BK1044101" s="2311"/>
    </row>
    <row r="1044125" spans="63:63" x14ac:dyDescent="0.25">
      <c r="BK1044125" s="2315"/>
    </row>
    <row r="1044126" spans="63:63" x14ac:dyDescent="0.25">
      <c r="BK1044126" s="2311"/>
    </row>
    <row r="1044150" spans="63:63" x14ac:dyDescent="0.25">
      <c r="BK1044150" s="2315"/>
    </row>
    <row r="1044151" spans="63:63" x14ac:dyDescent="0.25">
      <c r="BK1044151" s="2311"/>
    </row>
    <row r="1044175" spans="63:63" x14ac:dyDescent="0.25">
      <c r="BK1044175" s="2315"/>
    </row>
    <row r="1044176" spans="63:63" x14ac:dyDescent="0.25">
      <c r="BK1044176" s="2311"/>
    </row>
    <row r="1044200" spans="63:63" x14ac:dyDescent="0.25">
      <c r="BK1044200" s="2315"/>
    </row>
    <row r="1044201" spans="63:63" x14ac:dyDescent="0.25">
      <c r="BK1044201" s="2311"/>
    </row>
    <row r="1044225" spans="63:63" x14ac:dyDescent="0.25">
      <c r="BK1044225" s="2315"/>
    </row>
    <row r="1044226" spans="63:63" x14ac:dyDescent="0.25">
      <c r="BK1044226" s="2311"/>
    </row>
    <row r="1044250" spans="63:63" x14ac:dyDescent="0.25">
      <c r="BK1044250" s="2315"/>
    </row>
    <row r="1044251" spans="63:63" x14ac:dyDescent="0.25">
      <c r="BK1044251" s="2311"/>
    </row>
    <row r="1044275" spans="63:63" x14ac:dyDescent="0.25">
      <c r="BK1044275" s="2315"/>
    </row>
    <row r="1044276" spans="63:63" x14ac:dyDescent="0.25">
      <c r="BK1044276" s="2311"/>
    </row>
    <row r="1044300" spans="63:63" x14ac:dyDescent="0.25">
      <c r="BK1044300" s="2315"/>
    </row>
    <row r="1044301" spans="63:63" x14ac:dyDescent="0.25">
      <c r="BK1044301" s="2311"/>
    </row>
    <row r="1044325" spans="63:63" x14ac:dyDescent="0.25">
      <c r="BK1044325" s="2315"/>
    </row>
    <row r="1044326" spans="63:63" x14ac:dyDescent="0.25">
      <c r="BK1044326" s="2311"/>
    </row>
    <row r="1044350" spans="63:63" x14ac:dyDescent="0.25">
      <c r="BK1044350" s="2315"/>
    </row>
    <row r="1044351" spans="63:63" x14ac:dyDescent="0.25">
      <c r="BK1044351" s="2311"/>
    </row>
    <row r="1044375" spans="63:63" x14ac:dyDescent="0.25">
      <c r="BK1044375" s="2315"/>
    </row>
    <row r="1044376" spans="63:63" x14ac:dyDescent="0.25">
      <c r="BK1044376" s="2311"/>
    </row>
    <row r="1044400" spans="63:63" x14ac:dyDescent="0.25">
      <c r="BK1044400" s="2315"/>
    </row>
    <row r="1044401" spans="63:63" x14ac:dyDescent="0.25">
      <c r="BK1044401" s="2311"/>
    </row>
    <row r="1044425" spans="63:63" x14ac:dyDescent="0.25">
      <c r="BK1044425" s="2315"/>
    </row>
    <row r="1044426" spans="63:63" x14ac:dyDescent="0.25">
      <c r="BK1044426" s="2311"/>
    </row>
    <row r="1044450" spans="63:63" x14ac:dyDescent="0.25">
      <c r="BK1044450" s="2315"/>
    </row>
    <row r="1044451" spans="63:63" x14ac:dyDescent="0.25">
      <c r="BK1044451" s="2311"/>
    </row>
    <row r="1044475" spans="63:63" x14ac:dyDescent="0.25">
      <c r="BK1044475" s="2315"/>
    </row>
    <row r="1044476" spans="63:63" x14ac:dyDescent="0.25">
      <c r="BK1044476" s="2311"/>
    </row>
    <row r="1044500" spans="63:63" x14ac:dyDescent="0.25">
      <c r="BK1044500" s="2315"/>
    </row>
    <row r="1044501" spans="63:63" x14ac:dyDescent="0.25">
      <c r="BK1044501" s="2311"/>
    </row>
    <row r="1044525" spans="63:63" x14ac:dyDescent="0.25">
      <c r="BK1044525" s="2315"/>
    </row>
    <row r="1044526" spans="63:63" x14ac:dyDescent="0.25">
      <c r="BK1044526" s="2311"/>
    </row>
    <row r="1044550" spans="63:63" x14ac:dyDescent="0.25">
      <c r="BK1044550" s="2315"/>
    </row>
    <row r="1044551" spans="63:63" x14ac:dyDescent="0.25">
      <c r="BK1044551" s="2311"/>
    </row>
    <row r="1044575" spans="63:63" x14ac:dyDescent="0.25">
      <c r="BK1044575" s="2315"/>
    </row>
    <row r="1044576" spans="63:63" x14ac:dyDescent="0.25">
      <c r="BK1044576" s="2311"/>
    </row>
    <row r="1044600" spans="63:63" x14ac:dyDescent="0.25">
      <c r="BK1044600" s="2315"/>
    </row>
    <row r="1044601" spans="63:63" x14ac:dyDescent="0.25">
      <c r="BK1044601" s="2311"/>
    </row>
    <row r="1044625" spans="63:63" x14ac:dyDescent="0.25">
      <c r="BK1044625" s="2315"/>
    </row>
    <row r="1044626" spans="63:63" x14ac:dyDescent="0.25">
      <c r="BK1044626" s="2311"/>
    </row>
    <row r="1044650" spans="63:63" x14ac:dyDescent="0.25">
      <c r="BK1044650" s="2315"/>
    </row>
    <row r="1044651" spans="63:63" x14ac:dyDescent="0.25">
      <c r="BK1044651" s="2311"/>
    </row>
    <row r="1044675" spans="63:63" x14ac:dyDescent="0.25">
      <c r="BK1044675" s="2315"/>
    </row>
    <row r="1044676" spans="63:63" x14ac:dyDescent="0.25">
      <c r="BK1044676" s="2311"/>
    </row>
    <row r="1044700" spans="63:63" x14ac:dyDescent="0.25">
      <c r="BK1044700" s="2315"/>
    </row>
    <row r="1044701" spans="63:63" x14ac:dyDescent="0.25">
      <c r="BK1044701" s="2311"/>
    </row>
    <row r="1044725" spans="63:63" x14ac:dyDescent="0.25">
      <c r="BK1044725" s="2315"/>
    </row>
    <row r="1044726" spans="63:63" x14ac:dyDescent="0.25">
      <c r="BK1044726" s="2311"/>
    </row>
    <row r="1044750" spans="63:63" x14ac:dyDescent="0.25">
      <c r="BK1044750" s="2315"/>
    </row>
    <row r="1044751" spans="63:63" x14ac:dyDescent="0.25">
      <c r="BK1044751" s="2311"/>
    </row>
    <row r="1044775" spans="63:63" x14ac:dyDescent="0.25">
      <c r="BK1044775" s="2315"/>
    </row>
    <row r="1044776" spans="63:63" x14ac:dyDescent="0.25">
      <c r="BK1044776" s="2311"/>
    </row>
    <row r="1044800" spans="63:63" x14ac:dyDescent="0.25">
      <c r="BK1044800" s="2315"/>
    </row>
    <row r="1044801" spans="63:63" x14ac:dyDescent="0.25">
      <c r="BK1044801" s="2311"/>
    </row>
    <row r="1044825" spans="63:63" x14ac:dyDescent="0.25">
      <c r="BK1044825" s="2315"/>
    </row>
    <row r="1044826" spans="63:63" x14ac:dyDescent="0.25">
      <c r="BK1044826" s="2311"/>
    </row>
    <row r="1044850" spans="63:63" x14ac:dyDescent="0.25">
      <c r="BK1044850" s="2315"/>
    </row>
    <row r="1044851" spans="63:63" x14ac:dyDescent="0.25">
      <c r="BK1044851" s="2311"/>
    </row>
    <row r="1044875" spans="63:63" x14ac:dyDescent="0.25">
      <c r="BK1044875" s="2315"/>
    </row>
    <row r="1044876" spans="63:63" x14ac:dyDescent="0.25">
      <c r="BK1044876" s="2311"/>
    </row>
    <row r="1044900" spans="63:63" x14ac:dyDescent="0.25">
      <c r="BK1044900" s="2315"/>
    </row>
    <row r="1044901" spans="63:63" x14ac:dyDescent="0.25">
      <c r="BK1044901" s="2311"/>
    </row>
    <row r="1044925" spans="63:63" x14ac:dyDescent="0.25">
      <c r="BK1044925" s="2315"/>
    </row>
    <row r="1044926" spans="63:63" x14ac:dyDescent="0.25">
      <c r="BK1044926" s="2311"/>
    </row>
    <row r="1044950" spans="63:63" x14ac:dyDescent="0.25">
      <c r="BK1044950" s="2315"/>
    </row>
    <row r="1044951" spans="63:63" x14ac:dyDescent="0.25">
      <c r="BK1044951" s="2311"/>
    </row>
    <row r="1044975" spans="63:63" x14ac:dyDescent="0.25">
      <c r="BK1044975" s="2315"/>
    </row>
    <row r="1044976" spans="63:63" x14ac:dyDescent="0.25">
      <c r="BK1044976" s="2311"/>
    </row>
    <row r="1045000" spans="63:63" x14ac:dyDescent="0.25">
      <c r="BK1045000" s="2315"/>
    </row>
    <row r="1045001" spans="63:63" x14ac:dyDescent="0.25">
      <c r="BK1045001" s="2311"/>
    </row>
    <row r="1045025" spans="63:63" x14ac:dyDescent="0.25">
      <c r="BK1045025" s="2315"/>
    </row>
    <row r="1045026" spans="63:63" x14ac:dyDescent="0.25">
      <c r="BK1045026" s="2311"/>
    </row>
    <row r="1045050" spans="63:63" x14ac:dyDescent="0.25">
      <c r="BK1045050" s="2315"/>
    </row>
    <row r="1045051" spans="63:63" x14ac:dyDescent="0.25">
      <c r="BK1045051" s="2311"/>
    </row>
    <row r="1045075" spans="63:63" x14ac:dyDescent="0.25">
      <c r="BK1045075" s="2315"/>
    </row>
    <row r="1045076" spans="63:63" x14ac:dyDescent="0.25">
      <c r="BK1045076" s="2311"/>
    </row>
    <row r="1045100" spans="63:63" x14ac:dyDescent="0.25">
      <c r="BK1045100" s="2315"/>
    </row>
    <row r="1045101" spans="63:63" x14ac:dyDescent="0.25">
      <c r="BK1045101" s="2311"/>
    </row>
    <row r="1045125" spans="63:63" x14ac:dyDescent="0.25">
      <c r="BK1045125" s="2315"/>
    </row>
    <row r="1045126" spans="63:63" x14ac:dyDescent="0.25">
      <c r="BK1045126" s="2311"/>
    </row>
    <row r="1045150" spans="63:63" x14ac:dyDescent="0.25">
      <c r="BK1045150" s="2315"/>
    </row>
    <row r="1045151" spans="63:63" x14ac:dyDescent="0.25">
      <c r="BK1045151" s="2311"/>
    </row>
    <row r="1045175" spans="63:63" x14ac:dyDescent="0.25">
      <c r="BK1045175" s="2315"/>
    </row>
    <row r="1045176" spans="63:63" x14ac:dyDescent="0.25">
      <c r="BK1045176" s="2311"/>
    </row>
    <row r="1045200" spans="63:63" x14ac:dyDescent="0.25">
      <c r="BK1045200" s="2315"/>
    </row>
    <row r="1045201" spans="63:63" x14ac:dyDescent="0.25">
      <c r="BK1045201" s="2311"/>
    </row>
    <row r="1045225" spans="63:63" x14ac:dyDescent="0.25">
      <c r="BK1045225" s="2315"/>
    </row>
    <row r="1045226" spans="63:63" x14ac:dyDescent="0.25">
      <c r="BK1045226" s="2311"/>
    </row>
    <row r="1045250" spans="63:63" x14ac:dyDescent="0.25">
      <c r="BK1045250" s="2315"/>
    </row>
    <row r="1045251" spans="63:63" x14ac:dyDescent="0.25">
      <c r="BK1045251" s="2311"/>
    </row>
    <row r="1045275" spans="63:63" x14ac:dyDescent="0.25">
      <c r="BK1045275" s="2315"/>
    </row>
    <row r="1045276" spans="63:63" x14ac:dyDescent="0.25">
      <c r="BK1045276" s="2311"/>
    </row>
    <row r="1045300" spans="63:63" x14ac:dyDescent="0.25">
      <c r="BK1045300" s="2315"/>
    </row>
    <row r="1045301" spans="63:63" x14ac:dyDescent="0.25">
      <c r="BK1045301" s="2311"/>
    </row>
    <row r="1045325" spans="63:63" x14ac:dyDescent="0.25">
      <c r="BK1045325" s="2315"/>
    </row>
    <row r="1045326" spans="63:63" x14ac:dyDescent="0.25">
      <c r="BK1045326" s="2311"/>
    </row>
    <row r="1045350" spans="63:63" x14ac:dyDescent="0.25">
      <c r="BK1045350" s="2315"/>
    </row>
    <row r="1045351" spans="63:63" x14ac:dyDescent="0.25">
      <c r="BK1045351" s="2311"/>
    </row>
    <row r="1045375" spans="63:63" x14ac:dyDescent="0.25">
      <c r="BK1045375" s="2315"/>
    </row>
    <row r="1045376" spans="63:63" x14ac:dyDescent="0.25">
      <c r="BK1045376" s="2311"/>
    </row>
    <row r="1045400" spans="63:63" x14ac:dyDescent="0.25">
      <c r="BK1045400" s="2315"/>
    </row>
    <row r="1045401" spans="63:63" x14ac:dyDescent="0.25">
      <c r="BK1045401" s="2311"/>
    </row>
    <row r="1045425" spans="63:63" x14ac:dyDescent="0.25">
      <c r="BK1045425" s="2315"/>
    </row>
    <row r="1045426" spans="63:63" x14ac:dyDescent="0.25">
      <c r="BK1045426" s="2311"/>
    </row>
    <row r="1045450" spans="63:63" x14ac:dyDescent="0.25">
      <c r="BK1045450" s="2315"/>
    </row>
    <row r="1045451" spans="63:63" x14ac:dyDescent="0.25">
      <c r="BK1045451" s="2311"/>
    </row>
    <row r="1045475" spans="63:63" x14ac:dyDescent="0.25">
      <c r="BK1045475" s="2315"/>
    </row>
    <row r="1045476" spans="63:63" x14ac:dyDescent="0.25">
      <c r="BK1045476" s="2311"/>
    </row>
    <row r="1045500" spans="63:63" x14ac:dyDescent="0.25">
      <c r="BK1045500" s="2315"/>
    </row>
    <row r="1045501" spans="63:63" x14ac:dyDescent="0.25">
      <c r="BK1045501" s="2311"/>
    </row>
    <row r="1045525" spans="63:63" x14ac:dyDescent="0.25">
      <c r="BK1045525" s="2315"/>
    </row>
    <row r="1045526" spans="63:63" x14ac:dyDescent="0.25">
      <c r="BK1045526" s="2311"/>
    </row>
    <row r="1045550" spans="63:63" x14ac:dyDescent="0.25">
      <c r="BK1045550" s="2315"/>
    </row>
    <row r="1045551" spans="63:63" x14ac:dyDescent="0.25">
      <c r="BK1045551" s="2311"/>
    </row>
    <row r="1045575" spans="63:63" x14ac:dyDescent="0.25">
      <c r="BK1045575" s="2315"/>
    </row>
    <row r="1045576" spans="63:63" x14ac:dyDescent="0.25">
      <c r="BK1045576" s="2311"/>
    </row>
    <row r="1045600" spans="63:63" x14ac:dyDescent="0.25">
      <c r="BK1045600" s="2315"/>
    </row>
    <row r="1045601" spans="63:63" x14ac:dyDescent="0.25">
      <c r="BK1045601" s="2311"/>
    </row>
    <row r="1045625" spans="63:63" x14ac:dyDescent="0.25">
      <c r="BK1045625" s="2315"/>
    </row>
    <row r="1045626" spans="63:63" x14ac:dyDescent="0.25">
      <c r="BK1045626" s="2311"/>
    </row>
    <row r="1045650" spans="63:63" x14ac:dyDescent="0.25">
      <c r="BK1045650" s="2315"/>
    </row>
    <row r="1045651" spans="63:63" x14ac:dyDescent="0.25">
      <c r="BK1045651" s="2311"/>
    </row>
    <row r="1045675" spans="63:63" x14ac:dyDescent="0.25">
      <c r="BK1045675" s="2315"/>
    </row>
    <row r="1045676" spans="63:63" x14ac:dyDescent="0.25">
      <c r="BK1045676" s="2311"/>
    </row>
    <row r="1045700" spans="63:63" x14ac:dyDescent="0.25">
      <c r="BK1045700" s="2315"/>
    </row>
    <row r="1045701" spans="63:63" x14ac:dyDescent="0.25">
      <c r="BK1045701" s="2311"/>
    </row>
    <row r="1045725" spans="63:63" x14ac:dyDescent="0.25">
      <c r="BK1045725" s="2315"/>
    </row>
    <row r="1045726" spans="63:63" x14ac:dyDescent="0.25">
      <c r="BK1045726" s="2311"/>
    </row>
    <row r="1045750" spans="63:63" x14ac:dyDescent="0.25">
      <c r="BK1045750" s="2315"/>
    </row>
    <row r="1045751" spans="63:63" x14ac:dyDescent="0.25">
      <c r="BK1045751" s="2311"/>
    </row>
    <row r="1045775" spans="63:63" x14ac:dyDescent="0.25">
      <c r="BK1045775" s="2315"/>
    </row>
    <row r="1045776" spans="63:63" x14ac:dyDescent="0.25">
      <c r="BK1045776" s="2311"/>
    </row>
    <row r="1045800" spans="63:63" x14ac:dyDescent="0.25">
      <c r="BK1045800" s="2315"/>
    </row>
    <row r="1045801" spans="63:63" x14ac:dyDescent="0.25">
      <c r="BK1045801" s="2311"/>
    </row>
    <row r="1045825" spans="63:63" x14ac:dyDescent="0.25">
      <c r="BK1045825" s="2315"/>
    </row>
    <row r="1045826" spans="63:63" x14ac:dyDescent="0.25">
      <c r="BK1045826" s="2311"/>
    </row>
    <row r="1045850" spans="63:63" x14ac:dyDescent="0.25">
      <c r="BK1045850" s="2315"/>
    </row>
    <row r="1045851" spans="63:63" x14ac:dyDescent="0.25">
      <c r="BK1045851" s="2311"/>
    </row>
    <row r="1045875" spans="63:63" x14ac:dyDescent="0.25">
      <c r="BK1045875" s="2315"/>
    </row>
    <row r="1045876" spans="63:63" x14ac:dyDescent="0.25">
      <c r="BK1045876" s="2311"/>
    </row>
    <row r="1045900" spans="63:63" x14ac:dyDescent="0.25">
      <c r="BK1045900" s="2315"/>
    </row>
    <row r="1045901" spans="63:63" x14ac:dyDescent="0.25">
      <c r="BK1045901" s="2311"/>
    </row>
    <row r="1045925" spans="63:63" x14ac:dyDescent="0.25">
      <c r="BK1045925" s="2315"/>
    </row>
    <row r="1045926" spans="63:63" x14ac:dyDescent="0.25">
      <c r="BK1045926" s="2311"/>
    </row>
    <row r="1045950" spans="63:63" x14ac:dyDescent="0.25">
      <c r="BK1045950" s="2315"/>
    </row>
    <row r="1045951" spans="63:63" x14ac:dyDescent="0.25">
      <c r="BK1045951" s="2311"/>
    </row>
    <row r="1045975" spans="63:63" x14ac:dyDescent="0.25">
      <c r="BK1045975" s="2315"/>
    </row>
    <row r="1045976" spans="63:63" x14ac:dyDescent="0.25">
      <c r="BK1045976" s="2311"/>
    </row>
    <row r="1046000" spans="63:63" x14ac:dyDescent="0.25">
      <c r="BK1046000" s="2315"/>
    </row>
    <row r="1046001" spans="63:63" x14ac:dyDescent="0.25">
      <c r="BK1046001" s="2311"/>
    </row>
    <row r="1046025" spans="63:63" x14ac:dyDescent="0.25">
      <c r="BK1046025" s="2315"/>
    </row>
    <row r="1046026" spans="63:63" x14ac:dyDescent="0.25">
      <c r="BK1046026" s="2311"/>
    </row>
    <row r="1046050" spans="63:63" x14ac:dyDescent="0.25">
      <c r="BK1046050" s="2315"/>
    </row>
    <row r="1046051" spans="63:63" x14ac:dyDescent="0.25">
      <c r="BK1046051" s="2311"/>
    </row>
    <row r="1046075" spans="63:63" x14ac:dyDescent="0.25">
      <c r="BK1046075" s="2315"/>
    </row>
    <row r="1046076" spans="63:63" x14ac:dyDescent="0.25">
      <c r="BK1046076" s="2311"/>
    </row>
    <row r="1046100" spans="63:63" x14ac:dyDescent="0.25">
      <c r="BK1046100" s="2315"/>
    </row>
    <row r="1046101" spans="63:63" x14ac:dyDescent="0.25">
      <c r="BK1046101" s="2311"/>
    </row>
    <row r="1046125" spans="63:63" x14ac:dyDescent="0.25">
      <c r="BK1046125" s="2315"/>
    </row>
    <row r="1046126" spans="63:63" x14ac:dyDescent="0.25">
      <c r="BK1046126" s="2311"/>
    </row>
    <row r="1046150" spans="63:63" x14ac:dyDescent="0.25">
      <c r="BK1046150" s="2315"/>
    </row>
    <row r="1046151" spans="63:63" x14ac:dyDescent="0.25">
      <c r="BK1046151" s="2311"/>
    </row>
    <row r="1046175" spans="63:63" x14ac:dyDescent="0.25">
      <c r="BK1046175" s="2315"/>
    </row>
    <row r="1046176" spans="63:63" x14ac:dyDescent="0.25">
      <c r="BK1046176" s="2311"/>
    </row>
    <row r="1046200" spans="63:63" x14ac:dyDescent="0.25">
      <c r="BK1046200" s="2315"/>
    </row>
    <row r="1046201" spans="63:63" x14ac:dyDescent="0.25">
      <c r="BK1046201" s="2311"/>
    </row>
    <row r="1046225" spans="63:63" x14ac:dyDescent="0.25">
      <c r="BK1046225" s="2315"/>
    </row>
    <row r="1046226" spans="63:63" x14ac:dyDescent="0.25">
      <c r="BK1046226" s="2311"/>
    </row>
    <row r="1046250" spans="63:63" x14ac:dyDescent="0.25">
      <c r="BK1046250" s="2315"/>
    </row>
    <row r="1046251" spans="63:63" x14ac:dyDescent="0.25">
      <c r="BK1046251" s="2311"/>
    </row>
    <row r="1046275" spans="63:63" x14ac:dyDescent="0.25">
      <c r="BK1046275" s="2315"/>
    </row>
    <row r="1046276" spans="63:63" x14ac:dyDescent="0.25">
      <c r="BK1046276" s="2311"/>
    </row>
    <row r="1046300" spans="63:63" x14ac:dyDescent="0.25">
      <c r="BK1046300" s="2315"/>
    </row>
    <row r="1046301" spans="63:63" x14ac:dyDescent="0.25">
      <c r="BK1046301" s="2311"/>
    </row>
    <row r="1046325" spans="63:63" x14ac:dyDescent="0.25">
      <c r="BK1046325" s="2315"/>
    </row>
    <row r="1046326" spans="63:63" x14ac:dyDescent="0.25">
      <c r="BK1046326" s="2311"/>
    </row>
    <row r="1046350" spans="63:63" x14ac:dyDescent="0.25">
      <c r="BK1046350" s="2315"/>
    </row>
    <row r="1046351" spans="63:63" x14ac:dyDescent="0.25">
      <c r="BK1046351" s="2311"/>
    </row>
    <row r="1046375" spans="63:63" x14ac:dyDescent="0.25">
      <c r="BK1046375" s="2315"/>
    </row>
    <row r="1046376" spans="63:63" x14ac:dyDescent="0.25">
      <c r="BK1046376" s="2311"/>
    </row>
    <row r="1046400" spans="63:63" x14ac:dyDescent="0.25">
      <c r="BK1046400" s="2315"/>
    </row>
    <row r="1046401" spans="63:63" x14ac:dyDescent="0.25">
      <c r="BK1046401" s="2311"/>
    </row>
    <row r="1046425" spans="63:63" x14ac:dyDescent="0.25">
      <c r="BK1046425" s="2315"/>
    </row>
    <row r="1046426" spans="63:63" x14ac:dyDescent="0.25">
      <c r="BK1046426" s="2311"/>
    </row>
    <row r="1046450" spans="63:63" x14ac:dyDescent="0.25">
      <c r="BK1046450" s="2315"/>
    </row>
    <row r="1046451" spans="63:63" x14ac:dyDescent="0.25">
      <c r="BK1046451" s="2311"/>
    </row>
    <row r="1046475" spans="63:63" x14ac:dyDescent="0.25">
      <c r="BK1046475" s="2315"/>
    </row>
    <row r="1046476" spans="63:63" x14ac:dyDescent="0.25">
      <c r="BK1046476" s="2311"/>
    </row>
    <row r="1046500" spans="63:63" x14ac:dyDescent="0.25">
      <c r="BK1046500" s="2315"/>
    </row>
    <row r="1046501" spans="63:63" x14ac:dyDescent="0.25">
      <c r="BK1046501" s="2311"/>
    </row>
    <row r="1046525" spans="63:63" x14ac:dyDescent="0.25">
      <c r="BK1046525" s="2315"/>
    </row>
    <row r="1046526" spans="63:63" x14ac:dyDescent="0.25">
      <c r="BK1046526" s="2311"/>
    </row>
    <row r="1046550" spans="63:63" x14ac:dyDescent="0.25">
      <c r="BK1046550" s="2315"/>
    </row>
    <row r="1046551" spans="63:63" x14ac:dyDescent="0.25">
      <c r="BK1046551" s="2311"/>
    </row>
    <row r="1046575" spans="63:63" x14ac:dyDescent="0.25">
      <c r="BK1046575" s="2315"/>
    </row>
    <row r="1046576" spans="63:63" x14ac:dyDescent="0.25">
      <c r="BK1046576" s="2311"/>
    </row>
    <row r="1046600" spans="63:63" x14ac:dyDescent="0.25">
      <c r="BK1046600" s="2315"/>
    </row>
    <row r="1046601" spans="63:63" x14ac:dyDescent="0.25">
      <c r="BK1046601" s="2311"/>
    </row>
    <row r="1046625" spans="63:63" x14ac:dyDescent="0.25">
      <c r="BK1046625" s="2315"/>
    </row>
    <row r="1046626" spans="63:63" x14ac:dyDescent="0.25">
      <c r="BK1046626" s="2311"/>
    </row>
    <row r="1046650" spans="63:63" x14ac:dyDescent="0.25">
      <c r="BK1046650" s="2315"/>
    </row>
    <row r="1046651" spans="63:63" x14ac:dyDescent="0.25">
      <c r="BK1046651" s="2311"/>
    </row>
    <row r="1046675" spans="63:63" x14ac:dyDescent="0.25">
      <c r="BK1046675" s="2315"/>
    </row>
    <row r="1046676" spans="63:63" x14ac:dyDescent="0.25">
      <c r="BK1046676" s="2311"/>
    </row>
    <row r="1046700" spans="63:63" x14ac:dyDescent="0.25">
      <c r="BK1046700" s="2315"/>
    </row>
    <row r="1046701" spans="63:63" x14ac:dyDescent="0.25">
      <c r="BK1046701" s="2311"/>
    </row>
    <row r="1046725" spans="63:63" x14ac:dyDescent="0.25">
      <c r="BK1046725" s="2315"/>
    </row>
    <row r="1046726" spans="63:63" x14ac:dyDescent="0.25">
      <c r="BK1046726" s="2311"/>
    </row>
    <row r="1046750" spans="63:63" x14ac:dyDescent="0.25">
      <c r="BK1046750" s="2315"/>
    </row>
    <row r="1046751" spans="63:63" x14ac:dyDescent="0.25">
      <c r="BK1046751" s="2311"/>
    </row>
    <row r="1046775" spans="63:63" x14ac:dyDescent="0.25">
      <c r="BK1046775" s="2315"/>
    </row>
    <row r="1046776" spans="63:63" x14ac:dyDescent="0.25">
      <c r="BK1046776" s="2311"/>
    </row>
    <row r="1046800" spans="63:63" x14ac:dyDescent="0.25">
      <c r="BK1046800" s="2315"/>
    </row>
    <row r="1046801" spans="63:63" x14ac:dyDescent="0.25">
      <c r="BK1046801" s="2311"/>
    </row>
    <row r="1046825" spans="63:63" x14ac:dyDescent="0.25">
      <c r="BK1046825" s="2315"/>
    </row>
    <row r="1046826" spans="63:63" x14ac:dyDescent="0.25">
      <c r="BK1046826" s="2311"/>
    </row>
    <row r="1046850" spans="63:63" x14ac:dyDescent="0.25">
      <c r="BK1046850" s="2315"/>
    </row>
    <row r="1046851" spans="63:63" x14ac:dyDescent="0.25">
      <c r="BK1046851" s="2311"/>
    </row>
    <row r="1046875" spans="63:63" x14ac:dyDescent="0.25">
      <c r="BK1046875" s="2315"/>
    </row>
    <row r="1046876" spans="63:63" x14ac:dyDescent="0.25">
      <c r="BK1046876" s="2311"/>
    </row>
    <row r="1046900" spans="63:63" x14ac:dyDescent="0.25">
      <c r="BK1046900" s="2315"/>
    </row>
    <row r="1046901" spans="63:63" x14ac:dyDescent="0.25">
      <c r="BK1046901" s="2311"/>
    </row>
    <row r="1046925" spans="63:63" x14ac:dyDescent="0.25">
      <c r="BK1046925" s="2315"/>
    </row>
    <row r="1046926" spans="63:63" x14ac:dyDescent="0.25">
      <c r="BK1046926" s="2311"/>
    </row>
    <row r="1046950" spans="63:63" x14ac:dyDescent="0.25">
      <c r="BK1046950" s="2315"/>
    </row>
    <row r="1046951" spans="63:63" x14ac:dyDescent="0.25">
      <c r="BK1046951" s="2311"/>
    </row>
    <row r="1046975" spans="63:63" x14ac:dyDescent="0.25">
      <c r="BK1046975" s="2315"/>
    </row>
    <row r="1046976" spans="63:63" x14ac:dyDescent="0.25">
      <c r="BK1046976" s="2311"/>
    </row>
    <row r="1047000" spans="63:63" x14ac:dyDescent="0.25">
      <c r="BK1047000" s="2315"/>
    </row>
    <row r="1047001" spans="63:63" x14ac:dyDescent="0.25">
      <c r="BK1047001" s="2311"/>
    </row>
    <row r="1047025" spans="63:63" x14ac:dyDescent="0.25">
      <c r="BK1047025" s="2315"/>
    </row>
    <row r="1047026" spans="63:63" x14ac:dyDescent="0.25">
      <c r="BK1047026" s="2311"/>
    </row>
    <row r="1047050" spans="63:63" x14ac:dyDescent="0.25">
      <c r="BK1047050" s="2315"/>
    </row>
    <row r="1047051" spans="63:63" x14ac:dyDescent="0.25">
      <c r="BK1047051" s="2311"/>
    </row>
    <row r="1047075" spans="63:63" x14ac:dyDescent="0.25">
      <c r="BK1047075" s="2315"/>
    </row>
    <row r="1047076" spans="63:63" x14ac:dyDescent="0.25">
      <c r="BK1047076" s="2311"/>
    </row>
    <row r="1047100" spans="63:63" x14ac:dyDescent="0.25">
      <c r="BK1047100" s="2315"/>
    </row>
    <row r="1047101" spans="63:63" x14ac:dyDescent="0.25">
      <c r="BK1047101" s="2311"/>
    </row>
    <row r="1047125" spans="63:63" x14ac:dyDescent="0.25">
      <c r="BK1047125" s="2315"/>
    </row>
    <row r="1047126" spans="63:63" x14ac:dyDescent="0.25">
      <c r="BK1047126" s="2311"/>
    </row>
    <row r="1047150" spans="63:63" x14ac:dyDescent="0.25">
      <c r="BK1047150" s="2315"/>
    </row>
    <row r="1047151" spans="63:63" x14ac:dyDescent="0.25">
      <c r="BK1047151" s="2311"/>
    </row>
    <row r="1047175" spans="63:63" x14ac:dyDescent="0.25">
      <c r="BK1047175" s="2315"/>
    </row>
    <row r="1047176" spans="63:63" x14ac:dyDescent="0.25">
      <c r="BK1047176" s="2311"/>
    </row>
    <row r="1047200" spans="63:63" x14ac:dyDescent="0.25">
      <c r="BK1047200" s="2315"/>
    </row>
    <row r="1047201" spans="63:63" x14ac:dyDescent="0.25">
      <c r="BK1047201" s="2311"/>
    </row>
    <row r="1047225" spans="63:63" x14ac:dyDescent="0.25">
      <c r="BK1047225" s="2315"/>
    </row>
    <row r="1047226" spans="63:63" x14ac:dyDescent="0.25">
      <c r="BK1047226" s="2311"/>
    </row>
    <row r="1047250" spans="63:63" x14ac:dyDescent="0.25">
      <c r="BK1047250" s="2315"/>
    </row>
    <row r="1047251" spans="63:63" x14ac:dyDescent="0.25">
      <c r="BK1047251" s="2311"/>
    </row>
    <row r="1047275" spans="63:63" x14ac:dyDescent="0.25">
      <c r="BK1047275" s="2315"/>
    </row>
    <row r="1047276" spans="63:63" x14ac:dyDescent="0.25">
      <c r="BK1047276" s="2311"/>
    </row>
    <row r="1047300" spans="63:63" x14ac:dyDescent="0.25">
      <c r="BK1047300" s="2315"/>
    </row>
    <row r="1047301" spans="63:63" x14ac:dyDescent="0.25">
      <c r="BK1047301" s="2311"/>
    </row>
    <row r="1047325" spans="63:63" x14ac:dyDescent="0.25">
      <c r="BK1047325" s="2315"/>
    </row>
    <row r="1047326" spans="63:63" x14ac:dyDescent="0.25">
      <c r="BK1047326" s="2311"/>
    </row>
    <row r="1047350" spans="63:63" x14ac:dyDescent="0.25">
      <c r="BK1047350" s="2315"/>
    </row>
    <row r="1047351" spans="63:63" x14ac:dyDescent="0.25">
      <c r="BK1047351" s="2311"/>
    </row>
    <row r="1047375" spans="63:63" x14ac:dyDescent="0.25">
      <c r="BK1047375" s="2315"/>
    </row>
    <row r="1047376" spans="63:63" x14ac:dyDescent="0.25">
      <c r="BK1047376" s="2311"/>
    </row>
    <row r="1047400" spans="63:63" x14ac:dyDescent="0.25">
      <c r="BK1047400" s="2315"/>
    </row>
    <row r="1047401" spans="63:63" x14ac:dyDescent="0.25">
      <c r="BK1047401" s="2311"/>
    </row>
    <row r="1047425" spans="63:63" x14ac:dyDescent="0.25">
      <c r="BK1047425" s="2315"/>
    </row>
    <row r="1047426" spans="63:63" x14ac:dyDescent="0.25">
      <c r="BK1047426" s="2311"/>
    </row>
    <row r="1047450" spans="63:63" x14ac:dyDescent="0.25">
      <c r="BK1047450" s="2315"/>
    </row>
    <row r="1047451" spans="63:63" x14ac:dyDescent="0.25">
      <c r="BK1047451" s="2311"/>
    </row>
    <row r="1047475" spans="63:63" x14ac:dyDescent="0.25">
      <c r="BK1047475" s="2315"/>
    </row>
    <row r="1047476" spans="63:63" x14ac:dyDescent="0.25">
      <c r="BK1047476" s="2311"/>
    </row>
    <row r="1047500" spans="63:63" x14ac:dyDescent="0.25">
      <c r="BK1047500" s="2315"/>
    </row>
    <row r="1047501" spans="63:63" x14ac:dyDescent="0.25">
      <c r="BK1047501" s="2311"/>
    </row>
    <row r="1047525" spans="63:63" x14ac:dyDescent="0.25">
      <c r="BK1047525" s="2315"/>
    </row>
    <row r="1047526" spans="63:63" x14ac:dyDescent="0.25">
      <c r="BK1047526" s="2311"/>
    </row>
    <row r="1047550" spans="63:63" x14ac:dyDescent="0.25">
      <c r="BK1047550" s="2315"/>
    </row>
    <row r="1047551" spans="63:63" x14ac:dyDescent="0.25">
      <c r="BK1047551" s="2311"/>
    </row>
    <row r="1047575" spans="63:63" x14ac:dyDescent="0.25">
      <c r="BK1047575" s="2315"/>
    </row>
    <row r="1047576" spans="63:63" x14ac:dyDescent="0.25">
      <c r="BK1047576" s="2311"/>
    </row>
    <row r="1047600" spans="63:63" x14ac:dyDescent="0.25">
      <c r="BK1047600" s="2315"/>
    </row>
    <row r="1047601" spans="63:63" x14ac:dyDescent="0.25">
      <c r="BK1047601" s="2311"/>
    </row>
    <row r="1047625" spans="63:63" x14ac:dyDescent="0.25">
      <c r="BK1047625" s="2315"/>
    </row>
    <row r="1047626" spans="63:63" x14ac:dyDescent="0.25">
      <c r="BK1047626" s="2311"/>
    </row>
    <row r="1047650" spans="63:63" x14ac:dyDescent="0.25">
      <c r="BK1047650" s="2315"/>
    </row>
    <row r="1047651" spans="63:63" x14ac:dyDescent="0.25">
      <c r="BK1047651" s="2311"/>
    </row>
    <row r="1047675" spans="63:63" x14ac:dyDescent="0.25">
      <c r="BK1047675" s="2315"/>
    </row>
    <row r="1047676" spans="63:63" x14ac:dyDescent="0.25">
      <c r="BK1047676" s="2311"/>
    </row>
    <row r="1047700" spans="63:63" x14ac:dyDescent="0.25">
      <c r="BK1047700" s="2315"/>
    </row>
    <row r="1047701" spans="63:63" x14ac:dyDescent="0.25">
      <c r="BK1047701" s="2311"/>
    </row>
    <row r="1047725" spans="63:63" x14ac:dyDescent="0.25">
      <c r="BK1047725" s="2315"/>
    </row>
    <row r="1047726" spans="63:63" x14ac:dyDescent="0.25">
      <c r="BK1047726" s="2311"/>
    </row>
    <row r="1047750" spans="63:63" x14ac:dyDescent="0.25">
      <c r="BK1047750" s="2315"/>
    </row>
    <row r="1047751" spans="63:63" x14ac:dyDescent="0.25">
      <c r="BK1047751" s="2311"/>
    </row>
    <row r="1047775" spans="63:63" x14ac:dyDescent="0.25">
      <c r="BK1047775" s="2315"/>
    </row>
    <row r="1047776" spans="63:63" x14ac:dyDescent="0.25">
      <c r="BK1047776" s="2311"/>
    </row>
    <row r="1047800" spans="63:63" x14ac:dyDescent="0.25">
      <c r="BK1047800" s="2315"/>
    </row>
    <row r="1047801" spans="63:63" x14ac:dyDescent="0.25">
      <c r="BK1047801" s="2311"/>
    </row>
    <row r="1047825" spans="63:63" x14ac:dyDescent="0.25">
      <c r="BK1047825" s="2315"/>
    </row>
    <row r="1047826" spans="63:63" x14ac:dyDescent="0.25">
      <c r="BK1047826" s="2311"/>
    </row>
    <row r="1047850" spans="63:63" x14ac:dyDescent="0.25">
      <c r="BK1047850" s="2315"/>
    </row>
    <row r="1047851" spans="63:63" x14ac:dyDescent="0.25">
      <c r="BK1047851" s="2311"/>
    </row>
    <row r="1047875" spans="63:63" x14ac:dyDescent="0.25">
      <c r="BK1047875" s="2315"/>
    </row>
    <row r="1047876" spans="63:63" x14ac:dyDescent="0.25">
      <c r="BK1047876" s="2311"/>
    </row>
    <row r="1047900" spans="63:63" x14ac:dyDescent="0.25">
      <c r="BK1047900" s="2315"/>
    </row>
    <row r="1047901" spans="63:63" x14ac:dyDescent="0.25">
      <c r="BK1047901" s="2311"/>
    </row>
    <row r="1047925" spans="63:63" x14ac:dyDescent="0.25">
      <c r="BK1047925" s="2315"/>
    </row>
    <row r="1047926" spans="63:63" x14ac:dyDescent="0.25">
      <c r="BK1047926" s="2311"/>
    </row>
    <row r="1047950" spans="63:63" x14ac:dyDescent="0.25">
      <c r="BK1047950" s="2315"/>
    </row>
    <row r="1047951" spans="63:63" x14ac:dyDescent="0.25">
      <c r="BK1047951" s="2311"/>
    </row>
    <row r="1047975" spans="63:63" x14ac:dyDescent="0.25">
      <c r="BK1047975" s="2315"/>
    </row>
    <row r="1047976" spans="63:63" x14ac:dyDescent="0.25">
      <c r="BK1047976" s="2311"/>
    </row>
    <row r="1048000" spans="63:63" x14ac:dyDescent="0.25">
      <c r="BK1048000" s="2315"/>
    </row>
    <row r="1048001" spans="63:63" x14ac:dyDescent="0.25">
      <c r="BK1048001" s="2311"/>
    </row>
    <row r="1048025" spans="63:63" x14ac:dyDescent="0.25">
      <c r="BK1048025" s="2315"/>
    </row>
    <row r="1048026" spans="63:63" x14ac:dyDescent="0.25">
      <c r="BK1048026" s="2311"/>
    </row>
    <row r="1048050" spans="63:63" x14ac:dyDescent="0.25">
      <c r="BK1048050" s="2315"/>
    </row>
    <row r="1048051" spans="63:63" x14ac:dyDescent="0.25">
      <c r="BK1048051" s="2311"/>
    </row>
    <row r="1048075" spans="63:63" x14ac:dyDescent="0.25">
      <c r="BK1048075" s="2315"/>
    </row>
    <row r="1048076" spans="63:63" x14ac:dyDescent="0.25">
      <c r="BK1048076" s="2311"/>
    </row>
    <row r="1048100" spans="63:63" x14ac:dyDescent="0.25">
      <c r="BK1048100" s="2315"/>
    </row>
    <row r="1048101" spans="63:63" x14ac:dyDescent="0.25">
      <c r="BK1048101" s="2311"/>
    </row>
    <row r="1048125" spans="63:63" x14ac:dyDescent="0.25">
      <c r="BK1048125" s="2315"/>
    </row>
    <row r="1048126" spans="63:63" x14ac:dyDescent="0.25">
      <c r="BK1048126" s="2311"/>
    </row>
    <row r="1048150" spans="63:63" x14ac:dyDescent="0.25">
      <c r="BK1048150" s="2315"/>
    </row>
    <row r="1048151" spans="63:63" x14ac:dyDescent="0.25">
      <c r="BK1048151" s="2311"/>
    </row>
    <row r="1048175" spans="63:63" x14ac:dyDescent="0.25">
      <c r="BK1048175" s="2315"/>
    </row>
    <row r="1048176" spans="63:63" x14ac:dyDescent="0.25">
      <c r="BK1048176" s="2311"/>
    </row>
    <row r="1048200" spans="63:63" x14ac:dyDescent="0.25">
      <c r="BK1048200" s="2315"/>
    </row>
    <row r="1048201" spans="63:63" x14ac:dyDescent="0.25">
      <c r="BK1048201" s="2311"/>
    </row>
    <row r="1048225" spans="63:63" x14ac:dyDescent="0.25">
      <c r="BK1048225" s="2315"/>
    </row>
    <row r="1048226" spans="63:63" x14ac:dyDescent="0.25">
      <c r="BK1048226" s="2311"/>
    </row>
    <row r="1048250" spans="63:63" x14ac:dyDescent="0.25">
      <c r="BK1048250" s="2315"/>
    </row>
    <row r="1048251" spans="63:63" x14ac:dyDescent="0.25">
      <c r="BK1048251" s="2311"/>
    </row>
    <row r="1048275" spans="63:63" x14ac:dyDescent="0.25">
      <c r="BK1048275" s="2315"/>
    </row>
    <row r="1048276" spans="63:63" x14ac:dyDescent="0.25">
      <c r="BK1048276" s="2311"/>
    </row>
    <row r="1048300" spans="63:63" x14ac:dyDescent="0.25">
      <c r="BK1048300" s="2315"/>
    </row>
    <row r="1048301" spans="63:63" x14ac:dyDescent="0.25">
      <c r="BK1048301" s="2311"/>
    </row>
    <row r="1048325" spans="63:63" x14ac:dyDescent="0.25">
      <c r="BK1048325" s="2315"/>
    </row>
    <row r="1048326" spans="63:63" x14ac:dyDescent="0.25">
      <c r="BK1048326" s="2311"/>
    </row>
    <row r="1048350" spans="63:63" x14ac:dyDescent="0.25">
      <c r="BK1048350" s="2315"/>
    </row>
    <row r="1048351" spans="63:63" x14ac:dyDescent="0.25">
      <c r="BK1048351" s="2311"/>
    </row>
    <row r="1048375" spans="63:63" x14ac:dyDescent="0.25">
      <c r="BK1048375" s="2315"/>
    </row>
    <row r="1048376" spans="63:63" x14ac:dyDescent="0.25">
      <c r="BK1048376" s="2311"/>
    </row>
    <row r="1048400" spans="63:63" x14ac:dyDescent="0.25">
      <c r="BK1048400" s="2315"/>
    </row>
    <row r="1048401" spans="63:63" x14ac:dyDescent="0.25">
      <c r="BK1048401" s="2311"/>
    </row>
    <row r="1048425" spans="63:63" x14ac:dyDescent="0.25">
      <c r="BK1048425" s="2315"/>
    </row>
    <row r="1048426" spans="63:63" x14ac:dyDescent="0.25">
      <c r="BK1048426" s="2311"/>
    </row>
    <row r="1048450" spans="63:63" x14ac:dyDescent="0.25">
      <c r="BK1048450" s="2315"/>
    </row>
    <row r="1048451" spans="63:63" x14ac:dyDescent="0.25">
      <c r="BK1048451" s="2311"/>
    </row>
    <row r="1048475" spans="63:63" x14ac:dyDescent="0.25">
      <c r="BK1048475" s="2315"/>
    </row>
    <row r="1048476" spans="63:63" x14ac:dyDescent="0.25">
      <c r="BK1048476" s="2311"/>
    </row>
    <row r="1048500" spans="63:63" x14ac:dyDescent="0.25">
      <c r="BK1048500" s="2315"/>
    </row>
    <row r="1048501" spans="63:63" x14ac:dyDescent="0.25">
      <c r="BK1048501" s="2311"/>
    </row>
    <row r="1048525" spans="63:63" x14ac:dyDescent="0.25">
      <c r="BK1048525" s="2315"/>
    </row>
    <row r="1048526" spans="63:63" x14ac:dyDescent="0.25">
      <c r="BK1048526" s="2311"/>
    </row>
    <row r="1048550" spans="63:63" x14ac:dyDescent="0.25">
      <c r="BK1048550" s="2315"/>
    </row>
    <row r="1048551" spans="63:63" x14ac:dyDescent="0.25">
      <c r="BK1048551" s="2311"/>
    </row>
    <row r="1048575" spans="63:63" x14ac:dyDescent="0.25">
      <c r="BK1048575" s="2315"/>
    </row>
    <row r="1048576" spans="63:63" x14ac:dyDescent="0.25">
      <c r="BK1048576" s="2311"/>
    </row>
  </sheetData>
  <mergeCells count="1">
    <mergeCell ref="AK2:BJ2"/>
  </mergeCells>
  <printOptions horizontalCentered="1"/>
  <pageMargins left="0.70866141732283505" right="0.70866141732283505" top="0.74803149606299202" bottom="0.74803149606299202" header="0.31496062992126" footer="0.31496062992126"/>
  <pageSetup paperSize="9"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87"/>
  <sheetViews>
    <sheetView showGridLines="0" zoomScale="90" zoomScaleNormal="90" zoomScaleSheetLayoutView="85" workbookViewId="0">
      <pane xSplit="1" ySplit="134" topLeftCell="B135" activePane="bottomRight" state="frozen"/>
      <selection activeCell="D33" sqref="D33"/>
      <selection pane="topRight" activeCell="D33" sqref="D33"/>
      <selection pane="bottomLeft" activeCell="D33" sqref="D33"/>
      <selection pane="bottomRight" activeCell="E190" sqref="E190"/>
    </sheetView>
  </sheetViews>
  <sheetFormatPr defaultColWidth="9.140625" defaultRowHeight="15" x14ac:dyDescent="0.25"/>
  <cols>
    <col min="1" max="7" width="13.5703125" style="203" customWidth="1"/>
    <col min="8" max="16384" width="9.140625" style="203"/>
  </cols>
  <sheetData>
    <row r="1" spans="1:7" s="198" customFormat="1" ht="18.600000000000001" customHeight="1" x14ac:dyDescent="0.25">
      <c r="A1" s="3453" t="s">
        <v>237</v>
      </c>
      <c r="B1" s="3453"/>
      <c r="C1" s="3453"/>
      <c r="D1" s="3453"/>
      <c r="E1" s="3453"/>
      <c r="F1" s="3453"/>
      <c r="G1" s="3453"/>
    </row>
    <row r="2" spans="1:7" ht="15" customHeight="1" thickBot="1" x14ac:dyDescent="0.3">
      <c r="A2" s="199"/>
      <c r="B2" s="200"/>
      <c r="C2" s="200"/>
      <c r="D2" s="200"/>
      <c r="E2" s="201"/>
      <c r="F2" s="201"/>
      <c r="G2" s="202" t="s">
        <v>11</v>
      </c>
    </row>
    <row r="3" spans="1:7" ht="18" thickTop="1" thickBot="1" x14ac:dyDescent="0.3">
      <c r="A3" s="204"/>
      <c r="B3" s="3454" t="s">
        <v>238</v>
      </c>
      <c r="C3" s="3455"/>
      <c r="D3" s="3456"/>
      <c r="E3" s="3455" t="s">
        <v>239</v>
      </c>
      <c r="F3" s="3455"/>
      <c r="G3" s="3456"/>
    </row>
    <row r="4" spans="1:7" ht="23.25" customHeight="1" thickTop="1" thickBot="1" x14ac:dyDescent="0.3">
      <c r="A4" s="205" t="s">
        <v>212</v>
      </c>
      <c r="B4" s="206" t="s">
        <v>240</v>
      </c>
      <c r="C4" s="207" t="s">
        <v>241</v>
      </c>
      <c r="D4" s="208" t="s">
        <v>242</v>
      </c>
      <c r="E4" s="209" t="s">
        <v>243</v>
      </c>
      <c r="F4" s="210" t="s">
        <v>244</v>
      </c>
      <c r="G4" s="211" t="s">
        <v>245</v>
      </c>
    </row>
    <row r="5" spans="1:7" ht="18" hidden="1" customHeight="1" thickTop="1" x14ac:dyDescent="0.25">
      <c r="A5" s="212">
        <v>39264</v>
      </c>
      <c r="B5" s="213">
        <v>10.5</v>
      </c>
      <c r="C5" s="214">
        <v>7.6</v>
      </c>
      <c r="D5" s="215">
        <v>6.4</v>
      </c>
      <c r="E5" s="216">
        <v>7.1</v>
      </c>
      <c r="F5" s="214">
        <v>5.0447389893233385</v>
      </c>
      <c r="G5" s="215">
        <v>5.3791497041713932</v>
      </c>
    </row>
    <row r="6" spans="1:7" ht="15.75" hidden="1" customHeight="1" x14ac:dyDescent="0.25">
      <c r="A6" s="212">
        <v>39295</v>
      </c>
      <c r="B6" s="213">
        <v>10.1</v>
      </c>
      <c r="C6" s="214">
        <v>7</v>
      </c>
      <c r="D6" s="215">
        <v>6.2</v>
      </c>
      <c r="E6" s="216">
        <v>6.8</v>
      </c>
      <c r="F6" s="214">
        <v>3.660396223215745</v>
      </c>
      <c r="G6" s="215">
        <v>4.6578413383237649</v>
      </c>
    </row>
    <row r="7" spans="1:7" ht="15.75" hidden="1" customHeight="1" x14ac:dyDescent="0.25">
      <c r="A7" s="212">
        <v>39326</v>
      </c>
      <c r="B7" s="213">
        <v>9.6999999999999993</v>
      </c>
      <c r="C7" s="214">
        <v>6.4</v>
      </c>
      <c r="D7" s="215">
        <v>6.2</v>
      </c>
      <c r="E7" s="216">
        <v>7.3</v>
      </c>
      <c r="F7" s="214">
        <v>4.7259123460996921</v>
      </c>
      <c r="G7" s="215">
        <v>5.0512072292763222</v>
      </c>
    </row>
    <row r="8" spans="1:7" ht="15.75" hidden="1" customHeight="1" x14ac:dyDescent="0.25">
      <c r="A8" s="212">
        <v>39356</v>
      </c>
      <c r="B8" s="213">
        <v>9.4</v>
      </c>
      <c r="C8" s="214">
        <v>5.9</v>
      </c>
      <c r="D8" s="215">
        <v>6.1</v>
      </c>
      <c r="E8" s="216">
        <v>8.4</v>
      </c>
      <c r="F8" s="214">
        <v>5.0358509954642861</v>
      </c>
      <c r="G8" s="215">
        <v>5.5418515387933631</v>
      </c>
    </row>
    <row r="9" spans="1:7" ht="15.75" hidden="1" customHeight="1" x14ac:dyDescent="0.25">
      <c r="A9" s="212">
        <v>39387</v>
      </c>
      <c r="B9" s="213">
        <v>9.1</v>
      </c>
      <c r="C9" s="214">
        <v>5.4</v>
      </c>
      <c r="D9" s="215">
        <v>6</v>
      </c>
      <c r="E9" s="216">
        <v>8.4</v>
      </c>
      <c r="F9" s="214">
        <v>5.1075033046994012</v>
      </c>
      <c r="G9" s="215">
        <v>5.6431344967298624</v>
      </c>
    </row>
    <row r="10" spans="1:7" ht="18" hidden="1" customHeight="1" x14ac:dyDescent="0.25">
      <c r="A10" s="212">
        <v>39417</v>
      </c>
      <c r="B10" s="213">
        <v>8.8000000000000007</v>
      </c>
      <c r="C10" s="214">
        <v>5</v>
      </c>
      <c r="D10" s="215">
        <v>5.7</v>
      </c>
      <c r="E10" s="216">
        <v>8.6</v>
      </c>
      <c r="F10" s="214">
        <v>5.0604430819486623</v>
      </c>
      <c r="G10" s="215">
        <v>5.591690193063914</v>
      </c>
    </row>
    <row r="11" spans="1:7" ht="15.75" hidden="1" customHeight="1" x14ac:dyDescent="0.25">
      <c r="A11" s="212">
        <v>39448</v>
      </c>
      <c r="B11" s="213">
        <v>8.9</v>
      </c>
      <c r="C11" s="214">
        <v>5.2</v>
      </c>
      <c r="D11" s="215">
        <v>5.7</v>
      </c>
      <c r="E11" s="216">
        <v>9.9</v>
      </c>
      <c r="F11" s="214">
        <v>8.0833099952848819</v>
      </c>
      <c r="G11" s="215">
        <v>5.8939130096091974</v>
      </c>
    </row>
    <row r="12" spans="1:7" ht="15.75" hidden="1" customHeight="1" x14ac:dyDescent="0.25">
      <c r="A12" s="212">
        <v>39479</v>
      </c>
      <c r="B12" s="213">
        <v>9</v>
      </c>
      <c r="C12" s="214">
        <v>5.5</v>
      </c>
      <c r="D12" s="215">
        <v>5.7</v>
      </c>
      <c r="E12" s="216">
        <v>10.1</v>
      </c>
      <c r="F12" s="214">
        <v>8.1201457581817635</v>
      </c>
      <c r="G12" s="215">
        <v>5.8769776464297818</v>
      </c>
    </row>
    <row r="13" spans="1:7" ht="15.75" hidden="1" customHeight="1" x14ac:dyDescent="0.25">
      <c r="A13" s="212">
        <v>39508</v>
      </c>
      <c r="B13" s="213">
        <v>9</v>
      </c>
      <c r="C13" s="214">
        <v>5.8</v>
      </c>
      <c r="D13" s="215">
        <v>5.7</v>
      </c>
      <c r="E13" s="216">
        <v>9.3000000000000007</v>
      </c>
      <c r="F13" s="214">
        <v>8.040251592514668</v>
      </c>
      <c r="G13" s="215">
        <v>5.7638673007165631</v>
      </c>
    </row>
    <row r="14" spans="1:7" ht="15.75" hidden="1" customHeight="1" x14ac:dyDescent="0.25">
      <c r="A14" s="212">
        <v>39539</v>
      </c>
      <c r="B14" s="213">
        <v>8.9</v>
      </c>
      <c r="C14" s="214">
        <v>5.9</v>
      </c>
      <c r="D14" s="215">
        <v>5.6</v>
      </c>
      <c r="E14" s="216">
        <v>9.3000000000000007</v>
      </c>
      <c r="F14" s="214">
        <v>8.9361330582487177</v>
      </c>
      <c r="G14" s="215">
        <v>5.4932220195048842</v>
      </c>
    </row>
    <row r="15" spans="1:7" ht="15.75" hidden="1" customHeight="1" x14ac:dyDescent="0.25">
      <c r="A15" s="212">
        <v>39569</v>
      </c>
      <c r="B15" s="213">
        <v>8.8000000000000007</v>
      </c>
      <c r="C15" s="214">
        <v>6.2</v>
      </c>
      <c r="D15" s="215">
        <v>5.6</v>
      </c>
      <c r="E15" s="216">
        <v>9.8000000000000007</v>
      </c>
      <c r="F15" s="214">
        <v>9.6577736742990083</v>
      </c>
      <c r="G15" s="215">
        <v>5.794506306308933</v>
      </c>
    </row>
    <row r="16" spans="1:7" ht="18" hidden="1" customHeight="1" x14ac:dyDescent="0.25">
      <c r="A16" s="212">
        <v>39600</v>
      </c>
      <c r="B16" s="213">
        <v>8.8000000000000007</v>
      </c>
      <c r="C16" s="214">
        <v>6.6</v>
      </c>
      <c r="D16" s="215">
        <v>5.5</v>
      </c>
      <c r="E16" s="216">
        <v>9.6999999999999993</v>
      </c>
      <c r="F16" s="214">
        <v>9.5081961476281673</v>
      </c>
      <c r="G16" s="215">
        <v>5.6213344566487633</v>
      </c>
    </row>
    <row r="17" spans="1:8" ht="15.75" hidden="1" customHeight="1" x14ac:dyDescent="0.25">
      <c r="A17" s="212">
        <v>39630</v>
      </c>
      <c r="B17" s="213">
        <v>9.1</v>
      </c>
      <c r="C17" s="214">
        <v>7.2</v>
      </c>
      <c r="D17" s="215">
        <v>5.7</v>
      </c>
      <c r="E17" s="216">
        <v>11.5</v>
      </c>
      <c r="F17" s="214">
        <v>9.7841687888659443</v>
      </c>
      <c r="G17" s="215">
        <v>6.5123230240075047</v>
      </c>
    </row>
    <row r="18" spans="1:8" ht="15.75" hidden="1" customHeight="1" x14ac:dyDescent="0.25">
      <c r="A18" s="212">
        <v>39661</v>
      </c>
      <c r="B18" s="213">
        <v>9.5</v>
      </c>
      <c r="C18" s="214">
        <v>7.8</v>
      </c>
      <c r="D18" s="215">
        <v>5.9</v>
      </c>
      <c r="E18" s="216">
        <v>11.7</v>
      </c>
      <c r="F18" s="214">
        <v>10.993643685765676</v>
      </c>
      <c r="G18" s="215">
        <v>6.8536562588299876</v>
      </c>
    </row>
    <row r="19" spans="1:8" ht="15.75" hidden="1" customHeight="1" x14ac:dyDescent="0.25">
      <c r="A19" s="212">
        <v>39692</v>
      </c>
      <c r="B19" s="213">
        <v>9.8000000000000007</v>
      </c>
      <c r="C19" s="214">
        <v>8.3000000000000007</v>
      </c>
      <c r="D19" s="215">
        <v>6</v>
      </c>
      <c r="E19" s="216">
        <v>10.8</v>
      </c>
      <c r="F19" s="214">
        <v>9.8195982173374219</v>
      </c>
      <c r="G19" s="215">
        <v>6.4433775822698935</v>
      </c>
    </row>
    <row r="20" spans="1:8" ht="15.75" hidden="1" customHeight="1" x14ac:dyDescent="0.25">
      <c r="A20" s="212">
        <v>39722</v>
      </c>
      <c r="B20" s="213">
        <v>9.9</v>
      </c>
      <c r="C20" s="214">
        <v>8.5</v>
      </c>
      <c r="D20" s="215">
        <v>6.1</v>
      </c>
      <c r="E20" s="216">
        <v>9.6999999999999993</v>
      </c>
      <c r="F20" s="214">
        <v>8.9465899755739819</v>
      </c>
      <c r="G20" s="215">
        <v>6.4005280366357997</v>
      </c>
    </row>
    <row r="21" spans="1:8" ht="15.75" hidden="1" customHeight="1" x14ac:dyDescent="0.25">
      <c r="A21" s="212">
        <v>39753</v>
      </c>
      <c r="B21" s="213">
        <v>9.9</v>
      </c>
      <c r="C21" s="214">
        <v>8.6999999999999993</v>
      </c>
      <c r="D21" s="215">
        <v>6.1</v>
      </c>
      <c r="E21" s="216">
        <v>8.2713754646840165</v>
      </c>
      <c r="F21" s="214">
        <v>6.8990683520289142</v>
      </c>
      <c r="G21" s="215">
        <v>6.3701621367625583</v>
      </c>
    </row>
    <row r="22" spans="1:8" ht="18" hidden="1" customHeight="1" x14ac:dyDescent="0.25">
      <c r="A22" s="212">
        <v>39783</v>
      </c>
      <c r="B22" s="213">
        <v>9.6999999999999993</v>
      </c>
      <c r="C22" s="214">
        <v>8.6999999999999993</v>
      </c>
      <c r="D22" s="3338">
        <v>6.1</v>
      </c>
      <c r="E22" s="3339">
        <v>6.7467652495379005</v>
      </c>
      <c r="F22" s="3340">
        <v>5.9330079144542136</v>
      </c>
      <c r="G22" s="3338">
        <v>6.1671895591780546</v>
      </c>
      <c r="H22" s="3341"/>
    </row>
    <row r="23" spans="1:8" ht="15.75" hidden="1" customHeight="1" x14ac:dyDescent="0.25">
      <c r="A23" s="212">
        <v>39814</v>
      </c>
      <c r="B23" s="213">
        <v>9.3000000000000007</v>
      </c>
      <c r="C23" s="214">
        <v>8.4</v>
      </c>
      <c r="D23" s="215">
        <v>6</v>
      </c>
      <c r="E23" s="216">
        <v>5.2007299270073082</v>
      </c>
      <c r="F23" s="214">
        <v>3.9884438505438213</v>
      </c>
      <c r="G23" s="215">
        <v>5.0258446525900391</v>
      </c>
    </row>
    <row r="24" spans="1:8" ht="15.75" hidden="1" customHeight="1" x14ac:dyDescent="0.25">
      <c r="A24" s="212">
        <v>39845</v>
      </c>
      <c r="B24" s="213">
        <v>8.8000000000000007</v>
      </c>
      <c r="C24" s="214">
        <v>8</v>
      </c>
      <c r="D24" s="215">
        <v>5.9</v>
      </c>
      <c r="E24" s="216">
        <v>4.6070460704606964</v>
      </c>
      <c r="F24" s="214">
        <v>4.2105221514626034</v>
      </c>
      <c r="G24" s="215">
        <v>4.7818791575772623</v>
      </c>
    </row>
    <row r="25" spans="1:8" ht="15.75" hidden="1" customHeight="1" x14ac:dyDescent="0.25">
      <c r="A25" s="212">
        <v>39873</v>
      </c>
      <c r="B25" s="213">
        <v>8.5</v>
      </c>
      <c r="C25" s="214">
        <v>7.6</v>
      </c>
      <c r="D25" s="215">
        <v>5.8</v>
      </c>
      <c r="E25" s="216">
        <v>4.8</v>
      </c>
      <c r="F25" s="214">
        <v>4.0999999999999996</v>
      </c>
      <c r="G25" s="215">
        <v>4.8</v>
      </c>
    </row>
    <row r="26" spans="1:8" ht="15.75" hidden="1" customHeight="1" x14ac:dyDescent="0.25">
      <c r="A26" s="212">
        <v>39904</v>
      </c>
      <c r="B26" s="213">
        <v>8</v>
      </c>
      <c r="C26" s="214">
        <v>7.1</v>
      </c>
      <c r="D26" s="215">
        <v>5.7</v>
      </c>
      <c r="E26" s="216">
        <v>3.8</v>
      </c>
      <c r="F26" s="214">
        <v>3.7</v>
      </c>
      <c r="G26" s="215">
        <v>4.7</v>
      </c>
    </row>
    <row r="27" spans="1:8" ht="15.75" hidden="1" customHeight="1" x14ac:dyDescent="0.25">
      <c r="A27" s="212">
        <v>39934</v>
      </c>
      <c r="B27" s="213">
        <v>7.4</v>
      </c>
      <c r="C27" s="214">
        <v>6.5</v>
      </c>
      <c r="D27" s="215">
        <v>5.6</v>
      </c>
      <c r="E27" s="216">
        <v>2.8</v>
      </c>
      <c r="F27" s="214">
        <v>2.7</v>
      </c>
      <c r="G27" s="215">
        <v>4.0999999999999996</v>
      </c>
    </row>
    <row r="28" spans="1:8" ht="18" hidden="1" customHeight="1" x14ac:dyDescent="0.25">
      <c r="A28" s="212">
        <v>39965</v>
      </c>
      <c r="B28" s="213">
        <v>6.9</v>
      </c>
      <c r="C28" s="214">
        <v>6.1</v>
      </c>
      <c r="D28" s="215">
        <v>5.5</v>
      </c>
      <c r="E28" s="216">
        <v>3.3</v>
      </c>
      <c r="F28" s="214">
        <v>3.6</v>
      </c>
      <c r="G28" s="215">
        <v>4.5</v>
      </c>
    </row>
    <row r="29" spans="1:8" ht="15.75" hidden="1" customHeight="1" x14ac:dyDescent="0.25">
      <c r="A29" s="212">
        <v>39995</v>
      </c>
      <c r="B29" s="213">
        <v>6.1</v>
      </c>
      <c r="C29" s="214">
        <v>5.5</v>
      </c>
      <c r="D29" s="215">
        <v>5.4</v>
      </c>
      <c r="E29" s="216">
        <v>1.9</v>
      </c>
      <c r="F29" s="214">
        <v>1.6</v>
      </c>
      <c r="G29" s="215">
        <v>3.9</v>
      </c>
    </row>
    <row r="30" spans="1:8" ht="15.75" hidden="1" customHeight="1" x14ac:dyDescent="0.25">
      <c r="A30" s="212">
        <v>40026</v>
      </c>
      <c r="B30" s="213">
        <v>5.2</v>
      </c>
      <c r="C30" s="214">
        <v>4.5999999999999996</v>
      </c>
      <c r="D30" s="215">
        <v>5.0999999999999996</v>
      </c>
      <c r="E30" s="216">
        <v>1</v>
      </c>
      <c r="F30" s="214">
        <v>0.7</v>
      </c>
      <c r="G30" s="215">
        <v>3.5</v>
      </c>
    </row>
    <row r="31" spans="1:8" ht="15.75" hidden="1" customHeight="1" x14ac:dyDescent="0.25">
      <c r="A31" s="212">
        <v>40057</v>
      </c>
      <c r="B31" s="213">
        <v>4.4000000000000004</v>
      </c>
      <c r="C31" s="214">
        <v>3.9</v>
      </c>
      <c r="D31" s="215">
        <v>4.8</v>
      </c>
      <c r="E31" s="216">
        <v>0.9</v>
      </c>
      <c r="F31" s="214">
        <v>1</v>
      </c>
      <c r="G31" s="215">
        <v>3.3</v>
      </c>
    </row>
    <row r="32" spans="1:8" ht="15.75" hidden="1" customHeight="1" x14ac:dyDescent="0.25">
      <c r="A32" s="212">
        <v>40087</v>
      </c>
      <c r="B32" s="213">
        <v>3.6</v>
      </c>
      <c r="C32" s="214">
        <v>3.2</v>
      </c>
      <c r="D32" s="215">
        <v>4.5</v>
      </c>
      <c r="E32" s="216">
        <v>0.1</v>
      </c>
      <c r="F32" s="214">
        <v>0.2</v>
      </c>
      <c r="G32" s="215">
        <v>2.7</v>
      </c>
    </row>
    <row r="33" spans="1:7" ht="15.75" hidden="1" customHeight="1" x14ac:dyDescent="0.25">
      <c r="A33" s="212">
        <v>40118</v>
      </c>
      <c r="B33" s="213">
        <v>2.9</v>
      </c>
      <c r="C33" s="214">
        <v>2.7</v>
      </c>
      <c r="D33" s="215">
        <v>4.0999999999999996</v>
      </c>
      <c r="E33" s="216">
        <v>0.7</v>
      </c>
      <c r="F33" s="214">
        <v>1.2</v>
      </c>
      <c r="G33" s="215">
        <v>2.2999999999999998</v>
      </c>
    </row>
    <row r="34" spans="1:7" ht="18" hidden="1" customHeight="1" x14ac:dyDescent="0.25">
      <c r="A34" s="212">
        <v>40148</v>
      </c>
      <c r="B34" s="213">
        <v>2.5</v>
      </c>
      <c r="C34" s="214">
        <v>2.4</v>
      </c>
      <c r="D34" s="215">
        <v>3.8</v>
      </c>
      <c r="E34" s="216">
        <v>1.5</v>
      </c>
      <c r="F34" s="214">
        <v>2.4</v>
      </c>
      <c r="G34" s="215">
        <v>2.2000000000000002</v>
      </c>
    </row>
    <row r="35" spans="1:7" ht="15.75" hidden="1" customHeight="1" x14ac:dyDescent="0.25">
      <c r="A35" s="212">
        <v>40179</v>
      </c>
      <c r="B35" s="213">
        <v>2.2999999999999998</v>
      </c>
      <c r="C35" s="214">
        <v>2.4</v>
      </c>
      <c r="D35" s="215">
        <v>3.6</v>
      </c>
      <c r="E35" s="216">
        <v>2.5</v>
      </c>
      <c r="F35" s="214">
        <v>3.3</v>
      </c>
      <c r="G35" s="215">
        <v>2.6</v>
      </c>
    </row>
    <row r="36" spans="1:7" ht="15.75" hidden="1" customHeight="1" x14ac:dyDescent="0.25">
      <c r="A36" s="212">
        <v>40210</v>
      </c>
      <c r="B36" s="213">
        <v>2.1</v>
      </c>
      <c r="C36" s="214">
        <v>2.2999999999999998</v>
      </c>
      <c r="D36" s="215">
        <v>3.4</v>
      </c>
      <c r="E36" s="216">
        <v>2.4</v>
      </c>
      <c r="F36" s="214">
        <v>3.2</v>
      </c>
      <c r="G36" s="215">
        <v>2.2999999999999998</v>
      </c>
    </row>
    <row r="37" spans="1:7" ht="15.75" hidden="1" customHeight="1" x14ac:dyDescent="0.25">
      <c r="A37" s="212">
        <v>40238</v>
      </c>
      <c r="B37" s="213">
        <v>1.9</v>
      </c>
      <c r="C37" s="214">
        <v>2.2000000000000002</v>
      </c>
      <c r="D37" s="215">
        <v>3.2</v>
      </c>
      <c r="E37" s="216">
        <v>2.2999999999999998</v>
      </c>
      <c r="F37" s="214">
        <v>3.3</v>
      </c>
      <c r="G37" s="215">
        <v>2.2000000000000002</v>
      </c>
    </row>
    <row r="38" spans="1:7" ht="15.75" hidden="1" customHeight="1" x14ac:dyDescent="0.25">
      <c r="A38" s="212">
        <v>40269</v>
      </c>
      <c r="B38" s="213">
        <v>1.8</v>
      </c>
      <c r="C38" s="214">
        <v>2.2000000000000002</v>
      </c>
      <c r="D38" s="215">
        <v>3</v>
      </c>
      <c r="E38" s="216">
        <v>2.7</v>
      </c>
      <c r="F38" s="214">
        <v>3.2</v>
      </c>
      <c r="G38" s="215">
        <v>2.1</v>
      </c>
    </row>
    <row r="39" spans="1:7" ht="15.75" hidden="1" customHeight="1" x14ac:dyDescent="0.25">
      <c r="A39" s="212">
        <v>40299</v>
      </c>
      <c r="B39" s="213">
        <v>1.8</v>
      </c>
      <c r="C39" s="214">
        <v>2.2000000000000002</v>
      </c>
      <c r="D39" s="215">
        <v>2.8</v>
      </c>
      <c r="E39" s="216">
        <v>2.5</v>
      </c>
      <c r="F39" s="214">
        <v>2.8</v>
      </c>
      <c r="G39" s="215">
        <v>2.2000000000000002</v>
      </c>
    </row>
    <row r="40" spans="1:7" ht="18" hidden="1" customHeight="1" x14ac:dyDescent="0.25">
      <c r="A40" s="212">
        <v>40330</v>
      </c>
      <c r="B40" s="213">
        <v>1.7</v>
      </c>
      <c r="C40" s="214">
        <v>2.2000000000000002</v>
      </c>
      <c r="D40" s="215">
        <v>2.6</v>
      </c>
      <c r="E40" s="216">
        <v>2.4</v>
      </c>
      <c r="F40" s="214">
        <v>3</v>
      </c>
      <c r="G40" s="215">
        <v>2.4</v>
      </c>
    </row>
    <row r="41" spans="1:7" ht="15.75" hidden="1" customHeight="1" x14ac:dyDescent="0.25">
      <c r="A41" s="212">
        <v>40360</v>
      </c>
      <c r="B41" s="213">
        <v>1.8</v>
      </c>
      <c r="C41" s="214">
        <v>2.2000000000000002</v>
      </c>
      <c r="D41" s="215">
        <v>2.5</v>
      </c>
      <c r="E41" s="216">
        <v>2</v>
      </c>
      <c r="F41" s="214">
        <v>1.7</v>
      </c>
      <c r="G41" s="215">
        <v>2.7</v>
      </c>
    </row>
    <row r="42" spans="1:7" ht="15.75" hidden="1" customHeight="1" x14ac:dyDescent="0.25">
      <c r="A42" s="212">
        <v>40391</v>
      </c>
      <c r="B42" s="213">
        <v>1.9</v>
      </c>
      <c r="C42" s="214">
        <v>2.4</v>
      </c>
      <c r="D42" s="215">
        <v>2.5</v>
      </c>
      <c r="E42" s="216">
        <v>2.6</v>
      </c>
      <c r="F42" s="214">
        <v>3.2</v>
      </c>
      <c r="G42" s="215">
        <v>3</v>
      </c>
    </row>
    <row r="43" spans="1:7" ht="15.75" hidden="1" customHeight="1" x14ac:dyDescent="0.25">
      <c r="A43" s="212">
        <v>40422</v>
      </c>
      <c r="B43" s="213">
        <v>2</v>
      </c>
      <c r="C43" s="214">
        <v>2.4</v>
      </c>
      <c r="D43" s="215">
        <v>2.5</v>
      </c>
      <c r="E43" s="216">
        <v>2.5</v>
      </c>
      <c r="F43" s="214">
        <v>1.9</v>
      </c>
      <c r="G43" s="215">
        <v>3</v>
      </c>
    </row>
    <row r="44" spans="1:7" ht="15.75" hidden="1" customHeight="1" x14ac:dyDescent="0.25">
      <c r="A44" s="212">
        <v>40452</v>
      </c>
      <c r="B44" s="213">
        <v>2.2999999999999998</v>
      </c>
      <c r="C44" s="214">
        <v>2.7</v>
      </c>
      <c r="D44" s="215">
        <v>2.5</v>
      </c>
      <c r="E44" s="216">
        <v>3.2</v>
      </c>
      <c r="F44" s="214">
        <v>3.3</v>
      </c>
      <c r="G44" s="215">
        <v>3.3</v>
      </c>
    </row>
    <row r="45" spans="1:7" ht="15.75" hidden="1" customHeight="1" x14ac:dyDescent="0.25">
      <c r="A45" s="212">
        <v>40483</v>
      </c>
      <c r="B45" s="213">
        <v>2.5</v>
      </c>
      <c r="C45" s="214">
        <v>2.9</v>
      </c>
      <c r="D45" s="215">
        <v>2.6</v>
      </c>
      <c r="E45" s="216">
        <v>3.9</v>
      </c>
      <c r="F45" s="214">
        <v>3.7</v>
      </c>
      <c r="G45" s="215">
        <v>3.1</v>
      </c>
    </row>
    <row r="46" spans="1:7" ht="18" hidden="1" customHeight="1" x14ac:dyDescent="0.25">
      <c r="A46" s="212">
        <v>40513</v>
      </c>
      <c r="B46" s="213">
        <v>2.9</v>
      </c>
      <c r="C46" s="214">
        <v>3.2</v>
      </c>
      <c r="D46" s="215">
        <v>2.8</v>
      </c>
      <c r="E46" s="216">
        <v>6.1</v>
      </c>
      <c r="F46" s="214">
        <v>5.0999999999999996</v>
      </c>
      <c r="G46" s="215">
        <v>4.4000000000000004</v>
      </c>
    </row>
    <row r="47" spans="1:7" ht="15.75" hidden="1" customHeight="1" x14ac:dyDescent="0.25">
      <c r="A47" s="212">
        <v>40544</v>
      </c>
      <c r="B47" s="213">
        <v>3.3</v>
      </c>
      <c r="C47" s="214">
        <v>3.4</v>
      </c>
      <c r="D47" s="215">
        <v>3</v>
      </c>
      <c r="E47" s="216">
        <v>6.4</v>
      </c>
      <c r="F47" s="214">
        <v>6.2</v>
      </c>
      <c r="G47" s="215">
        <v>4.8</v>
      </c>
    </row>
    <row r="48" spans="1:7" ht="15.75" hidden="1" customHeight="1" x14ac:dyDescent="0.25">
      <c r="A48" s="212">
        <v>40575</v>
      </c>
      <c r="B48" s="213">
        <v>3.6</v>
      </c>
      <c r="C48" s="214">
        <v>3.7</v>
      </c>
      <c r="D48" s="215">
        <v>3.2</v>
      </c>
      <c r="E48" s="216">
        <v>6.8</v>
      </c>
      <c r="F48" s="214">
        <v>6.4</v>
      </c>
      <c r="G48" s="215">
        <v>5.0999999999999996</v>
      </c>
    </row>
    <row r="49" spans="1:7" ht="15.75" hidden="1" customHeight="1" x14ac:dyDescent="0.25">
      <c r="A49" s="212">
        <v>40603</v>
      </c>
      <c r="B49" s="213">
        <v>4</v>
      </c>
      <c r="C49" s="214">
        <v>4</v>
      </c>
      <c r="D49" s="215">
        <v>3.5</v>
      </c>
      <c r="E49" s="216">
        <v>7.2</v>
      </c>
      <c r="F49" s="214">
        <v>7</v>
      </c>
      <c r="G49" s="215">
        <v>5.4</v>
      </c>
    </row>
    <row r="50" spans="1:7" ht="15.75" hidden="1" customHeight="1" x14ac:dyDescent="0.25">
      <c r="A50" s="212">
        <v>40634</v>
      </c>
      <c r="B50" s="213">
        <v>4.4000000000000004</v>
      </c>
      <c r="C50" s="214">
        <v>4.3</v>
      </c>
      <c r="D50" s="215">
        <v>3.8</v>
      </c>
      <c r="E50" s="216">
        <v>7</v>
      </c>
      <c r="F50" s="214">
        <v>6.6</v>
      </c>
      <c r="G50" s="215">
        <v>6</v>
      </c>
    </row>
    <row r="51" spans="1:7" ht="15.75" hidden="1" customHeight="1" x14ac:dyDescent="0.25">
      <c r="A51" s="212">
        <v>40664</v>
      </c>
      <c r="B51" s="213">
        <v>4.8</v>
      </c>
      <c r="C51" s="214">
        <v>4.5999999999999996</v>
      </c>
      <c r="D51" s="215">
        <v>4.0999999999999996</v>
      </c>
      <c r="E51" s="216">
        <v>7.1</v>
      </c>
      <c r="F51" s="214">
        <v>7</v>
      </c>
      <c r="G51" s="215">
        <v>5.8</v>
      </c>
    </row>
    <row r="52" spans="1:7" ht="18" hidden="1" customHeight="1" x14ac:dyDescent="0.25">
      <c r="A52" s="212">
        <v>40695</v>
      </c>
      <c r="B52" s="213">
        <v>5.0999999999999996</v>
      </c>
      <c r="C52" s="214">
        <v>4.8</v>
      </c>
      <c r="D52" s="215">
        <v>4.3</v>
      </c>
      <c r="E52" s="216">
        <v>6.6</v>
      </c>
      <c r="F52" s="214">
        <v>5.9</v>
      </c>
      <c r="G52" s="215">
        <v>5.3</v>
      </c>
    </row>
    <row r="53" spans="1:7" ht="15.75" hidden="1" customHeight="1" x14ac:dyDescent="0.25">
      <c r="A53" s="212">
        <v>40725</v>
      </c>
      <c r="B53" s="213">
        <v>5.5</v>
      </c>
      <c r="C53" s="214">
        <v>5.2</v>
      </c>
      <c r="D53" s="215">
        <v>4.5</v>
      </c>
      <c r="E53" s="216">
        <v>6.7</v>
      </c>
      <c r="F53" s="214">
        <v>6.4</v>
      </c>
      <c r="G53" s="215">
        <v>4.9000000000000004</v>
      </c>
    </row>
    <row r="54" spans="1:7" ht="15.75" hidden="1" customHeight="1" x14ac:dyDescent="0.25">
      <c r="A54" s="212">
        <v>40756</v>
      </c>
      <c r="B54" s="213">
        <v>5.8</v>
      </c>
      <c r="C54" s="214">
        <v>5.5</v>
      </c>
      <c r="D54" s="215">
        <v>4.7</v>
      </c>
      <c r="E54" s="216">
        <v>6.5</v>
      </c>
      <c r="F54" s="214">
        <v>5.7</v>
      </c>
      <c r="G54" s="215">
        <v>4.8</v>
      </c>
    </row>
    <row r="55" spans="1:7" ht="15.75" hidden="1" customHeight="1" x14ac:dyDescent="0.25">
      <c r="A55" s="212">
        <v>40787</v>
      </c>
      <c r="B55" s="213">
        <v>6.2</v>
      </c>
      <c r="C55" s="214">
        <v>5.8</v>
      </c>
      <c r="D55" s="215">
        <v>4.8</v>
      </c>
      <c r="E55" s="216">
        <v>6.3</v>
      </c>
      <c r="F55" s="214">
        <v>5.9</v>
      </c>
      <c r="G55" s="215">
        <v>4.0999999999999996</v>
      </c>
    </row>
    <row r="56" spans="1:7" ht="15.75" hidden="1" customHeight="1" x14ac:dyDescent="0.25">
      <c r="A56" s="212">
        <v>40817</v>
      </c>
      <c r="B56" s="213">
        <v>6.4</v>
      </c>
      <c r="C56" s="214">
        <v>5.9</v>
      </c>
      <c r="D56" s="215">
        <v>4.8</v>
      </c>
      <c r="E56" s="216">
        <v>6</v>
      </c>
      <c r="F56" s="214">
        <v>5.3</v>
      </c>
      <c r="G56" s="215">
        <v>3.9</v>
      </c>
    </row>
    <row r="57" spans="1:7" ht="15.75" hidden="1" customHeight="1" x14ac:dyDescent="0.25">
      <c r="A57" s="212">
        <v>40848</v>
      </c>
      <c r="B57" s="213">
        <v>6.6</v>
      </c>
      <c r="C57" s="214">
        <v>6.1</v>
      </c>
      <c r="D57" s="215">
        <v>4.9000000000000004</v>
      </c>
      <c r="E57" s="216">
        <v>7</v>
      </c>
      <c r="F57" s="214">
        <v>5.5</v>
      </c>
      <c r="G57" s="215">
        <v>4.0999999999999996</v>
      </c>
    </row>
    <row r="58" spans="1:7" ht="18" hidden="1" customHeight="1" x14ac:dyDescent="0.25">
      <c r="A58" s="212">
        <v>40878</v>
      </c>
      <c r="B58" s="213">
        <v>6.5</v>
      </c>
      <c r="C58" s="214">
        <v>6</v>
      </c>
      <c r="D58" s="215">
        <v>4.8</v>
      </c>
      <c r="E58" s="216">
        <v>4.8</v>
      </c>
      <c r="F58" s="214">
        <v>3.8</v>
      </c>
      <c r="G58" s="215">
        <v>3</v>
      </c>
    </row>
    <row r="59" spans="1:7" ht="15.75" hidden="1" customHeight="1" x14ac:dyDescent="0.25">
      <c r="A59" s="212">
        <v>40909</v>
      </c>
      <c r="B59" s="213">
        <v>6.4</v>
      </c>
      <c r="C59" s="214">
        <v>5.8</v>
      </c>
      <c r="D59" s="215">
        <v>4.5999999999999996</v>
      </c>
      <c r="E59" s="216">
        <v>4.8</v>
      </c>
      <c r="F59" s="214">
        <v>4.2</v>
      </c>
      <c r="G59" s="215">
        <v>3.4</v>
      </c>
    </row>
    <row r="60" spans="1:7" ht="15.75" hidden="1" customHeight="1" x14ac:dyDescent="0.25">
      <c r="A60" s="212">
        <v>40940</v>
      </c>
      <c r="B60" s="213">
        <v>6.2</v>
      </c>
      <c r="C60" s="214">
        <v>5.6</v>
      </c>
      <c r="D60" s="215">
        <v>4.5</v>
      </c>
      <c r="E60" s="216">
        <v>4.0999999999999996</v>
      </c>
      <c r="F60" s="214">
        <v>3.6</v>
      </c>
      <c r="G60" s="215">
        <v>3.4</v>
      </c>
    </row>
    <row r="61" spans="1:7" ht="15.75" hidden="1" customHeight="1" x14ac:dyDescent="0.25">
      <c r="A61" s="212">
        <v>40969</v>
      </c>
      <c r="B61" s="213">
        <v>5.9</v>
      </c>
      <c r="C61" s="214">
        <v>5.3</v>
      </c>
      <c r="D61" s="215">
        <v>4.3</v>
      </c>
      <c r="E61" s="216">
        <v>3.8</v>
      </c>
      <c r="F61" s="214">
        <v>3.4</v>
      </c>
      <c r="G61" s="215">
        <v>3.3</v>
      </c>
    </row>
    <row r="62" spans="1:7" ht="15.75" hidden="1" customHeight="1" x14ac:dyDescent="0.25">
      <c r="A62" s="212">
        <v>41000</v>
      </c>
      <c r="B62" s="213">
        <v>5.6</v>
      </c>
      <c r="C62" s="214">
        <v>5</v>
      </c>
      <c r="D62" s="215">
        <v>4.0999999999999996</v>
      </c>
      <c r="E62" s="216">
        <v>3.8</v>
      </c>
      <c r="F62" s="214">
        <v>3.1</v>
      </c>
      <c r="G62" s="215">
        <v>2.8</v>
      </c>
    </row>
    <row r="63" spans="1:7" ht="15.75" hidden="1" customHeight="1" x14ac:dyDescent="0.25">
      <c r="A63" s="212">
        <v>41030</v>
      </c>
      <c r="B63" s="213">
        <v>5.3</v>
      </c>
      <c r="C63" s="214">
        <v>4.5999999999999996</v>
      </c>
      <c r="D63" s="215">
        <v>3.8</v>
      </c>
      <c r="E63" s="216">
        <v>3.8</v>
      </c>
      <c r="F63" s="214">
        <v>3.1</v>
      </c>
      <c r="G63" s="215">
        <v>2.8</v>
      </c>
    </row>
    <row r="64" spans="1:7" ht="18" hidden="1" customHeight="1" x14ac:dyDescent="0.25">
      <c r="A64" s="212">
        <v>41061</v>
      </c>
      <c r="B64" s="213">
        <v>5.0999999999999996</v>
      </c>
      <c r="C64" s="214">
        <v>4.4000000000000004</v>
      </c>
      <c r="D64" s="215">
        <v>3.6</v>
      </c>
      <c r="E64" s="216">
        <v>3.9</v>
      </c>
      <c r="F64" s="214">
        <v>3.1</v>
      </c>
      <c r="G64" s="215">
        <v>2.7</v>
      </c>
    </row>
    <row r="65" spans="1:7" ht="15.75" hidden="1" customHeight="1" x14ac:dyDescent="0.25">
      <c r="A65" s="212">
        <v>41091</v>
      </c>
      <c r="B65" s="213">
        <v>4.9000000000000004</v>
      </c>
      <c r="C65" s="214">
        <v>4.0999999999999996</v>
      </c>
      <c r="D65" s="215">
        <v>3.4</v>
      </c>
      <c r="E65" s="216">
        <v>3.7</v>
      </c>
      <c r="F65" s="214">
        <v>3</v>
      </c>
      <c r="G65" s="215">
        <v>2.8</v>
      </c>
    </row>
    <row r="66" spans="1:7" ht="15.75" hidden="1" customHeight="1" x14ac:dyDescent="0.25">
      <c r="A66" s="212">
        <v>41122</v>
      </c>
      <c r="B66" s="213">
        <v>4.5999999999999996</v>
      </c>
      <c r="C66" s="214">
        <v>3.9</v>
      </c>
      <c r="D66" s="215">
        <v>3.2</v>
      </c>
      <c r="E66" s="216">
        <v>3.7</v>
      </c>
      <c r="F66" s="214">
        <v>3</v>
      </c>
      <c r="G66" s="215">
        <v>2.7</v>
      </c>
    </row>
    <row r="67" spans="1:7" ht="15.75" hidden="1" customHeight="1" x14ac:dyDescent="0.25">
      <c r="A67" s="212">
        <v>41153</v>
      </c>
      <c r="B67" s="213">
        <v>4.4000000000000004</v>
      </c>
      <c r="C67" s="214">
        <v>3.7</v>
      </c>
      <c r="D67" s="215">
        <v>3.2</v>
      </c>
      <c r="E67" s="216">
        <v>3.9</v>
      </c>
      <c r="F67" s="214">
        <v>3.4</v>
      </c>
      <c r="G67" s="215">
        <v>3.3</v>
      </c>
    </row>
    <row r="68" spans="1:7" ht="15.75" hidden="1" customHeight="1" x14ac:dyDescent="0.25">
      <c r="A68" s="212">
        <v>41183</v>
      </c>
      <c r="B68" s="213">
        <v>4.3</v>
      </c>
      <c r="C68" s="214">
        <v>3.6</v>
      </c>
      <c r="D68" s="215">
        <v>3.1</v>
      </c>
      <c r="E68" s="216">
        <v>4.2</v>
      </c>
      <c r="F68" s="214">
        <v>3.6</v>
      </c>
      <c r="G68" s="215">
        <v>3.5</v>
      </c>
    </row>
    <row r="69" spans="1:7" ht="15.75" hidden="1" customHeight="1" x14ac:dyDescent="0.25">
      <c r="A69" s="212">
        <v>41214</v>
      </c>
      <c r="B69" s="213">
        <v>4</v>
      </c>
      <c r="C69" s="214">
        <v>3.4</v>
      </c>
      <c r="D69" s="215">
        <v>3.1</v>
      </c>
      <c r="E69" s="216">
        <v>3.1</v>
      </c>
      <c r="F69" s="214">
        <v>3.2</v>
      </c>
      <c r="G69" s="215">
        <v>3</v>
      </c>
    </row>
    <row r="70" spans="1:7" ht="18" hidden="1" customHeight="1" x14ac:dyDescent="0.25">
      <c r="A70" s="212">
        <v>41244</v>
      </c>
      <c r="B70" s="213">
        <v>3.9</v>
      </c>
      <c r="C70" s="214">
        <v>3.3</v>
      </c>
      <c r="D70" s="215">
        <v>3</v>
      </c>
      <c r="E70" s="216">
        <v>3.2</v>
      </c>
      <c r="F70" s="214">
        <v>3.2</v>
      </c>
      <c r="G70" s="215">
        <v>3</v>
      </c>
    </row>
    <row r="71" spans="1:7" ht="15.75" hidden="1" customHeight="1" x14ac:dyDescent="0.25">
      <c r="A71" s="212">
        <v>41275</v>
      </c>
      <c r="B71" s="213">
        <v>3.7</v>
      </c>
      <c r="C71" s="214">
        <v>3.2</v>
      </c>
      <c r="D71" s="215">
        <v>3</v>
      </c>
      <c r="E71" s="216">
        <v>2.9</v>
      </c>
      <c r="F71" s="214">
        <v>2.2000000000000002</v>
      </c>
      <c r="G71" s="215">
        <v>2.6</v>
      </c>
    </row>
    <row r="72" spans="1:7" ht="15.75" hidden="1" customHeight="1" x14ac:dyDescent="0.25">
      <c r="A72" s="212">
        <v>41306</v>
      </c>
      <c r="B72" s="213">
        <v>3.6</v>
      </c>
      <c r="C72" s="214">
        <v>3</v>
      </c>
      <c r="D72" s="215">
        <v>2.9</v>
      </c>
      <c r="E72" s="216">
        <v>3.6</v>
      </c>
      <c r="F72" s="214">
        <v>2.2000000000000002</v>
      </c>
      <c r="G72" s="215">
        <v>2.6</v>
      </c>
    </row>
    <row r="73" spans="1:7" ht="15.75" hidden="1" customHeight="1" x14ac:dyDescent="0.25">
      <c r="A73" s="212">
        <v>41334</v>
      </c>
      <c r="B73" s="213">
        <v>3.6</v>
      </c>
      <c r="C73" s="214">
        <v>3</v>
      </c>
      <c r="D73" s="215">
        <v>2.9</v>
      </c>
      <c r="E73" s="216">
        <v>3.6</v>
      </c>
      <c r="F73" s="214">
        <v>2.7</v>
      </c>
      <c r="G73" s="215">
        <v>2.7</v>
      </c>
    </row>
    <row r="74" spans="1:7" ht="15.75" hidden="1" customHeight="1" x14ac:dyDescent="0.25">
      <c r="A74" s="212">
        <v>41365</v>
      </c>
      <c r="B74" s="213">
        <v>3.6</v>
      </c>
      <c r="C74" s="214">
        <v>2.9</v>
      </c>
      <c r="D74" s="215">
        <v>2.8</v>
      </c>
      <c r="E74" s="216">
        <v>3.8</v>
      </c>
      <c r="F74" s="214">
        <v>2.6</v>
      </c>
      <c r="G74" s="215">
        <v>2.6</v>
      </c>
    </row>
    <row r="75" spans="1:7" ht="15.75" hidden="1" customHeight="1" x14ac:dyDescent="0.25">
      <c r="A75" s="212">
        <v>41395</v>
      </c>
      <c r="B75" s="213">
        <v>3.6</v>
      </c>
      <c r="C75" s="214">
        <v>2.9</v>
      </c>
      <c r="D75" s="215">
        <v>2.8</v>
      </c>
      <c r="E75" s="216">
        <v>3.7</v>
      </c>
      <c r="F75" s="214">
        <v>2.6</v>
      </c>
      <c r="G75" s="215">
        <v>2.5</v>
      </c>
    </row>
    <row r="76" spans="1:7" ht="18" hidden="1" customHeight="1" x14ac:dyDescent="0.25">
      <c r="A76" s="212">
        <v>41426</v>
      </c>
      <c r="B76" s="213">
        <v>3.6</v>
      </c>
      <c r="C76" s="214">
        <v>2.8</v>
      </c>
      <c r="D76" s="215">
        <v>2.8</v>
      </c>
      <c r="E76" s="216">
        <v>3.6</v>
      </c>
      <c r="F76" s="214">
        <v>2.5</v>
      </c>
      <c r="G76" s="215">
        <v>2.4</v>
      </c>
    </row>
    <row r="77" spans="1:7" ht="15.75" hidden="1" customHeight="1" x14ac:dyDescent="0.25">
      <c r="A77" s="212">
        <v>41456</v>
      </c>
      <c r="B77" s="213">
        <v>3.6</v>
      </c>
      <c r="C77" s="214">
        <v>2.8</v>
      </c>
      <c r="D77" s="215">
        <v>2.8</v>
      </c>
      <c r="E77" s="216">
        <v>3.6</v>
      </c>
      <c r="F77" s="214">
        <v>2.7</v>
      </c>
      <c r="G77" s="215">
        <v>2.5</v>
      </c>
    </row>
    <row r="78" spans="1:7" ht="15.75" hidden="1" customHeight="1" x14ac:dyDescent="0.25">
      <c r="A78" s="212">
        <v>41487</v>
      </c>
      <c r="B78" s="213">
        <v>3.5</v>
      </c>
      <c r="C78" s="214">
        <v>2.8</v>
      </c>
      <c r="D78" s="215">
        <v>2.7</v>
      </c>
      <c r="E78" s="216">
        <v>3.1</v>
      </c>
      <c r="F78" s="214">
        <v>2.6</v>
      </c>
      <c r="G78" s="215">
        <v>2.2999999999999998</v>
      </c>
    </row>
    <row r="79" spans="1:7" ht="15.75" hidden="1" customHeight="1" x14ac:dyDescent="0.25">
      <c r="A79" s="212">
        <v>41518</v>
      </c>
      <c r="B79" s="213">
        <v>3.5</v>
      </c>
      <c r="C79" s="214">
        <v>2.7</v>
      </c>
      <c r="D79" s="215">
        <v>2.7</v>
      </c>
      <c r="E79" s="216">
        <v>3.3</v>
      </c>
      <c r="F79" s="214">
        <v>2.6</v>
      </c>
      <c r="G79" s="215">
        <v>2.2000000000000002</v>
      </c>
    </row>
    <row r="80" spans="1:7" ht="15.75" hidden="1" customHeight="1" x14ac:dyDescent="0.25">
      <c r="A80" s="212">
        <v>41548</v>
      </c>
      <c r="B80" s="213">
        <v>3.4</v>
      </c>
      <c r="C80" s="214">
        <v>2.6</v>
      </c>
      <c r="D80" s="215">
        <v>2.6</v>
      </c>
      <c r="E80" s="216">
        <v>3.4</v>
      </c>
      <c r="F80" s="214">
        <v>2.6</v>
      </c>
      <c r="G80" s="215">
        <v>2.2999999999999998</v>
      </c>
    </row>
    <row r="81" spans="1:7" ht="15.75" hidden="1" customHeight="1" x14ac:dyDescent="0.25">
      <c r="A81" s="212">
        <v>41579</v>
      </c>
      <c r="B81" s="213">
        <v>3.5</v>
      </c>
      <c r="C81" s="214">
        <v>2.6</v>
      </c>
      <c r="D81" s="215">
        <v>2.5</v>
      </c>
      <c r="E81" s="216">
        <v>3.9</v>
      </c>
      <c r="F81" s="214">
        <v>3</v>
      </c>
      <c r="G81" s="215">
        <v>2.9</v>
      </c>
    </row>
    <row r="82" spans="1:7" ht="18" hidden="1" customHeight="1" x14ac:dyDescent="0.25">
      <c r="A82" s="212">
        <v>41609</v>
      </c>
      <c r="B82" s="213">
        <v>3.5</v>
      </c>
      <c r="C82" s="214">
        <v>2.6</v>
      </c>
      <c r="D82" s="215">
        <v>2.6</v>
      </c>
      <c r="E82" s="216">
        <v>4</v>
      </c>
      <c r="F82" s="214">
        <v>3.3</v>
      </c>
      <c r="G82" s="215">
        <v>3.2</v>
      </c>
    </row>
    <row r="83" spans="1:7" ht="15.75" hidden="1" customHeight="1" x14ac:dyDescent="0.25">
      <c r="A83" s="212">
        <v>41640</v>
      </c>
      <c r="B83" s="213">
        <v>3.7</v>
      </c>
      <c r="C83" s="214">
        <v>2.8</v>
      </c>
      <c r="D83" s="215">
        <v>2.6</v>
      </c>
      <c r="E83" s="216">
        <v>5.0999999999999996</v>
      </c>
      <c r="F83" s="214">
        <v>3.6</v>
      </c>
      <c r="G83" s="215">
        <v>3.4</v>
      </c>
    </row>
    <row r="84" spans="1:7" ht="15.75" hidden="1" customHeight="1" x14ac:dyDescent="0.25">
      <c r="A84" s="212">
        <v>41671</v>
      </c>
      <c r="B84" s="213">
        <v>3.9</v>
      </c>
      <c r="C84" s="214">
        <v>2.9</v>
      </c>
      <c r="D84" s="215">
        <v>2.7</v>
      </c>
      <c r="E84" s="216">
        <v>5.6</v>
      </c>
      <c r="F84" s="214">
        <v>3.5</v>
      </c>
      <c r="G84" s="215">
        <v>3.2</v>
      </c>
    </row>
    <row r="85" spans="1:7" ht="15.75" hidden="1" customHeight="1" x14ac:dyDescent="0.25">
      <c r="A85" s="212">
        <v>41699</v>
      </c>
      <c r="B85" s="213">
        <v>4</v>
      </c>
      <c r="C85" s="214">
        <v>2.9</v>
      </c>
      <c r="D85" s="215">
        <v>2.7</v>
      </c>
      <c r="E85" s="216">
        <v>4.5</v>
      </c>
      <c r="F85" s="214">
        <v>2.7</v>
      </c>
      <c r="G85" s="215">
        <v>3.1</v>
      </c>
    </row>
    <row r="86" spans="1:7" ht="15.75" hidden="1" customHeight="1" x14ac:dyDescent="0.25">
      <c r="A86" s="212">
        <v>41730</v>
      </c>
      <c r="B86" s="213">
        <v>4</v>
      </c>
      <c r="C86" s="214">
        <v>2.9</v>
      </c>
      <c r="D86" s="215">
        <v>2.8</v>
      </c>
      <c r="E86" s="216">
        <v>4.2</v>
      </c>
      <c r="F86" s="214">
        <v>2.8</v>
      </c>
      <c r="G86" s="215">
        <v>3.3</v>
      </c>
    </row>
    <row r="87" spans="1:7" ht="15.75" hidden="1" customHeight="1" x14ac:dyDescent="0.25">
      <c r="A87" s="212">
        <v>41760</v>
      </c>
      <c r="B87" s="213">
        <v>4</v>
      </c>
      <c r="C87" s="214">
        <v>2.9</v>
      </c>
      <c r="D87" s="215">
        <v>2.9</v>
      </c>
      <c r="E87" s="216">
        <v>3.4</v>
      </c>
      <c r="F87" s="214">
        <v>2.9</v>
      </c>
      <c r="G87" s="215">
        <v>3.4</v>
      </c>
    </row>
    <row r="88" spans="1:7" ht="18" hidden="1" customHeight="1" x14ac:dyDescent="0.25">
      <c r="A88" s="212">
        <v>41791</v>
      </c>
      <c r="B88" s="213">
        <v>4</v>
      </c>
      <c r="C88" s="214">
        <v>2.9</v>
      </c>
      <c r="D88" s="215">
        <v>2.9</v>
      </c>
      <c r="E88" s="216">
        <v>3.3</v>
      </c>
      <c r="F88" s="214">
        <v>2.7</v>
      </c>
      <c r="G88" s="215">
        <v>3.2</v>
      </c>
    </row>
    <row r="89" spans="1:7" ht="15.75" hidden="1" customHeight="1" x14ac:dyDescent="0.25">
      <c r="A89" s="212">
        <v>41821</v>
      </c>
      <c r="B89" s="213">
        <v>3.9</v>
      </c>
      <c r="C89" s="214">
        <v>2.9</v>
      </c>
      <c r="D89" s="215">
        <v>3</v>
      </c>
      <c r="E89" s="216">
        <v>3.1</v>
      </c>
      <c r="F89" s="214">
        <v>2.7</v>
      </c>
      <c r="G89" s="215">
        <v>3.2</v>
      </c>
    </row>
    <row r="90" spans="1:7" ht="15.75" hidden="1" customHeight="1" x14ac:dyDescent="0.25">
      <c r="A90" s="212">
        <v>41852</v>
      </c>
      <c r="B90" s="213">
        <v>4</v>
      </c>
      <c r="C90" s="214">
        <v>2.9</v>
      </c>
      <c r="D90" s="215">
        <v>3.1</v>
      </c>
      <c r="E90" s="216">
        <v>3.8</v>
      </c>
      <c r="F90" s="214">
        <v>2.7</v>
      </c>
      <c r="G90" s="215">
        <v>3.5</v>
      </c>
    </row>
    <row r="91" spans="1:7" ht="15.75" hidden="1" customHeight="1" x14ac:dyDescent="0.25">
      <c r="A91" s="212">
        <v>41883</v>
      </c>
      <c r="B91" s="213">
        <v>3.9</v>
      </c>
      <c r="C91" s="214">
        <v>2.9</v>
      </c>
      <c r="D91" s="215">
        <v>3.2</v>
      </c>
      <c r="E91" s="216">
        <v>2.9</v>
      </c>
      <c r="F91" s="214">
        <v>2.2999999999999998</v>
      </c>
      <c r="G91" s="215">
        <v>3.3</v>
      </c>
    </row>
    <row r="92" spans="1:7" ht="15.75" hidden="1" customHeight="1" x14ac:dyDescent="0.25">
      <c r="A92" s="212">
        <v>41913</v>
      </c>
      <c r="B92" s="213">
        <v>3.8</v>
      </c>
      <c r="C92" s="214">
        <v>2.9</v>
      </c>
      <c r="D92" s="215">
        <v>3.2</v>
      </c>
      <c r="E92" s="216">
        <v>1.9</v>
      </c>
      <c r="F92" s="214">
        <v>2.1</v>
      </c>
      <c r="G92" s="215">
        <v>3</v>
      </c>
    </row>
    <row r="93" spans="1:7" ht="15.75" hidden="1" customHeight="1" x14ac:dyDescent="0.25">
      <c r="A93" s="212">
        <v>41944</v>
      </c>
      <c r="B93" s="213">
        <v>3.5</v>
      </c>
      <c r="C93" s="214">
        <v>2.8</v>
      </c>
      <c r="D93" s="215">
        <v>3.2</v>
      </c>
      <c r="E93" s="216">
        <v>0.9</v>
      </c>
      <c r="F93" s="214">
        <v>1.7</v>
      </c>
      <c r="G93" s="215">
        <v>2.6</v>
      </c>
    </row>
    <row r="94" spans="1:7" ht="18" hidden="1" customHeight="1" x14ac:dyDescent="0.25">
      <c r="A94" s="212">
        <v>41974</v>
      </c>
      <c r="B94" s="213">
        <v>3.2</v>
      </c>
      <c r="C94" s="214">
        <v>2.6</v>
      </c>
      <c r="D94" s="215">
        <v>3.1</v>
      </c>
      <c r="E94" s="216">
        <v>0.2</v>
      </c>
      <c r="F94" s="214">
        <v>0.8</v>
      </c>
      <c r="G94" s="215">
        <v>2.1</v>
      </c>
    </row>
    <row r="95" spans="1:7" ht="17.25" hidden="1" customHeight="1" x14ac:dyDescent="0.3">
      <c r="A95" s="217">
        <v>42005</v>
      </c>
      <c r="B95" s="218">
        <v>2.8</v>
      </c>
      <c r="C95" s="219">
        <v>2.2000000000000002</v>
      </c>
      <c r="D95" s="220">
        <v>2.9</v>
      </c>
      <c r="E95" s="221">
        <v>0.7</v>
      </c>
      <c r="F95" s="219">
        <v>-0.4</v>
      </c>
      <c r="G95" s="220">
        <v>0.8</v>
      </c>
    </row>
    <row r="96" spans="1:7" ht="17.25" hidden="1" customHeight="1" x14ac:dyDescent="0.3">
      <c r="A96" s="217">
        <v>42036</v>
      </c>
      <c r="B96" s="218">
        <v>2.5</v>
      </c>
      <c r="C96" s="219">
        <v>1.9</v>
      </c>
      <c r="D96" s="220">
        <v>2.7</v>
      </c>
      <c r="E96" s="221">
        <v>2</v>
      </c>
      <c r="F96" s="219">
        <v>0.2</v>
      </c>
      <c r="G96" s="220">
        <v>1.6</v>
      </c>
    </row>
    <row r="97" spans="1:7" ht="17.25" hidden="1" customHeight="1" x14ac:dyDescent="0.3">
      <c r="A97" s="217">
        <v>42064</v>
      </c>
      <c r="B97" s="218">
        <v>2.4</v>
      </c>
      <c r="C97" s="219">
        <v>1.7</v>
      </c>
      <c r="D97" s="220">
        <v>2.6</v>
      </c>
      <c r="E97" s="221">
        <v>2.2000000000000002</v>
      </c>
      <c r="F97" s="219">
        <v>0.3</v>
      </c>
      <c r="G97" s="220">
        <v>1.6</v>
      </c>
    </row>
    <row r="98" spans="1:7" ht="17.25" hidden="1" customHeight="1" x14ac:dyDescent="0.3">
      <c r="A98" s="217">
        <v>42095</v>
      </c>
      <c r="B98" s="218">
        <v>2.2000000000000002</v>
      </c>
      <c r="C98" s="219">
        <v>1.5</v>
      </c>
      <c r="D98" s="220">
        <v>2.5</v>
      </c>
      <c r="E98" s="221">
        <v>2.1</v>
      </c>
      <c r="F98" s="219">
        <v>0.3</v>
      </c>
      <c r="G98" s="220">
        <v>1.6</v>
      </c>
    </row>
    <row r="99" spans="1:7" ht="17.25" hidden="1" customHeight="1" x14ac:dyDescent="0.3">
      <c r="A99" s="217">
        <v>42125</v>
      </c>
      <c r="B99" s="218">
        <v>2</v>
      </c>
      <c r="C99" s="219">
        <v>1.3</v>
      </c>
      <c r="D99" s="220">
        <v>2.2999999999999998</v>
      </c>
      <c r="E99" s="221">
        <v>0.5</v>
      </c>
      <c r="F99" s="219">
        <v>0.5</v>
      </c>
      <c r="G99" s="220">
        <v>1.9</v>
      </c>
    </row>
    <row r="100" spans="1:7" ht="17.25" hidden="1" customHeight="1" x14ac:dyDescent="0.3">
      <c r="A100" s="217">
        <v>42156</v>
      </c>
      <c r="B100" s="218">
        <v>1.7</v>
      </c>
      <c r="C100" s="219">
        <v>1.1000000000000001</v>
      </c>
      <c r="D100" s="220">
        <v>2.2999999999999998</v>
      </c>
      <c r="E100" s="221">
        <v>0.4</v>
      </c>
      <c r="F100" s="219">
        <v>0.6</v>
      </c>
      <c r="G100" s="220">
        <v>2.1</v>
      </c>
    </row>
    <row r="101" spans="1:7" ht="17.25" hidden="1" customHeight="1" x14ac:dyDescent="0.3">
      <c r="A101" s="217">
        <v>42186</v>
      </c>
      <c r="B101" s="218">
        <v>1.5</v>
      </c>
      <c r="C101" s="219">
        <v>0.9</v>
      </c>
      <c r="D101" s="220">
        <v>2.1</v>
      </c>
      <c r="E101" s="221">
        <v>0.6</v>
      </c>
      <c r="F101" s="219">
        <v>0.2</v>
      </c>
      <c r="G101" s="220">
        <v>1.6</v>
      </c>
    </row>
    <row r="102" spans="1:7" ht="17.25" hidden="1" customHeight="1" x14ac:dyDescent="0.3">
      <c r="A102" s="217">
        <v>42217</v>
      </c>
      <c r="B102" s="218">
        <v>1.3</v>
      </c>
      <c r="C102" s="219">
        <v>0.7</v>
      </c>
      <c r="D102" s="220">
        <v>2</v>
      </c>
      <c r="E102" s="221">
        <v>1.1000000000000001</v>
      </c>
      <c r="F102" s="219">
        <v>0.4</v>
      </c>
      <c r="G102" s="220">
        <v>1.7</v>
      </c>
    </row>
    <row r="103" spans="1:7" ht="17.25" hidden="1" customHeight="1" x14ac:dyDescent="0.3">
      <c r="A103" s="217">
        <v>42248</v>
      </c>
      <c r="B103" s="218">
        <v>1.2</v>
      </c>
      <c r="C103" s="219">
        <v>0.6</v>
      </c>
      <c r="D103" s="220">
        <v>1.9</v>
      </c>
      <c r="E103" s="221">
        <v>2</v>
      </c>
      <c r="F103" s="219">
        <v>0.9</v>
      </c>
      <c r="G103" s="220">
        <v>2</v>
      </c>
    </row>
    <row r="104" spans="1:7" ht="17.25" hidden="1" customHeight="1" x14ac:dyDescent="0.3">
      <c r="A104" s="217">
        <v>42278</v>
      </c>
      <c r="B104" s="218">
        <v>1.2</v>
      </c>
      <c r="C104" s="219">
        <v>0.5</v>
      </c>
      <c r="D104" s="220">
        <v>1.8</v>
      </c>
      <c r="E104" s="221">
        <v>1.5</v>
      </c>
      <c r="F104" s="219">
        <v>0.7</v>
      </c>
      <c r="G104" s="220">
        <v>1.8</v>
      </c>
    </row>
    <row r="105" spans="1:7" ht="17.25" hidden="1" customHeight="1" x14ac:dyDescent="0.3">
      <c r="A105" s="217">
        <v>42309</v>
      </c>
      <c r="B105" s="218">
        <v>1.2</v>
      </c>
      <c r="C105" s="219">
        <v>0.4</v>
      </c>
      <c r="D105" s="220">
        <v>1.7</v>
      </c>
      <c r="E105" s="221">
        <v>1</v>
      </c>
      <c r="F105" s="219">
        <v>0.5</v>
      </c>
      <c r="G105" s="220">
        <v>2</v>
      </c>
    </row>
    <row r="106" spans="1:7" ht="17.25" hidden="1" customHeight="1" x14ac:dyDescent="0.3">
      <c r="A106" s="217">
        <v>42339</v>
      </c>
      <c r="B106" s="218">
        <v>1.3</v>
      </c>
      <c r="C106" s="219">
        <v>0.4</v>
      </c>
      <c r="D106" s="220">
        <v>1.7</v>
      </c>
      <c r="E106" s="221">
        <v>1.3</v>
      </c>
      <c r="F106" s="219">
        <v>1.1000000000000001</v>
      </c>
      <c r="G106" s="220">
        <v>2.2999999999999998</v>
      </c>
    </row>
    <row r="107" spans="1:7" ht="17.25" hidden="1" customHeight="1" x14ac:dyDescent="0.3">
      <c r="A107" s="217">
        <v>42370</v>
      </c>
      <c r="B107" s="218">
        <v>1.3</v>
      </c>
      <c r="C107" s="219">
        <v>0.6</v>
      </c>
      <c r="D107" s="220">
        <v>2</v>
      </c>
      <c r="E107" s="221">
        <v>0.4</v>
      </c>
      <c r="F107" s="219">
        <v>1.9</v>
      </c>
      <c r="G107" s="220">
        <v>3.5</v>
      </c>
    </row>
    <row r="108" spans="1:7" ht="17.25" hidden="1" customHeight="1" x14ac:dyDescent="0.3">
      <c r="A108" s="217">
        <v>42401</v>
      </c>
      <c r="B108" s="218">
        <v>1</v>
      </c>
      <c r="C108" s="219">
        <v>0.7</v>
      </c>
      <c r="D108" s="220">
        <v>2.1</v>
      </c>
      <c r="E108" s="221">
        <v>-0.5</v>
      </c>
      <c r="F108" s="219">
        <v>0.9</v>
      </c>
      <c r="G108" s="220">
        <v>2.8</v>
      </c>
    </row>
    <row r="109" spans="1:7" ht="17.25" hidden="1" customHeight="1" x14ac:dyDescent="0.3">
      <c r="A109" s="217">
        <v>42430</v>
      </c>
      <c r="B109" s="218">
        <v>0.9</v>
      </c>
      <c r="C109" s="219">
        <v>0.7</v>
      </c>
      <c r="D109" s="220">
        <v>2.1</v>
      </c>
      <c r="E109" s="221">
        <v>0.9</v>
      </c>
      <c r="F109" s="219">
        <v>0.6</v>
      </c>
      <c r="G109" s="220">
        <v>2.5</v>
      </c>
    </row>
    <row r="110" spans="1:7" ht="17.25" hidden="1" customHeight="1" x14ac:dyDescent="0.3">
      <c r="A110" s="217">
        <v>42461</v>
      </c>
      <c r="B110" s="218">
        <v>0.8</v>
      </c>
      <c r="C110" s="219">
        <v>0.7</v>
      </c>
      <c r="D110" s="220">
        <v>2.2000000000000002</v>
      </c>
      <c r="E110" s="221">
        <v>0.2</v>
      </c>
      <c r="F110" s="219">
        <v>0.7</v>
      </c>
      <c r="G110" s="220">
        <v>2.6</v>
      </c>
    </row>
    <row r="111" spans="1:7" ht="17.25" hidden="1" customHeight="1" x14ac:dyDescent="0.3">
      <c r="A111" s="217">
        <v>42491</v>
      </c>
      <c r="B111" s="218">
        <v>0.8</v>
      </c>
      <c r="C111" s="219">
        <v>0.7</v>
      </c>
      <c r="D111" s="220">
        <v>2.2000000000000002</v>
      </c>
      <c r="E111" s="221">
        <v>0.8</v>
      </c>
      <c r="F111" s="219">
        <v>-0.1</v>
      </c>
      <c r="G111" s="220">
        <v>1.7</v>
      </c>
    </row>
    <row r="112" spans="1:7" ht="17.25" hidden="1" customHeight="1" x14ac:dyDescent="0.3">
      <c r="A112" s="217">
        <v>42522</v>
      </c>
      <c r="B112" s="218">
        <v>0.9</v>
      </c>
      <c r="C112" s="219">
        <v>0.7</v>
      </c>
      <c r="D112" s="220">
        <v>2.2000000000000002</v>
      </c>
      <c r="E112" s="221">
        <v>1.1000000000000001</v>
      </c>
      <c r="F112" s="219">
        <v>0.4</v>
      </c>
      <c r="G112" s="220">
        <v>2.2999999999999998</v>
      </c>
    </row>
    <row r="113" spans="1:7" ht="17.25" hidden="1" customHeight="1" x14ac:dyDescent="0.3">
      <c r="A113" s="217">
        <v>42552</v>
      </c>
      <c r="B113" s="218">
        <v>0.9</v>
      </c>
      <c r="C113" s="219">
        <v>0.7</v>
      </c>
      <c r="D113" s="220">
        <v>2.2999999999999998</v>
      </c>
      <c r="E113" s="221">
        <v>1</v>
      </c>
      <c r="F113" s="219">
        <v>0.7</v>
      </c>
      <c r="G113" s="220">
        <v>2.6</v>
      </c>
    </row>
    <row r="114" spans="1:7" ht="17.25" hidden="1" customHeight="1" x14ac:dyDescent="0.3">
      <c r="A114" s="217">
        <v>42583</v>
      </c>
      <c r="B114" s="218">
        <v>0.9</v>
      </c>
      <c r="C114" s="219">
        <v>0.7</v>
      </c>
      <c r="D114" s="220">
        <v>2.2999999999999998</v>
      </c>
      <c r="E114" s="221">
        <v>0.9</v>
      </c>
      <c r="F114" s="219">
        <v>-0.4</v>
      </c>
      <c r="G114" s="220">
        <v>1.8</v>
      </c>
    </row>
    <row r="115" spans="1:7" ht="17.25" hidden="1" customHeight="1" x14ac:dyDescent="0.3">
      <c r="A115" s="217">
        <v>42614</v>
      </c>
      <c r="B115" s="218">
        <v>0.8</v>
      </c>
      <c r="C115" s="219">
        <v>0.6</v>
      </c>
      <c r="D115" s="220">
        <v>2.2999999999999998</v>
      </c>
      <c r="E115" s="221">
        <v>0.9</v>
      </c>
      <c r="F115" s="219">
        <v>-0.3</v>
      </c>
      <c r="G115" s="220">
        <v>1.9</v>
      </c>
    </row>
    <row r="116" spans="1:7" ht="17.25" hidden="1" customHeight="1" x14ac:dyDescent="0.3">
      <c r="A116" s="217">
        <v>42644</v>
      </c>
      <c r="B116" s="218">
        <v>0.8</v>
      </c>
      <c r="C116" s="219">
        <v>0.5</v>
      </c>
      <c r="D116" s="220">
        <v>2.2999999999999998</v>
      </c>
      <c r="E116" s="221">
        <v>1.5</v>
      </c>
      <c r="F116" s="219">
        <v>-0.4</v>
      </c>
      <c r="G116" s="220">
        <v>1.8</v>
      </c>
    </row>
    <row r="117" spans="1:7" ht="17.25" hidden="1" customHeight="1" x14ac:dyDescent="0.3">
      <c r="A117" s="217">
        <v>42675</v>
      </c>
      <c r="B117" s="218">
        <v>0.9</v>
      </c>
      <c r="C117" s="219">
        <v>0.4</v>
      </c>
      <c r="D117" s="220">
        <v>2.2999999999999998</v>
      </c>
      <c r="E117" s="221">
        <v>2.2000000000000002</v>
      </c>
      <c r="F117" s="219">
        <v>0.1</v>
      </c>
      <c r="G117" s="220">
        <v>1.8</v>
      </c>
    </row>
    <row r="118" spans="1:7" ht="17.25" hidden="1" customHeight="1" x14ac:dyDescent="0.3">
      <c r="A118" s="217">
        <v>42705</v>
      </c>
      <c r="B118" s="218">
        <v>1</v>
      </c>
      <c r="C118" s="219">
        <v>0.4</v>
      </c>
      <c r="D118" s="220">
        <v>2.2000000000000002</v>
      </c>
      <c r="E118" s="221">
        <v>2.2999999999999998</v>
      </c>
      <c r="F118" s="219">
        <v>0.3</v>
      </c>
      <c r="G118" s="220">
        <v>1.7</v>
      </c>
    </row>
    <row r="119" spans="1:7" ht="17.25" hidden="1" thickTop="1" x14ac:dyDescent="0.3">
      <c r="A119" s="217">
        <v>42736</v>
      </c>
      <c r="B119" s="218">
        <v>1.1000000000000001</v>
      </c>
      <c r="C119" s="219">
        <v>0.3</v>
      </c>
      <c r="D119" s="220">
        <v>2.1</v>
      </c>
      <c r="E119" s="221">
        <v>1.8</v>
      </c>
      <c r="F119" s="219">
        <v>0.5</v>
      </c>
      <c r="G119" s="220">
        <v>1.7</v>
      </c>
    </row>
    <row r="120" spans="1:7" ht="17.25" hidden="1" thickTop="1" x14ac:dyDescent="0.3">
      <c r="A120" s="217">
        <v>42767</v>
      </c>
      <c r="B120" s="218">
        <v>1.2</v>
      </c>
      <c r="C120" s="219">
        <v>0.3</v>
      </c>
      <c r="D120" s="220">
        <v>2</v>
      </c>
      <c r="E120" s="221">
        <v>1.3</v>
      </c>
      <c r="F120" s="219">
        <v>1.1000000000000001</v>
      </c>
      <c r="G120" s="220">
        <v>1.6</v>
      </c>
    </row>
    <row r="121" spans="1:7" ht="17.25" hidden="1" thickTop="1" x14ac:dyDescent="0.3">
      <c r="A121" s="217">
        <v>42795</v>
      </c>
      <c r="B121" s="218">
        <v>1.3</v>
      </c>
      <c r="C121" s="219">
        <v>0.4</v>
      </c>
      <c r="D121" s="220">
        <v>1.9</v>
      </c>
      <c r="E121" s="221">
        <v>1.3</v>
      </c>
      <c r="F121" s="219">
        <v>1.7</v>
      </c>
      <c r="G121" s="220">
        <v>1.8</v>
      </c>
    </row>
    <row r="122" spans="1:7" ht="17.25" hidden="1" thickTop="1" x14ac:dyDescent="0.3">
      <c r="A122" s="217">
        <v>42826</v>
      </c>
      <c r="B122" s="218">
        <v>1.5</v>
      </c>
      <c r="C122" s="219">
        <v>0.5</v>
      </c>
      <c r="D122" s="220">
        <v>1.9</v>
      </c>
      <c r="E122" s="221">
        <v>2.9</v>
      </c>
      <c r="F122" s="219">
        <v>1.9</v>
      </c>
      <c r="G122" s="220">
        <v>2.1</v>
      </c>
    </row>
    <row r="123" spans="1:7" ht="17.25" hidden="1" thickTop="1" x14ac:dyDescent="0.3">
      <c r="A123" s="217">
        <v>42856</v>
      </c>
      <c r="B123" s="218">
        <v>1.9</v>
      </c>
      <c r="C123" s="219">
        <v>0.7</v>
      </c>
      <c r="D123" s="220">
        <v>2</v>
      </c>
      <c r="E123" s="221">
        <v>5.9</v>
      </c>
      <c r="F123" s="219">
        <v>2.6</v>
      </c>
      <c r="G123" s="220">
        <v>3</v>
      </c>
    </row>
    <row r="124" spans="1:7" ht="17.25" hidden="1" thickTop="1" x14ac:dyDescent="0.3">
      <c r="A124" s="217">
        <v>42887</v>
      </c>
      <c r="B124" s="218">
        <v>2.4</v>
      </c>
      <c r="C124" s="219">
        <v>0.8</v>
      </c>
      <c r="D124" s="220">
        <v>2</v>
      </c>
      <c r="E124" s="221">
        <v>6.4</v>
      </c>
      <c r="F124" s="219">
        <v>2</v>
      </c>
      <c r="G124" s="220">
        <v>2.2999999999999998</v>
      </c>
    </row>
    <row r="125" spans="1:7" ht="17.25" hidden="1" thickTop="1" x14ac:dyDescent="0.3">
      <c r="A125" s="217">
        <v>42917</v>
      </c>
      <c r="B125" s="218">
        <v>2.7</v>
      </c>
      <c r="C125" s="219">
        <v>0.9</v>
      </c>
      <c r="D125" s="220">
        <v>2</v>
      </c>
      <c r="E125" s="221">
        <v>5.3</v>
      </c>
      <c r="F125" s="219">
        <v>1.9</v>
      </c>
      <c r="G125" s="220">
        <v>2.2000000000000002</v>
      </c>
    </row>
    <row r="126" spans="1:7" ht="17.25" hidden="1" thickTop="1" x14ac:dyDescent="0.3">
      <c r="A126" s="217">
        <v>42948</v>
      </c>
      <c r="B126" s="218">
        <v>3.0286765833461127</v>
      </c>
      <c r="C126" s="219">
        <v>1.2222935693991577</v>
      </c>
      <c r="D126" s="220">
        <v>2.0456514153099237</v>
      </c>
      <c r="E126" s="221">
        <v>4.5703839122486212</v>
      </c>
      <c r="F126" s="219">
        <v>3.1433178020487729</v>
      </c>
      <c r="G126" s="220">
        <v>2.6876093090027808</v>
      </c>
    </row>
    <row r="127" spans="1:7" ht="17.25" hidden="1" thickTop="1" x14ac:dyDescent="0.3">
      <c r="A127" s="217">
        <v>42979</v>
      </c>
      <c r="B127" s="218">
        <v>3.2</v>
      </c>
      <c r="C127" s="219">
        <v>1.5</v>
      </c>
      <c r="D127" s="220">
        <v>2.1</v>
      </c>
      <c r="E127" s="221">
        <v>3.5</v>
      </c>
      <c r="F127" s="219">
        <v>2.7</v>
      </c>
      <c r="G127" s="220">
        <v>2.1</v>
      </c>
    </row>
    <row r="128" spans="1:7" ht="17.25" hidden="1" thickTop="1" x14ac:dyDescent="0.3">
      <c r="A128" s="217">
        <v>43009</v>
      </c>
      <c r="B128" s="218">
        <v>3.4</v>
      </c>
      <c r="C128" s="219">
        <v>1.7</v>
      </c>
      <c r="D128" s="220">
        <v>2.1</v>
      </c>
      <c r="E128" s="221">
        <v>3.5</v>
      </c>
      <c r="F128" s="219">
        <v>2.9</v>
      </c>
      <c r="G128" s="220">
        <v>2.4</v>
      </c>
    </row>
    <row r="129" spans="1:7" ht="17.25" hidden="1" thickTop="1" x14ac:dyDescent="0.3">
      <c r="A129" s="217">
        <v>43040</v>
      </c>
      <c r="B129" s="218">
        <v>3.5135960892147766</v>
      </c>
      <c r="C129" s="219">
        <v>1.9613825093619752</v>
      </c>
      <c r="D129" s="220">
        <v>2.1371120259215282</v>
      </c>
      <c r="E129" s="221">
        <v>3.5648994515539156</v>
      </c>
      <c r="F129" s="219">
        <v>2.7389160086513931</v>
      </c>
      <c r="G129" s="220">
        <v>2.1266499895171931</v>
      </c>
    </row>
    <row r="130" spans="1:7" ht="17.25" hidden="1" thickTop="1" x14ac:dyDescent="0.3">
      <c r="A130" s="217">
        <v>43070</v>
      </c>
      <c r="B130" s="218">
        <v>3.7</v>
      </c>
      <c r="C130" s="219">
        <v>2.2000000000000002</v>
      </c>
      <c r="D130" s="220">
        <v>2.2000000000000002</v>
      </c>
      <c r="E130" s="221">
        <v>4.2</v>
      </c>
      <c r="F130" s="219">
        <v>2.9</v>
      </c>
      <c r="G130" s="220">
        <v>2.2000000000000002</v>
      </c>
    </row>
    <row r="131" spans="1:7" ht="17.25" hidden="1" thickTop="1" x14ac:dyDescent="0.3">
      <c r="A131" s="217">
        <v>43101</v>
      </c>
      <c r="B131" s="218">
        <v>4.0347137637027686</v>
      </c>
      <c r="C131" s="219">
        <v>2.3846825535486893</v>
      </c>
      <c r="D131" s="220">
        <v>2.1804513646307644</v>
      </c>
      <c r="E131" s="221">
        <v>6.1705989110707682</v>
      </c>
      <c r="F131" s="219">
        <v>2.9291982620538226</v>
      </c>
      <c r="G131" s="220">
        <v>1.7701381506116443</v>
      </c>
    </row>
    <row r="132" spans="1:7" ht="17.25" hidden="1" thickTop="1" x14ac:dyDescent="0.3">
      <c r="A132" s="217">
        <v>43132</v>
      </c>
      <c r="B132" s="218">
        <v>4.5171102661596851</v>
      </c>
      <c r="C132" s="219">
        <v>2.5118378490783133</v>
      </c>
      <c r="D132" s="220">
        <v>2.1965772455402544</v>
      </c>
      <c r="E132" s="221">
        <v>6.995515695067267</v>
      </c>
      <c r="F132" s="219">
        <v>2.6502478886668568</v>
      </c>
      <c r="G132" s="220">
        <v>1.8158040266164077</v>
      </c>
    </row>
    <row r="133" spans="1:7" ht="17.25" hidden="1" thickTop="1" x14ac:dyDescent="0.3">
      <c r="A133" s="217">
        <v>43160</v>
      </c>
      <c r="B133" s="218">
        <v>4.9756912792464192</v>
      </c>
      <c r="C133" s="219">
        <v>2.54927677755028</v>
      </c>
      <c r="D133" s="220">
        <v>2.1728279888055591</v>
      </c>
      <c r="E133" s="221">
        <v>6.6666666666666652</v>
      </c>
      <c r="F133" s="219">
        <v>2.1375028224842385</v>
      </c>
      <c r="G133" s="220">
        <v>1.5659157673754143</v>
      </c>
    </row>
    <row r="134" spans="1:7" ht="17.25" hidden="1" thickTop="1" x14ac:dyDescent="0.3">
      <c r="A134" s="217">
        <v>43191</v>
      </c>
      <c r="B134" s="218">
        <v>5</v>
      </c>
      <c r="C134" s="219">
        <v>2.6</v>
      </c>
      <c r="D134" s="220">
        <v>2.1</v>
      </c>
      <c r="E134" s="221">
        <v>3.7</v>
      </c>
      <c r="F134" s="219">
        <v>2.2000000000000002</v>
      </c>
      <c r="G134" s="220">
        <v>1.5</v>
      </c>
    </row>
    <row r="135" spans="1:7" ht="17.25" hidden="1" thickTop="1" x14ac:dyDescent="0.3">
      <c r="A135" s="217">
        <v>43221</v>
      </c>
      <c r="B135" s="218">
        <v>4.7</v>
      </c>
      <c r="C135" s="219">
        <v>2.5</v>
      </c>
      <c r="D135" s="220">
        <v>2</v>
      </c>
      <c r="E135" s="221">
        <v>2.4</v>
      </c>
      <c r="F135" s="219">
        <v>2.2000000000000002</v>
      </c>
      <c r="G135" s="220">
        <v>1.3</v>
      </c>
    </row>
    <row r="136" spans="1:7" ht="17.25" hidden="1" thickTop="1" x14ac:dyDescent="0.3">
      <c r="A136" s="217">
        <v>43252</v>
      </c>
      <c r="B136" s="218">
        <v>4.2920174056568339</v>
      </c>
      <c r="C136" s="219">
        <v>2.5889959177030519</v>
      </c>
      <c r="D136" s="220">
        <v>1.9236851262346866</v>
      </c>
      <c r="E136" s="221">
        <v>1.031685458224918</v>
      </c>
      <c r="F136" s="219">
        <v>2.5907728443276712</v>
      </c>
      <c r="G136" s="220">
        <v>1.6020785026058526</v>
      </c>
    </row>
    <row r="137" spans="1:7" ht="17.25" hidden="1" thickTop="1" x14ac:dyDescent="0.3">
      <c r="A137" s="217">
        <v>43282</v>
      </c>
      <c r="B137" s="218">
        <v>4</v>
      </c>
      <c r="C137" s="219">
        <v>2.6</v>
      </c>
      <c r="D137" s="220">
        <v>1.9</v>
      </c>
      <c r="E137" s="221">
        <v>1.7</v>
      </c>
      <c r="F137" s="219">
        <v>2.5</v>
      </c>
      <c r="G137" s="220">
        <v>1.9</v>
      </c>
    </row>
    <row r="138" spans="1:7" ht="17.25" hidden="1" thickTop="1" x14ac:dyDescent="0.3">
      <c r="A138" s="217">
        <v>43313</v>
      </c>
      <c r="B138" s="218">
        <v>3.7</v>
      </c>
      <c r="C138" s="219">
        <v>2.5</v>
      </c>
      <c r="D138" s="220">
        <v>1.8</v>
      </c>
      <c r="E138" s="221">
        <v>0.9</v>
      </c>
      <c r="F138" s="219">
        <v>1.8</v>
      </c>
      <c r="G138" s="220">
        <v>1.4</v>
      </c>
    </row>
    <row r="139" spans="1:7" ht="17.25" hidden="1" thickTop="1" x14ac:dyDescent="0.3">
      <c r="A139" s="217">
        <v>43344</v>
      </c>
      <c r="B139" s="218">
        <v>3.5</v>
      </c>
      <c r="C139" s="219">
        <v>2.5</v>
      </c>
      <c r="D139" s="220">
        <v>1.8</v>
      </c>
      <c r="E139" s="221">
        <v>1.9</v>
      </c>
      <c r="F139" s="219">
        <v>2.1</v>
      </c>
      <c r="G139" s="220">
        <v>1.8</v>
      </c>
    </row>
    <row r="140" spans="1:7" ht="17.25" hidden="1" thickTop="1" x14ac:dyDescent="0.3">
      <c r="A140" s="217">
        <v>43374</v>
      </c>
      <c r="B140" s="218">
        <v>3.4899837193813399</v>
      </c>
      <c r="C140" s="219">
        <v>2.4218179892776304</v>
      </c>
      <c r="D140" s="220">
        <v>1.7586366027664946</v>
      </c>
      <c r="E140" s="221">
        <v>2.7779155594921834</v>
      </c>
      <c r="F140" s="219">
        <v>2.2970321623414502</v>
      </c>
      <c r="G140" s="220">
        <v>2.1178916329569253</v>
      </c>
    </row>
    <row r="141" spans="1:7" ht="15" hidden="1" customHeight="1" thickTop="1" x14ac:dyDescent="0.3">
      <c r="A141" s="217">
        <v>43405</v>
      </c>
      <c r="B141" s="218">
        <v>3.4</v>
      </c>
      <c r="C141" s="219">
        <v>2.4</v>
      </c>
      <c r="D141" s="220">
        <v>1.8</v>
      </c>
      <c r="E141" s="221">
        <v>2.8</v>
      </c>
      <c r="F141" s="219">
        <v>2.6</v>
      </c>
      <c r="G141" s="220">
        <v>2.5</v>
      </c>
    </row>
    <row r="142" spans="1:7" ht="15" hidden="1" customHeight="1" thickTop="1" x14ac:dyDescent="0.3">
      <c r="A142" s="217">
        <v>43435</v>
      </c>
      <c r="B142" s="218">
        <v>3.2273827033387326</v>
      </c>
      <c r="C142" s="219">
        <v>2.3432099051625688</v>
      </c>
      <c r="D142" s="220">
        <v>1.7858993722993155</v>
      </c>
      <c r="E142" s="221">
        <v>1.7861988304093579</v>
      </c>
      <c r="F142" s="219">
        <v>2.1106037979508274</v>
      </c>
      <c r="G142" s="220">
        <v>2.0890363570770898</v>
      </c>
    </row>
    <row r="143" spans="1:7" ht="15" hidden="1" customHeight="1" thickTop="1" x14ac:dyDescent="0.3">
      <c r="A143" s="217">
        <v>43466</v>
      </c>
      <c r="B143" s="218">
        <v>2.8</v>
      </c>
      <c r="C143" s="219">
        <v>2.2999999999999998</v>
      </c>
      <c r="D143" s="220">
        <v>1.9</v>
      </c>
      <c r="E143" s="221">
        <v>0.5</v>
      </c>
      <c r="F143" s="219">
        <v>1.8</v>
      </c>
      <c r="G143" s="220">
        <v>2.7</v>
      </c>
    </row>
    <row r="144" spans="1:7" ht="15" hidden="1" customHeight="1" thickTop="1" x14ac:dyDescent="0.3">
      <c r="A144" s="217">
        <v>43497</v>
      </c>
      <c r="B144" s="218">
        <v>2.1035542782304795</v>
      </c>
      <c r="C144" s="219">
        <v>2.1204152301877777</v>
      </c>
      <c r="D144" s="220">
        <v>1.8690863024179549</v>
      </c>
      <c r="E144" s="221">
        <v>-0.83604358759429287</v>
      </c>
      <c r="F144" s="219">
        <v>1.0622973472985686</v>
      </c>
      <c r="G144" s="220">
        <v>1.8763645467243739</v>
      </c>
    </row>
    <row r="145" spans="1:7" ht="15" hidden="1" customHeight="1" thickTop="1" x14ac:dyDescent="0.3">
      <c r="A145" s="217">
        <v>43525</v>
      </c>
      <c r="B145" s="218">
        <v>1.4265757290686798</v>
      </c>
      <c r="C145" s="219">
        <v>2.018192956343734</v>
      </c>
      <c r="D145" s="220">
        <v>1.8780363097014474</v>
      </c>
      <c r="E145" s="221">
        <v>-1.4144999999999963</v>
      </c>
      <c r="F145" s="219">
        <v>0.92206959535967581</v>
      </c>
      <c r="G145" s="220">
        <v>1.6773694976255804</v>
      </c>
    </row>
    <row r="146" spans="1:7" ht="15" hidden="1" customHeight="1" thickTop="1" x14ac:dyDescent="0.3">
      <c r="A146" s="217">
        <v>43556</v>
      </c>
      <c r="B146" s="218">
        <v>1.2</v>
      </c>
      <c r="C146" s="219">
        <v>1.9</v>
      </c>
      <c r="D146" s="220">
        <v>1.9</v>
      </c>
      <c r="E146" s="221">
        <v>0.6</v>
      </c>
      <c r="F146" s="219">
        <v>0.6</v>
      </c>
      <c r="G146" s="220">
        <v>1.4</v>
      </c>
    </row>
    <row r="147" spans="1:7" ht="15" hidden="1" customHeight="1" thickTop="1" x14ac:dyDescent="0.3">
      <c r="A147" s="217">
        <v>43586</v>
      </c>
      <c r="B147" s="218">
        <v>1.0282470803488097</v>
      </c>
      <c r="C147" s="219">
        <v>1.7292057679194839</v>
      </c>
      <c r="D147" s="220">
        <v>1.8822821821713021</v>
      </c>
      <c r="E147" s="221">
        <v>0.77220077220079286</v>
      </c>
      <c r="F147" s="219">
        <v>0.35461436491504017</v>
      </c>
      <c r="G147" s="220">
        <v>1.4121864530091122</v>
      </c>
    </row>
    <row r="148" spans="1:7" ht="15" hidden="1" customHeight="1" thickTop="1" x14ac:dyDescent="0.3">
      <c r="A148" s="217">
        <v>43617</v>
      </c>
      <c r="B148" s="218">
        <v>0.99070578409852228</v>
      </c>
      <c r="C148" s="219">
        <v>1.49386037472794</v>
      </c>
      <c r="D148" s="220">
        <v>1.8675875336298997</v>
      </c>
      <c r="E148" s="221">
        <v>0.58365758754863606</v>
      </c>
      <c r="F148" s="219">
        <v>-0.21637203460876941</v>
      </c>
      <c r="G148" s="220">
        <v>1.4318424366090321</v>
      </c>
    </row>
    <row r="149" spans="1:7" ht="15" hidden="1" customHeight="1" thickTop="1" x14ac:dyDescent="0.3">
      <c r="A149" s="217">
        <v>43647</v>
      </c>
      <c r="B149" s="218">
        <v>0.91342430377603367</v>
      </c>
      <c r="C149" s="219">
        <v>1.2663108409027624</v>
      </c>
      <c r="D149" s="220">
        <v>1.8228805602991782</v>
      </c>
      <c r="E149" s="221">
        <v>0.77972709551659136</v>
      </c>
      <c r="F149" s="219">
        <v>-0.19899316757978625</v>
      </c>
      <c r="G149" s="220">
        <v>1.3954747283652091</v>
      </c>
    </row>
    <row r="150" spans="1:7" ht="15" hidden="1" customHeight="1" thickTop="1" x14ac:dyDescent="0.3">
      <c r="A150" s="217">
        <v>43678</v>
      </c>
      <c r="B150" s="218">
        <v>0.98235099529835335</v>
      </c>
      <c r="C150" s="219">
        <v>1.1381059933942561</v>
      </c>
      <c r="D150" s="220">
        <v>1.8749971211397876</v>
      </c>
      <c r="E150" s="221">
        <v>1.7664376840039298</v>
      </c>
      <c r="F150" s="219">
        <v>0.25501304274808678</v>
      </c>
      <c r="G150" s="220">
        <v>2.0216034639047864</v>
      </c>
    </row>
    <row r="151" spans="1:7" ht="15" hidden="1" customHeight="1" thickTop="1" x14ac:dyDescent="0.3">
      <c r="A151" s="217">
        <v>43709</v>
      </c>
      <c r="B151" s="218">
        <v>0.92993821398670296</v>
      </c>
      <c r="C151" s="219">
        <v>0.97697752773011626</v>
      </c>
      <c r="D151" s="220">
        <v>1.8787373128930307</v>
      </c>
      <c r="E151" s="221">
        <v>1.2745098039215641</v>
      </c>
      <c r="F151" s="219">
        <v>0.16177077715644472</v>
      </c>
      <c r="G151" s="220">
        <v>1.8934138230198405</v>
      </c>
    </row>
    <row r="152" spans="1:7" ht="15" hidden="1" customHeight="1" thickTop="1" x14ac:dyDescent="0.3">
      <c r="A152" s="217">
        <v>43739</v>
      </c>
      <c r="B152" s="218">
        <v>0.73599880554333641</v>
      </c>
      <c r="C152" s="219">
        <v>0.79588360304012618</v>
      </c>
      <c r="D152" s="220">
        <v>1.8538878855778984</v>
      </c>
      <c r="E152" s="221">
        <v>0.390625</v>
      </c>
      <c r="F152" s="219">
        <v>0.10975536594526325</v>
      </c>
      <c r="G152" s="220">
        <v>1.8171571646045104</v>
      </c>
    </row>
    <row r="153" spans="1:7" ht="15" hidden="1" customHeight="1" thickTop="1" x14ac:dyDescent="0.3">
      <c r="A153" s="217">
        <v>43770</v>
      </c>
      <c r="B153" s="218">
        <v>0.5310218919299281</v>
      </c>
      <c r="C153" s="219">
        <v>0.58951659929322719</v>
      </c>
      <c r="D153" s="220">
        <v>1.7927998449687843</v>
      </c>
      <c r="E153" s="221">
        <v>0.29182879377431803</v>
      </c>
      <c r="F153" s="219">
        <v>7.6094007126648044E-2</v>
      </c>
      <c r="G153" s="220">
        <v>1.7636681664893183</v>
      </c>
    </row>
    <row r="154" spans="1:7" ht="15" customHeight="1" thickTop="1" x14ac:dyDescent="0.3">
      <c r="A154" s="217">
        <v>43800</v>
      </c>
      <c r="B154" s="218">
        <v>0.45784101493639984</v>
      </c>
      <c r="C154" s="219">
        <v>0.42733532629051219</v>
      </c>
      <c r="D154" s="220">
        <v>1.7739323629121673</v>
      </c>
      <c r="E154" s="221">
        <v>0.87890625</v>
      </c>
      <c r="F154" s="219">
        <v>0.14336857949832638</v>
      </c>
      <c r="G154" s="220">
        <v>1.8581762281632441</v>
      </c>
    </row>
    <row r="155" spans="1:7" ht="15" customHeight="1" x14ac:dyDescent="0.3">
      <c r="A155" s="217">
        <v>43831</v>
      </c>
      <c r="B155" s="218">
        <v>0.58274938347775418</v>
      </c>
      <c r="C155" s="219">
        <v>0.29680653442141214</v>
      </c>
      <c r="D155" s="220">
        <v>1.6820499857076232</v>
      </c>
      <c r="E155" s="221">
        <v>2.0231213872832443</v>
      </c>
      <c r="F155" s="219">
        <v>0.27152708923243729</v>
      </c>
      <c r="G155" s="220">
        <v>1.5917333192526861</v>
      </c>
    </row>
    <row r="156" spans="1:7" ht="15" customHeight="1" x14ac:dyDescent="0.3">
      <c r="A156" s="217">
        <v>43862</v>
      </c>
      <c r="B156" s="218">
        <v>0.83188720012519202</v>
      </c>
      <c r="C156" s="219">
        <v>0.28157669846429201</v>
      </c>
      <c r="D156" s="220">
        <v>1.7078195371722948</v>
      </c>
      <c r="E156" s="221">
        <v>2.1072796934865856</v>
      </c>
      <c r="F156" s="219">
        <v>0.87178208872387142</v>
      </c>
      <c r="G156" s="220">
        <v>2.1795294401745435</v>
      </c>
    </row>
    <row r="157" spans="1:7" ht="18" customHeight="1" x14ac:dyDescent="0.3">
      <c r="A157" s="217">
        <v>43891</v>
      </c>
      <c r="B157" s="218">
        <v>1.2</v>
      </c>
      <c r="C157" s="219">
        <v>0.3</v>
      </c>
      <c r="D157" s="220">
        <v>1.8</v>
      </c>
      <c r="E157" s="221">
        <v>2.9</v>
      </c>
      <c r="F157" s="219">
        <v>1.3</v>
      </c>
      <c r="G157" s="220">
        <v>2.7</v>
      </c>
    </row>
    <row r="158" spans="1:7" ht="18" customHeight="1" x14ac:dyDescent="0.3">
      <c r="A158" s="217">
        <v>43922</v>
      </c>
      <c r="B158" s="218">
        <v>1.5030303030302949</v>
      </c>
      <c r="C158" s="219">
        <v>0.38155295297568337</v>
      </c>
      <c r="D158" s="220">
        <v>1.9276042231549662</v>
      </c>
      <c r="E158" s="221">
        <v>4.2145593869731712</v>
      </c>
      <c r="F158" s="219">
        <v>1.4691672980770898</v>
      </c>
      <c r="G158" s="220">
        <v>3.0138732031102178</v>
      </c>
    </row>
    <row r="159" spans="1:7" ht="18" customHeight="1" x14ac:dyDescent="0.3">
      <c r="A159" s="217">
        <v>43952</v>
      </c>
      <c r="B159" s="218">
        <v>1.6716466122910445</v>
      </c>
      <c r="C159" s="219">
        <v>0.48645251872356798</v>
      </c>
      <c r="D159" s="220">
        <v>2.0774059516008636</v>
      </c>
      <c r="E159" s="221">
        <v>2.7777777777777679</v>
      </c>
      <c r="F159" s="219">
        <v>1.6135344461770229</v>
      </c>
      <c r="G159" s="220">
        <v>3.2092470152518482</v>
      </c>
    </row>
    <row r="160" spans="1:7" ht="18" customHeight="1" x14ac:dyDescent="0.3">
      <c r="A160" s="217">
        <v>43983</v>
      </c>
      <c r="B160" s="218">
        <v>1.7676971506981998</v>
      </c>
      <c r="C160" s="219">
        <v>0.6460172845733636</v>
      </c>
      <c r="D160" s="220">
        <v>2.1957630381194582</v>
      </c>
      <c r="E160" s="221">
        <v>1.740812379110257</v>
      </c>
      <c r="F160" s="219">
        <v>1.7029712971434297</v>
      </c>
      <c r="G160" s="220">
        <v>2.8537408506346118</v>
      </c>
    </row>
    <row r="161" spans="1:7" ht="18" customHeight="1" x14ac:dyDescent="0.3">
      <c r="A161" s="217">
        <v>44013</v>
      </c>
      <c r="B161" s="218">
        <v>1.8230216987980885</v>
      </c>
      <c r="C161" s="219">
        <v>0.8062314628626277</v>
      </c>
      <c r="D161" s="220">
        <v>2.2937070446335639</v>
      </c>
      <c r="E161" s="221">
        <v>1.4506769825918697</v>
      </c>
      <c r="F161" s="219">
        <v>1.7254072617174376</v>
      </c>
      <c r="G161" s="220">
        <v>2.5712357213994119</v>
      </c>
    </row>
    <row r="162" spans="1:7" ht="18" customHeight="1" x14ac:dyDescent="0.3">
      <c r="A162" s="217">
        <v>44044</v>
      </c>
      <c r="B162" s="218">
        <v>1.8042690293999186</v>
      </c>
      <c r="C162" s="219">
        <v>0.96802265763173967</v>
      </c>
      <c r="D162" s="220">
        <v>2.3932585019679875</v>
      </c>
      <c r="E162" s="221">
        <v>1.5429122468659573</v>
      </c>
      <c r="F162" s="219">
        <v>2.1993339618013863</v>
      </c>
      <c r="G162" s="220">
        <v>3.2107615778820264</v>
      </c>
    </row>
    <row r="163" spans="1:7" ht="18" customHeight="1" x14ac:dyDescent="0.3">
      <c r="A163" s="217">
        <v>44075</v>
      </c>
      <c r="B163" s="218">
        <v>1.9150305761184372</v>
      </c>
      <c r="C163" s="219">
        <v>1.1716521616716102</v>
      </c>
      <c r="D163" s="220">
        <v>2.5483140930255166</v>
      </c>
      <c r="E163" s="221">
        <v>2.6137463697967211</v>
      </c>
      <c r="F163" s="219">
        <v>2.6060443209565687</v>
      </c>
      <c r="G163" s="220">
        <v>3.7505567802426976</v>
      </c>
    </row>
    <row r="164" spans="1:7" ht="18" customHeight="1" x14ac:dyDescent="0.3">
      <c r="A164" s="217">
        <v>44105</v>
      </c>
      <c r="B164" s="218">
        <v>2.1476833976834087</v>
      </c>
      <c r="C164" s="219">
        <v>1.4000060105438639</v>
      </c>
      <c r="D164" s="220">
        <v>2.7373380665246971</v>
      </c>
      <c r="E164" s="221">
        <v>3.2101167315174983</v>
      </c>
      <c r="F164" s="219">
        <v>2.8502785520538199</v>
      </c>
      <c r="G164" s="220">
        <v>4.0809075847834331</v>
      </c>
    </row>
    <row r="165" spans="1:7" ht="18" customHeight="1" x14ac:dyDescent="0.3">
      <c r="A165" s="217">
        <v>44136</v>
      </c>
      <c r="B165" s="218">
        <v>2.3803779654201662</v>
      </c>
      <c r="C165" s="219">
        <v>1.608118338596487</v>
      </c>
      <c r="D165" s="220">
        <v>2.8981268659719506</v>
      </c>
      <c r="E165" s="221">
        <v>3.103782735208549</v>
      </c>
      <c r="F165" s="219">
        <v>2.5663728117317097</v>
      </c>
      <c r="G165" s="220">
        <v>3.6902162781021985</v>
      </c>
    </row>
    <row r="166" spans="1:7" ht="18" customHeight="1" x14ac:dyDescent="0.3">
      <c r="A166" s="217">
        <v>44166</v>
      </c>
      <c r="B166" s="218">
        <v>2.5313404050144594</v>
      </c>
      <c r="C166" s="219">
        <v>1.8139602258601562</v>
      </c>
      <c r="D166" s="220">
        <v>3.0553337913181711</v>
      </c>
      <c r="E166" s="221">
        <v>2.7105517909002952</v>
      </c>
      <c r="F166" s="219">
        <v>2.6093599362168263</v>
      </c>
      <c r="G166" s="220">
        <v>3.7486544116245968</v>
      </c>
    </row>
    <row r="167" spans="1:7" ht="18" customHeight="1" x14ac:dyDescent="0.3">
      <c r="A167" s="217">
        <v>44197</v>
      </c>
      <c r="B167" s="218">
        <v>2.5</v>
      </c>
      <c r="C167" s="219">
        <v>2</v>
      </c>
      <c r="D167" s="220">
        <v>3.2</v>
      </c>
      <c r="E167" s="221">
        <v>1</v>
      </c>
      <c r="F167" s="219">
        <v>2.6</v>
      </c>
      <c r="G167" s="220">
        <v>3.7</v>
      </c>
    </row>
    <row r="168" spans="1:7" ht="18" customHeight="1" x14ac:dyDescent="0.3">
      <c r="A168" s="217">
        <v>44228</v>
      </c>
      <c r="B168" s="218">
        <v>2.37046528389524</v>
      </c>
      <c r="C168" s="219">
        <v>2.1966457795428607</v>
      </c>
      <c r="D168" s="220">
        <v>3.4205073142964393</v>
      </c>
      <c r="E168" s="221">
        <v>1.2195121951219523</v>
      </c>
      <c r="F168" s="219">
        <v>3.1054864028926765</v>
      </c>
      <c r="G168" s="220">
        <v>4.4023870714384739</v>
      </c>
    </row>
    <row r="169" spans="1:7" ht="18" customHeight="1" x14ac:dyDescent="0.3">
      <c r="A169" s="217">
        <v>44256</v>
      </c>
      <c r="B169" s="218">
        <v>2.2129903331469247</v>
      </c>
      <c r="C169" s="219">
        <v>2.3386914440536755</v>
      </c>
      <c r="D169" s="220">
        <v>3.5454567946086479</v>
      </c>
      <c r="E169" s="221">
        <v>1.0242085661080091</v>
      </c>
      <c r="F169" s="219">
        <v>2.9845038596151729</v>
      </c>
      <c r="G169" s="220">
        <v>4.2375543193663434</v>
      </c>
    </row>
    <row r="170" spans="1:7" ht="18" customHeight="1" x14ac:dyDescent="0.3">
      <c r="A170" s="217">
        <v>44287</v>
      </c>
      <c r="B170" s="218">
        <v>1.9</v>
      </c>
      <c r="C170" s="219">
        <v>2.4</v>
      </c>
      <c r="D170" s="220">
        <v>3.6</v>
      </c>
      <c r="E170" s="221">
        <v>0.2</v>
      </c>
      <c r="F170" s="219">
        <v>2.7</v>
      </c>
      <c r="G170" s="220">
        <v>4.0999999999999996</v>
      </c>
    </row>
    <row r="171" spans="1:7" ht="18" customHeight="1" x14ac:dyDescent="0.3">
      <c r="A171" s="217">
        <v>44317</v>
      </c>
      <c r="B171" s="218">
        <v>1.8</v>
      </c>
      <c r="C171" s="219">
        <v>2.5</v>
      </c>
      <c r="D171" s="220">
        <v>3.7</v>
      </c>
      <c r="E171" s="221">
        <v>2.4</v>
      </c>
      <c r="F171" s="219">
        <v>2.7</v>
      </c>
      <c r="G171" s="220">
        <v>4.0999999999999996</v>
      </c>
    </row>
    <row r="172" spans="1:7" ht="18" customHeight="1" x14ac:dyDescent="0.3">
      <c r="A172" s="217">
        <v>44348</v>
      </c>
      <c r="B172" s="218">
        <v>2.2000000000000002</v>
      </c>
      <c r="C172" s="219">
        <v>2.7</v>
      </c>
      <c r="D172" s="220">
        <v>3.8</v>
      </c>
      <c r="E172" s="221">
        <v>5.9</v>
      </c>
      <c r="F172" s="219">
        <v>4.0999999999999996</v>
      </c>
      <c r="G172" s="220">
        <v>4.5</v>
      </c>
    </row>
    <row r="173" spans="1:7" ht="18" customHeight="1" x14ac:dyDescent="0.3">
      <c r="A173" s="217">
        <v>44378</v>
      </c>
      <c r="B173" s="218">
        <v>2.6</v>
      </c>
      <c r="C173" s="219">
        <v>3</v>
      </c>
      <c r="D173" s="220">
        <v>4</v>
      </c>
      <c r="E173" s="221">
        <v>6.5</v>
      </c>
      <c r="F173" s="219">
        <v>4.9000000000000004</v>
      </c>
      <c r="G173" s="220">
        <v>5</v>
      </c>
    </row>
    <row r="174" spans="1:7" ht="18" customHeight="1" x14ac:dyDescent="0.3">
      <c r="A174" s="217">
        <v>44409</v>
      </c>
      <c r="B174" s="218">
        <v>3</v>
      </c>
      <c r="C174" s="219">
        <v>3.2</v>
      </c>
      <c r="D174" s="220">
        <v>4.0999999999999996</v>
      </c>
      <c r="E174" s="221">
        <v>6</v>
      </c>
      <c r="F174" s="219">
        <v>4.4000000000000004</v>
      </c>
      <c r="G174" s="220">
        <v>4.3</v>
      </c>
    </row>
    <row r="175" spans="1:7" ht="18" customHeight="1" x14ac:dyDescent="0.3">
      <c r="A175" s="217">
        <v>44440</v>
      </c>
      <c r="B175" s="218">
        <v>3.2</v>
      </c>
      <c r="C175" s="219">
        <v>3.3</v>
      </c>
      <c r="D175" s="220">
        <v>4.2</v>
      </c>
      <c r="E175" s="221">
        <v>5.4</v>
      </c>
      <c r="F175" s="219">
        <v>4.5999999999999996</v>
      </c>
      <c r="G175" s="220">
        <v>4.5999999999999996</v>
      </c>
    </row>
    <row r="176" spans="1:7" ht="18" customHeight="1" x14ac:dyDescent="0.3">
      <c r="A176" s="217">
        <v>44470</v>
      </c>
      <c r="B176" s="218">
        <v>3.4</v>
      </c>
      <c r="C176" s="219">
        <v>3.5</v>
      </c>
      <c r="D176" s="220">
        <v>4.3</v>
      </c>
      <c r="E176" s="221">
        <v>5.8</v>
      </c>
      <c r="F176" s="219">
        <v>4.5</v>
      </c>
      <c r="G176" s="220">
        <v>4.5</v>
      </c>
    </row>
    <row r="177" spans="1:7" ht="18" customHeight="1" x14ac:dyDescent="0.3">
      <c r="A177" s="217">
        <v>44501</v>
      </c>
      <c r="B177" s="218">
        <v>3.7</v>
      </c>
      <c r="C177" s="219">
        <v>3.7</v>
      </c>
      <c r="D177" s="220">
        <v>4.4000000000000004</v>
      </c>
      <c r="E177" s="221">
        <v>6.4</v>
      </c>
      <c r="F177" s="219">
        <v>5</v>
      </c>
      <c r="G177" s="220">
        <v>5.2</v>
      </c>
    </row>
    <row r="178" spans="1:7" ht="18" customHeight="1" thickBot="1" x14ac:dyDescent="0.35">
      <c r="A178" s="222">
        <v>44531</v>
      </c>
      <c r="B178" s="223">
        <v>4</v>
      </c>
      <c r="C178" s="224">
        <v>3.9</v>
      </c>
      <c r="D178" s="225">
        <v>4.5</v>
      </c>
      <c r="E178" s="226">
        <v>6.8</v>
      </c>
      <c r="F178" s="224">
        <v>5.0999999999999996</v>
      </c>
      <c r="G178" s="225">
        <v>5.0999999999999996</v>
      </c>
    </row>
    <row r="179" spans="1:7" s="227" customFormat="1" ht="35.25" customHeight="1" thickTop="1" x14ac:dyDescent="0.2">
      <c r="A179" s="3457" t="s">
        <v>246</v>
      </c>
      <c r="B179" s="3457"/>
      <c r="C179" s="3457"/>
      <c r="D179" s="3457"/>
      <c r="E179" s="3457"/>
      <c r="F179" s="3457"/>
      <c r="G179" s="3457"/>
    </row>
    <row r="180" spans="1:7" s="227" customFormat="1" ht="14.25" x14ac:dyDescent="0.2">
      <c r="A180" s="3458" t="s">
        <v>247</v>
      </c>
      <c r="B180" s="3458"/>
      <c r="C180" s="3458"/>
      <c r="D180" s="3458"/>
      <c r="E180" s="3458"/>
      <c r="F180" s="3458"/>
      <c r="G180" s="3458"/>
    </row>
    <row r="181" spans="1:7" s="227" customFormat="1" ht="27.75" customHeight="1" x14ac:dyDescent="0.2">
      <c r="A181" s="3452" t="s">
        <v>248</v>
      </c>
      <c r="B181" s="3452"/>
      <c r="C181" s="3452"/>
      <c r="D181" s="3452"/>
      <c r="E181" s="3452"/>
      <c r="F181" s="3452"/>
      <c r="G181" s="3452"/>
    </row>
    <row r="182" spans="1:7" s="227" customFormat="1" ht="29.25" customHeight="1" x14ac:dyDescent="0.2">
      <c r="A182" s="3452" t="s">
        <v>249</v>
      </c>
      <c r="B182" s="3452"/>
      <c r="C182" s="3452"/>
      <c r="D182" s="3452"/>
      <c r="E182" s="3452"/>
      <c r="F182" s="3452"/>
      <c r="G182" s="3452"/>
    </row>
    <row r="183" spans="1:7" s="227" customFormat="1" ht="28.5" customHeight="1" x14ac:dyDescent="0.2">
      <c r="A183" s="3452" t="s">
        <v>250</v>
      </c>
      <c r="B183" s="3452"/>
      <c r="C183" s="3452"/>
      <c r="D183" s="3452"/>
      <c r="E183" s="3452"/>
      <c r="F183" s="3452"/>
      <c r="G183" s="3452"/>
    </row>
    <row r="184" spans="1:7" s="227" customFormat="1" ht="31.5" customHeight="1" x14ac:dyDescent="0.2">
      <c r="A184" s="3452" t="s">
        <v>251</v>
      </c>
      <c r="B184" s="3452"/>
      <c r="C184" s="3452"/>
      <c r="D184" s="3452"/>
      <c r="E184" s="3452"/>
      <c r="F184" s="3452"/>
      <c r="G184" s="3452"/>
    </row>
    <row r="185" spans="1:7" s="227" customFormat="1" ht="18" customHeight="1" x14ac:dyDescent="0.2">
      <c r="A185" s="3452" t="s">
        <v>252</v>
      </c>
      <c r="B185" s="3452"/>
      <c r="C185" s="3452"/>
      <c r="D185" s="3452"/>
      <c r="E185" s="3452"/>
      <c r="F185" s="3452"/>
      <c r="G185" s="3452"/>
    </row>
    <row r="186" spans="1:7" s="227" customFormat="1" ht="14.25" x14ac:dyDescent="0.2">
      <c r="A186" s="3459" t="s">
        <v>253</v>
      </c>
      <c r="B186" s="3459"/>
      <c r="C186" s="3459"/>
      <c r="D186" s="3459"/>
      <c r="E186" s="3459"/>
      <c r="F186" s="3459"/>
      <c r="G186" s="3459"/>
    </row>
    <row r="187" spans="1:7" x14ac:dyDescent="0.25">
      <c r="A187" s="228"/>
      <c r="B187" s="228"/>
      <c r="C187" s="228"/>
      <c r="D187" s="228"/>
      <c r="E187" s="228"/>
      <c r="F187" s="228"/>
      <c r="G187" s="228"/>
    </row>
  </sheetData>
  <mergeCells count="11">
    <mergeCell ref="A182:G182"/>
    <mergeCell ref="A183:G183"/>
    <mergeCell ref="A184:G184"/>
    <mergeCell ref="A185:G185"/>
    <mergeCell ref="A186:G186"/>
    <mergeCell ref="A181:G181"/>
    <mergeCell ref="A1:G1"/>
    <mergeCell ref="B3:D3"/>
    <mergeCell ref="E3:G3"/>
    <mergeCell ref="A179:G179"/>
    <mergeCell ref="A180:G180"/>
  </mergeCells>
  <pageMargins left="0.75" right="0.75" top="0.75" bottom="0.75" header="0.3" footer="0"/>
  <pageSetup paperSize="9" scale="90"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K131"/>
  <sheetViews>
    <sheetView showGridLines="0" zoomScale="96" zoomScaleNormal="96" zoomScaleSheetLayoutView="100" workbookViewId="0">
      <pane xSplit="1" ySplit="1" topLeftCell="B2" activePane="bottomRight" state="frozen"/>
      <selection activeCell="D33" sqref="D33"/>
      <selection pane="topRight" activeCell="D33" sqref="D33"/>
      <selection pane="bottomLeft" activeCell="D33" sqref="D33"/>
      <selection pane="bottomRight" activeCell="C58" sqref="C58"/>
    </sheetView>
  </sheetViews>
  <sheetFormatPr defaultColWidth="9.140625" defaultRowHeight="16.5" x14ac:dyDescent="0.3"/>
  <cols>
    <col min="1" max="1" width="10.140625" style="2234" customWidth="1"/>
    <col min="2" max="2" width="9.140625" style="2234"/>
    <col min="3" max="3" width="9.85546875" style="2234" customWidth="1"/>
    <col min="4" max="4" width="10.140625" style="2234" customWidth="1"/>
    <col min="5" max="5" width="9.7109375" style="2234" customWidth="1"/>
    <col min="6" max="6" width="11.7109375" style="2234" customWidth="1"/>
    <col min="7" max="7" width="9.140625" style="2234"/>
    <col min="8" max="8" width="35.140625" style="2234" customWidth="1"/>
    <col min="9" max="9" width="9.140625" style="2234"/>
    <col min="10" max="10" width="8.5703125" style="2234" bestFit="1" customWidth="1"/>
    <col min="11" max="16384" width="9.140625" style="2234"/>
  </cols>
  <sheetData>
    <row r="1" spans="1:6" ht="18.75" x14ac:dyDescent="0.3">
      <c r="A1" s="2316" t="s">
        <v>4889</v>
      </c>
    </row>
    <row r="2" spans="1:6" ht="17.25" thickBot="1" x14ac:dyDescent="0.35">
      <c r="F2" s="1499" t="s">
        <v>3960</v>
      </c>
    </row>
    <row r="3" spans="1:6" ht="18" thickTop="1" thickBot="1" x14ac:dyDescent="0.35">
      <c r="A3" s="2317"/>
      <c r="B3" s="2318" t="s">
        <v>3940</v>
      </c>
      <c r="C3" s="2318" t="s">
        <v>3943</v>
      </c>
      <c r="D3" s="2318" t="s">
        <v>4890</v>
      </c>
      <c r="E3" s="2318" t="s">
        <v>3706</v>
      </c>
      <c r="F3" s="2318" t="s">
        <v>3309</v>
      </c>
    </row>
    <row r="4" spans="1:6" hidden="1" x14ac:dyDescent="0.3">
      <c r="A4" s="2319">
        <v>42736</v>
      </c>
      <c r="B4" s="2320">
        <v>197.51551499999999</v>
      </c>
      <c r="C4" s="2320">
        <v>108.059792</v>
      </c>
      <c r="D4" s="2320">
        <v>17.536251</v>
      </c>
      <c r="E4" s="2320">
        <v>8.1099619999999959</v>
      </c>
      <c r="F4" s="2321">
        <v>331.22152</v>
      </c>
    </row>
    <row r="5" spans="1:6" hidden="1" x14ac:dyDescent="0.3">
      <c r="A5" s="2319">
        <v>42767</v>
      </c>
      <c r="B5" s="2320">
        <v>228.40382600000001</v>
      </c>
      <c r="C5" s="2320">
        <v>76.873213000000007</v>
      </c>
      <c r="D5" s="2320">
        <v>16.246696</v>
      </c>
      <c r="E5" s="2320">
        <v>8.0922000000000054</v>
      </c>
      <c r="F5" s="2321">
        <v>329.61593499999998</v>
      </c>
    </row>
    <row r="6" spans="1:6" hidden="1" x14ac:dyDescent="0.3">
      <c r="A6" s="2319">
        <v>42795</v>
      </c>
      <c r="B6" s="2320">
        <v>262.23346099999998</v>
      </c>
      <c r="C6" s="2320">
        <v>157.87757199999999</v>
      </c>
      <c r="D6" s="2320">
        <v>18.18581</v>
      </c>
      <c r="E6" s="2320">
        <v>12.228756999999995</v>
      </c>
      <c r="F6" s="2321">
        <v>450.52559999999994</v>
      </c>
    </row>
    <row r="7" spans="1:6" hidden="1" x14ac:dyDescent="0.3">
      <c r="A7" s="2319">
        <v>42826</v>
      </c>
      <c r="B7" s="2320">
        <v>227.27950799999999</v>
      </c>
      <c r="C7" s="2320">
        <v>116.36069000000001</v>
      </c>
      <c r="D7" s="2320">
        <v>37.234957000000001</v>
      </c>
      <c r="E7" s="2320">
        <v>12.345025000000007</v>
      </c>
      <c r="F7" s="2321">
        <v>393.22018000000003</v>
      </c>
    </row>
    <row r="8" spans="1:6" hidden="1" x14ac:dyDescent="0.3">
      <c r="A8" s="2319">
        <v>42856</v>
      </c>
      <c r="B8" s="2320">
        <v>221.14980199999999</v>
      </c>
      <c r="C8" s="2320">
        <v>180.70346900000001</v>
      </c>
      <c r="D8" s="2320">
        <v>19.547654999999999</v>
      </c>
      <c r="E8" s="2320">
        <v>14.793257999999994</v>
      </c>
      <c r="F8" s="2321">
        <v>436.19418400000001</v>
      </c>
    </row>
    <row r="9" spans="1:6" hidden="1" x14ac:dyDescent="0.3">
      <c r="A9" s="2319">
        <v>42887</v>
      </c>
      <c r="B9" s="2320">
        <v>199.415333</v>
      </c>
      <c r="C9" s="2320">
        <v>160.60561799999999</v>
      </c>
      <c r="D9" s="2320">
        <v>18.812515999999999</v>
      </c>
      <c r="E9" s="2320">
        <v>10.202784999999992</v>
      </c>
      <c r="F9" s="2321">
        <v>389.03625199999999</v>
      </c>
    </row>
    <row r="10" spans="1:6" hidden="1" x14ac:dyDescent="0.3">
      <c r="A10" s="2319">
        <v>42917</v>
      </c>
      <c r="B10" s="2320">
        <v>212.82882799999999</v>
      </c>
      <c r="C10" s="2320">
        <v>143.08401799999999</v>
      </c>
      <c r="D10" s="2320">
        <v>11.022928</v>
      </c>
      <c r="E10" s="2320">
        <v>9.5371650000000017</v>
      </c>
      <c r="F10" s="2321">
        <v>376.47293899999994</v>
      </c>
    </row>
    <row r="11" spans="1:6" hidden="1" x14ac:dyDescent="0.3">
      <c r="A11" s="2319">
        <v>42948</v>
      </c>
      <c r="B11" s="2320">
        <v>244.11312699999999</v>
      </c>
      <c r="C11" s="2320">
        <v>171.19274899999999</v>
      </c>
      <c r="D11" s="2320">
        <v>11.530946</v>
      </c>
      <c r="E11" s="2320">
        <v>6.5558049999999923</v>
      </c>
      <c r="F11" s="2321">
        <v>433.39262699999995</v>
      </c>
    </row>
    <row r="12" spans="1:6" hidden="1" x14ac:dyDescent="0.3">
      <c r="A12" s="2319">
        <v>42979</v>
      </c>
      <c r="B12" s="2320">
        <v>175.29373100000001</v>
      </c>
      <c r="C12" s="2320">
        <v>156.43955099999999</v>
      </c>
      <c r="D12" s="2320">
        <v>38.328558999999998</v>
      </c>
      <c r="E12" s="2320">
        <v>9.9809910000000031</v>
      </c>
      <c r="F12" s="2321">
        <v>380.04283200000003</v>
      </c>
    </row>
    <row r="13" spans="1:6" hidden="1" x14ac:dyDescent="0.3">
      <c r="A13" s="2319">
        <v>43009</v>
      </c>
      <c r="B13" s="2320">
        <v>181.63092</v>
      </c>
      <c r="C13" s="2320">
        <v>121.399017</v>
      </c>
      <c r="D13" s="2320">
        <v>25.756222000000001</v>
      </c>
      <c r="E13" s="2320">
        <v>6.1786519999999996</v>
      </c>
      <c r="F13" s="2321">
        <v>334.964811</v>
      </c>
    </row>
    <row r="14" spans="1:6" hidden="1" x14ac:dyDescent="0.3">
      <c r="A14" s="2319">
        <v>43040</v>
      </c>
      <c r="B14" s="2320">
        <v>170.63756100000001</v>
      </c>
      <c r="C14" s="2320">
        <v>150.99259599999999</v>
      </c>
      <c r="D14" s="2320">
        <v>24.640027</v>
      </c>
      <c r="E14" s="2320">
        <v>8.1416010000000085</v>
      </c>
      <c r="F14" s="2321">
        <v>354.41178500000001</v>
      </c>
    </row>
    <row r="15" spans="1:6" hidden="1" x14ac:dyDescent="0.3">
      <c r="A15" s="2319">
        <v>43070</v>
      </c>
      <c r="B15" s="2320">
        <v>189.57369800000001</v>
      </c>
      <c r="C15" s="2320">
        <v>119.53563</v>
      </c>
      <c r="D15" s="2320">
        <v>25.42633</v>
      </c>
      <c r="E15" s="2320">
        <v>8.2377680000000026</v>
      </c>
      <c r="F15" s="2321">
        <v>342.77342600000003</v>
      </c>
    </row>
    <row r="16" spans="1:6" hidden="1" x14ac:dyDescent="0.3">
      <c r="A16" s="2322">
        <v>43101</v>
      </c>
      <c r="B16" s="2323">
        <v>179.206379</v>
      </c>
      <c r="C16" s="2323">
        <v>159.20188999999999</v>
      </c>
      <c r="D16" s="2323">
        <v>31.536455</v>
      </c>
      <c r="E16" s="2323">
        <v>8.5600799999999992</v>
      </c>
      <c r="F16" s="2324">
        <v>378.50480400000004</v>
      </c>
    </row>
    <row r="17" spans="1:8" hidden="1" x14ac:dyDescent="0.3">
      <c r="A17" s="2319">
        <v>43132</v>
      </c>
      <c r="B17" s="2320">
        <v>181.44878399999999</v>
      </c>
      <c r="C17" s="2320">
        <v>173.28813600000001</v>
      </c>
      <c r="D17" s="2320">
        <v>13.333466</v>
      </c>
      <c r="E17" s="2320">
        <v>7.0949450000000001</v>
      </c>
      <c r="F17" s="2321">
        <v>375.16533099999998</v>
      </c>
    </row>
    <row r="18" spans="1:8" hidden="1" x14ac:dyDescent="0.3">
      <c r="A18" s="2319">
        <v>43160</v>
      </c>
      <c r="B18" s="2320">
        <v>221.87894299999999</v>
      </c>
      <c r="C18" s="2320">
        <v>138.90938600000001</v>
      </c>
      <c r="D18" s="2320">
        <v>32.483767999999998</v>
      </c>
      <c r="E18" s="2320">
        <v>10.992385000000001</v>
      </c>
      <c r="F18" s="2321">
        <v>404.26448199999999</v>
      </c>
    </row>
    <row r="19" spans="1:8" hidden="1" x14ac:dyDescent="0.3">
      <c r="A19" s="2319">
        <v>43191</v>
      </c>
      <c r="B19" s="2320">
        <v>189.39332099999999</v>
      </c>
      <c r="C19" s="2320">
        <v>137.339338</v>
      </c>
      <c r="D19" s="2320">
        <v>20.377965</v>
      </c>
      <c r="E19" s="2320">
        <v>9.0822330000000004</v>
      </c>
      <c r="F19" s="2321">
        <v>356.192857</v>
      </c>
    </row>
    <row r="20" spans="1:8" hidden="1" x14ac:dyDescent="0.3">
      <c r="A20" s="2319">
        <v>43221</v>
      </c>
      <c r="B20" s="2320">
        <v>210.61475300000001</v>
      </c>
      <c r="C20" s="2320">
        <v>105.244494</v>
      </c>
      <c r="D20" s="2320">
        <v>10.522864</v>
      </c>
      <c r="E20" s="2320">
        <v>12.501957000000001</v>
      </c>
      <c r="F20" s="2321">
        <v>338.88406800000001</v>
      </c>
    </row>
    <row r="21" spans="1:8" hidden="1" x14ac:dyDescent="0.3">
      <c r="A21" s="2319">
        <v>43252</v>
      </c>
      <c r="B21" s="2320">
        <v>191.12283400000001</v>
      </c>
      <c r="C21" s="2320">
        <v>192.25538599999999</v>
      </c>
      <c r="D21" s="2320">
        <v>26.926548</v>
      </c>
      <c r="E21" s="2320">
        <v>7.7624440000000003</v>
      </c>
      <c r="F21" s="2321">
        <v>418.06721200000004</v>
      </c>
    </row>
    <row r="22" spans="1:8" hidden="1" x14ac:dyDescent="0.3">
      <c r="A22" s="2319">
        <v>43282</v>
      </c>
      <c r="B22" s="2320">
        <v>198.883318</v>
      </c>
      <c r="C22" s="2320">
        <v>114.368641</v>
      </c>
      <c r="D22" s="3273">
        <v>13.925440999999999</v>
      </c>
      <c r="E22" s="3273">
        <v>15.255196</v>
      </c>
      <c r="F22" s="3274">
        <v>342.43259599999999</v>
      </c>
      <c r="G22" s="3275"/>
      <c r="H22" s="3275"/>
    </row>
    <row r="23" spans="1:8" hidden="1" x14ac:dyDescent="0.3">
      <c r="A23" s="2319">
        <v>43313</v>
      </c>
      <c r="B23" s="2320">
        <v>245.63909100000001</v>
      </c>
      <c r="C23" s="2320">
        <v>104.66001900000001</v>
      </c>
      <c r="D23" s="2320">
        <v>17.093844000000001</v>
      </c>
      <c r="E23" s="2320">
        <v>5.4137740000000001</v>
      </c>
      <c r="F23" s="2321">
        <v>372.80672800000002</v>
      </c>
    </row>
    <row r="24" spans="1:8" hidden="1" x14ac:dyDescent="0.3">
      <c r="A24" s="2319">
        <v>43344</v>
      </c>
      <c r="B24" s="2320">
        <v>168.16425899999999</v>
      </c>
      <c r="C24" s="2320">
        <v>146.37354400000001</v>
      </c>
      <c r="D24" s="2320">
        <v>23.715748000000001</v>
      </c>
      <c r="E24" s="2320">
        <v>10.419269</v>
      </c>
      <c r="F24" s="2321">
        <v>348.67282</v>
      </c>
    </row>
    <row r="25" spans="1:8" hidden="1" x14ac:dyDescent="0.3">
      <c r="A25" s="2319">
        <v>43374</v>
      </c>
      <c r="B25" s="2320">
        <v>206.18271899999999</v>
      </c>
      <c r="C25" s="2320">
        <v>89.408169000000001</v>
      </c>
      <c r="D25" s="2320">
        <v>20.596982000000001</v>
      </c>
      <c r="E25" s="2320">
        <v>7.1076090000000001</v>
      </c>
      <c r="F25" s="2321">
        <v>323.29547900000006</v>
      </c>
    </row>
    <row r="26" spans="1:8" hidden="1" x14ac:dyDescent="0.3">
      <c r="A26" s="2319">
        <v>43405</v>
      </c>
      <c r="B26" s="2320">
        <v>170.557939</v>
      </c>
      <c r="C26" s="2320">
        <v>106.4451</v>
      </c>
      <c r="D26" s="2320">
        <v>14.308913</v>
      </c>
      <c r="E26" s="2320">
        <v>15.430426000000001</v>
      </c>
      <c r="F26" s="2321">
        <v>306.74237800000003</v>
      </c>
    </row>
    <row r="27" spans="1:8" hidden="1" x14ac:dyDescent="0.3">
      <c r="A27" s="2319">
        <v>43435</v>
      </c>
      <c r="B27" s="2320">
        <v>251.03595899999999</v>
      </c>
      <c r="C27" s="2320">
        <v>121.560455</v>
      </c>
      <c r="D27" s="2320">
        <v>14.514184</v>
      </c>
      <c r="E27" s="2320">
        <v>7.426005</v>
      </c>
      <c r="F27" s="2321">
        <v>394.53660299999996</v>
      </c>
    </row>
    <row r="28" spans="1:8" hidden="1" x14ac:dyDescent="0.3">
      <c r="A28" s="2319">
        <v>43466</v>
      </c>
      <c r="B28" s="2320">
        <v>223.32334900000001</v>
      </c>
      <c r="C28" s="2320">
        <v>103.93451899999999</v>
      </c>
      <c r="D28" s="2320">
        <v>30.196387999999999</v>
      </c>
      <c r="E28" s="2320">
        <v>15.111413000000001</v>
      </c>
      <c r="F28" s="2321">
        <v>372.56566900000007</v>
      </c>
    </row>
    <row r="29" spans="1:8" hidden="1" x14ac:dyDescent="0.3">
      <c r="A29" s="2319">
        <v>43497</v>
      </c>
      <c r="B29" s="2320">
        <v>209.48335700000001</v>
      </c>
      <c r="C29" s="2320">
        <v>87.078712999999993</v>
      </c>
      <c r="D29" s="2320">
        <v>21.358367999999999</v>
      </c>
      <c r="E29" s="2320">
        <v>7.3790709999999997</v>
      </c>
      <c r="F29" s="2321">
        <v>325.299509</v>
      </c>
    </row>
    <row r="30" spans="1:8" hidden="1" x14ac:dyDescent="0.3">
      <c r="A30" s="2319">
        <v>43525</v>
      </c>
      <c r="B30" s="2320">
        <v>184.33346599999999</v>
      </c>
      <c r="C30" s="2320">
        <v>150.505954</v>
      </c>
      <c r="D30" s="2320">
        <v>22.220123000000001</v>
      </c>
      <c r="E30" s="2320">
        <v>4.8801519999999998</v>
      </c>
      <c r="F30" s="2321">
        <v>361.93969500000003</v>
      </c>
    </row>
    <row r="31" spans="1:8" hidden="1" x14ac:dyDescent="0.3">
      <c r="A31" s="2319">
        <v>43556</v>
      </c>
      <c r="B31" s="2320">
        <v>161.37466800000001</v>
      </c>
      <c r="C31" s="2320">
        <v>185.864499</v>
      </c>
      <c r="D31" s="2320">
        <v>14.68599</v>
      </c>
      <c r="E31" s="2320">
        <v>10.257569999999999</v>
      </c>
      <c r="F31" s="2321">
        <v>372.182727</v>
      </c>
    </row>
    <row r="32" spans="1:8" hidden="1" x14ac:dyDescent="0.3">
      <c r="A32" s="2319">
        <v>43586</v>
      </c>
      <c r="B32" s="2320">
        <v>232.00550999999999</v>
      </c>
      <c r="C32" s="2320">
        <v>247.26540900000001</v>
      </c>
      <c r="D32" s="2320">
        <v>20.564874</v>
      </c>
      <c r="E32" s="2320">
        <v>6.8303159999999998</v>
      </c>
      <c r="F32" s="2321">
        <v>506.66610899999995</v>
      </c>
    </row>
    <row r="33" spans="1:6" hidden="1" x14ac:dyDescent="0.3">
      <c r="A33" s="2319">
        <v>43617</v>
      </c>
      <c r="B33" s="2320">
        <v>174.70720499999999</v>
      </c>
      <c r="C33" s="2320">
        <v>252.02389600000001</v>
      </c>
      <c r="D33" s="2320">
        <v>22.393915</v>
      </c>
      <c r="E33" s="2320">
        <v>11.268364</v>
      </c>
      <c r="F33" s="2321">
        <v>460.39337999999998</v>
      </c>
    </row>
    <row r="34" spans="1:6" hidden="1" x14ac:dyDescent="0.3">
      <c r="A34" s="2319">
        <v>43647</v>
      </c>
      <c r="B34" s="2320">
        <v>186.056893</v>
      </c>
      <c r="C34" s="2320">
        <v>130.51766799999999</v>
      </c>
      <c r="D34" s="2320">
        <v>17.303951000000001</v>
      </c>
      <c r="E34" s="2320">
        <v>9.510802</v>
      </c>
      <c r="F34" s="2321">
        <v>343.38931400000001</v>
      </c>
    </row>
    <row r="35" spans="1:6" hidden="1" x14ac:dyDescent="0.3">
      <c r="A35" s="2319">
        <v>43678</v>
      </c>
      <c r="B35" s="2320">
        <v>176.458046</v>
      </c>
      <c r="C35" s="2320">
        <v>136.06339800000001</v>
      </c>
      <c r="D35" s="2320">
        <v>12.578452</v>
      </c>
      <c r="E35" s="2320">
        <v>4.2970220000000001</v>
      </c>
      <c r="F35" s="2321">
        <v>329.39691800000003</v>
      </c>
    </row>
    <row r="36" spans="1:6" hidden="1" x14ac:dyDescent="0.3">
      <c r="A36" s="2319">
        <v>43709</v>
      </c>
      <c r="B36" s="2320">
        <v>187.03259299999999</v>
      </c>
      <c r="C36" s="2320">
        <v>133.00580500000001</v>
      </c>
      <c r="D36" s="2320">
        <v>24.336462000000001</v>
      </c>
      <c r="E36" s="2320">
        <v>12.038323</v>
      </c>
      <c r="F36" s="2321">
        <v>356.413183</v>
      </c>
    </row>
    <row r="37" spans="1:6" hidden="1" x14ac:dyDescent="0.3">
      <c r="A37" s="2319">
        <v>43739</v>
      </c>
      <c r="B37" s="2320">
        <v>181.16417999999999</v>
      </c>
      <c r="C37" s="2320">
        <v>173.462006</v>
      </c>
      <c r="D37" s="2320">
        <v>27.697617999999999</v>
      </c>
      <c r="E37" s="2320">
        <v>5.658188</v>
      </c>
      <c r="F37" s="2321">
        <v>387.98199199999999</v>
      </c>
    </row>
    <row r="38" spans="1:6" hidden="1" x14ac:dyDescent="0.3">
      <c r="A38" s="2319">
        <v>43770</v>
      </c>
      <c r="B38" s="2320">
        <v>181.50894400000001</v>
      </c>
      <c r="C38" s="2320">
        <v>102.697157</v>
      </c>
      <c r="D38" s="2320">
        <v>16.370560000000001</v>
      </c>
      <c r="E38" s="2320">
        <v>6.9803259999999998</v>
      </c>
      <c r="F38" s="2321">
        <v>307.55698699999999</v>
      </c>
    </row>
    <row r="39" spans="1:6" hidden="1" x14ac:dyDescent="0.3">
      <c r="A39" s="2319">
        <v>43800</v>
      </c>
      <c r="B39" s="2320">
        <v>185.218412</v>
      </c>
      <c r="C39" s="2320">
        <v>143.97160600000001</v>
      </c>
      <c r="D39" s="2320">
        <v>24.363285000000001</v>
      </c>
      <c r="E39" s="2320">
        <v>7.5535139999999998</v>
      </c>
      <c r="F39" s="2321">
        <v>361.10681700000004</v>
      </c>
    </row>
    <row r="40" spans="1:6" hidden="1" x14ac:dyDescent="0.3">
      <c r="A40" s="2319">
        <v>43831</v>
      </c>
      <c r="B40" s="2320">
        <v>189.78112899999999</v>
      </c>
      <c r="C40" s="2320">
        <v>123.542841</v>
      </c>
      <c r="D40" s="2320">
        <v>18.341231000000001</v>
      </c>
      <c r="E40" s="2320">
        <v>8.6512320000000003</v>
      </c>
      <c r="F40" s="2321">
        <v>340.31643299999996</v>
      </c>
    </row>
    <row r="41" spans="1:6" hidden="1" x14ac:dyDescent="0.3">
      <c r="A41" s="2319">
        <v>43862</v>
      </c>
      <c r="B41" s="2320">
        <v>201.45648</v>
      </c>
      <c r="C41" s="2320">
        <v>133.866186</v>
      </c>
      <c r="D41" s="2320">
        <v>12.74198</v>
      </c>
      <c r="E41" s="2320">
        <v>5.6455229999999998</v>
      </c>
      <c r="F41" s="2321">
        <v>353.71016900000006</v>
      </c>
    </row>
    <row r="42" spans="1:6" hidden="1" x14ac:dyDescent="0.3">
      <c r="A42" s="2319">
        <v>43891</v>
      </c>
      <c r="B42" s="2320">
        <v>151.19933700000001</v>
      </c>
      <c r="C42" s="2320">
        <v>149.514985</v>
      </c>
      <c r="D42" s="2320">
        <v>6.8492490000000004</v>
      </c>
      <c r="E42" s="2320">
        <v>5.5724720000000003</v>
      </c>
      <c r="F42" s="2321">
        <v>313.13604300000003</v>
      </c>
    </row>
    <row r="43" spans="1:6" hidden="1" x14ac:dyDescent="0.3">
      <c r="A43" s="2319">
        <v>43922</v>
      </c>
      <c r="B43" s="2320">
        <v>61.714727000000003</v>
      </c>
      <c r="C43" s="2320">
        <v>47.235143999999998</v>
      </c>
      <c r="D43" s="2320">
        <v>9.3678240000000006</v>
      </c>
      <c r="E43" s="2320">
        <v>2.591942</v>
      </c>
      <c r="F43" s="2321">
        <v>120.909637</v>
      </c>
    </row>
    <row r="44" spans="1:6" hidden="1" x14ac:dyDescent="0.3">
      <c r="A44" s="2319">
        <v>43952</v>
      </c>
      <c r="B44" s="2320">
        <v>48.923915000000001</v>
      </c>
      <c r="C44" s="2320">
        <v>41.802812000000003</v>
      </c>
      <c r="D44" s="2320">
        <v>3.0326080000000002</v>
      </c>
      <c r="E44" s="2320">
        <v>2.9755039999999999</v>
      </c>
      <c r="F44" s="2321">
        <v>96.734839000000008</v>
      </c>
    </row>
    <row r="45" spans="1:6" hidden="1" x14ac:dyDescent="0.3">
      <c r="A45" s="2319">
        <v>43983</v>
      </c>
      <c r="B45" s="2320">
        <v>126.34948199999999</v>
      </c>
      <c r="C45" s="2320">
        <v>70.657686999999996</v>
      </c>
      <c r="D45" s="2320">
        <v>6.087288</v>
      </c>
      <c r="E45" s="2320">
        <v>12.943326000000001</v>
      </c>
      <c r="F45" s="2321">
        <v>216.03778299999999</v>
      </c>
    </row>
    <row r="46" spans="1:6" hidden="1" x14ac:dyDescent="0.3">
      <c r="A46" s="2319">
        <v>44013</v>
      </c>
      <c r="B46" s="2320">
        <v>89.495275000000007</v>
      </c>
      <c r="C46" s="2320">
        <v>77.571545</v>
      </c>
      <c r="D46" s="2320">
        <v>8.7806890000000006</v>
      </c>
      <c r="E46" s="2320">
        <v>6.6718080000000004</v>
      </c>
      <c r="F46" s="2321">
        <v>182.519317</v>
      </c>
    </row>
    <row r="47" spans="1:6" hidden="1" x14ac:dyDescent="0.3">
      <c r="A47" s="2319">
        <v>44044</v>
      </c>
      <c r="B47" s="2320">
        <v>136.760446</v>
      </c>
      <c r="C47" s="2320">
        <v>47.600582000000003</v>
      </c>
      <c r="D47" s="2320">
        <v>7.9731259999999997</v>
      </c>
      <c r="E47" s="2320">
        <v>5.4038620000000002</v>
      </c>
      <c r="F47" s="2321">
        <v>197.73801600000002</v>
      </c>
    </row>
    <row r="48" spans="1:6" hidden="1" x14ac:dyDescent="0.3">
      <c r="A48" s="2319">
        <v>44075</v>
      </c>
      <c r="B48" s="2320">
        <v>128.87321399999999</v>
      </c>
      <c r="C48" s="2320">
        <v>50.328643999999997</v>
      </c>
      <c r="D48" s="2320">
        <v>6.651726</v>
      </c>
      <c r="E48" s="2320">
        <v>6.4171690000000003</v>
      </c>
      <c r="F48" s="2321">
        <v>192.27075299999998</v>
      </c>
    </row>
    <row r="49" spans="1:14" hidden="1" x14ac:dyDescent="0.3">
      <c r="A49" s="2319">
        <v>44105</v>
      </c>
      <c r="B49" s="2320">
        <v>121.926874</v>
      </c>
      <c r="C49" s="2320">
        <v>61.394674999999999</v>
      </c>
      <c r="D49" s="2320">
        <v>6.6406140000000002</v>
      </c>
      <c r="E49" s="2320">
        <v>4.220485</v>
      </c>
      <c r="F49" s="2321">
        <v>194.182648</v>
      </c>
    </row>
    <row r="50" spans="1:14" hidden="1" x14ac:dyDescent="0.3">
      <c r="A50" s="2319">
        <v>44136</v>
      </c>
      <c r="B50" s="2320">
        <v>106.734134</v>
      </c>
      <c r="C50" s="2320">
        <v>78.026414000000003</v>
      </c>
      <c r="D50" s="2320">
        <v>7.0158069999999997</v>
      </c>
      <c r="E50" s="2320">
        <v>6.7306410000000003</v>
      </c>
      <c r="F50" s="2321">
        <v>198.50699599999999</v>
      </c>
    </row>
    <row r="51" spans="1:14" ht="18.75" customHeight="1" x14ac:dyDescent="0.3">
      <c r="A51" s="2319">
        <v>44166</v>
      </c>
      <c r="B51" s="2320">
        <v>162.11498599999999</v>
      </c>
      <c r="C51" s="2320">
        <v>93.233040000000003</v>
      </c>
      <c r="D51" s="2320">
        <v>13.513557</v>
      </c>
      <c r="E51" s="2320">
        <v>10.659587</v>
      </c>
      <c r="F51" s="2321">
        <v>279.52116999999998</v>
      </c>
    </row>
    <row r="52" spans="1:14" x14ac:dyDescent="0.3">
      <c r="A52" s="2319">
        <v>44197</v>
      </c>
      <c r="B52" s="2320">
        <v>128.894372</v>
      </c>
      <c r="C52" s="2320">
        <v>57.342188999999998</v>
      </c>
      <c r="D52" s="2320">
        <v>6.0756500000000004</v>
      </c>
      <c r="E52" s="2320">
        <v>4.7268949999999998</v>
      </c>
      <c r="F52" s="2321">
        <v>197.039106</v>
      </c>
      <c r="G52" s="2325"/>
      <c r="H52" s="2325"/>
      <c r="I52" s="2325"/>
    </row>
    <row r="53" spans="1:14" x14ac:dyDescent="0.3">
      <c r="A53" s="2319">
        <v>44228</v>
      </c>
      <c r="B53" s="2320">
        <v>108.091448</v>
      </c>
      <c r="C53" s="2320">
        <v>67.442348999999993</v>
      </c>
      <c r="D53" s="2320">
        <v>6.2298</v>
      </c>
      <c r="E53" s="2320">
        <v>9.1550429999999992</v>
      </c>
      <c r="F53" s="2321">
        <v>190.9</v>
      </c>
      <c r="G53" s="2325"/>
      <c r="H53" s="2325"/>
      <c r="I53" s="2325"/>
    </row>
    <row r="54" spans="1:14" x14ac:dyDescent="0.3">
      <c r="A54" s="2319">
        <v>44256</v>
      </c>
      <c r="B54" s="2320">
        <v>101.13719500000001</v>
      </c>
      <c r="C54" s="2320">
        <v>40.262965999999999</v>
      </c>
      <c r="D54" s="2320">
        <v>9.0323609999999999</v>
      </c>
      <c r="E54" s="2320">
        <v>5.6330330000000002</v>
      </c>
      <c r="F54" s="2321">
        <v>155.96555499999999</v>
      </c>
      <c r="G54" s="2325"/>
      <c r="H54" s="2325"/>
      <c r="I54" s="2325"/>
    </row>
    <row r="55" spans="1:14" x14ac:dyDescent="0.3">
      <c r="A55" s="2319">
        <v>44287</v>
      </c>
      <c r="B55" s="2320">
        <v>87.023555000000002</v>
      </c>
      <c r="C55" s="2320">
        <v>49.665669999999999</v>
      </c>
      <c r="D55" s="2320">
        <v>7.6208609999999997</v>
      </c>
      <c r="E55" s="2320">
        <v>5.8443709999999998</v>
      </c>
      <c r="F55" s="2321">
        <v>150.15445700000001</v>
      </c>
      <c r="G55" s="2325"/>
      <c r="H55" s="2325"/>
      <c r="I55" s="2325"/>
    </row>
    <row r="56" spans="1:14" x14ac:dyDescent="0.3">
      <c r="A56" s="2319">
        <v>44317</v>
      </c>
      <c r="B56" s="2320">
        <v>96.265055000000004</v>
      </c>
      <c r="C56" s="2320">
        <v>52.378472000000002</v>
      </c>
      <c r="D56" s="2320">
        <v>7.1751110000000002</v>
      </c>
      <c r="E56" s="2320">
        <v>6.1139539999999997</v>
      </c>
      <c r="F56" s="2321">
        <v>161.932592</v>
      </c>
      <c r="G56" s="2325"/>
      <c r="H56" s="2325"/>
      <c r="I56" s="2325"/>
    </row>
    <row r="57" spans="1:14" x14ac:dyDescent="0.3">
      <c r="A57" s="2319">
        <v>44348</v>
      </c>
      <c r="B57" s="2320">
        <v>161.94835399999999</v>
      </c>
      <c r="C57" s="2320">
        <v>61.027521999999998</v>
      </c>
      <c r="D57" s="2320">
        <v>11.064107</v>
      </c>
      <c r="E57" s="2320">
        <v>11.513075000000001</v>
      </c>
      <c r="F57" s="2321">
        <v>245.55305799999999</v>
      </c>
      <c r="G57" s="2325"/>
      <c r="H57" s="2325"/>
      <c r="I57" s="2325"/>
      <c r="J57" s="2326"/>
    </row>
    <row r="58" spans="1:14" x14ac:dyDescent="0.3">
      <c r="A58" s="2319">
        <v>44378</v>
      </c>
      <c r="B58" s="2320">
        <v>103.246818</v>
      </c>
      <c r="C58" s="2320">
        <v>54.836334000000001</v>
      </c>
      <c r="D58" s="2320">
        <v>7.7709989999999998</v>
      </c>
      <c r="E58" s="2320">
        <v>6.3</v>
      </c>
      <c r="F58" s="2321">
        <v>172.24292399999999</v>
      </c>
      <c r="G58" s="2325"/>
      <c r="H58" s="2325"/>
      <c r="I58" s="2325"/>
    </row>
    <row r="59" spans="1:14" x14ac:dyDescent="0.3">
      <c r="A59" s="2319">
        <v>44409</v>
      </c>
      <c r="B59" s="2320">
        <v>97.872945999999999</v>
      </c>
      <c r="C59" s="2320">
        <v>45.436883000000002</v>
      </c>
      <c r="D59" s="2320">
        <v>6.1575280000000001</v>
      </c>
      <c r="E59" s="2320">
        <v>4.809971</v>
      </c>
      <c r="F59" s="2321">
        <v>154.27732800000001</v>
      </c>
      <c r="G59" s="2325"/>
      <c r="H59" s="2325"/>
      <c r="I59" s="2325"/>
    </row>
    <row r="60" spans="1:14" x14ac:dyDescent="0.3">
      <c r="A60" s="2319">
        <v>44440</v>
      </c>
      <c r="B60" s="2320">
        <v>123.64778200000001</v>
      </c>
      <c r="C60" s="2320">
        <v>49.766123</v>
      </c>
      <c r="D60" s="2320">
        <v>7.6298440000000003</v>
      </c>
      <c r="E60" s="2320">
        <v>9.5001904000000224</v>
      </c>
      <c r="F60" s="2321">
        <v>190.46976699999999</v>
      </c>
      <c r="G60" s="2325"/>
      <c r="H60" s="2325"/>
      <c r="I60" s="2325"/>
      <c r="J60" s="2327"/>
      <c r="N60" s="2328"/>
    </row>
    <row r="61" spans="1:14" x14ac:dyDescent="0.3">
      <c r="A61" s="2319">
        <v>44470</v>
      </c>
      <c r="B61" s="2320">
        <v>115.86133</v>
      </c>
      <c r="C61" s="2320">
        <v>60.614904000000003</v>
      </c>
      <c r="D61" s="2320">
        <v>10.764386</v>
      </c>
      <c r="E61" s="2320">
        <v>7.5493800000016504</v>
      </c>
      <c r="F61" s="2321">
        <v>194.79000000000167</v>
      </c>
      <c r="G61" s="2325"/>
      <c r="H61" s="2325"/>
      <c r="I61" s="2325"/>
      <c r="J61" s="2327"/>
      <c r="N61" s="2328"/>
    </row>
    <row r="62" spans="1:14" x14ac:dyDescent="0.3">
      <c r="A62" s="2319">
        <v>44501</v>
      </c>
      <c r="B62" s="2320">
        <v>122.729677</v>
      </c>
      <c r="C62" s="2320">
        <v>51.369808999999997</v>
      </c>
      <c r="D62" s="2320">
        <v>10.778993</v>
      </c>
      <c r="E62" s="2320">
        <v>8.5178840000000005</v>
      </c>
      <c r="F62" s="2321">
        <v>193.39636300000001</v>
      </c>
      <c r="G62" s="2325"/>
      <c r="H62" s="2325"/>
      <c r="I62" s="2325"/>
      <c r="J62" s="2327"/>
      <c r="N62" s="2328"/>
    </row>
    <row r="63" spans="1:14" ht="17.25" thickBot="1" x14ac:dyDescent="0.35">
      <c r="A63" s="2329">
        <v>44531</v>
      </c>
      <c r="B63" s="2330">
        <v>126.984352</v>
      </c>
      <c r="C63" s="2330">
        <v>96.237611000000001</v>
      </c>
      <c r="D63" s="2330">
        <v>17.448221</v>
      </c>
      <c r="E63" s="2330">
        <v>7.6259790000000001</v>
      </c>
      <c r="F63" s="2331">
        <v>248.29616300000001</v>
      </c>
      <c r="G63" s="2325"/>
      <c r="H63" s="2325"/>
      <c r="I63" s="2325"/>
      <c r="J63" s="2327"/>
      <c r="N63" s="2328"/>
    </row>
    <row r="64" spans="1:14" ht="19.5" customHeight="1" thickTop="1" x14ac:dyDescent="0.3"/>
    <row r="65" spans="1:6" ht="18.75" x14ac:dyDescent="0.3">
      <c r="A65" s="2316" t="s">
        <v>4891</v>
      </c>
    </row>
    <row r="66" spans="1:6" ht="17.25" thickBot="1" x14ac:dyDescent="0.35">
      <c r="F66" s="1499" t="s">
        <v>3960</v>
      </c>
    </row>
    <row r="67" spans="1:6" ht="18" thickTop="1" thickBot="1" x14ac:dyDescent="0.35">
      <c r="A67" s="2317"/>
      <c r="B67" s="2318" t="s">
        <v>3940</v>
      </c>
      <c r="C67" s="2318" t="s">
        <v>3943</v>
      </c>
      <c r="D67" s="2318" t="s">
        <v>4890</v>
      </c>
      <c r="E67" s="2318" t="s">
        <v>3706</v>
      </c>
      <c r="F67" s="2318" t="s">
        <v>3309</v>
      </c>
    </row>
    <row r="68" spans="1:6" hidden="1" x14ac:dyDescent="0.3">
      <c r="A68" s="2319">
        <v>42736</v>
      </c>
      <c r="B68" s="2320">
        <v>232.84009399999999</v>
      </c>
      <c r="C68" s="2320">
        <v>39.449494000000001</v>
      </c>
      <c r="D68" s="2320">
        <v>7.1307369999999999</v>
      </c>
      <c r="E68" s="2320">
        <v>29.880987000000005</v>
      </c>
      <c r="F68" s="2321">
        <v>309.301312</v>
      </c>
    </row>
    <row r="69" spans="1:6" hidden="1" x14ac:dyDescent="0.3">
      <c r="A69" s="2319">
        <v>42767</v>
      </c>
      <c r="B69" s="2320">
        <v>226.67495500000001</v>
      </c>
      <c r="C69" s="2320">
        <v>53.829377999999998</v>
      </c>
      <c r="D69" s="2320">
        <v>5.328449</v>
      </c>
      <c r="E69" s="2320">
        <v>24.177177000000007</v>
      </c>
      <c r="F69" s="2321">
        <v>310.00995900000004</v>
      </c>
    </row>
    <row r="70" spans="1:6" hidden="1" x14ac:dyDescent="0.3">
      <c r="A70" s="2319">
        <v>42795</v>
      </c>
      <c r="B70" s="2320">
        <v>269.84619400000003</v>
      </c>
      <c r="C70" s="2320">
        <v>75.824877000000001</v>
      </c>
      <c r="D70" s="2320">
        <v>15.975016999999999</v>
      </c>
      <c r="E70" s="2320">
        <v>43.790329999999997</v>
      </c>
      <c r="F70" s="2321">
        <v>405.436418</v>
      </c>
    </row>
    <row r="71" spans="1:6" hidden="1" x14ac:dyDescent="0.3">
      <c r="A71" s="2319">
        <v>42826</v>
      </c>
      <c r="B71" s="2320">
        <v>259.88544899999999</v>
      </c>
      <c r="C71" s="2320">
        <v>61.118138999999999</v>
      </c>
      <c r="D71" s="2320">
        <v>7.5908470000000001</v>
      </c>
      <c r="E71" s="2320">
        <v>33.997551000000009</v>
      </c>
      <c r="F71" s="2321">
        <v>362.59198599999996</v>
      </c>
    </row>
    <row r="72" spans="1:6" hidden="1" x14ac:dyDescent="0.3">
      <c r="A72" s="2319">
        <v>42856</v>
      </c>
      <c r="B72" s="2320">
        <v>289.61493899999999</v>
      </c>
      <c r="C72" s="2320">
        <v>51.847866000000003</v>
      </c>
      <c r="D72" s="2320">
        <v>11.355527</v>
      </c>
      <c r="E72" s="2320">
        <v>37.867214999999995</v>
      </c>
      <c r="F72" s="2321">
        <v>390.68554699999999</v>
      </c>
    </row>
    <row r="73" spans="1:6" hidden="1" x14ac:dyDescent="0.3">
      <c r="A73" s="2319">
        <v>42887</v>
      </c>
      <c r="B73" s="2320">
        <v>253.55466699999999</v>
      </c>
      <c r="C73" s="2320">
        <v>59.990659000000001</v>
      </c>
      <c r="D73" s="2320">
        <v>17.969121999999999</v>
      </c>
      <c r="E73" s="2320">
        <v>53.356980999999998</v>
      </c>
      <c r="F73" s="2321">
        <v>384.87142900000003</v>
      </c>
    </row>
    <row r="74" spans="1:6" hidden="1" x14ac:dyDescent="0.3">
      <c r="A74" s="2319">
        <v>42917</v>
      </c>
      <c r="B74" s="2320">
        <v>276.54206199999999</v>
      </c>
      <c r="C74" s="2320">
        <v>62.868993000000003</v>
      </c>
      <c r="D74" s="2320">
        <v>7.8254520000000003</v>
      </c>
      <c r="E74" s="2320">
        <v>43.871718000000001</v>
      </c>
      <c r="F74" s="2321">
        <v>391.10822499999995</v>
      </c>
    </row>
    <row r="75" spans="1:6" hidden="1" x14ac:dyDescent="0.3">
      <c r="A75" s="2319">
        <v>42948</v>
      </c>
      <c r="B75" s="2320">
        <v>304.52462700000001</v>
      </c>
      <c r="C75" s="2320">
        <v>72.811452000000003</v>
      </c>
      <c r="D75" s="2320">
        <v>13.622331000000001</v>
      </c>
      <c r="E75" s="2320">
        <v>39.179689999999994</v>
      </c>
      <c r="F75" s="2321">
        <v>430.13810000000001</v>
      </c>
    </row>
    <row r="76" spans="1:6" hidden="1" x14ac:dyDescent="0.3">
      <c r="A76" s="2319">
        <v>42979</v>
      </c>
      <c r="B76" s="2320">
        <v>223.844401</v>
      </c>
      <c r="C76" s="2320">
        <v>56.833683999999998</v>
      </c>
      <c r="D76" s="2320">
        <v>23.617999999999999</v>
      </c>
      <c r="E76" s="2320">
        <v>38.162030999999999</v>
      </c>
      <c r="F76" s="2321">
        <v>342.45811600000002</v>
      </c>
    </row>
    <row r="77" spans="1:6" hidden="1" x14ac:dyDescent="0.3">
      <c r="A77" s="2319">
        <v>43009</v>
      </c>
      <c r="B77" s="2320">
        <v>229.63985500000001</v>
      </c>
      <c r="C77" s="2320">
        <v>70.042503999999994</v>
      </c>
      <c r="D77" s="2320">
        <v>9.8876899999999992</v>
      </c>
      <c r="E77" s="2320">
        <v>37.228288000000006</v>
      </c>
      <c r="F77" s="2321">
        <v>346.79833700000006</v>
      </c>
    </row>
    <row r="78" spans="1:6" hidden="1" x14ac:dyDescent="0.3">
      <c r="A78" s="2319">
        <v>43040</v>
      </c>
      <c r="B78" s="2320">
        <v>230.37339299999999</v>
      </c>
      <c r="C78" s="2320">
        <v>102.877647</v>
      </c>
      <c r="D78" s="2320">
        <v>8.7727459999999997</v>
      </c>
      <c r="E78" s="2320">
        <v>31.572137999999995</v>
      </c>
      <c r="F78" s="2321">
        <v>373.59592399999997</v>
      </c>
    </row>
    <row r="79" spans="1:6" hidden="1" x14ac:dyDescent="0.3">
      <c r="A79" s="2319">
        <v>43070</v>
      </c>
      <c r="B79" s="2320">
        <v>239.39757299999999</v>
      </c>
      <c r="C79" s="2320">
        <v>97.079510999999997</v>
      </c>
      <c r="D79" s="2320">
        <v>11.683376000000001</v>
      </c>
      <c r="E79" s="2320">
        <v>27.722265000000007</v>
      </c>
      <c r="F79" s="2321">
        <v>375.88272499999999</v>
      </c>
    </row>
    <row r="80" spans="1:6" hidden="1" x14ac:dyDescent="0.3">
      <c r="A80" s="2322">
        <v>43101</v>
      </c>
      <c r="B80" s="2323">
        <v>276.03976999999998</v>
      </c>
      <c r="C80" s="2323">
        <v>53.969467999999999</v>
      </c>
      <c r="D80" s="2323">
        <v>18.685690999999998</v>
      </c>
      <c r="E80" s="2323">
        <v>29.77983900000001</v>
      </c>
      <c r="F80" s="2324">
        <v>378.47476800000004</v>
      </c>
    </row>
    <row r="81" spans="1:6" hidden="1" x14ac:dyDescent="0.3">
      <c r="A81" s="2319">
        <v>43132</v>
      </c>
      <c r="B81" s="2320">
        <v>203.959622</v>
      </c>
      <c r="C81" s="2320">
        <v>67.724095000000005</v>
      </c>
      <c r="D81" s="2320">
        <v>9.9935989999999997</v>
      </c>
      <c r="E81" s="2320">
        <v>30.908878999999999</v>
      </c>
      <c r="F81" s="2321">
        <v>312.58619500000003</v>
      </c>
    </row>
    <row r="82" spans="1:6" hidden="1" x14ac:dyDescent="0.3">
      <c r="A82" s="2319">
        <v>43160</v>
      </c>
      <c r="B82" s="2320">
        <v>202.153876</v>
      </c>
      <c r="C82" s="2320">
        <v>69.712320000000005</v>
      </c>
      <c r="D82" s="2320">
        <v>36.895088999999999</v>
      </c>
      <c r="E82" s="2320">
        <v>37.854708000000002</v>
      </c>
      <c r="F82" s="2321">
        <v>346.615993</v>
      </c>
    </row>
    <row r="83" spans="1:6" hidden="1" x14ac:dyDescent="0.3">
      <c r="A83" s="2319">
        <v>43191</v>
      </c>
      <c r="B83" s="2320">
        <v>175.99469199999999</v>
      </c>
      <c r="C83" s="2320">
        <v>73.353504999999998</v>
      </c>
      <c r="D83" s="2320">
        <v>9.4582719999999991</v>
      </c>
      <c r="E83" s="2320">
        <v>35.273654999999998</v>
      </c>
      <c r="F83" s="2321">
        <v>294.08012400000001</v>
      </c>
    </row>
    <row r="84" spans="1:6" hidden="1" x14ac:dyDescent="0.3">
      <c r="A84" s="2319">
        <v>43221</v>
      </c>
      <c r="B84" s="2320">
        <v>239.26319699999999</v>
      </c>
      <c r="C84" s="2320">
        <v>101.169685</v>
      </c>
      <c r="D84" s="2320">
        <v>9.2102140000000006</v>
      </c>
      <c r="E84" s="2320">
        <v>36.181494999999998</v>
      </c>
      <c r="F84" s="2321">
        <v>385.824591</v>
      </c>
    </row>
    <row r="85" spans="1:6" hidden="1" x14ac:dyDescent="0.3">
      <c r="A85" s="2319">
        <v>43252</v>
      </c>
      <c r="B85" s="2320">
        <v>244.87490099999999</v>
      </c>
      <c r="C85" s="2320">
        <v>66.456429</v>
      </c>
      <c r="D85" s="2320">
        <v>13.102838999999999</v>
      </c>
      <c r="E85" s="2320">
        <v>42.730958999999999</v>
      </c>
      <c r="F85" s="2321">
        <v>367.16512799999998</v>
      </c>
    </row>
    <row r="86" spans="1:6" hidden="1" x14ac:dyDescent="0.3">
      <c r="A86" s="2319">
        <v>43282</v>
      </c>
      <c r="B86" s="2320">
        <v>268.98317500000002</v>
      </c>
      <c r="C86" s="2320">
        <v>70.967664999999997</v>
      </c>
      <c r="D86" s="2320">
        <v>12.001822000000001</v>
      </c>
      <c r="E86" s="2320">
        <v>34.284165000000002</v>
      </c>
      <c r="F86" s="2321">
        <v>386.23682700000006</v>
      </c>
    </row>
    <row r="87" spans="1:6" hidden="1" x14ac:dyDescent="0.3">
      <c r="A87" s="2319">
        <v>43313</v>
      </c>
      <c r="B87" s="2320">
        <v>280.07678399999998</v>
      </c>
      <c r="C87" s="2320">
        <v>69.800085999999993</v>
      </c>
      <c r="D87" s="2320">
        <v>19.413848999999999</v>
      </c>
      <c r="E87" s="2320">
        <v>44.174278000000001</v>
      </c>
      <c r="F87" s="2321">
        <v>413.46499699999998</v>
      </c>
    </row>
    <row r="88" spans="1:6" hidden="1" x14ac:dyDescent="0.3">
      <c r="A88" s="2319">
        <v>43344</v>
      </c>
      <c r="B88" s="2320">
        <v>229.104073</v>
      </c>
      <c r="C88" s="2320">
        <v>75.174757999999997</v>
      </c>
      <c r="D88" s="2320">
        <v>9.319407</v>
      </c>
      <c r="E88" s="2320">
        <v>35.776114</v>
      </c>
      <c r="F88" s="2321">
        <v>349.37435199999999</v>
      </c>
    </row>
    <row r="89" spans="1:6" hidden="1" x14ac:dyDescent="0.3">
      <c r="A89" s="2319">
        <v>43374</v>
      </c>
      <c r="B89" s="2320">
        <v>232.88340199999999</v>
      </c>
      <c r="C89" s="2320">
        <v>99.286843000000005</v>
      </c>
      <c r="D89" s="2320">
        <v>11.396564</v>
      </c>
      <c r="E89" s="2320">
        <v>34.939860000000003</v>
      </c>
      <c r="F89" s="2321">
        <v>378.50666899999999</v>
      </c>
    </row>
    <row r="90" spans="1:6" hidden="1" x14ac:dyDescent="0.3">
      <c r="A90" s="2319">
        <v>43405</v>
      </c>
      <c r="B90" s="2320">
        <v>239.50547900000001</v>
      </c>
      <c r="C90" s="2320">
        <v>91.631730000000005</v>
      </c>
      <c r="D90" s="2320">
        <v>6.9769920000000001</v>
      </c>
      <c r="E90" s="2320">
        <v>33.308155999999997</v>
      </c>
      <c r="F90" s="2321">
        <v>371.42235699999998</v>
      </c>
    </row>
    <row r="91" spans="1:6" hidden="1" x14ac:dyDescent="0.3">
      <c r="A91" s="2319">
        <v>43435</v>
      </c>
      <c r="B91" s="2320">
        <v>272.59127999999998</v>
      </c>
      <c r="C91" s="2320">
        <v>71.706374999999994</v>
      </c>
      <c r="D91" s="2320">
        <v>8.8965169999999993</v>
      </c>
      <c r="E91" s="2320">
        <v>33.803832</v>
      </c>
      <c r="F91" s="2321">
        <v>386.99800399999998</v>
      </c>
    </row>
    <row r="92" spans="1:6" hidden="1" x14ac:dyDescent="0.3">
      <c r="A92" s="2319">
        <v>43466</v>
      </c>
      <c r="B92" s="2320">
        <v>303.532265</v>
      </c>
      <c r="C92" s="2320">
        <v>75.319193999999996</v>
      </c>
      <c r="D92" s="2320">
        <v>10.041487</v>
      </c>
      <c r="E92" s="2320">
        <v>34.925192000000003</v>
      </c>
      <c r="F92" s="2321">
        <v>423.81813799999998</v>
      </c>
    </row>
    <row r="93" spans="1:6" hidden="1" x14ac:dyDescent="0.3">
      <c r="A93" s="2319">
        <v>43497</v>
      </c>
      <c r="B93" s="2320">
        <v>237.718187</v>
      </c>
      <c r="C93" s="2320">
        <v>66.561183</v>
      </c>
      <c r="D93" s="2320">
        <v>9.8629470000000001</v>
      </c>
      <c r="E93" s="2320">
        <v>37.528931</v>
      </c>
      <c r="F93" s="2321">
        <v>351.67124799999999</v>
      </c>
    </row>
    <row r="94" spans="1:6" hidden="1" x14ac:dyDescent="0.3">
      <c r="A94" s="2319">
        <v>43525</v>
      </c>
      <c r="B94" s="2320">
        <v>196.10418000000001</v>
      </c>
      <c r="C94" s="2320">
        <v>77.760188999999997</v>
      </c>
      <c r="D94" s="2320">
        <v>8.2067169999999994</v>
      </c>
      <c r="E94" s="2320">
        <v>35.031973999999998</v>
      </c>
      <c r="F94" s="2321">
        <v>317.10306000000003</v>
      </c>
    </row>
    <row r="95" spans="1:6" hidden="1" x14ac:dyDescent="0.3">
      <c r="A95" s="2319">
        <v>43556</v>
      </c>
      <c r="B95" s="2320">
        <v>230.63819000000001</v>
      </c>
      <c r="C95" s="2320">
        <v>127.887473</v>
      </c>
      <c r="D95" s="2320">
        <v>11.147404</v>
      </c>
      <c r="E95" s="2320">
        <v>36.399636999999998</v>
      </c>
      <c r="F95" s="2321">
        <v>406.07270399999999</v>
      </c>
    </row>
    <row r="96" spans="1:6" hidden="1" x14ac:dyDescent="0.3">
      <c r="A96" s="2319">
        <v>43586</v>
      </c>
      <c r="B96" s="2320">
        <v>277.991603</v>
      </c>
      <c r="C96" s="2320">
        <v>63.813343000000003</v>
      </c>
      <c r="D96" s="2320">
        <v>12.042906</v>
      </c>
      <c r="E96" s="2320">
        <v>35.058844000000001</v>
      </c>
      <c r="F96" s="2321">
        <v>388.90669600000001</v>
      </c>
    </row>
    <row r="97" spans="1:6" hidden="1" x14ac:dyDescent="0.3">
      <c r="A97" s="2319">
        <v>43617</v>
      </c>
      <c r="B97" s="2320">
        <v>248.19874300000001</v>
      </c>
      <c r="C97" s="2320">
        <v>68.735696000000004</v>
      </c>
      <c r="D97" s="2320">
        <v>12.627808999999999</v>
      </c>
      <c r="E97" s="2320">
        <v>40.272264</v>
      </c>
      <c r="F97" s="2321">
        <v>369.83451200000002</v>
      </c>
    </row>
    <row r="98" spans="1:6" hidden="1" x14ac:dyDescent="0.3">
      <c r="A98" s="2319">
        <v>43647</v>
      </c>
      <c r="B98" s="2320">
        <v>225.71867800000001</v>
      </c>
      <c r="C98" s="2320">
        <v>90.078790999999995</v>
      </c>
      <c r="D98" s="2320">
        <v>21.497747</v>
      </c>
      <c r="E98" s="2320">
        <v>38.332016000000003</v>
      </c>
      <c r="F98" s="2321">
        <v>375.62723199999999</v>
      </c>
    </row>
    <row r="99" spans="1:6" hidden="1" x14ac:dyDescent="0.3">
      <c r="A99" s="2319">
        <v>43678</v>
      </c>
      <c r="B99" s="2320">
        <v>313.26755000000003</v>
      </c>
      <c r="C99" s="2320">
        <v>76.748981999999998</v>
      </c>
      <c r="D99" s="2320">
        <v>18.314587</v>
      </c>
      <c r="E99" s="2320">
        <v>45.239902999999998</v>
      </c>
      <c r="F99" s="2321">
        <v>453.57102200000008</v>
      </c>
    </row>
    <row r="100" spans="1:6" hidden="1" x14ac:dyDescent="0.3">
      <c r="A100" s="2319">
        <v>43709</v>
      </c>
      <c r="B100" s="2320">
        <v>237.57028700000001</v>
      </c>
      <c r="C100" s="2320">
        <v>73.094210000000004</v>
      </c>
      <c r="D100" s="2320">
        <v>11.037868</v>
      </c>
      <c r="E100" s="2320">
        <v>36.332877000000003</v>
      </c>
      <c r="F100" s="2321">
        <v>358.03524199999998</v>
      </c>
    </row>
    <row r="101" spans="1:6" hidden="1" x14ac:dyDescent="0.3">
      <c r="A101" s="2319">
        <v>43739</v>
      </c>
      <c r="B101" s="2320">
        <v>284.247885</v>
      </c>
      <c r="C101" s="2320">
        <v>63.423949</v>
      </c>
      <c r="D101" s="2320">
        <v>12.434461000000001</v>
      </c>
      <c r="E101" s="2320">
        <v>40.887667999999998</v>
      </c>
      <c r="F101" s="2321">
        <v>400.99396300000001</v>
      </c>
    </row>
    <row r="102" spans="1:6" hidden="1" x14ac:dyDescent="0.3">
      <c r="A102" s="2319">
        <v>43770</v>
      </c>
      <c r="B102" s="2320">
        <v>221.55847199999999</v>
      </c>
      <c r="C102" s="2320">
        <v>79.661023</v>
      </c>
      <c r="D102" s="2320">
        <v>8.4149840000000005</v>
      </c>
      <c r="E102" s="2320">
        <v>27.278126</v>
      </c>
      <c r="F102" s="2321">
        <v>336.91260499999999</v>
      </c>
    </row>
    <row r="103" spans="1:6" hidden="1" x14ac:dyDescent="0.3">
      <c r="A103" s="2319">
        <v>43800</v>
      </c>
      <c r="B103" s="2320">
        <v>270.23328500000002</v>
      </c>
      <c r="C103" s="2320">
        <v>83.147076999999996</v>
      </c>
      <c r="D103" s="2320">
        <v>10.63932</v>
      </c>
      <c r="E103" s="2320">
        <v>33.302286000000002</v>
      </c>
      <c r="F103" s="2321">
        <v>397.32196799999997</v>
      </c>
    </row>
    <row r="104" spans="1:6" hidden="1" x14ac:dyDescent="0.3">
      <c r="A104" s="2319">
        <v>43831</v>
      </c>
      <c r="B104" s="2320">
        <v>239.48152899999999</v>
      </c>
      <c r="C104" s="2320">
        <v>102.12904</v>
      </c>
      <c r="D104" s="2320">
        <v>8.1191790000000008</v>
      </c>
      <c r="E104" s="2320">
        <v>38.744025000000001</v>
      </c>
      <c r="F104" s="2321">
        <v>388.47377299999999</v>
      </c>
    </row>
    <row r="105" spans="1:6" hidden="1" x14ac:dyDescent="0.3">
      <c r="A105" s="2319">
        <v>43862</v>
      </c>
      <c r="B105" s="2320">
        <v>235.48427000000001</v>
      </c>
      <c r="C105" s="2320">
        <v>71.485218000000003</v>
      </c>
      <c r="D105" s="2320">
        <v>54.754061</v>
      </c>
      <c r="E105" s="2320">
        <v>37.038384000000001</v>
      </c>
      <c r="F105" s="2321">
        <v>398.761933</v>
      </c>
    </row>
    <row r="106" spans="1:6" hidden="1" x14ac:dyDescent="0.3">
      <c r="A106" s="2319">
        <v>43891</v>
      </c>
      <c r="B106" s="2320">
        <v>216.58340799999999</v>
      </c>
      <c r="C106" s="2320">
        <v>55.798383000000001</v>
      </c>
      <c r="D106" s="2320">
        <v>6.4700319999999998</v>
      </c>
      <c r="E106" s="2320">
        <v>36.351478999999998</v>
      </c>
      <c r="F106" s="2321">
        <v>315.20330200000001</v>
      </c>
    </row>
    <row r="107" spans="1:6" hidden="1" x14ac:dyDescent="0.3">
      <c r="A107" s="2319">
        <v>43922</v>
      </c>
      <c r="B107" s="2320">
        <v>130.00830400000001</v>
      </c>
      <c r="C107" s="2320">
        <v>44.040267999999998</v>
      </c>
      <c r="D107" s="2320">
        <v>4.6301420000000002</v>
      </c>
      <c r="E107" s="2320">
        <v>20.35764</v>
      </c>
      <c r="F107" s="2321">
        <v>199.03635400000002</v>
      </c>
    </row>
    <row r="108" spans="1:6" hidden="1" x14ac:dyDescent="0.3">
      <c r="A108" s="2319">
        <v>43952</v>
      </c>
      <c r="B108" s="2320">
        <v>122.826075</v>
      </c>
      <c r="C108" s="2320">
        <v>42.192487999999997</v>
      </c>
      <c r="D108" s="2320">
        <v>6.7991999999999999</v>
      </c>
      <c r="E108" s="2320">
        <v>19.624096999999999</v>
      </c>
      <c r="F108" s="2321">
        <v>191.44186000000002</v>
      </c>
    </row>
    <row r="109" spans="1:6" hidden="1" x14ac:dyDescent="0.3">
      <c r="A109" s="2319">
        <v>43983</v>
      </c>
      <c r="B109" s="2320">
        <v>150.280609</v>
      </c>
      <c r="C109" s="2320">
        <v>57.934928999999997</v>
      </c>
      <c r="D109" s="2320">
        <v>9.8985430000000001</v>
      </c>
      <c r="E109" s="2320">
        <v>25.468888</v>
      </c>
      <c r="F109" s="2321">
        <v>243.58296899999996</v>
      </c>
    </row>
    <row r="110" spans="1:6" hidden="1" x14ac:dyDescent="0.3">
      <c r="A110" s="2319">
        <v>44013</v>
      </c>
      <c r="B110" s="2320">
        <v>171.10065900000001</v>
      </c>
      <c r="C110" s="2320">
        <v>62.231839000000001</v>
      </c>
      <c r="D110" s="2320">
        <v>8.0274099999999997</v>
      </c>
      <c r="E110" s="2320">
        <v>26.65371</v>
      </c>
      <c r="F110" s="2321">
        <v>268.01361800000001</v>
      </c>
    </row>
    <row r="111" spans="1:6" hidden="1" x14ac:dyDescent="0.3">
      <c r="A111" s="2319">
        <v>44044</v>
      </c>
      <c r="B111" s="2320">
        <v>319.52940100000001</v>
      </c>
      <c r="C111" s="2320">
        <v>73.433158000000006</v>
      </c>
      <c r="D111" s="2320">
        <v>9.1668950000000002</v>
      </c>
      <c r="E111" s="2320">
        <v>33.323593000000002</v>
      </c>
      <c r="F111" s="2321">
        <v>435.45304700000003</v>
      </c>
    </row>
    <row r="112" spans="1:6" hidden="1" x14ac:dyDescent="0.3">
      <c r="A112" s="2319">
        <v>44075</v>
      </c>
      <c r="B112" s="2320">
        <v>178.95326600000001</v>
      </c>
      <c r="C112" s="2320">
        <v>100.257238</v>
      </c>
      <c r="D112" s="2320">
        <v>11.829174999999999</v>
      </c>
      <c r="E112" s="2320">
        <v>24.255016000000001</v>
      </c>
      <c r="F112" s="2321">
        <v>315.29469500000005</v>
      </c>
    </row>
    <row r="113" spans="1:37" hidden="1" x14ac:dyDescent="0.3">
      <c r="A113" s="2319">
        <v>44105</v>
      </c>
      <c r="B113" s="2320">
        <v>183.60753700000001</v>
      </c>
      <c r="C113" s="2320">
        <v>55.285085000000002</v>
      </c>
      <c r="D113" s="2320">
        <v>5.6543729999999996</v>
      </c>
      <c r="E113" s="2320">
        <v>23.116522</v>
      </c>
      <c r="F113" s="2321">
        <v>267.73050699999999</v>
      </c>
    </row>
    <row r="114" spans="1:37" hidden="1" x14ac:dyDescent="0.3">
      <c r="A114" s="2319">
        <v>44136</v>
      </c>
      <c r="B114" s="2320">
        <v>191.086972</v>
      </c>
      <c r="C114" s="2320">
        <v>59.222841000000003</v>
      </c>
      <c r="D114" s="2320">
        <v>8.4513060000000007</v>
      </c>
      <c r="E114" s="2320">
        <v>32.276119000000001</v>
      </c>
      <c r="F114" s="2321">
        <v>291.037238</v>
      </c>
    </row>
    <row r="115" spans="1:37" x14ac:dyDescent="0.3">
      <c r="A115" s="2319">
        <v>44166</v>
      </c>
      <c r="B115" s="2320">
        <v>224.268126</v>
      </c>
      <c r="C115" s="2320">
        <v>67.174497000000002</v>
      </c>
      <c r="D115" s="2320">
        <v>8.6459930000000007</v>
      </c>
      <c r="E115" s="2320">
        <v>28.745550000000001</v>
      </c>
      <c r="F115" s="2321">
        <v>328.83416599999998</v>
      </c>
    </row>
    <row r="116" spans="1:37" x14ac:dyDescent="0.3">
      <c r="A116" s="2319">
        <v>44197</v>
      </c>
      <c r="B116" s="2320">
        <v>168.632274</v>
      </c>
      <c r="C116" s="2320">
        <v>79.961414000000005</v>
      </c>
      <c r="D116" s="2320">
        <v>5.4970939999999997</v>
      </c>
      <c r="E116" s="2320">
        <v>26.825990999999998</v>
      </c>
      <c r="F116" s="2321">
        <v>280.91677299999998</v>
      </c>
      <c r="G116" s="2325"/>
      <c r="H116" s="2325"/>
      <c r="I116" s="2325"/>
      <c r="J116" s="2325"/>
      <c r="K116" s="2325"/>
    </row>
    <row r="117" spans="1:37" x14ac:dyDescent="0.3">
      <c r="A117" s="2319">
        <v>44228</v>
      </c>
      <c r="B117" s="2320">
        <v>169.48578599999999</v>
      </c>
      <c r="C117" s="2320">
        <v>71.126624000000007</v>
      </c>
      <c r="D117" s="2320">
        <v>7.9932439999999998</v>
      </c>
      <c r="E117" s="2320">
        <v>33.064444999999999</v>
      </c>
      <c r="F117" s="2321">
        <v>281.7</v>
      </c>
      <c r="G117" s="2325"/>
      <c r="H117" s="2325"/>
      <c r="I117" s="2325"/>
      <c r="J117" s="2325"/>
      <c r="K117" s="2325"/>
    </row>
    <row r="118" spans="1:37" x14ac:dyDescent="0.3">
      <c r="A118" s="2319">
        <v>44256</v>
      </c>
      <c r="B118" s="2320">
        <v>142.00661700000001</v>
      </c>
      <c r="C118" s="2320">
        <v>74.491876000000005</v>
      </c>
      <c r="D118" s="2320">
        <v>6.829682</v>
      </c>
      <c r="E118" s="2320">
        <v>25.001207000000001</v>
      </c>
      <c r="F118" s="2321">
        <v>248.32938200000001</v>
      </c>
      <c r="G118" s="2325"/>
      <c r="H118" s="2325"/>
      <c r="I118" s="2325"/>
      <c r="J118" s="2325"/>
      <c r="K118" s="2325"/>
    </row>
    <row r="119" spans="1:37" x14ac:dyDescent="0.3">
      <c r="A119" s="2319">
        <v>44287</v>
      </c>
      <c r="B119" s="2320">
        <v>161.01977099999999</v>
      </c>
      <c r="C119" s="2320">
        <v>42.693876000000003</v>
      </c>
      <c r="D119" s="2320">
        <v>6.0050610000000004</v>
      </c>
      <c r="E119" s="2320">
        <v>22.196490000000001</v>
      </c>
      <c r="F119" s="2321">
        <v>231.915198</v>
      </c>
      <c r="G119" s="2325"/>
      <c r="H119" s="2325"/>
      <c r="I119" s="2325"/>
      <c r="J119" s="2325"/>
      <c r="K119" s="2325"/>
    </row>
    <row r="120" spans="1:37" x14ac:dyDescent="0.3">
      <c r="A120" s="2319">
        <v>44317</v>
      </c>
      <c r="B120" s="2320">
        <v>150.78252699999999</v>
      </c>
      <c r="C120" s="2320">
        <v>42.213121999999998</v>
      </c>
      <c r="D120" s="2320">
        <v>21.789214999999999</v>
      </c>
      <c r="E120" s="2320">
        <v>26.949366000000001</v>
      </c>
      <c r="F120" s="2321">
        <v>241.73422999999997</v>
      </c>
      <c r="G120" s="2325"/>
      <c r="H120" s="2325"/>
      <c r="I120" s="2325"/>
      <c r="J120" s="2325"/>
      <c r="K120" s="2325"/>
    </row>
    <row r="121" spans="1:37" x14ac:dyDescent="0.3">
      <c r="A121" s="2319">
        <v>44348</v>
      </c>
      <c r="B121" s="2320">
        <v>162.27600000000001</v>
      </c>
      <c r="C121" s="2320">
        <v>63.416823000000001</v>
      </c>
      <c r="D121" s="2320">
        <v>16.990724</v>
      </c>
      <c r="E121" s="2320">
        <v>25.195048</v>
      </c>
      <c r="F121" s="2321">
        <v>267.87859500000002</v>
      </c>
      <c r="G121" s="2325"/>
      <c r="H121" s="2325"/>
      <c r="I121" s="2325"/>
      <c r="J121" s="2325"/>
      <c r="K121" s="2325"/>
    </row>
    <row r="122" spans="1:37" x14ac:dyDescent="0.3">
      <c r="A122" s="2319">
        <v>44378</v>
      </c>
      <c r="B122" s="2320">
        <v>169.630866</v>
      </c>
      <c r="C122" s="2320">
        <v>54.187372000000003</v>
      </c>
      <c r="D122" s="2320">
        <v>9.1654450000000001</v>
      </c>
      <c r="E122" s="2320">
        <v>25.237717</v>
      </c>
      <c r="F122" s="2321">
        <v>258.22140000000002</v>
      </c>
      <c r="G122" s="2325"/>
      <c r="H122" s="2325"/>
      <c r="I122" s="2325"/>
      <c r="J122" s="2325"/>
      <c r="K122" s="2325"/>
    </row>
    <row r="123" spans="1:37" x14ac:dyDescent="0.3">
      <c r="A123" s="2319">
        <v>44409</v>
      </c>
      <c r="B123" s="2320">
        <v>153.781904</v>
      </c>
      <c r="C123" s="2320">
        <v>45.204614999999997</v>
      </c>
      <c r="D123" s="2320">
        <v>10.930372</v>
      </c>
      <c r="E123" s="2320">
        <v>25.759596999999999</v>
      </c>
      <c r="F123" s="2321">
        <v>235.67648800000001</v>
      </c>
      <c r="G123" s="2325"/>
      <c r="H123" s="2325"/>
      <c r="I123" s="2325"/>
      <c r="J123" s="2325"/>
      <c r="K123" s="2325"/>
    </row>
    <row r="124" spans="1:37" x14ac:dyDescent="0.3">
      <c r="A124" s="2319">
        <v>44440</v>
      </c>
      <c r="B124" s="2320">
        <v>148.564809</v>
      </c>
      <c r="C124" s="2320">
        <v>60.365968000000002</v>
      </c>
      <c r="D124" s="2320">
        <v>7.5178409999999998</v>
      </c>
      <c r="E124" s="2320">
        <v>23.700000000001019</v>
      </c>
      <c r="F124" s="2321">
        <v>240.244956</v>
      </c>
      <c r="G124" s="2325"/>
      <c r="H124" s="2325"/>
      <c r="I124" s="2325"/>
      <c r="J124" s="2325"/>
      <c r="K124" s="2325"/>
    </row>
    <row r="125" spans="1:37" x14ac:dyDescent="0.3">
      <c r="A125" s="2319">
        <v>44470</v>
      </c>
      <c r="B125" s="2320">
        <v>184.30607699999999</v>
      </c>
      <c r="C125" s="2320">
        <v>70.821133000000003</v>
      </c>
      <c r="D125" s="2320">
        <v>7.6642479999999997</v>
      </c>
      <c r="E125" s="2320">
        <v>26.546343</v>
      </c>
      <c r="F125" s="2321">
        <v>289.33780100000001</v>
      </c>
      <c r="G125" s="2325"/>
      <c r="H125" s="2325"/>
      <c r="I125" s="2325"/>
      <c r="J125" s="2325"/>
      <c r="K125" s="2325"/>
    </row>
    <row r="126" spans="1:37" x14ac:dyDescent="0.3">
      <c r="A126" s="2319">
        <v>44501</v>
      </c>
      <c r="B126" s="2320">
        <v>148.49675999999999</v>
      </c>
      <c r="C126" s="2320">
        <v>61.965730999999998</v>
      </c>
      <c r="D126" s="2320">
        <v>7.9170030000000002</v>
      </c>
      <c r="E126" s="2320">
        <v>26.170660999999999</v>
      </c>
      <c r="F126" s="2321">
        <v>244.55015499999999</v>
      </c>
      <c r="G126" s="2325"/>
      <c r="H126" s="2325"/>
      <c r="I126" s="2325"/>
      <c r="J126" s="2325"/>
      <c r="K126" s="2325"/>
    </row>
    <row r="127" spans="1:37" ht="17.25" thickBot="1" x14ac:dyDescent="0.35">
      <c r="A127" s="2329">
        <v>44531</v>
      </c>
      <c r="B127" s="2330">
        <v>177.390342</v>
      </c>
      <c r="C127" s="2330">
        <v>78.508438999999996</v>
      </c>
      <c r="D127" s="2330">
        <v>8.3541249999999998</v>
      </c>
      <c r="E127" s="2330">
        <v>26.390540000000001</v>
      </c>
      <c r="F127" s="2331">
        <v>290.64344599999998</v>
      </c>
      <c r="G127" s="2325"/>
      <c r="H127" s="2325"/>
      <c r="I127" s="2325"/>
      <c r="J127" s="2325"/>
      <c r="K127" s="2325"/>
    </row>
    <row r="128" spans="1:37" s="2304" customFormat="1" ht="16.5" customHeight="1" thickTop="1" x14ac:dyDescent="0.25">
      <c r="A128" s="2332" t="s">
        <v>4892</v>
      </c>
      <c r="B128" s="2332"/>
      <c r="C128" s="2332"/>
      <c r="D128" s="2332"/>
      <c r="E128" s="2332"/>
      <c r="F128" s="2332"/>
      <c r="U128" s="2302"/>
      <c r="V128" s="2302"/>
      <c r="W128" s="2302"/>
      <c r="X128" s="2302"/>
      <c r="Y128" s="2302"/>
      <c r="Z128" s="2302"/>
      <c r="AA128" s="2302"/>
      <c r="AB128" s="2302"/>
      <c r="AC128" s="2302"/>
      <c r="AD128" s="2302"/>
      <c r="AE128" s="2302"/>
      <c r="AF128" s="2302"/>
      <c r="AG128" s="2302"/>
      <c r="AH128" s="2302"/>
      <c r="AI128" s="2302"/>
      <c r="AJ128" s="2306"/>
      <c r="AK128" s="2333"/>
    </row>
    <row r="129" spans="1:37" s="2304" customFormat="1" ht="14.25" x14ac:dyDescent="0.25">
      <c r="A129" s="2332" t="s">
        <v>4893</v>
      </c>
      <c r="B129" s="2332"/>
      <c r="C129" s="2332"/>
      <c r="D129" s="2332"/>
      <c r="E129" s="2332"/>
      <c r="F129" s="2332"/>
      <c r="U129" s="2302"/>
      <c r="V129" s="2302"/>
      <c r="W129" s="2302"/>
      <c r="X129" s="2302"/>
      <c r="Y129" s="2302"/>
      <c r="Z129" s="2302"/>
      <c r="AA129" s="2302"/>
      <c r="AB129" s="2302"/>
      <c r="AC129" s="2302"/>
      <c r="AD129" s="2302"/>
      <c r="AE129" s="2302"/>
      <c r="AF129" s="2302"/>
      <c r="AG129" s="2302"/>
      <c r="AH129" s="2302"/>
      <c r="AI129" s="2302"/>
      <c r="AJ129" s="2306"/>
      <c r="AK129" s="2333"/>
    </row>
    <row r="130" spans="1:37" s="2334" customFormat="1" ht="18" customHeight="1" x14ac:dyDescent="0.25">
      <c r="A130" s="757" t="s">
        <v>386</v>
      </c>
    </row>
    <row r="131" spans="1:37" s="2334" customFormat="1" ht="18" customHeight="1" x14ac:dyDescent="0.25">
      <c r="A131" s="2335" t="s">
        <v>3543</v>
      </c>
      <c r="B131" s="2336"/>
      <c r="C131" s="2336"/>
      <c r="D131" s="2336"/>
    </row>
  </sheetData>
  <printOptions horizontalCentered="1"/>
  <pageMargins left="0.7" right="0.7" top="0.75" bottom="0.75" header="0.3" footer="0.3"/>
  <pageSetup paperSize="9" scale="83"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CY99"/>
  <sheetViews>
    <sheetView zoomScaleNormal="100" workbookViewId="0">
      <pane xSplit="1" ySplit="2" topLeftCell="B3" activePane="bottomRight" state="frozen"/>
      <selection activeCell="D33" sqref="D33"/>
      <selection pane="topRight" activeCell="D33" sqref="D33"/>
      <selection pane="bottomLeft" activeCell="D33" sqref="D33"/>
      <selection pane="bottomRight"/>
    </sheetView>
  </sheetViews>
  <sheetFormatPr defaultColWidth="11.140625" defaultRowHeight="15" x14ac:dyDescent="0.25"/>
  <cols>
    <col min="1" max="1" width="10.85546875" style="2340" customWidth="1"/>
    <col min="2" max="2" width="68.42578125" style="1497" customWidth="1"/>
    <col min="3" max="3" width="11.28515625" style="2341" hidden="1" customWidth="1"/>
    <col min="4" max="4" width="6.28515625" style="2341" hidden="1" customWidth="1"/>
    <col min="5" max="5" width="11.28515625" style="2341" hidden="1" customWidth="1"/>
    <col min="6" max="6" width="7" style="2341" hidden="1" customWidth="1"/>
    <col min="7" max="7" width="11.28515625" style="2341" hidden="1" customWidth="1"/>
    <col min="8" max="8" width="7" style="2341" hidden="1" customWidth="1"/>
    <col min="9" max="9" width="11.28515625" style="2341" hidden="1" customWidth="1"/>
    <col min="10" max="10" width="7" style="2341" hidden="1" customWidth="1"/>
    <col min="11" max="11" width="11.28515625" style="2341" hidden="1" customWidth="1"/>
    <col min="12" max="12" width="7" style="2341" hidden="1" customWidth="1"/>
    <col min="13" max="13" width="11.28515625" style="2341" hidden="1" customWidth="1"/>
    <col min="14" max="14" width="6.28515625" style="2341" hidden="1" customWidth="1"/>
    <col min="15" max="15" width="11.28515625" style="2341" hidden="1" customWidth="1"/>
    <col min="16" max="16" width="7" style="2341" hidden="1" customWidth="1"/>
    <col min="17" max="17" width="11.28515625" style="2341" hidden="1" customWidth="1"/>
    <col min="18" max="18" width="6.28515625" style="2341" hidden="1" customWidth="1"/>
    <col min="19" max="19" width="11.28515625" style="2341" hidden="1" customWidth="1"/>
    <col min="20" max="20" width="6.28515625" style="2341" hidden="1" customWidth="1"/>
    <col min="21" max="21" width="11.28515625" style="2341" hidden="1" customWidth="1"/>
    <col min="22" max="22" width="6.28515625" style="2341" hidden="1" customWidth="1"/>
    <col min="23" max="23" width="11.28515625" style="2341" hidden="1" customWidth="1"/>
    <col min="24" max="24" width="6.28515625" style="2341" hidden="1" customWidth="1"/>
    <col min="25" max="25" width="11.28515625" style="2341" hidden="1" customWidth="1"/>
    <col min="26" max="26" width="6.28515625" style="2341" hidden="1" customWidth="1"/>
    <col min="27" max="27" width="11.28515625" style="2341" hidden="1" customWidth="1"/>
    <col min="28" max="28" width="6.28515625" style="2341" hidden="1" customWidth="1"/>
    <col min="29" max="29" width="11.28515625" style="2341" hidden="1" customWidth="1"/>
    <col min="30" max="30" width="6.28515625" style="2341" hidden="1" customWidth="1"/>
    <col min="31" max="31" width="11.28515625" style="2341" hidden="1" customWidth="1"/>
    <col min="32" max="32" width="6.28515625" style="2341" hidden="1" customWidth="1"/>
    <col min="33" max="33" width="11.28515625" style="2341" hidden="1" customWidth="1"/>
    <col min="34" max="34" width="6.28515625" style="2341" hidden="1" customWidth="1"/>
    <col min="35" max="35" width="11.28515625" style="2341" hidden="1" customWidth="1"/>
    <col min="36" max="36" width="6.28515625" style="2341" hidden="1" customWidth="1"/>
    <col min="37" max="37" width="11.28515625" style="2341" hidden="1" customWidth="1"/>
    <col min="38" max="38" width="7" style="2341" hidden="1" customWidth="1"/>
    <col min="39" max="39" width="11.28515625" style="2341" hidden="1" customWidth="1"/>
    <col min="40" max="40" width="6.28515625" style="2341" hidden="1" customWidth="1"/>
    <col min="41" max="41" width="11.28515625" style="2341" hidden="1" customWidth="1"/>
    <col min="42" max="42" width="6.28515625" style="2341" hidden="1" customWidth="1"/>
    <col min="43" max="43" width="11.28515625" style="2341" hidden="1" customWidth="1"/>
    <col min="44" max="44" width="7" style="2341" hidden="1" customWidth="1"/>
    <col min="45" max="45" width="11.28515625" style="2341" hidden="1" customWidth="1"/>
    <col min="46" max="46" width="7" style="2341" hidden="1" customWidth="1"/>
    <col min="47" max="47" width="11.28515625" style="2341" hidden="1" customWidth="1"/>
    <col min="48" max="48" width="6.28515625" style="2341" hidden="1" customWidth="1"/>
    <col min="49" max="49" width="11.28515625" style="2341" hidden="1" customWidth="1"/>
    <col min="50" max="50" width="6.28515625" style="2341" hidden="1" customWidth="1"/>
    <col min="51" max="51" width="11.28515625" style="2341" hidden="1" customWidth="1"/>
    <col min="52" max="52" width="6.28515625" style="2341" hidden="1" customWidth="1"/>
    <col min="53" max="53" width="11.28515625" style="2341" hidden="1" customWidth="1"/>
    <col min="54" max="54" width="6.28515625" style="2341" hidden="1" customWidth="1"/>
    <col min="55" max="55" width="11.28515625" style="2341" hidden="1" customWidth="1"/>
    <col min="56" max="56" width="6.28515625" style="2341" hidden="1" customWidth="1"/>
    <col min="57" max="57" width="11.28515625" style="2341" hidden="1" customWidth="1"/>
    <col min="58" max="58" width="6.28515625" style="2341" hidden="1" customWidth="1"/>
    <col min="59" max="59" width="11.28515625" style="2341" hidden="1" customWidth="1"/>
    <col min="60" max="60" width="6.28515625" style="2341" hidden="1" customWidth="1"/>
    <col min="61" max="61" width="11.28515625" style="2341" hidden="1" customWidth="1"/>
    <col min="62" max="62" width="6.28515625" style="2341" hidden="1" customWidth="1"/>
    <col min="63" max="63" width="11.28515625" style="2341" hidden="1" customWidth="1"/>
    <col min="64" max="64" width="6.28515625" style="2341" hidden="1" customWidth="1"/>
    <col min="65" max="65" width="11.28515625" style="2341" hidden="1" customWidth="1"/>
    <col min="66" max="66" width="6.28515625" style="2341" hidden="1" customWidth="1"/>
    <col min="67" max="92" width="13.85546875" style="2341" hidden="1" customWidth="1"/>
    <col min="93" max="98" width="13.85546875" style="2341" customWidth="1"/>
    <col min="99" max="99" width="11.42578125" style="2060" customWidth="1"/>
    <col min="100" max="16384" width="11.140625" style="1497"/>
  </cols>
  <sheetData>
    <row r="1" spans="1:103" s="555" customFormat="1" ht="18.75" x14ac:dyDescent="0.3">
      <c r="A1" s="2337" t="s">
        <v>4894</v>
      </c>
      <c r="B1" s="1496"/>
      <c r="C1" s="2338"/>
      <c r="D1" s="2338"/>
      <c r="E1" s="2338"/>
      <c r="F1" s="2338"/>
      <c r="G1" s="2338"/>
      <c r="H1" s="2338"/>
      <c r="I1" s="2338"/>
      <c r="J1" s="2338"/>
      <c r="K1" s="2338"/>
      <c r="L1" s="2338"/>
      <c r="M1" s="2338"/>
      <c r="N1" s="2338"/>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339"/>
      <c r="AO1" s="2339"/>
      <c r="AP1" s="2339"/>
      <c r="AQ1" s="2339"/>
      <c r="AR1" s="2339"/>
      <c r="AS1" s="2339"/>
      <c r="AT1" s="2339"/>
      <c r="AU1" s="2339"/>
      <c r="AV1" s="2339"/>
      <c r="AW1" s="2339"/>
      <c r="AX1" s="2339"/>
      <c r="AY1" s="2339"/>
      <c r="AZ1" s="2339"/>
      <c r="BA1" s="2339"/>
      <c r="BB1" s="2339"/>
      <c r="BC1" s="2339"/>
      <c r="BD1" s="2339"/>
      <c r="BE1" s="2339"/>
      <c r="BF1" s="2339"/>
      <c r="BG1" s="2339"/>
      <c r="BH1" s="2339"/>
      <c r="BI1" s="2339"/>
      <c r="BJ1" s="2339"/>
      <c r="BK1" s="2339"/>
      <c r="BL1" s="2339"/>
      <c r="BM1" s="2339"/>
      <c r="BN1" s="2339"/>
      <c r="BO1" s="2339"/>
      <c r="BP1" s="2339"/>
      <c r="BQ1" s="2339"/>
      <c r="BR1" s="2339"/>
      <c r="BS1" s="2339"/>
      <c r="BT1" s="2339"/>
      <c r="BU1" s="2339"/>
      <c r="BV1" s="2339"/>
      <c r="BW1" s="2339"/>
      <c r="BX1" s="2339"/>
      <c r="BY1" s="2339"/>
      <c r="BZ1" s="2339"/>
      <c r="CA1" s="2339"/>
      <c r="CB1" s="2339"/>
      <c r="CC1" s="2339"/>
      <c r="CD1" s="2339"/>
      <c r="CE1" s="2339"/>
      <c r="CF1" s="2339"/>
      <c r="CG1" s="2339"/>
      <c r="CH1" s="2339"/>
      <c r="CI1" s="2339"/>
      <c r="CJ1" s="2339"/>
      <c r="CK1" s="2339"/>
      <c r="CL1" s="2339"/>
      <c r="CM1" s="2339"/>
      <c r="CN1" s="2339"/>
      <c r="CO1" s="2339"/>
      <c r="CP1" s="2339"/>
      <c r="CQ1" s="2339"/>
      <c r="CR1" s="2339"/>
      <c r="CS1" s="2339"/>
      <c r="CT1" s="2339"/>
      <c r="CU1" s="2060"/>
    </row>
    <row r="2" spans="1:103" ht="15.75" thickBot="1" x14ac:dyDescent="0.3">
      <c r="O2" s="3683"/>
      <c r="P2" s="3683"/>
      <c r="Q2" s="2342"/>
      <c r="R2" s="2342"/>
      <c r="S2" s="2342"/>
      <c r="T2" s="2342"/>
      <c r="U2" s="3683"/>
      <c r="V2" s="3683"/>
      <c r="W2" s="2342"/>
      <c r="X2" s="2342"/>
      <c r="Y2" s="2342"/>
      <c r="Z2" s="2342"/>
      <c r="AA2" s="2342"/>
      <c r="AB2" s="2342"/>
      <c r="AC2" s="2342"/>
      <c r="AD2" s="2342"/>
      <c r="AE2" s="2342"/>
      <c r="AF2" s="2342"/>
      <c r="AG2" s="2342"/>
      <c r="AH2" s="2342"/>
      <c r="AI2" s="2342"/>
      <c r="AJ2" s="2342"/>
      <c r="AK2" s="2342"/>
      <c r="AL2" s="2342"/>
      <c r="AM2" s="2342"/>
      <c r="AN2" s="2342"/>
      <c r="AO2" s="2342"/>
      <c r="AP2" s="2342"/>
      <c r="AQ2" s="2342"/>
      <c r="AR2" s="2342"/>
      <c r="AS2" s="2342"/>
      <c r="AT2" s="2342"/>
      <c r="AU2" s="2342"/>
      <c r="AV2" s="2342"/>
      <c r="AW2" s="2342"/>
      <c r="AX2" s="2342"/>
      <c r="AY2" s="2342"/>
      <c r="AZ2" s="2342"/>
      <c r="BA2" s="2342"/>
      <c r="BB2" s="2342"/>
      <c r="BC2" s="2342"/>
      <c r="BD2" s="2342"/>
      <c r="BE2" s="2342"/>
      <c r="BF2" s="2342"/>
      <c r="BG2" s="2342"/>
      <c r="BH2" s="2342"/>
      <c r="BI2" s="2342"/>
      <c r="BJ2" s="2342"/>
      <c r="BK2" s="2342"/>
      <c r="BL2" s="2342"/>
      <c r="BM2" s="2342"/>
      <c r="BN2" s="2342"/>
      <c r="BO2" s="2342"/>
      <c r="BP2" s="2342"/>
      <c r="BQ2" s="2342"/>
      <c r="BR2" s="2342"/>
      <c r="BS2" s="2342"/>
      <c r="BT2" s="2342"/>
      <c r="BU2" s="2342"/>
      <c r="BV2" s="2342"/>
      <c r="BW2" s="2342"/>
      <c r="BX2" s="2342"/>
      <c r="BY2" s="2342"/>
      <c r="BZ2" s="2342"/>
      <c r="CA2" s="2342"/>
      <c r="CB2" s="2342"/>
      <c r="CC2" s="2342"/>
      <c r="CD2" s="2342"/>
      <c r="CE2" s="2343"/>
      <c r="CF2" s="2343"/>
      <c r="CG2" s="3684"/>
      <c r="CH2" s="3684"/>
      <c r="CI2" s="3684"/>
      <c r="CJ2" s="3684"/>
      <c r="CK2" s="3684"/>
      <c r="CL2" s="3684"/>
      <c r="CM2" s="3684"/>
      <c r="CN2" s="3684"/>
      <c r="CO2" s="3684"/>
      <c r="CP2" s="3684"/>
      <c r="CQ2" s="3684"/>
      <c r="CR2" s="3684"/>
      <c r="CS2" s="3684" t="s">
        <v>3960</v>
      </c>
      <c r="CT2" s="3684"/>
    </row>
    <row r="3" spans="1:103" s="2344" customFormat="1" ht="21.75" customHeight="1" thickTop="1" thickBot="1" x14ac:dyDescent="0.35">
      <c r="A3" s="3688" t="s">
        <v>4895</v>
      </c>
      <c r="B3" s="3664" t="s">
        <v>4896</v>
      </c>
      <c r="C3" s="3685">
        <v>43101</v>
      </c>
      <c r="D3" s="3682"/>
      <c r="E3" s="3681">
        <v>43132</v>
      </c>
      <c r="F3" s="3682"/>
      <c r="G3" s="3681">
        <v>43160</v>
      </c>
      <c r="H3" s="3682"/>
      <c r="I3" s="3681">
        <v>43191</v>
      </c>
      <c r="J3" s="3682"/>
      <c r="K3" s="3681">
        <v>43221</v>
      </c>
      <c r="L3" s="3682"/>
      <c r="M3" s="3681">
        <v>43252</v>
      </c>
      <c r="N3" s="3682"/>
      <c r="O3" s="3681">
        <v>43282</v>
      </c>
      <c r="P3" s="3682"/>
      <c r="Q3" s="3681">
        <v>43313</v>
      </c>
      <c r="R3" s="3685"/>
      <c r="S3" s="3686">
        <v>43344</v>
      </c>
      <c r="T3" s="3686"/>
      <c r="U3" s="3686">
        <v>43374</v>
      </c>
      <c r="V3" s="3686"/>
      <c r="W3" s="3686">
        <v>43405</v>
      </c>
      <c r="X3" s="3686"/>
      <c r="Y3" s="3686">
        <v>43435</v>
      </c>
      <c r="Z3" s="3687"/>
      <c r="AA3" s="3686">
        <v>43466</v>
      </c>
      <c r="AB3" s="3687"/>
      <c r="AC3" s="3686">
        <v>43497</v>
      </c>
      <c r="AD3" s="3687"/>
      <c r="AE3" s="3686">
        <v>43525</v>
      </c>
      <c r="AF3" s="3687"/>
      <c r="AG3" s="3680">
        <v>43556</v>
      </c>
      <c r="AH3" s="3680"/>
      <c r="AI3" s="3680">
        <v>43586</v>
      </c>
      <c r="AJ3" s="3680"/>
      <c r="AK3" s="3680">
        <v>43617</v>
      </c>
      <c r="AL3" s="3680"/>
      <c r="AM3" s="3680">
        <v>43647</v>
      </c>
      <c r="AN3" s="3680"/>
      <c r="AO3" s="3678">
        <v>43678</v>
      </c>
      <c r="AP3" s="3679"/>
      <c r="AQ3" s="3680">
        <v>43709</v>
      </c>
      <c r="AR3" s="3680"/>
      <c r="AS3" s="3680">
        <v>43739</v>
      </c>
      <c r="AT3" s="3680"/>
      <c r="AU3" s="3678">
        <v>43770</v>
      </c>
      <c r="AV3" s="3679"/>
      <c r="AW3" s="3678">
        <v>43800</v>
      </c>
      <c r="AX3" s="3679"/>
      <c r="AY3" s="3676">
        <v>43831</v>
      </c>
      <c r="AZ3" s="3677"/>
      <c r="BA3" s="3676">
        <v>43862</v>
      </c>
      <c r="BB3" s="3677"/>
      <c r="BC3" s="3676">
        <v>43891</v>
      </c>
      <c r="BD3" s="3677"/>
      <c r="BE3" s="3676">
        <v>43922</v>
      </c>
      <c r="BF3" s="3677"/>
      <c r="BG3" s="3676">
        <v>43952</v>
      </c>
      <c r="BH3" s="3677"/>
      <c r="BI3" s="3676">
        <v>43983</v>
      </c>
      <c r="BJ3" s="3677"/>
      <c r="BK3" s="3676">
        <v>44013</v>
      </c>
      <c r="BL3" s="3677"/>
      <c r="BM3" s="3676">
        <v>44044</v>
      </c>
      <c r="BN3" s="3677"/>
      <c r="BO3" s="3676">
        <v>44075</v>
      </c>
      <c r="BP3" s="3677"/>
      <c r="BQ3" s="3676">
        <v>44105</v>
      </c>
      <c r="BR3" s="3677"/>
      <c r="BS3" s="3676">
        <v>44136</v>
      </c>
      <c r="BT3" s="3677"/>
      <c r="BU3" s="3676">
        <v>44166</v>
      </c>
      <c r="BV3" s="3677"/>
      <c r="BW3" s="3676">
        <v>44197</v>
      </c>
      <c r="BX3" s="3677"/>
      <c r="BY3" s="3676">
        <v>44228</v>
      </c>
      <c r="BZ3" s="3677"/>
      <c r="CA3" s="3676">
        <v>44256</v>
      </c>
      <c r="CB3" s="3677"/>
      <c r="CC3" s="3676">
        <v>44287</v>
      </c>
      <c r="CD3" s="3677"/>
      <c r="CE3" s="3676">
        <v>44317</v>
      </c>
      <c r="CF3" s="3677"/>
      <c r="CG3" s="3676">
        <v>44348</v>
      </c>
      <c r="CH3" s="3677"/>
      <c r="CI3" s="3676">
        <v>44378</v>
      </c>
      <c r="CJ3" s="3677"/>
      <c r="CK3" s="3676">
        <v>44409</v>
      </c>
      <c r="CL3" s="3677"/>
      <c r="CM3" s="3676">
        <v>44440</v>
      </c>
      <c r="CN3" s="3677"/>
      <c r="CO3" s="3676">
        <v>44470</v>
      </c>
      <c r="CP3" s="3677"/>
      <c r="CQ3" s="3676">
        <v>44501</v>
      </c>
      <c r="CR3" s="3677"/>
      <c r="CS3" s="3676">
        <v>44531</v>
      </c>
      <c r="CT3" s="3677"/>
      <c r="CU3" s="2060"/>
    </row>
    <row r="4" spans="1:103" s="2344" customFormat="1" ht="17.25" thickBot="1" x14ac:dyDescent="0.35">
      <c r="A4" s="3689"/>
      <c r="B4" s="3531"/>
      <c r="C4" s="2345" t="s">
        <v>4310</v>
      </c>
      <c r="D4" s="2346" t="s">
        <v>4311</v>
      </c>
      <c r="E4" s="2347" t="s">
        <v>4310</v>
      </c>
      <c r="F4" s="2346" t="s">
        <v>4311</v>
      </c>
      <c r="G4" s="2347" t="s">
        <v>4310</v>
      </c>
      <c r="H4" s="2346" t="s">
        <v>4311</v>
      </c>
      <c r="I4" s="2347" t="s">
        <v>4310</v>
      </c>
      <c r="J4" s="2346" t="s">
        <v>4311</v>
      </c>
      <c r="K4" s="2347" t="s">
        <v>4310</v>
      </c>
      <c r="L4" s="2346" t="s">
        <v>4311</v>
      </c>
      <c r="M4" s="2347" t="s">
        <v>4310</v>
      </c>
      <c r="N4" s="2346" t="s">
        <v>4311</v>
      </c>
      <c r="O4" s="2347" t="s">
        <v>4310</v>
      </c>
      <c r="P4" s="2346" t="s">
        <v>4311</v>
      </c>
      <c r="Q4" s="2346" t="s">
        <v>4310</v>
      </c>
      <c r="R4" s="2348" t="s">
        <v>4311</v>
      </c>
      <c r="S4" s="2349" t="s">
        <v>4310</v>
      </c>
      <c r="T4" s="2349" t="s">
        <v>4311</v>
      </c>
      <c r="U4" s="2349" t="s">
        <v>4310</v>
      </c>
      <c r="V4" s="2349" t="s">
        <v>4311</v>
      </c>
      <c r="W4" s="2349" t="s">
        <v>4310</v>
      </c>
      <c r="X4" s="2349" t="s">
        <v>4311</v>
      </c>
      <c r="Y4" s="2349" t="s">
        <v>4310</v>
      </c>
      <c r="Z4" s="2350" t="s">
        <v>4311</v>
      </c>
      <c r="AA4" s="2349" t="s">
        <v>4310</v>
      </c>
      <c r="AB4" s="2350" t="s">
        <v>4311</v>
      </c>
      <c r="AC4" s="2349" t="s">
        <v>4310</v>
      </c>
      <c r="AD4" s="2350" t="s">
        <v>4311</v>
      </c>
      <c r="AE4" s="2349" t="s">
        <v>4310</v>
      </c>
      <c r="AF4" s="2350" t="s">
        <v>4311</v>
      </c>
      <c r="AG4" s="2351" t="s">
        <v>4310</v>
      </c>
      <c r="AH4" s="2351" t="s">
        <v>4311</v>
      </c>
      <c r="AI4" s="2351" t="s">
        <v>4310</v>
      </c>
      <c r="AJ4" s="2351" t="s">
        <v>4311</v>
      </c>
      <c r="AK4" s="2351" t="s">
        <v>4310</v>
      </c>
      <c r="AL4" s="2351" t="s">
        <v>4311</v>
      </c>
      <c r="AM4" s="2351" t="s">
        <v>4310</v>
      </c>
      <c r="AN4" s="2351" t="s">
        <v>4311</v>
      </c>
      <c r="AO4" s="2351" t="s">
        <v>4310</v>
      </c>
      <c r="AP4" s="2351" t="s">
        <v>4311</v>
      </c>
      <c r="AQ4" s="2351" t="s">
        <v>4310</v>
      </c>
      <c r="AR4" s="2351" t="s">
        <v>4311</v>
      </c>
      <c r="AS4" s="2351" t="s">
        <v>4310</v>
      </c>
      <c r="AT4" s="2351" t="s">
        <v>4311</v>
      </c>
      <c r="AU4" s="2351" t="s">
        <v>4310</v>
      </c>
      <c r="AV4" s="2351" t="s">
        <v>4311</v>
      </c>
      <c r="AW4" s="2351" t="s">
        <v>4310</v>
      </c>
      <c r="AX4" s="2351" t="s">
        <v>4311</v>
      </c>
      <c r="AY4" s="2351" t="s">
        <v>4310</v>
      </c>
      <c r="AZ4" s="2351" t="s">
        <v>4311</v>
      </c>
      <c r="BA4" s="2351" t="s">
        <v>4310</v>
      </c>
      <c r="BB4" s="2351" t="s">
        <v>4311</v>
      </c>
      <c r="BC4" s="2352" t="s">
        <v>4310</v>
      </c>
      <c r="BD4" s="2352" t="s">
        <v>4311</v>
      </c>
      <c r="BE4" s="2352" t="s">
        <v>4310</v>
      </c>
      <c r="BF4" s="2352" t="s">
        <v>4311</v>
      </c>
      <c r="BG4" s="2352" t="s">
        <v>4310</v>
      </c>
      <c r="BH4" s="2352" t="s">
        <v>4311</v>
      </c>
      <c r="BI4" s="2352" t="s">
        <v>4310</v>
      </c>
      <c r="BJ4" s="2352" t="s">
        <v>4311</v>
      </c>
      <c r="BK4" s="2352" t="s">
        <v>4310</v>
      </c>
      <c r="BL4" s="2352" t="s">
        <v>4311</v>
      </c>
      <c r="BM4" s="2352" t="s">
        <v>4310</v>
      </c>
      <c r="BN4" s="2352" t="s">
        <v>4311</v>
      </c>
      <c r="BO4" s="2352" t="s">
        <v>4310</v>
      </c>
      <c r="BP4" s="2352" t="s">
        <v>4311</v>
      </c>
      <c r="BQ4" s="2352" t="s">
        <v>4310</v>
      </c>
      <c r="BR4" s="2352" t="s">
        <v>4311</v>
      </c>
      <c r="BS4" s="2352" t="s">
        <v>4310</v>
      </c>
      <c r="BT4" s="2352" t="s">
        <v>4311</v>
      </c>
      <c r="BU4" s="2352" t="s">
        <v>4310</v>
      </c>
      <c r="BV4" s="2352" t="s">
        <v>4311</v>
      </c>
      <c r="BW4" s="2352" t="s">
        <v>4310</v>
      </c>
      <c r="BX4" s="2352" t="s">
        <v>4311</v>
      </c>
      <c r="BY4" s="2352" t="s">
        <v>4310</v>
      </c>
      <c r="BZ4" s="2352" t="s">
        <v>4311</v>
      </c>
      <c r="CA4" s="2352" t="s">
        <v>4310</v>
      </c>
      <c r="CB4" s="2352" t="s">
        <v>4311</v>
      </c>
      <c r="CC4" s="2352" t="s">
        <v>4310</v>
      </c>
      <c r="CD4" s="2352" t="s">
        <v>4311</v>
      </c>
      <c r="CE4" s="2352" t="s">
        <v>4310</v>
      </c>
      <c r="CF4" s="2352" t="s">
        <v>4311</v>
      </c>
      <c r="CG4" s="2352" t="s">
        <v>4310</v>
      </c>
      <c r="CH4" s="2352" t="s">
        <v>4311</v>
      </c>
      <c r="CI4" s="2352" t="s">
        <v>4310</v>
      </c>
      <c r="CJ4" s="2352" t="s">
        <v>4311</v>
      </c>
      <c r="CK4" s="2352" t="s">
        <v>4310</v>
      </c>
      <c r="CL4" s="2352" t="s">
        <v>4311</v>
      </c>
      <c r="CM4" s="2352" t="s">
        <v>4310</v>
      </c>
      <c r="CN4" s="2352" t="s">
        <v>4311</v>
      </c>
      <c r="CO4" s="2352" t="s">
        <v>4310</v>
      </c>
      <c r="CP4" s="2352" t="s">
        <v>4311</v>
      </c>
      <c r="CQ4" s="2352" t="s">
        <v>4310</v>
      </c>
      <c r="CR4" s="2352" t="s">
        <v>4311</v>
      </c>
      <c r="CS4" s="2352" t="s">
        <v>4310</v>
      </c>
      <c r="CT4" s="2352" t="s">
        <v>4311</v>
      </c>
      <c r="CU4" s="2060"/>
    </row>
    <row r="5" spans="1:103" s="2344" customFormat="1" ht="17.25" thickBot="1" x14ac:dyDescent="0.35">
      <c r="A5" s="3672" t="s">
        <v>3940</v>
      </c>
      <c r="B5" s="3673"/>
      <c r="C5" s="3673"/>
      <c r="D5" s="3673"/>
      <c r="E5" s="3673"/>
      <c r="F5" s="3673"/>
      <c r="G5" s="3673"/>
      <c r="H5" s="3673"/>
      <c r="I5" s="3673"/>
      <c r="J5" s="3673"/>
      <c r="K5" s="3673"/>
      <c r="L5" s="3673"/>
      <c r="M5" s="3673"/>
      <c r="N5" s="3673"/>
      <c r="O5" s="3673"/>
      <c r="P5" s="3673"/>
      <c r="Q5" s="3673"/>
      <c r="R5" s="3673"/>
      <c r="S5" s="3673"/>
      <c r="T5" s="3673"/>
      <c r="U5" s="3673"/>
      <c r="V5" s="3673"/>
      <c r="W5" s="3673"/>
      <c r="X5" s="3673"/>
      <c r="Y5" s="3673"/>
      <c r="Z5" s="3673"/>
      <c r="AA5" s="3673"/>
      <c r="AB5" s="3673"/>
      <c r="AC5" s="3673"/>
      <c r="AD5" s="3673"/>
      <c r="AE5" s="3673"/>
      <c r="AF5" s="3673"/>
      <c r="AG5" s="3673"/>
      <c r="AH5" s="3673"/>
      <c r="AI5" s="3673"/>
      <c r="AJ5" s="3673"/>
      <c r="AK5" s="3673"/>
      <c r="AL5" s="3673"/>
      <c r="AM5" s="3673"/>
      <c r="AN5" s="3673"/>
      <c r="AO5" s="3673"/>
      <c r="AP5" s="3673"/>
      <c r="AQ5" s="3673"/>
      <c r="AR5" s="3673"/>
      <c r="AS5" s="3673"/>
      <c r="AT5" s="3673"/>
      <c r="AU5" s="3673"/>
      <c r="AV5" s="3673"/>
      <c r="AW5" s="3673"/>
      <c r="AX5" s="3673"/>
      <c r="AY5" s="3673"/>
      <c r="AZ5" s="3673"/>
      <c r="BA5" s="3673"/>
      <c r="BB5" s="3673"/>
      <c r="BC5" s="3673"/>
      <c r="BD5" s="3673"/>
      <c r="BE5" s="3673"/>
      <c r="BF5" s="3673"/>
      <c r="BG5" s="3673"/>
      <c r="BH5" s="3673"/>
      <c r="BI5" s="3673"/>
      <c r="BJ5" s="3673"/>
      <c r="BK5" s="3673"/>
      <c r="BL5" s="3673"/>
      <c r="BM5" s="3673"/>
      <c r="BN5" s="3673"/>
      <c r="BO5" s="3673"/>
      <c r="BP5" s="3673"/>
      <c r="BQ5" s="3673"/>
      <c r="BR5" s="3673"/>
      <c r="BS5" s="3673"/>
      <c r="BT5" s="3673"/>
      <c r="BU5" s="3673"/>
      <c r="BV5" s="3673"/>
      <c r="BW5" s="3673"/>
      <c r="BX5" s="3673"/>
      <c r="BY5" s="3673"/>
      <c r="BZ5" s="3673"/>
      <c r="CA5" s="3673"/>
      <c r="CB5" s="3673"/>
      <c r="CC5" s="3673"/>
      <c r="CD5" s="3673"/>
      <c r="CE5" s="3673"/>
      <c r="CF5" s="3673"/>
      <c r="CG5" s="3673"/>
      <c r="CH5" s="3673"/>
      <c r="CI5" s="3673"/>
      <c r="CJ5" s="3673"/>
      <c r="CK5" s="3673"/>
      <c r="CL5" s="3673"/>
      <c r="CM5" s="3673"/>
      <c r="CN5" s="3673"/>
      <c r="CO5" s="3673"/>
      <c r="CP5" s="3673"/>
      <c r="CQ5" s="3673"/>
      <c r="CR5" s="3673"/>
      <c r="CS5" s="3673"/>
      <c r="CT5" s="3674"/>
      <c r="CU5" s="2060"/>
    </row>
    <row r="6" spans="1:103" s="2344" customFormat="1" ht="17.25" x14ac:dyDescent="0.3">
      <c r="A6" s="2353" t="s">
        <v>4857</v>
      </c>
      <c r="B6" s="2354" t="s">
        <v>3514</v>
      </c>
      <c r="C6" s="2355">
        <v>13.525</v>
      </c>
      <c r="D6" s="2355">
        <v>0</v>
      </c>
      <c r="E6" s="2355">
        <v>32.814999999999998</v>
      </c>
      <c r="F6" s="2355">
        <v>0</v>
      </c>
      <c r="G6" s="2355">
        <v>66.375</v>
      </c>
      <c r="H6" s="2355">
        <v>0</v>
      </c>
      <c r="I6" s="2355">
        <v>25.5</v>
      </c>
      <c r="J6" s="2355">
        <v>0.5</v>
      </c>
      <c r="K6" s="2356">
        <v>36.774999999999999</v>
      </c>
      <c r="L6" s="2355">
        <v>0</v>
      </c>
      <c r="M6" s="2355">
        <v>0.8</v>
      </c>
      <c r="N6" s="2355">
        <v>6.01</v>
      </c>
      <c r="O6" s="2356">
        <v>0</v>
      </c>
      <c r="P6" s="2355">
        <v>0.79</v>
      </c>
      <c r="Q6" s="2355">
        <v>2.5</v>
      </c>
      <c r="R6" s="2357">
        <v>0</v>
      </c>
      <c r="S6" s="2358">
        <v>4.5</v>
      </c>
      <c r="T6" s="2358">
        <v>0</v>
      </c>
      <c r="U6" s="2358">
        <v>4</v>
      </c>
      <c r="V6" s="2358">
        <v>2.4</v>
      </c>
      <c r="W6" s="2358">
        <v>0.79200000000000004</v>
      </c>
      <c r="X6" s="2358">
        <v>1.7350000000000001</v>
      </c>
      <c r="Y6" s="2358">
        <v>6.9039999999999999</v>
      </c>
      <c r="Z6" s="2358">
        <v>4.3250000000000002</v>
      </c>
      <c r="AA6" s="2358">
        <v>12.76</v>
      </c>
      <c r="AB6" s="2358">
        <v>0</v>
      </c>
      <c r="AC6" s="2359">
        <v>5.9320000000000004</v>
      </c>
      <c r="AD6" s="2359">
        <v>2.5</v>
      </c>
      <c r="AE6" s="2359">
        <v>1.1000000000000001</v>
      </c>
      <c r="AF6" s="2359">
        <v>0.72</v>
      </c>
      <c r="AG6" s="2360">
        <v>9.8149999999999995</v>
      </c>
      <c r="AH6" s="2361">
        <v>0</v>
      </c>
      <c r="AI6" s="2361">
        <v>4.3179999999999996</v>
      </c>
      <c r="AJ6" s="2361">
        <v>0.47399999999999998</v>
      </c>
      <c r="AK6" s="2361">
        <v>11.135999999999999</v>
      </c>
      <c r="AL6" s="2361">
        <v>26.906600000000001</v>
      </c>
      <c r="AM6" s="2361">
        <v>12.24</v>
      </c>
      <c r="AN6" s="2361">
        <v>5.3049999999999997</v>
      </c>
      <c r="AO6" s="2361">
        <v>0.22500000000000001</v>
      </c>
      <c r="AP6" s="2361">
        <v>8.8109999999999999</v>
      </c>
      <c r="AQ6" s="2361">
        <v>0.3</v>
      </c>
      <c r="AR6" s="2361">
        <v>18.669</v>
      </c>
      <c r="AS6" s="2361">
        <v>3.10575</v>
      </c>
      <c r="AT6" s="2361">
        <v>7.5840000000000005</v>
      </c>
      <c r="AU6" s="2362">
        <v>2</v>
      </c>
      <c r="AV6" s="2362">
        <v>2.5000000000000001E-2</v>
      </c>
      <c r="AW6" s="2362">
        <v>1.85</v>
      </c>
      <c r="AX6" s="2362">
        <v>0</v>
      </c>
      <c r="AY6" s="2362">
        <v>1.2000000000000002</v>
      </c>
      <c r="AZ6" s="2362">
        <v>2</v>
      </c>
      <c r="BA6" s="2362">
        <v>0.2</v>
      </c>
      <c r="BB6" s="2362">
        <v>0</v>
      </c>
      <c r="BC6" s="2362">
        <v>1.8</v>
      </c>
      <c r="BD6" s="2362">
        <v>0</v>
      </c>
      <c r="BE6" s="2362">
        <v>1.2</v>
      </c>
      <c r="BF6" s="2362">
        <v>0.46600000000000003</v>
      </c>
      <c r="BG6" s="2362">
        <v>1.47</v>
      </c>
      <c r="BH6" s="2362">
        <v>2.5400499999999999</v>
      </c>
      <c r="BI6" s="2362">
        <v>2.9</v>
      </c>
      <c r="BJ6" s="2362">
        <v>4.3250000000000002</v>
      </c>
      <c r="BK6" s="2362">
        <v>1.7749999999999999</v>
      </c>
      <c r="BL6" s="2362">
        <v>2</v>
      </c>
      <c r="BM6" s="2362">
        <v>13.306573999999999</v>
      </c>
      <c r="BN6" s="2362">
        <v>0.20957400000000001</v>
      </c>
      <c r="BO6" s="2362">
        <v>9.2140000000000004</v>
      </c>
      <c r="BP6" s="2362">
        <v>0</v>
      </c>
      <c r="BQ6" s="2362">
        <v>5.6070000000000002</v>
      </c>
      <c r="BR6" s="2362">
        <v>0.6</v>
      </c>
      <c r="BS6" s="2362">
        <v>7.2910000000000004</v>
      </c>
      <c r="BT6" s="2362">
        <v>0</v>
      </c>
      <c r="BU6" s="2362">
        <v>7.8710000000000004</v>
      </c>
      <c r="BV6" s="2362">
        <v>1.798</v>
      </c>
      <c r="BW6" s="2362">
        <v>4</v>
      </c>
      <c r="BX6" s="2362">
        <v>0.25</v>
      </c>
      <c r="BY6" s="2362">
        <v>1.2793299999999999</v>
      </c>
      <c r="BZ6" s="2362">
        <v>1.3287819999999999</v>
      </c>
      <c r="CA6" s="2362">
        <v>0</v>
      </c>
      <c r="CB6" s="2362">
        <v>0.52600000000000002</v>
      </c>
      <c r="CC6" s="2362">
        <v>7.8999999999999995</v>
      </c>
      <c r="CD6" s="2362">
        <v>0</v>
      </c>
      <c r="CE6" s="2362">
        <v>1.5325000000000002</v>
      </c>
      <c r="CF6" s="2362">
        <v>0</v>
      </c>
      <c r="CG6" s="2362">
        <v>1.2650000000000001</v>
      </c>
      <c r="CH6" s="2362">
        <v>0.1</v>
      </c>
      <c r="CI6" s="2362">
        <v>1.157</v>
      </c>
      <c r="CJ6" s="2362">
        <v>0.5</v>
      </c>
      <c r="CK6" s="2362">
        <v>2.5710000000000002</v>
      </c>
      <c r="CL6" s="2362">
        <v>0.2</v>
      </c>
      <c r="CM6" s="2362">
        <v>0.41</v>
      </c>
      <c r="CN6" s="2362">
        <v>9.9000000000000005E-2</v>
      </c>
      <c r="CO6" s="2362">
        <v>1.4510000000000001</v>
      </c>
      <c r="CP6" s="2362">
        <v>0.13600000000000001</v>
      </c>
      <c r="CQ6" s="2362">
        <v>1.4410000000000001</v>
      </c>
      <c r="CR6" s="2362">
        <v>1.641</v>
      </c>
      <c r="CS6" s="2362">
        <v>0</v>
      </c>
      <c r="CT6" s="2362">
        <v>0</v>
      </c>
      <c r="CU6" s="2363"/>
      <c r="CV6" s="2363"/>
      <c r="CW6" s="2363"/>
      <c r="CX6" s="2363"/>
      <c r="CY6" s="2363"/>
    </row>
    <row r="7" spans="1:103" s="2344" customFormat="1" ht="17.25" x14ac:dyDescent="0.3">
      <c r="A7" s="2353" t="s">
        <v>4859</v>
      </c>
      <c r="B7" s="2364" t="s">
        <v>3516</v>
      </c>
      <c r="C7" s="2355">
        <v>14.308999999999999</v>
      </c>
      <c r="D7" s="2355">
        <v>1.31</v>
      </c>
      <c r="E7" s="2355">
        <v>14.647</v>
      </c>
      <c r="F7" s="2355">
        <v>2.9750000000000001</v>
      </c>
      <c r="G7" s="2355">
        <v>16.533999999999999</v>
      </c>
      <c r="H7" s="2355">
        <v>4.8</v>
      </c>
      <c r="I7" s="2355">
        <v>14.157</v>
      </c>
      <c r="J7" s="2355">
        <v>0.72499999999999998</v>
      </c>
      <c r="K7" s="2356">
        <v>26.327000000000002</v>
      </c>
      <c r="L7" s="2355">
        <v>0.45700000000000002</v>
      </c>
      <c r="M7" s="2355">
        <v>16.515999999999998</v>
      </c>
      <c r="N7" s="2355">
        <v>3.2120000000000002</v>
      </c>
      <c r="O7" s="2356">
        <v>13.907999999999999</v>
      </c>
      <c r="P7" s="2355">
        <v>8.4049999999999994</v>
      </c>
      <c r="Q7" s="2355">
        <v>13.241</v>
      </c>
      <c r="R7" s="2357">
        <v>0.5</v>
      </c>
      <c r="S7" s="2365">
        <v>11.438000000000001</v>
      </c>
      <c r="T7" s="2365">
        <v>1.88</v>
      </c>
      <c r="U7" s="2365">
        <v>15.233000000000001</v>
      </c>
      <c r="V7" s="2365">
        <v>1.1299999999999999</v>
      </c>
      <c r="W7" s="2365">
        <v>13.048999999999999</v>
      </c>
      <c r="X7" s="2365">
        <v>0</v>
      </c>
      <c r="Y7" s="2365">
        <v>21.199000000000002</v>
      </c>
      <c r="Z7" s="2365">
        <v>0.3</v>
      </c>
      <c r="AA7" s="2365">
        <v>20.422000000000001</v>
      </c>
      <c r="AB7" s="2365">
        <v>0</v>
      </c>
      <c r="AC7" s="2366">
        <v>14.102</v>
      </c>
      <c r="AD7" s="2366">
        <v>0.93</v>
      </c>
      <c r="AE7" s="2366">
        <v>10.545</v>
      </c>
      <c r="AF7" s="2366">
        <v>0.625</v>
      </c>
      <c r="AG7" s="2367">
        <v>13.544</v>
      </c>
      <c r="AH7" s="2368">
        <v>2.2999999999999998</v>
      </c>
      <c r="AI7" s="2368">
        <v>11.374000000000001</v>
      </c>
      <c r="AJ7" s="2368">
        <v>6.4009999999999998</v>
      </c>
      <c r="AK7" s="2368">
        <v>19.888999999999999</v>
      </c>
      <c r="AL7" s="2368">
        <v>17.60961562</v>
      </c>
      <c r="AM7" s="2368">
        <v>15.445</v>
      </c>
      <c r="AN7" s="2368">
        <v>16.774999999999999</v>
      </c>
      <c r="AO7" s="2368">
        <v>6.5739999999999998</v>
      </c>
      <c r="AP7" s="2368">
        <v>12.228</v>
      </c>
      <c r="AQ7" s="2368">
        <v>9.020999999999999</v>
      </c>
      <c r="AR7" s="2368">
        <v>11.62</v>
      </c>
      <c r="AS7" s="2368">
        <v>14.048</v>
      </c>
      <c r="AT7" s="2368">
        <v>14.655000000000001</v>
      </c>
      <c r="AU7" s="2369">
        <v>10.508999999999999</v>
      </c>
      <c r="AV7" s="2369">
        <v>9.3829999999999991</v>
      </c>
      <c r="AW7" s="2369">
        <v>12.082999999999998</v>
      </c>
      <c r="AX7" s="2369">
        <v>7.7607116300000003</v>
      </c>
      <c r="AY7" s="2369">
        <v>13.073999999999998</v>
      </c>
      <c r="AZ7" s="2369">
        <v>10.305</v>
      </c>
      <c r="BA7" s="2369">
        <v>11.227999999999998</v>
      </c>
      <c r="BB7" s="2369">
        <v>4.4409999999999998</v>
      </c>
      <c r="BC7" s="2369">
        <v>22.272999999999996</v>
      </c>
      <c r="BD7" s="2369">
        <v>6.6390000000000002</v>
      </c>
      <c r="BE7" s="2369">
        <v>7.8089999999999993</v>
      </c>
      <c r="BF7" s="2369">
        <v>6.92</v>
      </c>
      <c r="BG7" s="2369">
        <v>6.3669938900000007</v>
      </c>
      <c r="BH7" s="2369">
        <v>10.908999999999999</v>
      </c>
      <c r="BI7" s="2369">
        <v>12.417</v>
      </c>
      <c r="BJ7" s="2369">
        <v>13.06</v>
      </c>
      <c r="BK7" s="2369">
        <v>24.373999999999999</v>
      </c>
      <c r="BL7" s="2369">
        <v>23.104999999999997</v>
      </c>
      <c r="BM7" s="2369">
        <v>16.172000000000001</v>
      </c>
      <c r="BN7" s="2369">
        <v>21.635000000000002</v>
      </c>
      <c r="BO7" s="2369">
        <v>20.096999999999998</v>
      </c>
      <c r="BP7" s="2369">
        <v>20.7</v>
      </c>
      <c r="BQ7" s="2369">
        <v>21.689999999999998</v>
      </c>
      <c r="BR7" s="2369">
        <v>18.395000000000003</v>
      </c>
      <c r="BS7" s="2369">
        <v>45.550999999999988</v>
      </c>
      <c r="BT7" s="2369">
        <v>17.455000000000002</v>
      </c>
      <c r="BU7" s="2369">
        <v>19.644000000000002</v>
      </c>
      <c r="BV7" s="2369">
        <v>17.912337000000001</v>
      </c>
      <c r="BW7" s="2369">
        <v>23.628</v>
      </c>
      <c r="BX7" s="2369">
        <v>12.526999999999999</v>
      </c>
      <c r="BY7" s="2369">
        <v>16.101999999999997</v>
      </c>
      <c r="BZ7" s="2369">
        <v>7.907</v>
      </c>
      <c r="CA7" s="2369">
        <v>30.090999999999998</v>
      </c>
      <c r="CB7" s="2369">
        <v>4.2869999999999999</v>
      </c>
      <c r="CC7" s="2369">
        <v>32.375</v>
      </c>
      <c r="CD7" s="2369">
        <v>4.4550000000000001</v>
      </c>
      <c r="CE7" s="2369">
        <v>22.145</v>
      </c>
      <c r="CF7" s="2369">
        <v>6.93</v>
      </c>
      <c r="CG7" s="2369">
        <v>32.836000000000006</v>
      </c>
      <c r="CH7" s="2369">
        <v>11.637649999999997</v>
      </c>
      <c r="CI7" s="2369">
        <v>25.655000000000001</v>
      </c>
      <c r="CJ7" s="2369">
        <v>12.912000000000001</v>
      </c>
      <c r="CK7" s="2369">
        <v>28.896999999999998</v>
      </c>
      <c r="CL7" s="2369">
        <v>9.7579999999999991</v>
      </c>
      <c r="CM7" s="2369">
        <v>25.225000000000001</v>
      </c>
      <c r="CN7" s="2369">
        <v>8.8245199999999997</v>
      </c>
      <c r="CO7" s="2369">
        <v>24.76</v>
      </c>
      <c r="CP7" s="2369">
        <v>4.18452</v>
      </c>
      <c r="CQ7" s="2369">
        <v>24.155000000000001</v>
      </c>
      <c r="CR7" s="2369">
        <v>4.0545200000000001</v>
      </c>
      <c r="CS7" s="2369">
        <v>25.745999999999999</v>
      </c>
      <c r="CT7" s="2369">
        <v>7.4091319999999996</v>
      </c>
      <c r="CU7" s="2363"/>
      <c r="CV7" s="2363"/>
      <c r="CW7" s="2363"/>
      <c r="CX7" s="2363"/>
    </row>
    <row r="8" spans="1:103" s="2344" customFormat="1" ht="17.25" x14ac:dyDescent="0.3">
      <c r="A8" s="2353" t="s">
        <v>4860</v>
      </c>
      <c r="B8" s="2364" t="s">
        <v>3517</v>
      </c>
      <c r="C8" s="2355"/>
      <c r="D8" s="2355"/>
      <c r="E8" s="2355"/>
      <c r="F8" s="2355"/>
      <c r="G8" s="2355"/>
      <c r="H8" s="2355"/>
      <c r="I8" s="2355"/>
      <c r="J8" s="2355"/>
      <c r="K8" s="2356"/>
      <c r="L8" s="2355"/>
      <c r="M8" s="2355"/>
      <c r="N8" s="2355"/>
      <c r="O8" s="2356"/>
      <c r="P8" s="2355"/>
      <c r="Q8" s="2355"/>
      <c r="R8" s="2357"/>
      <c r="S8" s="2365"/>
      <c r="T8" s="2365"/>
      <c r="U8" s="2365"/>
      <c r="V8" s="2365"/>
      <c r="W8" s="2365"/>
      <c r="X8" s="2365"/>
      <c r="Y8" s="2365"/>
      <c r="Z8" s="2365"/>
      <c r="AA8" s="2365"/>
      <c r="AB8" s="2365"/>
      <c r="AC8" s="2366"/>
      <c r="AD8" s="2366"/>
      <c r="AE8" s="2366">
        <v>0</v>
      </c>
      <c r="AF8" s="2366">
        <v>0</v>
      </c>
      <c r="AG8" s="2367">
        <v>0</v>
      </c>
      <c r="AH8" s="2368">
        <v>0</v>
      </c>
      <c r="AI8" s="2368">
        <v>0</v>
      </c>
      <c r="AJ8" s="2368">
        <v>0</v>
      </c>
      <c r="AK8" s="2368">
        <v>0</v>
      </c>
      <c r="AL8" s="2368">
        <v>0</v>
      </c>
      <c r="AM8" s="2368">
        <v>0</v>
      </c>
      <c r="AN8" s="2368">
        <v>0.09</v>
      </c>
      <c r="AO8" s="2368">
        <v>0</v>
      </c>
      <c r="AP8" s="2368">
        <v>0</v>
      </c>
      <c r="AQ8" s="2368">
        <v>0</v>
      </c>
      <c r="AR8" s="2368">
        <v>0</v>
      </c>
      <c r="AS8" s="2368">
        <v>0</v>
      </c>
      <c r="AT8" s="2368">
        <v>2.5789999999999997</v>
      </c>
      <c r="AU8" s="2369">
        <v>0</v>
      </c>
      <c r="AV8" s="2369">
        <v>5.2084999999999999</v>
      </c>
      <c r="AW8" s="2369">
        <v>0</v>
      </c>
      <c r="AX8" s="2369">
        <v>7.4739999999999993</v>
      </c>
      <c r="AY8" s="2369">
        <v>0</v>
      </c>
      <c r="AZ8" s="2369">
        <v>0</v>
      </c>
      <c r="BA8" s="2369">
        <v>0</v>
      </c>
      <c r="BB8" s="2369">
        <v>8.68</v>
      </c>
      <c r="BC8" s="2369">
        <v>0</v>
      </c>
      <c r="BD8" s="2369">
        <v>12.690999999999999</v>
      </c>
      <c r="BE8" s="2369">
        <v>0</v>
      </c>
      <c r="BF8" s="2369">
        <v>6.1037340000000002</v>
      </c>
      <c r="BG8" s="2369">
        <v>0</v>
      </c>
      <c r="BH8" s="2369">
        <v>5.2847430000000006</v>
      </c>
      <c r="BI8" s="2369">
        <v>0.621</v>
      </c>
      <c r="BJ8" s="2369">
        <v>9.6509999999999998</v>
      </c>
      <c r="BK8" s="2369">
        <v>0.872</v>
      </c>
      <c r="BL8" s="2369">
        <v>8.3190000000000008</v>
      </c>
      <c r="BM8" s="2369">
        <v>0.12</v>
      </c>
      <c r="BN8" s="2369">
        <v>0.59</v>
      </c>
      <c r="BO8" s="2369">
        <v>0</v>
      </c>
      <c r="BP8" s="2369">
        <v>0</v>
      </c>
      <c r="BQ8" s="2369">
        <v>0</v>
      </c>
      <c r="BR8" s="2369">
        <v>0</v>
      </c>
      <c r="BS8" s="2369">
        <v>0</v>
      </c>
      <c r="BT8" s="2369">
        <v>0</v>
      </c>
      <c r="BU8" s="2369">
        <v>0</v>
      </c>
      <c r="BV8" s="2369">
        <v>0</v>
      </c>
      <c r="BW8" s="2369">
        <v>0</v>
      </c>
      <c r="BX8" s="2369">
        <v>0</v>
      </c>
      <c r="BY8" s="2369">
        <v>0</v>
      </c>
      <c r="BZ8" s="2369">
        <v>0</v>
      </c>
      <c r="CA8" s="2369">
        <v>0</v>
      </c>
      <c r="CB8" s="2369">
        <v>0</v>
      </c>
      <c r="CC8" s="2369">
        <v>0</v>
      </c>
      <c r="CD8" s="2369">
        <v>0</v>
      </c>
      <c r="CE8" s="2369">
        <v>0</v>
      </c>
      <c r="CF8" s="2369">
        <v>0</v>
      </c>
      <c r="CG8" s="2369">
        <v>0</v>
      </c>
      <c r="CH8" s="2369">
        <v>0.104</v>
      </c>
      <c r="CI8" s="2369">
        <v>0</v>
      </c>
      <c r="CJ8" s="2369">
        <v>10.86</v>
      </c>
      <c r="CK8" s="2369">
        <v>0</v>
      </c>
      <c r="CL8" s="2369">
        <v>0.755</v>
      </c>
      <c r="CM8" s="2369">
        <v>0</v>
      </c>
      <c r="CN8" s="2369">
        <v>9.1739999999999995</v>
      </c>
      <c r="CO8" s="2369">
        <v>0</v>
      </c>
      <c r="CP8" s="2369">
        <v>17.927</v>
      </c>
      <c r="CQ8" s="2369">
        <v>2.6190000000000002</v>
      </c>
      <c r="CR8" s="2369">
        <v>4.4450000000000003</v>
      </c>
      <c r="CS8" s="2369">
        <v>0</v>
      </c>
      <c r="CT8" s="2369">
        <v>7.65</v>
      </c>
      <c r="CU8" s="2363"/>
      <c r="CV8" s="2363"/>
      <c r="CW8" s="2363"/>
      <c r="CX8" s="2363"/>
    </row>
    <row r="9" spans="1:103" s="2344" customFormat="1" ht="17.25" x14ac:dyDescent="0.3">
      <c r="A9" s="2353" t="s">
        <v>4861</v>
      </c>
      <c r="B9" s="2364" t="s">
        <v>3518</v>
      </c>
      <c r="C9" s="2355"/>
      <c r="D9" s="2355"/>
      <c r="E9" s="2355"/>
      <c r="F9" s="2355"/>
      <c r="G9" s="2355"/>
      <c r="H9" s="2355"/>
      <c r="I9" s="2355"/>
      <c r="J9" s="2355"/>
      <c r="K9" s="2356"/>
      <c r="L9" s="2355"/>
      <c r="M9" s="2355"/>
      <c r="N9" s="2355"/>
      <c r="O9" s="2356"/>
      <c r="P9" s="2355"/>
      <c r="Q9" s="2355"/>
      <c r="R9" s="2357"/>
      <c r="S9" s="2365"/>
      <c r="T9" s="2365"/>
      <c r="U9" s="2365"/>
      <c r="V9" s="2365"/>
      <c r="W9" s="2365"/>
      <c r="X9" s="2365"/>
      <c r="Y9" s="2365"/>
      <c r="Z9" s="2365"/>
      <c r="AA9" s="2365"/>
      <c r="AB9" s="2365"/>
      <c r="AC9" s="2366"/>
      <c r="AD9" s="2366"/>
      <c r="AE9" s="2366"/>
      <c r="AF9" s="2366"/>
      <c r="AG9" s="2367"/>
      <c r="AH9" s="2368"/>
      <c r="AI9" s="2368">
        <v>0</v>
      </c>
      <c r="AJ9" s="2368">
        <v>0</v>
      </c>
      <c r="AK9" s="2368">
        <v>0</v>
      </c>
      <c r="AL9" s="2368">
        <v>0</v>
      </c>
      <c r="AM9" s="2368">
        <v>0.105</v>
      </c>
      <c r="AN9" s="2368">
        <v>0</v>
      </c>
      <c r="AO9" s="2368">
        <v>4.2000000000000003E-2</v>
      </c>
      <c r="AP9" s="2368">
        <v>0</v>
      </c>
      <c r="AQ9" s="2368">
        <v>0</v>
      </c>
      <c r="AR9" s="2368">
        <v>0</v>
      </c>
      <c r="AS9" s="2368">
        <v>5.5E-2</v>
      </c>
      <c r="AT9" s="2368">
        <v>0</v>
      </c>
      <c r="AU9" s="2369">
        <v>0.03</v>
      </c>
      <c r="AV9" s="2369">
        <v>0</v>
      </c>
      <c r="AW9" s="2369">
        <v>8.3000000000000004E-2</v>
      </c>
      <c r="AX9" s="2369">
        <v>0</v>
      </c>
      <c r="AY9" s="2369">
        <v>0</v>
      </c>
      <c r="AZ9" s="2369">
        <v>0</v>
      </c>
      <c r="BA9" s="2369">
        <v>0.128</v>
      </c>
      <c r="BB9" s="2369">
        <v>0</v>
      </c>
      <c r="BC9" s="2369">
        <v>0.38</v>
      </c>
      <c r="BD9" s="2369">
        <v>0</v>
      </c>
      <c r="BE9" s="2369">
        <v>0.42000000000000004</v>
      </c>
      <c r="BF9" s="2369">
        <v>0</v>
      </c>
      <c r="BG9" s="2369">
        <v>0.32</v>
      </c>
      <c r="BH9" s="2369">
        <v>0</v>
      </c>
      <c r="BI9" s="2369">
        <v>0.32</v>
      </c>
      <c r="BJ9" s="2369">
        <v>0</v>
      </c>
      <c r="BK9" s="2369">
        <v>0.32</v>
      </c>
      <c r="BL9" s="2369">
        <v>0</v>
      </c>
      <c r="BM9" s="2369">
        <v>0.32</v>
      </c>
      <c r="BN9" s="2369">
        <v>0</v>
      </c>
      <c r="BO9" s="2369">
        <v>0.67999999999999994</v>
      </c>
      <c r="BP9" s="2369">
        <v>0</v>
      </c>
      <c r="BQ9" s="2369">
        <v>0.77</v>
      </c>
      <c r="BR9" s="2369">
        <v>0</v>
      </c>
      <c r="BS9" s="2369">
        <v>0.86</v>
      </c>
      <c r="BT9" s="2369">
        <v>0</v>
      </c>
      <c r="BU9" s="2369">
        <v>0.98</v>
      </c>
      <c r="BV9" s="2369">
        <v>0</v>
      </c>
      <c r="BW9" s="2369">
        <v>1.08</v>
      </c>
      <c r="BX9" s="2369">
        <v>0</v>
      </c>
      <c r="BY9" s="2369">
        <v>1.08</v>
      </c>
      <c r="BZ9" s="2369">
        <v>0</v>
      </c>
      <c r="CA9" s="2369">
        <v>0.57499999999999996</v>
      </c>
      <c r="CB9" s="2369">
        <v>0</v>
      </c>
      <c r="CC9" s="2369">
        <v>1.19</v>
      </c>
      <c r="CD9" s="2369">
        <v>0</v>
      </c>
      <c r="CE9" s="2369">
        <v>1.23</v>
      </c>
      <c r="CF9" s="2369">
        <v>0</v>
      </c>
      <c r="CG9" s="2369">
        <v>1.446</v>
      </c>
      <c r="CH9" s="2369">
        <v>0</v>
      </c>
      <c r="CI9" s="2369">
        <v>1.4410000000000001</v>
      </c>
      <c r="CJ9" s="2369">
        <v>0</v>
      </c>
      <c r="CK9" s="2369">
        <v>1.1299999999999999</v>
      </c>
      <c r="CL9" s="2369">
        <v>0</v>
      </c>
      <c r="CM9" s="2369">
        <v>0.75</v>
      </c>
      <c r="CN9" s="2369">
        <v>0</v>
      </c>
      <c r="CO9" s="2369">
        <v>0.57499999999999996</v>
      </c>
      <c r="CP9" s="2369">
        <v>0</v>
      </c>
      <c r="CQ9" s="2369">
        <v>0.15</v>
      </c>
      <c r="CR9" s="2369">
        <v>0</v>
      </c>
      <c r="CS9" s="2369">
        <v>0</v>
      </c>
      <c r="CT9" s="2369">
        <v>0</v>
      </c>
      <c r="CU9" s="2363"/>
      <c r="CV9" s="2363"/>
      <c r="CW9" s="2363"/>
      <c r="CX9" s="2363"/>
    </row>
    <row r="10" spans="1:103" s="2344" customFormat="1" ht="17.25" x14ac:dyDescent="0.3">
      <c r="A10" s="2353" t="s">
        <v>4862</v>
      </c>
      <c r="B10" s="2364" t="s">
        <v>3519</v>
      </c>
      <c r="C10" s="2355">
        <v>0.25</v>
      </c>
      <c r="D10" s="2355">
        <v>0</v>
      </c>
      <c r="E10" s="2355">
        <v>0.34200000000000003</v>
      </c>
      <c r="F10" s="2355">
        <v>0</v>
      </c>
      <c r="G10" s="2355">
        <v>0.78</v>
      </c>
      <c r="H10" s="2355">
        <v>0</v>
      </c>
      <c r="I10" s="2355">
        <v>0.35</v>
      </c>
      <c r="J10" s="2355">
        <v>0</v>
      </c>
      <c r="K10" s="2356">
        <v>0.35699999999999998</v>
      </c>
      <c r="L10" s="2355">
        <v>0</v>
      </c>
      <c r="M10" s="2355">
        <v>0</v>
      </c>
      <c r="N10" s="2355">
        <v>0.6</v>
      </c>
      <c r="O10" s="2356">
        <v>4.2519999999999998</v>
      </c>
      <c r="P10" s="2355">
        <v>0</v>
      </c>
      <c r="Q10" s="2355">
        <v>4.0140000000000002</v>
      </c>
      <c r="R10" s="2357">
        <v>0</v>
      </c>
      <c r="S10" s="2365">
        <v>2.95</v>
      </c>
      <c r="T10" s="2365">
        <v>0</v>
      </c>
      <c r="U10" s="2365">
        <v>5.2430000000000003</v>
      </c>
      <c r="V10" s="2365">
        <v>0</v>
      </c>
      <c r="W10" s="2365">
        <v>5.59</v>
      </c>
      <c r="X10" s="2365">
        <v>0</v>
      </c>
      <c r="Y10" s="2365">
        <v>6.734</v>
      </c>
      <c r="Z10" s="2365">
        <v>0</v>
      </c>
      <c r="AA10" s="2365">
        <v>7.77</v>
      </c>
      <c r="AB10" s="2365">
        <v>1.27</v>
      </c>
      <c r="AC10" s="2366">
        <v>2.4900000000000002</v>
      </c>
      <c r="AD10" s="2366">
        <v>0</v>
      </c>
      <c r="AE10" s="2366">
        <v>2.44</v>
      </c>
      <c r="AF10" s="2366">
        <v>0</v>
      </c>
      <c r="AG10" s="2367">
        <v>1.5</v>
      </c>
      <c r="AH10" s="2368">
        <v>1.2</v>
      </c>
      <c r="AI10" s="2368">
        <v>1.925</v>
      </c>
      <c r="AJ10" s="2368">
        <v>0</v>
      </c>
      <c r="AK10" s="2368">
        <v>0.5</v>
      </c>
      <c r="AL10" s="2368">
        <v>0</v>
      </c>
      <c r="AM10" s="2368">
        <v>0.3</v>
      </c>
      <c r="AN10" s="2368">
        <v>1.56</v>
      </c>
      <c r="AO10" s="2368">
        <v>0.73</v>
      </c>
      <c r="AP10" s="2368">
        <v>0</v>
      </c>
      <c r="AQ10" s="2368">
        <v>0</v>
      </c>
      <c r="AR10" s="2368">
        <v>0</v>
      </c>
      <c r="AS10" s="2368">
        <v>0.30000000000000004</v>
      </c>
      <c r="AT10" s="2368">
        <v>0</v>
      </c>
      <c r="AU10" s="2369">
        <v>0.30000000000000004</v>
      </c>
      <c r="AV10" s="2369">
        <v>0</v>
      </c>
      <c r="AW10" s="2369">
        <v>0</v>
      </c>
      <c r="AX10" s="2369">
        <v>0</v>
      </c>
      <c r="AY10" s="2369">
        <v>0.30000000000000004</v>
      </c>
      <c r="AZ10" s="2369">
        <v>0</v>
      </c>
      <c r="BA10" s="2369">
        <v>0.1</v>
      </c>
      <c r="BB10" s="2369">
        <v>0</v>
      </c>
      <c r="BC10" s="2369">
        <v>0</v>
      </c>
      <c r="BD10" s="2369">
        <v>0</v>
      </c>
      <c r="BE10" s="2369">
        <v>0.30000000000000004</v>
      </c>
      <c r="BF10" s="2369">
        <v>1.4</v>
      </c>
      <c r="BG10" s="2369">
        <v>0</v>
      </c>
      <c r="BH10" s="2369">
        <v>1.6719999999999999</v>
      </c>
      <c r="BI10" s="2369">
        <v>0.13</v>
      </c>
      <c r="BJ10" s="2369">
        <v>0</v>
      </c>
      <c r="BK10" s="2369">
        <v>3.2050000000000001</v>
      </c>
      <c r="BL10" s="2369">
        <v>0</v>
      </c>
      <c r="BM10" s="2369">
        <v>0.36</v>
      </c>
      <c r="BN10" s="2369">
        <v>0</v>
      </c>
      <c r="BO10" s="2369">
        <v>2.5810000000000004</v>
      </c>
      <c r="BP10" s="2369">
        <v>0</v>
      </c>
      <c r="BQ10" s="2369">
        <v>0.74</v>
      </c>
      <c r="BR10" s="2369">
        <v>2.0999999999999996</v>
      </c>
      <c r="BS10" s="2369">
        <v>0.37</v>
      </c>
      <c r="BT10" s="2369">
        <v>0</v>
      </c>
      <c r="BU10" s="2369">
        <v>0.44400000000000001</v>
      </c>
      <c r="BV10" s="2369">
        <v>0</v>
      </c>
      <c r="BW10" s="2369">
        <v>0.82400000000000007</v>
      </c>
      <c r="BX10" s="2369">
        <v>0</v>
      </c>
      <c r="BY10" s="2369">
        <v>0.52200000000000002</v>
      </c>
      <c r="BZ10" s="2369">
        <v>0.05</v>
      </c>
      <c r="CA10" s="2369">
        <v>0.52300000000000002</v>
      </c>
      <c r="CB10" s="2369">
        <v>2.7675000000000001</v>
      </c>
      <c r="CC10" s="2369">
        <v>0.91399999999999992</v>
      </c>
      <c r="CD10" s="2369">
        <v>0</v>
      </c>
      <c r="CE10" s="2369">
        <v>0.56000000000000005</v>
      </c>
      <c r="CF10" s="2369">
        <v>0</v>
      </c>
      <c r="CG10" s="2369">
        <v>0.54600000000000004</v>
      </c>
      <c r="CH10" s="2369">
        <v>0</v>
      </c>
      <c r="CI10" s="2369">
        <v>0.94199999999999995</v>
      </c>
      <c r="CJ10" s="2369">
        <v>0.02</v>
      </c>
      <c r="CK10" s="2369">
        <v>0.52800000000000002</v>
      </c>
      <c r="CL10" s="2369">
        <v>0</v>
      </c>
      <c r="CM10" s="2369">
        <v>0.52800000000000002</v>
      </c>
      <c r="CN10" s="2369">
        <v>0</v>
      </c>
      <c r="CO10" s="2369">
        <v>0.91500000000000004</v>
      </c>
      <c r="CP10" s="2369">
        <v>0</v>
      </c>
      <c r="CQ10" s="2369">
        <v>0.56000000000000005</v>
      </c>
      <c r="CR10" s="2369">
        <v>0.15015899999999999</v>
      </c>
      <c r="CS10" s="2369">
        <v>0.56899999999999995</v>
      </c>
      <c r="CT10" s="2369">
        <v>0.59853999999999996</v>
      </c>
      <c r="CU10" s="2363"/>
      <c r="CV10" s="2363"/>
      <c r="CW10" s="2363"/>
      <c r="CX10" s="2363"/>
    </row>
    <row r="11" spans="1:103" s="2344" customFormat="1" ht="17.25" x14ac:dyDescent="0.3">
      <c r="A11" s="2353" t="s">
        <v>4863</v>
      </c>
      <c r="B11" s="2364" t="s">
        <v>4864</v>
      </c>
      <c r="C11" s="2355">
        <v>20.21746907</v>
      </c>
      <c r="D11" s="2355">
        <v>0.2</v>
      </c>
      <c r="E11" s="2355">
        <v>20.149017180000001</v>
      </c>
      <c r="F11" s="2355">
        <v>0</v>
      </c>
      <c r="G11" s="2355">
        <v>13.61564409</v>
      </c>
      <c r="H11" s="2355">
        <v>0</v>
      </c>
      <c r="I11" s="2355">
        <v>46.902014719999997</v>
      </c>
      <c r="J11" s="2355">
        <v>1.0149999999999999</v>
      </c>
      <c r="K11" s="2356">
        <v>23.802492350000001</v>
      </c>
      <c r="L11" s="2356">
        <v>0.34699999999999998</v>
      </c>
      <c r="M11" s="2356">
        <v>17.57952088</v>
      </c>
      <c r="N11" s="2356">
        <v>0.35499999999999998</v>
      </c>
      <c r="O11" s="2356">
        <v>13.889362260000002</v>
      </c>
      <c r="P11" s="2356">
        <v>0.05</v>
      </c>
      <c r="Q11" s="2356">
        <v>14.355987539999999</v>
      </c>
      <c r="R11" s="2370">
        <v>0</v>
      </c>
      <c r="S11" s="2365">
        <v>12.60221488</v>
      </c>
      <c r="T11" s="2365">
        <v>0</v>
      </c>
      <c r="U11" s="2365">
        <v>23.224584840000002</v>
      </c>
      <c r="V11" s="2365">
        <v>0</v>
      </c>
      <c r="W11" s="2365">
        <v>24.889187799999998</v>
      </c>
      <c r="X11" s="2365">
        <v>0</v>
      </c>
      <c r="Y11" s="2365">
        <v>31.936883880000003</v>
      </c>
      <c r="Z11" s="2365">
        <v>0</v>
      </c>
      <c r="AA11" s="2365">
        <v>33.005209579999999</v>
      </c>
      <c r="AB11" s="2365">
        <v>0</v>
      </c>
      <c r="AC11" s="2366">
        <v>29.336324000000001</v>
      </c>
      <c r="AD11" s="2366">
        <v>7.0000000000000007E-2</v>
      </c>
      <c r="AE11" s="2366">
        <v>24.235054479999999</v>
      </c>
      <c r="AF11" s="2366">
        <v>0.14000000000000001</v>
      </c>
      <c r="AG11" s="2367">
        <v>33.201685850000004</v>
      </c>
      <c r="AH11" s="2368">
        <v>1.87</v>
      </c>
      <c r="AI11" s="2368">
        <v>32.78772069</v>
      </c>
      <c r="AJ11" s="2368">
        <v>0.05</v>
      </c>
      <c r="AK11" s="2368">
        <v>27.693999999999999</v>
      </c>
      <c r="AL11" s="2368">
        <v>0</v>
      </c>
      <c r="AM11" s="2368">
        <v>46.280999999999999</v>
      </c>
      <c r="AN11" s="2368">
        <v>0</v>
      </c>
      <c r="AO11" s="2368">
        <v>25.512</v>
      </c>
      <c r="AP11" s="2368">
        <v>0.25</v>
      </c>
      <c r="AQ11" s="2368">
        <v>27.938164799999996</v>
      </c>
      <c r="AR11" s="2368">
        <v>0.93500000000000005</v>
      </c>
      <c r="AS11" s="2368">
        <v>22.358000000000008</v>
      </c>
      <c r="AT11" s="2368">
        <v>0</v>
      </c>
      <c r="AU11" s="2369">
        <v>29.814999999999994</v>
      </c>
      <c r="AV11" s="2369">
        <v>7.0000000000000007E-2</v>
      </c>
      <c r="AW11" s="2369">
        <v>47.334999999999987</v>
      </c>
      <c r="AX11" s="2369">
        <v>0</v>
      </c>
      <c r="AY11" s="2369">
        <v>34.819999999999993</v>
      </c>
      <c r="AZ11" s="2369">
        <v>0</v>
      </c>
      <c r="BA11" s="2369">
        <v>41.15</v>
      </c>
      <c r="BB11" s="2369">
        <v>0</v>
      </c>
      <c r="BC11" s="2369">
        <v>37.628999999999998</v>
      </c>
      <c r="BD11" s="2369">
        <v>0</v>
      </c>
      <c r="BE11" s="2369">
        <v>13.453000000000001</v>
      </c>
      <c r="BF11" s="2369">
        <v>3</v>
      </c>
      <c r="BG11" s="2369">
        <v>15.570324569999997</v>
      </c>
      <c r="BH11" s="2369">
        <v>1</v>
      </c>
      <c r="BI11" s="2369">
        <v>22.657525110000002</v>
      </c>
      <c r="BJ11" s="2369">
        <v>1</v>
      </c>
      <c r="BK11" s="2369">
        <v>61.936999999999991</v>
      </c>
      <c r="BL11" s="2369">
        <v>0</v>
      </c>
      <c r="BM11" s="2369">
        <v>69.257999999999996</v>
      </c>
      <c r="BN11" s="2369">
        <v>0</v>
      </c>
      <c r="BO11" s="2369">
        <v>53.804404000000005</v>
      </c>
      <c r="BP11" s="2369">
        <v>0</v>
      </c>
      <c r="BQ11" s="2369">
        <v>65.564022829999985</v>
      </c>
      <c r="BR11" s="2369">
        <v>0</v>
      </c>
      <c r="BS11" s="2369">
        <v>67.409000000000006</v>
      </c>
      <c r="BT11" s="2369">
        <v>0</v>
      </c>
      <c r="BU11" s="2369">
        <v>55.701641000000002</v>
      </c>
      <c r="BV11" s="2369">
        <v>0</v>
      </c>
      <c r="BW11" s="2369">
        <v>45.860000000000014</v>
      </c>
      <c r="BX11" s="2369">
        <v>0.15</v>
      </c>
      <c r="BY11" s="2369">
        <v>35.007000000000005</v>
      </c>
      <c r="BZ11" s="2369">
        <v>0</v>
      </c>
      <c r="CA11" s="2369">
        <v>46.838000000000008</v>
      </c>
      <c r="CB11" s="2369">
        <v>7.5000000000000011E-2</v>
      </c>
      <c r="CC11" s="2369">
        <v>49.174999999999997</v>
      </c>
      <c r="CD11" s="2369">
        <v>0</v>
      </c>
      <c r="CE11" s="2369">
        <v>49.225000000000001</v>
      </c>
      <c r="CF11" s="2369">
        <v>0</v>
      </c>
      <c r="CG11" s="2369">
        <v>60.5</v>
      </c>
      <c r="CH11" s="2369">
        <v>2.6675000000000004</v>
      </c>
      <c r="CI11" s="2369">
        <v>48.625</v>
      </c>
      <c r="CJ11" s="2369">
        <v>1</v>
      </c>
      <c r="CK11" s="2369">
        <v>44.314999999999998</v>
      </c>
      <c r="CL11" s="2369">
        <v>0</v>
      </c>
      <c r="CM11" s="2369">
        <v>31.585000000000001</v>
      </c>
      <c r="CN11" s="2369">
        <v>0.9</v>
      </c>
      <c r="CO11" s="2369">
        <v>27.47</v>
      </c>
      <c r="CP11" s="2369">
        <v>0.46818300000000002</v>
      </c>
      <c r="CQ11" s="2369">
        <v>32.85</v>
      </c>
      <c r="CR11" s="2369">
        <v>2.6</v>
      </c>
      <c r="CS11" s="2369">
        <v>32.174999999999997</v>
      </c>
      <c r="CT11" s="2369">
        <v>2.4068069599999999</v>
      </c>
      <c r="CU11" s="2363"/>
      <c r="CV11" s="2363"/>
      <c r="CW11" s="2363"/>
      <c r="CX11" s="2363"/>
    </row>
    <row r="12" spans="1:103" s="2344" customFormat="1" ht="17.25" x14ac:dyDescent="0.3">
      <c r="A12" s="2353" t="s">
        <v>4865</v>
      </c>
      <c r="B12" s="2364" t="s">
        <v>3521</v>
      </c>
      <c r="C12" s="2355">
        <v>7.7549999999999999</v>
      </c>
      <c r="D12" s="2356">
        <v>0</v>
      </c>
      <c r="E12" s="2356">
        <v>9.01</v>
      </c>
      <c r="F12" s="2356">
        <v>0</v>
      </c>
      <c r="G12" s="2356">
        <v>8.9312859299999996</v>
      </c>
      <c r="H12" s="2356">
        <v>0</v>
      </c>
      <c r="I12" s="2356">
        <v>7.6</v>
      </c>
      <c r="J12" s="2356">
        <v>0</v>
      </c>
      <c r="K12" s="2356">
        <v>11.96</v>
      </c>
      <c r="L12" s="2355">
        <v>0</v>
      </c>
      <c r="M12" s="2355">
        <v>9.36</v>
      </c>
      <c r="N12" s="2355">
        <v>0</v>
      </c>
      <c r="O12" s="2356">
        <v>4.9400000000000004</v>
      </c>
      <c r="P12" s="2355">
        <v>0</v>
      </c>
      <c r="Q12" s="2355">
        <v>3.9849999999999999</v>
      </c>
      <c r="R12" s="2357">
        <v>0</v>
      </c>
      <c r="S12" s="2365">
        <v>4.375</v>
      </c>
      <c r="T12" s="2365">
        <v>0</v>
      </c>
      <c r="U12" s="2365">
        <v>7.1550000000000002</v>
      </c>
      <c r="V12" s="2365">
        <v>0</v>
      </c>
      <c r="W12" s="2365">
        <v>7.13</v>
      </c>
      <c r="X12" s="2365">
        <v>0</v>
      </c>
      <c r="Y12" s="2365">
        <v>4.7549999999999999</v>
      </c>
      <c r="Z12" s="2365">
        <v>0</v>
      </c>
      <c r="AA12" s="2365">
        <v>4.5750000000000002</v>
      </c>
      <c r="AB12" s="2365">
        <v>0</v>
      </c>
      <c r="AC12" s="2366">
        <v>4.3460000000000001</v>
      </c>
      <c r="AD12" s="2366">
        <v>0</v>
      </c>
      <c r="AE12" s="2366">
        <v>6.9</v>
      </c>
      <c r="AF12" s="2366">
        <v>0</v>
      </c>
      <c r="AG12" s="2367">
        <v>6.65</v>
      </c>
      <c r="AH12" s="2368">
        <v>0.52500000000000002</v>
      </c>
      <c r="AI12" s="2368">
        <v>5.2939999999999996</v>
      </c>
      <c r="AJ12" s="2368">
        <v>0</v>
      </c>
      <c r="AK12" s="2368">
        <v>1.3</v>
      </c>
      <c r="AL12" s="2368">
        <v>0</v>
      </c>
      <c r="AM12" s="2368">
        <v>1.7</v>
      </c>
      <c r="AN12" s="2368">
        <v>0</v>
      </c>
      <c r="AO12" s="2368">
        <v>1.4</v>
      </c>
      <c r="AP12" s="2368">
        <v>0</v>
      </c>
      <c r="AQ12" s="2368">
        <v>1.75</v>
      </c>
      <c r="AR12" s="2368">
        <v>0</v>
      </c>
      <c r="AS12" s="2368">
        <v>2.7749999999999999</v>
      </c>
      <c r="AT12" s="2368">
        <v>0</v>
      </c>
      <c r="AU12" s="2369">
        <v>1.53</v>
      </c>
      <c r="AV12" s="2369">
        <v>0</v>
      </c>
      <c r="AW12" s="2369">
        <v>0.27</v>
      </c>
      <c r="AX12" s="2369">
        <v>0</v>
      </c>
      <c r="AY12" s="2369">
        <v>1.0900000000000001</v>
      </c>
      <c r="AZ12" s="2369">
        <v>0</v>
      </c>
      <c r="BA12" s="2369">
        <v>2.4899999999999998</v>
      </c>
      <c r="BB12" s="2369">
        <v>0</v>
      </c>
      <c r="BC12" s="2369">
        <v>1.895</v>
      </c>
      <c r="BD12" s="2369">
        <v>0</v>
      </c>
      <c r="BE12" s="2369">
        <v>3.2299999999999995</v>
      </c>
      <c r="BF12" s="2369">
        <v>0</v>
      </c>
      <c r="BG12" s="2369">
        <v>5.1000000000000005</v>
      </c>
      <c r="BH12" s="2369">
        <v>0</v>
      </c>
      <c r="BI12" s="2369">
        <v>0.30000000000000004</v>
      </c>
      <c r="BJ12" s="2369">
        <v>0</v>
      </c>
      <c r="BK12" s="2369">
        <v>0.2</v>
      </c>
      <c r="BL12" s="2369">
        <v>0</v>
      </c>
      <c r="BM12" s="2369">
        <v>1.2749999999999999</v>
      </c>
      <c r="BN12" s="2369">
        <v>0</v>
      </c>
      <c r="BO12" s="2369">
        <v>6</v>
      </c>
      <c r="BP12" s="2369">
        <v>0</v>
      </c>
      <c r="BQ12" s="2369">
        <v>1</v>
      </c>
      <c r="BR12" s="2369">
        <v>0</v>
      </c>
      <c r="BS12" s="2369">
        <v>2</v>
      </c>
      <c r="BT12" s="2369">
        <v>0</v>
      </c>
      <c r="BU12" s="2369">
        <v>1</v>
      </c>
      <c r="BV12" s="2369">
        <v>0</v>
      </c>
      <c r="BW12" s="2369">
        <v>3</v>
      </c>
      <c r="BX12" s="2369">
        <v>0</v>
      </c>
      <c r="BY12" s="2369">
        <v>4</v>
      </c>
      <c r="BZ12" s="2369">
        <v>0</v>
      </c>
      <c r="CA12" s="2369">
        <v>5</v>
      </c>
      <c r="CB12" s="2369">
        <v>0</v>
      </c>
      <c r="CC12" s="2369">
        <v>3.5</v>
      </c>
      <c r="CD12" s="2369">
        <v>0</v>
      </c>
      <c r="CE12" s="2369">
        <v>5</v>
      </c>
      <c r="CF12" s="2369">
        <v>0</v>
      </c>
      <c r="CG12" s="2369">
        <v>2</v>
      </c>
      <c r="CH12" s="2369">
        <v>0</v>
      </c>
      <c r="CI12" s="2369">
        <v>0</v>
      </c>
      <c r="CJ12" s="2369">
        <v>0</v>
      </c>
      <c r="CK12" s="2369">
        <v>0</v>
      </c>
      <c r="CL12" s="2369">
        <v>0</v>
      </c>
      <c r="CM12" s="2369">
        <v>0</v>
      </c>
      <c r="CN12" s="2369">
        <v>0</v>
      </c>
      <c r="CO12" s="2369">
        <v>0</v>
      </c>
      <c r="CP12" s="2369">
        <v>0</v>
      </c>
      <c r="CQ12" s="2369">
        <v>0</v>
      </c>
      <c r="CR12" s="2369">
        <v>0</v>
      </c>
      <c r="CS12" s="2369">
        <v>0</v>
      </c>
      <c r="CT12" s="2369">
        <v>0</v>
      </c>
      <c r="CU12" s="2363"/>
      <c r="CV12" s="2363"/>
      <c r="CW12" s="2363"/>
      <c r="CX12" s="2363"/>
    </row>
    <row r="13" spans="1:103" s="2344" customFormat="1" ht="17.25" x14ac:dyDescent="0.3">
      <c r="A13" s="2353" t="s">
        <v>4866</v>
      </c>
      <c r="B13" s="2364" t="s">
        <v>3522</v>
      </c>
      <c r="C13" s="2355">
        <v>45.758279999999999</v>
      </c>
      <c r="D13" s="2355">
        <v>1.3</v>
      </c>
      <c r="E13" s="2355">
        <v>32.723280000000003</v>
      </c>
      <c r="F13" s="2355">
        <v>0</v>
      </c>
      <c r="G13" s="2355">
        <v>22.55228</v>
      </c>
      <c r="H13" s="2355">
        <v>0.5</v>
      </c>
      <c r="I13" s="2355">
        <v>12.123279999999999</v>
      </c>
      <c r="J13" s="2355">
        <v>2.2650000000000001</v>
      </c>
      <c r="K13" s="2356">
        <v>23.204280000000001</v>
      </c>
      <c r="L13" s="2355">
        <v>2.82</v>
      </c>
      <c r="M13" s="2355">
        <v>23.325060000000001</v>
      </c>
      <c r="N13" s="2355">
        <v>6.8548</v>
      </c>
      <c r="O13" s="2356">
        <v>19.948060000000002</v>
      </c>
      <c r="P13" s="2355">
        <v>0.3</v>
      </c>
      <c r="Q13" s="2355">
        <v>37.762279999999997</v>
      </c>
      <c r="R13" s="2357">
        <v>1.25</v>
      </c>
      <c r="S13" s="2365">
        <v>27.763000000000002</v>
      </c>
      <c r="T13" s="2365">
        <v>1.05</v>
      </c>
      <c r="U13" s="2365">
        <v>33.340000000000003</v>
      </c>
      <c r="V13" s="2365">
        <v>0.25</v>
      </c>
      <c r="W13" s="2365">
        <v>12.79</v>
      </c>
      <c r="X13" s="2365">
        <v>0</v>
      </c>
      <c r="Y13" s="2365">
        <v>7.1395348800000002</v>
      </c>
      <c r="Z13" s="2365">
        <v>0.65</v>
      </c>
      <c r="AA13" s="2365">
        <v>2.4750000000000001</v>
      </c>
      <c r="AB13" s="2365">
        <v>0.877</v>
      </c>
      <c r="AC13" s="2366">
        <v>5.1071812899999998</v>
      </c>
      <c r="AD13" s="2366">
        <v>1.65</v>
      </c>
      <c r="AE13" s="2366">
        <v>6.165</v>
      </c>
      <c r="AF13" s="2366">
        <v>0.67100000000000004</v>
      </c>
      <c r="AG13" s="2367">
        <v>8.49</v>
      </c>
      <c r="AH13" s="2368">
        <v>0.95</v>
      </c>
      <c r="AI13" s="2368">
        <v>0.87299741999999991</v>
      </c>
      <c r="AJ13" s="2368">
        <v>0.215</v>
      </c>
      <c r="AK13" s="2368">
        <v>8.5</v>
      </c>
      <c r="AL13" s="2368">
        <v>6</v>
      </c>
      <c r="AM13" s="2368">
        <v>1.99</v>
      </c>
      <c r="AN13" s="2368">
        <v>1.3</v>
      </c>
      <c r="AO13" s="2368">
        <v>4.01</v>
      </c>
      <c r="AP13" s="2368">
        <v>7.01</v>
      </c>
      <c r="AQ13" s="2368">
        <v>18.75</v>
      </c>
      <c r="AR13" s="2368">
        <v>2.1113400000000002</v>
      </c>
      <c r="AS13" s="2368">
        <v>29.890599999999999</v>
      </c>
      <c r="AT13" s="2368">
        <v>5.7846000000000002</v>
      </c>
      <c r="AU13" s="2369">
        <v>8.1655999999999995</v>
      </c>
      <c r="AV13" s="2369">
        <v>4.7</v>
      </c>
      <c r="AW13" s="2369">
        <v>15.3156</v>
      </c>
      <c r="AX13" s="2369">
        <v>0</v>
      </c>
      <c r="AY13" s="2369">
        <v>3.2</v>
      </c>
      <c r="AZ13" s="2369">
        <v>7.5</v>
      </c>
      <c r="BA13" s="2369">
        <v>1.1575</v>
      </c>
      <c r="BB13" s="2369">
        <v>0.49500000000000005</v>
      </c>
      <c r="BC13" s="2369">
        <v>2.468</v>
      </c>
      <c r="BD13" s="2369">
        <v>0.5</v>
      </c>
      <c r="BE13" s="2369">
        <v>2.4245000000000001</v>
      </c>
      <c r="BF13" s="2369">
        <v>0</v>
      </c>
      <c r="BG13" s="2369">
        <v>2.6745000000000001</v>
      </c>
      <c r="BH13" s="2369">
        <v>0.53</v>
      </c>
      <c r="BI13" s="2369">
        <v>0</v>
      </c>
      <c r="BJ13" s="2369">
        <v>0</v>
      </c>
      <c r="BK13" s="2369">
        <v>13.15</v>
      </c>
      <c r="BL13" s="2369">
        <v>0.3</v>
      </c>
      <c r="BM13" s="2369">
        <v>2.6</v>
      </c>
      <c r="BN13" s="2369">
        <v>10</v>
      </c>
      <c r="BO13" s="2369">
        <v>6.625</v>
      </c>
      <c r="BP13" s="2369">
        <v>9.2032190000000007</v>
      </c>
      <c r="BQ13" s="2369">
        <v>1.0549999999999999</v>
      </c>
      <c r="BR13" s="2369">
        <v>4.2032189999999998</v>
      </c>
      <c r="BS13" s="2369">
        <v>12.7</v>
      </c>
      <c r="BT13" s="2369">
        <v>14.719999999999999</v>
      </c>
      <c r="BU13" s="2369">
        <v>16.25</v>
      </c>
      <c r="BV13" s="2369">
        <v>9.86</v>
      </c>
      <c r="BW13" s="2369">
        <v>4.25</v>
      </c>
      <c r="BX13" s="2369">
        <v>10.459999999999999</v>
      </c>
      <c r="BY13" s="2369">
        <v>9</v>
      </c>
      <c r="BZ13" s="2369">
        <v>9.86</v>
      </c>
      <c r="CA13" s="2369">
        <v>2</v>
      </c>
      <c r="CB13" s="2369">
        <v>0</v>
      </c>
      <c r="CC13" s="2369">
        <v>5.75</v>
      </c>
      <c r="CD13" s="2369">
        <v>0.7</v>
      </c>
      <c r="CE13" s="2369">
        <v>9.1999999999999993</v>
      </c>
      <c r="CF13" s="2369">
        <v>0</v>
      </c>
      <c r="CG13" s="2369">
        <v>10.899999999999999</v>
      </c>
      <c r="CH13" s="2369">
        <v>0</v>
      </c>
      <c r="CI13" s="2369">
        <v>7.55</v>
      </c>
      <c r="CJ13" s="2369">
        <v>0</v>
      </c>
      <c r="CK13" s="2369">
        <v>6.15</v>
      </c>
      <c r="CL13" s="2369">
        <v>0</v>
      </c>
      <c r="CM13" s="2369">
        <v>7.5</v>
      </c>
      <c r="CN13" s="2369">
        <v>0</v>
      </c>
      <c r="CO13" s="2369">
        <v>3.45</v>
      </c>
      <c r="CP13" s="2369">
        <v>0</v>
      </c>
      <c r="CQ13" s="2369">
        <v>3.2</v>
      </c>
      <c r="CR13" s="2369">
        <v>0</v>
      </c>
      <c r="CS13" s="2369">
        <v>4</v>
      </c>
      <c r="CT13" s="2369">
        <v>0</v>
      </c>
      <c r="CU13" s="2363"/>
      <c r="CV13" s="2363"/>
      <c r="CW13" s="2363"/>
      <c r="CX13" s="2363"/>
    </row>
    <row r="14" spans="1:103" s="2344" customFormat="1" ht="17.25" x14ac:dyDescent="0.3">
      <c r="A14" s="2353" t="s">
        <v>4867</v>
      </c>
      <c r="B14" s="2364" t="s">
        <v>3523</v>
      </c>
      <c r="C14" s="2355">
        <v>1.905</v>
      </c>
      <c r="D14" s="2355">
        <v>0</v>
      </c>
      <c r="E14" s="2355">
        <v>0.745</v>
      </c>
      <c r="F14" s="2355">
        <v>0</v>
      </c>
      <c r="G14" s="2355">
        <v>1.875</v>
      </c>
      <c r="H14" s="2355">
        <v>0</v>
      </c>
      <c r="I14" s="2355">
        <v>1.23</v>
      </c>
      <c r="J14" s="2355">
        <v>0</v>
      </c>
      <c r="K14" s="2356">
        <v>2.62</v>
      </c>
      <c r="L14" s="2355">
        <v>0</v>
      </c>
      <c r="M14" s="2355">
        <v>3.03</v>
      </c>
      <c r="N14" s="2355">
        <v>0</v>
      </c>
      <c r="O14" s="2356">
        <v>2.65</v>
      </c>
      <c r="P14" s="2355">
        <v>0</v>
      </c>
      <c r="Q14" s="2355">
        <v>2.46</v>
      </c>
      <c r="R14" s="2357">
        <v>0</v>
      </c>
      <c r="S14" s="2365">
        <v>1.056</v>
      </c>
      <c r="T14" s="2365">
        <v>0</v>
      </c>
      <c r="U14" s="2365">
        <v>0</v>
      </c>
      <c r="V14" s="2365">
        <v>0</v>
      </c>
      <c r="W14" s="2365">
        <v>2.25</v>
      </c>
      <c r="X14" s="2365">
        <v>0</v>
      </c>
      <c r="Y14" s="2365">
        <v>0</v>
      </c>
      <c r="Z14" s="2365">
        <v>0</v>
      </c>
      <c r="AA14" s="2365">
        <v>0</v>
      </c>
      <c r="AB14" s="2365">
        <v>0</v>
      </c>
      <c r="AC14" s="2366">
        <v>1.32</v>
      </c>
      <c r="AD14" s="2366">
        <v>0</v>
      </c>
      <c r="AE14" s="2366">
        <v>2.4550000000000001</v>
      </c>
      <c r="AF14" s="2366">
        <v>0</v>
      </c>
      <c r="AG14" s="2367">
        <v>2.46</v>
      </c>
      <c r="AH14" s="2368">
        <v>0</v>
      </c>
      <c r="AI14" s="2368">
        <v>0.255</v>
      </c>
      <c r="AJ14" s="2368">
        <v>0</v>
      </c>
      <c r="AK14" s="2368">
        <v>5.4240000000000004</v>
      </c>
      <c r="AL14" s="2368">
        <v>0</v>
      </c>
      <c r="AM14" s="2368">
        <v>2.2000000000000002</v>
      </c>
      <c r="AN14" s="2368">
        <v>0</v>
      </c>
      <c r="AO14" s="2368">
        <v>5.5</v>
      </c>
      <c r="AP14" s="2368">
        <v>0</v>
      </c>
      <c r="AQ14" s="2368">
        <v>5.0200000000000005</v>
      </c>
      <c r="AR14" s="2368">
        <v>0</v>
      </c>
      <c r="AS14" s="2368">
        <v>3.52</v>
      </c>
      <c r="AT14" s="2368">
        <v>0</v>
      </c>
      <c r="AU14" s="2369">
        <v>4.98001</v>
      </c>
      <c r="AV14" s="2369">
        <v>0</v>
      </c>
      <c r="AW14" s="2369">
        <v>2.7250000000000001</v>
      </c>
      <c r="AX14" s="2369">
        <v>0</v>
      </c>
      <c r="AY14" s="2369">
        <v>4.3850000000000007</v>
      </c>
      <c r="AZ14" s="2369">
        <v>0</v>
      </c>
      <c r="BA14" s="2369">
        <v>2.0549999999999997</v>
      </c>
      <c r="BB14" s="2369">
        <v>0</v>
      </c>
      <c r="BC14" s="2369">
        <v>4.8100000000000005</v>
      </c>
      <c r="BD14" s="2369">
        <v>0</v>
      </c>
      <c r="BE14" s="2369">
        <v>3.44824083</v>
      </c>
      <c r="BF14" s="2369">
        <v>0</v>
      </c>
      <c r="BG14" s="2369">
        <v>3.6503758300000002</v>
      </c>
      <c r="BH14" s="2369">
        <v>0</v>
      </c>
      <c r="BI14" s="2369">
        <v>6.0088961700000008</v>
      </c>
      <c r="BJ14" s="2369">
        <v>0.48599999999999999</v>
      </c>
      <c r="BK14" s="2369">
        <v>5.5942408300000004</v>
      </c>
      <c r="BL14" s="2369">
        <v>0</v>
      </c>
      <c r="BM14" s="2369">
        <v>5.5714816600000008</v>
      </c>
      <c r="BN14" s="2369">
        <v>1</v>
      </c>
      <c r="BO14" s="2369">
        <v>0.32</v>
      </c>
      <c r="BP14" s="2369">
        <v>0</v>
      </c>
      <c r="BQ14" s="2369">
        <v>0</v>
      </c>
      <c r="BR14" s="2369">
        <v>0</v>
      </c>
      <c r="BS14" s="2369">
        <v>1.8699999999999999</v>
      </c>
      <c r="BT14" s="2369">
        <v>0</v>
      </c>
      <c r="BU14" s="2369">
        <v>0</v>
      </c>
      <c r="BV14" s="2369">
        <v>1.4</v>
      </c>
      <c r="BW14" s="2369">
        <v>0</v>
      </c>
      <c r="BX14" s="2369">
        <v>0</v>
      </c>
      <c r="BY14" s="2369">
        <v>0.4</v>
      </c>
      <c r="BZ14" s="2369">
        <v>0</v>
      </c>
      <c r="CA14" s="2369">
        <v>0</v>
      </c>
      <c r="CB14" s="2369">
        <v>0.25</v>
      </c>
      <c r="CC14" s="2369">
        <v>0</v>
      </c>
      <c r="CD14" s="2369">
        <v>0</v>
      </c>
      <c r="CE14" s="2369">
        <v>0</v>
      </c>
      <c r="CF14" s="2369">
        <v>0.2</v>
      </c>
      <c r="CG14" s="2369">
        <v>0.2</v>
      </c>
      <c r="CH14" s="2369">
        <v>0</v>
      </c>
      <c r="CI14" s="2369">
        <v>0</v>
      </c>
      <c r="CJ14" s="2369">
        <v>0.3</v>
      </c>
      <c r="CK14" s="2369">
        <v>0</v>
      </c>
      <c r="CL14" s="2369">
        <v>0</v>
      </c>
      <c r="CM14" s="2369">
        <v>0</v>
      </c>
      <c r="CN14" s="2369">
        <v>0</v>
      </c>
      <c r="CO14" s="2369">
        <v>0</v>
      </c>
      <c r="CP14" s="2369">
        <v>0</v>
      </c>
      <c r="CQ14" s="2369">
        <v>0</v>
      </c>
      <c r="CR14" s="2369">
        <v>0</v>
      </c>
      <c r="CS14" s="2369">
        <v>0</v>
      </c>
      <c r="CT14" s="2369">
        <v>0</v>
      </c>
      <c r="CU14" s="2363"/>
      <c r="CV14" s="2363"/>
      <c r="CW14" s="2363"/>
      <c r="CX14" s="2363"/>
    </row>
    <row r="15" spans="1:103" s="2344" customFormat="1" ht="17.25" x14ac:dyDescent="0.3">
      <c r="A15" s="2353" t="s">
        <v>4868</v>
      </c>
      <c r="B15" s="2364" t="s">
        <v>4869</v>
      </c>
      <c r="C15" s="2355">
        <v>338.49152800000002</v>
      </c>
      <c r="D15" s="2355">
        <v>65.127109149999995</v>
      </c>
      <c r="E15" s="2355">
        <v>340.17269874999994</v>
      </c>
      <c r="F15" s="2355">
        <v>210.30647868</v>
      </c>
      <c r="G15" s="2355">
        <v>310.33459085999999</v>
      </c>
      <c r="H15" s="2355">
        <v>263.10811609000001</v>
      </c>
      <c r="I15" s="2355">
        <v>342.09115270999996</v>
      </c>
      <c r="J15" s="2355">
        <v>89.893186289999974</v>
      </c>
      <c r="K15" s="2356">
        <v>435.52581905000005</v>
      </c>
      <c r="L15" s="2355">
        <v>83.364604099999994</v>
      </c>
      <c r="M15" s="2355">
        <v>417.65808118000007</v>
      </c>
      <c r="N15" s="2355">
        <v>71.309720320000011</v>
      </c>
      <c r="O15" s="2356">
        <v>299.65887624000015</v>
      </c>
      <c r="P15" s="2355">
        <v>136.18072051999999</v>
      </c>
      <c r="Q15" s="2355">
        <v>243.08413280000011</v>
      </c>
      <c r="R15" s="2357">
        <v>80.087113340000002</v>
      </c>
      <c r="S15" s="2365">
        <v>301.92879793999998</v>
      </c>
      <c r="T15" s="2365">
        <v>48.181882209999998</v>
      </c>
      <c r="U15" s="2365">
        <v>204.38111503999994</v>
      </c>
      <c r="V15" s="2365">
        <v>80.179591400000007</v>
      </c>
      <c r="W15" s="2365">
        <v>251.47948204000005</v>
      </c>
      <c r="X15" s="2365">
        <v>59.816023789999996</v>
      </c>
      <c r="Y15" s="2365">
        <v>338.79139493999975</v>
      </c>
      <c r="Z15" s="2365">
        <v>49.043482850000004</v>
      </c>
      <c r="AA15" s="2365">
        <v>348.99357450999992</v>
      </c>
      <c r="AB15" s="2365">
        <v>25.49138026</v>
      </c>
      <c r="AC15" s="2366">
        <v>411.17957194999968</v>
      </c>
      <c r="AD15" s="2366">
        <v>55.40953932</v>
      </c>
      <c r="AE15" s="2366">
        <v>628.02381604999971</v>
      </c>
      <c r="AF15" s="2366">
        <v>38.211232810000006</v>
      </c>
      <c r="AG15" s="2367">
        <v>607.42099672000018</v>
      </c>
      <c r="AH15" s="2368">
        <v>25.261482000000001</v>
      </c>
      <c r="AI15" s="2368">
        <v>560.08025080999982</v>
      </c>
      <c r="AJ15" s="2368">
        <v>37.352272999999997</v>
      </c>
      <c r="AK15" s="2368">
        <v>731.9814514200001</v>
      </c>
      <c r="AL15" s="2368">
        <v>124.10028714999999</v>
      </c>
      <c r="AM15" s="2368">
        <v>402.42638737999999</v>
      </c>
      <c r="AN15" s="2368">
        <v>26.8838428</v>
      </c>
      <c r="AO15" s="2368">
        <v>627.51656354000011</v>
      </c>
      <c r="AP15" s="2368">
        <v>53.458305319999994</v>
      </c>
      <c r="AQ15" s="2368">
        <v>467.78428994999985</v>
      </c>
      <c r="AR15" s="2368">
        <v>86.494309149999992</v>
      </c>
      <c r="AS15" s="2368">
        <v>745.40213086999984</v>
      </c>
      <c r="AT15" s="2368">
        <v>186.19907872000002</v>
      </c>
      <c r="AU15" s="2369">
        <v>460.09924364000011</v>
      </c>
      <c r="AV15" s="2369">
        <v>175.38433003999998</v>
      </c>
      <c r="AW15" s="2369">
        <v>590.05201737999994</v>
      </c>
      <c r="AX15" s="2369">
        <v>97.99848627999998</v>
      </c>
      <c r="AY15" s="2369">
        <v>548.41857400999993</v>
      </c>
      <c r="AZ15" s="2369">
        <v>94.467328550000005</v>
      </c>
      <c r="BA15" s="2369">
        <v>356.48712003000003</v>
      </c>
      <c r="BB15" s="2369">
        <v>94.878434180000028</v>
      </c>
      <c r="BC15" s="2369">
        <v>116.31169556000003</v>
      </c>
      <c r="BD15" s="2369">
        <v>62.844692430000009</v>
      </c>
      <c r="BE15" s="2369">
        <v>70.195708010000004</v>
      </c>
      <c r="BF15" s="2369">
        <v>25.900523719999999</v>
      </c>
      <c r="BG15" s="2369">
        <v>146.06203421000004</v>
      </c>
      <c r="BH15" s="2369">
        <v>7.7900000000000009</v>
      </c>
      <c r="BI15" s="2369">
        <v>175.02488783000007</v>
      </c>
      <c r="BJ15" s="2369">
        <v>60.788814649999999</v>
      </c>
      <c r="BK15" s="2369">
        <v>129.67361061</v>
      </c>
      <c r="BL15" s="2369">
        <v>87.015083040000022</v>
      </c>
      <c r="BM15" s="2369">
        <v>123.49772595000002</v>
      </c>
      <c r="BN15" s="2369">
        <v>65.309168240000005</v>
      </c>
      <c r="BO15" s="2369">
        <v>143.20572161000004</v>
      </c>
      <c r="BP15" s="2369">
        <v>76.64164913999997</v>
      </c>
      <c r="BQ15" s="2369">
        <v>201.55118945999996</v>
      </c>
      <c r="BR15" s="2369">
        <v>5.65126566</v>
      </c>
      <c r="BS15" s="2369">
        <v>166.12721233999997</v>
      </c>
      <c r="BT15" s="2369">
        <v>6.7865239300000004</v>
      </c>
      <c r="BU15" s="2369">
        <v>120.20451301999999</v>
      </c>
      <c r="BV15" s="2369">
        <v>32.774743530000002</v>
      </c>
      <c r="BW15" s="2369">
        <v>67.736009569999993</v>
      </c>
      <c r="BX15" s="2369">
        <v>56.171323090000001</v>
      </c>
      <c r="BY15" s="2369">
        <v>135.50158079000002</v>
      </c>
      <c r="BZ15" s="2369">
        <v>12.47077064</v>
      </c>
      <c r="CA15" s="2369">
        <v>247.1942617899999</v>
      </c>
      <c r="CB15" s="2369">
        <v>18.342122280000002</v>
      </c>
      <c r="CC15" s="2369">
        <v>398.25491356000015</v>
      </c>
      <c r="CD15" s="2369">
        <v>18.123827160000001</v>
      </c>
      <c r="CE15" s="2369">
        <v>446.98578651999998</v>
      </c>
      <c r="CF15" s="2369">
        <v>38.729028380000003</v>
      </c>
      <c r="CG15" s="2369">
        <v>326.85729507999991</v>
      </c>
      <c r="CH15" s="2369">
        <v>71.963579430000024</v>
      </c>
      <c r="CI15" s="2369">
        <v>399.44163467999988</v>
      </c>
      <c r="CJ15" s="2369">
        <v>196.75431021</v>
      </c>
      <c r="CK15" s="2369">
        <v>584.12680560000001</v>
      </c>
      <c r="CL15" s="2369">
        <v>193.49719942999994</v>
      </c>
      <c r="CM15" s="2369">
        <v>493.26856682999988</v>
      </c>
      <c r="CN15" s="2369">
        <v>133.73076451</v>
      </c>
      <c r="CO15" s="2369">
        <v>155.22882758999998</v>
      </c>
      <c r="CP15" s="2369">
        <v>94.978337879999998</v>
      </c>
      <c r="CQ15" s="2369">
        <v>281.20356293999998</v>
      </c>
      <c r="CR15" s="2369">
        <v>50.19188102999999</v>
      </c>
      <c r="CS15" s="2369">
        <v>610.85878538999987</v>
      </c>
      <c r="CT15" s="2369">
        <v>24.298113180000001</v>
      </c>
      <c r="CU15" s="2363"/>
      <c r="CV15" s="2363"/>
      <c r="CW15" s="2363"/>
      <c r="CX15" s="2363"/>
    </row>
    <row r="16" spans="1:103" s="2344" customFormat="1" ht="17.25" x14ac:dyDescent="0.3">
      <c r="A16" s="2353" t="s">
        <v>4870</v>
      </c>
      <c r="B16" s="2364" t="s">
        <v>3524</v>
      </c>
      <c r="C16" s="2355"/>
      <c r="D16" s="2355"/>
      <c r="E16" s="2355"/>
      <c r="F16" s="2355"/>
      <c r="G16" s="2355"/>
      <c r="H16" s="2355"/>
      <c r="I16" s="2355"/>
      <c r="J16" s="2355"/>
      <c r="K16" s="2356">
        <v>0</v>
      </c>
      <c r="L16" s="2355">
        <v>0</v>
      </c>
      <c r="M16" s="2355">
        <v>0</v>
      </c>
      <c r="N16" s="2355">
        <v>0</v>
      </c>
      <c r="O16" s="2356">
        <v>0</v>
      </c>
      <c r="P16" s="2355">
        <v>0</v>
      </c>
      <c r="Q16" s="2355">
        <v>0</v>
      </c>
      <c r="R16" s="2357">
        <v>0</v>
      </c>
      <c r="S16" s="2365">
        <v>0</v>
      </c>
      <c r="T16" s="2365">
        <v>0</v>
      </c>
      <c r="U16" s="2365">
        <v>0</v>
      </c>
      <c r="V16" s="2365">
        <v>0</v>
      </c>
      <c r="W16" s="2365">
        <v>0</v>
      </c>
      <c r="X16" s="2365">
        <v>0</v>
      </c>
      <c r="Y16" s="2365">
        <v>0</v>
      </c>
      <c r="Z16" s="2365">
        <v>0</v>
      </c>
      <c r="AA16" s="2365">
        <v>0</v>
      </c>
      <c r="AB16" s="2365">
        <v>0</v>
      </c>
      <c r="AC16" s="2366">
        <v>0</v>
      </c>
      <c r="AD16" s="2366">
        <v>0</v>
      </c>
      <c r="AE16" s="2366">
        <v>0</v>
      </c>
      <c r="AF16" s="2366">
        <v>0</v>
      </c>
      <c r="AG16" s="2367">
        <v>0</v>
      </c>
      <c r="AH16" s="2368">
        <v>0</v>
      </c>
      <c r="AI16" s="2368">
        <v>0</v>
      </c>
      <c r="AJ16" s="2368">
        <v>0</v>
      </c>
      <c r="AK16" s="2368">
        <v>0</v>
      </c>
      <c r="AL16" s="2368">
        <v>0</v>
      </c>
      <c r="AM16" s="2368">
        <v>0</v>
      </c>
      <c r="AN16" s="2368">
        <v>0</v>
      </c>
      <c r="AO16" s="2368">
        <v>0</v>
      </c>
      <c r="AP16" s="2368">
        <v>0</v>
      </c>
      <c r="AQ16" s="2368">
        <v>0</v>
      </c>
      <c r="AR16" s="2368">
        <v>0</v>
      </c>
      <c r="AS16" s="2368">
        <v>0</v>
      </c>
      <c r="AT16" s="2368">
        <v>0</v>
      </c>
      <c r="AU16" s="2369">
        <v>0</v>
      </c>
      <c r="AV16" s="2369">
        <v>0</v>
      </c>
      <c r="AW16" s="2369">
        <v>0</v>
      </c>
      <c r="AX16" s="2369">
        <v>0</v>
      </c>
      <c r="AY16" s="2369">
        <v>0</v>
      </c>
      <c r="AZ16" s="2369">
        <v>0</v>
      </c>
      <c r="BA16" s="2369">
        <v>0</v>
      </c>
      <c r="BB16" s="2369">
        <v>0</v>
      </c>
      <c r="BC16" s="2369">
        <v>0</v>
      </c>
      <c r="BD16" s="2369">
        <v>0</v>
      </c>
      <c r="BE16" s="2369">
        <v>0</v>
      </c>
      <c r="BF16" s="2369">
        <v>0</v>
      </c>
      <c r="BG16" s="2369">
        <v>0</v>
      </c>
      <c r="BH16" s="2369">
        <v>0</v>
      </c>
      <c r="BI16" s="2369">
        <v>0</v>
      </c>
      <c r="BJ16" s="2369">
        <v>0</v>
      </c>
      <c r="BK16" s="2369">
        <v>0</v>
      </c>
      <c r="BL16" s="2369">
        <v>0</v>
      </c>
      <c r="BM16" s="2369">
        <v>0</v>
      </c>
      <c r="BN16" s="2369">
        <v>0</v>
      </c>
      <c r="BO16" s="2369">
        <v>0</v>
      </c>
      <c r="BP16" s="2369">
        <v>0</v>
      </c>
      <c r="BQ16" s="2369">
        <v>0</v>
      </c>
      <c r="BR16" s="2369">
        <v>0</v>
      </c>
      <c r="BS16" s="2369">
        <v>0</v>
      </c>
      <c r="BT16" s="2369">
        <v>0</v>
      </c>
      <c r="BU16" s="2369">
        <v>0</v>
      </c>
      <c r="BV16" s="2369">
        <v>0</v>
      </c>
      <c r="BW16" s="2369">
        <v>0</v>
      </c>
      <c r="BX16" s="2369">
        <v>0</v>
      </c>
      <c r="BY16" s="2369">
        <v>0</v>
      </c>
      <c r="BZ16" s="2369">
        <v>0</v>
      </c>
      <c r="CA16" s="2369">
        <v>0</v>
      </c>
      <c r="CB16" s="2369">
        <v>0</v>
      </c>
      <c r="CC16" s="2369">
        <v>0</v>
      </c>
      <c r="CD16" s="2369">
        <v>0</v>
      </c>
      <c r="CE16" s="2369">
        <v>0</v>
      </c>
      <c r="CF16" s="2369">
        <v>0</v>
      </c>
      <c r="CG16" s="2369">
        <v>0</v>
      </c>
      <c r="CH16" s="2369">
        <v>0</v>
      </c>
      <c r="CI16" s="2369">
        <v>0</v>
      </c>
      <c r="CJ16" s="2369">
        <v>0</v>
      </c>
      <c r="CK16" s="2369">
        <v>0</v>
      </c>
      <c r="CL16" s="2369">
        <v>0</v>
      </c>
      <c r="CM16" s="2369">
        <v>0</v>
      </c>
      <c r="CN16" s="2369">
        <v>0</v>
      </c>
      <c r="CO16" s="2369">
        <v>0</v>
      </c>
      <c r="CP16" s="2369">
        <v>0</v>
      </c>
      <c r="CQ16" s="2369">
        <v>0</v>
      </c>
      <c r="CR16" s="2369">
        <v>0</v>
      </c>
      <c r="CS16" s="2369">
        <v>0</v>
      </c>
      <c r="CT16" s="2369">
        <v>0</v>
      </c>
      <c r="CU16" s="2363"/>
      <c r="CV16" s="2363"/>
      <c r="CW16" s="2363"/>
      <c r="CX16" s="2363"/>
    </row>
    <row r="17" spans="1:102" s="2344" customFormat="1" ht="17.25" x14ac:dyDescent="0.3">
      <c r="A17" s="2353" t="s">
        <v>4871</v>
      </c>
      <c r="B17" s="2364" t="s">
        <v>3525</v>
      </c>
      <c r="C17" s="2355">
        <v>0.51800000000000002</v>
      </c>
      <c r="D17" s="2355">
        <v>0</v>
      </c>
      <c r="E17" s="2355">
        <v>1.7999999999999999E-2</v>
      </c>
      <c r="F17" s="2355">
        <v>0</v>
      </c>
      <c r="G17" s="2355">
        <v>0.15</v>
      </c>
      <c r="H17" s="2355">
        <v>0</v>
      </c>
      <c r="I17" s="2355">
        <v>0</v>
      </c>
      <c r="J17" s="2355">
        <v>0.5</v>
      </c>
      <c r="K17" s="2356">
        <v>0</v>
      </c>
      <c r="L17" s="2355">
        <v>1.49</v>
      </c>
      <c r="M17" s="2355">
        <v>0</v>
      </c>
      <c r="N17" s="2355">
        <v>1.7084999999999999</v>
      </c>
      <c r="O17" s="2356">
        <v>0</v>
      </c>
      <c r="P17" s="2355">
        <v>0.15</v>
      </c>
      <c r="Q17" s="2355">
        <v>0</v>
      </c>
      <c r="R17" s="2357">
        <v>0</v>
      </c>
      <c r="S17" s="2365">
        <v>0.5</v>
      </c>
      <c r="T17" s="2365">
        <v>0</v>
      </c>
      <c r="U17" s="2365">
        <v>0</v>
      </c>
      <c r="V17" s="2365">
        <v>0</v>
      </c>
      <c r="W17" s="2365">
        <v>0</v>
      </c>
      <c r="X17" s="2365">
        <v>0</v>
      </c>
      <c r="Y17" s="2365">
        <v>0</v>
      </c>
      <c r="Z17" s="2365">
        <v>0</v>
      </c>
      <c r="AA17" s="2365">
        <v>0</v>
      </c>
      <c r="AB17" s="2365">
        <v>0</v>
      </c>
      <c r="AC17" s="2366">
        <v>0</v>
      </c>
      <c r="AD17" s="2366">
        <v>0</v>
      </c>
      <c r="AE17" s="2366">
        <v>0.5</v>
      </c>
      <c r="AF17" s="2366">
        <v>0</v>
      </c>
      <c r="AG17" s="2367">
        <v>0</v>
      </c>
      <c r="AH17" s="2368">
        <v>0</v>
      </c>
      <c r="AI17" s="2368">
        <v>0.47499999999999998</v>
      </c>
      <c r="AJ17" s="2368">
        <v>0</v>
      </c>
      <c r="AK17" s="2368">
        <v>0</v>
      </c>
      <c r="AL17" s="2368">
        <v>0</v>
      </c>
      <c r="AM17" s="2368">
        <v>1.18</v>
      </c>
      <c r="AN17" s="2368">
        <v>0</v>
      </c>
      <c r="AO17" s="2368">
        <v>0.72499999999999998</v>
      </c>
      <c r="AP17" s="2368">
        <v>0</v>
      </c>
      <c r="AQ17" s="2368">
        <v>2.605</v>
      </c>
      <c r="AR17" s="2368">
        <v>0</v>
      </c>
      <c r="AS17" s="2368">
        <v>0</v>
      </c>
      <c r="AT17" s="2368">
        <v>0</v>
      </c>
      <c r="AU17" s="2369">
        <v>0</v>
      </c>
      <c r="AV17" s="2369">
        <v>0</v>
      </c>
      <c r="AW17" s="2369">
        <v>0.3</v>
      </c>
      <c r="AX17" s="2369">
        <v>0</v>
      </c>
      <c r="AY17" s="2369">
        <v>7.4999999999999997E-2</v>
      </c>
      <c r="AZ17" s="2369">
        <v>0</v>
      </c>
      <c r="BA17" s="2369">
        <v>0.13</v>
      </c>
      <c r="BB17" s="2369">
        <v>0</v>
      </c>
      <c r="BC17" s="2369">
        <v>0</v>
      </c>
      <c r="BD17" s="2369">
        <v>0</v>
      </c>
      <c r="BE17" s="2369">
        <v>0</v>
      </c>
      <c r="BF17" s="2369">
        <v>0</v>
      </c>
      <c r="BG17" s="2369">
        <v>0.48</v>
      </c>
      <c r="BH17" s="2369">
        <v>0</v>
      </c>
      <c r="BI17" s="2369">
        <v>0</v>
      </c>
      <c r="BJ17" s="2369">
        <v>0</v>
      </c>
      <c r="BK17" s="2369">
        <v>0</v>
      </c>
      <c r="BL17" s="2369">
        <v>0</v>
      </c>
      <c r="BM17" s="2369">
        <v>0</v>
      </c>
      <c r="BN17" s="2369">
        <v>0</v>
      </c>
      <c r="BO17" s="2369">
        <v>0.48</v>
      </c>
      <c r="BP17" s="2369">
        <v>0</v>
      </c>
      <c r="BQ17" s="2369">
        <v>2.8600000000000003</v>
      </c>
      <c r="BR17" s="2369">
        <v>0</v>
      </c>
      <c r="BS17" s="2369">
        <v>2.84</v>
      </c>
      <c r="BT17" s="2369">
        <v>0</v>
      </c>
      <c r="BU17" s="2369">
        <v>1.4550000000000001</v>
      </c>
      <c r="BV17" s="2369">
        <v>0</v>
      </c>
      <c r="BW17" s="2369">
        <v>1.4550000000000001</v>
      </c>
      <c r="BX17" s="2369">
        <v>0</v>
      </c>
      <c r="BY17" s="2369">
        <v>0.76</v>
      </c>
      <c r="BZ17" s="2369">
        <v>0</v>
      </c>
      <c r="CA17" s="2369">
        <v>1.4550000000000001</v>
      </c>
      <c r="CB17" s="2369">
        <v>0</v>
      </c>
      <c r="CC17" s="2369">
        <v>1.1400000000000001</v>
      </c>
      <c r="CD17" s="2369">
        <v>0</v>
      </c>
      <c r="CE17" s="2369">
        <v>2.7199999999999998</v>
      </c>
      <c r="CF17" s="2369">
        <v>0</v>
      </c>
      <c r="CG17" s="2369">
        <v>2.6199999999999997</v>
      </c>
      <c r="CH17" s="2369">
        <v>0</v>
      </c>
      <c r="CI17" s="2369">
        <v>0.57499999999999996</v>
      </c>
      <c r="CJ17" s="2369">
        <v>0</v>
      </c>
      <c r="CK17" s="2369">
        <v>0.375</v>
      </c>
      <c r="CL17" s="2369">
        <v>0</v>
      </c>
      <c r="CM17" s="2369">
        <v>0</v>
      </c>
      <c r="CN17" s="2369">
        <v>0</v>
      </c>
      <c r="CO17" s="2369">
        <v>0</v>
      </c>
      <c r="CP17" s="2369">
        <v>0</v>
      </c>
      <c r="CQ17" s="2369">
        <v>0</v>
      </c>
      <c r="CR17" s="2369">
        <v>0</v>
      </c>
      <c r="CS17" s="2369">
        <v>0.6</v>
      </c>
      <c r="CT17" s="2369">
        <v>0</v>
      </c>
      <c r="CU17" s="2363"/>
      <c r="CV17" s="2363"/>
      <c r="CW17" s="2363"/>
      <c r="CX17" s="2363"/>
    </row>
    <row r="18" spans="1:102" s="2344" customFormat="1" ht="17.25" x14ac:dyDescent="0.3">
      <c r="A18" s="2353" t="s">
        <v>4872</v>
      </c>
      <c r="B18" s="2364" t="s">
        <v>3526</v>
      </c>
      <c r="C18" s="2355">
        <v>0.51500000000000001</v>
      </c>
      <c r="D18" s="2355">
        <v>0</v>
      </c>
      <c r="E18" s="2355">
        <v>0</v>
      </c>
      <c r="F18" s="2355">
        <v>0</v>
      </c>
      <c r="G18" s="2355">
        <v>0</v>
      </c>
      <c r="H18" s="2355">
        <v>0</v>
      </c>
      <c r="I18" s="2355">
        <v>0</v>
      </c>
      <c r="J18" s="2355">
        <v>0</v>
      </c>
      <c r="K18" s="2356">
        <v>0.64500000000000002</v>
      </c>
      <c r="L18" s="2355">
        <v>0</v>
      </c>
      <c r="M18" s="2355">
        <v>0</v>
      </c>
      <c r="N18" s="2355">
        <v>0</v>
      </c>
      <c r="O18" s="2356">
        <v>0</v>
      </c>
      <c r="P18" s="2355">
        <v>0</v>
      </c>
      <c r="Q18" s="2355">
        <v>0</v>
      </c>
      <c r="R18" s="2357">
        <v>0</v>
      </c>
      <c r="S18" s="2365">
        <v>0</v>
      </c>
      <c r="T18" s="2365">
        <v>0</v>
      </c>
      <c r="U18" s="2365">
        <v>0</v>
      </c>
      <c r="V18" s="2365">
        <v>0</v>
      </c>
      <c r="W18" s="2365">
        <v>0</v>
      </c>
      <c r="X18" s="2365">
        <v>0</v>
      </c>
      <c r="Y18" s="2365">
        <v>0</v>
      </c>
      <c r="Z18" s="2365">
        <v>0</v>
      </c>
      <c r="AA18" s="2365">
        <v>0</v>
      </c>
      <c r="AB18" s="2365">
        <v>0</v>
      </c>
      <c r="AC18" s="2366">
        <v>0</v>
      </c>
      <c r="AD18" s="2366">
        <v>0</v>
      </c>
      <c r="AE18" s="2366">
        <v>0</v>
      </c>
      <c r="AF18" s="2366">
        <v>0</v>
      </c>
      <c r="AG18" s="2367">
        <v>0</v>
      </c>
      <c r="AH18" s="2368">
        <v>0</v>
      </c>
      <c r="AI18" s="2368">
        <v>0</v>
      </c>
      <c r="AJ18" s="2368">
        <v>0</v>
      </c>
      <c r="AK18" s="2368">
        <v>0</v>
      </c>
      <c r="AL18" s="2368">
        <v>0</v>
      </c>
      <c r="AM18" s="2368">
        <v>0</v>
      </c>
      <c r="AN18" s="2368">
        <v>0</v>
      </c>
      <c r="AO18" s="2368">
        <v>0</v>
      </c>
      <c r="AP18" s="2368">
        <v>0</v>
      </c>
      <c r="AQ18" s="2368">
        <v>0</v>
      </c>
      <c r="AR18" s="2368">
        <v>0</v>
      </c>
      <c r="AS18" s="2368">
        <v>0</v>
      </c>
      <c r="AT18" s="2368">
        <v>0</v>
      </c>
      <c r="AU18" s="2369">
        <v>0</v>
      </c>
      <c r="AV18" s="2369">
        <v>0</v>
      </c>
      <c r="AW18" s="2369">
        <v>0</v>
      </c>
      <c r="AX18" s="2369">
        <v>0</v>
      </c>
      <c r="AY18" s="2369">
        <v>0</v>
      </c>
      <c r="AZ18" s="2369">
        <v>0</v>
      </c>
      <c r="BA18" s="2369">
        <v>0</v>
      </c>
      <c r="BB18" s="2369">
        <v>0</v>
      </c>
      <c r="BC18" s="2369">
        <v>0</v>
      </c>
      <c r="BD18" s="2369">
        <v>0</v>
      </c>
      <c r="BE18" s="2369">
        <v>0</v>
      </c>
      <c r="BF18" s="2369">
        <v>0</v>
      </c>
      <c r="BG18" s="2369">
        <v>0</v>
      </c>
      <c r="BH18" s="2369">
        <v>0</v>
      </c>
      <c r="BI18" s="2369">
        <v>0</v>
      </c>
      <c r="BJ18" s="2369">
        <v>0</v>
      </c>
      <c r="BK18" s="2369">
        <v>0</v>
      </c>
      <c r="BL18" s="2369">
        <v>0</v>
      </c>
      <c r="BM18" s="2369">
        <v>0</v>
      </c>
      <c r="BN18" s="2369">
        <v>0</v>
      </c>
      <c r="BO18" s="2369">
        <v>0.2</v>
      </c>
      <c r="BP18" s="2369">
        <v>0</v>
      </c>
      <c r="BQ18" s="2369">
        <v>0</v>
      </c>
      <c r="BR18" s="2369">
        <v>0</v>
      </c>
      <c r="BS18" s="2369">
        <v>0</v>
      </c>
      <c r="BT18" s="2369">
        <v>0</v>
      </c>
      <c r="BU18" s="2369">
        <v>0</v>
      </c>
      <c r="BV18" s="2369">
        <v>0</v>
      </c>
      <c r="BW18" s="2369">
        <v>0</v>
      </c>
      <c r="BX18" s="2369">
        <v>0</v>
      </c>
      <c r="BY18" s="2369">
        <v>0</v>
      </c>
      <c r="BZ18" s="2369">
        <v>0</v>
      </c>
      <c r="CA18" s="2369">
        <v>0</v>
      </c>
      <c r="CB18" s="2369">
        <v>0</v>
      </c>
      <c r="CC18" s="2369">
        <v>0</v>
      </c>
      <c r="CD18" s="2369">
        <v>0</v>
      </c>
      <c r="CE18" s="2369">
        <v>0.2</v>
      </c>
      <c r="CF18" s="2369">
        <v>0</v>
      </c>
      <c r="CG18" s="2369">
        <v>0</v>
      </c>
      <c r="CH18" s="2369">
        <v>0</v>
      </c>
      <c r="CI18" s="2369">
        <v>0.2</v>
      </c>
      <c r="CJ18" s="2369">
        <v>0</v>
      </c>
      <c r="CK18" s="2369">
        <v>0</v>
      </c>
      <c r="CL18" s="2369">
        <v>0</v>
      </c>
      <c r="CM18" s="2369">
        <v>0</v>
      </c>
      <c r="CN18" s="2369">
        <v>0</v>
      </c>
      <c r="CO18" s="2369">
        <v>0</v>
      </c>
      <c r="CP18" s="2369">
        <v>0</v>
      </c>
      <c r="CQ18" s="2369">
        <v>0</v>
      </c>
      <c r="CR18" s="2369">
        <v>0</v>
      </c>
      <c r="CS18" s="2369">
        <v>0</v>
      </c>
      <c r="CT18" s="2369">
        <v>0</v>
      </c>
      <c r="CU18" s="2363"/>
      <c r="CV18" s="2363"/>
      <c r="CW18" s="2363"/>
      <c r="CX18" s="2363"/>
    </row>
    <row r="19" spans="1:102" s="2344" customFormat="1" ht="17.25" x14ac:dyDescent="0.3">
      <c r="A19" s="2353" t="s">
        <v>4878</v>
      </c>
      <c r="B19" s="2364" t="s">
        <v>3530</v>
      </c>
      <c r="C19" s="2355">
        <v>1.0783674999999999</v>
      </c>
      <c r="D19" s="2355">
        <v>0</v>
      </c>
      <c r="E19" s="2355">
        <v>28.08187032</v>
      </c>
      <c r="F19" s="2355">
        <v>0</v>
      </c>
      <c r="G19" s="2355">
        <v>14.991367500000001</v>
      </c>
      <c r="H19" s="2355">
        <v>0</v>
      </c>
      <c r="I19" s="2355">
        <v>2.8913674999999999</v>
      </c>
      <c r="J19" s="2355">
        <v>1</v>
      </c>
      <c r="K19" s="2356">
        <v>12.2233675</v>
      </c>
      <c r="L19" s="2355">
        <v>0</v>
      </c>
      <c r="M19" s="2355">
        <v>12.2233675</v>
      </c>
      <c r="N19" s="2355">
        <v>0</v>
      </c>
      <c r="O19" s="2356">
        <v>0.17499999999999999</v>
      </c>
      <c r="P19" s="2355">
        <v>0</v>
      </c>
      <c r="Q19" s="2355">
        <v>0.2233675</v>
      </c>
      <c r="R19" s="2357">
        <v>0</v>
      </c>
      <c r="S19" s="2365">
        <v>12.398367500000001</v>
      </c>
      <c r="T19" s="2365">
        <v>0</v>
      </c>
      <c r="U19" s="2365">
        <v>0</v>
      </c>
      <c r="V19" s="2365">
        <v>0</v>
      </c>
      <c r="W19" s="2365">
        <v>6.9233675000000003</v>
      </c>
      <c r="X19" s="2365">
        <v>0</v>
      </c>
      <c r="Y19" s="2365">
        <v>3.3233674999999998</v>
      </c>
      <c r="Z19" s="2365">
        <v>0</v>
      </c>
      <c r="AA19" s="2365">
        <v>0</v>
      </c>
      <c r="AB19" s="2365">
        <v>0</v>
      </c>
      <c r="AC19" s="2366">
        <v>0.72336750000000005</v>
      </c>
      <c r="AD19" s="2366">
        <v>0</v>
      </c>
      <c r="AE19" s="2366">
        <v>0.62</v>
      </c>
      <c r="AF19" s="2366">
        <v>0.12</v>
      </c>
      <c r="AG19" s="2367">
        <v>0.5</v>
      </c>
      <c r="AH19" s="2368">
        <v>0</v>
      </c>
      <c r="AI19" s="2368">
        <v>0.5</v>
      </c>
      <c r="AJ19" s="2368">
        <v>0</v>
      </c>
      <c r="AK19" s="2368">
        <v>0</v>
      </c>
      <c r="AL19" s="2368">
        <v>0</v>
      </c>
      <c r="AM19" s="2368">
        <v>0</v>
      </c>
      <c r="AN19" s="2368">
        <v>0</v>
      </c>
      <c r="AO19" s="2368">
        <v>0</v>
      </c>
      <c r="AP19" s="2368">
        <v>0</v>
      </c>
      <c r="AQ19" s="2368">
        <v>0</v>
      </c>
      <c r="AR19" s="2368">
        <v>0</v>
      </c>
      <c r="AS19" s="2368">
        <v>0</v>
      </c>
      <c r="AT19" s="2368">
        <v>0</v>
      </c>
      <c r="AU19" s="2369">
        <v>0.67</v>
      </c>
      <c r="AV19" s="2369">
        <v>0</v>
      </c>
      <c r="AW19" s="2369">
        <v>1.34</v>
      </c>
      <c r="AX19" s="2369">
        <v>5.0000000000000001E-3</v>
      </c>
      <c r="AY19" s="2369">
        <v>1.34</v>
      </c>
      <c r="AZ19" s="2369">
        <v>0</v>
      </c>
      <c r="BA19" s="2369">
        <v>1.369</v>
      </c>
      <c r="BB19" s="2369">
        <v>0</v>
      </c>
      <c r="BC19" s="2369">
        <v>1.94</v>
      </c>
      <c r="BD19" s="2369">
        <v>0</v>
      </c>
      <c r="BE19" s="2369">
        <v>0.5</v>
      </c>
      <c r="BF19" s="2369">
        <v>0</v>
      </c>
      <c r="BG19" s="2369">
        <v>3.242</v>
      </c>
      <c r="BH19" s="2369">
        <v>0</v>
      </c>
      <c r="BI19" s="2369">
        <v>0.63400000000000001</v>
      </c>
      <c r="BJ19" s="2369">
        <v>0</v>
      </c>
      <c r="BK19" s="2369">
        <v>1.0009999999999999</v>
      </c>
      <c r="BL19" s="2369">
        <v>0</v>
      </c>
      <c r="BM19" s="2369">
        <v>1.268</v>
      </c>
      <c r="BN19" s="2369">
        <v>0</v>
      </c>
      <c r="BO19" s="2369">
        <v>0.63400000000000001</v>
      </c>
      <c r="BP19" s="2369">
        <v>0</v>
      </c>
      <c r="BQ19" s="2369">
        <v>0.88853798000000006</v>
      </c>
      <c r="BR19" s="2369">
        <v>0</v>
      </c>
      <c r="BS19" s="2369">
        <v>0.36834544000000002</v>
      </c>
      <c r="BT19" s="2369">
        <v>0</v>
      </c>
      <c r="BU19" s="2369">
        <v>0.3</v>
      </c>
      <c r="BV19" s="2369">
        <v>0</v>
      </c>
      <c r="BW19" s="2369">
        <v>0.89999999999999991</v>
      </c>
      <c r="BX19" s="2369">
        <v>0</v>
      </c>
      <c r="BY19" s="2369">
        <v>1.2</v>
      </c>
      <c r="BZ19" s="2369">
        <v>0</v>
      </c>
      <c r="CA19" s="2369">
        <v>2.2000000000000002</v>
      </c>
      <c r="CB19" s="2369">
        <v>0</v>
      </c>
      <c r="CC19" s="2369">
        <v>2</v>
      </c>
      <c r="CD19" s="2369">
        <v>0</v>
      </c>
      <c r="CE19" s="2369">
        <v>2.02</v>
      </c>
      <c r="CF19" s="2369">
        <v>0</v>
      </c>
      <c r="CG19" s="2369">
        <v>0.68</v>
      </c>
      <c r="CH19" s="2369">
        <v>0</v>
      </c>
      <c r="CI19" s="2369">
        <v>0</v>
      </c>
      <c r="CJ19" s="2369">
        <v>0</v>
      </c>
      <c r="CK19" s="2369">
        <v>0</v>
      </c>
      <c r="CL19" s="2369">
        <v>0</v>
      </c>
      <c r="CM19" s="2369">
        <v>0</v>
      </c>
      <c r="CN19" s="2369">
        <v>0</v>
      </c>
      <c r="CO19" s="2369">
        <v>0</v>
      </c>
      <c r="CP19" s="2369">
        <v>0</v>
      </c>
      <c r="CQ19" s="2369">
        <v>0</v>
      </c>
      <c r="CR19" s="2369">
        <v>0</v>
      </c>
      <c r="CS19" s="2369">
        <v>0</v>
      </c>
      <c r="CT19" s="2369">
        <v>0</v>
      </c>
      <c r="CU19" s="2363"/>
      <c r="CV19" s="2363"/>
      <c r="CW19" s="2363"/>
      <c r="CX19" s="2363"/>
    </row>
    <row r="20" spans="1:102" s="2344" customFormat="1" ht="18" thickBot="1" x14ac:dyDescent="0.35">
      <c r="A20" s="2353"/>
      <c r="B20" s="2371" t="s">
        <v>4883</v>
      </c>
      <c r="C20" s="2355">
        <v>0</v>
      </c>
      <c r="D20" s="2355">
        <v>0</v>
      </c>
      <c r="E20" s="2355">
        <v>0</v>
      </c>
      <c r="F20" s="2355">
        <v>0</v>
      </c>
      <c r="G20" s="2355">
        <v>0</v>
      </c>
      <c r="H20" s="2355">
        <v>0</v>
      </c>
      <c r="I20" s="2355">
        <v>0</v>
      </c>
      <c r="J20" s="2355">
        <v>0</v>
      </c>
      <c r="K20" s="2356">
        <v>0</v>
      </c>
      <c r="L20" s="2355">
        <v>0</v>
      </c>
      <c r="M20" s="2355">
        <v>0.2233675</v>
      </c>
      <c r="N20" s="2355">
        <v>0</v>
      </c>
      <c r="O20" s="2356">
        <v>0.72336750000000005</v>
      </c>
      <c r="P20" s="2355">
        <v>0</v>
      </c>
      <c r="Q20" s="2355">
        <v>0.2233675</v>
      </c>
      <c r="R20" s="2357">
        <v>0</v>
      </c>
      <c r="S20" s="2372">
        <v>0.89836749999999999</v>
      </c>
      <c r="T20" s="2372">
        <v>0</v>
      </c>
      <c r="U20" s="2372">
        <v>0.2233675</v>
      </c>
      <c r="V20" s="2372">
        <v>0</v>
      </c>
      <c r="W20" s="2372">
        <v>0.72336750000000005</v>
      </c>
      <c r="X20" s="2372">
        <v>0</v>
      </c>
      <c r="Y20" s="2372">
        <v>0.72336750000000005</v>
      </c>
      <c r="Z20" s="2372">
        <v>0</v>
      </c>
      <c r="AA20" s="2372">
        <v>0.72336750000000005</v>
      </c>
      <c r="AB20" s="2372">
        <v>0</v>
      </c>
      <c r="AC20" s="2373">
        <v>0.72336750000000005</v>
      </c>
      <c r="AD20" s="2373">
        <v>0</v>
      </c>
      <c r="AE20" s="2373">
        <v>0.62</v>
      </c>
      <c r="AF20" s="2373">
        <v>0</v>
      </c>
      <c r="AG20" s="2374">
        <v>0.5</v>
      </c>
      <c r="AH20" s="2375">
        <v>0</v>
      </c>
      <c r="AI20" s="2375">
        <v>0.5</v>
      </c>
      <c r="AJ20" s="2375">
        <v>0</v>
      </c>
      <c r="AK20" s="2375">
        <v>0.5</v>
      </c>
      <c r="AL20" s="2375">
        <v>0</v>
      </c>
      <c r="AM20" s="2375">
        <v>0.5</v>
      </c>
      <c r="AN20" s="2375">
        <v>0</v>
      </c>
      <c r="AO20" s="2375">
        <v>0.5</v>
      </c>
      <c r="AP20" s="2375">
        <v>0</v>
      </c>
      <c r="AQ20" s="2375">
        <v>0.5</v>
      </c>
      <c r="AR20" s="2375">
        <v>0</v>
      </c>
      <c r="AS20" s="2375">
        <v>0.5</v>
      </c>
      <c r="AT20" s="2375">
        <v>0</v>
      </c>
      <c r="AU20" s="2376">
        <v>0.5</v>
      </c>
      <c r="AV20" s="2376">
        <v>0</v>
      </c>
      <c r="AW20" s="2376">
        <v>0</v>
      </c>
      <c r="AX20" s="2376">
        <v>0</v>
      </c>
      <c r="AY20" s="2376">
        <v>0.5</v>
      </c>
      <c r="AZ20" s="2376">
        <v>0</v>
      </c>
      <c r="BA20" s="2376">
        <v>0.6</v>
      </c>
      <c r="BB20" s="2376">
        <v>0</v>
      </c>
      <c r="BC20" s="2376">
        <v>0</v>
      </c>
      <c r="BD20" s="2376">
        <v>0</v>
      </c>
      <c r="BE20" s="2376">
        <v>0.5</v>
      </c>
      <c r="BF20" s="2376">
        <v>0</v>
      </c>
      <c r="BG20" s="2376">
        <v>0.6</v>
      </c>
      <c r="BH20" s="2376">
        <v>0</v>
      </c>
      <c r="BI20" s="2376">
        <v>0.5</v>
      </c>
      <c r="BJ20" s="2376">
        <v>0</v>
      </c>
      <c r="BK20" s="2376">
        <v>0.6</v>
      </c>
      <c r="BL20" s="2376">
        <v>0</v>
      </c>
      <c r="BM20" s="2376">
        <v>0.7</v>
      </c>
      <c r="BN20" s="2376">
        <v>0</v>
      </c>
      <c r="BO20" s="2376">
        <v>1</v>
      </c>
      <c r="BP20" s="2376">
        <v>0</v>
      </c>
      <c r="BQ20" s="2376">
        <v>0.5</v>
      </c>
      <c r="BR20" s="2376">
        <v>0</v>
      </c>
      <c r="BS20" s="2376">
        <v>0.5</v>
      </c>
      <c r="BT20" s="2376">
        <v>0</v>
      </c>
      <c r="BU20" s="2376">
        <v>0.54699748999999998</v>
      </c>
      <c r="BV20" s="2376">
        <v>0</v>
      </c>
      <c r="BW20" s="2376">
        <v>0</v>
      </c>
      <c r="BX20" s="2376">
        <v>0.5</v>
      </c>
      <c r="BY20" s="2376">
        <v>0.25</v>
      </c>
      <c r="BZ20" s="2376">
        <v>0</v>
      </c>
      <c r="CA20" s="2376">
        <v>0.25</v>
      </c>
      <c r="CB20" s="2376">
        <v>0</v>
      </c>
      <c r="CC20" s="2376">
        <v>0.125</v>
      </c>
      <c r="CD20" s="2376">
        <v>0</v>
      </c>
      <c r="CE20" s="2376">
        <v>0.125</v>
      </c>
      <c r="CF20" s="2376">
        <v>0</v>
      </c>
      <c r="CG20" s="2376">
        <v>0.125</v>
      </c>
      <c r="CH20" s="2376">
        <v>0</v>
      </c>
      <c r="CI20" s="2376">
        <v>0.125</v>
      </c>
      <c r="CJ20" s="2376">
        <v>0</v>
      </c>
      <c r="CK20" s="2376">
        <v>0.125</v>
      </c>
      <c r="CL20" s="2376">
        <v>0</v>
      </c>
      <c r="CM20" s="2376">
        <v>0.125</v>
      </c>
      <c r="CN20" s="2376">
        <v>0</v>
      </c>
      <c r="CO20" s="2376">
        <v>0.125</v>
      </c>
      <c r="CP20" s="2376">
        <v>0</v>
      </c>
      <c r="CQ20" s="2376">
        <v>0.125</v>
      </c>
      <c r="CR20" s="2376">
        <v>0</v>
      </c>
      <c r="CS20" s="2376">
        <v>0.125</v>
      </c>
      <c r="CT20" s="2376">
        <v>0</v>
      </c>
      <c r="CU20" s="2363"/>
      <c r="CV20" s="2363"/>
      <c r="CW20" s="2363"/>
      <c r="CX20" s="2363"/>
    </row>
    <row r="21" spans="1:102" s="2344" customFormat="1" ht="17.25" thickBot="1" x14ac:dyDescent="0.35">
      <c r="A21" s="2377"/>
      <c r="B21" s="2378" t="s">
        <v>4897</v>
      </c>
      <c r="C21" s="2379">
        <v>444.32264456999997</v>
      </c>
      <c r="D21" s="2379">
        <v>67.937109149999998</v>
      </c>
      <c r="E21" s="2379">
        <v>478.70386624999992</v>
      </c>
      <c r="F21" s="2379">
        <v>213.28147867999999</v>
      </c>
      <c r="G21" s="2379">
        <v>456.13916838</v>
      </c>
      <c r="H21" s="2379">
        <v>268.40811609000002</v>
      </c>
      <c r="I21" s="2379">
        <v>452.84481492999993</v>
      </c>
      <c r="J21" s="2379">
        <v>95.89818628999997</v>
      </c>
      <c r="K21" s="2380">
        <v>573.43995890000008</v>
      </c>
      <c r="L21" s="2379">
        <v>88.478604099999984</v>
      </c>
      <c r="M21" s="2379">
        <v>500.71539706000004</v>
      </c>
      <c r="N21" s="2379">
        <v>90.050020320000002</v>
      </c>
      <c r="O21" s="2380">
        <v>360.14466600000014</v>
      </c>
      <c r="P21" s="2379">
        <v>145.87572051999999</v>
      </c>
      <c r="Q21" s="2379">
        <v>321.84913534000009</v>
      </c>
      <c r="R21" s="2381">
        <v>81.837113340000002</v>
      </c>
      <c r="S21" s="2382">
        <v>380.40974782000001</v>
      </c>
      <c r="T21" s="2382">
        <v>51.111882209999997</v>
      </c>
      <c r="U21" s="2382">
        <v>292.80006737999997</v>
      </c>
      <c r="V21" s="2382">
        <v>83.959591400000008</v>
      </c>
      <c r="W21" s="2382">
        <v>325.61640484000003</v>
      </c>
      <c r="X21" s="2382">
        <v>61.551023789999995</v>
      </c>
      <c r="Y21" s="2382">
        <v>421.50654869999977</v>
      </c>
      <c r="Z21" s="2382">
        <v>54.318482850000002</v>
      </c>
      <c r="AA21" s="2382">
        <v>430.72415158999991</v>
      </c>
      <c r="AB21" s="2382">
        <v>27.638380259999998</v>
      </c>
      <c r="AC21" s="2382">
        <v>475.25981223999969</v>
      </c>
      <c r="AD21" s="2382">
        <v>60.559539319999999</v>
      </c>
      <c r="AE21" s="2382">
        <v>683.60387052999977</v>
      </c>
      <c r="AF21" s="2382">
        <v>40.487232810000002</v>
      </c>
      <c r="AG21" s="2383">
        <v>684.08168257000011</v>
      </c>
      <c r="AH21" s="2384">
        <v>32.106482</v>
      </c>
      <c r="AI21" s="2384">
        <v>618.38196891999985</v>
      </c>
      <c r="AJ21" s="2384">
        <v>44.492272999999997</v>
      </c>
      <c r="AK21" s="2384">
        <v>806.92445142000008</v>
      </c>
      <c r="AL21" s="2384">
        <v>174.61650276999998</v>
      </c>
      <c r="AM21" s="2384">
        <v>484.36738738000003</v>
      </c>
      <c r="AN21" s="2384">
        <v>51.913842799999998</v>
      </c>
      <c r="AO21" s="2384">
        <v>672.73456354000007</v>
      </c>
      <c r="AP21" s="2384">
        <v>81.75730532</v>
      </c>
      <c r="AQ21" s="2384">
        <v>533.66845474999991</v>
      </c>
      <c r="AR21" s="2384">
        <v>119.82964914999999</v>
      </c>
      <c r="AS21" s="2384">
        <v>821.95448086999977</v>
      </c>
      <c r="AT21" s="2384">
        <v>216.80167872000001</v>
      </c>
      <c r="AU21" s="2385">
        <v>518.59885364000002</v>
      </c>
      <c r="AV21" s="2385">
        <v>194.77083003999996</v>
      </c>
      <c r="AW21" s="2385">
        <v>671.35361737999995</v>
      </c>
      <c r="AX21" s="2385">
        <v>113.23819790999997</v>
      </c>
      <c r="AY21" s="2385">
        <v>608.40257401000031</v>
      </c>
      <c r="AZ21" s="2385">
        <v>114.27232855000001</v>
      </c>
      <c r="BA21" s="2385">
        <v>417.09462003000021</v>
      </c>
      <c r="BB21" s="2385">
        <v>108.49443417999998</v>
      </c>
      <c r="BC21" s="2385">
        <v>189.50669556000003</v>
      </c>
      <c r="BD21" s="2385">
        <v>82.674692430000007</v>
      </c>
      <c r="BE21" s="2385">
        <v>103.48044884000001</v>
      </c>
      <c r="BF21" s="2385">
        <v>43.79025772</v>
      </c>
      <c r="BG21" s="2385">
        <v>185.53622850000002</v>
      </c>
      <c r="BH21" s="2385">
        <v>29.725793000000003</v>
      </c>
      <c r="BI21" s="2385">
        <v>221.51330911000005</v>
      </c>
      <c r="BJ21" s="2385">
        <v>89.310814649999998</v>
      </c>
      <c r="BK21" s="2385">
        <v>242.70185143999998</v>
      </c>
      <c r="BL21" s="2385">
        <v>120.73908304000003</v>
      </c>
      <c r="BM21" s="2385">
        <v>234.44878161</v>
      </c>
      <c r="BN21" s="2385">
        <v>98.743742240000003</v>
      </c>
      <c r="BO21" s="2385">
        <v>244.84112561000001</v>
      </c>
      <c r="BP21" s="2385">
        <v>106.54486813999998</v>
      </c>
      <c r="BQ21" s="2385">
        <v>302.22575026999999</v>
      </c>
      <c r="BR21" s="2385">
        <v>30.949484660000007</v>
      </c>
      <c r="BS21" s="2385">
        <v>307.88655777999992</v>
      </c>
      <c r="BT21" s="2385">
        <v>38.961523929999998</v>
      </c>
      <c r="BU21" s="2385">
        <v>224.39715151000001</v>
      </c>
      <c r="BV21" s="2385">
        <v>63.745080530000003</v>
      </c>
      <c r="BW21" s="2385">
        <v>152.73300957000004</v>
      </c>
      <c r="BX21" s="2385">
        <v>80.058323090000002</v>
      </c>
      <c r="BY21" s="2385">
        <v>205.10191079000001</v>
      </c>
      <c r="BZ21" s="2385">
        <v>31.616552640000002</v>
      </c>
      <c r="CA21" s="2385">
        <v>336.12626178999989</v>
      </c>
      <c r="CB21" s="2385">
        <v>26.247622280000002</v>
      </c>
      <c r="CC21" s="2385">
        <v>502.32391356000016</v>
      </c>
      <c r="CD21" s="2385">
        <v>23.278827160000002</v>
      </c>
      <c r="CE21" s="2385">
        <v>540.94328652000002</v>
      </c>
      <c r="CF21" s="2385">
        <v>45.859028380000005</v>
      </c>
      <c r="CG21" s="2385">
        <f t="shared" ref="CG21:CT21" si="0">SUM(CG6:CG20)</f>
        <v>439.97529507999991</v>
      </c>
      <c r="CH21" s="2385">
        <f t="shared" si="0"/>
        <v>86.472729430000015</v>
      </c>
      <c r="CI21" s="2386">
        <f t="shared" si="0"/>
        <v>485.71163467999986</v>
      </c>
      <c r="CJ21" s="2386">
        <f t="shared" si="0"/>
        <v>222.34631021000001</v>
      </c>
      <c r="CK21" s="2386">
        <f t="shared" si="0"/>
        <v>668.21780560000002</v>
      </c>
      <c r="CL21" s="2386">
        <f t="shared" si="0"/>
        <v>204.21019942999993</v>
      </c>
      <c r="CM21" s="2386">
        <f t="shared" si="0"/>
        <v>559.39156682999987</v>
      </c>
      <c r="CN21" s="2386">
        <f t="shared" si="0"/>
        <v>152.72828451000001</v>
      </c>
      <c r="CO21" s="2386">
        <f t="shared" si="0"/>
        <v>213.97482758999999</v>
      </c>
      <c r="CP21" s="2386">
        <f t="shared" si="0"/>
        <v>117.69404088</v>
      </c>
      <c r="CQ21" s="2386">
        <f t="shared" ref="CQ21:CR21" si="1">SUM(CQ6:CQ20)</f>
        <v>346.30356294000001</v>
      </c>
      <c r="CR21" s="2386">
        <f t="shared" si="1"/>
        <v>63.082560029999989</v>
      </c>
      <c r="CS21" s="2386">
        <f t="shared" si="0"/>
        <v>674.0737853899999</v>
      </c>
      <c r="CT21" s="2386">
        <f t="shared" si="0"/>
        <v>42.362592140000004</v>
      </c>
      <c r="CU21" s="2363"/>
      <c r="CV21" s="2363"/>
      <c r="CW21" s="2363"/>
      <c r="CX21" s="2363"/>
    </row>
    <row r="22" spans="1:102" s="2344" customFormat="1" ht="17.25" thickBot="1" x14ac:dyDescent="0.35">
      <c r="A22" s="3672" t="s">
        <v>3943</v>
      </c>
      <c r="B22" s="3673"/>
      <c r="C22" s="3673"/>
      <c r="D22" s="3675"/>
      <c r="E22" s="3675"/>
      <c r="F22" s="3675"/>
      <c r="G22" s="3675"/>
      <c r="H22" s="3675"/>
      <c r="I22" s="3673"/>
      <c r="J22" s="3673"/>
      <c r="K22" s="3673"/>
      <c r="L22" s="3673"/>
      <c r="M22" s="3673"/>
      <c r="N22" s="3673"/>
      <c r="O22" s="3673"/>
      <c r="P22" s="3673"/>
      <c r="Q22" s="3673"/>
      <c r="R22" s="3673"/>
      <c r="S22" s="3673"/>
      <c r="T22" s="3673"/>
      <c r="U22" s="3673"/>
      <c r="V22" s="3673"/>
      <c r="W22" s="3673"/>
      <c r="X22" s="3673"/>
      <c r="Y22" s="3673"/>
      <c r="Z22" s="3673"/>
      <c r="AA22" s="3673"/>
      <c r="AB22" s="3673"/>
      <c r="AC22" s="3673"/>
      <c r="AD22" s="3673"/>
      <c r="AE22" s="3673"/>
      <c r="AF22" s="3673"/>
      <c r="AG22" s="3673"/>
      <c r="AH22" s="3673"/>
      <c r="AI22" s="3673"/>
      <c r="AJ22" s="3673"/>
      <c r="AK22" s="3673"/>
      <c r="AL22" s="3673"/>
      <c r="AM22" s="3673"/>
      <c r="AN22" s="3673"/>
      <c r="AO22" s="3673"/>
      <c r="AP22" s="3673"/>
      <c r="AQ22" s="3673"/>
      <c r="AR22" s="3673"/>
      <c r="AS22" s="3673"/>
      <c r="AT22" s="3673"/>
      <c r="AU22" s="3673"/>
      <c r="AV22" s="3673"/>
      <c r="AW22" s="3673"/>
      <c r="AX22" s="3673"/>
      <c r="AY22" s="3673"/>
      <c r="AZ22" s="3673"/>
      <c r="BA22" s="3673"/>
      <c r="BB22" s="3673"/>
      <c r="BC22" s="3673"/>
      <c r="BD22" s="3673"/>
      <c r="BE22" s="3673"/>
      <c r="BF22" s="3673"/>
      <c r="BG22" s="3673"/>
      <c r="BH22" s="3673"/>
      <c r="BI22" s="3673"/>
      <c r="BJ22" s="3673"/>
      <c r="BK22" s="3673"/>
      <c r="BL22" s="3673"/>
      <c r="BM22" s="3673"/>
      <c r="BN22" s="3673"/>
      <c r="BO22" s="3673"/>
      <c r="BP22" s="3673"/>
      <c r="BQ22" s="3673"/>
      <c r="BR22" s="3673"/>
      <c r="BS22" s="3673"/>
      <c r="BT22" s="3673"/>
      <c r="BU22" s="3673"/>
      <c r="BV22" s="3673"/>
      <c r="BW22" s="3673"/>
      <c r="BX22" s="3673"/>
      <c r="BY22" s="3673"/>
      <c r="BZ22" s="3673"/>
      <c r="CA22" s="3673"/>
      <c r="CB22" s="3673"/>
      <c r="CC22" s="3673"/>
      <c r="CD22" s="3673"/>
      <c r="CE22" s="3673"/>
      <c r="CF22" s="3673"/>
      <c r="CG22" s="3673"/>
      <c r="CH22" s="3673"/>
      <c r="CI22" s="3673"/>
      <c r="CJ22" s="3673"/>
      <c r="CK22" s="3673"/>
      <c r="CL22" s="3673"/>
      <c r="CM22" s="3673"/>
      <c r="CN22" s="3673"/>
      <c r="CO22" s="3673"/>
      <c r="CP22" s="3673"/>
      <c r="CQ22" s="3673"/>
      <c r="CR22" s="3673"/>
      <c r="CS22" s="3673"/>
      <c r="CT22" s="3674"/>
      <c r="CU22" s="2363"/>
    </row>
    <row r="23" spans="1:102" ht="16.5" x14ac:dyDescent="0.3">
      <c r="A23" s="2387" t="s">
        <v>4857</v>
      </c>
      <c r="B23" s="2354" t="s">
        <v>3514</v>
      </c>
      <c r="C23" s="2388">
        <v>12.186464998992015</v>
      </c>
      <c r="D23" s="2388">
        <v>0</v>
      </c>
      <c r="E23" s="2388">
        <v>77.323555206577325</v>
      </c>
      <c r="F23" s="2388">
        <v>1.130804388123859</v>
      </c>
      <c r="G23" s="2388">
        <v>28.844582861843293</v>
      </c>
      <c r="H23" s="2388">
        <v>0.9446048168175748</v>
      </c>
      <c r="I23" s="2388">
        <v>0</v>
      </c>
      <c r="J23" s="2388">
        <v>0.30295426400957287</v>
      </c>
      <c r="K23" s="2388">
        <v>11.815775575628594</v>
      </c>
      <c r="L23" s="2388">
        <v>0.40766431022960353</v>
      </c>
      <c r="M23" s="2388">
        <v>0</v>
      </c>
      <c r="N23" s="2388">
        <v>0.91883915723270793</v>
      </c>
      <c r="O23" s="2388">
        <v>3.511321498675068</v>
      </c>
      <c r="P23" s="2388">
        <v>0.41285904817574165</v>
      </c>
      <c r="Q23" s="2388">
        <v>7.1360126291799402</v>
      </c>
      <c r="R23" s="2339">
        <v>0</v>
      </c>
      <c r="S23" s="2389">
        <v>0.81292066796621554</v>
      </c>
      <c r="T23" s="2389">
        <v>0</v>
      </c>
      <c r="U23" s="2389">
        <v>8.2581384452785955E-2</v>
      </c>
      <c r="V23" s="2389">
        <v>0</v>
      </c>
      <c r="W23" s="2389">
        <v>7.9503565306568533E-2</v>
      </c>
      <c r="X23" s="2389">
        <v>0</v>
      </c>
      <c r="Y23" s="2389">
        <v>0</v>
      </c>
      <c r="Z23" s="2389">
        <v>0</v>
      </c>
      <c r="AA23" s="2389">
        <v>0</v>
      </c>
      <c r="AB23" s="2389">
        <v>0</v>
      </c>
      <c r="AC23" s="2389">
        <v>3.2817642847636241</v>
      </c>
      <c r="AD23" s="2389">
        <v>9.3622569938775643E-2</v>
      </c>
      <c r="AE23" s="2389">
        <v>0.78892430414499048</v>
      </c>
      <c r="AF23" s="2390">
        <v>0.24653140808513804</v>
      </c>
      <c r="AG23" s="2391">
        <v>0.80567846090012984</v>
      </c>
      <c r="AH23" s="2391">
        <v>0</v>
      </c>
      <c r="AI23" s="2391">
        <v>2.6425210757909809</v>
      </c>
      <c r="AJ23" s="2391">
        <v>1.2522970117991752</v>
      </c>
      <c r="AK23" s="2391">
        <v>2.5428629468907666</v>
      </c>
      <c r="AL23" s="2391">
        <v>14.550974176833076</v>
      </c>
      <c r="AM23" s="2391">
        <v>2.976738940314807</v>
      </c>
      <c r="AN23" s="2391">
        <v>3.2691919422423235E-2</v>
      </c>
      <c r="AO23" s="2391">
        <v>4.1980743454860185</v>
      </c>
      <c r="AP23" s="2391">
        <v>0</v>
      </c>
      <c r="AQ23" s="2391">
        <v>0.19037331155144765</v>
      </c>
      <c r="AR23" s="2391">
        <v>0</v>
      </c>
      <c r="AS23" s="2391">
        <v>1.0559276819322165</v>
      </c>
      <c r="AT23" s="2391">
        <v>1.6254748494932065</v>
      </c>
      <c r="AU23" s="2362">
        <v>0.38328394730746662</v>
      </c>
      <c r="AV23" s="2362">
        <v>4.4418045343586759E-2</v>
      </c>
      <c r="AW23" s="2362">
        <v>1.3657179921274389</v>
      </c>
      <c r="AX23" s="2362">
        <v>2.897862089534638E-2</v>
      </c>
      <c r="AY23" s="2362">
        <v>3.913228206619229</v>
      </c>
      <c r="AZ23" s="2362">
        <v>1.1008058944319621</v>
      </c>
      <c r="BA23" s="2362">
        <v>2.9006444721401863</v>
      </c>
      <c r="BB23" s="2362">
        <v>0</v>
      </c>
      <c r="BC23" s="2362">
        <v>1.9448251452762815</v>
      </c>
      <c r="BD23" s="2362">
        <v>0</v>
      </c>
      <c r="BE23" s="2362">
        <v>10.094280390311756</v>
      </c>
      <c r="BF23" s="2362">
        <v>0.53638827596908933</v>
      </c>
      <c r="BG23" s="2362">
        <v>0</v>
      </c>
      <c r="BH23" s="2362">
        <v>3.2242164647705636</v>
      </c>
      <c r="BI23" s="2362">
        <v>0</v>
      </c>
      <c r="BJ23" s="2362">
        <v>3.8408461885902496</v>
      </c>
      <c r="BK23" s="2362">
        <v>0.60665580204894709</v>
      </c>
      <c r="BL23" s="2362">
        <v>0</v>
      </c>
      <c r="BM23" s="2362">
        <v>0.11911765578572518</v>
      </c>
      <c r="BN23" s="2362">
        <v>11.970531576726785</v>
      </c>
      <c r="BO23" s="2362">
        <v>0.29159637887264594</v>
      </c>
      <c r="BP23" s="2362">
        <v>12.52439304613589</v>
      </c>
      <c r="BQ23" s="2362">
        <v>0.59303255270567989</v>
      </c>
      <c r="BR23" s="2362">
        <v>12.901422456859189</v>
      </c>
      <c r="BS23" s="2362">
        <v>3.4135021438603443</v>
      </c>
      <c r="BT23" s="2362">
        <v>14.163785113191903</v>
      </c>
      <c r="BU23" s="2362">
        <v>9.6561943443422873</v>
      </c>
      <c r="BV23" s="2362">
        <v>4.0007749686443361</v>
      </c>
      <c r="BW23" s="2362">
        <v>1.0717221585835335</v>
      </c>
      <c r="BX23" s="2362">
        <v>6.1375276680306028</v>
      </c>
      <c r="BY23" s="2362">
        <v>1.1916431373665544</v>
      </c>
      <c r="BZ23" s="2362">
        <v>0.20928609929903824</v>
      </c>
      <c r="CA23" s="2362">
        <v>0.21697845023557005</v>
      </c>
      <c r="CB23" s="2362">
        <v>2.140422178509632</v>
      </c>
      <c r="CC23" s="2362">
        <v>2.0816963830743958</v>
      </c>
      <c r="CD23" s="2362">
        <v>0.12946451458849584</v>
      </c>
      <c r="CE23" s="2362">
        <v>4.035226620761593</v>
      </c>
      <c r="CF23" s="2362">
        <v>0.541912585885859</v>
      </c>
      <c r="CG23" s="2362">
        <v>5.1910173424796735</v>
      </c>
      <c r="CH23" s="2362">
        <v>0</v>
      </c>
      <c r="CI23" s="2362">
        <v>5.4380105526681239</v>
      </c>
      <c r="CJ23" s="2362">
        <v>0</v>
      </c>
      <c r="CK23" s="2362">
        <v>4.0553286609076302</v>
      </c>
      <c r="CL23" s="2362">
        <v>0</v>
      </c>
      <c r="CM23" s="2362">
        <v>4.6580518753498792</v>
      </c>
      <c r="CN23" s="2362">
        <v>0</v>
      </c>
      <c r="CO23" s="2362">
        <v>2.9219050472394863</v>
      </c>
      <c r="CP23" s="2362">
        <v>0</v>
      </c>
      <c r="CQ23" s="2362">
        <v>2.9217995057721389</v>
      </c>
      <c r="CR23" s="2362">
        <v>1.9883658208239592</v>
      </c>
      <c r="CS23" s="2362">
        <v>1.5388353186290802</v>
      </c>
      <c r="CT23" s="2362">
        <v>0</v>
      </c>
      <c r="CU23" s="2363"/>
      <c r="CV23" s="2363"/>
      <c r="CW23" s="2363"/>
      <c r="CX23" s="2363"/>
    </row>
    <row r="24" spans="1:102" ht="16.5" x14ac:dyDescent="0.3">
      <c r="A24" s="2353" t="s">
        <v>4859</v>
      </c>
      <c r="B24" s="2364" t="s">
        <v>3516</v>
      </c>
      <c r="C24" s="2388">
        <v>48.326687526136048</v>
      </c>
      <c r="D24" s="2388">
        <v>4.3691120161310808</v>
      </c>
      <c r="E24" s="2388">
        <v>49.623442357508161</v>
      </c>
      <c r="F24" s="2388">
        <v>2.0262237960037353</v>
      </c>
      <c r="G24" s="2388">
        <v>26.696344396656794</v>
      </c>
      <c r="H24" s="2388">
        <v>1.3359000190246217</v>
      </c>
      <c r="I24" s="2388">
        <v>45.970114630170748</v>
      </c>
      <c r="J24" s="2388">
        <v>1.1867547525182875</v>
      </c>
      <c r="K24" s="2388">
        <v>46.157896301157521</v>
      </c>
      <c r="L24" s="2388">
        <v>0.4093509919101882</v>
      </c>
      <c r="M24" s="2388">
        <v>4.3195012484276107</v>
      </c>
      <c r="N24" s="2388">
        <v>0.57202712550150403</v>
      </c>
      <c r="O24" s="2388">
        <v>46.584908350872631</v>
      </c>
      <c r="P24" s="2388">
        <v>1.0677173651502767</v>
      </c>
      <c r="Q24" s="2388">
        <v>41.95401868338547</v>
      </c>
      <c r="R24" s="2339">
        <v>0.22866942350764269</v>
      </c>
      <c r="S24" s="2392">
        <v>2.4835353005854235</v>
      </c>
      <c r="T24" s="2392">
        <v>0</v>
      </c>
      <c r="U24" s="2392">
        <v>11.667013723009307</v>
      </c>
      <c r="V24" s="2392">
        <v>0</v>
      </c>
      <c r="W24" s="2392">
        <v>10.61855242710636</v>
      </c>
      <c r="X24" s="2392">
        <v>0.11277420462035721</v>
      </c>
      <c r="Y24" s="2392">
        <v>5.477302000316782</v>
      </c>
      <c r="Z24" s="2392">
        <v>0</v>
      </c>
      <c r="AA24" s="2392">
        <v>5.2333616809475085</v>
      </c>
      <c r="AB24" s="2392">
        <v>0.63088010351057622</v>
      </c>
      <c r="AC24" s="2392">
        <v>5.0867115810309391</v>
      </c>
      <c r="AD24" s="2392">
        <v>0</v>
      </c>
      <c r="AE24" s="2392">
        <v>6.7367785608633959</v>
      </c>
      <c r="AF24" s="2393">
        <v>8.6409766962892015E-2</v>
      </c>
      <c r="AG24" s="2394">
        <v>7.3727945753799631</v>
      </c>
      <c r="AH24" s="2394">
        <v>9.4550833360280848E-2</v>
      </c>
      <c r="AI24" s="2394">
        <v>6.8422684875158968</v>
      </c>
      <c r="AJ24" s="2394">
        <v>0</v>
      </c>
      <c r="AK24" s="2394">
        <v>4.0624531296114759</v>
      </c>
      <c r="AL24" s="2394">
        <v>2.2832913307821133E-2</v>
      </c>
      <c r="AM24" s="2394">
        <v>2.3342528236893956</v>
      </c>
      <c r="AN24" s="2394">
        <v>0</v>
      </c>
      <c r="AO24" s="2394">
        <v>4.4236502334325687</v>
      </c>
      <c r="AP24" s="2394">
        <v>0</v>
      </c>
      <c r="AQ24" s="2394">
        <v>3.599635709223588</v>
      </c>
      <c r="AR24" s="2394">
        <v>0.38285805505827641</v>
      </c>
      <c r="AS24" s="2394">
        <v>3.4242270879047583</v>
      </c>
      <c r="AT24" s="2394">
        <v>0.22091712495641389</v>
      </c>
      <c r="AU24" s="2369">
        <v>2.697640782752186</v>
      </c>
      <c r="AV24" s="2369">
        <v>1.8676710906509784</v>
      </c>
      <c r="AW24" s="2369">
        <v>4.7022192510011003</v>
      </c>
      <c r="AX24" s="2369">
        <v>0.40012098758955578</v>
      </c>
      <c r="AY24" s="2369">
        <v>2.7109735736857905</v>
      </c>
      <c r="AZ24" s="2369">
        <v>0.22154252929092597</v>
      </c>
      <c r="BA24" s="2369">
        <v>2.0390498408119013</v>
      </c>
      <c r="BB24" s="2369">
        <v>0.15869014189214647</v>
      </c>
      <c r="BC24" s="2369">
        <v>3.9664975040459387</v>
      </c>
      <c r="BD24" s="2369">
        <v>0</v>
      </c>
      <c r="BE24" s="2369">
        <v>2.123764843678055</v>
      </c>
      <c r="BF24" s="2369">
        <v>0</v>
      </c>
      <c r="BG24" s="2369">
        <v>1.5033084141988122</v>
      </c>
      <c r="BH24" s="2369">
        <v>0</v>
      </c>
      <c r="BI24" s="2369">
        <v>2.2886238873544049</v>
      </c>
      <c r="BJ24" s="2369">
        <v>0.60395131485391418</v>
      </c>
      <c r="BK24" s="2369">
        <v>3.6884903007955554</v>
      </c>
      <c r="BL24" s="2369">
        <v>3.1460608556468976</v>
      </c>
      <c r="BM24" s="2369">
        <v>3.8625413962064283</v>
      </c>
      <c r="BN24" s="2369">
        <v>5.6017494120306957</v>
      </c>
      <c r="BO24" s="2369">
        <v>4.0467575890052867</v>
      </c>
      <c r="BP24" s="2369">
        <v>3.2852792890616089</v>
      </c>
      <c r="BQ24" s="2369">
        <v>3.1727911217878866</v>
      </c>
      <c r="BR24" s="2369">
        <v>4.1426832539186016</v>
      </c>
      <c r="BS24" s="2369">
        <v>4.9806854763715833</v>
      </c>
      <c r="BT24" s="2369">
        <v>1.8902877341541364</v>
      </c>
      <c r="BU24" s="2369">
        <v>4.7075028812320925</v>
      </c>
      <c r="BV24" s="2369">
        <v>0.50409176297967995</v>
      </c>
      <c r="BW24" s="2369">
        <v>3.8298387852480991</v>
      </c>
      <c r="BX24" s="2369">
        <v>0</v>
      </c>
      <c r="BY24" s="2369">
        <v>3.0310236478956534</v>
      </c>
      <c r="BZ24" s="2369">
        <v>0</v>
      </c>
      <c r="CA24" s="2369">
        <v>5.493899828228539</v>
      </c>
      <c r="CB24" s="2369">
        <v>0</v>
      </c>
      <c r="CC24" s="2369">
        <v>3.698688571656723</v>
      </c>
      <c r="CD24" s="2369">
        <v>0</v>
      </c>
      <c r="CE24" s="2369">
        <v>4.9621757573043634</v>
      </c>
      <c r="CF24" s="2369">
        <v>0</v>
      </c>
      <c r="CG24" s="2369">
        <v>6.1157417045910352</v>
      </c>
      <c r="CH24" s="2369">
        <v>0.15021040126960999</v>
      </c>
      <c r="CI24" s="2369">
        <v>5.6934199098006983</v>
      </c>
      <c r="CJ24" s="2369">
        <v>2.9015146237128482</v>
      </c>
      <c r="CK24" s="2369">
        <v>7.2135632290963274</v>
      </c>
      <c r="CL24" s="2369">
        <v>7.101257829417654</v>
      </c>
      <c r="CM24" s="2369">
        <v>12.540636487684271</v>
      </c>
      <c r="CN24" s="2369">
        <v>1.0000466504944954</v>
      </c>
      <c r="CO24" s="2369">
        <v>6.8187376327304134</v>
      </c>
      <c r="CP24" s="2369">
        <v>0</v>
      </c>
      <c r="CQ24" s="2369">
        <v>6.9055734334083274</v>
      </c>
      <c r="CR24" s="2369">
        <v>0</v>
      </c>
      <c r="CS24" s="2369">
        <v>7.1073698517732433</v>
      </c>
      <c r="CT24" s="2369">
        <v>0</v>
      </c>
      <c r="CU24" s="2363"/>
      <c r="CV24" s="2363"/>
      <c r="CW24" s="2363"/>
      <c r="CX24" s="2363"/>
    </row>
    <row r="25" spans="1:102" s="2344" customFormat="1" ht="16.5" x14ac:dyDescent="0.3">
      <c r="A25" s="2353" t="s">
        <v>4860</v>
      </c>
      <c r="B25" s="2364" t="s">
        <v>3517</v>
      </c>
      <c r="C25" s="2388"/>
      <c r="D25" s="2388"/>
      <c r="E25" s="2388"/>
      <c r="F25" s="2388"/>
      <c r="G25" s="2388"/>
      <c r="H25" s="2388"/>
      <c r="I25" s="2388"/>
      <c r="J25" s="2388"/>
      <c r="K25" s="2395"/>
      <c r="L25" s="2388"/>
      <c r="M25" s="2388"/>
      <c r="N25" s="2388"/>
      <c r="O25" s="2395"/>
      <c r="P25" s="2388"/>
      <c r="Q25" s="2388"/>
      <c r="R25" s="2339"/>
      <c r="S25" s="2392"/>
      <c r="T25" s="2392"/>
      <c r="U25" s="2392"/>
      <c r="V25" s="2392"/>
      <c r="W25" s="2392"/>
      <c r="X25" s="2392"/>
      <c r="Y25" s="2392"/>
      <c r="Z25" s="2392"/>
      <c r="AA25" s="2392"/>
      <c r="AB25" s="2392"/>
      <c r="AC25" s="2392"/>
      <c r="AD25" s="2392"/>
      <c r="AE25" s="2392">
        <v>0</v>
      </c>
      <c r="AF25" s="2393">
        <v>0</v>
      </c>
      <c r="AG25" s="2394">
        <v>0</v>
      </c>
      <c r="AH25" s="2394">
        <v>0</v>
      </c>
      <c r="AI25" s="2394">
        <v>0</v>
      </c>
      <c r="AJ25" s="2394">
        <v>0.16761059888091145</v>
      </c>
      <c r="AK25" s="2394">
        <v>0</v>
      </c>
      <c r="AL25" s="2394">
        <v>0</v>
      </c>
      <c r="AM25" s="2394">
        <v>0</v>
      </c>
      <c r="AN25" s="2394">
        <v>0</v>
      </c>
      <c r="AO25" s="2394">
        <v>0</v>
      </c>
      <c r="AP25" s="2394">
        <v>0</v>
      </c>
      <c r="AQ25" s="2394">
        <v>0</v>
      </c>
      <c r="AR25" s="2394">
        <v>0</v>
      </c>
      <c r="AS25" s="2394">
        <v>0</v>
      </c>
      <c r="AT25" s="2394">
        <v>0</v>
      </c>
      <c r="AU25" s="2369">
        <v>0</v>
      </c>
      <c r="AV25" s="2369">
        <v>0</v>
      </c>
      <c r="AW25" s="2369">
        <v>0</v>
      </c>
      <c r="AX25" s="2369">
        <v>0.84846825575581575</v>
      </c>
      <c r="AY25" s="2369">
        <v>0</v>
      </c>
      <c r="AZ25" s="2369">
        <v>0</v>
      </c>
      <c r="BA25" s="2369">
        <v>0</v>
      </c>
      <c r="BB25" s="2369">
        <v>0</v>
      </c>
      <c r="BC25" s="2369">
        <v>0</v>
      </c>
      <c r="BD25" s="2369">
        <v>1.1675638319584825</v>
      </c>
      <c r="BE25" s="2369">
        <v>0</v>
      </c>
      <c r="BF25" s="2369">
        <v>0</v>
      </c>
      <c r="BG25" s="2369">
        <v>0</v>
      </c>
      <c r="BH25" s="2369">
        <v>0</v>
      </c>
      <c r="BI25" s="2369">
        <v>0</v>
      </c>
      <c r="BJ25" s="2369">
        <v>0</v>
      </c>
      <c r="BK25" s="2369">
        <v>0</v>
      </c>
      <c r="BL25" s="2369">
        <v>7.6843713178376891E-2</v>
      </c>
      <c r="BM25" s="2369">
        <v>0</v>
      </c>
      <c r="BN25" s="2369">
        <v>0</v>
      </c>
      <c r="BO25" s="2369">
        <v>0</v>
      </c>
      <c r="BP25" s="2369">
        <v>0.16986724743849077</v>
      </c>
      <c r="BQ25" s="2369">
        <v>0</v>
      </c>
      <c r="BR25" s="2369">
        <v>0.13113139530776741</v>
      </c>
      <c r="BS25" s="2369">
        <v>0</v>
      </c>
      <c r="BT25" s="2369">
        <v>0</v>
      </c>
      <c r="BU25" s="2369">
        <v>0</v>
      </c>
      <c r="BV25" s="2369">
        <v>0</v>
      </c>
      <c r="BW25" s="2369">
        <v>0</v>
      </c>
      <c r="BX25" s="2369">
        <v>0</v>
      </c>
      <c r="BY25" s="2369">
        <v>0</v>
      </c>
      <c r="BZ25" s="2369">
        <v>0</v>
      </c>
      <c r="CA25" s="2369">
        <v>0</v>
      </c>
      <c r="CB25" s="2369">
        <v>0</v>
      </c>
      <c r="CC25" s="2369">
        <v>0</v>
      </c>
      <c r="CD25" s="2369">
        <v>0</v>
      </c>
      <c r="CE25" s="2369">
        <v>0</v>
      </c>
      <c r="CF25" s="2369">
        <v>0</v>
      </c>
      <c r="CG25" s="2369">
        <v>0</v>
      </c>
      <c r="CH25" s="2369">
        <v>0</v>
      </c>
      <c r="CI25" s="2369">
        <v>0</v>
      </c>
      <c r="CJ25" s="2369">
        <v>0.35615254922178713</v>
      </c>
      <c r="CK25" s="2369">
        <v>0</v>
      </c>
      <c r="CL25" s="2369">
        <v>0</v>
      </c>
      <c r="CM25" s="2369">
        <v>0</v>
      </c>
      <c r="CN25" s="2369">
        <v>7.1466983112520985</v>
      </c>
      <c r="CO25" s="2369">
        <v>0.50197179565786909</v>
      </c>
      <c r="CP25" s="2369">
        <v>3.0595394033982704</v>
      </c>
      <c r="CQ25" s="2369">
        <v>1.2433495924464277</v>
      </c>
      <c r="CR25" s="2369">
        <v>2.5159056541142628</v>
      </c>
      <c r="CS25" s="2369">
        <v>0</v>
      </c>
      <c r="CT25" s="2369">
        <v>0</v>
      </c>
      <c r="CU25" s="2363"/>
      <c r="CV25" s="2363"/>
      <c r="CW25" s="2363"/>
      <c r="CX25" s="2363"/>
    </row>
    <row r="26" spans="1:102" s="2344" customFormat="1" ht="16.5" x14ac:dyDescent="0.3">
      <c r="A26" s="2353" t="s">
        <v>4861</v>
      </c>
      <c r="B26" s="2364" t="s">
        <v>3518</v>
      </c>
      <c r="C26" s="2388"/>
      <c r="D26" s="2388"/>
      <c r="E26" s="2388"/>
      <c r="F26" s="2388"/>
      <c r="G26" s="2388"/>
      <c r="H26" s="2388"/>
      <c r="I26" s="2388"/>
      <c r="J26" s="2388"/>
      <c r="K26" s="2395"/>
      <c r="L26" s="2388"/>
      <c r="M26" s="2388"/>
      <c r="N26" s="2388"/>
      <c r="O26" s="2395"/>
      <c r="P26" s="2388"/>
      <c r="Q26" s="2388"/>
      <c r="R26" s="2339"/>
      <c r="S26" s="2392"/>
      <c r="T26" s="2392"/>
      <c r="U26" s="2392"/>
      <c r="V26" s="2392"/>
      <c r="W26" s="2392"/>
      <c r="X26" s="2392"/>
      <c r="Y26" s="2392"/>
      <c r="Z26" s="2392"/>
      <c r="AA26" s="2392"/>
      <c r="AB26" s="2392"/>
      <c r="AC26" s="2392"/>
      <c r="AD26" s="2392"/>
      <c r="AE26" s="2392"/>
      <c r="AF26" s="2392"/>
      <c r="AG26" s="2396"/>
      <c r="AH26" s="2394"/>
      <c r="AI26" s="2394">
        <v>0</v>
      </c>
      <c r="AJ26" s="2394">
        <v>0</v>
      </c>
      <c r="AK26" s="2394">
        <v>0</v>
      </c>
      <c r="AL26" s="2394">
        <v>0</v>
      </c>
      <c r="AM26" s="2394">
        <v>0</v>
      </c>
      <c r="AN26" s="2394">
        <v>0</v>
      </c>
      <c r="AO26" s="2394">
        <v>0</v>
      </c>
      <c r="AP26" s="2394">
        <v>0</v>
      </c>
      <c r="AQ26" s="2394">
        <v>0</v>
      </c>
      <c r="AR26" s="2394">
        <v>0</v>
      </c>
      <c r="AS26" s="2394">
        <v>0</v>
      </c>
      <c r="AT26" s="2394">
        <v>0</v>
      </c>
      <c r="AU26" s="2369">
        <v>0</v>
      </c>
      <c r="AV26" s="2369">
        <v>0</v>
      </c>
      <c r="AW26" s="2369">
        <v>0</v>
      </c>
      <c r="AX26" s="2369">
        <v>0</v>
      </c>
      <c r="AY26" s="2369">
        <v>0</v>
      </c>
      <c r="AZ26" s="2369">
        <v>0</v>
      </c>
      <c r="BA26" s="2369">
        <v>0</v>
      </c>
      <c r="BB26" s="2369">
        <v>0</v>
      </c>
      <c r="BC26" s="2369">
        <v>0</v>
      </c>
      <c r="BD26" s="2369">
        <v>0</v>
      </c>
      <c r="BE26" s="2369">
        <v>0</v>
      </c>
      <c r="BF26" s="2369">
        <v>0</v>
      </c>
      <c r="BG26" s="2369">
        <v>0</v>
      </c>
      <c r="BH26" s="2369">
        <v>0</v>
      </c>
      <c r="BI26" s="2369">
        <v>4.6969079096161215E-2</v>
      </c>
      <c r="BJ26" s="2369">
        <v>0</v>
      </c>
      <c r="BK26" s="2369">
        <v>4.8666915355638517E-2</v>
      </c>
      <c r="BL26" s="2369">
        <v>0</v>
      </c>
      <c r="BM26" s="2369">
        <v>0.13764660050006208</v>
      </c>
      <c r="BN26" s="2369">
        <v>0</v>
      </c>
      <c r="BO26" s="2369">
        <v>0.27201349469983138</v>
      </c>
      <c r="BP26" s="2369">
        <v>0</v>
      </c>
      <c r="BQ26" s="2369">
        <v>0.28838661783305325</v>
      </c>
      <c r="BR26" s="2369">
        <v>0</v>
      </c>
      <c r="BS26" s="2369">
        <v>0.3097386925651171</v>
      </c>
      <c r="BT26" s="2369">
        <v>0</v>
      </c>
      <c r="BU26" s="2369">
        <v>0.31810095392158133</v>
      </c>
      <c r="BV26" s="2369">
        <v>0</v>
      </c>
      <c r="BW26" s="2369">
        <v>0.31617654517493654</v>
      </c>
      <c r="BX26" s="2369">
        <v>0</v>
      </c>
      <c r="BY26" s="2369">
        <v>0.31675880050746663</v>
      </c>
      <c r="BZ26" s="2369">
        <v>0</v>
      </c>
      <c r="CA26" s="2369">
        <v>0.30796650124955449</v>
      </c>
      <c r="CB26" s="2369">
        <v>0</v>
      </c>
      <c r="CC26" s="2369">
        <v>0.31301674987929473</v>
      </c>
      <c r="CD26" s="2369">
        <v>0</v>
      </c>
      <c r="CE26" s="2369">
        <v>0.51767378203417147</v>
      </c>
      <c r="CF26" s="2369">
        <v>0</v>
      </c>
      <c r="CG26" s="2369">
        <v>0.73218479879693765</v>
      </c>
      <c r="CH26" s="2369">
        <v>0</v>
      </c>
      <c r="CI26" s="2369">
        <v>0.70659216631599464</v>
      </c>
      <c r="CJ26" s="2369">
        <v>0</v>
      </c>
      <c r="CK26" s="2369">
        <v>0.67210748131417786</v>
      </c>
      <c r="CL26" s="2369">
        <v>0</v>
      </c>
      <c r="CM26" s="2369">
        <v>0.52268963426012316</v>
      </c>
      <c r="CN26" s="2369">
        <v>0</v>
      </c>
      <c r="CO26" s="2369">
        <v>0.40966435346469349</v>
      </c>
      <c r="CP26" s="2369">
        <v>0</v>
      </c>
      <c r="CQ26" s="2369">
        <v>0.33070851620993624</v>
      </c>
      <c r="CR26" s="2369">
        <v>0</v>
      </c>
      <c r="CS26" s="2369">
        <v>0.33297730184670321</v>
      </c>
      <c r="CT26" s="2369">
        <v>0</v>
      </c>
      <c r="CU26" s="2363"/>
      <c r="CV26" s="2363"/>
      <c r="CW26" s="2363"/>
      <c r="CX26" s="2363"/>
    </row>
    <row r="27" spans="1:102" ht="16.5" x14ac:dyDescent="0.3">
      <c r="A27" s="2353" t="s">
        <v>4862</v>
      </c>
      <c r="B27" s="2364" t="s">
        <v>3519</v>
      </c>
      <c r="C27" s="2388">
        <v>6.8231160773080637</v>
      </c>
      <c r="D27" s="2388">
        <v>0.88471917591609084</v>
      </c>
      <c r="E27" s="2388">
        <v>6.7353739781390161</v>
      </c>
      <c r="F27" s="2388">
        <v>1.3249809955741534</v>
      </c>
      <c r="G27" s="2388">
        <v>6.7207583898531276</v>
      </c>
      <c r="H27" s="2388">
        <v>2.2896361428380945</v>
      </c>
      <c r="I27" s="2388">
        <v>6.6430700622147363</v>
      </c>
      <c r="J27" s="2388">
        <v>2.9651192383426781</v>
      </c>
      <c r="K27" s="2388">
        <v>0</v>
      </c>
      <c r="L27" s="2388">
        <v>3.090112321583518</v>
      </c>
      <c r="M27" s="2388">
        <v>0.91764894159930066</v>
      </c>
      <c r="N27" s="2388">
        <v>1.7143827793775395</v>
      </c>
      <c r="O27" s="2388">
        <v>8.6838502101096182</v>
      </c>
      <c r="P27" s="2388">
        <v>4.1070326621715086E-2</v>
      </c>
      <c r="Q27" s="2388">
        <v>0.51419401821625055</v>
      </c>
      <c r="R27" s="2339">
        <v>0</v>
      </c>
      <c r="S27" s="2392">
        <v>0.15126504559498635</v>
      </c>
      <c r="T27" s="2392">
        <v>0.27403554462084279</v>
      </c>
      <c r="U27" s="2392">
        <v>0.45393220965218772</v>
      </c>
      <c r="V27" s="2392">
        <v>0.26504080774744054</v>
      </c>
      <c r="W27" s="2392">
        <v>2.1224269787078289</v>
      </c>
      <c r="X27" s="2392">
        <v>0</v>
      </c>
      <c r="Y27" s="2392">
        <v>2.0101730086341858</v>
      </c>
      <c r="Z27" s="2392">
        <v>0</v>
      </c>
      <c r="AA27" s="2392">
        <v>0.94165599927406241</v>
      </c>
      <c r="AB27" s="2392">
        <v>0</v>
      </c>
      <c r="AC27" s="2392">
        <v>0.39522355877349702</v>
      </c>
      <c r="AD27" s="2392">
        <v>0</v>
      </c>
      <c r="AE27" s="2392">
        <v>0.78744317670152053</v>
      </c>
      <c r="AF27" s="2393">
        <v>0</v>
      </c>
      <c r="AG27" s="2394">
        <v>0.38847288149445658</v>
      </c>
      <c r="AH27" s="2394">
        <v>0</v>
      </c>
      <c r="AI27" s="2394">
        <v>1.2307623911020873</v>
      </c>
      <c r="AJ27" s="2394">
        <v>0</v>
      </c>
      <c r="AK27" s="2394">
        <v>0</v>
      </c>
      <c r="AL27" s="2394">
        <v>0</v>
      </c>
      <c r="AM27" s="2394">
        <v>0</v>
      </c>
      <c r="AN27" s="2394">
        <v>0</v>
      </c>
      <c r="AO27" s="2394">
        <v>0</v>
      </c>
      <c r="AP27" s="2394">
        <v>0.45933650729821279</v>
      </c>
      <c r="AQ27" s="2394">
        <v>1.3068304330953384</v>
      </c>
      <c r="AR27" s="2394">
        <v>0.48552833387594885</v>
      </c>
      <c r="AS27" s="2394">
        <v>1.5345518804449645</v>
      </c>
      <c r="AT27" s="2394">
        <v>6.7078355820143681E-2</v>
      </c>
      <c r="AU27" s="2369">
        <v>1.3850365632153334</v>
      </c>
      <c r="AV27" s="2369">
        <v>0</v>
      </c>
      <c r="AW27" s="2369">
        <v>1.1203698988213822</v>
      </c>
      <c r="AX27" s="2369">
        <v>0</v>
      </c>
      <c r="AY27" s="2369">
        <v>2.702839517169322</v>
      </c>
      <c r="AZ27" s="2369">
        <v>0</v>
      </c>
      <c r="BA27" s="2369">
        <v>2.0887055722818144</v>
      </c>
      <c r="BB27" s="2369">
        <v>0</v>
      </c>
      <c r="BC27" s="2369">
        <v>2.3409372033110318</v>
      </c>
      <c r="BD27" s="2369">
        <v>0</v>
      </c>
      <c r="BE27" s="2369">
        <v>2.1608459014813972</v>
      </c>
      <c r="BF27" s="2369">
        <v>0</v>
      </c>
      <c r="BG27" s="2369">
        <v>3.1053697190381895</v>
      </c>
      <c r="BH27" s="2369">
        <v>0</v>
      </c>
      <c r="BI27" s="2369">
        <v>1.6772885773606794</v>
      </c>
      <c r="BJ27" s="2369">
        <v>0.15842863168040983</v>
      </c>
      <c r="BK27" s="2369">
        <v>4.2344036754053995</v>
      </c>
      <c r="BL27" s="2369">
        <v>0</v>
      </c>
      <c r="BM27" s="2369">
        <v>0</v>
      </c>
      <c r="BN27" s="2369">
        <v>0</v>
      </c>
      <c r="BO27" s="2369">
        <v>0</v>
      </c>
      <c r="BP27" s="2369">
        <v>0</v>
      </c>
      <c r="BQ27" s="2369">
        <v>0</v>
      </c>
      <c r="BR27" s="2369">
        <v>0</v>
      </c>
      <c r="BS27" s="2369">
        <v>3.2099655534618803</v>
      </c>
      <c r="BT27" s="2369">
        <v>0</v>
      </c>
      <c r="BU27" s="2369">
        <v>3.4151460669112739</v>
      </c>
      <c r="BV27" s="2369">
        <v>0</v>
      </c>
      <c r="BW27" s="2369">
        <v>6.1189178916717015</v>
      </c>
      <c r="BX27" s="2369">
        <v>0</v>
      </c>
      <c r="BY27" s="2369">
        <v>0.83820233880647532</v>
      </c>
      <c r="BZ27" s="2369">
        <v>0.98344472003563399</v>
      </c>
      <c r="CA27" s="2369">
        <v>1.2983405552668947</v>
      </c>
      <c r="CB27" s="2369">
        <v>0</v>
      </c>
      <c r="CC27" s="2369">
        <v>5.9302165611683513E-2</v>
      </c>
      <c r="CD27" s="2369">
        <v>0</v>
      </c>
      <c r="CE27" s="2369">
        <v>0.13265558947156803</v>
      </c>
      <c r="CF27" s="2369">
        <v>0.12123685481182334</v>
      </c>
      <c r="CG27" s="2369">
        <v>0.37800814924038573</v>
      </c>
      <c r="CH27" s="2369">
        <v>0.51723790597833263</v>
      </c>
      <c r="CI27" s="2369">
        <v>0.13570536133134539</v>
      </c>
      <c r="CJ27" s="2369">
        <v>0</v>
      </c>
      <c r="CK27" s="2369">
        <v>0.25465806691969167</v>
      </c>
      <c r="CL27" s="2369">
        <v>2.6777190544112508</v>
      </c>
      <c r="CM27" s="2369">
        <v>2.5937593300988997</v>
      </c>
      <c r="CN27" s="2369">
        <v>0</v>
      </c>
      <c r="CO27" s="2369">
        <v>4.7913055191698488</v>
      </c>
      <c r="CP27" s="2369">
        <v>0</v>
      </c>
      <c r="CQ27" s="2369">
        <v>1.0345936451148894</v>
      </c>
      <c r="CR27" s="2369">
        <v>0</v>
      </c>
      <c r="CS27" s="2369">
        <v>0.69096084952474379</v>
      </c>
      <c r="CT27" s="2369">
        <v>5.6447416976284179E-2</v>
      </c>
      <c r="CU27" s="2363"/>
      <c r="CV27" s="2363"/>
      <c r="CW27" s="2363"/>
      <c r="CX27" s="2363"/>
    </row>
    <row r="28" spans="1:102" ht="16.5" x14ac:dyDescent="0.3">
      <c r="A28" s="2353" t="s">
        <v>4863</v>
      </c>
      <c r="B28" s="2364" t="s">
        <v>4864</v>
      </c>
      <c r="C28" s="2388">
        <v>19.904297721927762</v>
      </c>
      <c r="D28" s="2395">
        <v>0</v>
      </c>
      <c r="E28" s="2388">
        <v>21.515667363786893</v>
      </c>
      <c r="F28" s="2388">
        <v>0</v>
      </c>
      <c r="G28" s="2388">
        <v>6.0689734275424101</v>
      </c>
      <c r="H28" s="2388">
        <v>0</v>
      </c>
      <c r="I28" s="2388">
        <v>15.774566277368788</v>
      </c>
      <c r="J28" s="2388">
        <v>0</v>
      </c>
      <c r="K28" s="2388">
        <v>5.1225910719823702</v>
      </c>
      <c r="L28" s="2395">
        <v>0</v>
      </c>
      <c r="M28" s="2388">
        <v>8.4168339428689745</v>
      </c>
      <c r="N28" s="2388">
        <v>0</v>
      </c>
      <c r="O28" s="2388">
        <v>1.9066054345792662</v>
      </c>
      <c r="P28" s="2395">
        <v>0</v>
      </c>
      <c r="Q28" s="2388">
        <v>7.7310231178802269</v>
      </c>
      <c r="R28" s="2339">
        <v>0</v>
      </c>
      <c r="S28" s="2392">
        <v>7.5310227954433575</v>
      </c>
      <c r="T28" s="2392">
        <v>6.2804294664107543E-2</v>
      </c>
      <c r="U28" s="2392">
        <v>11.848940234452368</v>
      </c>
      <c r="V28" s="2392">
        <v>0</v>
      </c>
      <c r="W28" s="2392">
        <v>9.4773758892395925</v>
      </c>
      <c r="X28" s="2392">
        <v>0</v>
      </c>
      <c r="Y28" s="2392">
        <v>7.4682218531376918</v>
      </c>
      <c r="Z28" s="2392">
        <v>0</v>
      </c>
      <c r="AA28" s="2392">
        <v>7.6581295859978384</v>
      </c>
      <c r="AB28" s="2392">
        <v>0</v>
      </c>
      <c r="AC28" s="2392">
        <v>18.156685360645607</v>
      </c>
      <c r="AD28" s="2392">
        <v>0</v>
      </c>
      <c r="AE28" s="2392">
        <v>17.712486039005906</v>
      </c>
      <c r="AF28" s="2393">
        <v>0</v>
      </c>
      <c r="AG28" s="2394">
        <v>20.539704913288723</v>
      </c>
      <c r="AH28" s="2394">
        <v>0</v>
      </c>
      <c r="AI28" s="2394">
        <v>18.580242584323429</v>
      </c>
      <c r="AJ28" s="2394">
        <v>0</v>
      </c>
      <c r="AK28" s="2394">
        <v>8.1962567871826604</v>
      </c>
      <c r="AL28" s="2394">
        <v>0</v>
      </c>
      <c r="AM28" s="2394">
        <v>11.810412105283346</v>
      </c>
      <c r="AN28" s="2394">
        <v>0</v>
      </c>
      <c r="AO28" s="2394">
        <v>13.790047280941799</v>
      </c>
      <c r="AP28" s="2394">
        <v>0</v>
      </c>
      <c r="AQ28" s="2394">
        <v>20.660048480139039</v>
      </c>
      <c r="AR28" s="2394">
        <v>0</v>
      </c>
      <c r="AS28" s="2394">
        <v>16.81386451548817</v>
      </c>
      <c r="AT28" s="2394">
        <v>0</v>
      </c>
      <c r="AU28" s="2369">
        <v>14.27162304902356</v>
      </c>
      <c r="AV28" s="2369">
        <v>0</v>
      </c>
      <c r="AW28" s="2369">
        <v>11.278925758949734</v>
      </c>
      <c r="AX28" s="2369">
        <v>0</v>
      </c>
      <c r="AY28" s="2369">
        <v>12.878963719619136</v>
      </c>
      <c r="AZ28" s="2369">
        <v>0</v>
      </c>
      <c r="BA28" s="2369">
        <v>9.6404821853951574</v>
      </c>
      <c r="BB28" s="2369">
        <v>0</v>
      </c>
      <c r="BC28" s="2369">
        <v>8.9457349003092048</v>
      </c>
      <c r="BD28" s="2369">
        <v>0</v>
      </c>
      <c r="BE28" s="2369">
        <v>4.6052268946539865</v>
      </c>
      <c r="BF28" s="2369">
        <v>0</v>
      </c>
      <c r="BG28" s="2369">
        <v>6.6239643502346528</v>
      </c>
      <c r="BH28" s="2369">
        <v>0</v>
      </c>
      <c r="BI28" s="2369">
        <v>12.505505800665794</v>
      </c>
      <c r="BJ28" s="2369">
        <v>0</v>
      </c>
      <c r="BK28" s="2369">
        <v>18.328208541735698</v>
      </c>
      <c r="BL28" s="2369">
        <v>0</v>
      </c>
      <c r="BM28" s="2369">
        <v>12.680083884861729</v>
      </c>
      <c r="BN28" s="2369">
        <v>0</v>
      </c>
      <c r="BO28" s="2369">
        <v>13.925618739516185</v>
      </c>
      <c r="BP28" s="2369">
        <v>0</v>
      </c>
      <c r="BQ28" s="2369">
        <v>13.020723411573936</v>
      </c>
      <c r="BR28" s="2369">
        <v>0</v>
      </c>
      <c r="BS28" s="2369">
        <v>15.83507505016158</v>
      </c>
      <c r="BT28" s="2369">
        <v>0</v>
      </c>
      <c r="BU28" s="2369">
        <v>21.708188642764672</v>
      </c>
      <c r="BV28" s="2369">
        <v>0</v>
      </c>
      <c r="BW28" s="2369">
        <v>20.057421777555362</v>
      </c>
      <c r="BX28" s="2369">
        <v>0</v>
      </c>
      <c r="BY28" s="2369">
        <v>19.898915790067186</v>
      </c>
      <c r="BZ28" s="2369">
        <v>0</v>
      </c>
      <c r="CA28" s="2369">
        <v>26.668273953088921</v>
      </c>
      <c r="CB28" s="2369">
        <v>0</v>
      </c>
      <c r="CC28" s="2369">
        <v>30.87855387884191</v>
      </c>
      <c r="CD28" s="2369">
        <v>0</v>
      </c>
      <c r="CE28" s="2369">
        <v>28.638688314550844</v>
      </c>
      <c r="CF28" s="2369">
        <v>0.269870629513981</v>
      </c>
      <c r="CG28" s="2369">
        <v>32.088727998046259</v>
      </c>
      <c r="CH28" s="2369">
        <v>0</v>
      </c>
      <c r="CI28" s="2369">
        <v>18.033543736443402</v>
      </c>
      <c r="CJ28" s="2369">
        <v>0</v>
      </c>
      <c r="CK28" s="2369">
        <v>21.152141011013576</v>
      </c>
      <c r="CL28" s="2369">
        <v>0</v>
      </c>
      <c r="CM28" s="2369">
        <v>17.65874415580139</v>
      </c>
      <c r="CN28" s="2369">
        <v>0</v>
      </c>
      <c r="CO28" s="2369">
        <v>15.783591362187972</v>
      </c>
      <c r="CP28" s="2369">
        <v>1.337639584088143</v>
      </c>
      <c r="CQ28" s="2369">
        <v>18.607598292332092</v>
      </c>
      <c r="CR28" s="2369">
        <v>0</v>
      </c>
      <c r="CS28" s="2369">
        <v>18.056469191434157</v>
      </c>
      <c r="CT28" s="2369">
        <v>0</v>
      </c>
      <c r="CU28" s="2363"/>
      <c r="CV28" s="2363"/>
      <c r="CW28" s="2363"/>
      <c r="CX28" s="2363"/>
    </row>
    <row r="29" spans="1:102" s="2341" customFormat="1" ht="16.5" x14ac:dyDescent="0.3">
      <c r="A29" s="2353" t="s">
        <v>4865</v>
      </c>
      <c r="B29" s="2364" t="s">
        <v>3521</v>
      </c>
      <c r="C29" s="2388">
        <v>0</v>
      </c>
      <c r="D29" s="2388">
        <v>0</v>
      </c>
      <c r="E29" s="2388">
        <v>0</v>
      </c>
      <c r="F29" s="2388">
        <v>0</v>
      </c>
      <c r="G29" s="2388">
        <v>0</v>
      </c>
      <c r="H29" s="2388">
        <v>0</v>
      </c>
      <c r="I29" s="2388">
        <v>0</v>
      </c>
      <c r="J29" s="2388">
        <v>0</v>
      </c>
      <c r="K29" s="2388">
        <v>0</v>
      </c>
      <c r="L29" s="2388">
        <v>0</v>
      </c>
      <c r="M29" s="2388">
        <v>0</v>
      </c>
      <c r="N29" s="2388">
        <v>0</v>
      </c>
      <c r="O29" s="2388">
        <v>0</v>
      </c>
      <c r="P29" s="2388">
        <v>0</v>
      </c>
      <c r="Q29" s="2388">
        <v>0</v>
      </c>
      <c r="R29" s="2339">
        <v>0</v>
      </c>
      <c r="S29" s="2392">
        <v>0</v>
      </c>
      <c r="T29" s="2392">
        <v>0</v>
      </c>
      <c r="U29" s="2392">
        <v>0</v>
      </c>
      <c r="V29" s="2392">
        <v>0</v>
      </c>
      <c r="W29" s="2392">
        <v>0</v>
      </c>
      <c r="X29" s="2392">
        <v>0</v>
      </c>
      <c r="Y29" s="2392">
        <v>0</v>
      </c>
      <c r="Z29" s="2392">
        <v>0</v>
      </c>
      <c r="AA29" s="2392">
        <v>0</v>
      </c>
      <c r="AB29" s="2392">
        <v>0</v>
      </c>
      <c r="AC29" s="2392">
        <v>0</v>
      </c>
      <c r="AD29" s="2392">
        <v>0</v>
      </c>
      <c r="AE29" s="2392">
        <v>0</v>
      </c>
      <c r="AF29" s="2393">
        <v>0</v>
      </c>
      <c r="AG29" s="2394">
        <v>0</v>
      </c>
      <c r="AH29" s="2394">
        <v>0</v>
      </c>
      <c r="AI29" s="2394">
        <v>0</v>
      </c>
      <c r="AJ29" s="2394">
        <v>0</v>
      </c>
      <c r="AK29" s="2394">
        <v>0</v>
      </c>
      <c r="AL29" s="2394">
        <v>0</v>
      </c>
      <c r="AM29" s="2394">
        <v>0</v>
      </c>
      <c r="AN29" s="2394">
        <v>0</v>
      </c>
      <c r="AO29" s="2394">
        <v>0</v>
      </c>
      <c r="AP29" s="2394">
        <v>0</v>
      </c>
      <c r="AQ29" s="2394">
        <v>0</v>
      </c>
      <c r="AR29" s="2394">
        <v>0</v>
      </c>
      <c r="AS29" s="2394">
        <v>0</v>
      </c>
      <c r="AT29" s="2394">
        <v>0</v>
      </c>
      <c r="AU29" s="2369">
        <v>0</v>
      </c>
      <c r="AV29" s="2369">
        <v>0</v>
      </c>
      <c r="AW29" s="2369">
        <v>0</v>
      </c>
      <c r="AX29" s="2369">
        <v>0</v>
      </c>
      <c r="AY29" s="2369">
        <v>0</v>
      </c>
      <c r="AZ29" s="2369">
        <v>0</v>
      </c>
      <c r="BA29" s="2369">
        <v>0</v>
      </c>
      <c r="BB29" s="2369">
        <v>0</v>
      </c>
      <c r="BC29" s="2369">
        <v>0</v>
      </c>
      <c r="BD29" s="2369">
        <v>0</v>
      </c>
      <c r="BE29" s="2369">
        <v>0</v>
      </c>
      <c r="BF29" s="2369">
        <v>0</v>
      </c>
      <c r="BG29" s="2369">
        <v>0</v>
      </c>
      <c r="BH29" s="2369">
        <v>0</v>
      </c>
      <c r="BI29" s="2369">
        <v>0</v>
      </c>
      <c r="BJ29" s="2369">
        <v>0</v>
      </c>
      <c r="BK29" s="2369">
        <v>0</v>
      </c>
      <c r="BL29" s="2369">
        <v>0</v>
      </c>
      <c r="BM29" s="2369">
        <v>0</v>
      </c>
      <c r="BN29" s="2369">
        <v>0</v>
      </c>
      <c r="BO29" s="2369">
        <v>0</v>
      </c>
      <c r="BP29" s="2369">
        <v>0</v>
      </c>
      <c r="BQ29" s="2369">
        <v>0</v>
      </c>
      <c r="BR29" s="2369">
        <v>0</v>
      </c>
      <c r="BS29" s="2369">
        <v>0</v>
      </c>
      <c r="BT29" s="2369">
        <v>0</v>
      </c>
      <c r="BU29" s="2369">
        <v>0</v>
      </c>
      <c r="BV29" s="2369">
        <v>0</v>
      </c>
      <c r="BW29" s="2369">
        <v>0</v>
      </c>
      <c r="BX29" s="2369">
        <v>0</v>
      </c>
      <c r="BY29" s="2369">
        <v>0</v>
      </c>
      <c r="BZ29" s="2369">
        <v>0</v>
      </c>
      <c r="CA29" s="2369">
        <v>0</v>
      </c>
      <c r="CB29" s="2369">
        <v>0</v>
      </c>
      <c r="CC29" s="2369">
        <v>0</v>
      </c>
      <c r="CD29" s="2369">
        <v>0</v>
      </c>
      <c r="CE29" s="2369">
        <v>0</v>
      </c>
      <c r="CF29" s="2369">
        <v>0</v>
      </c>
      <c r="CG29" s="2369">
        <v>0</v>
      </c>
      <c r="CH29" s="2369">
        <v>0</v>
      </c>
      <c r="CI29" s="2369">
        <v>0</v>
      </c>
      <c r="CJ29" s="2369">
        <v>0</v>
      </c>
      <c r="CK29" s="2369">
        <v>0</v>
      </c>
      <c r="CL29" s="2369">
        <v>0</v>
      </c>
      <c r="CM29" s="2369">
        <v>0</v>
      </c>
      <c r="CN29" s="2369">
        <v>0</v>
      </c>
      <c r="CO29" s="2369">
        <v>0</v>
      </c>
      <c r="CP29" s="2369">
        <v>0</v>
      </c>
      <c r="CQ29" s="2369">
        <v>0</v>
      </c>
      <c r="CR29" s="2369">
        <v>0</v>
      </c>
      <c r="CS29" s="2369">
        <v>0</v>
      </c>
      <c r="CT29" s="2369">
        <v>0</v>
      </c>
      <c r="CU29" s="2363"/>
      <c r="CV29" s="2363"/>
      <c r="CW29" s="2363"/>
      <c r="CX29" s="2363"/>
    </row>
    <row r="30" spans="1:102" ht="16.5" x14ac:dyDescent="0.3">
      <c r="A30" s="2353" t="s">
        <v>4866</v>
      </c>
      <c r="B30" s="2364" t="s">
        <v>3522</v>
      </c>
      <c r="C30" s="2388">
        <v>214.49253337533298</v>
      </c>
      <c r="D30" s="2388">
        <v>2.1513906565802747</v>
      </c>
      <c r="E30" s="2388">
        <v>182.86209544525417</v>
      </c>
      <c r="F30" s="2388">
        <v>0</v>
      </c>
      <c r="G30" s="2388">
        <v>227.35241093266669</v>
      </c>
      <c r="H30" s="2388">
        <v>0</v>
      </c>
      <c r="I30" s="2388">
        <v>188.37796111919587</v>
      </c>
      <c r="J30" s="2388">
        <v>2.4203191541424496</v>
      </c>
      <c r="K30" s="2395">
        <v>160.26381955274869</v>
      </c>
      <c r="L30" s="2388">
        <v>0.2865038248165972</v>
      </c>
      <c r="M30" s="2388">
        <v>178.49066158484922</v>
      </c>
      <c r="N30" s="2388">
        <v>0</v>
      </c>
      <c r="O30" s="2395">
        <v>168.14289393390106</v>
      </c>
      <c r="P30" s="2388">
        <v>0</v>
      </c>
      <c r="Q30" s="2388">
        <v>145.7489747403217</v>
      </c>
      <c r="R30" s="2339">
        <v>0.35937275588489248</v>
      </c>
      <c r="S30" s="2392">
        <v>142.27509560528128</v>
      </c>
      <c r="T30" s="2392">
        <v>0</v>
      </c>
      <c r="U30" s="2392">
        <v>168.33737161644453</v>
      </c>
      <c r="V30" s="2392">
        <v>0.46326593125145765</v>
      </c>
      <c r="W30" s="2392">
        <v>89.69182652591698</v>
      </c>
      <c r="X30" s="2392">
        <v>0.51420475495529216</v>
      </c>
      <c r="Y30" s="2392">
        <v>104.93339073355524</v>
      </c>
      <c r="Z30" s="2392">
        <v>0.91836594140743999</v>
      </c>
      <c r="AA30" s="2392">
        <v>121.24037647940062</v>
      </c>
      <c r="AB30" s="2392">
        <v>0.22801479652591899</v>
      </c>
      <c r="AC30" s="2392">
        <v>150.59068428132142</v>
      </c>
      <c r="AD30" s="2392">
        <v>0</v>
      </c>
      <c r="AE30" s="2392">
        <v>237.40298939727083</v>
      </c>
      <c r="AF30" s="2393">
        <v>3.578576641409593</v>
      </c>
      <c r="AG30" s="2394">
        <v>261.78368129338043</v>
      </c>
      <c r="AH30" s="2394">
        <v>0.3603277704376785</v>
      </c>
      <c r="AI30" s="2394">
        <v>258.96245516216368</v>
      </c>
      <c r="AJ30" s="2394">
        <v>0</v>
      </c>
      <c r="AK30" s="2394">
        <v>7.6522598718574484</v>
      </c>
      <c r="AL30" s="2394">
        <v>4.3303434788329067</v>
      </c>
      <c r="AM30" s="2394">
        <v>313.863503283341</v>
      </c>
      <c r="AN30" s="2394">
        <v>1.8037490913641705</v>
      </c>
      <c r="AO30" s="2394">
        <v>236.07205847991824</v>
      </c>
      <c r="AP30" s="2394">
        <v>2.0706539222101075</v>
      </c>
      <c r="AQ30" s="2394">
        <v>94.687653380170033</v>
      </c>
      <c r="AR30" s="2394">
        <v>0.38412251916779538</v>
      </c>
      <c r="AS30" s="2394">
        <v>30.379620583995258</v>
      </c>
      <c r="AT30" s="2394">
        <v>1.5834188042524309</v>
      </c>
      <c r="AU30" s="2369">
        <v>24.844546295881031</v>
      </c>
      <c r="AV30" s="2369">
        <v>3.2108370559463744</v>
      </c>
      <c r="AW30" s="2369">
        <v>68.980723110592294</v>
      </c>
      <c r="AX30" s="2369">
        <v>1.04679825625282</v>
      </c>
      <c r="AY30" s="2369">
        <v>65.528590710360987</v>
      </c>
      <c r="AZ30" s="2369">
        <v>3.2044165277034411</v>
      </c>
      <c r="BA30" s="2369">
        <v>75.381606470418504</v>
      </c>
      <c r="BB30" s="2369">
        <v>0.63045924364218642</v>
      </c>
      <c r="BC30" s="2369">
        <v>59.06200670547021</v>
      </c>
      <c r="BD30" s="2369">
        <v>0.42896956106973827</v>
      </c>
      <c r="BE30" s="2369">
        <v>39.692410817057713</v>
      </c>
      <c r="BF30" s="2369">
        <v>1.5002719184062308</v>
      </c>
      <c r="BG30" s="2369">
        <v>44.477150317376385</v>
      </c>
      <c r="BH30" s="2369">
        <v>5.2992145335638883</v>
      </c>
      <c r="BI30" s="2369">
        <v>59.734636687463663</v>
      </c>
      <c r="BJ30" s="2369">
        <v>19.395589763168672</v>
      </c>
      <c r="BK30" s="2369">
        <v>9.0852114070064562</v>
      </c>
      <c r="BL30" s="2369">
        <v>13.959599280943614</v>
      </c>
      <c r="BM30" s="2369">
        <v>4.7288648877126986</v>
      </c>
      <c r="BN30" s="2369">
        <v>1.2330111347759263</v>
      </c>
      <c r="BO30" s="2369">
        <v>0.27884444685021104</v>
      </c>
      <c r="BP30" s="2369">
        <v>7.9471485828177322</v>
      </c>
      <c r="BQ30" s="2369">
        <v>6.448945014288137</v>
      </c>
      <c r="BR30" s="2369">
        <v>15.638388049822618</v>
      </c>
      <c r="BS30" s="2369">
        <v>5.9594702644950193</v>
      </c>
      <c r="BT30" s="2369">
        <v>51.179207037112775</v>
      </c>
      <c r="BU30" s="2369">
        <v>7.2269842719089938</v>
      </c>
      <c r="BV30" s="2369">
        <v>40.905396889360603</v>
      </c>
      <c r="BW30" s="2369">
        <v>4.7528872597799001</v>
      </c>
      <c r="BX30" s="2369">
        <v>8.3939940377398035</v>
      </c>
      <c r="BY30" s="2369">
        <v>4.0736559728104718</v>
      </c>
      <c r="BZ30" s="2369">
        <v>9.0627351170065893</v>
      </c>
      <c r="CA30" s="2369">
        <v>3.1754086430647259</v>
      </c>
      <c r="CB30" s="2369">
        <v>3.883374288368485</v>
      </c>
      <c r="CC30" s="2369">
        <v>1.086882436608013</v>
      </c>
      <c r="CD30" s="2369">
        <v>1.5415822156133794</v>
      </c>
      <c r="CE30" s="2369">
        <v>2.5976948221871603</v>
      </c>
      <c r="CF30" s="2369">
        <v>2.3578960091838232</v>
      </c>
      <c r="CG30" s="2369">
        <v>8.1774519435186548</v>
      </c>
      <c r="CH30" s="2369">
        <v>2.7455074381682829</v>
      </c>
      <c r="CI30" s="2369">
        <v>8.3462619957826476</v>
      </c>
      <c r="CJ30" s="2369">
        <v>9.5194723898170484</v>
      </c>
      <c r="CK30" s="2369">
        <v>8.160692240692013</v>
      </c>
      <c r="CL30" s="2369">
        <v>9.5308647868302785</v>
      </c>
      <c r="CM30" s="2369">
        <v>5.5089568900447849</v>
      </c>
      <c r="CN30" s="2369">
        <v>7.247633303788021</v>
      </c>
      <c r="CO30" s="2369">
        <v>8.4930766439991441</v>
      </c>
      <c r="CP30" s="2369">
        <v>1.5247218815900707</v>
      </c>
      <c r="CQ30" s="2369">
        <v>14.763334236298084</v>
      </c>
      <c r="CR30" s="2369">
        <v>20.879016408180579</v>
      </c>
      <c r="CS30" s="2369">
        <v>11.156859759632907</v>
      </c>
      <c r="CT30" s="2369">
        <v>16.984306345993843</v>
      </c>
      <c r="CU30" s="2363"/>
      <c r="CV30" s="2363"/>
      <c r="CW30" s="2363"/>
      <c r="CX30" s="2363"/>
    </row>
    <row r="31" spans="1:102" ht="16.5" x14ac:dyDescent="0.3">
      <c r="A31" s="2353" t="s">
        <v>4867</v>
      </c>
      <c r="B31" s="2364" t="s">
        <v>3523</v>
      </c>
      <c r="C31" s="2388">
        <v>0</v>
      </c>
      <c r="D31" s="2388">
        <v>0</v>
      </c>
      <c r="E31" s="2388">
        <v>0</v>
      </c>
      <c r="F31" s="2388">
        <v>0</v>
      </c>
      <c r="G31" s="2388">
        <v>0</v>
      </c>
      <c r="H31" s="2388">
        <v>0</v>
      </c>
      <c r="I31" s="2388">
        <v>0</v>
      </c>
      <c r="J31" s="2388">
        <v>0</v>
      </c>
      <c r="K31" s="2388">
        <v>0</v>
      </c>
      <c r="L31" s="2388">
        <v>0</v>
      </c>
      <c r="M31" s="2388">
        <v>0</v>
      </c>
      <c r="N31" s="2388">
        <v>0</v>
      </c>
      <c r="O31" s="2388">
        <v>0</v>
      </c>
      <c r="P31" s="2388">
        <v>0</v>
      </c>
      <c r="Q31" s="2388">
        <v>0</v>
      </c>
      <c r="R31" s="2339">
        <v>0</v>
      </c>
      <c r="S31" s="2392">
        <v>0</v>
      </c>
      <c r="T31" s="2392">
        <v>0</v>
      </c>
      <c r="U31" s="2392">
        <v>0</v>
      </c>
      <c r="V31" s="2392">
        <v>0</v>
      </c>
      <c r="W31" s="2392">
        <v>0</v>
      </c>
      <c r="X31" s="2392">
        <v>0.42908053753684017</v>
      </c>
      <c r="Y31" s="2392">
        <v>1.123574724279129</v>
      </c>
      <c r="Z31" s="2392">
        <v>0.21485506256634881</v>
      </c>
      <c r="AA31" s="2392">
        <v>0</v>
      </c>
      <c r="AB31" s="2392">
        <v>0.37640873659446245</v>
      </c>
      <c r="AC31" s="2392">
        <v>1.1244196774732775</v>
      </c>
      <c r="AD31" s="2392">
        <v>0.3872591715454039</v>
      </c>
      <c r="AE31" s="2392">
        <v>0</v>
      </c>
      <c r="AF31" s="2393">
        <v>0.37696324505833162</v>
      </c>
      <c r="AG31" s="2394">
        <v>1.0994193545414814</v>
      </c>
      <c r="AH31" s="2394">
        <v>0.46226854415395358</v>
      </c>
      <c r="AI31" s="2394">
        <v>0</v>
      </c>
      <c r="AJ31" s="2394">
        <v>0</v>
      </c>
      <c r="AK31" s="2394">
        <v>0</v>
      </c>
      <c r="AL31" s="2394">
        <v>0.36744663443198256</v>
      </c>
      <c r="AM31" s="2394">
        <v>0</v>
      </c>
      <c r="AN31" s="2394">
        <v>8.3834222804141628E-2</v>
      </c>
      <c r="AO31" s="2394">
        <v>0</v>
      </c>
      <c r="AP31" s="2394">
        <v>0.36310495633743983</v>
      </c>
      <c r="AQ31" s="2394">
        <v>0</v>
      </c>
      <c r="AR31" s="2394">
        <v>0</v>
      </c>
      <c r="AS31" s="2394">
        <v>0</v>
      </c>
      <c r="AT31" s="2394">
        <v>0.44890198445704399</v>
      </c>
      <c r="AU31" s="2369">
        <v>0</v>
      </c>
      <c r="AV31" s="2369">
        <v>0.15823694594810422</v>
      </c>
      <c r="AW31" s="2369">
        <v>0</v>
      </c>
      <c r="AX31" s="2369">
        <v>0</v>
      </c>
      <c r="AY31" s="2369">
        <v>0</v>
      </c>
      <c r="AZ31" s="2369">
        <v>0</v>
      </c>
      <c r="BA31" s="2369">
        <v>0.31980170911209632</v>
      </c>
      <c r="BB31" s="2369">
        <v>0</v>
      </c>
      <c r="BC31" s="2369">
        <v>0</v>
      </c>
      <c r="BD31" s="2369">
        <v>0</v>
      </c>
      <c r="BE31" s="2369">
        <v>0</v>
      </c>
      <c r="BF31" s="2369">
        <v>0</v>
      </c>
      <c r="BG31" s="2369">
        <v>0</v>
      </c>
      <c r="BH31" s="2369">
        <v>0</v>
      </c>
      <c r="BI31" s="2369">
        <v>0</v>
      </c>
      <c r="BJ31" s="2369">
        <v>0</v>
      </c>
      <c r="BK31" s="2369">
        <v>0</v>
      </c>
      <c r="BL31" s="2369">
        <v>0</v>
      </c>
      <c r="BM31" s="2369">
        <v>0.41395275408711707</v>
      </c>
      <c r="BN31" s="2369">
        <v>0</v>
      </c>
      <c r="BO31" s="2369">
        <v>0</v>
      </c>
      <c r="BP31" s="2369">
        <v>0</v>
      </c>
      <c r="BQ31" s="2369">
        <v>0</v>
      </c>
      <c r="BR31" s="2369">
        <v>0</v>
      </c>
      <c r="BS31" s="2369">
        <v>0</v>
      </c>
      <c r="BT31" s="2369">
        <v>0</v>
      </c>
      <c r="BU31" s="2369">
        <v>0</v>
      </c>
      <c r="BV31" s="2369">
        <v>0</v>
      </c>
      <c r="BW31" s="2369">
        <v>0.21531260019605783</v>
      </c>
      <c r="BX31" s="2369">
        <v>0</v>
      </c>
      <c r="BY31" s="2369">
        <v>0</v>
      </c>
      <c r="BZ31" s="2369">
        <v>0</v>
      </c>
      <c r="CA31" s="2369">
        <v>0.1265970120398964</v>
      </c>
      <c r="CB31" s="2369">
        <v>0</v>
      </c>
      <c r="CC31" s="2369">
        <v>0</v>
      </c>
      <c r="CD31" s="2369">
        <v>0</v>
      </c>
      <c r="CE31" s="2369">
        <v>0</v>
      </c>
      <c r="CF31" s="2369">
        <v>0</v>
      </c>
      <c r="CG31" s="2369">
        <v>0</v>
      </c>
      <c r="CH31" s="2369">
        <v>0</v>
      </c>
      <c r="CI31" s="2369">
        <v>0</v>
      </c>
      <c r="CJ31" s="2369">
        <v>0</v>
      </c>
      <c r="CK31" s="2369">
        <v>0.20170209793466365</v>
      </c>
      <c r="CL31" s="2369">
        <v>0</v>
      </c>
      <c r="CM31" s="2369">
        <v>0.17318996081358462</v>
      </c>
      <c r="CN31" s="2369">
        <v>0</v>
      </c>
      <c r="CO31" s="2369">
        <v>0</v>
      </c>
      <c r="CP31" s="2369">
        <v>0</v>
      </c>
      <c r="CQ31" s="2369">
        <v>0.1612752646332018</v>
      </c>
      <c r="CR31" s="2369">
        <v>0</v>
      </c>
      <c r="CS31" s="2369">
        <v>0</v>
      </c>
      <c r="CT31" s="2369">
        <v>0</v>
      </c>
      <c r="CU31" s="2363"/>
      <c r="CV31" s="2363"/>
      <c r="CW31" s="2363"/>
      <c r="CX31" s="2363"/>
    </row>
    <row r="32" spans="1:102" ht="16.5" x14ac:dyDescent="0.3">
      <c r="A32" s="2353" t="s">
        <v>4868</v>
      </c>
      <c r="B32" s="2364" t="s">
        <v>4869</v>
      </c>
      <c r="C32" s="2388">
        <v>26.976512889245921</v>
      </c>
      <c r="D32" s="2388">
        <v>1.3549209104237259</v>
      </c>
      <c r="E32" s="2388">
        <v>36.145375551151922</v>
      </c>
      <c r="F32" s="2388">
        <v>12.721862113663409</v>
      </c>
      <c r="G32" s="2388">
        <v>67.118756419647099</v>
      </c>
      <c r="H32" s="2388">
        <v>0.2222599568982529</v>
      </c>
      <c r="I32" s="2388">
        <v>11.596347946872436</v>
      </c>
      <c r="J32" s="2388">
        <v>2.5449698508308103</v>
      </c>
      <c r="K32" s="2388">
        <v>20.344514973641399</v>
      </c>
      <c r="L32" s="2388">
        <v>17.519076228044785</v>
      </c>
      <c r="M32" s="2388">
        <v>5.7953978001959294</v>
      </c>
      <c r="N32" s="2388">
        <v>0.11613461063764656</v>
      </c>
      <c r="O32" s="2388">
        <v>18.885970702442073</v>
      </c>
      <c r="P32" s="2388">
        <v>5.7514984284777659</v>
      </c>
      <c r="Q32" s="2388">
        <v>13.497736802216705</v>
      </c>
      <c r="R32" s="2339">
        <v>0.59622206562536528</v>
      </c>
      <c r="S32" s="2392">
        <v>58.953895983079761</v>
      </c>
      <c r="T32" s="2392">
        <v>2.0266700944921872</v>
      </c>
      <c r="U32" s="2392">
        <v>10.457013665457655</v>
      </c>
      <c r="V32" s="2392">
        <v>2.0359043693067251</v>
      </c>
      <c r="W32" s="2392">
        <v>19.039669116431284</v>
      </c>
      <c r="X32" s="2392">
        <v>2.2138096895296364</v>
      </c>
      <c r="Y32" s="2392">
        <v>14.402710301232567</v>
      </c>
      <c r="Z32" s="2392">
        <v>1.3011916176652765</v>
      </c>
      <c r="AA32" s="2392">
        <v>11.513731450261631</v>
      </c>
      <c r="AB32" s="2392">
        <v>3.0577609939201835</v>
      </c>
      <c r="AC32" s="2392">
        <v>16.994285208376269</v>
      </c>
      <c r="AD32" s="2392">
        <v>0</v>
      </c>
      <c r="AE32" s="2392">
        <v>24.637206693348705</v>
      </c>
      <c r="AF32" s="2393">
        <v>2.2634488530200096</v>
      </c>
      <c r="AG32" s="2394">
        <v>21.227735711549215</v>
      </c>
      <c r="AH32" s="2394">
        <v>0.20714199605245406</v>
      </c>
      <c r="AI32" s="2394">
        <v>17.957944411203353</v>
      </c>
      <c r="AJ32" s="2394">
        <v>0</v>
      </c>
      <c r="AK32" s="2394">
        <v>29.31896127359731</v>
      </c>
      <c r="AL32" s="2394">
        <v>4.0857298336912429</v>
      </c>
      <c r="AM32" s="2394">
        <v>26.431994817554571</v>
      </c>
      <c r="AN32" s="2394">
        <v>0</v>
      </c>
      <c r="AO32" s="2394">
        <v>11.152458070037042</v>
      </c>
      <c r="AP32" s="2394">
        <v>0.38484483362294497</v>
      </c>
      <c r="AQ32" s="2394">
        <v>11.167997828919846</v>
      </c>
      <c r="AR32" s="2394">
        <v>2.7504732356520099E-2</v>
      </c>
      <c r="AS32" s="2394">
        <v>33.17187270266286</v>
      </c>
      <c r="AT32" s="2394">
        <v>0</v>
      </c>
      <c r="AU32" s="2369">
        <v>15.873724885199195</v>
      </c>
      <c r="AV32" s="2369">
        <v>0</v>
      </c>
      <c r="AW32" s="2369">
        <v>3.332632538393109</v>
      </c>
      <c r="AX32" s="2369">
        <v>0</v>
      </c>
      <c r="AY32" s="2369">
        <v>24.944735026081382</v>
      </c>
      <c r="AZ32" s="2369">
        <v>0.27235008490505502</v>
      </c>
      <c r="BA32" s="2369">
        <v>3.7951013917002783</v>
      </c>
      <c r="BB32" s="2369">
        <v>0</v>
      </c>
      <c r="BC32" s="2369">
        <v>8.3783851711377704</v>
      </c>
      <c r="BD32" s="2369">
        <v>2.2049311684846864</v>
      </c>
      <c r="BE32" s="2369">
        <v>2.6827591759115097</v>
      </c>
      <c r="BF32" s="2369">
        <v>8.5596929893134208E-2</v>
      </c>
      <c r="BG32" s="2369">
        <v>5.349213133184425</v>
      </c>
      <c r="BH32" s="2369">
        <v>0.4272561921141057</v>
      </c>
      <c r="BI32" s="2369">
        <v>12.55463328359437</v>
      </c>
      <c r="BJ32" s="2369">
        <v>6.7683492110889865E-2</v>
      </c>
      <c r="BK32" s="2369">
        <v>23.119301219870621</v>
      </c>
      <c r="BL32" s="2369">
        <v>18.55494868667223</v>
      </c>
      <c r="BM32" s="2369">
        <v>3.7199701753969694</v>
      </c>
      <c r="BN32" s="2369">
        <v>0.96742915501761551</v>
      </c>
      <c r="BO32" s="2369">
        <v>2.0292680337886408</v>
      </c>
      <c r="BP32" s="2369">
        <v>1.7403416921159141</v>
      </c>
      <c r="BQ32" s="2369">
        <v>6.1937744601757974</v>
      </c>
      <c r="BR32" s="2369">
        <v>2.2605946697876806</v>
      </c>
      <c r="BS32" s="2369">
        <v>14.489082710643107</v>
      </c>
      <c r="BT32" s="2369">
        <v>1.2569954460905606</v>
      </c>
      <c r="BU32" s="2369">
        <v>6.6783834975024483</v>
      </c>
      <c r="BV32" s="2369">
        <v>0.78787708086498043</v>
      </c>
      <c r="BW32" s="2369">
        <v>7.8656544763210858</v>
      </c>
      <c r="BX32" s="2369">
        <v>0.76646410280943122</v>
      </c>
      <c r="BY32" s="2369">
        <v>6.9966836099821368</v>
      </c>
      <c r="BZ32" s="2369">
        <v>0</v>
      </c>
      <c r="CA32" s="2369">
        <v>10.117410704088055</v>
      </c>
      <c r="CB32" s="2369">
        <v>0.76173523158564249</v>
      </c>
      <c r="CC32" s="2369">
        <v>2.0980912386651984</v>
      </c>
      <c r="CD32" s="2369">
        <v>0.44996445932324636</v>
      </c>
      <c r="CE32" s="2369">
        <v>16.479882574280971</v>
      </c>
      <c r="CF32" s="2369">
        <v>1.5761071857515194</v>
      </c>
      <c r="CG32" s="2369">
        <v>9.3659001026954556</v>
      </c>
      <c r="CH32" s="2369">
        <v>1.3245698094925336</v>
      </c>
      <c r="CI32" s="2369">
        <v>12.581716991850945</v>
      </c>
      <c r="CJ32" s="2369">
        <v>3.1614809037696063</v>
      </c>
      <c r="CK32" s="2369">
        <v>20.077352317973315</v>
      </c>
      <c r="CL32" s="2369">
        <v>1.9289573194868093</v>
      </c>
      <c r="CM32" s="2369">
        <v>21.370379268520242</v>
      </c>
      <c r="CN32" s="2369">
        <v>3.5432154599738759</v>
      </c>
      <c r="CO32" s="2369">
        <v>18.858772748808558</v>
      </c>
      <c r="CP32" s="2369">
        <v>4.3346606374775885</v>
      </c>
      <c r="CQ32" s="2369">
        <v>17.185009061409655</v>
      </c>
      <c r="CR32" s="2369">
        <v>0.98540944380924278</v>
      </c>
      <c r="CS32" s="2369">
        <v>19.236885933929415</v>
      </c>
      <c r="CT32" s="2369">
        <v>1.4796335438411521</v>
      </c>
      <c r="CU32" s="2363"/>
      <c r="CV32" s="2363"/>
      <c r="CW32" s="2363"/>
      <c r="CX32" s="2363"/>
    </row>
    <row r="33" spans="1:102" s="2344" customFormat="1" ht="16.5" x14ac:dyDescent="0.3">
      <c r="A33" s="2353" t="s">
        <v>4870</v>
      </c>
      <c r="B33" s="2364" t="s">
        <v>3524</v>
      </c>
      <c r="C33" s="2388"/>
      <c r="D33" s="2388"/>
      <c r="E33" s="2388"/>
      <c r="F33" s="2388"/>
      <c r="G33" s="2388"/>
      <c r="H33" s="2388"/>
      <c r="I33" s="2388"/>
      <c r="J33" s="2388"/>
      <c r="K33" s="2395">
        <v>0</v>
      </c>
      <c r="L33" s="2388">
        <v>0</v>
      </c>
      <c r="M33" s="2388">
        <v>0</v>
      </c>
      <c r="N33" s="2388">
        <v>0</v>
      </c>
      <c r="O33" s="2395">
        <v>0.72709426967004509</v>
      </c>
      <c r="P33" s="2388">
        <v>0</v>
      </c>
      <c r="Q33" s="2388">
        <v>0.40929959241272296</v>
      </c>
      <c r="R33" s="2339">
        <v>0</v>
      </c>
      <c r="S33" s="2392">
        <v>1.7130392838007538</v>
      </c>
      <c r="T33" s="2392">
        <v>0</v>
      </c>
      <c r="U33" s="2392">
        <v>0.56741526206523463</v>
      </c>
      <c r="V33" s="2392">
        <v>0</v>
      </c>
      <c r="W33" s="2392">
        <v>1.4940023513631042</v>
      </c>
      <c r="X33" s="2392">
        <v>0</v>
      </c>
      <c r="Y33" s="2392">
        <v>1.7013210999898702</v>
      </c>
      <c r="Z33" s="2392">
        <v>0</v>
      </c>
      <c r="AA33" s="2392">
        <v>1.9679250700080972</v>
      </c>
      <c r="AB33" s="2392">
        <v>0</v>
      </c>
      <c r="AC33" s="2392">
        <v>3.300148523462779</v>
      </c>
      <c r="AD33" s="2392">
        <v>0</v>
      </c>
      <c r="AE33" s="2392">
        <v>0.67022254337977905</v>
      </c>
      <c r="AF33" s="2393">
        <v>0</v>
      </c>
      <c r="AG33" s="2394">
        <v>2.9268076551360944</v>
      </c>
      <c r="AH33" s="2394">
        <v>0</v>
      </c>
      <c r="AI33" s="2394">
        <v>1.5556866918125962</v>
      </c>
      <c r="AJ33" s="2394">
        <v>0</v>
      </c>
      <c r="AK33" s="2394">
        <v>0</v>
      </c>
      <c r="AL33" s="2394">
        <v>0</v>
      </c>
      <c r="AM33" s="2394">
        <v>0</v>
      </c>
      <c r="AN33" s="2394">
        <v>0</v>
      </c>
      <c r="AO33" s="2394">
        <v>0</v>
      </c>
      <c r="AP33" s="2394">
        <v>0</v>
      </c>
      <c r="AQ33" s="2394">
        <v>0</v>
      </c>
      <c r="AR33" s="2394">
        <v>0</v>
      </c>
      <c r="AS33" s="2394">
        <v>0</v>
      </c>
      <c r="AT33" s="2394">
        <v>0</v>
      </c>
      <c r="AU33" s="2369">
        <v>0</v>
      </c>
      <c r="AV33" s="2369">
        <v>0</v>
      </c>
      <c r="AW33" s="2369">
        <v>0</v>
      </c>
      <c r="AX33" s="2369">
        <v>0</v>
      </c>
      <c r="AY33" s="2369">
        <v>0</v>
      </c>
      <c r="AZ33" s="2369">
        <v>0</v>
      </c>
      <c r="BA33" s="2369">
        <v>0</v>
      </c>
      <c r="BB33" s="2369">
        <v>0</v>
      </c>
      <c r="BC33" s="2369">
        <v>0</v>
      </c>
      <c r="BD33" s="2369">
        <v>0</v>
      </c>
      <c r="BE33" s="2369">
        <v>0</v>
      </c>
      <c r="BF33" s="2369">
        <v>0</v>
      </c>
      <c r="BG33" s="2369">
        <v>0</v>
      </c>
      <c r="BH33" s="2369">
        <v>0</v>
      </c>
      <c r="BI33" s="2369">
        <v>0</v>
      </c>
      <c r="BJ33" s="2369">
        <v>0</v>
      </c>
      <c r="BK33" s="2369">
        <v>0</v>
      </c>
      <c r="BL33" s="2369">
        <v>0</v>
      </c>
      <c r="BM33" s="2369">
        <v>0</v>
      </c>
      <c r="BN33" s="2369">
        <v>0</v>
      </c>
      <c r="BO33" s="2369">
        <v>0</v>
      </c>
      <c r="BP33" s="2369">
        <v>2.9331967878825091</v>
      </c>
      <c r="BQ33" s="2369">
        <v>0</v>
      </c>
      <c r="BR33" s="2369">
        <v>0</v>
      </c>
      <c r="BS33" s="2369">
        <v>0</v>
      </c>
      <c r="BT33" s="2369">
        <v>0</v>
      </c>
      <c r="BU33" s="2369">
        <v>0</v>
      </c>
      <c r="BV33" s="2369">
        <v>0</v>
      </c>
      <c r="BW33" s="2369">
        <v>0</v>
      </c>
      <c r="BX33" s="2369">
        <v>0</v>
      </c>
      <c r="BY33" s="2369">
        <v>0</v>
      </c>
      <c r="BZ33" s="2369">
        <v>0</v>
      </c>
      <c r="CA33" s="2369">
        <v>0</v>
      </c>
      <c r="CB33" s="2369">
        <v>2.9670958197829496</v>
      </c>
      <c r="CC33" s="2369">
        <v>0</v>
      </c>
      <c r="CD33" s="2369">
        <v>0</v>
      </c>
      <c r="CE33" s="2369">
        <v>0</v>
      </c>
      <c r="CF33" s="2369">
        <v>0</v>
      </c>
      <c r="CG33" s="2369">
        <v>0</v>
      </c>
      <c r="CH33" s="2369">
        <v>0</v>
      </c>
      <c r="CI33" s="2369">
        <v>0</v>
      </c>
      <c r="CJ33" s="2369">
        <v>0</v>
      </c>
      <c r="CK33" s="2369">
        <v>0</v>
      </c>
      <c r="CL33" s="2369">
        <v>0</v>
      </c>
      <c r="CM33" s="2369">
        <v>0</v>
      </c>
      <c r="CN33" s="2369">
        <v>2.9103272952043291</v>
      </c>
      <c r="CO33" s="2369">
        <v>0</v>
      </c>
      <c r="CP33" s="2369">
        <v>0</v>
      </c>
      <c r="CQ33" s="2369">
        <v>0</v>
      </c>
      <c r="CR33" s="2369">
        <v>0</v>
      </c>
      <c r="CS33" s="2369">
        <v>0</v>
      </c>
      <c r="CT33" s="2369">
        <v>2.8547259061406263</v>
      </c>
      <c r="CU33" s="2363"/>
      <c r="CV33" s="2363"/>
      <c r="CW33" s="2363"/>
      <c r="CX33" s="2363"/>
    </row>
    <row r="34" spans="1:102" ht="16.5" x14ac:dyDescent="0.3">
      <c r="A34" s="2353" t="s">
        <v>4871</v>
      </c>
      <c r="B34" s="2364" t="s">
        <v>3525</v>
      </c>
      <c r="C34" s="2388">
        <v>5.9960206464881489</v>
      </c>
      <c r="D34" s="2388">
        <v>0</v>
      </c>
      <c r="E34" s="2388">
        <v>20.084235165497279</v>
      </c>
      <c r="F34" s="2388">
        <v>0</v>
      </c>
      <c r="G34" s="2388">
        <v>4.9516787868205521</v>
      </c>
      <c r="H34" s="2388">
        <v>0</v>
      </c>
      <c r="I34" s="2388">
        <v>0</v>
      </c>
      <c r="J34" s="2388">
        <v>0</v>
      </c>
      <c r="K34" s="2388">
        <v>4.7421232562140005</v>
      </c>
      <c r="L34" s="2388">
        <v>0</v>
      </c>
      <c r="M34" s="2388">
        <v>8.6622203431744964</v>
      </c>
      <c r="N34" s="2388">
        <v>0.57369056222745674</v>
      </c>
      <c r="O34" s="2388">
        <v>0</v>
      </c>
      <c r="P34" s="2388">
        <v>0</v>
      </c>
      <c r="Q34" s="2388">
        <v>11.04628252593236</v>
      </c>
      <c r="R34" s="2339">
        <v>0</v>
      </c>
      <c r="S34" s="2392">
        <v>0</v>
      </c>
      <c r="T34" s="2392">
        <v>0</v>
      </c>
      <c r="U34" s="2392">
        <v>0</v>
      </c>
      <c r="V34" s="2392">
        <v>0</v>
      </c>
      <c r="W34" s="2392">
        <v>4.5253896802497549</v>
      </c>
      <c r="X34" s="2392">
        <v>0</v>
      </c>
      <c r="Y34" s="2392">
        <v>0</v>
      </c>
      <c r="Z34" s="2392">
        <v>0</v>
      </c>
      <c r="AA34" s="2392">
        <v>0</v>
      </c>
      <c r="AB34" s="2392">
        <v>4.5813989976318625</v>
      </c>
      <c r="AC34" s="2392">
        <v>0</v>
      </c>
      <c r="AD34" s="2392">
        <v>0</v>
      </c>
      <c r="AE34" s="2392">
        <v>0</v>
      </c>
      <c r="AF34" s="2393">
        <v>0</v>
      </c>
      <c r="AG34" s="2394">
        <v>0</v>
      </c>
      <c r="AH34" s="2394">
        <v>0</v>
      </c>
      <c r="AI34" s="2394">
        <v>0</v>
      </c>
      <c r="AJ34" s="2394">
        <v>0</v>
      </c>
      <c r="AK34" s="2394">
        <v>0</v>
      </c>
      <c r="AL34" s="2394">
        <v>0</v>
      </c>
      <c r="AM34" s="2394">
        <v>5.0376721663258861</v>
      </c>
      <c r="AN34" s="2394">
        <v>0</v>
      </c>
      <c r="AO34" s="2394">
        <v>4.4322210036771326</v>
      </c>
      <c r="AP34" s="2394">
        <v>0</v>
      </c>
      <c r="AQ34" s="2394">
        <v>0.87740823880219554</v>
      </c>
      <c r="AR34" s="2394">
        <v>0</v>
      </c>
      <c r="AS34" s="2394">
        <v>0</v>
      </c>
      <c r="AT34" s="2394">
        <v>0</v>
      </c>
      <c r="AU34" s="2369">
        <v>0.30172239096774128</v>
      </c>
      <c r="AV34" s="2369">
        <v>0</v>
      </c>
      <c r="AW34" s="2369">
        <v>0.60978423010795058</v>
      </c>
      <c r="AX34" s="2369">
        <v>0</v>
      </c>
      <c r="AY34" s="2369">
        <v>0.82663481345793488</v>
      </c>
      <c r="AZ34" s="2369">
        <v>0</v>
      </c>
      <c r="BA34" s="2369">
        <v>0.87747545925468529</v>
      </c>
      <c r="BB34" s="2369">
        <v>0</v>
      </c>
      <c r="BC34" s="2369">
        <v>0</v>
      </c>
      <c r="BD34" s="2369">
        <v>0</v>
      </c>
      <c r="BE34" s="2369">
        <v>0</v>
      </c>
      <c r="BF34" s="2369">
        <v>0</v>
      </c>
      <c r="BG34" s="2369">
        <v>0</v>
      </c>
      <c r="BH34" s="2369">
        <v>0</v>
      </c>
      <c r="BI34" s="2369">
        <v>0</v>
      </c>
      <c r="BJ34" s="2369">
        <v>0</v>
      </c>
      <c r="BK34" s="2369">
        <v>0</v>
      </c>
      <c r="BL34" s="2369">
        <v>0</v>
      </c>
      <c r="BM34" s="2369">
        <v>0.11711022405395669</v>
      </c>
      <c r="BN34" s="2369">
        <v>0</v>
      </c>
      <c r="BO34" s="2369">
        <v>0</v>
      </c>
      <c r="BP34" s="2369">
        <v>0</v>
      </c>
      <c r="BQ34" s="2369">
        <v>0</v>
      </c>
      <c r="BR34" s="2369">
        <v>0</v>
      </c>
      <c r="BS34" s="2369">
        <v>0</v>
      </c>
      <c r="BT34" s="2369">
        <v>0</v>
      </c>
      <c r="BU34" s="2369">
        <v>0</v>
      </c>
      <c r="BV34" s="2369">
        <v>0</v>
      </c>
      <c r="BW34" s="2369">
        <v>0</v>
      </c>
      <c r="BX34" s="2369">
        <v>0</v>
      </c>
      <c r="BY34" s="2369">
        <v>0</v>
      </c>
      <c r="BZ34" s="2369">
        <v>0</v>
      </c>
      <c r="CA34" s="2369">
        <v>0</v>
      </c>
      <c r="CB34" s="2369">
        <v>0</v>
      </c>
      <c r="CC34" s="2369">
        <v>0.23674273309715949</v>
      </c>
      <c r="CD34" s="2369">
        <v>0</v>
      </c>
      <c r="CE34" s="2369">
        <v>0.12140819702536719</v>
      </c>
      <c r="CF34" s="2369">
        <v>0</v>
      </c>
      <c r="CG34" s="2369">
        <v>3.6755319547837959</v>
      </c>
      <c r="CH34" s="2369">
        <v>0</v>
      </c>
      <c r="CI34" s="2369">
        <v>2.365815764905876</v>
      </c>
      <c r="CJ34" s="2369">
        <v>0</v>
      </c>
      <c r="CK34" s="2369">
        <v>0.14683796307076161</v>
      </c>
      <c r="CL34" s="2369">
        <v>0</v>
      </c>
      <c r="CM34" s="2369">
        <v>2.9098245941406978E-2</v>
      </c>
      <c r="CN34" s="2369">
        <v>0</v>
      </c>
      <c r="CO34" s="2369">
        <v>0.28944055814126324</v>
      </c>
      <c r="CP34" s="2369">
        <v>0</v>
      </c>
      <c r="CQ34" s="2369">
        <v>1.8100173348578172</v>
      </c>
      <c r="CR34" s="2369">
        <v>0</v>
      </c>
      <c r="CS34" s="2369">
        <v>1.8567595939407411</v>
      </c>
      <c r="CT34" s="2369">
        <v>0</v>
      </c>
      <c r="CU34" s="2363"/>
      <c r="CV34" s="2363"/>
      <c r="CW34" s="2363"/>
      <c r="CX34" s="2363"/>
    </row>
    <row r="35" spans="1:102" ht="16.5" x14ac:dyDescent="0.3">
      <c r="A35" s="2353" t="s">
        <v>4872</v>
      </c>
      <c r="B35" s="2364" t="s">
        <v>3526</v>
      </c>
      <c r="C35" s="2388">
        <v>0.18084757983596564</v>
      </c>
      <c r="D35" s="2388">
        <v>0</v>
      </c>
      <c r="E35" s="2388">
        <v>0</v>
      </c>
      <c r="F35" s="2388">
        <v>0</v>
      </c>
      <c r="G35" s="2388">
        <v>0</v>
      </c>
      <c r="H35" s="2388">
        <v>0</v>
      </c>
      <c r="I35" s="2388">
        <v>0</v>
      </c>
      <c r="J35" s="2388">
        <v>0</v>
      </c>
      <c r="K35" s="2388">
        <v>0</v>
      </c>
      <c r="L35" s="2388">
        <v>0</v>
      </c>
      <c r="M35" s="2388">
        <v>0</v>
      </c>
      <c r="N35" s="2388">
        <v>0</v>
      </c>
      <c r="O35" s="2388">
        <v>0</v>
      </c>
      <c r="P35" s="2388">
        <v>0</v>
      </c>
      <c r="Q35" s="2388">
        <v>0</v>
      </c>
      <c r="R35" s="2339">
        <v>0</v>
      </c>
      <c r="S35" s="2392">
        <v>0</v>
      </c>
      <c r="T35" s="2392">
        <v>0</v>
      </c>
      <c r="U35" s="2392">
        <v>0</v>
      </c>
      <c r="V35" s="2392">
        <v>0</v>
      </c>
      <c r="W35" s="2392">
        <v>0</v>
      </c>
      <c r="X35" s="2392">
        <v>0</v>
      </c>
      <c r="Y35" s="2392">
        <v>0</v>
      </c>
      <c r="Z35" s="2392">
        <v>0</v>
      </c>
      <c r="AA35" s="2392">
        <v>0</v>
      </c>
      <c r="AB35" s="2392">
        <v>0</v>
      </c>
      <c r="AC35" s="2392">
        <v>0</v>
      </c>
      <c r="AD35" s="2392">
        <v>0</v>
      </c>
      <c r="AE35" s="2392">
        <v>0</v>
      </c>
      <c r="AF35" s="2393">
        <v>0</v>
      </c>
      <c r="AG35" s="2394">
        <v>0</v>
      </c>
      <c r="AH35" s="2394">
        <v>0</v>
      </c>
      <c r="AI35" s="2394">
        <v>0</v>
      </c>
      <c r="AJ35" s="2394">
        <v>0</v>
      </c>
      <c r="AK35" s="2394">
        <v>0</v>
      </c>
      <c r="AL35" s="2394">
        <v>0</v>
      </c>
      <c r="AM35" s="2394">
        <v>0</v>
      </c>
      <c r="AN35" s="2394">
        <v>0</v>
      </c>
      <c r="AO35" s="2394">
        <v>0</v>
      </c>
      <c r="AP35" s="2394">
        <v>0</v>
      </c>
      <c r="AQ35" s="2394">
        <v>0</v>
      </c>
      <c r="AR35" s="2394">
        <v>0</v>
      </c>
      <c r="AS35" s="2394">
        <v>0</v>
      </c>
      <c r="AT35" s="2394">
        <v>0</v>
      </c>
      <c r="AU35" s="2369">
        <v>0</v>
      </c>
      <c r="AV35" s="2369">
        <v>0</v>
      </c>
      <c r="AW35" s="2369">
        <v>0</v>
      </c>
      <c r="AX35" s="2369">
        <v>0</v>
      </c>
      <c r="AY35" s="2369">
        <v>0</v>
      </c>
      <c r="AZ35" s="2369">
        <v>0</v>
      </c>
      <c r="BA35" s="2369">
        <v>0</v>
      </c>
      <c r="BB35" s="2369">
        <v>0</v>
      </c>
      <c r="BC35" s="2369">
        <v>0</v>
      </c>
      <c r="BD35" s="2369">
        <v>0</v>
      </c>
      <c r="BE35" s="2369">
        <v>0</v>
      </c>
      <c r="BF35" s="2369">
        <v>0</v>
      </c>
      <c r="BG35" s="2369">
        <v>0</v>
      </c>
      <c r="BH35" s="2369">
        <v>0</v>
      </c>
      <c r="BI35" s="2369">
        <v>0</v>
      </c>
      <c r="BJ35" s="2369">
        <v>0</v>
      </c>
      <c r="BK35" s="2369">
        <v>0</v>
      </c>
      <c r="BL35" s="2369">
        <v>0</v>
      </c>
      <c r="BM35" s="2369">
        <v>0</v>
      </c>
      <c r="BN35" s="2369">
        <v>0</v>
      </c>
      <c r="BO35" s="2369">
        <v>0.1628127837816388</v>
      </c>
      <c r="BP35" s="2369">
        <v>0</v>
      </c>
      <c r="BQ35" s="2369">
        <v>0</v>
      </c>
      <c r="BR35" s="2369">
        <v>0</v>
      </c>
      <c r="BS35" s="2369">
        <v>0.12995889812847708</v>
      </c>
      <c r="BT35" s="2369">
        <v>0</v>
      </c>
      <c r="BU35" s="2369">
        <v>0.18292203580018818</v>
      </c>
      <c r="BV35" s="2369">
        <v>0</v>
      </c>
      <c r="BW35" s="2369">
        <v>0</v>
      </c>
      <c r="BX35" s="2369">
        <v>0</v>
      </c>
      <c r="BY35" s="2369">
        <v>0.13426107323750916</v>
      </c>
      <c r="BZ35" s="2369">
        <v>0</v>
      </c>
      <c r="CA35" s="2369">
        <v>0.17575647950717391</v>
      </c>
      <c r="CB35" s="2369">
        <v>0</v>
      </c>
      <c r="CC35" s="2369">
        <v>0</v>
      </c>
      <c r="CD35" s="2369">
        <v>0</v>
      </c>
      <c r="CE35" s="2369">
        <v>0.13387211918772948</v>
      </c>
      <c r="CF35" s="2369">
        <v>0</v>
      </c>
      <c r="CG35" s="2369">
        <v>0.18290132736073089</v>
      </c>
      <c r="CH35" s="2369">
        <v>0</v>
      </c>
      <c r="CI35" s="2369">
        <v>0</v>
      </c>
      <c r="CJ35" s="2369">
        <v>0</v>
      </c>
      <c r="CK35" s="2369">
        <v>0.13321652269075837</v>
      </c>
      <c r="CL35" s="2369">
        <v>0</v>
      </c>
      <c r="CM35" s="2369">
        <v>0</v>
      </c>
      <c r="CN35" s="2369">
        <v>0</v>
      </c>
      <c r="CO35" s="2369">
        <v>0.17157409213790026</v>
      </c>
      <c r="CP35" s="2369">
        <v>0</v>
      </c>
      <c r="CQ35" s="2369">
        <v>0.13042636373695277</v>
      </c>
      <c r="CR35" s="2369">
        <v>0</v>
      </c>
      <c r="CS35" s="2369">
        <v>0</v>
      </c>
      <c r="CT35" s="2369">
        <v>0</v>
      </c>
      <c r="CU35" s="2363"/>
      <c r="CV35" s="2363"/>
      <c r="CW35" s="2363"/>
      <c r="CX35" s="2363"/>
    </row>
    <row r="36" spans="1:102" ht="16.5" x14ac:dyDescent="0.3">
      <c r="A36" s="2353" t="s">
        <v>4878</v>
      </c>
      <c r="B36" s="2364" t="s">
        <v>3530</v>
      </c>
      <c r="C36" s="2388">
        <v>0</v>
      </c>
      <c r="D36" s="2388">
        <v>0</v>
      </c>
      <c r="E36" s="2388">
        <v>0</v>
      </c>
      <c r="F36" s="2388">
        <v>0</v>
      </c>
      <c r="G36" s="2388">
        <v>0</v>
      </c>
      <c r="H36" s="2388">
        <v>0</v>
      </c>
      <c r="I36" s="2388">
        <v>0</v>
      </c>
      <c r="J36" s="2388">
        <v>0</v>
      </c>
      <c r="K36" s="2388">
        <v>1.3707889508815885</v>
      </c>
      <c r="L36" s="2388">
        <v>0</v>
      </c>
      <c r="M36" s="2388">
        <v>0</v>
      </c>
      <c r="N36" s="2388">
        <v>0</v>
      </c>
      <c r="O36" s="2388">
        <v>0</v>
      </c>
      <c r="P36" s="2388">
        <v>0</v>
      </c>
      <c r="Q36" s="2388">
        <v>0</v>
      </c>
      <c r="R36" s="2339">
        <v>0</v>
      </c>
      <c r="S36" s="2392">
        <v>0</v>
      </c>
      <c r="T36" s="2392">
        <v>0</v>
      </c>
      <c r="U36" s="2392">
        <v>0</v>
      </c>
      <c r="V36" s="2392">
        <v>0</v>
      </c>
      <c r="W36" s="2392">
        <v>0</v>
      </c>
      <c r="X36" s="2392">
        <v>0</v>
      </c>
      <c r="Y36" s="2392">
        <v>0</v>
      </c>
      <c r="Z36" s="2392">
        <v>0</v>
      </c>
      <c r="AA36" s="2392">
        <v>0</v>
      </c>
      <c r="AB36" s="2392">
        <v>0</v>
      </c>
      <c r="AC36" s="2392">
        <v>0</v>
      </c>
      <c r="AD36" s="2392">
        <v>0</v>
      </c>
      <c r="AE36" s="2392">
        <v>0</v>
      </c>
      <c r="AF36" s="2393">
        <v>0</v>
      </c>
      <c r="AG36" s="2394">
        <v>0</v>
      </c>
      <c r="AH36" s="2394">
        <v>0</v>
      </c>
      <c r="AI36" s="2394">
        <v>0</v>
      </c>
      <c r="AJ36" s="2394">
        <v>0</v>
      </c>
      <c r="AK36" s="2394">
        <v>0</v>
      </c>
      <c r="AL36" s="2394">
        <v>0</v>
      </c>
      <c r="AM36" s="2394">
        <v>0</v>
      </c>
      <c r="AN36" s="2394">
        <v>0</v>
      </c>
      <c r="AO36" s="2394">
        <v>0.15429783293287083</v>
      </c>
      <c r="AP36" s="2394">
        <v>0</v>
      </c>
      <c r="AQ36" s="2394">
        <v>0</v>
      </c>
      <c r="AR36" s="2394">
        <v>5.4748756349471281E-2</v>
      </c>
      <c r="AS36" s="2394">
        <v>0</v>
      </c>
      <c r="AT36" s="2394">
        <v>0</v>
      </c>
      <c r="AU36" s="2369">
        <v>0</v>
      </c>
      <c r="AV36" s="2369">
        <v>0</v>
      </c>
      <c r="AW36" s="2369">
        <v>0</v>
      </c>
      <c r="AX36" s="2369">
        <v>0</v>
      </c>
      <c r="AY36" s="2369">
        <v>0.16602513721269063</v>
      </c>
      <c r="AZ36" s="2369">
        <v>0</v>
      </c>
      <c r="BA36" s="2369">
        <v>0.32390731291816205</v>
      </c>
      <c r="BB36" s="2369">
        <v>0</v>
      </c>
      <c r="BC36" s="2369">
        <v>0</v>
      </c>
      <c r="BD36" s="2369">
        <v>0</v>
      </c>
      <c r="BE36" s="2369">
        <v>0</v>
      </c>
      <c r="BF36" s="2369">
        <v>0.30215010459680247</v>
      </c>
      <c r="BG36" s="2369">
        <v>0</v>
      </c>
      <c r="BH36" s="2369">
        <v>0.13207962137624377</v>
      </c>
      <c r="BI36" s="2369">
        <v>0</v>
      </c>
      <c r="BJ36" s="2369">
        <v>0</v>
      </c>
      <c r="BK36" s="2369">
        <v>0</v>
      </c>
      <c r="BL36" s="2369">
        <v>0</v>
      </c>
      <c r="BM36" s="2369">
        <v>0</v>
      </c>
      <c r="BN36" s="2369">
        <v>0</v>
      </c>
      <c r="BO36" s="2369">
        <v>0</v>
      </c>
      <c r="BP36" s="2369">
        <v>0</v>
      </c>
      <c r="BQ36" s="2369">
        <v>0.5554358936403071</v>
      </c>
      <c r="BR36" s="2369">
        <v>0</v>
      </c>
      <c r="BS36" s="2369">
        <v>0</v>
      </c>
      <c r="BT36" s="2369">
        <v>0.37352699426211178</v>
      </c>
      <c r="BU36" s="2369">
        <v>0</v>
      </c>
      <c r="BV36" s="2369">
        <v>0.31641550552740194</v>
      </c>
      <c r="BW36" s="2369">
        <v>0</v>
      </c>
      <c r="BX36" s="2369">
        <v>0.26246532310684584</v>
      </c>
      <c r="BY36" s="2369">
        <v>0</v>
      </c>
      <c r="BZ36" s="2369">
        <v>0</v>
      </c>
      <c r="CA36" s="2369">
        <v>0</v>
      </c>
      <c r="CB36" s="2369">
        <v>0</v>
      </c>
      <c r="CC36" s="2369">
        <v>0</v>
      </c>
      <c r="CD36" s="2369">
        <v>0</v>
      </c>
      <c r="CE36" s="2369">
        <v>0</v>
      </c>
      <c r="CF36" s="2369">
        <v>0</v>
      </c>
      <c r="CG36" s="2369">
        <v>0</v>
      </c>
      <c r="CH36" s="2369">
        <v>0</v>
      </c>
      <c r="CI36" s="2369">
        <v>0</v>
      </c>
      <c r="CJ36" s="2369">
        <v>0</v>
      </c>
      <c r="CK36" s="2369">
        <v>0</v>
      </c>
      <c r="CL36" s="2369">
        <v>0</v>
      </c>
      <c r="CM36" s="2369">
        <v>0</v>
      </c>
      <c r="CN36" s="2369">
        <v>0</v>
      </c>
      <c r="CO36" s="2369">
        <v>0</v>
      </c>
      <c r="CP36" s="2369">
        <v>0</v>
      </c>
      <c r="CQ36" s="2369">
        <v>0</v>
      </c>
      <c r="CR36" s="2369">
        <v>0</v>
      </c>
      <c r="CS36" s="2369">
        <v>0</v>
      </c>
      <c r="CT36" s="2369">
        <v>0</v>
      </c>
      <c r="CU36" s="2363"/>
      <c r="CV36" s="2363"/>
      <c r="CW36" s="2363"/>
      <c r="CX36" s="2363"/>
    </row>
    <row r="37" spans="1:102" ht="17.25" thickBot="1" x14ac:dyDescent="0.35">
      <c r="A37" s="2397"/>
      <c r="B37" s="2371" t="s">
        <v>4883</v>
      </c>
      <c r="C37" s="2388">
        <v>0</v>
      </c>
      <c r="D37" s="2388">
        <v>0</v>
      </c>
      <c r="E37" s="2388">
        <v>0</v>
      </c>
      <c r="F37" s="2388">
        <v>0</v>
      </c>
      <c r="G37" s="2388">
        <v>0</v>
      </c>
      <c r="H37" s="2388">
        <v>0</v>
      </c>
      <c r="I37" s="2388">
        <v>0</v>
      </c>
      <c r="J37" s="2388">
        <v>0</v>
      </c>
      <c r="K37" s="2388">
        <v>0</v>
      </c>
      <c r="L37" s="2388">
        <v>0</v>
      </c>
      <c r="M37" s="2388">
        <v>0</v>
      </c>
      <c r="N37" s="2388">
        <v>0</v>
      </c>
      <c r="O37" s="2388">
        <v>0</v>
      </c>
      <c r="P37" s="2388">
        <v>0</v>
      </c>
      <c r="Q37" s="2388">
        <v>0</v>
      </c>
      <c r="R37" s="2339">
        <v>0</v>
      </c>
      <c r="S37" s="2392">
        <v>0</v>
      </c>
      <c r="T37" s="2392">
        <v>0</v>
      </c>
      <c r="U37" s="2392">
        <v>0</v>
      </c>
      <c r="V37" s="2392">
        <v>0</v>
      </c>
      <c r="W37" s="2398">
        <v>0</v>
      </c>
      <c r="X37" s="2398">
        <v>0</v>
      </c>
      <c r="Y37" s="2398">
        <v>0</v>
      </c>
      <c r="Z37" s="2398">
        <v>0</v>
      </c>
      <c r="AA37" s="2398">
        <v>0</v>
      </c>
      <c r="AB37" s="2398">
        <v>0</v>
      </c>
      <c r="AC37" s="2398">
        <v>0</v>
      </c>
      <c r="AD37" s="2398">
        <v>0</v>
      </c>
      <c r="AE37" s="2398">
        <v>0</v>
      </c>
      <c r="AF37" s="2399">
        <v>0</v>
      </c>
      <c r="AG37" s="2400">
        <v>0</v>
      </c>
      <c r="AH37" s="2400">
        <v>0</v>
      </c>
      <c r="AI37" s="2400">
        <v>0</v>
      </c>
      <c r="AJ37" s="2400">
        <v>0</v>
      </c>
      <c r="AK37" s="2400">
        <v>0</v>
      </c>
      <c r="AL37" s="2400">
        <v>0</v>
      </c>
      <c r="AM37" s="2400">
        <v>0</v>
      </c>
      <c r="AN37" s="2400">
        <v>0</v>
      </c>
      <c r="AO37" s="2400">
        <v>0</v>
      </c>
      <c r="AP37" s="2400">
        <v>0</v>
      </c>
      <c r="AQ37" s="2400">
        <v>0</v>
      </c>
      <c r="AR37" s="2400">
        <v>0</v>
      </c>
      <c r="AS37" s="2400">
        <v>0</v>
      </c>
      <c r="AT37" s="2400">
        <v>0</v>
      </c>
      <c r="AU37" s="2376">
        <v>0</v>
      </c>
      <c r="AV37" s="2376">
        <v>0</v>
      </c>
      <c r="AW37" s="2376">
        <v>0</v>
      </c>
      <c r="AX37" s="2376">
        <v>0</v>
      </c>
      <c r="AY37" s="2376">
        <v>0</v>
      </c>
      <c r="AZ37" s="2376">
        <v>0</v>
      </c>
      <c r="BA37" s="2376">
        <v>0</v>
      </c>
      <c r="BB37" s="2376">
        <v>0</v>
      </c>
      <c r="BC37" s="2376">
        <v>0</v>
      </c>
      <c r="BD37" s="2376">
        <v>0</v>
      </c>
      <c r="BE37" s="2376">
        <v>0</v>
      </c>
      <c r="BF37" s="2376">
        <v>0</v>
      </c>
      <c r="BG37" s="2376">
        <v>0</v>
      </c>
      <c r="BH37" s="2376">
        <v>0.213672450974492</v>
      </c>
      <c r="BI37" s="2376">
        <v>0</v>
      </c>
      <c r="BJ37" s="2376">
        <v>0</v>
      </c>
      <c r="BK37" s="2376">
        <v>0</v>
      </c>
      <c r="BL37" s="2376">
        <v>0</v>
      </c>
      <c r="BM37" s="2376">
        <v>0</v>
      </c>
      <c r="BN37" s="2376">
        <v>0</v>
      </c>
      <c r="BO37" s="2376">
        <v>0</v>
      </c>
      <c r="BP37" s="2376">
        <v>0</v>
      </c>
      <c r="BQ37" s="2376">
        <v>0</v>
      </c>
      <c r="BR37" s="2376">
        <v>0</v>
      </c>
      <c r="BS37" s="2376">
        <v>0</v>
      </c>
      <c r="BT37" s="2376">
        <v>0</v>
      </c>
      <c r="BU37" s="2376">
        <v>0</v>
      </c>
      <c r="BV37" s="2376">
        <v>0</v>
      </c>
      <c r="BW37" s="2376">
        <v>0</v>
      </c>
      <c r="BX37" s="2376">
        <v>0</v>
      </c>
      <c r="BY37" s="2376">
        <v>0</v>
      </c>
      <c r="BZ37" s="2376">
        <v>0</v>
      </c>
      <c r="CA37" s="2376">
        <v>0</v>
      </c>
      <c r="CB37" s="2376">
        <v>0</v>
      </c>
      <c r="CC37" s="2376">
        <v>0</v>
      </c>
      <c r="CD37" s="2376">
        <v>0</v>
      </c>
      <c r="CE37" s="2376">
        <v>0</v>
      </c>
      <c r="CF37" s="2376">
        <v>0</v>
      </c>
      <c r="CG37" s="2376">
        <v>0</v>
      </c>
      <c r="CH37" s="2376">
        <v>0</v>
      </c>
      <c r="CI37" s="2376">
        <v>0.47177857975578374</v>
      </c>
      <c r="CJ37" s="2376">
        <v>0</v>
      </c>
      <c r="CK37" s="2376">
        <v>0</v>
      </c>
      <c r="CL37" s="2376">
        <v>0</v>
      </c>
      <c r="CM37" s="2376">
        <v>0</v>
      </c>
      <c r="CN37" s="2376">
        <v>0</v>
      </c>
      <c r="CO37" s="2376">
        <v>0</v>
      </c>
      <c r="CP37" s="2376">
        <v>0</v>
      </c>
      <c r="CQ37" s="2376">
        <v>0</v>
      </c>
      <c r="CR37" s="2376">
        <v>0</v>
      </c>
      <c r="CS37" s="2376">
        <v>0</v>
      </c>
      <c r="CT37" s="2376">
        <v>0</v>
      </c>
      <c r="CU37" s="2363"/>
      <c r="CV37" s="2363"/>
      <c r="CW37" s="2363"/>
      <c r="CX37" s="2363"/>
    </row>
    <row r="38" spans="1:102" ht="17.25" thickBot="1" x14ac:dyDescent="0.35">
      <c r="A38" s="2377"/>
      <c r="B38" s="2378" t="s">
        <v>4898</v>
      </c>
      <c r="C38" s="2379">
        <v>334.88648081526691</v>
      </c>
      <c r="D38" s="2379">
        <v>8.7601427590511722</v>
      </c>
      <c r="E38" s="2379">
        <v>394.28974506791479</v>
      </c>
      <c r="F38" s="2379">
        <v>17.203871293365157</v>
      </c>
      <c r="G38" s="2379">
        <v>367.75350521502997</v>
      </c>
      <c r="H38" s="2379">
        <v>4.7924009355785442</v>
      </c>
      <c r="I38" s="2379">
        <v>268.36206003582259</v>
      </c>
      <c r="J38" s="2379">
        <v>9.4201172598437974</v>
      </c>
      <c r="K38" s="2379">
        <v>249.81750968225415</v>
      </c>
      <c r="L38" s="2379">
        <v>21.712707676584692</v>
      </c>
      <c r="M38" s="2379">
        <v>206.60226386111552</v>
      </c>
      <c r="N38" s="2379">
        <v>3.895074234976855</v>
      </c>
      <c r="O38" s="2379">
        <v>248.44264440024978</v>
      </c>
      <c r="P38" s="2379">
        <v>7.2731451684254997</v>
      </c>
      <c r="Q38" s="2379">
        <v>228.03754210954537</v>
      </c>
      <c r="R38" s="2381">
        <v>1.1842642450179004</v>
      </c>
      <c r="S38" s="2401">
        <v>213.92077468175177</v>
      </c>
      <c r="T38" s="2401">
        <v>2.3635099337771375</v>
      </c>
      <c r="U38" s="2401">
        <v>203.41426809553406</v>
      </c>
      <c r="V38" s="2401">
        <v>2.7642111083056236</v>
      </c>
      <c r="W38" s="2382">
        <v>137.04874653432145</v>
      </c>
      <c r="X38" s="2382">
        <v>3.2698691866421261</v>
      </c>
      <c r="Y38" s="2382">
        <v>137.11669372114548</v>
      </c>
      <c r="Z38" s="2382">
        <v>2.4344126216390656</v>
      </c>
      <c r="AA38" s="2382">
        <v>148.55518026588976</v>
      </c>
      <c r="AB38" s="2382">
        <v>8.8744636281830047</v>
      </c>
      <c r="AC38" s="2382">
        <v>198.92992247584738</v>
      </c>
      <c r="AD38" s="2382">
        <v>0.48088174148417956</v>
      </c>
      <c r="AE38" s="2382">
        <v>288.73605071471519</v>
      </c>
      <c r="AF38" s="2402">
        <v>6.5519299145359646</v>
      </c>
      <c r="AG38" s="2384">
        <v>316.14429484567046</v>
      </c>
      <c r="AH38" s="2384">
        <v>1.124289144004367</v>
      </c>
      <c r="AI38" s="2384">
        <v>307.77188080391198</v>
      </c>
      <c r="AJ38" s="2384">
        <v>1.4199076106800868</v>
      </c>
      <c r="AK38" s="2384">
        <v>51.772794009139659</v>
      </c>
      <c r="AL38" s="2384">
        <v>23.357327037097029</v>
      </c>
      <c r="AM38" s="2384">
        <v>362.45457413650905</v>
      </c>
      <c r="AN38" s="2384">
        <v>1.9202752335907354</v>
      </c>
      <c r="AO38" s="2384">
        <v>274.22280724642565</v>
      </c>
      <c r="AP38" s="2384">
        <v>3.2779402194687051</v>
      </c>
      <c r="AQ38" s="2384">
        <v>132.48979871850869</v>
      </c>
      <c r="AR38" s="2384">
        <v>1.334762396808012</v>
      </c>
      <c r="AS38" s="2384">
        <v>86.380064452428229</v>
      </c>
      <c r="AT38" s="2384">
        <v>3.9457911189792387</v>
      </c>
      <c r="AU38" s="2385">
        <v>59.757577914346513</v>
      </c>
      <c r="AV38" s="2385">
        <v>5.2811631378890436</v>
      </c>
      <c r="AW38" s="2385">
        <v>91.390372779993015</v>
      </c>
      <c r="AX38" s="2385">
        <v>2.3243661204935382</v>
      </c>
      <c r="AY38" s="2385">
        <v>113.67199070420646</v>
      </c>
      <c r="AZ38" s="2385">
        <v>4.7991150363313837</v>
      </c>
      <c r="BA38" s="2385">
        <v>97.366774414032804</v>
      </c>
      <c r="BB38" s="2385">
        <v>0.83246823999092168</v>
      </c>
      <c r="BC38" s="2385">
        <v>84.638386629550439</v>
      </c>
      <c r="BD38" s="2385">
        <v>3.801464561512907</v>
      </c>
      <c r="BE38" s="2385">
        <v>61.359288023094415</v>
      </c>
      <c r="BF38" s="2385">
        <v>2.4244072288652569</v>
      </c>
      <c r="BG38" s="2385">
        <v>61.059005934032463</v>
      </c>
      <c r="BH38" s="2385">
        <v>9.2964392627992929</v>
      </c>
      <c r="BI38" s="2385">
        <v>88.807657315535067</v>
      </c>
      <c r="BJ38" s="2385">
        <v>24.066499390404136</v>
      </c>
      <c r="BK38" s="2385">
        <v>59.110937862218314</v>
      </c>
      <c r="BL38" s="2385">
        <v>35.737452536441118</v>
      </c>
      <c r="BM38" s="2385">
        <v>25.779287578604688</v>
      </c>
      <c r="BN38" s="2385">
        <v>19.772721278551021</v>
      </c>
      <c r="BO38" s="2385">
        <v>21.006911466514442</v>
      </c>
      <c r="BP38" s="2385">
        <v>28.600226645452146</v>
      </c>
      <c r="BQ38" s="2385">
        <v>30.273089072004794</v>
      </c>
      <c r="BR38" s="2385">
        <v>35.074219825695856</v>
      </c>
      <c r="BS38" s="2385">
        <v>48.327478789687106</v>
      </c>
      <c r="BT38" s="2385">
        <v>68.863802324811473</v>
      </c>
      <c r="BU38" s="2385">
        <v>53.893422694383531</v>
      </c>
      <c r="BV38" s="2385">
        <v>46.514556207376998</v>
      </c>
      <c r="BW38" s="2385">
        <v>44.227931494530672</v>
      </c>
      <c r="BX38" s="2385">
        <v>15.560451131686682</v>
      </c>
      <c r="BY38" s="2385">
        <v>36.481144370673455</v>
      </c>
      <c r="BZ38" s="2385">
        <v>10.255465936341261</v>
      </c>
      <c r="CA38" s="2385">
        <v>47.580632126769331</v>
      </c>
      <c r="CB38" s="2385">
        <v>9.7526275182467099</v>
      </c>
      <c r="CC38" s="2385">
        <v>40.452974157434376</v>
      </c>
      <c r="CD38" s="2385">
        <v>2.1210111895251216</v>
      </c>
      <c r="CE38" s="2385">
        <v>57.619277776803763</v>
      </c>
      <c r="CF38" s="2385">
        <v>4.8670232651470062</v>
      </c>
      <c r="CG38" s="2385">
        <f t="shared" ref="CG38:CT38" si="2">SUM(CG23:CG37)</f>
        <v>65.907465321512916</v>
      </c>
      <c r="CH38" s="2385">
        <f t="shared" si="2"/>
        <v>4.7375255549087596</v>
      </c>
      <c r="CI38" s="2386">
        <f t="shared" si="2"/>
        <v>53.77284505885482</v>
      </c>
      <c r="CJ38" s="2386">
        <f t="shared" si="2"/>
        <v>15.938620466521289</v>
      </c>
      <c r="CK38" s="2386">
        <f t="shared" si="2"/>
        <v>62.067599591612911</v>
      </c>
      <c r="CL38" s="2386">
        <f t="shared" si="2"/>
        <v>21.238798990145991</v>
      </c>
      <c r="CM38" s="2386">
        <f t="shared" si="2"/>
        <v>65.055505848514585</v>
      </c>
      <c r="CN38" s="2386">
        <f t="shared" si="2"/>
        <v>21.847921020712821</v>
      </c>
      <c r="CO38" s="2386">
        <f t="shared" si="2"/>
        <v>59.040039753537158</v>
      </c>
      <c r="CP38" s="2386">
        <f t="shared" si="2"/>
        <v>10.256561506554071</v>
      </c>
      <c r="CQ38" s="2386">
        <f t="shared" si="2"/>
        <v>65.093685246219536</v>
      </c>
      <c r="CR38" s="2386">
        <f t="shared" si="2"/>
        <v>26.368697326928043</v>
      </c>
      <c r="CS38" s="2386">
        <f t="shared" si="2"/>
        <v>59.977117800710992</v>
      </c>
      <c r="CT38" s="2386">
        <f t="shared" si="2"/>
        <v>21.375113212951906</v>
      </c>
      <c r="CU38" s="2363"/>
      <c r="CV38" s="2363"/>
      <c r="CW38" s="2363"/>
      <c r="CX38" s="2363"/>
    </row>
    <row r="39" spans="1:102" s="2344" customFormat="1" ht="17.25" thickBot="1" x14ac:dyDescent="0.35">
      <c r="A39" s="3672" t="s">
        <v>4890</v>
      </c>
      <c r="B39" s="3673"/>
      <c r="C39" s="3673"/>
      <c r="D39" s="3673"/>
      <c r="E39" s="3673"/>
      <c r="F39" s="3673"/>
      <c r="G39" s="3673"/>
      <c r="H39" s="3673"/>
      <c r="I39" s="3673"/>
      <c r="J39" s="3673"/>
      <c r="K39" s="3673"/>
      <c r="L39" s="3673"/>
      <c r="M39" s="3673"/>
      <c r="N39" s="3673"/>
      <c r="O39" s="3673"/>
      <c r="P39" s="3673"/>
      <c r="Q39" s="3673"/>
      <c r="R39" s="3673"/>
      <c r="S39" s="3673"/>
      <c r="T39" s="3673"/>
      <c r="U39" s="3673"/>
      <c r="V39" s="3673"/>
      <c r="W39" s="3673"/>
      <c r="X39" s="3673"/>
      <c r="Y39" s="3673"/>
      <c r="Z39" s="3673"/>
      <c r="AA39" s="3673"/>
      <c r="AB39" s="3673"/>
      <c r="AC39" s="3673"/>
      <c r="AD39" s="3673"/>
      <c r="AE39" s="3673"/>
      <c r="AF39" s="3673"/>
      <c r="AG39" s="3673"/>
      <c r="AH39" s="3673"/>
      <c r="AI39" s="3673"/>
      <c r="AJ39" s="3673"/>
      <c r="AK39" s="3673"/>
      <c r="AL39" s="3673"/>
      <c r="AM39" s="3673"/>
      <c r="AN39" s="3673"/>
      <c r="AO39" s="3673"/>
      <c r="AP39" s="3673"/>
      <c r="AQ39" s="3673"/>
      <c r="AR39" s="3673"/>
      <c r="AS39" s="3673"/>
      <c r="AT39" s="3673"/>
      <c r="AU39" s="3673"/>
      <c r="AV39" s="3673"/>
      <c r="AW39" s="3673"/>
      <c r="AX39" s="3673"/>
      <c r="AY39" s="3673"/>
      <c r="AZ39" s="3673"/>
      <c r="BA39" s="3673"/>
      <c r="BB39" s="3673"/>
      <c r="BC39" s="3673"/>
      <c r="BD39" s="3673"/>
      <c r="BE39" s="3673"/>
      <c r="BF39" s="3673"/>
      <c r="BG39" s="3673"/>
      <c r="BH39" s="3673"/>
      <c r="BI39" s="3673"/>
      <c r="BJ39" s="3673"/>
      <c r="BK39" s="3673"/>
      <c r="BL39" s="3673"/>
      <c r="BM39" s="3673"/>
      <c r="BN39" s="3673"/>
      <c r="BO39" s="3673"/>
      <c r="BP39" s="3673"/>
      <c r="BQ39" s="3673"/>
      <c r="BR39" s="3673"/>
      <c r="BS39" s="3673"/>
      <c r="BT39" s="3673"/>
      <c r="BU39" s="3673"/>
      <c r="BV39" s="3673"/>
      <c r="BW39" s="3673"/>
      <c r="BX39" s="3673"/>
      <c r="BY39" s="3673"/>
      <c r="BZ39" s="3673"/>
      <c r="CA39" s="3673"/>
      <c r="CB39" s="3673"/>
      <c r="CC39" s="3673"/>
      <c r="CD39" s="3673"/>
      <c r="CE39" s="3673"/>
      <c r="CF39" s="3673"/>
      <c r="CG39" s="3673"/>
      <c r="CH39" s="3673"/>
      <c r="CI39" s="3673"/>
      <c r="CJ39" s="3673"/>
      <c r="CK39" s="3673"/>
      <c r="CL39" s="3673"/>
      <c r="CM39" s="3673"/>
      <c r="CN39" s="3673"/>
      <c r="CO39" s="3673"/>
      <c r="CP39" s="3673"/>
      <c r="CQ39" s="3673"/>
      <c r="CR39" s="3673"/>
      <c r="CS39" s="3673"/>
      <c r="CT39" s="3674"/>
      <c r="CU39" s="2060"/>
    </row>
    <row r="40" spans="1:102" ht="16.5" x14ac:dyDescent="0.3">
      <c r="A40" s="2387" t="s">
        <v>4857</v>
      </c>
      <c r="B40" s="2354" t="s">
        <v>3514</v>
      </c>
      <c r="C40" s="2394">
        <v>1.1006654367020208</v>
      </c>
      <c r="D40" s="2394">
        <v>0</v>
      </c>
      <c r="E40" s="2394">
        <v>0</v>
      </c>
      <c r="F40" s="2394">
        <v>4.3293231654718621E-2</v>
      </c>
      <c r="G40" s="2394">
        <v>4.2694163626687952E-2</v>
      </c>
      <c r="H40" s="2394">
        <v>0</v>
      </c>
      <c r="I40" s="2394">
        <v>0</v>
      </c>
      <c r="J40" s="2394">
        <v>0</v>
      </c>
      <c r="K40" s="2394">
        <v>10.561347474383373</v>
      </c>
      <c r="L40" s="2394">
        <v>0</v>
      </c>
      <c r="M40" s="2394">
        <v>7.1009611884094967</v>
      </c>
      <c r="N40" s="2394">
        <v>0</v>
      </c>
      <c r="O40" s="2394">
        <v>2.8328403837363796</v>
      </c>
      <c r="P40" s="2394">
        <v>3.3015502962995172E-2</v>
      </c>
      <c r="Q40" s="2394">
        <v>1.3628699516037615</v>
      </c>
      <c r="R40" s="2394">
        <v>0</v>
      </c>
      <c r="S40" s="2391">
        <v>0.63820627923430917</v>
      </c>
      <c r="T40" s="2391">
        <v>0</v>
      </c>
      <c r="U40" s="2391">
        <v>1.2561240054795779</v>
      </c>
      <c r="V40" s="2391">
        <v>0</v>
      </c>
      <c r="W40" s="2391">
        <v>0.61138072244487274</v>
      </c>
      <c r="X40" s="2391">
        <v>0</v>
      </c>
      <c r="Y40" s="2391">
        <v>0.56957106043941652</v>
      </c>
      <c r="Z40" s="2391">
        <v>5.2027518445214915E-2</v>
      </c>
      <c r="AA40" s="2391">
        <v>0.57368177398619336</v>
      </c>
      <c r="AB40" s="2391">
        <v>1.1814939486659102</v>
      </c>
      <c r="AC40" s="2391">
        <v>0.83674263502663915</v>
      </c>
      <c r="AD40" s="2391">
        <v>0</v>
      </c>
      <c r="AE40" s="2391">
        <v>0</v>
      </c>
      <c r="AF40" s="2391">
        <v>8.4780560486595533E-2</v>
      </c>
      <c r="AG40" s="2391">
        <v>0.94860431954004243</v>
      </c>
      <c r="AH40" s="2391">
        <v>0</v>
      </c>
      <c r="AI40" s="2391">
        <v>0.49667755397336144</v>
      </c>
      <c r="AJ40" s="2391">
        <v>0</v>
      </c>
      <c r="AK40" s="2391">
        <v>0.29270625304985126</v>
      </c>
      <c r="AL40" s="2391">
        <v>4.1332880410739632E-2</v>
      </c>
      <c r="AM40" s="2391">
        <v>0.27852083135008904</v>
      </c>
      <c r="AN40" s="2391">
        <v>0</v>
      </c>
      <c r="AO40" s="2391">
        <v>1.0524595875105625</v>
      </c>
      <c r="AP40" s="2391">
        <v>0</v>
      </c>
      <c r="AQ40" s="2391">
        <v>0.24313750361289391</v>
      </c>
      <c r="AR40" s="2391">
        <v>0.20681951087988631</v>
      </c>
      <c r="AS40" s="2391">
        <v>0.24985340779976359</v>
      </c>
      <c r="AT40" s="2391">
        <v>0</v>
      </c>
      <c r="AU40" s="2362">
        <v>0.24776135855977757</v>
      </c>
      <c r="AV40" s="2362">
        <v>0</v>
      </c>
      <c r="AW40" s="2362">
        <v>0</v>
      </c>
      <c r="AX40" s="2362">
        <v>0</v>
      </c>
      <c r="AY40" s="2362">
        <v>0.11980427438275967</v>
      </c>
      <c r="AZ40" s="2362">
        <v>0</v>
      </c>
      <c r="BA40" s="2362">
        <v>0</v>
      </c>
      <c r="BB40" s="2362">
        <v>0</v>
      </c>
      <c r="BC40" s="2362">
        <v>0.44882641441562293</v>
      </c>
      <c r="BD40" s="2362">
        <v>0</v>
      </c>
      <c r="BE40" s="2362">
        <v>0</v>
      </c>
      <c r="BF40" s="2362">
        <v>0</v>
      </c>
      <c r="BG40" s="2362">
        <v>0.73760819392713239</v>
      </c>
      <c r="BH40" s="2362">
        <v>0</v>
      </c>
      <c r="BI40" s="2362">
        <v>8.3708049064114706E-2</v>
      </c>
      <c r="BJ40" s="2362">
        <v>0</v>
      </c>
      <c r="BK40" s="2362">
        <v>0.17775061090278532</v>
      </c>
      <c r="BL40" s="2362">
        <v>3.0121396459666386E-2</v>
      </c>
      <c r="BM40" s="2362">
        <v>0</v>
      </c>
      <c r="BN40" s="2362">
        <v>0</v>
      </c>
      <c r="BO40" s="2362">
        <v>0</v>
      </c>
      <c r="BP40" s="2362">
        <v>0</v>
      </c>
      <c r="BQ40" s="2362">
        <v>0</v>
      </c>
      <c r="BR40" s="2362">
        <v>0</v>
      </c>
      <c r="BS40" s="2362">
        <v>0</v>
      </c>
      <c r="BT40" s="2362">
        <v>0</v>
      </c>
      <c r="BU40" s="2362">
        <v>0</v>
      </c>
      <c r="BV40" s="2362">
        <v>0</v>
      </c>
      <c r="BW40" s="2362">
        <v>0</v>
      </c>
      <c r="BX40" s="2362">
        <v>0</v>
      </c>
      <c r="BY40" s="2362">
        <v>1.5059911123235075</v>
      </c>
      <c r="BZ40" s="2362">
        <v>0</v>
      </c>
      <c r="CA40" s="2362">
        <v>0</v>
      </c>
      <c r="CB40" s="2362">
        <v>0</v>
      </c>
      <c r="CC40" s="2362">
        <v>0</v>
      </c>
      <c r="CD40" s="2362">
        <v>0</v>
      </c>
      <c r="CE40" s="2362">
        <v>4.1620981866531022</v>
      </c>
      <c r="CF40" s="2362">
        <v>0</v>
      </c>
      <c r="CG40" s="2362">
        <v>1.8729954169617526</v>
      </c>
      <c r="CH40" s="2362">
        <v>0</v>
      </c>
      <c r="CI40" s="2362">
        <v>0</v>
      </c>
      <c r="CJ40" s="2362">
        <v>0</v>
      </c>
      <c r="CK40" s="2362">
        <v>1.3852900086152697</v>
      </c>
      <c r="CL40" s="2362">
        <v>0</v>
      </c>
      <c r="CM40" s="2362">
        <v>0</v>
      </c>
      <c r="CN40" s="2362">
        <v>0</v>
      </c>
      <c r="CO40" s="2362">
        <v>0</v>
      </c>
      <c r="CP40" s="2362">
        <v>0</v>
      </c>
      <c r="CQ40" s="2362">
        <v>0</v>
      </c>
      <c r="CR40" s="2362">
        <v>0</v>
      </c>
      <c r="CS40" s="2362">
        <v>0</v>
      </c>
      <c r="CT40" s="2362">
        <v>0</v>
      </c>
      <c r="CU40" s="2363"/>
      <c r="CV40" s="2363"/>
      <c r="CW40" s="2363"/>
      <c r="CX40" s="2363"/>
    </row>
    <row r="41" spans="1:102" ht="16.5" x14ac:dyDescent="0.3">
      <c r="A41" s="2353" t="s">
        <v>4859</v>
      </c>
      <c r="B41" s="2364" t="s">
        <v>3516</v>
      </c>
      <c r="C41" s="2394">
        <v>0</v>
      </c>
      <c r="D41" s="2394">
        <v>0.2730530978347695</v>
      </c>
      <c r="E41" s="2394">
        <v>0</v>
      </c>
      <c r="F41" s="2394">
        <v>5.5688014542201972E-2</v>
      </c>
      <c r="G41" s="2394">
        <v>0</v>
      </c>
      <c r="H41" s="2394">
        <v>1.3271580778176602</v>
      </c>
      <c r="I41" s="2394">
        <v>8.9401787065877536E-2</v>
      </c>
      <c r="J41" s="2394">
        <v>0.53954474997459467</v>
      </c>
      <c r="K41" s="2394">
        <v>3.7323551899837902E-2</v>
      </c>
      <c r="L41" s="2394">
        <v>0.51009160544827981</v>
      </c>
      <c r="M41" s="2394">
        <v>0.10010630441427598</v>
      </c>
      <c r="N41" s="2394">
        <v>0.26161998704886746</v>
      </c>
      <c r="O41" s="2394">
        <v>0</v>
      </c>
      <c r="P41" s="2394">
        <v>0</v>
      </c>
      <c r="Q41" s="2394">
        <v>0</v>
      </c>
      <c r="R41" s="2394">
        <v>0</v>
      </c>
      <c r="S41" s="2394">
        <v>0</v>
      </c>
      <c r="T41" s="2394">
        <v>0</v>
      </c>
      <c r="U41" s="2394">
        <v>0</v>
      </c>
      <c r="V41" s="2394">
        <v>0</v>
      </c>
      <c r="W41" s="2394">
        <v>0</v>
      </c>
      <c r="X41" s="2394">
        <v>0</v>
      </c>
      <c r="Y41" s="2394">
        <v>0</v>
      </c>
      <c r="Z41" s="2394">
        <v>0</v>
      </c>
      <c r="AA41" s="2394">
        <v>0</v>
      </c>
      <c r="AB41" s="2394">
        <v>0</v>
      </c>
      <c r="AC41" s="2394">
        <v>0</v>
      </c>
      <c r="AD41" s="2394">
        <v>0</v>
      </c>
      <c r="AE41" s="2394">
        <v>0</v>
      </c>
      <c r="AF41" s="2394">
        <v>0</v>
      </c>
      <c r="AG41" s="2394">
        <v>0</v>
      </c>
      <c r="AH41" s="2394">
        <v>0</v>
      </c>
      <c r="AI41" s="2394">
        <v>0.18917944445261467</v>
      </c>
      <c r="AJ41" s="2394">
        <v>0</v>
      </c>
      <c r="AK41" s="2394">
        <v>0</v>
      </c>
      <c r="AL41" s="2394">
        <v>0.21744354338065125</v>
      </c>
      <c r="AM41" s="2394">
        <v>0.18698145252440854</v>
      </c>
      <c r="AN41" s="2394">
        <v>2.3925663074212116</v>
      </c>
      <c r="AO41" s="2394">
        <v>0</v>
      </c>
      <c r="AP41" s="2394">
        <v>0.16493696204500452</v>
      </c>
      <c r="AQ41" s="2394">
        <v>0</v>
      </c>
      <c r="AR41" s="2394">
        <v>0</v>
      </c>
      <c r="AS41" s="2394">
        <v>0</v>
      </c>
      <c r="AT41" s="2394">
        <v>1.781073497547909</v>
      </c>
      <c r="AU41" s="2369">
        <v>0</v>
      </c>
      <c r="AV41" s="2369">
        <v>0</v>
      </c>
      <c r="AW41" s="2369">
        <v>0</v>
      </c>
      <c r="AX41" s="2369">
        <v>0</v>
      </c>
      <c r="AY41" s="2369">
        <v>0.15590833424430325</v>
      </c>
      <c r="AZ41" s="2369">
        <v>0</v>
      </c>
      <c r="BA41" s="2369">
        <v>0.160806889066647</v>
      </c>
      <c r="BB41" s="2369">
        <v>0</v>
      </c>
      <c r="BC41" s="2369">
        <v>0</v>
      </c>
      <c r="BD41" s="2369">
        <v>0</v>
      </c>
      <c r="BE41" s="2369">
        <v>0</v>
      </c>
      <c r="BF41" s="2369">
        <v>0</v>
      </c>
      <c r="BG41" s="2369">
        <v>0</v>
      </c>
      <c r="BH41" s="2369">
        <v>0</v>
      </c>
      <c r="BI41" s="2369">
        <v>0</v>
      </c>
      <c r="BJ41" s="2369">
        <v>0</v>
      </c>
      <c r="BK41" s="2369">
        <v>0</v>
      </c>
      <c r="BL41" s="2369">
        <v>0</v>
      </c>
      <c r="BM41" s="2369">
        <v>0</v>
      </c>
      <c r="BN41" s="2369">
        <v>0</v>
      </c>
      <c r="BO41" s="2369">
        <v>0</v>
      </c>
      <c r="BP41" s="2369">
        <v>0</v>
      </c>
      <c r="BQ41" s="2369">
        <v>0</v>
      </c>
      <c r="BR41" s="2369">
        <v>1.3008050226879755</v>
      </c>
      <c r="BS41" s="2369">
        <v>0</v>
      </c>
      <c r="BT41" s="2369">
        <v>0.65336824412662975</v>
      </c>
      <c r="BU41" s="2369">
        <v>3.4669918710446231E-2</v>
      </c>
      <c r="BV41" s="2369">
        <v>0</v>
      </c>
      <c r="BW41" s="2369">
        <v>0</v>
      </c>
      <c r="BX41" s="2369">
        <v>0</v>
      </c>
      <c r="BY41" s="2369">
        <v>0</v>
      </c>
      <c r="BZ41" s="2369">
        <v>0</v>
      </c>
      <c r="CA41" s="2369">
        <v>0</v>
      </c>
      <c r="CB41" s="2369">
        <v>0</v>
      </c>
      <c r="CC41" s="2369">
        <v>0</v>
      </c>
      <c r="CD41" s="2369">
        <v>1.3622114192339172</v>
      </c>
      <c r="CE41" s="2369">
        <v>0</v>
      </c>
      <c r="CF41" s="2369">
        <v>1.2276106618859139</v>
      </c>
      <c r="CG41" s="2369">
        <v>0</v>
      </c>
      <c r="CH41" s="2369">
        <v>2.6183516586672817</v>
      </c>
      <c r="CI41" s="2369">
        <v>0</v>
      </c>
      <c r="CJ41" s="2369">
        <v>4.1710245191615458</v>
      </c>
      <c r="CK41" s="2369">
        <v>4.077118308612941</v>
      </c>
      <c r="CL41" s="2369">
        <v>3.7208836472861897</v>
      </c>
      <c r="CM41" s="2369">
        <v>0</v>
      </c>
      <c r="CN41" s="2369">
        <v>1.9420134353424146</v>
      </c>
      <c r="CO41" s="2369">
        <v>0</v>
      </c>
      <c r="CP41" s="2369">
        <v>0</v>
      </c>
      <c r="CQ41" s="2369">
        <v>0</v>
      </c>
      <c r="CR41" s="2369">
        <v>0</v>
      </c>
      <c r="CS41" s="2369">
        <v>0.5599336222842094</v>
      </c>
      <c r="CT41" s="2369">
        <v>0</v>
      </c>
      <c r="CU41" s="2363"/>
      <c r="CV41" s="2363"/>
      <c r="CW41" s="2363"/>
      <c r="CX41" s="2363"/>
    </row>
    <row r="42" spans="1:102" s="2344" customFormat="1" ht="16.5" x14ac:dyDescent="0.3">
      <c r="A42" s="2353" t="s">
        <v>4860</v>
      </c>
      <c r="B42" s="2364" t="s">
        <v>3517</v>
      </c>
      <c r="C42" s="2394"/>
      <c r="D42" s="2394"/>
      <c r="E42" s="2394"/>
      <c r="F42" s="2394"/>
      <c r="G42" s="2394"/>
      <c r="H42" s="2394"/>
      <c r="I42" s="2394"/>
      <c r="J42" s="2394"/>
      <c r="K42" s="2394"/>
      <c r="L42" s="2394"/>
      <c r="M42" s="2394"/>
      <c r="N42" s="2394"/>
      <c r="O42" s="2394"/>
      <c r="P42" s="2394"/>
      <c r="Q42" s="2394"/>
      <c r="R42" s="2394"/>
      <c r="S42" s="2394"/>
      <c r="T42" s="2394"/>
      <c r="U42" s="2394"/>
      <c r="V42" s="2394"/>
      <c r="W42" s="2394"/>
      <c r="X42" s="2394"/>
      <c r="Y42" s="2394"/>
      <c r="Z42" s="2394"/>
      <c r="AA42" s="2394"/>
      <c r="AB42" s="2394"/>
      <c r="AC42" s="2394"/>
      <c r="AD42" s="2394"/>
      <c r="AE42" s="2394">
        <v>0</v>
      </c>
      <c r="AF42" s="2394">
        <v>0</v>
      </c>
      <c r="AG42" s="2394">
        <v>0</v>
      </c>
      <c r="AH42" s="2394">
        <v>0</v>
      </c>
      <c r="AI42" s="2394">
        <v>0</v>
      </c>
      <c r="AJ42" s="2394">
        <v>0</v>
      </c>
      <c r="AK42" s="2394">
        <v>0</v>
      </c>
      <c r="AL42" s="2394">
        <v>0</v>
      </c>
      <c r="AM42" s="2394">
        <v>0</v>
      </c>
      <c r="AN42" s="2394">
        <v>0</v>
      </c>
      <c r="AO42" s="2394">
        <v>0</v>
      </c>
      <c r="AP42" s="2394">
        <v>0</v>
      </c>
      <c r="AQ42" s="2394">
        <v>0</v>
      </c>
      <c r="AR42" s="2394">
        <v>0</v>
      </c>
      <c r="AS42" s="2394">
        <v>0</v>
      </c>
      <c r="AT42" s="2394">
        <v>0</v>
      </c>
      <c r="AU42" s="2369">
        <v>0</v>
      </c>
      <c r="AV42" s="2369">
        <v>0</v>
      </c>
      <c r="AW42" s="2369">
        <v>0</v>
      </c>
      <c r="AX42" s="2369">
        <v>0</v>
      </c>
      <c r="AY42" s="2369">
        <v>0</v>
      </c>
      <c r="AZ42" s="2369">
        <v>0</v>
      </c>
      <c r="BA42" s="2369">
        <v>0</v>
      </c>
      <c r="BB42" s="2369">
        <v>0</v>
      </c>
      <c r="BC42" s="2369">
        <v>0</v>
      </c>
      <c r="BD42" s="2369">
        <v>0</v>
      </c>
      <c r="BE42" s="2369">
        <v>0</v>
      </c>
      <c r="BF42" s="2369">
        <v>0</v>
      </c>
      <c r="BG42" s="2369">
        <v>0</v>
      </c>
      <c r="BH42" s="2369">
        <v>0</v>
      </c>
      <c r="BI42" s="2369">
        <v>0</v>
      </c>
      <c r="BJ42" s="2369">
        <v>0</v>
      </c>
      <c r="BK42" s="2369">
        <v>0</v>
      </c>
      <c r="BL42" s="2369">
        <v>0</v>
      </c>
      <c r="BM42" s="2369">
        <v>0</v>
      </c>
      <c r="BN42" s="2369">
        <v>0</v>
      </c>
      <c r="BO42" s="2369">
        <v>0</v>
      </c>
      <c r="BP42" s="2369">
        <v>0</v>
      </c>
      <c r="BQ42" s="2369">
        <v>0</v>
      </c>
      <c r="BR42" s="2369">
        <v>0</v>
      </c>
      <c r="BS42" s="2369">
        <v>0</v>
      </c>
      <c r="BT42" s="2369">
        <v>0</v>
      </c>
      <c r="BU42" s="2369">
        <v>0</v>
      </c>
      <c r="BV42" s="2369">
        <v>0</v>
      </c>
      <c r="BW42" s="2369">
        <v>0</v>
      </c>
      <c r="BX42" s="2369">
        <v>0</v>
      </c>
      <c r="BY42" s="2369">
        <v>0</v>
      </c>
      <c r="BZ42" s="2369">
        <v>0</v>
      </c>
      <c r="CA42" s="2369">
        <v>0</v>
      </c>
      <c r="CB42" s="2369">
        <v>0</v>
      </c>
      <c r="CC42" s="2369">
        <v>0</v>
      </c>
      <c r="CD42" s="2369">
        <v>0</v>
      </c>
      <c r="CE42" s="2369">
        <v>0</v>
      </c>
      <c r="CF42" s="2369">
        <v>0</v>
      </c>
      <c r="CG42" s="2369">
        <v>0</v>
      </c>
      <c r="CH42" s="2369">
        <v>0</v>
      </c>
      <c r="CI42" s="2369">
        <v>0</v>
      </c>
      <c r="CJ42" s="2369">
        <v>0</v>
      </c>
      <c r="CK42" s="2369">
        <v>0</v>
      </c>
      <c r="CL42" s="2369">
        <v>0</v>
      </c>
      <c r="CM42" s="2369">
        <v>0</v>
      </c>
      <c r="CN42" s="2369">
        <v>0</v>
      </c>
      <c r="CO42" s="2369">
        <v>0</v>
      </c>
      <c r="CP42" s="2369">
        <v>0</v>
      </c>
      <c r="CQ42" s="2369">
        <v>0</v>
      </c>
      <c r="CR42" s="2369">
        <v>0</v>
      </c>
      <c r="CS42" s="2369">
        <v>0</v>
      </c>
      <c r="CT42" s="2369">
        <v>0</v>
      </c>
      <c r="CU42" s="2363"/>
      <c r="CV42" s="2363"/>
      <c r="CW42" s="2363"/>
      <c r="CX42" s="2363"/>
    </row>
    <row r="43" spans="1:102" s="2344" customFormat="1" ht="16.5" x14ac:dyDescent="0.3">
      <c r="A43" s="2353" t="s">
        <v>4861</v>
      </c>
      <c r="B43" s="2364" t="s">
        <v>3518</v>
      </c>
      <c r="C43" s="2388"/>
      <c r="D43" s="2388"/>
      <c r="E43" s="2388"/>
      <c r="F43" s="2388"/>
      <c r="G43" s="2388"/>
      <c r="H43" s="2388"/>
      <c r="I43" s="2388"/>
      <c r="J43" s="2388"/>
      <c r="K43" s="2395"/>
      <c r="L43" s="2388"/>
      <c r="M43" s="2388"/>
      <c r="N43" s="2388"/>
      <c r="O43" s="2395"/>
      <c r="P43" s="2388"/>
      <c r="Q43" s="2388"/>
      <c r="R43" s="2339"/>
      <c r="S43" s="2392"/>
      <c r="T43" s="2392"/>
      <c r="U43" s="2392"/>
      <c r="V43" s="2392"/>
      <c r="W43" s="2392"/>
      <c r="X43" s="2392"/>
      <c r="Y43" s="2392"/>
      <c r="Z43" s="2392"/>
      <c r="AA43" s="2392"/>
      <c r="AB43" s="2392"/>
      <c r="AC43" s="2392"/>
      <c r="AD43" s="2392"/>
      <c r="AE43" s="2392"/>
      <c r="AF43" s="2392"/>
      <c r="AG43" s="2396"/>
      <c r="AH43" s="2394"/>
      <c r="AI43" s="2394">
        <v>0</v>
      </c>
      <c r="AJ43" s="2394">
        <v>0</v>
      </c>
      <c r="AK43" s="2394">
        <v>0</v>
      </c>
      <c r="AL43" s="2394">
        <v>0</v>
      </c>
      <c r="AM43" s="2394">
        <v>0</v>
      </c>
      <c r="AN43" s="2394">
        <v>0</v>
      </c>
      <c r="AO43" s="2394">
        <v>0</v>
      </c>
      <c r="AP43" s="2394">
        <v>0</v>
      </c>
      <c r="AQ43" s="2394">
        <v>0</v>
      </c>
      <c r="AR43" s="2394">
        <v>0</v>
      </c>
      <c r="AS43" s="2394">
        <v>0</v>
      </c>
      <c r="AT43" s="2394">
        <v>0</v>
      </c>
      <c r="AU43" s="2369">
        <v>0</v>
      </c>
      <c r="AV43" s="2369">
        <v>0</v>
      </c>
      <c r="AW43" s="2369">
        <v>0</v>
      </c>
      <c r="AX43" s="2369">
        <v>0</v>
      </c>
      <c r="AY43" s="2369">
        <v>0</v>
      </c>
      <c r="AZ43" s="2369">
        <v>0</v>
      </c>
      <c r="BA43" s="2369">
        <v>0</v>
      </c>
      <c r="BB43" s="2369">
        <v>0</v>
      </c>
      <c r="BC43" s="2369">
        <v>0</v>
      </c>
      <c r="BD43" s="2369">
        <v>0</v>
      </c>
      <c r="BE43" s="2369">
        <v>0</v>
      </c>
      <c r="BF43" s="2369">
        <v>0</v>
      </c>
      <c r="BG43" s="2369">
        <v>0</v>
      </c>
      <c r="BH43" s="2369">
        <v>0</v>
      </c>
      <c r="BI43" s="2369">
        <v>0</v>
      </c>
      <c r="BJ43" s="2369">
        <v>0</v>
      </c>
      <c r="BK43" s="2369">
        <v>0</v>
      </c>
      <c r="BL43" s="2369">
        <v>0</v>
      </c>
      <c r="BM43" s="2369">
        <v>0</v>
      </c>
      <c r="BN43" s="2369">
        <v>0</v>
      </c>
      <c r="BO43" s="2369">
        <v>0</v>
      </c>
      <c r="BP43" s="2369">
        <v>0</v>
      </c>
      <c r="BQ43" s="2369">
        <v>0</v>
      </c>
      <c r="BR43" s="2369">
        <v>0</v>
      </c>
      <c r="BS43" s="2369">
        <v>0</v>
      </c>
      <c r="BT43" s="2369">
        <v>0</v>
      </c>
      <c r="BU43" s="2369">
        <v>0</v>
      </c>
      <c r="BV43" s="2369">
        <v>0</v>
      </c>
      <c r="BW43" s="2369">
        <v>0</v>
      </c>
      <c r="BX43" s="2369">
        <v>0</v>
      </c>
      <c r="BY43" s="2369">
        <v>0</v>
      </c>
      <c r="BZ43" s="2369">
        <v>0</v>
      </c>
      <c r="CA43" s="2369">
        <v>0</v>
      </c>
      <c r="CB43" s="2369">
        <v>0</v>
      </c>
      <c r="CC43" s="2369">
        <v>0</v>
      </c>
      <c r="CD43" s="2369">
        <v>0</v>
      </c>
      <c r="CE43" s="2369">
        <v>0</v>
      </c>
      <c r="CF43" s="2369">
        <v>0</v>
      </c>
      <c r="CG43" s="2369">
        <v>0</v>
      </c>
      <c r="CH43" s="2369">
        <v>0</v>
      </c>
      <c r="CI43" s="2369">
        <v>0</v>
      </c>
      <c r="CJ43" s="2369">
        <v>0</v>
      </c>
      <c r="CK43" s="2369">
        <v>0</v>
      </c>
      <c r="CL43" s="2369">
        <v>0</v>
      </c>
      <c r="CM43" s="2369">
        <v>0</v>
      </c>
      <c r="CN43" s="2369">
        <v>0</v>
      </c>
      <c r="CO43" s="2369">
        <v>0</v>
      </c>
      <c r="CP43" s="2369">
        <v>0</v>
      </c>
      <c r="CQ43" s="2369">
        <v>0</v>
      </c>
      <c r="CR43" s="2369">
        <v>0</v>
      </c>
      <c r="CS43" s="2369">
        <v>0</v>
      </c>
      <c r="CT43" s="2369">
        <v>0</v>
      </c>
      <c r="CU43" s="2363"/>
      <c r="CV43" s="2363"/>
      <c r="CW43" s="2363"/>
      <c r="CX43" s="2363"/>
    </row>
    <row r="44" spans="1:102" ht="16.5" x14ac:dyDescent="0.3">
      <c r="A44" s="2353" t="s">
        <v>4862</v>
      </c>
      <c r="B44" s="2364" t="s">
        <v>3519</v>
      </c>
      <c r="C44" s="2394">
        <v>0</v>
      </c>
      <c r="D44" s="2394">
        <v>1.8175369056237094</v>
      </c>
      <c r="E44" s="2394">
        <v>0</v>
      </c>
      <c r="F44" s="2394">
        <v>1.849416274131827</v>
      </c>
      <c r="G44" s="2394">
        <v>0.13853434842462997</v>
      </c>
      <c r="H44" s="2394">
        <v>0.97793921834311104</v>
      </c>
      <c r="I44" s="2394">
        <v>0</v>
      </c>
      <c r="J44" s="2394">
        <v>0.95803432431154678</v>
      </c>
      <c r="K44" s="2394">
        <v>0</v>
      </c>
      <c r="L44" s="2394">
        <v>0.91234075346972032</v>
      </c>
      <c r="M44" s="2394">
        <v>0.13232515501842973</v>
      </c>
      <c r="N44" s="2394">
        <v>1.8001953664088064</v>
      </c>
      <c r="O44" s="2394">
        <v>0</v>
      </c>
      <c r="P44" s="2394">
        <v>0.89715349684662593</v>
      </c>
      <c r="Q44" s="2394">
        <v>0</v>
      </c>
      <c r="R44" s="2394">
        <v>0</v>
      </c>
      <c r="S44" s="2394">
        <v>0.12842162979863794</v>
      </c>
      <c r="T44" s="2394">
        <v>0</v>
      </c>
      <c r="U44" s="2394">
        <v>0</v>
      </c>
      <c r="V44" s="2394">
        <v>0</v>
      </c>
      <c r="W44" s="2394">
        <v>0</v>
      </c>
      <c r="X44" s="2394">
        <v>0</v>
      </c>
      <c r="Y44" s="2394">
        <v>0.12668987094564879</v>
      </c>
      <c r="Z44" s="2394">
        <v>0</v>
      </c>
      <c r="AA44" s="2394">
        <v>0</v>
      </c>
      <c r="AB44" s="2394">
        <v>0</v>
      </c>
      <c r="AC44" s="2394">
        <v>0</v>
      </c>
      <c r="AD44" s="2394">
        <v>0</v>
      </c>
      <c r="AE44" s="2394">
        <v>0.13016005693107766</v>
      </c>
      <c r="AF44" s="2394">
        <v>0</v>
      </c>
      <c r="AG44" s="2394">
        <v>0</v>
      </c>
      <c r="AH44" s="2394">
        <v>0</v>
      </c>
      <c r="AI44" s="2394">
        <v>0</v>
      </c>
      <c r="AJ44" s="2394">
        <v>0</v>
      </c>
      <c r="AK44" s="2394">
        <v>0.12653803052950927</v>
      </c>
      <c r="AL44" s="2394">
        <v>0</v>
      </c>
      <c r="AM44" s="2394">
        <v>0</v>
      </c>
      <c r="AN44" s="2394">
        <v>0</v>
      </c>
      <c r="AO44" s="2394">
        <v>0</v>
      </c>
      <c r="AP44" s="2394">
        <v>0</v>
      </c>
      <c r="AQ44" s="2394">
        <v>0</v>
      </c>
      <c r="AR44" s="2394">
        <v>0</v>
      </c>
      <c r="AS44" s="2394">
        <v>0</v>
      </c>
      <c r="AT44" s="2394">
        <v>0</v>
      </c>
      <c r="AU44" s="2369">
        <v>0</v>
      </c>
      <c r="AV44" s="2369">
        <v>0</v>
      </c>
      <c r="AW44" s="2369">
        <v>0.13063843884150811</v>
      </c>
      <c r="AX44" s="2369">
        <v>0</v>
      </c>
      <c r="AY44" s="2369">
        <v>0</v>
      </c>
      <c r="AZ44" s="2369">
        <v>0</v>
      </c>
      <c r="BA44" s="2369">
        <v>0</v>
      </c>
      <c r="BB44" s="2369">
        <v>0</v>
      </c>
      <c r="BC44" s="2369">
        <v>0.12588810633423403</v>
      </c>
      <c r="BD44" s="2369">
        <v>0</v>
      </c>
      <c r="BE44" s="2369">
        <v>0</v>
      </c>
      <c r="BF44" s="2369">
        <v>0</v>
      </c>
      <c r="BG44" s="2369">
        <v>0</v>
      </c>
      <c r="BH44" s="2369">
        <v>0</v>
      </c>
      <c r="BI44" s="2369">
        <v>0</v>
      </c>
      <c r="BJ44" s="2369">
        <v>0</v>
      </c>
      <c r="BK44" s="2369">
        <v>0</v>
      </c>
      <c r="BL44" s="2369">
        <v>0</v>
      </c>
      <c r="BM44" s="2369">
        <v>0</v>
      </c>
      <c r="BN44" s="2369">
        <v>0</v>
      </c>
      <c r="BO44" s="2369">
        <v>0.12792614696777468</v>
      </c>
      <c r="BP44" s="2369">
        <v>0</v>
      </c>
      <c r="BQ44" s="2369">
        <v>0.1292025346127284</v>
      </c>
      <c r="BR44" s="2369">
        <v>0</v>
      </c>
      <c r="BS44" s="2369">
        <v>0</v>
      </c>
      <c r="BT44" s="2369">
        <v>0</v>
      </c>
      <c r="BU44" s="2369">
        <v>0</v>
      </c>
      <c r="BV44" s="2369">
        <v>0</v>
      </c>
      <c r="BW44" s="2369">
        <v>0.13533009115929864</v>
      </c>
      <c r="BX44" s="2369">
        <v>0</v>
      </c>
      <c r="BY44" s="2369">
        <v>0</v>
      </c>
      <c r="BZ44" s="2369">
        <v>0</v>
      </c>
      <c r="CA44" s="2369">
        <v>0</v>
      </c>
      <c r="CB44" s="2369">
        <v>0</v>
      </c>
      <c r="CC44" s="2369">
        <v>0.13863499280251679</v>
      </c>
      <c r="CD44" s="2369">
        <v>0</v>
      </c>
      <c r="CE44" s="2369">
        <v>0</v>
      </c>
      <c r="CF44" s="2369">
        <v>0</v>
      </c>
      <c r="CG44" s="2369">
        <v>0</v>
      </c>
      <c r="CH44" s="2369">
        <v>0</v>
      </c>
      <c r="CI44" s="2369">
        <v>0.13679928466500621</v>
      </c>
      <c r="CJ44" s="2369">
        <v>0</v>
      </c>
      <c r="CK44" s="2369">
        <v>0</v>
      </c>
      <c r="CL44" s="2369">
        <v>0</v>
      </c>
      <c r="CM44" s="2369">
        <v>0</v>
      </c>
      <c r="CN44" s="2369">
        <v>0</v>
      </c>
      <c r="CO44" s="2369">
        <v>0.13644640153098669</v>
      </c>
      <c r="CP44" s="2369">
        <v>0</v>
      </c>
      <c r="CQ44" s="2369">
        <v>0</v>
      </c>
      <c r="CR44" s="2369">
        <v>0</v>
      </c>
      <c r="CS44" s="2369">
        <v>0</v>
      </c>
      <c r="CT44" s="2369">
        <v>0</v>
      </c>
      <c r="CU44" s="2363"/>
      <c r="CV44" s="2363"/>
      <c r="CW44" s="2363"/>
      <c r="CX44" s="2363"/>
    </row>
    <row r="45" spans="1:102" ht="16.5" x14ac:dyDescent="0.3">
      <c r="A45" s="2353" t="s">
        <v>4863</v>
      </c>
      <c r="B45" s="2364" t="s">
        <v>4864</v>
      </c>
      <c r="C45" s="2394">
        <v>0</v>
      </c>
      <c r="D45" s="2394">
        <v>0</v>
      </c>
      <c r="E45" s="2394">
        <v>0</v>
      </c>
      <c r="F45" s="2394">
        <v>0</v>
      </c>
      <c r="G45" s="2394">
        <v>0</v>
      </c>
      <c r="H45" s="2394">
        <v>0</v>
      </c>
      <c r="I45" s="2394">
        <v>0</v>
      </c>
      <c r="J45" s="2394">
        <v>0</v>
      </c>
      <c r="K45" s="2394">
        <v>0</v>
      </c>
      <c r="L45" s="2394">
        <v>0</v>
      </c>
      <c r="M45" s="2394">
        <v>0</v>
      </c>
      <c r="N45" s="2394">
        <v>0</v>
      </c>
      <c r="O45" s="2394">
        <v>0</v>
      </c>
      <c r="P45" s="2394">
        <v>0</v>
      </c>
      <c r="Q45" s="2394">
        <v>0</v>
      </c>
      <c r="R45" s="2394">
        <v>0</v>
      </c>
      <c r="S45" s="2394">
        <v>0</v>
      </c>
      <c r="T45" s="2394">
        <v>0</v>
      </c>
      <c r="U45" s="2394">
        <v>0</v>
      </c>
      <c r="V45" s="2394">
        <v>0</v>
      </c>
      <c r="W45" s="2394">
        <v>0</v>
      </c>
      <c r="X45" s="2394">
        <v>0</v>
      </c>
      <c r="Y45" s="2394">
        <v>0</v>
      </c>
      <c r="Z45" s="2394">
        <v>0</v>
      </c>
      <c r="AA45" s="2394">
        <v>0</v>
      </c>
      <c r="AB45" s="2394">
        <v>0</v>
      </c>
      <c r="AC45" s="2394">
        <v>0</v>
      </c>
      <c r="AD45" s="2394">
        <v>0</v>
      </c>
      <c r="AE45" s="2394">
        <v>0</v>
      </c>
      <c r="AF45" s="2394">
        <v>0</v>
      </c>
      <c r="AG45" s="2394">
        <v>0</v>
      </c>
      <c r="AH45" s="2394">
        <v>0</v>
      </c>
      <c r="AI45" s="2394">
        <v>0</v>
      </c>
      <c r="AJ45" s="2394">
        <v>0</v>
      </c>
      <c r="AK45" s="2394">
        <v>0</v>
      </c>
      <c r="AL45" s="2394">
        <v>0</v>
      </c>
      <c r="AM45" s="2394">
        <v>0</v>
      </c>
      <c r="AN45" s="2394">
        <v>0</v>
      </c>
      <c r="AO45" s="2394">
        <v>0</v>
      </c>
      <c r="AP45" s="2394">
        <v>0</v>
      </c>
      <c r="AQ45" s="2394">
        <v>0</v>
      </c>
      <c r="AR45" s="2394">
        <v>0</v>
      </c>
      <c r="AS45" s="2394">
        <v>0</v>
      </c>
      <c r="AT45" s="2394">
        <v>0</v>
      </c>
      <c r="AU45" s="2369">
        <v>0</v>
      </c>
      <c r="AV45" s="2369">
        <v>0</v>
      </c>
      <c r="AW45" s="2369">
        <v>0</v>
      </c>
      <c r="AX45" s="2369">
        <v>0</v>
      </c>
      <c r="AY45" s="2369">
        <v>0</v>
      </c>
      <c r="AZ45" s="2369">
        <v>0</v>
      </c>
      <c r="BA45" s="2369">
        <v>0</v>
      </c>
      <c r="BB45" s="2369">
        <v>0</v>
      </c>
      <c r="BC45" s="2369">
        <v>0</v>
      </c>
      <c r="BD45" s="2369">
        <v>0</v>
      </c>
      <c r="BE45" s="2369">
        <v>0</v>
      </c>
      <c r="BF45" s="2369">
        <v>0</v>
      </c>
      <c r="BG45" s="2369">
        <v>0</v>
      </c>
      <c r="BH45" s="2369">
        <v>0</v>
      </c>
      <c r="BI45" s="2369">
        <v>0</v>
      </c>
      <c r="BJ45" s="2369">
        <v>0</v>
      </c>
      <c r="BK45" s="2369">
        <v>0</v>
      </c>
      <c r="BL45" s="2369">
        <v>0</v>
      </c>
      <c r="BM45" s="2369">
        <v>0</v>
      </c>
      <c r="BN45" s="2369">
        <v>0</v>
      </c>
      <c r="BO45" s="2369">
        <v>0</v>
      </c>
      <c r="BP45" s="2369">
        <v>0</v>
      </c>
      <c r="BQ45" s="2369">
        <v>0</v>
      </c>
      <c r="BR45" s="2369">
        <v>0</v>
      </c>
      <c r="BS45" s="2369">
        <v>0</v>
      </c>
      <c r="BT45" s="2369">
        <v>0</v>
      </c>
      <c r="BU45" s="2369">
        <v>0</v>
      </c>
      <c r="BV45" s="2369">
        <v>0</v>
      </c>
      <c r="BW45" s="2369">
        <v>0</v>
      </c>
      <c r="BX45" s="2369">
        <v>0</v>
      </c>
      <c r="BY45" s="2369">
        <v>0</v>
      </c>
      <c r="BZ45" s="2369">
        <v>0</v>
      </c>
      <c r="CA45" s="2369">
        <v>0</v>
      </c>
      <c r="CB45" s="2369">
        <v>0</v>
      </c>
      <c r="CC45" s="2369">
        <v>0</v>
      </c>
      <c r="CD45" s="2369">
        <v>0</v>
      </c>
      <c r="CE45" s="2369">
        <v>0</v>
      </c>
      <c r="CF45" s="2369">
        <v>0</v>
      </c>
      <c r="CG45" s="2369">
        <v>0</v>
      </c>
      <c r="CH45" s="2369">
        <v>0</v>
      </c>
      <c r="CI45" s="2369">
        <v>0</v>
      </c>
      <c r="CJ45" s="2369">
        <v>0</v>
      </c>
      <c r="CK45" s="2369">
        <v>0</v>
      </c>
      <c r="CL45" s="2369">
        <v>0</v>
      </c>
      <c r="CM45" s="2369">
        <v>0</v>
      </c>
      <c r="CN45" s="2369">
        <v>0</v>
      </c>
      <c r="CO45" s="2369">
        <v>0</v>
      </c>
      <c r="CP45" s="2369">
        <v>0</v>
      </c>
      <c r="CQ45" s="2369">
        <v>0</v>
      </c>
      <c r="CR45" s="2369">
        <v>0</v>
      </c>
      <c r="CS45" s="2369">
        <v>0</v>
      </c>
      <c r="CT45" s="2369">
        <v>0</v>
      </c>
      <c r="CU45" s="2363"/>
      <c r="CV45" s="2363"/>
      <c r="CW45" s="2363"/>
      <c r="CX45" s="2363"/>
    </row>
    <row r="46" spans="1:102" ht="16.5" x14ac:dyDescent="0.3">
      <c r="A46" s="2353" t="s">
        <v>4865</v>
      </c>
      <c r="B46" s="2364" t="s">
        <v>3521</v>
      </c>
      <c r="C46" s="2394">
        <v>0</v>
      </c>
      <c r="D46" s="2394">
        <v>0</v>
      </c>
      <c r="E46" s="2394">
        <v>0</v>
      </c>
      <c r="F46" s="2394">
        <v>0</v>
      </c>
      <c r="G46" s="2394">
        <v>0</v>
      </c>
      <c r="H46" s="2394">
        <v>0</v>
      </c>
      <c r="I46" s="2394">
        <v>0</v>
      </c>
      <c r="J46" s="2394">
        <v>0</v>
      </c>
      <c r="K46" s="2394">
        <v>0</v>
      </c>
      <c r="L46" s="2394">
        <v>0</v>
      </c>
      <c r="M46" s="2394">
        <v>0</v>
      </c>
      <c r="N46" s="2394">
        <v>0</v>
      </c>
      <c r="O46" s="2394">
        <v>0</v>
      </c>
      <c r="P46" s="2394">
        <v>0</v>
      </c>
      <c r="Q46" s="2394">
        <v>0</v>
      </c>
      <c r="R46" s="2394">
        <v>0</v>
      </c>
      <c r="S46" s="2394">
        <v>0</v>
      </c>
      <c r="T46" s="2394">
        <v>0</v>
      </c>
      <c r="U46" s="2394">
        <v>0</v>
      </c>
      <c r="V46" s="2394">
        <v>0</v>
      </c>
      <c r="W46" s="2394">
        <v>0</v>
      </c>
      <c r="X46" s="2394">
        <v>0</v>
      </c>
      <c r="Y46" s="2394">
        <v>0</v>
      </c>
      <c r="Z46" s="2394">
        <v>0</v>
      </c>
      <c r="AA46" s="2394">
        <v>0</v>
      </c>
      <c r="AB46" s="2394">
        <v>0</v>
      </c>
      <c r="AC46" s="2394">
        <v>0</v>
      </c>
      <c r="AD46" s="2394">
        <v>0</v>
      </c>
      <c r="AE46" s="2394">
        <v>0</v>
      </c>
      <c r="AF46" s="2394">
        <v>0</v>
      </c>
      <c r="AG46" s="2394">
        <v>0</v>
      </c>
      <c r="AH46" s="2394">
        <v>0</v>
      </c>
      <c r="AI46" s="2394">
        <v>0</v>
      </c>
      <c r="AJ46" s="2394">
        <v>0</v>
      </c>
      <c r="AK46" s="2394">
        <v>0</v>
      </c>
      <c r="AL46" s="2394">
        <v>0</v>
      </c>
      <c r="AM46" s="2394">
        <v>0</v>
      </c>
      <c r="AN46" s="2394">
        <v>0</v>
      </c>
      <c r="AO46" s="2394">
        <v>0</v>
      </c>
      <c r="AP46" s="2394">
        <v>0</v>
      </c>
      <c r="AQ46" s="2394">
        <v>0</v>
      </c>
      <c r="AR46" s="2394">
        <v>0</v>
      </c>
      <c r="AS46" s="2394">
        <v>0</v>
      </c>
      <c r="AT46" s="2394">
        <v>0</v>
      </c>
      <c r="AU46" s="2369">
        <v>0</v>
      </c>
      <c r="AV46" s="2369">
        <v>0</v>
      </c>
      <c r="AW46" s="2369">
        <v>0</v>
      </c>
      <c r="AX46" s="2369">
        <v>0</v>
      </c>
      <c r="AY46" s="2369">
        <v>0</v>
      </c>
      <c r="AZ46" s="2369">
        <v>0</v>
      </c>
      <c r="BA46" s="2369">
        <v>0</v>
      </c>
      <c r="BB46" s="2369">
        <v>0</v>
      </c>
      <c r="BC46" s="2369">
        <v>0</v>
      </c>
      <c r="BD46" s="2369">
        <v>0</v>
      </c>
      <c r="BE46" s="2369">
        <v>0</v>
      </c>
      <c r="BF46" s="2369">
        <v>0</v>
      </c>
      <c r="BG46" s="2369">
        <v>0</v>
      </c>
      <c r="BH46" s="2369">
        <v>0</v>
      </c>
      <c r="BI46" s="2369">
        <v>0</v>
      </c>
      <c r="BJ46" s="2369">
        <v>0</v>
      </c>
      <c r="BK46" s="2369">
        <v>0</v>
      </c>
      <c r="BL46" s="2369">
        <v>0</v>
      </c>
      <c r="BM46" s="2369">
        <v>0</v>
      </c>
      <c r="BN46" s="2369">
        <v>0</v>
      </c>
      <c r="BO46" s="2369">
        <v>0</v>
      </c>
      <c r="BP46" s="2369">
        <v>0</v>
      </c>
      <c r="BQ46" s="2369">
        <v>0</v>
      </c>
      <c r="BR46" s="2369">
        <v>0</v>
      </c>
      <c r="BS46" s="2369">
        <v>0</v>
      </c>
      <c r="BT46" s="2369">
        <v>0</v>
      </c>
      <c r="BU46" s="2369">
        <v>0</v>
      </c>
      <c r="BV46" s="2369">
        <v>0</v>
      </c>
      <c r="BW46" s="2369">
        <v>0</v>
      </c>
      <c r="BX46" s="2369">
        <v>0</v>
      </c>
      <c r="BY46" s="2369">
        <v>0</v>
      </c>
      <c r="BZ46" s="2369">
        <v>0</v>
      </c>
      <c r="CA46" s="2369">
        <v>0</v>
      </c>
      <c r="CB46" s="2369">
        <v>0</v>
      </c>
      <c r="CC46" s="2369">
        <v>0</v>
      </c>
      <c r="CD46" s="2369">
        <v>0</v>
      </c>
      <c r="CE46" s="2369">
        <v>0</v>
      </c>
      <c r="CF46" s="2369">
        <v>0</v>
      </c>
      <c r="CG46" s="2369">
        <v>0</v>
      </c>
      <c r="CH46" s="2369">
        <v>0</v>
      </c>
      <c r="CI46" s="2369">
        <v>0</v>
      </c>
      <c r="CJ46" s="2369">
        <v>0</v>
      </c>
      <c r="CK46" s="2369">
        <v>0</v>
      </c>
      <c r="CL46" s="2369">
        <v>0</v>
      </c>
      <c r="CM46" s="2369">
        <v>0</v>
      </c>
      <c r="CN46" s="2369">
        <v>0</v>
      </c>
      <c r="CO46" s="2369">
        <v>0</v>
      </c>
      <c r="CP46" s="2369">
        <v>0</v>
      </c>
      <c r="CQ46" s="2369">
        <v>0</v>
      </c>
      <c r="CR46" s="2369">
        <v>0</v>
      </c>
      <c r="CS46" s="2369">
        <v>0</v>
      </c>
      <c r="CT46" s="2369">
        <v>0</v>
      </c>
      <c r="CU46" s="2363"/>
      <c r="CV46" s="2363"/>
      <c r="CW46" s="2363"/>
      <c r="CX46" s="2363"/>
    </row>
    <row r="47" spans="1:102" ht="16.5" x14ac:dyDescent="0.3">
      <c r="A47" s="2353" t="s">
        <v>4866</v>
      </c>
      <c r="B47" s="2364" t="s">
        <v>3522</v>
      </c>
      <c r="C47" s="2394">
        <v>21.027983750261761</v>
      </c>
      <c r="D47" s="2394">
        <v>1.0185091415061704</v>
      </c>
      <c r="E47" s="2394">
        <v>11.108133526100824</v>
      </c>
      <c r="F47" s="2394">
        <v>0.70283000399305029</v>
      </c>
      <c r="G47" s="2394">
        <v>9.8815839595277932</v>
      </c>
      <c r="H47" s="2394">
        <v>0</v>
      </c>
      <c r="I47" s="2394">
        <v>4.3455045421485003</v>
      </c>
      <c r="J47" s="2394">
        <v>0.27050212059223966</v>
      </c>
      <c r="K47" s="2394">
        <v>6.6253785901517936</v>
      </c>
      <c r="L47" s="2394">
        <v>0</v>
      </c>
      <c r="M47" s="2394">
        <v>8.4796924457484835</v>
      </c>
      <c r="N47" s="2394">
        <v>0</v>
      </c>
      <c r="O47" s="2394">
        <v>3.4971763909762559</v>
      </c>
      <c r="P47" s="2394">
        <v>0.66234962068189995</v>
      </c>
      <c r="Q47" s="2394">
        <v>4.8063365783203356</v>
      </c>
      <c r="R47" s="2394">
        <v>0.74191225978433684</v>
      </c>
      <c r="S47" s="2394">
        <v>8.6418250782207497</v>
      </c>
      <c r="T47" s="2394">
        <v>0.22207225903057767</v>
      </c>
      <c r="U47" s="2394">
        <v>12.059714389813317</v>
      </c>
      <c r="V47" s="2394">
        <v>0</v>
      </c>
      <c r="W47" s="2394">
        <v>13.256979855873658</v>
      </c>
      <c r="X47" s="2394">
        <v>0</v>
      </c>
      <c r="Y47" s="2394">
        <v>17.382378475148464</v>
      </c>
      <c r="Z47" s="2394">
        <v>0</v>
      </c>
      <c r="AA47" s="2394">
        <v>20.057340783011679</v>
      </c>
      <c r="AB47" s="2394">
        <v>0</v>
      </c>
      <c r="AC47" s="2394">
        <v>14.467755855512761</v>
      </c>
      <c r="AD47" s="2394">
        <v>0.17637813958679513</v>
      </c>
      <c r="AE47" s="2394">
        <v>22.739310989270667</v>
      </c>
      <c r="AF47" s="2394">
        <v>1.327473039011781</v>
      </c>
      <c r="AG47" s="2394">
        <v>13.777155157224295</v>
      </c>
      <c r="AH47" s="2394">
        <v>0.40860151613395507</v>
      </c>
      <c r="AI47" s="2394">
        <v>14.187557095653656</v>
      </c>
      <c r="AJ47" s="2394">
        <v>0</v>
      </c>
      <c r="AK47" s="2394">
        <v>3.6211568396673623</v>
      </c>
      <c r="AL47" s="2394">
        <v>1.7307361416494511</v>
      </c>
      <c r="AM47" s="2394">
        <v>7.911869997200963</v>
      </c>
      <c r="AN47" s="2394">
        <v>0</v>
      </c>
      <c r="AO47" s="2394">
        <v>9.4939474389648613</v>
      </c>
      <c r="AP47" s="2394">
        <v>0.12245190738366594</v>
      </c>
      <c r="AQ47" s="2394">
        <v>13.332886442823504</v>
      </c>
      <c r="AR47" s="2394">
        <v>0</v>
      </c>
      <c r="AS47" s="2394">
        <v>17.489005993780115</v>
      </c>
      <c r="AT47" s="2394">
        <v>0.18837410318479167</v>
      </c>
      <c r="AU47" s="2369">
        <v>7.7110311217445933</v>
      </c>
      <c r="AV47" s="2369">
        <v>0.92980134519451751</v>
      </c>
      <c r="AW47" s="2369">
        <v>9.0089451189753262</v>
      </c>
      <c r="AX47" s="2369">
        <v>1.9242300778615244</v>
      </c>
      <c r="AY47" s="2369">
        <v>6.2854017552437007</v>
      </c>
      <c r="AZ47" s="2369">
        <v>0.85284647635826905</v>
      </c>
      <c r="BA47" s="2369">
        <v>9.1963934095912467</v>
      </c>
      <c r="BB47" s="2369">
        <v>2.2244398037078499</v>
      </c>
      <c r="BC47" s="2369">
        <v>4.4617792201822759</v>
      </c>
      <c r="BD47" s="2369">
        <v>3.0571044242334141E-2</v>
      </c>
      <c r="BE47" s="2369">
        <v>3.3216065202767062</v>
      </c>
      <c r="BF47" s="2369">
        <v>2.5239721759101452</v>
      </c>
      <c r="BG47" s="2369">
        <v>3.6525039450208103</v>
      </c>
      <c r="BH47" s="2369">
        <v>2.4600818487929814</v>
      </c>
      <c r="BI47" s="2369">
        <v>3.4505965830965817</v>
      </c>
      <c r="BJ47" s="2369">
        <v>9.765793448113719</v>
      </c>
      <c r="BK47" s="2369">
        <v>1.0119864741592441</v>
      </c>
      <c r="BL47" s="2369">
        <v>1.9165683589941431</v>
      </c>
      <c r="BM47" s="2369">
        <v>0</v>
      </c>
      <c r="BN47" s="2369">
        <v>0.88487870964251836</v>
      </c>
      <c r="BO47" s="2369">
        <v>0</v>
      </c>
      <c r="BP47" s="2369">
        <v>2.0913897742890373</v>
      </c>
      <c r="BQ47" s="2369">
        <v>0</v>
      </c>
      <c r="BR47" s="2369">
        <v>4.4575102175068144</v>
      </c>
      <c r="BS47" s="2369">
        <v>0</v>
      </c>
      <c r="BT47" s="2369">
        <v>1.6185886221937171</v>
      </c>
      <c r="BU47" s="2369">
        <v>0</v>
      </c>
      <c r="BV47" s="2369">
        <v>7.1615462374549788</v>
      </c>
      <c r="BW47" s="2369">
        <v>0</v>
      </c>
      <c r="BX47" s="2369">
        <v>0</v>
      </c>
      <c r="BY47" s="2369">
        <v>0</v>
      </c>
      <c r="BZ47" s="2369">
        <v>1.0138858860183351</v>
      </c>
      <c r="CA47" s="2369">
        <v>0</v>
      </c>
      <c r="CB47" s="2369">
        <v>5.2755247171087083</v>
      </c>
      <c r="CC47" s="2369">
        <v>0</v>
      </c>
      <c r="CD47" s="2369">
        <v>2.0274501417016526</v>
      </c>
      <c r="CE47" s="2369">
        <v>0</v>
      </c>
      <c r="CF47" s="2369">
        <v>0.78351367409338568</v>
      </c>
      <c r="CG47" s="2369">
        <v>0.39712405430592912</v>
      </c>
      <c r="CH47" s="2369">
        <v>0.995595547926451</v>
      </c>
      <c r="CI47" s="2369">
        <v>0.39712405430592912</v>
      </c>
      <c r="CJ47" s="2369">
        <v>8.0595382278763221</v>
      </c>
      <c r="CK47" s="2369">
        <v>0.39712405430592912</v>
      </c>
      <c r="CL47" s="2369">
        <v>0.75847942813234914</v>
      </c>
      <c r="CM47" s="2369">
        <v>0.70894173353237544</v>
      </c>
      <c r="CN47" s="2369">
        <v>8.0217256950923694</v>
      </c>
      <c r="CO47" s="2369">
        <v>2.8203819570246087</v>
      </c>
      <c r="CP47" s="2369">
        <v>1.7390396960322547</v>
      </c>
      <c r="CQ47" s="2369">
        <v>2.5716676502046987</v>
      </c>
      <c r="CR47" s="2369">
        <v>0.57839454320805517</v>
      </c>
      <c r="CS47" s="2369">
        <v>6.1798249333586979</v>
      </c>
      <c r="CT47" s="2369">
        <v>1.9176421241785873</v>
      </c>
      <c r="CU47" s="2363"/>
      <c r="CV47" s="2363"/>
      <c r="CW47" s="2363"/>
      <c r="CX47" s="2363"/>
    </row>
    <row r="48" spans="1:102" ht="16.5" x14ac:dyDescent="0.3">
      <c r="A48" s="2353" t="s">
        <v>4867</v>
      </c>
      <c r="B48" s="2364" t="s">
        <v>3523</v>
      </c>
      <c r="C48" s="2394">
        <v>0</v>
      </c>
      <c r="D48" s="2394">
        <v>0</v>
      </c>
      <c r="E48" s="2394">
        <v>0</v>
      </c>
      <c r="F48" s="2394">
        <v>0</v>
      </c>
      <c r="G48" s="2394">
        <v>0</v>
      </c>
      <c r="H48" s="2394">
        <v>0</v>
      </c>
      <c r="I48" s="2394">
        <v>0</v>
      </c>
      <c r="J48" s="2394">
        <v>0</v>
      </c>
      <c r="K48" s="2394">
        <v>0</v>
      </c>
      <c r="L48" s="2394">
        <v>0</v>
      </c>
      <c r="M48" s="2394">
        <v>0</v>
      </c>
      <c r="N48" s="2394">
        <v>0</v>
      </c>
      <c r="O48" s="2394">
        <v>0</v>
      </c>
      <c r="P48" s="2394">
        <v>0</v>
      </c>
      <c r="Q48" s="2394">
        <v>0</v>
      </c>
      <c r="R48" s="2394">
        <v>0</v>
      </c>
      <c r="S48" s="2394">
        <v>0</v>
      </c>
      <c r="T48" s="2394">
        <v>0</v>
      </c>
      <c r="U48" s="2394">
        <v>0</v>
      </c>
      <c r="V48" s="2394">
        <v>0</v>
      </c>
      <c r="W48" s="2394">
        <v>0</v>
      </c>
      <c r="X48" s="2394">
        <v>0</v>
      </c>
      <c r="Y48" s="2394">
        <v>0</v>
      </c>
      <c r="Z48" s="2394">
        <v>0</v>
      </c>
      <c r="AA48" s="2394">
        <v>0</v>
      </c>
      <c r="AB48" s="2394">
        <v>0</v>
      </c>
      <c r="AC48" s="2394">
        <v>0</v>
      </c>
      <c r="AD48" s="2394">
        <v>0</v>
      </c>
      <c r="AE48" s="2394">
        <v>0</v>
      </c>
      <c r="AF48" s="2394">
        <v>0</v>
      </c>
      <c r="AG48" s="2394">
        <v>0</v>
      </c>
      <c r="AH48" s="2394">
        <v>0</v>
      </c>
      <c r="AI48" s="2394">
        <v>0</v>
      </c>
      <c r="AJ48" s="2394">
        <v>0</v>
      </c>
      <c r="AK48" s="2394">
        <v>0</v>
      </c>
      <c r="AL48" s="2394">
        <v>0</v>
      </c>
      <c r="AM48" s="2394">
        <v>0</v>
      </c>
      <c r="AN48" s="2394">
        <v>0</v>
      </c>
      <c r="AO48" s="2394">
        <v>0</v>
      </c>
      <c r="AP48" s="2394">
        <v>0</v>
      </c>
      <c r="AQ48" s="2394">
        <v>0</v>
      </c>
      <c r="AR48" s="2394">
        <v>0</v>
      </c>
      <c r="AS48" s="2394">
        <v>0</v>
      </c>
      <c r="AT48" s="2394">
        <v>0</v>
      </c>
      <c r="AU48" s="2369">
        <v>0</v>
      </c>
      <c r="AV48" s="2369">
        <v>0</v>
      </c>
      <c r="AW48" s="2369">
        <v>0</v>
      </c>
      <c r="AX48" s="2369">
        <v>0</v>
      </c>
      <c r="AY48" s="2369">
        <v>0</v>
      </c>
      <c r="AZ48" s="2369">
        <v>0</v>
      </c>
      <c r="BA48" s="2369">
        <v>0</v>
      </c>
      <c r="BB48" s="2369">
        <v>0</v>
      </c>
      <c r="BC48" s="2369">
        <v>0</v>
      </c>
      <c r="BD48" s="2369">
        <v>0</v>
      </c>
      <c r="BE48" s="2369">
        <v>0</v>
      </c>
      <c r="BF48" s="2369">
        <v>0</v>
      </c>
      <c r="BG48" s="2369">
        <v>0</v>
      </c>
      <c r="BH48" s="2369">
        <v>0</v>
      </c>
      <c r="BI48" s="2369">
        <v>0</v>
      </c>
      <c r="BJ48" s="2369">
        <v>0</v>
      </c>
      <c r="BK48" s="2369">
        <v>0</v>
      </c>
      <c r="BL48" s="2369">
        <v>0</v>
      </c>
      <c r="BM48" s="2369">
        <v>0</v>
      </c>
      <c r="BN48" s="2369">
        <v>0</v>
      </c>
      <c r="BO48" s="2369">
        <v>0</v>
      </c>
      <c r="BP48" s="2369">
        <v>0</v>
      </c>
      <c r="BQ48" s="2369">
        <v>0</v>
      </c>
      <c r="BR48" s="2369">
        <v>0</v>
      </c>
      <c r="BS48" s="2369">
        <v>0</v>
      </c>
      <c r="BT48" s="2369">
        <v>0</v>
      </c>
      <c r="BU48" s="2369">
        <v>0</v>
      </c>
      <c r="BV48" s="2369">
        <v>0</v>
      </c>
      <c r="BW48" s="2369">
        <v>0</v>
      </c>
      <c r="BX48" s="2369">
        <v>0</v>
      </c>
      <c r="BY48" s="2369">
        <v>0</v>
      </c>
      <c r="BZ48" s="2369">
        <v>0</v>
      </c>
      <c r="CA48" s="2369">
        <v>0</v>
      </c>
      <c r="CB48" s="2369">
        <v>0</v>
      </c>
      <c r="CC48" s="2369">
        <v>0</v>
      </c>
      <c r="CD48" s="2369">
        <v>0</v>
      </c>
      <c r="CE48" s="2369">
        <v>0</v>
      </c>
      <c r="CF48" s="2369">
        <v>0</v>
      </c>
      <c r="CG48" s="2369">
        <v>0</v>
      </c>
      <c r="CH48" s="2369">
        <v>0</v>
      </c>
      <c r="CI48" s="2369">
        <v>0</v>
      </c>
      <c r="CJ48" s="2369">
        <v>0</v>
      </c>
      <c r="CK48" s="2369">
        <v>0</v>
      </c>
      <c r="CL48" s="2369">
        <v>0</v>
      </c>
      <c r="CM48" s="2369">
        <v>0</v>
      </c>
      <c r="CN48" s="2369">
        <v>0</v>
      </c>
      <c r="CO48" s="2369">
        <v>0</v>
      </c>
      <c r="CP48" s="2369">
        <v>0</v>
      </c>
      <c r="CQ48" s="2369">
        <v>0</v>
      </c>
      <c r="CR48" s="2369">
        <v>0</v>
      </c>
      <c r="CS48" s="2369">
        <v>0</v>
      </c>
      <c r="CT48" s="2369">
        <v>0</v>
      </c>
      <c r="CU48" s="2363"/>
      <c r="CV48" s="2363"/>
      <c r="CW48" s="2363"/>
      <c r="CX48" s="2363"/>
    </row>
    <row r="49" spans="1:102" ht="16.5" x14ac:dyDescent="0.3">
      <c r="A49" s="2353" t="s">
        <v>4868</v>
      </c>
      <c r="B49" s="2364" t="s">
        <v>4869</v>
      </c>
      <c r="C49" s="2394">
        <v>0.28053888477260008</v>
      </c>
      <c r="D49" s="2394">
        <v>1.09786749988049</v>
      </c>
      <c r="E49" s="2394">
        <v>1.0148952268774658</v>
      </c>
      <c r="F49" s="2394">
        <v>0.1040394814044725</v>
      </c>
      <c r="G49" s="2394">
        <v>0.23358894522730164</v>
      </c>
      <c r="H49" s="2394">
        <v>0</v>
      </c>
      <c r="I49" s="2394">
        <v>0</v>
      </c>
      <c r="J49" s="2394">
        <v>0</v>
      </c>
      <c r="K49" s="2394">
        <v>0.21965798973335787</v>
      </c>
      <c r="L49" s="2394">
        <v>0</v>
      </c>
      <c r="M49" s="2394">
        <v>0.43265117945681258</v>
      </c>
      <c r="N49" s="2394">
        <v>0</v>
      </c>
      <c r="O49" s="2394">
        <v>1.5107633830752305</v>
      </c>
      <c r="P49" s="2394">
        <v>0</v>
      </c>
      <c r="Q49" s="2394">
        <v>0.41077249328785737</v>
      </c>
      <c r="R49" s="2394">
        <v>0.52367828707250652</v>
      </c>
      <c r="S49" s="2394">
        <v>1.5747492860777788</v>
      </c>
      <c r="T49" s="2394">
        <v>0.54442699955257856</v>
      </c>
      <c r="U49" s="2394">
        <v>0.24006349797912874</v>
      </c>
      <c r="V49" s="2394">
        <v>8.6570815861484505</v>
      </c>
      <c r="W49" s="2394">
        <v>1.2878974444222895</v>
      </c>
      <c r="X49" s="2394">
        <v>2.6808062259438059</v>
      </c>
      <c r="Y49" s="2394">
        <v>0.31491661803224075</v>
      </c>
      <c r="Z49" s="2394">
        <v>1.7777074939669515</v>
      </c>
      <c r="AA49" s="2394">
        <v>0.53249055392464251</v>
      </c>
      <c r="AB49" s="2394">
        <v>0.24372062756961246</v>
      </c>
      <c r="AC49" s="2394">
        <v>3.7630865014281242E-2</v>
      </c>
      <c r="AD49" s="2394">
        <v>0</v>
      </c>
      <c r="AE49" s="2394">
        <v>0.33150631732187957</v>
      </c>
      <c r="AF49" s="2394">
        <v>0.33150631732187957</v>
      </c>
      <c r="AG49" s="2394">
        <v>0.86797519184427419</v>
      </c>
      <c r="AH49" s="2394">
        <v>0.70743093986301253</v>
      </c>
      <c r="AI49" s="2394">
        <v>0.23452092322625034</v>
      </c>
      <c r="AJ49" s="2394">
        <v>0</v>
      </c>
      <c r="AK49" s="2394">
        <v>0.3174076791088038</v>
      </c>
      <c r="AL49" s="2394">
        <v>0.3174076791088038</v>
      </c>
      <c r="AM49" s="2394">
        <v>0.44908204202831192</v>
      </c>
      <c r="AN49" s="2394">
        <v>0.44908204202831192</v>
      </c>
      <c r="AO49" s="2394">
        <v>0</v>
      </c>
      <c r="AP49" s="2394">
        <v>0</v>
      </c>
      <c r="AQ49" s="2394">
        <v>0.32295069765040918</v>
      </c>
      <c r="AR49" s="2394">
        <v>0.32295069765040918</v>
      </c>
      <c r="AS49" s="2394">
        <v>1.2100043321842375</v>
      </c>
      <c r="AT49" s="2394">
        <v>1.2100043321842375</v>
      </c>
      <c r="AU49" s="2369">
        <v>0.24114553222467658</v>
      </c>
      <c r="AV49" s="2369">
        <v>0.26691581851760637</v>
      </c>
      <c r="AW49" s="2369">
        <v>0.32765078323577324</v>
      </c>
      <c r="AX49" s="2369">
        <v>0.32765078323577324</v>
      </c>
      <c r="AY49" s="2369">
        <v>0.14416034490678564</v>
      </c>
      <c r="AZ49" s="2369">
        <v>0.14416034490678564</v>
      </c>
      <c r="BA49" s="2369">
        <v>0</v>
      </c>
      <c r="BB49" s="2369">
        <v>0</v>
      </c>
      <c r="BC49" s="2369">
        <v>0</v>
      </c>
      <c r="BD49" s="2369">
        <v>0</v>
      </c>
      <c r="BE49" s="2369">
        <v>3.5656177775618789E-2</v>
      </c>
      <c r="BF49" s="2369">
        <v>3.5656177775618789E-2</v>
      </c>
      <c r="BG49" s="2369">
        <v>0</v>
      </c>
      <c r="BH49" s="2369">
        <v>0</v>
      </c>
      <c r="BI49" s="2369">
        <v>0</v>
      </c>
      <c r="BJ49" s="2369">
        <v>0</v>
      </c>
      <c r="BK49" s="2369">
        <v>0</v>
      </c>
      <c r="BL49" s="2369">
        <v>0</v>
      </c>
      <c r="BM49" s="2369">
        <v>0</v>
      </c>
      <c r="BN49" s="2369">
        <v>0</v>
      </c>
      <c r="BO49" s="2369">
        <v>0</v>
      </c>
      <c r="BP49" s="2369">
        <v>0</v>
      </c>
      <c r="BQ49" s="2369">
        <v>0</v>
      </c>
      <c r="BR49" s="2369">
        <v>0</v>
      </c>
      <c r="BS49" s="2369">
        <v>0</v>
      </c>
      <c r="BT49" s="2369">
        <v>0</v>
      </c>
      <c r="BU49" s="2369">
        <v>0</v>
      </c>
      <c r="BV49" s="2369">
        <v>0</v>
      </c>
      <c r="BW49" s="2369">
        <v>0</v>
      </c>
      <c r="BX49" s="2369">
        <v>0</v>
      </c>
      <c r="BY49" s="2369">
        <v>0</v>
      </c>
      <c r="BZ49" s="2369">
        <v>0</v>
      </c>
      <c r="CA49" s="2369">
        <v>0</v>
      </c>
      <c r="CB49" s="2369">
        <v>0</v>
      </c>
      <c r="CC49" s="2369">
        <v>0</v>
      </c>
      <c r="CD49" s="2369">
        <v>0</v>
      </c>
      <c r="CE49" s="2369">
        <v>0</v>
      </c>
      <c r="CF49" s="2369">
        <v>0</v>
      </c>
      <c r="CG49" s="2369">
        <v>0</v>
      </c>
      <c r="CH49" s="2369">
        <v>0</v>
      </c>
      <c r="CI49" s="2369">
        <v>0</v>
      </c>
      <c r="CJ49" s="2369">
        <v>0</v>
      </c>
      <c r="CK49" s="2369">
        <v>0</v>
      </c>
      <c r="CL49" s="2369">
        <v>0</v>
      </c>
      <c r="CM49" s="2369">
        <v>8.847849412203769E-2</v>
      </c>
      <c r="CN49" s="2369">
        <v>8.847849412203769E-2</v>
      </c>
      <c r="CO49" s="2369">
        <v>2.0165616900309356E-2</v>
      </c>
      <c r="CP49" s="2369">
        <v>2.0165616900309356E-2</v>
      </c>
      <c r="CQ49" s="2369">
        <v>0</v>
      </c>
      <c r="CR49" s="2369">
        <v>0</v>
      </c>
      <c r="CS49" s="2369">
        <v>1.3317143832900518</v>
      </c>
      <c r="CT49" s="2369">
        <v>1.3317143832900518</v>
      </c>
      <c r="CU49" s="2363"/>
      <c r="CV49" s="2363"/>
      <c r="CW49" s="2363"/>
      <c r="CX49" s="2363"/>
    </row>
    <row r="50" spans="1:102" s="2344" customFormat="1" ht="16.5" x14ac:dyDescent="0.3">
      <c r="A50" s="2353" t="s">
        <v>4870</v>
      </c>
      <c r="B50" s="2364" t="s">
        <v>3524</v>
      </c>
      <c r="C50" s="2394"/>
      <c r="D50" s="2394"/>
      <c r="E50" s="2394"/>
      <c r="F50" s="2394"/>
      <c r="G50" s="2394"/>
      <c r="H50" s="2394"/>
      <c r="I50" s="2394"/>
      <c r="J50" s="2394"/>
      <c r="K50" s="2394">
        <v>0</v>
      </c>
      <c r="L50" s="2394">
        <v>0</v>
      </c>
      <c r="M50" s="2394">
        <v>0</v>
      </c>
      <c r="N50" s="2394">
        <v>0</v>
      </c>
      <c r="O50" s="2394">
        <v>0</v>
      </c>
      <c r="P50" s="2394">
        <v>0</v>
      </c>
      <c r="Q50" s="2394">
        <v>0</v>
      </c>
      <c r="R50" s="2394">
        <v>0</v>
      </c>
      <c r="S50" s="2394">
        <v>0</v>
      </c>
      <c r="T50" s="2394">
        <v>0</v>
      </c>
      <c r="U50" s="2394">
        <v>0</v>
      </c>
      <c r="V50" s="2394">
        <v>0</v>
      </c>
      <c r="W50" s="2394">
        <v>0</v>
      </c>
      <c r="X50" s="2394">
        <v>0</v>
      </c>
      <c r="Y50" s="2394">
        <v>0</v>
      </c>
      <c r="Z50" s="2394">
        <v>0</v>
      </c>
      <c r="AA50" s="2394">
        <v>0</v>
      </c>
      <c r="AB50" s="2394">
        <v>0</v>
      </c>
      <c r="AC50" s="2394">
        <v>0</v>
      </c>
      <c r="AD50" s="2394">
        <v>0</v>
      </c>
      <c r="AE50" s="2394">
        <v>0</v>
      </c>
      <c r="AF50" s="2394">
        <v>0</v>
      </c>
      <c r="AG50" s="2394">
        <v>0</v>
      </c>
      <c r="AH50" s="2394">
        <v>0</v>
      </c>
      <c r="AI50" s="2394">
        <v>0</v>
      </c>
      <c r="AJ50" s="2394">
        <v>0</v>
      </c>
      <c r="AK50" s="2394">
        <v>0</v>
      </c>
      <c r="AL50" s="2394">
        <v>0</v>
      </c>
      <c r="AM50" s="2394">
        <v>0</v>
      </c>
      <c r="AN50" s="2394">
        <v>0</v>
      </c>
      <c r="AO50" s="2394">
        <v>0</v>
      </c>
      <c r="AP50" s="2394">
        <v>0</v>
      </c>
      <c r="AQ50" s="2394">
        <v>0</v>
      </c>
      <c r="AR50" s="2394">
        <v>0</v>
      </c>
      <c r="AS50" s="2394">
        <v>0</v>
      </c>
      <c r="AT50" s="2394">
        <v>0</v>
      </c>
      <c r="AU50" s="2369">
        <v>0</v>
      </c>
      <c r="AV50" s="2369">
        <v>0</v>
      </c>
      <c r="AW50" s="2369">
        <v>0</v>
      </c>
      <c r="AX50" s="2369">
        <v>0</v>
      </c>
      <c r="AY50" s="2369">
        <v>0</v>
      </c>
      <c r="AZ50" s="2369">
        <v>0</v>
      </c>
      <c r="BA50" s="2369">
        <v>0</v>
      </c>
      <c r="BB50" s="2369">
        <v>0</v>
      </c>
      <c r="BC50" s="2369">
        <v>0</v>
      </c>
      <c r="BD50" s="2369">
        <v>0</v>
      </c>
      <c r="BE50" s="2369">
        <v>0</v>
      </c>
      <c r="BF50" s="2369">
        <v>0</v>
      </c>
      <c r="BG50" s="2369">
        <v>0</v>
      </c>
      <c r="BH50" s="2369">
        <v>0</v>
      </c>
      <c r="BI50" s="2369">
        <v>0</v>
      </c>
      <c r="BJ50" s="2369">
        <v>0</v>
      </c>
      <c r="BK50" s="2369">
        <v>0</v>
      </c>
      <c r="BL50" s="2369">
        <v>0</v>
      </c>
      <c r="BM50" s="2369">
        <v>0</v>
      </c>
      <c r="BN50" s="2369">
        <v>0</v>
      </c>
      <c r="BO50" s="2369">
        <v>0</v>
      </c>
      <c r="BP50" s="2369">
        <v>0</v>
      </c>
      <c r="BQ50" s="2369">
        <v>0</v>
      </c>
      <c r="BR50" s="2369">
        <v>0</v>
      </c>
      <c r="BS50" s="2369">
        <v>0</v>
      </c>
      <c r="BT50" s="2369">
        <v>0</v>
      </c>
      <c r="BU50" s="2369">
        <v>0</v>
      </c>
      <c r="BV50" s="2369">
        <v>0</v>
      </c>
      <c r="BW50" s="2369">
        <v>0</v>
      </c>
      <c r="BX50" s="2369">
        <v>0</v>
      </c>
      <c r="BY50" s="2369">
        <v>0</v>
      </c>
      <c r="BZ50" s="2369">
        <v>0</v>
      </c>
      <c r="CA50" s="2369">
        <v>0</v>
      </c>
      <c r="CB50" s="2369">
        <v>0</v>
      </c>
      <c r="CC50" s="2369">
        <v>0</v>
      </c>
      <c r="CD50" s="2369">
        <v>0</v>
      </c>
      <c r="CE50" s="2369">
        <v>0</v>
      </c>
      <c r="CF50" s="2369">
        <v>0</v>
      </c>
      <c r="CG50" s="2369">
        <v>0</v>
      </c>
      <c r="CH50" s="2369">
        <v>0</v>
      </c>
      <c r="CI50" s="2369">
        <v>0</v>
      </c>
      <c r="CJ50" s="2369">
        <v>0</v>
      </c>
      <c r="CK50" s="2369">
        <v>0</v>
      </c>
      <c r="CL50" s="2369">
        <v>0</v>
      </c>
      <c r="CM50" s="2369">
        <v>0</v>
      </c>
      <c r="CN50" s="2369">
        <v>0</v>
      </c>
      <c r="CO50" s="2369">
        <v>0</v>
      </c>
      <c r="CP50" s="2369">
        <v>0</v>
      </c>
      <c r="CQ50" s="2369">
        <v>0</v>
      </c>
      <c r="CR50" s="2369">
        <v>0</v>
      </c>
      <c r="CS50" s="2369">
        <v>0</v>
      </c>
      <c r="CT50" s="2369">
        <v>0</v>
      </c>
      <c r="CU50" s="2363"/>
      <c r="CV50" s="2363"/>
      <c r="CW50" s="2363"/>
      <c r="CX50" s="2363"/>
    </row>
    <row r="51" spans="1:102" ht="16.5" x14ac:dyDescent="0.3">
      <c r="A51" s="2353" t="s">
        <v>4871</v>
      </c>
      <c r="B51" s="2364" t="s">
        <v>3525</v>
      </c>
      <c r="C51" s="2394">
        <v>0</v>
      </c>
      <c r="D51" s="2394">
        <v>0</v>
      </c>
      <c r="E51" s="2394">
        <v>0</v>
      </c>
      <c r="F51" s="2394">
        <v>0</v>
      </c>
      <c r="G51" s="2394">
        <v>0</v>
      </c>
      <c r="H51" s="2394">
        <v>0</v>
      </c>
      <c r="I51" s="2394">
        <v>0</v>
      </c>
      <c r="J51" s="2394">
        <v>0</v>
      </c>
      <c r="K51" s="2394">
        <v>0</v>
      </c>
      <c r="L51" s="2394">
        <v>0</v>
      </c>
      <c r="M51" s="2394">
        <v>0</v>
      </c>
      <c r="N51" s="2394">
        <v>0</v>
      </c>
      <c r="O51" s="2394">
        <v>0</v>
      </c>
      <c r="P51" s="2394">
        <v>0</v>
      </c>
      <c r="Q51" s="2394">
        <v>0</v>
      </c>
      <c r="R51" s="2394">
        <v>0</v>
      </c>
      <c r="S51" s="2394">
        <v>0</v>
      </c>
      <c r="T51" s="2394">
        <v>0</v>
      </c>
      <c r="U51" s="2394">
        <v>0</v>
      </c>
      <c r="V51" s="2394">
        <v>0</v>
      </c>
      <c r="W51" s="2394">
        <v>0</v>
      </c>
      <c r="X51" s="2394">
        <v>0</v>
      </c>
      <c r="Y51" s="2394">
        <v>0</v>
      </c>
      <c r="Z51" s="2394">
        <v>0</v>
      </c>
      <c r="AA51" s="2394">
        <v>0</v>
      </c>
      <c r="AB51" s="2394">
        <v>0</v>
      </c>
      <c r="AC51" s="2394">
        <v>0</v>
      </c>
      <c r="AD51" s="2394">
        <v>0</v>
      </c>
      <c r="AE51" s="2394">
        <v>0</v>
      </c>
      <c r="AF51" s="2394">
        <v>0</v>
      </c>
      <c r="AG51" s="2394">
        <v>0</v>
      </c>
      <c r="AH51" s="2394">
        <v>0</v>
      </c>
      <c r="AI51" s="2394">
        <v>0</v>
      </c>
      <c r="AJ51" s="2394">
        <v>0</v>
      </c>
      <c r="AK51" s="2394">
        <v>0</v>
      </c>
      <c r="AL51" s="2394">
        <v>0</v>
      </c>
      <c r="AM51" s="2394">
        <v>0</v>
      </c>
      <c r="AN51" s="2394">
        <v>0</v>
      </c>
      <c r="AO51" s="2394">
        <v>0</v>
      </c>
      <c r="AP51" s="2394">
        <v>0</v>
      </c>
      <c r="AQ51" s="2394">
        <v>0</v>
      </c>
      <c r="AR51" s="2394">
        <v>0</v>
      </c>
      <c r="AS51" s="2394">
        <v>0</v>
      </c>
      <c r="AT51" s="2394">
        <v>0</v>
      </c>
      <c r="AU51" s="2369">
        <v>0</v>
      </c>
      <c r="AV51" s="2369">
        <v>0</v>
      </c>
      <c r="AW51" s="2369">
        <v>0</v>
      </c>
      <c r="AX51" s="2369">
        <v>0</v>
      </c>
      <c r="AY51" s="2369">
        <v>0</v>
      </c>
      <c r="AZ51" s="2369">
        <v>0</v>
      </c>
      <c r="BA51" s="2369">
        <v>0</v>
      </c>
      <c r="BB51" s="2369">
        <v>0</v>
      </c>
      <c r="BC51" s="2369">
        <v>0</v>
      </c>
      <c r="BD51" s="2369">
        <v>0</v>
      </c>
      <c r="BE51" s="2369">
        <v>0</v>
      </c>
      <c r="BF51" s="2369">
        <v>0</v>
      </c>
      <c r="BG51" s="2369">
        <v>0</v>
      </c>
      <c r="BH51" s="2369">
        <v>0</v>
      </c>
      <c r="BI51" s="2369">
        <v>0</v>
      </c>
      <c r="BJ51" s="2369">
        <v>0</v>
      </c>
      <c r="BK51" s="2369">
        <v>0</v>
      </c>
      <c r="BL51" s="2369">
        <v>0</v>
      </c>
      <c r="BM51" s="2369">
        <v>0</v>
      </c>
      <c r="BN51" s="2369">
        <v>0</v>
      </c>
      <c r="BO51" s="2369">
        <v>0</v>
      </c>
      <c r="BP51" s="2369">
        <v>0</v>
      </c>
      <c r="BQ51" s="2369">
        <v>0</v>
      </c>
      <c r="BR51" s="2369">
        <v>0</v>
      </c>
      <c r="BS51" s="2369">
        <v>0</v>
      </c>
      <c r="BT51" s="2369">
        <v>0</v>
      </c>
      <c r="BU51" s="2369">
        <v>0</v>
      </c>
      <c r="BV51" s="2369">
        <v>0</v>
      </c>
      <c r="BW51" s="2369">
        <v>0</v>
      </c>
      <c r="BX51" s="2369">
        <v>0</v>
      </c>
      <c r="BY51" s="2369">
        <v>0</v>
      </c>
      <c r="BZ51" s="2369">
        <v>0</v>
      </c>
      <c r="CA51" s="2369">
        <v>0</v>
      </c>
      <c r="CB51" s="2369">
        <v>0</v>
      </c>
      <c r="CC51" s="2369">
        <v>0.1103232300867832</v>
      </c>
      <c r="CD51" s="2369">
        <v>0</v>
      </c>
      <c r="CE51" s="2369">
        <v>0</v>
      </c>
      <c r="CF51" s="2369">
        <v>0</v>
      </c>
      <c r="CG51" s="2369">
        <v>0</v>
      </c>
      <c r="CH51" s="2369">
        <v>0</v>
      </c>
      <c r="CI51" s="2369">
        <v>0</v>
      </c>
      <c r="CJ51" s="2369">
        <v>0</v>
      </c>
      <c r="CK51" s="2369">
        <v>0</v>
      </c>
      <c r="CL51" s="2369">
        <v>0.29154306470766289</v>
      </c>
      <c r="CM51" s="2369">
        <v>0</v>
      </c>
      <c r="CN51" s="2369">
        <v>0</v>
      </c>
      <c r="CO51" s="2369">
        <v>0</v>
      </c>
      <c r="CP51" s="2369">
        <v>0.41312486645671342</v>
      </c>
      <c r="CQ51" s="2369">
        <v>0</v>
      </c>
      <c r="CR51" s="2369">
        <v>0</v>
      </c>
      <c r="CS51" s="2369">
        <v>0</v>
      </c>
      <c r="CT51" s="2369">
        <v>0</v>
      </c>
      <c r="CU51" s="2363"/>
      <c r="CV51" s="2363"/>
      <c r="CW51" s="2363"/>
      <c r="CX51" s="2363"/>
    </row>
    <row r="52" spans="1:102" ht="16.5" x14ac:dyDescent="0.3">
      <c r="A52" s="2353" t="s">
        <v>4872</v>
      </c>
      <c r="B52" s="2364" t="s">
        <v>3526</v>
      </c>
      <c r="C52" s="2394">
        <v>0</v>
      </c>
      <c r="D52" s="2394">
        <v>0</v>
      </c>
      <c r="E52" s="2394">
        <v>0</v>
      </c>
      <c r="F52" s="2394">
        <v>0</v>
      </c>
      <c r="G52" s="2394">
        <v>0</v>
      </c>
      <c r="H52" s="2394">
        <v>0</v>
      </c>
      <c r="I52" s="2394">
        <v>0</v>
      </c>
      <c r="J52" s="2394">
        <v>0</v>
      </c>
      <c r="K52" s="2394">
        <v>0</v>
      </c>
      <c r="L52" s="2394">
        <v>0</v>
      </c>
      <c r="M52" s="2394">
        <v>0</v>
      </c>
      <c r="N52" s="2394">
        <v>0</v>
      </c>
      <c r="O52" s="2394">
        <v>0</v>
      </c>
      <c r="P52" s="2394">
        <v>0</v>
      </c>
      <c r="Q52" s="2394">
        <v>0</v>
      </c>
      <c r="R52" s="2394">
        <v>0</v>
      </c>
      <c r="S52" s="2394">
        <v>0</v>
      </c>
      <c r="T52" s="2394">
        <v>0</v>
      </c>
      <c r="U52" s="2394">
        <v>0</v>
      </c>
      <c r="V52" s="2394">
        <v>0</v>
      </c>
      <c r="W52" s="2394">
        <v>0</v>
      </c>
      <c r="X52" s="2394">
        <v>0</v>
      </c>
      <c r="Y52" s="2394">
        <v>0</v>
      </c>
      <c r="Z52" s="2394">
        <v>0</v>
      </c>
      <c r="AA52" s="2394">
        <v>0</v>
      </c>
      <c r="AB52" s="2394">
        <v>0</v>
      </c>
      <c r="AC52" s="2394">
        <v>0</v>
      </c>
      <c r="AD52" s="2394">
        <v>0</v>
      </c>
      <c r="AE52" s="2394">
        <v>0</v>
      </c>
      <c r="AF52" s="2394">
        <v>0</v>
      </c>
      <c r="AG52" s="2394">
        <v>0</v>
      </c>
      <c r="AH52" s="2394">
        <v>0</v>
      </c>
      <c r="AI52" s="2394">
        <v>0</v>
      </c>
      <c r="AJ52" s="2394">
        <v>0</v>
      </c>
      <c r="AK52" s="2394">
        <v>0</v>
      </c>
      <c r="AL52" s="2394">
        <v>0</v>
      </c>
      <c r="AM52" s="2394">
        <v>0</v>
      </c>
      <c r="AN52" s="2394">
        <v>0</v>
      </c>
      <c r="AO52" s="2394">
        <v>0</v>
      </c>
      <c r="AP52" s="2394">
        <v>0</v>
      </c>
      <c r="AQ52" s="2394">
        <v>0</v>
      </c>
      <c r="AR52" s="2394">
        <v>0</v>
      </c>
      <c r="AS52" s="2394">
        <v>0</v>
      </c>
      <c r="AT52" s="2394">
        <v>0</v>
      </c>
      <c r="AU52" s="2369">
        <v>0</v>
      </c>
      <c r="AV52" s="2369">
        <v>0</v>
      </c>
      <c r="AW52" s="2369">
        <v>0</v>
      </c>
      <c r="AX52" s="2369">
        <v>0</v>
      </c>
      <c r="AY52" s="2369">
        <v>0</v>
      </c>
      <c r="AZ52" s="2369">
        <v>0</v>
      </c>
      <c r="BA52" s="2369">
        <v>0</v>
      </c>
      <c r="BB52" s="2369">
        <v>0</v>
      </c>
      <c r="BC52" s="2369">
        <v>0</v>
      </c>
      <c r="BD52" s="2369">
        <v>0</v>
      </c>
      <c r="BE52" s="2369">
        <v>0</v>
      </c>
      <c r="BF52" s="2369">
        <v>0</v>
      </c>
      <c r="BG52" s="2369">
        <v>0</v>
      </c>
      <c r="BH52" s="2369">
        <v>0</v>
      </c>
      <c r="BI52" s="2369">
        <v>0</v>
      </c>
      <c r="BJ52" s="2369">
        <v>0</v>
      </c>
      <c r="BK52" s="2369">
        <v>0</v>
      </c>
      <c r="BL52" s="2369">
        <v>0</v>
      </c>
      <c r="BM52" s="2369">
        <v>0</v>
      </c>
      <c r="BN52" s="2369">
        <v>0</v>
      </c>
      <c r="BO52" s="2369">
        <v>0</v>
      </c>
      <c r="BP52" s="2369">
        <v>0</v>
      </c>
      <c r="BQ52" s="2369">
        <v>0</v>
      </c>
      <c r="BR52" s="2369">
        <v>0</v>
      </c>
      <c r="BS52" s="2369">
        <v>0</v>
      </c>
      <c r="BT52" s="2369">
        <v>0</v>
      </c>
      <c r="BU52" s="2369">
        <v>0</v>
      </c>
      <c r="BV52" s="2369">
        <v>0</v>
      </c>
      <c r="BW52" s="2369">
        <v>0</v>
      </c>
      <c r="BX52" s="2369">
        <v>0</v>
      </c>
      <c r="BY52" s="2369">
        <v>0</v>
      </c>
      <c r="BZ52" s="2369">
        <v>0</v>
      </c>
      <c r="CA52" s="2369">
        <v>0</v>
      </c>
      <c r="CB52" s="2369">
        <v>0</v>
      </c>
      <c r="CC52" s="2369">
        <v>0</v>
      </c>
      <c r="CD52" s="2369">
        <v>0</v>
      </c>
      <c r="CE52" s="2369">
        <v>0</v>
      </c>
      <c r="CF52" s="2369">
        <v>0</v>
      </c>
      <c r="CG52" s="2369">
        <v>0</v>
      </c>
      <c r="CH52" s="2369">
        <v>0</v>
      </c>
      <c r="CI52" s="2369">
        <v>0</v>
      </c>
      <c r="CJ52" s="2369">
        <v>0</v>
      </c>
      <c r="CK52" s="2369">
        <v>0</v>
      </c>
      <c r="CL52" s="2369">
        <v>0</v>
      </c>
      <c r="CM52" s="2369">
        <v>0</v>
      </c>
      <c r="CN52" s="2369">
        <v>0</v>
      </c>
      <c r="CO52" s="2369">
        <v>0</v>
      </c>
      <c r="CP52" s="2369">
        <v>0</v>
      </c>
      <c r="CQ52" s="2369">
        <v>0</v>
      </c>
      <c r="CR52" s="2369">
        <v>0</v>
      </c>
      <c r="CS52" s="2369">
        <v>0</v>
      </c>
      <c r="CT52" s="2369">
        <v>0</v>
      </c>
      <c r="CU52" s="2363"/>
      <c r="CV52" s="2363"/>
      <c r="CW52" s="2363"/>
      <c r="CX52" s="2363"/>
    </row>
    <row r="53" spans="1:102" ht="16.5" x14ac:dyDescent="0.3">
      <c r="A53" s="2353" t="s">
        <v>4878</v>
      </c>
      <c r="B53" s="2364" t="s">
        <v>3530</v>
      </c>
      <c r="C53" s="2394">
        <v>0.58578193400537448</v>
      </c>
      <c r="D53" s="2394">
        <v>0</v>
      </c>
      <c r="E53" s="2394">
        <v>0.57630709057395302</v>
      </c>
      <c r="F53" s="2394">
        <v>0</v>
      </c>
      <c r="G53" s="2394">
        <v>0.57710643950769291</v>
      </c>
      <c r="H53" s="2394">
        <v>0</v>
      </c>
      <c r="I53" s="2394">
        <v>0.55635281805974746</v>
      </c>
      <c r="J53" s="2394">
        <v>0</v>
      </c>
      <c r="K53" s="2394">
        <v>0.55382732368132648</v>
      </c>
      <c r="L53" s="2394">
        <v>0</v>
      </c>
      <c r="M53" s="2394">
        <v>0.55159335255450248</v>
      </c>
      <c r="N53" s="2394">
        <v>0</v>
      </c>
      <c r="O53" s="2394">
        <v>0.55981617523243699</v>
      </c>
      <c r="P53" s="2394">
        <v>0</v>
      </c>
      <c r="Q53" s="2394">
        <v>0.56231049306204606</v>
      </c>
      <c r="R53" s="2394">
        <v>0</v>
      </c>
      <c r="S53" s="2394">
        <v>0.56200633394680033</v>
      </c>
      <c r="T53" s="2394">
        <v>0</v>
      </c>
      <c r="U53" s="2394">
        <v>0.55928618320354262</v>
      </c>
      <c r="V53" s="2394">
        <v>0</v>
      </c>
      <c r="W53" s="2394">
        <v>0.56120094008919963</v>
      </c>
      <c r="X53" s="2394">
        <v>0</v>
      </c>
      <c r="Y53" s="2394">
        <v>0</v>
      </c>
      <c r="Z53" s="2394">
        <v>0</v>
      </c>
      <c r="AA53" s="2394">
        <v>0.56806001471736922</v>
      </c>
      <c r="AB53" s="2394">
        <v>0</v>
      </c>
      <c r="AC53" s="2394">
        <v>0.57209052675014405</v>
      </c>
      <c r="AD53" s="2394">
        <v>0</v>
      </c>
      <c r="AE53" s="2394">
        <v>0.56168704157848925</v>
      </c>
      <c r="AF53" s="2394">
        <v>0</v>
      </c>
      <c r="AG53" s="2394">
        <v>0</v>
      </c>
      <c r="AH53" s="2394">
        <v>0</v>
      </c>
      <c r="AI53" s="2394">
        <v>0</v>
      </c>
      <c r="AJ53" s="2394">
        <v>0</v>
      </c>
      <c r="AK53" s="2394">
        <v>0</v>
      </c>
      <c r="AL53" s="2394">
        <v>0</v>
      </c>
      <c r="AM53" s="2394">
        <v>0</v>
      </c>
      <c r="AN53" s="2394">
        <v>0</v>
      </c>
      <c r="AO53" s="2394">
        <v>0</v>
      </c>
      <c r="AP53" s="2394">
        <v>0</v>
      </c>
      <c r="AQ53" s="2394">
        <v>0</v>
      </c>
      <c r="AR53" s="2394">
        <v>0</v>
      </c>
      <c r="AS53" s="2394">
        <v>0</v>
      </c>
      <c r="AT53" s="2394">
        <v>0</v>
      </c>
      <c r="AU53" s="2369">
        <v>0</v>
      </c>
      <c r="AV53" s="2369">
        <v>0</v>
      </c>
      <c r="AW53" s="2369">
        <v>0</v>
      </c>
      <c r="AX53" s="2369">
        <v>0</v>
      </c>
      <c r="AY53" s="2369">
        <v>0</v>
      </c>
      <c r="AZ53" s="2369">
        <v>0</v>
      </c>
      <c r="BA53" s="2369">
        <v>0</v>
      </c>
      <c r="BB53" s="2369">
        <v>0</v>
      </c>
      <c r="BC53" s="2369">
        <v>0</v>
      </c>
      <c r="BD53" s="2369">
        <v>0</v>
      </c>
      <c r="BE53" s="2369">
        <v>0</v>
      </c>
      <c r="BF53" s="2369">
        <v>0</v>
      </c>
      <c r="BG53" s="2369">
        <v>0</v>
      </c>
      <c r="BH53" s="2369">
        <v>0</v>
      </c>
      <c r="BI53" s="2369">
        <v>0</v>
      </c>
      <c r="BJ53" s="2369">
        <v>0</v>
      </c>
      <c r="BK53" s="2369">
        <v>0</v>
      </c>
      <c r="BL53" s="2369">
        <v>0</v>
      </c>
      <c r="BM53" s="2369">
        <v>0</v>
      </c>
      <c r="BN53" s="2369">
        <v>0</v>
      </c>
      <c r="BO53" s="2369">
        <v>0</v>
      </c>
      <c r="BP53" s="2369">
        <v>0</v>
      </c>
      <c r="BQ53" s="2369">
        <v>0</v>
      </c>
      <c r="BR53" s="2369">
        <v>0</v>
      </c>
      <c r="BS53" s="2369">
        <v>0</v>
      </c>
      <c r="BT53" s="2369">
        <v>0</v>
      </c>
      <c r="BU53" s="2369">
        <v>0</v>
      </c>
      <c r="BV53" s="2369">
        <v>0</v>
      </c>
      <c r="BW53" s="2369">
        <v>0</v>
      </c>
      <c r="BX53" s="2369">
        <v>0</v>
      </c>
      <c r="BY53" s="2369">
        <v>0</v>
      </c>
      <c r="BZ53" s="2369">
        <v>0</v>
      </c>
      <c r="CA53" s="2369">
        <v>0</v>
      </c>
      <c r="CB53" s="2369">
        <v>0</v>
      </c>
      <c r="CC53" s="2369">
        <v>0</v>
      </c>
      <c r="CD53" s="2369">
        <v>0</v>
      </c>
      <c r="CE53" s="2369">
        <v>0</v>
      </c>
      <c r="CF53" s="2369">
        <v>0</v>
      </c>
      <c r="CG53" s="2369">
        <v>0</v>
      </c>
      <c r="CH53" s="2369">
        <v>0</v>
      </c>
      <c r="CI53" s="2369">
        <v>0</v>
      </c>
      <c r="CJ53" s="2369">
        <v>0</v>
      </c>
      <c r="CK53" s="2369">
        <v>0</v>
      </c>
      <c r="CL53" s="2369">
        <v>0</v>
      </c>
      <c r="CM53" s="2369">
        <v>0</v>
      </c>
      <c r="CN53" s="2369">
        <v>0</v>
      </c>
      <c r="CO53" s="2369">
        <v>0</v>
      </c>
      <c r="CP53" s="2369">
        <v>0</v>
      </c>
      <c r="CQ53" s="2369">
        <v>0</v>
      </c>
      <c r="CR53" s="2369">
        <v>0</v>
      </c>
      <c r="CS53" s="2369">
        <v>0</v>
      </c>
      <c r="CT53" s="2369">
        <v>0</v>
      </c>
      <c r="CU53" s="2363"/>
      <c r="CV53" s="2363"/>
      <c r="CW53" s="2363"/>
      <c r="CX53" s="2363"/>
    </row>
    <row r="54" spans="1:102" ht="17.25" thickBot="1" x14ac:dyDescent="0.35">
      <c r="A54" s="2397"/>
      <c r="B54" s="2371" t="s">
        <v>4883</v>
      </c>
      <c r="C54" s="2394">
        <v>0</v>
      </c>
      <c r="D54" s="2394">
        <v>0</v>
      </c>
      <c r="E54" s="2394">
        <v>0</v>
      </c>
      <c r="F54" s="2394">
        <v>0</v>
      </c>
      <c r="G54" s="2394">
        <v>0</v>
      </c>
      <c r="H54" s="2394">
        <v>0</v>
      </c>
      <c r="I54" s="2394">
        <v>0</v>
      </c>
      <c r="J54" s="2394">
        <v>0</v>
      </c>
      <c r="K54" s="2394">
        <v>0</v>
      </c>
      <c r="L54" s="2394">
        <v>0</v>
      </c>
      <c r="M54" s="2394">
        <v>0</v>
      </c>
      <c r="N54" s="2394">
        <v>0</v>
      </c>
      <c r="O54" s="2394">
        <v>0</v>
      </c>
      <c r="P54" s="2394">
        <v>0</v>
      </c>
      <c r="Q54" s="2394">
        <v>0</v>
      </c>
      <c r="R54" s="2394">
        <v>0</v>
      </c>
      <c r="S54" s="2400">
        <v>0</v>
      </c>
      <c r="T54" s="2400">
        <v>0</v>
      </c>
      <c r="U54" s="2400">
        <v>0</v>
      </c>
      <c r="V54" s="2400">
        <v>0</v>
      </c>
      <c r="W54" s="2400">
        <v>0</v>
      </c>
      <c r="X54" s="2400">
        <v>0</v>
      </c>
      <c r="Y54" s="2400">
        <v>0.56676791767978629</v>
      </c>
      <c r="Z54" s="2400">
        <v>0</v>
      </c>
      <c r="AA54" s="2400">
        <v>0</v>
      </c>
      <c r="AB54" s="2400">
        <v>0</v>
      </c>
      <c r="AC54" s="2400">
        <v>0</v>
      </c>
      <c r="AD54" s="2400">
        <v>0</v>
      </c>
      <c r="AE54" s="2400">
        <v>0</v>
      </c>
      <c r="AF54" s="2400">
        <v>0</v>
      </c>
      <c r="AG54" s="2400">
        <v>0.55980632809692299</v>
      </c>
      <c r="AH54" s="2400">
        <v>0</v>
      </c>
      <c r="AI54" s="2400">
        <v>0.55525566154546502</v>
      </c>
      <c r="AJ54" s="2400">
        <v>0</v>
      </c>
      <c r="AK54" s="2400">
        <v>0.55667811282022084</v>
      </c>
      <c r="AL54" s="2400">
        <v>0</v>
      </c>
      <c r="AM54" s="2400">
        <v>0.54878497963610895</v>
      </c>
      <c r="AN54" s="2400">
        <v>0</v>
      </c>
      <c r="AO54" s="2400">
        <v>0.55039137475143562</v>
      </c>
      <c r="AP54" s="2400">
        <v>0</v>
      </c>
      <c r="AQ54" s="2400">
        <v>0</v>
      </c>
      <c r="AR54" s="2400">
        <v>0</v>
      </c>
      <c r="AS54" s="2400">
        <v>0</v>
      </c>
      <c r="AT54" s="2400">
        <v>0</v>
      </c>
      <c r="AU54" s="2376">
        <v>0</v>
      </c>
      <c r="AV54" s="2376">
        <v>0</v>
      </c>
      <c r="AW54" s="2376">
        <v>0</v>
      </c>
      <c r="AX54" s="2376">
        <v>0</v>
      </c>
      <c r="AY54" s="2376">
        <v>0</v>
      </c>
      <c r="AZ54" s="2376">
        <v>0</v>
      </c>
      <c r="BA54" s="2376">
        <v>0.50187070803332223</v>
      </c>
      <c r="BB54" s="2376">
        <v>0</v>
      </c>
      <c r="BC54" s="2376">
        <v>0.47790427822360027</v>
      </c>
      <c r="BD54" s="2376">
        <v>0</v>
      </c>
      <c r="BE54" s="2376">
        <v>0</v>
      </c>
      <c r="BF54" s="2376">
        <v>0</v>
      </c>
      <c r="BG54" s="2376">
        <v>0.472619777118227</v>
      </c>
      <c r="BH54" s="2376">
        <v>0</v>
      </c>
      <c r="BI54" s="2376">
        <v>0</v>
      </c>
      <c r="BJ54" s="2376">
        <v>0</v>
      </c>
      <c r="BK54" s="2376">
        <v>0.50816199544451024</v>
      </c>
      <c r="BL54" s="2376">
        <v>0</v>
      </c>
      <c r="BM54" s="2376">
        <v>0</v>
      </c>
      <c r="BN54" s="2376">
        <v>0</v>
      </c>
      <c r="BO54" s="2376">
        <v>0.50114316447820129</v>
      </c>
      <c r="BP54" s="2376">
        <v>0</v>
      </c>
      <c r="BQ54" s="2376">
        <v>0</v>
      </c>
      <c r="BR54" s="2376">
        <v>0</v>
      </c>
      <c r="BS54" s="2376">
        <v>0</v>
      </c>
      <c r="BT54" s="2376">
        <v>0</v>
      </c>
      <c r="BU54" s="2376">
        <v>0</v>
      </c>
      <c r="BV54" s="2376">
        <v>0</v>
      </c>
      <c r="BW54" s="2376">
        <v>0</v>
      </c>
      <c r="BX54" s="2376">
        <v>0</v>
      </c>
      <c r="BY54" s="2376">
        <v>0</v>
      </c>
      <c r="BZ54" s="2376">
        <v>0</v>
      </c>
      <c r="CA54" s="2376">
        <v>0</v>
      </c>
      <c r="CB54" s="2376">
        <v>0</v>
      </c>
      <c r="CC54" s="2376">
        <v>0</v>
      </c>
      <c r="CD54" s="2376">
        <v>0</v>
      </c>
      <c r="CE54" s="2376">
        <v>0</v>
      </c>
      <c r="CF54" s="2376">
        <v>0</v>
      </c>
      <c r="CG54" s="2376">
        <v>0</v>
      </c>
      <c r="CH54" s="2376">
        <v>0</v>
      </c>
      <c r="CI54" s="2376">
        <v>0</v>
      </c>
      <c r="CJ54" s="2376">
        <v>0</v>
      </c>
      <c r="CK54" s="2376">
        <v>0</v>
      </c>
      <c r="CL54" s="2376">
        <v>0</v>
      </c>
      <c r="CM54" s="2376">
        <v>0</v>
      </c>
      <c r="CN54" s="2376">
        <v>0</v>
      </c>
      <c r="CO54" s="2376">
        <v>0</v>
      </c>
      <c r="CP54" s="2376">
        <v>0</v>
      </c>
      <c r="CQ54" s="2376">
        <v>0</v>
      </c>
      <c r="CR54" s="2376">
        <v>0</v>
      </c>
      <c r="CS54" s="2376">
        <v>0</v>
      </c>
      <c r="CT54" s="2376">
        <v>0</v>
      </c>
      <c r="CU54" s="2363"/>
      <c r="CV54" s="2363"/>
      <c r="CW54" s="2363"/>
      <c r="CX54" s="2363"/>
    </row>
    <row r="55" spans="1:102" ht="17.25" thickBot="1" x14ac:dyDescent="0.35">
      <c r="A55" s="2403"/>
      <c r="B55" s="2378" t="s">
        <v>4899</v>
      </c>
      <c r="C55" s="2404">
        <v>22.994970005741756</v>
      </c>
      <c r="D55" s="2404">
        <v>4.2069666448451395</v>
      </c>
      <c r="E55" s="2404">
        <v>12.699335843552243</v>
      </c>
      <c r="F55" s="2404">
        <v>2.7552670057262705</v>
      </c>
      <c r="G55" s="2404">
        <v>10.873507856314106</v>
      </c>
      <c r="H55" s="2404">
        <v>2.3050972961607714</v>
      </c>
      <c r="I55" s="2404">
        <v>4.9912591472741257</v>
      </c>
      <c r="J55" s="2404">
        <v>1.768081194878381</v>
      </c>
      <c r="K55" s="2404">
        <v>17.997534929849685</v>
      </c>
      <c r="L55" s="2404">
        <v>1.4224323589180001</v>
      </c>
      <c r="M55" s="2404">
        <v>16.797329625602003</v>
      </c>
      <c r="N55" s="2404">
        <v>2.0618153534576735</v>
      </c>
      <c r="O55" s="2404">
        <v>8.4005963330203031</v>
      </c>
      <c r="P55" s="2404">
        <v>1.5925186204915209</v>
      </c>
      <c r="Q55" s="2404">
        <v>7.1422895162740003</v>
      </c>
      <c r="R55" s="2404">
        <v>1.2655905468568434</v>
      </c>
      <c r="S55" s="2384">
        <v>11.545208607278276</v>
      </c>
      <c r="T55" s="2384">
        <v>0.76649925858315626</v>
      </c>
      <c r="U55" s="2384">
        <v>14.115188076475567</v>
      </c>
      <c r="V55" s="2384">
        <v>8.6570815861484505</v>
      </c>
      <c r="W55" s="2384">
        <v>15.717458962830019</v>
      </c>
      <c r="X55" s="2384">
        <v>2.6808062259438059</v>
      </c>
      <c r="Y55" s="2384">
        <v>18.960323942245559</v>
      </c>
      <c r="Z55" s="2384">
        <v>1.8297350124121663</v>
      </c>
      <c r="AA55" s="2384">
        <v>21.731573125639883</v>
      </c>
      <c r="AB55" s="2384">
        <v>1.4252145762355226</v>
      </c>
      <c r="AC55" s="2384">
        <v>15.914219882303824</v>
      </c>
      <c r="AD55" s="2384">
        <v>0.17637813958679513</v>
      </c>
      <c r="AE55" s="2384">
        <v>23.762664405102115</v>
      </c>
      <c r="AF55" s="2384">
        <v>1.743759916820256</v>
      </c>
      <c r="AG55" s="2384">
        <v>16.153540996705534</v>
      </c>
      <c r="AH55" s="2384">
        <v>1.1160324559969677</v>
      </c>
      <c r="AI55" s="2384">
        <v>15.663190678851347</v>
      </c>
      <c r="AJ55" s="2384">
        <v>0</v>
      </c>
      <c r="AK55" s="2384">
        <v>4.9144869151757478</v>
      </c>
      <c r="AL55" s="2384">
        <v>2.3069202445496457</v>
      </c>
      <c r="AM55" s="2384">
        <v>9.3752393027398817</v>
      </c>
      <c r="AN55" s="2384">
        <v>2.8416483494495237</v>
      </c>
      <c r="AO55" s="2384">
        <v>11.096798401226859</v>
      </c>
      <c r="AP55" s="2384">
        <v>0.28738886942867048</v>
      </c>
      <c r="AQ55" s="2384">
        <v>13.898974644086808</v>
      </c>
      <c r="AR55" s="2384">
        <v>0.52977020853029555</v>
      </c>
      <c r="AS55" s="2384">
        <v>18.948863733764114</v>
      </c>
      <c r="AT55" s="2384">
        <v>3.1794519329169382</v>
      </c>
      <c r="AU55" s="2385">
        <v>8.1999380125290475</v>
      </c>
      <c r="AV55" s="2385">
        <v>1.1967171637121239</v>
      </c>
      <c r="AW55" s="2385">
        <v>9.4672343410526079</v>
      </c>
      <c r="AX55" s="2385">
        <v>2.2518808610972978</v>
      </c>
      <c r="AY55" s="2385">
        <v>6.7052747087775479</v>
      </c>
      <c r="AZ55" s="2385">
        <v>0.99700682126505469</v>
      </c>
      <c r="BA55" s="2385">
        <v>9.8590710066912166</v>
      </c>
      <c r="BB55" s="2385">
        <v>2.2244398037078503</v>
      </c>
      <c r="BC55" s="2385">
        <v>5.5143980191557329</v>
      </c>
      <c r="BD55" s="2385">
        <v>3.0571044242334141E-2</v>
      </c>
      <c r="BE55" s="2385">
        <v>3.3572626980523248</v>
      </c>
      <c r="BF55" s="2385">
        <v>2.5596283536857638</v>
      </c>
      <c r="BG55" s="2385">
        <v>4.8627319160661706</v>
      </c>
      <c r="BH55" s="2385">
        <v>2.4600818487929814</v>
      </c>
      <c r="BI55" s="2385">
        <v>3.5343046321606963</v>
      </c>
      <c r="BJ55" s="2385">
        <v>9.765793448113719</v>
      </c>
      <c r="BK55" s="2385">
        <v>1.6978990805065397</v>
      </c>
      <c r="BL55" s="2385">
        <v>1.9466897554538096</v>
      </c>
      <c r="BM55" s="2385">
        <v>0</v>
      </c>
      <c r="BN55" s="2385">
        <v>0.88487870964251836</v>
      </c>
      <c r="BO55" s="2385">
        <v>0.629069311445976</v>
      </c>
      <c r="BP55" s="2385">
        <v>2.0913897742890373</v>
      </c>
      <c r="BQ55" s="2385">
        <v>0.1292025346127284</v>
      </c>
      <c r="BR55" s="2385">
        <v>5.7583152401947899</v>
      </c>
      <c r="BS55" s="2385">
        <v>0</v>
      </c>
      <c r="BT55" s="2385">
        <v>2.2719568663203469</v>
      </c>
      <c r="BU55" s="2385">
        <v>3.4669918710446231E-2</v>
      </c>
      <c r="BV55" s="2385">
        <v>7.1615462374549788</v>
      </c>
      <c r="BW55" s="2385">
        <v>0.13533009115929864</v>
      </c>
      <c r="BX55" s="2385">
        <v>0</v>
      </c>
      <c r="BY55" s="2385">
        <v>1.5059911123235075</v>
      </c>
      <c r="BZ55" s="2385">
        <v>1.0138858860183351</v>
      </c>
      <c r="CA55" s="2385">
        <v>0</v>
      </c>
      <c r="CB55" s="2385">
        <v>5.2755247171087083</v>
      </c>
      <c r="CC55" s="2385">
        <v>0.24895822288929997</v>
      </c>
      <c r="CD55" s="2385">
        <v>3.3896615609355698</v>
      </c>
      <c r="CE55" s="2385">
        <v>4.1620981866531022</v>
      </c>
      <c r="CF55" s="2385">
        <v>2.0111243359792996</v>
      </c>
      <c r="CG55" s="2385">
        <f t="shared" ref="CG55:CT55" si="3">SUM(CG40:CG54)</f>
        <v>2.270119471267682</v>
      </c>
      <c r="CH55" s="2385">
        <f t="shared" si="3"/>
        <v>3.6139472065937328</v>
      </c>
      <c r="CI55" s="2386">
        <f t="shared" si="3"/>
        <v>0.53392333897093536</v>
      </c>
      <c r="CJ55" s="2386">
        <f t="shared" si="3"/>
        <v>12.230562747037869</v>
      </c>
      <c r="CK55" s="2386">
        <f t="shared" si="3"/>
        <v>5.8595323715341401</v>
      </c>
      <c r="CL55" s="2386">
        <f t="shared" si="3"/>
        <v>4.7709061401262023</v>
      </c>
      <c r="CM55" s="2386">
        <f t="shared" si="3"/>
        <v>0.79742022765441312</v>
      </c>
      <c r="CN55" s="2386">
        <f t="shared" si="3"/>
        <v>10.052217624556821</v>
      </c>
      <c r="CO55" s="2386">
        <f t="shared" si="3"/>
        <v>2.9769939754559047</v>
      </c>
      <c r="CP55" s="2386">
        <f t="shared" si="3"/>
        <v>2.1723301793892773</v>
      </c>
      <c r="CQ55" s="2386">
        <f t="shared" si="3"/>
        <v>2.5716676502046987</v>
      </c>
      <c r="CR55" s="2386">
        <f t="shared" si="3"/>
        <v>0.57839454320805517</v>
      </c>
      <c r="CS55" s="2386">
        <f t="shared" si="3"/>
        <v>8.071472938932958</v>
      </c>
      <c r="CT55" s="2386">
        <f t="shared" si="3"/>
        <v>3.2493565074686392</v>
      </c>
      <c r="CU55" s="2363"/>
      <c r="CV55" s="2363"/>
      <c r="CW55" s="2363"/>
      <c r="CX55" s="2363"/>
    </row>
    <row r="56" spans="1:102" s="2344" customFormat="1" ht="17.25" thickBot="1" x14ac:dyDescent="0.35">
      <c r="A56" s="3672" t="s">
        <v>4900</v>
      </c>
      <c r="B56" s="3673"/>
      <c r="C56" s="3673"/>
      <c r="D56" s="3673"/>
      <c r="E56" s="3673"/>
      <c r="F56" s="3673"/>
      <c r="G56" s="3673"/>
      <c r="H56" s="3673"/>
      <c r="I56" s="3673"/>
      <c r="J56" s="3673"/>
      <c r="K56" s="3673"/>
      <c r="L56" s="3673"/>
      <c r="M56" s="3673"/>
      <c r="N56" s="3673"/>
      <c r="O56" s="3673"/>
      <c r="P56" s="3673"/>
      <c r="Q56" s="3673"/>
      <c r="R56" s="3673"/>
      <c r="S56" s="3673"/>
      <c r="T56" s="3673"/>
      <c r="U56" s="3673"/>
      <c r="V56" s="3673"/>
      <c r="W56" s="3673"/>
      <c r="X56" s="3673"/>
      <c r="Y56" s="3673"/>
      <c r="Z56" s="3673"/>
      <c r="AA56" s="3673"/>
      <c r="AB56" s="3673"/>
      <c r="AC56" s="3673"/>
      <c r="AD56" s="3673"/>
      <c r="AE56" s="3673"/>
      <c r="AF56" s="3673"/>
      <c r="AG56" s="3673"/>
      <c r="AH56" s="3673"/>
      <c r="AI56" s="3673"/>
      <c r="AJ56" s="3673"/>
      <c r="AK56" s="3673"/>
      <c r="AL56" s="3673"/>
      <c r="AM56" s="3673"/>
      <c r="AN56" s="3673"/>
      <c r="AO56" s="3673"/>
      <c r="AP56" s="3673"/>
      <c r="AQ56" s="3673"/>
      <c r="AR56" s="3673"/>
      <c r="AS56" s="3673"/>
      <c r="AT56" s="3673"/>
      <c r="AU56" s="3673"/>
      <c r="AV56" s="3673"/>
      <c r="AW56" s="3673"/>
      <c r="AX56" s="3673"/>
      <c r="AY56" s="3673"/>
      <c r="AZ56" s="3673"/>
      <c r="BA56" s="3673"/>
      <c r="BB56" s="3673"/>
      <c r="BC56" s="3673"/>
      <c r="BD56" s="3673"/>
      <c r="BE56" s="3673"/>
      <c r="BF56" s="3673"/>
      <c r="BG56" s="3673"/>
      <c r="BH56" s="3673"/>
      <c r="BI56" s="3673"/>
      <c r="BJ56" s="3673"/>
      <c r="BK56" s="3673"/>
      <c r="BL56" s="3673"/>
      <c r="BM56" s="3673"/>
      <c r="BN56" s="3673"/>
      <c r="BO56" s="3673"/>
      <c r="BP56" s="3673"/>
      <c r="BQ56" s="3673"/>
      <c r="BR56" s="3673"/>
      <c r="BS56" s="3673"/>
      <c r="BT56" s="3673"/>
      <c r="BU56" s="3673"/>
      <c r="BV56" s="3673"/>
      <c r="BW56" s="3673"/>
      <c r="BX56" s="3673"/>
      <c r="BY56" s="3673"/>
      <c r="BZ56" s="3673"/>
      <c r="CA56" s="3673"/>
      <c r="CB56" s="3673"/>
      <c r="CC56" s="3673"/>
      <c r="CD56" s="3673"/>
      <c r="CE56" s="3673"/>
      <c r="CF56" s="3673"/>
      <c r="CG56" s="3673"/>
      <c r="CH56" s="3673"/>
      <c r="CI56" s="3673"/>
      <c r="CJ56" s="3673"/>
      <c r="CK56" s="3673"/>
      <c r="CL56" s="3673"/>
      <c r="CM56" s="3673"/>
      <c r="CN56" s="3673"/>
      <c r="CO56" s="3673"/>
      <c r="CP56" s="3673"/>
      <c r="CQ56" s="3673"/>
      <c r="CR56" s="3673"/>
      <c r="CS56" s="3673"/>
      <c r="CT56" s="3674"/>
      <c r="CU56" s="2363"/>
    </row>
    <row r="57" spans="1:102" ht="16.5" x14ac:dyDescent="0.3">
      <c r="A57" s="2387" t="s">
        <v>4857</v>
      </c>
      <c r="B57" s="2405" t="s">
        <v>3514</v>
      </c>
      <c r="C57" s="2391">
        <v>0</v>
      </c>
      <c r="D57" s="2391">
        <v>0</v>
      </c>
      <c r="E57" s="2391">
        <v>0</v>
      </c>
      <c r="F57" s="2391">
        <v>0</v>
      </c>
      <c r="G57" s="2391">
        <v>0</v>
      </c>
      <c r="H57" s="2391">
        <v>0</v>
      </c>
      <c r="I57" s="2391">
        <v>0</v>
      </c>
      <c r="J57" s="2391">
        <v>0</v>
      </c>
      <c r="K57" s="2391">
        <v>0</v>
      </c>
      <c r="L57" s="2391">
        <v>0</v>
      </c>
      <c r="M57" s="2391">
        <v>0</v>
      </c>
      <c r="N57" s="2391">
        <v>0</v>
      </c>
      <c r="O57" s="2391">
        <v>0</v>
      </c>
      <c r="P57" s="2391">
        <v>0</v>
      </c>
      <c r="Q57" s="2391">
        <v>0</v>
      </c>
      <c r="R57" s="2391">
        <v>0</v>
      </c>
      <c r="S57" s="2391">
        <v>0</v>
      </c>
      <c r="T57" s="2391">
        <v>0</v>
      </c>
      <c r="U57" s="2391">
        <v>0</v>
      </c>
      <c r="V57" s="2391">
        <v>0</v>
      </c>
      <c r="W57" s="2391">
        <v>0</v>
      </c>
      <c r="X57" s="2391">
        <v>0</v>
      </c>
      <c r="Y57" s="2391">
        <v>0</v>
      </c>
      <c r="Z57" s="2391">
        <v>0</v>
      </c>
      <c r="AA57" s="2391">
        <v>0</v>
      </c>
      <c r="AB57" s="2391">
        <v>0</v>
      </c>
      <c r="AC57" s="2391">
        <v>0</v>
      </c>
      <c r="AD57" s="2391">
        <v>0</v>
      </c>
      <c r="AE57" s="2391">
        <v>8.4780560486595533E-2</v>
      </c>
      <c r="AF57" s="2391">
        <v>0</v>
      </c>
      <c r="AG57" s="2391">
        <v>0</v>
      </c>
      <c r="AH57" s="2391">
        <v>0</v>
      </c>
      <c r="AI57" s="2391">
        <v>0</v>
      </c>
      <c r="AJ57" s="2391">
        <v>0</v>
      </c>
      <c r="AK57" s="2391">
        <v>0</v>
      </c>
      <c r="AL57" s="2391">
        <v>0</v>
      </c>
      <c r="AM57" s="2391">
        <v>0</v>
      </c>
      <c r="AN57" s="2391">
        <v>0</v>
      </c>
      <c r="AO57" s="2391">
        <v>0</v>
      </c>
      <c r="AP57" s="2391">
        <v>0</v>
      </c>
      <c r="AQ57" s="2391">
        <v>0</v>
      </c>
      <c r="AR57" s="2391">
        <v>0</v>
      </c>
      <c r="AS57" s="2391">
        <v>0</v>
      </c>
      <c r="AT57" s="2391">
        <v>0</v>
      </c>
      <c r="AU57" s="2362">
        <v>0</v>
      </c>
      <c r="AV57" s="2362">
        <v>0</v>
      </c>
      <c r="AW57" s="2362">
        <v>0</v>
      </c>
      <c r="AX57" s="2362">
        <v>0</v>
      </c>
      <c r="AY57" s="2362">
        <v>0</v>
      </c>
      <c r="AZ57" s="2362">
        <v>0</v>
      </c>
      <c r="BA57" s="2362">
        <v>0</v>
      </c>
      <c r="BB57" s="2362">
        <v>0</v>
      </c>
      <c r="BC57" s="2362">
        <v>0</v>
      </c>
      <c r="BD57" s="2362">
        <v>0</v>
      </c>
      <c r="BE57" s="2362">
        <v>0</v>
      </c>
      <c r="BF57" s="2362">
        <v>0</v>
      </c>
      <c r="BG57" s="2362">
        <v>0</v>
      </c>
      <c r="BH57" s="2362">
        <v>0</v>
      </c>
      <c r="BI57" s="2362">
        <v>0</v>
      </c>
      <c r="BJ57" s="2362">
        <v>0</v>
      </c>
      <c r="BK57" s="2362">
        <v>0</v>
      </c>
      <c r="BL57" s="2362">
        <v>0</v>
      </c>
      <c r="BM57" s="2362">
        <v>0</v>
      </c>
      <c r="BN57" s="2362">
        <v>0</v>
      </c>
      <c r="BO57" s="2362">
        <v>0</v>
      </c>
      <c r="BP57" s="2362">
        <v>0</v>
      </c>
      <c r="BQ57" s="2362">
        <v>0</v>
      </c>
      <c r="BR57" s="2362">
        <v>0</v>
      </c>
      <c r="BS57" s="2362">
        <v>0</v>
      </c>
      <c r="BT57" s="2362">
        <v>0</v>
      </c>
      <c r="BU57" s="2362">
        <v>0</v>
      </c>
      <c r="BV57" s="2362">
        <v>0</v>
      </c>
      <c r="BW57" s="2362">
        <v>0</v>
      </c>
      <c r="BX57" s="2362">
        <v>0</v>
      </c>
      <c r="BY57" s="2362">
        <v>0</v>
      </c>
      <c r="BZ57" s="2362">
        <v>0</v>
      </c>
      <c r="CA57" s="2362">
        <v>0</v>
      </c>
      <c r="CB57" s="2362">
        <v>0</v>
      </c>
      <c r="CC57" s="2362">
        <v>0</v>
      </c>
      <c r="CD57" s="2362">
        <v>0</v>
      </c>
      <c r="CE57" s="2362">
        <v>0</v>
      </c>
      <c r="CF57" s="2362">
        <v>0</v>
      </c>
      <c r="CG57" s="2362">
        <v>0</v>
      </c>
      <c r="CH57" s="2362">
        <v>0</v>
      </c>
      <c r="CI57" s="2362">
        <v>0</v>
      </c>
      <c r="CJ57" s="2362">
        <v>0</v>
      </c>
      <c r="CK57" s="2362">
        <v>0</v>
      </c>
      <c r="CL57" s="2362">
        <v>0</v>
      </c>
      <c r="CM57" s="2362">
        <v>0</v>
      </c>
      <c r="CN57" s="2362">
        <v>0</v>
      </c>
      <c r="CO57" s="2362">
        <v>0</v>
      </c>
      <c r="CP57" s="2362">
        <v>0</v>
      </c>
      <c r="CQ57" s="2362">
        <v>0</v>
      </c>
      <c r="CR57" s="2362">
        <v>0</v>
      </c>
      <c r="CS57" s="2362">
        <v>0</v>
      </c>
      <c r="CT57" s="2362">
        <v>0</v>
      </c>
      <c r="CU57" s="2363"/>
      <c r="CV57" s="2363"/>
      <c r="CW57" s="2363"/>
      <c r="CX57" s="2363"/>
    </row>
    <row r="58" spans="1:102" ht="16.5" x14ac:dyDescent="0.3">
      <c r="A58" s="2353" t="s">
        <v>4859</v>
      </c>
      <c r="B58" s="2406" t="s">
        <v>3516</v>
      </c>
      <c r="C58" s="2394">
        <v>1.1252778824919463</v>
      </c>
      <c r="D58" s="2394">
        <v>1.2087537681165013</v>
      </c>
      <c r="E58" s="2394">
        <v>3.0837522761784917</v>
      </c>
      <c r="F58" s="2394">
        <v>0.12236394050213768</v>
      </c>
      <c r="G58" s="2394">
        <v>0</v>
      </c>
      <c r="H58" s="2394">
        <v>0</v>
      </c>
      <c r="I58" s="2394">
        <v>0.84684240165630342</v>
      </c>
      <c r="J58" s="2394">
        <v>0.16575884497415241</v>
      </c>
      <c r="K58" s="2394">
        <v>1.7636992378233449</v>
      </c>
      <c r="L58" s="2394">
        <v>1.9965172194766651E-2</v>
      </c>
      <c r="M58" s="2394">
        <v>0.7744832253096362</v>
      </c>
      <c r="N58" s="2394">
        <v>0.73288531296845338</v>
      </c>
      <c r="O58" s="2394">
        <v>1.2027677481668602</v>
      </c>
      <c r="P58" s="2394">
        <v>0.74656720515566366</v>
      </c>
      <c r="Q58" s="2394">
        <v>1.406136292008354</v>
      </c>
      <c r="R58" s="2394">
        <v>1.6734230191139154</v>
      </c>
      <c r="S58" s="2394">
        <v>1.2322782791207714</v>
      </c>
      <c r="T58" s="2394">
        <v>0.77987626832617685</v>
      </c>
      <c r="U58" s="2394">
        <v>1.9078650818655567</v>
      </c>
      <c r="V58" s="2394">
        <v>1.9073242171779035</v>
      </c>
      <c r="W58" s="2394">
        <v>1.5439557660028229</v>
      </c>
      <c r="X58" s="2394">
        <v>1.247639171402378</v>
      </c>
      <c r="Y58" s="2394">
        <v>1.8096320974614397</v>
      </c>
      <c r="Z58" s="2394">
        <v>1.4499373183828825</v>
      </c>
      <c r="AA58" s="2394">
        <v>2.5852999285769505</v>
      </c>
      <c r="AB58" s="2394">
        <v>0.62751587407398524</v>
      </c>
      <c r="AC58" s="2394">
        <v>1.9077733461490611</v>
      </c>
      <c r="AD58" s="2394">
        <v>2.2741585198250802</v>
      </c>
      <c r="AE58" s="2394">
        <v>0</v>
      </c>
      <c r="AF58" s="2394">
        <v>1.575154429054975</v>
      </c>
      <c r="AG58" s="2394">
        <v>1.440103175860304</v>
      </c>
      <c r="AH58" s="2394">
        <v>4.6453179543218166</v>
      </c>
      <c r="AI58" s="2394">
        <v>3.1245675224670642</v>
      </c>
      <c r="AJ58" s="2394">
        <v>3.7128175932253211</v>
      </c>
      <c r="AK58" s="2394">
        <v>1.1216069151298271</v>
      </c>
      <c r="AL58" s="2394">
        <v>10.110768120796029</v>
      </c>
      <c r="AM58" s="2394">
        <v>1.2575611069938537</v>
      </c>
      <c r="AN58" s="2394">
        <v>13.273667322690278</v>
      </c>
      <c r="AO58" s="2394">
        <v>4.2234025899458407</v>
      </c>
      <c r="AP58" s="2394">
        <v>7.4832586713449878</v>
      </c>
      <c r="AQ58" s="2394">
        <v>0.30483253444726666</v>
      </c>
      <c r="AR58" s="2394">
        <v>7.4840310891965016</v>
      </c>
      <c r="AS58" s="2394">
        <v>0.23596918801201427</v>
      </c>
      <c r="AT58" s="2394">
        <v>4.5689896253129394</v>
      </c>
      <c r="AU58" s="2369">
        <v>0</v>
      </c>
      <c r="AV58" s="2369">
        <v>7.8820236503379082</v>
      </c>
      <c r="AW58" s="2369">
        <v>0.52396161599825497</v>
      </c>
      <c r="AX58" s="2369">
        <v>4.0014374279971703</v>
      </c>
      <c r="AY58" s="2369">
        <v>0</v>
      </c>
      <c r="AZ58" s="2369">
        <v>8.155822587674999</v>
      </c>
      <c r="BA58" s="2369">
        <v>1.1856268785985788</v>
      </c>
      <c r="BB58" s="2369">
        <v>1.348026269310588</v>
      </c>
      <c r="BC58" s="2369">
        <v>0.3058875067297267</v>
      </c>
      <c r="BD58" s="2369">
        <v>0.66766782773564448</v>
      </c>
      <c r="BE58" s="2369">
        <v>0</v>
      </c>
      <c r="BF58" s="2369">
        <v>1.731707096474536</v>
      </c>
      <c r="BG58" s="2369">
        <v>0</v>
      </c>
      <c r="BH58" s="2369">
        <v>6.4004211723184969</v>
      </c>
      <c r="BI58" s="2369">
        <v>0</v>
      </c>
      <c r="BJ58" s="2369">
        <v>7.2981171598544581</v>
      </c>
      <c r="BK58" s="2369">
        <v>0</v>
      </c>
      <c r="BL58" s="2369">
        <v>3.3391858288655039</v>
      </c>
      <c r="BM58" s="2369">
        <v>0</v>
      </c>
      <c r="BN58" s="2369">
        <v>5.8845636174564699</v>
      </c>
      <c r="BO58" s="2369">
        <v>0</v>
      </c>
      <c r="BP58" s="2369">
        <v>3.0201656167379873</v>
      </c>
      <c r="BQ58" s="2369">
        <v>0</v>
      </c>
      <c r="BR58" s="2369">
        <v>4.669614969837891</v>
      </c>
      <c r="BS58" s="2369">
        <v>0</v>
      </c>
      <c r="BT58" s="2369">
        <v>6.4297255087551797</v>
      </c>
      <c r="BU58" s="2369">
        <v>0</v>
      </c>
      <c r="BV58" s="2369">
        <v>1.3740744814890122</v>
      </c>
      <c r="BW58" s="2369">
        <v>9.750130091400383E-2</v>
      </c>
      <c r="BX58" s="2369">
        <v>6.417743266997415</v>
      </c>
      <c r="BY58" s="2369">
        <v>0.26642629302332166</v>
      </c>
      <c r="BZ58" s="2369">
        <v>5.419602006907251</v>
      </c>
      <c r="CA58" s="2369">
        <v>0.79231406693004969</v>
      </c>
      <c r="CB58" s="2369">
        <v>5.9038394878330864</v>
      </c>
      <c r="CC58" s="2369">
        <v>0.10121159308600172</v>
      </c>
      <c r="CD58" s="2369">
        <v>4.8270202967998372</v>
      </c>
      <c r="CE58" s="2369">
        <v>0</v>
      </c>
      <c r="CF58" s="2369">
        <v>4.1198011373668448</v>
      </c>
      <c r="CG58" s="2369">
        <v>7.1953261456762771E-2</v>
      </c>
      <c r="CH58" s="2369">
        <v>6.5201411270096639</v>
      </c>
      <c r="CI58" s="2369">
        <v>0</v>
      </c>
      <c r="CJ58" s="2369">
        <v>5.3922285980521911</v>
      </c>
      <c r="CK58" s="2369">
        <v>0</v>
      </c>
      <c r="CL58" s="2369">
        <v>6.8950986099145446</v>
      </c>
      <c r="CM58" s="2369">
        <v>0</v>
      </c>
      <c r="CN58" s="2369">
        <v>5.4442067083411079</v>
      </c>
      <c r="CO58" s="2369">
        <v>0</v>
      </c>
      <c r="CP58" s="2369">
        <v>3.3</v>
      </c>
      <c r="CQ58" s="2369">
        <v>0.45295960424888426</v>
      </c>
      <c r="CR58" s="2369">
        <v>1.2955040017703685</v>
      </c>
      <c r="CS58" s="2369">
        <v>0</v>
      </c>
      <c r="CT58" s="2369">
        <v>2.6767182912322278</v>
      </c>
      <c r="CU58" s="2363"/>
      <c r="CV58" s="2363"/>
      <c r="CW58" s="2363"/>
      <c r="CX58" s="2363"/>
    </row>
    <row r="59" spans="1:102" s="2344" customFormat="1" ht="16.5" x14ac:dyDescent="0.3">
      <c r="A59" s="2353" t="s">
        <v>4860</v>
      </c>
      <c r="B59" s="2406" t="s">
        <v>3517</v>
      </c>
      <c r="C59" s="2394"/>
      <c r="D59" s="2394"/>
      <c r="E59" s="2394"/>
      <c r="F59" s="2394"/>
      <c r="G59" s="2394"/>
      <c r="H59" s="2394"/>
      <c r="I59" s="2394"/>
      <c r="J59" s="2394"/>
      <c r="K59" s="2394"/>
      <c r="L59" s="2394"/>
      <c r="M59" s="2394"/>
      <c r="N59" s="2394"/>
      <c r="O59" s="2394"/>
      <c r="P59" s="2394"/>
      <c r="Q59" s="2394"/>
      <c r="R59" s="2394"/>
      <c r="S59" s="2394"/>
      <c r="T59" s="2394"/>
      <c r="U59" s="2394"/>
      <c r="V59" s="2394"/>
      <c r="W59" s="2394"/>
      <c r="X59" s="2394"/>
      <c r="Y59" s="2394"/>
      <c r="Z59" s="2394"/>
      <c r="AA59" s="2394"/>
      <c r="AB59" s="2394"/>
      <c r="AC59" s="2394"/>
      <c r="AD59" s="2394"/>
      <c r="AE59" s="2394">
        <v>0</v>
      </c>
      <c r="AF59" s="2394">
        <v>0</v>
      </c>
      <c r="AG59" s="2394">
        <v>0</v>
      </c>
      <c r="AH59" s="2394">
        <v>0</v>
      </c>
      <c r="AI59" s="2394">
        <v>0</v>
      </c>
      <c r="AJ59" s="2394">
        <v>0</v>
      </c>
      <c r="AK59" s="2394">
        <v>0</v>
      </c>
      <c r="AL59" s="2394">
        <v>0</v>
      </c>
      <c r="AM59" s="2394">
        <v>0</v>
      </c>
      <c r="AN59" s="2394">
        <v>0</v>
      </c>
      <c r="AO59" s="2394">
        <v>0</v>
      </c>
      <c r="AP59" s="2394">
        <v>0</v>
      </c>
      <c r="AQ59" s="2394">
        <v>0</v>
      </c>
      <c r="AR59" s="2394">
        <v>0</v>
      </c>
      <c r="AS59" s="2394">
        <v>0</v>
      </c>
      <c r="AT59" s="2394">
        <v>0</v>
      </c>
      <c r="AU59" s="2369">
        <v>0</v>
      </c>
      <c r="AV59" s="2369">
        <v>0</v>
      </c>
      <c r="AW59" s="2369">
        <v>0</v>
      </c>
      <c r="AX59" s="2369">
        <v>0</v>
      </c>
      <c r="AY59" s="2369">
        <v>0</v>
      </c>
      <c r="AZ59" s="2369">
        <v>0</v>
      </c>
      <c r="BA59" s="2369">
        <v>0</v>
      </c>
      <c r="BB59" s="2369">
        <v>0</v>
      </c>
      <c r="BC59" s="2369">
        <v>0</v>
      </c>
      <c r="BD59" s="2369">
        <v>0</v>
      </c>
      <c r="BE59" s="2369">
        <v>0</v>
      </c>
      <c r="BF59" s="2369">
        <v>0</v>
      </c>
      <c r="BG59" s="2369">
        <v>0</v>
      </c>
      <c r="BH59" s="2369">
        <v>0</v>
      </c>
      <c r="BI59" s="2369">
        <v>0</v>
      </c>
      <c r="BJ59" s="2369">
        <v>0</v>
      </c>
      <c r="BK59" s="2369">
        <v>0</v>
      </c>
      <c r="BL59" s="2369">
        <v>0</v>
      </c>
      <c r="BM59" s="2369">
        <v>0</v>
      </c>
      <c r="BN59" s="2369">
        <v>0</v>
      </c>
      <c r="BO59" s="2369">
        <v>0</v>
      </c>
      <c r="BP59" s="2369">
        <v>0</v>
      </c>
      <c r="BQ59" s="2369">
        <v>0</v>
      </c>
      <c r="BR59" s="2369">
        <v>0</v>
      </c>
      <c r="BS59" s="2369">
        <v>0</v>
      </c>
      <c r="BT59" s="2369">
        <v>0</v>
      </c>
      <c r="BU59" s="2369">
        <v>0</v>
      </c>
      <c r="BV59" s="2369">
        <v>0</v>
      </c>
      <c r="BW59" s="2369">
        <v>0</v>
      </c>
      <c r="BX59" s="2369">
        <v>0</v>
      </c>
      <c r="BY59" s="2369">
        <v>0</v>
      </c>
      <c r="BZ59" s="2369">
        <v>0</v>
      </c>
      <c r="CA59" s="2369">
        <v>0</v>
      </c>
      <c r="CB59" s="2369">
        <v>0</v>
      </c>
      <c r="CC59" s="2369">
        <v>0</v>
      </c>
      <c r="CD59" s="2369">
        <v>0</v>
      </c>
      <c r="CE59" s="2369">
        <v>0</v>
      </c>
      <c r="CF59" s="2369">
        <v>0</v>
      </c>
      <c r="CG59" s="2369">
        <v>0</v>
      </c>
      <c r="CH59" s="2369">
        <v>0</v>
      </c>
      <c r="CI59" s="2369">
        <v>0</v>
      </c>
      <c r="CJ59" s="2369">
        <v>0</v>
      </c>
      <c r="CK59" s="2369">
        <v>0</v>
      </c>
      <c r="CL59" s="2369">
        <v>0</v>
      </c>
      <c r="CM59" s="2369">
        <v>0</v>
      </c>
      <c r="CN59" s="2369">
        <v>0</v>
      </c>
      <c r="CO59" s="2369">
        <v>0</v>
      </c>
      <c r="CP59" s="2369">
        <v>0</v>
      </c>
      <c r="CQ59" s="2369">
        <v>0</v>
      </c>
      <c r="CR59" s="2369">
        <v>0</v>
      </c>
      <c r="CS59" s="2369">
        <v>0</v>
      </c>
      <c r="CT59" s="2369">
        <v>0</v>
      </c>
      <c r="CU59" s="2363"/>
      <c r="CV59" s="2363"/>
      <c r="CW59" s="2363"/>
      <c r="CX59" s="2363"/>
    </row>
    <row r="60" spans="1:102" s="2344" customFormat="1" ht="16.5" x14ac:dyDescent="0.3">
      <c r="A60" s="2353" t="s">
        <v>4861</v>
      </c>
      <c r="B60" s="2364" t="s">
        <v>3518</v>
      </c>
      <c r="C60" s="2388"/>
      <c r="D60" s="2388"/>
      <c r="E60" s="2388"/>
      <c r="F60" s="2388"/>
      <c r="G60" s="2388"/>
      <c r="H60" s="2388"/>
      <c r="I60" s="2388"/>
      <c r="J60" s="2388"/>
      <c r="K60" s="2395"/>
      <c r="L60" s="2388"/>
      <c r="M60" s="2388"/>
      <c r="N60" s="2388"/>
      <c r="O60" s="2395"/>
      <c r="P60" s="2388"/>
      <c r="Q60" s="2388"/>
      <c r="R60" s="2339"/>
      <c r="S60" s="2392"/>
      <c r="T60" s="2392"/>
      <c r="U60" s="2392"/>
      <c r="V60" s="2392"/>
      <c r="W60" s="2392"/>
      <c r="X60" s="2392"/>
      <c r="Y60" s="2392"/>
      <c r="Z60" s="2392"/>
      <c r="AA60" s="2392"/>
      <c r="AB60" s="2392"/>
      <c r="AC60" s="2392"/>
      <c r="AD60" s="2392"/>
      <c r="AE60" s="2392"/>
      <c r="AF60" s="2392"/>
      <c r="AG60" s="2396"/>
      <c r="AH60" s="2394"/>
      <c r="AI60" s="2394">
        <v>0</v>
      </c>
      <c r="AJ60" s="2394">
        <v>0</v>
      </c>
      <c r="AK60" s="2394">
        <v>0</v>
      </c>
      <c r="AL60" s="2394">
        <v>0</v>
      </c>
      <c r="AM60" s="2394">
        <v>0</v>
      </c>
      <c r="AN60" s="2394">
        <v>0</v>
      </c>
      <c r="AO60" s="2394">
        <v>0</v>
      </c>
      <c r="AP60" s="2394">
        <v>0</v>
      </c>
      <c r="AQ60" s="2394">
        <v>0</v>
      </c>
      <c r="AR60" s="2394">
        <v>0</v>
      </c>
      <c r="AS60" s="2394">
        <v>0</v>
      </c>
      <c r="AT60" s="2394">
        <v>0</v>
      </c>
      <c r="AU60" s="2369">
        <v>0</v>
      </c>
      <c r="AV60" s="2369">
        <v>0</v>
      </c>
      <c r="AW60" s="2369">
        <v>0</v>
      </c>
      <c r="AX60" s="2369">
        <v>0</v>
      </c>
      <c r="AY60" s="2369">
        <v>0</v>
      </c>
      <c r="AZ60" s="2369">
        <v>0</v>
      </c>
      <c r="BA60" s="2369">
        <v>0</v>
      </c>
      <c r="BB60" s="2369">
        <v>0</v>
      </c>
      <c r="BC60" s="2369">
        <v>0</v>
      </c>
      <c r="BD60" s="2369">
        <v>0</v>
      </c>
      <c r="BE60" s="2369">
        <v>0</v>
      </c>
      <c r="BF60" s="2369">
        <v>0</v>
      </c>
      <c r="BG60" s="2369">
        <v>0</v>
      </c>
      <c r="BH60" s="2369">
        <v>0</v>
      </c>
      <c r="BI60" s="2369">
        <v>0</v>
      </c>
      <c r="BJ60" s="2369">
        <v>0</v>
      </c>
      <c r="BK60" s="2369">
        <v>0</v>
      </c>
      <c r="BL60" s="2369">
        <v>0</v>
      </c>
      <c r="BM60" s="2369">
        <v>0</v>
      </c>
      <c r="BN60" s="2369">
        <v>0</v>
      </c>
      <c r="BO60" s="2369">
        <v>0</v>
      </c>
      <c r="BP60" s="2369">
        <v>0</v>
      </c>
      <c r="BQ60" s="2369">
        <v>0</v>
      </c>
      <c r="BR60" s="2369">
        <v>0</v>
      </c>
      <c r="BS60" s="2369">
        <v>0</v>
      </c>
      <c r="BT60" s="2369">
        <v>0</v>
      </c>
      <c r="BU60" s="2369">
        <v>0</v>
      </c>
      <c r="BV60" s="2369">
        <v>0</v>
      </c>
      <c r="BW60" s="2369">
        <v>0</v>
      </c>
      <c r="BX60" s="2369">
        <v>0</v>
      </c>
      <c r="BY60" s="2369">
        <v>0</v>
      </c>
      <c r="BZ60" s="2369">
        <v>0</v>
      </c>
      <c r="CA60" s="2369">
        <v>0</v>
      </c>
      <c r="CB60" s="2369">
        <v>0</v>
      </c>
      <c r="CC60" s="2369">
        <v>0</v>
      </c>
      <c r="CD60" s="2369">
        <v>0</v>
      </c>
      <c r="CE60" s="2369">
        <v>0</v>
      </c>
      <c r="CF60" s="2369">
        <v>0</v>
      </c>
      <c r="CG60" s="2369">
        <v>0</v>
      </c>
      <c r="CH60" s="2369">
        <v>0</v>
      </c>
      <c r="CI60" s="2369">
        <v>0</v>
      </c>
      <c r="CJ60" s="2369">
        <v>0</v>
      </c>
      <c r="CK60" s="2369">
        <v>0</v>
      </c>
      <c r="CL60" s="2369">
        <v>0</v>
      </c>
      <c r="CM60" s="2369">
        <v>0</v>
      </c>
      <c r="CN60" s="2369">
        <v>0</v>
      </c>
      <c r="CO60" s="2369">
        <v>0</v>
      </c>
      <c r="CP60" s="2369">
        <v>0</v>
      </c>
      <c r="CQ60" s="2369">
        <v>0</v>
      </c>
      <c r="CR60" s="2369">
        <v>0</v>
      </c>
      <c r="CS60" s="2369">
        <v>0</v>
      </c>
      <c r="CT60" s="2369">
        <v>0</v>
      </c>
      <c r="CU60" s="2363"/>
      <c r="CV60" s="2363"/>
      <c r="CW60" s="2363"/>
      <c r="CX60" s="2363"/>
    </row>
    <row r="61" spans="1:102" ht="16.5" x14ac:dyDescent="0.3">
      <c r="A61" s="2353" t="s">
        <v>4862</v>
      </c>
      <c r="B61" s="2406" t="s">
        <v>3519</v>
      </c>
      <c r="C61" s="2394">
        <v>0</v>
      </c>
      <c r="D61" s="2394">
        <v>2.3283064365386962E-16</v>
      </c>
      <c r="E61" s="2394">
        <v>0</v>
      </c>
      <c r="F61" s="2394">
        <v>0</v>
      </c>
      <c r="G61" s="2394">
        <v>0</v>
      </c>
      <c r="H61" s="2394">
        <v>0</v>
      </c>
      <c r="I61" s="2394">
        <v>0</v>
      </c>
      <c r="J61" s="2394">
        <v>0</v>
      </c>
      <c r="K61" s="2394">
        <v>0</v>
      </c>
      <c r="L61" s="2394">
        <v>0</v>
      </c>
      <c r="M61" s="2394">
        <v>0</v>
      </c>
      <c r="N61" s="2394">
        <v>0</v>
      </c>
      <c r="O61" s="2394">
        <v>0</v>
      </c>
      <c r="P61" s="2394">
        <v>0</v>
      </c>
      <c r="Q61" s="2394">
        <v>0</v>
      </c>
      <c r="R61" s="2394">
        <v>0</v>
      </c>
      <c r="S61" s="2394">
        <v>0</v>
      </c>
      <c r="T61" s="2394">
        <v>0</v>
      </c>
      <c r="U61" s="2394">
        <v>0</v>
      </c>
      <c r="V61" s="2394">
        <v>0</v>
      </c>
      <c r="W61" s="2394">
        <v>0</v>
      </c>
      <c r="X61" s="2394">
        <v>0</v>
      </c>
      <c r="Y61" s="2394">
        <v>0</v>
      </c>
      <c r="Z61" s="2394">
        <v>0</v>
      </c>
      <c r="AA61" s="2394">
        <v>0</v>
      </c>
      <c r="AB61" s="2394">
        <v>0</v>
      </c>
      <c r="AC61" s="2394">
        <v>0</v>
      </c>
      <c r="AD61" s="2394">
        <v>0</v>
      </c>
      <c r="AE61" s="2394">
        <v>0</v>
      </c>
      <c r="AF61" s="2394">
        <v>0</v>
      </c>
      <c r="AG61" s="2394">
        <v>0</v>
      </c>
      <c r="AH61" s="2394">
        <v>0</v>
      </c>
      <c r="AI61" s="2394">
        <v>0</v>
      </c>
      <c r="AJ61" s="2394">
        <v>0</v>
      </c>
      <c r="AK61" s="2394">
        <v>0</v>
      </c>
      <c r="AL61" s="2394">
        <v>0</v>
      </c>
      <c r="AM61" s="2394">
        <v>0</v>
      </c>
      <c r="AN61" s="2394">
        <v>0</v>
      </c>
      <c r="AO61" s="2394">
        <v>0</v>
      </c>
      <c r="AP61" s="2394">
        <v>0</v>
      </c>
      <c r="AQ61" s="2394">
        <v>0</v>
      </c>
      <c r="AR61" s="2394">
        <v>0</v>
      </c>
      <c r="AS61" s="2394">
        <v>0</v>
      </c>
      <c r="AT61" s="2394">
        <v>0</v>
      </c>
      <c r="AU61" s="2369">
        <v>0</v>
      </c>
      <c r="AV61" s="2369">
        <v>0</v>
      </c>
      <c r="AW61" s="2369">
        <v>0</v>
      </c>
      <c r="AX61" s="2369">
        <v>0</v>
      </c>
      <c r="AY61" s="2369">
        <v>0</v>
      </c>
      <c r="AZ61" s="2369">
        <v>0</v>
      </c>
      <c r="BA61" s="2369">
        <v>0</v>
      </c>
      <c r="BB61" s="2369">
        <v>0</v>
      </c>
      <c r="BC61" s="2369">
        <v>0</v>
      </c>
      <c r="BD61" s="2369">
        <v>0</v>
      </c>
      <c r="BE61" s="2369">
        <v>0</v>
      </c>
      <c r="BF61" s="2369">
        <v>0</v>
      </c>
      <c r="BG61" s="2369">
        <v>0</v>
      </c>
      <c r="BH61" s="2369">
        <v>0</v>
      </c>
      <c r="BI61" s="2369">
        <v>0</v>
      </c>
      <c r="BJ61" s="2369">
        <v>0</v>
      </c>
      <c r="BK61" s="2369">
        <v>0</v>
      </c>
      <c r="BL61" s="2369">
        <v>0</v>
      </c>
      <c r="BM61" s="2369">
        <v>0</v>
      </c>
      <c r="BN61" s="2369">
        <v>0</v>
      </c>
      <c r="BO61" s="2369">
        <v>0</v>
      </c>
      <c r="BP61" s="2369">
        <v>0</v>
      </c>
      <c r="BQ61" s="2369">
        <v>0</v>
      </c>
      <c r="BR61" s="2369">
        <v>0</v>
      </c>
      <c r="BS61" s="2369">
        <v>0</v>
      </c>
      <c r="BT61" s="2369">
        <v>0</v>
      </c>
      <c r="BU61" s="2369">
        <v>0</v>
      </c>
      <c r="BV61" s="2369">
        <v>0</v>
      </c>
      <c r="BW61" s="2369">
        <v>0</v>
      </c>
      <c r="BX61" s="2369">
        <v>0</v>
      </c>
      <c r="BY61" s="2369">
        <v>0</v>
      </c>
      <c r="BZ61" s="2369">
        <v>0</v>
      </c>
      <c r="CA61" s="2369">
        <v>0</v>
      </c>
      <c r="CB61" s="2369">
        <v>0</v>
      </c>
      <c r="CC61" s="2369">
        <v>0</v>
      </c>
      <c r="CD61" s="2369">
        <v>0</v>
      </c>
      <c r="CE61" s="2369">
        <v>0</v>
      </c>
      <c r="CF61" s="2369">
        <v>0</v>
      </c>
      <c r="CG61" s="2369">
        <v>0</v>
      </c>
      <c r="CH61" s="2369">
        <v>0</v>
      </c>
      <c r="CI61" s="2369">
        <v>0</v>
      </c>
      <c r="CJ61" s="2369">
        <v>0</v>
      </c>
      <c r="CK61" s="2369">
        <v>0</v>
      </c>
      <c r="CL61" s="2369">
        <v>0</v>
      </c>
      <c r="CM61" s="2369">
        <v>0</v>
      </c>
      <c r="CN61" s="2369">
        <v>0</v>
      </c>
      <c r="CO61" s="2369">
        <v>0</v>
      </c>
      <c r="CP61" s="2369">
        <v>0</v>
      </c>
      <c r="CQ61" s="2369">
        <v>0</v>
      </c>
      <c r="CR61" s="2369">
        <v>0</v>
      </c>
      <c r="CS61" s="2369">
        <v>0</v>
      </c>
      <c r="CT61" s="2369">
        <v>0</v>
      </c>
      <c r="CU61" s="2363"/>
      <c r="CV61" s="2363"/>
      <c r="CW61" s="2363"/>
      <c r="CX61" s="2363"/>
    </row>
    <row r="62" spans="1:102" ht="16.5" x14ac:dyDescent="0.3">
      <c r="A62" s="2353" t="s">
        <v>4863</v>
      </c>
      <c r="B62" s="2406" t="s">
        <v>4864</v>
      </c>
      <c r="C62" s="2394">
        <v>0</v>
      </c>
      <c r="D62" s="2394">
        <v>0</v>
      </c>
      <c r="E62" s="2394">
        <v>0</v>
      </c>
      <c r="F62" s="2394">
        <v>0</v>
      </c>
      <c r="G62" s="2394">
        <v>0</v>
      </c>
      <c r="H62" s="2394">
        <v>0</v>
      </c>
      <c r="I62" s="2394">
        <v>6.9353833438234883E-2</v>
      </c>
      <c r="J62" s="2394">
        <v>0</v>
      </c>
      <c r="K62" s="2394">
        <v>0</v>
      </c>
      <c r="L62" s="2394">
        <v>0</v>
      </c>
      <c r="M62" s="2394">
        <v>7.5381100686365721E-2</v>
      </c>
      <c r="N62" s="2394">
        <v>0</v>
      </c>
      <c r="O62" s="2394">
        <v>0</v>
      </c>
      <c r="P62" s="2394">
        <v>0</v>
      </c>
      <c r="Q62" s="2394">
        <v>2.6097582064531166E-2</v>
      </c>
      <c r="R62" s="2394">
        <v>0</v>
      </c>
      <c r="S62" s="2394">
        <v>0</v>
      </c>
      <c r="T62" s="2394">
        <v>0</v>
      </c>
      <c r="U62" s="2394">
        <v>0</v>
      </c>
      <c r="V62" s="2394">
        <v>0</v>
      </c>
      <c r="W62" s="2394">
        <v>0</v>
      </c>
      <c r="X62" s="2394">
        <v>0</v>
      </c>
      <c r="Y62" s="2394">
        <v>0</v>
      </c>
      <c r="Z62" s="2394">
        <v>0</v>
      </c>
      <c r="AA62" s="2394">
        <v>0</v>
      </c>
      <c r="AB62" s="2394">
        <v>0</v>
      </c>
      <c r="AC62" s="2394">
        <v>0</v>
      </c>
      <c r="AD62" s="2394">
        <v>0</v>
      </c>
      <c r="AE62" s="2394">
        <v>0</v>
      </c>
      <c r="AF62" s="2394">
        <v>0</v>
      </c>
      <c r="AG62" s="2394">
        <v>0</v>
      </c>
      <c r="AH62" s="2394">
        <v>0</v>
      </c>
      <c r="AI62" s="2394">
        <v>0</v>
      </c>
      <c r="AJ62" s="2394">
        <v>0</v>
      </c>
      <c r="AK62" s="2394">
        <v>0</v>
      </c>
      <c r="AL62" s="2394">
        <v>0</v>
      </c>
      <c r="AM62" s="2394">
        <v>0</v>
      </c>
      <c r="AN62" s="2394">
        <v>0</v>
      </c>
      <c r="AO62" s="2394">
        <v>0.51502989341648253</v>
      </c>
      <c r="AP62" s="2394">
        <v>0</v>
      </c>
      <c r="AQ62" s="2394">
        <v>0</v>
      </c>
      <c r="AR62" s="2394">
        <v>0</v>
      </c>
      <c r="AS62" s="2394">
        <v>0</v>
      </c>
      <c r="AT62" s="2394">
        <v>0</v>
      </c>
      <c r="AU62" s="2369">
        <v>0</v>
      </c>
      <c r="AV62" s="2369">
        <v>0</v>
      </c>
      <c r="AW62" s="2369">
        <v>0</v>
      </c>
      <c r="AX62" s="2369">
        <v>0</v>
      </c>
      <c r="AY62" s="2369">
        <v>0</v>
      </c>
      <c r="AZ62" s="2369">
        <v>0</v>
      </c>
      <c r="BA62" s="2369">
        <v>0.83378859478420353</v>
      </c>
      <c r="BB62" s="2369">
        <v>0</v>
      </c>
      <c r="BC62" s="2369">
        <v>0</v>
      </c>
      <c r="BD62" s="2369">
        <v>0</v>
      </c>
      <c r="BE62" s="2369">
        <v>0</v>
      </c>
      <c r="BF62" s="2369">
        <v>0</v>
      </c>
      <c r="BG62" s="2369">
        <v>3.502035951531935E-3</v>
      </c>
      <c r="BH62" s="2369">
        <v>0</v>
      </c>
      <c r="BI62" s="2369">
        <v>0</v>
      </c>
      <c r="BJ62" s="2369">
        <v>4.4900631227853038E-2</v>
      </c>
      <c r="BK62" s="2369">
        <v>0</v>
      </c>
      <c r="BL62" s="2369">
        <v>0.37477031324922028</v>
      </c>
      <c r="BM62" s="2369">
        <v>0</v>
      </c>
      <c r="BN62" s="2369">
        <v>0</v>
      </c>
      <c r="BO62" s="2369">
        <v>0</v>
      </c>
      <c r="BP62" s="2369">
        <v>0</v>
      </c>
      <c r="BQ62" s="2369">
        <v>0</v>
      </c>
      <c r="BR62" s="2369">
        <v>0</v>
      </c>
      <c r="BS62" s="2369">
        <v>0</v>
      </c>
      <c r="BT62" s="2369">
        <v>0</v>
      </c>
      <c r="BU62" s="2369">
        <v>0</v>
      </c>
      <c r="BV62" s="2369">
        <v>0</v>
      </c>
      <c r="BW62" s="2369">
        <v>0</v>
      </c>
      <c r="BX62" s="2369">
        <v>0</v>
      </c>
      <c r="BY62" s="2369">
        <v>2.4272341801557549E-2</v>
      </c>
      <c r="BZ62" s="2369">
        <v>0</v>
      </c>
      <c r="CA62" s="2369">
        <v>0.13946386400123853</v>
      </c>
      <c r="CB62" s="2369">
        <v>0</v>
      </c>
      <c r="CC62" s="2369">
        <v>0</v>
      </c>
      <c r="CD62" s="2369">
        <v>0</v>
      </c>
      <c r="CE62" s="2369">
        <v>0</v>
      </c>
      <c r="CF62" s="2369">
        <v>0</v>
      </c>
      <c r="CG62" s="2369">
        <v>0</v>
      </c>
      <c r="CH62" s="2369">
        <v>0</v>
      </c>
      <c r="CI62" s="2369">
        <v>0</v>
      </c>
      <c r="CJ62" s="2369">
        <v>0</v>
      </c>
      <c r="CK62" s="2369">
        <v>0</v>
      </c>
      <c r="CL62" s="2369">
        <v>0</v>
      </c>
      <c r="CM62" s="2369">
        <v>6.3242523960860247E-2</v>
      </c>
      <c r="CN62" s="2369">
        <v>0</v>
      </c>
      <c r="CO62" s="2369">
        <v>0</v>
      </c>
      <c r="CP62" s="2369">
        <v>0</v>
      </c>
      <c r="CQ62" s="2369">
        <v>0</v>
      </c>
      <c r="CR62" s="2369">
        <v>0</v>
      </c>
      <c r="CS62" s="2369">
        <v>0</v>
      </c>
      <c r="CT62" s="2369">
        <v>0</v>
      </c>
      <c r="CU62" s="2363"/>
      <c r="CV62" s="2363"/>
      <c r="CW62" s="2363"/>
      <c r="CX62" s="2363"/>
    </row>
    <row r="63" spans="1:102" ht="16.5" x14ac:dyDescent="0.3">
      <c r="A63" s="2353" t="s">
        <v>4865</v>
      </c>
      <c r="B63" s="2406" t="s">
        <v>3521</v>
      </c>
      <c r="C63" s="2394">
        <v>0</v>
      </c>
      <c r="D63" s="2394">
        <v>0</v>
      </c>
      <c r="E63" s="2394">
        <v>0</v>
      </c>
      <c r="F63" s="2394">
        <v>0</v>
      </c>
      <c r="G63" s="2394">
        <v>0</v>
      </c>
      <c r="H63" s="2394">
        <v>0</v>
      </c>
      <c r="I63" s="2394">
        <v>0</v>
      </c>
      <c r="J63" s="2394">
        <v>0</v>
      </c>
      <c r="K63" s="2394">
        <v>0</v>
      </c>
      <c r="L63" s="2394">
        <v>0</v>
      </c>
      <c r="M63" s="2394">
        <v>0</v>
      </c>
      <c r="N63" s="2394">
        <v>0</v>
      </c>
      <c r="O63" s="2394">
        <v>0</v>
      </c>
      <c r="P63" s="2394">
        <v>0</v>
      </c>
      <c r="Q63" s="2394">
        <v>0</v>
      </c>
      <c r="R63" s="2394">
        <v>0</v>
      </c>
      <c r="S63" s="2394">
        <v>0</v>
      </c>
      <c r="T63" s="2394">
        <v>0</v>
      </c>
      <c r="U63" s="2394">
        <v>0</v>
      </c>
      <c r="V63" s="2394">
        <v>0</v>
      </c>
      <c r="W63" s="2394">
        <v>0</v>
      </c>
      <c r="X63" s="2394">
        <v>0</v>
      </c>
      <c r="Y63" s="2394">
        <v>0</v>
      </c>
      <c r="Z63" s="2394">
        <v>0</v>
      </c>
      <c r="AA63" s="2394">
        <v>0</v>
      </c>
      <c r="AB63" s="2394">
        <v>0</v>
      </c>
      <c r="AC63" s="2394">
        <v>0</v>
      </c>
      <c r="AD63" s="2394">
        <v>0</v>
      </c>
      <c r="AE63" s="2394">
        <v>0</v>
      </c>
      <c r="AF63" s="2394">
        <v>0</v>
      </c>
      <c r="AG63" s="2394">
        <v>0</v>
      </c>
      <c r="AH63" s="2394">
        <v>0</v>
      </c>
      <c r="AI63" s="2394">
        <v>0</v>
      </c>
      <c r="AJ63" s="2394">
        <v>0</v>
      </c>
      <c r="AK63" s="2394">
        <v>0</v>
      </c>
      <c r="AL63" s="2394">
        <v>0</v>
      </c>
      <c r="AM63" s="2394">
        <v>0</v>
      </c>
      <c r="AN63" s="2394">
        <v>0</v>
      </c>
      <c r="AO63" s="2394">
        <v>0</v>
      </c>
      <c r="AP63" s="2394">
        <v>0</v>
      </c>
      <c r="AQ63" s="2394">
        <v>0</v>
      </c>
      <c r="AR63" s="2394">
        <v>0</v>
      </c>
      <c r="AS63" s="2394">
        <v>0</v>
      </c>
      <c r="AT63" s="2394">
        <v>0</v>
      </c>
      <c r="AU63" s="2369">
        <v>0</v>
      </c>
      <c r="AV63" s="2369">
        <v>0</v>
      </c>
      <c r="AW63" s="2369">
        <v>0</v>
      </c>
      <c r="AX63" s="2369">
        <v>0</v>
      </c>
      <c r="AY63" s="2369">
        <v>0</v>
      </c>
      <c r="AZ63" s="2369">
        <v>0</v>
      </c>
      <c r="BA63" s="2369">
        <v>0</v>
      </c>
      <c r="BB63" s="2369">
        <v>0</v>
      </c>
      <c r="BC63" s="2369">
        <v>0</v>
      </c>
      <c r="BD63" s="2369">
        <v>0</v>
      </c>
      <c r="BE63" s="2369">
        <v>0</v>
      </c>
      <c r="BF63" s="2369">
        <v>0</v>
      </c>
      <c r="BG63" s="2369">
        <v>0</v>
      </c>
      <c r="BH63" s="2369">
        <v>0</v>
      </c>
      <c r="BI63" s="2369">
        <v>0</v>
      </c>
      <c r="BJ63" s="2369">
        <v>0</v>
      </c>
      <c r="BK63" s="2369">
        <v>0</v>
      </c>
      <c r="BL63" s="2369">
        <v>0</v>
      </c>
      <c r="BM63" s="2369">
        <v>0</v>
      </c>
      <c r="BN63" s="2369">
        <v>0</v>
      </c>
      <c r="BO63" s="2369">
        <v>0</v>
      </c>
      <c r="BP63" s="2369">
        <v>0</v>
      </c>
      <c r="BQ63" s="2369">
        <v>0</v>
      </c>
      <c r="BR63" s="2369">
        <v>0</v>
      </c>
      <c r="BS63" s="2369">
        <v>0</v>
      </c>
      <c r="BT63" s="2369">
        <v>0</v>
      </c>
      <c r="BU63" s="2369">
        <v>0</v>
      </c>
      <c r="BV63" s="2369">
        <v>0</v>
      </c>
      <c r="BW63" s="2369">
        <v>0</v>
      </c>
      <c r="BX63" s="2369">
        <v>0</v>
      </c>
      <c r="BY63" s="2369">
        <v>0</v>
      </c>
      <c r="BZ63" s="2369">
        <v>0</v>
      </c>
      <c r="CA63" s="2369">
        <v>0</v>
      </c>
      <c r="CB63" s="2369">
        <v>0</v>
      </c>
      <c r="CC63" s="2369">
        <v>0</v>
      </c>
      <c r="CD63" s="2369">
        <v>0</v>
      </c>
      <c r="CE63" s="2369">
        <v>0</v>
      </c>
      <c r="CF63" s="2369">
        <v>0</v>
      </c>
      <c r="CG63" s="2369">
        <v>0</v>
      </c>
      <c r="CH63" s="2369">
        <v>0</v>
      </c>
      <c r="CI63" s="2369">
        <v>0</v>
      </c>
      <c r="CJ63" s="2369">
        <v>0</v>
      </c>
      <c r="CK63" s="2369">
        <v>0</v>
      </c>
      <c r="CL63" s="2369">
        <v>0</v>
      </c>
      <c r="CM63" s="2369">
        <v>0</v>
      </c>
      <c r="CN63" s="2369">
        <v>0</v>
      </c>
      <c r="CO63" s="2369">
        <v>0</v>
      </c>
      <c r="CP63" s="2369">
        <v>0</v>
      </c>
      <c r="CQ63" s="2369">
        <v>0</v>
      </c>
      <c r="CR63" s="2369">
        <v>0</v>
      </c>
      <c r="CS63" s="2369">
        <v>0</v>
      </c>
      <c r="CT63" s="2369">
        <v>0</v>
      </c>
      <c r="CU63" s="2363"/>
      <c r="CV63" s="2363"/>
      <c r="CW63" s="2363"/>
      <c r="CX63" s="2363"/>
    </row>
    <row r="64" spans="1:102" ht="16.5" x14ac:dyDescent="0.3">
      <c r="A64" s="2353" t="s">
        <v>4866</v>
      </c>
      <c r="B64" s="2406" t="s">
        <v>3522</v>
      </c>
      <c r="C64" s="2394">
        <v>0.25132892010789365</v>
      </c>
      <c r="D64" s="2394">
        <v>0.3318170715557146</v>
      </c>
      <c r="E64" s="2394">
        <v>8.3715056108756333E-2</v>
      </c>
      <c r="F64" s="2394">
        <v>0</v>
      </c>
      <c r="G64" s="2394">
        <v>0</v>
      </c>
      <c r="H64" s="2394">
        <v>0</v>
      </c>
      <c r="I64" s="2394">
        <v>0.73389396138582164</v>
      </c>
      <c r="J64" s="2394">
        <v>0</v>
      </c>
      <c r="K64" s="2394">
        <v>0</v>
      </c>
      <c r="L64" s="2394">
        <v>0</v>
      </c>
      <c r="M64" s="2394">
        <v>0</v>
      </c>
      <c r="N64" s="2394">
        <v>0</v>
      </c>
      <c r="O64" s="2394">
        <v>0.54229450628886045</v>
      </c>
      <c r="P64" s="2394">
        <v>0</v>
      </c>
      <c r="Q64" s="2394">
        <v>5.783189507943752E-2</v>
      </c>
      <c r="R64" s="2394">
        <v>0</v>
      </c>
      <c r="S64" s="2394">
        <v>1.0744178550393617</v>
      </c>
      <c r="T64" s="2394">
        <v>0</v>
      </c>
      <c r="U64" s="2394">
        <v>0.41916540687236525</v>
      </c>
      <c r="V64" s="2394">
        <v>0</v>
      </c>
      <c r="W64" s="2394">
        <v>0</v>
      </c>
      <c r="X64" s="2394">
        <v>0</v>
      </c>
      <c r="Y64" s="2394">
        <v>1.3999513994455153</v>
      </c>
      <c r="Z64" s="2394">
        <v>0</v>
      </c>
      <c r="AA64" s="2394">
        <v>0</v>
      </c>
      <c r="AB64" s="2394">
        <v>0</v>
      </c>
      <c r="AC64" s="2394">
        <v>0.17545968931481642</v>
      </c>
      <c r="AD64" s="2394">
        <v>0.10796266958471533</v>
      </c>
      <c r="AE64" s="2394">
        <v>1.327473039011781</v>
      </c>
      <c r="AF64" s="2394">
        <v>0.39470009076652146</v>
      </c>
      <c r="AG64" s="2394">
        <v>0.66043010387089973</v>
      </c>
      <c r="AH64" s="2394">
        <v>0</v>
      </c>
      <c r="AI64" s="2394">
        <v>0.62784515663268159</v>
      </c>
      <c r="AJ64" s="2394">
        <v>0</v>
      </c>
      <c r="AK64" s="2394">
        <v>0</v>
      </c>
      <c r="AL64" s="2394">
        <v>0</v>
      </c>
      <c r="AM64" s="2394">
        <v>0.28377512442628444</v>
      </c>
      <c r="AN64" s="2394">
        <v>0</v>
      </c>
      <c r="AO64" s="2394">
        <v>1.5891572004293497</v>
      </c>
      <c r="AP64" s="2394">
        <v>0.18662419417014522</v>
      </c>
      <c r="AQ64" s="2394">
        <v>0.39168488064471846</v>
      </c>
      <c r="AR64" s="2394">
        <v>0</v>
      </c>
      <c r="AS64" s="2394">
        <v>0.2018687748030896</v>
      </c>
      <c r="AT64" s="2394">
        <v>0</v>
      </c>
      <c r="AU64" s="2369">
        <v>0</v>
      </c>
      <c r="AV64" s="2369">
        <v>0</v>
      </c>
      <c r="AW64" s="2369">
        <v>0</v>
      </c>
      <c r="AX64" s="2369">
        <v>0</v>
      </c>
      <c r="AY64" s="2369">
        <v>0</v>
      </c>
      <c r="AZ64" s="2369">
        <v>0</v>
      </c>
      <c r="BA64" s="2369">
        <v>0.39669633835110607</v>
      </c>
      <c r="BB64" s="2369">
        <v>0</v>
      </c>
      <c r="BC64" s="2369">
        <v>0</v>
      </c>
      <c r="BD64" s="2369">
        <v>0</v>
      </c>
      <c r="BE64" s="2369">
        <v>0</v>
      </c>
      <c r="BF64" s="2369">
        <v>0</v>
      </c>
      <c r="BG64" s="2369">
        <v>0</v>
      </c>
      <c r="BH64" s="2369">
        <v>0</v>
      </c>
      <c r="BI64" s="2369">
        <v>0</v>
      </c>
      <c r="BJ64" s="2369">
        <v>0</v>
      </c>
      <c r="BK64" s="2369">
        <v>0</v>
      </c>
      <c r="BL64" s="2369">
        <v>0</v>
      </c>
      <c r="BM64" s="2369">
        <v>0</v>
      </c>
      <c r="BN64" s="2369">
        <v>0</v>
      </c>
      <c r="BO64" s="2369">
        <v>0</v>
      </c>
      <c r="BP64" s="2369">
        <v>0</v>
      </c>
      <c r="BQ64" s="2369">
        <v>0</v>
      </c>
      <c r="BR64" s="2369">
        <v>0</v>
      </c>
      <c r="BS64" s="2369">
        <v>0</v>
      </c>
      <c r="BT64" s="2369">
        <v>0</v>
      </c>
      <c r="BU64" s="2369">
        <v>0</v>
      </c>
      <c r="BV64" s="2369">
        <v>0</v>
      </c>
      <c r="BW64" s="2369">
        <v>0</v>
      </c>
      <c r="BX64" s="2369">
        <v>0</v>
      </c>
      <c r="BY64" s="2369">
        <v>0</v>
      </c>
      <c r="BZ64" s="2369">
        <v>0</v>
      </c>
      <c r="CA64" s="2369">
        <v>0</v>
      </c>
      <c r="CB64" s="2369">
        <v>0</v>
      </c>
      <c r="CC64" s="2369">
        <v>0</v>
      </c>
      <c r="CD64" s="2369">
        <v>0</v>
      </c>
      <c r="CE64" s="2369">
        <v>0</v>
      </c>
      <c r="CF64" s="2369">
        <v>0</v>
      </c>
      <c r="CG64" s="2369">
        <v>0</v>
      </c>
      <c r="CH64" s="2369">
        <v>0</v>
      </c>
      <c r="CI64" s="2369">
        <v>0</v>
      </c>
      <c r="CJ64" s="2369">
        <v>0</v>
      </c>
      <c r="CK64" s="2369">
        <v>0</v>
      </c>
      <c r="CL64" s="2369">
        <v>0</v>
      </c>
      <c r="CM64" s="2369">
        <v>0</v>
      </c>
      <c r="CN64" s="2369">
        <v>0</v>
      </c>
      <c r="CO64" s="2369">
        <v>0</v>
      </c>
      <c r="CP64" s="2369">
        <v>0</v>
      </c>
      <c r="CQ64" s="2369">
        <v>0</v>
      </c>
      <c r="CR64" s="2369">
        <v>0</v>
      </c>
      <c r="CS64" s="2369">
        <v>0</v>
      </c>
      <c r="CT64" s="2369">
        <v>0</v>
      </c>
      <c r="CU64" s="2363"/>
      <c r="CV64" s="2363"/>
      <c r="CW64" s="2363"/>
      <c r="CX64" s="2363"/>
    </row>
    <row r="65" spans="1:102" ht="16.5" x14ac:dyDescent="0.3">
      <c r="A65" s="2353" t="s">
        <v>4867</v>
      </c>
      <c r="B65" s="2406" t="s">
        <v>3523</v>
      </c>
      <c r="C65" s="2394">
        <v>0</v>
      </c>
      <c r="D65" s="2394">
        <v>0</v>
      </c>
      <c r="E65" s="2394">
        <v>0</v>
      </c>
      <c r="F65" s="2394">
        <v>0</v>
      </c>
      <c r="G65" s="2394">
        <v>0</v>
      </c>
      <c r="H65" s="2394">
        <v>0</v>
      </c>
      <c r="I65" s="2394">
        <v>0</v>
      </c>
      <c r="J65" s="2394">
        <v>0</v>
      </c>
      <c r="K65" s="2394">
        <v>0</v>
      </c>
      <c r="L65" s="2394">
        <v>0</v>
      </c>
      <c r="M65" s="2394">
        <v>0</v>
      </c>
      <c r="N65" s="2394">
        <v>0</v>
      </c>
      <c r="O65" s="2394">
        <v>0</v>
      </c>
      <c r="P65" s="2394">
        <v>0</v>
      </c>
      <c r="Q65" s="2394">
        <v>0</v>
      </c>
      <c r="R65" s="2394">
        <v>0</v>
      </c>
      <c r="S65" s="2394">
        <v>0</v>
      </c>
      <c r="T65" s="2394">
        <v>0</v>
      </c>
      <c r="U65" s="2394">
        <v>0</v>
      </c>
      <c r="V65" s="2394">
        <v>0</v>
      </c>
      <c r="W65" s="2394">
        <v>0</v>
      </c>
      <c r="X65" s="2394">
        <v>0</v>
      </c>
      <c r="Y65" s="2394">
        <v>0</v>
      </c>
      <c r="Z65" s="2394">
        <v>0</v>
      </c>
      <c r="AA65" s="2394">
        <v>0</v>
      </c>
      <c r="AB65" s="2394">
        <v>0</v>
      </c>
      <c r="AC65" s="2394">
        <v>0</v>
      </c>
      <c r="AD65" s="2394">
        <v>0</v>
      </c>
      <c r="AE65" s="2394">
        <v>0</v>
      </c>
      <c r="AF65" s="2394">
        <v>0</v>
      </c>
      <c r="AG65" s="2394">
        <v>0</v>
      </c>
      <c r="AH65" s="2394">
        <v>0</v>
      </c>
      <c r="AI65" s="2394">
        <v>0</v>
      </c>
      <c r="AJ65" s="2394">
        <v>0</v>
      </c>
      <c r="AK65" s="2394">
        <v>0</v>
      </c>
      <c r="AL65" s="2394">
        <v>0</v>
      </c>
      <c r="AM65" s="2394">
        <v>0</v>
      </c>
      <c r="AN65" s="2394">
        <v>0</v>
      </c>
      <c r="AO65" s="2394">
        <v>0</v>
      </c>
      <c r="AP65" s="2394">
        <v>0</v>
      </c>
      <c r="AQ65" s="2394">
        <v>0</v>
      </c>
      <c r="AR65" s="2394">
        <v>0</v>
      </c>
      <c r="AS65" s="2394">
        <v>0</v>
      </c>
      <c r="AT65" s="2394">
        <v>0</v>
      </c>
      <c r="AU65" s="2369">
        <v>0</v>
      </c>
      <c r="AV65" s="2369">
        <v>0</v>
      </c>
      <c r="AW65" s="2369">
        <v>0</v>
      </c>
      <c r="AX65" s="2369">
        <v>0</v>
      </c>
      <c r="AY65" s="2369">
        <v>0</v>
      </c>
      <c r="AZ65" s="2369">
        <v>0</v>
      </c>
      <c r="BA65" s="2369">
        <v>0</v>
      </c>
      <c r="BB65" s="2369">
        <v>0</v>
      </c>
      <c r="BC65" s="2369">
        <v>0</v>
      </c>
      <c r="BD65" s="2369">
        <v>0</v>
      </c>
      <c r="BE65" s="2369">
        <v>0</v>
      </c>
      <c r="BF65" s="2369">
        <v>0</v>
      </c>
      <c r="BG65" s="2369">
        <v>0</v>
      </c>
      <c r="BH65" s="2369">
        <v>0</v>
      </c>
      <c r="BI65" s="2369">
        <v>0</v>
      </c>
      <c r="BJ65" s="2369">
        <v>0</v>
      </c>
      <c r="BK65" s="2369">
        <v>0</v>
      </c>
      <c r="BL65" s="2369">
        <v>0</v>
      </c>
      <c r="BM65" s="2369">
        <v>0</v>
      </c>
      <c r="BN65" s="2369">
        <v>0</v>
      </c>
      <c r="BO65" s="2369">
        <v>0</v>
      </c>
      <c r="BP65" s="2369">
        <v>0</v>
      </c>
      <c r="BQ65" s="2369">
        <v>0</v>
      </c>
      <c r="BR65" s="2369">
        <v>0</v>
      </c>
      <c r="BS65" s="2369">
        <v>0</v>
      </c>
      <c r="BT65" s="2369">
        <v>0</v>
      </c>
      <c r="BU65" s="2369">
        <v>0</v>
      </c>
      <c r="BV65" s="2369">
        <v>0</v>
      </c>
      <c r="BW65" s="2369">
        <v>0</v>
      </c>
      <c r="BX65" s="2369">
        <v>0</v>
      </c>
      <c r="BY65" s="2369">
        <v>0</v>
      </c>
      <c r="BZ65" s="2369">
        <v>0</v>
      </c>
      <c r="CA65" s="2369">
        <v>0</v>
      </c>
      <c r="CB65" s="2369">
        <v>0</v>
      </c>
      <c r="CC65" s="2369">
        <v>0</v>
      </c>
      <c r="CD65" s="2369">
        <v>0</v>
      </c>
      <c r="CE65" s="2369">
        <v>0</v>
      </c>
      <c r="CF65" s="2369">
        <v>0</v>
      </c>
      <c r="CG65" s="2369">
        <v>0</v>
      </c>
      <c r="CH65" s="2369">
        <v>0</v>
      </c>
      <c r="CI65" s="2369">
        <v>0</v>
      </c>
      <c r="CJ65" s="2369">
        <v>0</v>
      </c>
      <c r="CK65" s="2369">
        <v>0</v>
      </c>
      <c r="CL65" s="2369">
        <v>0</v>
      </c>
      <c r="CM65" s="2369">
        <v>0</v>
      </c>
      <c r="CN65" s="2369">
        <v>0</v>
      </c>
      <c r="CO65" s="2369">
        <v>0</v>
      </c>
      <c r="CP65" s="2369">
        <v>0</v>
      </c>
      <c r="CQ65" s="2369">
        <v>0</v>
      </c>
      <c r="CR65" s="2369">
        <v>0</v>
      </c>
      <c r="CS65" s="2369">
        <v>0</v>
      </c>
      <c r="CT65" s="2369">
        <v>0</v>
      </c>
      <c r="CU65" s="2363"/>
      <c r="CV65" s="2363"/>
      <c r="CW65" s="2363"/>
      <c r="CX65" s="2363"/>
    </row>
    <row r="66" spans="1:102" ht="16.5" x14ac:dyDescent="0.3">
      <c r="A66" s="2353" t="s">
        <v>4868</v>
      </c>
      <c r="B66" s="2406" t="s">
        <v>4869</v>
      </c>
      <c r="C66" s="2394">
        <v>0</v>
      </c>
      <c r="D66" s="2394">
        <v>1.2416939020485058</v>
      </c>
      <c r="E66" s="2394">
        <v>0</v>
      </c>
      <c r="F66" s="2394">
        <v>0.94589583130149013</v>
      </c>
      <c r="G66" s="2394">
        <v>0</v>
      </c>
      <c r="H66" s="2394">
        <v>0</v>
      </c>
      <c r="I66" s="2394">
        <v>0</v>
      </c>
      <c r="J66" s="2394">
        <v>1.5471568729083469</v>
      </c>
      <c r="K66" s="2394">
        <v>0.19808539415577883</v>
      </c>
      <c r="L66" s="2394">
        <v>3.9437555027405757</v>
      </c>
      <c r="M66" s="2394">
        <v>0.15837003500687868</v>
      </c>
      <c r="N66" s="2394">
        <v>3.1383519147690855</v>
      </c>
      <c r="O66" s="2394">
        <v>0</v>
      </c>
      <c r="P66" s="2394">
        <v>4.5023739286481996</v>
      </c>
      <c r="Q66" s="2394">
        <v>0</v>
      </c>
      <c r="R66" s="2394">
        <v>1.2872063858920986</v>
      </c>
      <c r="S66" s="2394">
        <v>0</v>
      </c>
      <c r="T66" s="2394">
        <v>3.0498269636957871</v>
      </c>
      <c r="U66" s="2394">
        <v>0</v>
      </c>
      <c r="V66" s="2394">
        <v>1.4144145280284914</v>
      </c>
      <c r="W66" s="2394">
        <v>0</v>
      </c>
      <c r="X66" s="2394">
        <v>1.0496675968510172</v>
      </c>
      <c r="Y66" s="2394">
        <v>7.0623204622805483E-2</v>
      </c>
      <c r="Z66" s="2394">
        <v>2.2739058271683277</v>
      </c>
      <c r="AA66" s="2394">
        <v>0</v>
      </c>
      <c r="AB66" s="2394">
        <v>2.7409808531159818</v>
      </c>
      <c r="AC66" s="2394">
        <v>0.18059225281647256</v>
      </c>
      <c r="AD66" s="2394">
        <v>7.1010314299027655E-2</v>
      </c>
      <c r="AE66" s="2394">
        <v>0.33150631732187957</v>
      </c>
      <c r="AF66" s="2394">
        <v>0</v>
      </c>
      <c r="AG66" s="2394">
        <v>0.25861589013083081</v>
      </c>
      <c r="AH66" s="2394">
        <v>2.0359510863671346</v>
      </c>
      <c r="AI66" s="2394">
        <v>0.28801151270889952</v>
      </c>
      <c r="AJ66" s="2394">
        <v>0.98250211248826702</v>
      </c>
      <c r="AK66" s="2394">
        <v>0.1348400704628254</v>
      </c>
      <c r="AL66" s="2394">
        <v>0</v>
      </c>
      <c r="AM66" s="2394">
        <v>0</v>
      </c>
      <c r="AN66" s="2394">
        <v>0</v>
      </c>
      <c r="AO66" s="2394">
        <v>0</v>
      </c>
      <c r="AP66" s="2394">
        <v>0</v>
      </c>
      <c r="AQ66" s="2394">
        <v>0</v>
      </c>
      <c r="AR66" s="2394">
        <v>0</v>
      </c>
      <c r="AS66" s="2394">
        <v>0</v>
      </c>
      <c r="AT66" s="2394">
        <v>0</v>
      </c>
      <c r="AU66" s="2369">
        <v>0</v>
      </c>
      <c r="AV66" s="2369">
        <v>0</v>
      </c>
      <c r="AW66" s="2369">
        <v>0</v>
      </c>
      <c r="AX66" s="2369">
        <v>0</v>
      </c>
      <c r="AY66" s="2369">
        <v>0</v>
      </c>
      <c r="AZ66" s="2369">
        <v>0</v>
      </c>
      <c r="BA66" s="2369">
        <v>0</v>
      </c>
      <c r="BB66" s="2369">
        <v>0</v>
      </c>
      <c r="BC66" s="2369">
        <v>0</v>
      </c>
      <c r="BD66" s="2369">
        <v>1.5057412742074447</v>
      </c>
      <c r="BE66" s="2369">
        <v>0</v>
      </c>
      <c r="BF66" s="2369">
        <v>0</v>
      </c>
      <c r="BG66" s="2369">
        <v>0</v>
      </c>
      <c r="BH66" s="2369">
        <v>0</v>
      </c>
      <c r="BI66" s="2369">
        <v>0</v>
      </c>
      <c r="BJ66" s="2369">
        <v>0</v>
      </c>
      <c r="BK66" s="2369">
        <v>0</v>
      </c>
      <c r="BL66" s="2369">
        <v>0</v>
      </c>
      <c r="BM66" s="2369">
        <v>0</v>
      </c>
      <c r="BN66" s="2369">
        <v>0</v>
      </c>
      <c r="BO66" s="2369">
        <v>0</v>
      </c>
      <c r="BP66" s="2369">
        <v>0</v>
      </c>
      <c r="BQ66" s="2369">
        <v>0</v>
      </c>
      <c r="BR66" s="2369">
        <v>0</v>
      </c>
      <c r="BS66" s="2369">
        <v>0</v>
      </c>
      <c r="BT66" s="2369">
        <v>0</v>
      </c>
      <c r="BU66" s="2369">
        <v>0</v>
      </c>
      <c r="BV66" s="2369">
        <v>0</v>
      </c>
      <c r="BW66" s="2369">
        <v>0</v>
      </c>
      <c r="BX66" s="2369">
        <v>0</v>
      </c>
      <c r="BY66" s="2369">
        <v>0</v>
      </c>
      <c r="BZ66" s="2369">
        <v>0</v>
      </c>
      <c r="CA66" s="2369">
        <v>0</v>
      </c>
      <c r="CB66" s="2369">
        <v>0</v>
      </c>
      <c r="CC66" s="2369">
        <v>0</v>
      </c>
      <c r="CD66" s="2369">
        <v>0</v>
      </c>
      <c r="CE66" s="2369">
        <v>4.9346557500633111E-2</v>
      </c>
      <c r="CF66" s="2369">
        <v>4.9346557500633111E-2</v>
      </c>
      <c r="CG66" s="2369">
        <v>3.7980698077680485E-3</v>
      </c>
      <c r="CH66" s="2369">
        <v>0</v>
      </c>
      <c r="CI66" s="2369">
        <v>3.7980698077680485E-3</v>
      </c>
      <c r="CJ66" s="2369">
        <v>0</v>
      </c>
      <c r="CK66" s="2369">
        <v>3.7980698077680485E-3</v>
      </c>
      <c r="CL66" s="2369">
        <v>0</v>
      </c>
      <c r="CM66" s="2369">
        <v>0</v>
      </c>
      <c r="CN66" s="2369">
        <v>0</v>
      </c>
      <c r="CO66" s="2369">
        <v>0</v>
      </c>
      <c r="CP66" s="2369">
        <v>0</v>
      </c>
      <c r="CQ66" s="2369">
        <v>0</v>
      </c>
      <c r="CR66" s="2369">
        <v>0</v>
      </c>
      <c r="CS66" s="2369">
        <v>0</v>
      </c>
      <c r="CT66" s="2369">
        <v>0</v>
      </c>
      <c r="CU66" s="2363"/>
      <c r="CV66" s="2363"/>
      <c r="CW66" s="2363"/>
      <c r="CX66" s="2363"/>
    </row>
    <row r="67" spans="1:102" s="2344" customFormat="1" ht="16.5" x14ac:dyDescent="0.3">
      <c r="A67" s="2353" t="s">
        <v>4870</v>
      </c>
      <c r="B67" s="2406" t="s">
        <v>3524</v>
      </c>
      <c r="C67" s="2394"/>
      <c r="D67" s="2394"/>
      <c r="E67" s="2394"/>
      <c r="F67" s="2394"/>
      <c r="G67" s="2394"/>
      <c r="H67" s="2394"/>
      <c r="I67" s="2394"/>
      <c r="J67" s="2394"/>
      <c r="K67" s="2394">
        <v>0</v>
      </c>
      <c r="L67" s="2394">
        <v>0</v>
      </c>
      <c r="M67" s="2394">
        <v>0</v>
      </c>
      <c r="N67" s="2394">
        <v>0</v>
      </c>
      <c r="O67" s="2394">
        <v>0</v>
      </c>
      <c r="P67" s="2394">
        <v>0</v>
      </c>
      <c r="Q67" s="2394">
        <v>0</v>
      </c>
      <c r="R67" s="2394">
        <v>0</v>
      </c>
      <c r="S67" s="2394">
        <v>0</v>
      </c>
      <c r="T67" s="2394">
        <v>0</v>
      </c>
      <c r="U67" s="2394">
        <v>0</v>
      </c>
      <c r="V67" s="2394">
        <v>0</v>
      </c>
      <c r="W67" s="2394">
        <v>0</v>
      </c>
      <c r="X67" s="2394">
        <v>0</v>
      </c>
      <c r="Y67" s="2394">
        <v>0</v>
      </c>
      <c r="Z67" s="2394">
        <v>0</v>
      </c>
      <c r="AA67" s="2394">
        <v>0</v>
      </c>
      <c r="AB67" s="2394">
        <v>0</v>
      </c>
      <c r="AC67" s="2394">
        <v>0</v>
      </c>
      <c r="AD67" s="2394">
        <v>0</v>
      </c>
      <c r="AE67" s="2394">
        <v>0</v>
      </c>
      <c r="AF67" s="2394">
        <v>0</v>
      </c>
      <c r="AG67" s="2394">
        <v>0</v>
      </c>
      <c r="AH67" s="2394">
        <v>0</v>
      </c>
      <c r="AI67" s="2394">
        <v>0</v>
      </c>
      <c r="AJ67" s="2394">
        <v>0</v>
      </c>
      <c r="AK67" s="2394">
        <v>0</v>
      </c>
      <c r="AL67" s="2394">
        <v>0</v>
      </c>
      <c r="AM67" s="2394">
        <v>0</v>
      </c>
      <c r="AN67" s="2394">
        <v>0</v>
      </c>
      <c r="AO67" s="2394">
        <v>0</v>
      </c>
      <c r="AP67" s="2394">
        <v>0</v>
      </c>
      <c r="AQ67" s="2394">
        <v>0</v>
      </c>
      <c r="AR67" s="2394">
        <v>0</v>
      </c>
      <c r="AS67" s="2394">
        <v>0</v>
      </c>
      <c r="AT67" s="2394">
        <v>0</v>
      </c>
      <c r="AU67" s="2369">
        <v>0</v>
      </c>
      <c r="AV67" s="2369">
        <v>0</v>
      </c>
      <c r="AW67" s="2369">
        <v>0</v>
      </c>
      <c r="AX67" s="2369">
        <v>0</v>
      </c>
      <c r="AY67" s="2369">
        <v>0</v>
      </c>
      <c r="AZ67" s="2369">
        <v>0</v>
      </c>
      <c r="BA67" s="2369">
        <v>0</v>
      </c>
      <c r="BB67" s="2369">
        <v>0</v>
      </c>
      <c r="BC67" s="2369">
        <v>0</v>
      </c>
      <c r="BD67" s="2369">
        <v>0</v>
      </c>
      <c r="BE67" s="2369">
        <v>0</v>
      </c>
      <c r="BF67" s="2369">
        <v>0</v>
      </c>
      <c r="BG67" s="2369">
        <v>0</v>
      </c>
      <c r="BH67" s="2369">
        <v>0</v>
      </c>
      <c r="BI67" s="2369">
        <v>0</v>
      </c>
      <c r="BJ67" s="2369">
        <v>0</v>
      </c>
      <c r="BK67" s="2369">
        <v>0</v>
      </c>
      <c r="BL67" s="2369">
        <v>0</v>
      </c>
      <c r="BM67" s="2369">
        <v>0</v>
      </c>
      <c r="BN67" s="2369">
        <v>0</v>
      </c>
      <c r="BO67" s="2369">
        <v>0</v>
      </c>
      <c r="BP67" s="2369">
        <v>0</v>
      </c>
      <c r="BQ67" s="2369">
        <v>0</v>
      </c>
      <c r="BR67" s="2369">
        <v>0</v>
      </c>
      <c r="BS67" s="2369">
        <v>0</v>
      </c>
      <c r="BT67" s="2369">
        <v>0</v>
      </c>
      <c r="BU67" s="2369">
        <v>0</v>
      </c>
      <c r="BV67" s="2369">
        <v>0</v>
      </c>
      <c r="BW67" s="2369">
        <v>0</v>
      </c>
      <c r="BX67" s="2369">
        <v>0</v>
      </c>
      <c r="BY67" s="2369">
        <v>0</v>
      </c>
      <c r="BZ67" s="2369">
        <v>0</v>
      </c>
      <c r="CA67" s="2369">
        <v>0</v>
      </c>
      <c r="CB67" s="2369">
        <v>0</v>
      </c>
      <c r="CC67" s="2369">
        <v>0</v>
      </c>
      <c r="CD67" s="2369">
        <v>0</v>
      </c>
      <c r="CE67" s="2369">
        <v>0</v>
      </c>
      <c r="CF67" s="2369">
        <v>0</v>
      </c>
      <c r="CG67" s="2369">
        <v>0</v>
      </c>
      <c r="CH67" s="2369">
        <v>0</v>
      </c>
      <c r="CI67" s="2369">
        <v>0</v>
      </c>
      <c r="CJ67" s="2369">
        <v>0</v>
      </c>
      <c r="CK67" s="2369">
        <v>0</v>
      </c>
      <c r="CL67" s="2369">
        <v>0</v>
      </c>
      <c r="CM67" s="2369">
        <v>0</v>
      </c>
      <c r="CN67" s="2369">
        <v>0</v>
      </c>
      <c r="CO67" s="2369">
        <v>0</v>
      </c>
      <c r="CP67" s="2369">
        <v>0</v>
      </c>
      <c r="CQ67" s="2369">
        <v>0</v>
      </c>
      <c r="CR67" s="2369">
        <v>0</v>
      </c>
      <c r="CS67" s="2369">
        <v>0</v>
      </c>
      <c r="CT67" s="2369">
        <v>0</v>
      </c>
      <c r="CU67" s="2363"/>
      <c r="CV67" s="2363"/>
      <c r="CW67" s="2363"/>
      <c r="CX67" s="2363"/>
    </row>
    <row r="68" spans="1:102" ht="16.5" x14ac:dyDescent="0.3">
      <c r="A68" s="2353" t="s">
        <v>4871</v>
      </c>
      <c r="B68" s="2406" t="s">
        <v>3525</v>
      </c>
      <c r="C68" s="2394">
        <v>0</v>
      </c>
      <c r="D68" s="2394">
        <v>0.42076662043700075</v>
      </c>
      <c r="E68" s="2394">
        <v>0</v>
      </c>
      <c r="F68" s="2394">
        <v>0</v>
      </c>
      <c r="G68" s="2394">
        <v>0</v>
      </c>
      <c r="H68" s="2394">
        <v>0</v>
      </c>
      <c r="I68" s="2394">
        <v>0</v>
      </c>
      <c r="J68" s="2394">
        <v>0</v>
      </c>
      <c r="K68" s="2394">
        <v>0</v>
      </c>
      <c r="L68" s="2394">
        <v>0</v>
      </c>
      <c r="M68" s="2394">
        <v>0</v>
      </c>
      <c r="N68" s="2394">
        <v>0</v>
      </c>
      <c r="O68" s="2394">
        <v>0</v>
      </c>
      <c r="P68" s="2394">
        <v>0</v>
      </c>
      <c r="Q68" s="2394">
        <v>0</v>
      </c>
      <c r="R68" s="2394">
        <v>0</v>
      </c>
      <c r="S68" s="2394">
        <v>0</v>
      </c>
      <c r="T68" s="2394">
        <v>0</v>
      </c>
      <c r="U68" s="2394">
        <v>0</v>
      </c>
      <c r="V68" s="2394">
        <v>0.23601882598601465</v>
      </c>
      <c r="W68" s="2394">
        <v>0</v>
      </c>
      <c r="X68" s="2394">
        <v>0</v>
      </c>
      <c r="Y68" s="2394">
        <v>0</v>
      </c>
      <c r="Z68" s="2394">
        <v>0</v>
      </c>
      <c r="AA68" s="2394">
        <v>0</v>
      </c>
      <c r="AB68" s="2394">
        <v>0</v>
      </c>
      <c r="AC68" s="2394">
        <v>0</v>
      </c>
      <c r="AD68" s="2394">
        <v>0</v>
      </c>
      <c r="AE68" s="2394">
        <v>0</v>
      </c>
      <c r="AF68" s="2394">
        <v>0</v>
      </c>
      <c r="AG68" s="2394">
        <v>0</v>
      </c>
      <c r="AH68" s="2394">
        <v>0</v>
      </c>
      <c r="AI68" s="2394">
        <v>0</v>
      </c>
      <c r="AJ68" s="2394">
        <v>0</v>
      </c>
      <c r="AK68" s="2394">
        <v>0</v>
      </c>
      <c r="AL68" s="2394">
        <v>0</v>
      </c>
      <c r="AM68" s="2394">
        <v>0</v>
      </c>
      <c r="AN68" s="2394">
        <v>0</v>
      </c>
      <c r="AO68" s="2394">
        <v>0</v>
      </c>
      <c r="AP68" s="2394">
        <v>0</v>
      </c>
      <c r="AQ68" s="2394">
        <v>0</v>
      </c>
      <c r="AR68" s="2394">
        <v>0</v>
      </c>
      <c r="AS68" s="2394">
        <v>0</v>
      </c>
      <c r="AT68" s="2394">
        <v>0</v>
      </c>
      <c r="AU68" s="2369">
        <v>0</v>
      </c>
      <c r="AV68" s="2369">
        <v>0</v>
      </c>
      <c r="AW68" s="2369">
        <v>0</v>
      </c>
      <c r="AX68" s="2369">
        <v>0</v>
      </c>
      <c r="AY68" s="2369">
        <v>0</v>
      </c>
      <c r="AZ68" s="2369">
        <v>0</v>
      </c>
      <c r="BA68" s="2369">
        <v>0</v>
      </c>
      <c r="BB68" s="2369">
        <v>0</v>
      </c>
      <c r="BC68" s="2369">
        <v>0</v>
      </c>
      <c r="BD68" s="2369">
        <v>0</v>
      </c>
      <c r="BE68" s="2369">
        <v>0</v>
      </c>
      <c r="BF68" s="2369">
        <v>0</v>
      </c>
      <c r="BG68" s="2369">
        <v>0</v>
      </c>
      <c r="BH68" s="2369">
        <v>0</v>
      </c>
      <c r="BI68" s="2369">
        <v>0</v>
      </c>
      <c r="BJ68" s="2369">
        <v>0</v>
      </c>
      <c r="BK68" s="2369">
        <v>0</v>
      </c>
      <c r="BL68" s="2369">
        <v>0</v>
      </c>
      <c r="BM68" s="2369">
        <v>0</v>
      </c>
      <c r="BN68" s="2369">
        <v>0</v>
      </c>
      <c r="BO68" s="2369">
        <v>0</v>
      </c>
      <c r="BP68" s="2369">
        <v>0</v>
      </c>
      <c r="BQ68" s="2369">
        <v>0</v>
      </c>
      <c r="BR68" s="2369">
        <v>0</v>
      </c>
      <c r="BS68" s="2369">
        <v>0</v>
      </c>
      <c r="BT68" s="2369">
        <v>0</v>
      </c>
      <c r="BU68" s="2369">
        <v>0</v>
      </c>
      <c r="BV68" s="2369">
        <v>0</v>
      </c>
      <c r="BW68" s="2369">
        <v>0</v>
      </c>
      <c r="BX68" s="2369">
        <v>0</v>
      </c>
      <c r="BY68" s="2369">
        <v>0</v>
      </c>
      <c r="BZ68" s="2369">
        <v>0</v>
      </c>
      <c r="CA68" s="2369">
        <v>0</v>
      </c>
      <c r="CB68" s="2369">
        <v>0</v>
      </c>
      <c r="CC68" s="2369">
        <v>0</v>
      </c>
      <c r="CD68" s="2369">
        <v>0</v>
      </c>
      <c r="CE68" s="2369">
        <v>0</v>
      </c>
      <c r="CF68" s="2369">
        <v>0</v>
      </c>
      <c r="CG68" s="2369">
        <v>0</v>
      </c>
      <c r="CH68" s="2369">
        <v>0</v>
      </c>
      <c r="CI68" s="2369">
        <v>0</v>
      </c>
      <c r="CJ68" s="2369">
        <v>0</v>
      </c>
      <c r="CK68" s="2369">
        <v>0</v>
      </c>
      <c r="CL68" s="2369">
        <v>0</v>
      </c>
      <c r="CM68" s="2369">
        <v>0</v>
      </c>
      <c r="CN68" s="2369">
        <v>0</v>
      </c>
      <c r="CO68" s="2369">
        <v>0</v>
      </c>
      <c r="CP68" s="2369">
        <v>0</v>
      </c>
      <c r="CQ68" s="2369">
        <v>0</v>
      </c>
      <c r="CR68" s="2369">
        <v>0</v>
      </c>
      <c r="CS68" s="2369">
        <v>0</v>
      </c>
      <c r="CT68" s="2369">
        <v>0</v>
      </c>
      <c r="CU68" s="2363"/>
      <c r="CV68" s="2363"/>
      <c r="CW68" s="2363"/>
      <c r="CX68" s="2363"/>
    </row>
    <row r="69" spans="1:102" ht="16.5" x14ac:dyDescent="0.3">
      <c r="A69" s="2353" t="s">
        <v>4872</v>
      </c>
      <c r="B69" s="2406" t="s">
        <v>3526</v>
      </c>
      <c r="C69" s="2394">
        <v>0</v>
      </c>
      <c r="D69" s="2394">
        <v>0</v>
      </c>
      <c r="E69" s="2394">
        <v>0</v>
      </c>
      <c r="F69" s="2394">
        <v>0</v>
      </c>
      <c r="G69" s="2394">
        <v>0</v>
      </c>
      <c r="H69" s="2394">
        <v>0</v>
      </c>
      <c r="I69" s="2394">
        <v>0</v>
      </c>
      <c r="J69" s="2394">
        <v>0</v>
      </c>
      <c r="K69" s="2394">
        <v>0</v>
      </c>
      <c r="L69" s="2394">
        <v>0</v>
      </c>
      <c r="M69" s="2394">
        <v>0</v>
      </c>
      <c r="N69" s="2394">
        <v>0</v>
      </c>
      <c r="O69" s="2394">
        <v>0</v>
      </c>
      <c r="P69" s="2394">
        <v>0</v>
      </c>
      <c r="Q69" s="2394">
        <v>0</v>
      </c>
      <c r="R69" s="2394">
        <v>0</v>
      </c>
      <c r="S69" s="2394">
        <v>0</v>
      </c>
      <c r="T69" s="2394">
        <v>0</v>
      </c>
      <c r="U69" s="2394">
        <v>0</v>
      </c>
      <c r="V69" s="2394">
        <v>0</v>
      </c>
      <c r="W69" s="2394">
        <v>0</v>
      </c>
      <c r="X69" s="2394">
        <v>0</v>
      </c>
      <c r="Y69" s="2394">
        <v>0</v>
      </c>
      <c r="Z69" s="2394">
        <v>0</v>
      </c>
      <c r="AA69" s="2394">
        <v>0</v>
      </c>
      <c r="AB69" s="2394">
        <v>0</v>
      </c>
      <c r="AC69" s="2394">
        <v>0</v>
      </c>
      <c r="AD69" s="2394">
        <v>0</v>
      </c>
      <c r="AE69" s="2394">
        <v>0</v>
      </c>
      <c r="AF69" s="2394">
        <v>0</v>
      </c>
      <c r="AG69" s="2394">
        <v>0</v>
      </c>
      <c r="AH69" s="2394">
        <v>0</v>
      </c>
      <c r="AI69" s="2394">
        <v>0</v>
      </c>
      <c r="AJ69" s="2394">
        <v>0</v>
      </c>
      <c r="AK69" s="2394">
        <v>0</v>
      </c>
      <c r="AL69" s="2394">
        <v>0</v>
      </c>
      <c r="AM69" s="2394">
        <v>0</v>
      </c>
      <c r="AN69" s="2394">
        <v>0</v>
      </c>
      <c r="AO69" s="2394">
        <v>0</v>
      </c>
      <c r="AP69" s="2394">
        <v>0</v>
      </c>
      <c r="AQ69" s="2394">
        <v>0</v>
      </c>
      <c r="AR69" s="2394">
        <v>0</v>
      </c>
      <c r="AS69" s="2394">
        <v>0</v>
      </c>
      <c r="AT69" s="2394">
        <v>0</v>
      </c>
      <c r="AU69" s="2369">
        <v>0</v>
      </c>
      <c r="AV69" s="2369">
        <v>0</v>
      </c>
      <c r="AW69" s="2369">
        <v>0</v>
      </c>
      <c r="AX69" s="2369">
        <v>0</v>
      </c>
      <c r="AY69" s="2369">
        <v>0</v>
      </c>
      <c r="AZ69" s="2369">
        <v>0</v>
      </c>
      <c r="BA69" s="2369">
        <v>0</v>
      </c>
      <c r="BB69" s="2369">
        <v>0</v>
      </c>
      <c r="BC69" s="2369">
        <v>0</v>
      </c>
      <c r="BD69" s="2369">
        <v>0</v>
      </c>
      <c r="BE69" s="2369">
        <v>0</v>
      </c>
      <c r="BF69" s="2369">
        <v>0</v>
      </c>
      <c r="BG69" s="2369">
        <v>0</v>
      </c>
      <c r="BH69" s="2369">
        <v>0</v>
      </c>
      <c r="BI69" s="2369">
        <v>0</v>
      </c>
      <c r="BJ69" s="2369">
        <v>0</v>
      </c>
      <c r="BK69" s="2369">
        <v>0</v>
      </c>
      <c r="BL69" s="2369">
        <v>0</v>
      </c>
      <c r="BM69" s="2369">
        <v>0</v>
      </c>
      <c r="BN69" s="2369">
        <v>0</v>
      </c>
      <c r="BO69" s="2369">
        <v>0</v>
      </c>
      <c r="BP69" s="2369">
        <v>0</v>
      </c>
      <c r="BQ69" s="2369">
        <v>0</v>
      </c>
      <c r="BR69" s="2369">
        <v>0</v>
      </c>
      <c r="BS69" s="2369">
        <v>0</v>
      </c>
      <c r="BT69" s="2369">
        <v>0</v>
      </c>
      <c r="BU69" s="2369">
        <v>0</v>
      </c>
      <c r="BV69" s="2369">
        <v>0</v>
      </c>
      <c r="BW69" s="2369">
        <v>0</v>
      </c>
      <c r="BX69" s="2369">
        <v>0</v>
      </c>
      <c r="BY69" s="2369">
        <v>0</v>
      </c>
      <c r="BZ69" s="2369">
        <v>0</v>
      </c>
      <c r="CA69" s="2369">
        <v>0</v>
      </c>
      <c r="CB69" s="2369">
        <v>0</v>
      </c>
      <c r="CC69" s="2369">
        <v>0.13235609751000157</v>
      </c>
      <c r="CD69" s="2369">
        <v>0</v>
      </c>
      <c r="CE69" s="2369">
        <v>0</v>
      </c>
      <c r="CF69" s="2369">
        <v>0</v>
      </c>
      <c r="CG69" s="2369">
        <v>0</v>
      </c>
      <c r="CH69" s="2369">
        <v>0</v>
      </c>
      <c r="CI69" s="2369">
        <v>0</v>
      </c>
      <c r="CJ69" s="2369">
        <v>0</v>
      </c>
      <c r="CK69" s="2369">
        <v>0</v>
      </c>
      <c r="CL69" s="2369">
        <v>0</v>
      </c>
      <c r="CM69" s="2369">
        <v>0</v>
      </c>
      <c r="CN69" s="2369">
        <v>0</v>
      </c>
      <c r="CO69" s="2369">
        <v>0</v>
      </c>
      <c r="CP69" s="2369">
        <v>0</v>
      </c>
      <c r="CQ69" s="2369">
        <v>0</v>
      </c>
      <c r="CR69" s="2369">
        <v>0</v>
      </c>
      <c r="CS69" s="2369">
        <v>0</v>
      </c>
      <c r="CT69" s="2369">
        <v>0</v>
      </c>
      <c r="CU69" s="2363"/>
      <c r="CV69" s="2363"/>
      <c r="CW69" s="2363"/>
      <c r="CX69" s="2363"/>
    </row>
    <row r="70" spans="1:102" ht="16.5" x14ac:dyDescent="0.3">
      <c r="A70" s="2353" t="s">
        <v>4878</v>
      </c>
      <c r="B70" s="2406" t="s">
        <v>3530</v>
      </c>
      <c r="C70" s="2394">
        <v>1.9364175000674864</v>
      </c>
      <c r="D70" s="2394">
        <v>0</v>
      </c>
      <c r="E70" s="2394">
        <v>1.9724418005250695</v>
      </c>
      <c r="F70" s="2394">
        <v>1.9724418005250695</v>
      </c>
      <c r="G70" s="2394">
        <v>0.97209320145402389</v>
      </c>
      <c r="H70" s="2394">
        <v>0</v>
      </c>
      <c r="I70" s="2394">
        <v>0.94822393784650372</v>
      </c>
      <c r="J70" s="2394">
        <v>0</v>
      </c>
      <c r="K70" s="2394">
        <v>0.93578970642096426</v>
      </c>
      <c r="L70" s="2394">
        <v>0</v>
      </c>
      <c r="M70" s="2394">
        <v>0.92380462019899734</v>
      </c>
      <c r="N70" s="2394">
        <v>0</v>
      </c>
      <c r="O70" s="2394">
        <v>0.94002446261739692</v>
      </c>
      <c r="P70" s="2394">
        <v>0</v>
      </c>
      <c r="Q70" s="2394">
        <v>0.93844838720762447</v>
      </c>
      <c r="R70" s="2394">
        <v>0</v>
      </c>
      <c r="S70" s="2394">
        <v>0.94574744875931172</v>
      </c>
      <c r="T70" s="2394">
        <v>0</v>
      </c>
      <c r="U70" s="2394">
        <v>0.94493537668373329</v>
      </c>
      <c r="V70" s="2394">
        <v>0</v>
      </c>
      <c r="W70" s="2394">
        <v>0</v>
      </c>
      <c r="X70" s="2394">
        <v>0</v>
      </c>
      <c r="Y70" s="2394">
        <v>0</v>
      </c>
      <c r="Z70" s="2394">
        <v>0</v>
      </c>
      <c r="AA70" s="2394">
        <v>0.95623899265461698</v>
      </c>
      <c r="AB70" s="2394">
        <v>0</v>
      </c>
      <c r="AC70" s="2394">
        <v>0.95805594416299666</v>
      </c>
      <c r="AD70" s="2394">
        <v>0</v>
      </c>
      <c r="AE70" s="2394">
        <v>0</v>
      </c>
      <c r="AF70" s="2394">
        <v>0</v>
      </c>
      <c r="AG70" s="2394">
        <v>0</v>
      </c>
      <c r="AH70" s="2394">
        <v>0</v>
      </c>
      <c r="AI70" s="2394">
        <v>0</v>
      </c>
      <c r="AJ70" s="2394">
        <v>0</v>
      </c>
      <c r="AK70" s="2394">
        <v>0</v>
      </c>
      <c r="AL70" s="2394">
        <v>0</v>
      </c>
      <c r="AM70" s="2394">
        <v>0</v>
      </c>
      <c r="AN70" s="2394">
        <v>0</v>
      </c>
      <c r="AO70" s="2394">
        <v>0</v>
      </c>
      <c r="AP70" s="2394">
        <v>0</v>
      </c>
      <c r="AQ70" s="2394">
        <v>0</v>
      </c>
      <c r="AR70" s="2394">
        <v>0</v>
      </c>
      <c r="AS70" s="2394">
        <v>0</v>
      </c>
      <c r="AT70" s="2394">
        <v>0</v>
      </c>
      <c r="AU70" s="2369">
        <v>0</v>
      </c>
      <c r="AV70" s="2369">
        <v>0</v>
      </c>
      <c r="AW70" s="2369">
        <v>0</v>
      </c>
      <c r="AX70" s="2369">
        <v>0</v>
      </c>
      <c r="AY70" s="2369">
        <v>0</v>
      </c>
      <c r="AZ70" s="2369">
        <v>0</v>
      </c>
      <c r="BA70" s="2369">
        <v>0</v>
      </c>
      <c r="BB70" s="2369">
        <v>0</v>
      </c>
      <c r="BC70" s="2369">
        <v>0</v>
      </c>
      <c r="BD70" s="2369">
        <v>0</v>
      </c>
      <c r="BE70" s="2369">
        <v>0</v>
      </c>
      <c r="BF70" s="2369">
        <v>0</v>
      </c>
      <c r="BG70" s="2369">
        <v>0</v>
      </c>
      <c r="BH70" s="2369">
        <v>0</v>
      </c>
      <c r="BI70" s="2369">
        <v>0</v>
      </c>
      <c r="BJ70" s="2369">
        <v>0</v>
      </c>
      <c r="BK70" s="2369">
        <v>0</v>
      </c>
      <c r="BL70" s="2369">
        <v>0</v>
      </c>
      <c r="BM70" s="2369">
        <v>0</v>
      </c>
      <c r="BN70" s="2369">
        <v>0</v>
      </c>
      <c r="BO70" s="2369">
        <v>0</v>
      </c>
      <c r="BP70" s="2369">
        <v>0</v>
      </c>
      <c r="BQ70" s="2369">
        <v>0</v>
      </c>
      <c r="BR70" s="2369">
        <v>0</v>
      </c>
      <c r="BS70" s="2369">
        <v>0</v>
      </c>
      <c r="BT70" s="2369">
        <v>0</v>
      </c>
      <c r="BU70" s="2369">
        <v>0</v>
      </c>
      <c r="BV70" s="2369">
        <v>0</v>
      </c>
      <c r="BW70" s="2369">
        <v>0</v>
      </c>
      <c r="BX70" s="2369">
        <v>0</v>
      </c>
      <c r="BY70" s="2369">
        <v>0</v>
      </c>
      <c r="BZ70" s="2369">
        <v>0</v>
      </c>
      <c r="CA70" s="2369">
        <v>0</v>
      </c>
      <c r="CB70" s="2369">
        <v>0</v>
      </c>
      <c r="CC70" s="2369">
        <v>0</v>
      </c>
      <c r="CD70" s="2369">
        <v>0</v>
      </c>
      <c r="CE70" s="2369">
        <v>0</v>
      </c>
      <c r="CF70" s="2369">
        <v>0</v>
      </c>
      <c r="CG70" s="2369">
        <v>0</v>
      </c>
      <c r="CH70" s="2369">
        <v>0</v>
      </c>
      <c r="CI70" s="2369">
        <v>0</v>
      </c>
      <c r="CJ70" s="2369">
        <v>0</v>
      </c>
      <c r="CK70" s="2369">
        <v>0</v>
      </c>
      <c r="CL70" s="2369">
        <v>0</v>
      </c>
      <c r="CM70" s="2369">
        <v>0</v>
      </c>
      <c r="CN70" s="2369">
        <v>0</v>
      </c>
      <c r="CO70" s="2369">
        <v>0</v>
      </c>
      <c r="CP70" s="2369">
        <v>0</v>
      </c>
      <c r="CQ70" s="2369">
        <v>0</v>
      </c>
      <c r="CR70" s="2369">
        <v>0</v>
      </c>
      <c r="CS70" s="2369">
        <v>0</v>
      </c>
      <c r="CT70" s="2369">
        <v>0</v>
      </c>
      <c r="CU70" s="2363"/>
      <c r="CV70" s="2363"/>
      <c r="CW70" s="2363"/>
      <c r="CX70" s="2363"/>
    </row>
    <row r="71" spans="1:102" ht="17.25" thickBot="1" x14ac:dyDescent="0.35">
      <c r="A71" s="2397"/>
      <c r="B71" s="2407" t="s">
        <v>4883</v>
      </c>
      <c r="C71" s="2394">
        <v>0</v>
      </c>
      <c r="D71" s="2394">
        <v>0</v>
      </c>
      <c r="E71" s="2394">
        <v>0</v>
      </c>
      <c r="F71" s="2394">
        <v>0</v>
      </c>
      <c r="G71" s="2394">
        <v>0</v>
      </c>
      <c r="H71" s="2394">
        <v>0</v>
      </c>
      <c r="I71" s="2394">
        <v>0</v>
      </c>
      <c r="J71" s="2394">
        <v>0</v>
      </c>
      <c r="K71" s="2394">
        <v>0</v>
      </c>
      <c r="L71" s="2394">
        <v>0</v>
      </c>
      <c r="M71" s="2394">
        <v>0</v>
      </c>
      <c r="N71" s="2394">
        <v>0</v>
      </c>
      <c r="O71" s="2394">
        <v>0</v>
      </c>
      <c r="P71" s="2394">
        <v>0</v>
      </c>
      <c r="Q71" s="2394">
        <v>0</v>
      </c>
      <c r="R71" s="2394">
        <v>0</v>
      </c>
      <c r="S71" s="2400">
        <v>0</v>
      </c>
      <c r="T71" s="2400">
        <v>0</v>
      </c>
      <c r="U71" s="2400">
        <v>0</v>
      </c>
      <c r="V71" s="2400">
        <v>0</v>
      </c>
      <c r="W71" s="2400">
        <v>0.94824216092415103</v>
      </c>
      <c r="X71" s="2400">
        <v>0</v>
      </c>
      <c r="Y71" s="2400">
        <v>0.95464748869030414</v>
      </c>
      <c r="Z71" s="2400">
        <v>0</v>
      </c>
      <c r="AA71" s="2400">
        <v>0</v>
      </c>
      <c r="AB71" s="2400">
        <v>0</v>
      </c>
      <c r="AC71" s="2400">
        <v>0</v>
      </c>
      <c r="AD71" s="2400">
        <v>0</v>
      </c>
      <c r="AE71" s="2400">
        <v>0</v>
      </c>
      <c r="AF71" s="2400">
        <v>0.95029348683373172</v>
      </c>
      <c r="AG71" s="2400">
        <v>0.94496081756186645</v>
      </c>
      <c r="AH71" s="2400">
        <v>0</v>
      </c>
      <c r="AI71" s="2400">
        <v>0.93596988126702807</v>
      </c>
      <c r="AJ71" s="2400">
        <v>0</v>
      </c>
      <c r="AK71" s="2400">
        <v>0.92701700085506678</v>
      </c>
      <c r="AL71" s="2400">
        <v>0</v>
      </c>
      <c r="AM71" s="2400">
        <v>0.92589632472987116</v>
      </c>
      <c r="AN71" s="2400">
        <v>0</v>
      </c>
      <c r="AO71" s="2400">
        <v>0.92386980020881626</v>
      </c>
      <c r="AP71" s="2400">
        <v>0</v>
      </c>
      <c r="AQ71" s="2400">
        <v>0</v>
      </c>
      <c r="AR71" s="2400">
        <v>0</v>
      </c>
      <c r="AS71" s="2400">
        <v>0</v>
      </c>
      <c r="AT71" s="2400">
        <v>0</v>
      </c>
      <c r="AU71" s="2376">
        <v>0</v>
      </c>
      <c r="AV71" s="2376">
        <v>0</v>
      </c>
      <c r="AW71" s="2376">
        <v>0</v>
      </c>
      <c r="AX71" s="2376">
        <v>0</v>
      </c>
      <c r="AY71" s="2376">
        <v>0</v>
      </c>
      <c r="AZ71" s="2376">
        <v>0</v>
      </c>
      <c r="BA71" s="2376">
        <v>0.73938660602453554</v>
      </c>
      <c r="BB71" s="2376">
        <v>0</v>
      </c>
      <c r="BC71" s="2376">
        <v>0.70375562008933512</v>
      </c>
      <c r="BD71" s="2376">
        <v>0</v>
      </c>
      <c r="BE71" s="2376">
        <v>0</v>
      </c>
      <c r="BF71" s="2376">
        <v>0</v>
      </c>
      <c r="BG71" s="2376">
        <v>0.72680243946251821</v>
      </c>
      <c r="BH71" s="2376">
        <v>0</v>
      </c>
      <c r="BI71" s="2376">
        <v>0</v>
      </c>
      <c r="BJ71" s="2376">
        <v>0</v>
      </c>
      <c r="BK71" s="2376">
        <v>0.80852915649907664</v>
      </c>
      <c r="BL71" s="2376">
        <v>0</v>
      </c>
      <c r="BM71" s="2376">
        <v>0</v>
      </c>
      <c r="BN71" s="2376">
        <v>0</v>
      </c>
      <c r="BO71" s="2376">
        <v>0.7984127949186558</v>
      </c>
      <c r="BP71" s="2376">
        <v>0</v>
      </c>
      <c r="BQ71" s="2376">
        <v>0</v>
      </c>
      <c r="BR71" s="2376">
        <v>0</v>
      </c>
      <c r="BS71" s="2376">
        <v>0</v>
      </c>
      <c r="BT71" s="2376">
        <v>0</v>
      </c>
      <c r="BU71" s="2376">
        <v>0</v>
      </c>
      <c r="BV71" s="2376">
        <v>0</v>
      </c>
      <c r="BW71" s="2376">
        <v>0</v>
      </c>
      <c r="BX71" s="2376">
        <v>0</v>
      </c>
      <c r="BY71" s="2376">
        <v>0</v>
      </c>
      <c r="BZ71" s="2376">
        <v>0</v>
      </c>
      <c r="CA71" s="2376">
        <v>0</v>
      </c>
      <c r="CB71" s="2376">
        <v>0</v>
      </c>
      <c r="CC71" s="2376">
        <v>0</v>
      </c>
      <c r="CD71" s="2376">
        <v>0</v>
      </c>
      <c r="CE71" s="2376">
        <v>0</v>
      </c>
      <c r="CF71" s="2376">
        <v>0</v>
      </c>
      <c r="CG71" s="2376">
        <v>0</v>
      </c>
      <c r="CH71" s="2376">
        <v>0</v>
      </c>
      <c r="CI71" s="2376">
        <v>0</v>
      </c>
      <c r="CJ71" s="2376">
        <v>0</v>
      </c>
      <c r="CK71" s="2376">
        <v>0</v>
      </c>
      <c r="CL71" s="2376">
        <v>0</v>
      </c>
      <c r="CM71" s="2376">
        <v>0</v>
      </c>
      <c r="CN71" s="2376">
        <v>0</v>
      </c>
      <c r="CO71" s="2376">
        <v>0</v>
      </c>
      <c r="CP71" s="2376">
        <v>0</v>
      </c>
      <c r="CQ71" s="2376">
        <v>0</v>
      </c>
      <c r="CR71" s="2376">
        <v>0</v>
      </c>
      <c r="CS71" s="2376">
        <v>0</v>
      </c>
      <c r="CT71" s="2376">
        <v>0</v>
      </c>
      <c r="CU71" s="2363"/>
      <c r="CV71" s="2363"/>
      <c r="CW71" s="2363"/>
      <c r="CX71" s="2363"/>
    </row>
    <row r="72" spans="1:102" ht="17.25" thickBot="1" x14ac:dyDescent="0.35">
      <c r="A72" s="2403"/>
      <c r="B72" s="2408" t="s">
        <v>4901</v>
      </c>
      <c r="C72" s="2409">
        <v>3.3130243026673263</v>
      </c>
      <c r="D72" s="2409">
        <v>3.2030313621577227</v>
      </c>
      <c r="E72" s="2409">
        <v>5.1399091328123179</v>
      </c>
      <c r="F72" s="2409">
        <v>3.0407015723286972</v>
      </c>
      <c r="G72" s="2409">
        <v>0.97209320145402389</v>
      </c>
      <c r="H72" s="2409">
        <v>0</v>
      </c>
      <c r="I72" s="2409">
        <v>2.5983141343268636</v>
      </c>
      <c r="J72" s="2409">
        <v>1.7129157178824994</v>
      </c>
      <c r="K72" s="2409">
        <v>2.897574338400088</v>
      </c>
      <c r="L72" s="2409">
        <v>3.9637206749353422</v>
      </c>
      <c r="M72" s="2409">
        <v>1.9320389812018779</v>
      </c>
      <c r="N72" s="2409">
        <v>3.8712372277375389</v>
      </c>
      <c r="O72" s="2409">
        <v>2.6850867170731174</v>
      </c>
      <c r="P72" s="2409">
        <v>5.2489411338038634</v>
      </c>
      <c r="Q72" s="2409">
        <v>2.4285141563599471</v>
      </c>
      <c r="R72" s="2409">
        <v>2.960629405006014</v>
      </c>
      <c r="S72" s="2384">
        <v>3.2524435829194451</v>
      </c>
      <c r="T72" s="2384">
        <v>3.8297032320219637</v>
      </c>
      <c r="U72" s="2384">
        <v>3.271965865421655</v>
      </c>
      <c r="V72" s="2384">
        <v>3.5577575711924099</v>
      </c>
      <c r="W72" s="2384">
        <v>2.4921979269269738</v>
      </c>
      <c r="X72" s="2384">
        <v>2.297306768253395</v>
      </c>
      <c r="Y72" s="2384">
        <v>4.2348541902200649</v>
      </c>
      <c r="Z72" s="2384">
        <v>3.7238431455512102</v>
      </c>
      <c r="AA72" s="2384">
        <v>3.5415389212315675</v>
      </c>
      <c r="AB72" s="2384">
        <v>3.3684967271899673</v>
      </c>
      <c r="AC72" s="2384">
        <v>3.2218812324433466</v>
      </c>
      <c r="AD72" s="2384">
        <v>2.453131503708823</v>
      </c>
      <c r="AE72" s="2384">
        <v>1.743759916820256</v>
      </c>
      <c r="AF72" s="2384">
        <v>2.9201480066552281</v>
      </c>
      <c r="AG72" s="2384">
        <v>3.3041099874239013</v>
      </c>
      <c r="AH72" s="2384">
        <v>6.6812690406889512</v>
      </c>
      <c r="AI72" s="2384">
        <v>4.9763940730756735</v>
      </c>
      <c r="AJ72" s="2384">
        <v>4.6953197057135885</v>
      </c>
      <c r="AK72" s="2384">
        <v>2.1834639864477192</v>
      </c>
      <c r="AL72" s="2384">
        <v>10.110768120796029</v>
      </c>
      <c r="AM72" s="2384">
        <v>2.4672325561500092</v>
      </c>
      <c r="AN72" s="2384">
        <v>13.273667322690278</v>
      </c>
      <c r="AO72" s="2384">
        <v>7.2514594840004891</v>
      </c>
      <c r="AP72" s="2384">
        <v>7.6698828655151328</v>
      </c>
      <c r="AQ72" s="2384">
        <v>0.69651741509198506</v>
      </c>
      <c r="AR72" s="2384">
        <v>7.4840131680710211</v>
      </c>
      <c r="AS72" s="2384">
        <v>0.4378379628151039</v>
      </c>
      <c r="AT72" s="2384">
        <v>4.5689896253129394</v>
      </c>
      <c r="AU72" s="2385">
        <v>0</v>
      </c>
      <c r="AV72" s="2385">
        <v>7.8820236503379082</v>
      </c>
      <c r="AW72" s="2385">
        <v>0.52396161599825497</v>
      </c>
      <c r="AX72" s="2385">
        <v>4.0014374279971703</v>
      </c>
      <c r="AY72" s="2385">
        <v>0</v>
      </c>
      <c r="AZ72" s="2385">
        <v>8.155822587674999</v>
      </c>
      <c r="BA72" s="2385">
        <v>3.1554984177584235</v>
      </c>
      <c r="BB72" s="2385">
        <v>1.348026269310588</v>
      </c>
      <c r="BC72" s="2385">
        <v>1.0096431268190618</v>
      </c>
      <c r="BD72" s="2385">
        <v>2.173409101943089</v>
      </c>
      <c r="BE72" s="2385">
        <v>0</v>
      </c>
      <c r="BF72" s="2385">
        <v>1.731707096474536</v>
      </c>
      <c r="BG72" s="2385">
        <v>0.73030447541405019</v>
      </c>
      <c r="BH72" s="2385">
        <v>6.4004211723184969</v>
      </c>
      <c r="BI72" s="2385">
        <v>0</v>
      </c>
      <c r="BJ72" s="2385">
        <v>7.3430177910823113</v>
      </c>
      <c r="BK72" s="2385">
        <v>0.80852915649907664</v>
      </c>
      <c r="BL72" s="2385">
        <v>3.713956142114724</v>
      </c>
      <c r="BM72" s="2385">
        <v>0</v>
      </c>
      <c r="BN72" s="2385">
        <v>5.8845636174564699</v>
      </c>
      <c r="BO72" s="2385">
        <v>0.7984127949186558</v>
      </c>
      <c r="BP72" s="2385">
        <v>3.0201656167379873</v>
      </c>
      <c r="BQ72" s="2385">
        <v>0</v>
      </c>
      <c r="BR72" s="2385">
        <v>4.669614969837891</v>
      </c>
      <c r="BS72" s="2385">
        <v>0</v>
      </c>
      <c r="BT72" s="2385">
        <v>6.4297255087551797</v>
      </c>
      <c r="BU72" s="2385">
        <v>0</v>
      </c>
      <c r="BV72" s="2385">
        <v>1.3740744814890122</v>
      </c>
      <c r="BW72" s="2385">
        <v>9.750130091400383E-2</v>
      </c>
      <c r="BX72" s="2385">
        <v>6.417743266997415</v>
      </c>
      <c r="BY72" s="2385">
        <v>0.29069863482487923</v>
      </c>
      <c r="BZ72" s="2385">
        <v>5.419602006907251</v>
      </c>
      <c r="CA72" s="2385">
        <v>0.93177793093128825</v>
      </c>
      <c r="CB72" s="2385">
        <v>5.9038394878330864</v>
      </c>
      <c r="CC72" s="2385">
        <v>0.2335676905960033</v>
      </c>
      <c r="CD72" s="2385">
        <v>4.8270202967998372</v>
      </c>
      <c r="CE72" s="2385">
        <v>4.9346557500633111E-2</v>
      </c>
      <c r="CF72" s="2385">
        <v>4.1691476948674779</v>
      </c>
      <c r="CG72" s="2385">
        <f t="shared" ref="CG72:CT72" si="4">SUM(CG57:CG71)</f>
        <v>7.5751331264530819E-2</v>
      </c>
      <c r="CH72" s="2385">
        <f t="shared" si="4"/>
        <v>6.5201411270096639</v>
      </c>
      <c r="CI72" s="2386">
        <f t="shared" si="4"/>
        <v>3.7980698077680485E-3</v>
      </c>
      <c r="CJ72" s="2386">
        <f t="shared" si="4"/>
        <v>5.3922285980521911</v>
      </c>
      <c r="CK72" s="2386">
        <f t="shared" si="4"/>
        <v>3.7980698077680485E-3</v>
      </c>
      <c r="CL72" s="2386">
        <f t="shared" si="4"/>
        <v>6.8950986099145446</v>
      </c>
      <c r="CM72" s="2386">
        <f t="shared" si="4"/>
        <v>6.3242523960860247E-2</v>
      </c>
      <c r="CN72" s="2386">
        <f t="shared" si="4"/>
        <v>5.4442067083411079</v>
      </c>
      <c r="CO72" s="2386">
        <f t="shared" si="4"/>
        <v>0</v>
      </c>
      <c r="CP72" s="2386">
        <f t="shared" si="4"/>
        <v>3.3</v>
      </c>
      <c r="CQ72" s="2386">
        <f t="shared" si="4"/>
        <v>0.45295960424888426</v>
      </c>
      <c r="CR72" s="2386">
        <f t="shared" si="4"/>
        <v>1.2955040017703685</v>
      </c>
      <c r="CS72" s="2386">
        <f t="shared" si="4"/>
        <v>0</v>
      </c>
      <c r="CT72" s="2386">
        <f t="shared" si="4"/>
        <v>2.6767182912322278</v>
      </c>
      <c r="CU72" s="2363"/>
      <c r="CV72" s="2363"/>
      <c r="CW72" s="2363"/>
      <c r="CX72" s="2363"/>
    </row>
    <row r="73" spans="1:102" s="2344" customFormat="1" ht="17.25" thickBot="1" x14ac:dyDescent="0.35">
      <c r="A73" s="3672" t="s">
        <v>4902</v>
      </c>
      <c r="B73" s="3673"/>
      <c r="C73" s="3673"/>
      <c r="D73" s="3673"/>
      <c r="E73" s="3673"/>
      <c r="F73" s="3673"/>
      <c r="G73" s="3673"/>
      <c r="H73" s="3673"/>
      <c r="I73" s="3673"/>
      <c r="J73" s="3673"/>
      <c r="K73" s="3673"/>
      <c r="L73" s="3673"/>
      <c r="M73" s="3673"/>
      <c r="N73" s="3673"/>
      <c r="O73" s="3673"/>
      <c r="P73" s="3673"/>
      <c r="Q73" s="3673"/>
      <c r="R73" s="3673"/>
      <c r="S73" s="3673"/>
      <c r="T73" s="3673"/>
      <c r="U73" s="3673"/>
      <c r="V73" s="3673"/>
      <c r="W73" s="3673"/>
      <c r="X73" s="3673"/>
      <c r="Y73" s="3673"/>
      <c r="Z73" s="3673"/>
      <c r="AA73" s="3673"/>
      <c r="AB73" s="3673"/>
      <c r="AC73" s="3673"/>
      <c r="AD73" s="3673"/>
      <c r="AE73" s="3673"/>
      <c r="AF73" s="3673"/>
      <c r="AG73" s="3673"/>
      <c r="AH73" s="3673"/>
      <c r="AI73" s="3673"/>
      <c r="AJ73" s="3673"/>
      <c r="AK73" s="3673"/>
      <c r="AL73" s="3673"/>
      <c r="AM73" s="3673"/>
      <c r="AN73" s="3673"/>
      <c r="AO73" s="3673"/>
      <c r="AP73" s="3673"/>
      <c r="AQ73" s="3673"/>
      <c r="AR73" s="3673"/>
      <c r="AS73" s="3673"/>
      <c r="AT73" s="3673"/>
      <c r="AU73" s="3673"/>
      <c r="AV73" s="3673"/>
      <c r="AW73" s="3673"/>
      <c r="AX73" s="3673"/>
      <c r="AY73" s="3673"/>
      <c r="AZ73" s="3673"/>
      <c r="BA73" s="3673"/>
      <c r="BB73" s="3673"/>
      <c r="BC73" s="3673"/>
      <c r="BD73" s="3673"/>
      <c r="BE73" s="3673"/>
      <c r="BF73" s="3673"/>
      <c r="BG73" s="3673"/>
      <c r="BH73" s="3673"/>
      <c r="BI73" s="3673"/>
      <c r="BJ73" s="3673"/>
      <c r="BK73" s="3673"/>
      <c r="BL73" s="3673"/>
      <c r="BM73" s="3673"/>
      <c r="BN73" s="3673"/>
      <c r="BO73" s="3673"/>
      <c r="BP73" s="3673"/>
      <c r="BQ73" s="3673"/>
      <c r="BR73" s="3673"/>
      <c r="BS73" s="3673"/>
      <c r="BT73" s="3673"/>
      <c r="BU73" s="3673"/>
      <c r="BV73" s="3673"/>
      <c r="BW73" s="3673"/>
      <c r="BX73" s="3673"/>
      <c r="BY73" s="3673"/>
      <c r="BZ73" s="3673"/>
      <c r="CA73" s="3673"/>
      <c r="CB73" s="3673"/>
      <c r="CC73" s="3673"/>
      <c r="CD73" s="3673"/>
      <c r="CE73" s="3673"/>
      <c r="CF73" s="3673"/>
      <c r="CG73" s="3673"/>
      <c r="CH73" s="3673"/>
      <c r="CI73" s="3673"/>
      <c r="CJ73" s="3673"/>
      <c r="CK73" s="3673"/>
      <c r="CL73" s="3673"/>
      <c r="CM73" s="3673"/>
      <c r="CN73" s="3673"/>
      <c r="CO73" s="3673"/>
      <c r="CP73" s="3673"/>
      <c r="CQ73" s="3673"/>
      <c r="CR73" s="3673"/>
      <c r="CS73" s="3673"/>
      <c r="CT73" s="3674"/>
      <c r="CU73" s="2363"/>
    </row>
    <row r="74" spans="1:102" ht="16.5" x14ac:dyDescent="0.3">
      <c r="A74" s="2387" t="s">
        <v>4857</v>
      </c>
      <c r="B74" s="2354" t="s">
        <v>3514</v>
      </c>
      <c r="C74" s="2394">
        <v>26.812130435694034</v>
      </c>
      <c r="D74" s="2394">
        <v>0</v>
      </c>
      <c r="E74" s="2394">
        <v>110.13855520657732</v>
      </c>
      <c r="F74" s="2394">
        <v>1.1740976197785775</v>
      </c>
      <c r="G74" s="2394">
        <v>95.262277025469984</v>
      </c>
      <c r="H74" s="2394">
        <v>0.9446048168175748</v>
      </c>
      <c r="I74" s="2394">
        <v>25.5</v>
      </c>
      <c r="J74" s="2394">
        <v>0.80295426400957282</v>
      </c>
      <c r="K74" s="2394">
        <v>59.152123050011966</v>
      </c>
      <c r="L74" s="2394">
        <v>0.40766431022960353</v>
      </c>
      <c r="M74" s="2394">
        <v>7.9009611884094966</v>
      </c>
      <c r="N74" s="2394">
        <v>6.9288391572327077</v>
      </c>
      <c r="O74" s="2394">
        <v>6.3441618824114476</v>
      </c>
      <c r="P74" s="2394">
        <v>1.2358745511387368</v>
      </c>
      <c r="Q74" s="2394">
        <v>10.9988825807837</v>
      </c>
      <c r="R74" s="2394">
        <v>0</v>
      </c>
      <c r="S74" s="2391">
        <v>5.9511269472005246</v>
      </c>
      <c r="T74" s="2391">
        <v>0</v>
      </c>
      <c r="U74" s="2391">
        <v>5.3387053899323647</v>
      </c>
      <c r="V74" s="2391">
        <v>2.4</v>
      </c>
      <c r="W74" s="2391">
        <v>1.4828842877514412</v>
      </c>
      <c r="X74" s="2391">
        <v>1.7350000000000001</v>
      </c>
      <c r="Y74" s="2391">
        <v>7.4735710604394159</v>
      </c>
      <c r="Z74" s="2391">
        <v>4.3770275184452148</v>
      </c>
      <c r="AA74" s="2391">
        <v>13.333681773986195</v>
      </c>
      <c r="AB74" s="2391">
        <v>1.1814939486659102</v>
      </c>
      <c r="AC74" s="2391">
        <v>10.050506919790262</v>
      </c>
      <c r="AD74" s="2391">
        <v>2.5936225699387756</v>
      </c>
      <c r="AE74" s="2391">
        <v>1.973704864631586</v>
      </c>
      <c r="AF74" s="2391">
        <v>1.0513119685717336</v>
      </c>
      <c r="AG74" s="2391">
        <v>11.569282780440172</v>
      </c>
      <c r="AH74" s="2391">
        <v>0</v>
      </c>
      <c r="AI74" s="2391">
        <v>7.457198629764342</v>
      </c>
      <c r="AJ74" s="2391">
        <v>1.7262970117991752</v>
      </c>
      <c r="AK74" s="2391">
        <v>13.971569199940618</v>
      </c>
      <c r="AL74" s="2391">
        <v>41.498907057243819</v>
      </c>
      <c r="AM74" s="2391">
        <v>15.495259771664896</v>
      </c>
      <c r="AN74" s="2391">
        <v>5.337691919422423</v>
      </c>
      <c r="AO74" s="2391">
        <v>5.4755339329965809</v>
      </c>
      <c r="AP74" s="2391">
        <v>8.8109999999999999</v>
      </c>
      <c r="AQ74" s="2391">
        <v>0.73351081516434158</v>
      </c>
      <c r="AR74" s="2391">
        <v>18.875819510879886</v>
      </c>
      <c r="AS74" s="2391">
        <v>4.4115310897319802</v>
      </c>
      <c r="AT74" s="2391">
        <v>9.2094748494932066</v>
      </c>
      <c r="AU74" s="2362">
        <v>2.6310453058672443</v>
      </c>
      <c r="AV74" s="2362">
        <v>6.9418045343586754E-2</v>
      </c>
      <c r="AW74" s="2362">
        <v>3.215717992127439</v>
      </c>
      <c r="AX74" s="2362">
        <v>2.897862089534638E-2</v>
      </c>
      <c r="AY74" s="2362">
        <v>5.233032481001989</v>
      </c>
      <c r="AZ74" s="2362">
        <v>3.1008058944319621</v>
      </c>
      <c r="BA74" s="2362">
        <v>3.1006444721401865</v>
      </c>
      <c r="BB74" s="2362">
        <v>0</v>
      </c>
      <c r="BC74" s="2362">
        <v>4.1936515596919044</v>
      </c>
      <c r="BD74" s="2362">
        <v>0</v>
      </c>
      <c r="BE74" s="2362">
        <v>11.294280390311755</v>
      </c>
      <c r="BF74" s="2362">
        <v>1.0023882759690894</v>
      </c>
      <c r="BG74" s="2362">
        <v>2.2076081939271326</v>
      </c>
      <c r="BH74" s="2362">
        <v>5.7642664647705635</v>
      </c>
      <c r="BI74" s="2362">
        <v>2.9837080490641146</v>
      </c>
      <c r="BJ74" s="2362">
        <v>8.1658461885902494</v>
      </c>
      <c r="BK74" s="2362">
        <v>2.5594064129517324</v>
      </c>
      <c r="BL74" s="2362">
        <v>2.0301213964596663</v>
      </c>
      <c r="BM74" s="2362">
        <v>13.425691655785725</v>
      </c>
      <c r="BN74" s="2362">
        <v>12.180105576726785</v>
      </c>
      <c r="BO74" s="2362">
        <v>9.5055963788726459</v>
      </c>
      <c r="BP74" s="2362">
        <v>12.52439304613589</v>
      </c>
      <c r="BQ74" s="2362">
        <v>6.2000325527056805</v>
      </c>
      <c r="BR74" s="2362">
        <v>13.501422456859189</v>
      </c>
      <c r="BS74" s="2362">
        <v>10.704502143860346</v>
      </c>
      <c r="BT74" s="2362">
        <v>14.163785113191903</v>
      </c>
      <c r="BU74" s="2362">
        <v>17.527194344342288</v>
      </c>
      <c r="BV74" s="2362">
        <v>5.7987749686443362</v>
      </c>
      <c r="BW74" s="2362">
        <v>5.0717221585835333</v>
      </c>
      <c r="BX74" s="2362">
        <v>6.3875276680306028</v>
      </c>
      <c r="BY74" s="2362">
        <v>3.9769642496900621</v>
      </c>
      <c r="BZ74" s="2362">
        <v>1.5380680992990381</v>
      </c>
      <c r="CA74" s="2362">
        <v>0.21697845023557005</v>
      </c>
      <c r="CB74" s="2362">
        <v>2.6664221785096318</v>
      </c>
      <c r="CC74" s="2362">
        <v>9.9816963830743948</v>
      </c>
      <c r="CD74" s="2362">
        <v>0.12946451458849584</v>
      </c>
      <c r="CE74" s="2362">
        <v>9.7298248074146958</v>
      </c>
      <c r="CF74" s="2362">
        <v>0.541912585885859</v>
      </c>
      <c r="CG74" s="2362">
        <v>8.3290127594414258</v>
      </c>
      <c r="CH74" s="2362">
        <v>0.1</v>
      </c>
      <c r="CI74" s="2362">
        <v>6.5950105526681231</v>
      </c>
      <c r="CJ74" s="2362">
        <v>0.5</v>
      </c>
      <c r="CK74" s="2362">
        <v>8.0116186695228997</v>
      </c>
      <c r="CL74" s="2362">
        <v>0.2</v>
      </c>
      <c r="CM74" s="2362">
        <v>5.0680518753498793</v>
      </c>
      <c r="CN74" s="2362">
        <v>9.9000000000000005E-2</v>
      </c>
      <c r="CO74" s="2362">
        <v>4.3729050472394864</v>
      </c>
      <c r="CP74" s="2362">
        <v>0.13600000000000001</v>
      </c>
      <c r="CQ74" s="2362">
        <v>4.3627995057721387</v>
      </c>
      <c r="CR74" s="2362">
        <v>3.629365820823959</v>
      </c>
      <c r="CS74" s="2362">
        <v>1.5388353186290802</v>
      </c>
      <c r="CT74" s="2362">
        <v>0</v>
      </c>
      <c r="CU74" s="2363"/>
      <c r="CV74" s="2363"/>
      <c r="CW74" s="2363"/>
      <c r="CX74" s="2363"/>
    </row>
    <row r="75" spans="1:102" ht="16.5" x14ac:dyDescent="0.3">
      <c r="A75" s="2353" t="s">
        <v>4859</v>
      </c>
      <c r="B75" s="2364" t="s">
        <v>3516</v>
      </c>
      <c r="C75" s="2394">
        <v>63.760965408627989</v>
      </c>
      <c r="D75" s="2394">
        <v>7.1609188820823508</v>
      </c>
      <c r="E75" s="2394">
        <v>67.354194633686646</v>
      </c>
      <c r="F75" s="2394">
        <v>5.1792757510480749</v>
      </c>
      <c r="G75" s="2394">
        <v>43.230344396656797</v>
      </c>
      <c r="H75" s="2394">
        <v>7.4630580968422819</v>
      </c>
      <c r="I75" s="2394">
        <v>61.063358818892929</v>
      </c>
      <c r="J75" s="2394">
        <v>2.6170583474670344</v>
      </c>
      <c r="K75" s="2394">
        <v>74.285919090880711</v>
      </c>
      <c r="L75" s="2394">
        <v>1.3964077695532346</v>
      </c>
      <c r="M75" s="2394">
        <v>21.710090778151521</v>
      </c>
      <c r="N75" s="2394">
        <v>4.7785324255188248</v>
      </c>
      <c r="O75" s="2394">
        <v>61.695676099039488</v>
      </c>
      <c r="P75" s="2394">
        <v>10.219284570305939</v>
      </c>
      <c r="Q75" s="2394">
        <v>56.601154975393825</v>
      </c>
      <c r="R75" s="2394">
        <v>2.4020924426215582</v>
      </c>
      <c r="S75" s="2394">
        <v>15.153813579706195</v>
      </c>
      <c r="T75" s="2394">
        <v>2.659876268326177</v>
      </c>
      <c r="U75" s="2394">
        <v>28.807878804874864</v>
      </c>
      <c r="V75" s="2394">
        <v>3.0373242171779031</v>
      </c>
      <c r="W75" s="2394">
        <v>25.211508193109182</v>
      </c>
      <c r="X75" s="2394">
        <v>1.3604133760227353</v>
      </c>
      <c r="Y75" s="2394">
        <v>28.485934097778223</v>
      </c>
      <c r="Z75" s="2394">
        <v>1.7499373183828826</v>
      </c>
      <c r="AA75" s="2394">
        <v>28.240661609524459</v>
      </c>
      <c r="AB75" s="2394">
        <v>1.2583959775845612</v>
      </c>
      <c r="AC75" s="2394">
        <v>21.096484927180001</v>
      </c>
      <c r="AD75" s="2394">
        <v>3.2041585198250804</v>
      </c>
      <c r="AE75" s="2394">
        <v>17.281778560863394</v>
      </c>
      <c r="AF75" s="2394">
        <v>2.2865641960178671</v>
      </c>
      <c r="AG75" s="2394">
        <v>22.356897751240268</v>
      </c>
      <c r="AH75" s="2394">
        <v>7.0398687876820976</v>
      </c>
      <c r="AI75" s="2394">
        <v>21.530015454435578</v>
      </c>
      <c r="AJ75" s="2394">
        <v>10.11381759322532</v>
      </c>
      <c r="AK75" s="2394">
        <v>25.073060044741304</v>
      </c>
      <c r="AL75" s="2394">
        <v>27.960660197484501</v>
      </c>
      <c r="AM75" s="2394">
        <v>19.223795383207662</v>
      </c>
      <c r="AN75" s="2394">
        <v>32.441233630111483</v>
      </c>
      <c r="AO75" s="2394">
        <v>15.221052823378411</v>
      </c>
      <c r="AP75" s="2394">
        <v>19.876195633389994</v>
      </c>
      <c r="AQ75" s="2394">
        <v>12.925468243670853</v>
      </c>
      <c r="AR75" s="2394">
        <v>19.486889144254778</v>
      </c>
      <c r="AS75" s="2394">
        <v>17.708196275916773</v>
      </c>
      <c r="AT75" s="2394">
        <v>21.225980247817262</v>
      </c>
      <c r="AU75" s="2369">
        <v>13.206641001155139</v>
      </c>
      <c r="AV75" s="2369">
        <v>19.13269504336596</v>
      </c>
      <c r="AW75" s="2369">
        <v>17.309180866999355</v>
      </c>
      <c r="AX75" s="2369">
        <v>12.162270045586727</v>
      </c>
      <c r="AY75" s="2369">
        <v>15.940881907930091</v>
      </c>
      <c r="AZ75" s="2369">
        <v>18.682365116965926</v>
      </c>
      <c r="BA75" s="2369">
        <v>14.613483608477125</v>
      </c>
      <c r="BB75" s="2369">
        <v>5.9477164112027348</v>
      </c>
      <c r="BC75" s="2369">
        <v>26.545385010775661</v>
      </c>
      <c r="BD75" s="2369">
        <v>7.3066678277356445</v>
      </c>
      <c r="BE75" s="2369">
        <v>9.9327648436780542</v>
      </c>
      <c r="BF75" s="2369">
        <v>8.6517070964745351</v>
      </c>
      <c r="BG75" s="2369">
        <v>7.8703023041988125</v>
      </c>
      <c r="BH75" s="2369">
        <v>17.309421172318498</v>
      </c>
      <c r="BI75" s="2369">
        <v>14.705623887354404</v>
      </c>
      <c r="BJ75" s="2369">
        <v>20.962068474708374</v>
      </c>
      <c r="BK75" s="2369">
        <v>28.062490300795552</v>
      </c>
      <c r="BL75" s="2369">
        <v>29.590246684512397</v>
      </c>
      <c r="BM75" s="2369">
        <v>20.034541396206428</v>
      </c>
      <c r="BN75" s="2369">
        <v>33.121313029487169</v>
      </c>
      <c r="BO75" s="2369">
        <v>24.143757589005283</v>
      </c>
      <c r="BP75" s="2369">
        <v>27.005444905799596</v>
      </c>
      <c r="BQ75" s="2369">
        <v>24.862791121787886</v>
      </c>
      <c r="BR75" s="2369">
        <v>28.50810324644447</v>
      </c>
      <c r="BS75" s="2369">
        <v>50.531685476371571</v>
      </c>
      <c r="BT75" s="2369">
        <v>26.428381487035946</v>
      </c>
      <c r="BU75" s="2369">
        <v>24.386172799942539</v>
      </c>
      <c r="BV75" s="2369">
        <v>19.790503244468692</v>
      </c>
      <c r="BW75" s="2369">
        <v>27.555340086162104</v>
      </c>
      <c r="BX75" s="2369">
        <v>18.944743266997413</v>
      </c>
      <c r="BY75" s="2369">
        <v>19.399449940918974</v>
      </c>
      <c r="BZ75" s="2369">
        <v>13.326602006907251</v>
      </c>
      <c r="CA75" s="2369">
        <v>36.377213895158583</v>
      </c>
      <c r="CB75" s="2369">
        <v>10.190839487833086</v>
      </c>
      <c r="CC75" s="2369">
        <v>36.174900164742724</v>
      </c>
      <c r="CD75" s="2369">
        <v>10.644231716033755</v>
      </c>
      <c r="CE75" s="2369">
        <v>27.107175757304361</v>
      </c>
      <c r="CF75" s="2369">
        <v>12.277411799252757</v>
      </c>
      <c r="CG75" s="2369">
        <v>39.023694966047806</v>
      </c>
      <c r="CH75" s="2369">
        <v>20.926353186946553</v>
      </c>
      <c r="CI75" s="2369">
        <v>31.348419909800697</v>
      </c>
      <c r="CJ75" s="2369">
        <v>25.376762123724461</v>
      </c>
      <c r="CK75" s="2369">
        <v>40.187681537709267</v>
      </c>
      <c r="CL75" s="2369">
        <v>27.475240086618388</v>
      </c>
      <c r="CM75" s="2369">
        <v>37.765636487684269</v>
      </c>
      <c r="CN75" s="2369">
        <v>17.210786794178016</v>
      </c>
      <c r="CO75" s="2369">
        <v>31.578737632730412</v>
      </c>
      <c r="CP75" s="2369">
        <v>7.5254014321414306</v>
      </c>
      <c r="CQ75" s="2369">
        <v>31.513533037657211</v>
      </c>
      <c r="CR75" s="2369">
        <v>5.3500240017703691</v>
      </c>
      <c r="CS75" s="2369">
        <v>33.41330347405745</v>
      </c>
      <c r="CT75" s="2369">
        <v>10.085850291232228</v>
      </c>
      <c r="CU75" s="2363"/>
      <c r="CV75" s="2363"/>
      <c r="CW75" s="2363"/>
      <c r="CX75" s="2363"/>
    </row>
    <row r="76" spans="1:102" s="2344" customFormat="1" ht="16.5" x14ac:dyDescent="0.3">
      <c r="A76" s="2353" t="s">
        <v>4860</v>
      </c>
      <c r="B76" s="2364" t="s">
        <v>3517</v>
      </c>
      <c r="C76" s="2394"/>
      <c r="D76" s="2394"/>
      <c r="E76" s="2394"/>
      <c r="F76" s="2394"/>
      <c r="G76" s="2394"/>
      <c r="H76" s="2394"/>
      <c r="I76" s="2394"/>
      <c r="J76" s="2394"/>
      <c r="K76" s="2394"/>
      <c r="L76" s="2394"/>
      <c r="M76" s="2394"/>
      <c r="N76" s="2394"/>
      <c r="O76" s="2394"/>
      <c r="P76" s="2394"/>
      <c r="Q76" s="2394"/>
      <c r="R76" s="2394"/>
      <c r="S76" s="2394"/>
      <c r="T76" s="2394"/>
      <c r="U76" s="2394"/>
      <c r="V76" s="2394"/>
      <c r="W76" s="2394"/>
      <c r="X76" s="2394"/>
      <c r="Y76" s="2394"/>
      <c r="Z76" s="2394"/>
      <c r="AA76" s="2394"/>
      <c r="AB76" s="2394"/>
      <c r="AC76" s="2394"/>
      <c r="AD76" s="2394"/>
      <c r="AE76" s="2394">
        <v>0</v>
      </c>
      <c r="AF76" s="2394">
        <v>0</v>
      </c>
      <c r="AG76" s="2394">
        <v>0</v>
      </c>
      <c r="AH76" s="2394">
        <v>0</v>
      </c>
      <c r="AI76" s="2394">
        <v>0</v>
      </c>
      <c r="AJ76" s="2394">
        <v>0.16761059888091145</v>
      </c>
      <c r="AK76" s="2394">
        <v>0</v>
      </c>
      <c r="AL76" s="2394">
        <v>0</v>
      </c>
      <c r="AM76" s="2394">
        <v>0</v>
      </c>
      <c r="AN76" s="2394">
        <v>0.09</v>
      </c>
      <c r="AO76" s="2394">
        <v>0</v>
      </c>
      <c r="AP76" s="2394">
        <v>0</v>
      </c>
      <c r="AQ76" s="2394">
        <v>0</v>
      </c>
      <c r="AR76" s="2394">
        <v>0</v>
      </c>
      <c r="AS76" s="2394">
        <v>0</v>
      </c>
      <c r="AT76" s="2394">
        <v>2.5789999999999997</v>
      </c>
      <c r="AU76" s="2369">
        <v>0</v>
      </c>
      <c r="AV76" s="2369">
        <v>5.2084999999999999</v>
      </c>
      <c r="AW76" s="2369">
        <v>0</v>
      </c>
      <c r="AX76" s="2369">
        <v>8.3224682557558154</v>
      </c>
      <c r="AY76" s="2369">
        <v>0</v>
      </c>
      <c r="AZ76" s="2369">
        <v>0</v>
      </c>
      <c r="BA76" s="2369">
        <v>0</v>
      </c>
      <c r="BB76" s="2369">
        <v>8.68</v>
      </c>
      <c r="BC76" s="2369">
        <v>0</v>
      </c>
      <c r="BD76" s="2369">
        <v>13.858563831958481</v>
      </c>
      <c r="BE76" s="2369">
        <v>0</v>
      </c>
      <c r="BF76" s="2369">
        <v>6.1037340000000002</v>
      </c>
      <c r="BG76" s="2369">
        <v>0</v>
      </c>
      <c r="BH76" s="2369">
        <v>5.2847430000000006</v>
      </c>
      <c r="BI76" s="2369">
        <v>0.621</v>
      </c>
      <c r="BJ76" s="2369">
        <v>9.6509999999999998</v>
      </c>
      <c r="BK76" s="2369">
        <v>0.872</v>
      </c>
      <c r="BL76" s="2369">
        <v>8.3958437131783779</v>
      </c>
      <c r="BM76" s="2369">
        <v>0.12</v>
      </c>
      <c r="BN76" s="2369">
        <v>0.59</v>
      </c>
      <c r="BO76" s="2369">
        <v>0</v>
      </c>
      <c r="BP76" s="2369">
        <v>0.16986724743849077</v>
      </c>
      <c r="BQ76" s="2369">
        <v>0</v>
      </c>
      <c r="BR76" s="2369">
        <v>0.13113139530776741</v>
      </c>
      <c r="BS76" s="2369">
        <v>0</v>
      </c>
      <c r="BT76" s="2369">
        <v>0</v>
      </c>
      <c r="BU76" s="2369">
        <v>0</v>
      </c>
      <c r="BV76" s="2369">
        <v>0</v>
      </c>
      <c r="BW76" s="2369">
        <v>0</v>
      </c>
      <c r="BX76" s="2369">
        <v>0</v>
      </c>
      <c r="BY76" s="2369">
        <v>0</v>
      </c>
      <c r="BZ76" s="2369">
        <v>0</v>
      </c>
      <c r="CA76" s="2369">
        <v>0</v>
      </c>
      <c r="CB76" s="2369">
        <v>0</v>
      </c>
      <c r="CC76" s="2369">
        <v>0</v>
      </c>
      <c r="CD76" s="2369">
        <v>0</v>
      </c>
      <c r="CE76" s="2369">
        <v>0</v>
      </c>
      <c r="CF76" s="2369">
        <v>0</v>
      </c>
      <c r="CG76" s="2369">
        <v>0</v>
      </c>
      <c r="CH76" s="2369">
        <v>0.104</v>
      </c>
      <c r="CI76" s="2369">
        <v>0</v>
      </c>
      <c r="CJ76" s="2369">
        <v>11.216152549221787</v>
      </c>
      <c r="CK76" s="2369">
        <v>0</v>
      </c>
      <c r="CL76" s="2369">
        <v>0.755</v>
      </c>
      <c r="CM76" s="2369">
        <v>0</v>
      </c>
      <c r="CN76" s="2369">
        <v>16.320698311252098</v>
      </c>
      <c r="CO76" s="2369">
        <v>0.50197179565786909</v>
      </c>
      <c r="CP76" s="2369">
        <v>20.986539403398272</v>
      </c>
      <c r="CQ76" s="2369">
        <v>3.8623495924464279</v>
      </c>
      <c r="CR76" s="2369">
        <v>6.9609056541142635</v>
      </c>
      <c r="CS76" s="2369">
        <v>0</v>
      </c>
      <c r="CT76" s="2369">
        <v>7.65</v>
      </c>
      <c r="CU76" s="2363"/>
      <c r="CV76" s="2363"/>
      <c r="CW76" s="2363"/>
      <c r="CX76" s="2363"/>
    </row>
    <row r="77" spans="1:102" s="2344" customFormat="1" ht="16.5" x14ac:dyDescent="0.3">
      <c r="A77" s="2353" t="s">
        <v>4861</v>
      </c>
      <c r="B77" s="2364" t="s">
        <v>3518</v>
      </c>
      <c r="C77" s="2388"/>
      <c r="D77" s="2388"/>
      <c r="E77" s="2388"/>
      <c r="F77" s="2388"/>
      <c r="G77" s="2388"/>
      <c r="H77" s="2388"/>
      <c r="I77" s="2388"/>
      <c r="J77" s="2388"/>
      <c r="K77" s="2395"/>
      <c r="L77" s="2388"/>
      <c r="M77" s="2388"/>
      <c r="N77" s="2388"/>
      <c r="O77" s="2395"/>
      <c r="P77" s="2388"/>
      <c r="Q77" s="2388"/>
      <c r="R77" s="2339"/>
      <c r="S77" s="2392"/>
      <c r="T77" s="2392"/>
      <c r="U77" s="2392"/>
      <c r="V77" s="2392"/>
      <c r="W77" s="2392"/>
      <c r="X77" s="2392"/>
      <c r="Y77" s="2392"/>
      <c r="Z77" s="2392"/>
      <c r="AA77" s="2392"/>
      <c r="AB77" s="2392"/>
      <c r="AC77" s="2392"/>
      <c r="AD77" s="2392"/>
      <c r="AE77" s="2392"/>
      <c r="AF77" s="2392"/>
      <c r="AG77" s="2396"/>
      <c r="AH77" s="2394"/>
      <c r="AI77" s="2394">
        <v>0</v>
      </c>
      <c r="AJ77" s="2394">
        <v>0</v>
      </c>
      <c r="AK77" s="2394">
        <v>0</v>
      </c>
      <c r="AL77" s="2394">
        <v>0</v>
      </c>
      <c r="AM77" s="2394">
        <v>0.105</v>
      </c>
      <c r="AN77" s="2394">
        <v>0</v>
      </c>
      <c r="AO77" s="2394">
        <v>4.2000000000000003E-2</v>
      </c>
      <c r="AP77" s="2394">
        <v>0</v>
      </c>
      <c r="AQ77" s="2394">
        <v>0</v>
      </c>
      <c r="AR77" s="2394">
        <v>0</v>
      </c>
      <c r="AS77" s="2394">
        <v>5.5E-2</v>
      </c>
      <c r="AT77" s="2394">
        <v>0</v>
      </c>
      <c r="AU77" s="2369">
        <v>0.03</v>
      </c>
      <c r="AV77" s="2369">
        <v>0</v>
      </c>
      <c r="AW77" s="2369">
        <v>8.3000000000000004E-2</v>
      </c>
      <c r="AX77" s="2369">
        <v>0</v>
      </c>
      <c r="AY77" s="2369">
        <v>0</v>
      </c>
      <c r="AZ77" s="2369">
        <v>0</v>
      </c>
      <c r="BA77" s="2369">
        <v>0.128</v>
      </c>
      <c r="BB77" s="2369">
        <v>0</v>
      </c>
      <c r="BC77" s="2369">
        <v>0.38</v>
      </c>
      <c r="BD77" s="2369">
        <v>0</v>
      </c>
      <c r="BE77" s="2369">
        <v>0.42000000000000004</v>
      </c>
      <c r="BF77" s="2369">
        <v>0</v>
      </c>
      <c r="BG77" s="2369">
        <v>0.32</v>
      </c>
      <c r="BH77" s="2369">
        <v>0</v>
      </c>
      <c r="BI77" s="2369">
        <v>0.36696907909616122</v>
      </c>
      <c r="BJ77" s="2369">
        <v>0</v>
      </c>
      <c r="BK77" s="2369">
        <v>0.3686669153556385</v>
      </c>
      <c r="BL77" s="2369">
        <v>0</v>
      </c>
      <c r="BM77" s="2369">
        <v>0.45764660050006212</v>
      </c>
      <c r="BN77" s="2369">
        <v>0</v>
      </c>
      <c r="BO77" s="2369">
        <v>0.95201349469983132</v>
      </c>
      <c r="BP77" s="2369">
        <v>0</v>
      </c>
      <c r="BQ77" s="2369">
        <v>1.0583866178330532</v>
      </c>
      <c r="BR77" s="2369">
        <v>0</v>
      </c>
      <c r="BS77" s="2369">
        <v>1.169738692565117</v>
      </c>
      <c r="BT77" s="2369">
        <v>0</v>
      </c>
      <c r="BU77" s="2369">
        <v>1.2981009539215813</v>
      </c>
      <c r="BV77" s="2369">
        <v>0</v>
      </c>
      <c r="BW77" s="2369">
        <v>1.3961765451749366</v>
      </c>
      <c r="BX77" s="2369">
        <v>0</v>
      </c>
      <c r="BY77" s="2369">
        <v>1.3967588005074667</v>
      </c>
      <c r="BZ77" s="2369">
        <v>0</v>
      </c>
      <c r="CA77" s="2369">
        <v>0.88296650124955445</v>
      </c>
      <c r="CB77" s="2369">
        <v>0</v>
      </c>
      <c r="CC77" s="2369">
        <v>1.5030167498792948</v>
      </c>
      <c r="CD77" s="2369">
        <v>0</v>
      </c>
      <c r="CE77" s="2369">
        <v>1.7476737820341715</v>
      </c>
      <c r="CF77" s="2369">
        <v>0</v>
      </c>
      <c r="CG77" s="2369">
        <v>2.1781847987969378</v>
      </c>
      <c r="CH77" s="2369">
        <v>0</v>
      </c>
      <c r="CI77" s="2369">
        <v>2.1475921663159947</v>
      </c>
      <c r="CJ77" s="2369">
        <v>0</v>
      </c>
      <c r="CK77" s="2369">
        <v>1.8021074813141778</v>
      </c>
      <c r="CL77" s="2369">
        <v>0</v>
      </c>
      <c r="CM77" s="2369">
        <v>1.272689634260123</v>
      </c>
      <c r="CN77" s="2369">
        <v>0</v>
      </c>
      <c r="CO77" s="2369">
        <v>0.9846643534646935</v>
      </c>
      <c r="CP77" s="2369">
        <v>0</v>
      </c>
      <c r="CQ77" s="2369">
        <v>0.48070851620993621</v>
      </c>
      <c r="CR77" s="2369">
        <v>0</v>
      </c>
      <c r="CS77" s="2369">
        <v>0.33297730184670321</v>
      </c>
      <c r="CT77" s="2369">
        <v>0</v>
      </c>
      <c r="CU77" s="2363"/>
      <c r="CV77" s="2363"/>
      <c r="CW77" s="2363"/>
      <c r="CX77" s="2363"/>
    </row>
    <row r="78" spans="1:102" ht="16.5" x14ac:dyDescent="0.3">
      <c r="A78" s="2353" t="s">
        <v>4862</v>
      </c>
      <c r="B78" s="2364" t="s">
        <v>3519</v>
      </c>
      <c r="C78" s="2394">
        <v>7.0731160773080637</v>
      </c>
      <c r="D78" s="2394">
        <v>2.7022560815398005</v>
      </c>
      <c r="E78" s="2394">
        <v>7.0773739781390157</v>
      </c>
      <c r="F78" s="2394">
        <v>3.1743972697059801</v>
      </c>
      <c r="G78" s="2394">
        <v>7.6392927382777573</v>
      </c>
      <c r="H78" s="2394">
        <v>3.2675753611812053</v>
      </c>
      <c r="I78" s="2394">
        <v>6.9930700622147359</v>
      </c>
      <c r="J78" s="2394">
        <v>3.9231535626542247</v>
      </c>
      <c r="K78" s="2394">
        <v>0.35699999999999998</v>
      </c>
      <c r="L78" s="2394">
        <v>4.0024530750532383</v>
      </c>
      <c r="M78" s="2394">
        <v>1.0499740966177304</v>
      </c>
      <c r="N78" s="2394">
        <v>4.1145781457863464</v>
      </c>
      <c r="O78" s="2394">
        <v>12.935850210109617</v>
      </c>
      <c r="P78" s="2394">
        <v>0.93822382346834099</v>
      </c>
      <c r="Q78" s="2394">
        <v>4.5281940182162508</v>
      </c>
      <c r="R78" s="2394">
        <v>0</v>
      </c>
      <c r="S78" s="2394">
        <v>3.2296866753936246</v>
      </c>
      <c r="T78" s="2394">
        <v>0.27403554462084279</v>
      </c>
      <c r="U78" s="2394">
        <v>5.6969322096521875</v>
      </c>
      <c r="V78" s="2394">
        <v>0.26504080774744054</v>
      </c>
      <c r="W78" s="2394">
        <v>7.7124269787078283</v>
      </c>
      <c r="X78" s="2394">
        <v>0</v>
      </c>
      <c r="Y78" s="2394">
        <v>8.8708628795798354</v>
      </c>
      <c r="Z78" s="2394">
        <v>0</v>
      </c>
      <c r="AA78" s="2394">
        <v>8.7116559992740612</v>
      </c>
      <c r="AB78" s="2394">
        <v>1.27</v>
      </c>
      <c r="AC78" s="2394">
        <v>2.8852235587734971</v>
      </c>
      <c r="AD78" s="2394">
        <v>0</v>
      </c>
      <c r="AE78" s="2394">
        <v>3.3576032336325983</v>
      </c>
      <c r="AF78" s="2394">
        <v>0</v>
      </c>
      <c r="AG78" s="2394">
        <v>1.8884728814944565</v>
      </c>
      <c r="AH78" s="2394">
        <v>1.2</v>
      </c>
      <c r="AI78" s="2394">
        <v>3.1557623911020873</v>
      </c>
      <c r="AJ78" s="2394">
        <v>0</v>
      </c>
      <c r="AK78" s="2394">
        <v>0.62653803052950929</v>
      </c>
      <c r="AL78" s="2394">
        <v>0</v>
      </c>
      <c r="AM78" s="2394">
        <v>0.3</v>
      </c>
      <c r="AN78" s="2394">
        <v>1.56</v>
      </c>
      <c r="AO78" s="2394">
        <v>0.73</v>
      </c>
      <c r="AP78" s="2394">
        <v>0.45933650729821279</v>
      </c>
      <c r="AQ78" s="2394">
        <v>1.3068304330953384</v>
      </c>
      <c r="AR78" s="2394">
        <v>0.48552833387594885</v>
      </c>
      <c r="AS78" s="2394">
        <v>1.8345518804449645</v>
      </c>
      <c r="AT78" s="2394">
        <v>6.7078355820143681E-2</v>
      </c>
      <c r="AU78" s="2369">
        <v>1.6850365632153337</v>
      </c>
      <c r="AV78" s="2369">
        <v>0</v>
      </c>
      <c r="AW78" s="2369">
        <v>1.2510083376628902</v>
      </c>
      <c r="AX78" s="2369">
        <v>0</v>
      </c>
      <c r="AY78" s="2369">
        <v>3.0028395171693223</v>
      </c>
      <c r="AZ78" s="2369">
        <v>0</v>
      </c>
      <c r="BA78" s="2369">
        <v>2.1887055722818145</v>
      </c>
      <c r="BB78" s="2369">
        <v>0</v>
      </c>
      <c r="BC78" s="2369">
        <v>2.4668253096452659</v>
      </c>
      <c r="BD78" s="2369">
        <v>0</v>
      </c>
      <c r="BE78" s="2369">
        <v>2.460845901481397</v>
      </c>
      <c r="BF78" s="2369">
        <v>1.4</v>
      </c>
      <c r="BG78" s="2369">
        <v>3.1053697190381895</v>
      </c>
      <c r="BH78" s="2369">
        <v>1.6719999999999999</v>
      </c>
      <c r="BI78" s="2369">
        <v>1.8072885773606795</v>
      </c>
      <c r="BJ78" s="2369">
        <v>0.15842863168040983</v>
      </c>
      <c r="BK78" s="2369">
        <v>7.4394036754053996</v>
      </c>
      <c r="BL78" s="2369">
        <v>0</v>
      </c>
      <c r="BM78" s="2369">
        <v>0.36</v>
      </c>
      <c r="BN78" s="2369">
        <v>0</v>
      </c>
      <c r="BO78" s="2369">
        <v>2.7089261469677752</v>
      </c>
      <c r="BP78" s="2369">
        <v>0</v>
      </c>
      <c r="BQ78" s="2369">
        <v>0.86920253461272834</v>
      </c>
      <c r="BR78" s="2369">
        <v>2.0999999999999996</v>
      </c>
      <c r="BS78" s="2369">
        <v>3.5799655534618804</v>
      </c>
      <c r="BT78" s="2369">
        <v>0</v>
      </c>
      <c r="BU78" s="2369">
        <v>3.8591460669112738</v>
      </c>
      <c r="BV78" s="2369">
        <v>0</v>
      </c>
      <c r="BW78" s="2369">
        <v>7.0782479828309999</v>
      </c>
      <c r="BX78" s="2369">
        <v>0</v>
      </c>
      <c r="BY78" s="2369">
        <v>1.3602023388064755</v>
      </c>
      <c r="BZ78" s="2369">
        <v>1.033444720035634</v>
      </c>
      <c r="CA78" s="2369">
        <v>1.8213405552668949</v>
      </c>
      <c r="CB78" s="2369">
        <v>2.7675000000000001</v>
      </c>
      <c r="CC78" s="2369">
        <v>1.1119371584142002</v>
      </c>
      <c r="CD78" s="2369">
        <v>0</v>
      </c>
      <c r="CE78" s="2369">
        <v>0.69265558947156802</v>
      </c>
      <c r="CF78" s="2369">
        <v>0.12123685481182334</v>
      </c>
      <c r="CG78" s="2369">
        <v>0.92400814924038577</v>
      </c>
      <c r="CH78" s="2369">
        <v>0.51723790597833263</v>
      </c>
      <c r="CI78" s="2369">
        <v>1.2130972080947138</v>
      </c>
      <c r="CJ78" s="2369">
        <v>0.02</v>
      </c>
      <c r="CK78" s="2369">
        <v>0.78265806691969164</v>
      </c>
      <c r="CL78" s="2369">
        <v>2.6777190544112508</v>
      </c>
      <c r="CM78" s="2369">
        <v>3.1217593300988997</v>
      </c>
      <c r="CN78" s="2369">
        <v>0</v>
      </c>
      <c r="CO78" s="2369">
        <v>5.8427519207008354</v>
      </c>
      <c r="CP78" s="2369">
        <v>0</v>
      </c>
      <c r="CQ78" s="2369">
        <v>1.5945936451148894</v>
      </c>
      <c r="CR78" s="2369">
        <v>0.15015899999999999</v>
      </c>
      <c r="CS78" s="2369">
        <v>1.2599608495247439</v>
      </c>
      <c r="CT78" s="2369">
        <v>0.65498741697628426</v>
      </c>
      <c r="CU78" s="2363"/>
      <c r="CV78" s="2363"/>
      <c r="CW78" s="2363"/>
      <c r="CX78" s="2363"/>
    </row>
    <row r="79" spans="1:102" ht="16.5" x14ac:dyDescent="0.3">
      <c r="A79" s="2353" t="s">
        <v>4863</v>
      </c>
      <c r="B79" s="2364" t="s">
        <v>4864</v>
      </c>
      <c r="C79" s="2394">
        <v>40.121766791927762</v>
      </c>
      <c r="D79" s="2394">
        <v>0.2</v>
      </c>
      <c r="E79" s="2394">
        <v>41.66468454378689</v>
      </c>
      <c r="F79" s="2394">
        <v>0</v>
      </c>
      <c r="G79" s="2394">
        <v>19.68461751754241</v>
      </c>
      <c r="H79" s="2394">
        <v>0</v>
      </c>
      <c r="I79" s="2394">
        <v>62.745934830807023</v>
      </c>
      <c r="J79" s="2394">
        <v>1.0149999999999999</v>
      </c>
      <c r="K79" s="2394">
        <v>28.925083421982372</v>
      </c>
      <c r="L79" s="2394">
        <v>0.34699999999999998</v>
      </c>
      <c r="M79" s="2394">
        <v>26.071735923555337</v>
      </c>
      <c r="N79" s="2394">
        <v>0.35499999999999998</v>
      </c>
      <c r="O79" s="2394">
        <v>15.795967694579268</v>
      </c>
      <c r="P79" s="2394">
        <v>0.05</v>
      </c>
      <c r="Q79" s="2394">
        <v>22.113108239944754</v>
      </c>
      <c r="R79" s="2394">
        <v>0</v>
      </c>
      <c r="S79" s="2394">
        <v>20.133237675443358</v>
      </c>
      <c r="T79" s="2394">
        <v>6.2804294664107543E-2</v>
      </c>
      <c r="U79" s="2394">
        <v>35.07352507445237</v>
      </c>
      <c r="V79" s="2394">
        <v>0</v>
      </c>
      <c r="W79" s="2394">
        <v>34.366563689239591</v>
      </c>
      <c r="X79" s="2394">
        <v>0</v>
      </c>
      <c r="Y79" s="2394">
        <v>39.405105733137695</v>
      </c>
      <c r="Z79" s="2394">
        <v>0</v>
      </c>
      <c r="AA79" s="2394">
        <v>40.663339165997833</v>
      </c>
      <c r="AB79" s="2394">
        <v>0</v>
      </c>
      <c r="AC79" s="2394">
        <v>47.493009360645608</v>
      </c>
      <c r="AD79" s="2394">
        <v>7.0000000000000007E-2</v>
      </c>
      <c r="AE79" s="2394">
        <v>41.947540519005905</v>
      </c>
      <c r="AF79" s="2394">
        <v>0.14000000000000001</v>
      </c>
      <c r="AG79" s="2394">
        <v>53.74139076328872</v>
      </c>
      <c r="AH79" s="2394">
        <v>1.87</v>
      </c>
      <c r="AI79" s="2394">
        <v>51.367963274323429</v>
      </c>
      <c r="AJ79" s="2394">
        <v>0.05</v>
      </c>
      <c r="AK79" s="2394">
        <v>35.890256787182658</v>
      </c>
      <c r="AL79" s="2394">
        <v>0</v>
      </c>
      <c r="AM79" s="2394">
        <v>58.091412105283347</v>
      </c>
      <c r="AN79" s="2394">
        <v>0</v>
      </c>
      <c r="AO79" s="2394">
        <v>39.817077174358282</v>
      </c>
      <c r="AP79" s="2394">
        <v>0.25</v>
      </c>
      <c r="AQ79" s="2394">
        <v>48.598213280139035</v>
      </c>
      <c r="AR79" s="2394">
        <v>0.93500000000000005</v>
      </c>
      <c r="AS79" s="2394">
        <v>39.171864515488181</v>
      </c>
      <c r="AT79" s="2394">
        <v>0</v>
      </c>
      <c r="AU79" s="2369">
        <v>44.086623049023558</v>
      </c>
      <c r="AV79" s="2369">
        <v>7.0000000000000007E-2</v>
      </c>
      <c r="AW79" s="2369">
        <v>58.613925758949719</v>
      </c>
      <c r="AX79" s="2369">
        <v>0</v>
      </c>
      <c r="AY79" s="2369">
        <v>47.69896371961913</v>
      </c>
      <c r="AZ79" s="2369">
        <v>0</v>
      </c>
      <c r="BA79" s="2369">
        <v>51.624270780179359</v>
      </c>
      <c r="BB79" s="2369">
        <v>0</v>
      </c>
      <c r="BC79" s="2369">
        <v>46.574734900309203</v>
      </c>
      <c r="BD79" s="2369">
        <v>0</v>
      </c>
      <c r="BE79" s="2369">
        <v>18.058226894653988</v>
      </c>
      <c r="BF79" s="2369">
        <v>3</v>
      </c>
      <c r="BG79" s="2369">
        <v>22.197790956186182</v>
      </c>
      <c r="BH79" s="2369">
        <v>1</v>
      </c>
      <c r="BI79" s="2369">
        <v>35.163030910665796</v>
      </c>
      <c r="BJ79" s="2369">
        <v>1.044900631227853</v>
      </c>
      <c r="BK79" s="2369">
        <v>80.265208541735689</v>
      </c>
      <c r="BL79" s="2369">
        <v>0.37477031324922028</v>
      </c>
      <c r="BM79" s="2369">
        <v>81.938083884861726</v>
      </c>
      <c r="BN79" s="2369">
        <v>0</v>
      </c>
      <c r="BO79" s="2369">
        <v>67.730022739516187</v>
      </c>
      <c r="BP79" s="2369">
        <v>0</v>
      </c>
      <c r="BQ79" s="2369">
        <v>78.584746241573924</v>
      </c>
      <c r="BR79" s="2369">
        <v>0</v>
      </c>
      <c r="BS79" s="2369">
        <v>83.244075050161584</v>
      </c>
      <c r="BT79" s="2369">
        <v>0</v>
      </c>
      <c r="BU79" s="2369">
        <v>77.409829642764677</v>
      </c>
      <c r="BV79" s="2369">
        <v>0</v>
      </c>
      <c r="BW79" s="2369">
        <v>65.917421777555376</v>
      </c>
      <c r="BX79" s="2369">
        <v>0.15</v>
      </c>
      <c r="BY79" s="2369">
        <v>54.930188131868746</v>
      </c>
      <c r="BZ79" s="2369">
        <v>0</v>
      </c>
      <c r="CA79" s="2369">
        <v>73.645737817090179</v>
      </c>
      <c r="CB79" s="2369">
        <v>7.5000000000000011E-2</v>
      </c>
      <c r="CC79" s="2369">
        <v>80.05355387884191</v>
      </c>
      <c r="CD79" s="2369">
        <v>0</v>
      </c>
      <c r="CE79" s="2369">
        <v>77.863688314550842</v>
      </c>
      <c r="CF79" s="2369">
        <v>0.269870629513981</v>
      </c>
      <c r="CG79" s="2369">
        <v>92.588727998046267</v>
      </c>
      <c r="CH79" s="2369">
        <v>2.6675000000000004</v>
      </c>
      <c r="CI79" s="2369">
        <v>66.658543736443406</v>
      </c>
      <c r="CJ79" s="2369">
        <v>1</v>
      </c>
      <c r="CK79" s="2369">
        <v>65.467141011013581</v>
      </c>
      <c r="CL79" s="2369">
        <v>0</v>
      </c>
      <c r="CM79" s="2369">
        <v>49.306986679762247</v>
      </c>
      <c r="CN79" s="2369">
        <v>0.9</v>
      </c>
      <c r="CO79" s="2369">
        <v>43.253591362187976</v>
      </c>
      <c r="CP79" s="2369">
        <v>1.805822584088143</v>
      </c>
      <c r="CQ79" s="2369">
        <v>51.457598292332094</v>
      </c>
      <c r="CR79" s="2369">
        <v>2.6</v>
      </c>
      <c r="CS79" s="2369">
        <v>50.231469191434158</v>
      </c>
      <c r="CT79" s="2369">
        <v>2.4068069599999999</v>
      </c>
      <c r="CU79" s="2363"/>
      <c r="CV79" s="2363"/>
      <c r="CW79" s="2363"/>
      <c r="CX79" s="2363"/>
    </row>
    <row r="80" spans="1:102" ht="16.5" x14ac:dyDescent="0.3">
      <c r="A80" s="2353" t="s">
        <v>4865</v>
      </c>
      <c r="B80" s="2364" t="s">
        <v>3521</v>
      </c>
      <c r="C80" s="2394">
        <v>7.7549999999999999</v>
      </c>
      <c r="D80" s="2394">
        <v>0</v>
      </c>
      <c r="E80" s="2394">
        <v>9.01</v>
      </c>
      <c r="F80" s="2394">
        <v>0</v>
      </c>
      <c r="G80" s="2394">
        <v>8.9312859299999996</v>
      </c>
      <c r="H80" s="2394">
        <v>0</v>
      </c>
      <c r="I80" s="2394">
        <v>7.6</v>
      </c>
      <c r="J80" s="2394">
        <v>0</v>
      </c>
      <c r="K80" s="2394">
        <v>11.96</v>
      </c>
      <c r="L80" s="2394">
        <v>0</v>
      </c>
      <c r="M80" s="2394">
        <v>9.36</v>
      </c>
      <c r="N80" s="2394">
        <v>0</v>
      </c>
      <c r="O80" s="2394">
        <v>4.9400000000000004</v>
      </c>
      <c r="P80" s="2394">
        <v>0</v>
      </c>
      <c r="Q80" s="2394">
        <v>3.9849999999999999</v>
      </c>
      <c r="R80" s="2394">
        <v>0</v>
      </c>
      <c r="S80" s="2394">
        <v>4.375</v>
      </c>
      <c r="T80" s="2394">
        <v>0</v>
      </c>
      <c r="U80" s="2394">
        <v>7.1550000000000002</v>
      </c>
      <c r="V80" s="2394">
        <v>0</v>
      </c>
      <c r="W80" s="2394">
        <v>7.13</v>
      </c>
      <c r="X80" s="2394">
        <v>0</v>
      </c>
      <c r="Y80" s="2394">
        <v>4.7549999999999999</v>
      </c>
      <c r="Z80" s="2394">
        <v>0</v>
      </c>
      <c r="AA80" s="2394">
        <v>4.5750000000000002</v>
      </c>
      <c r="AB80" s="2394">
        <v>0</v>
      </c>
      <c r="AC80" s="2394">
        <v>4.3460000000000001</v>
      </c>
      <c r="AD80" s="2394">
        <v>0</v>
      </c>
      <c r="AE80" s="2394">
        <v>6.9</v>
      </c>
      <c r="AF80" s="2394">
        <v>0</v>
      </c>
      <c r="AG80" s="2394">
        <v>6.65</v>
      </c>
      <c r="AH80" s="2394">
        <v>0.52500000000000002</v>
      </c>
      <c r="AI80" s="2394">
        <v>5.2939999999999996</v>
      </c>
      <c r="AJ80" s="2394">
        <v>0</v>
      </c>
      <c r="AK80" s="2394">
        <v>1.3</v>
      </c>
      <c r="AL80" s="2394">
        <v>0</v>
      </c>
      <c r="AM80" s="2394">
        <v>1.7</v>
      </c>
      <c r="AN80" s="2394">
        <v>0</v>
      </c>
      <c r="AO80" s="2394">
        <v>1.4</v>
      </c>
      <c r="AP80" s="2394">
        <v>0</v>
      </c>
      <c r="AQ80" s="2394">
        <v>1.75</v>
      </c>
      <c r="AR80" s="2394">
        <v>0</v>
      </c>
      <c r="AS80" s="2394">
        <v>2.7749999999999999</v>
      </c>
      <c r="AT80" s="2394">
        <v>0</v>
      </c>
      <c r="AU80" s="2369">
        <v>1.53</v>
      </c>
      <c r="AV80" s="2369">
        <v>0</v>
      </c>
      <c r="AW80" s="2369">
        <v>0.27</v>
      </c>
      <c r="AX80" s="2369">
        <v>0</v>
      </c>
      <c r="AY80" s="2369">
        <v>1.0900000000000001</v>
      </c>
      <c r="AZ80" s="2369">
        <v>0</v>
      </c>
      <c r="BA80" s="2369">
        <v>2.4899999999999998</v>
      </c>
      <c r="BB80" s="2369">
        <v>0</v>
      </c>
      <c r="BC80" s="2369">
        <v>1.895</v>
      </c>
      <c r="BD80" s="2369">
        <v>0</v>
      </c>
      <c r="BE80" s="2369">
        <v>3.2299999999999995</v>
      </c>
      <c r="BF80" s="2369">
        <v>0</v>
      </c>
      <c r="BG80" s="2369">
        <v>5.1000000000000005</v>
      </c>
      <c r="BH80" s="2369">
        <v>0</v>
      </c>
      <c r="BI80" s="2369">
        <v>0.30000000000000004</v>
      </c>
      <c r="BJ80" s="2369">
        <v>0</v>
      </c>
      <c r="BK80" s="2369">
        <v>0.2</v>
      </c>
      <c r="BL80" s="2369">
        <v>0</v>
      </c>
      <c r="BM80" s="2369">
        <v>1.2749999999999999</v>
      </c>
      <c r="BN80" s="2369">
        <v>0</v>
      </c>
      <c r="BO80" s="2369">
        <v>6</v>
      </c>
      <c r="BP80" s="2369">
        <v>0</v>
      </c>
      <c r="BQ80" s="2369">
        <v>1</v>
      </c>
      <c r="BR80" s="2369">
        <v>0</v>
      </c>
      <c r="BS80" s="2369">
        <v>2</v>
      </c>
      <c r="BT80" s="2369">
        <v>0</v>
      </c>
      <c r="BU80" s="2369">
        <v>1</v>
      </c>
      <c r="BV80" s="2369">
        <v>0</v>
      </c>
      <c r="BW80" s="2369">
        <v>3</v>
      </c>
      <c r="BX80" s="2369">
        <v>0</v>
      </c>
      <c r="BY80" s="2369">
        <v>4</v>
      </c>
      <c r="BZ80" s="2369">
        <v>0</v>
      </c>
      <c r="CA80" s="2369">
        <v>5</v>
      </c>
      <c r="CB80" s="2369">
        <v>0</v>
      </c>
      <c r="CC80" s="2369">
        <v>3.5</v>
      </c>
      <c r="CD80" s="2369">
        <v>0</v>
      </c>
      <c r="CE80" s="2369">
        <v>5</v>
      </c>
      <c r="CF80" s="2369">
        <v>0</v>
      </c>
      <c r="CG80" s="2369">
        <v>2</v>
      </c>
      <c r="CH80" s="2369">
        <v>0</v>
      </c>
      <c r="CI80" s="2369">
        <v>0</v>
      </c>
      <c r="CJ80" s="2369">
        <v>0</v>
      </c>
      <c r="CK80" s="2369">
        <v>0</v>
      </c>
      <c r="CL80" s="2369">
        <v>0</v>
      </c>
      <c r="CM80" s="2369">
        <v>0</v>
      </c>
      <c r="CN80" s="2369">
        <v>0</v>
      </c>
      <c r="CO80" s="2369">
        <v>0</v>
      </c>
      <c r="CP80" s="2369">
        <v>0</v>
      </c>
      <c r="CQ80" s="2369">
        <v>0</v>
      </c>
      <c r="CR80" s="2369">
        <v>0</v>
      </c>
      <c r="CS80" s="2369">
        <v>0</v>
      </c>
      <c r="CT80" s="2369">
        <v>0</v>
      </c>
      <c r="CU80" s="2363"/>
      <c r="CV80" s="2363"/>
      <c r="CW80" s="2363"/>
      <c r="CX80" s="2363"/>
    </row>
    <row r="81" spans="1:102" ht="16.5" x14ac:dyDescent="0.3">
      <c r="A81" s="2353" t="s">
        <v>4866</v>
      </c>
      <c r="B81" s="2364" t="s">
        <v>3522</v>
      </c>
      <c r="C81" s="2394">
        <v>281.53012604570262</v>
      </c>
      <c r="D81" s="2394">
        <v>4.801716869642159</v>
      </c>
      <c r="E81" s="2394">
        <v>226.77722402746375</v>
      </c>
      <c r="F81" s="2394">
        <v>0.70283000399305029</v>
      </c>
      <c r="G81" s="2394">
        <v>259.78627489219446</v>
      </c>
      <c r="H81" s="2394">
        <v>0.5</v>
      </c>
      <c r="I81" s="2394">
        <v>205.58063962273019</v>
      </c>
      <c r="J81" s="2394">
        <v>4.9558212747346895</v>
      </c>
      <c r="K81" s="2394">
        <v>190.09347814290047</v>
      </c>
      <c r="L81" s="2394">
        <v>3.1065038248165973</v>
      </c>
      <c r="M81" s="2394">
        <v>210.29541403059773</v>
      </c>
      <c r="N81" s="2394">
        <v>6.8548</v>
      </c>
      <c r="O81" s="2394">
        <v>192.13042483116618</v>
      </c>
      <c r="P81" s="2394">
        <v>0.9623496206819</v>
      </c>
      <c r="Q81" s="2394">
        <v>188.37542321372146</v>
      </c>
      <c r="R81" s="2394">
        <v>2.3512850156692293</v>
      </c>
      <c r="S81" s="2394">
        <v>179.75433853854142</v>
      </c>
      <c r="T81" s="2394">
        <v>1.2720722590305777</v>
      </c>
      <c r="U81" s="2394">
        <v>214.15625141313021</v>
      </c>
      <c r="V81" s="2394">
        <v>0.71326593125145765</v>
      </c>
      <c r="W81" s="2394">
        <v>115.73880638179062</v>
      </c>
      <c r="X81" s="2394">
        <v>0.51420475495529216</v>
      </c>
      <c r="Y81" s="2394">
        <v>130.85525548814923</v>
      </c>
      <c r="Z81" s="2394">
        <v>1.56836594140744</v>
      </c>
      <c r="AA81" s="2394">
        <v>143.7727172624123</v>
      </c>
      <c r="AB81" s="2394">
        <v>1.1050147965259189</v>
      </c>
      <c r="AC81" s="2394">
        <v>170.34108111614898</v>
      </c>
      <c r="AD81" s="2394">
        <v>1.9343408091715104</v>
      </c>
      <c r="AE81" s="2394">
        <v>267.63477342555331</v>
      </c>
      <c r="AF81" s="2394">
        <v>5.9717497711878957</v>
      </c>
      <c r="AG81" s="2394">
        <v>284.71126655447569</v>
      </c>
      <c r="AH81" s="2394">
        <v>1.7189292865716335</v>
      </c>
      <c r="AI81" s="2394">
        <v>274.65085483445</v>
      </c>
      <c r="AJ81" s="2394">
        <v>0.215</v>
      </c>
      <c r="AK81" s="2394">
        <v>19.77341671152481</v>
      </c>
      <c r="AL81" s="2394">
        <v>12.061079620482358</v>
      </c>
      <c r="AM81" s="2394">
        <v>324.04914840496821</v>
      </c>
      <c r="AN81" s="2394">
        <v>3.1037490913641705</v>
      </c>
      <c r="AO81" s="2394">
        <v>251.16516311931247</v>
      </c>
      <c r="AP81" s="2394">
        <v>9.3897300237639172</v>
      </c>
      <c r="AQ81" s="2394">
        <v>127.16222470363826</v>
      </c>
      <c r="AR81" s="2394">
        <v>2.4954625191677957</v>
      </c>
      <c r="AS81" s="2394">
        <v>77.961095352578454</v>
      </c>
      <c r="AT81" s="2394">
        <v>7.5563929074372229</v>
      </c>
      <c r="AU81" s="2369">
        <v>40.721182110547993</v>
      </c>
      <c r="AV81" s="2369">
        <v>8.8406387933804815</v>
      </c>
      <c r="AW81" s="2369">
        <v>93.305268229567616</v>
      </c>
      <c r="AX81" s="2369">
        <v>2.9710283341143446</v>
      </c>
      <c r="AY81" s="2369">
        <v>75.013992465604687</v>
      </c>
      <c r="AZ81" s="2369">
        <v>11.55726300406171</v>
      </c>
      <c r="BA81" s="2369">
        <v>86.13219621836086</v>
      </c>
      <c r="BB81" s="2369">
        <v>3.3498990473500365</v>
      </c>
      <c r="BC81" s="2369">
        <v>65.991785925652479</v>
      </c>
      <c r="BD81" s="2369">
        <v>0.95954060531207241</v>
      </c>
      <c r="BE81" s="2369">
        <v>45.438517337334417</v>
      </c>
      <c r="BF81" s="2369">
        <v>4.0242440943163764</v>
      </c>
      <c r="BG81" s="2369">
        <v>50.804154262397198</v>
      </c>
      <c r="BH81" s="2369">
        <v>8.2892963823568699</v>
      </c>
      <c r="BI81" s="2369">
        <v>63.185233270560246</v>
      </c>
      <c r="BJ81" s="2369">
        <v>29.161383211282391</v>
      </c>
      <c r="BK81" s="2369">
        <v>23.2471978811657</v>
      </c>
      <c r="BL81" s="2369">
        <v>16.176167639937759</v>
      </c>
      <c r="BM81" s="2369">
        <v>7.3288648877126992</v>
      </c>
      <c r="BN81" s="2369">
        <v>12.117889844418444</v>
      </c>
      <c r="BO81" s="2369">
        <v>6.9038444468502114</v>
      </c>
      <c r="BP81" s="2369">
        <v>19.241757357106771</v>
      </c>
      <c r="BQ81" s="2369">
        <v>7.5039450142881368</v>
      </c>
      <c r="BR81" s="2369">
        <v>24.299117267329432</v>
      </c>
      <c r="BS81" s="2369">
        <v>18.65947026449502</v>
      </c>
      <c r="BT81" s="2369">
        <v>67.517795659306486</v>
      </c>
      <c r="BU81" s="2369">
        <v>23.476984271908993</v>
      </c>
      <c r="BV81" s="2369">
        <v>57.92694312681558</v>
      </c>
      <c r="BW81" s="2369">
        <v>9.0028872597799001</v>
      </c>
      <c r="BX81" s="2369">
        <v>18.853994037739803</v>
      </c>
      <c r="BY81" s="2369">
        <v>13.073655972810471</v>
      </c>
      <c r="BZ81" s="2369">
        <v>19.936621003024925</v>
      </c>
      <c r="CA81" s="2369">
        <v>5.1754086430647259</v>
      </c>
      <c r="CB81" s="2369">
        <v>9.1588990054771937</v>
      </c>
      <c r="CC81" s="2369">
        <v>6.836882436608013</v>
      </c>
      <c r="CD81" s="2369">
        <v>4.2690323573150319</v>
      </c>
      <c r="CE81" s="2369">
        <v>11.797694822187159</v>
      </c>
      <c r="CF81" s="2369">
        <v>3.1414096832772089</v>
      </c>
      <c r="CG81" s="2369">
        <v>19.47457599782458</v>
      </c>
      <c r="CH81" s="2369">
        <v>3.741102986094734</v>
      </c>
      <c r="CI81" s="2369">
        <v>16.278610428906507</v>
      </c>
      <c r="CJ81" s="2369">
        <v>17.57901061769337</v>
      </c>
      <c r="CK81" s="2369">
        <v>14.693396504086431</v>
      </c>
      <c r="CL81" s="2369">
        <v>10.289344214962627</v>
      </c>
      <c r="CM81" s="2369">
        <v>13.717898623577161</v>
      </c>
      <c r="CN81" s="2369">
        <v>15.26935899888039</v>
      </c>
      <c r="CO81" s="2369">
        <v>14.763458601023752</v>
      </c>
      <c r="CP81" s="2369">
        <v>3.2637615776223252</v>
      </c>
      <c r="CQ81" s="2369">
        <v>20.535001886502783</v>
      </c>
      <c r="CR81" s="2369">
        <v>21.457410951388635</v>
      </c>
      <c r="CS81" s="2369">
        <v>21.336684692991604</v>
      </c>
      <c r="CT81" s="2369">
        <v>18.901948470172432</v>
      </c>
      <c r="CU81" s="2363"/>
      <c r="CV81" s="2363"/>
      <c r="CW81" s="2363"/>
      <c r="CX81" s="2363"/>
    </row>
    <row r="82" spans="1:102" ht="16.5" x14ac:dyDescent="0.3">
      <c r="A82" s="2353" t="s">
        <v>4867</v>
      </c>
      <c r="B82" s="2364" t="s">
        <v>3523</v>
      </c>
      <c r="C82" s="2394">
        <v>1.905</v>
      </c>
      <c r="D82" s="2394">
        <v>0</v>
      </c>
      <c r="E82" s="2394">
        <v>0.745</v>
      </c>
      <c r="F82" s="2394">
        <v>0</v>
      </c>
      <c r="G82" s="2394">
        <v>1.875</v>
      </c>
      <c r="H82" s="2394">
        <v>0</v>
      </c>
      <c r="I82" s="2394">
        <v>1.23</v>
      </c>
      <c r="J82" s="2394">
        <v>0</v>
      </c>
      <c r="K82" s="2394">
        <v>2.62</v>
      </c>
      <c r="L82" s="2394">
        <v>0</v>
      </c>
      <c r="M82" s="2394">
        <v>3.03</v>
      </c>
      <c r="N82" s="2394">
        <v>0</v>
      </c>
      <c r="O82" s="2394">
        <v>2.65</v>
      </c>
      <c r="P82" s="2394">
        <v>0</v>
      </c>
      <c r="Q82" s="2394">
        <v>2.46</v>
      </c>
      <c r="R82" s="2394">
        <v>0</v>
      </c>
      <c r="S82" s="2394">
        <v>1.056</v>
      </c>
      <c r="T82" s="2394">
        <v>0</v>
      </c>
      <c r="U82" s="2394">
        <v>0</v>
      </c>
      <c r="V82" s="2394">
        <v>0</v>
      </c>
      <c r="W82" s="2394">
        <v>2.25</v>
      </c>
      <c r="X82" s="2394">
        <v>0.42908053753684017</v>
      </c>
      <c r="Y82" s="2394">
        <v>1.123574724279129</v>
      </c>
      <c r="Z82" s="2394">
        <v>0.21485506256634881</v>
      </c>
      <c r="AA82" s="2394">
        <v>0</v>
      </c>
      <c r="AB82" s="2394">
        <v>0.37640873659446245</v>
      </c>
      <c r="AC82" s="2394">
        <v>2.4444196774732778</v>
      </c>
      <c r="AD82" s="2394">
        <v>0.3872591715454039</v>
      </c>
      <c r="AE82" s="2394">
        <v>2.4550000000000001</v>
      </c>
      <c r="AF82" s="2394">
        <v>0.37696324505833162</v>
      </c>
      <c r="AG82" s="2394">
        <v>3.5594193545414816</v>
      </c>
      <c r="AH82" s="2394">
        <v>0.46226854415395358</v>
      </c>
      <c r="AI82" s="2394">
        <v>0.255</v>
      </c>
      <c r="AJ82" s="2394">
        <v>0</v>
      </c>
      <c r="AK82" s="2394">
        <v>5.4240000000000004</v>
      </c>
      <c r="AL82" s="2394">
        <v>0.36744663443198256</v>
      </c>
      <c r="AM82" s="2394">
        <v>2.2000000000000002</v>
      </c>
      <c r="AN82" s="2394">
        <v>8.3834222804141628E-2</v>
      </c>
      <c r="AO82" s="2394">
        <v>5.5</v>
      </c>
      <c r="AP82" s="2394">
        <v>0.36310495633743983</v>
      </c>
      <c r="AQ82" s="2394">
        <v>5.0200000000000005</v>
      </c>
      <c r="AR82" s="2394">
        <v>0</v>
      </c>
      <c r="AS82" s="2394">
        <v>3.52</v>
      </c>
      <c r="AT82" s="2394">
        <v>0.44890198445704399</v>
      </c>
      <c r="AU82" s="2369">
        <v>4.98001</v>
      </c>
      <c r="AV82" s="2369">
        <v>0.15823710543315048</v>
      </c>
      <c r="AW82" s="2369">
        <v>2.7250000000000001</v>
      </c>
      <c r="AX82" s="2369">
        <v>0</v>
      </c>
      <c r="AY82" s="2369">
        <v>4.3850000000000007</v>
      </c>
      <c r="AZ82" s="2369">
        <v>0</v>
      </c>
      <c r="BA82" s="2369">
        <v>2.3748017091120959</v>
      </c>
      <c r="BB82" s="2369">
        <v>0</v>
      </c>
      <c r="BC82" s="2369">
        <v>4.8100000000000005</v>
      </c>
      <c r="BD82" s="2369">
        <v>0</v>
      </c>
      <c r="BE82" s="2369">
        <v>3.44824083</v>
      </c>
      <c r="BF82" s="2369">
        <v>0</v>
      </c>
      <c r="BG82" s="2369">
        <v>3.6503758300000002</v>
      </c>
      <c r="BH82" s="2369">
        <v>0</v>
      </c>
      <c r="BI82" s="2369">
        <v>6.0088961700000008</v>
      </c>
      <c r="BJ82" s="2369">
        <v>0.48599999999999999</v>
      </c>
      <c r="BK82" s="2369">
        <v>5.5942408300000004</v>
      </c>
      <c r="BL82" s="2369">
        <v>0</v>
      </c>
      <c r="BM82" s="2369">
        <v>5.9854344140871181</v>
      </c>
      <c r="BN82" s="2369">
        <v>1</v>
      </c>
      <c r="BO82" s="2369">
        <v>0.32</v>
      </c>
      <c r="BP82" s="2369">
        <v>0</v>
      </c>
      <c r="BQ82" s="2369">
        <v>0</v>
      </c>
      <c r="BR82" s="2369">
        <v>0</v>
      </c>
      <c r="BS82" s="2369">
        <v>1.8699999999999999</v>
      </c>
      <c r="BT82" s="2369">
        <v>0</v>
      </c>
      <c r="BU82" s="2369">
        <v>0</v>
      </c>
      <c r="BV82" s="2369">
        <v>1.4</v>
      </c>
      <c r="BW82" s="2369">
        <v>0.21531260019605783</v>
      </c>
      <c r="BX82" s="2369">
        <v>0</v>
      </c>
      <c r="BY82" s="2369">
        <v>0.4</v>
      </c>
      <c r="BZ82" s="2369">
        <v>0</v>
      </c>
      <c r="CA82" s="2369">
        <v>0.1265970120398964</v>
      </c>
      <c r="CB82" s="2369">
        <v>0.25</v>
      </c>
      <c r="CC82" s="2369">
        <v>0</v>
      </c>
      <c r="CD82" s="2369">
        <v>0</v>
      </c>
      <c r="CE82" s="2369">
        <v>0</v>
      </c>
      <c r="CF82" s="2369">
        <v>0.2</v>
      </c>
      <c r="CG82" s="2369">
        <v>0.2</v>
      </c>
      <c r="CH82" s="2369">
        <v>0</v>
      </c>
      <c r="CI82" s="2369">
        <v>0</v>
      </c>
      <c r="CJ82" s="2369">
        <v>0.3</v>
      </c>
      <c r="CK82" s="2369">
        <v>0.20170209793466365</v>
      </c>
      <c r="CL82" s="2369">
        <v>0</v>
      </c>
      <c r="CM82" s="2369">
        <v>0.17318996081358462</v>
      </c>
      <c r="CN82" s="2369">
        <v>0</v>
      </c>
      <c r="CO82" s="2369">
        <v>0</v>
      </c>
      <c r="CP82" s="2369">
        <v>0</v>
      </c>
      <c r="CQ82" s="2369">
        <v>0.1612752646332018</v>
      </c>
      <c r="CR82" s="2369">
        <v>0</v>
      </c>
      <c r="CS82" s="2369">
        <v>0</v>
      </c>
      <c r="CT82" s="2369">
        <v>0</v>
      </c>
      <c r="CU82" s="2363"/>
      <c r="CV82" s="2363"/>
      <c r="CW82" s="2363"/>
      <c r="CX82" s="2363"/>
    </row>
    <row r="83" spans="1:102" ht="16.5" x14ac:dyDescent="0.3">
      <c r="A83" s="2353" t="s">
        <v>4868</v>
      </c>
      <c r="B83" s="2364" t="s">
        <v>4869</v>
      </c>
      <c r="C83" s="2394">
        <v>365.74857977401854</v>
      </c>
      <c r="D83" s="2394">
        <v>68.821591462352728</v>
      </c>
      <c r="E83" s="2394">
        <v>377.33296952802931</v>
      </c>
      <c r="F83" s="2394">
        <v>224.07827610636937</v>
      </c>
      <c r="G83" s="2394">
        <v>377.68693622487439</v>
      </c>
      <c r="H83" s="2394">
        <v>263.33037604689827</v>
      </c>
      <c r="I83" s="2394">
        <v>353.68750065687237</v>
      </c>
      <c r="J83" s="2394">
        <v>93.98531301373913</v>
      </c>
      <c r="K83" s="2394">
        <v>456.28807740753058</v>
      </c>
      <c r="L83" s="2394">
        <v>104.82743583078535</v>
      </c>
      <c r="M83" s="2394">
        <v>424.04450019465969</v>
      </c>
      <c r="N83" s="2394">
        <v>74.564206845406744</v>
      </c>
      <c r="O83" s="2394">
        <v>320.05561032551742</v>
      </c>
      <c r="P83" s="2394">
        <v>146.43459287712594</v>
      </c>
      <c r="Q83" s="2394">
        <v>256.99264209550466</v>
      </c>
      <c r="R83" s="2394">
        <v>82.494220078589976</v>
      </c>
      <c r="S83" s="2394">
        <v>362.45744320915753</v>
      </c>
      <c r="T83" s="2394">
        <v>53.80280626774055</v>
      </c>
      <c r="U83" s="2394">
        <v>215.07819220343671</v>
      </c>
      <c r="V83" s="2394">
        <v>92.286991883483665</v>
      </c>
      <c r="W83" s="2394">
        <v>271.80704860085365</v>
      </c>
      <c r="X83" s="2394">
        <v>65.760307302324463</v>
      </c>
      <c r="Y83" s="2394">
        <v>353.57964506388737</v>
      </c>
      <c r="Z83" s="2394">
        <v>54.396287788800556</v>
      </c>
      <c r="AA83" s="2394">
        <v>361.03979651418621</v>
      </c>
      <c r="AB83" s="2394">
        <v>31.533842734605777</v>
      </c>
      <c r="AC83" s="2394">
        <v>428.39208027620674</v>
      </c>
      <c r="AD83" s="2394">
        <v>55.480549634299024</v>
      </c>
      <c r="AE83" s="2394">
        <v>653.32403537799223</v>
      </c>
      <c r="AF83" s="2394">
        <v>40.806187980341896</v>
      </c>
      <c r="AG83" s="2394">
        <v>629.77532351352443</v>
      </c>
      <c r="AH83" s="2394">
        <v>28.212006022282601</v>
      </c>
      <c r="AI83" s="2394">
        <v>578.56072765713827</v>
      </c>
      <c r="AJ83" s="2394">
        <v>38.334775112488266</v>
      </c>
      <c r="AK83" s="2394">
        <v>761.75266044316913</v>
      </c>
      <c r="AL83" s="2394">
        <v>128.50342466280003</v>
      </c>
      <c r="AM83" s="2394">
        <v>429.30746423958288</v>
      </c>
      <c r="AN83" s="2394">
        <v>27.332924842028312</v>
      </c>
      <c r="AO83" s="2394">
        <v>638.66902161003713</v>
      </c>
      <c r="AP83" s="2394">
        <v>53.843150153622943</v>
      </c>
      <c r="AQ83" s="2394">
        <v>479.27523847657011</v>
      </c>
      <c r="AR83" s="2394">
        <v>86.844764580006924</v>
      </c>
      <c r="AS83" s="2394">
        <v>779.78400790484693</v>
      </c>
      <c r="AT83" s="2394">
        <v>187.40908305218426</v>
      </c>
      <c r="AU83" s="2369">
        <v>476.21411429527541</v>
      </c>
      <c r="AV83" s="2369">
        <v>175.6512458585176</v>
      </c>
      <c r="AW83" s="2369">
        <v>593.71230070162881</v>
      </c>
      <c r="AX83" s="2369">
        <v>98.326137063235748</v>
      </c>
      <c r="AY83" s="2369">
        <v>573.50746938098814</v>
      </c>
      <c r="AZ83" s="2369">
        <v>94.883838979811841</v>
      </c>
      <c r="BA83" s="2369">
        <v>360.28222142170029</v>
      </c>
      <c r="BB83" s="2369">
        <v>94.878434180000028</v>
      </c>
      <c r="BC83" s="2369">
        <v>124.6900807311378</v>
      </c>
      <c r="BD83" s="2369">
        <v>66.555364872692138</v>
      </c>
      <c r="BE83" s="2369">
        <v>72.914123363687139</v>
      </c>
      <c r="BF83" s="2369">
        <v>26.021776827668752</v>
      </c>
      <c r="BG83" s="2369">
        <v>151.4112473431845</v>
      </c>
      <c r="BH83" s="2369">
        <v>8.2172561921141067</v>
      </c>
      <c r="BI83" s="2369">
        <v>187.57952111359444</v>
      </c>
      <c r="BJ83" s="2369">
        <v>60.856498142110887</v>
      </c>
      <c r="BK83" s="2369">
        <v>152.7929118298706</v>
      </c>
      <c r="BL83" s="2369">
        <v>105.57003172667225</v>
      </c>
      <c r="BM83" s="2369">
        <v>127.21769612539698</v>
      </c>
      <c r="BN83" s="2369">
        <v>66.276597395017617</v>
      </c>
      <c r="BO83" s="2369">
        <v>145.23498964378868</v>
      </c>
      <c r="BP83" s="2369">
        <v>78.381990832115889</v>
      </c>
      <c r="BQ83" s="2369">
        <v>207.74496392017576</v>
      </c>
      <c r="BR83" s="2369">
        <v>7.9118603297876806</v>
      </c>
      <c r="BS83" s="2369">
        <v>180.61629505064309</v>
      </c>
      <c r="BT83" s="2369">
        <v>8.0435193760905612</v>
      </c>
      <c r="BU83" s="2369">
        <v>126.88289651750245</v>
      </c>
      <c r="BV83" s="2369">
        <v>33.562620610864982</v>
      </c>
      <c r="BW83" s="2369">
        <v>75.601664046321076</v>
      </c>
      <c r="BX83" s="2369">
        <v>56.937787192809431</v>
      </c>
      <c r="BY83" s="2369">
        <v>142.49826439998216</v>
      </c>
      <c r="BZ83" s="2369">
        <v>12.47077064</v>
      </c>
      <c r="CA83" s="2369">
        <v>257.31167249408793</v>
      </c>
      <c r="CB83" s="2369">
        <v>19.103857511585645</v>
      </c>
      <c r="CC83" s="2369">
        <v>400.35300479866532</v>
      </c>
      <c r="CD83" s="2369">
        <v>18.573791619323249</v>
      </c>
      <c r="CE83" s="2369">
        <v>463.5150156517816</v>
      </c>
      <c r="CF83" s="2369">
        <v>40.354482123252154</v>
      </c>
      <c r="CG83" s="2369">
        <v>336.22699325250312</v>
      </c>
      <c r="CH83" s="2369">
        <v>73.288149239492554</v>
      </c>
      <c r="CI83" s="2369">
        <v>412.02335167185083</v>
      </c>
      <c r="CJ83" s="2369">
        <v>199.91579111376961</v>
      </c>
      <c r="CK83" s="2369">
        <v>604.20415791797325</v>
      </c>
      <c r="CL83" s="2369">
        <v>195.42615674948675</v>
      </c>
      <c r="CM83" s="2369">
        <v>514.72742459264214</v>
      </c>
      <c r="CN83" s="2369">
        <v>137.36245846409591</v>
      </c>
      <c r="CO83" s="2369">
        <v>174.10776595570883</v>
      </c>
      <c r="CP83" s="2369">
        <v>99.333164134377895</v>
      </c>
      <c r="CQ83" s="2369">
        <v>298.38857200140967</v>
      </c>
      <c r="CR83" s="2369">
        <v>51.177290473809236</v>
      </c>
      <c r="CS83" s="2369">
        <v>631.4273857072194</v>
      </c>
      <c r="CT83" s="2369">
        <v>27.109461107131207</v>
      </c>
      <c r="CU83" s="2363"/>
      <c r="CV83" s="2363"/>
      <c r="CW83" s="2363"/>
      <c r="CX83" s="2363"/>
    </row>
    <row r="84" spans="1:102" s="2344" customFormat="1" ht="16.5" x14ac:dyDescent="0.3">
      <c r="A84" s="2353" t="s">
        <v>4870</v>
      </c>
      <c r="B84" s="2364" t="s">
        <v>3524</v>
      </c>
      <c r="C84" s="2394"/>
      <c r="D84" s="2394"/>
      <c r="E84" s="2394"/>
      <c r="F84" s="2394"/>
      <c r="G84" s="2394"/>
      <c r="H84" s="2394"/>
      <c r="I84" s="2394"/>
      <c r="J84" s="2394"/>
      <c r="K84" s="2394">
        <v>0</v>
      </c>
      <c r="L84" s="2394">
        <v>0</v>
      </c>
      <c r="M84" s="2394">
        <v>0</v>
      </c>
      <c r="N84" s="2394">
        <v>0</v>
      </c>
      <c r="O84" s="2394">
        <v>0.72709426967004509</v>
      </c>
      <c r="P84" s="2394">
        <v>0</v>
      </c>
      <c r="Q84" s="2394">
        <v>0.40929959241272296</v>
      </c>
      <c r="R84" s="2394">
        <v>0</v>
      </c>
      <c r="S84" s="2394">
        <v>1.7130392838007538</v>
      </c>
      <c r="T84" s="2394">
        <v>0</v>
      </c>
      <c r="U84" s="2394">
        <v>0.56741526206523463</v>
      </c>
      <c r="V84" s="2394">
        <v>0</v>
      </c>
      <c r="W84" s="2394">
        <v>1.4940023513631042</v>
      </c>
      <c r="X84" s="2394">
        <v>0</v>
      </c>
      <c r="Y84" s="2394">
        <v>1.7013210999898702</v>
      </c>
      <c r="Z84" s="2394">
        <v>0</v>
      </c>
      <c r="AA84" s="2394">
        <v>1.9679250700080972</v>
      </c>
      <c r="AB84" s="2394">
        <v>0</v>
      </c>
      <c r="AC84" s="2394">
        <v>3.300148523462779</v>
      </c>
      <c r="AD84" s="2394">
        <v>0</v>
      </c>
      <c r="AE84" s="2394">
        <v>0.67022254337977905</v>
      </c>
      <c r="AF84" s="2394">
        <v>0</v>
      </c>
      <c r="AG84" s="2394">
        <v>2.9268076551360944</v>
      </c>
      <c r="AH84" s="2394">
        <v>0</v>
      </c>
      <c r="AI84" s="2394">
        <v>1.5556866918125962</v>
      </c>
      <c r="AJ84" s="2394">
        <v>0</v>
      </c>
      <c r="AK84" s="2394">
        <v>0</v>
      </c>
      <c r="AL84" s="2394">
        <v>0</v>
      </c>
      <c r="AM84" s="2394">
        <v>0</v>
      </c>
      <c r="AN84" s="2394">
        <v>0</v>
      </c>
      <c r="AO84" s="2394">
        <v>0</v>
      </c>
      <c r="AP84" s="2394">
        <v>0</v>
      </c>
      <c r="AQ84" s="2394">
        <v>0</v>
      </c>
      <c r="AR84" s="2394">
        <v>0</v>
      </c>
      <c r="AS84" s="2394">
        <v>0</v>
      </c>
      <c r="AT84" s="2394">
        <v>0</v>
      </c>
      <c r="AU84" s="2369">
        <v>0</v>
      </c>
      <c r="AV84" s="2369">
        <v>0</v>
      </c>
      <c r="AW84" s="2369">
        <v>0</v>
      </c>
      <c r="AX84" s="2369">
        <v>0</v>
      </c>
      <c r="AY84" s="2369">
        <v>0</v>
      </c>
      <c r="AZ84" s="2369">
        <v>0</v>
      </c>
      <c r="BA84" s="2369">
        <v>0</v>
      </c>
      <c r="BB84" s="2369">
        <v>0</v>
      </c>
      <c r="BC84" s="2369">
        <v>0</v>
      </c>
      <c r="BD84" s="2369">
        <v>0</v>
      </c>
      <c r="BE84" s="2369">
        <v>0</v>
      </c>
      <c r="BF84" s="2369">
        <v>0</v>
      </c>
      <c r="BG84" s="2369">
        <v>0</v>
      </c>
      <c r="BH84" s="2369">
        <v>0</v>
      </c>
      <c r="BI84" s="2369">
        <v>0</v>
      </c>
      <c r="BJ84" s="2369">
        <v>0</v>
      </c>
      <c r="BK84" s="2369">
        <v>0</v>
      </c>
      <c r="BL84" s="2369">
        <v>0</v>
      </c>
      <c r="BM84" s="2369">
        <v>0</v>
      </c>
      <c r="BN84" s="2369">
        <v>0</v>
      </c>
      <c r="BO84" s="2369">
        <v>0</v>
      </c>
      <c r="BP84" s="2369">
        <v>2.9331967878825091</v>
      </c>
      <c r="BQ84" s="2369">
        <v>0</v>
      </c>
      <c r="BR84" s="2369">
        <v>0</v>
      </c>
      <c r="BS84" s="2369">
        <v>0</v>
      </c>
      <c r="BT84" s="2369">
        <v>0</v>
      </c>
      <c r="BU84" s="2369">
        <v>0</v>
      </c>
      <c r="BV84" s="2369">
        <v>0</v>
      </c>
      <c r="BW84" s="2369">
        <v>0</v>
      </c>
      <c r="BX84" s="2369">
        <v>0</v>
      </c>
      <c r="BY84" s="2369">
        <v>0</v>
      </c>
      <c r="BZ84" s="2369">
        <v>0</v>
      </c>
      <c r="CA84" s="2369">
        <v>0</v>
      </c>
      <c r="CB84" s="2369">
        <v>2.9670958197829496</v>
      </c>
      <c r="CC84" s="2369">
        <v>0</v>
      </c>
      <c r="CD84" s="2369">
        <v>0</v>
      </c>
      <c r="CE84" s="2369">
        <v>0</v>
      </c>
      <c r="CF84" s="2369">
        <v>0</v>
      </c>
      <c r="CG84" s="2369">
        <v>0</v>
      </c>
      <c r="CH84" s="2369">
        <v>0</v>
      </c>
      <c r="CI84" s="2369">
        <v>0</v>
      </c>
      <c r="CJ84" s="2369">
        <v>0</v>
      </c>
      <c r="CK84" s="2369">
        <v>0</v>
      </c>
      <c r="CL84" s="2369">
        <v>0</v>
      </c>
      <c r="CM84" s="2369">
        <v>0</v>
      </c>
      <c r="CN84" s="2369">
        <v>2.9103272952043291</v>
      </c>
      <c r="CO84" s="2369">
        <v>0</v>
      </c>
      <c r="CP84" s="2369">
        <v>0</v>
      </c>
      <c r="CQ84" s="2369">
        <v>0</v>
      </c>
      <c r="CR84" s="2369">
        <v>0</v>
      </c>
      <c r="CS84" s="2369">
        <v>0</v>
      </c>
      <c r="CT84" s="2369">
        <v>2.8547259061406263</v>
      </c>
      <c r="CU84" s="2363"/>
      <c r="CV84" s="2363"/>
      <c r="CW84" s="2363"/>
      <c r="CX84" s="2363"/>
    </row>
    <row r="85" spans="1:102" ht="16.5" x14ac:dyDescent="0.3">
      <c r="A85" s="2353" t="s">
        <v>4871</v>
      </c>
      <c r="B85" s="2364" t="s">
        <v>3525</v>
      </c>
      <c r="C85" s="2394">
        <v>6.5140206464881487</v>
      </c>
      <c r="D85" s="2394">
        <v>0.42076662043700075</v>
      </c>
      <c r="E85" s="2394">
        <v>20.10223516549728</v>
      </c>
      <c r="F85" s="2394">
        <v>0</v>
      </c>
      <c r="G85" s="2394">
        <v>5.1016787868205524</v>
      </c>
      <c r="H85" s="2394">
        <v>0</v>
      </c>
      <c r="I85" s="2394">
        <v>0</v>
      </c>
      <c r="J85" s="2394">
        <v>0.5</v>
      </c>
      <c r="K85" s="2394">
        <v>4.7421232562140005</v>
      </c>
      <c r="L85" s="2394">
        <v>1.49</v>
      </c>
      <c r="M85" s="2394">
        <v>8.6622203431744964</v>
      </c>
      <c r="N85" s="2394">
        <v>2.2821905622274565</v>
      </c>
      <c r="O85" s="2394">
        <v>0</v>
      </c>
      <c r="P85" s="2394">
        <v>0.15</v>
      </c>
      <c r="Q85" s="2394">
        <v>11.04628252593236</v>
      </c>
      <c r="R85" s="2394">
        <v>0</v>
      </c>
      <c r="S85" s="2394">
        <v>0.5</v>
      </c>
      <c r="T85" s="2394">
        <v>0</v>
      </c>
      <c r="U85" s="2394">
        <v>0</v>
      </c>
      <c r="V85" s="2394">
        <v>0.23601882598601465</v>
      </c>
      <c r="W85" s="2394">
        <v>4.5253896802497549</v>
      </c>
      <c r="X85" s="2394">
        <v>0</v>
      </c>
      <c r="Y85" s="2394">
        <v>0</v>
      </c>
      <c r="Z85" s="2394">
        <v>0</v>
      </c>
      <c r="AA85" s="2394">
        <v>0</v>
      </c>
      <c r="AB85" s="2394">
        <v>4.5813989976318625</v>
      </c>
      <c r="AC85" s="2394">
        <v>0</v>
      </c>
      <c r="AD85" s="2394">
        <v>0</v>
      </c>
      <c r="AE85" s="2394">
        <v>0.5</v>
      </c>
      <c r="AF85" s="2394">
        <v>0</v>
      </c>
      <c r="AG85" s="2394">
        <v>0</v>
      </c>
      <c r="AH85" s="2394">
        <v>0</v>
      </c>
      <c r="AI85" s="2394">
        <v>0.47499999999999998</v>
      </c>
      <c r="AJ85" s="2394">
        <v>0</v>
      </c>
      <c r="AK85" s="2394">
        <v>0</v>
      </c>
      <c r="AL85" s="2394">
        <v>0</v>
      </c>
      <c r="AM85" s="2394">
        <v>6.2176721663258858</v>
      </c>
      <c r="AN85" s="2394">
        <v>0</v>
      </c>
      <c r="AO85" s="2394">
        <v>5.1572210036771322</v>
      </c>
      <c r="AP85" s="2394">
        <v>0</v>
      </c>
      <c r="AQ85" s="2394">
        <v>3.4824082388021953</v>
      </c>
      <c r="AR85" s="2394">
        <v>0</v>
      </c>
      <c r="AS85" s="2394">
        <v>0</v>
      </c>
      <c r="AT85" s="2394">
        <v>0</v>
      </c>
      <c r="AU85" s="2369">
        <v>0.30172239096774134</v>
      </c>
      <c r="AV85" s="2369">
        <v>0</v>
      </c>
      <c r="AW85" s="2369">
        <v>0.90978423010795062</v>
      </c>
      <c r="AX85" s="2369">
        <v>0</v>
      </c>
      <c r="AY85" s="2369">
        <v>0.90163481345793484</v>
      </c>
      <c r="AZ85" s="2369">
        <v>0</v>
      </c>
      <c r="BA85" s="2369">
        <v>1.0074754592546853</v>
      </c>
      <c r="BB85" s="2369">
        <v>0</v>
      </c>
      <c r="BC85" s="2369">
        <v>0</v>
      </c>
      <c r="BD85" s="2369">
        <v>0</v>
      </c>
      <c r="BE85" s="2369">
        <v>0</v>
      </c>
      <c r="BF85" s="2369">
        <v>0</v>
      </c>
      <c r="BG85" s="2369">
        <v>0.48</v>
      </c>
      <c r="BH85" s="2369">
        <v>0</v>
      </c>
      <c r="BI85" s="2369">
        <v>0</v>
      </c>
      <c r="BJ85" s="2369">
        <v>0</v>
      </c>
      <c r="BK85" s="2369">
        <v>0</v>
      </c>
      <c r="BL85" s="2369">
        <v>0</v>
      </c>
      <c r="BM85" s="2369">
        <v>0.11711022405395669</v>
      </c>
      <c r="BN85" s="2369">
        <v>0</v>
      </c>
      <c r="BO85" s="2369">
        <v>0.48</v>
      </c>
      <c r="BP85" s="2369">
        <v>0</v>
      </c>
      <c r="BQ85" s="2369">
        <v>2.8600000000000003</v>
      </c>
      <c r="BR85" s="2369">
        <v>0</v>
      </c>
      <c r="BS85" s="2369">
        <v>2.84</v>
      </c>
      <c r="BT85" s="2369">
        <v>0</v>
      </c>
      <c r="BU85" s="2369">
        <v>1.4550000000000001</v>
      </c>
      <c r="BV85" s="2369">
        <v>0</v>
      </c>
      <c r="BW85" s="2369">
        <v>1.4550000000000001</v>
      </c>
      <c r="BX85" s="2369">
        <v>0</v>
      </c>
      <c r="BY85" s="2369">
        <v>0.76</v>
      </c>
      <c r="BZ85" s="2369">
        <v>0</v>
      </c>
      <c r="CA85" s="2369">
        <v>1.4550000000000001</v>
      </c>
      <c r="CB85" s="2369">
        <v>0</v>
      </c>
      <c r="CC85" s="2369">
        <v>1.4870659631839427</v>
      </c>
      <c r="CD85" s="2369">
        <v>0</v>
      </c>
      <c r="CE85" s="2369">
        <v>2.8414081970253671</v>
      </c>
      <c r="CF85" s="2369">
        <v>0</v>
      </c>
      <c r="CG85" s="2369">
        <v>6.2955319547837956</v>
      </c>
      <c r="CH85" s="2369">
        <v>0</v>
      </c>
      <c r="CI85" s="2369">
        <v>2.9408157649058762</v>
      </c>
      <c r="CJ85" s="2369">
        <v>0</v>
      </c>
      <c r="CK85" s="2369">
        <v>0.52183796307076169</v>
      </c>
      <c r="CL85" s="2369">
        <v>0.29154306470766289</v>
      </c>
      <c r="CM85" s="2369">
        <v>2.9098245941406978E-2</v>
      </c>
      <c r="CN85" s="2369">
        <v>0</v>
      </c>
      <c r="CO85" s="2369">
        <v>0.28944055814126324</v>
      </c>
      <c r="CP85" s="2369">
        <v>0.41312486645671342</v>
      </c>
      <c r="CQ85" s="2369">
        <v>1.8100173348578172</v>
      </c>
      <c r="CR85" s="2369">
        <v>0</v>
      </c>
      <c r="CS85" s="2369">
        <v>2.4567595939407414</v>
      </c>
      <c r="CT85" s="2369">
        <v>0</v>
      </c>
      <c r="CU85" s="2363"/>
      <c r="CV85" s="2363"/>
      <c r="CW85" s="2363"/>
      <c r="CX85" s="2363"/>
    </row>
    <row r="86" spans="1:102" ht="16.5" x14ac:dyDescent="0.3">
      <c r="A86" s="2353" t="s">
        <v>4872</v>
      </c>
      <c r="B86" s="2364" t="s">
        <v>3526</v>
      </c>
      <c r="C86" s="2394">
        <v>0.69584757983596568</v>
      </c>
      <c r="D86" s="2394">
        <v>0</v>
      </c>
      <c r="E86" s="2394">
        <v>0</v>
      </c>
      <c r="F86" s="2394">
        <v>0</v>
      </c>
      <c r="G86" s="2394">
        <v>0</v>
      </c>
      <c r="H86" s="2394">
        <v>0</v>
      </c>
      <c r="I86" s="2394">
        <v>0</v>
      </c>
      <c r="J86" s="2394">
        <v>0</v>
      </c>
      <c r="K86" s="2394">
        <v>0.64500000000000002</v>
      </c>
      <c r="L86" s="2394">
        <v>0</v>
      </c>
      <c r="M86" s="2394">
        <v>0</v>
      </c>
      <c r="N86" s="2394">
        <v>0</v>
      </c>
      <c r="O86" s="2394">
        <v>0</v>
      </c>
      <c r="P86" s="2394">
        <v>0</v>
      </c>
      <c r="Q86" s="2394">
        <v>0</v>
      </c>
      <c r="R86" s="2394">
        <v>0</v>
      </c>
      <c r="S86" s="2394">
        <v>0</v>
      </c>
      <c r="T86" s="2394">
        <v>0</v>
      </c>
      <c r="U86" s="2394">
        <v>0</v>
      </c>
      <c r="V86" s="2394">
        <v>0</v>
      </c>
      <c r="W86" s="2394">
        <v>0</v>
      </c>
      <c r="X86" s="2394">
        <v>0</v>
      </c>
      <c r="Y86" s="2394">
        <v>0</v>
      </c>
      <c r="Z86" s="2394">
        <v>0</v>
      </c>
      <c r="AA86" s="2394">
        <v>0</v>
      </c>
      <c r="AB86" s="2394">
        <v>0</v>
      </c>
      <c r="AC86" s="2394">
        <v>0</v>
      </c>
      <c r="AD86" s="2394">
        <v>0</v>
      </c>
      <c r="AE86" s="2394">
        <v>0</v>
      </c>
      <c r="AF86" s="2394">
        <v>0</v>
      </c>
      <c r="AG86" s="2394">
        <v>0</v>
      </c>
      <c r="AH86" s="2394">
        <v>0</v>
      </c>
      <c r="AI86" s="2394">
        <v>0</v>
      </c>
      <c r="AJ86" s="2394">
        <v>0</v>
      </c>
      <c r="AK86" s="2394">
        <v>0</v>
      </c>
      <c r="AL86" s="2394">
        <v>0</v>
      </c>
      <c r="AM86" s="2394">
        <v>0</v>
      </c>
      <c r="AN86" s="2394">
        <v>0</v>
      </c>
      <c r="AO86" s="2394">
        <v>0</v>
      </c>
      <c r="AP86" s="2394">
        <v>0</v>
      </c>
      <c r="AQ86" s="2394">
        <v>0</v>
      </c>
      <c r="AR86" s="2394">
        <v>0</v>
      </c>
      <c r="AS86" s="2394">
        <v>0</v>
      </c>
      <c r="AT86" s="2394">
        <v>0</v>
      </c>
      <c r="AU86" s="2369">
        <v>0</v>
      </c>
      <c r="AV86" s="2369">
        <v>0</v>
      </c>
      <c r="AW86" s="2369">
        <v>0</v>
      </c>
      <c r="AX86" s="2369">
        <v>0</v>
      </c>
      <c r="AY86" s="2369">
        <v>0</v>
      </c>
      <c r="AZ86" s="2369">
        <v>0</v>
      </c>
      <c r="BA86" s="2369">
        <v>0</v>
      </c>
      <c r="BB86" s="2369">
        <v>0</v>
      </c>
      <c r="BC86" s="2369">
        <v>0</v>
      </c>
      <c r="BD86" s="2369">
        <v>0</v>
      </c>
      <c r="BE86" s="2369">
        <v>0</v>
      </c>
      <c r="BF86" s="2369">
        <v>0</v>
      </c>
      <c r="BG86" s="2369">
        <v>0</v>
      </c>
      <c r="BH86" s="2369">
        <v>0</v>
      </c>
      <c r="BI86" s="2369">
        <v>0</v>
      </c>
      <c r="BJ86" s="2369">
        <v>0</v>
      </c>
      <c r="BK86" s="2369">
        <v>0</v>
      </c>
      <c r="BL86" s="2369">
        <v>0</v>
      </c>
      <c r="BM86" s="2369">
        <v>0</v>
      </c>
      <c r="BN86" s="2369">
        <v>0</v>
      </c>
      <c r="BO86" s="2369">
        <v>0.36281278378163884</v>
      </c>
      <c r="BP86" s="2369">
        <v>0</v>
      </c>
      <c r="BQ86" s="2369">
        <v>0</v>
      </c>
      <c r="BR86" s="2369">
        <v>0</v>
      </c>
      <c r="BS86" s="2369">
        <v>0.12995889812847708</v>
      </c>
      <c r="BT86" s="2369">
        <v>0</v>
      </c>
      <c r="BU86" s="2369">
        <v>0.18292203580018818</v>
      </c>
      <c r="BV86" s="2369">
        <v>0</v>
      </c>
      <c r="BW86" s="2369">
        <v>0</v>
      </c>
      <c r="BX86" s="2369">
        <v>0</v>
      </c>
      <c r="BY86" s="2369">
        <v>0.13426107323750916</v>
      </c>
      <c r="BZ86" s="2369">
        <v>0</v>
      </c>
      <c r="CA86" s="2369">
        <v>0.17575647950717391</v>
      </c>
      <c r="CB86" s="2369">
        <v>0</v>
      </c>
      <c r="CC86" s="2369">
        <v>0.13235609751000157</v>
      </c>
      <c r="CD86" s="2369">
        <v>0</v>
      </c>
      <c r="CE86" s="2369">
        <v>0.33387211918772952</v>
      </c>
      <c r="CF86" s="2369">
        <v>0</v>
      </c>
      <c r="CG86" s="2369">
        <v>0.18290132736073089</v>
      </c>
      <c r="CH86" s="2369">
        <v>0</v>
      </c>
      <c r="CI86" s="2369">
        <v>0.2</v>
      </c>
      <c r="CJ86" s="2369">
        <v>0</v>
      </c>
      <c r="CK86" s="2369">
        <v>0.13321652269075837</v>
      </c>
      <c r="CL86" s="2369">
        <v>0</v>
      </c>
      <c r="CM86" s="2369">
        <v>0</v>
      </c>
      <c r="CN86" s="2369">
        <v>0</v>
      </c>
      <c r="CO86" s="2369">
        <v>0.17157409213790026</v>
      </c>
      <c r="CP86" s="2369">
        <v>0</v>
      </c>
      <c r="CQ86" s="2369">
        <v>0.13042636373695277</v>
      </c>
      <c r="CR86" s="2369">
        <v>0</v>
      </c>
      <c r="CS86" s="2369">
        <v>0</v>
      </c>
      <c r="CT86" s="2369">
        <v>0</v>
      </c>
      <c r="CU86" s="2363"/>
      <c r="CV86" s="2363"/>
      <c r="CW86" s="2363"/>
      <c r="CX86" s="2363"/>
    </row>
    <row r="87" spans="1:102" ht="16.5" x14ac:dyDescent="0.3">
      <c r="A87" s="2353" t="s">
        <v>4878</v>
      </c>
      <c r="B87" s="2364" t="s">
        <v>3530</v>
      </c>
      <c r="C87" s="2394">
        <v>3.6005669340728605</v>
      </c>
      <c r="D87" s="2394">
        <v>0</v>
      </c>
      <c r="E87" s="2394">
        <v>30.63061921109902</v>
      </c>
      <c r="F87" s="2394">
        <v>1.9724418005250695</v>
      </c>
      <c r="G87" s="2394">
        <v>16.540567140961716</v>
      </c>
      <c r="H87" s="2394">
        <v>0</v>
      </c>
      <c r="I87" s="2394">
        <v>4.3959442559062509</v>
      </c>
      <c r="J87" s="2394">
        <v>1</v>
      </c>
      <c r="K87" s="2394">
        <v>15.083773480983879</v>
      </c>
      <c r="L87" s="2394">
        <v>0</v>
      </c>
      <c r="M87" s="2394">
        <v>13.6987654727535</v>
      </c>
      <c r="N87" s="2394">
        <v>0</v>
      </c>
      <c r="O87" s="2394">
        <v>1.6748406378498337</v>
      </c>
      <c r="P87" s="2394">
        <v>0</v>
      </c>
      <c r="Q87" s="2394">
        <v>1.7241263802696705</v>
      </c>
      <c r="R87" s="2394">
        <v>0</v>
      </c>
      <c r="S87" s="2394">
        <v>13.906121282706113</v>
      </c>
      <c r="T87" s="2394">
        <v>0</v>
      </c>
      <c r="U87" s="2394">
        <v>1.5042215598872761</v>
      </c>
      <c r="V87" s="2394">
        <v>0</v>
      </c>
      <c r="W87" s="2394">
        <v>7.4845684400892001</v>
      </c>
      <c r="X87" s="2394">
        <v>0</v>
      </c>
      <c r="Y87" s="2394">
        <v>3.3233674999999998</v>
      </c>
      <c r="Z87" s="2394">
        <v>0</v>
      </c>
      <c r="AA87" s="2394">
        <v>1.5242990073719862</v>
      </c>
      <c r="AB87" s="2394">
        <v>0</v>
      </c>
      <c r="AC87" s="2394">
        <v>2.2535139709131409</v>
      </c>
      <c r="AD87" s="2394">
        <v>0</v>
      </c>
      <c r="AE87" s="2394">
        <v>1.1816870415784893</v>
      </c>
      <c r="AF87" s="2394">
        <v>0.12</v>
      </c>
      <c r="AG87" s="2394">
        <v>0.5</v>
      </c>
      <c r="AH87" s="2394">
        <v>0</v>
      </c>
      <c r="AI87" s="2394">
        <v>0.5</v>
      </c>
      <c r="AJ87" s="2394">
        <v>0</v>
      </c>
      <c r="AK87" s="2394">
        <v>0</v>
      </c>
      <c r="AL87" s="2394">
        <v>0</v>
      </c>
      <c r="AM87" s="2394">
        <v>0</v>
      </c>
      <c r="AN87" s="2394">
        <v>0</v>
      </c>
      <c r="AO87" s="2394">
        <v>0.15429783293287083</v>
      </c>
      <c r="AP87" s="2394">
        <v>0</v>
      </c>
      <c r="AQ87" s="2394">
        <v>0</v>
      </c>
      <c r="AR87" s="2394">
        <v>5.4748756349471281E-2</v>
      </c>
      <c r="AS87" s="2394">
        <v>0</v>
      </c>
      <c r="AT87" s="2394">
        <v>0</v>
      </c>
      <c r="AU87" s="2369">
        <v>0.67</v>
      </c>
      <c r="AV87" s="2369">
        <v>0</v>
      </c>
      <c r="AW87" s="2369">
        <v>1.34</v>
      </c>
      <c r="AX87" s="2369">
        <v>5.0000000000000001E-3</v>
      </c>
      <c r="AY87" s="2369">
        <v>1.5060251372126907</v>
      </c>
      <c r="AZ87" s="2369">
        <v>0</v>
      </c>
      <c r="BA87" s="2369">
        <v>1.692907312918162</v>
      </c>
      <c r="BB87" s="2369">
        <v>0</v>
      </c>
      <c r="BC87" s="2369">
        <v>1.94</v>
      </c>
      <c r="BD87" s="2369">
        <v>0</v>
      </c>
      <c r="BE87" s="2369">
        <v>0.5</v>
      </c>
      <c r="BF87" s="2369">
        <v>0.30215010459680247</v>
      </c>
      <c r="BG87" s="2369">
        <v>3.2420000000000004</v>
      </c>
      <c r="BH87" s="2369">
        <v>0.13207962137624377</v>
      </c>
      <c r="BI87" s="2369">
        <v>0.63400000000000001</v>
      </c>
      <c r="BJ87" s="2369">
        <v>0</v>
      </c>
      <c r="BK87" s="2369">
        <v>1.0009999999999999</v>
      </c>
      <c r="BL87" s="2369">
        <v>0</v>
      </c>
      <c r="BM87" s="2369">
        <v>1.268</v>
      </c>
      <c r="BN87" s="2369">
        <v>0</v>
      </c>
      <c r="BO87" s="2369">
        <v>0.63400000000000001</v>
      </c>
      <c r="BP87" s="2369">
        <v>0</v>
      </c>
      <c r="BQ87" s="2369">
        <v>1.4439738736403072</v>
      </c>
      <c r="BR87" s="2369">
        <v>0</v>
      </c>
      <c r="BS87" s="2369">
        <v>0.36834544000000002</v>
      </c>
      <c r="BT87" s="2369">
        <v>0.37352699426211178</v>
      </c>
      <c r="BU87" s="2369">
        <v>0.3</v>
      </c>
      <c r="BV87" s="2369">
        <v>0.31641550552740194</v>
      </c>
      <c r="BW87" s="2369">
        <v>0.89999999999999991</v>
      </c>
      <c r="BX87" s="2369">
        <v>0.26246532310684584</v>
      </c>
      <c r="BY87" s="2369">
        <v>1.2</v>
      </c>
      <c r="BZ87" s="2369">
        <v>0</v>
      </c>
      <c r="CA87" s="2369">
        <v>2.2000000000000002</v>
      </c>
      <c r="CB87" s="2369">
        <v>0</v>
      </c>
      <c r="CC87" s="2369">
        <v>2</v>
      </c>
      <c r="CD87" s="2369">
        <v>0</v>
      </c>
      <c r="CE87" s="2369">
        <v>2.02</v>
      </c>
      <c r="CF87" s="2369">
        <v>0</v>
      </c>
      <c r="CG87" s="2369">
        <v>0.68</v>
      </c>
      <c r="CH87" s="2369">
        <v>0</v>
      </c>
      <c r="CI87" s="2369">
        <v>0</v>
      </c>
      <c r="CJ87" s="2369">
        <v>0</v>
      </c>
      <c r="CK87" s="2369">
        <v>0</v>
      </c>
      <c r="CL87" s="2369">
        <v>0</v>
      </c>
      <c r="CM87" s="2369">
        <v>0</v>
      </c>
      <c r="CN87" s="2369">
        <v>0</v>
      </c>
      <c r="CO87" s="2369">
        <v>0</v>
      </c>
      <c r="CP87" s="2369">
        <v>0</v>
      </c>
      <c r="CQ87" s="2369">
        <v>0</v>
      </c>
      <c r="CR87" s="2369">
        <v>0</v>
      </c>
      <c r="CS87" s="2369">
        <v>0</v>
      </c>
      <c r="CT87" s="2369">
        <v>0</v>
      </c>
      <c r="CU87" s="2363"/>
      <c r="CV87" s="2363"/>
      <c r="CW87" s="2363"/>
      <c r="CX87" s="2363"/>
    </row>
    <row r="88" spans="1:102" ht="17.25" thickBot="1" x14ac:dyDescent="0.35">
      <c r="A88" s="2397"/>
      <c r="B88" s="2371" t="s">
        <v>4883</v>
      </c>
      <c r="C88" s="2394">
        <v>0</v>
      </c>
      <c r="D88" s="2394">
        <v>0</v>
      </c>
      <c r="E88" s="2394">
        <v>0</v>
      </c>
      <c r="F88" s="2394">
        <v>0</v>
      </c>
      <c r="G88" s="2394">
        <v>0</v>
      </c>
      <c r="H88" s="2394">
        <v>0</v>
      </c>
      <c r="I88" s="2394">
        <v>0</v>
      </c>
      <c r="J88" s="2394">
        <v>0</v>
      </c>
      <c r="K88" s="2394">
        <v>0</v>
      </c>
      <c r="L88" s="2394">
        <v>0</v>
      </c>
      <c r="M88" s="2394">
        <v>0.2233675</v>
      </c>
      <c r="N88" s="2394">
        <v>0</v>
      </c>
      <c r="O88" s="2394">
        <v>0.72336750000000005</v>
      </c>
      <c r="P88" s="2394">
        <v>0</v>
      </c>
      <c r="Q88" s="2394">
        <v>0.2233675</v>
      </c>
      <c r="R88" s="2394">
        <v>0</v>
      </c>
      <c r="S88" s="2400">
        <v>0.89836749999999999</v>
      </c>
      <c r="T88" s="2400">
        <v>0</v>
      </c>
      <c r="U88" s="2400">
        <v>0.2233675</v>
      </c>
      <c r="V88" s="2400">
        <v>0</v>
      </c>
      <c r="W88" s="2400">
        <v>1.6716096609241511</v>
      </c>
      <c r="X88" s="2400">
        <v>0</v>
      </c>
      <c r="Y88" s="2400">
        <v>2.2447829063700904</v>
      </c>
      <c r="Z88" s="2400">
        <v>0</v>
      </c>
      <c r="AA88" s="2400">
        <v>0.72336750000000005</v>
      </c>
      <c r="AB88" s="2400">
        <v>0</v>
      </c>
      <c r="AC88" s="2400">
        <v>0.72336750000000005</v>
      </c>
      <c r="AD88" s="2400">
        <v>0</v>
      </c>
      <c r="AE88" s="2400">
        <v>0.62</v>
      </c>
      <c r="AF88" s="2400">
        <v>0.95029348683373172</v>
      </c>
      <c r="AG88" s="2400">
        <v>2.0047671456587892</v>
      </c>
      <c r="AH88" s="2400">
        <v>0</v>
      </c>
      <c r="AI88" s="2400">
        <v>1.991225542812493</v>
      </c>
      <c r="AJ88" s="2400">
        <v>0</v>
      </c>
      <c r="AK88" s="2400">
        <v>1.9836951136752876</v>
      </c>
      <c r="AL88" s="2400">
        <v>0</v>
      </c>
      <c r="AM88" s="2400">
        <v>1.9746813043659803</v>
      </c>
      <c r="AN88" s="2400">
        <v>0</v>
      </c>
      <c r="AO88" s="2400">
        <v>1.9742611749602519</v>
      </c>
      <c r="AP88" s="2400">
        <v>0</v>
      </c>
      <c r="AQ88" s="2400">
        <v>0.5</v>
      </c>
      <c r="AR88" s="2400">
        <v>0</v>
      </c>
      <c r="AS88" s="2400">
        <v>0.5</v>
      </c>
      <c r="AT88" s="2400">
        <v>0</v>
      </c>
      <c r="AU88" s="2376">
        <v>0.5</v>
      </c>
      <c r="AV88" s="2376">
        <v>0</v>
      </c>
      <c r="AW88" s="2376">
        <v>0</v>
      </c>
      <c r="AX88" s="2376">
        <v>0</v>
      </c>
      <c r="AY88" s="2376">
        <v>0.5</v>
      </c>
      <c r="AZ88" s="2376">
        <v>0</v>
      </c>
      <c r="BA88" s="2376">
        <v>1.8412573140578576</v>
      </c>
      <c r="BB88" s="2376">
        <v>0</v>
      </c>
      <c r="BC88" s="2376">
        <v>1.1816598983129354</v>
      </c>
      <c r="BD88" s="2376">
        <v>0</v>
      </c>
      <c r="BE88" s="2376">
        <v>0.5</v>
      </c>
      <c r="BF88" s="2376">
        <v>0</v>
      </c>
      <c r="BG88" s="2376">
        <v>1.7994222165807452</v>
      </c>
      <c r="BH88" s="2376">
        <v>0.213672450974492</v>
      </c>
      <c r="BI88" s="2376">
        <v>0.5</v>
      </c>
      <c r="BJ88" s="2376">
        <v>0</v>
      </c>
      <c r="BK88" s="2376">
        <v>1.916691151943587</v>
      </c>
      <c r="BL88" s="2376">
        <v>0</v>
      </c>
      <c r="BM88" s="2376">
        <v>0.7</v>
      </c>
      <c r="BN88" s="2376">
        <v>0</v>
      </c>
      <c r="BO88" s="2376">
        <v>2.2995559593968569</v>
      </c>
      <c r="BP88" s="2376">
        <v>0</v>
      </c>
      <c r="BQ88" s="2376">
        <v>0.5</v>
      </c>
      <c r="BR88" s="2376">
        <v>0</v>
      </c>
      <c r="BS88" s="2376">
        <v>0.5</v>
      </c>
      <c r="BT88" s="2376">
        <v>0</v>
      </c>
      <c r="BU88" s="2376">
        <v>0.54699748999999998</v>
      </c>
      <c r="BV88" s="2376">
        <v>0</v>
      </c>
      <c r="BW88" s="2376">
        <v>0</v>
      </c>
      <c r="BX88" s="2376">
        <v>0.5</v>
      </c>
      <c r="BY88" s="2376">
        <v>0.25</v>
      </c>
      <c r="BZ88" s="2376">
        <v>0</v>
      </c>
      <c r="CA88" s="2376">
        <v>0.25</v>
      </c>
      <c r="CB88" s="2376">
        <v>0</v>
      </c>
      <c r="CC88" s="2376">
        <v>0.125</v>
      </c>
      <c r="CD88" s="2376">
        <v>0</v>
      </c>
      <c r="CE88" s="2376">
        <v>0.125</v>
      </c>
      <c r="CF88" s="2376">
        <v>0</v>
      </c>
      <c r="CG88" s="2376">
        <v>0.125</v>
      </c>
      <c r="CH88" s="2376">
        <v>0</v>
      </c>
      <c r="CI88" s="2376">
        <v>0.59677857975578374</v>
      </c>
      <c r="CJ88" s="2376">
        <v>0</v>
      </c>
      <c r="CK88" s="2376">
        <v>0.125</v>
      </c>
      <c r="CL88" s="2376">
        <v>0</v>
      </c>
      <c r="CM88" s="2376">
        <v>0.125</v>
      </c>
      <c r="CN88" s="2376">
        <v>0</v>
      </c>
      <c r="CO88" s="2376">
        <v>0.125</v>
      </c>
      <c r="CP88" s="2376">
        <v>0</v>
      </c>
      <c r="CQ88" s="2376">
        <v>0.125</v>
      </c>
      <c r="CR88" s="2376">
        <v>0</v>
      </c>
      <c r="CS88" s="2376">
        <v>0.125</v>
      </c>
      <c r="CT88" s="2376">
        <v>0</v>
      </c>
      <c r="CU88" s="2363"/>
      <c r="CV88" s="2363"/>
      <c r="CW88" s="2363"/>
      <c r="CX88" s="2363"/>
    </row>
    <row r="89" spans="1:102" ht="17.25" thickBot="1" x14ac:dyDescent="0.35">
      <c r="A89" s="2290"/>
      <c r="B89" s="2410" t="s">
        <v>4903</v>
      </c>
      <c r="C89" s="2411">
        <v>805.51711969367591</v>
      </c>
      <c r="D89" s="2411">
        <v>84.10724991605403</v>
      </c>
      <c r="E89" s="2411">
        <v>890.83285629427928</v>
      </c>
      <c r="F89" s="2411">
        <v>236.2813185514201</v>
      </c>
      <c r="G89" s="2411">
        <v>835.73827465279805</v>
      </c>
      <c r="H89" s="2411">
        <v>275.5056143217393</v>
      </c>
      <c r="I89" s="2411">
        <v>728.79644824742354</v>
      </c>
      <c r="J89" s="2411">
        <v>108.79930046260465</v>
      </c>
      <c r="K89" s="2411">
        <v>844.1525778505038</v>
      </c>
      <c r="L89" s="2411">
        <v>115.57746481043802</v>
      </c>
      <c r="M89" s="2411">
        <v>726.04702952791945</v>
      </c>
      <c r="N89" s="2411">
        <v>99.878147136172075</v>
      </c>
      <c r="O89" s="2411">
        <v>619.67299345034314</v>
      </c>
      <c r="P89" s="2411">
        <v>159.99032544272086</v>
      </c>
      <c r="Q89" s="2411">
        <v>559.45748112217939</v>
      </c>
      <c r="R89" s="2411">
        <v>87.247597536880761</v>
      </c>
      <c r="S89" s="2412">
        <v>609.12817469194943</v>
      </c>
      <c r="T89" s="2412">
        <v>58.071594634382258</v>
      </c>
      <c r="U89" s="2412">
        <v>513.60148941743125</v>
      </c>
      <c r="V89" s="2412">
        <v>98.938641665646472</v>
      </c>
      <c r="W89" s="2412">
        <v>480.87480826407858</v>
      </c>
      <c r="X89" s="2412">
        <v>69.799005970839332</v>
      </c>
      <c r="Y89" s="2412">
        <v>593.75706701905938</v>
      </c>
      <c r="Z89" s="2412">
        <v>63.715336599602438</v>
      </c>
      <c r="AA89" s="2412">
        <v>604.55244390276107</v>
      </c>
      <c r="AB89" s="2412">
        <v>41.306555191608496</v>
      </c>
      <c r="AC89" s="2412">
        <v>693.32583583059431</v>
      </c>
      <c r="AD89" s="2412">
        <v>63.669930704779794</v>
      </c>
      <c r="AE89" s="2412">
        <v>997.84634556663718</v>
      </c>
      <c r="AF89" s="2412">
        <v>51.703070648011455</v>
      </c>
      <c r="AG89" s="2412">
        <v>1019.6836283998001</v>
      </c>
      <c r="AH89" s="2412">
        <v>41.028072640690283</v>
      </c>
      <c r="AI89" s="2412">
        <v>946.79343447583881</v>
      </c>
      <c r="AJ89" s="2412">
        <v>50.607500316393676</v>
      </c>
      <c r="AK89" s="2412">
        <v>865.79519633076325</v>
      </c>
      <c r="AL89" s="2412">
        <v>210.39151817244269</v>
      </c>
      <c r="AM89" s="2412">
        <v>858.66443337539886</v>
      </c>
      <c r="AN89" s="2412">
        <v>69.949433705730542</v>
      </c>
      <c r="AO89" s="2412">
        <v>965.30562867165315</v>
      </c>
      <c r="AP89" s="2412">
        <v>92.992517274412506</v>
      </c>
      <c r="AQ89" s="2412">
        <v>680.75374552768744</v>
      </c>
      <c r="AR89" s="2412">
        <v>129.17819492340934</v>
      </c>
      <c r="AS89" s="2412">
        <v>927.72124701900725</v>
      </c>
      <c r="AT89" s="2412">
        <v>228.49591139720914</v>
      </c>
      <c r="AU89" s="2413">
        <v>586.55637471605235</v>
      </c>
      <c r="AV89" s="2413">
        <v>209.13073484604078</v>
      </c>
      <c r="AW89" s="2413">
        <v>772.73518611704378</v>
      </c>
      <c r="AX89" s="2413">
        <v>121.81588231958798</v>
      </c>
      <c r="AY89" s="2413">
        <v>728.77983942298431</v>
      </c>
      <c r="AZ89" s="2413">
        <v>128.22427299527143</v>
      </c>
      <c r="BA89" s="2413">
        <v>527.47596386848261</v>
      </c>
      <c r="BB89" s="2413">
        <v>112.89936849300935</v>
      </c>
      <c r="BC89" s="2413">
        <v>280.66912333552528</v>
      </c>
      <c r="BD89" s="2414">
        <v>88.680137137698338</v>
      </c>
      <c r="BE89" s="2414">
        <v>168.19699956114675</v>
      </c>
      <c r="BF89" s="2414">
        <v>50.506000399025552</v>
      </c>
      <c r="BG89" s="2414">
        <v>252.188270825513</v>
      </c>
      <c r="BH89" s="2414">
        <v>47.882735283910769</v>
      </c>
      <c r="BI89" s="2414">
        <v>313.85527105769586</v>
      </c>
      <c r="BJ89" s="2414">
        <v>130.48612527960017</v>
      </c>
      <c r="BK89" s="2414">
        <v>304.31921753922393</v>
      </c>
      <c r="BL89" s="2414">
        <v>162.13718147400968</v>
      </c>
      <c r="BM89" s="2414">
        <v>260.22806918860465</v>
      </c>
      <c r="BN89" s="2414">
        <v>125.28590584565002</v>
      </c>
      <c r="BO89" s="2414">
        <v>267.27551918287912</v>
      </c>
      <c r="BP89" s="2414">
        <v>140.25665017647916</v>
      </c>
      <c r="BQ89" s="2414">
        <v>332.62804187661749</v>
      </c>
      <c r="BR89" s="2414">
        <v>76.451634695728544</v>
      </c>
      <c r="BS89" s="2414">
        <v>356.21403656968698</v>
      </c>
      <c r="BT89" s="2414">
        <v>116.52700862988701</v>
      </c>
      <c r="BU89" s="2414">
        <v>278.32524412309402</v>
      </c>
      <c r="BV89" s="2414">
        <v>118.79525745632101</v>
      </c>
      <c r="BW89" s="2385">
        <f>SUM(BW74:BW88)</f>
        <v>197.19377245660399</v>
      </c>
      <c r="BX89" s="2385">
        <f>SUM(BX74:BX88)</f>
        <v>102.0365174886841</v>
      </c>
      <c r="BY89" s="2385">
        <v>243.37974490782182</v>
      </c>
      <c r="BZ89" s="2385">
        <v>48.305506469266845</v>
      </c>
      <c r="CA89" s="2385">
        <v>384.63867184770049</v>
      </c>
      <c r="CB89" s="2385">
        <v>47.179614003188505</v>
      </c>
      <c r="CC89" s="2385">
        <v>543.25941363091977</v>
      </c>
      <c r="CD89" s="2385">
        <v>33.616520207260528</v>
      </c>
      <c r="CE89" s="2385">
        <v>602.77400904095748</v>
      </c>
      <c r="CF89" s="2385">
        <v>56.906323675993782</v>
      </c>
      <c r="CG89" s="2385">
        <f t="shared" ref="CG89:CT89" si="5">SUM(CG74:CG88)</f>
        <v>508.22863120404509</v>
      </c>
      <c r="CH89" s="2385">
        <f t="shared" si="5"/>
        <v>101.34434331851217</v>
      </c>
      <c r="CI89" s="2386">
        <f t="shared" si="5"/>
        <v>540.00222001874204</v>
      </c>
      <c r="CJ89" s="2386">
        <f t="shared" si="5"/>
        <v>255.90771640440923</v>
      </c>
      <c r="CK89" s="2386">
        <f t="shared" si="5"/>
        <v>736.13051777223552</v>
      </c>
      <c r="CL89" s="2386">
        <f t="shared" si="5"/>
        <v>237.11500317018667</v>
      </c>
      <c r="CM89" s="2386">
        <f t="shared" si="5"/>
        <v>625.3077354301297</v>
      </c>
      <c r="CN89" s="2386">
        <f t="shared" si="5"/>
        <v>190.07262986361073</v>
      </c>
      <c r="CO89" s="2386">
        <f t="shared" si="5"/>
        <v>275.99186131899302</v>
      </c>
      <c r="CP89" s="2386">
        <f t="shared" si="5"/>
        <v>133.46381399808479</v>
      </c>
      <c r="CQ89" s="2386">
        <f t="shared" si="5"/>
        <v>414.42187544067315</v>
      </c>
      <c r="CR89" s="2386">
        <f t="shared" si="5"/>
        <v>91.32515590190647</v>
      </c>
      <c r="CS89" s="2386">
        <f t="shared" si="5"/>
        <v>742.12237612964395</v>
      </c>
      <c r="CT89" s="2386">
        <f t="shared" si="5"/>
        <v>69.663780151652787</v>
      </c>
      <c r="CU89" s="2363"/>
      <c r="CV89" s="2363"/>
      <c r="CW89" s="2363"/>
      <c r="CX89" s="2363"/>
    </row>
    <row r="90" spans="1:102" s="2417" customFormat="1" ht="15.75" thickTop="1" x14ac:dyDescent="0.25">
      <c r="A90" s="2415" t="s">
        <v>4884</v>
      </c>
      <c r="B90" s="2416"/>
      <c r="C90" s="2416"/>
      <c r="D90" s="2416"/>
      <c r="E90" s="2416"/>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060"/>
      <c r="AG90" s="2060"/>
      <c r="AH90" s="2060"/>
      <c r="AI90" s="2060"/>
      <c r="AJ90" s="2060"/>
      <c r="AK90" s="2060"/>
      <c r="AL90" s="2060"/>
      <c r="AM90" s="2060"/>
      <c r="AN90" s="2060"/>
      <c r="AO90" s="2060"/>
      <c r="AP90" s="2060"/>
      <c r="AQ90" s="2060"/>
      <c r="AR90" s="2060"/>
      <c r="AS90" s="2060"/>
      <c r="AT90" s="2060"/>
      <c r="AU90" s="2060"/>
      <c r="AV90" s="2060"/>
      <c r="AW90" s="2060"/>
      <c r="AX90" s="2060"/>
      <c r="AY90" s="2060"/>
      <c r="AZ90" s="2060"/>
      <c r="BA90" s="2060"/>
      <c r="BB90" s="2060"/>
      <c r="BC90" s="2060"/>
      <c r="BD90" s="2060"/>
      <c r="BE90" s="2060"/>
      <c r="BF90" s="2060"/>
      <c r="BG90" s="2060"/>
      <c r="BH90" s="2060"/>
      <c r="BI90" s="2060"/>
      <c r="BJ90" s="2060"/>
      <c r="BK90" s="2060"/>
      <c r="BL90" s="2060"/>
      <c r="BM90" s="2060"/>
      <c r="BN90" s="2060"/>
      <c r="BO90" s="2060"/>
      <c r="BP90" s="2060"/>
      <c r="BQ90" s="2060"/>
      <c r="BR90" s="2060"/>
      <c r="BS90" s="2060"/>
      <c r="BT90" s="2060"/>
      <c r="BU90" s="2060"/>
      <c r="BV90" s="2060"/>
      <c r="BW90" s="2060"/>
      <c r="BX90" s="2060"/>
      <c r="BY90" s="2060"/>
      <c r="BZ90" s="2060"/>
      <c r="CA90" s="2060"/>
      <c r="CB90" s="2060"/>
      <c r="CC90" s="2060"/>
      <c r="CD90" s="2060"/>
      <c r="CE90" s="2060"/>
      <c r="CF90" s="2060"/>
      <c r="CG90" s="2060"/>
      <c r="CH90" s="2060"/>
      <c r="CI90" s="2060"/>
      <c r="CJ90" s="2060"/>
      <c r="CK90" s="2060"/>
      <c r="CL90" s="2060"/>
      <c r="CM90" s="2060"/>
      <c r="CN90" s="2060"/>
      <c r="CO90" s="2060"/>
      <c r="CP90" s="2060"/>
      <c r="CQ90" s="2060"/>
      <c r="CR90" s="2060"/>
      <c r="CS90" s="2060"/>
      <c r="CT90" s="2060"/>
      <c r="CU90" s="2363"/>
      <c r="CV90" s="2363"/>
      <c r="CW90" s="2363"/>
    </row>
    <row r="91" spans="1:102" s="2420" customFormat="1" x14ac:dyDescent="0.25">
      <c r="A91" s="2415" t="s">
        <v>4885</v>
      </c>
      <c r="B91" s="2418"/>
      <c r="C91" s="2418"/>
      <c r="D91" s="2418"/>
      <c r="E91" s="2418"/>
      <c r="F91" s="2418"/>
      <c r="G91" s="2418"/>
      <c r="H91" s="2418"/>
      <c r="I91" s="2418"/>
      <c r="J91" s="2418"/>
      <c r="K91" s="2418"/>
      <c r="L91" s="2418"/>
      <c r="M91" s="2418"/>
      <c r="N91" s="2418"/>
      <c r="O91" s="2419"/>
      <c r="P91" s="2418"/>
      <c r="Q91" s="2418"/>
      <c r="R91" s="2418"/>
      <c r="S91" s="2418"/>
      <c r="T91" s="2418"/>
      <c r="U91" s="2419"/>
      <c r="V91" s="2418"/>
      <c r="W91" s="2418"/>
      <c r="X91" s="2418"/>
      <c r="Y91" s="2418"/>
      <c r="Z91" s="2418"/>
      <c r="AA91" s="2418"/>
      <c r="AB91" s="2418"/>
      <c r="AC91" s="2418"/>
      <c r="AD91" s="2418"/>
      <c r="AE91" s="2418"/>
      <c r="AF91" s="2060"/>
      <c r="AG91" s="2060"/>
      <c r="AH91" s="2060"/>
      <c r="AI91" s="2060"/>
      <c r="AJ91" s="2060"/>
      <c r="AK91" s="2060"/>
      <c r="AL91" s="2060"/>
      <c r="AM91" s="2060"/>
      <c r="AN91" s="2060"/>
      <c r="AO91" s="2060"/>
      <c r="AP91" s="2060"/>
      <c r="AQ91" s="2060"/>
      <c r="AR91" s="2060"/>
      <c r="AS91" s="2060"/>
      <c r="AT91" s="2060"/>
      <c r="AU91" s="2060"/>
      <c r="AV91" s="2060"/>
      <c r="AW91" s="2060"/>
      <c r="AX91" s="2060"/>
      <c r="AY91" s="2060"/>
      <c r="AZ91" s="2060"/>
      <c r="BA91" s="2060"/>
      <c r="BB91" s="2060"/>
      <c r="BC91" s="2060"/>
      <c r="BD91" s="2060"/>
      <c r="BE91" s="2060"/>
      <c r="BF91" s="2060"/>
      <c r="BG91" s="2060"/>
      <c r="BH91" s="2060"/>
      <c r="BI91" s="2060"/>
      <c r="BJ91" s="2060"/>
      <c r="BK91" s="2060"/>
      <c r="BL91" s="2060"/>
      <c r="BM91" s="2060"/>
      <c r="BN91" s="2060"/>
      <c r="BO91" s="2060"/>
      <c r="BP91" s="2060"/>
      <c r="BQ91" s="2060"/>
      <c r="BR91" s="2060"/>
      <c r="BS91" s="2060"/>
      <c r="BT91" s="2060"/>
      <c r="BU91" s="2060"/>
      <c r="BV91" s="2060"/>
      <c r="BW91" s="2060"/>
      <c r="BX91" s="2060"/>
      <c r="BY91" s="2060"/>
      <c r="BZ91" s="2060"/>
      <c r="CA91" s="2060"/>
      <c r="CB91" s="2060"/>
      <c r="CC91" s="2060"/>
      <c r="CD91" s="2060"/>
      <c r="CE91" s="2060"/>
      <c r="CF91" s="2060"/>
      <c r="CG91" s="2060"/>
      <c r="CH91" s="2060"/>
      <c r="CI91" s="2060"/>
      <c r="CJ91" s="2060"/>
      <c r="CK91" s="2060"/>
      <c r="CL91" s="2060"/>
      <c r="CM91" s="2060"/>
      <c r="CN91" s="2060"/>
      <c r="CO91" s="2060"/>
      <c r="CP91" s="2060"/>
      <c r="CQ91" s="2060"/>
      <c r="CR91" s="2060"/>
      <c r="CS91" s="2060"/>
      <c r="CT91" s="2060"/>
      <c r="CU91" s="2363"/>
      <c r="CV91" s="2363"/>
    </row>
    <row r="92" spans="1:102" ht="15.75" x14ac:dyDescent="0.25">
      <c r="A92" s="760" t="s">
        <v>4904</v>
      </c>
      <c r="C92" s="2421"/>
      <c r="D92" s="2421"/>
      <c r="E92" s="2421"/>
      <c r="F92" s="2421"/>
      <c r="G92" s="2421"/>
      <c r="H92" s="2421"/>
      <c r="I92" s="2421"/>
      <c r="J92" s="2421"/>
      <c r="K92" s="2421"/>
      <c r="L92" s="2421"/>
      <c r="M92" s="2421"/>
      <c r="N92" s="2421"/>
      <c r="O92" s="2421"/>
      <c r="P92" s="2421"/>
      <c r="Q92" s="2421"/>
      <c r="R92" s="2421"/>
      <c r="S92" s="2421"/>
      <c r="T92" s="2421"/>
      <c r="U92" s="2421"/>
      <c r="V92" s="2421"/>
      <c r="W92" s="2421"/>
      <c r="X92" s="2421"/>
      <c r="Y92" s="2421"/>
      <c r="Z92" s="2421"/>
      <c r="AA92" s="2421"/>
      <c r="AB92" s="2421"/>
      <c r="AC92" s="2421"/>
      <c r="AD92" s="2421"/>
      <c r="AE92" s="2421"/>
      <c r="AF92" s="2060"/>
      <c r="AG92" s="2060"/>
      <c r="AH92" s="2060"/>
      <c r="AI92" s="2060"/>
      <c r="AJ92" s="2060"/>
      <c r="AK92" s="2060"/>
      <c r="AL92" s="2060"/>
      <c r="AM92" s="2060"/>
      <c r="AN92" s="2060"/>
      <c r="AO92" s="2060"/>
      <c r="AP92" s="2060"/>
      <c r="AQ92" s="2060"/>
      <c r="AR92" s="2060"/>
      <c r="AS92" s="2060"/>
      <c r="AT92" s="2060"/>
      <c r="AU92" s="2060"/>
      <c r="AV92" s="2060"/>
      <c r="AW92" s="2060"/>
      <c r="AX92" s="2060"/>
      <c r="AY92" s="2060"/>
      <c r="AZ92" s="2060"/>
      <c r="BA92" s="2060"/>
      <c r="BB92" s="2060"/>
      <c r="BC92" s="2060"/>
      <c r="BD92" s="2060"/>
      <c r="BE92" s="2060"/>
      <c r="BF92" s="2060"/>
      <c r="BG92" s="2060"/>
      <c r="BH92" s="2060"/>
      <c r="BI92" s="2060"/>
      <c r="BJ92" s="2060"/>
      <c r="BK92" s="2060"/>
      <c r="BL92" s="2060"/>
      <c r="BM92" s="2060"/>
      <c r="BN92" s="2060"/>
      <c r="BO92" s="2060"/>
      <c r="BP92" s="2060"/>
      <c r="BQ92" s="2060"/>
      <c r="BR92" s="2060"/>
      <c r="BS92" s="2060"/>
      <c r="BT92" s="2060"/>
      <c r="BU92" s="2060"/>
      <c r="BV92" s="2060"/>
      <c r="BW92" s="2060"/>
      <c r="BX92" s="2060"/>
      <c r="BY92" s="2060"/>
      <c r="BZ92" s="2060"/>
      <c r="CA92" s="2060"/>
      <c r="CB92" s="2060"/>
      <c r="CC92" s="2060"/>
      <c r="CD92" s="2060"/>
      <c r="CE92" s="2060"/>
      <c r="CF92" s="2060"/>
      <c r="CG92" s="2060"/>
      <c r="CH92" s="2060"/>
      <c r="CI92" s="2060"/>
      <c r="CJ92" s="2060"/>
      <c r="CK92" s="2060"/>
      <c r="CL92" s="2060"/>
      <c r="CM92" s="2060"/>
      <c r="CN92" s="2060"/>
      <c r="CO92" s="2060"/>
      <c r="CP92" s="2060"/>
      <c r="CQ92" s="2060"/>
      <c r="CR92" s="2060"/>
      <c r="CS92" s="2060"/>
      <c r="CT92" s="2060"/>
      <c r="CU92" s="2363"/>
      <c r="CV92" s="2363"/>
    </row>
    <row r="93" spans="1:102" x14ac:dyDescent="0.25">
      <c r="A93" s="760" t="s">
        <v>386</v>
      </c>
      <c r="C93" s="2421"/>
      <c r="D93" s="2421"/>
      <c r="E93" s="2421"/>
      <c r="F93" s="2421"/>
      <c r="G93" s="2421"/>
      <c r="H93" s="2421"/>
      <c r="I93" s="2421"/>
      <c r="J93" s="2421"/>
      <c r="K93" s="2421"/>
      <c r="L93" s="2421"/>
      <c r="M93" s="2421"/>
      <c r="N93" s="2421"/>
      <c r="O93" s="2421"/>
      <c r="P93" s="2421"/>
      <c r="Q93" s="2421"/>
      <c r="R93" s="2421"/>
      <c r="S93" s="2421"/>
      <c r="T93" s="2421"/>
      <c r="U93" s="2421"/>
      <c r="V93" s="2421"/>
      <c r="W93" s="2421"/>
      <c r="X93" s="2421"/>
      <c r="Y93" s="2421"/>
      <c r="Z93" s="2421"/>
      <c r="AA93" s="2421"/>
      <c r="AB93" s="2421"/>
      <c r="AC93" s="2421"/>
      <c r="AD93" s="2421"/>
      <c r="AE93" s="2421"/>
      <c r="AF93" s="2060"/>
      <c r="AG93" s="2060"/>
      <c r="AH93" s="2060"/>
      <c r="AI93" s="2060"/>
      <c r="AJ93" s="2060"/>
      <c r="AK93" s="2060"/>
      <c r="AL93" s="2060"/>
      <c r="AM93" s="2060"/>
      <c r="AN93" s="2060"/>
      <c r="AO93" s="2060"/>
      <c r="AP93" s="2060"/>
      <c r="AQ93" s="2060"/>
      <c r="AR93" s="2060"/>
      <c r="AS93" s="2060"/>
      <c r="AT93" s="2060"/>
      <c r="AU93" s="2060"/>
      <c r="AV93" s="2060"/>
      <c r="AW93" s="2060"/>
      <c r="AX93" s="2060"/>
      <c r="AY93" s="2060"/>
      <c r="AZ93" s="2060"/>
      <c r="BA93" s="2060"/>
      <c r="BB93" s="2060"/>
      <c r="BC93" s="2060"/>
      <c r="BD93" s="2060"/>
      <c r="BE93" s="2060"/>
      <c r="BF93" s="2060"/>
      <c r="BG93" s="2060"/>
      <c r="BH93" s="2060"/>
      <c r="BI93" s="2060"/>
      <c r="BJ93" s="2060"/>
      <c r="BK93" s="2422"/>
      <c r="BL93" s="2422"/>
      <c r="BM93" s="2422"/>
      <c r="BN93" s="2422"/>
      <c r="BO93" s="2422"/>
      <c r="BP93" s="2422"/>
      <c r="BQ93" s="2422"/>
      <c r="BR93" s="2422"/>
      <c r="BS93" s="2422"/>
      <c r="BT93" s="2422"/>
      <c r="BU93" s="2422"/>
      <c r="BV93" s="2422"/>
      <c r="BW93" s="2422"/>
      <c r="BX93" s="2422"/>
      <c r="BY93" s="2422"/>
      <c r="BZ93" s="2422"/>
      <c r="CA93" s="2422"/>
      <c r="CB93" s="2422"/>
      <c r="CC93" s="2422"/>
      <c r="CD93" s="2422"/>
      <c r="CE93" s="2422"/>
      <c r="CF93" s="2422"/>
      <c r="CG93" s="2422"/>
      <c r="CH93" s="2422"/>
      <c r="CI93" s="2422"/>
      <c r="CJ93" s="2422"/>
      <c r="CK93" s="2422"/>
      <c r="CL93" s="2422"/>
      <c r="CM93" s="2422"/>
      <c r="CN93" s="2422"/>
      <c r="CO93" s="2422"/>
      <c r="CP93" s="2422"/>
      <c r="CQ93" s="2422"/>
      <c r="CR93" s="2422"/>
      <c r="CS93" s="2422"/>
      <c r="CT93" s="2422"/>
      <c r="CU93" s="2363"/>
      <c r="CV93" s="2363"/>
    </row>
    <row r="94" spans="1:102" ht="18.75" customHeight="1" x14ac:dyDescent="0.25">
      <c r="A94" s="760" t="s">
        <v>3543</v>
      </c>
      <c r="C94" s="2421"/>
      <c r="D94" s="2421"/>
      <c r="E94" s="2421"/>
      <c r="F94" s="2421"/>
      <c r="G94" s="2421"/>
      <c r="H94" s="2421"/>
      <c r="I94" s="2421"/>
      <c r="J94" s="2421"/>
      <c r="K94" s="2421"/>
      <c r="L94" s="2421"/>
      <c r="M94" s="2421"/>
      <c r="N94" s="2421"/>
      <c r="O94" s="2421"/>
      <c r="P94" s="2421"/>
      <c r="Q94" s="2421"/>
      <c r="R94" s="2421"/>
      <c r="S94" s="2421"/>
      <c r="T94" s="2421"/>
      <c r="U94" s="2421"/>
      <c r="V94" s="2421"/>
      <c r="W94" s="2421"/>
      <c r="X94" s="2421"/>
      <c r="Y94" s="2421"/>
      <c r="Z94" s="2421"/>
      <c r="AA94" s="2421"/>
      <c r="AB94" s="2421"/>
      <c r="AC94" s="2421"/>
      <c r="AD94" s="2421"/>
      <c r="AE94" s="2421"/>
      <c r="AF94" s="2060"/>
      <c r="AG94" s="2060"/>
      <c r="AH94" s="2060"/>
      <c r="AI94" s="2060"/>
      <c r="AJ94" s="2060"/>
      <c r="AK94" s="2060"/>
      <c r="AL94" s="2060"/>
      <c r="AM94" s="2060"/>
      <c r="AN94" s="2060"/>
      <c r="AO94" s="2060"/>
      <c r="AP94" s="2060"/>
      <c r="AQ94" s="2060"/>
      <c r="AR94" s="2060"/>
      <c r="AS94" s="2060"/>
      <c r="AT94" s="2060"/>
      <c r="AU94" s="2060"/>
      <c r="AV94" s="2060"/>
      <c r="AW94" s="2060"/>
      <c r="AX94" s="2060"/>
      <c r="AY94" s="2060"/>
      <c r="AZ94" s="2060"/>
      <c r="BA94" s="2060"/>
      <c r="BB94" s="2060"/>
      <c r="BC94" s="2060"/>
      <c r="BD94" s="2060"/>
      <c r="BE94" s="2060"/>
      <c r="BF94" s="2060"/>
      <c r="BG94" s="2060"/>
      <c r="BH94" s="2060"/>
      <c r="BI94" s="2060"/>
      <c r="BJ94" s="2060"/>
      <c r="BK94" s="2422"/>
      <c r="BL94" s="2422"/>
      <c r="BM94" s="2422"/>
      <c r="BN94" s="2422"/>
      <c r="BO94" s="2422"/>
      <c r="BP94" s="2422"/>
      <c r="BQ94" s="2422"/>
      <c r="BR94" s="2422"/>
      <c r="BS94" s="2422"/>
      <c r="BT94" s="2422"/>
      <c r="BU94" s="2422"/>
      <c r="BV94" s="2422"/>
      <c r="BW94" s="2422"/>
      <c r="BX94" s="2422"/>
      <c r="BY94" s="2422"/>
      <c r="BZ94" s="2422"/>
      <c r="CA94" s="2422"/>
      <c r="CB94" s="2422"/>
      <c r="CC94" s="2422"/>
      <c r="CD94" s="2422"/>
      <c r="CE94" s="2422"/>
      <c r="CF94" s="2422"/>
      <c r="CG94" s="2422"/>
      <c r="CH94" s="2422"/>
      <c r="CI94" s="2422"/>
      <c r="CJ94" s="2422"/>
      <c r="CK94" s="2422"/>
      <c r="CL94" s="2422"/>
      <c r="CM94" s="2422"/>
      <c r="CN94" s="2422"/>
      <c r="CO94" s="2422"/>
      <c r="CP94" s="2422"/>
      <c r="CQ94" s="2422"/>
      <c r="CR94" s="2422"/>
      <c r="CS94" s="2422"/>
      <c r="CT94" s="2422"/>
      <c r="CU94" s="2363"/>
      <c r="CV94" s="2363"/>
    </row>
    <row r="95" spans="1:102" s="2234" customFormat="1" ht="16.5" x14ac:dyDescent="0.3">
      <c r="BK95" s="2423"/>
      <c r="BL95" s="2423"/>
      <c r="BM95" s="2423"/>
      <c r="BN95" s="2423"/>
      <c r="BO95" s="2423"/>
      <c r="BP95" s="2423"/>
      <c r="BQ95" s="2423"/>
      <c r="BR95" s="2423"/>
      <c r="BS95" s="2423"/>
      <c r="BT95" s="2423"/>
      <c r="BU95" s="2423"/>
      <c r="BV95" s="2423"/>
      <c r="BW95" s="2423"/>
      <c r="BX95" s="2423"/>
      <c r="BY95" s="2423"/>
      <c r="BZ95" s="2423"/>
      <c r="CA95" s="2423"/>
      <c r="CB95" s="2423"/>
      <c r="CC95" s="2423"/>
      <c r="CD95" s="2423"/>
      <c r="CE95" s="2423"/>
      <c r="CF95" s="2423"/>
      <c r="CG95" s="2423"/>
      <c r="CH95" s="2423"/>
      <c r="CI95" s="2423"/>
      <c r="CJ95" s="2423"/>
      <c r="CK95" s="2423"/>
      <c r="CL95" s="2423"/>
      <c r="CM95" s="2423"/>
      <c r="CN95" s="2423"/>
      <c r="CO95" s="2423"/>
      <c r="CP95" s="2423"/>
      <c r="CQ95" s="2423"/>
      <c r="CR95" s="2423"/>
      <c r="CS95" s="2423"/>
      <c r="CT95" s="2423"/>
      <c r="CU95" s="2423"/>
    </row>
    <row r="96" spans="1:102" s="2234" customFormat="1" ht="16.5" x14ac:dyDescent="0.3">
      <c r="BK96" s="2423"/>
      <c r="BL96" s="2423"/>
      <c r="BM96" s="2423"/>
      <c r="BN96" s="2423"/>
      <c r="BO96" s="2423"/>
      <c r="BP96" s="2423"/>
      <c r="BQ96" s="2423"/>
      <c r="BR96" s="2423"/>
      <c r="BS96" s="2423"/>
      <c r="BT96" s="2423"/>
      <c r="BU96" s="2423"/>
      <c r="BV96" s="2423"/>
      <c r="BW96" s="2423"/>
      <c r="BX96" s="2423"/>
      <c r="BY96" s="2423"/>
      <c r="BZ96" s="2423"/>
      <c r="CA96" s="2423"/>
      <c r="CB96" s="2423"/>
      <c r="CC96" s="2423"/>
      <c r="CD96" s="2423"/>
      <c r="CE96" s="2423"/>
      <c r="CF96" s="2423"/>
      <c r="CG96" s="2423"/>
      <c r="CH96" s="2423"/>
      <c r="CI96" s="2423"/>
      <c r="CJ96" s="2423"/>
      <c r="CK96" s="2423"/>
      <c r="CL96" s="2423"/>
      <c r="CM96" s="2423"/>
      <c r="CN96" s="2423"/>
      <c r="CO96" s="2423"/>
      <c r="CP96" s="2423"/>
      <c r="CQ96" s="2423"/>
      <c r="CR96" s="2423"/>
      <c r="CS96" s="2423"/>
      <c r="CT96" s="2423"/>
      <c r="CU96" s="2423"/>
    </row>
    <row r="97" spans="1:99" x14ac:dyDescent="0.25">
      <c r="A97" s="1497"/>
      <c r="C97" s="1497"/>
      <c r="D97" s="1497"/>
      <c r="E97" s="1497"/>
      <c r="F97" s="1497"/>
      <c r="G97" s="1497"/>
      <c r="H97" s="1497"/>
      <c r="I97" s="1497"/>
      <c r="J97" s="1497"/>
      <c r="K97" s="1497"/>
      <c r="L97" s="1497"/>
      <c r="M97" s="1497"/>
      <c r="N97" s="1497"/>
      <c r="O97" s="1497"/>
      <c r="P97" s="1497"/>
      <c r="Q97" s="1497"/>
      <c r="R97" s="1497"/>
      <c r="S97" s="1497"/>
      <c r="T97" s="1497"/>
      <c r="U97" s="1497"/>
      <c r="V97" s="1497"/>
      <c r="W97" s="1497"/>
      <c r="X97" s="1497"/>
      <c r="Y97" s="1497"/>
      <c r="Z97" s="1497"/>
      <c r="AA97" s="1497"/>
      <c r="AB97" s="1497"/>
      <c r="AC97" s="1497"/>
      <c r="AD97" s="1497"/>
      <c r="AE97" s="1497"/>
      <c r="AF97" s="1497"/>
      <c r="AG97" s="1497"/>
      <c r="AH97" s="1497"/>
      <c r="AI97" s="1497"/>
      <c r="AJ97" s="1497"/>
      <c r="AK97" s="1497"/>
      <c r="AL97" s="1497"/>
      <c r="AM97" s="1497"/>
      <c r="AN97" s="1497"/>
      <c r="AO97" s="1497"/>
      <c r="AP97" s="1497"/>
      <c r="AQ97" s="1497"/>
      <c r="AR97" s="1497"/>
      <c r="AS97" s="1497"/>
      <c r="AT97" s="1497"/>
      <c r="AU97" s="1497"/>
      <c r="AV97" s="1497"/>
      <c r="AW97" s="1497"/>
      <c r="AX97" s="1497"/>
      <c r="AY97" s="1497"/>
      <c r="AZ97" s="1497"/>
      <c r="BA97" s="1497"/>
      <c r="BB97" s="1497"/>
      <c r="BC97" s="1497"/>
      <c r="BD97" s="1497"/>
      <c r="BE97" s="1497"/>
      <c r="BF97" s="1497"/>
      <c r="BG97" s="1497"/>
      <c r="BH97" s="1497"/>
      <c r="BI97" s="1497"/>
      <c r="BJ97" s="1497"/>
      <c r="BK97" s="2424"/>
      <c r="BL97" s="2424"/>
      <c r="BM97" s="2424"/>
      <c r="BN97" s="2424"/>
      <c r="BO97" s="2424"/>
      <c r="BP97" s="2424"/>
      <c r="BQ97" s="2424"/>
      <c r="BR97" s="2424"/>
      <c r="BS97" s="2424"/>
      <c r="BT97" s="2424"/>
      <c r="BU97" s="2424"/>
      <c r="BV97" s="2424"/>
      <c r="BW97" s="2424"/>
      <c r="BX97" s="2424"/>
      <c r="BY97" s="2424"/>
      <c r="BZ97" s="2424"/>
      <c r="CA97" s="2424"/>
      <c r="CB97" s="2424"/>
      <c r="CC97" s="2424"/>
      <c r="CD97" s="2424"/>
      <c r="CE97" s="2424"/>
      <c r="CF97" s="2424"/>
      <c r="CG97" s="2424"/>
      <c r="CH97" s="2424"/>
      <c r="CI97" s="2424"/>
      <c r="CJ97" s="2424"/>
      <c r="CK97" s="2424"/>
      <c r="CL97" s="2424"/>
      <c r="CM97" s="2424"/>
      <c r="CN97" s="2424"/>
      <c r="CO97" s="2424"/>
      <c r="CP97" s="2424"/>
      <c r="CQ97" s="2424"/>
      <c r="CR97" s="2424"/>
      <c r="CS97" s="2424"/>
      <c r="CT97" s="2424"/>
      <c r="CU97" s="2422"/>
    </row>
    <row r="98" spans="1:99" x14ac:dyDescent="0.25">
      <c r="A98" s="1497"/>
      <c r="C98" s="1497"/>
      <c r="D98" s="1497"/>
      <c r="E98" s="1497"/>
      <c r="F98" s="1497"/>
      <c r="G98" s="1497"/>
      <c r="H98" s="1497"/>
      <c r="I98" s="1497"/>
      <c r="J98" s="1497"/>
      <c r="K98" s="1497"/>
      <c r="L98" s="1497"/>
      <c r="M98" s="1497"/>
      <c r="N98" s="1497"/>
      <c r="O98" s="1497"/>
      <c r="P98" s="1497"/>
      <c r="Q98" s="1497"/>
      <c r="R98" s="1497"/>
      <c r="S98" s="1497"/>
      <c r="T98" s="1497"/>
      <c r="U98" s="1497"/>
      <c r="V98" s="1497"/>
      <c r="W98" s="1497"/>
      <c r="X98" s="1497"/>
      <c r="Y98" s="1497"/>
      <c r="Z98" s="1497"/>
      <c r="AA98" s="1497"/>
      <c r="AB98" s="1497"/>
      <c r="AC98" s="1497"/>
      <c r="AD98" s="1497"/>
      <c r="AE98" s="1497"/>
      <c r="AF98" s="1497"/>
      <c r="AG98" s="1497"/>
      <c r="AH98" s="1497"/>
      <c r="AI98" s="1497"/>
      <c r="AJ98" s="1497"/>
      <c r="AK98" s="1497"/>
      <c r="AL98" s="1497"/>
      <c r="AM98" s="1497"/>
      <c r="AN98" s="1497"/>
      <c r="AO98" s="1497"/>
      <c r="AP98" s="1497"/>
      <c r="AQ98" s="1497"/>
      <c r="AR98" s="1497"/>
      <c r="AS98" s="1497"/>
      <c r="AT98" s="1497"/>
      <c r="AU98" s="1497"/>
      <c r="AV98" s="1497"/>
      <c r="AW98" s="1497"/>
      <c r="AX98" s="1497"/>
      <c r="AY98" s="1497"/>
      <c r="AZ98" s="1497"/>
      <c r="BA98" s="1497"/>
      <c r="BB98" s="1497"/>
      <c r="BC98" s="1497"/>
      <c r="BD98" s="1497"/>
      <c r="BE98" s="1497"/>
      <c r="BF98" s="1497"/>
      <c r="BG98" s="1497"/>
      <c r="BH98" s="1497"/>
      <c r="BI98" s="1497"/>
      <c r="BJ98" s="1497"/>
      <c r="BK98" s="2424"/>
      <c r="BL98" s="2424"/>
      <c r="BM98" s="2424"/>
      <c r="BN98" s="2424"/>
      <c r="BO98" s="2424"/>
      <c r="BP98" s="2424"/>
      <c r="BQ98" s="2424"/>
      <c r="BR98" s="2424"/>
      <c r="BS98" s="2424"/>
      <c r="BT98" s="2424"/>
      <c r="BU98" s="2424"/>
      <c r="BV98" s="2424"/>
      <c r="BW98" s="2424"/>
      <c r="BX98" s="2424"/>
      <c r="BY98" s="2424"/>
      <c r="BZ98" s="2424"/>
      <c r="CA98" s="2424"/>
      <c r="CB98" s="2424"/>
      <c r="CC98" s="2424"/>
      <c r="CD98" s="2424"/>
      <c r="CE98" s="2424"/>
      <c r="CF98" s="2424"/>
      <c r="CG98" s="2424"/>
      <c r="CH98" s="2424"/>
      <c r="CI98" s="2424"/>
      <c r="CJ98" s="2424"/>
      <c r="CK98" s="2424"/>
      <c r="CL98" s="2424"/>
      <c r="CM98" s="2424"/>
      <c r="CN98" s="2424"/>
      <c r="CO98" s="2424"/>
      <c r="CP98" s="2424"/>
      <c r="CQ98" s="2424"/>
      <c r="CR98" s="2424"/>
      <c r="CS98" s="2424"/>
      <c r="CT98" s="2424"/>
      <c r="CU98" s="2422"/>
    </row>
    <row r="99" spans="1:99" x14ac:dyDescent="0.25">
      <c r="A99" s="1497"/>
      <c r="C99" s="1497"/>
      <c r="D99" s="1497"/>
      <c r="E99" s="1497"/>
      <c r="F99" s="1497"/>
      <c r="G99" s="1497"/>
      <c r="H99" s="1497"/>
      <c r="I99" s="1497"/>
      <c r="J99" s="1497"/>
      <c r="K99" s="1497"/>
      <c r="L99" s="1497"/>
      <c r="M99" s="1497"/>
      <c r="N99" s="1497"/>
      <c r="O99" s="1497"/>
      <c r="P99" s="1497"/>
      <c r="Q99" s="1497"/>
      <c r="R99" s="1497"/>
      <c r="S99" s="1497"/>
      <c r="T99" s="1497"/>
      <c r="U99" s="1497"/>
      <c r="V99" s="1497"/>
      <c r="W99" s="1497"/>
      <c r="X99" s="1497"/>
      <c r="Y99" s="1497"/>
      <c r="Z99" s="1497"/>
      <c r="AA99" s="1497"/>
      <c r="AB99" s="1497"/>
      <c r="AC99" s="1497"/>
      <c r="AD99" s="1497"/>
      <c r="AE99" s="1497"/>
      <c r="AF99" s="1497"/>
      <c r="AG99" s="1497"/>
      <c r="AH99" s="1497"/>
      <c r="AI99" s="1497"/>
      <c r="AJ99" s="1497"/>
      <c r="AK99" s="1497"/>
      <c r="AL99" s="1497"/>
      <c r="AM99" s="1497"/>
      <c r="AN99" s="1497"/>
      <c r="AO99" s="1497"/>
      <c r="AP99" s="1497"/>
      <c r="AQ99" s="1497"/>
      <c r="AR99" s="1497"/>
      <c r="AS99" s="1497"/>
      <c r="AT99" s="1497"/>
      <c r="AU99" s="1497"/>
      <c r="AV99" s="1497"/>
      <c r="AW99" s="1497"/>
      <c r="AX99" s="1497"/>
      <c r="AY99" s="1497"/>
      <c r="AZ99" s="1497"/>
      <c r="BA99" s="1497"/>
      <c r="BB99" s="1497"/>
      <c r="BC99" s="1497"/>
      <c r="BD99" s="1497"/>
      <c r="BE99" s="1497"/>
      <c r="BF99" s="1497"/>
      <c r="BG99" s="1497"/>
      <c r="BH99" s="1497"/>
      <c r="BI99" s="1497"/>
      <c r="BJ99" s="1497"/>
      <c r="BK99" s="2424"/>
      <c r="BL99" s="2424"/>
      <c r="BM99" s="2424"/>
      <c r="BN99" s="2424"/>
      <c r="BO99" s="2424"/>
      <c r="BP99" s="2424"/>
      <c r="BQ99" s="2424"/>
      <c r="BR99" s="2424"/>
      <c r="BS99" s="2424"/>
      <c r="BT99" s="2424"/>
      <c r="BU99" s="2424"/>
      <c r="BV99" s="2424"/>
      <c r="BW99" s="2424"/>
      <c r="BX99" s="2424"/>
      <c r="BY99" s="2424"/>
      <c r="BZ99" s="2424"/>
      <c r="CA99" s="2424"/>
      <c r="CB99" s="2424"/>
      <c r="CC99" s="2424"/>
      <c r="CD99" s="2424"/>
      <c r="CE99" s="2424"/>
      <c r="CF99" s="2424"/>
      <c r="CG99" s="2424"/>
      <c r="CH99" s="2424"/>
      <c r="CI99" s="2424"/>
      <c r="CJ99" s="2424"/>
      <c r="CK99" s="2424"/>
      <c r="CL99" s="2424"/>
      <c r="CM99" s="2424"/>
      <c r="CN99" s="2424"/>
      <c r="CO99" s="2424"/>
      <c r="CP99" s="2424"/>
      <c r="CQ99" s="2424"/>
      <c r="CR99" s="2424"/>
      <c r="CS99" s="2424"/>
      <c r="CT99" s="2424"/>
      <c r="CU99" s="2422"/>
    </row>
  </sheetData>
  <mergeCells count="64">
    <mergeCell ref="CM2:CN2"/>
    <mergeCell ref="W3:X3"/>
    <mergeCell ref="CO2:CP2"/>
    <mergeCell ref="CQ2:CR2"/>
    <mergeCell ref="CS2:CT2"/>
    <mergeCell ref="CI2:CJ2"/>
    <mergeCell ref="CK2:CL2"/>
    <mergeCell ref="AC3:AD3"/>
    <mergeCell ref="AE3:AF3"/>
    <mergeCell ref="AG3:AH3"/>
    <mergeCell ref="AI3:AJ3"/>
    <mergeCell ref="CS3:CT3"/>
    <mergeCell ref="A3:A4"/>
    <mergeCell ref="B3:B4"/>
    <mergeCell ref="C3:D3"/>
    <mergeCell ref="E3:F3"/>
    <mergeCell ref="G3:H3"/>
    <mergeCell ref="K3:L3"/>
    <mergeCell ref="O2:P2"/>
    <mergeCell ref="U2:V2"/>
    <mergeCell ref="CG2:CH2"/>
    <mergeCell ref="M3:N3"/>
    <mergeCell ref="O3:P3"/>
    <mergeCell ref="Q3:R3"/>
    <mergeCell ref="S3:T3"/>
    <mergeCell ref="U3:V3"/>
    <mergeCell ref="AO3:AP3"/>
    <mergeCell ref="AQ3:AR3"/>
    <mergeCell ref="AS3:AT3"/>
    <mergeCell ref="AU3:AV3"/>
    <mergeCell ref="Y3:Z3"/>
    <mergeCell ref="AA3:AB3"/>
    <mergeCell ref="A73:CT73"/>
    <mergeCell ref="CG3:CH3"/>
    <mergeCell ref="CI3:CJ3"/>
    <mergeCell ref="CK3:CL3"/>
    <mergeCell ref="CM3:CN3"/>
    <mergeCell ref="CO3:CP3"/>
    <mergeCell ref="CQ3:CR3"/>
    <mergeCell ref="BU3:BV3"/>
    <mergeCell ref="BW3:BX3"/>
    <mergeCell ref="BY3:BZ3"/>
    <mergeCell ref="CA3:CB3"/>
    <mergeCell ref="CC3:CD3"/>
    <mergeCell ref="CE3:CF3"/>
    <mergeCell ref="BI3:BJ3"/>
    <mergeCell ref="BK3:BL3"/>
    <mergeCell ref="BM3:BN3"/>
    <mergeCell ref="A5:CT5"/>
    <mergeCell ref="A22:CT22"/>
    <mergeCell ref="A39:CT39"/>
    <mergeCell ref="A56:CT56"/>
    <mergeCell ref="BO3:BP3"/>
    <mergeCell ref="BQ3:BR3"/>
    <mergeCell ref="BS3:BT3"/>
    <mergeCell ref="AW3:AX3"/>
    <mergeCell ref="AY3:AZ3"/>
    <mergeCell ref="BA3:BB3"/>
    <mergeCell ref="BC3:BD3"/>
    <mergeCell ref="BE3:BF3"/>
    <mergeCell ref="BG3:BH3"/>
    <mergeCell ref="AK3:AL3"/>
    <mergeCell ref="AM3:AN3"/>
    <mergeCell ref="I3:J3"/>
  </mergeCells>
  <pageMargins left="0.7" right="0.7" top="0.75" bottom="0.75" header="0.3" footer="0.3"/>
  <pageSetup paperSize="9" scale="47"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I412"/>
  <sheetViews>
    <sheetView zoomScale="85" zoomScaleNormal="85" zoomScaleSheetLayoutView="85" workbookViewId="0">
      <pane xSplit="1" ySplit="181" topLeftCell="B182" activePane="bottomRight" state="frozen"/>
      <selection activeCell="D33" sqref="D33"/>
      <selection pane="topRight" activeCell="D33" sqref="D33"/>
      <selection pane="bottomLeft" activeCell="D33" sqref="D33"/>
      <selection pane="bottomRight"/>
    </sheetView>
  </sheetViews>
  <sheetFormatPr defaultColWidth="9.140625" defaultRowHeight="14.25" x14ac:dyDescent="0.25"/>
  <cols>
    <col min="1" max="1" width="14.42578125" style="2428" customWidth="1"/>
    <col min="2" max="2" width="12.7109375" style="2428" customWidth="1"/>
    <col min="3" max="4" width="16.7109375" style="2429" customWidth="1"/>
    <col min="5" max="5" width="13.7109375" style="2428" customWidth="1"/>
    <col min="6" max="6" width="13.5703125" style="2428" customWidth="1"/>
    <col min="7" max="7" width="17.140625" style="2428" customWidth="1"/>
    <col min="8" max="8" width="17.5703125" style="2428" customWidth="1"/>
    <col min="9" max="9" width="3.28515625" style="2428" customWidth="1"/>
    <col min="10" max="16384" width="9.140625" style="2428"/>
  </cols>
  <sheetData>
    <row r="1" spans="1:8" s="2426" customFormat="1" ht="18.75" customHeight="1" x14ac:dyDescent="0.25">
      <c r="A1" s="2425" t="s">
        <v>4905</v>
      </c>
      <c r="C1" s="2427"/>
      <c r="D1" s="2427"/>
    </row>
    <row r="2" spans="1:8" ht="14.25" customHeight="1" thickBot="1" x14ac:dyDescent="0.3">
      <c r="F2" s="2430"/>
    </row>
    <row r="3" spans="1:8" s="2431" customFormat="1" ht="18" thickTop="1" thickBot="1" x14ac:dyDescent="0.3">
      <c r="A3" s="3690" t="s">
        <v>1</v>
      </c>
      <c r="B3" s="3693" t="s">
        <v>4906</v>
      </c>
      <c r="C3" s="3693"/>
      <c r="D3" s="3693"/>
      <c r="E3" s="3693"/>
      <c r="F3" s="3693"/>
      <c r="G3" s="3693"/>
      <c r="H3" s="3694"/>
    </row>
    <row r="4" spans="1:8" s="2431" customFormat="1" ht="16.5" customHeight="1" thickBot="1" x14ac:dyDescent="0.3">
      <c r="A4" s="3691"/>
      <c r="B4" s="2432" t="s">
        <v>3414</v>
      </c>
      <c r="C4" s="2433"/>
      <c r="D4" s="2433"/>
      <c r="E4" s="3695" t="s">
        <v>215</v>
      </c>
      <c r="F4" s="3695"/>
      <c r="G4" s="3695"/>
      <c r="H4" s="3696"/>
    </row>
    <row r="5" spans="1:8" s="2431" customFormat="1" ht="18.75" customHeight="1" x14ac:dyDescent="0.25">
      <c r="A5" s="3691"/>
      <c r="B5" s="2434" t="s">
        <v>3417</v>
      </c>
      <c r="C5" s="2432" t="s">
        <v>4907</v>
      </c>
      <c r="D5" s="2432" t="s">
        <v>4907</v>
      </c>
      <c r="E5" s="2435" t="s">
        <v>4908</v>
      </c>
      <c r="F5" s="2435" t="s">
        <v>4909</v>
      </c>
      <c r="G5" s="2432" t="s">
        <v>4910</v>
      </c>
      <c r="H5" s="2436" t="s">
        <v>4911</v>
      </c>
    </row>
    <row r="6" spans="1:8" s="2431" customFormat="1" ht="15" customHeight="1" x14ac:dyDescent="0.25">
      <c r="A6" s="3691"/>
      <c r="B6" s="2434" t="s">
        <v>4912</v>
      </c>
      <c r="C6" s="2437" t="s">
        <v>4913</v>
      </c>
      <c r="D6" s="2437" t="s">
        <v>4914</v>
      </c>
      <c r="E6" s="2434" t="s">
        <v>4915</v>
      </c>
      <c r="F6" s="2438"/>
      <c r="G6" s="2434" t="s">
        <v>3699</v>
      </c>
      <c r="H6" s="2436" t="s">
        <v>3699</v>
      </c>
    </row>
    <row r="7" spans="1:8" s="2431" customFormat="1" ht="17.25" customHeight="1" thickBot="1" x14ac:dyDescent="0.3">
      <c r="A7" s="3692"/>
      <c r="B7" s="2439"/>
      <c r="C7" s="2439"/>
      <c r="D7" s="2439"/>
      <c r="E7" s="2439"/>
      <c r="F7" s="2440" t="s">
        <v>3412</v>
      </c>
      <c r="G7" s="2441" t="s">
        <v>3418</v>
      </c>
      <c r="H7" s="2442" t="s">
        <v>4916</v>
      </c>
    </row>
    <row r="8" spans="1:8" ht="12.75" hidden="1" customHeight="1" x14ac:dyDescent="0.25">
      <c r="A8" s="2443">
        <v>37438</v>
      </c>
      <c r="B8" s="2444">
        <v>23</v>
      </c>
      <c r="C8" s="2445">
        <v>703.38</v>
      </c>
      <c r="D8" s="2445">
        <v>375.02</v>
      </c>
      <c r="E8" s="2446">
        <v>79.459999999999994</v>
      </c>
      <c r="F8" s="2447">
        <v>359.86</v>
      </c>
      <c r="G8" s="2448">
        <v>5462</v>
      </c>
      <c r="H8" s="2449">
        <v>390</v>
      </c>
    </row>
    <row r="9" spans="1:8" ht="12.75" hidden="1" customHeight="1" x14ac:dyDescent="0.25">
      <c r="A9" s="2443">
        <v>37469</v>
      </c>
      <c r="B9" s="2444">
        <v>21</v>
      </c>
      <c r="C9" s="2445">
        <v>724.61</v>
      </c>
      <c r="D9" s="2445">
        <v>383.5</v>
      </c>
      <c r="E9" s="2446">
        <v>81.349999999999994</v>
      </c>
      <c r="F9" s="2447">
        <v>369.27</v>
      </c>
      <c r="G9" s="2448">
        <v>4237</v>
      </c>
      <c r="H9" s="2449">
        <v>334</v>
      </c>
    </row>
    <row r="10" spans="1:8" ht="12.75" hidden="1" customHeight="1" x14ac:dyDescent="0.25">
      <c r="A10" s="2443">
        <v>37500</v>
      </c>
      <c r="B10" s="2444">
        <v>20</v>
      </c>
      <c r="C10" s="2445">
        <v>748.41</v>
      </c>
      <c r="D10" s="2445">
        <v>393.72</v>
      </c>
      <c r="E10" s="2446">
        <v>82.34</v>
      </c>
      <c r="F10" s="2447">
        <v>381.25</v>
      </c>
      <c r="G10" s="2448">
        <v>6328</v>
      </c>
      <c r="H10" s="2449">
        <v>488</v>
      </c>
    </row>
    <row r="11" spans="1:8" ht="12.75" hidden="1" customHeight="1" x14ac:dyDescent="0.25">
      <c r="A11" s="2443">
        <v>37530</v>
      </c>
      <c r="B11" s="2444">
        <v>23</v>
      </c>
      <c r="C11" s="2445">
        <v>751.53</v>
      </c>
      <c r="D11" s="2445">
        <v>395.52</v>
      </c>
      <c r="E11" s="2446">
        <v>82.38</v>
      </c>
      <c r="F11" s="2447">
        <v>379.09</v>
      </c>
      <c r="G11" s="2448">
        <v>4380</v>
      </c>
      <c r="H11" s="2449">
        <v>399</v>
      </c>
    </row>
    <row r="12" spans="1:8" ht="12.75" hidden="1" customHeight="1" x14ac:dyDescent="0.25">
      <c r="A12" s="2443">
        <v>37562</v>
      </c>
      <c r="B12" s="2444">
        <v>20</v>
      </c>
      <c r="C12" s="2445">
        <v>757.45</v>
      </c>
      <c r="D12" s="2445">
        <v>400.61</v>
      </c>
      <c r="E12" s="2446">
        <v>82.79</v>
      </c>
      <c r="F12" s="2447">
        <v>380.92</v>
      </c>
      <c r="G12" s="2448">
        <v>5790</v>
      </c>
      <c r="H12" s="2449">
        <v>455</v>
      </c>
    </row>
    <row r="13" spans="1:8" ht="12.75" hidden="1" customHeight="1" x14ac:dyDescent="0.25">
      <c r="A13" s="2443">
        <v>37592</v>
      </c>
      <c r="B13" s="2444">
        <v>20</v>
      </c>
      <c r="C13" s="2445">
        <v>792.91</v>
      </c>
      <c r="D13" s="2445">
        <v>420.66</v>
      </c>
      <c r="E13" s="2446">
        <v>86.5</v>
      </c>
      <c r="F13" s="2447">
        <v>394.26</v>
      </c>
      <c r="G13" s="2448">
        <v>5671</v>
      </c>
      <c r="H13" s="2449">
        <v>421</v>
      </c>
    </row>
    <row r="14" spans="1:8" ht="12.75" hidden="1" customHeight="1" x14ac:dyDescent="0.25">
      <c r="A14" s="2443">
        <v>37624</v>
      </c>
      <c r="B14" s="2444">
        <v>21</v>
      </c>
      <c r="C14" s="2445">
        <v>855</v>
      </c>
      <c r="D14" s="2450">
        <v>463.05</v>
      </c>
      <c r="E14" s="2451">
        <v>94.07</v>
      </c>
      <c r="F14" s="2447">
        <v>419.4</v>
      </c>
      <c r="G14" s="2448">
        <v>7066</v>
      </c>
      <c r="H14" s="2449">
        <v>370</v>
      </c>
    </row>
    <row r="15" spans="1:8" ht="12.75" hidden="1" customHeight="1" x14ac:dyDescent="0.25">
      <c r="A15" s="2443">
        <v>37655</v>
      </c>
      <c r="B15" s="2444">
        <v>19</v>
      </c>
      <c r="C15" s="2445">
        <v>879.71</v>
      </c>
      <c r="D15" s="2450">
        <v>491.9</v>
      </c>
      <c r="E15" s="2451">
        <v>96.74</v>
      </c>
      <c r="F15" s="2447">
        <v>430.16</v>
      </c>
      <c r="G15" s="2448">
        <v>8543</v>
      </c>
      <c r="H15" s="2449">
        <v>419.83</v>
      </c>
    </row>
    <row r="16" spans="1:8" ht="12.75" hidden="1" customHeight="1" x14ac:dyDescent="0.25">
      <c r="A16" s="2443">
        <v>37683</v>
      </c>
      <c r="B16" s="2444">
        <v>20</v>
      </c>
      <c r="C16" s="2445">
        <v>870.27</v>
      </c>
      <c r="D16" s="2450">
        <v>492.47</v>
      </c>
      <c r="E16" s="2451">
        <v>95.12</v>
      </c>
      <c r="F16" s="2447">
        <v>425.16</v>
      </c>
      <c r="G16" s="2448">
        <v>6958</v>
      </c>
      <c r="H16" s="2449">
        <v>440</v>
      </c>
    </row>
    <row r="17" spans="1:8" ht="12.75" hidden="1" customHeight="1" x14ac:dyDescent="0.25">
      <c r="A17" s="2443">
        <v>37714</v>
      </c>
      <c r="B17" s="2444">
        <v>21</v>
      </c>
      <c r="C17" s="2445">
        <v>910.33</v>
      </c>
      <c r="D17" s="2450">
        <v>518.30999999999995</v>
      </c>
      <c r="E17" s="2451">
        <v>98.54</v>
      </c>
      <c r="F17" s="2447">
        <v>440</v>
      </c>
      <c r="G17" s="2448">
        <v>7399</v>
      </c>
      <c r="H17" s="2449">
        <v>814</v>
      </c>
    </row>
    <row r="18" spans="1:8" ht="12.75" hidden="1" customHeight="1" x14ac:dyDescent="0.25">
      <c r="A18" s="2443">
        <v>37742</v>
      </c>
      <c r="B18" s="2444">
        <v>21</v>
      </c>
      <c r="C18" s="2445">
        <v>968.13</v>
      </c>
      <c r="D18" s="2450">
        <v>548.11</v>
      </c>
      <c r="E18" s="2451">
        <v>104.06</v>
      </c>
      <c r="F18" s="2447">
        <v>465.27</v>
      </c>
      <c r="G18" s="2448">
        <v>10253</v>
      </c>
      <c r="H18" s="2449">
        <v>659</v>
      </c>
    </row>
    <row r="19" spans="1:8" ht="12.75" hidden="1" customHeight="1" x14ac:dyDescent="0.25">
      <c r="A19" s="2443">
        <v>37773</v>
      </c>
      <c r="B19" s="2444">
        <v>21</v>
      </c>
      <c r="C19" s="2445">
        <v>1004.17</v>
      </c>
      <c r="D19" s="2450">
        <v>551.09</v>
      </c>
      <c r="E19" s="2451">
        <v>105.98</v>
      </c>
      <c r="F19" s="2447">
        <v>481.03</v>
      </c>
      <c r="G19" s="2448">
        <v>10462</v>
      </c>
      <c r="H19" s="2449">
        <v>970</v>
      </c>
    </row>
    <row r="20" spans="1:8" ht="12.75" hidden="1" customHeight="1" x14ac:dyDescent="0.25">
      <c r="A20" s="2443">
        <v>37805</v>
      </c>
      <c r="B20" s="2444">
        <v>20</v>
      </c>
      <c r="C20" s="2445">
        <v>1013.62</v>
      </c>
      <c r="D20" s="2450">
        <v>537.32000000000005</v>
      </c>
      <c r="E20" s="2451">
        <v>105.19</v>
      </c>
      <c r="F20" s="2447">
        <v>480.96</v>
      </c>
      <c r="G20" s="2448">
        <v>20172</v>
      </c>
      <c r="H20" s="2449">
        <v>1026</v>
      </c>
    </row>
    <row r="21" spans="1:8" ht="13.5" hidden="1" customHeight="1" x14ac:dyDescent="0.25">
      <c r="A21" s="2443">
        <v>37836</v>
      </c>
      <c r="B21" s="2444">
        <v>21</v>
      </c>
      <c r="C21" s="2450">
        <v>995.12</v>
      </c>
      <c r="D21" s="2450">
        <v>531.36</v>
      </c>
      <c r="E21" s="2451">
        <v>102.27</v>
      </c>
      <c r="F21" s="2447">
        <v>472.29</v>
      </c>
      <c r="G21" s="2448">
        <v>11623</v>
      </c>
      <c r="H21" s="2449">
        <v>855</v>
      </c>
    </row>
    <row r="22" spans="1:8" ht="12.75" hidden="1" customHeight="1" x14ac:dyDescent="0.25">
      <c r="A22" s="2443">
        <v>37867</v>
      </c>
      <c r="B22" s="2452">
        <v>21</v>
      </c>
      <c r="C22" s="2450">
        <v>1018.06</v>
      </c>
      <c r="D22" s="3269">
        <v>544.78</v>
      </c>
      <c r="E22" s="3270">
        <v>105.32</v>
      </c>
      <c r="F22" s="3271">
        <v>483.08</v>
      </c>
      <c r="G22" s="3270">
        <v>6792</v>
      </c>
      <c r="H22" s="3272">
        <v>464</v>
      </c>
    </row>
    <row r="23" spans="1:8" ht="12.75" hidden="1" customHeight="1" x14ac:dyDescent="0.25">
      <c r="A23" s="2443">
        <v>37897</v>
      </c>
      <c r="B23" s="2452">
        <v>23</v>
      </c>
      <c r="C23" s="2450">
        <v>1089.51</v>
      </c>
      <c r="D23" s="2450">
        <v>591.4</v>
      </c>
      <c r="E23" s="2451">
        <v>113.54</v>
      </c>
      <c r="F23" s="2447">
        <v>512.29</v>
      </c>
      <c r="G23" s="2448">
        <v>19436</v>
      </c>
      <c r="H23" s="2449">
        <v>995</v>
      </c>
    </row>
    <row r="24" spans="1:8" ht="12.75" hidden="1" customHeight="1" x14ac:dyDescent="0.25">
      <c r="A24" s="2443">
        <v>37928</v>
      </c>
      <c r="B24" s="2444">
        <v>19</v>
      </c>
      <c r="C24" s="2450">
        <v>1163.97</v>
      </c>
      <c r="D24" s="2450">
        <v>639.53</v>
      </c>
      <c r="E24" s="2451">
        <v>120.18</v>
      </c>
      <c r="F24" s="2447">
        <v>545.24</v>
      </c>
      <c r="G24" s="2448">
        <v>7775</v>
      </c>
      <c r="H24" s="2449">
        <v>545</v>
      </c>
    </row>
    <row r="25" spans="1:8" ht="12.75" hidden="1" customHeight="1" x14ac:dyDescent="0.25">
      <c r="A25" s="2443">
        <v>37958</v>
      </c>
      <c r="B25" s="2444">
        <v>22</v>
      </c>
      <c r="C25" s="2450">
        <v>1194.27</v>
      </c>
      <c r="D25" s="2450">
        <v>691.95</v>
      </c>
      <c r="E25" s="2451">
        <v>121.5</v>
      </c>
      <c r="F25" s="2447">
        <v>554.84</v>
      </c>
      <c r="G25" s="2448">
        <v>9682.2000000000007</v>
      </c>
      <c r="H25" s="2449">
        <v>408</v>
      </c>
    </row>
    <row r="26" spans="1:8" ht="12.75" hidden="1" customHeight="1" x14ac:dyDescent="0.25">
      <c r="A26" s="2443">
        <v>37989</v>
      </c>
      <c r="B26" s="2453">
        <v>19</v>
      </c>
      <c r="C26" s="2450">
        <v>1231.02</v>
      </c>
      <c r="D26" s="2450">
        <v>732.75</v>
      </c>
      <c r="E26" s="2450">
        <v>123.2</v>
      </c>
      <c r="F26" s="2450">
        <v>565.4</v>
      </c>
      <c r="G26" s="2454">
        <v>13223</v>
      </c>
      <c r="H26" s="2455">
        <v>703</v>
      </c>
    </row>
    <row r="27" spans="1:8" ht="12.75" hidden="1" customHeight="1" x14ac:dyDescent="0.25">
      <c r="A27" s="2443">
        <v>38021</v>
      </c>
      <c r="B27" s="2453">
        <v>18</v>
      </c>
      <c r="C27" s="2450">
        <v>1306.7</v>
      </c>
      <c r="D27" s="2450">
        <v>787.86</v>
      </c>
      <c r="E27" s="2450">
        <v>130.58000000000001</v>
      </c>
      <c r="F27" s="2450">
        <v>599.33000000000004</v>
      </c>
      <c r="G27" s="2454">
        <v>15372</v>
      </c>
      <c r="H27" s="2455">
        <v>825</v>
      </c>
    </row>
    <row r="28" spans="1:8" ht="12.75" hidden="1" customHeight="1" x14ac:dyDescent="0.25">
      <c r="A28" s="2443">
        <v>38047</v>
      </c>
      <c r="B28" s="2453">
        <v>22</v>
      </c>
      <c r="C28" s="2450">
        <v>1322.36</v>
      </c>
      <c r="D28" s="2450">
        <v>785.43</v>
      </c>
      <c r="E28" s="2450">
        <v>130.88999999999999</v>
      </c>
      <c r="F28" s="2450">
        <v>605.41</v>
      </c>
      <c r="G28" s="2454">
        <v>10015</v>
      </c>
      <c r="H28" s="2455">
        <v>369</v>
      </c>
    </row>
    <row r="29" spans="1:8" ht="12.75" hidden="1" customHeight="1" x14ac:dyDescent="0.25">
      <c r="A29" s="2443">
        <v>38078</v>
      </c>
      <c r="B29" s="2453">
        <v>22</v>
      </c>
      <c r="C29" s="2450">
        <v>1376.95</v>
      </c>
      <c r="D29" s="2450">
        <v>788.88</v>
      </c>
      <c r="E29" s="2450">
        <v>132.37</v>
      </c>
      <c r="F29" s="2450">
        <v>623.96</v>
      </c>
      <c r="G29" s="2454">
        <v>8819</v>
      </c>
      <c r="H29" s="2455">
        <v>321</v>
      </c>
    </row>
    <row r="30" spans="1:8" ht="12.75" hidden="1" customHeight="1" x14ac:dyDescent="0.25">
      <c r="A30" s="2443">
        <v>38108</v>
      </c>
      <c r="B30" s="2453">
        <v>21</v>
      </c>
      <c r="C30" s="2450">
        <v>1441.08</v>
      </c>
      <c r="D30" s="2450">
        <v>802.63</v>
      </c>
      <c r="E30" s="2450">
        <v>137.75</v>
      </c>
      <c r="F30" s="2450">
        <v>650.94000000000005</v>
      </c>
      <c r="G30" s="2454">
        <v>14037</v>
      </c>
      <c r="H30" s="2455">
        <v>624</v>
      </c>
    </row>
    <row r="31" spans="1:8" ht="12.75" hidden="1" customHeight="1" x14ac:dyDescent="0.25">
      <c r="A31" s="2443">
        <v>38139</v>
      </c>
      <c r="B31" s="2453">
        <v>22</v>
      </c>
      <c r="C31" s="2450">
        <v>1457.2</v>
      </c>
      <c r="D31" s="2450">
        <v>805.75</v>
      </c>
      <c r="E31" s="2450">
        <v>138.49</v>
      </c>
      <c r="F31" s="2450">
        <v>656.8</v>
      </c>
      <c r="G31" s="2454">
        <v>12794</v>
      </c>
      <c r="H31" s="2455">
        <v>670</v>
      </c>
    </row>
    <row r="32" spans="1:8" ht="12.75" hidden="1" customHeight="1" x14ac:dyDescent="0.25">
      <c r="A32" s="2443">
        <v>38169</v>
      </c>
      <c r="B32" s="2453">
        <v>22</v>
      </c>
      <c r="C32" s="2450">
        <v>1453.15</v>
      </c>
      <c r="D32" s="2450">
        <v>801.78</v>
      </c>
      <c r="E32" s="2450">
        <v>136.01</v>
      </c>
      <c r="F32" s="2450">
        <v>651.09</v>
      </c>
      <c r="G32" s="2454">
        <v>7884</v>
      </c>
      <c r="H32" s="2455">
        <v>459</v>
      </c>
    </row>
    <row r="33" spans="1:8" ht="12.75" hidden="1" customHeight="1" x14ac:dyDescent="0.25">
      <c r="A33" s="2443">
        <v>38200</v>
      </c>
      <c r="B33" s="2453">
        <v>22</v>
      </c>
      <c r="C33" s="2450">
        <v>1444.65</v>
      </c>
      <c r="D33" s="2450">
        <v>793.9</v>
      </c>
      <c r="E33" s="2450">
        <v>134.07</v>
      </c>
      <c r="F33" s="2450">
        <v>646.79</v>
      </c>
      <c r="G33" s="2454">
        <v>7304</v>
      </c>
      <c r="H33" s="2455">
        <v>482</v>
      </c>
    </row>
    <row r="34" spans="1:8" ht="12.75" hidden="1" customHeight="1" x14ac:dyDescent="0.25">
      <c r="A34" s="2443">
        <v>38231</v>
      </c>
      <c r="B34" s="2453">
        <v>22</v>
      </c>
      <c r="C34" s="2450">
        <v>1455.79</v>
      </c>
      <c r="D34" s="2450">
        <v>794.7</v>
      </c>
      <c r="E34" s="2450">
        <v>135.30000000000001</v>
      </c>
      <c r="F34" s="2450">
        <v>651.04</v>
      </c>
      <c r="G34" s="2454">
        <v>9027</v>
      </c>
      <c r="H34" s="2455">
        <v>558</v>
      </c>
    </row>
    <row r="35" spans="1:8" ht="12.75" hidden="1" customHeight="1" x14ac:dyDescent="0.25">
      <c r="A35" s="2443">
        <v>38261</v>
      </c>
      <c r="B35" s="2453">
        <v>21</v>
      </c>
      <c r="C35" s="2450">
        <v>1499.44</v>
      </c>
      <c r="D35" s="2450">
        <v>817.72</v>
      </c>
      <c r="E35" s="2450">
        <v>138.04</v>
      </c>
      <c r="F35" s="2450">
        <v>666.32</v>
      </c>
      <c r="G35" s="2454">
        <v>12770</v>
      </c>
      <c r="H35" s="2455">
        <v>573.98400000000004</v>
      </c>
    </row>
    <row r="36" spans="1:8" ht="12.75" hidden="1" customHeight="1" x14ac:dyDescent="0.25">
      <c r="A36" s="2443">
        <v>38292</v>
      </c>
      <c r="B36" s="2453">
        <v>20</v>
      </c>
      <c r="C36" s="2450">
        <v>1529.97</v>
      </c>
      <c r="D36" s="2450">
        <v>836.12</v>
      </c>
      <c r="E36" s="2450">
        <v>141.09</v>
      </c>
      <c r="F36" s="2450">
        <v>677.77</v>
      </c>
      <c r="G36" s="2454">
        <v>12281</v>
      </c>
      <c r="H36" s="2455">
        <v>640</v>
      </c>
    </row>
    <row r="37" spans="1:8" ht="12.75" hidden="1" customHeight="1" x14ac:dyDescent="0.25">
      <c r="A37" s="2443">
        <v>38322</v>
      </c>
      <c r="B37" s="2453">
        <v>23</v>
      </c>
      <c r="C37" s="2450">
        <v>1585.78</v>
      </c>
      <c r="D37" s="2450">
        <v>873.31</v>
      </c>
      <c r="E37" s="2450">
        <v>146.06</v>
      </c>
      <c r="F37" s="2450">
        <v>697.01</v>
      </c>
      <c r="G37" s="2454">
        <v>11043</v>
      </c>
      <c r="H37" s="2455">
        <v>753</v>
      </c>
    </row>
    <row r="38" spans="1:8" ht="12.75" hidden="1" customHeight="1" x14ac:dyDescent="0.25">
      <c r="A38" s="2443">
        <v>38353</v>
      </c>
      <c r="B38" s="2453">
        <v>19</v>
      </c>
      <c r="C38" s="2450">
        <v>1656.32</v>
      </c>
      <c r="D38" s="2450">
        <v>909.02</v>
      </c>
      <c r="E38" s="2450">
        <v>151.65</v>
      </c>
      <c r="F38" s="2450">
        <v>722.2</v>
      </c>
      <c r="G38" s="2454">
        <v>11864</v>
      </c>
      <c r="H38" s="2455">
        <v>1010.5</v>
      </c>
    </row>
    <row r="39" spans="1:8" ht="12.75" hidden="1" customHeight="1" x14ac:dyDescent="0.25">
      <c r="A39" s="2443">
        <v>38384</v>
      </c>
      <c r="B39" s="2453">
        <v>18</v>
      </c>
      <c r="C39" s="2450">
        <v>1684.81</v>
      </c>
      <c r="D39" s="2450">
        <v>913.47</v>
      </c>
      <c r="E39" s="2450">
        <v>153.96</v>
      </c>
      <c r="F39" s="2450">
        <v>731.03</v>
      </c>
      <c r="G39" s="2454">
        <v>10978</v>
      </c>
      <c r="H39" s="2455">
        <v>400</v>
      </c>
    </row>
    <row r="40" spans="1:8" ht="12.75" hidden="1" customHeight="1" x14ac:dyDescent="0.25">
      <c r="A40" s="2443">
        <v>38412</v>
      </c>
      <c r="B40" s="2453">
        <v>20</v>
      </c>
      <c r="C40" s="2450">
        <v>1713.2</v>
      </c>
      <c r="D40" s="2450">
        <v>922.99</v>
      </c>
      <c r="E40" s="2450">
        <v>158.25</v>
      </c>
      <c r="F40" s="2450">
        <v>742.65</v>
      </c>
      <c r="G40" s="2454">
        <v>18126</v>
      </c>
      <c r="H40" s="2455">
        <v>805</v>
      </c>
    </row>
    <row r="41" spans="1:8" ht="12.75" hidden="1" customHeight="1" x14ac:dyDescent="0.25">
      <c r="A41" s="2443">
        <v>38443</v>
      </c>
      <c r="B41" s="2453">
        <v>21</v>
      </c>
      <c r="C41" s="2450">
        <v>1705.97</v>
      </c>
      <c r="D41" s="2450">
        <v>915.09</v>
      </c>
      <c r="E41" s="2450">
        <v>155.06</v>
      </c>
      <c r="F41" s="2450">
        <v>730.93</v>
      </c>
      <c r="G41" s="2454">
        <v>12972</v>
      </c>
      <c r="H41" s="2455">
        <v>463</v>
      </c>
    </row>
    <row r="42" spans="1:8" ht="12.75" hidden="1" customHeight="1" x14ac:dyDescent="0.25">
      <c r="A42" s="2443">
        <v>38473</v>
      </c>
      <c r="B42" s="2453">
        <v>22</v>
      </c>
      <c r="C42" s="2450">
        <v>1649.42</v>
      </c>
      <c r="D42" s="2450">
        <v>883.36</v>
      </c>
      <c r="E42" s="2450">
        <v>148.54</v>
      </c>
      <c r="F42" s="2450">
        <v>705.22</v>
      </c>
      <c r="G42" s="2454">
        <v>9013</v>
      </c>
      <c r="H42" s="2455">
        <v>272</v>
      </c>
    </row>
    <row r="43" spans="1:8" ht="12.75" hidden="1" customHeight="1" x14ac:dyDescent="0.25">
      <c r="A43" s="2443">
        <v>38504</v>
      </c>
      <c r="B43" s="2453">
        <v>22</v>
      </c>
      <c r="C43" s="2450">
        <v>1681.86</v>
      </c>
      <c r="D43" s="2450">
        <v>895.08</v>
      </c>
      <c r="E43" s="2450">
        <v>152.52000000000001</v>
      </c>
      <c r="F43" s="2450">
        <v>717.54</v>
      </c>
      <c r="G43" s="2454">
        <v>29856</v>
      </c>
      <c r="H43" s="2455">
        <v>804</v>
      </c>
    </row>
    <row r="44" spans="1:8" ht="12.75" hidden="1" customHeight="1" x14ac:dyDescent="0.25">
      <c r="A44" s="2443">
        <v>38534</v>
      </c>
      <c r="B44" s="2453">
        <v>21</v>
      </c>
      <c r="C44" s="2450">
        <v>1724.38</v>
      </c>
      <c r="D44" s="2450">
        <v>911.56</v>
      </c>
      <c r="E44" s="2450">
        <v>155.41999999999999</v>
      </c>
      <c r="F44" s="2450">
        <v>726.77</v>
      </c>
      <c r="G44" s="2454">
        <v>8071</v>
      </c>
      <c r="H44" s="2455">
        <v>520</v>
      </c>
    </row>
    <row r="45" spans="1:8" ht="12.75" hidden="1" customHeight="1" x14ac:dyDescent="0.25">
      <c r="A45" s="2443">
        <v>38565</v>
      </c>
      <c r="B45" s="2453">
        <v>23</v>
      </c>
      <c r="C45" s="2450">
        <v>1812.43</v>
      </c>
      <c r="D45" s="2450">
        <v>952.76</v>
      </c>
      <c r="E45" s="2447">
        <v>164.74</v>
      </c>
      <c r="F45" s="2447">
        <v>759.86</v>
      </c>
      <c r="G45" s="2448">
        <v>11593</v>
      </c>
      <c r="H45" s="2449">
        <v>612</v>
      </c>
    </row>
    <row r="46" spans="1:8" ht="12.75" hidden="1" customHeight="1" x14ac:dyDescent="0.25">
      <c r="A46" s="2443">
        <v>38596</v>
      </c>
      <c r="B46" s="2453">
        <v>21</v>
      </c>
      <c r="C46" s="2450">
        <v>1922.12</v>
      </c>
      <c r="D46" s="2450">
        <v>1003.55</v>
      </c>
      <c r="E46" s="2451">
        <v>176.47</v>
      </c>
      <c r="F46" s="2447">
        <v>805.72</v>
      </c>
      <c r="G46" s="2448">
        <v>17669</v>
      </c>
      <c r="H46" s="2449">
        <v>1026</v>
      </c>
    </row>
    <row r="47" spans="1:8" ht="12.75" hidden="1" customHeight="1" x14ac:dyDescent="0.25">
      <c r="A47" s="2443">
        <v>38626</v>
      </c>
      <c r="B47" s="2453">
        <v>21</v>
      </c>
      <c r="C47" s="2450">
        <v>1957.01</v>
      </c>
      <c r="D47" s="2450">
        <v>1007.65</v>
      </c>
      <c r="E47" s="2451">
        <v>178.24</v>
      </c>
      <c r="F47" s="2447">
        <v>815.68</v>
      </c>
      <c r="G47" s="2448">
        <v>15882</v>
      </c>
      <c r="H47" s="2449">
        <v>762</v>
      </c>
    </row>
    <row r="48" spans="1:8" ht="12.75" hidden="1" customHeight="1" x14ac:dyDescent="0.25">
      <c r="A48" s="2443">
        <v>38657</v>
      </c>
      <c r="B48" s="2453">
        <v>19</v>
      </c>
      <c r="C48" s="2450">
        <v>1965.17</v>
      </c>
      <c r="D48" s="2450">
        <v>1007.33</v>
      </c>
      <c r="E48" s="2451">
        <v>177.89</v>
      </c>
      <c r="F48" s="2447">
        <v>816.57</v>
      </c>
      <c r="G48" s="2448">
        <v>25540</v>
      </c>
      <c r="H48" s="2449">
        <v>935</v>
      </c>
    </row>
    <row r="49" spans="1:8" ht="12.75" hidden="1" customHeight="1" x14ac:dyDescent="0.25">
      <c r="A49" s="2443">
        <v>38687</v>
      </c>
      <c r="B49" s="2453">
        <v>22</v>
      </c>
      <c r="C49" s="2450">
        <v>1958.47</v>
      </c>
      <c r="D49" s="2450">
        <v>1000.5</v>
      </c>
      <c r="E49" s="2451">
        <v>176.76</v>
      </c>
      <c r="F49" s="2447">
        <v>807.72</v>
      </c>
      <c r="G49" s="2448">
        <v>45862</v>
      </c>
      <c r="H49" s="2449">
        <v>5243</v>
      </c>
    </row>
    <row r="50" spans="1:8" ht="12.75" hidden="1" customHeight="1" x14ac:dyDescent="0.25">
      <c r="A50" s="2443">
        <v>38718</v>
      </c>
      <c r="B50" s="2453">
        <v>21</v>
      </c>
      <c r="C50" s="2450">
        <v>1982.3</v>
      </c>
      <c r="D50" s="2450">
        <v>1012.04</v>
      </c>
      <c r="E50" s="2451">
        <v>178.52</v>
      </c>
      <c r="F50" s="2447">
        <v>816.24</v>
      </c>
      <c r="G50" s="2448">
        <v>19067</v>
      </c>
      <c r="H50" s="2449">
        <v>700</v>
      </c>
    </row>
    <row r="51" spans="1:8" ht="12.75" hidden="1" customHeight="1" x14ac:dyDescent="0.25">
      <c r="A51" s="2443">
        <v>38749</v>
      </c>
      <c r="B51" s="2453">
        <v>19</v>
      </c>
      <c r="C51" s="2450">
        <v>2028.15</v>
      </c>
      <c r="D51" s="2450">
        <v>1033.42</v>
      </c>
      <c r="E51" s="2451">
        <v>183.78</v>
      </c>
      <c r="F51" s="2447">
        <v>834.57</v>
      </c>
      <c r="G51" s="2448">
        <v>21168</v>
      </c>
      <c r="H51" s="2449">
        <v>865</v>
      </c>
    </row>
    <row r="52" spans="1:8" ht="12.75" hidden="1" customHeight="1" x14ac:dyDescent="0.25">
      <c r="A52" s="2443">
        <v>38777</v>
      </c>
      <c r="B52" s="2453">
        <v>22</v>
      </c>
      <c r="C52" s="2450">
        <v>2059.31</v>
      </c>
      <c r="D52" s="2450">
        <v>1047.3599999999999</v>
      </c>
      <c r="E52" s="2451">
        <v>184.86</v>
      </c>
      <c r="F52" s="2447">
        <v>845.69</v>
      </c>
      <c r="G52" s="2448">
        <v>12508</v>
      </c>
      <c r="H52" s="2449">
        <v>684</v>
      </c>
    </row>
    <row r="53" spans="1:8" ht="12.75" hidden="1" customHeight="1" x14ac:dyDescent="0.25">
      <c r="A53" s="2443">
        <v>38808</v>
      </c>
      <c r="B53" s="2453">
        <v>20</v>
      </c>
      <c r="C53" s="2450">
        <v>2044.66</v>
      </c>
      <c r="D53" s="2450">
        <v>1037.69</v>
      </c>
      <c r="E53" s="2451">
        <v>181.23</v>
      </c>
      <c r="F53" s="2447">
        <v>833.78</v>
      </c>
      <c r="G53" s="2448">
        <v>10726</v>
      </c>
      <c r="H53" s="2449">
        <v>631</v>
      </c>
    </row>
    <row r="54" spans="1:8" ht="12.75" hidden="1" customHeight="1" x14ac:dyDescent="0.25">
      <c r="A54" s="2443">
        <v>38838</v>
      </c>
      <c r="B54" s="2453">
        <v>22</v>
      </c>
      <c r="C54" s="2450">
        <v>2038.16</v>
      </c>
      <c r="D54" s="2450">
        <v>1034.25</v>
      </c>
      <c r="E54" s="2451">
        <v>180.08</v>
      </c>
      <c r="F54" s="2447">
        <v>828.41</v>
      </c>
      <c r="G54" s="2448">
        <v>13755.8</v>
      </c>
      <c r="H54" s="2449">
        <v>386</v>
      </c>
    </row>
    <row r="55" spans="1:8" ht="12.75" hidden="1" customHeight="1" x14ac:dyDescent="0.25">
      <c r="A55" s="2443">
        <v>38869</v>
      </c>
      <c r="B55" s="2453">
        <v>22</v>
      </c>
      <c r="C55" s="2450">
        <v>2023.92</v>
      </c>
      <c r="D55" s="2450">
        <v>1026.75</v>
      </c>
      <c r="E55" s="2451">
        <v>178.23</v>
      </c>
      <c r="F55" s="2447">
        <v>818.95</v>
      </c>
      <c r="G55" s="2448">
        <v>15269</v>
      </c>
      <c r="H55" s="2449">
        <v>1054</v>
      </c>
    </row>
    <row r="56" spans="1:8" ht="12.75" hidden="1" customHeight="1" x14ac:dyDescent="0.25">
      <c r="A56" s="2443">
        <v>38899</v>
      </c>
      <c r="B56" s="2453">
        <v>21</v>
      </c>
      <c r="C56" s="2450">
        <v>2110.1</v>
      </c>
      <c r="D56" s="2450">
        <v>1060.6300000000001</v>
      </c>
      <c r="E56" s="2451">
        <v>187</v>
      </c>
      <c r="F56" s="2447">
        <v>852.36</v>
      </c>
      <c r="G56" s="2448">
        <v>18819</v>
      </c>
      <c r="H56" s="2449">
        <v>425.6</v>
      </c>
    </row>
    <row r="57" spans="1:8" ht="12.75" hidden="1" customHeight="1" x14ac:dyDescent="0.25">
      <c r="A57" s="2443">
        <v>38930</v>
      </c>
      <c r="B57" s="2453">
        <v>21</v>
      </c>
      <c r="C57" s="2450">
        <v>2223.5500000000002</v>
      </c>
      <c r="D57" s="2450">
        <v>1089.49</v>
      </c>
      <c r="E57" s="2451">
        <v>195.58</v>
      </c>
      <c r="F57" s="2447">
        <v>890.52</v>
      </c>
      <c r="G57" s="2448">
        <v>14331</v>
      </c>
      <c r="H57" s="2449">
        <v>794</v>
      </c>
    </row>
    <row r="58" spans="1:8" ht="12.75" hidden="1" customHeight="1" x14ac:dyDescent="0.25">
      <c r="A58" s="2443">
        <v>38961</v>
      </c>
      <c r="B58" s="2453">
        <v>21</v>
      </c>
      <c r="C58" s="2450">
        <v>2394.35</v>
      </c>
      <c r="D58" s="2450">
        <v>1154.33</v>
      </c>
      <c r="E58" s="2451">
        <v>207.36</v>
      </c>
      <c r="F58" s="2447">
        <v>957.06</v>
      </c>
      <c r="G58" s="2448">
        <v>16903.900000000001</v>
      </c>
      <c r="H58" s="2449">
        <v>622.79999999999995</v>
      </c>
    </row>
    <row r="59" spans="1:8" ht="12.75" hidden="1" customHeight="1" x14ac:dyDescent="0.25">
      <c r="A59" s="2443">
        <v>38991</v>
      </c>
      <c r="B59" s="2453">
        <v>21</v>
      </c>
      <c r="C59" s="2450">
        <v>2631.06</v>
      </c>
      <c r="D59" s="2450">
        <v>1259.0899999999999</v>
      </c>
      <c r="E59" s="2451">
        <v>228.19</v>
      </c>
      <c r="F59" s="2447">
        <v>1046.08</v>
      </c>
      <c r="G59" s="2448">
        <v>17704</v>
      </c>
      <c r="H59" s="2449">
        <v>551.31799999999998</v>
      </c>
    </row>
    <row r="60" spans="1:8" ht="12.75" hidden="1" customHeight="1" x14ac:dyDescent="0.25">
      <c r="A60" s="2443">
        <v>39022</v>
      </c>
      <c r="B60" s="2453">
        <v>21</v>
      </c>
      <c r="C60" s="2450">
        <v>2979.76</v>
      </c>
      <c r="D60" s="2450">
        <v>1412.8</v>
      </c>
      <c r="E60" s="2451">
        <v>255.29</v>
      </c>
      <c r="F60" s="2447">
        <v>1181.17</v>
      </c>
      <c r="G60" s="2448">
        <v>24762</v>
      </c>
      <c r="H60" s="2449">
        <v>771</v>
      </c>
    </row>
    <row r="61" spans="1:8" ht="12.75" hidden="1" customHeight="1" x14ac:dyDescent="0.25">
      <c r="A61" s="2443">
        <v>39052</v>
      </c>
      <c r="B61" s="2453">
        <v>20</v>
      </c>
      <c r="C61" s="2450">
        <v>3028.73</v>
      </c>
      <c r="D61" s="2450">
        <v>1426.82</v>
      </c>
      <c r="E61" s="2451">
        <v>259.47000000000003</v>
      </c>
      <c r="F61" s="2447">
        <v>1193.69</v>
      </c>
      <c r="G61" s="2448">
        <v>105922</v>
      </c>
      <c r="H61" s="2449">
        <v>3221</v>
      </c>
    </row>
    <row r="62" spans="1:8" ht="12.75" hidden="1" customHeight="1" x14ac:dyDescent="0.25">
      <c r="A62" s="2443">
        <v>39083</v>
      </c>
      <c r="B62" s="2453">
        <v>21</v>
      </c>
      <c r="C62" s="2450">
        <v>3244.01</v>
      </c>
      <c r="D62" s="2450">
        <v>1515.07</v>
      </c>
      <c r="E62" s="2451">
        <v>281.14999999999998</v>
      </c>
      <c r="F62" s="2447">
        <v>1276.51</v>
      </c>
      <c r="G62" s="2448">
        <v>25890</v>
      </c>
      <c r="H62" s="2449">
        <v>686.3</v>
      </c>
    </row>
    <row r="63" spans="1:8" ht="12.75" hidden="1" customHeight="1" x14ac:dyDescent="0.25">
      <c r="A63" s="2443">
        <v>39114</v>
      </c>
      <c r="B63" s="2453">
        <v>18</v>
      </c>
      <c r="C63" s="2450">
        <v>3265.93</v>
      </c>
      <c r="D63" s="2450">
        <v>1534.24</v>
      </c>
      <c r="E63" s="2451">
        <v>286.47000000000003</v>
      </c>
      <c r="F63" s="2447">
        <v>1284.03</v>
      </c>
      <c r="G63" s="2448">
        <v>215289.557</v>
      </c>
      <c r="H63" s="2449">
        <v>4616.0870000000004</v>
      </c>
    </row>
    <row r="64" spans="1:8" ht="12.75" hidden="1" customHeight="1" x14ac:dyDescent="0.25">
      <c r="A64" s="2443">
        <v>39142</v>
      </c>
      <c r="B64" s="2453">
        <v>20</v>
      </c>
      <c r="C64" s="2450">
        <v>3327.8</v>
      </c>
      <c r="D64" s="2450">
        <v>1591.49</v>
      </c>
      <c r="E64" s="2451">
        <v>294.11</v>
      </c>
      <c r="F64" s="2447">
        <v>1305.58</v>
      </c>
      <c r="G64" s="2448">
        <v>20607.429</v>
      </c>
      <c r="H64" s="2449">
        <v>529.08500000000004</v>
      </c>
    </row>
    <row r="65" spans="1:8" ht="12.75" hidden="1" customHeight="1" x14ac:dyDescent="0.25">
      <c r="A65" s="2443">
        <v>39173</v>
      </c>
      <c r="B65" s="2453">
        <v>21</v>
      </c>
      <c r="C65" s="2450">
        <v>3444.42</v>
      </c>
      <c r="D65" s="2450">
        <v>1669.21</v>
      </c>
      <c r="E65" s="2451">
        <v>304.26</v>
      </c>
      <c r="F65" s="2447">
        <v>1345.27</v>
      </c>
      <c r="G65" s="2448">
        <v>27817</v>
      </c>
      <c r="H65" s="2449">
        <v>684</v>
      </c>
    </row>
    <row r="66" spans="1:8" ht="12.75" hidden="1" customHeight="1" x14ac:dyDescent="0.25">
      <c r="A66" s="2443">
        <v>39203</v>
      </c>
      <c r="B66" s="2453">
        <v>22</v>
      </c>
      <c r="C66" s="2450">
        <v>3513.32</v>
      </c>
      <c r="D66" s="2450">
        <v>1730.77</v>
      </c>
      <c r="E66" s="2451">
        <v>317.95</v>
      </c>
      <c r="F66" s="2447">
        <v>1369.27</v>
      </c>
      <c r="G66" s="2448">
        <v>31129.279999999999</v>
      </c>
      <c r="H66" s="2449">
        <v>636.38300000000004</v>
      </c>
    </row>
    <row r="67" spans="1:8" ht="12.75" hidden="1" customHeight="1" x14ac:dyDescent="0.25">
      <c r="A67" s="2443">
        <v>39234</v>
      </c>
      <c r="B67" s="2453">
        <v>21</v>
      </c>
      <c r="C67" s="2450">
        <v>3698.34</v>
      </c>
      <c r="D67" s="2450">
        <v>1811.6</v>
      </c>
      <c r="E67" s="2451">
        <v>327.11</v>
      </c>
      <c r="F67" s="2447">
        <v>1386.03</v>
      </c>
      <c r="G67" s="2448">
        <v>28688</v>
      </c>
      <c r="H67" s="2449">
        <v>641.274</v>
      </c>
    </row>
    <row r="68" spans="1:8" ht="12.75" hidden="1" customHeight="1" x14ac:dyDescent="0.25">
      <c r="A68" s="2443">
        <v>39264</v>
      </c>
      <c r="B68" s="2453">
        <v>22</v>
      </c>
      <c r="C68" s="2450">
        <v>3758.4</v>
      </c>
      <c r="D68" s="2450">
        <v>1851.74</v>
      </c>
      <c r="E68" s="2451">
        <v>347.12</v>
      </c>
      <c r="F68" s="2447">
        <v>1457.49</v>
      </c>
      <c r="G68" s="2448">
        <v>19415.598000000002</v>
      </c>
      <c r="H68" s="2449">
        <v>436.88600000000002</v>
      </c>
    </row>
    <row r="69" spans="1:8" ht="12.75" hidden="1" customHeight="1" x14ac:dyDescent="0.25">
      <c r="A69" s="2443">
        <v>39295</v>
      </c>
      <c r="B69" s="2453">
        <v>23</v>
      </c>
      <c r="C69" s="2450">
        <v>3823.44</v>
      </c>
      <c r="D69" s="2450">
        <v>1909.21</v>
      </c>
      <c r="E69" s="2451">
        <v>356.91</v>
      </c>
      <c r="F69" s="2447">
        <v>1480.6</v>
      </c>
      <c r="G69" s="2448">
        <v>21702</v>
      </c>
      <c r="H69" s="2449">
        <v>625</v>
      </c>
    </row>
    <row r="70" spans="1:8" ht="12.75" hidden="1" customHeight="1" x14ac:dyDescent="0.25">
      <c r="A70" s="2443">
        <v>39326</v>
      </c>
      <c r="B70" s="2453">
        <v>20</v>
      </c>
      <c r="C70" s="2450">
        <v>3848.39</v>
      </c>
      <c r="D70" s="2450">
        <v>1928.04</v>
      </c>
      <c r="E70" s="2451">
        <v>362</v>
      </c>
      <c r="F70" s="2447">
        <v>1484.38</v>
      </c>
      <c r="G70" s="2448">
        <v>26549.976999999999</v>
      </c>
      <c r="H70" s="2449">
        <v>566.15899999999999</v>
      </c>
    </row>
    <row r="71" spans="1:8" ht="12.75" hidden="1" customHeight="1" x14ac:dyDescent="0.25">
      <c r="A71" s="2443">
        <v>39356</v>
      </c>
      <c r="B71" s="2453">
        <v>23</v>
      </c>
      <c r="C71" s="2450">
        <v>4289.03</v>
      </c>
      <c r="D71" s="2450">
        <v>2182.33</v>
      </c>
      <c r="E71" s="2451">
        <v>409.25</v>
      </c>
      <c r="F71" s="2447">
        <v>1644.98</v>
      </c>
      <c r="G71" s="2448">
        <v>49955.307999999997</v>
      </c>
      <c r="H71" s="2449">
        <v>806.62400000000002</v>
      </c>
    </row>
    <row r="72" spans="1:8" ht="12.75" hidden="1" customHeight="1" x14ac:dyDescent="0.25">
      <c r="A72" s="2443">
        <v>39387</v>
      </c>
      <c r="B72" s="2453">
        <v>19</v>
      </c>
      <c r="C72" s="2450">
        <v>4729.45</v>
      </c>
      <c r="D72" s="2450">
        <v>2423.71</v>
      </c>
      <c r="E72" s="2451">
        <v>464.41</v>
      </c>
      <c r="F72" s="2447">
        <v>1809.61</v>
      </c>
      <c r="G72" s="2448">
        <v>66924.271999999997</v>
      </c>
      <c r="H72" s="2449">
        <v>1736.2529999999999</v>
      </c>
    </row>
    <row r="73" spans="1:8" ht="12.75" hidden="1" customHeight="1" x14ac:dyDescent="0.25">
      <c r="A73" s="2443">
        <v>39417</v>
      </c>
      <c r="B73" s="2453">
        <v>20</v>
      </c>
      <c r="C73" s="2450">
        <v>4779.3615000000009</v>
      </c>
      <c r="D73" s="2450">
        <v>2506.6840000000002</v>
      </c>
      <c r="E73" s="2451">
        <v>468.03199999999998</v>
      </c>
      <c r="F73" s="2447">
        <v>1819.6895</v>
      </c>
      <c r="G73" s="2448">
        <v>62188</v>
      </c>
      <c r="H73" s="2449">
        <v>1041</v>
      </c>
    </row>
    <row r="74" spans="1:8" ht="12.75" hidden="1" customHeight="1" x14ac:dyDescent="0.25">
      <c r="A74" s="2443">
        <v>39448</v>
      </c>
      <c r="B74" s="2453">
        <v>20</v>
      </c>
      <c r="C74" s="2450">
        <v>5097.03</v>
      </c>
      <c r="D74" s="2450">
        <v>2739.86</v>
      </c>
      <c r="E74" s="2451">
        <v>505.55</v>
      </c>
      <c r="F74" s="2447">
        <v>1938.86</v>
      </c>
      <c r="G74" s="2448">
        <v>52533</v>
      </c>
      <c r="H74" s="2449">
        <v>1097</v>
      </c>
    </row>
    <row r="75" spans="1:8" ht="12.75" hidden="1" customHeight="1" x14ac:dyDescent="0.25">
      <c r="A75" s="2443">
        <v>39479</v>
      </c>
      <c r="B75" s="2453">
        <v>19</v>
      </c>
      <c r="C75" s="2450">
        <v>5334.6215789473672</v>
      </c>
      <c r="D75" s="2450">
        <v>2906.4263157894734</v>
      </c>
      <c r="E75" s="2451">
        <v>523.21421052631592</v>
      </c>
      <c r="F75" s="2447">
        <v>2028.65</v>
      </c>
      <c r="G75" s="2448">
        <v>65724</v>
      </c>
      <c r="H75" s="2449">
        <v>870</v>
      </c>
    </row>
    <row r="76" spans="1:8" ht="12.75" hidden="1" customHeight="1" x14ac:dyDescent="0.25">
      <c r="A76" s="2443">
        <v>39508</v>
      </c>
      <c r="B76" s="2453">
        <v>19</v>
      </c>
      <c r="C76" s="2450">
        <v>5047.18</v>
      </c>
      <c r="D76" s="2450">
        <v>2897.84</v>
      </c>
      <c r="E76" s="2451">
        <v>486.33</v>
      </c>
      <c r="F76" s="2447">
        <v>1916.63</v>
      </c>
      <c r="G76" s="2448">
        <v>50776</v>
      </c>
      <c r="H76" s="2449">
        <v>854</v>
      </c>
    </row>
    <row r="77" spans="1:8" ht="12.75" hidden="1" customHeight="1" x14ac:dyDescent="0.25">
      <c r="A77" s="2443">
        <v>39539</v>
      </c>
      <c r="B77" s="2453">
        <v>21</v>
      </c>
      <c r="C77" s="2450">
        <v>4752.76</v>
      </c>
      <c r="D77" s="2450">
        <v>2815.46</v>
      </c>
      <c r="E77" s="2451">
        <v>446.57</v>
      </c>
      <c r="F77" s="2447">
        <v>1796.01</v>
      </c>
      <c r="G77" s="2448">
        <v>36358</v>
      </c>
      <c r="H77" s="2449">
        <v>1091</v>
      </c>
    </row>
    <row r="78" spans="1:8" ht="12.75" hidden="1" customHeight="1" x14ac:dyDescent="0.25">
      <c r="A78" s="2443">
        <v>39569</v>
      </c>
      <c r="B78" s="2453">
        <v>21</v>
      </c>
      <c r="C78" s="2450">
        <v>4960.6499999999996</v>
      </c>
      <c r="D78" s="2450">
        <v>2800.19</v>
      </c>
      <c r="E78" s="2451">
        <v>471.43</v>
      </c>
      <c r="F78" s="2447">
        <v>1870.7</v>
      </c>
      <c r="G78" s="2448">
        <v>56054</v>
      </c>
      <c r="H78" s="2449">
        <v>1132</v>
      </c>
    </row>
    <row r="79" spans="1:8" ht="12.75" hidden="1" customHeight="1" x14ac:dyDescent="0.25">
      <c r="A79" s="2443">
        <v>39600</v>
      </c>
      <c r="B79" s="2453">
        <v>21</v>
      </c>
      <c r="C79" s="2450">
        <v>4966.8900000000003</v>
      </c>
      <c r="D79" s="2450">
        <v>2797.4</v>
      </c>
      <c r="E79" s="2451">
        <v>469.24</v>
      </c>
      <c r="F79" s="2447">
        <v>1871.83</v>
      </c>
      <c r="G79" s="2448">
        <v>70459</v>
      </c>
      <c r="H79" s="2449">
        <v>1700</v>
      </c>
    </row>
    <row r="80" spans="1:8" ht="12.75" hidden="1" customHeight="1" x14ac:dyDescent="0.25">
      <c r="A80" s="2443">
        <v>39630</v>
      </c>
      <c r="B80" s="2453">
        <v>23</v>
      </c>
      <c r="C80" s="2450">
        <v>4557.3900000000003</v>
      </c>
      <c r="D80" s="2450">
        <v>2626.4</v>
      </c>
      <c r="E80" s="2451">
        <v>420.36</v>
      </c>
      <c r="F80" s="2447">
        <v>1709.9</v>
      </c>
      <c r="G80" s="2448">
        <v>25202</v>
      </c>
      <c r="H80" s="2449">
        <v>876</v>
      </c>
    </row>
    <row r="81" spans="1:8" ht="12.75" hidden="1" customHeight="1" x14ac:dyDescent="0.25">
      <c r="A81" s="2443">
        <v>39661</v>
      </c>
      <c r="B81" s="2453">
        <v>20</v>
      </c>
      <c r="C81" s="2450">
        <v>4564.1099999999997</v>
      </c>
      <c r="D81" s="2450">
        <v>2550.79</v>
      </c>
      <c r="E81" s="2451">
        <v>418.64</v>
      </c>
      <c r="F81" s="2447">
        <v>1708.4</v>
      </c>
      <c r="G81" s="2448">
        <v>43094</v>
      </c>
      <c r="H81" s="2449">
        <v>705</v>
      </c>
    </row>
    <row r="82" spans="1:8" ht="12.75" hidden="1" customHeight="1" x14ac:dyDescent="0.25">
      <c r="A82" s="2443">
        <v>39699</v>
      </c>
      <c r="B82" s="2453">
        <v>21</v>
      </c>
      <c r="C82" s="2450">
        <v>4369.83</v>
      </c>
      <c r="D82" s="2450">
        <v>2326.5700000000002</v>
      </c>
      <c r="E82" s="2451">
        <v>393.49</v>
      </c>
      <c r="F82" s="2447">
        <v>1630.66</v>
      </c>
      <c r="G82" s="2448">
        <v>37203</v>
      </c>
      <c r="H82" s="2449">
        <v>504</v>
      </c>
    </row>
    <row r="83" spans="1:8" ht="12.75" hidden="1" customHeight="1" x14ac:dyDescent="0.25">
      <c r="A83" s="2443">
        <v>39729</v>
      </c>
      <c r="B83" s="2453">
        <v>21</v>
      </c>
      <c r="C83" s="2450">
        <v>3873.6</v>
      </c>
      <c r="D83" s="2450">
        <v>1976.09</v>
      </c>
      <c r="E83" s="2451">
        <v>339.74</v>
      </c>
      <c r="F83" s="2447">
        <v>1434.25</v>
      </c>
      <c r="G83" s="2448">
        <v>45100</v>
      </c>
      <c r="H83" s="2449">
        <v>902</v>
      </c>
    </row>
    <row r="84" spans="1:8" ht="12.75" hidden="1" customHeight="1" x14ac:dyDescent="0.25">
      <c r="A84" s="2443">
        <v>39760</v>
      </c>
      <c r="B84" s="2453">
        <v>20</v>
      </c>
      <c r="C84" s="2450">
        <v>3431.06</v>
      </c>
      <c r="D84" s="2450">
        <v>1653.51</v>
      </c>
      <c r="E84" s="2451">
        <v>289.25450000000001</v>
      </c>
      <c r="F84" s="2447">
        <v>1266.8094999999998</v>
      </c>
      <c r="G84" s="2448">
        <v>40288</v>
      </c>
      <c r="H84" s="2449">
        <v>766</v>
      </c>
    </row>
    <row r="85" spans="1:8" ht="12.75" hidden="1" customHeight="1" x14ac:dyDescent="0.25">
      <c r="A85" s="2443">
        <v>39790</v>
      </c>
      <c r="B85" s="2453">
        <v>22</v>
      </c>
      <c r="C85" s="2450">
        <v>3220.7404545454551</v>
      </c>
      <c r="D85" s="2450">
        <v>1551.9959090909092</v>
      </c>
      <c r="E85" s="2451">
        <v>266.05318181818183</v>
      </c>
      <c r="F85" s="2447">
        <v>1179.2677272727271</v>
      </c>
      <c r="G85" s="2448">
        <v>38757</v>
      </c>
      <c r="H85" s="2449">
        <v>674</v>
      </c>
    </row>
    <row r="86" spans="1:8" ht="12.75" hidden="1" customHeight="1" x14ac:dyDescent="0.25">
      <c r="A86" s="2443">
        <v>39821</v>
      </c>
      <c r="B86" s="2453">
        <v>19</v>
      </c>
      <c r="C86" s="2450">
        <v>3205.9642105263156</v>
      </c>
      <c r="D86" s="2450">
        <v>1528.0031578947367</v>
      </c>
      <c r="E86" s="2451">
        <v>265.43842105263167</v>
      </c>
      <c r="F86" s="2447">
        <v>1171.0794736842101</v>
      </c>
      <c r="G86" s="2448">
        <v>14198</v>
      </c>
      <c r="H86" s="2449">
        <v>370</v>
      </c>
    </row>
    <row r="87" spans="1:8" ht="12.75" hidden="1" customHeight="1" x14ac:dyDescent="0.25">
      <c r="A87" s="2443">
        <v>39852</v>
      </c>
      <c r="B87" s="2453">
        <v>19</v>
      </c>
      <c r="C87" s="2450">
        <v>2771.1478947368423</v>
      </c>
      <c r="D87" s="2450">
        <v>1286.3705263157894</v>
      </c>
      <c r="E87" s="2451">
        <v>219.57157894736847</v>
      </c>
      <c r="F87" s="2447">
        <v>1011.6305263157897</v>
      </c>
      <c r="G87" s="2448">
        <v>30908</v>
      </c>
      <c r="H87" s="2449">
        <v>664</v>
      </c>
    </row>
    <row r="88" spans="1:8" ht="12.75" hidden="1" customHeight="1" x14ac:dyDescent="0.25">
      <c r="A88" s="2443">
        <v>39880</v>
      </c>
      <c r="B88" s="2453">
        <v>20</v>
      </c>
      <c r="C88" s="2450">
        <v>2673.8294999999994</v>
      </c>
      <c r="D88" s="2450">
        <v>1220.9910000000002</v>
      </c>
      <c r="E88" s="2451">
        <v>210.45700000000005</v>
      </c>
      <c r="F88" s="2447">
        <v>974.81600000000003</v>
      </c>
      <c r="G88" s="2448">
        <v>22700</v>
      </c>
      <c r="H88" s="2449">
        <v>594</v>
      </c>
    </row>
    <row r="89" spans="1:8" ht="12.75" hidden="1" customHeight="1" x14ac:dyDescent="0.25">
      <c r="A89" s="2443">
        <v>39911</v>
      </c>
      <c r="B89" s="2453">
        <v>22</v>
      </c>
      <c r="C89" s="2450">
        <v>3146.7736363636359</v>
      </c>
      <c r="D89" s="2450">
        <v>1446.2295454545456</v>
      </c>
      <c r="E89" s="2451">
        <v>250.3868181818182</v>
      </c>
      <c r="F89" s="2447">
        <v>1141.6222727272725</v>
      </c>
      <c r="G89" s="2448">
        <v>61733</v>
      </c>
      <c r="H89" s="2449">
        <v>1170</v>
      </c>
    </row>
    <row r="90" spans="1:8" ht="12.75" hidden="1" customHeight="1" x14ac:dyDescent="0.25">
      <c r="A90" s="2443">
        <v>39941</v>
      </c>
      <c r="B90" s="2453">
        <v>20</v>
      </c>
      <c r="C90" s="2450">
        <v>3297.8479999999995</v>
      </c>
      <c r="D90" s="2450">
        <v>1537.1479999999999</v>
      </c>
      <c r="E90" s="2451">
        <v>263.45</v>
      </c>
      <c r="F90" s="2447">
        <v>1194.3605</v>
      </c>
      <c r="G90" s="2448">
        <v>64090</v>
      </c>
      <c r="H90" s="2449">
        <v>1116</v>
      </c>
    </row>
    <row r="91" spans="1:8" ht="12.75" hidden="1" customHeight="1" x14ac:dyDescent="0.25">
      <c r="A91" s="2443">
        <v>39972</v>
      </c>
      <c r="B91" s="2453">
        <v>22</v>
      </c>
      <c r="C91" s="2450">
        <v>3903.7250000000004</v>
      </c>
      <c r="D91" s="2450">
        <v>1846.6913636363633</v>
      </c>
      <c r="E91" s="2451">
        <v>319.95227272727271</v>
      </c>
      <c r="F91" s="2447">
        <v>1412.1186363636361</v>
      </c>
      <c r="G91" s="2448">
        <v>54702</v>
      </c>
      <c r="H91" s="2449">
        <v>918</v>
      </c>
    </row>
    <row r="92" spans="1:8" ht="12.75" hidden="1" customHeight="1" x14ac:dyDescent="0.25">
      <c r="A92" s="2443">
        <v>40002</v>
      </c>
      <c r="B92" s="2453">
        <v>23</v>
      </c>
      <c r="C92" s="2450">
        <v>3914.88</v>
      </c>
      <c r="D92" s="2450">
        <v>1869.76</v>
      </c>
      <c r="E92" s="2451">
        <v>318.86</v>
      </c>
      <c r="F92" s="2447">
        <v>1408.19</v>
      </c>
      <c r="G92" s="2448">
        <v>29655</v>
      </c>
      <c r="H92" s="2449">
        <v>919</v>
      </c>
    </row>
    <row r="93" spans="1:8" ht="12.75" hidden="1" customHeight="1" x14ac:dyDescent="0.25">
      <c r="A93" s="2443">
        <v>40033</v>
      </c>
      <c r="B93" s="2453">
        <v>20</v>
      </c>
      <c r="C93" s="2450">
        <v>4160.22</v>
      </c>
      <c r="D93" s="2450">
        <v>2008.75</v>
      </c>
      <c r="E93" s="2451">
        <v>335.63</v>
      </c>
      <c r="F93" s="2447">
        <v>1493.15</v>
      </c>
      <c r="G93" s="2448">
        <v>36738</v>
      </c>
      <c r="H93" s="2449">
        <v>822</v>
      </c>
    </row>
    <row r="94" spans="1:8" ht="12.75" hidden="1" customHeight="1" x14ac:dyDescent="0.25">
      <c r="A94" s="2443">
        <v>40064</v>
      </c>
      <c r="B94" s="2453">
        <v>21</v>
      </c>
      <c r="C94" s="2450">
        <v>4464.2119047619053</v>
      </c>
      <c r="D94" s="2450">
        <v>2197.2742857142857</v>
      </c>
      <c r="E94" s="2451">
        <v>362.01428571428568</v>
      </c>
      <c r="F94" s="2447">
        <v>1597.3671428571431</v>
      </c>
      <c r="G94" s="2448">
        <v>42226</v>
      </c>
      <c r="H94" s="2449">
        <v>863</v>
      </c>
    </row>
    <row r="95" spans="1:8" ht="12.75" hidden="1" customHeight="1" x14ac:dyDescent="0.25">
      <c r="A95" s="2443">
        <v>40094</v>
      </c>
      <c r="B95" s="2453">
        <v>22</v>
      </c>
      <c r="C95" s="2450">
        <v>4767.124545454546</v>
      </c>
      <c r="D95" s="2450">
        <v>2403.7390909090905</v>
      </c>
      <c r="E95" s="2451">
        <v>381.49681818181813</v>
      </c>
      <c r="F95" s="2447">
        <v>1696.5281818181816</v>
      </c>
      <c r="G95" s="2448">
        <v>43510</v>
      </c>
      <c r="H95" s="2449">
        <v>769</v>
      </c>
    </row>
    <row r="96" spans="1:8" ht="12.75" hidden="1" customHeight="1" x14ac:dyDescent="0.25">
      <c r="A96" s="2443">
        <v>40125</v>
      </c>
      <c r="B96" s="2453">
        <v>20</v>
      </c>
      <c r="C96" s="2450">
        <v>4721.5674129955196</v>
      </c>
      <c r="D96" s="2450">
        <v>2406.3637595919799</v>
      </c>
      <c r="E96" s="2451">
        <v>372.11362115828592</v>
      </c>
      <c r="F96" s="2447">
        <v>1677.3474031503495</v>
      </c>
      <c r="G96" s="2448">
        <v>40743</v>
      </c>
      <c r="H96" s="2449">
        <v>877</v>
      </c>
    </row>
    <row r="97" spans="1:8" ht="12.75" hidden="1" customHeight="1" x14ac:dyDescent="0.25">
      <c r="A97" s="2443">
        <v>40155</v>
      </c>
      <c r="B97" s="2453">
        <v>22</v>
      </c>
      <c r="C97" s="2450">
        <v>4701.4132797052725</v>
      </c>
      <c r="D97" s="2450">
        <v>2446.8369212574939</v>
      </c>
      <c r="E97" s="2451">
        <v>362.67871098361297</v>
      </c>
      <c r="F97" s="2447">
        <v>1657.6934882367291</v>
      </c>
      <c r="G97" s="2448">
        <v>56531</v>
      </c>
      <c r="H97" s="2449">
        <v>1654</v>
      </c>
    </row>
    <row r="98" spans="1:8" ht="12.75" hidden="1" customHeight="1" x14ac:dyDescent="0.25">
      <c r="A98" s="2443">
        <v>40186</v>
      </c>
      <c r="B98" s="2453">
        <v>20</v>
      </c>
      <c r="C98" s="2450">
        <v>4827.1281697691684</v>
      </c>
      <c r="D98" s="2450">
        <v>2475.0554744435585</v>
      </c>
      <c r="E98" s="2451">
        <v>365.83203606426071</v>
      </c>
      <c r="F98" s="2447">
        <v>1700.434026533318</v>
      </c>
      <c r="G98" s="2448">
        <v>38064</v>
      </c>
      <c r="H98" s="2449">
        <v>1413</v>
      </c>
    </row>
    <row r="99" spans="1:8" ht="12.75" hidden="1" customHeight="1" x14ac:dyDescent="0.25">
      <c r="A99" s="2443">
        <v>40217</v>
      </c>
      <c r="B99" s="2453">
        <v>18</v>
      </c>
      <c r="C99" s="2450">
        <v>4805.5193926340053</v>
      </c>
      <c r="D99" s="2450">
        <v>2430.7307198612152</v>
      </c>
      <c r="E99" s="2451">
        <v>353.9740535310724</v>
      </c>
      <c r="F99" s="2447">
        <v>1692.2094895967871</v>
      </c>
      <c r="G99" s="2448">
        <v>40847</v>
      </c>
      <c r="H99" s="2449">
        <v>785</v>
      </c>
    </row>
    <row r="100" spans="1:8" ht="12.75" hidden="1" customHeight="1" x14ac:dyDescent="0.25">
      <c r="A100" s="2443">
        <v>40245</v>
      </c>
      <c r="B100" s="2453">
        <v>21</v>
      </c>
      <c r="C100" s="2450">
        <v>4674.8081776468707</v>
      </c>
      <c r="D100" s="2450">
        <v>2350.0572374430562</v>
      </c>
      <c r="E100" s="2451">
        <v>341.97600536861296</v>
      </c>
      <c r="F100" s="2447">
        <v>1643.7926014056338</v>
      </c>
      <c r="G100" s="2448">
        <v>82793</v>
      </c>
      <c r="H100" s="2449">
        <v>4025</v>
      </c>
    </row>
    <row r="101" spans="1:8" ht="12.75" hidden="1" customHeight="1" x14ac:dyDescent="0.25">
      <c r="A101" s="2443">
        <v>40276</v>
      </c>
      <c r="B101" s="2453">
        <v>22</v>
      </c>
      <c r="C101" s="2450">
        <v>4760.5342160712489</v>
      </c>
      <c r="D101" s="2450">
        <v>2382.7889710460195</v>
      </c>
      <c r="E101" s="2451">
        <v>345.60349215515083</v>
      </c>
      <c r="F101" s="2447">
        <v>1668.8078676625278</v>
      </c>
      <c r="G101" s="2448">
        <v>54778</v>
      </c>
      <c r="H101" s="2449">
        <v>1748</v>
      </c>
    </row>
    <row r="102" spans="1:8" ht="12.75" hidden="1" customHeight="1" x14ac:dyDescent="0.25">
      <c r="A102" s="2443">
        <v>40306</v>
      </c>
      <c r="B102" s="2453">
        <v>20</v>
      </c>
      <c r="C102" s="2450">
        <v>4662.6628687485299</v>
      </c>
      <c r="D102" s="2450">
        <v>2210.6989462763413</v>
      </c>
      <c r="E102" s="2451">
        <v>332.38117521174797</v>
      </c>
      <c r="F102" s="2447">
        <v>1631.7926129041973</v>
      </c>
      <c r="G102" s="2448">
        <v>67156</v>
      </c>
      <c r="H102" s="2449">
        <v>868</v>
      </c>
    </row>
    <row r="103" spans="1:8" ht="12.75" hidden="1" customHeight="1" x14ac:dyDescent="0.25">
      <c r="A103" s="2443">
        <v>40337</v>
      </c>
      <c r="B103" s="2453">
        <v>22</v>
      </c>
      <c r="C103" s="2450">
        <v>4672.8805318184213</v>
      </c>
      <c r="D103" s="2450">
        <v>2190.7194830182489</v>
      </c>
      <c r="E103" s="2451">
        <v>331.08397814321273</v>
      </c>
      <c r="F103" s="2447">
        <v>1632.9807664416192</v>
      </c>
      <c r="G103" s="2448">
        <v>32840</v>
      </c>
      <c r="H103" s="2449">
        <v>564</v>
      </c>
    </row>
    <row r="104" spans="1:8" ht="21.75" hidden="1" customHeight="1" x14ac:dyDescent="0.25">
      <c r="A104" s="2456">
        <v>40367</v>
      </c>
      <c r="B104" s="2453">
        <v>22</v>
      </c>
      <c r="C104" s="2450">
        <v>4838.2017363038049</v>
      </c>
      <c r="D104" s="2450">
        <v>2387.9606222700363</v>
      </c>
      <c r="E104" s="2451">
        <v>335.74937648069584</v>
      </c>
      <c r="F104" s="2447">
        <v>1682.4248521466639</v>
      </c>
      <c r="G104" s="2448">
        <v>54326</v>
      </c>
      <c r="H104" s="2449">
        <v>2003</v>
      </c>
    </row>
    <row r="105" spans="1:8" ht="21.75" hidden="1" customHeight="1" x14ac:dyDescent="0.25">
      <c r="A105" s="2456">
        <v>40398</v>
      </c>
      <c r="B105" s="2453">
        <v>22</v>
      </c>
      <c r="C105" s="2450">
        <v>4988.2433227794754</v>
      </c>
      <c r="D105" s="2450">
        <v>2514.5728062364096</v>
      </c>
      <c r="E105" s="2451">
        <v>342.64115513215557</v>
      </c>
      <c r="F105" s="2447">
        <v>1732.0934897286488</v>
      </c>
      <c r="G105" s="2448">
        <v>27448</v>
      </c>
      <c r="H105" s="2449">
        <v>980</v>
      </c>
    </row>
    <row r="106" spans="1:8" ht="21.75" hidden="1" customHeight="1" x14ac:dyDescent="0.25">
      <c r="A106" s="2456">
        <v>40429</v>
      </c>
      <c r="B106" s="2453">
        <v>21</v>
      </c>
      <c r="C106" s="2450">
        <v>5022.4022225149456</v>
      </c>
      <c r="D106" s="2450">
        <v>2518.2450421749295</v>
      </c>
      <c r="E106" s="2451">
        <v>334.51944034010921</v>
      </c>
      <c r="F106" s="2447">
        <v>1738.0269440402251</v>
      </c>
      <c r="G106" s="2448">
        <v>43286</v>
      </c>
      <c r="H106" s="2449">
        <v>1176</v>
      </c>
    </row>
    <row r="107" spans="1:8" ht="21.75" hidden="1" customHeight="1" x14ac:dyDescent="0.25">
      <c r="A107" s="2456">
        <v>40459</v>
      </c>
      <c r="B107" s="2453">
        <v>21</v>
      </c>
      <c r="C107" s="2450">
        <v>5285.4285551968696</v>
      </c>
      <c r="D107" s="2450">
        <v>2713.2079883741744</v>
      </c>
      <c r="E107" s="2451">
        <v>348.07677117991886</v>
      </c>
      <c r="F107" s="2447">
        <v>1823.9338179872177</v>
      </c>
      <c r="G107" s="2448">
        <v>51066</v>
      </c>
      <c r="H107" s="2449">
        <v>895</v>
      </c>
    </row>
    <row r="108" spans="1:8" ht="21.75" hidden="1" customHeight="1" x14ac:dyDescent="0.25">
      <c r="A108" s="2456">
        <v>40490</v>
      </c>
      <c r="B108" s="2453">
        <v>20</v>
      </c>
      <c r="C108" s="2450">
        <v>5501.1338542679714</v>
      </c>
      <c r="D108" s="2450">
        <v>2807.6990289142145</v>
      </c>
      <c r="E108" s="2451">
        <v>361.86941521596083</v>
      </c>
      <c r="F108" s="2447">
        <v>1896.7225727265977</v>
      </c>
      <c r="G108" s="2448">
        <v>45840</v>
      </c>
      <c r="H108" s="2449">
        <v>970</v>
      </c>
    </row>
    <row r="109" spans="1:8" ht="21.75" hidden="1" customHeight="1" x14ac:dyDescent="0.25">
      <c r="A109" s="2456">
        <v>40520</v>
      </c>
      <c r="B109" s="2453">
        <v>23</v>
      </c>
      <c r="C109" s="2450">
        <v>5618.3541600930466</v>
      </c>
      <c r="D109" s="2450">
        <v>2822.6191139903472</v>
      </c>
      <c r="E109" s="2451">
        <v>366.39261578827808</v>
      </c>
      <c r="F109" s="2447">
        <v>1924.7444906555879</v>
      </c>
      <c r="G109" s="2448">
        <v>24223</v>
      </c>
      <c r="H109" s="2449">
        <v>687</v>
      </c>
    </row>
    <row r="110" spans="1:8" ht="21.75" hidden="1" customHeight="1" x14ac:dyDescent="0.25">
      <c r="A110" s="2456">
        <v>40551</v>
      </c>
      <c r="B110" s="2453">
        <v>19</v>
      </c>
      <c r="C110" s="2450">
        <v>5913.2862330420758</v>
      </c>
      <c r="D110" s="2450">
        <v>3006.7265101479898</v>
      </c>
      <c r="E110" s="2451">
        <v>385.70946088370619</v>
      </c>
      <c r="F110" s="2447">
        <v>2023.8537404096467</v>
      </c>
      <c r="G110" s="2448">
        <v>63052</v>
      </c>
      <c r="H110" s="2449">
        <v>1131</v>
      </c>
    </row>
    <row r="111" spans="1:8" ht="21.75" hidden="1" customHeight="1" x14ac:dyDescent="0.25">
      <c r="A111" s="2456">
        <v>40582</v>
      </c>
      <c r="B111" s="2453">
        <v>18</v>
      </c>
      <c r="C111" s="2450">
        <v>5971.5883042516125</v>
      </c>
      <c r="D111" s="2450">
        <v>3100.530430433852</v>
      </c>
      <c r="E111" s="2451">
        <v>388.02398015466383</v>
      </c>
      <c r="F111" s="2447">
        <v>2042.9682051176185</v>
      </c>
      <c r="G111" s="2448">
        <v>36863</v>
      </c>
      <c r="H111" s="2449">
        <v>798</v>
      </c>
    </row>
    <row r="112" spans="1:8" ht="21.75" hidden="1" customHeight="1" x14ac:dyDescent="0.25">
      <c r="A112" s="2456">
        <v>40610</v>
      </c>
      <c r="B112" s="2453">
        <v>22</v>
      </c>
      <c r="C112" s="2450">
        <v>5831.1306084196221</v>
      </c>
      <c r="D112" s="2450">
        <v>3076.7769249677276</v>
      </c>
      <c r="E112" s="2451">
        <v>375.53189619666387</v>
      </c>
      <c r="F112" s="2447">
        <v>1992.36040584489</v>
      </c>
      <c r="G112" s="2448">
        <v>32668.889211363639</v>
      </c>
      <c r="H112" s="2449">
        <v>598</v>
      </c>
    </row>
    <row r="113" spans="1:8" ht="21.75" hidden="1" customHeight="1" x14ac:dyDescent="0.25">
      <c r="A113" s="2456">
        <v>40641</v>
      </c>
      <c r="B113" s="2453">
        <v>20</v>
      </c>
      <c r="C113" s="2450">
        <v>5989.9702859358367</v>
      </c>
      <c r="D113" s="2450">
        <v>3269.5195610526985</v>
      </c>
      <c r="E113" s="2451">
        <v>382.92513075988165</v>
      </c>
      <c r="F113" s="2447">
        <v>2041.4989029438213</v>
      </c>
      <c r="G113" s="2448">
        <v>30257</v>
      </c>
      <c r="H113" s="2449">
        <v>623</v>
      </c>
    </row>
    <row r="114" spans="1:8" ht="21.75" hidden="1" customHeight="1" x14ac:dyDescent="0.25">
      <c r="A114" s="2456">
        <v>40671</v>
      </c>
      <c r="B114" s="2453">
        <v>22</v>
      </c>
      <c r="C114" s="2450">
        <v>6123.3196184820754</v>
      </c>
      <c r="D114" s="2450">
        <v>3355.5446732187688</v>
      </c>
      <c r="E114" s="2451">
        <v>391.50420544999781</v>
      </c>
      <c r="F114" s="2447">
        <v>2084.7833272037842</v>
      </c>
      <c r="G114" s="2448">
        <v>52608</v>
      </c>
      <c r="H114" s="2449">
        <v>931</v>
      </c>
    </row>
    <row r="115" spans="1:8" ht="21.75" hidden="1" customHeight="1" x14ac:dyDescent="0.25">
      <c r="A115" s="2456">
        <v>40702</v>
      </c>
      <c r="B115" s="2453">
        <v>22</v>
      </c>
      <c r="C115" s="2450">
        <v>6134.9756152538139</v>
      </c>
      <c r="D115" s="2450">
        <v>3330.8548858048957</v>
      </c>
      <c r="E115" s="2451">
        <v>393.56788981559907</v>
      </c>
      <c r="F115" s="2447">
        <v>2085.3614012646781</v>
      </c>
      <c r="G115" s="2448">
        <v>34508</v>
      </c>
      <c r="H115" s="2449">
        <v>655</v>
      </c>
    </row>
    <row r="116" spans="1:8" ht="21.75" hidden="1" customHeight="1" x14ac:dyDescent="0.25">
      <c r="A116" s="2456">
        <v>40732</v>
      </c>
      <c r="B116" s="2453">
        <v>21</v>
      </c>
      <c r="C116" s="2450">
        <v>6100.5340312545441</v>
      </c>
      <c r="D116" s="2450">
        <v>3311.6270853551978</v>
      </c>
      <c r="E116" s="2451">
        <v>385.70675885352853</v>
      </c>
      <c r="F116" s="2447">
        <v>2064.2108597424194</v>
      </c>
      <c r="G116" s="2448">
        <v>34925</v>
      </c>
      <c r="H116" s="2449">
        <v>747</v>
      </c>
    </row>
    <row r="117" spans="1:8" ht="21.75" hidden="1" customHeight="1" x14ac:dyDescent="0.25">
      <c r="A117" s="2456">
        <v>40763</v>
      </c>
      <c r="B117" s="2453">
        <v>22</v>
      </c>
      <c r="C117" s="2450">
        <v>5808.8463405194743</v>
      </c>
      <c r="D117" s="2450">
        <v>3183.1998574103122</v>
      </c>
      <c r="E117" s="2451">
        <v>364.34880298524291</v>
      </c>
      <c r="F117" s="2447">
        <v>1958.5331262179209</v>
      </c>
      <c r="G117" s="2448">
        <v>53001</v>
      </c>
      <c r="H117" s="2449">
        <v>881</v>
      </c>
    </row>
    <row r="118" spans="1:8" ht="21.75" hidden="1" customHeight="1" x14ac:dyDescent="0.25">
      <c r="A118" s="2456">
        <v>40794</v>
      </c>
      <c r="B118" s="2453">
        <v>21</v>
      </c>
      <c r="C118" s="2450">
        <v>5670.9189604148805</v>
      </c>
      <c r="D118" s="2450">
        <v>3059.7972168683987</v>
      </c>
      <c r="E118" s="2451">
        <v>353.40800894684475</v>
      </c>
      <c r="F118" s="2447">
        <v>1905.4120639045841</v>
      </c>
      <c r="G118" s="2448">
        <v>28224</v>
      </c>
      <c r="H118" s="2449">
        <v>561</v>
      </c>
    </row>
    <row r="119" spans="1:8" ht="21.75" hidden="1" customHeight="1" x14ac:dyDescent="0.25">
      <c r="A119" s="2456">
        <v>40824</v>
      </c>
      <c r="B119" s="2453">
        <v>20</v>
      </c>
      <c r="C119" s="2450">
        <v>5637.5744888979953</v>
      </c>
      <c r="D119" s="2450">
        <v>2995.3269299796339</v>
      </c>
      <c r="E119" s="2451">
        <v>349.34833664543714</v>
      </c>
      <c r="F119" s="2447">
        <v>1889.8135130994874</v>
      </c>
      <c r="G119" s="2448">
        <v>134903</v>
      </c>
      <c r="H119" s="2449">
        <v>2876</v>
      </c>
    </row>
    <row r="120" spans="1:8" ht="21.75" hidden="1" customHeight="1" x14ac:dyDescent="0.25">
      <c r="A120" s="2456">
        <v>40855</v>
      </c>
      <c r="B120" s="2453">
        <v>20</v>
      </c>
      <c r="C120" s="2450">
        <v>5670.6592734865053</v>
      </c>
      <c r="D120" s="2450">
        <v>3004.8248623912759</v>
      </c>
      <c r="E120" s="2451">
        <v>351.42636680825899</v>
      </c>
      <c r="F120" s="2447">
        <v>1899.078404469974</v>
      </c>
      <c r="G120" s="2448">
        <v>203815</v>
      </c>
      <c r="H120" s="2449">
        <v>1755</v>
      </c>
    </row>
    <row r="121" spans="1:8" ht="21.75" hidden="1" customHeight="1" x14ac:dyDescent="0.25">
      <c r="A121" s="2456">
        <v>40885</v>
      </c>
      <c r="B121" s="2453">
        <v>22</v>
      </c>
      <c r="C121" s="2450">
        <v>5594.3785752621407</v>
      </c>
      <c r="D121" s="2450">
        <v>2944.5615894899115</v>
      </c>
      <c r="E121" s="2451">
        <v>344.85004846409981</v>
      </c>
      <c r="F121" s="2447">
        <v>1864.2220738195088</v>
      </c>
      <c r="G121" s="2448">
        <v>26850</v>
      </c>
      <c r="H121" s="2449">
        <v>367</v>
      </c>
    </row>
    <row r="122" spans="1:8" ht="21.75" hidden="1" customHeight="1" x14ac:dyDescent="0.25">
      <c r="A122" s="2456">
        <v>40916</v>
      </c>
      <c r="B122" s="2453">
        <v>20</v>
      </c>
      <c r="C122" s="2450">
        <v>5610.8151320798479</v>
      </c>
      <c r="D122" s="2450">
        <v>2953.8328536620202</v>
      </c>
      <c r="E122" s="2451">
        <v>346.98399905645067</v>
      </c>
      <c r="F122" s="2447">
        <v>1865.3933302329146</v>
      </c>
      <c r="G122" s="2448">
        <v>23760</v>
      </c>
      <c r="H122" s="2449">
        <v>463</v>
      </c>
    </row>
    <row r="123" spans="1:8" ht="21.75" hidden="1" customHeight="1" x14ac:dyDescent="0.25">
      <c r="A123" s="2456">
        <v>40947</v>
      </c>
      <c r="B123" s="2453">
        <v>18</v>
      </c>
      <c r="C123" s="2450">
        <v>5470.1114168408585</v>
      </c>
      <c r="D123" s="2450">
        <v>2913.2561118098797</v>
      </c>
      <c r="E123" s="2451">
        <v>340.90402923250309</v>
      </c>
      <c r="F123" s="2447">
        <v>1816.4284835109709</v>
      </c>
      <c r="G123" s="2448">
        <v>29830</v>
      </c>
      <c r="H123" s="2449">
        <v>569</v>
      </c>
    </row>
    <row r="124" spans="1:8" ht="21.75" hidden="1" customHeight="1" x14ac:dyDescent="0.25">
      <c r="A124" s="2456">
        <v>40976</v>
      </c>
      <c r="B124" s="2453">
        <v>20</v>
      </c>
      <c r="C124" s="2450">
        <v>5344.216449809076</v>
      </c>
      <c r="D124" s="2450">
        <v>2843.40224746678</v>
      </c>
      <c r="E124" s="2451">
        <v>331.90113355150743</v>
      </c>
      <c r="F124" s="2447">
        <v>1772.0401656764675</v>
      </c>
      <c r="G124" s="2448">
        <v>22808</v>
      </c>
      <c r="H124" s="2449">
        <v>587</v>
      </c>
    </row>
    <row r="125" spans="1:8" ht="21.75" hidden="1" customHeight="1" x14ac:dyDescent="0.25">
      <c r="A125" s="2456">
        <v>41007</v>
      </c>
      <c r="B125" s="2453">
        <v>21</v>
      </c>
      <c r="C125" s="2450">
        <v>5432.8290132240727</v>
      </c>
      <c r="D125" s="2450">
        <v>2876.0336849063874</v>
      </c>
      <c r="E125" s="2451">
        <v>338.76382206302799</v>
      </c>
      <c r="F125" s="2447">
        <v>1797.9146441970308</v>
      </c>
      <c r="G125" s="2448">
        <v>27694</v>
      </c>
      <c r="H125" s="2449">
        <v>444</v>
      </c>
    </row>
    <row r="126" spans="1:8" ht="21.75" hidden="1" customHeight="1" x14ac:dyDescent="0.25">
      <c r="A126" s="2456">
        <v>41030</v>
      </c>
      <c r="B126" s="2453">
        <v>22</v>
      </c>
      <c r="C126" s="2450">
        <v>5473.6417947698528</v>
      </c>
      <c r="D126" s="2450">
        <v>2864.68</v>
      </c>
      <c r="E126" s="2451">
        <v>342.88817332746271</v>
      </c>
      <c r="F126" s="2447">
        <v>1809.4602287430114</v>
      </c>
      <c r="G126" s="2448">
        <v>49260.276581363636</v>
      </c>
      <c r="H126" s="2449">
        <v>1218</v>
      </c>
    </row>
    <row r="127" spans="1:8" ht="21.75" hidden="1" customHeight="1" x14ac:dyDescent="0.25">
      <c r="A127" s="2456">
        <v>41061</v>
      </c>
      <c r="B127" s="2453">
        <v>21</v>
      </c>
      <c r="C127" s="2450">
        <v>5420.0854013313028</v>
      </c>
      <c r="D127" s="2450">
        <v>2758.76320559943</v>
      </c>
      <c r="E127" s="2451">
        <v>340.89007235984388</v>
      </c>
      <c r="F127" s="2447">
        <v>1788.7070911958654</v>
      </c>
      <c r="G127" s="2448">
        <v>27132.0045942857</v>
      </c>
      <c r="H127" s="2449">
        <v>528.29661904761906</v>
      </c>
    </row>
    <row r="128" spans="1:8" ht="21.75" hidden="1" customHeight="1" x14ac:dyDescent="0.25">
      <c r="A128" s="2456">
        <v>41091</v>
      </c>
      <c r="B128" s="2453">
        <v>22</v>
      </c>
      <c r="C128" s="2450">
        <v>5349.9797180510968</v>
      </c>
      <c r="D128" s="2450">
        <v>2662.3849025838758</v>
      </c>
      <c r="E128" s="2451">
        <v>337.62030270935105</v>
      </c>
      <c r="F128" s="2447">
        <v>1757.0258603567993</v>
      </c>
      <c r="G128" s="2448">
        <v>55150</v>
      </c>
      <c r="H128" s="2449">
        <v>835</v>
      </c>
    </row>
    <row r="129" spans="1:8" ht="21.75" hidden="1" customHeight="1" x14ac:dyDescent="0.25">
      <c r="A129" s="2456">
        <v>41122</v>
      </c>
      <c r="B129" s="2453">
        <v>21</v>
      </c>
      <c r="C129" s="2450">
        <v>5245.0794021110551</v>
      </c>
      <c r="D129" s="2451">
        <v>2639.3387503780659</v>
      </c>
      <c r="E129" s="2451">
        <v>333.33846830889098</v>
      </c>
      <c r="F129" s="2447">
        <v>1719.9610192639136</v>
      </c>
      <c r="G129" s="2448">
        <v>44271</v>
      </c>
      <c r="H129" s="2449">
        <v>897</v>
      </c>
    </row>
    <row r="130" spans="1:8" ht="21.75" hidden="1" customHeight="1" x14ac:dyDescent="0.25">
      <c r="A130" s="2456">
        <v>41153</v>
      </c>
      <c r="B130" s="2453">
        <v>19</v>
      </c>
      <c r="C130" s="2450">
        <v>5192.6105554554606</v>
      </c>
      <c r="D130" s="2450">
        <v>2641.6586168231688</v>
      </c>
      <c r="E130" s="2451">
        <v>330.92570796411428</v>
      </c>
      <c r="F130" s="2447">
        <v>1702.112424445781</v>
      </c>
      <c r="G130" s="2448">
        <v>48290</v>
      </c>
      <c r="H130" s="2449">
        <v>1046</v>
      </c>
    </row>
    <row r="131" spans="1:8" ht="21.75" hidden="1" customHeight="1" x14ac:dyDescent="0.25">
      <c r="A131" s="2456">
        <v>41183</v>
      </c>
      <c r="B131" s="2453">
        <v>23</v>
      </c>
      <c r="C131" s="2450">
        <v>5167.6407259096486</v>
      </c>
      <c r="D131" s="2450">
        <v>2596.9531537295984</v>
      </c>
      <c r="E131" s="2451">
        <v>326.87429115643334</v>
      </c>
      <c r="F131" s="2447">
        <v>1692.5891542268419</v>
      </c>
      <c r="G131" s="2448">
        <v>42041</v>
      </c>
      <c r="H131" s="2449">
        <v>1208</v>
      </c>
    </row>
    <row r="132" spans="1:8" ht="21.75" hidden="1" customHeight="1" x14ac:dyDescent="0.25">
      <c r="A132" s="2456">
        <v>41214</v>
      </c>
      <c r="B132" s="2453">
        <v>20</v>
      </c>
      <c r="C132" s="2450">
        <v>5111.2919006366801</v>
      </c>
      <c r="D132" s="2450">
        <v>2552.5462217573104</v>
      </c>
      <c r="E132" s="2451">
        <v>320.88367861160424</v>
      </c>
      <c r="F132" s="2447">
        <v>1663.6266381723792</v>
      </c>
      <c r="G132" s="2448">
        <v>43271</v>
      </c>
      <c r="H132" s="2449">
        <v>2242</v>
      </c>
    </row>
    <row r="133" spans="1:8" ht="21.75" hidden="1" customHeight="1" x14ac:dyDescent="0.25">
      <c r="A133" s="2456">
        <v>41244</v>
      </c>
      <c r="B133" s="2453">
        <v>20</v>
      </c>
      <c r="C133" s="2450">
        <v>5289.9115873023793</v>
      </c>
      <c r="D133" s="2450">
        <v>2678.9063357086279</v>
      </c>
      <c r="E133" s="2451">
        <v>333.15411350648162</v>
      </c>
      <c r="F133" s="2447">
        <v>1710.9982147528208</v>
      </c>
      <c r="G133" s="2448">
        <v>43266</v>
      </c>
      <c r="H133" s="2449">
        <v>976</v>
      </c>
    </row>
    <row r="134" spans="1:8" ht="21.75" hidden="1" customHeight="1" x14ac:dyDescent="0.25">
      <c r="A134" s="2456">
        <v>41275</v>
      </c>
      <c r="B134" s="2453">
        <v>21</v>
      </c>
      <c r="C134" s="2450">
        <v>5491.2625203959324</v>
      </c>
      <c r="D134" s="2450">
        <v>2797.8274260708181</v>
      </c>
      <c r="E134" s="2451">
        <v>347.03893506091526</v>
      </c>
      <c r="F134" s="2447">
        <v>1771.9293336032008</v>
      </c>
      <c r="G134" s="2448">
        <v>50325</v>
      </c>
      <c r="H134" s="2449">
        <v>1480</v>
      </c>
    </row>
    <row r="135" spans="1:8" ht="21.75" hidden="1" customHeight="1" x14ac:dyDescent="0.25">
      <c r="A135" s="2456">
        <v>41306</v>
      </c>
      <c r="B135" s="2453">
        <v>19</v>
      </c>
      <c r="C135" s="2450">
        <v>5711.7698208890888</v>
      </c>
      <c r="D135" s="2450">
        <v>2913.3728545294202</v>
      </c>
      <c r="E135" s="2451">
        <v>361.36561988269057</v>
      </c>
      <c r="F135" s="2447">
        <v>1842.5341962184448</v>
      </c>
      <c r="G135" s="2448">
        <v>56805</v>
      </c>
      <c r="H135" s="2449">
        <v>1454</v>
      </c>
    </row>
    <row r="136" spans="1:8" ht="21.75" hidden="1" customHeight="1" x14ac:dyDescent="0.25">
      <c r="A136" s="2456">
        <v>41334</v>
      </c>
      <c r="B136" s="2453">
        <v>20</v>
      </c>
      <c r="C136" s="2450">
        <v>5905.6085627081156</v>
      </c>
      <c r="D136" s="2450">
        <v>2970.1544057385718</v>
      </c>
      <c r="E136" s="2451">
        <v>378.60650682257977</v>
      </c>
      <c r="F136" s="2447">
        <v>1903.5645159361095</v>
      </c>
      <c r="G136" s="2448">
        <v>44332</v>
      </c>
      <c r="H136" s="2449">
        <v>6979</v>
      </c>
    </row>
    <row r="137" spans="1:8" ht="21.75" hidden="1" customHeight="1" x14ac:dyDescent="0.25">
      <c r="A137" s="2456">
        <v>41365</v>
      </c>
      <c r="B137" s="2453">
        <v>20</v>
      </c>
      <c r="C137" s="2450">
        <v>5925.8694118838303</v>
      </c>
      <c r="D137" s="2450">
        <v>2977.7162584739845</v>
      </c>
      <c r="E137" s="2451">
        <v>379.77221068014592</v>
      </c>
      <c r="F137" s="2447">
        <v>1909.18382824572</v>
      </c>
      <c r="G137" s="2448">
        <v>23747</v>
      </c>
      <c r="H137" s="2449">
        <v>7035</v>
      </c>
    </row>
    <row r="138" spans="1:8" ht="21.75" hidden="1" customHeight="1" x14ac:dyDescent="0.25">
      <c r="A138" s="2457">
        <v>41395</v>
      </c>
      <c r="B138" s="2453">
        <v>22</v>
      </c>
      <c r="C138" s="2450">
        <v>6035.6893429399342</v>
      </c>
      <c r="D138" s="2450">
        <v>3022.7819214621345</v>
      </c>
      <c r="E138" s="2451">
        <v>384.92912600965792</v>
      </c>
      <c r="F138" s="2447">
        <v>1943.3664041456955</v>
      </c>
      <c r="G138" s="2448">
        <v>34240</v>
      </c>
      <c r="H138" s="2449">
        <v>5315</v>
      </c>
    </row>
    <row r="139" spans="1:8" ht="21.75" hidden="1" customHeight="1" x14ac:dyDescent="0.25">
      <c r="A139" s="2457">
        <v>41426</v>
      </c>
      <c r="B139" s="2453">
        <v>20</v>
      </c>
      <c r="C139" s="2450">
        <v>6003.8818344144211</v>
      </c>
      <c r="D139" s="2450">
        <v>3019.4429969149505</v>
      </c>
      <c r="E139" s="2451">
        <v>379.205154828746</v>
      </c>
      <c r="F139" s="2447">
        <v>1929.9368160751917</v>
      </c>
      <c r="G139" s="2448">
        <v>49521</v>
      </c>
      <c r="H139" s="2449">
        <v>13235</v>
      </c>
    </row>
    <row r="140" spans="1:8" ht="21.75" hidden="1" customHeight="1" x14ac:dyDescent="0.25">
      <c r="A140" s="2457">
        <v>41456</v>
      </c>
      <c r="B140" s="2453">
        <v>23</v>
      </c>
      <c r="C140" s="2450">
        <v>5861.2335306335744</v>
      </c>
      <c r="D140" s="2450">
        <v>2932.1836157815283</v>
      </c>
      <c r="E140" s="2451">
        <v>365.89100458220588</v>
      </c>
      <c r="F140" s="2447">
        <v>1873.6728068604425</v>
      </c>
      <c r="G140" s="2448">
        <v>20939</v>
      </c>
      <c r="H140" s="2449">
        <v>2425</v>
      </c>
    </row>
    <row r="141" spans="1:8" ht="21.75" hidden="1" customHeight="1" x14ac:dyDescent="0.25">
      <c r="A141" s="2458">
        <v>41487</v>
      </c>
      <c r="B141" s="2459">
        <v>21</v>
      </c>
      <c r="C141" s="2460">
        <v>5938.6437072263843</v>
      </c>
      <c r="D141" s="2460">
        <v>2987.154768060127</v>
      </c>
      <c r="E141" s="2461">
        <v>371.43416315744048</v>
      </c>
      <c r="F141" s="2462">
        <v>1894.1986776730573</v>
      </c>
      <c r="G141" s="2463">
        <v>35688.769018571402</v>
      </c>
      <c r="H141" s="2464">
        <v>11766.444761904801</v>
      </c>
    </row>
    <row r="142" spans="1:8" ht="21" hidden="1" customHeight="1" x14ac:dyDescent="0.25">
      <c r="A142" s="2457">
        <v>41518</v>
      </c>
      <c r="B142" s="2453">
        <v>20</v>
      </c>
      <c r="C142" s="2450">
        <v>6135.9122365628855</v>
      </c>
      <c r="D142" s="2450">
        <v>3089.75435174942</v>
      </c>
      <c r="E142" s="2451">
        <v>378.95210710928052</v>
      </c>
      <c r="F142" s="2447">
        <v>1949.1574629356851</v>
      </c>
      <c r="G142" s="2448">
        <v>45673.182169500004</v>
      </c>
      <c r="H142" s="2449">
        <v>15597.3014</v>
      </c>
    </row>
    <row r="143" spans="1:8" ht="21" hidden="1" customHeight="1" x14ac:dyDescent="0.25">
      <c r="A143" s="2457">
        <v>41548</v>
      </c>
      <c r="B143" s="2453">
        <v>23</v>
      </c>
      <c r="C143" s="2450">
        <v>6263.9843439559036</v>
      </c>
      <c r="D143" s="2450">
        <v>3209.972628184551</v>
      </c>
      <c r="E143" s="2451">
        <v>388.04733826287656</v>
      </c>
      <c r="F143" s="2447">
        <v>1984.2677177535472</v>
      </c>
      <c r="G143" s="2463">
        <v>71113.644136521732</v>
      </c>
      <c r="H143" s="2464">
        <v>8909.6984347826092</v>
      </c>
    </row>
    <row r="144" spans="1:8" ht="21" hidden="1" customHeight="1" x14ac:dyDescent="0.25">
      <c r="A144" s="2457">
        <v>41579</v>
      </c>
      <c r="B144" s="2453">
        <v>23</v>
      </c>
      <c r="C144" s="2450">
        <v>6435.1746965896145</v>
      </c>
      <c r="D144" s="2450">
        <v>3276.4817615889151</v>
      </c>
      <c r="E144" s="2451">
        <v>397.34544073953288</v>
      </c>
      <c r="F144" s="2447">
        <v>2036.8240879558823</v>
      </c>
      <c r="G144" s="2463">
        <v>32633.431793500007</v>
      </c>
      <c r="H144" s="2464">
        <v>3966.7009500000004</v>
      </c>
    </row>
    <row r="145" spans="1:8" ht="21" hidden="1" customHeight="1" x14ac:dyDescent="0.25">
      <c r="A145" s="2457">
        <v>41609</v>
      </c>
      <c r="B145" s="2453">
        <v>21</v>
      </c>
      <c r="C145" s="2450">
        <v>6565.9314861770808</v>
      </c>
      <c r="D145" s="2450">
        <v>3365.3160475398963</v>
      </c>
      <c r="E145" s="2451">
        <v>401.65649020014359</v>
      </c>
      <c r="F145" s="2447">
        <v>2064.8483022954238</v>
      </c>
      <c r="G145" s="2463">
        <v>41835.919750952402</v>
      </c>
      <c r="H145" s="2464">
        <v>5609.1432380952401</v>
      </c>
    </row>
    <row r="146" spans="1:8" ht="21" hidden="1" customHeight="1" x14ac:dyDescent="0.25">
      <c r="A146" s="2457">
        <v>41640</v>
      </c>
      <c r="B146" s="2453">
        <v>19</v>
      </c>
      <c r="C146" s="2450">
        <v>6752.2293580895366</v>
      </c>
      <c r="D146" s="2450">
        <v>3464.2036812287797</v>
      </c>
      <c r="E146" s="2451">
        <v>407.15387740249116</v>
      </c>
      <c r="F146" s="2447">
        <v>2119.8054832397761</v>
      </c>
      <c r="G146" s="2463">
        <v>58767.026706315803</v>
      </c>
      <c r="H146" s="2464">
        <v>9147.1905789473713</v>
      </c>
    </row>
    <row r="147" spans="1:8" ht="21" hidden="1" customHeight="1" x14ac:dyDescent="0.25">
      <c r="A147" s="2457">
        <v>41671</v>
      </c>
      <c r="B147" s="2453">
        <v>18</v>
      </c>
      <c r="C147" s="2450">
        <v>6622.5085866794834</v>
      </c>
      <c r="D147" s="2450">
        <v>3395.5105736274477</v>
      </c>
      <c r="E147" s="2451">
        <v>399.92717494601004</v>
      </c>
      <c r="F147" s="2447">
        <v>2078.3765063013252</v>
      </c>
      <c r="G147" s="2463">
        <v>51213.340688333301</v>
      </c>
      <c r="H147" s="2464">
        <v>6046.6841111111098</v>
      </c>
    </row>
    <row r="148" spans="1:8" ht="21" hidden="1" customHeight="1" x14ac:dyDescent="0.25">
      <c r="A148" s="2457">
        <v>41699</v>
      </c>
      <c r="B148" s="2453">
        <v>19</v>
      </c>
      <c r="C148" s="2450">
        <v>6610.4170439451073</v>
      </c>
      <c r="D148" s="2450">
        <v>3406.4342368498687</v>
      </c>
      <c r="E148" s="2451">
        <v>402.2470838394197</v>
      </c>
      <c r="F148" s="2447">
        <v>2073.2155678745858</v>
      </c>
      <c r="G148" s="2463">
        <v>82767.679326315789</v>
      </c>
      <c r="H148" s="2464">
        <v>8674.0475263157896</v>
      </c>
    </row>
    <row r="149" spans="1:8" ht="21" hidden="1" customHeight="1" x14ac:dyDescent="0.25">
      <c r="A149" s="2457">
        <v>41730</v>
      </c>
      <c r="B149" s="2453">
        <v>22</v>
      </c>
      <c r="C149" s="2450">
        <v>6677.2</v>
      </c>
      <c r="D149" s="2450">
        <v>3445.81</v>
      </c>
      <c r="E149" s="2451">
        <v>406.44</v>
      </c>
      <c r="F149" s="2447">
        <v>2089.04</v>
      </c>
      <c r="G149" s="2463">
        <v>47264.600630000001</v>
      </c>
      <c r="H149" s="2464">
        <v>8115.54864</v>
      </c>
    </row>
    <row r="150" spans="1:8" ht="21" hidden="1" customHeight="1" x14ac:dyDescent="0.25">
      <c r="A150" s="2457">
        <v>41760</v>
      </c>
      <c r="B150" s="2453">
        <v>21</v>
      </c>
      <c r="C150" s="2450">
        <v>6583.58</v>
      </c>
      <c r="D150" s="2450">
        <v>3395.9570834660444</v>
      </c>
      <c r="E150" s="2451">
        <v>402.65869764358536</v>
      </c>
      <c r="F150" s="2447">
        <v>2056.1273025810301</v>
      </c>
      <c r="G150" s="2463">
        <v>69349.756773333298</v>
      </c>
      <c r="H150" s="2464">
        <v>19624.936047619001</v>
      </c>
    </row>
    <row r="151" spans="1:8" ht="21" hidden="1" customHeight="1" x14ac:dyDescent="0.25">
      <c r="A151" s="2457">
        <v>41791</v>
      </c>
      <c r="B151" s="2453">
        <v>21</v>
      </c>
      <c r="C151" s="2450">
        <v>6680.5379999999996</v>
      </c>
      <c r="D151" s="2450">
        <v>3422.55</v>
      </c>
      <c r="E151" s="2451">
        <v>403.45600000000002</v>
      </c>
      <c r="F151" s="2447">
        <v>2078.529</v>
      </c>
      <c r="G151" s="2463">
        <v>117258.61</v>
      </c>
      <c r="H151" s="2464">
        <v>12715.77</v>
      </c>
    </row>
    <row r="152" spans="1:8" ht="21" hidden="1" customHeight="1" x14ac:dyDescent="0.25">
      <c r="A152" s="2457">
        <v>41821</v>
      </c>
      <c r="B152" s="2453">
        <v>22</v>
      </c>
      <c r="C152" s="2450">
        <v>6721.4557813452557</v>
      </c>
      <c r="D152" s="2450">
        <v>3438.4133489568339</v>
      </c>
      <c r="E152" s="2451">
        <v>401.17550313104226</v>
      </c>
      <c r="F152" s="2447">
        <v>2081.9618208644174</v>
      </c>
      <c r="G152" s="2463">
        <v>41509</v>
      </c>
      <c r="H152" s="2464">
        <v>9324.2000000000007</v>
      </c>
    </row>
    <row r="153" spans="1:8" ht="21" hidden="1" customHeight="1" x14ac:dyDescent="0.25">
      <c r="A153" s="2457">
        <v>41852</v>
      </c>
      <c r="B153" s="2453">
        <v>20</v>
      </c>
      <c r="C153" s="2450">
        <v>6815.1202922883949</v>
      </c>
      <c r="D153" s="2450">
        <v>3462.3438620628026</v>
      </c>
      <c r="E153" s="2451">
        <v>402.96856859730644</v>
      </c>
      <c r="F153" s="2447">
        <v>2106.1361546997364</v>
      </c>
      <c r="G153" s="2463">
        <v>59273.479044</v>
      </c>
      <c r="H153" s="2464">
        <v>13539.874400000001</v>
      </c>
    </row>
    <row r="154" spans="1:8" ht="21" hidden="1" customHeight="1" x14ac:dyDescent="0.25">
      <c r="A154" s="2457">
        <v>41883</v>
      </c>
      <c r="B154" s="2453">
        <v>22</v>
      </c>
      <c r="C154" s="2450">
        <v>6890.44</v>
      </c>
      <c r="D154" s="2450">
        <v>3444.61</v>
      </c>
      <c r="E154" s="2451">
        <v>401.94</v>
      </c>
      <c r="F154" s="2447">
        <v>2124.36</v>
      </c>
      <c r="G154" s="2463">
        <v>62786.5</v>
      </c>
      <c r="H154" s="2464">
        <v>10950.7</v>
      </c>
    </row>
    <row r="155" spans="1:8" ht="21" hidden="1" customHeight="1" x14ac:dyDescent="0.25">
      <c r="A155" s="2457">
        <v>41913</v>
      </c>
      <c r="B155" s="2453">
        <v>22</v>
      </c>
      <c r="C155" s="2450">
        <v>6964.3925702940796</v>
      </c>
      <c r="D155" s="2450">
        <v>3453.8254306361519</v>
      </c>
      <c r="E155" s="2451">
        <v>405.4765654159288</v>
      </c>
      <c r="F155" s="2447">
        <v>2145.0724929504572</v>
      </c>
      <c r="G155" s="2463">
        <v>69451.899999999994</v>
      </c>
      <c r="H155" s="2464">
        <v>8562</v>
      </c>
    </row>
    <row r="156" spans="1:8" ht="21" hidden="1" customHeight="1" x14ac:dyDescent="0.25">
      <c r="A156" s="2457">
        <v>41944</v>
      </c>
      <c r="B156" s="2453">
        <v>20</v>
      </c>
      <c r="C156" s="2450">
        <v>6838.1</v>
      </c>
      <c r="D156" s="2450">
        <v>3373.62</v>
      </c>
      <c r="E156" s="2451">
        <v>397.18</v>
      </c>
      <c r="F156" s="2447">
        <v>2105.4699999999998</v>
      </c>
      <c r="G156" s="2463">
        <v>98178.6</v>
      </c>
      <c r="H156" s="2464">
        <v>14092.4</v>
      </c>
    </row>
    <row r="157" spans="1:8" ht="21" hidden="1" customHeight="1" x14ac:dyDescent="0.25">
      <c r="A157" s="2457">
        <v>41974</v>
      </c>
      <c r="B157" s="2453">
        <v>21</v>
      </c>
      <c r="C157" s="2450">
        <v>6805.1104826814344</v>
      </c>
      <c r="D157" s="2450">
        <v>3344.9890173461076</v>
      </c>
      <c r="E157" s="2451">
        <v>389.40542403285434</v>
      </c>
      <c r="F157" s="2447">
        <v>2081.5829036052701</v>
      </c>
      <c r="G157" s="2463">
        <v>47971.6</v>
      </c>
      <c r="H157" s="2464">
        <v>5928.4</v>
      </c>
    </row>
    <row r="158" spans="1:8" ht="21" hidden="1" customHeight="1" x14ac:dyDescent="0.25">
      <c r="A158" s="2457">
        <v>42005</v>
      </c>
      <c r="B158" s="2453">
        <v>20</v>
      </c>
      <c r="C158" s="2450">
        <v>6681.657434461149</v>
      </c>
      <c r="D158" s="2450">
        <v>3214.8859725586567</v>
      </c>
      <c r="E158" s="2451">
        <v>378.71998498982123</v>
      </c>
      <c r="F158" s="2447">
        <v>2038.2797993041488</v>
      </c>
      <c r="G158" s="2463">
        <v>48166</v>
      </c>
      <c r="H158" s="2464">
        <v>6767</v>
      </c>
    </row>
    <row r="159" spans="1:8" ht="21" hidden="1" customHeight="1" x14ac:dyDescent="0.25">
      <c r="A159" s="2457">
        <v>42036</v>
      </c>
      <c r="B159" s="2453">
        <v>17</v>
      </c>
      <c r="C159" s="2450">
        <v>6564.078402524935</v>
      </c>
      <c r="D159" s="2450">
        <v>3094.8093036255532</v>
      </c>
      <c r="E159" s="2451">
        <v>374.60187170787367</v>
      </c>
      <c r="F159" s="2447">
        <v>2001.8371655006936</v>
      </c>
      <c r="G159" s="2463">
        <v>130776.954814706</v>
      </c>
      <c r="H159" s="2464">
        <v>13270.4126470588</v>
      </c>
    </row>
    <row r="160" spans="1:8" ht="21" hidden="1" customHeight="1" x14ac:dyDescent="0.25">
      <c r="A160" s="2457">
        <v>42064</v>
      </c>
      <c r="B160" s="2453">
        <v>21</v>
      </c>
      <c r="C160" s="2450">
        <v>6510.4605770226863</v>
      </c>
      <c r="D160" s="2450">
        <v>2860.4329038230271</v>
      </c>
      <c r="E160" s="2451">
        <v>375.28144438807476</v>
      </c>
      <c r="F160" s="2447">
        <v>1983.7651045301907</v>
      </c>
      <c r="G160" s="2463">
        <v>79890.772992857092</v>
      </c>
      <c r="H160" s="2464">
        <v>7958.0534285714302</v>
      </c>
    </row>
    <row r="161" spans="1:8" ht="21" hidden="1" customHeight="1" x14ac:dyDescent="0.25">
      <c r="A161" s="2457">
        <v>42095</v>
      </c>
      <c r="B161" s="2453">
        <v>22</v>
      </c>
      <c r="C161" s="2450">
        <v>6419.0132062999264</v>
      </c>
      <c r="D161" s="2450">
        <v>2755.1640692944438</v>
      </c>
      <c r="E161" s="2451">
        <v>370.31480636977938</v>
      </c>
      <c r="F161" s="2447">
        <v>1953.2978949349672</v>
      </c>
      <c r="G161" s="2463">
        <v>108403.788288636</v>
      </c>
      <c r="H161" s="2464">
        <v>36459.9070454545</v>
      </c>
    </row>
    <row r="162" spans="1:8" ht="21" hidden="1" customHeight="1" x14ac:dyDescent="0.25">
      <c r="A162" s="2457">
        <v>42125</v>
      </c>
      <c r="B162" s="2453">
        <v>20</v>
      </c>
      <c r="C162" s="2450">
        <v>6450.478482469548</v>
      </c>
      <c r="D162" s="2450">
        <v>2851.1677596533727</v>
      </c>
      <c r="E162" s="2451">
        <v>372.54924064363382</v>
      </c>
      <c r="F162" s="2447">
        <v>1960.1243177372751</v>
      </c>
      <c r="G162" s="2463">
        <v>139535.71224700002</v>
      </c>
      <c r="H162" s="2464">
        <v>48918.567750000002</v>
      </c>
    </row>
    <row r="163" spans="1:8" ht="21" hidden="1" customHeight="1" x14ac:dyDescent="0.25">
      <c r="A163" s="2457">
        <v>42156</v>
      </c>
      <c r="B163" s="2453">
        <v>22</v>
      </c>
      <c r="C163" s="2450">
        <v>6525.6866478424863</v>
      </c>
      <c r="D163" s="2450">
        <v>2870.9921802035224</v>
      </c>
      <c r="E163" s="2451">
        <v>376.4666297962583</v>
      </c>
      <c r="F163" s="2447">
        <v>1975.572525682066</v>
      </c>
      <c r="G163" s="2463">
        <v>57802.550962727299</v>
      </c>
      <c r="H163" s="2464">
        <v>21735.266</v>
      </c>
    </row>
    <row r="164" spans="1:8" ht="21" hidden="1" customHeight="1" x14ac:dyDescent="0.25">
      <c r="A164" s="2457">
        <v>42186</v>
      </c>
      <c r="B164" s="2453">
        <v>23</v>
      </c>
      <c r="C164" s="2450">
        <v>6516.2301700960934</v>
      </c>
      <c r="D164" s="2450">
        <v>2845.1468618665826</v>
      </c>
      <c r="E164" s="2451">
        <v>373.69061981631603</v>
      </c>
      <c r="F164" s="2447">
        <v>1960.7232310253328</v>
      </c>
      <c r="G164" s="2463">
        <v>41150.161211739098</v>
      </c>
      <c r="H164" s="2464">
        <v>11376.320644347799</v>
      </c>
    </row>
    <row r="165" spans="1:8" ht="21" hidden="1" customHeight="1" x14ac:dyDescent="0.25">
      <c r="A165" s="2465">
        <v>42217</v>
      </c>
      <c r="B165" s="2466">
        <v>21</v>
      </c>
      <c r="C165" s="2467">
        <v>6533.5810239087223</v>
      </c>
      <c r="D165" s="2467">
        <v>2866.0495855963864</v>
      </c>
      <c r="E165" s="2468">
        <v>375.33617422018608</v>
      </c>
      <c r="F165" s="2469">
        <v>1960.9326536251258</v>
      </c>
      <c r="G165" s="2470">
        <v>53471.605172857206</v>
      </c>
      <c r="H165" s="2471">
        <v>14573.8962380952</v>
      </c>
    </row>
    <row r="166" spans="1:8" ht="21" hidden="1" customHeight="1" x14ac:dyDescent="0.25">
      <c r="A166" s="2465">
        <v>42248</v>
      </c>
      <c r="B166" s="2466">
        <v>21</v>
      </c>
      <c r="C166" s="2467">
        <v>6425.36</v>
      </c>
      <c r="D166" s="2467">
        <v>2815.07</v>
      </c>
      <c r="E166" s="2468">
        <v>367.18</v>
      </c>
      <c r="F166" s="2469">
        <v>1925.62</v>
      </c>
      <c r="G166" s="2470">
        <v>55953</v>
      </c>
      <c r="H166" s="2471">
        <v>8508.7999999999993</v>
      </c>
    </row>
    <row r="167" spans="1:8" ht="21" hidden="1" customHeight="1" x14ac:dyDescent="0.25">
      <c r="A167" s="2465">
        <v>42278</v>
      </c>
      <c r="B167" s="2466">
        <v>22</v>
      </c>
      <c r="C167" s="2467">
        <v>6295.1396327107741</v>
      </c>
      <c r="D167" s="2467">
        <v>2738.7714621928135</v>
      </c>
      <c r="E167" s="2468">
        <v>360.6477508563475</v>
      </c>
      <c r="F167" s="2469">
        <v>1885.5750136794466</v>
      </c>
      <c r="G167" s="2470">
        <v>54226.515322272702</v>
      </c>
      <c r="H167" s="2471">
        <v>8573.1904545454599</v>
      </c>
    </row>
    <row r="168" spans="1:8" ht="21" hidden="1" customHeight="1" x14ac:dyDescent="0.25">
      <c r="A168" s="2465">
        <v>42309</v>
      </c>
      <c r="B168" s="2466">
        <v>19</v>
      </c>
      <c r="C168" s="2467">
        <v>6184.9426333006541</v>
      </c>
      <c r="D168" s="2467">
        <v>2642.8544555248682</v>
      </c>
      <c r="E168" s="2468">
        <v>354.53902304180872</v>
      </c>
      <c r="F168" s="2469">
        <v>1845.4210097033026</v>
      </c>
      <c r="G168" s="2470">
        <v>36971.379974736803</v>
      </c>
      <c r="H168" s="2471">
        <v>6275.5189473684195</v>
      </c>
    </row>
    <row r="169" spans="1:8" ht="21" hidden="1" customHeight="1" x14ac:dyDescent="0.25">
      <c r="A169" s="2465">
        <v>42339</v>
      </c>
      <c r="B169" s="2466">
        <v>22</v>
      </c>
      <c r="C169" s="2467">
        <v>6083.09</v>
      </c>
      <c r="D169" s="2467">
        <v>2614.83</v>
      </c>
      <c r="E169" s="2468">
        <v>346.23</v>
      </c>
      <c r="F169" s="2469">
        <v>1806.85</v>
      </c>
      <c r="G169" s="2470">
        <v>67301</v>
      </c>
      <c r="H169" s="2471">
        <v>8244.4</v>
      </c>
    </row>
    <row r="170" spans="1:8" ht="21" hidden="1" customHeight="1" x14ac:dyDescent="0.25">
      <c r="A170" s="2465">
        <v>42370</v>
      </c>
      <c r="B170" s="2466">
        <v>20</v>
      </c>
      <c r="C170" s="2467">
        <v>6117.64</v>
      </c>
      <c r="D170" s="2467">
        <v>2624.64</v>
      </c>
      <c r="E170" s="2468">
        <v>346.55</v>
      </c>
      <c r="F170" s="2469">
        <v>1811.16</v>
      </c>
      <c r="G170" s="2470">
        <v>29713.19</v>
      </c>
      <c r="H170" s="2471">
        <v>9980</v>
      </c>
    </row>
    <row r="171" spans="1:8" ht="21" hidden="1" customHeight="1" x14ac:dyDescent="0.25">
      <c r="A171" s="2465">
        <v>42401</v>
      </c>
      <c r="B171" s="2466">
        <v>19</v>
      </c>
      <c r="C171" s="2467">
        <v>6214.43</v>
      </c>
      <c r="D171" s="2467">
        <v>2691.21</v>
      </c>
      <c r="E171" s="2468">
        <v>352.31</v>
      </c>
      <c r="F171" s="2469">
        <v>1836.75</v>
      </c>
      <c r="G171" s="2470">
        <v>140425</v>
      </c>
      <c r="H171" s="2471">
        <v>12493.58</v>
      </c>
    </row>
    <row r="172" spans="1:8" ht="21" hidden="1" customHeight="1" x14ac:dyDescent="0.25">
      <c r="A172" s="2465">
        <v>42430</v>
      </c>
      <c r="B172" s="2466">
        <v>22</v>
      </c>
      <c r="C172" s="2467">
        <v>6103.72</v>
      </c>
      <c r="D172" s="2467">
        <v>2646.85</v>
      </c>
      <c r="E172" s="2468">
        <v>346.47</v>
      </c>
      <c r="F172" s="2469">
        <v>1802.4680000000001</v>
      </c>
      <c r="G172" s="2470">
        <v>39994.080000000002</v>
      </c>
      <c r="H172" s="2471">
        <v>7685.95</v>
      </c>
    </row>
    <row r="173" spans="1:8" ht="21" hidden="1" customHeight="1" x14ac:dyDescent="0.25">
      <c r="A173" s="2465">
        <v>42461</v>
      </c>
      <c r="B173" s="2466">
        <v>20</v>
      </c>
      <c r="C173" s="2467">
        <v>6038.81</v>
      </c>
      <c r="D173" s="2467">
        <v>2640.2080000000001</v>
      </c>
      <c r="E173" s="2468">
        <v>341.59</v>
      </c>
      <c r="F173" s="2469">
        <v>1781.14</v>
      </c>
      <c r="G173" s="2470">
        <v>45744.063000000002</v>
      </c>
      <c r="H173" s="2471">
        <v>6072.5820000000003</v>
      </c>
    </row>
    <row r="174" spans="1:8" ht="21" hidden="1" customHeight="1" x14ac:dyDescent="0.25">
      <c r="A174" s="2465">
        <v>42491</v>
      </c>
      <c r="B174" s="2466">
        <v>22</v>
      </c>
      <c r="C174" s="2467">
        <v>5998.88</v>
      </c>
      <c r="D174" s="2467">
        <v>2609.19</v>
      </c>
      <c r="E174" s="2468">
        <v>340.07</v>
      </c>
      <c r="F174" s="2469">
        <v>1767.24</v>
      </c>
      <c r="G174" s="2470">
        <v>25520.799999999999</v>
      </c>
      <c r="H174" s="2471">
        <v>6134.76</v>
      </c>
    </row>
    <row r="175" spans="1:8" ht="21" hidden="1" customHeight="1" x14ac:dyDescent="0.25">
      <c r="A175" s="2465">
        <v>42522</v>
      </c>
      <c r="B175" s="2466">
        <v>22</v>
      </c>
      <c r="C175" s="2467">
        <v>5973.3557385919557</v>
      </c>
      <c r="D175" s="2467">
        <v>2580.4849517961161</v>
      </c>
      <c r="E175" s="2468">
        <v>338.41860565395456</v>
      </c>
      <c r="F175" s="2469">
        <v>1752.6125805593824</v>
      </c>
      <c r="G175" s="2470">
        <v>37633.819876363596</v>
      </c>
      <c r="H175" s="2471">
        <v>6851.3916818181797</v>
      </c>
    </row>
    <row r="176" spans="1:8" ht="21" hidden="1" customHeight="1" x14ac:dyDescent="0.25">
      <c r="A176" s="2465">
        <v>42552</v>
      </c>
      <c r="B176" s="2466">
        <v>20</v>
      </c>
      <c r="C176" s="2467">
        <v>6020.0669872535145</v>
      </c>
      <c r="D176" s="2467">
        <v>2593.7581454693714</v>
      </c>
      <c r="E176" s="2468">
        <v>338.80969407279861</v>
      </c>
      <c r="F176" s="2469">
        <v>1755.8751983445011</v>
      </c>
      <c r="G176" s="2470">
        <v>48983.685571999995</v>
      </c>
      <c r="H176" s="2471">
        <v>10644.153400000001</v>
      </c>
    </row>
    <row r="177" spans="1:8" ht="21" hidden="1" customHeight="1" x14ac:dyDescent="0.25">
      <c r="A177" s="2465">
        <v>42583</v>
      </c>
      <c r="B177" s="2466">
        <v>22</v>
      </c>
      <c r="C177" s="2467">
        <v>6259.26</v>
      </c>
      <c r="D177" s="2467">
        <v>2718.5</v>
      </c>
      <c r="E177" s="2468">
        <v>348.74</v>
      </c>
      <c r="F177" s="2469">
        <v>1820.27</v>
      </c>
      <c r="G177" s="2470">
        <v>46549</v>
      </c>
      <c r="H177" s="2471">
        <v>10273</v>
      </c>
    </row>
    <row r="178" spans="1:8" ht="21" hidden="1" customHeight="1" x14ac:dyDescent="0.25">
      <c r="A178" s="2465">
        <v>42614</v>
      </c>
      <c r="B178" s="2466">
        <v>21</v>
      </c>
      <c r="C178" s="2467">
        <v>6230.13</v>
      </c>
      <c r="D178" s="2467">
        <v>2714.59</v>
      </c>
      <c r="E178" s="2468">
        <v>345.23</v>
      </c>
      <c r="F178" s="2469">
        <v>1809.04</v>
      </c>
      <c r="G178" s="2470">
        <v>45542</v>
      </c>
      <c r="H178" s="2471">
        <v>9325</v>
      </c>
    </row>
    <row r="179" spans="1:8" ht="21" hidden="1" customHeight="1" x14ac:dyDescent="0.25">
      <c r="A179" s="2465">
        <v>42644</v>
      </c>
      <c r="B179" s="2466">
        <v>21</v>
      </c>
      <c r="C179" s="2467">
        <v>6292.5568537147537</v>
      </c>
      <c r="D179" s="2467">
        <v>2724.5055904065857</v>
      </c>
      <c r="E179" s="2468">
        <v>349.11056742217175</v>
      </c>
      <c r="F179" s="2469">
        <v>1826.0801454619159</v>
      </c>
      <c r="G179" s="2470">
        <v>55723.158409000003</v>
      </c>
      <c r="H179" s="2471">
        <v>9670.2466000000004</v>
      </c>
    </row>
    <row r="180" spans="1:8" ht="21" hidden="1" customHeight="1" x14ac:dyDescent="0.25">
      <c r="A180" s="2465">
        <v>42675</v>
      </c>
      <c r="B180" s="2466">
        <v>21</v>
      </c>
      <c r="C180" s="2467">
        <v>6253.0515849216363</v>
      </c>
      <c r="D180" s="2467">
        <v>2700.0318947355927</v>
      </c>
      <c r="E180" s="2468">
        <v>344.91212950065221</v>
      </c>
      <c r="F180" s="2469">
        <v>1806.8684141915842</v>
      </c>
      <c r="G180" s="2470">
        <v>113716.523</v>
      </c>
      <c r="H180" s="2471">
        <v>4877.335</v>
      </c>
    </row>
    <row r="181" spans="1:8" ht="21" hidden="1" customHeight="1" x14ac:dyDescent="0.25">
      <c r="A181" s="2465">
        <v>42705</v>
      </c>
      <c r="B181" s="2466">
        <v>22</v>
      </c>
      <c r="C181" s="2467">
        <v>6306.9942924715524</v>
      </c>
      <c r="D181" s="2467">
        <v>2738.9175018973888</v>
      </c>
      <c r="E181" s="2468">
        <v>346.02369430134854</v>
      </c>
      <c r="F181" s="2469">
        <v>1811.2938834121496</v>
      </c>
      <c r="G181" s="2470">
        <v>32743.431</v>
      </c>
      <c r="H181" s="2471">
        <v>976.14499999999998</v>
      </c>
    </row>
    <row r="182" spans="1:8" ht="16.5" hidden="1" customHeight="1" x14ac:dyDescent="0.25">
      <c r="A182" s="2472">
        <v>42736</v>
      </c>
      <c r="B182" s="2473">
        <v>21</v>
      </c>
      <c r="C182" s="2474">
        <v>6397.67</v>
      </c>
      <c r="D182" s="2474">
        <v>2795.72</v>
      </c>
      <c r="E182" s="2475">
        <v>350.09</v>
      </c>
      <c r="F182" s="2476">
        <v>1833.61</v>
      </c>
      <c r="G182" s="2477">
        <v>27990.6</v>
      </c>
      <c r="H182" s="2478">
        <v>1368</v>
      </c>
    </row>
    <row r="183" spans="1:8" ht="16.5" hidden="1" customHeight="1" x14ac:dyDescent="0.25">
      <c r="A183" s="2472">
        <v>42767</v>
      </c>
      <c r="B183" s="2473">
        <v>17</v>
      </c>
      <c r="C183" s="2474">
        <v>6667.15</v>
      </c>
      <c r="D183" s="2474">
        <v>2924.22</v>
      </c>
      <c r="E183" s="2475">
        <v>366.048</v>
      </c>
      <c r="F183" s="2476">
        <v>1910.37</v>
      </c>
      <c r="G183" s="2477">
        <v>44890.96</v>
      </c>
      <c r="H183" s="2478">
        <v>2891.35</v>
      </c>
    </row>
    <row r="184" spans="1:8" ht="16.5" hidden="1" customHeight="1" x14ac:dyDescent="0.25">
      <c r="A184" s="2472">
        <v>42795</v>
      </c>
      <c r="B184" s="2473">
        <v>22</v>
      </c>
      <c r="C184" s="2474">
        <v>6709.981350396919</v>
      </c>
      <c r="D184" s="2474">
        <v>2958.8216457865224</v>
      </c>
      <c r="E184" s="2475">
        <v>368.85298032736949</v>
      </c>
      <c r="F184" s="2476">
        <v>1921.4244655111024</v>
      </c>
      <c r="G184" s="2477">
        <v>68156.401759999993</v>
      </c>
      <c r="H184" s="2478">
        <v>3531.6267272727268</v>
      </c>
    </row>
    <row r="185" spans="1:8" ht="16.5" hidden="1" customHeight="1" x14ac:dyDescent="0.25">
      <c r="A185" s="2472">
        <v>42826</v>
      </c>
      <c r="B185" s="2473">
        <v>20</v>
      </c>
      <c r="C185" s="2474">
        <v>6925.5829364964329</v>
      </c>
      <c r="D185" s="2474">
        <v>3064.2921367724348</v>
      </c>
      <c r="E185" s="2475">
        <v>383.38461338109101</v>
      </c>
      <c r="F185" s="2476">
        <v>1980.8641382118785</v>
      </c>
      <c r="G185" s="2477">
        <v>51450.113136500004</v>
      </c>
      <c r="H185" s="2478">
        <v>2534.6242000000002</v>
      </c>
    </row>
    <row r="186" spans="1:8" ht="16.5" hidden="1" customHeight="1" x14ac:dyDescent="0.25">
      <c r="A186" s="2472">
        <v>42856</v>
      </c>
      <c r="B186" s="2473">
        <v>22</v>
      </c>
      <c r="C186" s="2474">
        <v>7187.2261353653603</v>
      </c>
      <c r="D186" s="2474">
        <v>3232.7678135408974</v>
      </c>
      <c r="E186" s="2475">
        <v>397.90801194361575</v>
      </c>
      <c r="F186" s="2476">
        <v>2049.7800000000002</v>
      </c>
      <c r="G186" s="2477">
        <v>41993.599999999999</v>
      </c>
      <c r="H186" s="2478">
        <v>2233.85</v>
      </c>
    </row>
    <row r="187" spans="1:8" ht="16.5" hidden="1" customHeight="1" x14ac:dyDescent="0.25">
      <c r="A187" s="2472">
        <v>42887</v>
      </c>
      <c r="B187" s="2473">
        <v>21</v>
      </c>
      <c r="C187" s="2474">
        <v>7365.5669487321811</v>
      </c>
      <c r="D187" s="2474">
        <v>3328.9077329541005</v>
      </c>
      <c r="E187" s="2475">
        <v>406.4241667212973</v>
      </c>
      <c r="F187" s="2476">
        <v>2093.495685391094</v>
      </c>
      <c r="G187" s="2477">
        <v>76346.507413809522</v>
      </c>
      <c r="H187" s="2478">
        <v>2606.4156666666663</v>
      </c>
    </row>
    <row r="188" spans="1:8" ht="16.5" hidden="1" customHeight="1" x14ac:dyDescent="0.25">
      <c r="A188" s="2472">
        <v>42917</v>
      </c>
      <c r="B188" s="2473">
        <v>21</v>
      </c>
      <c r="C188" s="2474">
        <v>7643.276972949534</v>
      </c>
      <c r="D188" s="2474">
        <v>3500.4388037676968</v>
      </c>
      <c r="E188" s="2475">
        <v>420.88875893736474</v>
      </c>
      <c r="F188" s="2476">
        <v>2161.7209856701934</v>
      </c>
      <c r="G188" s="2477">
        <v>42148.446304761899</v>
      </c>
      <c r="H188" s="2478">
        <v>1695.1332380952381</v>
      </c>
    </row>
    <row r="189" spans="1:8" ht="16.5" hidden="1" x14ac:dyDescent="0.25">
      <c r="A189" s="2472">
        <v>42948</v>
      </c>
      <c r="B189" s="2473">
        <v>23</v>
      </c>
      <c r="C189" s="2474">
        <v>7754.4908676778041</v>
      </c>
      <c r="D189" s="2474">
        <v>3648.9691796829966</v>
      </c>
      <c r="E189" s="2475">
        <v>423.65448870085004</v>
      </c>
      <c r="F189" s="2476">
        <v>2188.0819788916428</v>
      </c>
      <c r="G189" s="2477">
        <v>75411.543366521742</v>
      </c>
      <c r="H189" s="2478">
        <v>3968.121434782609</v>
      </c>
    </row>
    <row r="190" spans="1:8" ht="16.5" hidden="1" x14ac:dyDescent="0.25">
      <c r="A190" s="2472">
        <v>42979</v>
      </c>
      <c r="B190" s="2473">
        <v>21</v>
      </c>
      <c r="C190" s="2474">
        <v>7774.86</v>
      </c>
      <c r="D190" s="2474">
        <v>3661.22</v>
      </c>
      <c r="E190" s="2475">
        <v>422.04</v>
      </c>
      <c r="F190" s="2476">
        <v>2190.7600000000002</v>
      </c>
      <c r="G190" s="2477">
        <v>63946.81</v>
      </c>
      <c r="H190" s="2478">
        <v>2851.59</v>
      </c>
    </row>
    <row r="191" spans="1:8" ht="16.5" hidden="1" x14ac:dyDescent="0.25">
      <c r="A191" s="2472">
        <v>43009</v>
      </c>
      <c r="B191" s="2473">
        <v>21</v>
      </c>
      <c r="C191" s="2474">
        <v>7855.4886204188915</v>
      </c>
      <c r="D191" s="2474">
        <v>3626.3425714458958</v>
      </c>
      <c r="E191" s="2475">
        <v>425.00559417053012</v>
      </c>
      <c r="F191" s="2476">
        <v>2211.2571925651901</v>
      </c>
      <c r="G191" s="2477">
        <v>77776.123371428563</v>
      </c>
      <c r="H191" s="2478">
        <v>2799.1814761904761</v>
      </c>
    </row>
    <row r="192" spans="1:8" ht="16.5" hidden="1" x14ac:dyDescent="0.25">
      <c r="A192" s="2472">
        <v>43040</v>
      </c>
      <c r="B192" s="2473">
        <v>20</v>
      </c>
      <c r="C192" s="2474">
        <v>7884.5366750411486</v>
      </c>
      <c r="D192" s="2474">
        <v>3628.7131718112673</v>
      </c>
      <c r="E192" s="2475">
        <v>421.56370858145067</v>
      </c>
      <c r="F192" s="2476">
        <v>2209.4381714327601</v>
      </c>
      <c r="G192" s="2477">
        <v>61658.254908000003</v>
      </c>
      <c r="H192" s="2478">
        <v>2228.2662</v>
      </c>
    </row>
    <row r="193" spans="1:8" ht="16.5" hidden="1" x14ac:dyDescent="0.25">
      <c r="A193" s="2472">
        <v>43070</v>
      </c>
      <c r="B193" s="2473">
        <v>20</v>
      </c>
      <c r="C193" s="2474">
        <v>7816.4637124327955</v>
      </c>
      <c r="D193" s="2474">
        <v>3623.2758516676658</v>
      </c>
      <c r="E193" s="2475">
        <v>415.19405433045205</v>
      </c>
      <c r="F193" s="2476">
        <v>2178.5774946978067</v>
      </c>
      <c r="G193" s="2477">
        <v>108649.45821849999</v>
      </c>
      <c r="H193" s="2478">
        <v>2549.0104000000001</v>
      </c>
    </row>
    <row r="194" spans="1:8" ht="16.5" hidden="1" x14ac:dyDescent="0.25">
      <c r="A194" s="2472">
        <v>43101</v>
      </c>
      <c r="B194" s="2473">
        <v>18</v>
      </c>
      <c r="C194" s="2474">
        <v>8077.1135668799752</v>
      </c>
      <c r="D194" s="2474">
        <v>3818.5408908109498</v>
      </c>
      <c r="E194" s="2475">
        <v>430.47003950241947</v>
      </c>
      <c r="F194" s="2476">
        <v>2247.8399664401995</v>
      </c>
      <c r="G194" s="2477">
        <v>76911.576256666667</v>
      </c>
      <c r="H194" s="2478">
        <v>2031.7311666666667</v>
      </c>
    </row>
    <row r="195" spans="1:8" ht="16.5" hidden="1" x14ac:dyDescent="0.25">
      <c r="A195" s="2472">
        <v>43132</v>
      </c>
      <c r="B195" s="2473">
        <v>17</v>
      </c>
      <c r="C195" s="2474">
        <v>8186.04</v>
      </c>
      <c r="D195" s="2474">
        <v>3927.6</v>
      </c>
      <c r="E195" s="2475">
        <v>435.37</v>
      </c>
      <c r="F195" s="2476">
        <v>2277.3200000000002</v>
      </c>
      <c r="G195" s="2477">
        <v>56202</v>
      </c>
      <c r="H195" s="2478">
        <v>3016</v>
      </c>
    </row>
    <row r="196" spans="1:8" ht="16.5" hidden="1" x14ac:dyDescent="0.25">
      <c r="A196" s="2472">
        <v>43160</v>
      </c>
      <c r="B196" s="2473">
        <v>21</v>
      </c>
      <c r="C196" s="2474">
        <v>8240.6512237020452</v>
      </c>
      <c r="D196" s="2474">
        <v>3909.0552742882551</v>
      </c>
      <c r="E196" s="2475">
        <v>436.10592577808103</v>
      </c>
      <c r="F196" s="2476">
        <v>2291.4171669313159</v>
      </c>
      <c r="G196" s="2477">
        <v>52966.440029999983</v>
      </c>
      <c r="H196" s="2478">
        <v>2029.0967142857144</v>
      </c>
    </row>
    <row r="197" spans="1:8" ht="16.5" hidden="1" x14ac:dyDescent="0.25">
      <c r="A197" s="2472">
        <v>43191</v>
      </c>
      <c r="B197" s="2473">
        <v>21</v>
      </c>
      <c r="C197" s="2474">
        <v>8219.1758249230952</v>
      </c>
      <c r="D197" s="2474">
        <v>3820.2642775674335</v>
      </c>
      <c r="E197" s="2475">
        <v>436.22433846571835</v>
      </c>
      <c r="F197" s="2476">
        <v>2283.375129049572</v>
      </c>
      <c r="G197" s="2477">
        <v>40727.056949047619</v>
      </c>
      <c r="H197" s="2478">
        <v>1400.855619047619</v>
      </c>
    </row>
    <row r="198" spans="1:8" ht="16.5" hidden="1" x14ac:dyDescent="0.25">
      <c r="A198" s="2472">
        <v>43221</v>
      </c>
      <c r="B198" s="2473">
        <v>22</v>
      </c>
      <c r="C198" s="2474">
        <v>8190.6087581384609</v>
      </c>
      <c r="D198" s="2474">
        <v>3714.1558548813559</v>
      </c>
      <c r="E198" s="2475">
        <v>436.49940158753691</v>
      </c>
      <c r="F198" s="2476">
        <v>2272.5310711459665</v>
      </c>
      <c r="G198" s="2477">
        <v>62213.442359999994</v>
      </c>
      <c r="H198" s="2478">
        <v>6959.4808636363632</v>
      </c>
    </row>
    <row r="199" spans="1:8" ht="16.5" hidden="1" x14ac:dyDescent="0.25">
      <c r="A199" s="2472">
        <v>43252</v>
      </c>
      <c r="B199" s="2473">
        <v>21</v>
      </c>
      <c r="C199" s="2474">
        <v>8091.2551417592231</v>
      </c>
      <c r="D199" s="2474">
        <v>3675.9353067423217</v>
      </c>
      <c r="E199" s="2475">
        <v>428.90447245247827</v>
      </c>
      <c r="F199" s="2476">
        <v>2237.2569456244482</v>
      </c>
      <c r="G199" s="2477">
        <v>78975.448438095191</v>
      </c>
      <c r="H199" s="2478">
        <v>2120.05019047619</v>
      </c>
    </row>
    <row r="200" spans="1:8" ht="16.5" hidden="1" x14ac:dyDescent="0.25">
      <c r="A200" s="2472">
        <v>43282</v>
      </c>
      <c r="B200" s="2473">
        <v>22</v>
      </c>
      <c r="C200" s="2474">
        <v>8126.0345197445868</v>
      </c>
      <c r="D200" s="2474">
        <v>3705.0804164958313</v>
      </c>
      <c r="E200" s="2475">
        <v>426.82585066147419</v>
      </c>
      <c r="F200" s="2476">
        <v>2233.260319691648</v>
      </c>
      <c r="G200" s="2477">
        <v>61550.252449545456</v>
      </c>
      <c r="H200" s="2478">
        <v>2267.5253181818184</v>
      </c>
    </row>
    <row r="201" spans="1:8" ht="16.5" hidden="1" x14ac:dyDescent="0.25">
      <c r="A201" s="2472">
        <v>43313</v>
      </c>
      <c r="B201" s="2473">
        <v>22</v>
      </c>
      <c r="C201" s="2474">
        <v>8149.6896956545124</v>
      </c>
      <c r="D201" s="2474">
        <v>3717.2033873601595</v>
      </c>
      <c r="E201" s="2475">
        <v>425.1187454278051</v>
      </c>
      <c r="F201" s="2476">
        <v>2233.4985965034507</v>
      </c>
      <c r="G201" s="2477">
        <v>49897.188651363642</v>
      </c>
      <c r="H201" s="2478">
        <v>1598.0410909090908</v>
      </c>
    </row>
    <row r="202" spans="1:8" ht="16.5" hidden="1" x14ac:dyDescent="0.25">
      <c r="A202" s="2472">
        <v>43344</v>
      </c>
      <c r="B202" s="2473">
        <v>19</v>
      </c>
      <c r="C202" s="2474">
        <v>8102.1207861744224</v>
      </c>
      <c r="D202" s="2474">
        <v>3707.7762294117533</v>
      </c>
      <c r="E202" s="2475">
        <v>423.33603392801871</v>
      </c>
      <c r="F202" s="2476">
        <v>2217.8838263157895</v>
      </c>
      <c r="G202" s="2477">
        <v>48694.191874736825</v>
      </c>
      <c r="H202" s="2478">
        <v>1606.4991052631581</v>
      </c>
    </row>
    <row r="203" spans="1:8" ht="16.5" hidden="1" x14ac:dyDescent="0.25">
      <c r="A203" s="2472">
        <v>43374</v>
      </c>
      <c r="B203" s="2473">
        <v>23</v>
      </c>
      <c r="C203" s="2474">
        <v>8188.6236398502151</v>
      </c>
      <c r="D203" s="2474">
        <v>3725.8065322337316</v>
      </c>
      <c r="E203" s="2475">
        <v>430.1293500744228</v>
      </c>
      <c r="F203" s="2476">
        <v>2240.4229043478263</v>
      </c>
      <c r="G203" s="2477">
        <v>35182.095365652181</v>
      </c>
      <c r="H203" s="2478">
        <v>848.86847826086955</v>
      </c>
    </row>
    <row r="204" spans="1:8" ht="16.5" hidden="1" x14ac:dyDescent="0.25">
      <c r="A204" s="2479" t="s">
        <v>4917</v>
      </c>
      <c r="B204" s="2473">
        <v>20</v>
      </c>
      <c r="C204" s="2474">
        <v>8208.5890861460175</v>
      </c>
      <c r="D204" s="2474">
        <v>3730.7828559075933</v>
      </c>
      <c r="E204" s="2475">
        <v>429.77275246876786</v>
      </c>
      <c r="F204" s="2476">
        <v>2236.0949599999994</v>
      </c>
      <c r="G204" s="2477">
        <v>37033.768737000006</v>
      </c>
      <c r="H204" s="2478">
        <v>1387.5148999999999</v>
      </c>
    </row>
    <row r="205" spans="1:8" ht="16.5" hidden="1" x14ac:dyDescent="0.25">
      <c r="A205" s="2472">
        <v>43435</v>
      </c>
      <c r="B205" s="2473">
        <v>20</v>
      </c>
      <c r="C205" s="2474">
        <v>8197.1633456398176</v>
      </c>
      <c r="D205" s="2474">
        <v>3745.1868665097418</v>
      </c>
      <c r="E205" s="2475">
        <v>427.66146477454106</v>
      </c>
      <c r="F205" s="2476">
        <v>2220.75623</v>
      </c>
      <c r="G205" s="2477">
        <v>57056.500700500001</v>
      </c>
      <c r="H205" s="2478">
        <v>1914.41345</v>
      </c>
    </row>
    <row r="206" spans="1:8" ht="16.5" hidden="1" x14ac:dyDescent="0.25">
      <c r="A206" s="2479">
        <v>43466</v>
      </c>
      <c r="B206" s="2473">
        <v>20</v>
      </c>
      <c r="C206" s="2474">
        <v>8201.8237059877574</v>
      </c>
      <c r="D206" s="2474">
        <v>3760.5904040379864</v>
      </c>
      <c r="E206" s="2475">
        <v>427.11638615642585</v>
      </c>
      <c r="F206" s="2476">
        <v>2218.3551149999998</v>
      </c>
      <c r="G206" s="2477">
        <v>34270.237609999996</v>
      </c>
      <c r="H206" s="2478">
        <v>1055.1132500000001</v>
      </c>
    </row>
    <row r="207" spans="1:8" ht="16.5" hidden="1" x14ac:dyDescent="0.25">
      <c r="A207" s="2479">
        <v>43497</v>
      </c>
      <c r="B207" s="2473">
        <v>18</v>
      </c>
      <c r="C207" s="2474">
        <v>8153.0037369959482</v>
      </c>
      <c r="D207" s="2474">
        <v>3736.2985477589132</v>
      </c>
      <c r="E207" s="2475">
        <v>428.25662239542282</v>
      </c>
      <c r="F207" s="2476">
        <v>2204.6351944444446</v>
      </c>
      <c r="G207" s="2477">
        <v>100842</v>
      </c>
      <c r="H207" s="2478">
        <v>3250</v>
      </c>
    </row>
    <row r="208" spans="1:8" ht="16.5" hidden="1" x14ac:dyDescent="0.25">
      <c r="A208" s="2479">
        <v>43525</v>
      </c>
      <c r="B208" s="2473">
        <v>19</v>
      </c>
      <c r="C208" s="2474">
        <v>8083.1836651990707</v>
      </c>
      <c r="D208" s="2474">
        <v>3665.3339761261282</v>
      </c>
      <c r="E208" s="2475">
        <v>424.32158992010159</v>
      </c>
      <c r="F208" s="2476">
        <v>2185.3548894736841</v>
      </c>
      <c r="G208" s="2477">
        <v>58226.883656315789</v>
      </c>
      <c r="H208" s="2478">
        <v>1630.6515789473683</v>
      </c>
    </row>
    <row r="209" spans="1:8" ht="16.5" hidden="1" x14ac:dyDescent="0.25">
      <c r="A209" s="2479">
        <v>43556</v>
      </c>
      <c r="B209" s="2473">
        <v>22</v>
      </c>
      <c r="C209" s="2474">
        <v>8007.7667100635481</v>
      </c>
      <c r="D209" s="2474">
        <v>3602.5350900290014</v>
      </c>
      <c r="E209" s="2475">
        <v>421.67254729032999</v>
      </c>
      <c r="F209" s="2476">
        <v>2162.4161045454548</v>
      </c>
      <c r="G209" s="2477">
        <v>85292.364053636367</v>
      </c>
      <c r="H209" s="2478">
        <v>6256.2233636363635</v>
      </c>
    </row>
    <row r="210" spans="1:8" ht="16.5" hidden="1" x14ac:dyDescent="0.25">
      <c r="A210" s="2479">
        <v>43586</v>
      </c>
      <c r="B210" s="2473">
        <v>22</v>
      </c>
      <c r="C210" s="2474">
        <v>7949.088298964768</v>
      </c>
      <c r="D210" s="2474">
        <v>3544.8906637948066</v>
      </c>
      <c r="E210" s="2475">
        <v>416.31431149053992</v>
      </c>
      <c r="F210" s="2476">
        <v>2142.6749954545453</v>
      </c>
      <c r="G210" s="2477">
        <v>52628.417036363644</v>
      </c>
      <c r="H210" s="2478">
        <v>1987.3890909090908</v>
      </c>
    </row>
    <row r="211" spans="1:8" ht="16.5" hidden="1" x14ac:dyDescent="0.25">
      <c r="A211" s="2479">
        <v>43617</v>
      </c>
      <c r="B211" s="2473">
        <v>19</v>
      </c>
      <c r="C211" s="2474">
        <v>7912.5574638637454</v>
      </c>
      <c r="D211" s="2474">
        <v>3490.09853398631</v>
      </c>
      <c r="E211" s="2475">
        <v>415.31054707429138</v>
      </c>
      <c r="F211" s="2476">
        <v>2124.9501947368421</v>
      </c>
      <c r="G211" s="2477">
        <v>47573.376907368438</v>
      </c>
      <c r="H211" s="2478">
        <v>1740.4940526315788</v>
      </c>
    </row>
    <row r="212" spans="1:8" ht="16.5" hidden="1" x14ac:dyDescent="0.25">
      <c r="A212" s="2479">
        <v>43647</v>
      </c>
      <c r="B212" s="2473">
        <v>22</v>
      </c>
      <c r="C212" s="2474">
        <v>8056.4679364054355</v>
      </c>
      <c r="D212" s="2474">
        <v>3517.922736840294</v>
      </c>
      <c r="E212" s="2475">
        <v>420.33371838197615</v>
      </c>
      <c r="F212" s="2476">
        <v>2149.4008363636367</v>
      </c>
      <c r="G212" s="2477">
        <v>55604.085192272716</v>
      </c>
      <c r="H212" s="2478">
        <v>2560.4175909090909</v>
      </c>
    </row>
    <row r="213" spans="1:8" ht="16.5" hidden="1" x14ac:dyDescent="0.25">
      <c r="A213" s="2479">
        <v>43678</v>
      </c>
      <c r="B213" s="2473">
        <v>22</v>
      </c>
      <c r="C213" s="2474">
        <v>8150.8116290353473</v>
      </c>
      <c r="D213" s="2474">
        <v>3560.865552430495</v>
      </c>
      <c r="E213" s="2475">
        <v>422.57768883022658</v>
      </c>
      <c r="F213" s="2476">
        <v>2167.6664818181816</v>
      </c>
      <c r="G213" s="2477">
        <v>62393.08992181818</v>
      </c>
      <c r="H213" s="2478">
        <v>2265.9169999999999</v>
      </c>
    </row>
    <row r="214" spans="1:8" ht="16.5" hidden="1" x14ac:dyDescent="0.25">
      <c r="A214" s="2479">
        <v>43709</v>
      </c>
      <c r="B214" s="2473">
        <v>19</v>
      </c>
      <c r="C214" s="2474">
        <v>7983.4539952833284</v>
      </c>
      <c r="D214" s="2474">
        <v>3460.9442256425482</v>
      </c>
      <c r="E214" s="2475">
        <v>415.74023232280604</v>
      </c>
      <c r="F214" s="2476">
        <v>2119.5766842105268</v>
      </c>
      <c r="G214" s="2477">
        <v>49183.712481052637</v>
      </c>
      <c r="H214" s="2478">
        <v>1549.152052631579</v>
      </c>
    </row>
    <row r="215" spans="1:8" ht="16.5" hidden="1" x14ac:dyDescent="0.25">
      <c r="A215" s="2479">
        <v>43739</v>
      </c>
      <c r="B215" s="2473">
        <v>23</v>
      </c>
      <c r="C215" s="2474">
        <v>7992.5566261206832</v>
      </c>
      <c r="D215" s="2474">
        <v>3455.1606633394108</v>
      </c>
      <c r="E215" s="2475">
        <v>419.49604351263281</v>
      </c>
      <c r="F215" s="2476">
        <v>2121.0835391304349</v>
      </c>
      <c r="G215" s="2477">
        <v>54978.625024347828</v>
      </c>
      <c r="H215" s="2478">
        <v>1784.3891304347826</v>
      </c>
    </row>
    <row r="216" spans="1:8" ht="16.5" hidden="1" x14ac:dyDescent="0.25">
      <c r="A216" s="2479">
        <v>43770</v>
      </c>
      <c r="B216" s="2473">
        <v>19</v>
      </c>
      <c r="C216" s="2474">
        <v>8074.0244159549611</v>
      </c>
      <c r="D216" s="2474">
        <v>3478.4725744002085</v>
      </c>
      <c r="E216" s="2475">
        <v>418.82515231695544</v>
      </c>
      <c r="F216" s="2476">
        <v>2129.4249684210522</v>
      </c>
      <c r="G216" s="2477">
        <v>29469.18890526316</v>
      </c>
      <c r="H216" s="2478">
        <v>1441.2059999999999</v>
      </c>
    </row>
    <row r="217" spans="1:8" ht="20.100000000000001" hidden="1" customHeight="1" x14ac:dyDescent="0.25">
      <c r="A217" s="2479">
        <v>43800</v>
      </c>
      <c r="B217" s="2473">
        <v>19</v>
      </c>
      <c r="C217" s="2474">
        <v>8178.2076403638548</v>
      </c>
      <c r="D217" s="2474">
        <v>3520.6171769116245</v>
      </c>
      <c r="E217" s="2475">
        <v>420.74820094087494</v>
      </c>
      <c r="F217" s="2476">
        <v>2143.6959421052634</v>
      </c>
      <c r="G217" s="2477">
        <v>50132.745672105259</v>
      </c>
      <c r="H217" s="2478">
        <v>1231.8837368421052</v>
      </c>
    </row>
    <row r="218" spans="1:8" ht="20.100000000000001" hidden="1" customHeight="1" x14ac:dyDescent="0.25">
      <c r="A218" s="2479">
        <v>43831</v>
      </c>
      <c r="B218" s="2473">
        <v>21</v>
      </c>
      <c r="C218" s="2474">
        <v>8492.1114403374977</v>
      </c>
      <c r="D218" s="2474">
        <v>3651.885957260215</v>
      </c>
      <c r="E218" s="2475">
        <v>440.26178835825095</v>
      </c>
      <c r="F218" s="2476">
        <v>2220.9862904761903</v>
      </c>
      <c r="G218" s="2477">
        <v>91797.595111428614</v>
      </c>
      <c r="H218" s="2478">
        <v>12169.313714285714</v>
      </c>
    </row>
    <row r="219" spans="1:8" ht="20.100000000000001" hidden="1" customHeight="1" x14ac:dyDescent="0.25">
      <c r="A219" s="2479">
        <v>43862</v>
      </c>
      <c r="B219" s="2473">
        <v>19</v>
      </c>
      <c r="C219" s="2474">
        <v>8484.1491861179093</v>
      </c>
      <c r="D219" s="2474">
        <v>3587.5255898240753</v>
      </c>
      <c r="E219" s="2475">
        <v>437.7144352043801</v>
      </c>
      <c r="F219" s="2476">
        <v>2218.218768421053</v>
      </c>
      <c r="G219" s="2477">
        <v>70667.812935263166</v>
      </c>
      <c r="H219" s="2478">
        <v>2614.4904736842104</v>
      </c>
    </row>
    <row r="220" spans="1:8" ht="20.100000000000001" hidden="1" customHeight="1" x14ac:dyDescent="0.25">
      <c r="A220" s="2479" t="s">
        <v>4918</v>
      </c>
      <c r="B220" s="2473">
        <v>13</v>
      </c>
      <c r="C220" s="2474">
        <v>7417.8673353487638</v>
      </c>
      <c r="D220" s="2474">
        <v>3092.4285543953174</v>
      </c>
      <c r="E220" s="2475">
        <v>377.98798442770743</v>
      </c>
      <c r="F220" s="2476">
        <v>1938.6304384615385</v>
      </c>
      <c r="G220" s="2477">
        <v>108267.78863000001</v>
      </c>
      <c r="H220" s="2478">
        <v>2713.2214615384614</v>
      </c>
    </row>
    <row r="221" spans="1:8" ht="20.100000000000001" hidden="1" customHeight="1" x14ac:dyDescent="0.25">
      <c r="A221" s="2479" t="s">
        <v>662</v>
      </c>
      <c r="B221" s="2473">
        <v>19</v>
      </c>
      <c r="C221" s="2474">
        <v>6429.0700850063431</v>
      </c>
      <c r="D221" s="2474">
        <v>2543.4193965675809</v>
      </c>
      <c r="E221" s="2475">
        <v>317.90141405864762</v>
      </c>
      <c r="F221" s="2476">
        <v>1679.0985526315792</v>
      </c>
      <c r="G221" s="2477">
        <v>67039.407791578953</v>
      </c>
      <c r="H221" s="2478">
        <v>2048.9536315789474</v>
      </c>
    </row>
    <row r="222" spans="1:8" ht="20.100000000000001" hidden="1" customHeight="1" x14ac:dyDescent="0.25">
      <c r="A222" s="2479" t="s">
        <v>361</v>
      </c>
      <c r="B222" s="2473">
        <v>20</v>
      </c>
      <c r="C222" s="2474">
        <v>6174.1871313639131</v>
      </c>
      <c r="D222" s="2474">
        <v>2427.1178311711251</v>
      </c>
      <c r="E222" s="2475">
        <v>306.03542981499947</v>
      </c>
      <c r="F222" s="2476">
        <v>1610.3089500000001</v>
      </c>
      <c r="G222" s="2477">
        <v>41991.559447499996</v>
      </c>
      <c r="H222" s="2478">
        <v>1711.32295</v>
      </c>
    </row>
    <row r="223" spans="1:8" ht="20.100000000000001" hidden="1" customHeight="1" x14ac:dyDescent="0.25">
      <c r="A223" s="2479" t="s">
        <v>395</v>
      </c>
      <c r="B223" s="2473">
        <v>22</v>
      </c>
      <c r="C223" s="2474">
        <v>6380.5291232365707</v>
      </c>
      <c r="D223" s="2474">
        <v>2514.5657622696285</v>
      </c>
      <c r="E223" s="2475">
        <v>315.42781737660141</v>
      </c>
      <c r="F223" s="2476">
        <v>1663.1706454545456</v>
      </c>
      <c r="G223" s="2477">
        <v>81516.154265454548</v>
      </c>
      <c r="H223" s="2478">
        <v>3347.2645000000002</v>
      </c>
    </row>
    <row r="224" spans="1:8" ht="20.100000000000001" hidden="1" customHeight="1" x14ac:dyDescent="0.25">
      <c r="A224" s="2479" t="s">
        <v>296</v>
      </c>
      <c r="B224" s="2473">
        <v>23</v>
      </c>
      <c r="C224" s="2474">
        <v>6269.4331167380678</v>
      </c>
      <c r="D224" s="2474">
        <v>2468.773642817152</v>
      </c>
      <c r="E224" s="2475">
        <v>306.76767089334481</v>
      </c>
      <c r="F224" s="2476">
        <v>1630.7150173913042</v>
      </c>
      <c r="G224" s="2477">
        <v>71462.633461739111</v>
      </c>
      <c r="H224" s="2478">
        <v>2513.847652173913</v>
      </c>
    </row>
    <row r="225" spans="1:8" ht="20.100000000000001" hidden="1" customHeight="1" x14ac:dyDescent="0.25">
      <c r="A225" s="2479" t="s">
        <v>297</v>
      </c>
      <c r="B225" s="2473">
        <v>21</v>
      </c>
      <c r="C225" s="2474">
        <v>5958.877656782628</v>
      </c>
      <c r="D225" s="2474">
        <v>2358.3635424758158</v>
      </c>
      <c r="E225" s="2475">
        <v>289.16537618207587</v>
      </c>
      <c r="F225" s="2476">
        <v>1549.7041190476191</v>
      </c>
      <c r="G225" s="2477">
        <v>120355.99208761904</v>
      </c>
      <c r="H225" s="2478">
        <v>3399.8074285714288</v>
      </c>
    </row>
    <row r="226" spans="1:8" ht="20.100000000000001" hidden="1" customHeight="1" x14ac:dyDescent="0.25">
      <c r="A226" s="2479" t="s">
        <v>298</v>
      </c>
      <c r="B226" s="2473">
        <v>22</v>
      </c>
      <c r="C226" s="2474">
        <v>5929.2591929066466</v>
      </c>
      <c r="D226" s="2474">
        <v>2341.888962559839</v>
      </c>
      <c r="E226" s="2475">
        <v>287.3343552653854</v>
      </c>
      <c r="F226" s="2476">
        <v>1541.9280000000001</v>
      </c>
      <c r="G226" s="2477">
        <v>29309.546441818187</v>
      </c>
      <c r="H226" s="2478">
        <v>1134.0859545454546</v>
      </c>
    </row>
    <row r="227" spans="1:8" ht="20.100000000000001" hidden="1" customHeight="1" x14ac:dyDescent="0.25">
      <c r="A227" s="2479" t="s">
        <v>299</v>
      </c>
      <c r="B227" s="2473">
        <v>22</v>
      </c>
      <c r="C227" s="2474">
        <v>5681.6462966182416</v>
      </c>
      <c r="D227" s="2474">
        <v>2241.3402970072389</v>
      </c>
      <c r="E227" s="2475">
        <v>273.95359731086404</v>
      </c>
      <c r="F227" s="2476">
        <v>1477.5351954545456</v>
      </c>
      <c r="G227" s="2477">
        <v>29974.933586363637</v>
      </c>
      <c r="H227" s="2478">
        <v>1281.9475909090909</v>
      </c>
    </row>
    <row r="228" spans="1:8" ht="20.100000000000001" hidden="1" customHeight="1" x14ac:dyDescent="0.25">
      <c r="A228" s="2479" t="s">
        <v>300</v>
      </c>
      <c r="B228" s="2473">
        <v>20</v>
      </c>
      <c r="C228" s="2474">
        <v>5865.0649181359295</v>
      </c>
      <c r="D228" s="2474">
        <v>2311.2857130438379</v>
      </c>
      <c r="E228" s="2475">
        <v>286.15168685287836</v>
      </c>
      <c r="F228" s="2476">
        <v>1525.0088250000001</v>
      </c>
      <c r="G228" s="2477">
        <v>29819.705405000001</v>
      </c>
      <c r="H228" s="2478">
        <v>1577.1840500000001</v>
      </c>
    </row>
    <row r="229" spans="1:8" ht="20.100000000000001" customHeight="1" x14ac:dyDescent="0.25">
      <c r="A229" s="2479" t="s">
        <v>301</v>
      </c>
      <c r="B229" s="2473">
        <v>22</v>
      </c>
      <c r="C229" s="2474">
        <v>6238.0680919825018</v>
      </c>
      <c r="D229" s="2474">
        <v>2478.9779647024166</v>
      </c>
      <c r="E229" s="2475">
        <v>303.68228006464045</v>
      </c>
      <c r="F229" s="2476">
        <v>1617.7072999999998</v>
      </c>
      <c r="G229" s="2477">
        <v>36995.934111818184</v>
      </c>
      <c r="H229" s="2478">
        <v>1454.9313636363636</v>
      </c>
    </row>
    <row r="230" spans="1:8" ht="20.100000000000001" customHeight="1" x14ac:dyDescent="0.25">
      <c r="A230" s="2479" t="s">
        <v>302</v>
      </c>
      <c r="B230" s="2473">
        <v>19</v>
      </c>
      <c r="C230" s="2474">
        <v>6368.1004033048694</v>
      </c>
      <c r="D230" s="2474">
        <v>2538.7771618075931</v>
      </c>
      <c r="E230" s="2475">
        <v>308.85105903717658</v>
      </c>
      <c r="F230" s="2476">
        <v>1649.235557894737</v>
      </c>
      <c r="G230" s="2477">
        <v>33570.001557894728</v>
      </c>
      <c r="H230" s="2478">
        <v>1097.7637894736843</v>
      </c>
    </row>
    <row r="231" spans="1:8" ht="20.100000000000001" customHeight="1" x14ac:dyDescent="0.25">
      <c r="A231" s="2479" t="s">
        <v>303</v>
      </c>
      <c r="B231" s="2473">
        <v>18</v>
      </c>
      <c r="C231" s="2474">
        <v>6230.6102467008932</v>
      </c>
      <c r="D231" s="2474">
        <v>2465.041885969837</v>
      </c>
      <c r="E231" s="2475">
        <v>301.3111640636975</v>
      </c>
      <c r="F231" s="2476">
        <v>1613.4850722222225</v>
      </c>
      <c r="G231" s="2477">
        <v>53079.804963888884</v>
      </c>
      <c r="H231" s="2478">
        <v>1003.2886111111111</v>
      </c>
    </row>
    <row r="232" spans="1:8" ht="20.100000000000001" customHeight="1" x14ac:dyDescent="0.25">
      <c r="A232" s="2479" t="s">
        <v>304</v>
      </c>
      <c r="B232" s="2473">
        <v>20</v>
      </c>
      <c r="C232" s="2474">
        <v>6103.62385813736</v>
      </c>
      <c r="D232" s="2474">
        <v>2389.8467715717311</v>
      </c>
      <c r="E232" s="2475">
        <v>293.84270249017351</v>
      </c>
      <c r="F232" s="2476">
        <v>1580.6001699999999</v>
      </c>
      <c r="G232" s="2477">
        <v>92843.584896</v>
      </c>
      <c r="H232" s="2478">
        <v>2703.9973</v>
      </c>
    </row>
    <row r="233" spans="1:8" ht="20.100000000000001" customHeight="1" x14ac:dyDescent="0.25">
      <c r="A233" s="2479" t="s">
        <v>413</v>
      </c>
      <c r="B233" s="2473">
        <v>20</v>
      </c>
      <c r="C233" s="2474">
        <v>6282.3077411319955</v>
      </c>
      <c r="D233" s="2474">
        <v>2444.9188766254838</v>
      </c>
      <c r="E233" s="2475">
        <v>301.93349034076738</v>
      </c>
      <c r="F233" s="2476">
        <v>1625.5523800000001</v>
      </c>
      <c r="G233" s="2477">
        <v>31802.278311500002</v>
      </c>
      <c r="H233" s="2478">
        <v>990.67330000000004</v>
      </c>
    </row>
    <row r="234" spans="1:8" ht="20.100000000000001" customHeight="1" x14ac:dyDescent="0.25">
      <c r="A234" s="2479" t="s">
        <v>399</v>
      </c>
      <c r="B234" s="2473">
        <v>20</v>
      </c>
      <c r="C234" s="2474">
        <v>6638.9198581689225</v>
      </c>
      <c r="D234" s="2474">
        <v>2581.2607267210838</v>
      </c>
      <c r="E234" s="2475">
        <v>321.62095241388431</v>
      </c>
      <c r="F234" s="2476">
        <v>1716.07314</v>
      </c>
      <c r="G234" s="2477">
        <v>33009.462947</v>
      </c>
      <c r="H234" s="2478">
        <v>2110.6673999999998</v>
      </c>
    </row>
    <row r="235" spans="1:8" ht="20.100000000000001" customHeight="1" x14ac:dyDescent="0.25">
      <c r="A235" s="2479" t="s">
        <v>437</v>
      </c>
      <c r="B235" s="2473">
        <v>22</v>
      </c>
      <c r="C235" s="2474">
        <v>6981.8972727272721</v>
      </c>
      <c r="D235" s="2474">
        <v>2680.4900000000002</v>
      </c>
      <c r="E235" s="2475">
        <v>332.40318181818174</v>
      </c>
      <c r="F235" s="2476">
        <v>1789.3595454545452</v>
      </c>
      <c r="G235" s="2477">
        <v>60946.593938636397</v>
      </c>
      <c r="H235" s="2478">
        <v>2276.1394090909098</v>
      </c>
    </row>
    <row r="236" spans="1:8" ht="20.100000000000001" customHeight="1" x14ac:dyDescent="0.25">
      <c r="A236" s="2479" t="s">
        <v>2789</v>
      </c>
      <c r="B236" s="2473">
        <v>22</v>
      </c>
      <c r="C236" s="2474">
        <v>7560.4427272727271</v>
      </c>
      <c r="D236" s="2474">
        <v>2787.670454545454</v>
      </c>
      <c r="E236" s="2475">
        <v>358.55409090909097</v>
      </c>
      <c r="F236" s="2476">
        <v>1932.2454545454545</v>
      </c>
      <c r="G236" s="2477">
        <v>50303.903501818204</v>
      </c>
      <c r="H236" s="2478">
        <v>1851.6385909090909</v>
      </c>
    </row>
    <row r="237" spans="1:8" ht="20.100000000000001" customHeight="1" x14ac:dyDescent="0.25">
      <c r="A237" s="2479" t="s">
        <v>4919</v>
      </c>
      <c r="B237" s="2473">
        <v>22</v>
      </c>
      <c r="C237" s="2474">
        <v>7618.8200000000006</v>
      </c>
      <c r="D237" s="2474">
        <v>2817.1222727272725</v>
      </c>
      <c r="E237" s="2475">
        <v>359.5004545454546</v>
      </c>
      <c r="F237" s="2476">
        <v>1944.6849999999997</v>
      </c>
      <c r="G237" s="2477">
        <v>66202.188170000009</v>
      </c>
      <c r="H237" s="2478">
        <v>1621.1862727272699</v>
      </c>
    </row>
    <row r="238" spans="1:8" ht="20.100000000000001" customHeight="1" x14ac:dyDescent="0.25">
      <c r="A238" s="2479" t="s">
        <v>403</v>
      </c>
      <c r="B238" s="2473">
        <v>22</v>
      </c>
      <c r="C238" s="2474">
        <v>7706.0854545454531</v>
      </c>
      <c r="D238" s="2474">
        <v>2855.210454545454</v>
      </c>
      <c r="E238" s="2475">
        <v>362.02590909090907</v>
      </c>
      <c r="F238" s="2476">
        <v>1965.880909090909</v>
      </c>
      <c r="G238" s="2477">
        <v>41011.7708286364</v>
      </c>
      <c r="H238" s="2478">
        <v>1383.9935</v>
      </c>
    </row>
    <row r="239" spans="1:8" ht="20.100000000000001" customHeight="1" x14ac:dyDescent="0.25">
      <c r="A239" s="2479">
        <v>44470</v>
      </c>
      <c r="B239" s="2473">
        <v>21</v>
      </c>
      <c r="C239" s="2474">
        <v>8175.1857537410588</v>
      </c>
      <c r="D239" s="2474">
        <v>3014.0761880930609</v>
      </c>
      <c r="E239" s="2475">
        <v>383.96135242893024</v>
      </c>
      <c r="F239" s="2476">
        <v>2085.048685714286</v>
      </c>
      <c r="G239" s="2477">
        <v>46399.256835714303</v>
      </c>
      <c r="H239" s="2478">
        <v>1568.6670952381</v>
      </c>
    </row>
    <row r="240" spans="1:8" ht="20.100000000000001" customHeight="1" x14ac:dyDescent="0.25">
      <c r="A240" s="2479">
        <v>44501</v>
      </c>
      <c r="B240" s="2473">
        <v>19</v>
      </c>
      <c r="C240" s="2474">
        <v>8292.2652631578931</v>
      </c>
      <c r="D240" s="2474">
        <v>3031.661578947369</v>
      </c>
      <c r="E240" s="2475">
        <v>389.38578947368421</v>
      </c>
      <c r="F240" s="2476">
        <v>2106.8721052631577</v>
      </c>
      <c r="G240" s="2477">
        <f>73866064.4557895/1000</f>
        <v>73866.064455789499</v>
      </c>
      <c r="H240" s="2478">
        <f>1616440.10526316/1000</f>
        <v>1616.4401052631601</v>
      </c>
    </row>
    <row r="241" spans="1:8" ht="20.100000000000001" customHeight="1" thickBot="1" x14ac:dyDescent="0.3">
      <c r="A241" s="2480">
        <v>44531</v>
      </c>
      <c r="B241" s="2481">
        <v>23</v>
      </c>
      <c r="C241" s="2482">
        <v>8204.1078260869563</v>
      </c>
      <c r="D241" s="2482">
        <v>2981.0539130434777</v>
      </c>
      <c r="E241" s="2483">
        <v>381.00956521739135</v>
      </c>
      <c r="F241" s="2484">
        <v>2065.3634782608697</v>
      </c>
      <c r="G241" s="2485">
        <v>78018.77089739131</v>
      </c>
      <c r="H241" s="2486">
        <v>15331.7097391304</v>
      </c>
    </row>
    <row r="242" spans="1:8" s="2487" customFormat="1" ht="46.5" customHeight="1" thickTop="1" x14ac:dyDescent="0.25">
      <c r="A242" s="3697" t="s">
        <v>4920</v>
      </c>
      <c r="B242" s="3697"/>
      <c r="C242" s="3697"/>
      <c r="D242" s="3697"/>
      <c r="E242" s="3697"/>
      <c r="F242" s="3697"/>
      <c r="G242" s="3697"/>
      <c r="H242" s="3697"/>
    </row>
    <row r="243" spans="1:8" s="2488" customFormat="1" ht="29.25" customHeight="1" x14ac:dyDescent="0.25">
      <c r="A243" s="3698" t="s">
        <v>4921</v>
      </c>
      <c r="B243" s="3698"/>
      <c r="C243" s="3698"/>
      <c r="D243" s="3698"/>
      <c r="E243" s="3698"/>
      <c r="F243" s="3698"/>
      <c r="G243" s="3698"/>
      <c r="H243" s="3698"/>
    </row>
    <row r="244" spans="1:8" s="2487" customFormat="1" ht="17.25" customHeight="1" x14ac:dyDescent="0.25">
      <c r="C244" s="2489"/>
      <c r="D244" s="2490"/>
      <c r="E244" s="2491"/>
      <c r="F244" s="2491"/>
      <c r="H244" s="2492"/>
    </row>
    <row r="245" spans="1:8" s="2493" customFormat="1" ht="13.5" customHeight="1" x14ac:dyDescent="0.25">
      <c r="A245" s="2487"/>
      <c r="B245" s="2487"/>
      <c r="C245" s="2489"/>
      <c r="D245" s="2490"/>
      <c r="E245" s="2491"/>
      <c r="F245" s="2491"/>
      <c r="H245" s="2494"/>
    </row>
    <row r="246" spans="1:8" s="2426" customFormat="1" ht="17.25" x14ac:dyDescent="0.25">
      <c r="A246" s="2495" t="s">
        <v>4922</v>
      </c>
      <c r="C246" s="2427"/>
      <c r="D246" s="2427"/>
    </row>
    <row r="247" spans="1:8" ht="14.25" customHeight="1" thickBot="1" x14ac:dyDescent="0.3">
      <c r="A247" s="2496"/>
      <c r="B247" s="2496"/>
      <c r="C247" s="2497"/>
      <c r="D247" s="2498" t="s">
        <v>8</v>
      </c>
    </row>
    <row r="248" spans="1:8" ht="56.25" customHeight="1" thickTop="1" thickBot="1" x14ac:dyDescent="0.3">
      <c r="A248" s="2499" t="s">
        <v>1</v>
      </c>
      <c r="B248" s="2500" t="s">
        <v>4310</v>
      </c>
      <c r="C248" s="2500" t="s">
        <v>4311</v>
      </c>
      <c r="D248" s="2501" t="s">
        <v>4923</v>
      </c>
    </row>
    <row r="249" spans="1:8" ht="16.5" hidden="1" customHeight="1" x14ac:dyDescent="0.25">
      <c r="A249" s="2502">
        <v>40217</v>
      </c>
      <c r="B249" s="2503">
        <v>161.03771599999999</v>
      </c>
      <c r="C249" s="2504">
        <v>131.77647004000002</v>
      </c>
      <c r="D249" s="2505" t="s">
        <v>4924</v>
      </c>
      <c r="E249" s="2506"/>
      <c r="F249" s="2507"/>
    </row>
    <row r="250" spans="1:8" ht="15" hidden="1" customHeight="1" x14ac:dyDescent="0.25">
      <c r="A250" s="2502">
        <v>40245</v>
      </c>
      <c r="B250" s="2503">
        <v>403.32256000000001</v>
      </c>
      <c r="C250" s="2504">
        <v>356.66909319999996</v>
      </c>
      <c r="D250" s="2505" t="s">
        <v>4925</v>
      </c>
      <c r="E250" s="2506"/>
      <c r="F250" s="2507"/>
    </row>
    <row r="251" spans="1:8" ht="15" hidden="1" customHeight="1" x14ac:dyDescent="0.25">
      <c r="A251" s="2502">
        <v>40276</v>
      </c>
      <c r="B251" s="2503">
        <v>521.20303650000005</v>
      </c>
      <c r="C251" s="2504">
        <v>201.15583000000001</v>
      </c>
      <c r="D251" s="2505" t="s">
        <v>4926</v>
      </c>
      <c r="E251" s="2506"/>
      <c r="F251" s="2508"/>
      <c r="G251" s="2507"/>
      <c r="H251" s="2507"/>
    </row>
    <row r="252" spans="1:8" ht="15" hidden="1" customHeight="1" x14ac:dyDescent="0.25">
      <c r="A252" s="2502">
        <v>40306</v>
      </c>
      <c r="B252" s="2503">
        <v>329.135806</v>
      </c>
      <c r="C252" s="2504">
        <v>128.8008695</v>
      </c>
      <c r="D252" s="2505" t="s">
        <v>4927</v>
      </c>
      <c r="E252" s="2506"/>
      <c r="F252" s="2507"/>
      <c r="G252" s="2507"/>
      <c r="H252" s="2507"/>
    </row>
    <row r="253" spans="1:8" ht="15" hidden="1" customHeight="1" x14ac:dyDescent="0.25">
      <c r="A253" s="2502">
        <v>40337</v>
      </c>
      <c r="B253" s="2503">
        <v>207.11887580000001</v>
      </c>
      <c r="C253" s="2504">
        <v>28.417289</v>
      </c>
      <c r="D253" s="2505" t="s">
        <v>4928</v>
      </c>
      <c r="E253" s="2506"/>
      <c r="F253" s="2507"/>
      <c r="G253" s="2507"/>
      <c r="H253" s="2507"/>
    </row>
    <row r="254" spans="1:8" ht="15" hidden="1" customHeight="1" x14ac:dyDescent="0.25">
      <c r="A254" s="2502">
        <v>40367</v>
      </c>
      <c r="B254" s="2503">
        <v>270.14908350000002</v>
      </c>
      <c r="C254" s="2504">
        <v>133.29416225</v>
      </c>
      <c r="D254" s="2505" t="s">
        <v>4929</v>
      </c>
      <c r="E254" s="2506"/>
      <c r="F254" s="2507"/>
      <c r="G254" s="2507"/>
      <c r="H254" s="2507"/>
    </row>
    <row r="255" spans="1:8" ht="15" hidden="1" customHeight="1" x14ac:dyDescent="0.25">
      <c r="A255" s="2502">
        <v>40398</v>
      </c>
      <c r="B255" s="2503">
        <v>217.86438000000001</v>
      </c>
      <c r="C255" s="2504">
        <v>79.483020699999997</v>
      </c>
      <c r="D255" s="2505" t="s">
        <v>4930</v>
      </c>
      <c r="E255" s="2506"/>
      <c r="F255" s="2508"/>
      <c r="G255" s="2507"/>
    </row>
    <row r="256" spans="1:8" ht="15" hidden="1" customHeight="1" x14ac:dyDescent="0.25">
      <c r="A256" s="2502">
        <v>40429</v>
      </c>
      <c r="B256" s="2503">
        <v>388.8727184</v>
      </c>
      <c r="C256" s="2504">
        <v>199.41526140000002</v>
      </c>
      <c r="D256" s="2505" t="s">
        <v>4931</v>
      </c>
      <c r="E256" s="2506"/>
      <c r="F256" s="2507"/>
      <c r="G256" s="2507"/>
    </row>
    <row r="257" spans="1:8" ht="15" hidden="1" customHeight="1" x14ac:dyDescent="0.25">
      <c r="A257" s="2502">
        <v>40459</v>
      </c>
      <c r="B257" s="2503">
        <v>348.71195539999997</v>
      </c>
      <c r="C257" s="2504">
        <v>354.42421330000002</v>
      </c>
      <c r="D257" s="2505" t="s">
        <v>4932</v>
      </c>
      <c r="E257" s="2506"/>
      <c r="F257" s="2507"/>
      <c r="G257" s="2507"/>
    </row>
    <row r="258" spans="1:8" ht="15" hidden="1" customHeight="1" x14ac:dyDescent="0.25">
      <c r="A258" s="2502">
        <v>40490</v>
      </c>
      <c r="B258" s="2503">
        <v>347.89406220000001</v>
      </c>
      <c r="C258" s="2504">
        <v>128.35713510000002</v>
      </c>
      <c r="D258" s="2505" t="s">
        <v>4933</v>
      </c>
      <c r="E258" s="2506"/>
      <c r="F258" s="2507"/>
      <c r="G258" s="2507"/>
    </row>
    <row r="259" spans="1:8" ht="15" hidden="1" customHeight="1" x14ac:dyDescent="0.25">
      <c r="A259" s="2502">
        <v>40520</v>
      </c>
      <c r="B259" s="2503">
        <v>178.9509745</v>
      </c>
      <c r="C259" s="2504">
        <v>55.540696149999995</v>
      </c>
      <c r="D259" s="2505" t="s">
        <v>4934</v>
      </c>
      <c r="E259" s="2506"/>
      <c r="F259" s="2507"/>
    </row>
    <row r="260" spans="1:8" ht="15" hidden="1" customHeight="1" x14ac:dyDescent="0.25">
      <c r="A260" s="2502">
        <v>40551</v>
      </c>
      <c r="B260" s="2503">
        <v>725.55969600000003</v>
      </c>
      <c r="C260" s="2504">
        <v>370.46430950000001</v>
      </c>
      <c r="D260" s="2505" t="s">
        <v>4935</v>
      </c>
      <c r="E260" s="2506"/>
      <c r="F260" s="2507"/>
    </row>
    <row r="261" spans="1:8" ht="15" hidden="1" customHeight="1" x14ac:dyDescent="0.25">
      <c r="A261" s="2502">
        <v>40582</v>
      </c>
      <c r="B261" s="2503">
        <v>154.24198669999998</v>
      </c>
      <c r="C261" s="2504">
        <v>111.00644709999999</v>
      </c>
      <c r="D261" s="2505" t="s">
        <v>4936</v>
      </c>
      <c r="E261" s="2506"/>
      <c r="F261" s="2507"/>
    </row>
    <row r="262" spans="1:8" ht="15" hidden="1" customHeight="1" x14ac:dyDescent="0.25">
      <c r="A262" s="2502">
        <v>40610</v>
      </c>
      <c r="B262" s="2503">
        <v>42.2</v>
      </c>
      <c r="C262" s="2504">
        <v>203.6</v>
      </c>
      <c r="D262" s="2505" t="s">
        <v>4937</v>
      </c>
      <c r="E262" s="2506"/>
      <c r="F262" s="2507"/>
    </row>
    <row r="263" spans="1:8" ht="15" hidden="1" customHeight="1" x14ac:dyDescent="0.25">
      <c r="A263" s="2502">
        <v>40641</v>
      </c>
      <c r="B263" s="2503">
        <v>142.80000000000001</v>
      </c>
      <c r="C263" s="2504">
        <v>119.9</v>
      </c>
      <c r="D263" s="2505" t="s">
        <v>4938</v>
      </c>
      <c r="E263" s="2506"/>
      <c r="F263" s="2507"/>
    </row>
    <row r="264" spans="1:8" ht="15" hidden="1" customHeight="1" x14ac:dyDescent="0.25">
      <c r="A264" s="2502">
        <v>40671</v>
      </c>
      <c r="B264" s="2503">
        <v>246.9</v>
      </c>
      <c r="C264" s="2504">
        <v>263.39999999999998</v>
      </c>
      <c r="D264" s="2505" t="s">
        <v>4939</v>
      </c>
      <c r="E264" s="2506"/>
      <c r="F264" s="2507"/>
    </row>
    <row r="265" spans="1:8" ht="15" hidden="1" customHeight="1" x14ac:dyDescent="0.25">
      <c r="A265" s="2502">
        <v>40702</v>
      </c>
      <c r="B265" s="2503">
        <v>201.6</v>
      </c>
      <c r="C265" s="2504">
        <v>336.5</v>
      </c>
      <c r="D265" s="2505" t="s">
        <v>4940</v>
      </c>
      <c r="E265" s="2506"/>
      <c r="F265" s="2509"/>
    </row>
    <row r="266" spans="1:8" ht="15" hidden="1" customHeight="1" x14ac:dyDescent="0.25">
      <c r="A266" s="2502">
        <v>40732</v>
      </c>
      <c r="B266" s="2503">
        <v>218.3</v>
      </c>
      <c r="C266" s="2504">
        <v>240.4</v>
      </c>
      <c r="D266" s="2505" t="s">
        <v>4941</v>
      </c>
      <c r="E266" s="2506"/>
      <c r="F266" s="2507"/>
      <c r="G266" s="2510"/>
    </row>
    <row r="267" spans="1:8" ht="15" hidden="1" customHeight="1" x14ac:dyDescent="0.25">
      <c r="A267" s="2502">
        <v>40763</v>
      </c>
      <c r="B267" s="2503">
        <v>168.1</v>
      </c>
      <c r="C267" s="2504">
        <v>606.6</v>
      </c>
      <c r="D267" s="2505" t="s">
        <v>4942</v>
      </c>
      <c r="E267" s="2506"/>
      <c r="F267" s="2507"/>
      <c r="G267" s="2510"/>
    </row>
    <row r="268" spans="1:8" ht="15" hidden="1" customHeight="1" x14ac:dyDescent="0.25">
      <c r="A268" s="2502">
        <v>40794</v>
      </c>
      <c r="B268" s="2503">
        <v>130.69999999999999</v>
      </c>
      <c r="C268" s="2504">
        <v>174.4</v>
      </c>
      <c r="D268" s="2505" t="s">
        <v>4943</v>
      </c>
      <c r="E268" s="2506"/>
      <c r="F268" s="2507"/>
      <c r="G268" s="2510"/>
    </row>
    <row r="269" spans="1:8" ht="15" hidden="1" customHeight="1" x14ac:dyDescent="0.25">
      <c r="A269" s="2502">
        <v>40824</v>
      </c>
      <c r="B269" s="2503">
        <v>166.1</v>
      </c>
      <c r="C269" s="2504">
        <v>339.9</v>
      </c>
      <c r="D269" s="2505" t="s">
        <v>4944</v>
      </c>
      <c r="E269" s="2506"/>
      <c r="F269" s="2507"/>
      <c r="G269" s="2510"/>
      <c r="H269" s="2507"/>
    </row>
    <row r="270" spans="1:8" ht="15" hidden="1" customHeight="1" x14ac:dyDescent="0.25">
      <c r="A270" s="2502">
        <v>40855</v>
      </c>
      <c r="B270" s="2503">
        <v>3631.7</v>
      </c>
      <c r="C270" s="2504">
        <v>3694.6</v>
      </c>
      <c r="D270" s="2505" t="s">
        <v>4945</v>
      </c>
      <c r="E270" s="2506"/>
      <c r="F270" s="2507"/>
      <c r="G270" s="2510"/>
      <c r="H270" s="2507"/>
    </row>
    <row r="271" spans="1:8" ht="15" hidden="1" customHeight="1" x14ac:dyDescent="0.25">
      <c r="A271" s="2502">
        <v>40885</v>
      </c>
      <c r="B271" s="2504">
        <v>329.8</v>
      </c>
      <c r="C271" s="2504">
        <v>175.4</v>
      </c>
      <c r="D271" s="2505" t="s">
        <v>4946</v>
      </c>
      <c r="E271" s="2506"/>
      <c r="F271" s="2509"/>
      <c r="G271" s="2510"/>
      <c r="H271" s="2507"/>
    </row>
    <row r="272" spans="1:8" ht="15" hidden="1" customHeight="1" x14ac:dyDescent="0.25">
      <c r="A272" s="2502">
        <v>40916</v>
      </c>
      <c r="B272" s="2504">
        <v>125.6</v>
      </c>
      <c r="C272" s="2504">
        <v>111.1</v>
      </c>
      <c r="D272" s="2505" t="s">
        <v>4947</v>
      </c>
      <c r="E272" s="2506"/>
      <c r="F272" s="2509"/>
      <c r="G272" s="2510"/>
      <c r="H272" s="2507"/>
    </row>
    <row r="273" spans="1:8" ht="15" hidden="1" customHeight="1" x14ac:dyDescent="0.25">
      <c r="A273" s="2502">
        <v>40947</v>
      </c>
      <c r="B273" s="2504">
        <v>180</v>
      </c>
      <c r="C273" s="2504">
        <v>131.6</v>
      </c>
      <c r="D273" s="2505" t="s">
        <v>4948</v>
      </c>
      <c r="E273" s="2506"/>
      <c r="F273" s="2509"/>
      <c r="G273" s="2510"/>
      <c r="H273" s="2507"/>
    </row>
    <row r="274" spans="1:8" ht="15" hidden="1" customHeight="1" x14ac:dyDescent="0.25">
      <c r="A274" s="2502">
        <v>40976</v>
      </c>
      <c r="B274" s="2504">
        <v>151.69999999999999</v>
      </c>
      <c r="C274" s="2504">
        <v>123.2</v>
      </c>
      <c r="D274" s="2505" t="s">
        <v>4949</v>
      </c>
      <c r="E274" s="2506"/>
      <c r="F274" s="2509"/>
      <c r="G274" s="2510"/>
      <c r="H274" s="2507"/>
    </row>
    <row r="275" spans="1:8" ht="15" hidden="1" customHeight="1" x14ac:dyDescent="0.25">
      <c r="A275" s="2502">
        <v>41007</v>
      </c>
      <c r="B275" s="2504">
        <v>311.5</v>
      </c>
      <c r="C275" s="2504">
        <v>291.5</v>
      </c>
      <c r="D275" s="2505" t="s">
        <v>4950</v>
      </c>
      <c r="E275" s="2506"/>
      <c r="F275" s="2509"/>
      <c r="G275" s="2510"/>
      <c r="H275" s="2507"/>
    </row>
    <row r="276" spans="1:8" ht="15" hidden="1" customHeight="1" x14ac:dyDescent="0.25">
      <c r="A276" s="2502">
        <v>41037</v>
      </c>
      <c r="B276" s="2504">
        <v>210.2</v>
      </c>
      <c r="C276" s="2504">
        <v>395.36</v>
      </c>
      <c r="D276" s="2511">
        <v>-185.2</v>
      </c>
      <c r="E276" s="2506"/>
      <c r="F276" s="2509"/>
      <c r="G276" s="2510"/>
      <c r="H276" s="2507"/>
    </row>
    <row r="277" spans="1:8" ht="15" hidden="1" customHeight="1" x14ac:dyDescent="0.25">
      <c r="A277" s="2502">
        <v>41068</v>
      </c>
      <c r="B277" s="2504">
        <v>154.94</v>
      </c>
      <c r="C277" s="2504">
        <v>223.923</v>
      </c>
      <c r="D277" s="2511">
        <v>-68.983000000000004</v>
      </c>
      <c r="E277" s="2506"/>
      <c r="F277" s="2509"/>
      <c r="G277" s="2510"/>
      <c r="H277" s="2507"/>
    </row>
    <row r="278" spans="1:8" ht="15" hidden="1" customHeight="1" x14ac:dyDescent="0.25">
      <c r="A278" s="2502">
        <v>41098</v>
      </c>
      <c r="B278" s="2504">
        <v>389.9</v>
      </c>
      <c r="C278" s="2504">
        <v>344.3</v>
      </c>
      <c r="D278" s="2511" t="s">
        <v>4951</v>
      </c>
      <c r="E278" s="2506"/>
      <c r="F278" s="2509"/>
      <c r="G278" s="2510"/>
      <c r="H278" s="2507"/>
    </row>
    <row r="279" spans="1:8" ht="15" hidden="1" customHeight="1" x14ac:dyDescent="0.25">
      <c r="A279" s="2502">
        <v>41129</v>
      </c>
      <c r="B279" s="2504">
        <v>209.5</v>
      </c>
      <c r="C279" s="2504">
        <v>315.5</v>
      </c>
      <c r="D279" s="2511" t="s">
        <v>4952</v>
      </c>
      <c r="E279" s="2506"/>
      <c r="F279" s="2509"/>
      <c r="G279" s="2510"/>
      <c r="H279" s="2507"/>
    </row>
    <row r="280" spans="1:8" ht="15" hidden="1" customHeight="1" x14ac:dyDescent="0.25">
      <c r="A280" s="2502">
        <v>41160</v>
      </c>
      <c r="B280" s="2504">
        <v>163.1</v>
      </c>
      <c r="C280" s="2504">
        <v>243.9</v>
      </c>
      <c r="D280" s="2511">
        <v>-80.8</v>
      </c>
      <c r="E280" s="2506"/>
      <c r="F280" s="2509"/>
      <c r="G280" s="2510"/>
      <c r="H280" s="2507"/>
    </row>
    <row r="281" spans="1:8" ht="15" hidden="1" customHeight="1" x14ac:dyDescent="0.25">
      <c r="A281" s="2502">
        <v>41190</v>
      </c>
      <c r="B281" s="2504">
        <v>216.6</v>
      </c>
      <c r="C281" s="2504">
        <v>236.5</v>
      </c>
      <c r="D281" s="2511">
        <v>-19.900000000000006</v>
      </c>
      <c r="E281" s="2506"/>
      <c r="F281" s="2509"/>
      <c r="G281" s="2510"/>
      <c r="H281" s="2507"/>
    </row>
    <row r="282" spans="1:8" ht="15" hidden="1" customHeight="1" x14ac:dyDescent="0.25">
      <c r="A282" s="2502">
        <v>41221</v>
      </c>
      <c r="B282" s="2512">
        <v>347.4</v>
      </c>
      <c r="C282" s="2512">
        <v>135.5</v>
      </c>
      <c r="D282" s="2511">
        <v>211.89999999999998</v>
      </c>
      <c r="E282" s="2506"/>
      <c r="F282" s="2509"/>
      <c r="G282" s="2510"/>
      <c r="H282" s="2509"/>
    </row>
    <row r="283" spans="1:8" ht="15" hidden="1" customHeight="1" x14ac:dyDescent="0.25">
      <c r="A283" s="2502">
        <v>41251</v>
      </c>
      <c r="B283" s="2504">
        <v>313.17</v>
      </c>
      <c r="C283" s="2504">
        <v>120.857</v>
      </c>
      <c r="D283" s="2511">
        <v>192.31300000000002</v>
      </c>
      <c r="E283" s="2506"/>
      <c r="F283" s="2509"/>
      <c r="G283" s="2510"/>
      <c r="H283" s="2507"/>
    </row>
    <row r="284" spans="1:8" ht="15" hidden="1" customHeight="1" x14ac:dyDescent="0.25">
      <c r="A284" s="2502">
        <v>41282</v>
      </c>
      <c r="B284" s="2504">
        <v>530.9</v>
      </c>
      <c r="C284" s="2504">
        <v>391.2</v>
      </c>
      <c r="D284" s="2511">
        <v>139.69999999999999</v>
      </c>
      <c r="E284" s="2506"/>
      <c r="F284" s="2509"/>
      <c r="G284" s="2510"/>
      <c r="H284" s="2507"/>
    </row>
    <row r="285" spans="1:8" ht="15" hidden="1" customHeight="1" x14ac:dyDescent="0.25">
      <c r="A285" s="2502">
        <v>41313</v>
      </c>
      <c r="B285" s="2504">
        <v>565.5</v>
      </c>
      <c r="C285" s="2504">
        <v>447.5</v>
      </c>
      <c r="D285" s="2511">
        <v>118</v>
      </c>
      <c r="E285" s="2506"/>
      <c r="F285" s="2509"/>
      <c r="G285" s="2510"/>
      <c r="H285" s="2507"/>
    </row>
    <row r="286" spans="1:8" ht="15" hidden="1" customHeight="1" x14ac:dyDescent="0.25">
      <c r="A286" s="2502">
        <v>41341</v>
      </c>
      <c r="B286" s="2504">
        <v>384.6</v>
      </c>
      <c r="C286" s="2504">
        <v>129.4</v>
      </c>
      <c r="D286" s="2511">
        <v>255.20000000000002</v>
      </c>
      <c r="E286" s="2506"/>
      <c r="F286" s="2509"/>
      <c r="G286" s="2513"/>
      <c r="H286" s="2513"/>
    </row>
    <row r="287" spans="1:8" ht="15" hidden="1" customHeight="1" x14ac:dyDescent="0.25">
      <c r="A287" s="2502">
        <v>41372</v>
      </c>
      <c r="B287" s="2504">
        <v>240.5</v>
      </c>
      <c r="C287" s="2504">
        <v>113.6</v>
      </c>
      <c r="D287" s="2511">
        <v>126.9</v>
      </c>
      <c r="E287" s="2506"/>
      <c r="F287" s="2509"/>
      <c r="G287" s="2510"/>
      <c r="H287" s="2507"/>
    </row>
    <row r="288" spans="1:8" ht="15" hidden="1" customHeight="1" x14ac:dyDescent="0.25">
      <c r="A288" s="2502">
        <v>41402</v>
      </c>
      <c r="B288" s="2504">
        <v>331.9</v>
      </c>
      <c r="C288" s="2504">
        <v>235.2</v>
      </c>
      <c r="D288" s="2511">
        <v>96.699999999999989</v>
      </c>
      <c r="E288" s="2506"/>
      <c r="F288" s="2509"/>
      <c r="G288" s="2510"/>
      <c r="H288" s="2507"/>
    </row>
    <row r="289" spans="1:8" ht="15" hidden="1" customHeight="1" x14ac:dyDescent="0.25">
      <c r="A289" s="2502">
        <v>41433</v>
      </c>
      <c r="B289" s="2504">
        <v>474.5</v>
      </c>
      <c r="C289" s="2504">
        <v>440</v>
      </c>
      <c r="D289" s="2511">
        <v>34.5</v>
      </c>
      <c r="E289" s="2506"/>
      <c r="F289" s="2509"/>
      <c r="G289" s="2510"/>
      <c r="H289" s="2507"/>
    </row>
    <row r="290" spans="1:8" ht="15" hidden="1" customHeight="1" x14ac:dyDescent="0.25">
      <c r="A290" s="2502">
        <v>41463</v>
      </c>
      <c r="B290" s="2504">
        <v>167.53213600000001</v>
      </c>
      <c r="C290" s="2512">
        <v>87.90154167</v>
      </c>
      <c r="D290" s="2511">
        <v>79.630594330000008</v>
      </c>
      <c r="E290" s="2506"/>
      <c r="F290" s="2509"/>
      <c r="G290" s="2510"/>
      <c r="H290" s="2507"/>
    </row>
    <row r="291" spans="1:8" ht="15" hidden="1" customHeight="1" x14ac:dyDescent="0.25">
      <c r="A291" s="2502">
        <v>41494</v>
      </c>
      <c r="B291" s="2504">
        <v>300.86</v>
      </c>
      <c r="C291" s="2504">
        <v>275.04000000000002</v>
      </c>
      <c r="D291" s="2511">
        <v>25.819999999999993</v>
      </c>
      <c r="E291" s="2506"/>
      <c r="F291" s="2509"/>
      <c r="G291" s="2510"/>
      <c r="H291" s="2507"/>
    </row>
    <row r="292" spans="1:8" ht="18" hidden="1" customHeight="1" x14ac:dyDescent="0.25">
      <c r="A292" s="2502">
        <v>41525</v>
      </c>
      <c r="B292" s="2512">
        <v>213.7</v>
      </c>
      <c r="C292" s="2504">
        <v>520.1</v>
      </c>
      <c r="D292" s="2511">
        <v>-306.40000000000003</v>
      </c>
      <c r="E292" s="2506"/>
      <c r="F292" s="2509"/>
      <c r="G292" s="2510"/>
      <c r="H292" s="2507"/>
    </row>
    <row r="293" spans="1:8" ht="18" hidden="1" customHeight="1" x14ac:dyDescent="0.25">
      <c r="A293" s="2502">
        <v>41555</v>
      </c>
      <c r="B293" s="2504">
        <v>743.9</v>
      </c>
      <c r="C293" s="2504">
        <v>1020.6</v>
      </c>
      <c r="D293" s="2511">
        <v>-276.70000000000005</v>
      </c>
      <c r="E293" s="2506"/>
      <c r="F293" s="2509"/>
      <c r="G293" s="2510"/>
      <c r="H293" s="2508"/>
    </row>
    <row r="294" spans="1:8" ht="18" hidden="1" customHeight="1" x14ac:dyDescent="0.25">
      <c r="A294" s="2502">
        <v>41586</v>
      </c>
      <c r="B294" s="2512">
        <v>184.5</v>
      </c>
      <c r="C294" s="2504">
        <v>112</v>
      </c>
      <c r="D294" s="2511">
        <v>72.5</v>
      </c>
      <c r="E294" s="2506"/>
      <c r="F294" s="2509"/>
      <c r="G294" s="2513"/>
      <c r="H294" s="2513"/>
    </row>
    <row r="295" spans="1:8" ht="18" hidden="1" customHeight="1" x14ac:dyDescent="0.25">
      <c r="A295" s="2502">
        <v>41616</v>
      </c>
      <c r="B295" s="2504">
        <v>501.6</v>
      </c>
      <c r="C295" s="2504">
        <v>493.5</v>
      </c>
      <c r="D295" s="2511">
        <v>8.1000000000000227</v>
      </c>
      <c r="E295" s="2506"/>
      <c r="F295" s="2509"/>
      <c r="G295" s="2510"/>
      <c r="H295" s="2508"/>
    </row>
    <row r="296" spans="1:8" ht="18" hidden="1" customHeight="1" x14ac:dyDescent="0.25">
      <c r="A296" s="2502">
        <v>41647</v>
      </c>
      <c r="B296" s="2504">
        <v>439.2</v>
      </c>
      <c r="C296" s="2504">
        <v>475</v>
      </c>
      <c r="D296" s="2511">
        <v>-35.800000000000011</v>
      </c>
      <c r="E296" s="2506"/>
      <c r="F296" s="2509"/>
      <c r="G296" s="2510"/>
      <c r="H296" s="2508"/>
    </row>
    <row r="297" spans="1:8" ht="18" hidden="1" customHeight="1" x14ac:dyDescent="0.25">
      <c r="A297" s="2502">
        <v>41678</v>
      </c>
      <c r="B297" s="2512">
        <v>455.9</v>
      </c>
      <c r="C297" s="2512">
        <v>475.2</v>
      </c>
      <c r="D297" s="2514">
        <v>-19.300000000000011</v>
      </c>
      <c r="E297" s="2506"/>
      <c r="F297" s="2509"/>
      <c r="G297" s="2509"/>
      <c r="H297" s="2509"/>
    </row>
    <row r="298" spans="1:8" ht="18" hidden="1" customHeight="1" x14ac:dyDescent="0.25">
      <c r="A298" s="2502">
        <v>41706</v>
      </c>
      <c r="B298" s="2504">
        <v>159.49</v>
      </c>
      <c r="C298" s="2504">
        <v>257</v>
      </c>
      <c r="D298" s="2511">
        <v>-97.509999999999991</v>
      </c>
      <c r="E298" s="2506"/>
      <c r="F298" s="2509"/>
      <c r="G298" s="2509"/>
      <c r="H298" s="2509"/>
    </row>
    <row r="299" spans="1:8" ht="18" hidden="1" customHeight="1" x14ac:dyDescent="0.25">
      <c r="A299" s="2502">
        <v>41737</v>
      </c>
      <c r="B299" s="2504">
        <v>516.6</v>
      </c>
      <c r="C299" s="2504">
        <v>528.29999999999995</v>
      </c>
      <c r="D299" s="2511">
        <v>-11.699999999999932</v>
      </c>
      <c r="E299" s="2506"/>
      <c r="F299" s="2509"/>
      <c r="G299" s="2509"/>
      <c r="H299" s="2509"/>
    </row>
    <row r="300" spans="1:8" ht="18" hidden="1" customHeight="1" x14ac:dyDescent="0.25">
      <c r="A300" s="2502">
        <v>41767</v>
      </c>
      <c r="B300" s="2504">
        <v>924.98</v>
      </c>
      <c r="C300" s="2504">
        <v>641.19000000000005</v>
      </c>
      <c r="D300" s="2511">
        <v>283.78999999999996</v>
      </c>
      <c r="E300" s="2506"/>
      <c r="F300" s="2509"/>
      <c r="G300" s="2509"/>
      <c r="H300" s="2509"/>
    </row>
    <row r="301" spans="1:8" ht="18" hidden="1" customHeight="1" x14ac:dyDescent="0.25">
      <c r="A301" s="2502">
        <v>41798</v>
      </c>
      <c r="B301" s="2504">
        <v>846.45</v>
      </c>
      <c r="C301" s="2504">
        <v>784.9</v>
      </c>
      <c r="D301" s="2511">
        <v>61.550000000000068</v>
      </c>
      <c r="E301" s="2506"/>
      <c r="F301" s="2509"/>
      <c r="G301" s="2509"/>
      <c r="H301" s="2509"/>
    </row>
    <row r="302" spans="1:8" ht="18" hidden="1" customHeight="1" x14ac:dyDescent="0.25">
      <c r="A302" s="2502">
        <v>41828</v>
      </c>
      <c r="B302" s="2504">
        <v>330.4</v>
      </c>
      <c r="C302" s="2504">
        <v>313.5</v>
      </c>
      <c r="D302" s="2511">
        <v>16.899999999999977</v>
      </c>
      <c r="E302" s="2506"/>
      <c r="F302" s="2509"/>
      <c r="G302" s="2509"/>
      <c r="H302" s="2509"/>
    </row>
    <row r="303" spans="1:8" ht="18" hidden="1" customHeight="1" x14ac:dyDescent="0.25">
      <c r="A303" s="2502">
        <v>41859</v>
      </c>
      <c r="B303" s="2504">
        <v>372.4</v>
      </c>
      <c r="C303" s="2504">
        <v>544.79999999999995</v>
      </c>
      <c r="D303" s="2511">
        <v>-172.39999999999998</v>
      </c>
      <c r="E303" s="2506"/>
      <c r="F303" s="2509"/>
      <c r="G303" s="2509"/>
      <c r="H303" s="2509"/>
    </row>
    <row r="304" spans="1:8" ht="18" hidden="1" customHeight="1" x14ac:dyDescent="0.25">
      <c r="A304" s="2502">
        <v>41890</v>
      </c>
      <c r="B304" s="2504">
        <v>539.20000000000005</v>
      </c>
      <c r="C304" s="2504">
        <v>515.16</v>
      </c>
      <c r="D304" s="2511">
        <v>24.040000000000077</v>
      </c>
      <c r="E304" s="2506"/>
      <c r="F304" s="2509"/>
      <c r="G304" s="2509"/>
      <c r="H304" s="2509"/>
    </row>
    <row r="305" spans="1:8" ht="18" hidden="1" customHeight="1" x14ac:dyDescent="0.25">
      <c r="A305" s="2502">
        <v>41920</v>
      </c>
      <c r="B305" s="2504">
        <v>442.86</v>
      </c>
      <c r="C305" s="2504">
        <v>664.5</v>
      </c>
      <c r="D305" s="2511">
        <v>-221.64</v>
      </c>
      <c r="E305" s="2506"/>
      <c r="F305" s="2509"/>
      <c r="G305" s="2509"/>
      <c r="H305" s="2509"/>
    </row>
    <row r="306" spans="1:8" ht="18" hidden="1" customHeight="1" x14ac:dyDescent="0.25">
      <c r="A306" s="2502">
        <v>41951</v>
      </c>
      <c r="B306" s="2504">
        <v>359.09500000000003</v>
      </c>
      <c r="C306" s="2504">
        <v>795.55</v>
      </c>
      <c r="D306" s="2511">
        <v>-436.45499999999993</v>
      </c>
      <c r="E306" s="2506"/>
      <c r="F306" s="2509"/>
      <c r="G306" s="2509"/>
      <c r="H306" s="2509"/>
    </row>
    <row r="307" spans="1:8" ht="18" hidden="1" customHeight="1" x14ac:dyDescent="0.25">
      <c r="A307" s="2502">
        <v>41981</v>
      </c>
      <c r="B307" s="2504">
        <v>216.4</v>
      </c>
      <c r="C307" s="2504">
        <v>432.38</v>
      </c>
      <c r="D307" s="2511">
        <v>-215.98</v>
      </c>
      <c r="E307" s="2506"/>
      <c r="F307" s="2509"/>
      <c r="G307" s="2509"/>
      <c r="H307" s="2509"/>
    </row>
    <row r="308" spans="1:8" ht="18" hidden="1" customHeight="1" x14ac:dyDescent="0.25">
      <c r="A308" s="2502">
        <v>42005</v>
      </c>
      <c r="B308" s="2504">
        <v>221.6</v>
      </c>
      <c r="C308" s="2504">
        <v>445.3</v>
      </c>
      <c r="D308" s="2511">
        <v>-223.70000000000002</v>
      </c>
      <c r="E308" s="2506"/>
      <c r="F308" s="2509"/>
      <c r="G308" s="2509"/>
      <c r="H308" s="2509"/>
    </row>
    <row r="309" spans="1:8" ht="18" hidden="1" customHeight="1" x14ac:dyDescent="0.25">
      <c r="A309" s="2502">
        <v>42036</v>
      </c>
      <c r="B309" s="2504">
        <v>232.3</v>
      </c>
      <c r="C309" s="2504">
        <v>730.7</v>
      </c>
      <c r="D309" s="2511">
        <v>-498.40000000000003</v>
      </c>
      <c r="E309" s="2506"/>
      <c r="F309" s="2509"/>
      <c r="G309" s="2509"/>
      <c r="H309" s="2509"/>
    </row>
    <row r="310" spans="1:8" ht="18" hidden="1" customHeight="1" x14ac:dyDescent="0.25">
      <c r="A310" s="2502">
        <v>42064</v>
      </c>
      <c r="B310" s="2504">
        <v>268.5</v>
      </c>
      <c r="C310" s="2504">
        <v>898.4</v>
      </c>
      <c r="D310" s="2511">
        <v>-629.9</v>
      </c>
      <c r="E310" s="2506"/>
      <c r="F310" s="2509"/>
      <c r="G310" s="2509"/>
      <c r="H310" s="2509"/>
    </row>
    <row r="311" spans="1:8" ht="18" hidden="1" customHeight="1" x14ac:dyDescent="0.25">
      <c r="A311" s="2502">
        <v>42095</v>
      </c>
      <c r="B311" s="2504">
        <v>424.5</v>
      </c>
      <c r="C311" s="2504">
        <v>1610.7</v>
      </c>
      <c r="D311" s="2511">
        <v>-1186.2</v>
      </c>
      <c r="E311" s="2506"/>
      <c r="F311" s="2509"/>
      <c r="G311" s="2509"/>
      <c r="H311" s="2509"/>
    </row>
    <row r="312" spans="1:8" ht="18" hidden="1" customHeight="1" x14ac:dyDescent="0.25">
      <c r="A312" s="2502">
        <v>42125</v>
      </c>
      <c r="B312" s="2504">
        <v>316.79000000000002</v>
      </c>
      <c r="C312" s="2504">
        <v>871.38900000000001</v>
      </c>
      <c r="D312" s="2511">
        <v>-554.59899999999993</v>
      </c>
      <c r="E312" s="2506"/>
      <c r="F312" s="2509"/>
      <c r="G312" s="2509"/>
      <c r="H312" s="2509"/>
    </row>
    <row r="313" spans="1:8" ht="18" hidden="1" customHeight="1" x14ac:dyDescent="0.25">
      <c r="A313" s="2502">
        <v>42156</v>
      </c>
      <c r="B313" s="2504">
        <v>223.7</v>
      </c>
      <c r="C313" s="2504">
        <v>679.1</v>
      </c>
      <c r="D313" s="2511">
        <v>-455.40000000000003</v>
      </c>
      <c r="E313" s="2506"/>
      <c r="F313" s="2509"/>
      <c r="G313" s="2509"/>
      <c r="H313" s="2509"/>
    </row>
    <row r="314" spans="1:8" ht="18" hidden="1" customHeight="1" x14ac:dyDescent="0.25">
      <c r="A314" s="2502">
        <v>42186</v>
      </c>
      <c r="B314" s="2504">
        <v>299.5</v>
      </c>
      <c r="C314" s="2504">
        <v>294.8</v>
      </c>
      <c r="D314" s="2511">
        <v>4.6999999999999886</v>
      </c>
      <c r="E314" s="2506"/>
      <c r="F314" s="2509"/>
      <c r="G314" s="2509"/>
      <c r="H314" s="2509"/>
    </row>
    <row r="315" spans="1:8" ht="18" hidden="1" customHeight="1" x14ac:dyDescent="0.25">
      <c r="A315" s="2472">
        <v>42217</v>
      </c>
      <c r="B315" s="2504">
        <v>252.7</v>
      </c>
      <c r="C315" s="2504">
        <v>534.70000000000005</v>
      </c>
      <c r="D315" s="2511">
        <v>-282.00000000000006</v>
      </c>
      <c r="E315" s="2506"/>
      <c r="F315" s="2509"/>
      <c r="G315" s="2509"/>
      <c r="H315" s="2509"/>
    </row>
    <row r="316" spans="1:8" ht="18" hidden="1" customHeight="1" x14ac:dyDescent="0.25">
      <c r="A316" s="2472">
        <v>42248</v>
      </c>
      <c r="B316" s="2504">
        <v>355.57600000000002</v>
      </c>
      <c r="C316" s="2504">
        <v>823.68700000000001</v>
      </c>
      <c r="D316" s="2511">
        <v>-468.11099999999999</v>
      </c>
      <c r="E316" s="2506"/>
      <c r="F316" s="2509"/>
      <c r="G316" s="2509"/>
      <c r="H316" s="2509"/>
    </row>
    <row r="317" spans="1:8" ht="18" hidden="1" customHeight="1" x14ac:dyDescent="0.25">
      <c r="A317" s="2472">
        <v>42278</v>
      </c>
      <c r="B317" s="2504">
        <v>480.72313200000002</v>
      </c>
      <c r="C317" s="2504">
        <v>775.22100599999999</v>
      </c>
      <c r="D317" s="2511">
        <v>-294.49787399999997</v>
      </c>
      <c r="E317" s="2506"/>
      <c r="F317" s="2509"/>
      <c r="G317" s="2509"/>
      <c r="H317" s="2509"/>
    </row>
    <row r="318" spans="1:8" ht="18" hidden="1" customHeight="1" x14ac:dyDescent="0.25">
      <c r="A318" s="2472">
        <v>42309</v>
      </c>
      <c r="B318" s="2504">
        <v>277.5</v>
      </c>
      <c r="C318" s="2504">
        <v>420.6</v>
      </c>
      <c r="D318" s="2511">
        <v>-143.10000000000002</v>
      </c>
      <c r="E318" s="2506"/>
      <c r="F318" s="2515"/>
      <c r="G318" s="2515"/>
      <c r="H318" s="2515"/>
    </row>
    <row r="319" spans="1:8" ht="18" hidden="1" customHeight="1" x14ac:dyDescent="0.25">
      <c r="A319" s="2472">
        <v>42339</v>
      </c>
      <c r="B319" s="2504">
        <v>987.9</v>
      </c>
      <c r="C319" s="2504">
        <v>1231</v>
      </c>
      <c r="D319" s="2511">
        <v>-243.10000000000002</v>
      </c>
      <c r="E319" s="2506"/>
      <c r="F319" s="2515"/>
      <c r="G319" s="2515"/>
      <c r="H319" s="2515"/>
    </row>
    <row r="320" spans="1:8" ht="18" hidden="1" customHeight="1" x14ac:dyDescent="0.25">
      <c r="A320" s="2472">
        <v>42370</v>
      </c>
      <c r="B320" s="2504">
        <v>227.35</v>
      </c>
      <c r="C320" s="2504">
        <v>272.8</v>
      </c>
      <c r="D320" s="2511">
        <v>-45.450000000000017</v>
      </c>
      <c r="E320" s="2506"/>
      <c r="F320" s="2515"/>
      <c r="G320" s="2515"/>
      <c r="H320" s="2515"/>
    </row>
    <row r="321" spans="1:8" ht="23.25" hidden="1" customHeight="1" x14ac:dyDescent="0.25">
      <c r="A321" s="2472">
        <v>42401</v>
      </c>
      <c r="B321" s="2504">
        <v>734.2</v>
      </c>
      <c r="C321" s="2504">
        <v>686.38599999999997</v>
      </c>
      <c r="D321" s="2511">
        <v>47.814000000000078</v>
      </c>
      <c r="E321" s="2506"/>
      <c r="F321" s="2509"/>
      <c r="G321" s="2509"/>
      <c r="H321" s="2509"/>
    </row>
    <row r="322" spans="1:8" ht="18" hidden="1" customHeight="1" x14ac:dyDescent="0.25">
      <c r="A322" s="2472">
        <v>42430</v>
      </c>
      <c r="B322" s="2504">
        <v>329.8</v>
      </c>
      <c r="C322" s="2504">
        <v>311.7</v>
      </c>
      <c r="D322" s="2511">
        <v>18.100000000000023</v>
      </c>
      <c r="E322" s="2506"/>
      <c r="F322" s="2509"/>
      <c r="G322" s="2509"/>
      <c r="H322" s="2509"/>
    </row>
    <row r="323" spans="1:8" ht="18" hidden="1" customHeight="1" x14ac:dyDescent="0.25">
      <c r="A323" s="2472">
        <v>42461</v>
      </c>
      <c r="B323" s="2504">
        <v>565.79999999999995</v>
      </c>
      <c r="C323" s="2504">
        <v>422.1</v>
      </c>
      <c r="D323" s="2511">
        <v>143.69999999999993</v>
      </c>
      <c r="E323" s="2506"/>
      <c r="F323" s="2509"/>
      <c r="G323" s="2509"/>
      <c r="H323" s="2509"/>
    </row>
    <row r="324" spans="1:8" ht="18" hidden="1" customHeight="1" x14ac:dyDescent="0.25">
      <c r="A324" s="2472">
        <v>42491</v>
      </c>
      <c r="B324" s="2504">
        <v>158.65</v>
      </c>
      <c r="C324" s="2504">
        <v>201.6</v>
      </c>
      <c r="D324" s="2511">
        <v>-42.949999999999989</v>
      </c>
      <c r="E324" s="2506"/>
      <c r="F324" s="2509"/>
      <c r="G324" s="2509"/>
      <c r="H324" s="2509"/>
    </row>
    <row r="325" spans="1:8" ht="18" hidden="1" customHeight="1" x14ac:dyDescent="0.25">
      <c r="A325" s="2472">
        <v>42522</v>
      </c>
      <c r="B325" s="2504">
        <v>274.39999999999998</v>
      </c>
      <c r="C325" s="2504">
        <v>358.98</v>
      </c>
      <c r="D325" s="2511">
        <v>-84.580000000000041</v>
      </c>
      <c r="E325" s="2506"/>
      <c r="F325" s="2509"/>
      <c r="G325" s="2509"/>
      <c r="H325" s="2509"/>
    </row>
    <row r="326" spans="1:8" ht="18" hidden="1" customHeight="1" x14ac:dyDescent="0.25">
      <c r="A326" s="2472">
        <v>42552</v>
      </c>
      <c r="B326" s="2504">
        <v>186.06</v>
      </c>
      <c r="C326" s="2504">
        <v>638.99</v>
      </c>
      <c r="D326" s="2511">
        <v>-452.93</v>
      </c>
      <c r="E326" s="2506"/>
      <c r="F326" s="2509"/>
      <c r="G326" s="2509"/>
      <c r="H326" s="2509"/>
    </row>
    <row r="327" spans="1:8" ht="18" hidden="1" customHeight="1" x14ac:dyDescent="0.25">
      <c r="A327" s="2472">
        <v>42583</v>
      </c>
      <c r="B327" s="2504">
        <v>264.39999999999998</v>
      </c>
      <c r="C327" s="2504">
        <v>590.79999999999995</v>
      </c>
      <c r="D327" s="2511">
        <v>-326.39999999999998</v>
      </c>
      <c r="E327" s="2506"/>
      <c r="F327" s="2509"/>
      <c r="G327" s="2509"/>
      <c r="H327" s="2509"/>
    </row>
    <row r="328" spans="1:8" ht="18" hidden="1" customHeight="1" x14ac:dyDescent="0.25">
      <c r="A328" s="2472">
        <v>42614</v>
      </c>
      <c r="B328" s="2504">
        <v>510.3</v>
      </c>
      <c r="C328" s="2504">
        <v>677.85</v>
      </c>
      <c r="D328" s="2511">
        <v>-167.55</v>
      </c>
      <c r="E328" s="2506"/>
      <c r="F328" s="2509"/>
      <c r="G328" s="2509"/>
      <c r="H328" s="2509"/>
    </row>
    <row r="329" spans="1:8" ht="18" hidden="1" customHeight="1" x14ac:dyDescent="0.25">
      <c r="A329" s="2472">
        <v>42644</v>
      </c>
      <c r="B329" s="2504">
        <v>214.3</v>
      </c>
      <c r="C329" s="2504">
        <v>420.8</v>
      </c>
      <c r="D329" s="2511">
        <v>-206.5</v>
      </c>
      <c r="E329" s="2506"/>
      <c r="F329" s="2509"/>
      <c r="G329" s="2509"/>
      <c r="H329" s="2509"/>
    </row>
    <row r="330" spans="1:8" ht="18" hidden="1" customHeight="1" x14ac:dyDescent="0.25">
      <c r="A330" s="2472">
        <v>42675</v>
      </c>
      <c r="B330" s="2504">
        <v>333.67</v>
      </c>
      <c r="C330" s="2504">
        <v>533.6</v>
      </c>
      <c r="D330" s="2511">
        <v>-199.93</v>
      </c>
      <c r="E330" s="2506"/>
      <c r="F330" s="2509"/>
      <c r="G330" s="2509"/>
      <c r="H330" s="2509"/>
    </row>
    <row r="331" spans="1:8" ht="18" hidden="1" customHeight="1" x14ac:dyDescent="0.25">
      <c r="A331" s="2472">
        <v>42705</v>
      </c>
      <c r="B331" s="2504">
        <v>225.9</v>
      </c>
      <c r="C331" s="2504">
        <v>202.4</v>
      </c>
      <c r="D331" s="2511">
        <v>23.5</v>
      </c>
      <c r="E331" s="2506"/>
      <c r="F331" s="2509"/>
      <c r="G331" s="2509"/>
      <c r="H331" s="2509"/>
    </row>
    <row r="332" spans="1:8" ht="16.5" hidden="1" x14ac:dyDescent="0.25">
      <c r="A332" s="2472">
        <v>42736</v>
      </c>
      <c r="B332" s="2504">
        <v>184.4</v>
      </c>
      <c r="C332" s="2504">
        <v>265.60000000000002</v>
      </c>
      <c r="D332" s="2511">
        <v>-81.200000000000017</v>
      </c>
      <c r="E332" s="2506"/>
      <c r="F332" s="2509"/>
      <c r="G332" s="2509"/>
      <c r="H332" s="2509"/>
    </row>
    <row r="333" spans="1:8" ht="16.5" hidden="1" x14ac:dyDescent="0.25">
      <c r="A333" s="2472">
        <v>42767</v>
      </c>
      <c r="B333" s="2504">
        <v>273.76</v>
      </c>
      <c r="C333" s="2504">
        <v>312.25</v>
      </c>
      <c r="D333" s="2511">
        <v>-38.490000000000009</v>
      </c>
      <c r="E333" s="2506"/>
      <c r="F333" s="2509"/>
      <c r="G333" s="2509"/>
      <c r="H333" s="2509"/>
    </row>
    <row r="334" spans="1:8" ht="16.5" hidden="1" x14ac:dyDescent="0.25">
      <c r="A334" s="2472">
        <v>42795</v>
      </c>
      <c r="B334" s="2504">
        <v>280.2</v>
      </c>
      <c r="C334" s="2504">
        <v>887.9</v>
      </c>
      <c r="D334" s="2511">
        <v>-607.70000000000005</v>
      </c>
      <c r="E334" s="2506"/>
      <c r="F334" s="2509"/>
      <c r="G334" s="2509"/>
      <c r="H334" s="2509"/>
    </row>
    <row r="335" spans="1:8" ht="16.5" hidden="1" x14ac:dyDescent="0.25">
      <c r="A335" s="2472">
        <v>42826</v>
      </c>
      <c r="B335" s="2504">
        <v>527</v>
      </c>
      <c r="C335" s="2504">
        <v>250.2</v>
      </c>
      <c r="D335" s="2511">
        <v>276.8</v>
      </c>
      <c r="E335" s="2506"/>
      <c r="F335" s="2509"/>
      <c r="G335" s="2509"/>
      <c r="H335" s="2509"/>
    </row>
    <row r="336" spans="1:8" ht="16.5" hidden="1" x14ac:dyDescent="0.25">
      <c r="A336" s="2472">
        <v>42856</v>
      </c>
      <c r="B336" s="2504">
        <v>301.60000000000002</v>
      </c>
      <c r="C336" s="2504">
        <v>241.16800000000001</v>
      </c>
      <c r="D336" s="2511">
        <v>60.432000000000016</v>
      </c>
      <c r="E336" s="2506"/>
      <c r="F336" s="2509"/>
      <c r="G336" s="2509"/>
      <c r="H336" s="2509"/>
    </row>
    <row r="337" spans="1:8" ht="16.5" hidden="1" x14ac:dyDescent="0.25">
      <c r="A337" s="2472">
        <v>42887</v>
      </c>
      <c r="B337" s="2504">
        <v>358.7</v>
      </c>
      <c r="C337" s="2504">
        <v>807</v>
      </c>
      <c r="D337" s="2511">
        <v>-448.3</v>
      </c>
      <c r="E337" s="2506"/>
      <c r="F337" s="2509"/>
      <c r="G337" s="2509"/>
      <c r="H337" s="2509"/>
    </row>
    <row r="338" spans="1:8" ht="16.5" hidden="1" x14ac:dyDescent="0.25">
      <c r="A338" s="2472">
        <v>42917</v>
      </c>
      <c r="B338" s="2504">
        <v>427.7</v>
      </c>
      <c r="C338" s="2504">
        <v>322.8</v>
      </c>
      <c r="D338" s="2511">
        <v>104.89999999999998</v>
      </c>
      <c r="E338" s="2506"/>
      <c r="F338" s="2509"/>
      <c r="G338" s="2509"/>
      <c r="H338" s="2509"/>
    </row>
    <row r="339" spans="1:8" ht="16.5" hidden="1" x14ac:dyDescent="0.25">
      <c r="A339" s="2472">
        <v>42948</v>
      </c>
      <c r="B339" s="2504">
        <v>761.8</v>
      </c>
      <c r="C339" s="2504">
        <v>579.20000000000005</v>
      </c>
      <c r="D339" s="2511">
        <v>182.59999999999991</v>
      </c>
      <c r="E339" s="2506"/>
      <c r="F339" s="2509"/>
      <c r="G339" s="2509"/>
      <c r="H339" s="2509"/>
    </row>
    <row r="340" spans="1:8" ht="16.5" hidden="1" x14ac:dyDescent="0.25">
      <c r="A340" s="2472">
        <v>42979</v>
      </c>
      <c r="B340" s="2504">
        <v>626.6</v>
      </c>
      <c r="C340" s="2504">
        <v>676.8</v>
      </c>
      <c r="D340" s="2511">
        <v>-50.199999999999932</v>
      </c>
      <c r="E340" s="2506"/>
      <c r="F340" s="2509"/>
      <c r="G340" s="2509"/>
      <c r="H340" s="2509"/>
    </row>
    <row r="341" spans="1:8" ht="16.5" hidden="1" x14ac:dyDescent="0.25">
      <c r="A341" s="2472">
        <v>43009</v>
      </c>
      <c r="B341" s="2504">
        <v>508.95111316000003</v>
      </c>
      <c r="C341" s="2504">
        <v>744.55372396000007</v>
      </c>
      <c r="D341" s="2511">
        <v>-235.60261080000004</v>
      </c>
      <c r="E341" s="2506"/>
      <c r="F341" s="2509"/>
      <c r="G341" s="2509"/>
      <c r="H341" s="2509"/>
    </row>
    <row r="342" spans="1:8" ht="16.5" hidden="1" x14ac:dyDescent="0.25">
      <c r="A342" s="2472">
        <v>43040</v>
      </c>
      <c r="B342" s="2504">
        <v>147.17636619000001</v>
      </c>
      <c r="C342" s="2504">
        <v>506.27438144000001</v>
      </c>
      <c r="D342" s="2511">
        <v>-359.09801525</v>
      </c>
      <c r="E342" s="2506"/>
      <c r="F342" s="2509"/>
      <c r="G342" s="2509"/>
      <c r="H342" s="2509"/>
    </row>
    <row r="343" spans="1:8" ht="16.5" hidden="1" x14ac:dyDescent="0.25">
      <c r="A343" s="2472">
        <v>43070</v>
      </c>
      <c r="B343" s="2504">
        <v>428.8</v>
      </c>
      <c r="C343" s="2504">
        <v>687.5</v>
      </c>
      <c r="D343" s="2511">
        <v>-258.7</v>
      </c>
      <c r="E343" s="2506"/>
      <c r="F343" s="2509"/>
      <c r="G343" s="2509"/>
      <c r="H343" s="2509"/>
    </row>
    <row r="344" spans="1:8" ht="16.5" hidden="1" x14ac:dyDescent="0.25">
      <c r="A344" s="2472">
        <v>43101</v>
      </c>
      <c r="B344" s="2504">
        <v>163.69956866999999</v>
      </c>
      <c r="C344" s="2504">
        <v>158.84555512</v>
      </c>
      <c r="D344" s="2511">
        <v>4.8540135499999906</v>
      </c>
      <c r="E344" s="2506"/>
      <c r="F344" s="2509"/>
      <c r="H344" s="2509"/>
    </row>
    <row r="345" spans="1:8" ht="16.5" hidden="1" x14ac:dyDescent="0.25">
      <c r="A345" s="2472">
        <v>43132</v>
      </c>
      <c r="B345" s="2504">
        <v>214.9</v>
      </c>
      <c r="C345" s="2504">
        <v>330</v>
      </c>
      <c r="D345" s="2511">
        <v>-115.1</v>
      </c>
      <c r="E345" s="2506"/>
      <c r="F345" s="2509"/>
      <c r="G345" s="2509"/>
      <c r="H345" s="2509"/>
    </row>
    <row r="346" spans="1:8" ht="16.5" hidden="1" x14ac:dyDescent="0.25">
      <c r="A346" s="2472">
        <v>43160</v>
      </c>
      <c r="B346" s="2504">
        <v>176.17088856000001</v>
      </c>
      <c r="C346" s="2504">
        <v>213.54689044</v>
      </c>
      <c r="D346" s="2511">
        <v>-37.37600187999999</v>
      </c>
      <c r="E346" s="2506"/>
      <c r="F346" s="2509"/>
      <c r="G346" s="2509"/>
      <c r="H346" s="2509"/>
    </row>
    <row r="347" spans="1:8" ht="16.5" hidden="1" x14ac:dyDescent="0.25">
      <c r="A347" s="2472">
        <v>43191</v>
      </c>
      <c r="B347" s="2504">
        <v>314.86257048000004</v>
      </c>
      <c r="C347" s="2504">
        <v>248.25234823</v>
      </c>
      <c r="D347" s="2511">
        <v>66.610222250000049</v>
      </c>
      <c r="E347" s="2506"/>
      <c r="F347" s="2509"/>
      <c r="G347" s="2509"/>
      <c r="H347" s="2509"/>
    </row>
    <row r="348" spans="1:8" ht="16.5" hidden="1" x14ac:dyDescent="0.25">
      <c r="A348" s="2472">
        <v>43221</v>
      </c>
      <c r="B348" s="2512">
        <v>289.56337730000001</v>
      </c>
      <c r="C348" s="2512">
        <v>463.47694624000002</v>
      </c>
      <c r="D348" s="2511">
        <v>-173.91356894</v>
      </c>
      <c r="E348" s="2506"/>
      <c r="F348" s="2509"/>
      <c r="G348" s="2509"/>
      <c r="H348" s="2509"/>
    </row>
    <row r="349" spans="1:8" ht="16.5" hidden="1" x14ac:dyDescent="0.25">
      <c r="A349" s="2472">
        <v>43252</v>
      </c>
      <c r="B349" s="2504">
        <v>164.34553600000001</v>
      </c>
      <c r="C349" s="2504">
        <v>678.257836</v>
      </c>
      <c r="D349" s="2511">
        <v>-513.91229999999996</v>
      </c>
      <c r="E349" s="2506"/>
      <c r="F349" s="2509"/>
      <c r="G349" s="2509"/>
      <c r="H349" s="2509"/>
    </row>
    <row r="350" spans="1:8" ht="16.5" hidden="1" x14ac:dyDescent="0.25">
      <c r="A350" s="2472">
        <v>43282</v>
      </c>
      <c r="B350" s="2504">
        <v>253.28813493000001</v>
      </c>
      <c r="C350" s="2504">
        <v>768.13122389</v>
      </c>
      <c r="D350" s="2511">
        <v>-514.84308895999993</v>
      </c>
      <c r="E350" s="2506"/>
    </row>
    <row r="351" spans="1:8" ht="16.5" hidden="1" x14ac:dyDescent="0.25">
      <c r="A351" s="2472">
        <v>43313</v>
      </c>
      <c r="B351" s="2504">
        <v>175.8</v>
      </c>
      <c r="C351" s="2504">
        <v>421.4</v>
      </c>
      <c r="D351" s="2511">
        <v>-245.59999999999997</v>
      </c>
      <c r="E351" s="2506"/>
    </row>
    <row r="352" spans="1:8" ht="16.5" hidden="1" x14ac:dyDescent="0.25">
      <c r="A352" s="2472">
        <v>43344</v>
      </c>
      <c r="B352" s="2504">
        <v>243.54948572999999</v>
      </c>
      <c r="C352" s="2504">
        <v>502.39480193000003</v>
      </c>
      <c r="D352" s="2511">
        <v>-258.84531620000001</v>
      </c>
      <c r="E352" s="2506"/>
    </row>
    <row r="353" spans="1:8" ht="16.5" hidden="1" x14ac:dyDescent="0.25">
      <c r="A353" s="2472">
        <v>43374</v>
      </c>
      <c r="B353" s="2504">
        <v>304.76623125999998</v>
      </c>
      <c r="C353" s="2504">
        <v>382.50753410999999</v>
      </c>
      <c r="D353" s="2511">
        <v>-77.741302850000025</v>
      </c>
      <c r="E353" s="2506"/>
    </row>
    <row r="354" spans="1:8" ht="16.5" hidden="1" x14ac:dyDescent="0.25">
      <c r="A354" s="2472">
        <v>43405</v>
      </c>
      <c r="B354" s="2504">
        <v>267.94366561999999</v>
      </c>
      <c r="C354" s="2504">
        <v>310.56397023</v>
      </c>
      <c r="D354" s="2511">
        <v>-42.620304610000005</v>
      </c>
      <c r="E354" s="2506"/>
    </row>
    <row r="355" spans="1:8" ht="16.5" hidden="1" x14ac:dyDescent="0.25">
      <c r="A355" s="2472">
        <v>43435</v>
      </c>
      <c r="B355" s="2504">
        <v>367.32497288999997</v>
      </c>
      <c r="C355" s="2504">
        <v>669.86459102999993</v>
      </c>
      <c r="D355" s="2511">
        <v>-302.53961813999996</v>
      </c>
      <c r="E355" s="2506"/>
    </row>
    <row r="356" spans="1:8" ht="16.5" hidden="1" x14ac:dyDescent="0.25">
      <c r="A356" s="2472">
        <v>43466</v>
      </c>
      <c r="B356" s="2504">
        <v>250.01246903999998</v>
      </c>
      <c r="C356" s="2504">
        <v>301.93385665</v>
      </c>
      <c r="D356" s="2511">
        <v>-51.921387609999996</v>
      </c>
      <c r="E356" s="2506"/>
    </row>
    <row r="357" spans="1:8" ht="16.5" hidden="1" x14ac:dyDescent="0.25">
      <c r="A357" s="2472">
        <v>43497</v>
      </c>
      <c r="B357" s="2504">
        <v>1080.8</v>
      </c>
      <c r="C357" s="2504">
        <v>1305.9000000000001</v>
      </c>
      <c r="D357" s="2511">
        <v>-225.1</v>
      </c>
      <c r="E357" s="2506"/>
    </row>
    <row r="358" spans="1:8" ht="16.5" hidden="1" x14ac:dyDescent="0.25">
      <c r="A358" s="2472">
        <v>43525</v>
      </c>
      <c r="B358" s="2504">
        <v>546.18642484000009</v>
      </c>
      <c r="C358" s="2504">
        <v>708.79133571</v>
      </c>
      <c r="D358" s="2511">
        <v>-162.60491087</v>
      </c>
      <c r="E358" s="2506"/>
    </row>
    <row r="359" spans="1:8" ht="16.5" hidden="1" x14ac:dyDescent="0.25">
      <c r="A359" s="2472">
        <v>43556</v>
      </c>
      <c r="B359" s="2504">
        <v>363.12925673000001</v>
      </c>
      <c r="C359" s="2504">
        <v>559.92395619000001</v>
      </c>
      <c r="D359" s="2511">
        <v>-196.79469946000003</v>
      </c>
      <c r="E359" s="2506"/>
    </row>
    <row r="360" spans="1:8" ht="16.5" hidden="1" x14ac:dyDescent="0.2">
      <c r="A360" s="2472">
        <v>43586</v>
      </c>
      <c r="B360" s="2504">
        <v>175.72877995999997</v>
      </c>
      <c r="C360" s="2504">
        <v>364.86919901999994</v>
      </c>
      <c r="D360" s="2511">
        <v>-189.14041905999997</v>
      </c>
      <c r="E360" s="2506"/>
      <c r="F360" s="2516"/>
      <c r="G360" s="2509"/>
      <c r="H360" s="2517"/>
    </row>
    <row r="361" spans="1:8" ht="16.5" hidden="1" x14ac:dyDescent="0.2">
      <c r="A361" s="2472">
        <v>43617</v>
      </c>
      <c r="B361" s="2504">
        <v>117.97682239</v>
      </c>
      <c r="C361" s="2504">
        <v>319.51484075000002</v>
      </c>
      <c r="D361" s="2511">
        <v>-201.53801836000002</v>
      </c>
      <c r="E361" s="2506"/>
      <c r="F361" s="2516"/>
      <c r="G361" s="2509"/>
      <c r="H361" s="2517"/>
    </row>
    <row r="362" spans="1:8" ht="16.5" hidden="1" x14ac:dyDescent="0.2">
      <c r="A362" s="2472">
        <v>43647</v>
      </c>
      <c r="B362" s="2504">
        <v>461.35330399999998</v>
      </c>
      <c r="C362" s="2504">
        <v>660.04945999999995</v>
      </c>
      <c r="D362" s="2511">
        <v>-198.69615599999997</v>
      </c>
      <c r="E362" s="2506"/>
      <c r="F362" s="2516"/>
      <c r="G362" s="2509"/>
      <c r="H362" s="2517"/>
    </row>
    <row r="363" spans="1:8" ht="16.5" hidden="1" x14ac:dyDescent="0.2">
      <c r="A363" s="2472">
        <v>43678</v>
      </c>
      <c r="B363" s="2504">
        <v>589.6</v>
      </c>
      <c r="C363" s="2504">
        <v>750.3</v>
      </c>
      <c r="D363" s="2511">
        <v>-160.69999999999993</v>
      </c>
      <c r="E363" s="2506"/>
      <c r="F363" s="2516"/>
      <c r="G363" s="2509"/>
      <c r="H363" s="2517"/>
    </row>
    <row r="364" spans="1:8" ht="16.5" hidden="1" x14ac:dyDescent="0.2">
      <c r="A364" s="2472">
        <v>43709</v>
      </c>
      <c r="B364" s="2504">
        <v>252.41364633000001</v>
      </c>
      <c r="C364" s="2504">
        <v>452.88127608999997</v>
      </c>
      <c r="D364" s="2511">
        <v>-200.46762975999997</v>
      </c>
      <c r="E364" s="2506"/>
      <c r="F364" s="2516"/>
      <c r="G364" s="2509"/>
      <c r="H364" s="2517"/>
    </row>
    <row r="365" spans="1:8" ht="16.5" hidden="1" x14ac:dyDescent="0.2">
      <c r="A365" s="2472">
        <v>43739</v>
      </c>
      <c r="B365" s="2504">
        <v>341.91895273</v>
      </c>
      <c r="C365" s="2504">
        <v>399.51268721999998</v>
      </c>
      <c r="D365" s="2511">
        <v>-57.593734489999974</v>
      </c>
      <c r="E365" s="2506"/>
      <c r="F365" s="2516"/>
      <c r="G365" s="2509"/>
      <c r="H365" s="2517"/>
    </row>
    <row r="366" spans="1:8" ht="16.5" hidden="1" x14ac:dyDescent="0.2">
      <c r="A366" s="2472">
        <v>43770</v>
      </c>
      <c r="B366" s="2504">
        <v>148.64693626999997</v>
      </c>
      <c r="C366" s="2504">
        <v>238.63695158000002</v>
      </c>
      <c r="D366" s="2511">
        <v>-89.990015310000047</v>
      </c>
      <c r="E366" s="2506"/>
      <c r="F366" s="2516"/>
      <c r="G366" s="2509"/>
      <c r="H366" s="2517"/>
    </row>
    <row r="367" spans="1:8" ht="16.5" hidden="1" x14ac:dyDescent="0.2">
      <c r="A367" s="2472">
        <v>43800</v>
      </c>
      <c r="B367" s="2504">
        <v>168.30112600000001</v>
      </c>
      <c r="C367" s="2504">
        <v>204.30930824000001</v>
      </c>
      <c r="D367" s="2511">
        <v>-36.008182239999996</v>
      </c>
      <c r="E367" s="2506"/>
      <c r="F367" s="2516"/>
      <c r="G367" s="2509"/>
      <c r="H367" s="2517"/>
    </row>
    <row r="368" spans="1:8" ht="16.5" hidden="1" x14ac:dyDescent="0.2">
      <c r="A368" s="2472">
        <v>43831</v>
      </c>
      <c r="B368" s="2504">
        <v>145.75920266</v>
      </c>
      <c r="C368" s="2504">
        <v>250.67246011</v>
      </c>
      <c r="D368" s="2511">
        <v>-104.91325745</v>
      </c>
      <c r="E368" s="2506"/>
      <c r="F368" s="2516"/>
      <c r="G368" s="2509"/>
      <c r="H368" s="2517"/>
    </row>
    <row r="369" spans="1:8" ht="16.5" hidden="1" x14ac:dyDescent="0.2">
      <c r="A369" s="2472">
        <v>43862</v>
      </c>
      <c r="B369" s="2504">
        <v>160.84890891999999</v>
      </c>
      <c r="C369" s="2504">
        <v>415.3447185</v>
      </c>
      <c r="D369" s="2511">
        <v>-254.49580958000001</v>
      </c>
      <c r="E369" s="2506"/>
      <c r="F369" s="2516"/>
      <c r="G369" s="2509"/>
      <c r="H369" s="2517"/>
    </row>
    <row r="370" spans="1:8" ht="16.5" hidden="1" x14ac:dyDescent="0.2">
      <c r="A370" s="2472">
        <v>43891</v>
      </c>
      <c r="B370" s="2504">
        <v>166.38438112</v>
      </c>
      <c r="C370" s="2504">
        <v>626.22916894000002</v>
      </c>
      <c r="D370" s="2511">
        <v>-459.84478782000002</v>
      </c>
      <c r="E370" s="2506"/>
      <c r="F370" s="2516"/>
      <c r="G370" s="2509"/>
      <c r="H370" s="2517"/>
    </row>
    <row r="371" spans="1:8" ht="16.5" hidden="1" x14ac:dyDescent="0.2">
      <c r="A371" s="2472">
        <v>43922</v>
      </c>
      <c r="B371" s="2504">
        <v>158.85770421999999</v>
      </c>
      <c r="C371" s="2504">
        <v>445.84691133999996</v>
      </c>
      <c r="D371" s="2511">
        <v>-286.98920712</v>
      </c>
      <c r="E371" s="2506"/>
      <c r="F371" s="2516"/>
      <c r="G371" s="2509"/>
      <c r="H371" s="2517"/>
    </row>
    <row r="372" spans="1:8" ht="16.5" hidden="1" x14ac:dyDescent="0.25">
      <c r="A372" s="2472">
        <v>43952</v>
      </c>
      <c r="B372" s="2504">
        <v>96.384426290000007</v>
      </c>
      <c r="C372" s="2504">
        <v>186.81947284</v>
      </c>
      <c r="D372" s="2511">
        <v>-90.435046549999996</v>
      </c>
      <c r="E372" s="2506"/>
      <c r="H372" s="2517"/>
    </row>
    <row r="373" spans="1:8" ht="16.5" hidden="1" x14ac:dyDescent="0.2">
      <c r="A373" s="2472">
        <v>43983</v>
      </c>
      <c r="B373" s="2504">
        <v>164.12794043</v>
      </c>
      <c r="C373" s="2504">
        <v>364.41533373000004</v>
      </c>
      <c r="D373" s="2511">
        <v>-200.28739330000002</v>
      </c>
      <c r="E373" s="2506"/>
      <c r="F373" s="2516"/>
      <c r="G373" s="2509"/>
      <c r="H373" s="2517"/>
    </row>
    <row r="374" spans="1:8" ht="16.5" hidden="1" x14ac:dyDescent="0.2">
      <c r="A374" s="2472">
        <v>44013</v>
      </c>
      <c r="B374" s="2504">
        <v>846.09347446000004</v>
      </c>
      <c r="C374" s="2504">
        <v>1230.1873005799998</v>
      </c>
      <c r="D374" s="2511">
        <v>-384.0938261199999</v>
      </c>
      <c r="E374" s="2506"/>
      <c r="F374" s="2516"/>
      <c r="H374" s="2518"/>
    </row>
    <row r="375" spans="1:8" ht="16.5" hidden="1" x14ac:dyDescent="0.2">
      <c r="A375" s="2472">
        <v>44044</v>
      </c>
      <c r="B375" s="2504">
        <v>1758.4613597800001</v>
      </c>
      <c r="C375" s="2504">
        <v>1864.95180121</v>
      </c>
      <c r="D375" s="2511">
        <v>-106.49044143000006</v>
      </c>
      <c r="E375" s="2506"/>
      <c r="F375" s="2516"/>
      <c r="H375" s="2518"/>
    </row>
    <row r="376" spans="1:8" ht="16.5" hidden="1" x14ac:dyDescent="0.2">
      <c r="A376" s="2472">
        <v>44075</v>
      </c>
      <c r="B376" s="2504">
        <v>175.32535059</v>
      </c>
      <c r="C376" s="2504">
        <v>282.86659758999997</v>
      </c>
      <c r="D376" s="2511">
        <v>-107.54124699999997</v>
      </c>
      <c r="E376" s="2506"/>
      <c r="F376" s="2516"/>
      <c r="H376" s="2518"/>
    </row>
    <row r="377" spans="1:8" ht="16.5" hidden="1" x14ac:dyDescent="0.2">
      <c r="A377" s="2472">
        <v>44105</v>
      </c>
      <c r="B377" s="2504">
        <v>67.83185872</v>
      </c>
      <c r="C377" s="2504">
        <v>183.78849277</v>
      </c>
      <c r="D377" s="2511">
        <v>-115.95663405000001</v>
      </c>
      <c r="E377" s="2506"/>
      <c r="F377" s="2516"/>
      <c r="H377" s="2518"/>
    </row>
    <row r="378" spans="1:8" ht="16.5" hidden="1" x14ac:dyDescent="0.2">
      <c r="A378" s="2472">
        <v>44136</v>
      </c>
      <c r="B378" s="2504">
        <v>210.80748795</v>
      </c>
      <c r="C378" s="2504">
        <v>160.16052164999999</v>
      </c>
      <c r="D378" s="2511">
        <v>50.646966299999981</v>
      </c>
      <c r="E378" s="2506"/>
      <c r="F378" s="2516"/>
      <c r="H378" s="2518"/>
    </row>
    <row r="379" spans="1:8" ht="16.5" x14ac:dyDescent="0.2">
      <c r="A379" s="2472">
        <v>44166</v>
      </c>
      <c r="B379" s="2504">
        <v>139.16891934</v>
      </c>
      <c r="C379" s="2504">
        <v>169.6396259</v>
      </c>
      <c r="D379" s="2511">
        <v>-30.470706560000004</v>
      </c>
      <c r="E379" s="2506"/>
      <c r="F379" s="2516"/>
      <c r="H379" s="2518"/>
    </row>
    <row r="380" spans="1:8" ht="16.5" x14ac:dyDescent="0.2">
      <c r="A380" s="2472">
        <v>44197</v>
      </c>
      <c r="B380" s="2504">
        <v>101.08099918000001</v>
      </c>
      <c r="C380" s="2504">
        <v>310.21439637999998</v>
      </c>
      <c r="D380" s="2511">
        <v>-209.13339719999999</v>
      </c>
      <c r="E380" s="2506"/>
      <c r="F380" s="2516"/>
      <c r="H380" s="2518"/>
    </row>
    <row r="381" spans="1:8" ht="16.5" x14ac:dyDescent="0.2">
      <c r="A381" s="2472">
        <v>44228</v>
      </c>
      <c r="B381" s="2504">
        <v>336.99862200000001</v>
      </c>
      <c r="C381" s="2504">
        <v>337.09988282999996</v>
      </c>
      <c r="D381" s="2511">
        <v>-0.10126082999998332</v>
      </c>
      <c r="E381" s="2506"/>
      <c r="F381" s="2516"/>
      <c r="H381" s="2518"/>
    </row>
    <row r="382" spans="1:8" ht="16.5" x14ac:dyDescent="0.2">
      <c r="A382" s="2472">
        <v>44256</v>
      </c>
      <c r="B382" s="2504">
        <v>638.53544831000022</v>
      </c>
      <c r="C382" s="2504">
        <v>847.48317842000017</v>
      </c>
      <c r="D382" s="2511">
        <v>-208.94773010999995</v>
      </c>
      <c r="E382" s="2506"/>
      <c r="F382" s="2516"/>
      <c r="H382" s="2518"/>
    </row>
    <row r="383" spans="1:8" ht="16.5" x14ac:dyDescent="0.2">
      <c r="A383" s="2472">
        <v>44287</v>
      </c>
      <c r="B383" s="2504">
        <v>111.79326396999997</v>
      </c>
      <c r="C383" s="2504">
        <v>154.88396629000002</v>
      </c>
      <c r="D383" s="2511">
        <v>-43.090702320000055</v>
      </c>
      <c r="E383" s="2506"/>
      <c r="F383" s="2516"/>
      <c r="H383" s="2518"/>
    </row>
    <row r="384" spans="1:8" ht="16.5" x14ac:dyDescent="0.2">
      <c r="A384" s="2472">
        <v>44317</v>
      </c>
      <c r="B384" s="2504">
        <v>90.236932599999989</v>
      </c>
      <c r="C384" s="2504">
        <v>137.31930266999998</v>
      </c>
      <c r="D384" s="2511">
        <v>-47.082370069999996</v>
      </c>
      <c r="E384" s="2506"/>
      <c r="F384" s="2516"/>
      <c r="H384" s="2518"/>
    </row>
    <row r="385" spans="1:9" ht="16.5" x14ac:dyDescent="0.2">
      <c r="A385" s="2472">
        <v>44348</v>
      </c>
      <c r="B385" s="2504">
        <v>160.84219200000001</v>
      </c>
      <c r="C385" s="2504">
        <v>376.45302900000002</v>
      </c>
      <c r="D385" s="2511">
        <v>-215.610837</v>
      </c>
      <c r="E385" s="2506"/>
      <c r="F385" s="2516"/>
      <c r="H385" s="2518"/>
    </row>
    <row r="386" spans="1:9" ht="16.5" x14ac:dyDescent="0.2">
      <c r="A386" s="2472">
        <v>44378</v>
      </c>
      <c r="B386" s="2504">
        <v>178.19344776</v>
      </c>
      <c r="C386" s="2504">
        <v>261.31608412000003</v>
      </c>
      <c r="D386" s="2511">
        <v>-83.12263636000003</v>
      </c>
      <c r="E386" s="2506"/>
      <c r="F386" s="2516"/>
      <c r="H386" s="2518"/>
    </row>
    <row r="387" spans="1:9" ht="16.5" x14ac:dyDescent="0.2">
      <c r="A387" s="2472">
        <v>44409</v>
      </c>
      <c r="B387" s="2504">
        <v>95.451262839999998</v>
      </c>
      <c r="C387" s="2504">
        <v>313.68103269</v>
      </c>
      <c r="D387" s="2511">
        <v>-218.22976985</v>
      </c>
      <c r="E387" s="2506"/>
      <c r="F387" s="2516"/>
      <c r="H387" s="2518"/>
    </row>
    <row r="388" spans="1:9" ht="16.5" x14ac:dyDescent="0.2">
      <c r="A388" s="2472">
        <v>44440</v>
      </c>
      <c r="B388" s="2504">
        <v>77.434746000000004</v>
      </c>
      <c r="C388" s="2504">
        <v>253.50026</v>
      </c>
      <c r="D388" s="2511">
        <v>-176.06551400000001</v>
      </c>
      <c r="E388" s="2506"/>
      <c r="F388" s="2516"/>
      <c r="H388" s="2518"/>
    </row>
    <row r="389" spans="1:9" ht="16.5" x14ac:dyDescent="0.2">
      <c r="A389" s="2472">
        <v>44470</v>
      </c>
      <c r="B389" s="2504">
        <v>64.885806970000004</v>
      </c>
      <c r="C389" s="2504">
        <v>253.35197184</v>
      </c>
      <c r="D389" s="2511">
        <v>-188.46616487</v>
      </c>
      <c r="E389" s="2506"/>
      <c r="F389" s="2516"/>
      <c r="H389" s="2518"/>
    </row>
    <row r="390" spans="1:9" ht="16.5" x14ac:dyDescent="0.2">
      <c r="A390" s="2472">
        <v>44501</v>
      </c>
      <c r="B390" s="2504">
        <f>152568762.79/1000000</f>
        <v>152.56876278999999</v>
      </c>
      <c r="C390" s="2504">
        <f>509004364.11/1000000</f>
        <v>509.00436411000004</v>
      </c>
      <c r="D390" s="2511">
        <f>B390-C390</f>
        <v>-356.43560132000005</v>
      </c>
      <c r="E390" s="2506"/>
      <c r="F390" s="2516"/>
      <c r="H390" s="2518"/>
    </row>
    <row r="391" spans="1:9" ht="17.25" thickBot="1" x14ac:dyDescent="0.25">
      <c r="A391" s="2472">
        <v>44531</v>
      </c>
      <c r="B391" s="2504">
        <v>59.349992890000003</v>
      </c>
      <c r="C391" s="2504">
        <v>381.20299610000001</v>
      </c>
      <c r="D391" s="2511">
        <v>-321.85300321</v>
      </c>
      <c r="E391" s="2506"/>
      <c r="F391" s="2516"/>
      <c r="H391" s="2518"/>
    </row>
    <row r="392" spans="1:9" ht="17.25" thickBot="1" x14ac:dyDescent="0.3">
      <c r="A392" s="2519" t="s">
        <v>3309</v>
      </c>
      <c r="B392" s="2520">
        <f>SUM(B379:B391)</f>
        <v>2206.5403966500003</v>
      </c>
      <c r="C392" s="2520">
        <f t="shared" ref="C392:D392" si="0">SUM(C379:C391)</f>
        <v>4305.15009035</v>
      </c>
      <c r="D392" s="2521">
        <f t="shared" si="0"/>
        <v>-2098.6096937000002</v>
      </c>
      <c r="E392" s="2522"/>
      <c r="F392" s="2523"/>
      <c r="G392" s="2509"/>
      <c r="H392" s="2509"/>
    </row>
    <row r="393" spans="1:9" s="2487" customFormat="1" ht="17.25" customHeight="1" thickTop="1" x14ac:dyDescent="0.25">
      <c r="A393" s="2487" t="s">
        <v>4953</v>
      </c>
      <c r="C393" s="2489"/>
      <c r="D393" s="2524"/>
      <c r="E393" s="2525"/>
      <c r="F393" s="2509"/>
      <c r="H393" s="2491"/>
      <c r="I393" s="2491"/>
    </row>
    <row r="394" spans="1:9" s="2487" customFormat="1" ht="17.25" customHeight="1" x14ac:dyDescent="0.25">
      <c r="A394" s="2487" t="s">
        <v>4954</v>
      </c>
      <c r="C394" s="2489"/>
      <c r="D394" s="2490"/>
      <c r="E394" s="2491"/>
      <c r="F394" s="2491"/>
      <c r="G394" s="2491"/>
      <c r="H394" s="2492"/>
    </row>
    <row r="395" spans="1:9" ht="12.75" customHeight="1" x14ac:dyDescent="0.25">
      <c r="B395" s="2509"/>
      <c r="C395" s="2509"/>
      <c r="D395" s="2526"/>
      <c r="E395" s="2508"/>
      <c r="F395" s="2508"/>
      <c r="G395" s="2527"/>
    </row>
    <row r="396" spans="1:9" ht="12.75" customHeight="1" x14ac:dyDescent="0.25">
      <c r="C396" s="2428"/>
      <c r="D396" s="2509"/>
      <c r="F396" s="2528"/>
      <c r="G396" s="2528"/>
      <c r="H396" s="2517"/>
    </row>
    <row r="397" spans="1:9" ht="12.75" customHeight="1" x14ac:dyDescent="0.25">
      <c r="B397" s="2529"/>
      <c r="C397" s="2530"/>
      <c r="D397" s="2531"/>
      <c r="E397" s="2510"/>
      <c r="F397" s="2532"/>
      <c r="G397" s="2533"/>
      <c r="H397" s="2533"/>
    </row>
    <row r="398" spans="1:9" ht="12.75" customHeight="1" x14ac:dyDescent="0.25">
      <c r="B398" s="2534"/>
      <c r="D398" s="2535"/>
      <c r="E398" s="2507"/>
      <c r="F398" s="2508"/>
      <c r="G398" s="2508"/>
    </row>
    <row r="399" spans="1:9" ht="12.75" customHeight="1" x14ac:dyDescent="0.25">
      <c r="B399" s="2510"/>
      <c r="C399" s="2510"/>
      <c r="D399" s="2510"/>
      <c r="E399" s="2507"/>
      <c r="F399" s="2508"/>
      <c r="G399" s="2508"/>
    </row>
    <row r="400" spans="1:9" s="2510" customFormat="1" ht="12.75" customHeight="1" x14ac:dyDescent="0.25"/>
    <row r="401" spans="2:7" ht="12.75" customHeight="1" x14ac:dyDescent="0.25"/>
    <row r="402" spans="2:7" ht="12.75" customHeight="1" x14ac:dyDescent="0.25">
      <c r="B402" s="2528"/>
      <c r="C402" s="2536"/>
      <c r="D402" s="2537"/>
      <c r="E402" s="2528"/>
    </row>
    <row r="403" spans="2:7" ht="12.75" customHeight="1" x14ac:dyDescent="0.25">
      <c r="C403" s="2535"/>
      <c r="D403" s="2526"/>
      <c r="E403" s="2508"/>
      <c r="F403" s="2508"/>
      <c r="G403" s="2507"/>
    </row>
    <row r="404" spans="2:7" x14ac:dyDescent="0.25">
      <c r="B404" s="2507"/>
      <c r="C404" s="2526"/>
      <c r="D404" s="2526"/>
    </row>
    <row r="405" spans="2:7" x14ac:dyDescent="0.25">
      <c r="C405" s="2526"/>
      <c r="D405" s="2535"/>
    </row>
    <row r="406" spans="2:7" x14ac:dyDescent="0.25">
      <c r="C406" s="2535"/>
      <c r="D406" s="2535"/>
    </row>
    <row r="407" spans="2:7" x14ac:dyDescent="0.25">
      <c r="D407" s="2535"/>
    </row>
    <row r="408" spans="2:7" x14ac:dyDescent="0.25">
      <c r="D408" s="2535"/>
    </row>
    <row r="409" spans="2:7" x14ac:dyDescent="0.25">
      <c r="C409" s="2535"/>
      <c r="D409" s="2535"/>
    </row>
    <row r="410" spans="2:7" x14ac:dyDescent="0.25">
      <c r="C410" s="2535"/>
      <c r="D410" s="2535"/>
    </row>
    <row r="411" spans="2:7" x14ac:dyDescent="0.25">
      <c r="C411" s="2535"/>
      <c r="D411" s="2535"/>
    </row>
    <row r="412" spans="2:7" x14ac:dyDescent="0.25">
      <c r="D412" s="2535"/>
    </row>
  </sheetData>
  <mergeCells count="5">
    <mergeCell ref="A3:A7"/>
    <mergeCell ref="B3:H3"/>
    <mergeCell ref="E4:H4"/>
    <mergeCell ref="A242:H242"/>
    <mergeCell ref="A243:H243"/>
  </mergeCells>
  <printOptions horizontalCentered="1"/>
  <pageMargins left="0.75" right="0.75" top="0.75" bottom="0.75" header="0.3" footer="0"/>
  <pageSetup paperSize="9" scale="68"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Q45"/>
  <sheetViews>
    <sheetView zoomScale="85" zoomScaleNormal="85" zoomScaleSheetLayoutView="90" workbookViewId="0">
      <pane xSplit="3" ySplit="6" topLeftCell="D7" activePane="bottomRight" state="frozen"/>
      <selection activeCell="D33" sqref="D33"/>
      <selection pane="topRight" activeCell="D33" sqref="D33"/>
      <selection pane="bottomLeft" activeCell="D33" sqref="D33"/>
      <selection pane="bottomRight"/>
    </sheetView>
  </sheetViews>
  <sheetFormatPr defaultColWidth="8.85546875" defaultRowHeight="14.25" x14ac:dyDescent="0.25"/>
  <cols>
    <col min="1" max="1" width="15.140625" style="2541" customWidth="1"/>
    <col min="2" max="2" width="14.7109375" style="2541" hidden="1" customWidth="1"/>
    <col min="3" max="3" width="15.28515625" style="2541" hidden="1" customWidth="1"/>
    <col min="4" max="4" width="15.5703125" style="2541" customWidth="1"/>
    <col min="5" max="5" width="16.42578125" style="2541" customWidth="1"/>
    <col min="6" max="6" width="15.5703125" style="2541" customWidth="1"/>
    <col min="7" max="7" width="16.42578125" style="2541" customWidth="1"/>
    <col min="8" max="8" width="15.5703125" style="2541" customWidth="1"/>
    <col min="9" max="9" width="16.42578125" style="2541" customWidth="1"/>
    <col min="10" max="10" width="15.5703125" style="2541" customWidth="1"/>
    <col min="11" max="11" width="16.42578125" style="2541" customWidth="1"/>
    <col min="12" max="12" width="15.5703125" style="2541" customWidth="1"/>
    <col min="13" max="13" width="16.42578125" style="2541" customWidth="1"/>
    <col min="14" max="16384" width="8.85546875" style="2541"/>
  </cols>
  <sheetData>
    <row r="1" spans="1:17" s="2426" customFormat="1" ht="18.75" customHeight="1" x14ac:dyDescent="0.25">
      <c r="A1" s="2425" t="s">
        <v>4955</v>
      </c>
      <c r="B1" s="2538"/>
      <c r="C1" s="2539"/>
      <c r="D1" s="2539"/>
      <c r="E1" s="2539"/>
      <c r="F1" s="2539"/>
      <c r="G1" s="2539"/>
      <c r="H1" s="2539"/>
    </row>
    <row r="2" spans="1:17" ht="10.5" customHeight="1" thickBot="1" x14ac:dyDescent="0.3">
      <c r="A2" s="2540"/>
      <c r="B2" s="2540"/>
      <c r="C2" s="2540"/>
    </row>
    <row r="3" spans="1:17" s="2543" customFormat="1" ht="18.75" customHeight="1" thickTop="1" thickBot="1" x14ac:dyDescent="0.35">
      <c r="A3" s="2542"/>
      <c r="B3" s="3712">
        <v>2016</v>
      </c>
      <c r="C3" s="3713"/>
      <c r="D3" s="3714">
        <v>2017</v>
      </c>
      <c r="E3" s="3713"/>
      <c r="F3" s="3710">
        <v>2018</v>
      </c>
      <c r="G3" s="3711"/>
      <c r="H3" s="3710">
        <v>2019</v>
      </c>
      <c r="I3" s="3711"/>
      <c r="J3" s="3710">
        <v>2020</v>
      </c>
      <c r="K3" s="3711"/>
      <c r="L3" s="3710">
        <v>2021</v>
      </c>
      <c r="M3" s="3711"/>
    </row>
    <row r="4" spans="1:17" s="2543" customFormat="1" ht="16.5" customHeight="1" x14ac:dyDescent="0.3">
      <c r="A4" s="2544"/>
      <c r="B4" s="3705" t="s">
        <v>4956</v>
      </c>
      <c r="C4" s="3703" t="s">
        <v>4957</v>
      </c>
      <c r="D4" s="3700" t="s">
        <v>4958</v>
      </c>
      <c r="E4" s="3703" t="s">
        <v>4959</v>
      </c>
      <c r="F4" s="3700" t="s">
        <v>4958</v>
      </c>
      <c r="G4" s="3703" t="s">
        <v>4959</v>
      </c>
      <c r="H4" s="3700" t="s">
        <v>4958</v>
      </c>
      <c r="I4" s="3703" t="s">
        <v>4959</v>
      </c>
      <c r="J4" s="3700" t="s">
        <v>4958</v>
      </c>
      <c r="K4" s="3703" t="s">
        <v>4959</v>
      </c>
      <c r="L4" s="3705" t="s">
        <v>4958</v>
      </c>
      <c r="M4" s="3708" t="s">
        <v>4959</v>
      </c>
    </row>
    <row r="5" spans="1:17" s="2543" customFormat="1" ht="16.5" x14ac:dyDescent="0.3">
      <c r="A5" s="2544"/>
      <c r="B5" s="3706"/>
      <c r="C5" s="3704"/>
      <c r="D5" s="3701"/>
      <c r="E5" s="3704"/>
      <c r="F5" s="3701"/>
      <c r="G5" s="3704"/>
      <c r="H5" s="3701"/>
      <c r="I5" s="3704"/>
      <c r="J5" s="3701"/>
      <c r="K5" s="3704"/>
      <c r="L5" s="3706"/>
      <c r="M5" s="3709"/>
    </row>
    <row r="6" spans="1:17" s="2548" customFormat="1" ht="16.5" customHeight="1" thickBot="1" x14ac:dyDescent="0.35">
      <c r="A6" s="2545"/>
      <c r="B6" s="3707"/>
      <c r="C6" s="2546" t="s">
        <v>4960</v>
      </c>
      <c r="D6" s="3702"/>
      <c r="E6" s="2546" t="s">
        <v>4960</v>
      </c>
      <c r="F6" s="3702"/>
      <c r="G6" s="2546" t="s">
        <v>4960</v>
      </c>
      <c r="H6" s="3702"/>
      <c r="I6" s="2546" t="s">
        <v>4960</v>
      </c>
      <c r="J6" s="3702"/>
      <c r="K6" s="2546" t="s">
        <v>4960</v>
      </c>
      <c r="L6" s="3707"/>
      <c r="M6" s="2547" t="s">
        <v>4960</v>
      </c>
    </row>
    <row r="7" spans="1:17" ht="17.25" thickTop="1" x14ac:dyDescent="0.25">
      <c r="A7" s="2549" t="s">
        <v>213</v>
      </c>
      <c r="B7" s="2550">
        <v>118426</v>
      </c>
      <c r="C7" s="2551">
        <v>5250</v>
      </c>
      <c r="D7" s="2552">
        <v>124362</v>
      </c>
      <c r="E7" s="2551">
        <v>6119</v>
      </c>
      <c r="F7" s="2550">
        <v>120974</v>
      </c>
      <c r="G7" s="2551">
        <v>6615</v>
      </c>
      <c r="H7" s="2550">
        <v>122273</v>
      </c>
      <c r="I7" s="2551">
        <v>6178</v>
      </c>
      <c r="J7" s="2550">
        <v>137419</v>
      </c>
      <c r="K7" s="2553">
        <v>5995</v>
      </c>
      <c r="L7" s="2550">
        <v>1232</v>
      </c>
      <c r="M7" s="2553">
        <v>243</v>
      </c>
      <c r="N7" s="2554"/>
    </row>
    <row r="8" spans="1:17" ht="16.5" x14ac:dyDescent="0.25">
      <c r="A8" s="2549" t="s">
        <v>148</v>
      </c>
      <c r="B8" s="2550">
        <v>100706</v>
      </c>
      <c r="C8" s="2555">
        <v>4912</v>
      </c>
      <c r="D8" s="2552">
        <v>105049</v>
      </c>
      <c r="E8" s="2551">
        <v>4713</v>
      </c>
      <c r="F8" s="2550">
        <v>115600</v>
      </c>
      <c r="G8" s="2551">
        <v>6060</v>
      </c>
      <c r="H8" s="2550">
        <v>115613</v>
      </c>
      <c r="I8" s="2551">
        <v>5140</v>
      </c>
      <c r="J8" s="2556">
        <v>111560</v>
      </c>
      <c r="K8" s="2553">
        <v>4899</v>
      </c>
      <c r="L8" s="2556">
        <v>1229</v>
      </c>
      <c r="M8" s="2553">
        <v>176</v>
      </c>
      <c r="N8" s="2554"/>
    </row>
    <row r="9" spans="1:17" ht="16.5" x14ac:dyDescent="0.25">
      <c r="A9" s="2549" t="s">
        <v>149</v>
      </c>
      <c r="B9" s="2550">
        <v>108704</v>
      </c>
      <c r="C9" s="2551">
        <v>4841</v>
      </c>
      <c r="D9" s="2552">
        <v>110271</v>
      </c>
      <c r="E9" s="2555">
        <v>5254</v>
      </c>
      <c r="F9" s="2550">
        <v>119841</v>
      </c>
      <c r="G9" s="2555">
        <v>5808</v>
      </c>
      <c r="H9" s="2550">
        <v>114419</v>
      </c>
      <c r="I9" s="2555">
        <v>5200</v>
      </c>
      <c r="J9" s="2557">
        <v>55863</v>
      </c>
      <c r="K9" s="2553">
        <v>3250</v>
      </c>
      <c r="L9" s="2557">
        <v>311</v>
      </c>
      <c r="M9" s="2553">
        <v>103</v>
      </c>
      <c r="N9" s="2554"/>
    </row>
    <row r="10" spans="1:17" ht="16.5" x14ac:dyDescent="0.25">
      <c r="A10" s="2549" t="s">
        <v>150</v>
      </c>
      <c r="B10" s="2550">
        <v>91992</v>
      </c>
      <c r="C10" s="2551">
        <v>4382</v>
      </c>
      <c r="D10" s="2552">
        <v>111432</v>
      </c>
      <c r="E10" s="2551">
        <v>4830</v>
      </c>
      <c r="F10" s="2550">
        <v>104967</v>
      </c>
      <c r="G10" s="2551">
        <v>5631</v>
      </c>
      <c r="H10" s="2550">
        <v>108565</v>
      </c>
      <c r="I10" s="2551">
        <v>5450</v>
      </c>
      <c r="J10" s="2550">
        <v>10</v>
      </c>
      <c r="K10" s="2553">
        <v>808</v>
      </c>
      <c r="L10" s="2550">
        <v>58</v>
      </c>
      <c r="M10" s="2553">
        <v>90</v>
      </c>
      <c r="N10" s="2554"/>
      <c r="O10" s="2554"/>
    </row>
    <row r="11" spans="1:17" ht="16.5" x14ac:dyDescent="0.25">
      <c r="A11" s="2549" t="s">
        <v>151</v>
      </c>
      <c r="B11" s="2550">
        <v>94830</v>
      </c>
      <c r="C11" s="2551">
        <v>4278</v>
      </c>
      <c r="D11" s="2552">
        <v>96557</v>
      </c>
      <c r="E11" s="2551">
        <v>4593</v>
      </c>
      <c r="F11" s="2550">
        <v>101138</v>
      </c>
      <c r="G11" s="2551">
        <v>5227.5556689495397</v>
      </c>
      <c r="H11" s="2550">
        <v>96814</v>
      </c>
      <c r="I11" s="2551">
        <v>4915</v>
      </c>
      <c r="J11" s="2550">
        <v>20</v>
      </c>
      <c r="K11" s="2553">
        <v>748</v>
      </c>
      <c r="L11" s="2550">
        <v>115</v>
      </c>
      <c r="M11" s="2553">
        <v>124</v>
      </c>
      <c r="N11" s="2554"/>
      <c r="O11" s="2558"/>
    </row>
    <row r="12" spans="1:17" ht="16.5" x14ac:dyDescent="0.25">
      <c r="A12" s="2549" t="s">
        <v>160</v>
      </c>
      <c r="B12" s="2550">
        <v>71806</v>
      </c>
      <c r="C12" s="2551">
        <v>3525</v>
      </c>
      <c r="D12" s="2552">
        <v>78188</v>
      </c>
      <c r="E12" s="2551">
        <v>3810</v>
      </c>
      <c r="F12" s="2559">
        <v>84345</v>
      </c>
      <c r="G12" s="2555">
        <v>4118</v>
      </c>
      <c r="H12" s="2559">
        <v>92398</v>
      </c>
      <c r="I12" s="2555">
        <v>4169</v>
      </c>
      <c r="J12" s="2550">
        <v>9</v>
      </c>
      <c r="K12" s="2553">
        <v>383</v>
      </c>
      <c r="L12" s="2550">
        <v>280</v>
      </c>
      <c r="M12" s="2553">
        <v>171</v>
      </c>
      <c r="N12" s="2554"/>
      <c r="O12" s="2554"/>
    </row>
    <row r="13" spans="1:17" ht="16.5" x14ac:dyDescent="0.25">
      <c r="A13" s="2549" t="s">
        <v>161</v>
      </c>
      <c r="B13" s="2550">
        <v>108122</v>
      </c>
      <c r="C13" s="2551">
        <v>3806</v>
      </c>
      <c r="D13" s="2552">
        <v>112347</v>
      </c>
      <c r="E13" s="2551">
        <v>4205</v>
      </c>
      <c r="F13" s="2556">
        <v>115881</v>
      </c>
      <c r="G13" s="2551">
        <v>4401</v>
      </c>
      <c r="H13" s="2556">
        <v>115448</v>
      </c>
      <c r="I13" s="2551">
        <v>4937</v>
      </c>
      <c r="J13" s="2550">
        <v>45</v>
      </c>
      <c r="K13" s="2553">
        <v>414</v>
      </c>
      <c r="L13" s="2550">
        <v>1242</v>
      </c>
      <c r="M13" s="2553">
        <v>370</v>
      </c>
      <c r="N13" s="2554"/>
      <c r="O13" s="2560"/>
      <c r="P13" s="2561"/>
      <c r="Q13" s="2561"/>
    </row>
    <row r="14" spans="1:17" ht="16.5" x14ac:dyDescent="0.25">
      <c r="A14" s="2549" t="s">
        <v>154</v>
      </c>
      <c r="B14" s="2550">
        <v>94920</v>
      </c>
      <c r="C14" s="2551">
        <v>4322</v>
      </c>
      <c r="D14" s="2552">
        <v>100191</v>
      </c>
      <c r="E14" s="2551">
        <v>4329</v>
      </c>
      <c r="F14" s="2550">
        <v>109471</v>
      </c>
      <c r="G14" s="2551">
        <v>4500.9161038469219</v>
      </c>
      <c r="H14" s="2550">
        <v>107275</v>
      </c>
      <c r="I14" s="2551">
        <v>4753</v>
      </c>
      <c r="J14" s="2550">
        <v>317</v>
      </c>
      <c r="K14" s="2553">
        <v>195</v>
      </c>
      <c r="L14" s="2550">
        <v>2499</v>
      </c>
      <c r="M14" s="2553">
        <v>577</v>
      </c>
      <c r="N14" s="2562"/>
      <c r="O14" s="2558"/>
      <c r="P14" s="2558"/>
    </row>
    <row r="15" spans="1:17" ht="16.5" x14ac:dyDescent="0.25">
      <c r="A15" s="2549" t="s">
        <v>155</v>
      </c>
      <c r="B15" s="2550">
        <v>91384</v>
      </c>
      <c r="C15" s="2551">
        <v>3894</v>
      </c>
      <c r="D15" s="2563">
        <v>96282</v>
      </c>
      <c r="E15" s="2551">
        <v>4243</v>
      </c>
      <c r="F15" s="2564">
        <v>102849</v>
      </c>
      <c r="G15" s="2551">
        <v>3895</v>
      </c>
      <c r="H15" s="2564">
        <v>100837</v>
      </c>
      <c r="I15" s="2551">
        <v>4362</v>
      </c>
      <c r="J15" s="2559">
        <v>369</v>
      </c>
      <c r="K15" s="2553">
        <v>215</v>
      </c>
      <c r="L15" s="2559">
        <v>2494</v>
      </c>
      <c r="M15" s="2553">
        <v>757</v>
      </c>
      <c r="N15" s="2554"/>
    </row>
    <row r="16" spans="1:17" ht="17.25" x14ac:dyDescent="0.25">
      <c r="A16" s="2549" t="s">
        <v>156</v>
      </c>
      <c r="B16" s="2550">
        <v>130421</v>
      </c>
      <c r="C16" s="2565">
        <v>4973</v>
      </c>
      <c r="D16" s="2552">
        <v>130070</v>
      </c>
      <c r="E16" s="2551">
        <v>5511</v>
      </c>
      <c r="F16" s="2559">
        <v>134052</v>
      </c>
      <c r="G16" s="2551">
        <v>5440.3738781800002</v>
      </c>
      <c r="H16" s="2559">
        <v>129018</v>
      </c>
      <c r="I16" s="2551">
        <v>5434</v>
      </c>
      <c r="J16" s="2559">
        <v>1149</v>
      </c>
      <c r="K16" s="2553">
        <v>222</v>
      </c>
      <c r="L16" s="2559">
        <v>54434</v>
      </c>
      <c r="M16" s="2553" t="s">
        <v>4961</v>
      </c>
      <c r="N16" s="2554"/>
      <c r="Q16" s="2558"/>
    </row>
    <row r="17" spans="1:14" ht="16.5" x14ac:dyDescent="0.25">
      <c r="A17" s="2549" t="s">
        <v>157</v>
      </c>
      <c r="B17" s="2550">
        <v>115782</v>
      </c>
      <c r="C17" s="2565">
        <v>5251</v>
      </c>
      <c r="D17" s="2552">
        <v>121496</v>
      </c>
      <c r="E17" s="2551">
        <v>6026</v>
      </c>
      <c r="F17" s="2559">
        <v>132247</v>
      </c>
      <c r="G17" s="2555">
        <v>5678.4576338200004</v>
      </c>
      <c r="H17" s="2559">
        <v>128730</v>
      </c>
      <c r="I17" s="2555">
        <v>5964</v>
      </c>
      <c r="J17" s="2559">
        <v>1177</v>
      </c>
      <c r="K17" s="2553">
        <v>254</v>
      </c>
      <c r="L17" s="2559">
        <v>65922</v>
      </c>
      <c r="M17" s="2553">
        <v>4962</v>
      </c>
      <c r="N17" s="2554"/>
    </row>
    <row r="18" spans="1:14" ht="17.25" thickBot="1" x14ac:dyDescent="0.3">
      <c r="A18" s="2549" t="s">
        <v>158</v>
      </c>
      <c r="B18" s="2550">
        <v>148134</v>
      </c>
      <c r="C18" s="2555">
        <v>6433</v>
      </c>
      <c r="D18" s="2552">
        <v>155615</v>
      </c>
      <c r="E18" s="2555">
        <v>6629</v>
      </c>
      <c r="F18" s="2564">
        <v>158043</v>
      </c>
      <c r="G18" s="2551">
        <v>6662</v>
      </c>
      <c r="H18" s="2564">
        <v>152098</v>
      </c>
      <c r="I18" s="2551">
        <v>6605</v>
      </c>
      <c r="J18" s="2559">
        <v>1042</v>
      </c>
      <c r="K18" s="2553">
        <v>281</v>
      </c>
      <c r="L18" s="2559">
        <v>49964</v>
      </c>
      <c r="M18" s="2553"/>
      <c r="N18" s="2554"/>
    </row>
    <row r="19" spans="1:14" s="2543" customFormat="1" ht="17.25" thickBot="1" x14ac:dyDescent="0.3">
      <c r="A19" s="2566" t="s">
        <v>4962</v>
      </c>
      <c r="B19" s="2567">
        <f t="shared" ref="B19:K19" si="0">SUM(B7:B18)</f>
        <v>1275227</v>
      </c>
      <c r="C19" s="2568">
        <f t="shared" si="0"/>
        <v>55867</v>
      </c>
      <c r="D19" s="2569">
        <f t="shared" si="0"/>
        <v>1341860</v>
      </c>
      <c r="E19" s="2568">
        <f t="shared" si="0"/>
        <v>60262</v>
      </c>
      <c r="F19" s="2567">
        <f t="shared" si="0"/>
        <v>1399408</v>
      </c>
      <c r="G19" s="2568">
        <f t="shared" si="0"/>
        <v>64037.303284796464</v>
      </c>
      <c r="H19" s="2567">
        <f t="shared" si="0"/>
        <v>1383488</v>
      </c>
      <c r="I19" s="2568">
        <f t="shared" si="0"/>
        <v>63107</v>
      </c>
      <c r="J19" s="2567">
        <f t="shared" si="0"/>
        <v>308980</v>
      </c>
      <c r="K19" s="2570">
        <f t="shared" si="0"/>
        <v>17664</v>
      </c>
      <c r="L19" s="2567">
        <f>SUM(L7:L18)</f>
        <v>179780</v>
      </c>
      <c r="M19" s="2571">
        <v>10617</v>
      </c>
    </row>
    <row r="20" spans="1:14" s="2415" customFormat="1" ht="34.5" customHeight="1" thickTop="1" x14ac:dyDescent="0.25">
      <c r="A20" s="3699" t="s">
        <v>4963</v>
      </c>
      <c r="B20" s="3699"/>
      <c r="C20" s="3699"/>
      <c r="D20" s="3699"/>
      <c r="E20" s="3699"/>
      <c r="F20" s="3699"/>
      <c r="G20" s="3699"/>
      <c r="H20" s="3699"/>
      <c r="I20" s="3699"/>
      <c r="J20" s="3699"/>
      <c r="K20" s="3699"/>
      <c r="L20" s="3699"/>
      <c r="M20" s="3699"/>
    </row>
    <row r="21" spans="1:14" s="2415" customFormat="1" ht="15.75" x14ac:dyDescent="0.25">
      <c r="A21" s="2572" t="s">
        <v>4964</v>
      </c>
      <c r="B21" s="2573"/>
      <c r="C21" s="2573"/>
      <c r="D21" s="2573"/>
      <c r="E21" s="2573"/>
      <c r="F21" s="2573"/>
      <c r="G21" s="2573"/>
      <c r="H21" s="2573"/>
      <c r="I21" s="2573"/>
      <c r="J21" s="2573"/>
      <c r="K21" s="2573"/>
      <c r="L21" s="2573"/>
      <c r="M21" s="2573"/>
    </row>
    <row r="22" spans="1:14" s="2415" customFormat="1" ht="16.5" customHeight="1" x14ac:dyDescent="0.25">
      <c r="A22" s="2574" t="s">
        <v>5354</v>
      </c>
      <c r="B22" s="2575"/>
      <c r="C22" s="2575"/>
      <c r="D22" s="3268"/>
      <c r="E22" s="3268"/>
      <c r="F22" s="3268"/>
      <c r="G22" s="3268"/>
      <c r="H22" s="3268"/>
      <c r="I22" s="2576"/>
      <c r="K22" s="2577"/>
      <c r="L22" s="2573"/>
      <c r="M22" s="2577"/>
    </row>
    <row r="23" spans="1:14" s="2415" customFormat="1" x14ac:dyDescent="0.25">
      <c r="A23" s="2573"/>
      <c r="B23" s="2576"/>
      <c r="C23" s="2576"/>
      <c r="D23" s="2576"/>
      <c r="E23" s="2576"/>
      <c r="G23" s="2576"/>
      <c r="I23" s="2576"/>
      <c r="J23" s="2576"/>
      <c r="K23" s="2576"/>
      <c r="M23" s="2541"/>
    </row>
    <row r="24" spans="1:14" x14ac:dyDescent="0.25">
      <c r="B24" s="2558"/>
    </row>
    <row r="25" spans="1:14" x14ac:dyDescent="0.25">
      <c r="B25" s="2558"/>
      <c r="C25" s="2558"/>
    </row>
    <row r="26" spans="1:14" x14ac:dyDescent="0.25">
      <c r="B26" s="2558"/>
    </row>
    <row r="45" spans="15:15" x14ac:dyDescent="0.25">
      <c r="O45" s="2541" t="s">
        <v>3412</v>
      </c>
    </row>
  </sheetData>
  <mergeCells count="19">
    <mergeCell ref="L3:M3"/>
    <mergeCell ref="B3:C3"/>
    <mergeCell ref="D3:E3"/>
    <mergeCell ref="F3:G3"/>
    <mergeCell ref="H3:I3"/>
    <mergeCell ref="J3:K3"/>
    <mergeCell ref="A20:M20"/>
    <mergeCell ref="H4:H6"/>
    <mergeCell ref="I4:I5"/>
    <mergeCell ref="J4:J6"/>
    <mergeCell ref="K4:K5"/>
    <mergeCell ref="L4:L6"/>
    <mergeCell ref="M4:M5"/>
    <mergeCell ref="B4:B6"/>
    <mergeCell ref="C4:C5"/>
    <mergeCell ref="D4:D6"/>
    <mergeCell ref="E4:E5"/>
    <mergeCell ref="F4:F6"/>
    <mergeCell ref="G4:G5"/>
  </mergeCells>
  <printOptions horizontalCentered="1"/>
  <pageMargins left="0.75" right="0.75" top="0.75" bottom="0.75" header="0" footer="0"/>
  <pageSetup paperSize="9" scale="74"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T135"/>
  <sheetViews>
    <sheetView showGridLines="0" zoomScale="90" zoomScaleNormal="90" zoomScaleSheetLayoutView="85" workbookViewId="0">
      <pane xSplit="1" ySplit="52" topLeftCell="B53" activePane="bottomRight" state="frozen"/>
      <selection activeCell="D33" sqref="D33"/>
      <selection pane="topRight" activeCell="D33" sqref="D33"/>
      <selection pane="bottomLeft" activeCell="D33" sqref="D33"/>
      <selection pane="bottomRight"/>
    </sheetView>
  </sheetViews>
  <sheetFormatPr defaultRowHeight="14.25" x14ac:dyDescent="0.25"/>
  <cols>
    <col min="1" max="1" width="11.7109375" style="325" customWidth="1"/>
    <col min="2" max="4" width="9.42578125" style="325" customWidth="1"/>
    <col min="5" max="5" width="10.5703125" style="325" customWidth="1"/>
    <col min="6" max="6" width="17.85546875" style="325" customWidth="1"/>
    <col min="7" max="7" width="14.7109375" style="325" customWidth="1"/>
    <col min="8" max="9" width="15.42578125" style="325" customWidth="1"/>
    <col min="10" max="10" width="15.7109375" style="325" customWidth="1"/>
    <col min="11" max="11" width="9" style="325" customWidth="1"/>
    <col min="12" max="12" width="8.5703125" style="2579" customWidth="1"/>
    <col min="13" max="13" width="9.140625" style="325"/>
    <col min="14" max="14" width="10.42578125" style="325" customWidth="1"/>
    <col min="15" max="16" width="9.140625" style="325" customWidth="1"/>
    <col min="17" max="17" width="4.7109375" style="2580" customWidth="1"/>
    <col min="18" max="19" width="9.140625" style="325" customWidth="1"/>
    <col min="20" max="20" width="6.85546875" style="325" customWidth="1"/>
    <col min="21" max="21" width="5.28515625" style="325" customWidth="1"/>
    <col min="22" max="22" width="5.7109375" style="325" customWidth="1"/>
    <col min="23" max="247" width="9.140625" style="325"/>
    <col min="248" max="248" width="13.28515625" style="325" customWidth="1"/>
    <col min="249" max="249" width="10.5703125" style="325" customWidth="1"/>
    <col min="250" max="250" width="12.140625" style="325" customWidth="1"/>
    <col min="251" max="251" width="8.140625" style="325" bestFit="1" customWidth="1"/>
    <col min="252" max="252" width="11.5703125" style="325" bestFit="1" customWidth="1"/>
    <col min="253" max="253" width="11.140625" style="325" customWidth="1"/>
    <col min="254" max="254" width="12.5703125" style="325" customWidth="1"/>
    <col min="255" max="255" width="13.85546875" style="325" customWidth="1"/>
    <col min="256" max="256" width="13.42578125" style="325" customWidth="1"/>
    <col min="257" max="257" width="11" style="325" customWidth="1"/>
    <col min="258" max="258" width="17.7109375" style="325" bestFit="1" customWidth="1"/>
    <col min="259" max="260" width="9.140625" style="325"/>
    <col min="261" max="261" width="10.140625" style="325" customWidth="1"/>
    <col min="262" max="503" width="9.140625" style="325"/>
    <col min="504" max="504" width="13.28515625" style="325" customWidth="1"/>
    <col min="505" max="505" width="10.5703125" style="325" customWidth="1"/>
    <col min="506" max="506" width="12.140625" style="325" customWidth="1"/>
    <col min="507" max="507" width="8.140625" style="325" bestFit="1" customWidth="1"/>
    <col min="508" max="508" width="11.5703125" style="325" bestFit="1" customWidth="1"/>
    <col min="509" max="509" width="11.140625" style="325" customWidth="1"/>
    <col min="510" max="510" width="12.5703125" style="325" customWidth="1"/>
    <col min="511" max="511" width="13.85546875" style="325" customWidth="1"/>
    <col min="512" max="512" width="13.42578125" style="325" customWidth="1"/>
    <col min="513" max="513" width="11" style="325" customWidth="1"/>
    <col min="514" max="514" width="17.7109375" style="325" bestFit="1" customWidth="1"/>
    <col min="515" max="516" width="9.140625" style="325"/>
    <col min="517" max="517" width="10.140625" style="325" customWidth="1"/>
    <col min="518" max="759" width="9.140625" style="325"/>
    <col min="760" max="760" width="13.28515625" style="325" customWidth="1"/>
    <col min="761" max="761" width="10.5703125" style="325" customWidth="1"/>
    <col min="762" max="762" width="12.140625" style="325" customWidth="1"/>
    <col min="763" max="763" width="8.140625" style="325" bestFit="1" customWidth="1"/>
    <col min="764" max="764" width="11.5703125" style="325" bestFit="1" customWidth="1"/>
    <col min="765" max="765" width="11.140625" style="325" customWidth="1"/>
    <col min="766" max="766" width="12.5703125" style="325" customWidth="1"/>
    <col min="767" max="767" width="13.85546875" style="325" customWidth="1"/>
    <col min="768" max="768" width="13.42578125" style="325" customWidth="1"/>
    <col min="769" max="769" width="11" style="325" customWidth="1"/>
    <col min="770" max="770" width="17.7109375" style="325" bestFit="1" customWidth="1"/>
    <col min="771" max="772" width="9.140625" style="325"/>
    <col min="773" max="773" width="10.140625" style="325" customWidth="1"/>
    <col min="774" max="1015" width="9.140625" style="325"/>
    <col min="1016" max="1016" width="13.28515625" style="325" customWidth="1"/>
    <col min="1017" max="1017" width="10.5703125" style="325" customWidth="1"/>
    <col min="1018" max="1018" width="12.140625" style="325" customWidth="1"/>
    <col min="1019" max="1019" width="8.140625" style="325" bestFit="1" customWidth="1"/>
    <col min="1020" max="1020" width="11.5703125" style="325" bestFit="1" customWidth="1"/>
    <col min="1021" max="1021" width="11.140625" style="325" customWidth="1"/>
    <col min="1022" max="1022" width="12.5703125" style="325" customWidth="1"/>
    <col min="1023" max="1023" width="13.85546875" style="325" customWidth="1"/>
    <col min="1024" max="1024" width="13.42578125" style="325" customWidth="1"/>
    <col min="1025" max="1025" width="11" style="325" customWidth="1"/>
    <col min="1026" max="1026" width="17.7109375" style="325" bestFit="1" customWidth="1"/>
    <col min="1027" max="1028" width="9.140625" style="325"/>
    <col min="1029" max="1029" width="10.140625" style="325" customWidth="1"/>
    <col min="1030" max="1271" width="9.140625" style="325"/>
    <col min="1272" max="1272" width="13.28515625" style="325" customWidth="1"/>
    <col min="1273" max="1273" width="10.5703125" style="325" customWidth="1"/>
    <col min="1274" max="1274" width="12.140625" style="325" customWidth="1"/>
    <col min="1275" max="1275" width="8.140625" style="325" bestFit="1" customWidth="1"/>
    <col min="1276" max="1276" width="11.5703125" style="325" bestFit="1" customWidth="1"/>
    <col min="1277" max="1277" width="11.140625" style="325" customWidth="1"/>
    <col min="1278" max="1278" width="12.5703125" style="325" customWidth="1"/>
    <col min="1279" max="1279" width="13.85546875" style="325" customWidth="1"/>
    <col min="1280" max="1280" width="13.42578125" style="325" customWidth="1"/>
    <col min="1281" max="1281" width="11" style="325" customWidth="1"/>
    <col min="1282" max="1282" width="17.7109375" style="325" bestFit="1" customWidth="1"/>
    <col min="1283" max="1284" width="9.140625" style="325"/>
    <col min="1285" max="1285" width="10.140625" style="325" customWidth="1"/>
    <col min="1286" max="1527" width="9.140625" style="325"/>
    <col min="1528" max="1528" width="13.28515625" style="325" customWidth="1"/>
    <col min="1529" max="1529" width="10.5703125" style="325" customWidth="1"/>
    <col min="1530" max="1530" width="12.140625" style="325" customWidth="1"/>
    <col min="1531" max="1531" width="8.140625" style="325" bestFit="1" customWidth="1"/>
    <col min="1532" max="1532" width="11.5703125" style="325" bestFit="1" customWidth="1"/>
    <col min="1533" max="1533" width="11.140625" style="325" customWidth="1"/>
    <col min="1534" max="1534" width="12.5703125" style="325" customWidth="1"/>
    <col min="1535" max="1535" width="13.85546875" style="325" customWidth="1"/>
    <col min="1536" max="1536" width="13.42578125" style="325" customWidth="1"/>
    <col min="1537" max="1537" width="11" style="325" customWidth="1"/>
    <col min="1538" max="1538" width="17.7109375" style="325" bestFit="1" customWidth="1"/>
    <col min="1539" max="1540" width="9.140625" style="325"/>
    <col min="1541" max="1541" width="10.140625" style="325" customWidth="1"/>
    <col min="1542" max="1783" width="9.140625" style="325"/>
    <col min="1784" max="1784" width="13.28515625" style="325" customWidth="1"/>
    <col min="1785" max="1785" width="10.5703125" style="325" customWidth="1"/>
    <col min="1786" max="1786" width="12.140625" style="325" customWidth="1"/>
    <col min="1787" max="1787" width="8.140625" style="325" bestFit="1" customWidth="1"/>
    <col min="1788" max="1788" width="11.5703125" style="325" bestFit="1" customWidth="1"/>
    <col min="1789" max="1789" width="11.140625" style="325" customWidth="1"/>
    <col min="1790" max="1790" width="12.5703125" style="325" customWidth="1"/>
    <col min="1791" max="1791" width="13.85546875" style="325" customWidth="1"/>
    <col min="1792" max="1792" width="13.42578125" style="325" customWidth="1"/>
    <col min="1793" max="1793" width="11" style="325" customWidth="1"/>
    <col min="1794" max="1794" width="17.7109375" style="325" bestFit="1" customWidth="1"/>
    <col min="1795" max="1796" width="9.140625" style="325"/>
    <col min="1797" max="1797" width="10.140625" style="325" customWidth="1"/>
    <col min="1798" max="2039" width="9.140625" style="325"/>
    <col min="2040" max="2040" width="13.28515625" style="325" customWidth="1"/>
    <col min="2041" max="2041" width="10.5703125" style="325" customWidth="1"/>
    <col min="2042" max="2042" width="12.140625" style="325" customWidth="1"/>
    <col min="2043" max="2043" width="8.140625" style="325" bestFit="1" customWidth="1"/>
    <col min="2044" max="2044" width="11.5703125" style="325" bestFit="1" customWidth="1"/>
    <col min="2045" max="2045" width="11.140625" style="325" customWidth="1"/>
    <col min="2046" max="2046" width="12.5703125" style="325" customWidth="1"/>
    <col min="2047" max="2047" width="13.85546875" style="325" customWidth="1"/>
    <col min="2048" max="2048" width="13.42578125" style="325" customWidth="1"/>
    <col min="2049" max="2049" width="11" style="325" customWidth="1"/>
    <col min="2050" max="2050" width="17.7109375" style="325" bestFit="1" customWidth="1"/>
    <col min="2051" max="2052" width="9.140625" style="325"/>
    <col min="2053" max="2053" width="10.140625" style="325" customWidth="1"/>
    <col min="2054" max="2295" width="9.140625" style="325"/>
    <col min="2296" max="2296" width="13.28515625" style="325" customWidth="1"/>
    <col min="2297" max="2297" width="10.5703125" style="325" customWidth="1"/>
    <col min="2298" max="2298" width="12.140625" style="325" customWidth="1"/>
    <col min="2299" max="2299" width="8.140625" style="325" bestFit="1" customWidth="1"/>
    <col min="2300" max="2300" width="11.5703125" style="325" bestFit="1" customWidth="1"/>
    <col min="2301" max="2301" width="11.140625" style="325" customWidth="1"/>
    <col min="2302" max="2302" width="12.5703125" style="325" customWidth="1"/>
    <col min="2303" max="2303" width="13.85546875" style="325" customWidth="1"/>
    <col min="2304" max="2304" width="13.42578125" style="325" customWidth="1"/>
    <col min="2305" max="2305" width="11" style="325" customWidth="1"/>
    <col min="2306" max="2306" width="17.7109375" style="325" bestFit="1" customWidth="1"/>
    <col min="2307" max="2308" width="9.140625" style="325"/>
    <col min="2309" max="2309" width="10.140625" style="325" customWidth="1"/>
    <col min="2310" max="2551" width="9.140625" style="325"/>
    <col min="2552" max="2552" width="13.28515625" style="325" customWidth="1"/>
    <col min="2553" max="2553" width="10.5703125" style="325" customWidth="1"/>
    <col min="2554" max="2554" width="12.140625" style="325" customWidth="1"/>
    <col min="2555" max="2555" width="8.140625" style="325" bestFit="1" customWidth="1"/>
    <col min="2556" max="2556" width="11.5703125" style="325" bestFit="1" customWidth="1"/>
    <col min="2557" max="2557" width="11.140625" style="325" customWidth="1"/>
    <col min="2558" max="2558" width="12.5703125" style="325" customWidth="1"/>
    <col min="2559" max="2559" width="13.85546875" style="325" customWidth="1"/>
    <col min="2560" max="2560" width="13.42578125" style="325" customWidth="1"/>
    <col min="2561" max="2561" width="11" style="325" customWidth="1"/>
    <col min="2562" max="2562" width="17.7109375" style="325" bestFit="1" customWidth="1"/>
    <col min="2563" max="2564" width="9.140625" style="325"/>
    <col min="2565" max="2565" width="10.140625" style="325" customWidth="1"/>
    <col min="2566" max="2807" width="9.140625" style="325"/>
    <col min="2808" max="2808" width="13.28515625" style="325" customWidth="1"/>
    <col min="2809" max="2809" width="10.5703125" style="325" customWidth="1"/>
    <col min="2810" max="2810" width="12.140625" style="325" customWidth="1"/>
    <col min="2811" max="2811" width="8.140625" style="325" bestFit="1" customWidth="1"/>
    <col min="2812" max="2812" width="11.5703125" style="325" bestFit="1" customWidth="1"/>
    <col min="2813" max="2813" width="11.140625" style="325" customWidth="1"/>
    <col min="2814" max="2814" width="12.5703125" style="325" customWidth="1"/>
    <col min="2815" max="2815" width="13.85546875" style="325" customWidth="1"/>
    <col min="2816" max="2816" width="13.42578125" style="325" customWidth="1"/>
    <col min="2817" max="2817" width="11" style="325" customWidth="1"/>
    <col min="2818" max="2818" width="17.7109375" style="325" bestFit="1" customWidth="1"/>
    <col min="2819" max="2820" width="9.140625" style="325"/>
    <col min="2821" max="2821" width="10.140625" style="325" customWidth="1"/>
    <col min="2822" max="3063" width="9.140625" style="325"/>
    <col min="3064" max="3064" width="13.28515625" style="325" customWidth="1"/>
    <col min="3065" max="3065" width="10.5703125" style="325" customWidth="1"/>
    <col min="3066" max="3066" width="12.140625" style="325" customWidth="1"/>
    <col min="3067" max="3067" width="8.140625" style="325" bestFit="1" customWidth="1"/>
    <col min="3068" max="3068" width="11.5703125" style="325" bestFit="1" customWidth="1"/>
    <col min="3069" max="3069" width="11.140625" style="325" customWidth="1"/>
    <col min="3070" max="3070" width="12.5703125" style="325" customWidth="1"/>
    <col min="3071" max="3071" width="13.85546875" style="325" customWidth="1"/>
    <col min="3072" max="3072" width="13.42578125" style="325" customWidth="1"/>
    <col min="3073" max="3073" width="11" style="325" customWidth="1"/>
    <col min="3074" max="3074" width="17.7109375" style="325" bestFit="1" customWidth="1"/>
    <col min="3075" max="3076" width="9.140625" style="325"/>
    <col min="3077" max="3077" width="10.140625" style="325" customWidth="1"/>
    <col min="3078" max="3319" width="9.140625" style="325"/>
    <col min="3320" max="3320" width="13.28515625" style="325" customWidth="1"/>
    <col min="3321" max="3321" width="10.5703125" style="325" customWidth="1"/>
    <col min="3322" max="3322" width="12.140625" style="325" customWidth="1"/>
    <col min="3323" max="3323" width="8.140625" style="325" bestFit="1" customWidth="1"/>
    <col min="3324" max="3324" width="11.5703125" style="325" bestFit="1" customWidth="1"/>
    <col min="3325" max="3325" width="11.140625" style="325" customWidth="1"/>
    <col min="3326" max="3326" width="12.5703125" style="325" customWidth="1"/>
    <col min="3327" max="3327" width="13.85546875" style="325" customWidth="1"/>
    <col min="3328" max="3328" width="13.42578125" style="325" customWidth="1"/>
    <col min="3329" max="3329" width="11" style="325" customWidth="1"/>
    <col min="3330" max="3330" width="17.7109375" style="325" bestFit="1" customWidth="1"/>
    <col min="3331" max="3332" width="9.140625" style="325"/>
    <col min="3333" max="3333" width="10.140625" style="325" customWidth="1"/>
    <col min="3334" max="3575" width="9.140625" style="325"/>
    <col min="3576" max="3576" width="13.28515625" style="325" customWidth="1"/>
    <col min="3577" max="3577" width="10.5703125" style="325" customWidth="1"/>
    <col min="3578" max="3578" width="12.140625" style="325" customWidth="1"/>
    <col min="3579" max="3579" width="8.140625" style="325" bestFit="1" customWidth="1"/>
    <col min="3580" max="3580" width="11.5703125" style="325" bestFit="1" customWidth="1"/>
    <col min="3581" max="3581" width="11.140625" style="325" customWidth="1"/>
    <col min="3582" max="3582" width="12.5703125" style="325" customWidth="1"/>
    <col min="3583" max="3583" width="13.85546875" style="325" customWidth="1"/>
    <col min="3584" max="3584" width="13.42578125" style="325" customWidth="1"/>
    <col min="3585" max="3585" width="11" style="325" customWidth="1"/>
    <col min="3586" max="3586" width="17.7109375" style="325" bestFit="1" customWidth="1"/>
    <col min="3587" max="3588" width="9.140625" style="325"/>
    <col min="3589" max="3589" width="10.140625" style="325" customWidth="1"/>
    <col min="3590" max="3831" width="9.140625" style="325"/>
    <col min="3832" max="3832" width="13.28515625" style="325" customWidth="1"/>
    <col min="3833" max="3833" width="10.5703125" style="325" customWidth="1"/>
    <col min="3834" max="3834" width="12.140625" style="325" customWidth="1"/>
    <col min="3835" max="3835" width="8.140625" style="325" bestFit="1" customWidth="1"/>
    <col min="3836" max="3836" width="11.5703125" style="325" bestFit="1" customWidth="1"/>
    <col min="3837" max="3837" width="11.140625" style="325" customWidth="1"/>
    <col min="3838" max="3838" width="12.5703125" style="325" customWidth="1"/>
    <col min="3839" max="3839" width="13.85546875" style="325" customWidth="1"/>
    <col min="3840" max="3840" width="13.42578125" style="325" customWidth="1"/>
    <col min="3841" max="3841" width="11" style="325" customWidth="1"/>
    <col min="3842" max="3842" width="17.7109375" style="325" bestFit="1" customWidth="1"/>
    <col min="3843" max="3844" width="9.140625" style="325"/>
    <col min="3845" max="3845" width="10.140625" style="325" customWidth="1"/>
    <col min="3846" max="4087" width="9.140625" style="325"/>
    <col min="4088" max="4088" width="13.28515625" style="325" customWidth="1"/>
    <col min="4089" max="4089" width="10.5703125" style="325" customWidth="1"/>
    <col min="4090" max="4090" width="12.140625" style="325" customWidth="1"/>
    <col min="4091" max="4091" width="8.140625" style="325" bestFit="1" customWidth="1"/>
    <col min="4092" max="4092" width="11.5703125" style="325" bestFit="1" customWidth="1"/>
    <col min="4093" max="4093" width="11.140625" style="325" customWidth="1"/>
    <col min="4094" max="4094" width="12.5703125" style="325" customWidth="1"/>
    <col min="4095" max="4095" width="13.85546875" style="325" customWidth="1"/>
    <col min="4096" max="4096" width="13.42578125" style="325" customWidth="1"/>
    <col min="4097" max="4097" width="11" style="325" customWidth="1"/>
    <col min="4098" max="4098" width="17.7109375" style="325" bestFit="1" customWidth="1"/>
    <col min="4099" max="4100" width="9.140625" style="325"/>
    <col min="4101" max="4101" width="10.140625" style="325" customWidth="1"/>
    <col min="4102" max="4343" width="9.140625" style="325"/>
    <col min="4344" max="4344" width="13.28515625" style="325" customWidth="1"/>
    <col min="4345" max="4345" width="10.5703125" style="325" customWidth="1"/>
    <col min="4346" max="4346" width="12.140625" style="325" customWidth="1"/>
    <col min="4347" max="4347" width="8.140625" style="325" bestFit="1" customWidth="1"/>
    <col min="4348" max="4348" width="11.5703125" style="325" bestFit="1" customWidth="1"/>
    <col min="4349" max="4349" width="11.140625" style="325" customWidth="1"/>
    <col min="4350" max="4350" width="12.5703125" style="325" customWidth="1"/>
    <col min="4351" max="4351" width="13.85546875" style="325" customWidth="1"/>
    <col min="4352" max="4352" width="13.42578125" style="325" customWidth="1"/>
    <col min="4353" max="4353" width="11" style="325" customWidth="1"/>
    <col min="4354" max="4354" width="17.7109375" style="325" bestFit="1" customWidth="1"/>
    <col min="4355" max="4356" width="9.140625" style="325"/>
    <col min="4357" max="4357" width="10.140625" style="325" customWidth="1"/>
    <col min="4358" max="4599" width="9.140625" style="325"/>
    <col min="4600" max="4600" width="13.28515625" style="325" customWidth="1"/>
    <col min="4601" max="4601" width="10.5703125" style="325" customWidth="1"/>
    <col min="4602" max="4602" width="12.140625" style="325" customWidth="1"/>
    <col min="4603" max="4603" width="8.140625" style="325" bestFit="1" customWidth="1"/>
    <col min="4604" max="4604" width="11.5703125" style="325" bestFit="1" customWidth="1"/>
    <col min="4605" max="4605" width="11.140625" style="325" customWidth="1"/>
    <col min="4606" max="4606" width="12.5703125" style="325" customWidth="1"/>
    <col min="4607" max="4607" width="13.85546875" style="325" customWidth="1"/>
    <col min="4608" max="4608" width="13.42578125" style="325" customWidth="1"/>
    <col min="4609" max="4609" width="11" style="325" customWidth="1"/>
    <col min="4610" max="4610" width="17.7109375" style="325" bestFit="1" customWidth="1"/>
    <col min="4611" max="4612" width="9.140625" style="325"/>
    <col min="4613" max="4613" width="10.140625" style="325" customWidth="1"/>
    <col min="4614" max="4855" width="9.140625" style="325"/>
    <col min="4856" max="4856" width="13.28515625" style="325" customWidth="1"/>
    <col min="4857" max="4857" width="10.5703125" style="325" customWidth="1"/>
    <col min="4858" max="4858" width="12.140625" style="325" customWidth="1"/>
    <col min="4859" max="4859" width="8.140625" style="325" bestFit="1" customWidth="1"/>
    <col min="4860" max="4860" width="11.5703125" style="325" bestFit="1" customWidth="1"/>
    <col min="4861" max="4861" width="11.140625" style="325" customWidth="1"/>
    <col min="4862" max="4862" width="12.5703125" style="325" customWidth="1"/>
    <col min="4863" max="4863" width="13.85546875" style="325" customWidth="1"/>
    <col min="4864" max="4864" width="13.42578125" style="325" customWidth="1"/>
    <col min="4865" max="4865" width="11" style="325" customWidth="1"/>
    <col min="4866" max="4866" width="17.7109375" style="325" bestFit="1" customWidth="1"/>
    <col min="4867" max="4868" width="9.140625" style="325"/>
    <col min="4869" max="4869" width="10.140625" style="325" customWidth="1"/>
    <col min="4870" max="5111" width="9.140625" style="325"/>
    <col min="5112" max="5112" width="13.28515625" style="325" customWidth="1"/>
    <col min="5113" max="5113" width="10.5703125" style="325" customWidth="1"/>
    <col min="5114" max="5114" width="12.140625" style="325" customWidth="1"/>
    <col min="5115" max="5115" width="8.140625" style="325" bestFit="1" customWidth="1"/>
    <col min="5116" max="5116" width="11.5703125" style="325" bestFit="1" customWidth="1"/>
    <col min="5117" max="5117" width="11.140625" style="325" customWidth="1"/>
    <col min="5118" max="5118" width="12.5703125" style="325" customWidth="1"/>
    <col min="5119" max="5119" width="13.85546875" style="325" customWidth="1"/>
    <col min="5120" max="5120" width="13.42578125" style="325" customWidth="1"/>
    <col min="5121" max="5121" width="11" style="325" customWidth="1"/>
    <col min="5122" max="5122" width="17.7109375" style="325" bestFit="1" customWidth="1"/>
    <col min="5123" max="5124" width="9.140625" style="325"/>
    <col min="5125" max="5125" width="10.140625" style="325" customWidth="1"/>
    <col min="5126" max="5367" width="9.140625" style="325"/>
    <col min="5368" max="5368" width="13.28515625" style="325" customWidth="1"/>
    <col min="5369" max="5369" width="10.5703125" style="325" customWidth="1"/>
    <col min="5370" max="5370" width="12.140625" style="325" customWidth="1"/>
    <col min="5371" max="5371" width="8.140625" style="325" bestFit="1" customWidth="1"/>
    <col min="5372" max="5372" width="11.5703125" style="325" bestFit="1" customWidth="1"/>
    <col min="5373" max="5373" width="11.140625" style="325" customWidth="1"/>
    <col min="5374" max="5374" width="12.5703125" style="325" customWidth="1"/>
    <col min="5375" max="5375" width="13.85546875" style="325" customWidth="1"/>
    <col min="5376" max="5376" width="13.42578125" style="325" customWidth="1"/>
    <col min="5377" max="5377" width="11" style="325" customWidth="1"/>
    <col min="5378" max="5378" width="17.7109375" style="325" bestFit="1" customWidth="1"/>
    <col min="5379" max="5380" width="9.140625" style="325"/>
    <col min="5381" max="5381" width="10.140625" style="325" customWidth="1"/>
    <col min="5382" max="5623" width="9.140625" style="325"/>
    <col min="5624" max="5624" width="13.28515625" style="325" customWidth="1"/>
    <col min="5625" max="5625" width="10.5703125" style="325" customWidth="1"/>
    <col min="5626" max="5626" width="12.140625" style="325" customWidth="1"/>
    <col min="5627" max="5627" width="8.140625" style="325" bestFit="1" customWidth="1"/>
    <col min="5628" max="5628" width="11.5703125" style="325" bestFit="1" customWidth="1"/>
    <col min="5629" max="5629" width="11.140625" style="325" customWidth="1"/>
    <col min="5630" max="5630" width="12.5703125" style="325" customWidth="1"/>
    <col min="5631" max="5631" width="13.85546875" style="325" customWidth="1"/>
    <col min="5632" max="5632" width="13.42578125" style="325" customWidth="1"/>
    <col min="5633" max="5633" width="11" style="325" customWidth="1"/>
    <col min="5634" max="5634" width="17.7109375" style="325" bestFit="1" customWidth="1"/>
    <col min="5635" max="5636" width="9.140625" style="325"/>
    <col min="5637" max="5637" width="10.140625" style="325" customWidth="1"/>
    <col min="5638" max="5879" width="9.140625" style="325"/>
    <col min="5880" max="5880" width="13.28515625" style="325" customWidth="1"/>
    <col min="5881" max="5881" width="10.5703125" style="325" customWidth="1"/>
    <col min="5882" max="5882" width="12.140625" style="325" customWidth="1"/>
    <col min="5883" max="5883" width="8.140625" style="325" bestFit="1" customWidth="1"/>
    <col min="5884" max="5884" width="11.5703125" style="325" bestFit="1" customWidth="1"/>
    <col min="5885" max="5885" width="11.140625" style="325" customWidth="1"/>
    <col min="5886" max="5886" width="12.5703125" style="325" customWidth="1"/>
    <col min="5887" max="5887" width="13.85546875" style="325" customWidth="1"/>
    <col min="5888" max="5888" width="13.42578125" style="325" customWidth="1"/>
    <col min="5889" max="5889" width="11" style="325" customWidth="1"/>
    <col min="5890" max="5890" width="17.7109375" style="325" bestFit="1" customWidth="1"/>
    <col min="5891" max="5892" width="9.140625" style="325"/>
    <col min="5893" max="5893" width="10.140625" style="325" customWidth="1"/>
    <col min="5894" max="6135" width="9.140625" style="325"/>
    <col min="6136" max="6136" width="13.28515625" style="325" customWidth="1"/>
    <col min="6137" max="6137" width="10.5703125" style="325" customWidth="1"/>
    <col min="6138" max="6138" width="12.140625" style="325" customWidth="1"/>
    <col min="6139" max="6139" width="8.140625" style="325" bestFit="1" customWidth="1"/>
    <col min="6140" max="6140" width="11.5703125" style="325" bestFit="1" customWidth="1"/>
    <col min="6141" max="6141" width="11.140625" style="325" customWidth="1"/>
    <col min="6142" max="6142" width="12.5703125" style="325" customWidth="1"/>
    <col min="6143" max="6143" width="13.85546875" style="325" customWidth="1"/>
    <col min="6144" max="6144" width="13.42578125" style="325" customWidth="1"/>
    <col min="6145" max="6145" width="11" style="325" customWidth="1"/>
    <col min="6146" max="6146" width="17.7109375" style="325" bestFit="1" customWidth="1"/>
    <col min="6147" max="6148" width="9.140625" style="325"/>
    <col min="6149" max="6149" width="10.140625" style="325" customWidth="1"/>
    <col min="6150" max="6391" width="9.140625" style="325"/>
    <col min="6392" max="6392" width="13.28515625" style="325" customWidth="1"/>
    <col min="6393" max="6393" width="10.5703125" style="325" customWidth="1"/>
    <col min="6394" max="6394" width="12.140625" style="325" customWidth="1"/>
    <col min="6395" max="6395" width="8.140625" style="325" bestFit="1" customWidth="1"/>
    <col min="6396" max="6396" width="11.5703125" style="325" bestFit="1" customWidth="1"/>
    <col min="6397" max="6397" width="11.140625" style="325" customWidth="1"/>
    <col min="6398" max="6398" width="12.5703125" style="325" customWidth="1"/>
    <col min="6399" max="6399" width="13.85546875" style="325" customWidth="1"/>
    <col min="6400" max="6400" width="13.42578125" style="325" customWidth="1"/>
    <col min="6401" max="6401" width="11" style="325" customWidth="1"/>
    <col min="6402" max="6402" width="17.7109375" style="325" bestFit="1" customWidth="1"/>
    <col min="6403" max="6404" width="9.140625" style="325"/>
    <col min="6405" max="6405" width="10.140625" style="325" customWidth="1"/>
    <col min="6406" max="6647" width="9.140625" style="325"/>
    <col min="6648" max="6648" width="13.28515625" style="325" customWidth="1"/>
    <col min="6649" max="6649" width="10.5703125" style="325" customWidth="1"/>
    <col min="6650" max="6650" width="12.140625" style="325" customWidth="1"/>
    <col min="6651" max="6651" width="8.140625" style="325" bestFit="1" customWidth="1"/>
    <col min="6652" max="6652" width="11.5703125" style="325" bestFit="1" customWidth="1"/>
    <col min="6653" max="6653" width="11.140625" style="325" customWidth="1"/>
    <col min="6654" max="6654" width="12.5703125" style="325" customWidth="1"/>
    <col min="6655" max="6655" width="13.85546875" style="325" customWidth="1"/>
    <col min="6656" max="6656" width="13.42578125" style="325" customWidth="1"/>
    <col min="6657" max="6657" width="11" style="325" customWidth="1"/>
    <col min="6658" max="6658" width="17.7109375" style="325" bestFit="1" customWidth="1"/>
    <col min="6659" max="6660" width="9.140625" style="325"/>
    <col min="6661" max="6661" width="10.140625" style="325" customWidth="1"/>
    <col min="6662" max="6903" width="9.140625" style="325"/>
    <col min="6904" max="6904" width="13.28515625" style="325" customWidth="1"/>
    <col min="6905" max="6905" width="10.5703125" style="325" customWidth="1"/>
    <col min="6906" max="6906" width="12.140625" style="325" customWidth="1"/>
    <col min="6907" max="6907" width="8.140625" style="325" bestFit="1" customWidth="1"/>
    <col min="6908" max="6908" width="11.5703125" style="325" bestFit="1" customWidth="1"/>
    <col min="6909" max="6909" width="11.140625" style="325" customWidth="1"/>
    <col min="6910" max="6910" width="12.5703125" style="325" customWidth="1"/>
    <col min="6911" max="6911" width="13.85546875" style="325" customWidth="1"/>
    <col min="6912" max="6912" width="13.42578125" style="325" customWidth="1"/>
    <col min="6913" max="6913" width="11" style="325" customWidth="1"/>
    <col min="6914" max="6914" width="17.7109375" style="325" bestFit="1" customWidth="1"/>
    <col min="6915" max="6916" width="9.140625" style="325"/>
    <col min="6917" max="6917" width="10.140625" style="325" customWidth="1"/>
    <col min="6918" max="7159" width="9.140625" style="325"/>
    <col min="7160" max="7160" width="13.28515625" style="325" customWidth="1"/>
    <col min="7161" max="7161" width="10.5703125" style="325" customWidth="1"/>
    <col min="7162" max="7162" width="12.140625" style="325" customWidth="1"/>
    <col min="7163" max="7163" width="8.140625" style="325" bestFit="1" customWidth="1"/>
    <col min="7164" max="7164" width="11.5703125" style="325" bestFit="1" customWidth="1"/>
    <col min="7165" max="7165" width="11.140625" style="325" customWidth="1"/>
    <col min="7166" max="7166" width="12.5703125" style="325" customWidth="1"/>
    <col min="7167" max="7167" width="13.85546875" style="325" customWidth="1"/>
    <col min="7168" max="7168" width="13.42578125" style="325" customWidth="1"/>
    <col min="7169" max="7169" width="11" style="325" customWidth="1"/>
    <col min="7170" max="7170" width="17.7109375" style="325" bestFit="1" customWidth="1"/>
    <col min="7171" max="7172" width="9.140625" style="325"/>
    <col min="7173" max="7173" width="10.140625" style="325" customWidth="1"/>
    <col min="7174" max="7415" width="9.140625" style="325"/>
    <col min="7416" max="7416" width="13.28515625" style="325" customWidth="1"/>
    <col min="7417" max="7417" width="10.5703125" style="325" customWidth="1"/>
    <col min="7418" max="7418" width="12.140625" style="325" customWidth="1"/>
    <col min="7419" max="7419" width="8.140625" style="325" bestFit="1" customWidth="1"/>
    <col min="7420" max="7420" width="11.5703125" style="325" bestFit="1" customWidth="1"/>
    <col min="7421" max="7421" width="11.140625" style="325" customWidth="1"/>
    <col min="7422" max="7422" width="12.5703125" style="325" customWidth="1"/>
    <col min="7423" max="7423" width="13.85546875" style="325" customWidth="1"/>
    <col min="7424" max="7424" width="13.42578125" style="325" customWidth="1"/>
    <col min="7425" max="7425" width="11" style="325" customWidth="1"/>
    <col min="7426" max="7426" width="17.7109375" style="325" bestFit="1" customWidth="1"/>
    <col min="7427" max="7428" width="9.140625" style="325"/>
    <col min="7429" max="7429" width="10.140625" style="325" customWidth="1"/>
    <col min="7430" max="7671" width="9.140625" style="325"/>
    <col min="7672" max="7672" width="13.28515625" style="325" customWidth="1"/>
    <col min="7673" max="7673" width="10.5703125" style="325" customWidth="1"/>
    <col min="7674" max="7674" width="12.140625" style="325" customWidth="1"/>
    <col min="7675" max="7675" width="8.140625" style="325" bestFit="1" customWidth="1"/>
    <col min="7676" max="7676" width="11.5703125" style="325" bestFit="1" customWidth="1"/>
    <col min="7677" max="7677" width="11.140625" style="325" customWidth="1"/>
    <col min="7678" max="7678" width="12.5703125" style="325" customWidth="1"/>
    <col min="7679" max="7679" width="13.85546875" style="325" customWidth="1"/>
    <col min="7680" max="7680" width="13.42578125" style="325" customWidth="1"/>
    <col min="7681" max="7681" width="11" style="325" customWidth="1"/>
    <col min="7682" max="7682" width="17.7109375" style="325" bestFit="1" customWidth="1"/>
    <col min="7683" max="7684" width="9.140625" style="325"/>
    <col min="7685" max="7685" width="10.140625" style="325" customWidth="1"/>
    <col min="7686" max="7927" width="9.140625" style="325"/>
    <col min="7928" max="7928" width="13.28515625" style="325" customWidth="1"/>
    <col min="7929" max="7929" width="10.5703125" style="325" customWidth="1"/>
    <col min="7930" max="7930" width="12.140625" style="325" customWidth="1"/>
    <col min="7931" max="7931" width="8.140625" style="325" bestFit="1" customWidth="1"/>
    <col min="7932" max="7932" width="11.5703125" style="325" bestFit="1" customWidth="1"/>
    <col min="7933" max="7933" width="11.140625" style="325" customWidth="1"/>
    <col min="7934" max="7934" width="12.5703125" style="325" customWidth="1"/>
    <col min="7935" max="7935" width="13.85546875" style="325" customWidth="1"/>
    <col min="7936" max="7936" width="13.42578125" style="325" customWidth="1"/>
    <col min="7937" max="7937" width="11" style="325" customWidth="1"/>
    <col min="7938" max="7938" width="17.7109375" style="325" bestFit="1" customWidth="1"/>
    <col min="7939" max="7940" width="9.140625" style="325"/>
    <col min="7941" max="7941" width="10.140625" style="325" customWidth="1"/>
    <col min="7942" max="8183" width="9.140625" style="325"/>
    <col min="8184" max="8184" width="13.28515625" style="325" customWidth="1"/>
    <col min="8185" max="8185" width="10.5703125" style="325" customWidth="1"/>
    <col min="8186" max="8186" width="12.140625" style="325" customWidth="1"/>
    <col min="8187" max="8187" width="8.140625" style="325" bestFit="1" customWidth="1"/>
    <col min="8188" max="8188" width="11.5703125" style="325" bestFit="1" customWidth="1"/>
    <col min="8189" max="8189" width="11.140625" style="325" customWidth="1"/>
    <col min="8190" max="8190" width="12.5703125" style="325" customWidth="1"/>
    <col min="8191" max="8191" width="13.85546875" style="325" customWidth="1"/>
    <col min="8192" max="8192" width="13.42578125" style="325" customWidth="1"/>
    <col min="8193" max="8193" width="11" style="325" customWidth="1"/>
    <col min="8194" max="8194" width="17.7109375" style="325" bestFit="1" customWidth="1"/>
    <col min="8195" max="8196" width="9.140625" style="325"/>
    <col min="8197" max="8197" width="10.140625" style="325" customWidth="1"/>
    <col min="8198" max="8439" width="9.140625" style="325"/>
    <col min="8440" max="8440" width="13.28515625" style="325" customWidth="1"/>
    <col min="8441" max="8441" width="10.5703125" style="325" customWidth="1"/>
    <col min="8442" max="8442" width="12.140625" style="325" customWidth="1"/>
    <col min="8443" max="8443" width="8.140625" style="325" bestFit="1" customWidth="1"/>
    <col min="8444" max="8444" width="11.5703125" style="325" bestFit="1" customWidth="1"/>
    <col min="8445" max="8445" width="11.140625" style="325" customWidth="1"/>
    <col min="8446" max="8446" width="12.5703125" style="325" customWidth="1"/>
    <col min="8447" max="8447" width="13.85546875" style="325" customWidth="1"/>
    <col min="8448" max="8448" width="13.42578125" style="325" customWidth="1"/>
    <col min="8449" max="8449" width="11" style="325" customWidth="1"/>
    <col min="8450" max="8450" width="17.7109375" style="325" bestFit="1" customWidth="1"/>
    <col min="8451" max="8452" width="9.140625" style="325"/>
    <col min="8453" max="8453" width="10.140625" style="325" customWidth="1"/>
    <col min="8454" max="8695" width="9.140625" style="325"/>
    <col min="8696" max="8696" width="13.28515625" style="325" customWidth="1"/>
    <col min="8697" max="8697" width="10.5703125" style="325" customWidth="1"/>
    <col min="8698" max="8698" width="12.140625" style="325" customWidth="1"/>
    <col min="8699" max="8699" width="8.140625" style="325" bestFit="1" customWidth="1"/>
    <col min="8700" max="8700" width="11.5703125" style="325" bestFit="1" customWidth="1"/>
    <col min="8701" max="8701" width="11.140625" style="325" customWidth="1"/>
    <col min="8702" max="8702" width="12.5703125" style="325" customWidth="1"/>
    <col min="8703" max="8703" width="13.85546875" style="325" customWidth="1"/>
    <col min="8704" max="8704" width="13.42578125" style="325" customWidth="1"/>
    <col min="8705" max="8705" width="11" style="325" customWidth="1"/>
    <col min="8706" max="8706" width="17.7109375" style="325" bestFit="1" customWidth="1"/>
    <col min="8707" max="8708" width="9.140625" style="325"/>
    <col min="8709" max="8709" width="10.140625" style="325" customWidth="1"/>
    <col min="8710" max="8951" width="9.140625" style="325"/>
    <col min="8952" max="8952" width="13.28515625" style="325" customWidth="1"/>
    <col min="8953" max="8953" width="10.5703125" style="325" customWidth="1"/>
    <col min="8954" max="8954" width="12.140625" style="325" customWidth="1"/>
    <col min="8955" max="8955" width="8.140625" style="325" bestFit="1" customWidth="1"/>
    <col min="8956" max="8956" width="11.5703125" style="325" bestFit="1" customWidth="1"/>
    <col min="8957" max="8957" width="11.140625" style="325" customWidth="1"/>
    <col min="8958" max="8958" width="12.5703125" style="325" customWidth="1"/>
    <col min="8959" max="8959" width="13.85546875" style="325" customWidth="1"/>
    <col min="8960" max="8960" width="13.42578125" style="325" customWidth="1"/>
    <col min="8961" max="8961" width="11" style="325" customWidth="1"/>
    <col min="8962" max="8962" width="17.7109375" style="325" bestFit="1" customWidth="1"/>
    <col min="8963" max="8964" width="9.140625" style="325"/>
    <col min="8965" max="8965" width="10.140625" style="325" customWidth="1"/>
    <col min="8966" max="9207" width="9.140625" style="325"/>
    <col min="9208" max="9208" width="13.28515625" style="325" customWidth="1"/>
    <col min="9209" max="9209" width="10.5703125" style="325" customWidth="1"/>
    <col min="9210" max="9210" width="12.140625" style="325" customWidth="1"/>
    <col min="9211" max="9211" width="8.140625" style="325" bestFit="1" customWidth="1"/>
    <col min="9212" max="9212" width="11.5703125" style="325" bestFit="1" customWidth="1"/>
    <col min="9213" max="9213" width="11.140625" style="325" customWidth="1"/>
    <col min="9214" max="9214" width="12.5703125" style="325" customWidth="1"/>
    <col min="9215" max="9215" width="13.85546875" style="325" customWidth="1"/>
    <col min="9216" max="9216" width="13.42578125" style="325" customWidth="1"/>
    <col min="9217" max="9217" width="11" style="325" customWidth="1"/>
    <col min="9218" max="9218" width="17.7109375" style="325" bestFit="1" customWidth="1"/>
    <col min="9219" max="9220" width="9.140625" style="325"/>
    <col min="9221" max="9221" width="10.140625" style="325" customWidth="1"/>
    <col min="9222" max="9463" width="9.140625" style="325"/>
    <col min="9464" max="9464" width="13.28515625" style="325" customWidth="1"/>
    <col min="9465" max="9465" width="10.5703125" style="325" customWidth="1"/>
    <col min="9466" max="9466" width="12.140625" style="325" customWidth="1"/>
    <col min="9467" max="9467" width="8.140625" style="325" bestFit="1" customWidth="1"/>
    <col min="9468" max="9468" width="11.5703125" style="325" bestFit="1" customWidth="1"/>
    <col min="9469" max="9469" width="11.140625" style="325" customWidth="1"/>
    <col min="9470" max="9470" width="12.5703125" style="325" customWidth="1"/>
    <col min="9471" max="9471" width="13.85546875" style="325" customWidth="1"/>
    <col min="9472" max="9472" width="13.42578125" style="325" customWidth="1"/>
    <col min="9473" max="9473" width="11" style="325" customWidth="1"/>
    <col min="9474" max="9474" width="17.7109375" style="325" bestFit="1" customWidth="1"/>
    <col min="9475" max="9476" width="9.140625" style="325"/>
    <col min="9477" max="9477" width="10.140625" style="325" customWidth="1"/>
    <col min="9478" max="9719" width="9.140625" style="325"/>
    <col min="9720" max="9720" width="13.28515625" style="325" customWidth="1"/>
    <col min="9721" max="9721" width="10.5703125" style="325" customWidth="1"/>
    <col min="9722" max="9722" width="12.140625" style="325" customWidth="1"/>
    <col min="9723" max="9723" width="8.140625" style="325" bestFit="1" customWidth="1"/>
    <col min="9724" max="9724" width="11.5703125" style="325" bestFit="1" customWidth="1"/>
    <col min="9725" max="9725" width="11.140625" style="325" customWidth="1"/>
    <col min="9726" max="9726" width="12.5703125" style="325" customWidth="1"/>
    <col min="9727" max="9727" width="13.85546875" style="325" customWidth="1"/>
    <col min="9728" max="9728" width="13.42578125" style="325" customWidth="1"/>
    <col min="9729" max="9729" width="11" style="325" customWidth="1"/>
    <col min="9730" max="9730" width="17.7109375" style="325" bestFit="1" customWidth="1"/>
    <col min="9731" max="9732" width="9.140625" style="325"/>
    <col min="9733" max="9733" width="10.140625" style="325" customWidth="1"/>
    <col min="9734" max="9975" width="9.140625" style="325"/>
    <col min="9976" max="9976" width="13.28515625" style="325" customWidth="1"/>
    <col min="9977" max="9977" width="10.5703125" style="325" customWidth="1"/>
    <col min="9978" max="9978" width="12.140625" style="325" customWidth="1"/>
    <col min="9979" max="9979" width="8.140625" style="325" bestFit="1" customWidth="1"/>
    <col min="9980" max="9980" width="11.5703125" style="325" bestFit="1" customWidth="1"/>
    <col min="9981" max="9981" width="11.140625" style="325" customWidth="1"/>
    <col min="9982" max="9982" width="12.5703125" style="325" customWidth="1"/>
    <col min="9983" max="9983" width="13.85546875" style="325" customWidth="1"/>
    <col min="9984" max="9984" width="13.42578125" style="325" customWidth="1"/>
    <col min="9985" max="9985" width="11" style="325" customWidth="1"/>
    <col min="9986" max="9986" width="17.7109375" style="325" bestFit="1" customWidth="1"/>
    <col min="9987" max="9988" width="9.140625" style="325"/>
    <col min="9989" max="9989" width="10.140625" style="325" customWidth="1"/>
    <col min="9990" max="10231" width="9.140625" style="325"/>
    <col min="10232" max="10232" width="13.28515625" style="325" customWidth="1"/>
    <col min="10233" max="10233" width="10.5703125" style="325" customWidth="1"/>
    <col min="10234" max="10234" width="12.140625" style="325" customWidth="1"/>
    <col min="10235" max="10235" width="8.140625" style="325" bestFit="1" customWidth="1"/>
    <col min="10236" max="10236" width="11.5703125" style="325" bestFit="1" customWidth="1"/>
    <col min="10237" max="10237" width="11.140625" style="325" customWidth="1"/>
    <col min="10238" max="10238" width="12.5703125" style="325" customWidth="1"/>
    <col min="10239" max="10239" width="13.85546875" style="325" customWidth="1"/>
    <col min="10240" max="10240" width="13.42578125" style="325" customWidth="1"/>
    <col min="10241" max="10241" width="11" style="325" customWidth="1"/>
    <col min="10242" max="10242" width="17.7109375" style="325" bestFit="1" customWidth="1"/>
    <col min="10243" max="10244" width="9.140625" style="325"/>
    <col min="10245" max="10245" width="10.140625" style="325" customWidth="1"/>
    <col min="10246" max="10487" width="9.140625" style="325"/>
    <col min="10488" max="10488" width="13.28515625" style="325" customWidth="1"/>
    <col min="10489" max="10489" width="10.5703125" style="325" customWidth="1"/>
    <col min="10490" max="10490" width="12.140625" style="325" customWidth="1"/>
    <col min="10491" max="10491" width="8.140625" style="325" bestFit="1" customWidth="1"/>
    <col min="10492" max="10492" width="11.5703125" style="325" bestFit="1" customWidth="1"/>
    <col min="10493" max="10493" width="11.140625" style="325" customWidth="1"/>
    <col min="10494" max="10494" width="12.5703125" style="325" customWidth="1"/>
    <col min="10495" max="10495" width="13.85546875" style="325" customWidth="1"/>
    <col min="10496" max="10496" width="13.42578125" style="325" customWidth="1"/>
    <col min="10497" max="10497" width="11" style="325" customWidth="1"/>
    <col min="10498" max="10498" width="17.7109375" style="325" bestFit="1" customWidth="1"/>
    <col min="10499" max="10500" width="9.140625" style="325"/>
    <col min="10501" max="10501" width="10.140625" style="325" customWidth="1"/>
    <col min="10502" max="10743" width="9.140625" style="325"/>
    <col min="10744" max="10744" width="13.28515625" style="325" customWidth="1"/>
    <col min="10745" max="10745" width="10.5703125" style="325" customWidth="1"/>
    <col min="10746" max="10746" width="12.140625" style="325" customWidth="1"/>
    <col min="10747" max="10747" width="8.140625" style="325" bestFit="1" customWidth="1"/>
    <col min="10748" max="10748" width="11.5703125" style="325" bestFit="1" customWidth="1"/>
    <col min="10749" max="10749" width="11.140625" style="325" customWidth="1"/>
    <col min="10750" max="10750" width="12.5703125" style="325" customWidth="1"/>
    <col min="10751" max="10751" width="13.85546875" style="325" customWidth="1"/>
    <col min="10752" max="10752" width="13.42578125" style="325" customWidth="1"/>
    <col min="10753" max="10753" width="11" style="325" customWidth="1"/>
    <col min="10754" max="10754" width="17.7109375" style="325" bestFit="1" customWidth="1"/>
    <col min="10755" max="10756" width="9.140625" style="325"/>
    <col min="10757" max="10757" width="10.140625" style="325" customWidth="1"/>
    <col min="10758" max="10999" width="9.140625" style="325"/>
    <col min="11000" max="11000" width="13.28515625" style="325" customWidth="1"/>
    <col min="11001" max="11001" width="10.5703125" style="325" customWidth="1"/>
    <col min="11002" max="11002" width="12.140625" style="325" customWidth="1"/>
    <col min="11003" max="11003" width="8.140625" style="325" bestFit="1" customWidth="1"/>
    <col min="11004" max="11004" width="11.5703125" style="325" bestFit="1" customWidth="1"/>
    <col min="11005" max="11005" width="11.140625" style="325" customWidth="1"/>
    <col min="11006" max="11006" width="12.5703125" style="325" customWidth="1"/>
    <col min="11007" max="11007" width="13.85546875" style="325" customWidth="1"/>
    <col min="11008" max="11008" width="13.42578125" style="325" customWidth="1"/>
    <col min="11009" max="11009" width="11" style="325" customWidth="1"/>
    <col min="11010" max="11010" width="17.7109375" style="325" bestFit="1" customWidth="1"/>
    <col min="11011" max="11012" width="9.140625" style="325"/>
    <col min="11013" max="11013" width="10.140625" style="325" customWidth="1"/>
    <col min="11014" max="11255" width="9.140625" style="325"/>
    <col min="11256" max="11256" width="13.28515625" style="325" customWidth="1"/>
    <col min="11257" max="11257" width="10.5703125" style="325" customWidth="1"/>
    <col min="11258" max="11258" width="12.140625" style="325" customWidth="1"/>
    <col min="11259" max="11259" width="8.140625" style="325" bestFit="1" customWidth="1"/>
    <col min="11260" max="11260" width="11.5703125" style="325" bestFit="1" customWidth="1"/>
    <col min="11261" max="11261" width="11.140625" style="325" customWidth="1"/>
    <col min="11262" max="11262" width="12.5703125" style="325" customWidth="1"/>
    <col min="11263" max="11263" width="13.85546875" style="325" customWidth="1"/>
    <col min="11264" max="11264" width="13.42578125" style="325" customWidth="1"/>
    <col min="11265" max="11265" width="11" style="325" customWidth="1"/>
    <col min="11266" max="11266" width="17.7109375" style="325" bestFit="1" customWidth="1"/>
    <col min="11267" max="11268" width="9.140625" style="325"/>
    <col min="11269" max="11269" width="10.140625" style="325" customWidth="1"/>
    <col min="11270" max="11511" width="9.140625" style="325"/>
    <col min="11512" max="11512" width="13.28515625" style="325" customWidth="1"/>
    <col min="11513" max="11513" width="10.5703125" style="325" customWidth="1"/>
    <col min="11514" max="11514" width="12.140625" style="325" customWidth="1"/>
    <col min="11515" max="11515" width="8.140625" style="325" bestFit="1" customWidth="1"/>
    <col min="11516" max="11516" width="11.5703125" style="325" bestFit="1" customWidth="1"/>
    <col min="11517" max="11517" width="11.140625" style="325" customWidth="1"/>
    <col min="11518" max="11518" width="12.5703125" style="325" customWidth="1"/>
    <col min="11519" max="11519" width="13.85546875" style="325" customWidth="1"/>
    <col min="11520" max="11520" width="13.42578125" style="325" customWidth="1"/>
    <col min="11521" max="11521" width="11" style="325" customWidth="1"/>
    <col min="11522" max="11522" width="17.7109375" style="325" bestFit="1" customWidth="1"/>
    <col min="11523" max="11524" width="9.140625" style="325"/>
    <col min="11525" max="11525" width="10.140625" style="325" customWidth="1"/>
    <col min="11526" max="11767" width="9.140625" style="325"/>
    <col min="11768" max="11768" width="13.28515625" style="325" customWidth="1"/>
    <col min="11769" max="11769" width="10.5703125" style="325" customWidth="1"/>
    <col min="11770" max="11770" width="12.140625" style="325" customWidth="1"/>
    <col min="11771" max="11771" width="8.140625" style="325" bestFit="1" customWidth="1"/>
    <col min="11772" max="11772" width="11.5703125" style="325" bestFit="1" customWidth="1"/>
    <col min="11773" max="11773" width="11.140625" style="325" customWidth="1"/>
    <col min="11774" max="11774" width="12.5703125" style="325" customWidth="1"/>
    <col min="11775" max="11775" width="13.85546875" style="325" customWidth="1"/>
    <col min="11776" max="11776" width="13.42578125" style="325" customWidth="1"/>
    <col min="11777" max="11777" width="11" style="325" customWidth="1"/>
    <col min="11778" max="11778" width="17.7109375" style="325" bestFit="1" customWidth="1"/>
    <col min="11779" max="11780" width="9.140625" style="325"/>
    <col min="11781" max="11781" width="10.140625" style="325" customWidth="1"/>
    <col min="11782" max="12023" width="9.140625" style="325"/>
    <col min="12024" max="12024" width="13.28515625" style="325" customWidth="1"/>
    <col min="12025" max="12025" width="10.5703125" style="325" customWidth="1"/>
    <col min="12026" max="12026" width="12.140625" style="325" customWidth="1"/>
    <col min="12027" max="12027" width="8.140625" style="325" bestFit="1" customWidth="1"/>
    <col min="12028" max="12028" width="11.5703125" style="325" bestFit="1" customWidth="1"/>
    <col min="12029" max="12029" width="11.140625" style="325" customWidth="1"/>
    <col min="12030" max="12030" width="12.5703125" style="325" customWidth="1"/>
    <col min="12031" max="12031" width="13.85546875" style="325" customWidth="1"/>
    <col min="12032" max="12032" width="13.42578125" style="325" customWidth="1"/>
    <col min="12033" max="12033" width="11" style="325" customWidth="1"/>
    <col min="12034" max="12034" width="17.7109375" style="325" bestFit="1" customWidth="1"/>
    <col min="12035" max="12036" width="9.140625" style="325"/>
    <col min="12037" max="12037" width="10.140625" style="325" customWidth="1"/>
    <col min="12038" max="12279" width="9.140625" style="325"/>
    <col min="12280" max="12280" width="13.28515625" style="325" customWidth="1"/>
    <col min="12281" max="12281" width="10.5703125" style="325" customWidth="1"/>
    <col min="12282" max="12282" width="12.140625" style="325" customWidth="1"/>
    <col min="12283" max="12283" width="8.140625" style="325" bestFit="1" customWidth="1"/>
    <col min="12284" max="12284" width="11.5703125" style="325" bestFit="1" customWidth="1"/>
    <col min="12285" max="12285" width="11.140625" style="325" customWidth="1"/>
    <col min="12286" max="12286" width="12.5703125" style="325" customWidth="1"/>
    <col min="12287" max="12287" width="13.85546875" style="325" customWidth="1"/>
    <col min="12288" max="12288" width="13.42578125" style="325" customWidth="1"/>
    <col min="12289" max="12289" width="11" style="325" customWidth="1"/>
    <col min="12290" max="12290" width="17.7109375" style="325" bestFit="1" customWidth="1"/>
    <col min="12291" max="12292" width="9.140625" style="325"/>
    <col min="12293" max="12293" width="10.140625" style="325" customWidth="1"/>
    <col min="12294" max="12535" width="9.140625" style="325"/>
    <col min="12536" max="12536" width="13.28515625" style="325" customWidth="1"/>
    <col min="12537" max="12537" width="10.5703125" style="325" customWidth="1"/>
    <col min="12538" max="12538" width="12.140625" style="325" customWidth="1"/>
    <col min="12539" max="12539" width="8.140625" style="325" bestFit="1" customWidth="1"/>
    <col min="12540" max="12540" width="11.5703125" style="325" bestFit="1" customWidth="1"/>
    <col min="12541" max="12541" width="11.140625" style="325" customWidth="1"/>
    <col min="12542" max="12542" width="12.5703125" style="325" customWidth="1"/>
    <col min="12543" max="12543" width="13.85546875" style="325" customWidth="1"/>
    <col min="12544" max="12544" width="13.42578125" style="325" customWidth="1"/>
    <col min="12545" max="12545" width="11" style="325" customWidth="1"/>
    <col min="12546" max="12546" width="17.7109375" style="325" bestFit="1" customWidth="1"/>
    <col min="12547" max="12548" width="9.140625" style="325"/>
    <col min="12549" max="12549" width="10.140625" style="325" customWidth="1"/>
    <col min="12550" max="12791" width="9.140625" style="325"/>
    <col min="12792" max="12792" width="13.28515625" style="325" customWidth="1"/>
    <col min="12793" max="12793" width="10.5703125" style="325" customWidth="1"/>
    <col min="12794" max="12794" width="12.140625" style="325" customWidth="1"/>
    <col min="12795" max="12795" width="8.140625" style="325" bestFit="1" customWidth="1"/>
    <col min="12796" max="12796" width="11.5703125" style="325" bestFit="1" customWidth="1"/>
    <col min="12797" max="12797" width="11.140625" style="325" customWidth="1"/>
    <col min="12798" max="12798" width="12.5703125" style="325" customWidth="1"/>
    <col min="12799" max="12799" width="13.85546875" style="325" customWidth="1"/>
    <col min="12800" max="12800" width="13.42578125" style="325" customWidth="1"/>
    <col min="12801" max="12801" width="11" style="325" customWidth="1"/>
    <col min="12802" max="12802" width="17.7109375" style="325" bestFit="1" customWidth="1"/>
    <col min="12803" max="12804" width="9.140625" style="325"/>
    <col min="12805" max="12805" width="10.140625" style="325" customWidth="1"/>
    <col min="12806" max="13047" width="9.140625" style="325"/>
    <col min="13048" max="13048" width="13.28515625" style="325" customWidth="1"/>
    <col min="13049" max="13049" width="10.5703125" style="325" customWidth="1"/>
    <col min="13050" max="13050" width="12.140625" style="325" customWidth="1"/>
    <col min="13051" max="13051" width="8.140625" style="325" bestFit="1" customWidth="1"/>
    <col min="13052" max="13052" width="11.5703125" style="325" bestFit="1" customWidth="1"/>
    <col min="13053" max="13053" width="11.140625" style="325" customWidth="1"/>
    <col min="13054" max="13054" width="12.5703125" style="325" customWidth="1"/>
    <col min="13055" max="13055" width="13.85546875" style="325" customWidth="1"/>
    <col min="13056" max="13056" width="13.42578125" style="325" customWidth="1"/>
    <col min="13057" max="13057" width="11" style="325" customWidth="1"/>
    <col min="13058" max="13058" width="17.7109375" style="325" bestFit="1" customWidth="1"/>
    <col min="13059" max="13060" width="9.140625" style="325"/>
    <col min="13061" max="13061" width="10.140625" style="325" customWidth="1"/>
    <col min="13062" max="13303" width="9.140625" style="325"/>
    <col min="13304" max="13304" width="13.28515625" style="325" customWidth="1"/>
    <col min="13305" max="13305" width="10.5703125" style="325" customWidth="1"/>
    <col min="13306" max="13306" width="12.140625" style="325" customWidth="1"/>
    <col min="13307" max="13307" width="8.140625" style="325" bestFit="1" customWidth="1"/>
    <col min="13308" max="13308" width="11.5703125" style="325" bestFit="1" customWidth="1"/>
    <col min="13309" max="13309" width="11.140625" style="325" customWidth="1"/>
    <col min="13310" max="13310" width="12.5703125" style="325" customWidth="1"/>
    <col min="13311" max="13311" width="13.85546875" style="325" customWidth="1"/>
    <col min="13312" max="13312" width="13.42578125" style="325" customWidth="1"/>
    <col min="13313" max="13313" width="11" style="325" customWidth="1"/>
    <col min="13314" max="13314" width="17.7109375" style="325" bestFit="1" customWidth="1"/>
    <col min="13315" max="13316" width="9.140625" style="325"/>
    <col min="13317" max="13317" width="10.140625" style="325" customWidth="1"/>
    <col min="13318" max="13559" width="9.140625" style="325"/>
    <col min="13560" max="13560" width="13.28515625" style="325" customWidth="1"/>
    <col min="13561" max="13561" width="10.5703125" style="325" customWidth="1"/>
    <col min="13562" max="13562" width="12.140625" style="325" customWidth="1"/>
    <col min="13563" max="13563" width="8.140625" style="325" bestFit="1" customWidth="1"/>
    <col min="13564" max="13564" width="11.5703125" style="325" bestFit="1" customWidth="1"/>
    <col min="13565" max="13565" width="11.140625" style="325" customWidth="1"/>
    <col min="13566" max="13566" width="12.5703125" style="325" customWidth="1"/>
    <col min="13567" max="13567" width="13.85546875" style="325" customWidth="1"/>
    <col min="13568" max="13568" width="13.42578125" style="325" customWidth="1"/>
    <col min="13569" max="13569" width="11" style="325" customWidth="1"/>
    <col min="13570" max="13570" width="17.7109375" style="325" bestFit="1" customWidth="1"/>
    <col min="13571" max="13572" width="9.140625" style="325"/>
    <col min="13573" max="13573" width="10.140625" style="325" customWidth="1"/>
    <col min="13574" max="13815" width="9.140625" style="325"/>
    <col min="13816" max="13816" width="13.28515625" style="325" customWidth="1"/>
    <col min="13817" max="13817" width="10.5703125" style="325" customWidth="1"/>
    <col min="13818" max="13818" width="12.140625" style="325" customWidth="1"/>
    <col min="13819" max="13819" width="8.140625" style="325" bestFit="1" customWidth="1"/>
    <col min="13820" max="13820" width="11.5703125" style="325" bestFit="1" customWidth="1"/>
    <col min="13821" max="13821" width="11.140625" style="325" customWidth="1"/>
    <col min="13822" max="13822" width="12.5703125" style="325" customWidth="1"/>
    <col min="13823" max="13823" width="13.85546875" style="325" customWidth="1"/>
    <col min="13824" max="13824" width="13.42578125" style="325" customWidth="1"/>
    <col min="13825" max="13825" width="11" style="325" customWidth="1"/>
    <col min="13826" max="13826" width="17.7109375" style="325" bestFit="1" customWidth="1"/>
    <col min="13827" max="13828" width="9.140625" style="325"/>
    <col min="13829" max="13829" width="10.140625" style="325" customWidth="1"/>
    <col min="13830" max="14071" width="9.140625" style="325"/>
    <col min="14072" max="14072" width="13.28515625" style="325" customWidth="1"/>
    <col min="14073" max="14073" width="10.5703125" style="325" customWidth="1"/>
    <col min="14074" max="14074" width="12.140625" style="325" customWidth="1"/>
    <col min="14075" max="14075" width="8.140625" style="325" bestFit="1" customWidth="1"/>
    <col min="14076" max="14076" width="11.5703125" style="325" bestFit="1" customWidth="1"/>
    <col min="14077" max="14077" width="11.140625" style="325" customWidth="1"/>
    <col min="14078" max="14078" width="12.5703125" style="325" customWidth="1"/>
    <col min="14079" max="14079" width="13.85546875" style="325" customWidth="1"/>
    <col min="14080" max="14080" width="13.42578125" style="325" customWidth="1"/>
    <col min="14081" max="14081" width="11" style="325" customWidth="1"/>
    <col min="14082" max="14082" width="17.7109375" style="325" bestFit="1" customWidth="1"/>
    <col min="14083" max="14084" width="9.140625" style="325"/>
    <col min="14085" max="14085" width="10.140625" style="325" customWidth="1"/>
    <col min="14086" max="14327" width="9.140625" style="325"/>
    <col min="14328" max="14328" width="13.28515625" style="325" customWidth="1"/>
    <col min="14329" max="14329" width="10.5703125" style="325" customWidth="1"/>
    <col min="14330" max="14330" width="12.140625" style="325" customWidth="1"/>
    <col min="14331" max="14331" width="8.140625" style="325" bestFit="1" customWidth="1"/>
    <col min="14332" max="14332" width="11.5703125" style="325" bestFit="1" customWidth="1"/>
    <col min="14333" max="14333" width="11.140625" style="325" customWidth="1"/>
    <col min="14334" max="14334" width="12.5703125" style="325" customWidth="1"/>
    <col min="14335" max="14335" width="13.85546875" style="325" customWidth="1"/>
    <col min="14336" max="14336" width="13.42578125" style="325" customWidth="1"/>
    <col min="14337" max="14337" width="11" style="325" customWidth="1"/>
    <col min="14338" max="14338" width="17.7109375" style="325" bestFit="1" customWidth="1"/>
    <col min="14339" max="14340" width="9.140625" style="325"/>
    <col min="14341" max="14341" width="10.140625" style="325" customWidth="1"/>
    <col min="14342" max="14583" width="9.140625" style="325"/>
    <col min="14584" max="14584" width="13.28515625" style="325" customWidth="1"/>
    <col min="14585" max="14585" width="10.5703125" style="325" customWidth="1"/>
    <col min="14586" max="14586" width="12.140625" style="325" customWidth="1"/>
    <col min="14587" max="14587" width="8.140625" style="325" bestFit="1" customWidth="1"/>
    <col min="14588" max="14588" width="11.5703125" style="325" bestFit="1" customWidth="1"/>
    <col min="14589" max="14589" width="11.140625" style="325" customWidth="1"/>
    <col min="14590" max="14590" width="12.5703125" style="325" customWidth="1"/>
    <col min="14591" max="14591" width="13.85546875" style="325" customWidth="1"/>
    <col min="14592" max="14592" width="13.42578125" style="325" customWidth="1"/>
    <col min="14593" max="14593" width="11" style="325" customWidth="1"/>
    <col min="14594" max="14594" width="17.7109375" style="325" bestFit="1" customWidth="1"/>
    <col min="14595" max="14596" width="9.140625" style="325"/>
    <col min="14597" max="14597" width="10.140625" style="325" customWidth="1"/>
    <col min="14598" max="14839" width="9.140625" style="325"/>
    <col min="14840" max="14840" width="13.28515625" style="325" customWidth="1"/>
    <col min="14841" max="14841" width="10.5703125" style="325" customWidth="1"/>
    <col min="14842" max="14842" width="12.140625" style="325" customWidth="1"/>
    <col min="14843" max="14843" width="8.140625" style="325" bestFit="1" customWidth="1"/>
    <col min="14844" max="14844" width="11.5703125" style="325" bestFit="1" customWidth="1"/>
    <col min="14845" max="14845" width="11.140625" style="325" customWidth="1"/>
    <col min="14846" max="14846" width="12.5703125" style="325" customWidth="1"/>
    <col min="14847" max="14847" width="13.85546875" style="325" customWidth="1"/>
    <col min="14848" max="14848" width="13.42578125" style="325" customWidth="1"/>
    <col min="14849" max="14849" width="11" style="325" customWidth="1"/>
    <col min="14850" max="14850" width="17.7109375" style="325" bestFit="1" customWidth="1"/>
    <col min="14851" max="14852" width="9.140625" style="325"/>
    <col min="14853" max="14853" width="10.140625" style="325" customWidth="1"/>
    <col min="14854" max="15095" width="9.140625" style="325"/>
    <col min="15096" max="15096" width="13.28515625" style="325" customWidth="1"/>
    <col min="15097" max="15097" width="10.5703125" style="325" customWidth="1"/>
    <col min="15098" max="15098" width="12.140625" style="325" customWidth="1"/>
    <col min="15099" max="15099" width="8.140625" style="325" bestFit="1" customWidth="1"/>
    <col min="15100" max="15100" width="11.5703125" style="325" bestFit="1" customWidth="1"/>
    <col min="15101" max="15101" width="11.140625" style="325" customWidth="1"/>
    <col min="15102" max="15102" width="12.5703125" style="325" customWidth="1"/>
    <col min="15103" max="15103" width="13.85546875" style="325" customWidth="1"/>
    <col min="15104" max="15104" width="13.42578125" style="325" customWidth="1"/>
    <col min="15105" max="15105" width="11" style="325" customWidth="1"/>
    <col min="15106" max="15106" width="17.7109375" style="325" bestFit="1" customWidth="1"/>
    <col min="15107" max="15108" width="9.140625" style="325"/>
    <col min="15109" max="15109" width="10.140625" style="325" customWidth="1"/>
    <col min="15110" max="15351" width="9.140625" style="325"/>
    <col min="15352" max="15352" width="13.28515625" style="325" customWidth="1"/>
    <col min="15353" max="15353" width="10.5703125" style="325" customWidth="1"/>
    <col min="15354" max="15354" width="12.140625" style="325" customWidth="1"/>
    <col min="15355" max="15355" width="8.140625" style="325" bestFit="1" customWidth="1"/>
    <col min="15356" max="15356" width="11.5703125" style="325" bestFit="1" customWidth="1"/>
    <col min="15357" max="15357" width="11.140625" style="325" customWidth="1"/>
    <col min="15358" max="15358" width="12.5703125" style="325" customWidth="1"/>
    <col min="15359" max="15359" width="13.85546875" style="325" customWidth="1"/>
    <col min="15360" max="15360" width="13.42578125" style="325" customWidth="1"/>
    <col min="15361" max="15361" width="11" style="325" customWidth="1"/>
    <col min="15362" max="15362" width="17.7109375" style="325" bestFit="1" customWidth="1"/>
    <col min="15363" max="15364" width="9.140625" style="325"/>
    <col min="15365" max="15365" width="10.140625" style="325" customWidth="1"/>
    <col min="15366" max="15607" width="9.140625" style="325"/>
    <col min="15608" max="15608" width="13.28515625" style="325" customWidth="1"/>
    <col min="15609" max="15609" width="10.5703125" style="325" customWidth="1"/>
    <col min="15610" max="15610" width="12.140625" style="325" customWidth="1"/>
    <col min="15611" max="15611" width="8.140625" style="325" bestFit="1" customWidth="1"/>
    <col min="15612" max="15612" width="11.5703125" style="325" bestFit="1" customWidth="1"/>
    <col min="15613" max="15613" width="11.140625" style="325" customWidth="1"/>
    <col min="15614" max="15614" width="12.5703125" style="325" customWidth="1"/>
    <col min="15615" max="15615" width="13.85546875" style="325" customWidth="1"/>
    <col min="15616" max="15616" width="13.42578125" style="325" customWidth="1"/>
    <col min="15617" max="15617" width="11" style="325" customWidth="1"/>
    <col min="15618" max="15618" width="17.7109375" style="325" bestFit="1" customWidth="1"/>
    <col min="15619" max="15620" width="9.140625" style="325"/>
    <col min="15621" max="15621" width="10.140625" style="325" customWidth="1"/>
    <col min="15622" max="15863" width="9.140625" style="325"/>
    <col min="15864" max="15864" width="13.28515625" style="325" customWidth="1"/>
    <col min="15865" max="15865" width="10.5703125" style="325" customWidth="1"/>
    <col min="15866" max="15866" width="12.140625" style="325" customWidth="1"/>
    <col min="15867" max="15867" width="8.140625" style="325" bestFit="1" customWidth="1"/>
    <col min="15868" max="15868" width="11.5703125" style="325" bestFit="1" customWidth="1"/>
    <col min="15869" max="15869" width="11.140625" style="325" customWidth="1"/>
    <col min="15870" max="15870" width="12.5703125" style="325" customWidth="1"/>
    <col min="15871" max="15871" width="13.85546875" style="325" customWidth="1"/>
    <col min="15872" max="15872" width="13.42578125" style="325" customWidth="1"/>
    <col min="15873" max="15873" width="11" style="325" customWidth="1"/>
    <col min="15874" max="15874" width="17.7109375" style="325" bestFit="1" customWidth="1"/>
    <col min="15875" max="15876" width="9.140625" style="325"/>
    <col min="15877" max="15877" width="10.140625" style="325" customWidth="1"/>
    <col min="15878" max="16119" width="9.140625" style="325"/>
    <col min="16120" max="16120" width="13.28515625" style="325" customWidth="1"/>
    <col min="16121" max="16121" width="10.5703125" style="325" customWidth="1"/>
    <col min="16122" max="16122" width="12.140625" style="325" customWidth="1"/>
    <col min="16123" max="16123" width="8.140625" style="325" bestFit="1" customWidth="1"/>
    <col min="16124" max="16124" width="11.5703125" style="325" bestFit="1" customWidth="1"/>
    <col min="16125" max="16125" width="11.140625" style="325" customWidth="1"/>
    <col min="16126" max="16126" width="12.5703125" style="325" customWidth="1"/>
    <col min="16127" max="16127" width="13.85546875" style="325" customWidth="1"/>
    <col min="16128" max="16128" width="13.42578125" style="325" customWidth="1"/>
    <col min="16129" max="16129" width="11" style="325" customWidth="1"/>
    <col min="16130" max="16130" width="17.7109375" style="325" bestFit="1" customWidth="1"/>
    <col min="16131" max="16132" width="9.140625" style="325"/>
    <col min="16133" max="16133" width="10.140625" style="325" customWidth="1"/>
    <col min="16134" max="16384" width="9.140625" style="325"/>
  </cols>
  <sheetData>
    <row r="1" spans="1:46" ht="36" customHeight="1" x14ac:dyDescent="0.35">
      <c r="A1" s="1719" t="s">
        <v>4965</v>
      </c>
      <c r="B1" s="284"/>
      <c r="C1" s="284"/>
      <c r="D1" s="284"/>
      <c r="E1" s="284"/>
      <c r="F1" s="284"/>
      <c r="G1" s="284"/>
      <c r="H1" s="284"/>
      <c r="I1" s="721"/>
      <c r="J1" s="2578"/>
      <c r="K1" s="2578"/>
    </row>
    <row r="2" spans="1:46" ht="3" customHeight="1" thickBot="1" x14ac:dyDescent="0.3">
      <c r="K2" s="458"/>
      <c r="L2" s="2581"/>
    </row>
    <row r="3" spans="1:46" s="2585" customFormat="1" ht="19.5" customHeight="1" thickTop="1" x14ac:dyDescent="0.25">
      <c r="A3" s="2582"/>
      <c r="B3" s="3717" t="s">
        <v>4966</v>
      </c>
      <c r="C3" s="3717"/>
      <c r="D3" s="3717"/>
      <c r="E3" s="3717"/>
      <c r="F3" s="3718" t="s">
        <v>4967</v>
      </c>
      <c r="G3" s="3718" t="s">
        <v>4968</v>
      </c>
      <c r="H3" s="3718" t="s">
        <v>4969</v>
      </c>
      <c r="I3" s="3718" t="s">
        <v>4970</v>
      </c>
      <c r="J3" s="3721" t="s">
        <v>4971</v>
      </c>
      <c r="K3" s="405"/>
      <c r="L3" s="2583"/>
      <c r="M3" s="2583"/>
      <c r="N3" s="405"/>
      <c r="O3" s="405"/>
      <c r="P3" s="405"/>
      <c r="Q3" s="2584"/>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row>
    <row r="4" spans="1:46" s="2585" customFormat="1" ht="13.5" customHeight="1" x14ac:dyDescent="0.25">
      <c r="A4" s="2586"/>
      <c r="B4" s="3724" t="s">
        <v>4972</v>
      </c>
      <c r="C4" s="3724"/>
      <c r="D4" s="3724"/>
      <c r="E4" s="3724"/>
      <c r="F4" s="3719"/>
      <c r="G4" s="3719"/>
      <c r="H4" s="3719"/>
      <c r="I4" s="3719"/>
      <c r="J4" s="3722"/>
      <c r="K4" s="405"/>
      <c r="L4" s="2583"/>
      <c r="M4" s="405"/>
      <c r="N4" s="405"/>
      <c r="O4" s="405"/>
      <c r="P4" s="405"/>
      <c r="Q4" s="2584"/>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row>
    <row r="5" spans="1:46" s="2585" customFormat="1" ht="23.25" customHeight="1" thickBot="1" x14ac:dyDescent="0.3">
      <c r="A5" s="2586"/>
      <c r="B5" s="3724" t="s">
        <v>4973</v>
      </c>
      <c r="C5" s="3724"/>
      <c r="D5" s="3724"/>
      <c r="E5" s="3724"/>
      <c r="F5" s="3719"/>
      <c r="G5" s="3719"/>
      <c r="H5" s="3719"/>
      <c r="I5" s="3719"/>
      <c r="J5" s="3722"/>
      <c r="K5" s="405"/>
      <c r="L5" s="2583"/>
      <c r="M5" s="405"/>
      <c r="N5" s="405"/>
      <c r="O5" s="405"/>
      <c r="P5" s="405"/>
      <c r="Q5" s="2584"/>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row>
    <row r="6" spans="1:46" s="2585" customFormat="1" ht="38.25" customHeight="1" thickBot="1" x14ac:dyDescent="0.3">
      <c r="A6" s="2586"/>
      <c r="B6" s="2587" t="s">
        <v>4974</v>
      </c>
      <c r="C6" s="2588" t="s">
        <v>4975</v>
      </c>
      <c r="D6" s="2588" t="s">
        <v>3308</v>
      </c>
      <c r="E6" s="2589" t="s">
        <v>522</v>
      </c>
      <c r="F6" s="3720"/>
      <c r="G6" s="3720"/>
      <c r="H6" s="3720"/>
      <c r="I6" s="3720"/>
      <c r="J6" s="3723"/>
      <c r="K6" s="405"/>
      <c r="L6" s="2583"/>
      <c r="M6" s="405"/>
      <c r="N6" s="405"/>
      <c r="O6" s="405"/>
      <c r="P6" s="405"/>
      <c r="Q6" s="2584"/>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row>
    <row r="7" spans="1:46" s="2595" customFormat="1" ht="24" customHeight="1" thickBot="1" x14ac:dyDescent="0.3">
      <c r="A7" s="2590"/>
      <c r="B7" s="3715" t="s">
        <v>8</v>
      </c>
      <c r="C7" s="3715"/>
      <c r="D7" s="3715"/>
      <c r="E7" s="3715"/>
      <c r="F7" s="3715"/>
      <c r="G7" s="3715"/>
      <c r="H7" s="3715"/>
      <c r="I7" s="2591" t="s">
        <v>3960</v>
      </c>
      <c r="J7" s="2592" t="s">
        <v>4976</v>
      </c>
      <c r="K7" s="1948"/>
      <c r="L7" s="2593"/>
      <c r="M7" s="1948"/>
      <c r="N7" s="1948"/>
      <c r="O7" s="1948"/>
      <c r="P7" s="1948"/>
      <c r="Q7" s="2594"/>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1948"/>
    </row>
    <row r="8" spans="1:46" s="2585" customFormat="1" ht="24" hidden="1" customHeight="1" x14ac:dyDescent="0.25">
      <c r="A8" s="2596">
        <v>40909</v>
      </c>
      <c r="B8" s="2597">
        <v>6382</v>
      </c>
      <c r="C8" s="2598">
        <v>4503</v>
      </c>
      <c r="D8" s="2598">
        <v>69112</v>
      </c>
      <c r="E8" s="2597">
        <v>79997</v>
      </c>
      <c r="F8" s="2598">
        <v>1425</v>
      </c>
      <c r="G8" s="2599">
        <v>0.2</v>
      </c>
      <c r="H8" s="2600">
        <f>E8+F8+G8</f>
        <v>81422.2</v>
      </c>
      <c r="I8" s="2600">
        <f>H8/29.1257</f>
        <v>2795.5448281071358</v>
      </c>
      <c r="J8" s="2601">
        <v>4.3</v>
      </c>
      <c r="K8" s="405"/>
      <c r="L8" s="2583"/>
      <c r="M8" s="2583"/>
      <c r="N8" s="405"/>
      <c r="O8" s="405"/>
      <c r="P8" s="405"/>
      <c r="Q8" s="2584"/>
      <c r="R8" s="405"/>
      <c r="S8" s="405"/>
      <c r="T8" s="2584"/>
      <c r="U8" s="405"/>
      <c r="V8" s="1744"/>
      <c r="W8" s="1744"/>
      <c r="X8" s="1744"/>
      <c r="Y8" s="1744"/>
      <c r="Z8" s="1744"/>
      <c r="AA8" s="1744"/>
      <c r="AB8" s="1744"/>
      <c r="AC8" s="1744"/>
      <c r="AD8" s="405"/>
      <c r="AE8" s="405"/>
      <c r="AF8" s="405"/>
      <c r="AG8" s="405"/>
      <c r="AH8" s="405"/>
      <c r="AI8" s="405"/>
      <c r="AJ8" s="405"/>
      <c r="AK8" s="405"/>
      <c r="AL8" s="405"/>
      <c r="AM8" s="405"/>
      <c r="AN8" s="405"/>
      <c r="AO8" s="405"/>
      <c r="AP8" s="405"/>
      <c r="AQ8" s="405"/>
      <c r="AR8" s="405"/>
      <c r="AS8" s="405"/>
      <c r="AT8" s="405"/>
    </row>
    <row r="9" spans="1:46" s="2585" customFormat="1" ht="24" hidden="1" customHeight="1" x14ac:dyDescent="0.25">
      <c r="A9" s="2596">
        <v>40940</v>
      </c>
      <c r="B9" s="2597">
        <v>6458</v>
      </c>
      <c r="C9" s="2598">
        <v>4467</v>
      </c>
      <c r="D9" s="2598">
        <v>68981</v>
      </c>
      <c r="E9" s="2597">
        <v>79906</v>
      </c>
      <c r="F9" s="2598">
        <v>1443</v>
      </c>
      <c r="G9" s="2599">
        <v>0.2</v>
      </c>
      <c r="H9" s="2600">
        <f>E9+F9+G9</f>
        <v>81349.2</v>
      </c>
      <c r="I9" s="2600">
        <f>H9/28.7562</f>
        <v>2828.9273269764431</v>
      </c>
      <c r="J9" s="2601">
        <v>4.3</v>
      </c>
      <c r="K9" s="405"/>
      <c r="L9" s="2583"/>
      <c r="M9" s="2583"/>
      <c r="N9" s="405"/>
      <c r="O9" s="405"/>
      <c r="P9" s="405"/>
      <c r="Q9" s="2584"/>
      <c r="R9" s="405"/>
      <c r="S9" s="405"/>
      <c r="T9" s="2584"/>
      <c r="U9" s="405"/>
      <c r="V9" s="1744"/>
      <c r="W9" s="1744"/>
      <c r="X9" s="1744"/>
      <c r="Y9" s="1744"/>
      <c r="Z9" s="1744"/>
      <c r="AA9" s="1744"/>
      <c r="AB9" s="405"/>
      <c r="AC9" s="405"/>
      <c r="AD9" s="405"/>
      <c r="AE9" s="405"/>
      <c r="AF9" s="405"/>
      <c r="AG9" s="405"/>
      <c r="AH9" s="405"/>
      <c r="AI9" s="405"/>
      <c r="AJ9" s="405"/>
      <c r="AK9" s="405"/>
      <c r="AL9" s="405"/>
      <c r="AM9" s="405"/>
      <c r="AN9" s="405"/>
      <c r="AO9" s="405"/>
      <c r="AP9" s="405"/>
      <c r="AQ9" s="405"/>
      <c r="AR9" s="405"/>
      <c r="AS9" s="405"/>
      <c r="AT9" s="405"/>
    </row>
    <row r="10" spans="1:46" s="2585" customFormat="1" ht="24" hidden="1" customHeight="1" x14ac:dyDescent="0.25">
      <c r="A10" s="2596">
        <v>40969</v>
      </c>
      <c r="B10" s="2597">
        <v>6040</v>
      </c>
      <c r="C10" s="2598">
        <v>4459</v>
      </c>
      <c r="D10" s="2598">
        <v>68870</v>
      </c>
      <c r="E10" s="2597">
        <v>79369</v>
      </c>
      <c r="F10" s="2598">
        <v>1452</v>
      </c>
      <c r="G10" s="2599">
        <v>0.1</v>
      </c>
      <c r="H10" s="2600">
        <f>E10+F10+G10</f>
        <v>80821.100000000006</v>
      </c>
      <c r="I10" s="2600">
        <v>2798.2</v>
      </c>
      <c r="J10" s="2601">
        <v>4.3</v>
      </c>
      <c r="K10" s="405"/>
      <c r="L10" s="2583"/>
      <c r="M10" s="2583"/>
      <c r="N10" s="405"/>
      <c r="O10" s="405"/>
      <c r="P10" s="405"/>
      <c r="Q10" s="2584"/>
      <c r="R10" s="405"/>
      <c r="S10" s="405"/>
      <c r="T10" s="2584"/>
      <c r="U10" s="405"/>
      <c r="V10" s="1744"/>
      <c r="W10" s="1744"/>
      <c r="X10" s="1744"/>
      <c r="Y10" s="1744"/>
      <c r="Z10" s="1744"/>
      <c r="AA10" s="1744"/>
      <c r="AB10" s="405"/>
      <c r="AC10" s="405"/>
      <c r="AD10" s="405"/>
      <c r="AE10" s="405"/>
      <c r="AF10" s="405"/>
      <c r="AG10" s="405"/>
      <c r="AH10" s="405"/>
      <c r="AI10" s="405"/>
      <c r="AJ10" s="405"/>
      <c r="AK10" s="405"/>
      <c r="AL10" s="405"/>
      <c r="AM10" s="405"/>
      <c r="AN10" s="405"/>
      <c r="AO10" s="405"/>
      <c r="AP10" s="405"/>
      <c r="AQ10" s="405"/>
      <c r="AR10" s="405"/>
      <c r="AS10" s="405"/>
      <c r="AT10" s="405"/>
    </row>
    <row r="11" spans="1:46" s="2585" customFormat="1" ht="24" hidden="1" customHeight="1" x14ac:dyDescent="0.25">
      <c r="A11" s="2596">
        <v>41000</v>
      </c>
      <c r="B11" s="2597">
        <v>6079</v>
      </c>
      <c r="C11" s="2598">
        <v>4495</v>
      </c>
      <c r="D11" s="2598">
        <v>68421</v>
      </c>
      <c r="E11" s="2597">
        <v>78995</v>
      </c>
      <c r="F11" s="2598">
        <v>1462</v>
      </c>
      <c r="G11" s="2599">
        <v>0.1</v>
      </c>
      <c r="H11" s="2600">
        <v>80457.100000000006</v>
      </c>
      <c r="I11" s="2600">
        <v>2771.4</v>
      </c>
      <c r="J11" s="2601">
        <v>4.3</v>
      </c>
      <c r="K11" s="405"/>
      <c r="L11" s="2583"/>
      <c r="M11" s="2583"/>
      <c r="N11" s="405"/>
      <c r="O11" s="405"/>
      <c r="P11" s="405"/>
      <c r="Q11" s="2584"/>
      <c r="R11" s="405"/>
      <c r="S11" s="405"/>
      <c r="T11" s="2584"/>
      <c r="U11" s="405"/>
      <c r="V11" s="1744"/>
      <c r="W11" s="1744"/>
      <c r="X11" s="1744"/>
      <c r="Y11" s="1744"/>
      <c r="Z11" s="1744"/>
      <c r="AA11" s="1744"/>
      <c r="AB11" s="405"/>
      <c r="AC11" s="405"/>
      <c r="AD11" s="405"/>
      <c r="AE11" s="405"/>
      <c r="AF11" s="405"/>
      <c r="AG11" s="405"/>
      <c r="AH11" s="405"/>
      <c r="AI11" s="405"/>
      <c r="AJ11" s="405"/>
      <c r="AK11" s="405"/>
      <c r="AL11" s="405"/>
      <c r="AM11" s="405"/>
      <c r="AN11" s="405"/>
      <c r="AO11" s="405"/>
      <c r="AP11" s="405"/>
      <c r="AQ11" s="405"/>
      <c r="AR11" s="405"/>
      <c r="AS11" s="405"/>
      <c r="AT11" s="405"/>
    </row>
    <row r="12" spans="1:46" s="2585" customFormat="1" ht="24" hidden="1" customHeight="1" x14ac:dyDescent="0.25">
      <c r="A12" s="2596">
        <v>41030</v>
      </c>
      <c r="B12" s="2597">
        <v>5875</v>
      </c>
      <c r="C12" s="2598">
        <v>4503</v>
      </c>
      <c r="D12" s="2598">
        <v>67703</v>
      </c>
      <c r="E12" s="2597">
        <v>78081</v>
      </c>
      <c r="F12" s="2598">
        <v>1463</v>
      </c>
      <c r="G12" s="2599">
        <v>0.2</v>
      </c>
      <c r="H12" s="2600">
        <f t="shared" ref="H12:H21" si="0">E12+F12+G12</f>
        <v>79544.2</v>
      </c>
      <c r="I12" s="2600">
        <v>2667.5</v>
      </c>
      <c r="J12" s="2601">
        <v>4.2</v>
      </c>
      <c r="K12" s="405"/>
      <c r="L12" s="2583"/>
      <c r="M12" s="2583"/>
      <c r="N12" s="405"/>
      <c r="O12" s="405"/>
      <c r="P12" s="405"/>
      <c r="Q12" s="2584"/>
      <c r="R12" s="405"/>
      <c r="S12" s="405"/>
      <c r="T12" s="2584"/>
      <c r="U12" s="405"/>
      <c r="V12" s="1744"/>
      <c r="W12" s="1744"/>
      <c r="X12" s="1744"/>
      <c r="Y12" s="1744"/>
      <c r="Z12" s="1744"/>
      <c r="AA12" s="1744"/>
      <c r="AB12" s="405"/>
      <c r="AC12" s="405"/>
      <c r="AD12" s="405"/>
      <c r="AE12" s="405"/>
      <c r="AF12" s="405"/>
      <c r="AG12" s="405"/>
      <c r="AH12" s="405"/>
      <c r="AI12" s="405"/>
      <c r="AJ12" s="405"/>
      <c r="AK12" s="405"/>
      <c r="AL12" s="405"/>
      <c r="AM12" s="405"/>
      <c r="AN12" s="405"/>
      <c r="AO12" s="405"/>
      <c r="AP12" s="405"/>
      <c r="AQ12" s="405"/>
      <c r="AR12" s="405"/>
      <c r="AS12" s="405"/>
      <c r="AT12" s="405"/>
    </row>
    <row r="13" spans="1:46" s="2585" customFormat="1" ht="28.5" hidden="1" customHeight="1" x14ac:dyDescent="0.25">
      <c r="A13" s="2596">
        <v>41061</v>
      </c>
      <c r="B13" s="2597">
        <v>6118</v>
      </c>
      <c r="C13" s="2598">
        <v>4676</v>
      </c>
      <c r="D13" s="2598">
        <v>74295</v>
      </c>
      <c r="E13" s="2597">
        <v>85089</v>
      </c>
      <c r="F13" s="2598">
        <v>1582</v>
      </c>
      <c r="G13" s="2599">
        <v>0.1</v>
      </c>
      <c r="H13" s="2600">
        <f t="shared" si="0"/>
        <v>86671.1</v>
      </c>
      <c r="I13" s="2600">
        <v>2798</v>
      </c>
      <c r="J13" s="2601">
        <v>4.5999999999999996</v>
      </c>
      <c r="K13" s="405"/>
      <c r="L13" s="2583"/>
      <c r="M13" s="2583"/>
      <c r="N13" s="405"/>
      <c r="O13" s="405"/>
      <c r="P13" s="405"/>
      <c r="Q13" s="2584"/>
      <c r="R13" s="405"/>
      <c r="S13" s="405"/>
      <c r="T13" s="2584"/>
      <c r="U13" s="405"/>
      <c r="V13" s="1744"/>
      <c r="W13" s="1744"/>
      <c r="X13" s="1744"/>
      <c r="Y13" s="1744"/>
      <c r="Z13" s="1744"/>
      <c r="AA13" s="1744"/>
      <c r="AB13" s="405"/>
      <c r="AC13" s="405"/>
      <c r="AD13" s="405"/>
      <c r="AE13" s="405"/>
      <c r="AF13" s="405"/>
      <c r="AG13" s="405"/>
      <c r="AH13" s="405"/>
      <c r="AI13" s="405"/>
      <c r="AJ13" s="405"/>
      <c r="AK13" s="405"/>
      <c r="AL13" s="405"/>
      <c r="AM13" s="405"/>
      <c r="AN13" s="405"/>
      <c r="AO13" s="405"/>
      <c r="AP13" s="405"/>
      <c r="AQ13" s="405"/>
      <c r="AR13" s="405"/>
      <c r="AS13" s="405"/>
      <c r="AT13" s="405"/>
    </row>
    <row r="14" spans="1:46" s="2585" customFormat="1" ht="24" hidden="1" customHeight="1" x14ac:dyDescent="0.25">
      <c r="A14" s="2596">
        <v>41091</v>
      </c>
      <c r="B14" s="2597">
        <v>6305</v>
      </c>
      <c r="C14" s="2598">
        <v>4654</v>
      </c>
      <c r="D14" s="2598">
        <v>75348</v>
      </c>
      <c r="E14" s="2597">
        <v>86307</v>
      </c>
      <c r="F14" s="2598">
        <v>1568</v>
      </c>
      <c r="G14" s="2599">
        <v>0.2</v>
      </c>
      <c r="H14" s="2600">
        <f t="shared" si="0"/>
        <v>87875.199999999997</v>
      </c>
      <c r="I14" s="2600">
        <v>2845.4</v>
      </c>
      <c r="J14" s="2601">
        <v>4.7</v>
      </c>
      <c r="K14" s="405"/>
      <c r="L14" s="2583"/>
      <c r="M14" s="2583"/>
      <c r="N14" s="405"/>
      <c r="O14" s="405"/>
      <c r="P14" s="405"/>
      <c r="Q14" s="2584"/>
      <c r="R14" s="405"/>
      <c r="S14" s="405"/>
      <c r="T14" s="2584"/>
      <c r="U14" s="405"/>
      <c r="V14" s="1744"/>
      <c r="W14" s="1744"/>
      <c r="X14" s="1744"/>
      <c r="Y14" s="1744"/>
      <c r="Z14" s="1744"/>
      <c r="AA14" s="1744"/>
      <c r="AB14" s="405"/>
      <c r="AC14" s="405"/>
      <c r="AD14" s="405"/>
      <c r="AE14" s="405"/>
      <c r="AF14" s="405"/>
      <c r="AG14" s="405"/>
      <c r="AH14" s="405"/>
      <c r="AI14" s="405"/>
      <c r="AJ14" s="405"/>
      <c r="AK14" s="405"/>
      <c r="AL14" s="405"/>
      <c r="AM14" s="405"/>
      <c r="AN14" s="405"/>
      <c r="AO14" s="405"/>
      <c r="AP14" s="405"/>
      <c r="AQ14" s="405"/>
      <c r="AR14" s="405"/>
      <c r="AS14" s="405"/>
      <c r="AT14" s="405"/>
    </row>
    <row r="15" spans="1:46" s="2585" customFormat="1" ht="24" hidden="1" customHeight="1" x14ac:dyDescent="0.25">
      <c r="A15" s="2596">
        <v>41122</v>
      </c>
      <c r="B15" s="2597">
        <v>6361</v>
      </c>
      <c r="C15" s="2598">
        <v>4631</v>
      </c>
      <c r="D15" s="2598">
        <v>75754</v>
      </c>
      <c r="E15" s="2597">
        <v>86746</v>
      </c>
      <c r="F15" s="2598">
        <v>1561</v>
      </c>
      <c r="G15" s="2599">
        <v>0.2</v>
      </c>
      <c r="H15" s="2600">
        <f t="shared" si="0"/>
        <v>88307.199999999997</v>
      </c>
      <c r="I15" s="2600">
        <v>2897.9</v>
      </c>
      <c r="J15" s="2601">
        <v>4.7</v>
      </c>
      <c r="K15" s="405"/>
      <c r="L15" s="2583"/>
      <c r="M15" s="2583"/>
      <c r="N15" s="405"/>
      <c r="O15" s="405"/>
      <c r="P15" s="405"/>
      <c r="Q15" s="2584"/>
      <c r="R15" s="405"/>
      <c r="S15" s="405"/>
      <c r="T15" s="2584"/>
      <c r="U15" s="405"/>
      <c r="V15" s="1744"/>
      <c r="W15" s="1744"/>
      <c r="X15" s="1744"/>
      <c r="Y15" s="1744"/>
      <c r="Z15" s="1744"/>
      <c r="AA15" s="1744"/>
      <c r="AB15" s="405"/>
      <c r="AC15" s="405"/>
      <c r="AD15" s="405"/>
      <c r="AE15" s="405"/>
      <c r="AF15" s="405"/>
      <c r="AG15" s="405"/>
      <c r="AH15" s="405"/>
      <c r="AI15" s="405"/>
      <c r="AJ15" s="405"/>
      <c r="AK15" s="405"/>
      <c r="AL15" s="405"/>
      <c r="AM15" s="405"/>
      <c r="AN15" s="405"/>
      <c r="AO15" s="405"/>
      <c r="AP15" s="405"/>
      <c r="AQ15" s="405"/>
      <c r="AR15" s="405"/>
      <c r="AS15" s="405"/>
      <c r="AT15" s="405"/>
    </row>
    <row r="16" spans="1:46" s="2585" customFormat="1" ht="24" hidden="1" customHeight="1" x14ac:dyDescent="0.25">
      <c r="A16" s="2596" t="s">
        <v>4977</v>
      </c>
      <c r="B16" s="2597">
        <v>6817</v>
      </c>
      <c r="C16" s="2598">
        <v>4685</v>
      </c>
      <c r="D16" s="2598">
        <v>76297</v>
      </c>
      <c r="E16" s="2597">
        <v>87799</v>
      </c>
      <c r="F16" s="2598">
        <v>1580</v>
      </c>
      <c r="G16" s="2599">
        <v>0.2</v>
      </c>
      <c r="H16" s="2600">
        <f t="shared" si="0"/>
        <v>89379.199999999997</v>
      </c>
      <c r="I16" s="2600">
        <v>2935.9</v>
      </c>
      <c r="J16" s="2601">
        <v>4.7</v>
      </c>
      <c r="K16" s="405"/>
      <c r="L16" s="2583"/>
      <c r="M16" s="2583"/>
      <c r="N16" s="405"/>
      <c r="O16" s="405"/>
      <c r="P16" s="405"/>
      <c r="Q16" s="2584"/>
      <c r="R16" s="405"/>
      <c r="S16" s="405"/>
      <c r="T16" s="2584"/>
      <c r="U16" s="405"/>
      <c r="V16" s="1744"/>
      <c r="W16" s="1744"/>
      <c r="X16" s="1744"/>
      <c r="Y16" s="1744"/>
      <c r="Z16" s="1744"/>
      <c r="AA16" s="1744"/>
      <c r="AB16" s="405"/>
      <c r="AC16" s="405"/>
      <c r="AD16" s="405"/>
      <c r="AE16" s="405"/>
      <c r="AF16" s="405"/>
      <c r="AG16" s="405"/>
      <c r="AH16" s="405"/>
      <c r="AI16" s="405"/>
      <c r="AJ16" s="405"/>
      <c r="AK16" s="405"/>
      <c r="AL16" s="405"/>
      <c r="AM16" s="405"/>
      <c r="AN16" s="405"/>
      <c r="AO16" s="405"/>
      <c r="AP16" s="405"/>
      <c r="AQ16" s="405"/>
      <c r="AR16" s="405"/>
      <c r="AS16" s="405"/>
      <c r="AT16" s="405"/>
    </row>
    <row r="17" spans="1:46" s="2585" customFormat="1" ht="24" hidden="1" customHeight="1" x14ac:dyDescent="0.25">
      <c r="A17" s="2596">
        <v>41183</v>
      </c>
      <c r="B17" s="2597">
        <v>6689</v>
      </c>
      <c r="C17" s="2598">
        <v>4761</v>
      </c>
      <c r="D17" s="2598">
        <v>76522</v>
      </c>
      <c r="E17" s="2597">
        <v>87972</v>
      </c>
      <c r="F17" s="2598">
        <v>1606</v>
      </c>
      <c r="G17" s="2599">
        <v>0.1</v>
      </c>
      <c r="H17" s="2600">
        <f t="shared" si="0"/>
        <v>89578.1</v>
      </c>
      <c r="I17" s="2600">
        <v>2891.8</v>
      </c>
      <c r="J17" s="2601">
        <v>4.7</v>
      </c>
      <c r="K17" s="405"/>
      <c r="L17" s="2583"/>
      <c r="M17" s="2583"/>
      <c r="N17" s="405"/>
      <c r="O17" s="405"/>
      <c r="P17" s="405"/>
      <c r="Q17" s="2584"/>
      <c r="R17" s="405"/>
      <c r="S17" s="405"/>
      <c r="T17" s="2584"/>
      <c r="U17" s="405"/>
      <c r="V17" s="1744"/>
      <c r="W17" s="1744"/>
      <c r="X17" s="1744"/>
      <c r="Y17" s="1744"/>
      <c r="Z17" s="1744"/>
      <c r="AA17" s="1744"/>
      <c r="AB17" s="405"/>
      <c r="AC17" s="405"/>
      <c r="AD17" s="405"/>
      <c r="AE17" s="405"/>
      <c r="AF17" s="405"/>
      <c r="AG17" s="405"/>
      <c r="AH17" s="405"/>
      <c r="AI17" s="405"/>
      <c r="AJ17" s="405"/>
      <c r="AK17" s="405"/>
      <c r="AL17" s="405"/>
      <c r="AM17" s="405"/>
      <c r="AN17" s="405"/>
      <c r="AO17" s="405"/>
      <c r="AP17" s="405"/>
      <c r="AQ17" s="405"/>
      <c r="AR17" s="405"/>
      <c r="AS17" s="405"/>
      <c r="AT17" s="405"/>
    </row>
    <row r="18" spans="1:46" s="2585" customFormat="1" ht="24" hidden="1" customHeight="1" x14ac:dyDescent="0.25">
      <c r="A18" s="2596">
        <v>41214</v>
      </c>
      <c r="B18" s="2597">
        <v>6694</v>
      </c>
      <c r="C18" s="2598">
        <v>4714</v>
      </c>
      <c r="D18" s="2598">
        <v>78955</v>
      </c>
      <c r="E18" s="2597">
        <v>90363</v>
      </c>
      <c r="F18" s="2598">
        <v>1588</v>
      </c>
      <c r="G18" s="2599">
        <v>0.2</v>
      </c>
      <c r="H18" s="2600">
        <f t="shared" si="0"/>
        <v>91951.2</v>
      </c>
      <c r="I18" s="2600">
        <v>2990.7</v>
      </c>
      <c r="J18" s="2601">
        <v>4.9000000000000004</v>
      </c>
      <c r="K18" s="405"/>
      <c r="L18" s="2583"/>
      <c r="M18" s="2583"/>
      <c r="N18" s="405"/>
      <c r="O18" s="405"/>
      <c r="P18" s="405"/>
      <c r="Q18" s="2584"/>
      <c r="R18" s="405"/>
      <c r="S18" s="405"/>
      <c r="T18" s="2584"/>
      <c r="U18" s="405"/>
      <c r="V18" s="1744"/>
      <c r="W18" s="1744"/>
      <c r="X18" s="1744"/>
      <c r="Y18" s="1744"/>
      <c r="Z18" s="1744"/>
      <c r="AA18" s="1744"/>
      <c r="AB18" s="405"/>
      <c r="AC18" s="405"/>
      <c r="AD18" s="405"/>
      <c r="AE18" s="405"/>
      <c r="AF18" s="405"/>
      <c r="AG18" s="405"/>
      <c r="AH18" s="405"/>
      <c r="AI18" s="405"/>
      <c r="AJ18" s="405"/>
      <c r="AK18" s="405"/>
      <c r="AL18" s="405"/>
      <c r="AM18" s="405"/>
      <c r="AN18" s="405"/>
      <c r="AO18" s="405"/>
      <c r="AP18" s="405"/>
      <c r="AQ18" s="405"/>
      <c r="AR18" s="405"/>
      <c r="AS18" s="405"/>
      <c r="AT18" s="405"/>
    </row>
    <row r="19" spans="1:46" s="2585" customFormat="1" ht="24" hidden="1" customHeight="1" x14ac:dyDescent="0.25">
      <c r="A19" s="2596" t="s">
        <v>4978</v>
      </c>
      <c r="B19" s="2597">
        <v>6399</v>
      </c>
      <c r="C19" s="2598">
        <v>4688</v>
      </c>
      <c r="D19" s="2598">
        <v>80322</v>
      </c>
      <c r="E19" s="2597">
        <v>91409</v>
      </c>
      <c r="F19" s="2598">
        <v>1579</v>
      </c>
      <c r="G19" s="2599">
        <v>0.2</v>
      </c>
      <c r="H19" s="2600">
        <f t="shared" si="0"/>
        <v>92988.2</v>
      </c>
      <c r="I19" s="2600">
        <v>3046.3</v>
      </c>
      <c r="J19" s="2601">
        <v>4.9000000000000004</v>
      </c>
      <c r="K19" s="2584"/>
      <c r="L19" s="2583"/>
      <c r="M19" s="2583"/>
      <c r="N19" s="405"/>
      <c r="O19" s="405"/>
      <c r="P19" s="405"/>
      <c r="Q19" s="2584"/>
      <c r="R19" s="405"/>
      <c r="S19" s="405"/>
      <c r="T19" s="2584"/>
      <c r="U19" s="405"/>
      <c r="V19" s="1744"/>
      <c r="W19" s="1744"/>
      <c r="X19" s="1744"/>
      <c r="Y19" s="1744"/>
      <c r="Z19" s="1744"/>
      <c r="AA19" s="1744"/>
      <c r="AB19" s="405"/>
      <c r="AC19" s="405"/>
      <c r="AD19" s="405"/>
      <c r="AE19" s="405"/>
      <c r="AF19" s="405"/>
      <c r="AG19" s="405"/>
      <c r="AH19" s="405"/>
      <c r="AI19" s="405"/>
      <c r="AJ19" s="405"/>
      <c r="AK19" s="405"/>
      <c r="AL19" s="405"/>
      <c r="AM19" s="405"/>
      <c r="AN19" s="405"/>
      <c r="AO19" s="405"/>
      <c r="AP19" s="405"/>
      <c r="AQ19" s="405"/>
      <c r="AR19" s="405"/>
      <c r="AS19" s="405"/>
      <c r="AT19" s="405"/>
    </row>
    <row r="20" spans="1:46" s="2585" customFormat="1" ht="24" hidden="1" customHeight="1" x14ac:dyDescent="0.25">
      <c r="A20" s="2596" t="s">
        <v>4979</v>
      </c>
      <c r="B20" s="2597">
        <v>6410</v>
      </c>
      <c r="C20" s="2598">
        <v>4681</v>
      </c>
      <c r="D20" s="2598">
        <v>82858</v>
      </c>
      <c r="E20" s="2597">
        <v>93949</v>
      </c>
      <c r="F20" s="2598">
        <v>1577</v>
      </c>
      <c r="G20" s="2599">
        <v>0.1</v>
      </c>
      <c r="H20" s="2600">
        <f t="shared" si="0"/>
        <v>95526.1</v>
      </c>
      <c r="I20" s="2600">
        <v>3142.2</v>
      </c>
      <c r="J20" s="2601">
        <v>5.0835866301836425</v>
      </c>
      <c r="K20" s="405"/>
      <c r="L20" s="1744"/>
      <c r="M20" s="2583"/>
      <c r="N20" s="2584"/>
      <c r="O20" s="405"/>
      <c r="P20" s="405"/>
      <c r="Q20" s="2584"/>
      <c r="R20" s="405"/>
      <c r="S20" s="405"/>
      <c r="T20" s="2584"/>
      <c r="U20" s="405"/>
      <c r="V20" s="1744"/>
      <c r="W20" s="1744"/>
      <c r="X20" s="1744"/>
      <c r="Y20" s="1744"/>
      <c r="Z20" s="1744"/>
      <c r="AA20" s="1744"/>
      <c r="AB20" s="405"/>
      <c r="AC20" s="405"/>
      <c r="AD20" s="405"/>
      <c r="AE20" s="405"/>
      <c r="AF20" s="405"/>
      <c r="AG20" s="405"/>
      <c r="AH20" s="405"/>
      <c r="AI20" s="405"/>
      <c r="AJ20" s="405"/>
      <c r="AK20" s="405"/>
      <c r="AL20" s="405"/>
      <c r="AM20" s="405"/>
      <c r="AN20" s="405"/>
      <c r="AO20" s="405"/>
      <c r="AP20" s="405"/>
      <c r="AQ20" s="405"/>
      <c r="AR20" s="405"/>
      <c r="AS20" s="405"/>
      <c r="AT20" s="405"/>
    </row>
    <row r="21" spans="1:46" s="2585" customFormat="1" ht="24" hidden="1" customHeight="1" x14ac:dyDescent="0.25">
      <c r="A21" s="2602" t="s">
        <v>4980</v>
      </c>
      <c r="B21" s="2597">
        <v>6195</v>
      </c>
      <c r="C21" s="2598">
        <v>4664</v>
      </c>
      <c r="D21" s="2598">
        <v>82523</v>
      </c>
      <c r="E21" s="2597">
        <v>93382</v>
      </c>
      <c r="F21" s="2598">
        <v>1571</v>
      </c>
      <c r="G21" s="2599">
        <v>0.1</v>
      </c>
      <c r="H21" s="2600">
        <f t="shared" si="0"/>
        <v>94953.1</v>
      </c>
      <c r="I21" s="2600">
        <v>3081</v>
      </c>
      <c r="J21" s="2601">
        <v>5.05309344414239</v>
      </c>
      <c r="K21" s="2584"/>
      <c r="L21" s="1744"/>
      <c r="M21" s="2583"/>
      <c r="N21" s="2584"/>
      <c r="O21" s="405"/>
      <c r="P21" s="405"/>
      <c r="Q21" s="2584"/>
      <c r="R21" s="405"/>
      <c r="S21" s="405"/>
      <c r="T21" s="2584"/>
      <c r="U21" s="405"/>
      <c r="V21" s="1744"/>
      <c r="W21" s="1744"/>
      <c r="X21" s="1744"/>
      <c r="Y21" s="1744"/>
      <c r="Z21" s="1744"/>
      <c r="AA21" s="1744"/>
      <c r="AB21" s="405"/>
      <c r="AC21" s="405"/>
      <c r="AD21" s="405"/>
      <c r="AE21" s="405"/>
      <c r="AF21" s="405"/>
      <c r="AG21" s="405"/>
      <c r="AH21" s="405"/>
      <c r="AI21" s="405"/>
      <c r="AJ21" s="405"/>
      <c r="AK21" s="405"/>
      <c r="AL21" s="405"/>
      <c r="AM21" s="405"/>
      <c r="AN21" s="405"/>
      <c r="AO21" s="405"/>
      <c r="AP21" s="405"/>
      <c r="AQ21" s="405"/>
      <c r="AR21" s="405"/>
      <c r="AS21" s="405"/>
      <c r="AT21" s="405"/>
    </row>
    <row r="22" spans="1:46" s="2585" customFormat="1" ht="24" hidden="1" customHeight="1" x14ac:dyDescent="0.25">
      <c r="A22" s="2602" t="s">
        <v>699</v>
      </c>
      <c r="B22" s="2597">
        <v>6263</v>
      </c>
      <c r="C22" s="2598">
        <v>4664</v>
      </c>
      <c r="D22" s="3266">
        <v>85650</v>
      </c>
      <c r="E22" s="3267">
        <v>96577</v>
      </c>
      <c r="F22" s="3266">
        <v>1572</v>
      </c>
      <c r="G22" s="3267">
        <v>0.2</v>
      </c>
      <c r="H22" s="2600">
        <v>98149.2</v>
      </c>
      <c r="I22" s="2600">
        <v>3150.3514684641309</v>
      </c>
      <c r="J22" s="2601">
        <v>5.223179433507914</v>
      </c>
      <c r="K22" s="2584"/>
      <c r="L22" s="1744"/>
      <c r="M22" s="2583"/>
      <c r="N22" s="2584"/>
      <c r="O22" s="405"/>
      <c r="P22" s="405"/>
      <c r="Q22" s="2584"/>
      <c r="R22" s="405"/>
      <c r="S22" s="405"/>
      <c r="T22" s="2584"/>
      <c r="U22" s="405"/>
      <c r="V22" s="1744"/>
      <c r="W22" s="1744"/>
      <c r="X22" s="1744"/>
      <c r="Y22" s="1744"/>
      <c r="Z22" s="1744"/>
      <c r="AA22" s="1744"/>
      <c r="AB22" s="405"/>
      <c r="AC22" s="405"/>
      <c r="AD22" s="405"/>
      <c r="AE22" s="405"/>
      <c r="AF22" s="405"/>
      <c r="AG22" s="405"/>
      <c r="AH22" s="405"/>
      <c r="AI22" s="405"/>
      <c r="AJ22" s="405"/>
      <c r="AK22" s="405"/>
      <c r="AL22" s="405"/>
      <c r="AM22" s="405"/>
      <c r="AN22" s="405"/>
      <c r="AO22" s="405"/>
      <c r="AP22" s="405"/>
      <c r="AQ22" s="405"/>
      <c r="AR22" s="405"/>
      <c r="AS22" s="405"/>
      <c r="AT22" s="405"/>
    </row>
    <row r="23" spans="1:46" s="2585" customFormat="1" ht="24" hidden="1" customHeight="1" x14ac:dyDescent="0.25">
      <c r="A23" s="2602" t="s">
        <v>700</v>
      </c>
      <c r="B23" s="2597">
        <v>5743</v>
      </c>
      <c r="C23" s="2598">
        <v>4673</v>
      </c>
      <c r="D23" s="2598">
        <v>85290</v>
      </c>
      <c r="E23" s="2597">
        <v>95706</v>
      </c>
      <c r="F23" s="2598">
        <v>1573</v>
      </c>
      <c r="G23" s="2599">
        <v>0.1</v>
      </c>
      <c r="H23" s="2600">
        <v>97279.1</v>
      </c>
      <c r="I23" s="2600">
        <v>3140.1931004206117</v>
      </c>
      <c r="J23" s="2601">
        <v>5.1768755571126377</v>
      </c>
      <c r="K23" s="2584"/>
      <c r="L23" s="1744"/>
      <c r="M23" s="2583"/>
      <c r="N23" s="2584"/>
      <c r="O23" s="405"/>
      <c r="P23" s="405"/>
      <c r="Q23" s="2584"/>
      <c r="R23" s="405"/>
      <c r="S23" s="405"/>
      <c r="T23" s="2584"/>
      <c r="U23" s="405"/>
      <c r="V23" s="1744"/>
      <c r="W23" s="1744"/>
      <c r="X23" s="1744"/>
      <c r="Y23" s="1744"/>
      <c r="Z23" s="1744"/>
      <c r="AA23" s="1744"/>
      <c r="AB23" s="405"/>
      <c r="AC23" s="405"/>
      <c r="AD23" s="405"/>
      <c r="AE23" s="405"/>
      <c r="AF23" s="405"/>
      <c r="AG23" s="405"/>
      <c r="AH23" s="405"/>
      <c r="AI23" s="405"/>
      <c r="AJ23" s="405"/>
      <c r="AK23" s="405"/>
      <c r="AL23" s="405"/>
      <c r="AM23" s="405"/>
      <c r="AN23" s="405"/>
      <c r="AO23" s="405"/>
      <c r="AP23" s="405"/>
      <c r="AQ23" s="405"/>
      <c r="AR23" s="405"/>
      <c r="AS23" s="405"/>
      <c r="AT23" s="405"/>
    </row>
    <row r="24" spans="1:46" s="2585" customFormat="1" ht="24" hidden="1" customHeight="1" x14ac:dyDescent="0.25">
      <c r="A24" s="2602" t="s">
        <v>4981</v>
      </c>
      <c r="B24" s="2603">
        <v>5542</v>
      </c>
      <c r="C24" s="2604">
        <v>4651</v>
      </c>
      <c r="D24" s="2604">
        <v>93693</v>
      </c>
      <c r="E24" s="2603">
        <v>103886</v>
      </c>
      <c r="F24" s="2604">
        <v>1568</v>
      </c>
      <c r="G24" s="2605">
        <v>0.1</v>
      </c>
      <c r="H24" s="2600">
        <f t="shared" ref="H24:H36" si="1">E24+F24+G24</f>
        <v>105454.1</v>
      </c>
      <c r="I24" s="2606">
        <v>3391.5</v>
      </c>
      <c r="J24" s="2601">
        <v>5.6119223213137444</v>
      </c>
      <c r="K24" s="1968"/>
      <c r="L24" s="1744"/>
      <c r="M24" s="2583"/>
      <c r="N24" s="2584"/>
      <c r="O24" s="405"/>
      <c r="P24" s="405"/>
      <c r="Q24" s="2584"/>
      <c r="R24" s="405"/>
      <c r="S24" s="405"/>
      <c r="T24" s="2584"/>
      <c r="U24" s="405"/>
      <c r="V24" s="1744"/>
      <c r="W24" s="1744"/>
      <c r="X24" s="1744"/>
      <c r="Y24" s="1744"/>
      <c r="Z24" s="1744"/>
      <c r="AA24" s="1744"/>
      <c r="AB24" s="405"/>
      <c r="AC24" s="405"/>
      <c r="AD24" s="405"/>
      <c r="AE24" s="405"/>
      <c r="AF24" s="405"/>
      <c r="AG24" s="405"/>
      <c r="AH24" s="405"/>
      <c r="AI24" s="405"/>
      <c r="AJ24" s="405"/>
      <c r="AK24" s="405"/>
      <c r="AL24" s="405"/>
      <c r="AM24" s="405"/>
      <c r="AN24" s="405"/>
      <c r="AO24" s="405"/>
      <c r="AP24" s="405"/>
      <c r="AQ24" s="405"/>
      <c r="AR24" s="405"/>
      <c r="AS24" s="405"/>
      <c r="AT24" s="405"/>
    </row>
    <row r="25" spans="1:46" s="2585" customFormat="1" ht="24" hidden="1" customHeight="1" x14ac:dyDescent="0.25">
      <c r="A25" s="2602" t="s">
        <v>4982</v>
      </c>
      <c r="B25" s="2603">
        <v>4699</v>
      </c>
      <c r="C25" s="2604">
        <v>4662</v>
      </c>
      <c r="D25" s="2604">
        <v>94063</v>
      </c>
      <c r="E25" s="2603">
        <v>103424</v>
      </c>
      <c r="F25" s="2604">
        <v>1616</v>
      </c>
      <c r="G25" s="2605">
        <v>0.1</v>
      </c>
      <c r="H25" s="2600">
        <f t="shared" si="1"/>
        <v>105040.1</v>
      </c>
      <c r="I25" s="2606">
        <v>3386.9</v>
      </c>
      <c r="J25" s="2601">
        <v>5.6</v>
      </c>
      <c r="K25" s="1968"/>
      <c r="L25" s="1744"/>
      <c r="M25" s="2583"/>
      <c r="N25" s="2584"/>
      <c r="O25" s="405"/>
      <c r="P25" s="405"/>
      <c r="Q25" s="2584"/>
      <c r="R25" s="405"/>
      <c r="S25" s="405"/>
      <c r="T25" s="2584"/>
      <c r="U25" s="405"/>
      <c r="V25" s="1744"/>
      <c r="W25" s="1744"/>
      <c r="X25" s="1744"/>
      <c r="Y25" s="1744"/>
      <c r="Z25" s="1744"/>
      <c r="AA25" s="1744"/>
      <c r="AB25" s="405"/>
      <c r="AC25" s="405"/>
      <c r="AD25" s="405"/>
      <c r="AE25" s="405"/>
      <c r="AF25" s="405"/>
      <c r="AG25" s="405"/>
      <c r="AH25" s="405"/>
      <c r="AI25" s="405"/>
      <c r="AJ25" s="405"/>
      <c r="AK25" s="405"/>
      <c r="AL25" s="405"/>
      <c r="AM25" s="405"/>
      <c r="AN25" s="405"/>
      <c r="AO25" s="405"/>
      <c r="AP25" s="405"/>
      <c r="AQ25" s="405"/>
      <c r="AR25" s="405"/>
      <c r="AS25" s="405"/>
      <c r="AT25" s="405"/>
    </row>
    <row r="26" spans="1:46" s="2585" customFormat="1" ht="24" hidden="1" customHeight="1" x14ac:dyDescent="0.25">
      <c r="A26" s="2602" t="s">
        <v>4983</v>
      </c>
      <c r="B26" s="2603">
        <v>5165</v>
      </c>
      <c r="C26" s="2604">
        <v>4662</v>
      </c>
      <c r="D26" s="2604">
        <v>90668</v>
      </c>
      <c r="E26" s="2603">
        <v>100495</v>
      </c>
      <c r="F26" s="2604">
        <v>1619</v>
      </c>
      <c r="G26" s="2605">
        <v>0.1</v>
      </c>
      <c r="H26" s="2600">
        <f t="shared" si="1"/>
        <v>102114.1</v>
      </c>
      <c r="I26" s="2606">
        <v>3316.3</v>
      </c>
      <c r="J26" s="2601">
        <v>5.43417844456369</v>
      </c>
      <c r="K26" s="1968"/>
      <c r="L26" s="1744"/>
      <c r="M26" s="2583"/>
      <c r="N26" s="2584"/>
      <c r="O26" s="405"/>
      <c r="P26" s="405"/>
      <c r="Q26" s="2584"/>
      <c r="R26" s="405"/>
      <c r="S26" s="405"/>
      <c r="T26" s="2584"/>
      <c r="U26" s="405"/>
      <c r="V26" s="1744"/>
      <c r="W26" s="1744"/>
      <c r="X26" s="1744"/>
      <c r="Y26" s="1744"/>
      <c r="Z26" s="1744"/>
      <c r="AA26" s="1744"/>
      <c r="AB26" s="405"/>
      <c r="AC26" s="405"/>
      <c r="AD26" s="405"/>
      <c r="AE26" s="405"/>
      <c r="AF26" s="405"/>
      <c r="AG26" s="405"/>
      <c r="AH26" s="405"/>
      <c r="AI26" s="405"/>
      <c r="AJ26" s="405"/>
      <c r="AK26" s="405"/>
      <c r="AL26" s="405"/>
      <c r="AM26" s="405"/>
      <c r="AN26" s="405"/>
      <c r="AO26" s="405"/>
      <c r="AP26" s="405"/>
      <c r="AQ26" s="405"/>
      <c r="AR26" s="405"/>
      <c r="AS26" s="405"/>
      <c r="AT26" s="405"/>
    </row>
    <row r="27" spans="1:46" s="2585" customFormat="1" ht="24" hidden="1" customHeight="1" x14ac:dyDescent="0.25">
      <c r="A27" s="2602" t="s">
        <v>4984</v>
      </c>
      <c r="B27" s="2603">
        <v>5407</v>
      </c>
      <c r="C27" s="2604">
        <v>4667</v>
      </c>
      <c r="D27" s="2604">
        <v>89022</v>
      </c>
      <c r="E27" s="2603">
        <v>99096</v>
      </c>
      <c r="F27" s="2604">
        <v>1620</v>
      </c>
      <c r="G27" s="2605">
        <v>0.1</v>
      </c>
      <c r="H27" s="2600">
        <f t="shared" si="1"/>
        <v>100716.1</v>
      </c>
      <c r="I27" s="2606">
        <v>3271.5</v>
      </c>
      <c r="J27" s="2601">
        <v>5.359781456630583</v>
      </c>
      <c r="K27" s="1968"/>
      <c r="L27" s="1744"/>
      <c r="M27" s="2583"/>
      <c r="N27" s="2584"/>
      <c r="O27" s="405"/>
      <c r="P27" s="405"/>
      <c r="Q27" s="2584"/>
      <c r="R27" s="405"/>
      <c r="S27" s="405"/>
      <c r="T27" s="2584"/>
      <c r="U27" s="405"/>
      <c r="V27" s="1744"/>
      <c r="W27" s="1744"/>
      <c r="X27" s="1744"/>
      <c r="Y27" s="1744"/>
      <c r="Z27" s="1744"/>
      <c r="AA27" s="1744"/>
      <c r="AB27" s="405"/>
      <c r="AC27" s="405"/>
      <c r="AD27" s="405"/>
      <c r="AE27" s="405"/>
      <c r="AF27" s="405"/>
      <c r="AG27" s="405"/>
      <c r="AH27" s="405"/>
      <c r="AI27" s="405"/>
      <c r="AJ27" s="405"/>
      <c r="AK27" s="405"/>
      <c r="AL27" s="405"/>
      <c r="AM27" s="405"/>
      <c r="AN27" s="405"/>
      <c r="AO27" s="405"/>
      <c r="AP27" s="405"/>
      <c r="AQ27" s="405"/>
      <c r="AR27" s="405"/>
      <c r="AS27" s="405"/>
      <c r="AT27" s="405"/>
    </row>
    <row r="28" spans="1:46" s="2585" customFormat="1" ht="24" hidden="1" customHeight="1" x14ac:dyDescent="0.25">
      <c r="A28" s="2602" t="s">
        <v>4985</v>
      </c>
      <c r="B28" s="2603">
        <v>5140</v>
      </c>
      <c r="C28" s="2604">
        <v>4667</v>
      </c>
      <c r="D28" s="2604">
        <v>90922</v>
      </c>
      <c r="E28" s="2603">
        <v>100729</v>
      </c>
      <c r="F28" s="2604">
        <v>1717</v>
      </c>
      <c r="G28" s="2605">
        <v>0.1</v>
      </c>
      <c r="H28" s="2600">
        <f t="shared" si="1"/>
        <v>102446.1</v>
      </c>
      <c r="I28" s="2606">
        <f>H28/30.4674</f>
        <v>3362.4825223025268</v>
      </c>
      <c r="J28" s="2601">
        <v>5.4518463987795638</v>
      </c>
      <c r="K28" s="2584"/>
      <c r="L28" s="1744"/>
      <c r="M28" s="2583"/>
      <c r="N28" s="2584"/>
      <c r="O28" s="405"/>
      <c r="P28" s="405"/>
      <c r="Q28" s="2584"/>
      <c r="R28" s="405"/>
      <c r="S28" s="405"/>
      <c r="T28" s="2584"/>
      <c r="U28" s="405"/>
      <c r="V28" s="1744"/>
      <c r="W28" s="1744"/>
      <c r="X28" s="1744"/>
      <c r="Y28" s="1744"/>
      <c r="Z28" s="1744"/>
      <c r="AA28" s="1744"/>
      <c r="AB28" s="405"/>
      <c r="AC28" s="405"/>
      <c r="AD28" s="405"/>
      <c r="AE28" s="405"/>
      <c r="AF28" s="405"/>
      <c r="AG28" s="405"/>
      <c r="AH28" s="405"/>
      <c r="AI28" s="405"/>
      <c r="AJ28" s="405"/>
      <c r="AK28" s="405"/>
      <c r="AL28" s="405"/>
      <c r="AM28" s="405"/>
      <c r="AN28" s="405"/>
      <c r="AO28" s="405"/>
      <c r="AP28" s="405"/>
      <c r="AQ28" s="405"/>
      <c r="AR28" s="405"/>
      <c r="AS28" s="405"/>
      <c r="AT28" s="405"/>
    </row>
    <row r="29" spans="1:46" s="2585" customFormat="1" ht="24" hidden="1" customHeight="1" x14ac:dyDescent="0.25">
      <c r="A29" s="2602" t="s">
        <v>4986</v>
      </c>
      <c r="B29" s="2603">
        <v>5043</v>
      </c>
      <c r="C29" s="2604">
        <v>4671</v>
      </c>
      <c r="D29" s="2604">
        <v>90302</v>
      </c>
      <c r="E29" s="2603">
        <v>100016</v>
      </c>
      <c r="F29" s="2604">
        <v>1698</v>
      </c>
      <c r="G29" s="2605">
        <v>0.1</v>
      </c>
      <c r="H29" s="2600">
        <f t="shared" si="1"/>
        <v>101714.1</v>
      </c>
      <c r="I29" s="2606">
        <f>H29/30.0499</f>
        <v>3384.8398829946191</v>
      </c>
      <c r="J29" s="2601">
        <v>5.4128917527373357</v>
      </c>
      <c r="K29" s="2584"/>
      <c r="L29" s="1744"/>
      <c r="M29" s="2583"/>
      <c r="N29" s="2584"/>
      <c r="O29" s="405"/>
      <c r="P29" s="405"/>
      <c r="Q29" s="2584"/>
      <c r="R29" s="405"/>
      <c r="S29" s="405"/>
      <c r="T29" s="2584"/>
      <c r="U29" s="405"/>
      <c r="V29" s="1744"/>
      <c r="W29" s="1744"/>
      <c r="X29" s="1744"/>
      <c r="Y29" s="1744"/>
      <c r="Z29" s="1744"/>
      <c r="AA29" s="1744"/>
      <c r="AB29" s="405"/>
      <c r="AC29" s="405"/>
      <c r="AD29" s="405"/>
      <c r="AE29" s="405"/>
      <c r="AF29" s="405"/>
      <c r="AG29" s="405"/>
      <c r="AH29" s="405"/>
      <c r="AI29" s="405"/>
      <c r="AJ29" s="405"/>
      <c r="AK29" s="405"/>
      <c r="AL29" s="405"/>
      <c r="AM29" s="405"/>
      <c r="AN29" s="405"/>
      <c r="AO29" s="405"/>
      <c r="AP29" s="405"/>
      <c r="AQ29" s="405"/>
      <c r="AR29" s="405"/>
      <c r="AS29" s="405"/>
      <c r="AT29" s="405"/>
    </row>
    <row r="30" spans="1:46" s="2585" customFormat="1" ht="35.25" hidden="1" customHeight="1" x14ac:dyDescent="0.25">
      <c r="A30" s="2602" t="s">
        <v>4987</v>
      </c>
      <c r="B30" s="2603">
        <v>4757</v>
      </c>
      <c r="C30" s="2604">
        <v>4650</v>
      </c>
      <c r="D30" s="2604">
        <v>89619</v>
      </c>
      <c r="E30" s="2603">
        <v>99026</v>
      </c>
      <c r="F30" s="2604">
        <v>1761</v>
      </c>
      <c r="G30" s="2605">
        <v>0.1</v>
      </c>
      <c r="H30" s="2600">
        <f t="shared" si="1"/>
        <v>100787.1</v>
      </c>
      <c r="I30" s="2606">
        <f>H30/30.2987</f>
        <v>3326.4496496549359</v>
      </c>
      <c r="J30" s="2601">
        <v>5.3635598444297612</v>
      </c>
      <c r="K30" s="2584"/>
      <c r="L30" s="1744"/>
      <c r="M30" s="2583"/>
      <c r="N30" s="2584"/>
      <c r="O30" s="405"/>
      <c r="P30" s="405"/>
      <c r="Q30" s="2584"/>
      <c r="R30" s="405"/>
      <c r="S30" s="405"/>
      <c r="T30" s="2584"/>
      <c r="U30" s="405"/>
      <c r="V30" s="1744"/>
      <c r="W30" s="1744"/>
      <c r="X30" s="1744"/>
      <c r="Y30" s="1744"/>
      <c r="Z30" s="1744"/>
      <c r="AA30" s="1744"/>
      <c r="AB30" s="405"/>
      <c r="AC30" s="405"/>
      <c r="AD30" s="405"/>
      <c r="AE30" s="405"/>
      <c r="AF30" s="405"/>
      <c r="AG30" s="405"/>
      <c r="AH30" s="405"/>
      <c r="AI30" s="405"/>
      <c r="AJ30" s="405"/>
      <c r="AK30" s="405"/>
      <c r="AL30" s="405"/>
      <c r="AM30" s="405"/>
      <c r="AN30" s="405"/>
      <c r="AO30" s="405"/>
      <c r="AP30" s="405"/>
      <c r="AQ30" s="405"/>
      <c r="AR30" s="405"/>
      <c r="AS30" s="405"/>
      <c r="AT30" s="405"/>
    </row>
    <row r="31" spans="1:46" s="2585" customFormat="1" ht="24" hidden="1" customHeight="1" x14ac:dyDescent="0.25">
      <c r="A31" s="2607" t="s">
        <v>4988</v>
      </c>
      <c r="B31" s="2608">
        <v>4536</v>
      </c>
      <c r="C31" s="2608">
        <v>4630</v>
      </c>
      <c r="D31" s="2608">
        <v>94092</v>
      </c>
      <c r="E31" s="2609">
        <v>103258</v>
      </c>
      <c r="F31" s="2608">
        <v>1751</v>
      </c>
      <c r="G31" s="2610">
        <v>0.1</v>
      </c>
      <c r="H31" s="2611">
        <f t="shared" si="1"/>
        <v>105009.1</v>
      </c>
      <c r="I31" s="2612">
        <f>H31/30.0792</f>
        <v>3491.0868640123408</v>
      </c>
      <c r="J31" s="2613">
        <v>5.5882408766569256</v>
      </c>
      <c r="K31" s="2584"/>
      <c r="L31" s="1744"/>
      <c r="M31" s="2583"/>
      <c r="N31" s="2584"/>
      <c r="O31" s="405"/>
      <c r="P31" s="405"/>
      <c r="Q31" s="2584"/>
      <c r="R31" s="405"/>
      <c r="S31" s="405"/>
      <c r="T31" s="2584"/>
      <c r="U31" s="405"/>
      <c r="V31" s="1744"/>
      <c r="W31" s="1744"/>
      <c r="X31" s="1744"/>
      <c r="Y31" s="1744"/>
      <c r="Z31" s="1744"/>
      <c r="AA31" s="1744"/>
      <c r="AB31" s="405"/>
      <c r="AC31" s="405"/>
      <c r="AD31" s="405"/>
      <c r="AE31" s="405"/>
      <c r="AF31" s="405"/>
      <c r="AG31" s="405"/>
      <c r="AH31" s="405"/>
      <c r="AI31" s="405"/>
      <c r="AJ31" s="405"/>
      <c r="AK31" s="405"/>
      <c r="AL31" s="405"/>
      <c r="AM31" s="405"/>
      <c r="AN31" s="405"/>
      <c r="AO31" s="405"/>
      <c r="AP31" s="405"/>
      <c r="AQ31" s="405"/>
      <c r="AR31" s="405"/>
      <c r="AS31" s="405"/>
      <c r="AT31" s="405"/>
    </row>
    <row r="32" spans="1:46" s="2585" customFormat="1" ht="24" hidden="1" customHeight="1" x14ac:dyDescent="0.25">
      <c r="A32" s="2607" t="s">
        <v>4989</v>
      </c>
      <c r="B32" s="2608">
        <v>4776</v>
      </c>
      <c r="C32" s="2608">
        <v>4648</v>
      </c>
      <c r="D32" s="2608">
        <v>93308</v>
      </c>
      <c r="E32" s="2609">
        <v>102732</v>
      </c>
      <c r="F32" s="2608">
        <v>1751</v>
      </c>
      <c r="G32" s="2610">
        <v>0.1</v>
      </c>
      <c r="H32" s="2611">
        <f t="shared" si="1"/>
        <v>104483.1</v>
      </c>
      <c r="I32" s="2612">
        <v>3459.3</v>
      </c>
      <c r="J32" s="2613">
        <v>5.4698182103733952</v>
      </c>
      <c r="K32" s="2614"/>
      <c r="L32" s="2583"/>
      <c r="M32" s="2583"/>
      <c r="N32" s="2583"/>
      <c r="O32" s="405"/>
      <c r="P32" s="2583"/>
      <c r="Q32" s="2583"/>
      <c r="R32" s="2583"/>
      <c r="S32" s="2583"/>
      <c r="T32" s="2584"/>
      <c r="U32" s="405"/>
      <c r="V32" s="1744"/>
      <c r="W32" s="1744"/>
      <c r="X32" s="1744"/>
      <c r="Y32" s="1744"/>
      <c r="Z32" s="1744"/>
      <c r="AA32" s="1744"/>
      <c r="AB32" s="405"/>
      <c r="AC32" s="405"/>
      <c r="AD32" s="405"/>
      <c r="AE32" s="405"/>
      <c r="AF32" s="405"/>
      <c r="AG32" s="405"/>
      <c r="AH32" s="405"/>
      <c r="AI32" s="405"/>
      <c r="AJ32" s="405"/>
      <c r="AK32" s="405"/>
      <c r="AL32" s="405"/>
      <c r="AM32" s="405"/>
      <c r="AN32" s="405"/>
      <c r="AO32" s="405"/>
      <c r="AP32" s="405"/>
      <c r="AQ32" s="405"/>
      <c r="AR32" s="405"/>
      <c r="AS32" s="405"/>
      <c r="AT32" s="405"/>
    </row>
    <row r="33" spans="1:46" s="2585" customFormat="1" ht="24" hidden="1" customHeight="1" x14ac:dyDescent="0.25">
      <c r="A33" s="2607" t="s">
        <v>4990</v>
      </c>
      <c r="B33" s="2608">
        <v>5036</v>
      </c>
      <c r="C33" s="2608">
        <v>4637</v>
      </c>
      <c r="D33" s="2608">
        <v>98772</v>
      </c>
      <c r="E33" s="2609">
        <v>108445</v>
      </c>
      <c r="F33" s="2608">
        <v>1761</v>
      </c>
      <c r="G33" s="2610">
        <v>0.1</v>
      </c>
      <c r="H33" s="2611">
        <f t="shared" si="1"/>
        <v>110206.1</v>
      </c>
      <c r="I33" s="2612">
        <v>3662.5</v>
      </c>
      <c r="J33" s="2613">
        <v>5.769424267410054</v>
      </c>
      <c r="K33" s="2614"/>
      <c r="L33" s="2583"/>
      <c r="M33" s="2583"/>
      <c r="N33" s="2583"/>
      <c r="O33" s="405"/>
      <c r="P33" s="2583"/>
      <c r="Q33" s="2583"/>
      <c r="R33" s="2583"/>
      <c r="S33" s="405"/>
      <c r="T33" s="2584"/>
      <c r="U33" s="405"/>
      <c r="V33" s="1744"/>
      <c r="W33" s="1744"/>
      <c r="X33" s="1744"/>
      <c r="Y33" s="1744"/>
      <c r="Z33" s="1744"/>
      <c r="AA33" s="1744"/>
      <c r="AB33" s="405"/>
      <c r="AC33" s="405"/>
      <c r="AD33" s="405"/>
      <c r="AE33" s="405"/>
      <c r="AF33" s="405"/>
      <c r="AG33" s="405"/>
      <c r="AH33" s="405"/>
      <c r="AI33" s="405"/>
      <c r="AJ33" s="405"/>
      <c r="AK33" s="405"/>
      <c r="AL33" s="405"/>
      <c r="AM33" s="405"/>
      <c r="AN33" s="405"/>
      <c r="AO33" s="405"/>
      <c r="AP33" s="405"/>
      <c r="AQ33" s="405"/>
      <c r="AR33" s="405"/>
      <c r="AS33" s="405"/>
      <c r="AT33" s="405"/>
    </row>
    <row r="34" spans="1:46" s="2585" customFormat="1" ht="24" hidden="1" customHeight="1" x14ac:dyDescent="0.25">
      <c r="A34" s="2607" t="s">
        <v>4991</v>
      </c>
      <c r="B34" s="2608">
        <v>4900</v>
      </c>
      <c r="C34" s="2608">
        <v>4648</v>
      </c>
      <c r="D34" s="2608">
        <v>100713</v>
      </c>
      <c r="E34" s="2609">
        <v>110261</v>
      </c>
      <c r="F34" s="2608">
        <v>1757</v>
      </c>
      <c r="G34" s="2610">
        <v>0.1</v>
      </c>
      <c r="H34" s="2611">
        <f t="shared" si="1"/>
        <v>112018.1</v>
      </c>
      <c r="I34" s="2612">
        <v>3722.9</v>
      </c>
      <c r="J34" s="2613">
        <v>5.8642846859580935</v>
      </c>
      <c r="K34" s="2614"/>
      <c r="L34" s="2583"/>
      <c r="M34" s="2583"/>
      <c r="N34" s="2583"/>
      <c r="O34" s="405"/>
      <c r="P34" s="2583"/>
      <c r="Q34" s="2583"/>
      <c r="R34" s="2583"/>
      <c r="S34" s="405"/>
      <c r="T34" s="2584"/>
      <c r="U34" s="405"/>
      <c r="V34" s="1744"/>
      <c r="W34" s="1744"/>
      <c r="X34" s="1744"/>
      <c r="Y34" s="1744"/>
      <c r="Z34" s="1744"/>
      <c r="AA34" s="1744"/>
      <c r="AB34" s="405"/>
      <c r="AC34" s="405"/>
      <c r="AD34" s="405"/>
      <c r="AE34" s="405"/>
      <c r="AF34" s="405"/>
      <c r="AG34" s="405"/>
      <c r="AH34" s="405"/>
      <c r="AI34" s="405"/>
      <c r="AJ34" s="405"/>
      <c r="AK34" s="405"/>
      <c r="AL34" s="405"/>
      <c r="AM34" s="405"/>
      <c r="AN34" s="405"/>
      <c r="AO34" s="405"/>
      <c r="AP34" s="405"/>
      <c r="AQ34" s="405"/>
      <c r="AR34" s="405"/>
      <c r="AS34" s="405"/>
      <c r="AT34" s="405"/>
    </row>
    <row r="35" spans="1:46" s="2585" customFormat="1" ht="24" hidden="1" customHeight="1" x14ac:dyDescent="0.25">
      <c r="A35" s="2607" t="s">
        <v>4992</v>
      </c>
      <c r="B35" s="2608">
        <v>4867</v>
      </c>
      <c r="C35" s="2608">
        <v>4648</v>
      </c>
      <c r="D35" s="2608">
        <v>105183</v>
      </c>
      <c r="E35" s="2609">
        <v>114698</v>
      </c>
      <c r="F35" s="2608">
        <v>1782</v>
      </c>
      <c r="G35" s="2610">
        <v>0.1</v>
      </c>
      <c r="H35" s="2611">
        <f t="shared" si="1"/>
        <v>116480.1</v>
      </c>
      <c r="I35" s="2612">
        <v>3885.8</v>
      </c>
      <c r="J35" s="2613">
        <v>6.0978758490714213</v>
      </c>
      <c r="K35" s="2614"/>
      <c r="L35" s="2583"/>
      <c r="M35" s="2583"/>
      <c r="N35" s="2583"/>
      <c r="O35" s="405"/>
      <c r="P35" s="2583"/>
      <c r="Q35" s="2583"/>
      <c r="R35" s="2583"/>
      <c r="S35" s="405"/>
      <c r="T35" s="2584"/>
      <c r="U35" s="405"/>
      <c r="V35" s="1744"/>
      <c r="W35" s="1744"/>
      <c r="X35" s="1744"/>
      <c r="Y35" s="1744"/>
      <c r="Z35" s="1744"/>
      <c r="AA35" s="1744"/>
      <c r="AB35" s="405"/>
      <c r="AC35" s="405"/>
      <c r="AD35" s="405"/>
      <c r="AE35" s="405"/>
      <c r="AF35" s="405"/>
      <c r="AG35" s="405"/>
      <c r="AH35" s="405"/>
      <c r="AI35" s="405"/>
      <c r="AJ35" s="405"/>
      <c r="AK35" s="405"/>
      <c r="AL35" s="405"/>
      <c r="AM35" s="405"/>
      <c r="AN35" s="405"/>
      <c r="AO35" s="405"/>
      <c r="AP35" s="405"/>
      <c r="AQ35" s="405"/>
      <c r="AR35" s="405"/>
      <c r="AS35" s="405"/>
      <c r="AT35" s="405"/>
    </row>
    <row r="36" spans="1:46" s="2585" customFormat="1" ht="24" hidden="1" customHeight="1" x14ac:dyDescent="0.25">
      <c r="A36" s="2607" t="s">
        <v>4993</v>
      </c>
      <c r="B36" s="2608">
        <v>4773</v>
      </c>
      <c r="C36" s="2608">
        <v>4666</v>
      </c>
      <c r="D36" s="2608">
        <v>107597</v>
      </c>
      <c r="E36" s="2609">
        <v>117036</v>
      </c>
      <c r="F36" s="2608">
        <v>1788</v>
      </c>
      <c r="G36" s="2610">
        <v>0</v>
      </c>
      <c r="H36" s="2611">
        <f t="shared" si="1"/>
        <v>118824</v>
      </c>
      <c r="I36" s="2612">
        <v>3927.7</v>
      </c>
      <c r="J36" s="2613">
        <v>6.2205818838588085</v>
      </c>
      <c r="K36" s="2614"/>
      <c r="L36" s="2583"/>
      <c r="M36" s="2583"/>
      <c r="N36" s="2583"/>
      <c r="O36" s="405"/>
      <c r="P36" s="2583"/>
      <c r="Q36" s="2583"/>
      <c r="R36" s="2583"/>
      <c r="S36" s="405"/>
      <c r="T36" s="2584"/>
      <c r="U36" s="405"/>
      <c r="V36" s="1744"/>
      <c r="W36" s="1744"/>
      <c r="X36" s="1744"/>
      <c r="Y36" s="1744"/>
      <c r="Z36" s="1744"/>
      <c r="AA36" s="1744"/>
      <c r="AB36" s="405"/>
      <c r="AC36" s="405"/>
      <c r="AD36" s="405"/>
      <c r="AE36" s="405"/>
      <c r="AF36" s="405"/>
      <c r="AG36" s="405"/>
      <c r="AH36" s="405"/>
      <c r="AI36" s="405"/>
      <c r="AJ36" s="405"/>
      <c r="AK36" s="405"/>
      <c r="AL36" s="405"/>
      <c r="AM36" s="405"/>
      <c r="AN36" s="405"/>
      <c r="AO36" s="405"/>
      <c r="AP36" s="405"/>
      <c r="AQ36" s="405"/>
      <c r="AR36" s="405"/>
      <c r="AS36" s="405"/>
      <c r="AT36" s="405"/>
    </row>
    <row r="37" spans="1:46" s="2585" customFormat="1" ht="24" hidden="1" customHeight="1" x14ac:dyDescent="0.25">
      <c r="A37" s="2607" t="s">
        <v>4994</v>
      </c>
      <c r="B37" s="2608">
        <v>5001</v>
      </c>
      <c r="C37" s="2608">
        <v>4669</v>
      </c>
      <c r="D37" s="2608">
        <v>109961</v>
      </c>
      <c r="E37" s="2609">
        <v>119631</v>
      </c>
      <c r="F37" s="2608">
        <v>1793</v>
      </c>
      <c r="G37" s="2610">
        <v>0.1</v>
      </c>
      <c r="H37" s="2611">
        <v>121424.1</v>
      </c>
      <c r="I37" s="2612">
        <v>4015.5</v>
      </c>
      <c r="J37" s="2613">
        <v>6.3567003023283206</v>
      </c>
      <c r="K37" s="2614"/>
      <c r="L37" s="2583"/>
      <c r="M37" s="2583"/>
      <c r="N37" s="2583"/>
      <c r="O37" s="405"/>
      <c r="P37" s="2583"/>
      <c r="Q37" s="2583"/>
      <c r="R37" s="2583"/>
      <c r="S37" s="405"/>
      <c r="T37" s="2584"/>
      <c r="U37" s="405"/>
      <c r="V37" s="1744"/>
      <c r="W37" s="1744"/>
      <c r="X37" s="1744"/>
      <c r="Y37" s="1744"/>
      <c r="Z37" s="1744"/>
      <c r="AA37" s="1744"/>
      <c r="AB37" s="405"/>
      <c r="AC37" s="405"/>
      <c r="AD37" s="405"/>
      <c r="AE37" s="405"/>
      <c r="AF37" s="405"/>
      <c r="AG37" s="405"/>
      <c r="AH37" s="405"/>
      <c r="AI37" s="405"/>
      <c r="AJ37" s="405"/>
      <c r="AK37" s="405"/>
      <c r="AL37" s="405"/>
      <c r="AM37" s="405"/>
      <c r="AN37" s="405"/>
      <c r="AO37" s="405"/>
      <c r="AP37" s="405"/>
      <c r="AQ37" s="405"/>
      <c r="AR37" s="405"/>
      <c r="AS37" s="405"/>
      <c r="AT37" s="405"/>
    </row>
    <row r="38" spans="1:46" s="2585" customFormat="1" ht="24" hidden="1" customHeight="1" x14ac:dyDescent="0.25">
      <c r="A38" s="2607" t="s">
        <v>4995</v>
      </c>
      <c r="B38" s="2608">
        <v>4960</v>
      </c>
      <c r="C38" s="2608">
        <v>4668</v>
      </c>
      <c r="D38" s="2608">
        <v>111415</v>
      </c>
      <c r="E38" s="2609">
        <v>121043</v>
      </c>
      <c r="F38" s="2608">
        <v>1789</v>
      </c>
      <c r="G38" s="2610">
        <v>0.1</v>
      </c>
      <c r="H38" s="2611">
        <v>122832.1</v>
      </c>
      <c r="I38" s="2612">
        <v>4033.5</v>
      </c>
      <c r="J38" s="2613">
        <v>6.4304108262331985</v>
      </c>
      <c r="K38" s="2614"/>
      <c r="L38" s="2583"/>
      <c r="M38" s="2583"/>
      <c r="N38" s="2583"/>
      <c r="O38" s="405"/>
      <c r="P38" s="2583"/>
      <c r="Q38" s="2583"/>
      <c r="R38" s="2583"/>
      <c r="S38" s="405"/>
      <c r="T38" s="2584"/>
      <c r="U38" s="405"/>
      <c r="V38" s="1744"/>
      <c r="W38" s="1744"/>
      <c r="X38" s="1744"/>
      <c r="Y38" s="1744"/>
      <c r="Z38" s="1744"/>
      <c r="AA38" s="1744"/>
      <c r="AB38" s="405"/>
      <c r="AC38" s="405"/>
      <c r="AD38" s="405"/>
      <c r="AE38" s="405"/>
      <c r="AF38" s="405"/>
      <c r="AG38" s="405"/>
      <c r="AH38" s="405"/>
      <c r="AI38" s="405"/>
      <c r="AJ38" s="405"/>
      <c r="AK38" s="405"/>
      <c r="AL38" s="405"/>
      <c r="AM38" s="405"/>
      <c r="AN38" s="405"/>
      <c r="AO38" s="405"/>
      <c r="AP38" s="405"/>
      <c r="AQ38" s="405"/>
      <c r="AR38" s="405"/>
      <c r="AS38" s="405"/>
      <c r="AT38" s="405"/>
    </row>
    <row r="39" spans="1:46" s="2585" customFormat="1" ht="24" hidden="1" customHeight="1" x14ac:dyDescent="0.25">
      <c r="A39" s="2607" t="s">
        <v>4996</v>
      </c>
      <c r="B39" s="2608">
        <v>4999</v>
      </c>
      <c r="C39" s="2608">
        <v>4684</v>
      </c>
      <c r="D39" s="2608">
        <v>113535</v>
      </c>
      <c r="E39" s="2609">
        <v>123218</v>
      </c>
      <c r="F39" s="2608">
        <v>1802</v>
      </c>
      <c r="G39" s="2610">
        <v>0</v>
      </c>
      <c r="H39" s="2611">
        <v>125020</v>
      </c>
      <c r="I39" s="2612">
        <v>4051.9</v>
      </c>
      <c r="J39" s="2613">
        <v>6.5449500700197625</v>
      </c>
      <c r="K39" s="2614"/>
      <c r="L39" s="2583"/>
      <c r="M39" s="2583"/>
      <c r="N39" s="2583"/>
      <c r="O39" s="405"/>
      <c r="P39" s="2583"/>
      <c r="Q39" s="2583"/>
      <c r="R39" s="2583"/>
      <c r="S39" s="405"/>
      <c r="T39" s="2584"/>
      <c r="U39" s="405"/>
      <c r="V39" s="1744"/>
      <c r="W39" s="1744"/>
      <c r="X39" s="1744"/>
      <c r="Y39" s="1744"/>
      <c r="Z39" s="1744"/>
      <c r="AA39" s="1744"/>
      <c r="AB39" s="405"/>
      <c r="AC39" s="405"/>
      <c r="AD39" s="405"/>
      <c r="AE39" s="405"/>
      <c r="AF39" s="405"/>
      <c r="AG39" s="405"/>
      <c r="AH39" s="405"/>
      <c r="AI39" s="405"/>
      <c r="AJ39" s="405"/>
      <c r="AK39" s="405"/>
      <c r="AL39" s="405"/>
      <c r="AM39" s="405"/>
      <c r="AN39" s="405"/>
      <c r="AO39" s="405"/>
      <c r="AP39" s="405"/>
      <c r="AQ39" s="405"/>
      <c r="AR39" s="405"/>
      <c r="AS39" s="405"/>
      <c r="AT39" s="405"/>
    </row>
    <row r="40" spans="1:46" s="2585" customFormat="1" ht="24" hidden="1" customHeight="1" x14ac:dyDescent="0.25">
      <c r="A40" s="2607" t="s">
        <v>4997</v>
      </c>
      <c r="B40" s="2608">
        <v>7235</v>
      </c>
      <c r="C40" s="2608">
        <v>4660</v>
      </c>
      <c r="D40" s="2608">
        <v>108822</v>
      </c>
      <c r="E40" s="2609">
        <v>120717</v>
      </c>
      <c r="F40" s="2608">
        <v>1787</v>
      </c>
      <c r="G40" s="2610">
        <v>0.1</v>
      </c>
      <c r="H40" s="2611">
        <v>122504.1</v>
      </c>
      <c r="I40" s="2612">
        <v>3910.1337699769233</v>
      </c>
      <c r="J40" s="2613">
        <v>6.4132396246417223</v>
      </c>
      <c r="K40" s="2614"/>
      <c r="L40" s="2583"/>
      <c r="M40" s="2583"/>
      <c r="N40" s="2583"/>
      <c r="O40" s="405"/>
      <c r="P40" s="2583"/>
      <c r="Q40" s="2583"/>
      <c r="R40" s="2583"/>
      <c r="S40" s="405"/>
      <c r="T40" s="2584"/>
      <c r="U40" s="405"/>
      <c r="V40" s="1744"/>
      <c r="W40" s="1744"/>
      <c r="X40" s="1744"/>
      <c r="Y40" s="1744"/>
      <c r="Z40" s="1744"/>
      <c r="AA40" s="1744"/>
      <c r="AB40" s="405"/>
      <c r="AC40" s="405"/>
      <c r="AD40" s="405"/>
      <c r="AE40" s="405"/>
      <c r="AF40" s="405"/>
      <c r="AG40" s="405"/>
      <c r="AH40" s="405"/>
      <c r="AI40" s="405"/>
      <c r="AJ40" s="405"/>
      <c r="AK40" s="405"/>
      <c r="AL40" s="405"/>
      <c r="AM40" s="405"/>
      <c r="AN40" s="405"/>
      <c r="AO40" s="405"/>
      <c r="AP40" s="405"/>
      <c r="AQ40" s="405"/>
      <c r="AR40" s="405"/>
      <c r="AS40" s="405"/>
      <c r="AT40" s="405"/>
    </row>
    <row r="41" spans="1:46" s="2585" customFormat="1" ht="24" hidden="1" customHeight="1" x14ac:dyDescent="0.25">
      <c r="A41" s="2607" t="s">
        <v>4998</v>
      </c>
      <c r="B41" s="2608">
        <v>8173</v>
      </c>
      <c r="C41" s="2608">
        <v>4638</v>
      </c>
      <c r="D41" s="2608">
        <v>106738</v>
      </c>
      <c r="E41" s="2609">
        <v>119549</v>
      </c>
      <c r="F41" s="2608">
        <v>1782</v>
      </c>
      <c r="G41" s="2610">
        <v>0</v>
      </c>
      <c r="H41" s="2611">
        <v>121331</v>
      </c>
      <c r="I41" s="2612">
        <v>3872.8</v>
      </c>
      <c r="J41" s="2613">
        <v>6.3518264033400076</v>
      </c>
      <c r="K41" s="2614"/>
      <c r="L41" s="2583"/>
      <c r="M41" s="2583"/>
      <c r="N41" s="2583"/>
      <c r="O41" s="405"/>
      <c r="P41" s="2583"/>
      <c r="Q41" s="2583"/>
      <c r="R41" s="2583"/>
      <c r="S41" s="405"/>
      <c r="T41" s="2584"/>
      <c r="U41" s="405"/>
      <c r="V41" s="1744"/>
      <c r="W41" s="1744"/>
      <c r="X41" s="1744"/>
      <c r="Y41" s="1744"/>
      <c r="Z41" s="1744"/>
      <c r="AA41" s="1744"/>
      <c r="AB41" s="405"/>
      <c r="AC41" s="405"/>
      <c r="AD41" s="405"/>
      <c r="AE41" s="405"/>
      <c r="AF41" s="405"/>
      <c r="AG41" s="405"/>
      <c r="AH41" s="405"/>
      <c r="AI41" s="405"/>
      <c r="AJ41" s="405"/>
      <c r="AK41" s="405"/>
      <c r="AL41" s="405"/>
      <c r="AM41" s="405"/>
      <c r="AN41" s="405"/>
      <c r="AO41" s="405"/>
      <c r="AP41" s="405"/>
      <c r="AQ41" s="405"/>
      <c r="AR41" s="405"/>
      <c r="AS41" s="405"/>
      <c r="AT41" s="405"/>
    </row>
    <row r="42" spans="1:46" s="2585" customFormat="1" ht="24" hidden="1" customHeight="1" x14ac:dyDescent="0.25">
      <c r="A42" s="2607" t="s">
        <v>4999</v>
      </c>
      <c r="B42" s="2608">
        <v>9464</v>
      </c>
      <c r="C42" s="2608">
        <v>4608</v>
      </c>
      <c r="D42" s="2608">
        <v>103608</v>
      </c>
      <c r="E42" s="2609">
        <v>117680</v>
      </c>
      <c r="F42" s="2608">
        <v>1777</v>
      </c>
      <c r="G42" s="2610">
        <v>0.1</v>
      </c>
      <c r="H42" s="2611">
        <v>119457.1</v>
      </c>
      <c r="I42" s="2612">
        <v>3795.9</v>
      </c>
      <c r="J42" s="2613">
        <v>6.2537254440038215</v>
      </c>
      <c r="K42" s="2614"/>
      <c r="L42" s="2583"/>
      <c r="M42" s="2583"/>
      <c r="N42" s="2583"/>
      <c r="O42" s="405"/>
      <c r="P42" s="2583"/>
      <c r="Q42" s="2583"/>
      <c r="R42" s="2583"/>
      <c r="S42" s="405"/>
      <c r="T42" s="2584"/>
      <c r="U42" s="405"/>
      <c r="V42" s="1744"/>
      <c r="W42" s="1744"/>
      <c r="X42" s="1744"/>
      <c r="Y42" s="1744"/>
      <c r="Z42" s="1744"/>
      <c r="AA42" s="1744"/>
      <c r="AB42" s="405"/>
      <c r="AC42" s="405"/>
      <c r="AD42" s="405"/>
      <c r="AE42" s="405"/>
      <c r="AF42" s="405"/>
      <c r="AG42" s="405"/>
      <c r="AH42" s="405"/>
      <c r="AI42" s="405"/>
      <c r="AJ42" s="405"/>
      <c r="AK42" s="405"/>
      <c r="AL42" s="405"/>
      <c r="AM42" s="405"/>
      <c r="AN42" s="405"/>
      <c r="AO42" s="405"/>
      <c r="AP42" s="405"/>
      <c r="AQ42" s="405"/>
      <c r="AR42" s="405"/>
      <c r="AS42" s="405"/>
      <c r="AT42" s="405"/>
    </row>
    <row r="43" spans="1:46" s="2585" customFormat="1" ht="24" hidden="1" customHeight="1" thickBot="1" x14ac:dyDescent="0.3">
      <c r="A43" s="2615" t="s">
        <v>5000</v>
      </c>
      <c r="B43" s="2616">
        <v>9657</v>
      </c>
      <c r="C43" s="2616">
        <v>4596</v>
      </c>
      <c r="D43" s="2616">
        <v>108323</v>
      </c>
      <c r="E43" s="2617">
        <v>122576</v>
      </c>
      <c r="F43" s="2616">
        <v>1768</v>
      </c>
      <c r="G43" s="2618">
        <v>0.2</v>
      </c>
      <c r="H43" s="2619">
        <v>124344.2</v>
      </c>
      <c r="I43" s="2620">
        <v>3919.0528269893248</v>
      </c>
      <c r="J43" s="2621">
        <v>6.5095711125943962</v>
      </c>
      <c r="K43" s="2614"/>
      <c r="L43" s="2583"/>
      <c r="M43" s="2583"/>
      <c r="N43" s="2583"/>
      <c r="O43" s="405"/>
      <c r="P43" s="2583"/>
      <c r="Q43" s="2583"/>
      <c r="R43" s="2583"/>
      <c r="S43" s="405"/>
      <c r="T43" s="2584"/>
      <c r="U43" s="405"/>
      <c r="V43" s="1744"/>
      <c r="W43" s="1744"/>
      <c r="X43" s="1744"/>
      <c r="Y43" s="1744"/>
      <c r="Z43" s="1744"/>
      <c r="AA43" s="1744"/>
      <c r="AB43" s="405"/>
      <c r="AC43" s="405"/>
      <c r="AD43" s="405"/>
      <c r="AE43" s="405"/>
      <c r="AF43" s="405"/>
      <c r="AG43" s="405"/>
      <c r="AH43" s="405"/>
      <c r="AI43" s="405"/>
      <c r="AJ43" s="405"/>
      <c r="AK43" s="405"/>
      <c r="AL43" s="405"/>
      <c r="AM43" s="405"/>
      <c r="AN43" s="405"/>
      <c r="AO43" s="405"/>
      <c r="AP43" s="405"/>
      <c r="AQ43" s="405"/>
      <c r="AR43" s="405"/>
      <c r="AS43" s="405"/>
      <c r="AT43" s="405"/>
    </row>
    <row r="44" spans="1:46" s="2585" customFormat="1" ht="18.75" hidden="1" x14ac:dyDescent="0.25">
      <c r="A44" s="2607" t="s">
        <v>5001</v>
      </c>
      <c r="B44" s="2608">
        <v>11787</v>
      </c>
      <c r="C44" s="2608">
        <v>4600</v>
      </c>
      <c r="D44" s="2608">
        <v>103500</v>
      </c>
      <c r="E44" s="2609">
        <v>119887</v>
      </c>
      <c r="F44" s="2608">
        <v>1775</v>
      </c>
      <c r="G44" s="2610">
        <v>0.1</v>
      </c>
      <c r="H44" s="2611">
        <f>E44+F44+G44</f>
        <v>121662.1</v>
      </c>
      <c r="I44" s="2612">
        <v>3727.0159573327451</v>
      </c>
      <c r="J44" s="2613">
        <v>6.3398146620230849</v>
      </c>
      <c r="K44" s="2614"/>
      <c r="L44" s="2583"/>
      <c r="M44" s="2583"/>
      <c r="N44" s="2583"/>
      <c r="O44" s="405"/>
      <c r="P44" s="2583"/>
      <c r="Q44" s="2583"/>
      <c r="R44" s="2583"/>
      <c r="S44" s="405"/>
      <c r="T44" s="2584"/>
      <c r="U44" s="405"/>
      <c r="V44" s="1744"/>
      <c r="W44" s="1744"/>
      <c r="X44" s="1744"/>
      <c r="Y44" s="1744"/>
      <c r="Z44" s="1744"/>
      <c r="AA44" s="1744"/>
      <c r="AB44" s="405"/>
      <c r="AC44" s="405"/>
      <c r="AD44" s="405"/>
      <c r="AE44" s="405"/>
      <c r="AF44" s="405"/>
      <c r="AG44" s="405"/>
      <c r="AH44" s="405"/>
      <c r="AI44" s="405"/>
      <c r="AJ44" s="405"/>
      <c r="AK44" s="405"/>
      <c r="AL44" s="405"/>
      <c r="AM44" s="405"/>
      <c r="AN44" s="405"/>
      <c r="AO44" s="405"/>
      <c r="AP44" s="405"/>
      <c r="AQ44" s="405"/>
      <c r="AR44" s="405"/>
      <c r="AS44" s="405"/>
      <c r="AT44" s="405"/>
    </row>
    <row r="45" spans="1:46" s="2585" customFormat="1" ht="17.25" hidden="1" x14ac:dyDescent="0.25">
      <c r="A45" s="2607" t="s">
        <v>5002</v>
      </c>
      <c r="B45" s="2622">
        <v>11461</v>
      </c>
      <c r="C45" s="2622">
        <v>4704</v>
      </c>
      <c r="D45" s="2622">
        <v>109650</v>
      </c>
      <c r="E45" s="2623">
        <v>125815</v>
      </c>
      <c r="F45" s="2622">
        <v>1805</v>
      </c>
      <c r="G45" s="2624">
        <v>0.1</v>
      </c>
      <c r="H45" s="2625">
        <f>E45+F45+G45</f>
        <v>127620.1</v>
      </c>
      <c r="I45" s="2626">
        <v>3837.2983179885618</v>
      </c>
      <c r="J45" s="2627">
        <v>6.6502861708687604</v>
      </c>
      <c r="K45" s="2614"/>
      <c r="L45" s="2583"/>
      <c r="M45" s="2583"/>
      <c r="N45" s="2583"/>
      <c r="O45" s="405"/>
      <c r="P45" s="2583"/>
      <c r="Q45" s="2583"/>
      <c r="R45" s="2583"/>
      <c r="S45" s="405"/>
      <c r="T45" s="2584"/>
      <c r="U45" s="405"/>
      <c r="V45" s="1744"/>
      <c r="W45" s="1744"/>
      <c r="X45" s="1744"/>
      <c r="Y45" s="1744"/>
      <c r="Z45" s="1744"/>
      <c r="AA45" s="1744"/>
      <c r="AB45" s="405"/>
      <c r="AC45" s="405"/>
      <c r="AD45" s="405"/>
      <c r="AE45" s="405"/>
      <c r="AF45" s="405"/>
      <c r="AG45" s="405"/>
      <c r="AH45" s="405"/>
      <c r="AI45" s="405"/>
      <c r="AJ45" s="405"/>
      <c r="AK45" s="405"/>
      <c r="AL45" s="405"/>
      <c r="AM45" s="405"/>
      <c r="AN45" s="405"/>
      <c r="AO45" s="405"/>
      <c r="AP45" s="405"/>
      <c r="AQ45" s="405"/>
      <c r="AR45" s="405"/>
      <c r="AS45" s="405"/>
      <c r="AT45" s="405"/>
    </row>
    <row r="46" spans="1:46" s="2585" customFormat="1" ht="17.25" hidden="1" x14ac:dyDescent="0.25">
      <c r="A46" s="2607" t="s">
        <v>5003</v>
      </c>
      <c r="B46" s="2622">
        <v>12284</v>
      </c>
      <c r="C46" s="2622">
        <v>5036</v>
      </c>
      <c r="D46" s="2622">
        <v>121458</v>
      </c>
      <c r="E46" s="2623">
        <v>138778</v>
      </c>
      <c r="F46" s="2622">
        <v>1611</v>
      </c>
      <c r="G46" s="2624">
        <v>0.1</v>
      </c>
      <c r="H46" s="2625">
        <v>140389.1</v>
      </c>
      <c r="I46" s="2626">
        <v>3856.5</v>
      </c>
      <c r="J46" s="2627">
        <v>7.3156790370068006</v>
      </c>
      <c r="K46" s="2614"/>
      <c r="L46" s="2583"/>
      <c r="M46" s="2583"/>
      <c r="N46" s="2583"/>
      <c r="O46" s="405"/>
      <c r="P46" s="2583"/>
      <c r="Q46" s="2583"/>
      <c r="R46" s="2583"/>
      <c r="S46" s="405"/>
      <c r="T46" s="2584"/>
      <c r="U46" s="405"/>
      <c r="V46" s="1744"/>
      <c r="W46" s="1744"/>
      <c r="X46" s="1744"/>
      <c r="Y46" s="1744"/>
      <c r="Z46" s="1744"/>
      <c r="AA46" s="1744"/>
      <c r="AB46" s="405"/>
      <c r="AC46" s="405"/>
      <c r="AD46" s="405"/>
      <c r="AE46" s="405"/>
      <c r="AF46" s="405"/>
      <c r="AG46" s="405"/>
      <c r="AH46" s="405"/>
      <c r="AI46" s="405"/>
      <c r="AJ46" s="405"/>
      <c r="AK46" s="405"/>
      <c r="AL46" s="405"/>
      <c r="AM46" s="405"/>
      <c r="AN46" s="405"/>
      <c r="AO46" s="405"/>
      <c r="AP46" s="405"/>
      <c r="AQ46" s="405"/>
      <c r="AR46" s="405"/>
      <c r="AS46" s="405"/>
      <c r="AT46" s="405"/>
    </row>
    <row r="47" spans="1:46" s="2585" customFormat="1" ht="17.25" hidden="1" x14ac:dyDescent="0.25">
      <c r="A47" s="2607" t="s">
        <v>5004</v>
      </c>
      <c r="B47" s="2622">
        <v>12183</v>
      </c>
      <c r="C47" s="2622">
        <v>4946</v>
      </c>
      <c r="D47" s="2622">
        <v>120126</v>
      </c>
      <c r="E47" s="2623">
        <v>137255</v>
      </c>
      <c r="F47" s="2622">
        <v>1597</v>
      </c>
      <c r="G47" s="2624">
        <v>0.3</v>
      </c>
      <c r="H47" s="2625">
        <v>138852.29999999999</v>
      </c>
      <c r="I47" s="2626">
        <v>3921.8</v>
      </c>
      <c r="J47" s="2627">
        <v>7.2355963557724863</v>
      </c>
      <c r="K47" s="2614"/>
      <c r="L47" s="2583"/>
      <c r="M47" s="2583"/>
      <c r="N47" s="2583"/>
      <c r="O47" s="405"/>
      <c r="P47" s="2583"/>
      <c r="Q47" s="2583"/>
      <c r="R47" s="2583"/>
      <c r="S47" s="405"/>
      <c r="T47" s="2584"/>
      <c r="U47" s="405"/>
      <c r="V47" s="1744"/>
      <c r="W47" s="1744"/>
      <c r="X47" s="1744"/>
      <c r="Y47" s="1744"/>
      <c r="Z47" s="1744"/>
      <c r="AA47" s="1744"/>
      <c r="AB47" s="405"/>
      <c r="AC47" s="405"/>
      <c r="AD47" s="405"/>
      <c r="AE47" s="405"/>
      <c r="AF47" s="405"/>
      <c r="AG47" s="405"/>
      <c r="AH47" s="405"/>
      <c r="AI47" s="405"/>
      <c r="AJ47" s="405"/>
      <c r="AK47" s="405"/>
      <c r="AL47" s="405"/>
      <c r="AM47" s="405"/>
      <c r="AN47" s="405"/>
      <c r="AO47" s="405"/>
      <c r="AP47" s="405"/>
      <c r="AQ47" s="405"/>
      <c r="AR47" s="405"/>
      <c r="AS47" s="405"/>
      <c r="AT47" s="405"/>
    </row>
    <row r="48" spans="1:46" s="2585" customFormat="1" ht="17.25" hidden="1" x14ac:dyDescent="0.25">
      <c r="A48" s="2607" t="s">
        <v>5005</v>
      </c>
      <c r="B48" s="2622">
        <v>12004</v>
      </c>
      <c r="C48" s="2622">
        <v>4914</v>
      </c>
      <c r="D48" s="2622">
        <v>120956</v>
      </c>
      <c r="E48" s="2623">
        <v>137874</v>
      </c>
      <c r="F48" s="2622">
        <v>1581</v>
      </c>
      <c r="G48" s="2624">
        <v>0.2</v>
      </c>
      <c r="H48" s="2625">
        <v>139455.20000000001</v>
      </c>
      <c r="I48" s="2626">
        <v>3943.5</v>
      </c>
      <c r="J48" s="2627">
        <v>7.2670134878105976</v>
      </c>
      <c r="K48" s="2614"/>
      <c r="L48" s="2583"/>
      <c r="M48" s="2583"/>
      <c r="N48" s="2583"/>
      <c r="O48" s="405"/>
      <c r="P48" s="2583"/>
      <c r="Q48" s="2583"/>
      <c r="R48" s="2583"/>
      <c r="S48" s="405"/>
      <c r="T48" s="2584"/>
      <c r="U48" s="405"/>
      <c r="V48" s="1744"/>
      <c r="W48" s="1744"/>
      <c r="X48" s="1744"/>
      <c r="Y48" s="1744"/>
      <c r="Z48" s="1744"/>
      <c r="AA48" s="1744"/>
      <c r="AB48" s="405"/>
      <c r="AC48" s="405"/>
      <c r="AD48" s="405"/>
      <c r="AE48" s="405"/>
      <c r="AF48" s="405"/>
      <c r="AG48" s="405"/>
      <c r="AH48" s="405"/>
      <c r="AI48" s="405"/>
      <c r="AJ48" s="405"/>
      <c r="AK48" s="405"/>
      <c r="AL48" s="405"/>
      <c r="AM48" s="405"/>
      <c r="AN48" s="405"/>
      <c r="AO48" s="405"/>
      <c r="AP48" s="405"/>
      <c r="AQ48" s="405"/>
      <c r="AR48" s="405"/>
      <c r="AS48" s="405"/>
      <c r="AT48" s="405"/>
    </row>
    <row r="49" spans="1:46" s="2585" customFormat="1" ht="17.25" hidden="1" x14ac:dyDescent="0.25">
      <c r="A49" s="2607" t="s">
        <v>5006</v>
      </c>
      <c r="B49" s="2622">
        <v>11821</v>
      </c>
      <c r="C49" s="2622">
        <v>4934</v>
      </c>
      <c r="D49" s="2622">
        <v>121549</v>
      </c>
      <c r="E49" s="2623">
        <v>138304</v>
      </c>
      <c r="F49" s="2622">
        <v>1590</v>
      </c>
      <c r="G49" s="2624">
        <v>0.1</v>
      </c>
      <c r="H49" s="2625">
        <v>139894.1</v>
      </c>
      <c r="I49" s="2626">
        <v>3979.5</v>
      </c>
      <c r="J49" s="2627">
        <v>7.2898845763021001</v>
      </c>
      <c r="K49" s="2614"/>
      <c r="L49" s="2583"/>
      <c r="M49" s="2583"/>
      <c r="N49" s="2583"/>
      <c r="O49" s="405"/>
      <c r="P49" s="2583"/>
      <c r="Q49" s="2583"/>
      <c r="R49" s="2583"/>
      <c r="S49" s="405"/>
      <c r="T49" s="2584"/>
      <c r="U49" s="405"/>
      <c r="V49" s="1744"/>
      <c r="W49" s="1744"/>
      <c r="X49" s="1744"/>
      <c r="Y49" s="1744"/>
      <c r="Z49" s="1744"/>
      <c r="AA49" s="1744"/>
      <c r="AB49" s="405"/>
      <c r="AC49" s="405"/>
      <c r="AD49" s="405"/>
      <c r="AE49" s="405"/>
      <c r="AF49" s="405"/>
      <c r="AG49" s="405"/>
      <c r="AH49" s="405"/>
      <c r="AI49" s="405"/>
      <c r="AJ49" s="405"/>
      <c r="AK49" s="405"/>
      <c r="AL49" s="405"/>
      <c r="AM49" s="405"/>
      <c r="AN49" s="405"/>
      <c r="AO49" s="405"/>
      <c r="AP49" s="405"/>
      <c r="AQ49" s="405"/>
      <c r="AR49" s="405"/>
      <c r="AS49" s="405"/>
      <c r="AT49" s="405"/>
    </row>
    <row r="50" spans="1:46" s="2585" customFormat="1" ht="17.25" hidden="1" x14ac:dyDescent="0.25">
      <c r="A50" s="2607" t="s">
        <v>5007</v>
      </c>
      <c r="B50" s="2622">
        <v>10952</v>
      </c>
      <c r="C50" s="2622">
        <v>4936</v>
      </c>
      <c r="D50" s="2622">
        <v>125854</v>
      </c>
      <c r="E50" s="2623">
        <v>141742</v>
      </c>
      <c r="F50" s="2622">
        <v>1589</v>
      </c>
      <c r="G50" s="2624">
        <v>0.2</v>
      </c>
      <c r="H50" s="2625">
        <v>143331.20000000001</v>
      </c>
      <c r="I50" s="2626">
        <v>4048.6</v>
      </c>
      <c r="J50" s="2627">
        <v>7.4689919316316526</v>
      </c>
      <c r="K50" s="2614"/>
      <c r="L50" s="2583"/>
      <c r="M50" s="2583"/>
      <c r="N50" s="2583"/>
      <c r="O50" s="405"/>
      <c r="P50" s="2583"/>
      <c r="Q50" s="2583"/>
      <c r="R50" s="2583"/>
      <c r="S50" s="405"/>
      <c r="T50" s="2584"/>
      <c r="U50" s="405"/>
      <c r="V50" s="1744"/>
      <c r="W50" s="1744"/>
      <c r="X50" s="1744"/>
      <c r="Y50" s="1744"/>
      <c r="Z50" s="1744"/>
      <c r="AA50" s="1744"/>
      <c r="AB50" s="405"/>
      <c r="AC50" s="405"/>
      <c r="AD50" s="405"/>
      <c r="AE50" s="405"/>
      <c r="AF50" s="405"/>
      <c r="AG50" s="405"/>
      <c r="AH50" s="405"/>
      <c r="AI50" s="405"/>
      <c r="AJ50" s="405"/>
      <c r="AK50" s="405"/>
      <c r="AL50" s="405"/>
      <c r="AM50" s="405"/>
      <c r="AN50" s="405"/>
      <c r="AO50" s="405"/>
      <c r="AP50" s="405"/>
      <c r="AQ50" s="405"/>
      <c r="AR50" s="405"/>
      <c r="AS50" s="405"/>
      <c r="AT50" s="405"/>
    </row>
    <row r="51" spans="1:46" s="2585" customFormat="1" ht="17.25" hidden="1" x14ac:dyDescent="0.25">
      <c r="A51" s="2607" t="s">
        <v>5008</v>
      </c>
      <c r="B51" s="2622">
        <v>11360</v>
      </c>
      <c r="C51" s="2622">
        <v>4949</v>
      </c>
      <c r="D51" s="2622">
        <v>125637</v>
      </c>
      <c r="E51" s="2623">
        <v>141946</v>
      </c>
      <c r="F51" s="2622">
        <v>1587</v>
      </c>
      <c r="G51" s="2624">
        <v>0.2</v>
      </c>
      <c r="H51" s="2625">
        <v>143533.20000000001</v>
      </c>
      <c r="I51" s="2626">
        <v>4085.1</v>
      </c>
      <c r="J51" s="2627">
        <v>7.4795181560000357</v>
      </c>
      <c r="K51" s="2614"/>
      <c r="L51" s="2583"/>
      <c r="M51" s="2583"/>
      <c r="N51" s="2583"/>
      <c r="O51" s="405"/>
      <c r="P51" s="2583"/>
      <c r="Q51" s="2583"/>
      <c r="R51" s="2583"/>
      <c r="S51" s="405"/>
      <c r="T51" s="2584"/>
      <c r="U51" s="405"/>
      <c r="V51" s="1744"/>
      <c r="W51" s="1744"/>
      <c r="X51" s="1744"/>
      <c r="Y51" s="1744"/>
      <c r="Z51" s="1744"/>
      <c r="AA51" s="1744"/>
      <c r="AB51" s="405"/>
      <c r="AC51" s="405"/>
      <c r="AD51" s="405"/>
      <c r="AE51" s="405"/>
      <c r="AF51" s="405"/>
      <c r="AG51" s="405"/>
      <c r="AH51" s="405"/>
      <c r="AI51" s="405"/>
      <c r="AJ51" s="405"/>
      <c r="AK51" s="405"/>
      <c r="AL51" s="405"/>
      <c r="AM51" s="405"/>
      <c r="AN51" s="405"/>
      <c r="AO51" s="405"/>
      <c r="AP51" s="405"/>
      <c r="AQ51" s="405"/>
      <c r="AR51" s="405"/>
      <c r="AS51" s="405"/>
      <c r="AT51" s="405"/>
    </row>
    <row r="52" spans="1:46" s="2585" customFormat="1" ht="17.25" hidden="1" x14ac:dyDescent="0.25">
      <c r="A52" s="2607" t="s">
        <v>5009</v>
      </c>
      <c r="B52" s="2622">
        <v>11417</v>
      </c>
      <c r="C52" s="2622">
        <v>4991</v>
      </c>
      <c r="D52" s="2622">
        <v>127691</v>
      </c>
      <c r="E52" s="2623">
        <v>144099</v>
      </c>
      <c r="F52" s="2622">
        <v>1605</v>
      </c>
      <c r="G52" s="2624">
        <v>0.2</v>
      </c>
      <c r="H52" s="2625">
        <v>145704.20000000001</v>
      </c>
      <c r="I52" s="2626">
        <v>4101.2</v>
      </c>
      <c r="J52" s="2627">
        <v>7.5926490129493409</v>
      </c>
      <c r="K52" s="2614"/>
      <c r="L52" s="2583"/>
      <c r="M52" s="2583"/>
      <c r="N52" s="2583"/>
      <c r="O52" s="405"/>
      <c r="P52" s="2583"/>
      <c r="Q52" s="2583"/>
      <c r="R52" s="2583"/>
      <c r="S52" s="405"/>
      <c r="T52" s="2584"/>
      <c r="U52" s="405"/>
      <c r="V52" s="1744"/>
      <c r="W52" s="1744"/>
      <c r="X52" s="1744"/>
      <c r="Y52" s="1744"/>
      <c r="Z52" s="1744"/>
      <c r="AA52" s="1744"/>
      <c r="AB52" s="405"/>
      <c r="AC52" s="405"/>
      <c r="AD52" s="405"/>
      <c r="AE52" s="405"/>
      <c r="AF52" s="405"/>
      <c r="AG52" s="405"/>
      <c r="AH52" s="405"/>
      <c r="AI52" s="405"/>
      <c r="AJ52" s="405"/>
      <c r="AK52" s="405"/>
      <c r="AL52" s="405"/>
      <c r="AM52" s="405"/>
      <c r="AN52" s="405"/>
      <c r="AO52" s="405"/>
      <c r="AP52" s="405"/>
      <c r="AQ52" s="405"/>
      <c r="AR52" s="405"/>
      <c r="AS52" s="405"/>
      <c r="AT52" s="405"/>
    </row>
    <row r="53" spans="1:46" s="2585" customFormat="1" ht="17.25" hidden="1" x14ac:dyDescent="0.25">
      <c r="A53" s="2607" t="s">
        <v>5010</v>
      </c>
      <c r="B53" s="2622">
        <v>11766</v>
      </c>
      <c r="C53" s="2622">
        <v>4996</v>
      </c>
      <c r="D53" s="2622">
        <v>131340</v>
      </c>
      <c r="E53" s="2623">
        <v>148102</v>
      </c>
      <c r="F53" s="2622">
        <v>1612</v>
      </c>
      <c r="G53" s="2624">
        <v>0.1</v>
      </c>
      <c r="H53" s="2625">
        <v>149714.1</v>
      </c>
      <c r="I53" s="2626">
        <v>4175.3</v>
      </c>
      <c r="J53" s="2627">
        <v>7.801604988666071</v>
      </c>
      <c r="K53" s="2614"/>
      <c r="L53" s="2583"/>
      <c r="M53" s="2583"/>
      <c r="N53" s="2583"/>
      <c r="O53" s="405"/>
      <c r="P53" s="2583"/>
      <c r="Q53" s="2583"/>
      <c r="R53" s="2583"/>
      <c r="S53" s="405"/>
      <c r="T53" s="2584"/>
      <c r="U53" s="405"/>
      <c r="V53" s="1744"/>
      <c r="W53" s="1744"/>
      <c r="X53" s="1744"/>
      <c r="Y53" s="1744"/>
      <c r="Z53" s="1744"/>
      <c r="AA53" s="1744"/>
      <c r="AB53" s="405"/>
      <c r="AC53" s="405"/>
      <c r="AD53" s="405"/>
      <c r="AE53" s="405"/>
      <c r="AF53" s="405"/>
      <c r="AG53" s="405"/>
      <c r="AH53" s="405"/>
      <c r="AI53" s="405"/>
      <c r="AJ53" s="405"/>
      <c r="AK53" s="405"/>
      <c r="AL53" s="405"/>
      <c r="AM53" s="405"/>
      <c r="AN53" s="405"/>
      <c r="AO53" s="405"/>
      <c r="AP53" s="405"/>
      <c r="AQ53" s="405"/>
      <c r="AR53" s="405"/>
      <c r="AS53" s="405"/>
      <c r="AT53" s="405"/>
    </row>
    <row r="54" spans="1:46" s="2585" customFormat="1" ht="17.25" hidden="1" x14ac:dyDescent="0.25">
      <c r="A54" s="2607" t="s">
        <v>5011</v>
      </c>
      <c r="B54" s="2622">
        <v>10932</v>
      </c>
      <c r="C54" s="2622">
        <v>4973</v>
      </c>
      <c r="D54" s="2622">
        <v>134123</v>
      </c>
      <c r="E54" s="2623">
        <v>150028</v>
      </c>
      <c r="F54" s="2622">
        <v>1599</v>
      </c>
      <c r="G54" s="2624">
        <v>0.1</v>
      </c>
      <c r="H54" s="2625">
        <v>151627.1</v>
      </c>
      <c r="I54" s="2626">
        <v>4187.3</v>
      </c>
      <c r="J54" s="2627">
        <v>7.9012914600359565</v>
      </c>
      <c r="K54" s="2614"/>
      <c r="L54" s="2583"/>
      <c r="M54" s="2583"/>
      <c r="N54" s="2583"/>
      <c r="O54" s="405"/>
      <c r="P54" s="2583"/>
      <c r="Q54" s="2583"/>
      <c r="R54" s="2583"/>
      <c r="S54" s="405"/>
      <c r="T54" s="2584"/>
      <c r="U54" s="405"/>
      <c r="V54" s="1744"/>
      <c r="W54" s="1744"/>
      <c r="X54" s="1744"/>
      <c r="Y54" s="1744"/>
      <c r="Z54" s="1744"/>
      <c r="AA54" s="1744"/>
      <c r="AB54" s="405"/>
      <c r="AC54" s="405"/>
      <c r="AD54" s="405"/>
      <c r="AE54" s="405"/>
      <c r="AF54" s="405"/>
      <c r="AG54" s="405"/>
      <c r="AH54" s="405"/>
      <c r="AI54" s="405"/>
      <c r="AJ54" s="405"/>
      <c r="AK54" s="405"/>
      <c r="AL54" s="405"/>
      <c r="AM54" s="405"/>
      <c r="AN54" s="405"/>
      <c r="AO54" s="405"/>
      <c r="AP54" s="405"/>
      <c r="AQ54" s="405"/>
      <c r="AR54" s="405"/>
      <c r="AS54" s="405"/>
      <c r="AT54" s="405"/>
    </row>
    <row r="55" spans="1:46" s="2585" customFormat="1" ht="17.25" hidden="1" x14ac:dyDescent="0.25">
      <c r="A55" s="2607" t="s">
        <v>5012</v>
      </c>
      <c r="B55" s="2622">
        <v>10887</v>
      </c>
      <c r="C55" s="2622">
        <v>4978</v>
      </c>
      <c r="D55" s="2622">
        <v>135437</v>
      </c>
      <c r="E55" s="2623">
        <v>151302</v>
      </c>
      <c r="F55" s="2622">
        <v>1600</v>
      </c>
      <c r="G55" s="2624">
        <v>0.1</v>
      </c>
      <c r="H55" s="2625">
        <v>152902.1</v>
      </c>
      <c r="I55" s="2626">
        <v>4260.4524543937232</v>
      </c>
      <c r="J55" s="2627">
        <v>7.9677317376086716</v>
      </c>
      <c r="K55" s="2614"/>
      <c r="L55" s="2583"/>
      <c r="M55" s="2583"/>
      <c r="N55" s="2583"/>
      <c r="O55" s="405"/>
      <c r="P55" s="2583"/>
      <c r="Q55" s="2583"/>
      <c r="R55" s="2583"/>
      <c r="S55" s="405"/>
      <c r="T55" s="2584"/>
      <c r="U55" s="405"/>
      <c r="V55" s="1744"/>
      <c r="W55" s="1744"/>
      <c r="X55" s="1744"/>
      <c r="Y55" s="1744"/>
      <c r="Z55" s="1744"/>
      <c r="AA55" s="1744"/>
      <c r="AB55" s="405"/>
      <c r="AC55" s="405"/>
      <c r="AD55" s="405"/>
      <c r="AE55" s="405"/>
      <c r="AF55" s="405"/>
      <c r="AG55" s="405"/>
      <c r="AH55" s="405"/>
      <c r="AI55" s="405"/>
      <c r="AJ55" s="405"/>
      <c r="AK55" s="405"/>
      <c r="AL55" s="405"/>
      <c r="AM55" s="405"/>
      <c r="AN55" s="405"/>
      <c r="AO55" s="405"/>
      <c r="AP55" s="405"/>
      <c r="AQ55" s="405"/>
      <c r="AR55" s="405"/>
      <c r="AS55" s="405"/>
      <c r="AT55" s="405"/>
    </row>
    <row r="56" spans="1:46" s="2585" customFormat="1" ht="20.100000000000001" hidden="1" customHeight="1" x14ac:dyDescent="0.25">
      <c r="A56" s="2628" t="s">
        <v>5013</v>
      </c>
      <c r="B56" s="2629">
        <v>11445</v>
      </c>
      <c r="C56" s="2629">
        <v>4978</v>
      </c>
      <c r="D56" s="2629">
        <v>136942</v>
      </c>
      <c r="E56" s="2630">
        <v>153365</v>
      </c>
      <c r="F56" s="2629">
        <v>1604</v>
      </c>
      <c r="G56" s="2631">
        <v>0.1</v>
      </c>
      <c r="H56" s="2632">
        <v>154969.1</v>
      </c>
      <c r="I56" s="2633">
        <v>4303.6000000000004</v>
      </c>
      <c r="J56" s="2634">
        <v>8.1001006180825073</v>
      </c>
      <c r="K56" s="2614"/>
      <c r="L56" s="2583"/>
      <c r="M56" s="2583"/>
      <c r="N56" s="2583"/>
      <c r="O56" s="2583"/>
      <c r="P56" s="2635"/>
      <c r="Q56" s="2583"/>
      <c r="R56" s="2583"/>
      <c r="S56" s="405"/>
      <c r="T56" s="2584"/>
      <c r="U56" s="405"/>
      <c r="V56" s="1744"/>
      <c r="W56" s="1744"/>
      <c r="X56" s="1744"/>
      <c r="Y56" s="1744"/>
      <c r="Z56" s="1744"/>
      <c r="AA56" s="1744"/>
      <c r="AB56" s="405"/>
      <c r="AC56" s="405"/>
      <c r="AD56" s="405"/>
      <c r="AE56" s="405"/>
      <c r="AF56" s="405"/>
      <c r="AG56" s="405"/>
      <c r="AH56" s="405"/>
      <c r="AI56" s="405"/>
      <c r="AJ56" s="405"/>
      <c r="AK56" s="405"/>
      <c r="AL56" s="405"/>
      <c r="AM56" s="405"/>
      <c r="AN56" s="405"/>
      <c r="AO56" s="405"/>
      <c r="AP56" s="405"/>
      <c r="AQ56" s="405"/>
      <c r="AR56" s="405"/>
      <c r="AS56" s="405"/>
      <c r="AT56" s="405"/>
    </row>
    <row r="57" spans="1:46" s="2585" customFormat="1" ht="20.100000000000001" hidden="1" customHeight="1" x14ac:dyDescent="0.25">
      <c r="A57" s="2636" t="s">
        <v>5014</v>
      </c>
      <c r="B57" s="2622">
        <v>14002</v>
      </c>
      <c r="C57" s="2622">
        <v>4462</v>
      </c>
      <c r="D57" s="2622">
        <v>137586</v>
      </c>
      <c r="E57" s="2623">
        <v>156050</v>
      </c>
      <c r="F57" s="2622">
        <v>2095</v>
      </c>
      <c r="G57" s="2624">
        <v>0.1</v>
      </c>
      <c r="H57" s="2625">
        <v>158145.1</v>
      </c>
      <c r="I57" s="2626">
        <v>4422.6494770401032</v>
      </c>
      <c r="J57" s="2627">
        <v>8.2661073869353299</v>
      </c>
      <c r="K57" s="2614"/>
      <c r="L57" s="2583"/>
      <c r="M57" s="2583"/>
      <c r="N57" s="2583"/>
      <c r="O57" s="2583"/>
      <c r="P57" s="2635"/>
      <c r="Q57" s="2583"/>
      <c r="R57" s="2583"/>
      <c r="S57" s="405"/>
      <c r="T57" s="2584"/>
      <c r="U57" s="405"/>
      <c r="V57" s="1744"/>
      <c r="W57" s="1744"/>
      <c r="X57" s="1744"/>
      <c r="Y57" s="1744"/>
      <c r="Z57" s="1744"/>
      <c r="AA57" s="1744"/>
      <c r="AB57" s="405"/>
      <c r="AC57" s="405"/>
      <c r="AD57" s="405"/>
      <c r="AE57" s="405"/>
      <c r="AF57" s="405"/>
      <c r="AG57" s="405"/>
      <c r="AH57" s="405"/>
      <c r="AI57" s="405"/>
      <c r="AJ57" s="405"/>
      <c r="AK57" s="405"/>
      <c r="AL57" s="405"/>
      <c r="AM57" s="405"/>
      <c r="AN57" s="405"/>
      <c r="AO57" s="405"/>
      <c r="AP57" s="405"/>
      <c r="AQ57" s="405"/>
      <c r="AR57" s="405"/>
      <c r="AS57" s="405"/>
      <c r="AT57" s="405"/>
    </row>
    <row r="58" spans="1:46" s="2585" customFormat="1" ht="20.100000000000001" hidden="1" customHeight="1" x14ac:dyDescent="0.25">
      <c r="A58" s="2636" t="s">
        <v>735</v>
      </c>
      <c r="B58" s="2622">
        <v>13829</v>
      </c>
      <c r="C58" s="2622">
        <v>4473</v>
      </c>
      <c r="D58" s="2622">
        <v>138758</v>
      </c>
      <c r="E58" s="2623">
        <v>157060</v>
      </c>
      <c r="F58" s="2622">
        <v>2115</v>
      </c>
      <c r="G58" s="2624">
        <v>0.1</v>
      </c>
      <c r="H58" s="2625">
        <v>159175.1</v>
      </c>
      <c r="I58" s="2626">
        <v>4497.7931369667922</v>
      </c>
      <c r="J58" s="2627">
        <v>8.3199445947182049</v>
      </c>
      <c r="K58" s="2614"/>
      <c r="L58" s="2583"/>
      <c r="M58" s="2583"/>
      <c r="N58" s="2583"/>
      <c r="O58" s="2583"/>
      <c r="P58" s="2635"/>
      <c r="Q58" s="2583"/>
      <c r="R58" s="2583"/>
      <c r="S58" s="405"/>
      <c r="T58" s="2584"/>
      <c r="U58" s="405"/>
      <c r="V58" s="1744"/>
      <c r="W58" s="1744"/>
      <c r="X58" s="1744"/>
      <c r="Y58" s="1744"/>
      <c r="Z58" s="1744"/>
      <c r="AA58" s="1744"/>
      <c r="AB58" s="405"/>
      <c r="AC58" s="405"/>
      <c r="AD58" s="405"/>
      <c r="AE58" s="405"/>
      <c r="AF58" s="405"/>
      <c r="AG58" s="405"/>
      <c r="AH58" s="405"/>
      <c r="AI58" s="405"/>
      <c r="AJ58" s="405"/>
      <c r="AK58" s="405"/>
      <c r="AL58" s="405"/>
      <c r="AM58" s="405"/>
      <c r="AN58" s="405"/>
      <c r="AO58" s="405"/>
      <c r="AP58" s="405"/>
      <c r="AQ58" s="405"/>
      <c r="AR58" s="405"/>
      <c r="AS58" s="405"/>
      <c r="AT58" s="405"/>
    </row>
    <row r="59" spans="1:46" s="2585" customFormat="1" ht="20.100000000000001" hidden="1" customHeight="1" x14ac:dyDescent="0.25">
      <c r="A59" s="2636" t="s">
        <v>5015</v>
      </c>
      <c r="B59" s="2622">
        <v>14168</v>
      </c>
      <c r="C59" s="2622">
        <v>4444</v>
      </c>
      <c r="D59" s="2622">
        <v>137793</v>
      </c>
      <c r="E59" s="2623">
        <v>156405</v>
      </c>
      <c r="F59" s="2622">
        <v>2046</v>
      </c>
      <c r="G59" s="2624">
        <v>0.2</v>
      </c>
      <c r="H59" s="2625">
        <v>158451.20000000001</v>
      </c>
      <c r="I59" s="2626">
        <v>4529</v>
      </c>
      <c r="J59" s="2627">
        <v>8.2821069687822604</v>
      </c>
      <c r="K59" s="2614"/>
      <c r="L59" s="2583"/>
      <c r="M59" s="2583"/>
      <c r="N59" s="2583"/>
      <c r="O59" s="2583"/>
      <c r="P59" s="2635"/>
      <c r="Q59" s="2583"/>
      <c r="R59" s="2583"/>
      <c r="S59" s="405"/>
      <c r="T59" s="2584"/>
      <c r="U59" s="405"/>
      <c r="V59" s="1744"/>
      <c r="W59" s="1744"/>
      <c r="X59" s="1744"/>
      <c r="Y59" s="1744"/>
      <c r="Z59" s="1744"/>
      <c r="AA59" s="1744"/>
      <c r="AB59" s="405"/>
      <c r="AC59" s="405"/>
      <c r="AD59" s="405"/>
      <c r="AE59" s="405"/>
      <c r="AF59" s="405"/>
      <c r="AG59" s="405"/>
      <c r="AH59" s="405"/>
      <c r="AI59" s="405"/>
      <c r="AJ59" s="405"/>
      <c r="AK59" s="405"/>
      <c r="AL59" s="405"/>
      <c r="AM59" s="405"/>
      <c r="AN59" s="405"/>
      <c r="AO59" s="405"/>
      <c r="AP59" s="405"/>
      <c r="AQ59" s="405"/>
      <c r="AR59" s="405"/>
      <c r="AS59" s="405"/>
      <c r="AT59" s="405"/>
    </row>
    <row r="60" spans="1:46" s="2585" customFormat="1" ht="20.100000000000001" hidden="1" customHeight="1" x14ac:dyDescent="0.25">
      <c r="A60" s="2636" t="s">
        <v>5016</v>
      </c>
      <c r="B60" s="2622">
        <v>13626</v>
      </c>
      <c r="C60" s="2622">
        <v>4475</v>
      </c>
      <c r="D60" s="2622">
        <v>141540</v>
      </c>
      <c r="E60" s="2623">
        <v>159641</v>
      </c>
      <c r="F60" s="2622">
        <v>2050</v>
      </c>
      <c r="G60" s="2624">
        <v>0.1</v>
      </c>
      <c r="H60" s="2625">
        <v>161691.1</v>
      </c>
      <c r="I60" s="2626">
        <v>4565.1000000000004</v>
      </c>
      <c r="J60" s="2627">
        <v>8.4514537352829713</v>
      </c>
      <c r="K60" s="2614"/>
      <c r="L60" s="2583"/>
      <c r="M60" s="2583"/>
      <c r="N60" s="2583"/>
      <c r="O60" s="2583"/>
      <c r="P60" s="2635"/>
      <c r="Q60" s="2583"/>
      <c r="R60" s="2583"/>
      <c r="S60" s="405"/>
      <c r="T60" s="2584"/>
      <c r="U60" s="405"/>
      <c r="V60" s="1744"/>
      <c r="W60" s="1744"/>
      <c r="X60" s="1744"/>
      <c r="Y60" s="1744"/>
      <c r="Z60" s="1744"/>
      <c r="AA60" s="1744"/>
      <c r="AB60" s="405"/>
      <c r="AC60" s="405"/>
      <c r="AD60" s="405"/>
      <c r="AE60" s="405"/>
      <c r="AF60" s="405"/>
      <c r="AG60" s="405"/>
      <c r="AH60" s="405"/>
      <c r="AI60" s="405"/>
      <c r="AJ60" s="405"/>
      <c r="AK60" s="405"/>
      <c r="AL60" s="405"/>
      <c r="AM60" s="405"/>
      <c r="AN60" s="405"/>
      <c r="AO60" s="405"/>
      <c r="AP60" s="405"/>
      <c r="AQ60" s="405"/>
      <c r="AR60" s="405"/>
      <c r="AS60" s="405"/>
      <c r="AT60" s="405"/>
    </row>
    <row r="61" spans="1:46" s="2585" customFormat="1" ht="20.100000000000001" hidden="1" customHeight="1" x14ac:dyDescent="0.25">
      <c r="A61" s="2636" t="s">
        <v>5017</v>
      </c>
      <c r="B61" s="2622">
        <v>17216</v>
      </c>
      <c r="C61" s="2622">
        <v>4460</v>
      </c>
      <c r="D61" s="2622">
        <v>144962</v>
      </c>
      <c r="E61" s="2623">
        <v>166638</v>
      </c>
      <c r="F61" s="2622">
        <v>2041</v>
      </c>
      <c r="G61" s="2624">
        <v>0.1</v>
      </c>
      <c r="H61" s="2625">
        <v>168679.1</v>
      </c>
      <c r="I61" s="2626">
        <v>4745</v>
      </c>
      <c r="J61" s="2627">
        <v>8.8167104420661992</v>
      </c>
      <c r="K61" s="2614"/>
      <c r="L61" s="2583"/>
      <c r="M61" s="2583"/>
      <c r="N61" s="2583"/>
      <c r="O61" s="2583"/>
      <c r="P61" s="2635"/>
      <c r="Q61" s="2583"/>
      <c r="R61" s="2583"/>
      <c r="S61" s="405"/>
      <c r="T61" s="2584"/>
      <c r="U61" s="405"/>
      <c r="V61" s="1744"/>
      <c r="W61" s="1744"/>
      <c r="X61" s="1744"/>
      <c r="Y61" s="1744"/>
      <c r="Z61" s="1744"/>
      <c r="AA61" s="1744"/>
      <c r="AB61" s="405"/>
      <c r="AC61" s="405"/>
      <c r="AD61" s="405"/>
      <c r="AE61" s="405"/>
      <c r="AF61" s="405"/>
      <c r="AG61" s="405"/>
      <c r="AH61" s="405"/>
      <c r="AI61" s="405"/>
      <c r="AJ61" s="405"/>
      <c r="AK61" s="405"/>
      <c r="AL61" s="405"/>
      <c r="AM61" s="405"/>
      <c r="AN61" s="405"/>
      <c r="AO61" s="405"/>
      <c r="AP61" s="405"/>
      <c r="AQ61" s="405"/>
      <c r="AR61" s="405"/>
      <c r="AS61" s="405"/>
      <c r="AT61" s="405"/>
    </row>
    <row r="62" spans="1:46" s="2585" customFormat="1" ht="20.100000000000001" hidden="1" customHeight="1" x14ac:dyDescent="0.25">
      <c r="A62" s="2636" t="s">
        <v>5018</v>
      </c>
      <c r="B62" s="2622">
        <v>17352</v>
      </c>
      <c r="C62" s="2622">
        <v>4429</v>
      </c>
      <c r="D62" s="2622">
        <v>144953</v>
      </c>
      <c r="E62" s="2623">
        <v>166734</v>
      </c>
      <c r="F62" s="2622">
        <v>2018</v>
      </c>
      <c r="G62" s="2624">
        <v>0.1</v>
      </c>
      <c r="H62" s="2625">
        <v>168752.1</v>
      </c>
      <c r="I62" s="2626">
        <v>4770.7</v>
      </c>
      <c r="J62" s="2627">
        <v>8.820526088831393</v>
      </c>
      <c r="K62" s="2614"/>
      <c r="L62" s="2583"/>
      <c r="M62" s="2583"/>
      <c r="N62" s="2583"/>
      <c r="O62" s="2583"/>
      <c r="P62" s="2635"/>
      <c r="Q62" s="2583"/>
      <c r="R62" s="2583"/>
      <c r="S62" s="405"/>
      <c r="T62" s="2584"/>
      <c r="U62" s="405"/>
      <c r="V62" s="1744"/>
      <c r="W62" s="1744"/>
      <c r="X62" s="1744"/>
      <c r="Y62" s="1744"/>
      <c r="Z62" s="1744"/>
      <c r="AA62" s="1744"/>
      <c r="AB62" s="405"/>
      <c r="AC62" s="405"/>
      <c r="AD62" s="405"/>
      <c r="AE62" s="405"/>
      <c r="AF62" s="405"/>
      <c r="AG62" s="405"/>
      <c r="AH62" s="405"/>
      <c r="AI62" s="405"/>
      <c r="AJ62" s="405"/>
      <c r="AK62" s="405"/>
      <c r="AL62" s="405"/>
      <c r="AM62" s="405"/>
      <c r="AN62" s="405"/>
      <c r="AO62" s="405"/>
      <c r="AP62" s="405"/>
      <c r="AQ62" s="405"/>
      <c r="AR62" s="405"/>
      <c r="AS62" s="405"/>
      <c r="AT62" s="405"/>
    </row>
    <row r="63" spans="1:46" s="2585" customFormat="1" ht="20.100000000000001" hidden="1" customHeight="1" x14ac:dyDescent="0.25">
      <c r="A63" s="2636" t="s">
        <v>5019</v>
      </c>
      <c r="B63" s="2622">
        <v>17030</v>
      </c>
      <c r="C63" s="2622">
        <v>4423</v>
      </c>
      <c r="D63" s="2622">
        <v>144771</v>
      </c>
      <c r="E63" s="2623">
        <v>166224</v>
      </c>
      <c r="F63" s="2622">
        <v>2012</v>
      </c>
      <c r="G63" s="2624">
        <v>0.1</v>
      </c>
      <c r="H63" s="2625">
        <v>168236.1</v>
      </c>
      <c r="I63" s="2626">
        <v>4772.6000000000004</v>
      </c>
      <c r="J63" s="2627">
        <v>8.7935552158061867</v>
      </c>
      <c r="K63" s="2614"/>
      <c r="L63" s="2583"/>
      <c r="M63" s="2583"/>
      <c r="N63" s="2583"/>
      <c r="O63" s="2583"/>
      <c r="P63" s="2635"/>
      <c r="Q63" s="2583"/>
      <c r="R63" s="2583"/>
      <c r="S63" s="405"/>
      <c r="T63" s="2584"/>
      <c r="U63" s="405"/>
      <c r="V63" s="1744"/>
      <c r="W63" s="1744"/>
      <c r="X63" s="1744"/>
      <c r="Y63" s="1744"/>
      <c r="Z63" s="1744"/>
      <c r="AA63" s="1744"/>
      <c r="AB63" s="405"/>
      <c r="AC63" s="405"/>
      <c r="AD63" s="405"/>
      <c r="AE63" s="405"/>
      <c r="AF63" s="405"/>
      <c r="AG63" s="405"/>
      <c r="AH63" s="405"/>
      <c r="AI63" s="405"/>
      <c r="AJ63" s="405"/>
      <c r="AK63" s="405"/>
      <c r="AL63" s="405"/>
      <c r="AM63" s="405"/>
      <c r="AN63" s="405"/>
      <c r="AO63" s="405"/>
      <c r="AP63" s="405"/>
      <c r="AQ63" s="405"/>
      <c r="AR63" s="405"/>
      <c r="AS63" s="405"/>
      <c r="AT63" s="405"/>
    </row>
    <row r="64" spans="1:46" s="2585" customFormat="1" ht="20.100000000000001" hidden="1" customHeight="1" x14ac:dyDescent="0.25">
      <c r="A64" s="2636" t="s">
        <v>5020</v>
      </c>
      <c r="B64" s="2622">
        <v>17263</v>
      </c>
      <c r="C64" s="2622">
        <v>4449</v>
      </c>
      <c r="D64" s="2622">
        <v>147828</v>
      </c>
      <c r="E64" s="2623">
        <v>169540</v>
      </c>
      <c r="F64" s="2622">
        <v>2023</v>
      </c>
      <c r="G64" s="2624">
        <v>0.1</v>
      </c>
      <c r="H64" s="2625">
        <v>171563.1</v>
      </c>
      <c r="I64" s="2626">
        <v>4845.1000000000004</v>
      </c>
      <c r="J64" s="2627">
        <v>8.9674546238582469</v>
      </c>
      <c r="K64" s="2614"/>
      <c r="L64" s="2583"/>
      <c r="M64" s="2583"/>
      <c r="N64" s="2583"/>
      <c r="O64" s="2583"/>
      <c r="P64" s="2635"/>
      <c r="Q64" s="2583"/>
      <c r="R64" s="2583"/>
      <c r="S64" s="405"/>
      <c r="T64" s="2584"/>
      <c r="U64" s="405"/>
      <c r="V64" s="1744"/>
      <c r="W64" s="1744"/>
      <c r="X64" s="1744"/>
      <c r="Y64" s="1744"/>
      <c r="Z64" s="1744"/>
      <c r="AA64" s="1744"/>
      <c r="AB64" s="405"/>
      <c r="AC64" s="405"/>
      <c r="AD64" s="405"/>
      <c r="AE64" s="405"/>
      <c r="AF64" s="405"/>
      <c r="AG64" s="405"/>
      <c r="AH64" s="405"/>
      <c r="AI64" s="405"/>
      <c r="AJ64" s="405"/>
      <c r="AK64" s="405"/>
      <c r="AL64" s="405"/>
      <c r="AM64" s="405"/>
      <c r="AN64" s="405"/>
      <c r="AO64" s="405"/>
      <c r="AP64" s="405"/>
      <c r="AQ64" s="405"/>
      <c r="AR64" s="405"/>
      <c r="AS64" s="405"/>
      <c r="AT64" s="405"/>
    </row>
    <row r="65" spans="1:46" s="2585" customFormat="1" ht="20.100000000000001" hidden="1" customHeight="1" x14ac:dyDescent="0.25">
      <c r="A65" s="2636" t="s">
        <v>5021</v>
      </c>
      <c r="B65" s="2622">
        <v>18280</v>
      </c>
      <c r="C65" s="2622">
        <v>4425</v>
      </c>
      <c r="D65" s="2622">
        <v>148355</v>
      </c>
      <c r="E65" s="2623">
        <v>171060</v>
      </c>
      <c r="F65" s="2622">
        <v>1489</v>
      </c>
      <c r="G65" s="2624">
        <v>0.2</v>
      </c>
      <c r="H65" s="2625">
        <v>172549.2</v>
      </c>
      <c r="I65" s="2626">
        <v>4807.4021241265564</v>
      </c>
      <c r="J65" s="2627">
        <v>9.0189971762603012</v>
      </c>
      <c r="K65" s="2614"/>
      <c r="L65" s="2583"/>
      <c r="M65" s="2583"/>
      <c r="N65" s="2583"/>
      <c r="O65" s="2583"/>
      <c r="P65" s="2635"/>
      <c r="Q65" s="2583"/>
      <c r="R65" s="2583"/>
      <c r="S65" s="405"/>
      <c r="T65" s="2584"/>
      <c r="U65" s="405"/>
      <c r="V65" s="1744"/>
      <c r="W65" s="1744"/>
      <c r="X65" s="1744"/>
      <c r="Y65" s="1744"/>
      <c r="Z65" s="1744"/>
      <c r="AA65" s="1744"/>
      <c r="AB65" s="405"/>
      <c r="AC65" s="405"/>
      <c r="AD65" s="405"/>
      <c r="AE65" s="405"/>
      <c r="AF65" s="405"/>
      <c r="AG65" s="405"/>
      <c r="AH65" s="405"/>
      <c r="AI65" s="405"/>
      <c r="AJ65" s="405"/>
      <c r="AK65" s="405"/>
      <c r="AL65" s="405"/>
      <c r="AM65" s="405"/>
      <c r="AN65" s="405"/>
      <c r="AO65" s="405"/>
      <c r="AP65" s="405"/>
      <c r="AQ65" s="405"/>
      <c r="AR65" s="405"/>
      <c r="AS65" s="405"/>
      <c r="AT65" s="405"/>
    </row>
    <row r="66" spans="1:46" s="2585" customFormat="1" ht="20.100000000000001" hidden="1" customHeight="1" x14ac:dyDescent="0.25">
      <c r="A66" s="2636" t="s">
        <v>5022</v>
      </c>
      <c r="B66" s="2622">
        <v>17104</v>
      </c>
      <c r="C66" s="2622">
        <v>4374</v>
      </c>
      <c r="D66" s="2622">
        <v>152085</v>
      </c>
      <c r="E66" s="2623">
        <v>173563</v>
      </c>
      <c r="F66" s="2622">
        <v>1471</v>
      </c>
      <c r="G66" s="2624">
        <v>0.1</v>
      </c>
      <c r="H66" s="2625">
        <v>175034.1</v>
      </c>
      <c r="I66" s="2626">
        <v>4862.6121308260108</v>
      </c>
      <c r="J66" s="2627">
        <v>9.1488807871731552</v>
      </c>
      <c r="K66" s="2614"/>
      <c r="L66" s="2583"/>
      <c r="M66" s="2583"/>
      <c r="N66" s="2583"/>
      <c r="O66" s="2583"/>
      <c r="P66" s="2635"/>
      <c r="Q66" s="2583"/>
      <c r="R66" s="2583"/>
      <c r="S66" s="405"/>
      <c r="T66" s="2584"/>
      <c r="U66" s="405"/>
      <c r="V66" s="1744"/>
      <c r="W66" s="1744"/>
      <c r="X66" s="1744"/>
      <c r="Y66" s="1744"/>
      <c r="Z66" s="1744"/>
      <c r="AA66" s="1744"/>
      <c r="AB66" s="405"/>
      <c r="AC66" s="405"/>
      <c r="AD66" s="405"/>
      <c r="AE66" s="405"/>
      <c r="AF66" s="405"/>
      <c r="AG66" s="405"/>
      <c r="AH66" s="405"/>
      <c r="AI66" s="405"/>
      <c r="AJ66" s="405"/>
      <c r="AK66" s="405"/>
      <c r="AL66" s="405"/>
      <c r="AM66" s="405"/>
      <c r="AN66" s="405"/>
      <c r="AO66" s="405"/>
      <c r="AP66" s="405"/>
      <c r="AQ66" s="405"/>
      <c r="AR66" s="405"/>
      <c r="AS66" s="405"/>
      <c r="AT66" s="405"/>
    </row>
    <row r="67" spans="1:46" s="2585" customFormat="1" ht="20.100000000000001" hidden="1" customHeight="1" thickBot="1" x14ac:dyDescent="0.3">
      <c r="A67" s="2637" t="s">
        <v>5023</v>
      </c>
      <c r="B67" s="2638">
        <v>16675</v>
      </c>
      <c r="C67" s="2638">
        <v>4338</v>
      </c>
      <c r="D67" s="2638">
        <v>156390</v>
      </c>
      <c r="E67" s="2639">
        <v>177403</v>
      </c>
      <c r="F67" s="2638">
        <v>1455</v>
      </c>
      <c r="G67" s="2640">
        <v>0.1</v>
      </c>
      <c r="H67" s="2641">
        <v>178858.1</v>
      </c>
      <c r="I67" s="2642">
        <v>4966.8999999999996</v>
      </c>
      <c r="J67" s="2643">
        <v>9.3487579547087947</v>
      </c>
      <c r="K67" s="2614"/>
      <c r="L67" s="2583"/>
      <c r="M67" s="2583"/>
      <c r="N67" s="2583"/>
      <c r="O67" s="2583"/>
      <c r="P67" s="2635"/>
      <c r="Q67" s="2583"/>
      <c r="R67" s="2583"/>
      <c r="S67" s="405"/>
      <c r="T67" s="2584"/>
      <c r="U67" s="405"/>
      <c r="V67" s="1744"/>
      <c r="W67" s="1744"/>
      <c r="X67" s="1744"/>
      <c r="Y67" s="1744"/>
      <c r="Z67" s="1744"/>
      <c r="AA67" s="1744"/>
      <c r="AB67" s="405"/>
      <c r="AC67" s="405"/>
      <c r="AD67" s="405"/>
      <c r="AE67" s="405"/>
      <c r="AF67" s="405"/>
      <c r="AG67" s="405"/>
      <c r="AH67" s="405"/>
      <c r="AI67" s="405"/>
      <c r="AJ67" s="405"/>
      <c r="AK67" s="405"/>
      <c r="AL67" s="405"/>
      <c r="AM67" s="405"/>
      <c r="AN67" s="405"/>
      <c r="AO67" s="405"/>
      <c r="AP67" s="405"/>
      <c r="AQ67" s="405"/>
      <c r="AR67" s="405"/>
      <c r="AS67" s="405"/>
      <c r="AT67" s="405"/>
    </row>
    <row r="68" spans="1:46" s="2585" customFormat="1" ht="20.100000000000001" hidden="1" customHeight="1" x14ac:dyDescent="0.25">
      <c r="A68" s="2636" t="s">
        <v>5024</v>
      </c>
      <c r="B68" s="2622">
        <v>17082</v>
      </c>
      <c r="C68" s="2622">
        <v>4338</v>
      </c>
      <c r="D68" s="2622">
        <v>152678</v>
      </c>
      <c r="E68" s="2623">
        <v>174098</v>
      </c>
      <c r="F68" s="2622">
        <v>1455</v>
      </c>
      <c r="G68" s="2624">
        <v>0.1</v>
      </c>
      <c r="H68" s="2625">
        <v>175553.1</v>
      </c>
      <c r="I68" s="2626">
        <v>4925.5</v>
      </c>
      <c r="J68" s="2644">
        <v>8.5339398996977973</v>
      </c>
      <c r="K68" s="2614"/>
      <c r="L68" s="2583"/>
      <c r="M68" s="2583"/>
      <c r="N68" s="2583"/>
      <c r="O68" s="2583"/>
      <c r="P68" s="2635"/>
      <c r="Q68" s="2583"/>
      <c r="R68" s="2583"/>
      <c r="S68" s="405"/>
      <c r="T68" s="2584"/>
      <c r="U68" s="405"/>
      <c r="V68" s="1744"/>
      <c r="W68" s="1744"/>
      <c r="X68" s="1744"/>
      <c r="Y68" s="1744"/>
      <c r="Z68" s="1744"/>
      <c r="AA68" s="1744"/>
      <c r="AB68" s="405"/>
      <c r="AC68" s="405"/>
      <c r="AD68" s="405"/>
      <c r="AE68" s="405"/>
      <c r="AF68" s="405"/>
      <c r="AG68" s="405"/>
      <c r="AH68" s="405"/>
      <c r="AI68" s="405"/>
      <c r="AJ68" s="405"/>
      <c r="AK68" s="405"/>
      <c r="AL68" s="405"/>
      <c r="AM68" s="405"/>
      <c r="AN68" s="405"/>
      <c r="AO68" s="405"/>
      <c r="AP68" s="405"/>
      <c r="AQ68" s="405"/>
      <c r="AR68" s="405"/>
      <c r="AS68" s="405"/>
      <c r="AT68" s="405"/>
    </row>
    <row r="69" spans="1:46" s="2585" customFormat="1" ht="20.100000000000001" hidden="1" customHeight="1" x14ac:dyDescent="0.25">
      <c r="A69" s="2636" t="s">
        <v>5025</v>
      </c>
      <c r="B69" s="2622">
        <v>17793</v>
      </c>
      <c r="C69" s="2622">
        <v>4326</v>
      </c>
      <c r="D69" s="2622">
        <v>152521</v>
      </c>
      <c r="E69" s="2623">
        <v>174640</v>
      </c>
      <c r="F69" s="2622">
        <v>1206</v>
      </c>
      <c r="G69" s="2624">
        <v>0.2</v>
      </c>
      <c r="H69" s="2625">
        <v>175846.2</v>
      </c>
      <c r="I69" s="2626">
        <v>4943.7</v>
      </c>
      <c r="J69" s="2644">
        <v>8.5481879977638613</v>
      </c>
      <c r="K69" s="2614"/>
      <c r="L69" s="2583"/>
      <c r="M69" s="2583"/>
      <c r="N69" s="2583"/>
      <c r="O69" s="2583"/>
      <c r="P69" s="2635"/>
      <c r="Q69" s="2583"/>
      <c r="R69" s="2583"/>
      <c r="S69" s="405"/>
      <c r="T69" s="2584"/>
      <c r="U69" s="405"/>
      <c r="V69" s="1744"/>
      <c r="W69" s="1744"/>
      <c r="X69" s="1744"/>
      <c r="Y69" s="1744"/>
      <c r="Z69" s="1744"/>
      <c r="AA69" s="1744"/>
      <c r="AB69" s="405"/>
      <c r="AC69" s="405"/>
      <c r="AD69" s="405"/>
      <c r="AE69" s="405"/>
      <c r="AF69" s="405"/>
      <c r="AG69" s="405"/>
      <c r="AH69" s="405"/>
      <c r="AI69" s="405"/>
      <c r="AJ69" s="405"/>
      <c r="AK69" s="405"/>
      <c r="AL69" s="405"/>
      <c r="AM69" s="405"/>
      <c r="AN69" s="405"/>
      <c r="AO69" s="405"/>
      <c r="AP69" s="405"/>
      <c r="AQ69" s="405"/>
      <c r="AR69" s="405"/>
      <c r="AS69" s="405"/>
      <c r="AT69" s="405"/>
    </row>
    <row r="70" spans="1:46" s="2585" customFormat="1" ht="20.100000000000001" hidden="1" customHeight="1" x14ac:dyDescent="0.25">
      <c r="A70" s="2636" t="s">
        <v>5026</v>
      </c>
      <c r="B70" s="2622">
        <v>17530</v>
      </c>
      <c r="C70" s="2622">
        <v>4315</v>
      </c>
      <c r="D70" s="2622">
        <v>153525</v>
      </c>
      <c r="E70" s="2623">
        <v>175370</v>
      </c>
      <c r="F70" s="2622">
        <v>1200</v>
      </c>
      <c r="G70" s="2624">
        <v>0.1</v>
      </c>
      <c r="H70" s="2625">
        <v>176570.1</v>
      </c>
      <c r="I70" s="2626">
        <v>5001.8999999999996</v>
      </c>
      <c r="J70" s="2644">
        <v>8.5833777922365133</v>
      </c>
      <c r="K70" s="2614"/>
      <c r="L70" s="2583"/>
      <c r="M70" s="2583"/>
      <c r="N70" s="2583"/>
      <c r="O70" s="2583"/>
      <c r="P70" s="2635"/>
      <c r="Q70" s="2583"/>
      <c r="R70" s="2583"/>
      <c r="S70" s="405"/>
      <c r="T70" s="2584"/>
      <c r="U70" s="405"/>
      <c r="V70" s="1744"/>
      <c r="W70" s="1744"/>
      <c r="X70" s="1744"/>
      <c r="Y70" s="1744"/>
      <c r="Z70" s="1744"/>
      <c r="AA70" s="1744"/>
      <c r="AB70" s="405"/>
      <c r="AC70" s="405"/>
      <c r="AD70" s="405"/>
      <c r="AE70" s="405"/>
      <c r="AF70" s="405"/>
      <c r="AG70" s="405"/>
      <c r="AH70" s="405"/>
      <c r="AI70" s="405"/>
      <c r="AJ70" s="405"/>
      <c r="AK70" s="405"/>
      <c r="AL70" s="405"/>
      <c r="AM70" s="405"/>
      <c r="AN70" s="405"/>
      <c r="AO70" s="405"/>
      <c r="AP70" s="405"/>
      <c r="AQ70" s="405"/>
      <c r="AR70" s="405"/>
      <c r="AS70" s="405"/>
      <c r="AT70" s="405"/>
    </row>
    <row r="71" spans="1:46" s="2585" customFormat="1" ht="20.100000000000001" hidden="1" customHeight="1" x14ac:dyDescent="0.25">
      <c r="A71" s="2636" t="s">
        <v>5027</v>
      </c>
      <c r="B71" s="2622">
        <v>17706</v>
      </c>
      <c r="C71" s="2622">
        <v>4307</v>
      </c>
      <c r="D71" s="2622">
        <v>156854</v>
      </c>
      <c r="E71" s="2623">
        <v>178867</v>
      </c>
      <c r="F71" s="2622">
        <v>1207</v>
      </c>
      <c r="G71" s="2645">
        <v>0.03</v>
      </c>
      <c r="H71" s="2625">
        <v>180074</v>
      </c>
      <c r="I71" s="2626">
        <v>5144.8999999999996</v>
      </c>
      <c r="J71" s="2644">
        <v>8.7537101282539478</v>
      </c>
      <c r="K71" s="2614"/>
      <c r="L71" s="2583"/>
      <c r="M71" s="2583"/>
      <c r="N71" s="2583"/>
      <c r="O71" s="2583"/>
      <c r="P71" s="2635"/>
      <c r="Q71" s="2583"/>
      <c r="R71" s="2583"/>
      <c r="S71" s="405"/>
      <c r="T71" s="2584"/>
      <c r="U71" s="405"/>
      <c r="V71" s="1744"/>
      <c r="W71" s="1744"/>
      <c r="X71" s="1744"/>
      <c r="Y71" s="1744"/>
      <c r="Z71" s="1744"/>
      <c r="AA71" s="1744"/>
      <c r="AB71" s="405"/>
      <c r="AC71" s="405"/>
      <c r="AD71" s="405"/>
      <c r="AE71" s="405"/>
      <c r="AF71" s="405"/>
      <c r="AG71" s="405"/>
      <c r="AH71" s="405"/>
      <c r="AI71" s="405"/>
      <c r="AJ71" s="405"/>
      <c r="AK71" s="405"/>
      <c r="AL71" s="405"/>
      <c r="AM71" s="405"/>
      <c r="AN71" s="405"/>
      <c r="AO71" s="405"/>
      <c r="AP71" s="405"/>
      <c r="AQ71" s="405"/>
      <c r="AR71" s="405"/>
      <c r="AS71" s="405"/>
      <c r="AT71" s="405"/>
    </row>
    <row r="72" spans="1:46" s="2585" customFormat="1" ht="20.100000000000001" hidden="1" customHeight="1" x14ac:dyDescent="0.25">
      <c r="A72" s="2636" t="s">
        <v>5028</v>
      </c>
      <c r="B72" s="2622">
        <v>17567</v>
      </c>
      <c r="C72" s="2622">
        <v>4316</v>
      </c>
      <c r="D72" s="2622">
        <v>156291</v>
      </c>
      <c r="E72" s="2623">
        <v>178174</v>
      </c>
      <c r="F72" s="2622">
        <v>1211</v>
      </c>
      <c r="G72" s="2624">
        <v>0.1</v>
      </c>
      <c r="H72" s="2625">
        <v>179385.1</v>
      </c>
      <c r="I72" s="2626">
        <v>5158</v>
      </c>
      <c r="J72" s="2644">
        <v>8.720220049097847</v>
      </c>
      <c r="K72" s="2614"/>
      <c r="L72" s="2583"/>
      <c r="M72" s="2583"/>
      <c r="N72" s="2583"/>
      <c r="O72" s="2583"/>
      <c r="P72" s="1732"/>
      <c r="Q72" s="2583"/>
      <c r="R72" s="2583"/>
      <c r="S72" s="405"/>
      <c r="T72" s="2584"/>
      <c r="U72" s="405"/>
      <c r="V72" s="1744"/>
      <c r="W72" s="1744"/>
      <c r="X72" s="1744"/>
      <c r="Y72" s="1744"/>
      <c r="Z72" s="1744"/>
      <c r="AA72" s="1744"/>
      <c r="AB72" s="405"/>
      <c r="AC72" s="405"/>
      <c r="AD72" s="405"/>
      <c r="AE72" s="405"/>
      <c r="AF72" s="405"/>
      <c r="AG72" s="405"/>
      <c r="AH72" s="405"/>
      <c r="AI72" s="405"/>
      <c r="AJ72" s="405"/>
      <c r="AK72" s="405"/>
      <c r="AL72" s="405"/>
      <c r="AM72" s="405"/>
      <c r="AN72" s="405"/>
      <c r="AO72" s="405"/>
      <c r="AP72" s="405"/>
      <c r="AQ72" s="405"/>
      <c r="AR72" s="405"/>
      <c r="AS72" s="405"/>
      <c r="AT72" s="405"/>
    </row>
    <row r="73" spans="1:46" s="2585" customFormat="1" ht="20.100000000000001" hidden="1" customHeight="1" x14ac:dyDescent="0.25">
      <c r="A73" s="2636" t="s">
        <v>5029</v>
      </c>
      <c r="B73" s="2622">
        <v>17125</v>
      </c>
      <c r="C73" s="2622">
        <v>4313</v>
      </c>
      <c r="D73" s="2622">
        <v>158695</v>
      </c>
      <c r="E73" s="2623">
        <v>180133</v>
      </c>
      <c r="F73" s="2622">
        <v>1206</v>
      </c>
      <c r="G73" s="2624">
        <v>0.1</v>
      </c>
      <c r="H73" s="2625">
        <v>181339.1</v>
      </c>
      <c r="I73" s="2626">
        <v>5261.4</v>
      </c>
      <c r="J73" s="2644">
        <v>8.8152073695382693</v>
      </c>
      <c r="K73" s="2614"/>
      <c r="L73" s="2583"/>
      <c r="M73" s="2583"/>
      <c r="N73" s="2583"/>
      <c r="O73" s="2583"/>
      <c r="P73" s="1732"/>
      <c r="Q73" s="2583"/>
      <c r="R73" s="2583"/>
      <c r="S73" s="405"/>
      <c r="T73" s="2584"/>
      <c r="U73" s="405"/>
      <c r="V73" s="1744"/>
      <c r="W73" s="1744"/>
      <c r="X73" s="1744"/>
      <c r="Y73" s="1744"/>
      <c r="Z73" s="1744"/>
      <c r="AA73" s="1744"/>
      <c r="AB73" s="405"/>
      <c r="AC73" s="405"/>
      <c r="AD73" s="405"/>
      <c r="AE73" s="405"/>
      <c r="AF73" s="405"/>
      <c r="AG73" s="405"/>
      <c r="AH73" s="405"/>
      <c r="AI73" s="405"/>
      <c r="AJ73" s="405"/>
      <c r="AK73" s="405"/>
      <c r="AL73" s="405"/>
      <c r="AM73" s="405"/>
      <c r="AN73" s="405"/>
      <c r="AO73" s="405"/>
      <c r="AP73" s="405"/>
      <c r="AQ73" s="405"/>
      <c r="AR73" s="405"/>
      <c r="AS73" s="405"/>
      <c r="AT73" s="405"/>
    </row>
    <row r="74" spans="1:46" s="2585" customFormat="1" ht="20.100000000000001" hidden="1" customHeight="1" x14ac:dyDescent="0.25">
      <c r="A74" s="2636" t="s">
        <v>5030</v>
      </c>
      <c r="B74" s="2622">
        <v>16926</v>
      </c>
      <c r="C74" s="2622">
        <v>4226</v>
      </c>
      <c r="D74" s="2622">
        <v>154708</v>
      </c>
      <c r="E74" s="2623">
        <v>175860</v>
      </c>
      <c r="F74" s="2622">
        <v>1184</v>
      </c>
      <c r="G74" s="2645">
        <v>0.01</v>
      </c>
      <c r="H74" s="2625">
        <v>177044</v>
      </c>
      <c r="I74" s="2626">
        <v>5293</v>
      </c>
      <c r="J74" s="2644">
        <v>8.6064157354968582</v>
      </c>
      <c r="K74" s="2614"/>
      <c r="L74" s="2583"/>
      <c r="M74" s="2583"/>
      <c r="N74" s="2583"/>
      <c r="O74" s="2583"/>
      <c r="P74" s="1732"/>
      <c r="Q74" s="2583"/>
      <c r="R74" s="2583"/>
      <c r="S74" s="405"/>
      <c r="T74" s="2584"/>
      <c r="U74" s="405"/>
      <c r="V74" s="1744"/>
      <c r="W74" s="1744"/>
      <c r="X74" s="1744"/>
      <c r="Y74" s="1744"/>
      <c r="Z74" s="1744"/>
      <c r="AA74" s="1744"/>
      <c r="AB74" s="405"/>
      <c r="AC74" s="405"/>
      <c r="AD74" s="405"/>
      <c r="AE74" s="405"/>
      <c r="AF74" s="405"/>
      <c r="AG74" s="405"/>
      <c r="AH74" s="405"/>
      <c r="AI74" s="405"/>
      <c r="AJ74" s="405"/>
      <c r="AK74" s="405"/>
      <c r="AL74" s="405"/>
      <c r="AM74" s="405"/>
      <c r="AN74" s="405"/>
      <c r="AO74" s="405"/>
      <c r="AP74" s="405"/>
      <c r="AQ74" s="405"/>
      <c r="AR74" s="405"/>
      <c r="AS74" s="405"/>
      <c r="AT74" s="405"/>
    </row>
    <row r="75" spans="1:46" s="2585" customFormat="1" ht="20.100000000000001" hidden="1" customHeight="1" x14ac:dyDescent="0.25">
      <c r="A75" s="2636" t="s">
        <v>5031</v>
      </c>
      <c r="B75" s="2622">
        <v>17070</v>
      </c>
      <c r="C75" s="2622">
        <v>4165</v>
      </c>
      <c r="D75" s="2622">
        <v>153909</v>
      </c>
      <c r="E75" s="2623">
        <v>175144</v>
      </c>
      <c r="F75" s="2622">
        <v>1161</v>
      </c>
      <c r="G75" s="2645">
        <v>0.03</v>
      </c>
      <c r="H75" s="2625">
        <v>176305</v>
      </c>
      <c r="I75" s="2626">
        <v>5397.7</v>
      </c>
      <c r="J75" s="2644">
        <v>8.5704925178445563</v>
      </c>
      <c r="K75" s="2614"/>
      <c r="L75" s="2583"/>
      <c r="M75" s="2583"/>
      <c r="N75" s="2583"/>
      <c r="O75" s="2583"/>
      <c r="P75" s="1732"/>
      <c r="Q75" s="2583"/>
      <c r="R75" s="2583"/>
      <c r="S75" s="405"/>
      <c r="T75" s="2584"/>
      <c r="U75" s="405"/>
      <c r="V75" s="1744"/>
      <c r="W75" s="1744"/>
      <c r="X75" s="1744"/>
      <c r="Y75" s="1744"/>
      <c r="Z75" s="1744"/>
      <c r="AA75" s="1744"/>
      <c r="AB75" s="405"/>
      <c r="AC75" s="405"/>
      <c r="AD75" s="405"/>
      <c r="AE75" s="405"/>
      <c r="AF75" s="405"/>
      <c r="AG75" s="405"/>
      <c r="AH75" s="405"/>
      <c r="AI75" s="405"/>
      <c r="AJ75" s="405"/>
      <c r="AK75" s="405"/>
      <c r="AL75" s="405"/>
      <c r="AM75" s="405"/>
      <c r="AN75" s="405"/>
      <c r="AO75" s="405"/>
      <c r="AP75" s="405"/>
      <c r="AQ75" s="405"/>
      <c r="AR75" s="405"/>
      <c r="AS75" s="405"/>
      <c r="AT75" s="405"/>
    </row>
    <row r="76" spans="1:46" s="2585" customFormat="1" ht="20.100000000000001" hidden="1" customHeight="1" x14ac:dyDescent="0.25">
      <c r="A76" s="2636" t="s">
        <v>5032</v>
      </c>
      <c r="B76" s="2622">
        <v>17422</v>
      </c>
      <c r="C76" s="2622">
        <v>4294</v>
      </c>
      <c r="D76" s="2622">
        <v>162630</v>
      </c>
      <c r="E76" s="2623">
        <v>184346</v>
      </c>
      <c r="F76" s="2622">
        <v>1206</v>
      </c>
      <c r="G76" s="2646">
        <v>0.1</v>
      </c>
      <c r="H76" s="2625">
        <v>185552.1</v>
      </c>
      <c r="I76" s="2626">
        <v>5485.7</v>
      </c>
      <c r="J76" s="2644">
        <v>9.0200061574858008</v>
      </c>
      <c r="K76" s="2614"/>
      <c r="L76" s="2583"/>
      <c r="M76" s="2583"/>
      <c r="N76" s="2583"/>
      <c r="O76" s="2583"/>
      <c r="P76" s="1732"/>
      <c r="Q76" s="2583"/>
      <c r="R76" s="2583"/>
      <c r="S76" s="405"/>
      <c r="T76" s="2584"/>
      <c r="U76" s="405"/>
      <c r="V76" s="1744"/>
      <c r="W76" s="1744"/>
      <c r="X76" s="1744"/>
      <c r="Y76" s="1744"/>
      <c r="Z76" s="1744"/>
      <c r="AA76" s="1744"/>
      <c r="AB76" s="405"/>
      <c r="AC76" s="405"/>
      <c r="AD76" s="405"/>
      <c r="AE76" s="405"/>
      <c r="AF76" s="405"/>
      <c r="AG76" s="405"/>
      <c r="AH76" s="405"/>
      <c r="AI76" s="405"/>
      <c r="AJ76" s="405"/>
      <c r="AK76" s="405"/>
      <c r="AL76" s="405"/>
      <c r="AM76" s="405"/>
      <c r="AN76" s="405"/>
      <c r="AO76" s="405"/>
      <c r="AP76" s="405"/>
      <c r="AQ76" s="405"/>
      <c r="AR76" s="405"/>
      <c r="AS76" s="405"/>
      <c r="AT76" s="405"/>
    </row>
    <row r="77" spans="1:46" s="2585" customFormat="1" ht="20.100000000000001" hidden="1" customHeight="1" x14ac:dyDescent="0.25">
      <c r="A77" s="2636" t="s">
        <v>5033</v>
      </c>
      <c r="B77" s="2622">
        <v>17507</v>
      </c>
      <c r="C77" s="2622">
        <v>4327</v>
      </c>
      <c r="D77" s="2622">
        <v>165866</v>
      </c>
      <c r="E77" s="2623">
        <v>187700</v>
      </c>
      <c r="F77" s="2622">
        <v>1212</v>
      </c>
      <c r="G77" s="2646">
        <v>0.2</v>
      </c>
      <c r="H77" s="2625">
        <v>188912.2</v>
      </c>
      <c r="I77" s="2626">
        <v>5509.4</v>
      </c>
      <c r="J77" s="2644">
        <v>9.1833464314939199</v>
      </c>
      <c r="K77" s="2614"/>
      <c r="L77" s="2583"/>
      <c r="M77" s="2583"/>
      <c r="N77" s="2583"/>
      <c r="O77" s="2583"/>
      <c r="P77" s="1732"/>
      <c r="Q77" s="2583"/>
      <c r="R77" s="2583"/>
      <c r="S77" s="405"/>
      <c r="T77" s="2584"/>
      <c r="U77" s="405"/>
      <c r="V77" s="1744"/>
      <c r="W77" s="1744"/>
      <c r="X77" s="1744"/>
      <c r="Y77" s="1744"/>
      <c r="Z77" s="1744"/>
      <c r="AA77" s="1744"/>
      <c r="AB77" s="405"/>
      <c r="AC77" s="405"/>
      <c r="AD77" s="405"/>
      <c r="AE77" s="405"/>
      <c r="AF77" s="405"/>
      <c r="AG77" s="405"/>
      <c r="AH77" s="405"/>
      <c r="AI77" s="405"/>
      <c r="AJ77" s="405"/>
      <c r="AK77" s="405"/>
      <c r="AL77" s="405"/>
      <c r="AM77" s="405"/>
      <c r="AN77" s="405"/>
      <c r="AO77" s="405"/>
      <c r="AP77" s="405"/>
      <c r="AQ77" s="405"/>
      <c r="AR77" s="405"/>
      <c r="AS77" s="405"/>
      <c r="AT77" s="405"/>
    </row>
    <row r="78" spans="1:46" s="2585" customFormat="1" ht="20.100000000000001" hidden="1" customHeight="1" x14ac:dyDescent="0.25">
      <c r="A78" s="2636" t="s">
        <v>5034</v>
      </c>
      <c r="B78" s="2622">
        <v>17214</v>
      </c>
      <c r="C78" s="2622">
        <v>4280</v>
      </c>
      <c r="D78" s="2622">
        <v>169181</v>
      </c>
      <c r="E78" s="2623">
        <v>190675</v>
      </c>
      <c r="F78" s="2622">
        <v>1201</v>
      </c>
      <c r="G78" s="2646">
        <v>0.1</v>
      </c>
      <c r="H78" s="2625">
        <v>191876.1</v>
      </c>
      <c r="I78" s="2626">
        <v>5711.2</v>
      </c>
      <c r="J78" s="2644">
        <v>9.3274291686583979</v>
      </c>
      <c r="K78" s="2614"/>
      <c r="L78" s="2583"/>
      <c r="M78" s="2583"/>
      <c r="N78" s="2583"/>
      <c r="O78" s="2583"/>
      <c r="P78" s="1732"/>
      <c r="Q78" s="2583"/>
      <c r="R78" s="2583"/>
      <c r="S78" s="405"/>
      <c r="T78" s="2584"/>
      <c r="U78" s="405"/>
      <c r="V78" s="1744"/>
      <c r="W78" s="1744"/>
      <c r="X78" s="1744"/>
      <c r="Y78" s="1744"/>
      <c r="Z78" s="1744"/>
      <c r="AA78" s="1744"/>
      <c r="AB78" s="405"/>
      <c r="AC78" s="405"/>
      <c r="AD78" s="405"/>
      <c r="AE78" s="405"/>
      <c r="AF78" s="405"/>
      <c r="AG78" s="405"/>
      <c r="AH78" s="405"/>
      <c r="AI78" s="405"/>
      <c r="AJ78" s="405"/>
      <c r="AK78" s="405"/>
      <c r="AL78" s="405"/>
      <c r="AM78" s="405"/>
      <c r="AN78" s="405"/>
      <c r="AO78" s="405"/>
      <c r="AP78" s="405"/>
      <c r="AQ78" s="405"/>
      <c r="AR78" s="405"/>
      <c r="AS78" s="405"/>
      <c r="AT78" s="405"/>
    </row>
    <row r="79" spans="1:46" s="2585" customFormat="1" ht="20.100000000000001" hidden="1" customHeight="1" thickBot="1" x14ac:dyDescent="0.3">
      <c r="A79" s="2637" t="s">
        <v>5035</v>
      </c>
      <c r="B79" s="2638">
        <v>17358</v>
      </c>
      <c r="C79" s="2638">
        <v>4278</v>
      </c>
      <c r="D79" s="2638">
        <v>177724</v>
      </c>
      <c r="E79" s="2639">
        <v>199360</v>
      </c>
      <c r="F79" s="2638">
        <v>1008</v>
      </c>
      <c r="G79" s="2640">
        <v>0.2</v>
      </c>
      <c r="H79" s="2641">
        <v>200368.2</v>
      </c>
      <c r="I79" s="2642">
        <v>5984</v>
      </c>
      <c r="J79" s="2647">
        <v>9.7402448410801519</v>
      </c>
      <c r="K79" s="2614"/>
      <c r="L79" s="2583"/>
      <c r="M79" s="2583"/>
      <c r="N79" s="2583"/>
      <c r="O79" s="2583"/>
      <c r="P79" s="1732"/>
      <c r="Q79" s="2583"/>
      <c r="R79" s="2583"/>
      <c r="S79" s="405"/>
      <c r="T79" s="2584"/>
      <c r="U79" s="405"/>
      <c r="V79" s="1744"/>
      <c r="W79" s="1744"/>
      <c r="X79" s="1744"/>
      <c r="Y79" s="1744"/>
      <c r="Z79" s="1744"/>
      <c r="AA79" s="1744"/>
      <c r="AB79" s="405"/>
      <c r="AC79" s="405"/>
      <c r="AD79" s="405"/>
      <c r="AE79" s="405"/>
      <c r="AF79" s="405"/>
      <c r="AG79" s="405"/>
      <c r="AH79" s="405"/>
      <c r="AI79" s="405"/>
      <c r="AJ79" s="405"/>
      <c r="AK79" s="405"/>
      <c r="AL79" s="405"/>
      <c r="AM79" s="405"/>
      <c r="AN79" s="405"/>
      <c r="AO79" s="405"/>
      <c r="AP79" s="405"/>
      <c r="AQ79" s="405"/>
      <c r="AR79" s="405"/>
      <c r="AS79" s="405"/>
      <c r="AT79" s="405"/>
    </row>
    <row r="80" spans="1:46" s="2585" customFormat="1" ht="20.100000000000001" hidden="1" customHeight="1" x14ac:dyDescent="0.25">
      <c r="A80" s="2636" t="s">
        <v>5036</v>
      </c>
      <c r="B80" s="2622">
        <v>17259</v>
      </c>
      <c r="C80" s="2622">
        <v>4222</v>
      </c>
      <c r="D80" s="2622">
        <v>174745</v>
      </c>
      <c r="E80" s="2623">
        <v>196226</v>
      </c>
      <c r="F80" s="2622">
        <v>998</v>
      </c>
      <c r="G80" s="2624">
        <v>0.2</v>
      </c>
      <c r="H80" s="2625">
        <v>197224.2</v>
      </c>
      <c r="I80" s="2626">
        <v>6103.4</v>
      </c>
      <c r="J80" s="2644">
        <v>9.255043231046578</v>
      </c>
      <c r="K80" s="2614"/>
      <c r="L80" s="2583"/>
      <c r="M80" s="2583"/>
      <c r="N80" s="1732"/>
      <c r="O80" s="2583"/>
      <c r="P80" s="1732"/>
      <c r="Q80" s="2583"/>
      <c r="R80" s="2583"/>
      <c r="S80" s="405"/>
      <c r="T80" s="2584"/>
      <c r="U80" s="2584"/>
      <c r="V80" s="1744"/>
      <c r="W80" s="1744"/>
      <c r="X80" s="1744"/>
      <c r="Y80" s="1744"/>
      <c r="Z80" s="1744"/>
      <c r="AA80" s="1744"/>
      <c r="AB80" s="1744"/>
      <c r="AC80" s="405"/>
      <c r="AD80" s="405"/>
      <c r="AE80" s="405"/>
      <c r="AF80" s="405"/>
      <c r="AG80" s="405"/>
      <c r="AH80" s="405"/>
      <c r="AI80" s="405"/>
      <c r="AJ80" s="405"/>
      <c r="AK80" s="405"/>
      <c r="AL80" s="405"/>
      <c r="AM80" s="405"/>
      <c r="AN80" s="405"/>
      <c r="AO80" s="405"/>
      <c r="AP80" s="405"/>
      <c r="AQ80" s="405"/>
      <c r="AR80" s="405"/>
      <c r="AS80" s="405"/>
      <c r="AT80" s="405"/>
    </row>
    <row r="81" spans="1:46" s="2585" customFormat="1" ht="20.100000000000001" hidden="1" customHeight="1" x14ac:dyDescent="0.3">
      <c r="A81" s="2636" t="s">
        <v>5037</v>
      </c>
      <c r="B81" s="2622">
        <v>17304</v>
      </c>
      <c r="C81" s="2622">
        <v>4287</v>
      </c>
      <c r="D81" s="2622">
        <v>180977</v>
      </c>
      <c r="E81" s="2623">
        <v>202568</v>
      </c>
      <c r="F81" s="2622">
        <v>1008</v>
      </c>
      <c r="G81" s="2645">
        <v>0.03</v>
      </c>
      <c r="H81" s="2625">
        <v>203576</v>
      </c>
      <c r="I81" s="2626">
        <v>6198.6</v>
      </c>
      <c r="J81" s="2644">
        <v>9.5531124398265277</v>
      </c>
      <c r="K81" s="2614"/>
      <c r="L81" s="2583"/>
      <c r="M81" s="2583"/>
      <c r="N81" s="1732"/>
      <c r="O81" s="2583"/>
      <c r="P81" s="1732"/>
      <c r="Q81" s="2583"/>
      <c r="R81" s="2583"/>
      <c r="S81" s="1170"/>
      <c r="T81" s="2648"/>
      <c r="U81" s="2584"/>
      <c r="V81" s="1744"/>
      <c r="W81" s="1744"/>
      <c r="X81" s="1744"/>
      <c r="Y81" s="1744"/>
      <c r="Z81" s="1744"/>
      <c r="AA81" s="1744"/>
      <c r="AB81" s="1744"/>
      <c r="AC81" s="405"/>
      <c r="AD81" s="405"/>
      <c r="AE81" s="405"/>
      <c r="AF81" s="405"/>
      <c r="AG81" s="405"/>
      <c r="AH81" s="405"/>
      <c r="AI81" s="405"/>
      <c r="AJ81" s="405"/>
      <c r="AK81" s="405"/>
      <c r="AL81" s="405"/>
      <c r="AM81" s="405"/>
      <c r="AN81" s="405"/>
      <c r="AO81" s="405"/>
      <c r="AP81" s="405"/>
      <c r="AQ81" s="405"/>
      <c r="AR81" s="405"/>
      <c r="AS81" s="405"/>
      <c r="AT81" s="405"/>
    </row>
    <row r="82" spans="1:46" s="2585" customFormat="1" ht="20.100000000000001" hidden="1" customHeight="1" x14ac:dyDescent="0.3">
      <c r="A82" s="2636" t="s">
        <v>5038</v>
      </c>
      <c r="B82" s="2622">
        <v>17609</v>
      </c>
      <c r="C82" s="2622">
        <v>4345</v>
      </c>
      <c r="D82" s="2622">
        <v>184536</v>
      </c>
      <c r="E82" s="2623">
        <v>206490</v>
      </c>
      <c r="F82" s="2622">
        <v>1026</v>
      </c>
      <c r="G82" s="2624">
        <v>0.2</v>
      </c>
      <c r="H82" s="2625">
        <v>207516.2</v>
      </c>
      <c r="I82" s="2626">
        <v>6243.4</v>
      </c>
      <c r="J82" s="2644">
        <v>9.7380108634868758</v>
      </c>
      <c r="K82" s="2614"/>
      <c r="L82" s="2583"/>
      <c r="M82" s="2583"/>
      <c r="N82" s="1732"/>
      <c r="O82" s="2583"/>
      <c r="P82" s="1732"/>
      <c r="Q82" s="2583"/>
      <c r="R82" s="2583"/>
      <c r="S82" s="1170"/>
      <c r="T82" s="2648"/>
      <c r="U82" s="2584"/>
      <c r="V82" s="1744"/>
      <c r="W82" s="1744"/>
      <c r="X82" s="1744"/>
      <c r="Y82" s="1744"/>
      <c r="Z82" s="1744"/>
      <c r="AA82" s="1744"/>
      <c r="AB82" s="1744"/>
      <c r="AC82" s="405"/>
      <c r="AD82" s="405"/>
      <c r="AE82" s="405"/>
      <c r="AF82" s="405"/>
      <c r="AG82" s="405"/>
      <c r="AH82" s="405"/>
      <c r="AI82" s="405"/>
      <c r="AJ82" s="405"/>
      <c r="AK82" s="405"/>
      <c r="AL82" s="405"/>
      <c r="AM82" s="405"/>
      <c r="AN82" s="405"/>
      <c r="AO82" s="405"/>
      <c r="AP82" s="405"/>
      <c r="AQ82" s="405"/>
      <c r="AR82" s="405"/>
      <c r="AS82" s="405"/>
      <c r="AT82" s="405"/>
    </row>
    <row r="83" spans="1:46" s="2585" customFormat="1" ht="20.100000000000001" hidden="1" customHeight="1" x14ac:dyDescent="0.3">
      <c r="A83" s="2636" t="s">
        <v>5039</v>
      </c>
      <c r="B83" s="2622">
        <v>18026</v>
      </c>
      <c r="C83" s="2622">
        <v>4425</v>
      </c>
      <c r="D83" s="2622">
        <v>191062</v>
      </c>
      <c r="E83" s="2623">
        <v>213513</v>
      </c>
      <c r="F83" s="2622">
        <v>1045</v>
      </c>
      <c r="G83" s="2624">
        <v>0.1</v>
      </c>
      <c r="H83" s="2625">
        <v>214558.1</v>
      </c>
      <c r="I83" s="2626">
        <v>6270.3</v>
      </c>
      <c r="J83" s="2644">
        <v>10.068462648453966</v>
      </c>
      <c r="K83" s="2614"/>
      <c r="L83" s="2583"/>
      <c r="M83" s="2583"/>
      <c r="N83" s="1732"/>
      <c r="O83" s="2583"/>
      <c r="P83" s="1732"/>
      <c r="Q83" s="2583"/>
      <c r="R83" s="2583"/>
      <c r="S83" s="1170"/>
      <c r="T83" s="2648"/>
      <c r="U83" s="2584"/>
      <c r="V83" s="1744"/>
      <c r="W83" s="1744"/>
      <c r="X83" s="1744"/>
      <c r="Y83" s="1744"/>
      <c r="Z83" s="1744"/>
      <c r="AA83" s="1744"/>
      <c r="AB83" s="1744"/>
      <c r="AC83" s="405"/>
      <c r="AD83" s="405"/>
      <c r="AE83" s="405"/>
      <c r="AF83" s="405"/>
      <c r="AG83" s="405"/>
      <c r="AH83" s="405"/>
      <c r="AI83" s="405"/>
      <c r="AJ83" s="405"/>
      <c r="AK83" s="405"/>
      <c r="AL83" s="405"/>
      <c r="AM83" s="405"/>
      <c r="AN83" s="405"/>
      <c r="AO83" s="405"/>
      <c r="AP83" s="405"/>
      <c r="AQ83" s="405"/>
      <c r="AR83" s="405"/>
      <c r="AS83" s="405"/>
      <c r="AT83" s="405"/>
    </row>
    <row r="84" spans="1:46" s="2585" customFormat="1" ht="20.100000000000001" hidden="1" customHeight="1" x14ac:dyDescent="0.25">
      <c r="A84" s="2636" t="s">
        <v>5040</v>
      </c>
      <c r="B84" s="2622">
        <v>17979</v>
      </c>
      <c r="C84" s="2622">
        <v>4382</v>
      </c>
      <c r="D84" s="2622">
        <v>198730</v>
      </c>
      <c r="E84" s="2623">
        <v>221091</v>
      </c>
      <c r="F84" s="2622">
        <v>1036</v>
      </c>
      <c r="G84" s="2624">
        <v>0.1</v>
      </c>
      <c r="H84" s="2625">
        <v>222127.1</v>
      </c>
      <c r="I84" s="2626">
        <v>6447.9</v>
      </c>
      <c r="J84" s="2644">
        <v>10.423647050082316</v>
      </c>
      <c r="K84" s="2614"/>
      <c r="L84" s="2583"/>
      <c r="M84" s="2583"/>
      <c r="N84" s="1732"/>
      <c r="O84" s="2583"/>
      <c r="P84" s="1732"/>
      <c r="Q84" s="2583"/>
      <c r="R84" s="2583"/>
      <c r="S84" s="325"/>
      <c r="T84" s="2580"/>
      <c r="U84" s="2584"/>
      <c r="V84" s="1744"/>
      <c r="W84" s="1744"/>
      <c r="X84" s="1744"/>
      <c r="Y84" s="1744"/>
      <c r="Z84" s="1744"/>
      <c r="AA84" s="1744"/>
      <c r="AB84" s="1744"/>
      <c r="AC84" s="405"/>
      <c r="AD84" s="405"/>
      <c r="AE84" s="405"/>
      <c r="AF84" s="405"/>
      <c r="AG84" s="405"/>
      <c r="AH84" s="405"/>
      <c r="AI84" s="405"/>
      <c r="AJ84" s="405"/>
      <c r="AK84" s="405"/>
      <c r="AL84" s="405"/>
      <c r="AM84" s="405"/>
      <c r="AN84" s="405"/>
      <c r="AO84" s="405"/>
      <c r="AP84" s="405"/>
      <c r="AQ84" s="405"/>
      <c r="AR84" s="405"/>
      <c r="AS84" s="405"/>
      <c r="AT84" s="405"/>
    </row>
    <row r="85" spans="1:46" s="2585" customFormat="1" ht="20.100000000000001" hidden="1" customHeight="1" x14ac:dyDescent="0.25">
      <c r="A85" s="2636" t="s">
        <v>291</v>
      </c>
      <c r="B85" s="2622">
        <v>17280</v>
      </c>
      <c r="C85" s="2622">
        <v>4376</v>
      </c>
      <c r="D85" s="2622">
        <v>207808</v>
      </c>
      <c r="E85" s="2623">
        <v>229464</v>
      </c>
      <c r="F85" s="2622">
        <v>1032</v>
      </c>
      <c r="G85" s="2624">
        <v>0.2</v>
      </c>
      <c r="H85" s="2625">
        <v>230496.2</v>
      </c>
      <c r="I85" s="2626">
        <v>6668.5</v>
      </c>
      <c r="J85" s="2644">
        <v>10.816382044353373</v>
      </c>
      <c r="K85" s="2614"/>
      <c r="L85" s="2583"/>
      <c r="M85" s="2583"/>
      <c r="N85" s="1732"/>
      <c r="O85" s="2583"/>
      <c r="P85" s="1732"/>
      <c r="Q85" s="2583"/>
      <c r="R85" s="2583"/>
      <c r="S85" s="325"/>
      <c r="T85" s="2580"/>
      <c r="U85" s="2584"/>
      <c r="V85" s="1744"/>
      <c r="W85" s="1744"/>
      <c r="X85" s="1744"/>
      <c r="Y85" s="1744"/>
      <c r="Z85" s="1744"/>
      <c r="AA85" s="1744"/>
      <c r="AB85" s="1744"/>
      <c r="AC85" s="405"/>
      <c r="AD85" s="405"/>
      <c r="AE85" s="405"/>
      <c r="AF85" s="405"/>
      <c r="AG85" s="405"/>
      <c r="AH85" s="405"/>
      <c r="AI85" s="405"/>
      <c r="AJ85" s="405"/>
      <c r="AK85" s="405"/>
      <c r="AL85" s="405"/>
      <c r="AM85" s="405"/>
      <c r="AN85" s="405"/>
      <c r="AO85" s="405"/>
      <c r="AP85" s="405"/>
      <c r="AQ85" s="405"/>
      <c r="AR85" s="405"/>
      <c r="AS85" s="405"/>
      <c r="AT85" s="405"/>
    </row>
    <row r="86" spans="1:46" s="2585" customFormat="1" ht="20.100000000000001" hidden="1" customHeight="1" x14ac:dyDescent="0.25">
      <c r="A86" s="2636" t="s">
        <v>5041</v>
      </c>
      <c r="B86" s="2622">
        <v>16641</v>
      </c>
      <c r="C86" s="2622">
        <v>4309</v>
      </c>
      <c r="D86" s="2622">
        <v>200130</v>
      </c>
      <c r="E86" s="2623">
        <v>221080</v>
      </c>
      <c r="F86" s="2622">
        <v>1018</v>
      </c>
      <c r="G86" s="2624">
        <v>0.1</v>
      </c>
      <c r="H86" s="2625">
        <v>222098.1</v>
      </c>
      <c r="I86" s="2626">
        <v>6506.8</v>
      </c>
      <c r="J86" s="2644">
        <v>10.422288527641669</v>
      </c>
      <c r="K86" s="2614"/>
      <c r="L86" s="2583"/>
      <c r="M86" s="2583"/>
      <c r="N86" s="1732"/>
      <c r="O86" s="2583"/>
      <c r="P86" s="1732"/>
      <c r="Q86" s="2583"/>
      <c r="R86" s="2583"/>
      <c r="S86" s="325"/>
      <c r="T86" s="2580"/>
      <c r="U86" s="2584"/>
      <c r="V86" s="1744"/>
      <c r="W86" s="1744"/>
      <c r="X86" s="1744"/>
      <c r="Y86" s="1744"/>
      <c r="Z86" s="1744"/>
      <c r="AA86" s="1744"/>
      <c r="AB86" s="1744"/>
      <c r="AC86" s="405"/>
      <c r="AD86" s="405"/>
      <c r="AE86" s="405"/>
      <c r="AF86" s="405"/>
      <c r="AG86" s="405"/>
      <c r="AH86" s="405"/>
      <c r="AI86" s="405"/>
      <c r="AJ86" s="405"/>
      <c r="AK86" s="405"/>
      <c r="AL86" s="405"/>
      <c r="AM86" s="405"/>
      <c r="AN86" s="405"/>
      <c r="AO86" s="405"/>
      <c r="AP86" s="405"/>
      <c r="AQ86" s="405"/>
      <c r="AR86" s="405"/>
      <c r="AS86" s="405"/>
      <c r="AT86" s="405"/>
    </row>
    <row r="87" spans="1:46" s="2585" customFormat="1" ht="20.100000000000001" hidden="1" customHeight="1" x14ac:dyDescent="0.25">
      <c r="A87" s="2636" t="s">
        <v>5042</v>
      </c>
      <c r="B87" s="2622">
        <v>16518</v>
      </c>
      <c r="C87" s="2622">
        <v>4318</v>
      </c>
      <c r="D87" s="2622">
        <v>204307</v>
      </c>
      <c r="E87" s="2623">
        <v>225143</v>
      </c>
      <c r="F87" s="2622">
        <v>1024</v>
      </c>
      <c r="G87" s="2624">
        <v>0.1</v>
      </c>
      <c r="H87" s="2625">
        <v>226167.1</v>
      </c>
      <c r="I87" s="2626">
        <v>6607.9</v>
      </c>
      <c r="J87" s="2644">
        <v>10.61323249347917</v>
      </c>
      <c r="K87" s="2614"/>
      <c r="L87" s="2583"/>
      <c r="M87" s="2583"/>
      <c r="N87" s="1732"/>
      <c r="O87" s="2583"/>
      <c r="P87" s="1732"/>
      <c r="Q87" s="2583"/>
      <c r="R87" s="2583"/>
      <c r="S87" s="325"/>
      <c r="T87" s="2580"/>
      <c r="U87" s="2584"/>
      <c r="V87" s="1744"/>
      <c r="W87" s="1744"/>
      <c r="X87" s="1744"/>
      <c r="Y87" s="1744"/>
      <c r="Z87" s="1744"/>
      <c r="AA87" s="1744"/>
      <c r="AB87" s="1744"/>
      <c r="AC87" s="405"/>
      <c r="AD87" s="405"/>
      <c r="AE87" s="405"/>
      <c r="AF87" s="405"/>
      <c r="AG87" s="405"/>
      <c r="AH87" s="405"/>
      <c r="AI87" s="405"/>
      <c r="AJ87" s="405"/>
      <c r="AK87" s="405"/>
      <c r="AL87" s="405"/>
      <c r="AM87" s="405"/>
      <c r="AN87" s="405"/>
      <c r="AO87" s="405"/>
      <c r="AP87" s="405"/>
      <c r="AQ87" s="405"/>
      <c r="AR87" s="405"/>
      <c r="AS87" s="405"/>
      <c r="AT87" s="405"/>
    </row>
    <row r="88" spans="1:46" s="2585" customFormat="1" ht="20.100000000000001" hidden="1" customHeight="1" x14ac:dyDescent="0.25">
      <c r="A88" s="2636" t="s">
        <v>5043</v>
      </c>
      <c r="B88" s="2622">
        <v>16198</v>
      </c>
      <c r="C88" s="2622">
        <v>4316</v>
      </c>
      <c r="D88" s="2622">
        <v>198366</v>
      </c>
      <c r="E88" s="2623">
        <v>218880</v>
      </c>
      <c r="F88" s="2622">
        <v>1019</v>
      </c>
      <c r="G88" s="2624">
        <v>0.2</v>
      </c>
      <c r="H88" s="2625">
        <v>219899.2</v>
      </c>
      <c r="I88" s="2626">
        <v>6427.3</v>
      </c>
      <c r="J88" s="2644">
        <v>10.31910182661437</v>
      </c>
      <c r="K88" s="2614"/>
      <c r="L88" s="2583"/>
      <c r="M88" s="2583"/>
      <c r="N88" s="1732"/>
      <c r="O88" s="2583"/>
      <c r="P88" s="1732"/>
      <c r="Q88" s="2583"/>
      <c r="R88" s="2583"/>
      <c r="S88" s="325"/>
      <c r="T88" s="2580"/>
      <c r="U88" s="2584"/>
      <c r="V88" s="1744"/>
      <c r="W88" s="1744"/>
      <c r="X88" s="1744"/>
      <c r="Y88" s="1744"/>
      <c r="Z88" s="1744"/>
      <c r="AA88" s="1744"/>
      <c r="AB88" s="1744"/>
      <c r="AC88" s="405"/>
      <c r="AD88" s="405"/>
      <c r="AE88" s="405"/>
      <c r="AF88" s="405"/>
      <c r="AG88" s="405"/>
      <c r="AH88" s="405"/>
      <c r="AI88" s="405"/>
      <c r="AJ88" s="405"/>
      <c r="AK88" s="405"/>
      <c r="AL88" s="405"/>
      <c r="AM88" s="405"/>
      <c r="AN88" s="405"/>
      <c r="AO88" s="405"/>
      <c r="AP88" s="405"/>
      <c r="AQ88" s="405"/>
      <c r="AR88" s="405"/>
      <c r="AS88" s="405"/>
      <c r="AT88" s="405"/>
    </row>
    <row r="89" spans="1:46" s="2585" customFormat="1" ht="20.100000000000001" hidden="1" customHeight="1" x14ac:dyDescent="0.25">
      <c r="A89" s="2636" t="s">
        <v>5044</v>
      </c>
      <c r="B89" s="2622">
        <v>16772</v>
      </c>
      <c r="C89" s="2622">
        <v>4287</v>
      </c>
      <c r="D89" s="2622">
        <v>195510</v>
      </c>
      <c r="E89" s="2623">
        <v>216569</v>
      </c>
      <c r="F89" s="2622">
        <v>1017</v>
      </c>
      <c r="G89" s="2624">
        <v>0.2</v>
      </c>
      <c r="H89" s="2625">
        <v>217586.2</v>
      </c>
      <c r="I89" s="2626">
        <v>6312.5</v>
      </c>
      <c r="J89" s="2644">
        <v>10.21056081089008</v>
      </c>
      <c r="K89" s="2614"/>
      <c r="L89" s="2583"/>
      <c r="M89" s="2583"/>
      <c r="N89" s="1732"/>
      <c r="O89" s="2583"/>
      <c r="P89" s="1732"/>
      <c r="Q89" s="2583"/>
      <c r="R89" s="2583"/>
      <c r="S89" s="325"/>
      <c r="T89" s="2580"/>
      <c r="U89" s="2584"/>
      <c r="V89" s="1744"/>
      <c r="W89" s="1744"/>
      <c r="X89" s="1744"/>
      <c r="Y89" s="1744"/>
      <c r="Z89" s="1744"/>
      <c r="AA89" s="1744"/>
      <c r="AB89" s="1744"/>
      <c r="AC89" s="405"/>
      <c r="AD89" s="405"/>
      <c r="AE89" s="405"/>
      <c r="AF89" s="405"/>
      <c r="AG89" s="405"/>
      <c r="AH89" s="405"/>
      <c r="AI89" s="405"/>
      <c r="AJ89" s="405"/>
      <c r="AK89" s="405"/>
      <c r="AL89" s="405"/>
      <c r="AM89" s="405"/>
      <c r="AN89" s="405"/>
      <c r="AO89" s="405"/>
      <c r="AP89" s="405"/>
      <c r="AQ89" s="405"/>
      <c r="AR89" s="405"/>
      <c r="AS89" s="405"/>
      <c r="AT89" s="405"/>
    </row>
    <row r="90" spans="1:46" s="2585" customFormat="1" ht="20.100000000000001" hidden="1" customHeight="1" x14ac:dyDescent="0.25">
      <c r="A90" s="2636" t="s">
        <v>5045</v>
      </c>
      <c r="B90" s="2622">
        <v>16806</v>
      </c>
      <c r="C90" s="2622">
        <v>4276</v>
      </c>
      <c r="D90" s="2622">
        <v>193667</v>
      </c>
      <c r="E90" s="2623">
        <v>214749</v>
      </c>
      <c r="F90" s="2622">
        <v>1014</v>
      </c>
      <c r="G90" s="2624">
        <v>0.1</v>
      </c>
      <c r="H90" s="2625">
        <v>215763.1</v>
      </c>
      <c r="I90" s="2626">
        <v>6283.3</v>
      </c>
      <c r="J90" s="2644">
        <v>10.125009092011153</v>
      </c>
      <c r="K90" s="2614"/>
      <c r="L90" s="2583"/>
      <c r="M90" s="2583"/>
      <c r="N90" s="1732"/>
      <c r="O90" s="2583"/>
      <c r="P90" s="1732"/>
      <c r="Q90" s="2583"/>
      <c r="R90" s="2583"/>
      <c r="S90" s="325"/>
      <c r="T90" s="2580"/>
      <c r="U90" s="2584"/>
      <c r="V90" s="1744"/>
      <c r="W90" s="1744"/>
      <c r="X90" s="1744"/>
      <c r="Y90" s="1744"/>
      <c r="Z90" s="1744"/>
      <c r="AA90" s="1744"/>
      <c r="AB90" s="1744"/>
      <c r="AC90" s="405"/>
      <c r="AD90" s="405"/>
      <c r="AE90" s="405"/>
      <c r="AF90" s="405"/>
      <c r="AG90" s="405"/>
      <c r="AH90" s="405"/>
      <c r="AI90" s="405"/>
      <c r="AJ90" s="405"/>
      <c r="AK90" s="405"/>
      <c r="AL90" s="405"/>
      <c r="AM90" s="405"/>
      <c r="AN90" s="405"/>
      <c r="AO90" s="405"/>
      <c r="AP90" s="405"/>
      <c r="AQ90" s="405"/>
      <c r="AR90" s="405"/>
      <c r="AS90" s="405"/>
      <c r="AT90" s="405"/>
    </row>
    <row r="91" spans="1:46" s="2585" customFormat="1" ht="20.100000000000001" customHeight="1" thickBot="1" x14ac:dyDescent="0.3">
      <c r="A91" s="2637" t="s">
        <v>5046</v>
      </c>
      <c r="B91" s="2638">
        <v>17549</v>
      </c>
      <c r="C91" s="2638">
        <v>4288</v>
      </c>
      <c r="D91" s="2638">
        <v>194722</v>
      </c>
      <c r="E91" s="2639">
        <v>216559</v>
      </c>
      <c r="F91" s="2638">
        <v>1026</v>
      </c>
      <c r="G91" s="2640">
        <v>0.1</v>
      </c>
      <c r="H91" s="2641">
        <v>217585.1</v>
      </c>
      <c r="I91" s="2642">
        <v>6353.1</v>
      </c>
      <c r="J91" s="2647">
        <v>10.210509191729987</v>
      </c>
      <c r="K91" s="2614"/>
      <c r="L91" s="2583"/>
      <c r="M91" s="2583"/>
      <c r="N91" s="1732"/>
      <c r="O91" s="2583"/>
      <c r="P91" s="1732"/>
      <c r="Q91" s="2583"/>
      <c r="R91" s="2583"/>
      <c r="S91" s="325"/>
      <c r="T91" s="2580"/>
      <c r="U91" s="2584"/>
      <c r="V91" s="1744"/>
      <c r="W91" s="1744"/>
      <c r="X91" s="1744"/>
      <c r="Y91" s="1744"/>
      <c r="Z91" s="1744"/>
      <c r="AA91" s="1744"/>
      <c r="AB91" s="1744"/>
      <c r="AC91" s="405"/>
      <c r="AD91" s="405"/>
      <c r="AE91" s="405"/>
      <c r="AF91" s="405"/>
      <c r="AG91" s="405"/>
      <c r="AH91" s="405"/>
      <c r="AI91" s="405"/>
      <c r="AJ91" s="405"/>
      <c r="AK91" s="405"/>
      <c r="AL91" s="405"/>
      <c r="AM91" s="405"/>
      <c r="AN91" s="405"/>
      <c r="AO91" s="405"/>
      <c r="AP91" s="405"/>
      <c r="AQ91" s="405"/>
      <c r="AR91" s="405"/>
      <c r="AS91" s="405"/>
      <c r="AT91" s="405"/>
    </row>
    <row r="92" spans="1:46" s="2585" customFormat="1" ht="20.100000000000001" customHeight="1" x14ac:dyDescent="0.25">
      <c r="A92" s="2636" t="s">
        <v>5047</v>
      </c>
      <c r="B92" s="2622">
        <v>18005</v>
      </c>
      <c r="C92" s="2622">
        <v>4286</v>
      </c>
      <c r="D92" s="2622">
        <v>198473</v>
      </c>
      <c r="E92" s="2623">
        <v>220764</v>
      </c>
      <c r="F92" s="2622">
        <v>1028</v>
      </c>
      <c r="G92" s="2624">
        <v>0.2</v>
      </c>
      <c r="H92" s="2625">
        <v>221792.2</v>
      </c>
      <c r="I92" s="2626">
        <v>6508.5</v>
      </c>
      <c r="J92" s="2644">
        <v>10.12229790632666</v>
      </c>
      <c r="K92" s="2614"/>
      <c r="L92" s="2583"/>
      <c r="M92" s="2583"/>
      <c r="N92" s="1732"/>
      <c r="O92" s="2583"/>
      <c r="P92" s="1732"/>
      <c r="Q92" s="2583"/>
      <c r="R92" s="2583"/>
      <c r="S92" s="325"/>
      <c r="T92" s="2580"/>
      <c r="U92" s="2584"/>
      <c r="V92" s="1744"/>
      <c r="W92" s="1744"/>
      <c r="X92" s="1744"/>
      <c r="Y92" s="1744"/>
      <c r="Z92" s="1744"/>
      <c r="AA92" s="1744"/>
      <c r="AB92" s="1744"/>
      <c r="AC92" s="405"/>
      <c r="AD92" s="405"/>
      <c r="AE92" s="405"/>
      <c r="AF92" s="405"/>
      <c r="AG92" s="405"/>
      <c r="AH92" s="405"/>
      <c r="AI92" s="405"/>
      <c r="AJ92" s="405"/>
      <c r="AK92" s="405"/>
      <c r="AL92" s="405"/>
      <c r="AM92" s="405"/>
      <c r="AN92" s="405"/>
      <c r="AO92" s="405"/>
      <c r="AP92" s="405"/>
      <c r="AQ92" s="405"/>
      <c r="AR92" s="405"/>
      <c r="AS92" s="405"/>
      <c r="AT92" s="405"/>
    </row>
    <row r="93" spans="1:46" s="2585" customFormat="1" ht="20.100000000000001" customHeight="1" x14ac:dyDescent="0.25">
      <c r="A93" s="2636" t="s">
        <v>5048</v>
      </c>
      <c r="B93" s="2622">
        <v>18014</v>
      </c>
      <c r="C93" s="2622">
        <v>4283</v>
      </c>
      <c r="D93" s="2622">
        <v>197823</v>
      </c>
      <c r="E93" s="2623">
        <v>220120</v>
      </c>
      <c r="F93" s="2622">
        <v>1025</v>
      </c>
      <c r="G93" s="2624">
        <v>0.1</v>
      </c>
      <c r="H93" s="2625">
        <v>221145.1</v>
      </c>
      <c r="I93" s="2626">
        <v>6497.9</v>
      </c>
      <c r="J93" s="2644">
        <v>10.092765132066862</v>
      </c>
      <c r="K93" s="2614"/>
      <c r="L93" s="2583"/>
      <c r="M93" s="2583"/>
      <c r="N93" s="1732"/>
      <c r="O93" s="2583"/>
      <c r="P93" s="1732"/>
      <c r="Q93" s="2583"/>
      <c r="R93" s="2583"/>
      <c r="S93" s="325"/>
      <c r="T93" s="2580"/>
      <c r="U93" s="2584"/>
      <c r="V93" s="1744"/>
      <c r="W93" s="1744"/>
      <c r="X93" s="1744"/>
      <c r="Y93" s="1744"/>
      <c r="Z93" s="1744"/>
      <c r="AA93" s="1744"/>
      <c r="AB93" s="1744"/>
      <c r="AC93" s="405"/>
      <c r="AD93" s="405"/>
      <c r="AE93" s="405"/>
      <c r="AF93" s="405"/>
      <c r="AG93" s="405"/>
      <c r="AH93" s="405"/>
      <c r="AI93" s="405"/>
      <c r="AJ93" s="405"/>
      <c r="AK93" s="405"/>
      <c r="AL93" s="405"/>
      <c r="AM93" s="405"/>
      <c r="AN93" s="405"/>
      <c r="AO93" s="405"/>
      <c r="AP93" s="405"/>
      <c r="AQ93" s="405"/>
      <c r="AR93" s="405"/>
      <c r="AS93" s="405"/>
      <c r="AT93" s="405"/>
    </row>
    <row r="94" spans="1:46" s="2585" customFormat="1" ht="20.100000000000001" customHeight="1" x14ac:dyDescent="0.25">
      <c r="A94" s="2636" t="s">
        <v>5049</v>
      </c>
      <c r="B94" s="2622">
        <v>17912</v>
      </c>
      <c r="C94" s="2622">
        <v>4345</v>
      </c>
      <c r="D94" s="2622">
        <v>204520</v>
      </c>
      <c r="E94" s="2623">
        <v>226777</v>
      </c>
      <c r="F94" s="2622">
        <v>1049</v>
      </c>
      <c r="G94" s="2624">
        <v>0.2</v>
      </c>
      <c r="H94" s="2625">
        <v>227826.2</v>
      </c>
      <c r="I94" s="2626">
        <v>6553.7</v>
      </c>
      <c r="J94" s="2644">
        <v>10.397681556278167</v>
      </c>
      <c r="K94" s="2614"/>
      <c r="L94" s="2583"/>
      <c r="M94" s="2583"/>
      <c r="N94" s="1732"/>
      <c r="O94" s="2583"/>
      <c r="P94" s="1732"/>
      <c r="Q94" s="2583"/>
      <c r="R94" s="2583"/>
      <c r="S94" s="325"/>
      <c r="T94" s="2580"/>
      <c r="U94" s="2584"/>
      <c r="V94" s="1744"/>
      <c r="W94" s="1744"/>
      <c r="X94" s="1744"/>
      <c r="Y94" s="1744"/>
      <c r="Z94" s="1744"/>
      <c r="AA94" s="1744"/>
      <c r="AB94" s="1744"/>
      <c r="AC94" s="405"/>
      <c r="AD94" s="405"/>
      <c r="AE94" s="405"/>
      <c r="AF94" s="405"/>
      <c r="AG94" s="405"/>
      <c r="AH94" s="405"/>
      <c r="AI94" s="405"/>
      <c r="AJ94" s="405"/>
      <c r="AK94" s="405"/>
      <c r="AL94" s="405"/>
      <c r="AM94" s="405"/>
      <c r="AN94" s="405"/>
      <c r="AO94" s="405"/>
      <c r="AP94" s="405"/>
      <c r="AQ94" s="405"/>
      <c r="AR94" s="405"/>
      <c r="AS94" s="405"/>
      <c r="AT94" s="405"/>
    </row>
    <row r="95" spans="1:46" s="2585" customFormat="1" ht="20.100000000000001" customHeight="1" x14ac:dyDescent="0.25">
      <c r="A95" s="2636" t="s">
        <v>5050</v>
      </c>
      <c r="B95" s="2622">
        <v>17935</v>
      </c>
      <c r="C95" s="2622">
        <v>4347</v>
      </c>
      <c r="D95" s="2622">
        <v>207083</v>
      </c>
      <c r="E95" s="2623">
        <v>229365</v>
      </c>
      <c r="F95" s="2622">
        <v>1052</v>
      </c>
      <c r="G95" s="2624">
        <v>0.1</v>
      </c>
      <c r="H95" s="2625">
        <v>230417.1</v>
      </c>
      <c r="I95" s="2626">
        <v>6597.8</v>
      </c>
      <c r="J95" s="2644">
        <v>10.515926749957213</v>
      </c>
      <c r="K95" s="2614"/>
      <c r="L95" s="2583"/>
      <c r="M95" s="2583"/>
      <c r="N95" s="1732"/>
      <c r="O95" s="2583"/>
      <c r="P95" s="1732"/>
      <c r="Q95" s="2583"/>
      <c r="R95" s="2583"/>
      <c r="S95" s="325"/>
      <c r="T95" s="2580"/>
      <c r="U95" s="2584"/>
      <c r="V95" s="1744"/>
      <c r="W95" s="1744"/>
      <c r="X95" s="1744"/>
      <c r="Y95" s="1744"/>
      <c r="Z95" s="1744"/>
      <c r="AA95" s="1744"/>
      <c r="AB95" s="1744"/>
      <c r="AC95" s="405"/>
      <c r="AD95" s="405"/>
      <c r="AE95" s="405"/>
      <c r="AF95" s="405"/>
      <c r="AG95" s="405"/>
      <c r="AH95" s="405"/>
      <c r="AI95" s="405"/>
      <c r="AJ95" s="405"/>
      <c r="AK95" s="405"/>
      <c r="AL95" s="405"/>
      <c r="AM95" s="405"/>
      <c r="AN95" s="405"/>
      <c r="AO95" s="405"/>
      <c r="AP95" s="405"/>
      <c r="AQ95" s="405"/>
      <c r="AR95" s="405"/>
      <c r="AS95" s="405"/>
      <c r="AT95" s="405"/>
    </row>
    <row r="96" spans="1:46" s="2585" customFormat="1" ht="20.100000000000001" customHeight="1" x14ac:dyDescent="0.25">
      <c r="A96" s="2636" t="s">
        <v>5051</v>
      </c>
      <c r="B96" s="2622">
        <v>18362</v>
      </c>
      <c r="C96" s="2622">
        <v>4400</v>
      </c>
      <c r="D96" s="2622">
        <v>217223</v>
      </c>
      <c r="E96" s="2623">
        <v>239985</v>
      </c>
      <c r="F96" s="2622">
        <v>1063</v>
      </c>
      <c r="G96" s="2624">
        <v>0.2</v>
      </c>
      <c r="H96" s="2625">
        <v>241048.2</v>
      </c>
      <c r="I96" s="2626">
        <v>6794.5</v>
      </c>
      <c r="J96" s="2644">
        <v>11.001115865137772</v>
      </c>
      <c r="K96" s="2614"/>
      <c r="L96" s="2583"/>
      <c r="M96" s="2583"/>
      <c r="N96" s="1732"/>
      <c r="O96" s="2583"/>
      <c r="P96" s="1732"/>
      <c r="Q96" s="2583"/>
      <c r="R96" s="2583"/>
      <c r="S96" s="325"/>
      <c r="T96" s="2580"/>
      <c r="U96" s="2584"/>
      <c r="V96" s="1744"/>
      <c r="W96" s="1744"/>
      <c r="X96" s="1744"/>
      <c r="Y96" s="1744"/>
      <c r="Z96" s="1744"/>
      <c r="AA96" s="1744"/>
      <c r="AB96" s="1744"/>
      <c r="AC96" s="405"/>
      <c r="AD96" s="405"/>
      <c r="AE96" s="405"/>
      <c r="AF96" s="405"/>
      <c r="AG96" s="405"/>
      <c r="AH96" s="405"/>
      <c r="AI96" s="405"/>
      <c r="AJ96" s="405"/>
      <c r="AK96" s="405"/>
      <c r="AL96" s="405"/>
      <c r="AM96" s="405"/>
      <c r="AN96" s="405"/>
      <c r="AO96" s="405"/>
      <c r="AP96" s="405"/>
      <c r="AQ96" s="405"/>
      <c r="AR96" s="405"/>
      <c r="AS96" s="405"/>
      <c r="AT96" s="405"/>
    </row>
    <row r="97" spans="1:46" s="2585" customFormat="1" ht="20.100000000000001" customHeight="1" x14ac:dyDescent="0.25">
      <c r="A97" s="2636" t="s">
        <v>2990</v>
      </c>
      <c r="B97" s="2622">
        <v>20005</v>
      </c>
      <c r="C97" s="2622">
        <v>4430</v>
      </c>
      <c r="D97" s="2622">
        <v>227924</v>
      </c>
      <c r="E97" s="2623">
        <v>252359</v>
      </c>
      <c r="F97" s="2622">
        <v>1069</v>
      </c>
      <c r="G97" s="2624">
        <v>0.1</v>
      </c>
      <c r="H97" s="2625">
        <v>253428.1</v>
      </c>
      <c r="I97" s="2626">
        <v>7161.4</v>
      </c>
      <c r="J97" s="2644">
        <v>11.566117861828969</v>
      </c>
      <c r="K97" s="2614"/>
      <c r="L97" s="2583"/>
      <c r="M97" s="2583"/>
      <c r="N97" s="1732"/>
      <c r="O97" s="2583"/>
      <c r="P97" s="1732"/>
      <c r="Q97" s="2583"/>
      <c r="R97" s="2583"/>
      <c r="S97" s="325"/>
      <c r="T97" s="2580"/>
      <c r="U97" s="2584"/>
      <c r="V97" s="1744"/>
      <c r="W97" s="1744"/>
      <c r="X97" s="1744"/>
      <c r="Y97" s="1744"/>
      <c r="Z97" s="1744"/>
      <c r="AA97" s="1744"/>
      <c r="AB97" s="1744"/>
      <c r="AC97" s="405"/>
      <c r="AD97" s="405"/>
      <c r="AE97" s="405"/>
      <c r="AF97" s="405"/>
      <c r="AG97" s="405"/>
      <c r="AH97" s="405"/>
      <c r="AI97" s="405"/>
      <c r="AJ97" s="405"/>
      <c r="AK97" s="405"/>
      <c r="AL97" s="405"/>
      <c r="AM97" s="405"/>
      <c r="AN97" s="405"/>
      <c r="AO97" s="405"/>
      <c r="AP97" s="405"/>
      <c r="AQ97" s="405"/>
      <c r="AR97" s="405"/>
      <c r="AS97" s="405"/>
      <c r="AT97" s="405"/>
    </row>
    <row r="98" spans="1:46" s="2585" customFormat="1" ht="20.100000000000001" customHeight="1" x14ac:dyDescent="0.25">
      <c r="A98" s="2636" t="s">
        <v>5052</v>
      </c>
      <c r="B98" s="2622">
        <v>20524</v>
      </c>
      <c r="C98" s="2622">
        <v>4447</v>
      </c>
      <c r="D98" s="2622">
        <v>233087</v>
      </c>
      <c r="E98" s="2623">
        <v>258058</v>
      </c>
      <c r="F98" s="2622">
        <v>1222</v>
      </c>
      <c r="G98" s="2624">
        <v>0.1</v>
      </c>
      <c r="H98" s="2625">
        <v>259280.1</v>
      </c>
      <c r="I98" s="2626">
        <v>7222.8</v>
      </c>
      <c r="J98" s="2644">
        <v>11.83319527639911</v>
      </c>
      <c r="K98" s="2614"/>
      <c r="L98" s="2583"/>
      <c r="M98" s="2583"/>
      <c r="N98" s="1732"/>
      <c r="O98" s="2583"/>
      <c r="P98" s="1732"/>
      <c r="Q98" s="2583"/>
      <c r="R98" s="2583"/>
      <c r="S98" s="325"/>
      <c r="T98" s="2580"/>
      <c r="U98" s="2584"/>
      <c r="V98" s="1744"/>
      <c r="W98" s="1744"/>
      <c r="X98" s="1744"/>
      <c r="Y98" s="1744"/>
      <c r="Z98" s="1744"/>
      <c r="AA98" s="1744"/>
      <c r="AB98" s="1744"/>
      <c r="AC98" s="405"/>
      <c r="AD98" s="405"/>
      <c r="AE98" s="405"/>
      <c r="AF98" s="405"/>
      <c r="AG98" s="405"/>
      <c r="AH98" s="405"/>
      <c r="AI98" s="405"/>
      <c r="AJ98" s="405"/>
      <c r="AK98" s="405"/>
      <c r="AL98" s="405"/>
      <c r="AM98" s="405"/>
      <c r="AN98" s="405"/>
      <c r="AO98" s="405"/>
      <c r="AP98" s="405"/>
      <c r="AQ98" s="405"/>
      <c r="AR98" s="405"/>
      <c r="AS98" s="405"/>
      <c r="AT98" s="405"/>
    </row>
    <row r="99" spans="1:46" s="2585" customFormat="1" ht="20.100000000000001" customHeight="1" x14ac:dyDescent="0.25">
      <c r="A99" s="2636" t="s">
        <v>5053</v>
      </c>
      <c r="B99" s="2622">
        <v>21979</v>
      </c>
      <c r="C99" s="2622">
        <v>4449</v>
      </c>
      <c r="D99" s="2622">
        <v>232127</v>
      </c>
      <c r="E99" s="2623">
        <v>258555</v>
      </c>
      <c r="F99" s="2622">
        <v>1229</v>
      </c>
      <c r="G99" s="2624">
        <v>0.1</v>
      </c>
      <c r="H99" s="2625">
        <v>259784.1</v>
      </c>
      <c r="I99" s="2626">
        <v>7206.7</v>
      </c>
      <c r="J99" s="2644">
        <v>11.856195779486056</v>
      </c>
      <c r="K99" s="2614"/>
      <c r="L99" s="2583"/>
      <c r="M99" s="2583"/>
      <c r="N99" s="1732"/>
      <c r="O99" s="2583"/>
      <c r="P99" s="1732"/>
      <c r="Q99" s="2583"/>
      <c r="R99" s="2583"/>
      <c r="S99" s="325"/>
      <c r="T99" s="2580"/>
      <c r="U99" s="2584"/>
      <c r="V99" s="1744"/>
      <c r="W99" s="1744"/>
      <c r="X99" s="1744"/>
      <c r="Y99" s="1744"/>
      <c r="Z99" s="1744"/>
      <c r="AA99" s="1744"/>
      <c r="AB99" s="1744"/>
      <c r="AC99" s="405"/>
      <c r="AD99" s="405"/>
      <c r="AE99" s="405"/>
      <c r="AF99" s="405"/>
      <c r="AG99" s="405"/>
      <c r="AH99" s="405"/>
      <c r="AI99" s="405"/>
      <c r="AJ99" s="405"/>
      <c r="AK99" s="405"/>
      <c r="AL99" s="405"/>
      <c r="AM99" s="405"/>
      <c r="AN99" s="405"/>
      <c r="AO99" s="405"/>
      <c r="AP99" s="405"/>
      <c r="AQ99" s="405"/>
      <c r="AR99" s="405"/>
      <c r="AS99" s="405"/>
      <c r="AT99" s="405"/>
    </row>
    <row r="100" spans="1:46" s="2585" customFormat="1" ht="20.100000000000001" customHeight="1" x14ac:dyDescent="0.25">
      <c r="A100" s="2636" t="s">
        <v>5054</v>
      </c>
      <c r="B100" s="2622">
        <v>21687</v>
      </c>
      <c r="C100" s="2622">
        <v>4480</v>
      </c>
      <c r="D100" s="2622">
        <v>235667</v>
      </c>
      <c r="E100" s="2623">
        <v>261834</v>
      </c>
      <c r="F100" s="2622">
        <v>1239</v>
      </c>
      <c r="G100" s="2624">
        <v>0.05</v>
      </c>
      <c r="H100" s="2625">
        <v>263073.05</v>
      </c>
      <c r="I100" s="2626">
        <v>7216.5</v>
      </c>
      <c r="J100" s="2644">
        <v>12.006302698385532</v>
      </c>
      <c r="K100" s="2614"/>
      <c r="L100" s="2583"/>
      <c r="M100" s="2583"/>
      <c r="N100" s="1732"/>
      <c r="O100" s="2583"/>
      <c r="P100" s="1732"/>
      <c r="Q100" s="2583"/>
      <c r="R100" s="2583"/>
      <c r="S100" s="325"/>
      <c r="T100" s="2580"/>
      <c r="U100" s="2584"/>
      <c r="V100" s="1744"/>
      <c r="W100" s="1744"/>
      <c r="X100" s="1744"/>
      <c r="Y100" s="1744"/>
      <c r="Z100" s="1744"/>
      <c r="AA100" s="1744"/>
      <c r="AB100" s="1744"/>
      <c r="AC100" s="405"/>
      <c r="AD100" s="405"/>
      <c r="AE100" s="405"/>
      <c r="AF100" s="405"/>
      <c r="AG100" s="405"/>
      <c r="AH100" s="405"/>
      <c r="AI100" s="405"/>
      <c r="AJ100" s="405"/>
      <c r="AK100" s="405"/>
      <c r="AL100" s="405"/>
      <c r="AM100" s="405"/>
      <c r="AN100" s="405"/>
      <c r="AO100" s="405"/>
      <c r="AP100" s="405"/>
      <c r="AQ100" s="405"/>
      <c r="AR100" s="405"/>
      <c r="AS100" s="405"/>
      <c r="AT100" s="405"/>
    </row>
    <row r="101" spans="1:46" s="2585" customFormat="1" ht="20.100000000000001" customHeight="1" x14ac:dyDescent="0.25">
      <c r="A101" s="2636" t="s">
        <v>5055</v>
      </c>
      <c r="B101" s="2622">
        <v>21783</v>
      </c>
      <c r="C101" s="2622">
        <v>4507</v>
      </c>
      <c r="D101" s="2622">
        <v>236254</v>
      </c>
      <c r="E101" s="2623">
        <v>262544</v>
      </c>
      <c r="F101" s="2622">
        <v>1249</v>
      </c>
      <c r="G101" s="2624">
        <v>0.1</v>
      </c>
      <c r="H101" s="2625">
        <v>263793.09999999998</v>
      </c>
      <c r="I101" s="2626">
        <v>7260.1</v>
      </c>
      <c r="J101" s="2644">
        <v>12.039162530663472</v>
      </c>
      <c r="K101" s="2614"/>
      <c r="L101" s="2583"/>
      <c r="M101" s="2583"/>
      <c r="N101" s="1732"/>
      <c r="O101" s="2583"/>
      <c r="P101" s="1732"/>
      <c r="Q101" s="2583"/>
      <c r="R101" s="2583"/>
      <c r="S101" s="325"/>
      <c r="T101" s="2580"/>
      <c r="U101" s="2584"/>
      <c r="V101" s="1744"/>
      <c r="W101" s="1744"/>
      <c r="X101" s="1744"/>
      <c r="Y101" s="1744"/>
      <c r="Z101" s="1744"/>
      <c r="AA101" s="1744"/>
      <c r="AB101" s="1744"/>
      <c r="AC101" s="405"/>
      <c r="AD101" s="405"/>
      <c r="AE101" s="405"/>
      <c r="AF101" s="405"/>
      <c r="AG101" s="405"/>
      <c r="AH101" s="405"/>
      <c r="AI101" s="405"/>
      <c r="AJ101" s="405"/>
      <c r="AK101" s="405"/>
      <c r="AL101" s="405"/>
      <c r="AM101" s="405"/>
      <c r="AN101" s="405"/>
      <c r="AO101" s="405"/>
      <c r="AP101" s="405"/>
      <c r="AQ101" s="405"/>
      <c r="AR101" s="405"/>
      <c r="AS101" s="405"/>
      <c r="AT101" s="405"/>
    </row>
    <row r="102" spans="1:46" s="2585" customFormat="1" ht="20.100000000000001" customHeight="1" x14ac:dyDescent="0.25">
      <c r="A102" s="2636" t="s">
        <v>5056</v>
      </c>
      <c r="B102" s="2622">
        <v>21392</v>
      </c>
      <c r="C102" s="2622">
        <v>4540</v>
      </c>
      <c r="D102" s="2622">
        <v>241957</v>
      </c>
      <c r="E102" s="2623">
        <v>267889</v>
      </c>
      <c r="F102" s="2622">
        <v>1255</v>
      </c>
      <c r="G102" s="2624">
        <v>0.1</v>
      </c>
      <c r="H102" s="2625">
        <v>269144.09999999998</v>
      </c>
      <c r="I102" s="2626">
        <v>7333.5</v>
      </c>
      <c r="J102" s="2644">
        <v>12.283374978606879</v>
      </c>
      <c r="K102" s="2614"/>
      <c r="L102" s="2583"/>
      <c r="M102" s="2583"/>
      <c r="N102" s="1732"/>
      <c r="O102" s="2583"/>
      <c r="P102" s="1732"/>
      <c r="Q102" s="2583"/>
      <c r="R102" s="2583"/>
      <c r="S102" s="325"/>
      <c r="T102" s="2580"/>
      <c r="U102" s="2584"/>
      <c r="V102" s="1744"/>
      <c r="W102" s="1744"/>
      <c r="X102" s="1744"/>
      <c r="Y102" s="1744"/>
      <c r="Z102" s="1744"/>
      <c r="AA102" s="1744"/>
      <c r="AB102" s="1744"/>
      <c r="AC102" s="405"/>
      <c r="AD102" s="405"/>
      <c r="AE102" s="405"/>
      <c r="AF102" s="405"/>
      <c r="AG102" s="405"/>
      <c r="AH102" s="405"/>
      <c r="AI102" s="405"/>
      <c r="AJ102" s="405"/>
      <c r="AK102" s="405"/>
      <c r="AL102" s="405"/>
      <c r="AM102" s="405"/>
      <c r="AN102" s="405"/>
      <c r="AO102" s="405"/>
      <c r="AP102" s="405"/>
      <c r="AQ102" s="405"/>
      <c r="AR102" s="405"/>
      <c r="AS102" s="405"/>
      <c r="AT102" s="405"/>
    </row>
    <row r="103" spans="1:46" s="2585" customFormat="1" ht="20.100000000000001" customHeight="1" thickBot="1" x14ac:dyDescent="0.3">
      <c r="A103" s="2637" t="s">
        <v>5057</v>
      </c>
      <c r="B103" s="2638">
        <v>22322</v>
      </c>
      <c r="C103" s="2638">
        <v>4560</v>
      </c>
      <c r="D103" s="2638">
        <v>241353</v>
      </c>
      <c r="E103" s="2639">
        <v>268235</v>
      </c>
      <c r="F103" s="2638">
        <v>1259</v>
      </c>
      <c r="G103" s="2640">
        <v>0.1</v>
      </c>
      <c r="H103" s="2641">
        <v>269494.09999999998</v>
      </c>
      <c r="I103" s="2642">
        <v>7363.2</v>
      </c>
      <c r="J103" s="2647">
        <v>12.299348508186434</v>
      </c>
      <c r="K103" s="2614"/>
      <c r="L103" s="2583"/>
      <c r="M103" s="2583"/>
      <c r="N103" s="1732"/>
      <c r="O103" s="2583"/>
      <c r="P103" s="1732"/>
      <c r="Q103" s="2583"/>
      <c r="R103" s="2583"/>
      <c r="S103" s="325"/>
      <c r="T103" s="2580"/>
      <c r="U103" s="2584"/>
      <c r="V103" s="1744"/>
      <c r="W103" s="1744"/>
      <c r="X103" s="1744"/>
      <c r="Y103" s="1744"/>
      <c r="Z103" s="1744"/>
      <c r="AA103" s="1744"/>
      <c r="AB103" s="1744"/>
      <c r="AC103" s="405"/>
      <c r="AD103" s="405"/>
      <c r="AE103" s="405"/>
      <c r="AF103" s="405"/>
      <c r="AG103" s="405"/>
      <c r="AH103" s="405"/>
      <c r="AI103" s="405"/>
      <c r="AJ103" s="405"/>
      <c r="AK103" s="405"/>
      <c r="AL103" s="405"/>
      <c r="AM103" s="405"/>
      <c r="AN103" s="405"/>
      <c r="AO103" s="405"/>
      <c r="AP103" s="405"/>
      <c r="AQ103" s="405"/>
      <c r="AR103" s="405"/>
      <c r="AS103" s="405"/>
      <c r="AT103" s="405"/>
    </row>
    <row r="104" spans="1:46" s="2585" customFormat="1" ht="20.100000000000001" customHeight="1" x14ac:dyDescent="0.25">
      <c r="A104" s="2636" t="s">
        <v>5058</v>
      </c>
      <c r="B104" s="2622">
        <v>23258</v>
      </c>
      <c r="C104" s="2622">
        <v>4572</v>
      </c>
      <c r="D104" s="2622">
        <v>250016</v>
      </c>
      <c r="E104" s="2623">
        <v>277846</v>
      </c>
      <c r="F104" s="2622">
        <v>1265</v>
      </c>
      <c r="G104" s="2624">
        <v>0.1</v>
      </c>
      <c r="H104" s="2625">
        <v>279111.09999999998</v>
      </c>
      <c r="I104" s="2626">
        <v>7569.4</v>
      </c>
      <c r="J104" s="2644">
        <v>16.351503517410354</v>
      </c>
      <c r="K104" s="2614"/>
      <c r="L104" s="2583"/>
      <c r="M104" s="2583"/>
      <c r="N104" s="1732"/>
      <c r="O104" s="2583"/>
      <c r="P104" s="1732"/>
      <c r="Q104" s="2583"/>
      <c r="R104" s="2583"/>
      <c r="S104" s="325"/>
      <c r="T104" s="2580"/>
      <c r="U104" s="2584"/>
      <c r="V104" s="1744"/>
      <c r="W104" s="1744"/>
      <c r="X104" s="1744"/>
      <c r="Y104" s="1744"/>
      <c r="Z104" s="1744"/>
      <c r="AA104" s="1744"/>
      <c r="AB104" s="1744"/>
      <c r="AC104" s="405"/>
      <c r="AD104" s="405"/>
      <c r="AE104" s="405"/>
      <c r="AF104" s="405"/>
      <c r="AG104" s="405"/>
      <c r="AH104" s="405"/>
      <c r="AI104" s="405"/>
      <c r="AJ104" s="405"/>
      <c r="AK104" s="405"/>
      <c r="AL104" s="405"/>
      <c r="AM104" s="405"/>
      <c r="AN104" s="405"/>
      <c r="AO104" s="405"/>
      <c r="AP104" s="405"/>
      <c r="AQ104" s="405"/>
      <c r="AR104" s="405"/>
      <c r="AS104" s="405"/>
      <c r="AT104" s="405"/>
    </row>
    <row r="105" spans="1:46" s="2585" customFormat="1" ht="20.100000000000001" customHeight="1" x14ac:dyDescent="0.25">
      <c r="A105" s="2636" t="s">
        <v>5059</v>
      </c>
      <c r="B105" s="2622">
        <v>24619</v>
      </c>
      <c r="C105" s="2622">
        <v>4642</v>
      </c>
      <c r="D105" s="2622">
        <v>243679</v>
      </c>
      <c r="E105" s="2623">
        <v>272940</v>
      </c>
      <c r="F105" s="2622">
        <v>1287</v>
      </c>
      <c r="G105" s="2624">
        <v>0.1</v>
      </c>
      <c r="H105" s="2625">
        <v>274227.09999999998</v>
      </c>
      <c r="I105" s="2626">
        <v>7294.8</v>
      </c>
      <c r="J105" s="2644">
        <v>16.065378231891316</v>
      </c>
      <c r="K105" s="2614"/>
      <c r="L105" s="2583"/>
      <c r="M105" s="2583"/>
      <c r="N105" s="1732"/>
      <c r="O105" s="2583"/>
      <c r="P105" s="1732"/>
      <c r="Q105" s="2583"/>
      <c r="R105" s="2583"/>
      <c r="S105" s="325"/>
      <c r="T105" s="2580"/>
      <c r="U105" s="2584"/>
      <c r="V105" s="1744"/>
      <c r="W105" s="1744"/>
      <c r="X105" s="1744"/>
      <c r="Y105" s="1744"/>
      <c r="Z105" s="1744"/>
      <c r="AA105" s="1744"/>
      <c r="AB105" s="1744"/>
      <c r="AC105" s="405"/>
      <c r="AD105" s="405"/>
      <c r="AE105" s="405"/>
      <c r="AF105" s="405"/>
      <c r="AG105" s="405"/>
      <c r="AH105" s="405"/>
      <c r="AI105" s="405"/>
      <c r="AJ105" s="405"/>
      <c r="AK105" s="405"/>
      <c r="AL105" s="405"/>
      <c r="AM105" s="405"/>
      <c r="AN105" s="405"/>
      <c r="AO105" s="405"/>
      <c r="AP105" s="405"/>
      <c r="AQ105" s="405"/>
      <c r="AR105" s="405"/>
      <c r="AS105" s="405"/>
      <c r="AT105" s="405"/>
    </row>
    <row r="106" spans="1:46" s="2585" customFormat="1" ht="20.100000000000001" customHeight="1" x14ac:dyDescent="0.25">
      <c r="A106" s="2636" t="s">
        <v>292</v>
      </c>
      <c r="B106" s="2622">
        <v>25449</v>
      </c>
      <c r="C106" s="2622">
        <v>4867</v>
      </c>
      <c r="D106" s="2622">
        <v>245052</v>
      </c>
      <c r="E106" s="2623">
        <v>275368</v>
      </c>
      <c r="F106" s="2622">
        <v>1340</v>
      </c>
      <c r="G106" s="2624">
        <v>0</v>
      </c>
      <c r="H106" s="2625">
        <v>276708</v>
      </c>
      <c r="I106" s="2626">
        <v>7023.1704624193835</v>
      </c>
      <c r="J106" s="2644">
        <v>16.210719800450732</v>
      </c>
      <c r="K106" s="2614"/>
      <c r="L106" s="2583"/>
      <c r="M106" s="2583"/>
      <c r="N106" s="1732"/>
      <c r="O106" s="2583"/>
      <c r="P106" s="1732"/>
      <c r="Q106" s="2583"/>
      <c r="R106" s="2583"/>
      <c r="S106" s="325"/>
      <c r="T106" s="2580"/>
      <c r="U106" s="2584"/>
      <c r="V106" s="1744"/>
      <c r="W106" s="1744"/>
      <c r="X106" s="1744"/>
      <c r="Y106" s="1744"/>
      <c r="Z106" s="1744"/>
      <c r="AA106" s="1744"/>
      <c r="AB106" s="1744"/>
      <c r="AC106" s="405"/>
      <c r="AD106" s="405"/>
      <c r="AE106" s="405"/>
      <c r="AF106" s="405"/>
      <c r="AG106" s="405"/>
      <c r="AH106" s="405"/>
      <c r="AI106" s="405"/>
      <c r="AJ106" s="405"/>
      <c r="AK106" s="405"/>
      <c r="AL106" s="405"/>
      <c r="AM106" s="405"/>
      <c r="AN106" s="405"/>
      <c r="AO106" s="405"/>
      <c r="AP106" s="405"/>
      <c r="AQ106" s="405"/>
      <c r="AR106" s="405"/>
      <c r="AS106" s="405"/>
      <c r="AT106" s="405"/>
    </row>
    <row r="107" spans="1:46" s="2585" customFormat="1" ht="20.100000000000001" customHeight="1" x14ac:dyDescent="0.25">
      <c r="A107" s="2636" t="s">
        <v>5060</v>
      </c>
      <c r="B107" s="2622">
        <v>27658</v>
      </c>
      <c r="C107" s="2622">
        <v>4953</v>
      </c>
      <c r="D107" s="2622">
        <v>246632</v>
      </c>
      <c r="E107" s="2623">
        <v>279243</v>
      </c>
      <c r="F107" s="2622">
        <v>1372</v>
      </c>
      <c r="G107" s="2624">
        <v>0</v>
      </c>
      <c r="H107" s="2625">
        <v>280615</v>
      </c>
      <c r="I107" s="2626">
        <v>6966.4357885851896</v>
      </c>
      <c r="J107" s="2644">
        <v>16.4396083120238</v>
      </c>
      <c r="K107" s="2614"/>
      <c r="L107" s="2583"/>
      <c r="M107" s="2583"/>
      <c r="N107" s="1732"/>
      <c r="O107" s="2583"/>
      <c r="P107" s="1732"/>
      <c r="Q107" s="2583"/>
      <c r="R107" s="2583"/>
      <c r="S107" s="325"/>
      <c r="T107" s="2580"/>
      <c r="U107" s="2584"/>
      <c r="V107" s="1744"/>
      <c r="W107" s="1744"/>
      <c r="X107" s="1744"/>
      <c r="Y107" s="1744"/>
      <c r="Z107" s="1744"/>
      <c r="AA107" s="1744"/>
      <c r="AB107" s="1744"/>
      <c r="AC107" s="405"/>
      <c r="AD107" s="405"/>
      <c r="AE107" s="405"/>
      <c r="AF107" s="405"/>
      <c r="AG107" s="405"/>
      <c r="AH107" s="405"/>
      <c r="AI107" s="405"/>
      <c r="AJ107" s="405"/>
      <c r="AK107" s="405"/>
      <c r="AL107" s="405"/>
      <c r="AM107" s="405"/>
      <c r="AN107" s="405"/>
      <c r="AO107" s="405"/>
      <c r="AP107" s="405"/>
      <c r="AQ107" s="405"/>
      <c r="AR107" s="405"/>
      <c r="AS107" s="405"/>
      <c r="AT107" s="405"/>
    </row>
    <row r="108" spans="1:46" s="2585" customFormat="1" ht="20.100000000000001" customHeight="1" x14ac:dyDescent="0.25">
      <c r="A108" s="2636" t="s">
        <v>361</v>
      </c>
      <c r="B108" s="2622">
        <v>27705</v>
      </c>
      <c r="C108" s="2622">
        <v>4945</v>
      </c>
      <c r="D108" s="2622">
        <v>241873</v>
      </c>
      <c r="E108" s="2623">
        <v>274523</v>
      </c>
      <c r="F108" s="2622">
        <v>1897</v>
      </c>
      <c r="G108" s="2624">
        <v>0</v>
      </c>
      <c r="H108" s="2625">
        <v>276420</v>
      </c>
      <c r="I108" s="2626">
        <v>6880.8</v>
      </c>
      <c r="J108" s="2644">
        <v>16.193847547741992</v>
      </c>
      <c r="K108" s="2614"/>
      <c r="L108" s="2583"/>
      <c r="M108" s="2583"/>
      <c r="N108" s="1732"/>
      <c r="O108" s="2583"/>
      <c r="P108" s="1732"/>
      <c r="Q108" s="2583"/>
      <c r="R108" s="2583"/>
      <c r="S108" s="325"/>
      <c r="T108" s="2580"/>
      <c r="U108" s="2584"/>
      <c r="V108" s="1744"/>
      <c r="W108" s="1744"/>
      <c r="X108" s="1744"/>
      <c r="Y108" s="1744"/>
      <c r="Z108" s="1744"/>
      <c r="AA108" s="1744"/>
      <c r="AB108" s="1744"/>
      <c r="AC108" s="405"/>
      <c r="AD108" s="405"/>
      <c r="AE108" s="405"/>
      <c r="AF108" s="405"/>
      <c r="AG108" s="405"/>
      <c r="AH108" s="405"/>
      <c r="AI108" s="405"/>
      <c r="AJ108" s="405"/>
      <c r="AK108" s="405"/>
      <c r="AL108" s="405"/>
      <c r="AM108" s="405"/>
      <c r="AN108" s="405"/>
      <c r="AO108" s="405"/>
      <c r="AP108" s="405"/>
      <c r="AQ108" s="405"/>
      <c r="AR108" s="405"/>
      <c r="AS108" s="405"/>
      <c r="AT108" s="405"/>
    </row>
    <row r="109" spans="1:46" s="2585" customFormat="1" ht="20.100000000000001" customHeight="1" x14ac:dyDescent="0.25">
      <c r="A109" s="2636" t="s">
        <v>295</v>
      </c>
      <c r="B109" s="2622">
        <v>28533</v>
      </c>
      <c r="C109" s="2622">
        <v>5006</v>
      </c>
      <c r="D109" s="2622">
        <v>254049</v>
      </c>
      <c r="E109" s="2623">
        <v>287588</v>
      </c>
      <c r="F109" s="2622">
        <v>1915</v>
      </c>
      <c r="G109" s="2624">
        <v>0</v>
      </c>
      <c r="H109" s="2625">
        <v>289503</v>
      </c>
      <c r="I109" s="2626">
        <v>7194.2</v>
      </c>
      <c r="J109" s="2644">
        <v>16.96030477756295</v>
      </c>
      <c r="K109" s="2614"/>
      <c r="L109" s="2583"/>
      <c r="M109" s="2583"/>
      <c r="N109" s="1732"/>
      <c r="O109" s="2583"/>
      <c r="P109" s="1732"/>
      <c r="Q109" s="2583"/>
      <c r="R109" s="2583"/>
      <c r="S109" s="325"/>
      <c r="T109" s="2580"/>
      <c r="U109" s="2584"/>
      <c r="V109" s="1744"/>
      <c r="W109" s="1744"/>
      <c r="X109" s="1744"/>
      <c r="Y109" s="1744"/>
      <c r="Z109" s="1744"/>
      <c r="AA109" s="1744"/>
      <c r="AB109" s="1744"/>
      <c r="AC109" s="405"/>
      <c r="AD109" s="405"/>
      <c r="AE109" s="405"/>
      <c r="AF109" s="405"/>
      <c r="AG109" s="405"/>
      <c r="AH109" s="405"/>
      <c r="AI109" s="405"/>
      <c r="AJ109" s="405"/>
      <c r="AK109" s="405"/>
      <c r="AL109" s="405"/>
      <c r="AM109" s="405"/>
      <c r="AN109" s="405"/>
      <c r="AO109" s="405"/>
      <c r="AP109" s="405"/>
      <c r="AQ109" s="405"/>
      <c r="AR109" s="405"/>
      <c r="AS109" s="405"/>
      <c r="AT109" s="405"/>
    </row>
    <row r="110" spans="1:46" s="2585" customFormat="1" ht="20.100000000000001" customHeight="1" x14ac:dyDescent="0.25">
      <c r="A110" s="2636" t="s">
        <v>5061</v>
      </c>
      <c r="B110" s="2622">
        <v>31601</v>
      </c>
      <c r="C110" s="2622">
        <v>5074</v>
      </c>
      <c r="D110" s="2622">
        <v>267570</v>
      </c>
      <c r="E110" s="2623">
        <v>304245</v>
      </c>
      <c r="F110" s="2622">
        <v>1954</v>
      </c>
      <c r="G110" s="2624">
        <v>0</v>
      </c>
      <c r="H110" s="2625">
        <v>306199</v>
      </c>
      <c r="I110" s="2626">
        <v>7655.9</v>
      </c>
      <c r="J110" s="2644">
        <v>17.938426760983472</v>
      </c>
      <c r="K110" s="2614"/>
      <c r="L110" s="2583"/>
      <c r="M110" s="2583"/>
      <c r="N110" s="1732"/>
      <c r="O110" s="2583"/>
      <c r="P110" s="1732"/>
      <c r="Q110" s="2583"/>
      <c r="R110" s="2583"/>
      <c r="S110" s="325"/>
      <c r="T110" s="2580"/>
      <c r="U110" s="2584"/>
      <c r="V110" s="1744"/>
      <c r="W110" s="1744"/>
      <c r="X110" s="1744"/>
      <c r="Y110" s="1744"/>
      <c r="Z110" s="1744"/>
      <c r="AA110" s="1744"/>
      <c r="AB110" s="1744"/>
      <c r="AC110" s="405"/>
      <c r="AD110" s="405"/>
      <c r="AE110" s="405"/>
      <c r="AF110" s="405"/>
      <c r="AG110" s="405"/>
      <c r="AH110" s="405"/>
      <c r="AI110" s="405"/>
      <c r="AJ110" s="405"/>
      <c r="AK110" s="405"/>
      <c r="AL110" s="405"/>
      <c r="AM110" s="405"/>
      <c r="AN110" s="405"/>
      <c r="AO110" s="405"/>
      <c r="AP110" s="405"/>
      <c r="AQ110" s="405"/>
      <c r="AR110" s="405"/>
      <c r="AS110" s="405"/>
      <c r="AT110" s="405"/>
    </row>
    <row r="111" spans="1:46" s="2585" customFormat="1" ht="20.100000000000001" customHeight="1" x14ac:dyDescent="0.25">
      <c r="A111" s="2636" t="s">
        <v>5062</v>
      </c>
      <c r="B111" s="2622">
        <v>31186</v>
      </c>
      <c r="C111" s="2622">
        <v>5094</v>
      </c>
      <c r="D111" s="2622">
        <v>251227</v>
      </c>
      <c r="E111" s="2623">
        <v>287507</v>
      </c>
      <c r="F111" s="2622">
        <v>1954</v>
      </c>
      <c r="G111" s="2624">
        <v>0</v>
      </c>
      <c r="H111" s="2625">
        <v>289461</v>
      </c>
      <c r="I111" s="2626">
        <v>7268.6</v>
      </c>
      <c r="J111" s="2644">
        <v>16.957844240709591</v>
      </c>
      <c r="K111" s="2614"/>
      <c r="L111" s="2583"/>
      <c r="M111" s="2583"/>
      <c r="N111" s="1732"/>
      <c r="O111" s="2583"/>
      <c r="P111" s="1732"/>
      <c r="Q111" s="2583"/>
      <c r="R111" s="2583"/>
      <c r="S111" s="325"/>
      <c r="T111" s="2580"/>
      <c r="U111" s="2584"/>
      <c r="V111" s="1744"/>
      <c r="W111" s="1744"/>
      <c r="X111" s="1744"/>
      <c r="Y111" s="1744"/>
      <c r="Z111" s="1744"/>
      <c r="AA111" s="1744"/>
      <c r="AB111" s="1744"/>
      <c r="AC111" s="405"/>
      <c r="AD111" s="405"/>
      <c r="AE111" s="405"/>
      <c r="AF111" s="405"/>
      <c r="AG111" s="405"/>
      <c r="AH111" s="405"/>
      <c r="AI111" s="405"/>
      <c r="AJ111" s="405"/>
      <c r="AK111" s="405"/>
      <c r="AL111" s="405"/>
      <c r="AM111" s="405"/>
      <c r="AN111" s="405"/>
      <c r="AO111" s="405"/>
      <c r="AP111" s="405"/>
      <c r="AQ111" s="405"/>
      <c r="AR111" s="405"/>
      <c r="AS111" s="405"/>
      <c r="AT111" s="405"/>
    </row>
    <row r="112" spans="1:46" s="2585" customFormat="1" ht="20.100000000000001" customHeight="1" x14ac:dyDescent="0.25">
      <c r="A112" s="2636" t="s">
        <v>5063</v>
      </c>
      <c r="B112" s="2622">
        <v>30229</v>
      </c>
      <c r="C112" s="2622">
        <v>5082</v>
      </c>
      <c r="D112" s="2622">
        <v>251409</v>
      </c>
      <c r="E112" s="2623">
        <v>286720</v>
      </c>
      <c r="F112" s="2622">
        <v>1950</v>
      </c>
      <c r="G112" s="2624">
        <v>0</v>
      </c>
      <c r="H112" s="2625">
        <v>288670</v>
      </c>
      <c r="I112" s="2626">
        <v>7206</v>
      </c>
      <c r="J112" s="2644">
        <v>16.911504129971355</v>
      </c>
      <c r="K112" s="2614"/>
      <c r="L112" s="2583"/>
      <c r="M112" s="2583"/>
      <c r="N112" s="1732"/>
      <c r="O112" s="2583"/>
      <c r="P112" s="1732"/>
      <c r="Q112" s="2583"/>
      <c r="R112" s="2583"/>
      <c r="S112" s="325"/>
      <c r="T112" s="2580"/>
      <c r="U112" s="2584"/>
      <c r="V112" s="1744"/>
      <c r="W112" s="1744"/>
      <c r="X112" s="1744"/>
      <c r="Y112" s="1744"/>
      <c r="Z112" s="1744"/>
      <c r="AA112" s="1744"/>
      <c r="AB112" s="1744"/>
      <c r="AC112" s="405"/>
      <c r="AD112" s="405"/>
      <c r="AE112" s="405"/>
      <c r="AF112" s="405"/>
      <c r="AG112" s="405"/>
      <c r="AH112" s="405"/>
      <c r="AI112" s="405"/>
      <c r="AJ112" s="405"/>
      <c r="AK112" s="405"/>
      <c r="AL112" s="405"/>
      <c r="AM112" s="405"/>
      <c r="AN112" s="405"/>
      <c r="AO112" s="405"/>
      <c r="AP112" s="405"/>
      <c r="AQ112" s="405"/>
      <c r="AR112" s="405"/>
      <c r="AS112" s="405"/>
      <c r="AT112" s="405"/>
    </row>
    <row r="113" spans="1:46" s="2585" customFormat="1" ht="20.100000000000001" customHeight="1" x14ac:dyDescent="0.25">
      <c r="A113" s="2636" t="s">
        <v>299</v>
      </c>
      <c r="B113" s="2622">
        <v>30029</v>
      </c>
      <c r="C113" s="2622">
        <v>5109</v>
      </c>
      <c r="D113" s="2622">
        <v>242766</v>
      </c>
      <c r="E113" s="2623">
        <v>277905</v>
      </c>
      <c r="F113" s="2622">
        <v>1967</v>
      </c>
      <c r="G113" s="2624">
        <v>0</v>
      </c>
      <c r="H113" s="2625">
        <v>279872</v>
      </c>
      <c r="I113" s="2626">
        <v>6973.6127376473223</v>
      </c>
      <c r="J113" s="2644">
        <v>16.396080243403688</v>
      </c>
      <c r="K113" s="2614"/>
      <c r="L113" s="2583"/>
      <c r="M113" s="2583"/>
      <c r="N113" s="1732"/>
      <c r="O113" s="2583"/>
      <c r="P113" s="1732"/>
      <c r="Q113" s="2583"/>
      <c r="R113" s="2583"/>
      <c r="S113" s="325"/>
      <c r="T113" s="2580"/>
      <c r="U113" s="2584"/>
      <c r="V113" s="1744"/>
      <c r="W113" s="1744"/>
      <c r="X113" s="1744"/>
      <c r="Y113" s="1744"/>
      <c r="Z113" s="1744"/>
      <c r="AA113" s="1744"/>
      <c r="AB113" s="1744"/>
      <c r="AC113" s="405"/>
      <c r="AD113" s="405"/>
      <c r="AE113" s="405"/>
      <c r="AF113" s="405"/>
      <c r="AG113" s="405"/>
      <c r="AH113" s="405"/>
      <c r="AI113" s="405"/>
      <c r="AJ113" s="405"/>
      <c r="AK113" s="405"/>
      <c r="AL113" s="405"/>
      <c r="AM113" s="405"/>
      <c r="AN113" s="405"/>
      <c r="AO113" s="405"/>
      <c r="AP113" s="405"/>
      <c r="AQ113" s="405"/>
      <c r="AR113" s="405"/>
      <c r="AS113" s="405"/>
      <c r="AT113" s="405"/>
    </row>
    <row r="114" spans="1:46" s="2585" customFormat="1" ht="20.100000000000001" customHeight="1" x14ac:dyDescent="0.25">
      <c r="A114" s="2636" t="s">
        <v>300</v>
      </c>
      <c r="B114" s="2622">
        <v>28491</v>
      </c>
      <c r="C114" s="2622">
        <v>5149</v>
      </c>
      <c r="D114" s="2622">
        <v>243513</v>
      </c>
      <c r="E114" s="2623">
        <v>277153</v>
      </c>
      <c r="F114" s="2622">
        <v>1989</v>
      </c>
      <c r="G114" s="2624">
        <v>0</v>
      </c>
      <c r="H114" s="2625">
        <v>279142</v>
      </c>
      <c r="I114" s="2626">
        <v>6967.5238934386334</v>
      </c>
      <c r="J114" s="2644">
        <v>16.353313769523893</v>
      </c>
      <c r="K114" s="2614"/>
      <c r="L114" s="2583"/>
      <c r="M114" s="2583"/>
      <c r="N114" s="1732"/>
      <c r="O114" s="2583"/>
      <c r="P114" s="1732"/>
      <c r="Q114" s="2583"/>
      <c r="R114" s="2583"/>
      <c r="S114" s="325"/>
      <c r="T114" s="2580"/>
      <c r="U114" s="2584"/>
      <c r="V114" s="1744"/>
      <c r="W114" s="1744"/>
      <c r="X114" s="1744"/>
      <c r="Y114" s="1744"/>
      <c r="Z114" s="1744"/>
      <c r="AA114" s="1744"/>
      <c r="AB114" s="1744"/>
      <c r="AC114" s="405"/>
      <c r="AD114" s="405"/>
      <c r="AE114" s="405"/>
      <c r="AF114" s="405"/>
      <c r="AG114" s="405"/>
      <c r="AH114" s="405"/>
      <c r="AI114" s="405"/>
      <c r="AJ114" s="405"/>
      <c r="AK114" s="405"/>
      <c r="AL114" s="405"/>
      <c r="AM114" s="405"/>
      <c r="AN114" s="405"/>
      <c r="AO114" s="405"/>
      <c r="AP114" s="405"/>
      <c r="AQ114" s="405"/>
      <c r="AR114" s="405"/>
      <c r="AS114" s="405"/>
      <c r="AT114" s="405"/>
    </row>
    <row r="115" spans="1:46" s="2585" customFormat="1" ht="20.100000000000001" customHeight="1" thickBot="1" x14ac:dyDescent="0.3">
      <c r="A115" s="2637" t="s">
        <v>5064</v>
      </c>
      <c r="B115" s="2638">
        <v>29918</v>
      </c>
      <c r="C115" s="2638">
        <v>5135</v>
      </c>
      <c r="D115" s="2638">
        <v>251210</v>
      </c>
      <c r="E115" s="2639">
        <v>286263</v>
      </c>
      <c r="F115" s="2638">
        <v>1977</v>
      </c>
      <c r="G115" s="2640">
        <v>0</v>
      </c>
      <c r="H115" s="2641">
        <v>288240</v>
      </c>
      <c r="I115" s="2642">
        <v>7291.9</v>
      </c>
      <c r="J115" s="2647">
        <v>16.886312919329832</v>
      </c>
      <c r="K115" s="2614"/>
      <c r="L115" s="2583"/>
      <c r="M115" s="2583"/>
      <c r="N115" s="1732"/>
      <c r="O115" s="2583"/>
      <c r="P115" s="1732"/>
      <c r="Q115" s="2583"/>
      <c r="R115" s="2583"/>
      <c r="S115" s="325"/>
      <c r="T115" s="2580"/>
      <c r="U115" s="2584"/>
      <c r="V115" s="1744"/>
      <c r="W115" s="1744"/>
      <c r="X115" s="1744"/>
      <c r="Y115" s="1744"/>
      <c r="Z115" s="1744"/>
      <c r="AA115" s="1744"/>
      <c r="AB115" s="1744"/>
      <c r="AC115" s="405"/>
      <c r="AD115" s="405"/>
      <c r="AE115" s="405"/>
      <c r="AF115" s="405"/>
      <c r="AG115" s="405"/>
      <c r="AH115" s="405"/>
      <c r="AI115" s="405"/>
      <c r="AJ115" s="405"/>
      <c r="AK115" s="405"/>
      <c r="AL115" s="405"/>
      <c r="AM115" s="405"/>
      <c r="AN115" s="405"/>
      <c r="AO115" s="405"/>
      <c r="AP115" s="405"/>
      <c r="AQ115" s="405"/>
      <c r="AR115" s="405"/>
      <c r="AS115" s="405"/>
      <c r="AT115" s="405"/>
    </row>
    <row r="116" spans="1:46" s="2585" customFormat="1" ht="20.100000000000001" customHeight="1" x14ac:dyDescent="0.25">
      <c r="A116" s="2636" t="s">
        <v>302</v>
      </c>
      <c r="B116" s="2622">
        <v>29308</v>
      </c>
      <c r="C116" s="2622">
        <v>5159</v>
      </c>
      <c r="D116" s="2622">
        <v>272259</v>
      </c>
      <c r="E116" s="2623">
        <v>306726</v>
      </c>
      <c r="F116" s="2622">
        <v>1989</v>
      </c>
      <c r="G116" s="2624">
        <v>0</v>
      </c>
      <c r="H116" s="2625">
        <v>308715</v>
      </c>
      <c r="I116" s="2626">
        <v>7763.3292930105772</v>
      </c>
      <c r="J116" s="2644">
        <v>18.085824635341762</v>
      </c>
      <c r="K116" s="2614"/>
      <c r="L116" s="2583"/>
      <c r="M116" s="2583"/>
      <c r="N116" s="1732"/>
      <c r="O116" s="2583"/>
      <c r="P116" s="1732"/>
      <c r="Q116" s="2583"/>
      <c r="R116" s="2583"/>
      <c r="S116" s="325"/>
      <c r="T116" s="2580"/>
      <c r="U116" s="2584"/>
      <c r="V116" s="1744"/>
      <c r="W116" s="1744"/>
      <c r="X116" s="1744"/>
      <c r="Y116" s="1744"/>
      <c r="Z116" s="1744"/>
      <c r="AA116" s="1744"/>
      <c r="AB116" s="1744"/>
      <c r="AC116" s="405"/>
      <c r="AD116" s="405"/>
      <c r="AE116" s="405"/>
      <c r="AF116" s="405"/>
      <c r="AG116" s="405"/>
      <c r="AH116" s="405"/>
      <c r="AI116" s="405"/>
      <c r="AJ116" s="405"/>
      <c r="AK116" s="405"/>
      <c r="AL116" s="405"/>
      <c r="AM116" s="405"/>
      <c r="AN116" s="405"/>
      <c r="AO116" s="405"/>
      <c r="AP116" s="405"/>
      <c r="AQ116" s="405"/>
      <c r="AR116" s="405"/>
      <c r="AS116" s="405"/>
      <c r="AT116" s="405"/>
    </row>
    <row r="117" spans="1:46" s="2585" customFormat="1" ht="20.100000000000001" customHeight="1" x14ac:dyDescent="0.25">
      <c r="A117" s="2636" t="s">
        <v>303</v>
      </c>
      <c r="B117" s="2622">
        <v>28165</v>
      </c>
      <c r="C117" s="2622">
        <v>5215</v>
      </c>
      <c r="D117" s="2622">
        <v>258439</v>
      </c>
      <c r="E117" s="2623">
        <v>291819</v>
      </c>
      <c r="F117" s="2622">
        <v>1998</v>
      </c>
      <c r="G117" s="2624">
        <v>0</v>
      </c>
      <c r="H117" s="2625">
        <v>293817</v>
      </c>
      <c r="I117" s="2626">
        <v>7347.2</v>
      </c>
      <c r="J117" s="2644">
        <v>17.213037062929274</v>
      </c>
      <c r="K117" s="2614"/>
      <c r="L117" s="2583"/>
      <c r="M117" s="2583"/>
      <c r="N117" s="1732"/>
      <c r="O117" s="2583"/>
      <c r="P117" s="1732"/>
      <c r="Q117" s="2583"/>
      <c r="R117" s="2583"/>
      <c r="S117" s="325"/>
      <c r="T117" s="2580"/>
      <c r="U117" s="2584"/>
      <c r="V117" s="1744"/>
      <c r="W117" s="1744"/>
      <c r="X117" s="1744"/>
      <c r="Y117" s="1744"/>
      <c r="Z117" s="1744"/>
      <c r="AA117" s="1744"/>
      <c r="AB117" s="1744"/>
      <c r="AC117" s="405"/>
      <c r="AD117" s="405"/>
      <c r="AE117" s="405"/>
      <c r="AF117" s="405"/>
      <c r="AG117" s="405"/>
      <c r="AH117" s="405"/>
      <c r="AI117" s="405"/>
      <c r="AJ117" s="405"/>
      <c r="AK117" s="405"/>
      <c r="AL117" s="405"/>
      <c r="AM117" s="405"/>
      <c r="AN117" s="405"/>
      <c r="AO117" s="405"/>
      <c r="AP117" s="405"/>
      <c r="AQ117" s="405"/>
      <c r="AR117" s="405"/>
      <c r="AS117" s="405"/>
      <c r="AT117" s="405"/>
    </row>
    <row r="118" spans="1:46" s="2656" customFormat="1" ht="16.5" x14ac:dyDescent="0.25">
      <c r="A118" s="2636" t="s">
        <v>304</v>
      </c>
      <c r="B118" s="2622">
        <v>27403</v>
      </c>
      <c r="C118" s="2622">
        <v>5197</v>
      </c>
      <c r="D118" s="2622">
        <v>263470</v>
      </c>
      <c r="E118" s="2623">
        <v>296070</v>
      </c>
      <c r="F118" s="2622">
        <v>2001</v>
      </c>
      <c r="G118" s="2624">
        <v>0</v>
      </c>
      <c r="H118" s="2625">
        <v>298071</v>
      </c>
      <c r="I118" s="2626">
        <v>7328.9959946004565</v>
      </c>
      <c r="J118" s="2644">
        <v>17.462254295647938</v>
      </c>
      <c r="K118" s="2614"/>
      <c r="L118" s="2649"/>
      <c r="M118" s="2649"/>
      <c r="N118" s="2650"/>
      <c r="O118" s="2649"/>
      <c r="P118" s="2650"/>
      <c r="Q118" s="2649"/>
      <c r="R118" s="2649"/>
      <c r="S118" s="2651"/>
      <c r="T118" s="2652"/>
      <c r="U118" s="2653"/>
      <c r="V118" s="2654"/>
      <c r="W118" s="1744"/>
      <c r="X118" s="1744"/>
      <c r="Y118" s="1744"/>
      <c r="Z118" s="1744"/>
      <c r="AA118" s="1744"/>
      <c r="AB118" s="1744"/>
      <c r="AC118" s="2655"/>
      <c r="AD118" s="2655"/>
      <c r="AE118" s="2655"/>
      <c r="AF118" s="2655"/>
      <c r="AG118" s="2655"/>
      <c r="AH118" s="2655"/>
      <c r="AI118" s="2655"/>
      <c r="AJ118" s="2655"/>
      <c r="AK118" s="2655"/>
      <c r="AL118" s="2655"/>
      <c r="AM118" s="2655"/>
      <c r="AN118" s="2655"/>
      <c r="AO118" s="2655"/>
      <c r="AP118" s="2655"/>
      <c r="AQ118" s="2655"/>
      <c r="AR118" s="2655"/>
      <c r="AS118" s="2655"/>
      <c r="AT118" s="2655"/>
    </row>
    <row r="119" spans="1:46" s="2656" customFormat="1" ht="16.5" x14ac:dyDescent="0.25">
      <c r="A119" s="2636" t="s">
        <v>413</v>
      </c>
      <c r="B119" s="2622">
        <v>28696</v>
      </c>
      <c r="C119" s="2622">
        <v>5252</v>
      </c>
      <c r="D119" s="2622">
        <v>266301</v>
      </c>
      <c r="E119" s="2623">
        <v>300249</v>
      </c>
      <c r="F119" s="2622">
        <v>2020</v>
      </c>
      <c r="G119" s="2624">
        <v>0</v>
      </c>
      <c r="H119" s="2625">
        <v>302269</v>
      </c>
      <c r="I119" s="2626">
        <v>7461.3</v>
      </c>
      <c r="J119" s="2644">
        <v>17.708190812562133</v>
      </c>
      <c r="K119" s="2614"/>
      <c r="L119" s="2649"/>
      <c r="M119" s="2649"/>
      <c r="N119" s="2650"/>
      <c r="O119" s="2649"/>
      <c r="P119" s="2650"/>
      <c r="Q119" s="2649"/>
      <c r="R119" s="2649"/>
      <c r="S119" s="2651"/>
      <c r="T119" s="2652"/>
      <c r="U119" s="2653"/>
      <c r="V119" s="2654"/>
      <c r="W119" s="1744"/>
      <c r="X119" s="1744"/>
      <c r="Y119" s="1744"/>
      <c r="Z119" s="1744"/>
      <c r="AA119" s="1744"/>
      <c r="AB119" s="1744"/>
      <c r="AC119" s="2655"/>
      <c r="AD119" s="2655"/>
      <c r="AE119" s="2655"/>
      <c r="AF119" s="2655"/>
      <c r="AG119" s="2655"/>
      <c r="AH119" s="2655"/>
      <c r="AI119" s="2655"/>
      <c r="AJ119" s="2655"/>
      <c r="AK119" s="2655"/>
      <c r="AL119" s="2655"/>
      <c r="AM119" s="2655"/>
      <c r="AN119" s="2655"/>
      <c r="AO119" s="2655"/>
      <c r="AP119" s="2655"/>
      <c r="AQ119" s="2655"/>
      <c r="AR119" s="2655"/>
      <c r="AS119" s="2655"/>
      <c r="AT119" s="2655"/>
    </row>
    <row r="120" spans="1:46" s="2656" customFormat="1" ht="16.5" x14ac:dyDescent="0.25">
      <c r="A120" s="2636" t="s">
        <v>414</v>
      </c>
      <c r="B120" s="2622">
        <v>31057</v>
      </c>
      <c r="C120" s="2622">
        <v>5307</v>
      </c>
      <c r="D120" s="2622">
        <v>270781</v>
      </c>
      <c r="E120" s="2623">
        <v>307145</v>
      </c>
      <c r="F120" s="2622">
        <v>2051</v>
      </c>
      <c r="G120" s="2624">
        <v>0</v>
      </c>
      <c r="H120" s="2625">
        <v>309196</v>
      </c>
      <c r="I120" s="2626">
        <v>7587.8</v>
      </c>
      <c r="J120" s="2644">
        <v>18.114003640733788</v>
      </c>
      <c r="K120" s="2614"/>
      <c r="L120" s="2649"/>
      <c r="M120" s="2649"/>
      <c r="N120" s="2650"/>
      <c r="O120" s="2649"/>
      <c r="P120" s="2650"/>
      <c r="Q120" s="2649"/>
      <c r="R120" s="2649"/>
      <c r="S120" s="2651"/>
      <c r="T120" s="2652"/>
      <c r="U120" s="2653"/>
      <c r="V120" s="2654"/>
      <c r="W120" s="1744"/>
      <c r="X120" s="1744"/>
      <c r="Y120" s="1744"/>
      <c r="Z120" s="1744"/>
      <c r="AA120" s="1744"/>
      <c r="AB120" s="1744"/>
      <c r="AC120" s="2655"/>
      <c r="AD120" s="2655"/>
      <c r="AE120" s="2655"/>
      <c r="AF120" s="2655"/>
      <c r="AG120" s="2655"/>
      <c r="AH120" s="2655"/>
      <c r="AI120" s="2655"/>
      <c r="AJ120" s="2655"/>
      <c r="AK120" s="2655"/>
      <c r="AL120" s="2655"/>
      <c r="AM120" s="2655"/>
      <c r="AN120" s="2655"/>
      <c r="AO120" s="2655"/>
      <c r="AP120" s="2655"/>
      <c r="AQ120" s="2655"/>
      <c r="AR120" s="2655"/>
      <c r="AS120" s="2655"/>
      <c r="AT120" s="2655"/>
    </row>
    <row r="121" spans="1:46" s="2656" customFormat="1" ht="16.5" x14ac:dyDescent="0.25">
      <c r="A121" s="2636" t="s">
        <v>400</v>
      </c>
      <c r="B121" s="2622">
        <v>29951</v>
      </c>
      <c r="C121" s="2622">
        <v>5485</v>
      </c>
      <c r="D121" s="2622">
        <v>272359</v>
      </c>
      <c r="E121" s="2623">
        <v>307795</v>
      </c>
      <c r="F121" s="2622">
        <v>2123</v>
      </c>
      <c r="G121" s="2624">
        <v>0</v>
      </c>
      <c r="H121" s="2625">
        <v>309918</v>
      </c>
      <c r="I121" s="2626">
        <v>7269.5</v>
      </c>
      <c r="J121" s="2644">
        <v>18.156301440927223</v>
      </c>
      <c r="K121" s="2614"/>
      <c r="L121" s="2649"/>
      <c r="M121" s="2649"/>
      <c r="N121" s="2650"/>
      <c r="O121" s="2649"/>
      <c r="P121" s="2650"/>
      <c r="Q121" s="2649"/>
      <c r="R121" s="2649"/>
      <c r="S121" s="2651"/>
      <c r="T121" s="2652"/>
      <c r="U121" s="2653"/>
      <c r="V121" s="2654"/>
      <c r="W121" s="1744"/>
      <c r="X121" s="1744"/>
      <c r="Y121" s="1744"/>
      <c r="Z121" s="1744"/>
      <c r="AA121" s="1744"/>
      <c r="AB121" s="1744"/>
      <c r="AC121" s="2655"/>
      <c r="AD121" s="2655"/>
      <c r="AE121" s="2655"/>
      <c r="AF121" s="2655"/>
      <c r="AG121" s="2655"/>
      <c r="AH121" s="2655"/>
      <c r="AI121" s="2655"/>
      <c r="AJ121" s="2655"/>
      <c r="AK121" s="2655"/>
      <c r="AL121" s="2655"/>
      <c r="AM121" s="2655"/>
      <c r="AN121" s="2655"/>
      <c r="AO121" s="2655"/>
      <c r="AP121" s="2655"/>
      <c r="AQ121" s="2655"/>
      <c r="AR121" s="2655"/>
      <c r="AS121" s="2655"/>
      <c r="AT121" s="2655"/>
    </row>
    <row r="122" spans="1:46" s="2656" customFormat="1" ht="16.5" x14ac:dyDescent="0.25">
      <c r="A122" s="2636" t="s">
        <v>2789</v>
      </c>
      <c r="B122" s="2622">
        <v>31349</v>
      </c>
      <c r="C122" s="2622">
        <v>5519</v>
      </c>
      <c r="D122" s="2622">
        <v>272261</v>
      </c>
      <c r="E122" s="2623">
        <v>309129</v>
      </c>
      <c r="F122" s="2622">
        <v>2138</v>
      </c>
      <c r="G122" s="2624">
        <v>0</v>
      </c>
      <c r="H122" s="2625">
        <v>311266</v>
      </c>
      <c r="I122" s="2626">
        <v>7261</v>
      </c>
      <c r="J122" s="2644">
        <v>18.23527295707785</v>
      </c>
      <c r="K122" s="2614"/>
      <c r="L122" s="2649"/>
      <c r="M122" s="2649"/>
      <c r="N122" s="2650"/>
      <c r="O122" s="2649"/>
      <c r="P122" s="2650"/>
      <c r="Q122" s="2649"/>
      <c r="R122" s="2649"/>
      <c r="S122" s="2651"/>
      <c r="T122" s="2652"/>
      <c r="U122" s="2653"/>
      <c r="V122" s="2654"/>
      <c r="W122" s="1744"/>
      <c r="X122" s="1744"/>
      <c r="Y122" s="1744"/>
      <c r="Z122" s="1744"/>
      <c r="AA122" s="1744"/>
      <c r="AB122" s="1744"/>
      <c r="AC122" s="2655"/>
      <c r="AD122" s="2655"/>
      <c r="AE122" s="2655"/>
      <c r="AF122" s="2655"/>
      <c r="AG122" s="2655"/>
      <c r="AH122" s="2655"/>
      <c r="AI122" s="2655"/>
      <c r="AJ122" s="2655"/>
      <c r="AK122" s="2655"/>
      <c r="AL122" s="2655"/>
      <c r="AM122" s="2655"/>
      <c r="AN122" s="2655"/>
      <c r="AO122" s="2655"/>
      <c r="AP122" s="2655"/>
      <c r="AQ122" s="2655"/>
      <c r="AR122" s="2655"/>
      <c r="AS122" s="2655"/>
      <c r="AT122" s="2655"/>
    </row>
    <row r="123" spans="1:46" s="2656" customFormat="1" ht="16.5" x14ac:dyDescent="0.25">
      <c r="A123" s="2636" t="s">
        <v>4919</v>
      </c>
      <c r="B123" s="2622">
        <v>31037.62769555</v>
      </c>
      <c r="C123" s="2622">
        <v>13766.76</v>
      </c>
      <c r="D123" s="2622">
        <v>273349.28169646004</v>
      </c>
      <c r="E123" s="2623">
        <v>318154</v>
      </c>
      <c r="F123" s="2622">
        <v>2125</v>
      </c>
      <c r="G123" s="2624">
        <v>0</v>
      </c>
      <c r="H123" s="2625">
        <v>320279</v>
      </c>
      <c r="I123" s="2626">
        <v>7493.4</v>
      </c>
      <c r="J123" s="2644">
        <v>18.763292448966276</v>
      </c>
      <c r="K123" s="2614"/>
      <c r="L123" s="2649"/>
      <c r="M123" s="2649"/>
      <c r="N123" s="2650"/>
      <c r="O123" s="2649"/>
      <c r="P123" s="2650"/>
      <c r="Q123" s="2649"/>
      <c r="R123" s="2649"/>
      <c r="S123" s="2651"/>
      <c r="T123" s="2652"/>
      <c r="U123" s="2653"/>
      <c r="V123" s="2654"/>
      <c r="W123" s="1744"/>
      <c r="X123" s="1744"/>
      <c r="Y123" s="1744"/>
      <c r="Z123" s="1744"/>
      <c r="AA123" s="1744"/>
      <c r="AB123" s="1744"/>
      <c r="AC123" s="2655"/>
      <c r="AD123" s="2655"/>
      <c r="AE123" s="2655"/>
      <c r="AF123" s="2655"/>
      <c r="AG123" s="2655"/>
      <c r="AH123" s="2655"/>
      <c r="AI123" s="2655"/>
      <c r="AJ123" s="2655"/>
      <c r="AK123" s="2655"/>
      <c r="AL123" s="2655"/>
      <c r="AM123" s="2655"/>
      <c r="AN123" s="2655"/>
      <c r="AO123" s="2655"/>
      <c r="AP123" s="2655"/>
      <c r="AQ123" s="2655"/>
      <c r="AR123" s="2655"/>
      <c r="AS123" s="2655"/>
      <c r="AT123" s="2655"/>
    </row>
    <row r="124" spans="1:46" s="2656" customFormat="1" ht="16.5" x14ac:dyDescent="0.25">
      <c r="A124" s="2636" t="s">
        <v>403</v>
      </c>
      <c r="B124" s="2622">
        <v>29626</v>
      </c>
      <c r="C124" s="2622">
        <v>13692</v>
      </c>
      <c r="D124" s="2622">
        <v>289968</v>
      </c>
      <c r="E124" s="2623">
        <v>333287</v>
      </c>
      <c r="F124" s="2622">
        <v>2104</v>
      </c>
      <c r="G124" s="2624">
        <v>0</v>
      </c>
      <c r="H124" s="2625">
        <v>335390</v>
      </c>
      <c r="I124" s="2626">
        <v>7842.1</v>
      </c>
      <c r="J124" s="2644">
        <v>19.64858140476975</v>
      </c>
      <c r="K124" s="2614"/>
      <c r="L124" s="2649"/>
      <c r="M124" s="2649"/>
      <c r="N124" s="2650"/>
      <c r="O124" s="2649"/>
      <c r="P124" s="2650"/>
      <c r="Q124" s="2649"/>
      <c r="R124" s="2649"/>
      <c r="S124" s="2651"/>
      <c r="T124" s="2652"/>
      <c r="U124" s="2653"/>
      <c r="V124" s="2654"/>
      <c r="W124" s="1744"/>
      <c r="X124" s="1744"/>
      <c r="Y124" s="1744"/>
      <c r="Z124" s="1744"/>
      <c r="AA124" s="1744"/>
      <c r="AB124" s="1744"/>
      <c r="AC124" s="2655"/>
      <c r="AD124" s="2655"/>
      <c r="AE124" s="2655"/>
      <c r="AF124" s="2655"/>
      <c r="AG124" s="2655"/>
      <c r="AH124" s="2655"/>
      <c r="AI124" s="2655"/>
      <c r="AJ124" s="2655"/>
      <c r="AK124" s="2655"/>
      <c r="AL124" s="2655"/>
      <c r="AM124" s="2655"/>
      <c r="AN124" s="2655"/>
      <c r="AO124" s="2655"/>
      <c r="AP124" s="2655"/>
      <c r="AQ124" s="2655"/>
      <c r="AR124" s="2655"/>
      <c r="AS124" s="2655"/>
      <c r="AT124" s="2655"/>
    </row>
    <row r="125" spans="1:46" s="2656" customFormat="1" ht="16.5" x14ac:dyDescent="0.25">
      <c r="A125" s="2636" t="s">
        <v>404</v>
      </c>
      <c r="B125" s="2622">
        <v>30839</v>
      </c>
      <c r="C125" s="2622">
        <v>13776</v>
      </c>
      <c r="D125" s="2622">
        <v>282826</v>
      </c>
      <c r="E125" s="2623">
        <v>327441</v>
      </c>
      <c r="F125" s="2622">
        <v>2126</v>
      </c>
      <c r="G125" s="2624">
        <v>0</v>
      </c>
      <c r="H125" s="2625">
        <v>329567</v>
      </c>
      <c r="I125" s="2626">
        <v>7660.7345418472214</v>
      </c>
      <c r="J125" s="2644">
        <v>19.307428352415364</v>
      </c>
      <c r="K125" s="2614"/>
      <c r="L125" s="2649"/>
      <c r="M125" s="2649"/>
      <c r="N125" s="2650"/>
      <c r="O125" s="2649"/>
      <c r="P125" s="2650"/>
      <c r="Q125" s="2649"/>
      <c r="R125" s="2649"/>
      <c r="S125" s="2651"/>
      <c r="T125" s="2652"/>
      <c r="U125" s="2653"/>
      <c r="V125" s="2654"/>
      <c r="W125" s="1744"/>
      <c r="X125" s="1744"/>
      <c r="Y125" s="1744"/>
      <c r="Z125" s="1744"/>
      <c r="AA125" s="1744"/>
      <c r="AB125" s="1744"/>
      <c r="AC125" s="2655"/>
      <c r="AD125" s="2655"/>
      <c r="AE125" s="2655"/>
      <c r="AF125" s="2655"/>
      <c r="AG125" s="2655"/>
      <c r="AH125" s="2655"/>
      <c r="AI125" s="2655"/>
      <c r="AJ125" s="2655"/>
      <c r="AK125" s="2655"/>
      <c r="AL125" s="2655"/>
      <c r="AM125" s="2655"/>
      <c r="AN125" s="2655"/>
      <c r="AO125" s="2655"/>
      <c r="AP125" s="2655"/>
      <c r="AQ125" s="2655"/>
      <c r="AR125" s="2655"/>
      <c r="AS125" s="2655"/>
      <c r="AT125" s="2655"/>
    </row>
    <row r="126" spans="1:46" s="2656" customFormat="1" ht="16.5" x14ac:dyDescent="0.25">
      <c r="A126" s="2636" t="s">
        <v>405</v>
      </c>
      <c r="B126" s="2622">
        <v>31046.56439856</v>
      </c>
      <c r="C126" s="2622">
        <v>13700.537023590001</v>
      </c>
      <c r="D126" s="2622">
        <v>289198</v>
      </c>
      <c r="E126" s="2623">
        <v>333945.10142214998</v>
      </c>
      <c r="F126" s="2622">
        <v>2116.8414987536999</v>
      </c>
      <c r="G126" s="2624">
        <v>0</v>
      </c>
      <c r="H126" s="2625">
        <v>336062</v>
      </c>
      <c r="I126" s="2626">
        <v>7764.6773155749988</v>
      </c>
      <c r="J126" s="2644">
        <v>19.687940078681166</v>
      </c>
      <c r="K126" s="2614"/>
      <c r="L126" s="2649"/>
      <c r="M126" s="2649"/>
      <c r="N126" s="2650"/>
      <c r="O126" s="2649"/>
      <c r="P126" s="2650"/>
      <c r="Q126" s="2649"/>
      <c r="R126" s="2649"/>
      <c r="S126" s="2651"/>
      <c r="T126" s="2652"/>
      <c r="U126" s="2653"/>
      <c r="V126" s="2654"/>
      <c r="W126" s="1744"/>
      <c r="X126" s="1744"/>
      <c r="Y126" s="1744"/>
      <c r="Z126" s="1744"/>
      <c r="AA126" s="1744"/>
      <c r="AB126" s="1744"/>
      <c r="AC126" s="2655"/>
      <c r="AD126" s="2655"/>
      <c r="AE126" s="2655"/>
      <c r="AF126" s="2655"/>
      <c r="AG126" s="2655"/>
      <c r="AH126" s="2655"/>
      <c r="AI126" s="2655"/>
      <c r="AJ126" s="2655"/>
      <c r="AK126" s="2655"/>
      <c r="AL126" s="2655"/>
      <c r="AM126" s="2655"/>
      <c r="AN126" s="2655"/>
      <c r="AO126" s="2655"/>
      <c r="AP126" s="2655"/>
      <c r="AQ126" s="2655"/>
      <c r="AR126" s="2655"/>
      <c r="AS126" s="2655"/>
      <c r="AT126" s="2655"/>
    </row>
    <row r="127" spans="1:46" s="2656" customFormat="1" ht="18" thickBot="1" x14ac:dyDescent="0.3">
      <c r="A127" s="2657" t="s">
        <v>5065</v>
      </c>
      <c r="B127" s="2658">
        <v>31636</v>
      </c>
      <c r="C127" s="2658">
        <v>13801</v>
      </c>
      <c r="D127" s="2658">
        <v>325128</v>
      </c>
      <c r="E127" s="2659">
        <v>370565</v>
      </c>
      <c r="F127" s="2658">
        <v>2132</v>
      </c>
      <c r="G127" s="2660">
        <v>0</v>
      </c>
      <c r="H127" s="2661">
        <v>372697</v>
      </c>
      <c r="I127" s="2662">
        <v>8561.9691995364064</v>
      </c>
      <c r="J127" s="2663">
        <v>21.8</v>
      </c>
      <c r="K127" s="2614"/>
      <c r="L127" s="2649"/>
      <c r="M127" s="2649"/>
      <c r="N127" s="2650"/>
      <c r="O127" s="2649"/>
      <c r="P127" s="2650"/>
      <c r="Q127" s="2649"/>
      <c r="R127" s="2649"/>
      <c r="S127" s="2651"/>
      <c r="T127" s="2652"/>
      <c r="U127" s="2653"/>
      <c r="V127" s="2654"/>
      <c r="W127" s="1744"/>
      <c r="X127" s="1744"/>
      <c r="Y127" s="1744"/>
      <c r="Z127" s="1744"/>
      <c r="AA127" s="1744"/>
      <c r="AB127" s="1744"/>
      <c r="AC127" s="2655"/>
      <c r="AD127" s="2655"/>
      <c r="AE127" s="2655"/>
      <c r="AF127" s="2655"/>
      <c r="AG127" s="2655"/>
      <c r="AH127" s="2655"/>
      <c r="AI127" s="2655"/>
      <c r="AJ127" s="2655"/>
      <c r="AK127" s="2655"/>
      <c r="AL127" s="2655"/>
      <c r="AM127" s="2655"/>
      <c r="AN127" s="2655"/>
      <c r="AO127" s="2655"/>
      <c r="AP127" s="2655"/>
      <c r="AQ127" s="2655"/>
      <c r="AR127" s="2655"/>
      <c r="AS127" s="2655"/>
      <c r="AT127" s="2655"/>
    </row>
    <row r="128" spans="1:46" s="2664" customFormat="1" ht="15" hidden="1" thickTop="1" x14ac:dyDescent="0.25">
      <c r="A128" s="2614"/>
      <c r="B128" s="2614"/>
      <c r="C128" s="2614"/>
      <c r="D128" s="2614"/>
      <c r="E128" s="2614"/>
      <c r="F128" s="2614"/>
      <c r="G128" s="2614"/>
      <c r="H128" s="2614"/>
      <c r="I128" s="2614"/>
      <c r="J128" s="2614"/>
      <c r="L128" s="2665"/>
      <c r="M128" s="2665"/>
      <c r="P128" s="2666"/>
      <c r="V128" s="2667"/>
      <c r="W128" s="1744"/>
      <c r="X128" s="1744"/>
      <c r="Y128" s="1744"/>
      <c r="Z128" s="1744"/>
      <c r="AA128" s="1744"/>
      <c r="AB128" s="1744"/>
    </row>
    <row r="129" spans="1:27" s="2664" customFormat="1" ht="18" customHeight="1" thickTop="1" x14ac:dyDescent="0.25">
      <c r="A129" s="2668" t="s">
        <v>5066</v>
      </c>
      <c r="B129" s="2669"/>
      <c r="C129" s="2669"/>
      <c r="D129" s="2669"/>
      <c r="E129" s="2670" t="s">
        <v>5067</v>
      </c>
      <c r="F129" s="2670"/>
      <c r="H129" s="2665"/>
      <c r="J129" s="2669"/>
      <c r="L129" s="2665"/>
      <c r="M129" s="2665"/>
      <c r="P129" s="2666"/>
      <c r="V129" s="2667"/>
      <c r="W129" s="2667"/>
      <c r="X129" s="2667"/>
      <c r="Y129" s="2667"/>
      <c r="Z129" s="2667"/>
      <c r="AA129" s="2667"/>
    </row>
    <row r="130" spans="1:27" s="2664" customFormat="1" ht="18" customHeight="1" x14ac:dyDescent="0.25">
      <c r="A130" s="2668" t="s">
        <v>4953</v>
      </c>
      <c r="B130" s="2669"/>
      <c r="C130" s="2669"/>
      <c r="D130" s="2669"/>
      <c r="E130" s="2671"/>
      <c r="F130" s="2670"/>
      <c r="H130" s="2665"/>
      <c r="J130" s="2669"/>
      <c r="L130" s="2665"/>
      <c r="M130" s="2665"/>
      <c r="P130" s="2666"/>
      <c r="V130" s="2667"/>
      <c r="W130" s="2667"/>
      <c r="X130" s="2667"/>
      <c r="Y130" s="2667"/>
      <c r="Z130" s="2667"/>
      <c r="AA130" s="2667"/>
    </row>
    <row r="131" spans="1:27" s="2664" customFormat="1" ht="27" customHeight="1" x14ac:dyDescent="0.25">
      <c r="A131" s="3716" t="s">
        <v>5068</v>
      </c>
      <c r="B131" s="3716"/>
      <c r="C131" s="3716"/>
      <c r="D131" s="3716"/>
      <c r="E131" s="3716"/>
      <c r="F131" s="3716"/>
      <c r="G131" s="3716"/>
      <c r="H131" s="3716"/>
      <c r="I131" s="3716"/>
      <c r="J131" s="3716"/>
      <c r="L131" s="2665"/>
      <c r="M131" s="2665"/>
      <c r="P131" s="2666"/>
      <c r="V131" s="2667"/>
      <c r="W131" s="2667"/>
      <c r="X131" s="2667"/>
      <c r="Y131" s="2667"/>
      <c r="Z131" s="2667"/>
      <c r="AA131" s="2667"/>
    </row>
    <row r="132" spans="1:27" s="405" customFormat="1" ht="17.25" customHeight="1" x14ac:dyDescent="0.25">
      <c r="A132" s="2672" t="s">
        <v>359</v>
      </c>
      <c r="B132" s="2672"/>
      <c r="C132" s="2672"/>
      <c r="D132" s="2672"/>
      <c r="E132" s="2668"/>
      <c r="F132" s="2668"/>
      <c r="G132" s="2668"/>
      <c r="H132" s="2668"/>
      <c r="I132" s="2668"/>
      <c r="J132" s="2668"/>
      <c r="L132" s="2583"/>
      <c r="Q132" s="2584"/>
      <c r="V132" s="1744"/>
      <c r="W132" s="1744"/>
      <c r="X132" s="1744"/>
      <c r="Y132" s="1744"/>
      <c r="Z132" s="1744"/>
      <c r="AA132" s="1744"/>
    </row>
    <row r="133" spans="1:27" ht="21.75" customHeight="1" x14ac:dyDescent="0.25">
      <c r="B133" s="448"/>
      <c r="C133" s="448"/>
      <c r="D133" s="448"/>
      <c r="E133" s="448"/>
      <c r="F133" s="448"/>
      <c r="G133" s="448"/>
      <c r="H133" s="448"/>
      <c r="I133" s="448"/>
      <c r="J133" s="448"/>
      <c r="V133" s="1744"/>
      <c r="W133" s="1744"/>
      <c r="X133" s="1744"/>
      <c r="Y133" s="1744"/>
      <c r="Z133" s="1744"/>
      <c r="AA133" s="1744"/>
    </row>
    <row r="134" spans="1:27" x14ac:dyDescent="0.25">
      <c r="B134" s="448"/>
      <c r="C134" s="448"/>
      <c r="D134" s="448"/>
      <c r="E134" s="448"/>
      <c r="F134" s="448"/>
      <c r="G134" s="448"/>
      <c r="H134" s="448"/>
      <c r="I134" s="448"/>
      <c r="J134" s="448"/>
      <c r="V134" s="1744"/>
      <c r="W134" s="1744"/>
      <c r="X134" s="1744"/>
      <c r="Y134" s="1744"/>
      <c r="Z134" s="1744"/>
      <c r="AA134" s="1744"/>
    </row>
    <row r="135" spans="1:27" x14ac:dyDescent="0.25">
      <c r="V135" s="1744"/>
      <c r="W135" s="1744"/>
      <c r="X135" s="1744"/>
      <c r="Y135" s="1744"/>
      <c r="Z135" s="1744"/>
      <c r="AA135" s="1744"/>
    </row>
  </sheetData>
  <mergeCells count="10">
    <mergeCell ref="B7:H7"/>
    <mergeCell ref="A131:J131"/>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F78"/>
  <sheetViews>
    <sheetView showGridLines="0" zoomScale="90" zoomScaleNormal="90" zoomScaleSheetLayoutView="70" workbookViewId="0">
      <pane xSplit="7" ySplit="3" topLeftCell="J52" activePane="bottomRight" state="frozen"/>
      <selection activeCell="D33" sqref="D33"/>
      <selection pane="topRight" activeCell="D33" sqref="D33"/>
      <selection pane="bottomLeft" activeCell="D33" sqref="D33"/>
      <selection pane="bottomRight" sqref="A1:S1"/>
    </sheetView>
  </sheetViews>
  <sheetFormatPr defaultRowHeight="16.5" x14ac:dyDescent="0.25"/>
  <cols>
    <col min="1" max="1" width="8.85546875" style="2543" customWidth="1"/>
    <col min="2" max="2" width="49.5703125" style="2543" customWidth="1"/>
    <col min="3" max="6" width="8.7109375" style="2543" hidden="1" customWidth="1"/>
    <col min="7" max="7" width="10.28515625" style="2543" hidden="1" customWidth="1"/>
    <col min="8" max="9" width="11.28515625" style="2543" hidden="1" customWidth="1"/>
    <col min="10" max="13" width="11.28515625" style="2543" customWidth="1"/>
    <col min="14" max="17" width="12.7109375" style="2543" customWidth="1"/>
    <col min="18" max="18" width="13.28515625" style="2543" customWidth="1"/>
    <col min="19" max="19" width="3.42578125" style="2543" customWidth="1"/>
    <col min="20" max="16384" width="9.140625" style="2543"/>
  </cols>
  <sheetData>
    <row r="1" spans="1:32" s="3346" customFormat="1" ht="21.75" customHeight="1" x14ac:dyDescent="0.3">
      <c r="A1" s="3735" t="s">
        <v>5355</v>
      </c>
      <c r="B1" s="3735"/>
      <c r="C1" s="3735"/>
      <c r="D1" s="3735"/>
      <c r="E1" s="3735"/>
      <c r="F1" s="3735"/>
      <c r="G1" s="3735"/>
      <c r="H1" s="3735"/>
      <c r="I1" s="3735"/>
      <c r="J1" s="3735"/>
      <c r="K1" s="3735"/>
      <c r="L1" s="3735"/>
      <c r="M1" s="3735"/>
      <c r="N1" s="3735"/>
      <c r="O1" s="3735"/>
      <c r="P1" s="3735"/>
      <c r="Q1" s="3735"/>
      <c r="R1" s="3735"/>
      <c r="S1" s="3735"/>
    </row>
    <row r="2" spans="1:32" ht="21.75" customHeight="1" thickBot="1" x14ac:dyDescent="0.35">
      <c r="D2" s="2673"/>
      <c r="E2" s="2673"/>
      <c r="I2" s="2673"/>
      <c r="J2" s="2673"/>
      <c r="K2" s="2673"/>
      <c r="L2" s="2673"/>
      <c r="M2" s="2673"/>
      <c r="Q2" s="2674"/>
      <c r="R2" s="3347" t="s">
        <v>8</v>
      </c>
    </row>
    <row r="3" spans="1:32" s="2680" customFormat="1" ht="18.75" thickTop="1" thickBot="1" x14ac:dyDescent="0.3">
      <c r="A3" s="2675" t="s">
        <v>4896</v>
      </c>
      <c r="B3" s="2676" t="s">
        <v>4856</v>
      </c>
      <c r="C3" s="2677" t="s">
        <v>5069</v>
      </c>
      <c r="D3" s="2677" t="s">
        <v>5070</v>
      </c>
      <c r="E3" s="2677" t="s">
        <v>5071</v>
      </c>
      <c r="F3" s="2677" t="s">
        <v>5072</v>
      </c>
      <c r="G3" s="2677" t="s">
        <v>5073</v>
      </c>
      <c r="H3" s="2677" t="s">
        <v>5074</v>
      </c>
      <c r="I3" s="2677" t="s">
        <v>5075</v>
      </c>
      <c r="J3" s="2677" t="s">
        <v>5076</v>
      </c>
      <c r="K3" s="2677" t="s">
        <v>5077</v>
      </c>
      <c r="L3" s="2677" t="s">
        <v>5078</v>
      </c>
      <c r="M3" s="2677" t="s">
        <v>5079</v>
      </c>
      <c r="N3" s="3348" t="s">
        <v>5080</v>
      </c>
      <c r="O3" s="3348" t="s">
        <v>5081</v>
      </c>
      <c r="P3" s="2678" t="s">
        <v>5082</v>
      </c>
      <c r="Q3" s="2678" t="s">
        <v>5083</v>
      </c>
      <c r="R3" s="2679" t="s">
        <v>5356</v>
      </c>
    </row>
    <row r="4" spans="1:32" s="2690" customFormat="1" ht="21" customHeight="1" x14ac:dyDescent="0.25">
      <c r="A4" s="2681" t="s">
        <v>4857</v>
      </c>
      <c r="B4" s="2682" t="s">
        <v>3514</v>
      </c>
      <c r="C4" s="2683">
        <v>25.5</v>
      </c>
      <c r="D4" s="2683">
        <v>18.399999999999999</v>
      </c>
      <c r="E4" s="2683">
        <v>447.4</v>
      </c>
      <c r="F4" s="2684" t="s">
        <v>5084</v>
      </c>
      <c r="G4" s="2684" t="s">
        <v>5084</v>
      </c>
      <c r="H4" s="2685">
        <v>215</v>
      </c>
      <c r="I4" s="2685">
        <v>127</v>
      </c>
      <c r="J4" s="2685">
        <v>723</v>
      </c>
      <c r="K4" s="2685">
        <v>114</v>
      </c>
      <c r="L4" s="2685">
        <v>4</v>
      </c>
      <c r="M4" s="2685">
        <v>36.700000000000003</v>
      </c>
      <c r="N4" s="2685">
        <v>18</v>
      </c>
      <c r="O4" s="2686">
        <v>22</v>
      </c>
      <c r="P4" s="2685">
        <v>10</v>
      </c>
      <c r="Q4" s="2687">
        <v>152</v>
      </c>
      <c r="R4" s="2688">
        <v>2</v>
      </c>
      <c r="S4" s="2543"/>
      <c r="T4" s="2689"/>
      <c r="U4" s="2543"/>
      <c r="V4" s="2543"/>
      <c r="W4" s="2543"/>
      <c r="X4" s="2543"/>
      <c r="Y4" s="2543"/>
      <c r="Z4" s="2543"/>
      <c r="AA4" s="2543"/>
      <c r="AB4" s="2543"/>
      <c r="AC4" s="2543"/>
      <c r="AD4" s="2543"/>
      <c r="AE4" s="2543"/>
      <c r="AF4" s="2543"/>
    </row>
    <row r="5" spans="1:32" s="2690" customFormat="1" ht="22.5" customHeight="1" x14ac:dyDescent="0.25">
      <c r="A5" s="2691" t="s">
        <v>4859</v>
      </c>
      <c r="B5" s="2692" t="s">
        <v>3516</v>
      </c>
      <c r="C5" s="2693">
        <v>180.9</v>
      </c>
      <c r="D5" s="2693">
        <v>270.7</v>
      </c>
      <c r="E5" s="2693">
        <v>148.6</v>
      </c>
      <c r="F5" s="2693">
        <v>485.4</v>
      </c>
      <c r="G5" s="2693">
        <v>63.3</v>
      </c>
      <c r="H5" s="2694">
        <v>669</v>
      </c>
      <c r="I5" s="2695">
        <v>1597</v>
      </c>
      <c r="J5" s="2695">
        <v>1020</v>
      </c>
      <c r="K5" s="2695">
        <v>991</v>
      </c>
      <c r="L5" s="2695">
        <v>792</v>
      </c>
      <c r="M5" s="2695">
        <v>1608.7</v>
      </c>
      <c r="N5" s="2694">
        <v>929</v>
      </c>
      <c r="O5" s="2696">
        <v>683</v>
      </c>
      <c r="P5" s="2694">
        <v>793</v>
      </c>
      <c r="Q5" s="2697">
        <v>1645</v>
      </c>
      <c r="R5" s="2698">
        <v>122</v>
      </c>
      <c r="S5" s="2543"/>
      <c r="T5" s="2689"/>
      <c r="U5" s="2543"/>
      <c r="V5" s="2543"/>
      <c r="W5" s="2543"/>
      <c r="X5" s="2543"/>
      <c r="Y5" s="2543"/>
      <c r="Z5" s="2543"/>
      <c r="AA5" s="2543"/>
      <c r="AB5" s="2543"/>
      <c r="AC5" s="2543"/>
      <c r="AD5" s="2543"/>
      <c r="AE5" s="2543"/>
      <c r="AF5" s="2543"/>
    </row>
    <row r="6" spans="1:32" s="2690" customFormat="1" ht="30" customHeight="1" x14ac:dyDescent="0.25">
      <c r="A6" s="2691" t="s">
        <v>4860</v>
      </c>
      <c r="B6" s="2692" t="s">
        <v>3517</v>
      </c>
      <c r="C6" s="2693">
        <v>17.2</v>
      </c>
      <c r="D6" s="2699" t="s">
        <v>5084</v>
      </c>
      <c r="E6" s="2699" t="s">
        <v>5084</v>
      </c>
      <c r="F6" s="2699" t="s">
        <v>5084</v>
      </c>
      <c r="G6" s="2699">
        <v>2</v>
      </c>
      <c r="H6" s="2694">
        <v>18</v>
      </c>
      <c r="I6" s="2694">
        <v>8</v>
      </c>
      <c r="J6" s="2694">
        <v>831</v>
      </c>
      <c r="K6" s="2694">
        <v>979</v>
      </c>
      <c r="L6" s="2694">
        <v>134</v>
      </c>
      <c r="M6" s="2694">
        <v>90.8</v>
      </c>
      <c r="N6" s="2694">
        <v>218</v>
      </c>
      <c r="O6" s="2696">
        <v>107</v>
      </c>
      <c r="P6" s="2694">
        <v>50</v>
      </c>
      <c r="Q6" s="2700">
        <v>0</v>
      </c>
      <c r="R6" s="2701">
        <v>0</v>
      </c>
      <c r="S6" s="2543"/>
      <c r="T6" s="2689"/>
      <c r="U6" s="2543"/>
      <c r="V6" s="2543"/>
      <c r="W6" s="2543"/>
      <c r="X6" s="2543"/>
      <c r="Y6" s="2543"/>
      <c r="Z6" s="2543"/>
      <c r="AA6" s="2543"/>
      <c r="AB6" s="2543"/>
      <c r="AC6" s="2543"/>
      <c r="AD6" s="2543"/>
      <c r="AE6" s="2543"/>
      <c r="AF6" s="2543"/>
    </row>
    <row r="7" spans="1:32" s="2690" customFormat="1" ht="35.25" customHeight="1" x14ac:dyDescent="0.25">
      <c r="A7" s="2691" t="s">
        <v>4861</v>
      </c>
      <c r="B7" s="2692" t="s">
        <v>5085</v>
      </c>
      <c r="C7" s="2693"/>
      <c r="D7" s="2699"/>
      <c r="E7" s="2699"/>
      <c r="F7" s="2699"/>
      <c r="G7" s="2699"/>
      <c r="H7" s="2694"/>
      <c r="I7" s="2694">
        <v>0</v>
      </c>
      <c r="J7" s="2694">
        <v>0</v>
      </c>
      <c r="K7" s="2694">
        <v>0</v>
      </c>
      <c r="L7" s="2694">
        <v>0</v>
      </c>
      <c r="M7" s="2694">
        <v>0</v>
      </c>
      <c r="N7" s="2694">
        <v>0</v>
      </c>
      <c r="O7" s="2696">
        <v>0</v>
      </c>
      <c r="P7" s="2694">
        <v>23</v>
      </c>
      <c r="Q7" s="2700">
        <v>0</v>
      </c>
      <c r="R7" s="2701">
        <v>53</v>
      </c>
      <c r="S7" s="2543"/>
      <c r="T7" s="2689"/>
      <c r="U7" s="2543"/>
      <c r="V7" s="2543"/>
      <c r="W7" s="2543"/>
      <c r="X7" s="2543"/>
      <c r="Y7" s="2543"/>
      <c r="Z7" s="2543"/>
      <c r="AA7" s="2543"/>
      <c r="AB7" s="2543"/>
      <c r="AC7" s="2543"/>
      <c r="AD7" s="2543"/>
      <c r="AE7" s="2543"/>
      <c r="AF7" s="2543"/>
    </row>
    <row r="8" spans="1:32" s="2690" customFormat="1" ht="22.5" customHeight="1" x14ac:dyDescent="0.25">
      <c r="A8" s="2691" t="s">
        <v>4862</v>
      </c>
      <c r="B8" s="2692" t="s">
        <v>3519</v>
      </c>
      <c r="C8" s="2693">
        <v>11.5</v>
      </c>
      <c r="D8" s="2693">
        <v>44.9</v>
      </c>
      <c r="E8" s="2693">
        <v>67.8</v>
      </c>
      <c r="F8" s="2693">
        <v>211.2</v>
      </c>
      <c r="G8" s="2693">
        <v>1292.3</v>
      </c>
      <c r="H8" s="2695">
        <v>2117</v>
      </c>
      <c r="I8" s="2695">
        <v>2305</v>
      </c>
      <c r="J8" s="2694">
        <v>865</v>
      </c>
      <c r="K8" s="2694">
        <v>602</v>
      </c>
      <c r="L8" s="2695">
        <v>1246</v>
      </c>
      <c r="M8" s="2695">
        <v>700.1</v>
      </c>
      <c r="N8" s="2695">
        <v>1234</v>
      </c>
      <c r="O8" s="2702">
        <v>257</v>
      </c>
      <c r="P8" s="2695">
        <v>279</v>
      </c>
      <c r="Q8" s="2700">
        <v>2</v>
      </c>
      <c r="R8" s="2701">
        <v>2</v>
      </c>
      <c r="S8" s="2543"/>
      <c r="T8" s="2689"/>
      <c r="U8" s="2543"/>
      <c r="V8" s="2543"/>
      <c r="W8" s="2543"/>
      <c r="X8" s="2543"/>
      <c r="Y8" s="2543"/>
      <c r="Z8" s="2543"/>
      <c r="AA8" s="2543"/>
      <c r="AB8" s="2543"/>
      <c r="AC8" s="2543"/>
      <c r="AD8" s="2543"/>
      <c r="AE8" s="2543"/>
      <c r="AF8" s="2543"/>
    </row>
    <row r="9" spans="1:32" s="2690" customFormat="1" ht="33.75" customHeight="1" x14ac:dyDescent="0.25">
      <c r="A9" s="2691" t="s">
        <v>4863</v>
      </c>
      <c r="B9" s="2692" t="s">
        <v>5086</v>
      </c>
      <c r="C9" s="2693">
        <v>198</v>
      </c>
      <c r="D9" s="2693">
        <v>38.299999999999997</v>
      </c>
      <c r="E9" s="2693">
        <v>103.3</v>
      </c>
      <c r="F9" s="2693">
        <v>290.89999999999998</v>
      </c>
      <c r="G9" s="2693">
        <v>125</v>
      </c>
      <c r="H9" s="2694">
        <v>600</v>
      </c>
      <c r="I9" s="2694">
        <v>746</v>
      </c>
      <c r="J9" s="2695">
        <v>1237</v>
      </c>
      <c r="K9" s="2695">
        <v>685</v>
      </c>
      <c r="L9" s="2695">
        <v>333</v>
      </c>
      <c r="M9" s="2695">
        <v>596.9</v>
      </c>
      <c r="N9" s="2694">
        <v>506</v>
      </c>
      <c r="O9" s="2696">
        <v>947</v>
      </c>
      <c r="P9" s="2694">
        <v>516</v>
      </c>
      <c r="Q9" s="2700">
        <v>100.6</v>
      </c>
      <c r="R9" s="2701">
        <v>94</v>
      </c>
      <c r="S9" s="2543"/>
      <c r="T9" s="2689"/>
      <c r="U9" s="2543"/>
      <c r="V9" s="2543"/>
      <c r="W9" s="2543"/>
      <c r="X9" s="2543"/>
      <c r="Y9" s="2543"/>
      <c r="Z9" s="2543"/>
      <c r="AA9" s="2543"/>
      <c r="AB9" s="2543"/>
      <c r="AC9" s="2543"/>
      <c r="AD9" s="2543"/>
      <c r="AE9" s="2543"/>
      <c r="AF9" s="2543"/>
    </row>
    <row r="10" spans="1:32" s="2690" customFormat="1" ht="22.5" customHeight="1" x14ac:dyDescent="0.25">
      <c r="A10" s="2691" t="s">
        <v>4865</v>
      </c>
      <c r="B10" s="2692" t="s">
        <v>3521</v>
      </c>
      <c r="C10" s="2693">
        <v>13.1</v>
      </c>
      <c r="D10" s="2699" t="s">
        <v>5084</v>
      </c>
      <c r="E10" s="2693">
        <v>14.2</v>
      </c>
      <c r="F10" s="2693">
        <v>9.5</v>
      </c>
      <c r="G10" s="2699">
        <v>110</v>
      </c>
      <c r="H10" s="2694">
        <v>204</v>
      </c>
      <c r="I10" s="2694">
        <v>43</v>
      </c>
      <c r="J10" s="2694">
        <v>76</v>
      </c>
      <c r="K10" s="2694">
        <v>82</v>
      </c>
      <c r="L10" s="2694">
        <v>35</v>
      </c>
      <c r="M10" s="2694">
        <v>203.7</v>
      </c>
      <c r="N10" s="2694">
        <v>101</v>
      </c>
      <c r="O10" s="2696">
        <v>91</v>
      </c>
      <c r="P10" s="2694">
        <v>242</v>
      </c>
      <c r="Q10" s="2700">
        <v>248</v>
      </c>
      <c r="R10" s="2701">
        <v>4</v>
      </c>
      <c r="S10" s="2543"/>
      <c r="T10" s="2689"/>
      <c r="U10" s="2543"/>
      <c r="V10" s="2543"/>
      <c r="W10" s="2543"/>
      <c r="X10" s="2543"/>
      <c r="Y10" s="2543"/>
      <c r="Z10" s="2543"/>
      <c r="AA10" s="2543"/>
      <c r="AB10" s="2543"/>
      <c r="AC10" s="2543"/>
      <c r="AD10" s="2543"/>
      <c r="AE10" s="2543"/>
      <c r="AF10" s="2543"/>
    </row>
    <row r="11" spans="1:32" s="2690" customFormat="1" ht="32.25" customHeight="1" x14ac:dyDescent="0.25">
      <c r="A11" s="2691" t="s">
        <v>4866</v>
      </c>
      <c r="B11" s="2692" t="s">
        <v>3522</v>
      </c>
      <c r="C11" s="2693">
        <v>1381.9</v>
      </c>
      <c r="D11" s="2693">
        <v>3188.6</v>
      </c>
      <c r="E11" s="2693">
        <v>1347.8</v>
      </c>
      <c r="F11" s="2693">
        <v>1849.7</v>
      </c>
      <c r="G11" s="2693">
        <v>836.3</v>
      </c>
      <c r="H11" s="2694">
        <v>999</v>
      </c>
      <c r="I11" s="2695">
        <v>1839</v>
      </c>
      <c r="J11" s="2694">
        <v>756</v>
      </c>
      <c r="K11" s="2695">
        <v>5986</v>
      </c>
      <c r="L11" s="2695">
        <v>1939</v>
      </c>
      <c r="M11" s="2695">
        <v>1478.4</v>
      </c>
      <c r="N11" s="2695">
        <v>1867</v>
      </c>
      <c r="O11" s="2702">
        <v>1211</v>
      </c>
      <c r="P11" s="2695">
        <v>1498</v>
      </c>
      <c r="Q11" s="2697">
        <v>192</v>
      </c>
      <c r="R11" s="2698">
        <v>533</v>
      </c>
      <c r="S11" s="2703"/>
      <c r="T11" s="2689"/>
      <c r="U11" s="2543"/>
      <c r="V11" s="2543"/>
      <c r="W11" s="2543"/>
      <c r="X11" s="2543"/>
      <c r="Y11" s="2543"/>
      <c r="Z11" s="2543"/>
      <c r="AA11" s="2543"/>
      <c r="AB11" s="2543"/>
      <c r="AC11" s="2543"/>
      <c r="AD11" s="2543"/>
      <c r="AE11" s="2543"/>
      <c r="AF11" s="2543"/>
    </row>
    <row r="12" spans="1:32" s="2690" customFormat="1" ht="22.5" customHeight="1" x14ac:dyDescent="0.25">
      <c r="A12" s="2691" t="s">
        <v>4867</v>
      </c>
      <c r="B12" s="2692" t="s">
        <v>3523</v>
      </c>
      <c r="C12" s="2693">
        <v>42.7</v>
      </c>
      <c r="D12" s="2693">
        <v>18.2</v>
      </c>
      <c r="E12" s="2693">
        <v>7.8</v>
      </c>
      <c r="F12" s="2699" t="s">
        <v>5084</v>
      </c>
      <c r="G12" s="2699">
        <v>235.47</v>
      </c>
      <c r="H12" s="2694">
        <v>462</v>
      </c>
      <c r="I12" s="2694">
        <v>373</v>
      </c>
      <c r="J12" s="2694">
        <v>274</v>
      </c>
      <c r="K12" s="2694">
        <v>235</v>
      </c>
      <c r="L12" s="2694">
        <v>158</v>
      </c>
      <c r="M12" s="2694">
        <v>466.9</v>
      </c>
      <c r="N12" s="2694">
        <v>482</v>
      </c>
      <c r="O12" s="2696">
        <v>773</v>
      </c>
      <c r="P12" s="2694">
        <v>741</v>
      </c>
      <c r="Q12" s="2700">
        <v>52</v>
      </c>
      <c r="R12" s="2701">
        <v>13</v>
      </c>
      <c r="S12" s="2703"/>
      <c r="T12" s="2689"/>
      <c r="U12" s="2543"/>
      <c r="V12" s="2543"/>
      <c r="W12" s="2543"/>
      <c r="X12" s="2543"/>
      <c r="Y12" s="2543"/>
      <c r="Z12" s="2543"/>
      <c r="AA12" s="2543"/>
      <c r="AB12" s="2543"/>
      <c r="AC12" s="2543"/>
      <c r="AD12" s="2543"/>
      <c r="AE12" s="2543"/>
      <c r="AF12" s="2543"/>
    </row>
    <row r="13" spans="1:32" s="2690" customFormat="1" ht="22.5" customHeight="1" x14ac:dyDescent="0.25">
      <c r="A13" s="2691" t="s">
        <v>4868</v>
      </c>
      <c r="B13" s="2692" t="s">
        <v>5087</v>
      </c>
      <c r="C13" s="2693">
        <v>3592.9</v>
      </c>
      <c r="D13" s="2693">
        <v>4055.6</v>
      </c>
      <c r="E13" s="2693">
        <v>4563.8999999999996</v>
      </c>
      <c r="F13" s="2693">
        <v>1371.4</v>
      </c>
      <c r="G13" s="2693">
        <f>2160.2+157.809+91.28+1131.944+1104.059</f>
        <v>4645.2920000000004</v>
      </c>
      <c r="H13" s="2695">
        <v>1972</v>
      </c>
      <c r="I13" s="2695">
        <v>5512</v>
      </c>
      <c r="J13" s="2695">
        <v>1386</v>
      </c>
      <c r="K13" s="2695">
        <v>1978</v>
      </c>
      <c r="L13" s="2695">
        <v>494</v>
      </c>
      <c r="M13" s="2695">
        <v>2268.9</v>
      </c>
      <c r="N13" s="2695">
        <v>7467</v>
      </c>
      <c r="O13" s="2702">
        <v>6045</v>
      </c>
      <c r="P13" s="2695">
        <v>1044</v>
      </c>
      <c r="Q13" s="2697">
        <v>607</v>
      </c>
      <c r="R13" s="2698">
        <v>21</v>
      </c>
      <c r="S13" s="2703"/>
      <c r="T13" s="2689"/>
      <c r="U13" s="2543"/>
      <c r="V13" s="2543"/>
      <c r="W13" s="2543"/>
      <c r="X13" s="2543"/>
      <c r="Y13" s="2543"/>
      <c r="Z13" s="2543"/>
      <c r="AA13" s="2543"/>
      <c r="AB13" s="2543"/>
      <c r="AC13" s="2543"/>
      <c r="AD13" s="2543"/>
      <c r="AE13" s="2543"/>
      <c r="AF13" s="2543"/>
    </row>
    <row r="14" spans="1:32" s="2690" customFormat="1" ht="22.5" customHeight="1" x14ac:dyDescent="0.25">
      <c r="A14" s="2691" t="s">
        <v>4870</v>
      </c>
      <c r="B14" s="2692" t="s">
        <v>3524</v>
      </c>
      <c r="C14" s="2693">
        <v>1701.1</v>
      </c>
      <c r="D14" s="2693">
        <v>3820</v>
      </c>
      <c r="E14" s="2693">
        <v>4524.5</v>
      </c>
      <c r="F14" s="2693">
        <v>4304.9799999999996</v>
      </c>
      <c r="G14" s="2693">
        <v>3422.2</v>
      </c>
      <c r="H14" s="2695">
        <v>5236</v>
      </c>
      <c r="I14" s="2695">
        <v>7553</v>
      </c>
      <c r="J14" s="2695">
        <v>6124</v>
      </c>
      <c r="K14" s="2695">
        <v>6177</v>
      </c>
      <c r="L14" s="2695">
        <v>8498</v>
      </c>
      <c r="M14" s="2695">
        <v>9975.5</v>
      </c>
      <c r="N14" s="2695">
        <v>8800</v>
      </c>
      <c r="O14" s="2702">
        <v>9631</v>
      </c>
      <c r="P14" s="2695">
        <v>16180</v>
      </c>
      <c r="Q14" s="2697">
        <v>8530.7000000000007</v>
      </c>
      <c r="R14" s="2698">
        <v>3479</v>
      </c>
      <c r="S14" s="2703"/>
      <c r="T14" s="2689"/>
      <c r="U14" s="2543"/>
      <c r="V14" s="2543"/>
      <c r="W14" s="2543"/>
      <c r="X14" s="2543"/>
      <c r="Y14" s="2543"/>
      <c r="Z14" s="2543"/>
      <c r="AA14" s="2543"/>
      <c r="AB14" s="2543"/>
      <c r="AC14" s="2543"/>
      <c r="AD14" s="2543"/>
      <c r="AE14" s="2543"/>
      <c r="AF14" s="2543"/>
    </row>
    <row r="15" spans="1:32" s="2715" customFormat="1" ht="22.5" customHeight="1" x14ac:dyDescent="0.25">
      <c r="A15" s="2704"/>
      <c r="B15" s="2705" t="s">
        <v>5088</v>
      </c>
      <c r="C15" s="2706">
        <v>1227.8</v>
      </c>
      <c r="D15" s="2706">
        <v>2790.5</v>
      </c>
      <c r="E15" s="2706">
        <v>2636.8</v>
      </c>
      <c r="F15" s="2707">
        <v>2073.69</v>
      </c>
      <c r="G15" s="2707">
        <v>2033</v>
      </c>
      <c r="H15" s="2708">
        <v>3352</v>
      </c>
      <c r="I15" s="2708">
        <v>4228</v>
      </c>
      <c r="J15" s="2708">
        <v>4598</v>
      </c>
      <c r="K15" s="2708">
        <v>4038</v>
      </c>
      <c r="L15" s="2708">
        <v>6842</v>
      </c>
      <c r="M15" s="2708">
        <v>7935.9</v>
      </c>
      <c r="N15" s="2708">
        <v>5775</v>
      </c>
      <c r="O15" s="2709">
        <v>8064</v>
      </c>
      <c r="P15" s="2708">
        <v>14030</v>
      </c>
      <c r="Q15" s="2710">
        <v>6308</v>
      </c>
      <c r="R15" s="2711">
        <v>2260</v>
      </c>
      <c r="S15" s="2712"/>
      <c r="T15" s="2713"/>
      <c r="U15" s="2714"/>
      <c r="V15" s="2714"/>
      <c r="W15" s="2714"/>
      <c r="X15" s="2714"/>
      <c r="Y15" s="2714"/>
      <c r="Z15" s="2714"/>
      <c r="AA15" s="2714"/>
      <c r="AB15" s="2714"/>
      <c r="AC15" s="2714"/>
      <c r="AD15" s="2714"/>
      <c r="AE15" s="2714"/>
      <c r="AF15" s="2714"/>
    </row>
    <row r="16" spans="1:32" s="2717" customFormat="1" ht="36.75" customHeight="1" x14ac:dyDescent="0.25">
      <c r="A16" s="2691" t="s">
        <v>4871</v>
      </c>
      <c r="B16" s="2692" t="s">
        <v>3525</v>
      </c>
      <c r="C16" s="2699" t="s">
        <v>5084</v>
      </c>
      <c r="D16" s="2699" t="s">
        <v>5084</v>
      </c>
      <c r="E16" s="2699" t="s">
        <v>5084</v>
      </c>
      <c r="F16" s="2699" t="s">
        <v>5084</v>
      </c>
      <c r="G16" s="2693">
        <v>404.2</v>
      </c>
      <c r="H16" s="2694">
        <v>266</v>
      </c>
      <c r="I16" s="2694">
        <v>52</v>
      </c>
      <c r="J16" s="2694">
        <v>33</v>
      </c>
      <c r="K16" s="2694">
        <v>18</v>
      </c>
      <c r="L16" s="2694">
        <v>19</v>
      </c>
      <c r="M16" s="2694">
        <v>62.6</v>
      </c>
      <c r="N16" s="2694">
        <v>103</v>
      </c>
      <c r="O16" s="2696">
        <v>24</v>
      </c>
      <c r="P16" s="2694">
        <v>38</v>
      </c>
      <c r="Q16" s="2700">
        <v>24</v>
      </c>
      <c r="R16" s="2701">
        <v>13</v>
      </c>
      <c r="S16" s="2703"/>
      <c r="T16" s="2689"/>
      <c r="U16" s="2716"/>
      <c r="V16" s="2716"/>
      <c r="W16" s="2716"/>
      <c r="X16" s="2716"/>
      <c r="Y16" s="2716"/>
      <c r="Z16" s="2716"/>
      <c r="AA16" s="2716"/>
      <c r="AB16" s="2716"/>
      <c r="AC16" s="2716"/>
      <c r="AD16" s="2716"/>
      <c r="AE16" s="2716"/>
      <c r="AF16" s="2716"/>
    </row>
    <row r="17" spans="1:32" s="2717" customFormat="1" ht="30" customHeight="1" x14ac:dyDescent="0.25">
      <c r="A17" s="2691" t="s">
        <v>4872</v>
      </c>
      <c r="B17" s="2692" t="s">
        <v>3526</v>
      </c>
      <c r="C17" s="2699"/>
      <c r="D17" s="2699" t="s">
        <v>5084</v>
      </c>
      <c r="E17" s="2699" t="s">
        <v>5084</v>
      </c>
      <c r="F17" s="2699" t="s">
        <v>5084</v>
      </c>
      <c r="G17" s="2699" t="s">
        <v>5084</v>
      </c>
      <c r="H17" s="2694">
        <v>38</v>
      </c>
      <c r="I17" s="2694">
        <v>8</v>
      </c>
      <c r="J17" s="2694">
        <v>217</v>
      </c>
      <c r="K17" s="2694">
        <v>4</v>
      </c>
      <c r="L17" s="2694">
        <v>23</v>
      </c>
      <c r="M17" s="2694">
        <v>31.5</v>
      </c>
      <c r="N17" s="2694">
        <v>56</v>
      </c>
      <c r="O17" s="2696">
        <v>65</v>
      </c>
      <c r="P17" s="2694">
        <v>23</v>
      </c>
      <c r="Q17" s="2700">
        <v>0</v>
      </c>
      <c r="R17" s="2701">
        <v>5</v>
      </c>
      <c r="S17" s="2703"/>
      <c r="T17" s="2689"/>
      <c r="U17" s="2716"/>
      <c r="V17" s="2716"/>
      <c r="W17" s="2716"/>
      <c r="X17" s="2716"/>
      <c r="Y17" s="2716"/>
      <c r="Z17" s="2716"/>
      <c r="AA17" s="2716"/>
      <c r="AB17" s="2716"/>
      <c r="AC17" s="2716"/>
      <c r="AD17" s="2716"/>
      <c r="AE17" s="2716"/>
      <c r="AF17" s="2716"/>
    </row>
    <row r="18" spans="1:32" s="2717" customFormat="1" ht="22.5" customHeight="1" x14ac:dyDescent="0.25">
      <c r="A18" s="2691" t="s">
        <v>4875</v>
      </c>
      <c r="B18" s="2692" t="s">
        <v>3527</v>
      </c>
      <c r="C18" s="2693">
        <v>54.6</v>
      </c>
      <c r="D18" s="2693">
        <v>30.033999999999999</v>
      </c>
      <c r="E18" s="2693">
        <v>74.054000000000002</v>
      </c>
      <c r="F18" s="2693">
        <v>125</v>
      </c>
      <c r="G18" s="2699">
        <v>18</v>
      </c>
      <c r="H18" s="2694">
        <v>4</v>
      </c>
      <c r="I18" s="2694">
        <v>0</v>
      </c>
      <c r="J18" s="2694">
        <v>32</v>
      </c>
      <c r="K18" s="2694">
        <v>32</v>
      </c>
      <c r="L18" s="2694">
        <v>32</v>
      </c>
      <c r="M18" s="2694">
        <v>14.9</v>
      </c>
      <c r="N18" s="2694">
        <v>279</v>
      </c>
      <c r="O18" s="2696">
        <v>46</v>
      </c>
      <c r="P18" s="2694">
        <v>489</v>
      </c>
      <c r="Q18" s="2700">
        <v>24</v>
      </c>
      <c r="R18" s="2701">
        <v>9</v>
      </c>
      <c r="S18" s="2703"/>
      <c r="T18" s="2689"/>
      <c r="U18" s="2716"/>
      <c r="V18" s="2716"/>
      <c r="W18" s="2716"/>
      <c r="X18" s="2716"/>
      <c r="Y18" s="2716"/>
      <c r="Z18" s="2716"/>
      <c r="AA18" s="2716"/>
      <c r="AB18" s="2716"/>
      <c r="AC18" s="2716"/>
      <c r="AD18" s="2716"/>
      <c r="AE18" s="2716"/>
      <c r="AF18" s="2716"/>
    </row>
    <row r="19" spans="1:32" s="2717" customFormat="1" ht="22.5" customHeight="1" x14ac:dyDescent="0.25">
      <c r="A19" s="2691" t="s">
        <v>4876</v>
      </c>
      <c r="B19" s="2692" t="s">
        <v>3528</v>
      </c>
      <c r="C19" s="2693">
        <v>2.2000000000000002</v>
      </c>
      <c r="D19" s="2693">
        <v>28.952000000000002</v>
      </c>
      <c r="E19" s="2693">
        <v>119.7</v>
      </c>
      <c r="F19" s="2693">
        <v>145.1</v>
      </c>
      <c r="G19" s="2693">
        <v>2732.2</v>
      </c>
      <c r="H19" s="2694">
        <v>91</v>
      </c>
      <c r="I19" s="2694">
        <v>210</v>
      </c>
      <c r="J19" s="2694">
        <v>184</v>
      </c>
      <c r="K19" s="2694">
        <v>592</v>
      </c>
      <c r="L19" s="2694">
        <v>18</v>
      </c>
      <c r="M19" s="2694">
        <v>614.70000000000005</v>
      </c>
      <c r="N19" s="2694">
        <v>126</v>
      </c>
      <c r="O19" s="2696">
        <v>74</v>
      </c>
      <c r="P19" s="2694">
        <v>48</v>
      </c>
      <c r="Q19" s="2700">
        <v>94</v>
      </c>
      <c r="R19" s="2701">
        <v>57</v>
      </c>
      <c r="S19" s="2703"/>
      <c r="T19" s="2689"/>
      <c r="U19" s="2716"/>
      <c r="V19" s="2716"/>
      <c r="W19" s="2716"/>
      <c r="X19" s="2716"/>
      <c r="Y19" s="2716"/>
      <c r="Z19" s="2716"/>
      <c r="AA19" s="2716"/>
      <c r="AB19" s="2716"/>
      <c r="AC19" s="2716"/>
      <c r="AD19" s="2716"/>
      <c r="AE19" s="2716"/>
      <c r="AF19" s="2716"/>
    </row>
    <row r="20" spans="1:32" s="2717" customFormat="1" ht="22.5" customHeight="1" x14ac:dyDescent="0.25">
      <c r="A20" s="2691" t="s">
        <v>4877</v>
      </c>
      <c r="B20" s="2692" t="s">
        <v>3529</v>
      </c>
      <c r="C20" s="2699" t="s">
        <v>5084</v>
      </c>
      <c r="D20" s="2699" t="s">
        <v>5084</v>
      </c>
      <c r="E20" s="2699" t="s">
        <v>5084</v>
      </c>
      <c r="F20" s="2699" t="s">
        <v>5084</v>
      </c>
      <c r="G20" s="2693">
        <v>61.8</v>
      </c>
      <c r="H20" s="2694">
        <v>3</v>
      </c>
      <c r="I20" s="2694">
        <v>0</v>
      </c>
      <c r="J20" s="2694">
        <v>8</v>
      </c>
      <c r="K20" s="2694">
        <v>0</v>
      </c>
      <c r="L20" s="2694">
        <v>0</v>
      </c>
      <c r="M20" s="2694">
        <v>0</v>
      </c>
      <c r="N20" s="2694">
        <v>52</v>
      </c>
      <c r="O20" s="2696">
        <v>35</v>
      </c>
      <c r="P20" s="2694">
        <v>55</v>
      </c>
      <c r="Q20" s="2700">
        <v>17</v>
      </c>
      <c r="R20" s="2701">
        <v>4</v>
      </c>
      <c r="S20" s="2703"/>
      <c r="T20" s="2689"/>
      <c r="U20" s="2716"/>
      <c r="V20" s="2716"/>
      <c r="W20" s="2716"/>
      <c r="X20" s="2716"/>
      <c r="Y20" s="2716"/>
      <c r="Z20" s="2716"/>
      <c r="AA20" s="2716"/>
      <c r="AB20" s="2716"/>
      <c r="AC20" s="2716"/>
      <c r="AD20" s="2716"/>
      <c r="AE20" s="2716"/>
      <c r="AF20" s="2716"/>
    </row>
    <row r="21" spans="1:32" s="2717" customFormat="1" ht="22.5" customHeight="1" x14ac:dyDescent="0.25">
      <c r="A21" s="2691" t="s">
        <v>4878</v>
      </c>
      <c r="B21" s="2692" t="s">
        <v>3530</v>
      </c>
      <c r="C21" s="2699"/>
      <c r="D21" s="2699"/>
      <c r="E21" s="2699"/>
      <c r="F21" s="2699"/>
      <c r="G21" s="2693"/>
      <c r="H21" s="2694">
        <v>0</v>
      </c>
      <c r="I21" s="2694">
        <v>0</v>
      </c>
      <c r="J21" s="2694">
        <v>0</v>
      </c>
      <c r="K21" s="2694">
        <v>22</v>
      </c>
      <c r="L21" s="2694">
        <v>1</v>
      </c>
      <c r="M21" s="2694">
        <v>10.6</v>
      </c>
      <c r="N21" s="2694">
        <v>104</v>
      </c>
      <c r="O21" s="2696">
        <v>34</v>
      </c>
      <c r="P21" s="2694">
        <v>260</v>
      </c>
      <c r="Q21" s="2700">
        <v>5</v>
      </c>
      <c r="R21" s="2701">
        <v>5</v>
      </c>
      <c r="S21" s="2703"/>
      <c r="T21" s="2689"/>
      <c r="U21" s="2716"/>
      <c r="V21" s="2716"/>
      <c r="W21" s="2716"/>
      <c r="X21" s="2716"/>
      <c r="Y21" s="2716"/>
      <c r="Z21" s="2716"/>
      <c r="AA21" s="2716"/>
      <c r="AB21" s="2716"/>
      <c r="AC21" s="2716"/>
      <c r="AD21" s="2716"/>
      <c r="AE21" s="2716"/>
      <c r="AF21" s="2716"/>
    </row>
    <row r="22" spans="1:32" s="2717" customFormat="1" ht="22.5" customHeight="1" thickBot="1" x14ac:dyDescent="0.3">
      <c r="A22" s="2718"/>
      <c r="B22" s="2719" t="s">
        <v>5089</v>
      </c>
      <c r="C22" s="2720"/>
      <c r="D22" s="2720"/>
      <c r="E22" s="2720"/>
      <c r="F22" s="2720"/>
      <c r="G22" s="3349"/>
      <c r="H22" s="3350"/>
      <c r="I22" s="2694">
        <v>0</v>
      </c>
      <c r="J22" s="2694">
        <v>0</v>
      </c>
      <c r="K22" s="2694">
        <v>0</v>
      </c>
      <c r="L22" s="2694">
        <v>0</v>
      </c>
      <c r="M22" s="2694">
        <v>0</v>
      </c>
      <c r="N22" s="2694">
        <v>0</v>
      </c>
      <c r="O22" s="2721">
        <v>0</v>
      </c>
      <c r="P22" s="3350">
        <v>0</v>
      </c>
      <c r="Q22" s="3351">
        <v>2500</v>
      </c>
      <c r="R22" s="3352">
        <v>0</v>
      </c>
      <c r="S22" s="2703"/>
      <c r="T22" s="2689"/>
      <c r="U22" s="2716"/>
      <c r="V22" s="2716"/>
      <c r="W22" s="2716"/>
      <c r="X22" s="2716"/>
      <c r="Y22" s="2716"/>
      <c r="Z22" s="2716"/>
      <c r="AA22" s="2716"/>
      <c r="AB22" s="2716"/>
      <c r="AC22" s="2716"/>
      <c r="AD22" s="2716"/>
      <c r="AE22" s="2716"/>
      <c r="AF22" s="2716"/>
    </row>
    <row r="23" spans="1:32" s="2717" customFormat="1" ht="21" customHeight="1" thickBot="1" x14ac:dyDescent="0.3">
      <c r="A23" s="3727" t="s">
        <v>3309</v>
      </c>
      <c r="B23" s="3728"/>
      <c r="C23" s="2722">
        <f>SUM(C4:C19)-C15</f>
        <v>7221.6000000000013</v>
      </c>
      <c r="D23" s="2722">
        <f>SUM(D4:D19)-D15</f>
        <v>11513.685999999998</v>
      </c>
      <c r="E23" s="2722">
        <f>SUM(E4:E19)-E15</f>
        <v>11419.054</v>
      </c>
      <c r="F23" s="2722">
        <f>SUM(F4:F19)-F15</f>
        <v>8793.18</v>
      </c>
      <c r="G23" s="2722">
        <f t="shared" ref="G23:O23" si="0">SUM(G4:G22)-G15</f>
        <v>13948.062000000002</v>
      </c>
      <c r="H23" s="2722">
        <f t="shared" si="0"/>
        <v>12894</v>
      </c>
      <c r="I23" s="2723">
        <f t="shared" si="0"/>
        <v>20373</v>
      </c>
      <c r="J23" s="2723">
        <f t="shared" si="0"/>
        <v>13766</v>
      </c>
      <c r="K23" s="2723">
        <f t="shared" si="0"/>
        <v>18497</v>
      </c>
      <c r="L23" s="2723">
        <f t="shared" si="0"/>
        <v>13726</v>
      </c>
      <c r="M23" s="2723">
        <f t="shared" si="0"/>
        <v>18160.900000000001</v>
      </c>
      <c r="N23" s="2723">
        <f t="shared" si="0"/>
        <v>22342</v>
      </c>
      <c r="O23" s="2724">
        <f t="shared" si="0"/>
        <v>20045</v>
      </c>
      <c r="P23" s="2722">
        <f>SUM(P4:P22)-P15</f>
        <v>22289</v>
      </c>
      <c r="Q23" s="2725">
        <f>SUM(Q4:Q22)-Q15</f>
        <v>14193.300000000003</v>
      </c>
      <c r="R23" s="2726">
        <f>SUM(R4:R22)-R15</f>
        <v>4416</v>
      </c>
      <c r="S23" s="2703"/>
      <c r="T23" s="2689"/>
      <c r="U23" s="2716"/>
      <c r="V23" s="2716"/>
      <c r="W23" s="2716"/>
      <c r="X23" s="2716"/>
      <c r="Y23" s="2716"/>
      <c r="Z23" s="2716"/>
      <c r="AA23" s="2716"/>
      <c r="AB23" s="2716"/>
      <c r="AC23" s="2716"/>
      <c r="AD23" s="2716"/>
      <c r="AE23" s="2716"/>
      <c r="AF23" s="2716"/>
    </row>
    <row r="24" spans="1:32" s="2727" customFormat="1" ht="15" thickTop="1" x14ac:dyDescent="0.25">
      <c r="A24" s="3729" t="s">
        <v>5090</v>
      </c>
      <c r="B24" s="3729"/>
      <c r="C24" s="3729"/>
      <c r="D24" s="3729"/>
      <c r="E24" s="3729"/>
      <c r="F24" s="3729"/>
      <c r="G24" s="3729"/>
      <c r="H24" s="3729"/>
      <c r="I24" s="3729"/>
      <c r="J24" s="3729"/>
      <c r="K24" s="3729"/>
      <c r="L24" s="3729"/>
      <c r="M24" s="3729"/>
      <c r="N24" s="3729"/>
      <c r="O24" s="3729"/>
      <c r="P24" s="3256"/>
      <c r="Q24" s="2415"/>
      <c r="R24" s="2415"/>
      <c r="S24" s="2576"/>
      <c r="T24" s="2415"/>
      <c r="U24" s="2415"/>
      <c r="V24" s="2415"/>
      <c r="W24" s="2415"/>
      <c r="X24" s="2415"/>
      <c r="Y24" s="2415"/>
      <c r="Z24" s="2415"/>
      <c r="AA24" s="2415"/>
      <c r="AB24" s="2415"/>
      <c r="AC24" s="2415"/>
      <c r="AD24" s="2415"/>
      <c r="AE24" s="2415"/>
      <c r="AF24" s="2415"/>
    </row>
    <row r="25" spans="1:32" s="2727" customFormat="1" ht="31.5" customHeight="1" x14ac:dyDescent="0.25">
      <c r="A25" s="3730" t="s">
        <v>5091</v>
      </c>
      <c r="B25" s="3730"/>
      <c r="C25" s="3730"/>
      <c r="D25" s="3730"/>
      <c r="E25" s="3730"/>
      <c r="F25" s="3730"/>
      <c r="G25" s="3730"/>
      <c r="H25" s="3730"/>
      <c r="I25" s="3730"/>
      <c r="J25" s="3730"/>
      <c r="K25" s="3730"/>
      <c r="L25" s="3730"/>
      <c r="M25" s="3730"/>
      <c r="N25" s="3730"/>
      <c r="O25" s="3730"/>
      <c r="P25" s="3730"/>
      <c r="Q25" s="3730"/>
      <c r="R25" s="3730"/>
      <c r="S25" s="2576"/>
      <c r="T25" s="2415"/>
      <c r="U25" s="2415"/>
      <c r="V25" s="2415"/>
      <c r="W25" s="2415"/>
      <c r="X25" s="2415"/>
      <c r="Y25" s="2415"/>
      <c r="Z25" s="2415"/>
      <c r="AA25" s="2415"/>
      <c r="AB25" s="2415"/>
      <c r="AC25" s="2415"/>
      <c r="AD25" s="2415"/>
      <c r="AE25" s="2415"/>
      <c r="AF25" s="2415"/>
    </row>
    <row r="26" spans="1:32" s="2728" customFormat="1" ht="27" customHeight="1" x14ac:dyDescent="0.25">
      <c r="A26" s="3731" t="s">
        <v>5092</v>
      </c>
      <c r="B26" s="3731"/>
      <c r="C26" s="3731"/>
      <c r="D26" s="3731"/>
      <c r="E26" s="3731"/>
      <c r="F26" s="3731"/>
      <c r="G26" s="3731"/>
      <c r="H26" s="3731"/>
      <c r="I26" s="3731"/>
      <c r="J26" s="3731"/>
      <c r="K26" s="3731"/>
      <c r="L26" s="3731"/>
      <c r="M26" s="3731"/>
      <c r="N26" s="3731"/>
      <c r="O26" s="3731"/>
      <c r="P26" s="3731"/>
      <c r="Q26" s="3731"/>
      <c r="R26" s="3731"/>
    </row>
    <row r="27" spans="1:32" s="2728" customFormat="1" ht="15.75" x14ac:dyDescent="0.25">
      <c r="A27" s="3736" t="s">
        <v>5093</v>
      </c>
      <c r="B27" s="3736"/>
      <c r="C27" s="3736"/>
      <c r="D27" s="3736"/>
      <c r="E27" s="3736"/>
      <c r="F27" s="3736"/>
      <c r="G27" s="3736"/>
      <c r="H27" s="3736"/>
      <c r="I27" s="3736"/>
      <c r="J27" s="3736"/>
      <c r="K27" s="3736"/>
      <c r="L27" s="3736"/>
      <c r="M27" s="3736"/>
      <c r="N27" s="3736"/>
      <c r="O27" s="3736"/>
      <c r="P27" s="3736"/>
      <c r="Q27" s="3736"/>
    </row>
    <row r="28" spans="1:32" s="2728" customFormat="1" ht="15.75" x14ac:dyDescent="0.25">
      <c r="A28" s="3737" t="s">
        <v>5094</v>
      </c>
      <c r="B28" s="3737"/>
      <c r="C28" s="3737"/>
      <c r="D28" s="3737"/>
      <c r="E28" s="3737"/>
      <c r="F28" s="3737"/>
      <c r="G28" s="3737"/>
      <c r="H28" s="3737"/>
      <c r="I28" s="3737"/>
      <c r="J28" s="3737"/>
      <c r="K28" s="3737"/>
      <c r="L28" s="3737"/>
      <c r="M28" s="3737"/>
      <c r="N28" s="3737"/>
      <c r="O28" s="3737"/>
      <c r="P28" s="3737"/>
      <c r="Q28" s="3737"/>
    </row>
    <row r="29" spans="1:32" s="2728" customFormat="1" ht="15.75" x14ac:dyDescent="0.25">
      <c r="A29" s="3736" t="s">
        <v>5095</v>
      </c>
      <c r="B29" s="3736"/>
      <c r="C29" s="3736"/>
      <c r="D29" s="3736"/>
      <c r="E29" s="3736"/>
      <c r="F29" s="3736"/>
      <c r="G29" s="3736"/>
      <c r="H29" s="3736"/>
      <c r="I29" s="3736"/>
      <c r="J29" s="3736"/>
      <c r="K29" s="3736"/>
      <c r="L29" s="3736"/>
      <c r="M29" s="3736"/>
      <c r="N29" s="3736"/>
      <c r="O29" s="3736"/>
      <c r="P29" s="3736"/>
      <c r="Q29" s="3736"/>
    </row>
    <row r="30" spans="1:32" s="2728" customFormat="1" ht="15.75" customHeight="1" x14ac:dyDescent="0.25">
      <c r="A30" s="3736" t="s">
        <v>5357</v>
      </c>
      <c r="B30" s="3736"/>
      <c r="C30" s="3736"/>
      <c r="D30" s="3736"/>
      <c r="E30" s="3736"/>
      <c r="F30" s="3736"/>
      <c r="G30" s="3736"/>
      <c r="H30" s="3736"/>
      <c r="I30" s="3736"/>
      <c r="J30" s="3736"/>
      <c r="K30" s="3736"/>
      <c r="L30" s="3736"/>
      <c r="M30" s="3736"/>
      <c r="N30" s="3736"/>
      <c r="O30" s="3736"/>
      <c r="P30" s="3736"/>
      <c r="Q30" s="3736"/>
      <c r="R30" s="3736"/>
    </row>
    <row r="31" spans="1:32" s="2728" customFormat="1" ht="15.75" x14ac:dyDescent="0.25">
      <c r="A31" s="3250"/>
      <c r="B31" s="3250"/>
      <c r="C31" s="3250"/>
      <c r="D31" s="3250"/>
      <c r="E31" s="3250"/>
      <c r="F31" s="3250"/>
      <c r="G31" s="3250"/>
      <c r="H31" s="3250"/>
      <c r="I31" s="3250"/>
      <c r="J31" s="3250"/>
      <c r="K31" s="3250"/>
      <c r="L31" s="3250"/>
      <c r="M31" s="3250"/>
      <c r="N31" s="3250"/>
      <c r="O31" s="3250"/>
      <c r="P31" s="3250"/>
      <c r="Q31" s="3250"/>
    </row>
    <row r="32" spans="1:32" s="3353" customFormat="1" ht="27.75" customHeight="1" x14ac:dyDescent="0.3">
      <c r="A32" s="3732" t="s">
        <v>5358</v>
      </c>
      <c r="B32" s="3732"/>
      <c r="C32" s="3732"/>
      <c r="D32" s="3732"/>
      <c r="E32" s="3732"/>
      <c r="F32" s="3732"/>
      <c r="G32" s="3732"/>
      <c r="H32" s="3732"/>
      <c r="I32" s="3732"/>
      <c r="J32" s="3732"/>
      <c r="K32" s="3732"/>
      <c r="L32" s="3732"/>
      <c r="M32" s="3732"/>
      <c r="N32" s="3732"/>
      <c r="O32" s="3732"/>
      <c r="P32" s="3732"/>
      <c r="Q32" s="3732"/>
      <c r="R32" s="3732"/>
    </row>
    <row r="33" spans="1:32" s="2729" customFormat="1" ht="18" customHeight="1" thickBot="1" x14ac:dyDescent="0.3">
      <c r="A33" s="2543"/>
      <c r="B33" s="2543"/>
      <c r="C33" s="2543"/>
      <c r="D33" s="2673"/>
      <c r="E33" s="2673"/>
      <c r="F33" s="2543"/>
      <c r="I33" s="2673"/>
      <c r="J33" s="2673"/>
      <c r="K33" s="2673"/>
      <c r="L33" s="2673"/>
      <c r="M33" s="2673"/>
      <c r="Q33" s="2673"/>
      <c r="R33" s="2673" t="s">
        <v>8</v>
      </c>
    </row>
    <row r="34" spans="1:32" s="2732" customFormat="1" ht="39.75" customHeight="1" thickTop="1" thickBot="1" x14ac:dyDescent="0.3">
      <c r="A34" s="3733" t="s">
        <v>5096</v>
      </c>
      <c r="B34" s="3734"/>
      <c r="C34" s="2730" t="s">
        <v>5069</v>
      </c>
      <c r="D34" s="2730" t="s">
        <v>5070</v>
      </c>
      <c r="E34" s="2730" t="s">
        <v>5071</v>
      </c>
      <c r="F34" s="2730" t="s">
        <v>5072</v>
      </c>
      <c r="G34" s="2730" t="s">
        <v>5073</v>
      </c>
      <c r="H34" s="2730" t="s">
        <v>5074</v>
      </c>
      <c r="I34" s="2730" t="s">
        <v>5075</v>
      </c>
      <c r="J34" s="2730" t="s">
        <v>5076</v>
      </c>
      <c r="K34" s="2730" t="s">
        <v>5077</v>
      </c>
      <c r="L34" s="2730" t="s">
        <v>5078</v>
      </c>
      <c r="M34" s="2730" t="s">
        <v>5079</v>
      </c>
      <c r="N34" s="2730" t="s">
        <v>5097</v>
      </c>
      <c r="O34" s="3354" t="s">
        <v>5081</v>
      </c>
      <c r="P34" s="2730" t="s">
        <v>5082</v>
      </c>
      <c r="Q34" s="3254" t="s">
        <v>5083</v>
      </c>
      <c r="R34" s="2731" t="s">
        <v>5356</v>
      </c>
    </row>
    <row r="35" spans="1:32" s="2741" customFormat="1" ht="17.25" customHeight="1" x14ac:dyDescent="0.25">
      <c r="A35" s="2733" t="s">
        <v>5098</v>
      </c>
      <c r="B35" s="2734"/>
      <c r="C35" s="2735">
        <f>C36+C48+C67</f>
        <v>7222.4856000000009</v>
      </c>
      <c r="D35" s="2735">
        <f>D36+D48+D67</f>
        <v>11513.725</v>
      </c>
      <c r="E35" s="2735">
        <f>E36+E48+E67</f>
        <v>11419.01</v>
      </c>
      <c r="F35" s="2735">
        <f>F36+F48+F67</f>
        <v>8792.7000000000007</v>
      </c>
      <c r="G35" s="2735">
        <f>G36+G48+G67-1</f>
        <v>13947.599999999999</v>
      </c>
      <c r="H35" s="2736">
        <f t="shared" ref="H35:K35" si="1">H36+H48+H67</f>
        <v>12894</v>
      </c>
      <c r="I35" s="2736">
        <f t="shared" si="1"/>
        <v>20373</v>
      </c>
      <c r="J35" s="2736">
        <f t="shared" si="1"/>
        <v>13766</v>
      </c>
      <c r="K35" s="2736">
        <f t="shared" si="1"/>
        <v>18497</v>
      </c>
      <c r="L35" s="2736">
        <f>L36+L48+L67</f>
        <v>13726</v>
      </c>
      <c r="M35" s="2736">
        <f>M36+M48+M67</f>
        <v>18161</v>
      </c>
      <c r="N35" s="2736">
        <f>N36+N48+N67</f>
        <v>22342</v>
      </c>
      <c r="O35" s="2737">
        <f>O36+O48+O67</f>
        <v>20045</v>
      </c>
      <c r="P35" s="2738">
        <f t="shared" ref="P35:R35" si="2">P36+P48+P67</f>
        <v>22289</v>
      </c>
      <c r="Q35" s="2739">
        <f t="shared" si="2"/>
        <v>14193.3</v>
      </c>
      <c r="R35" s="2740">
        <f t="shared" si="2"/>
        <v>4415.6000000000004</v>
      </c>
      <c r="S35" s="2543"/>
      <c r="T35" s="2703"/>
      <c r="U35" s="2543"/>
      <c r="V35" s="2543"/>
      <c r="W35" s="2543"/>
      <c r="X35" s="2543"/>
      <c r="Y35" s="2543"/>
      <c r="Z35" s="2543"/>
      <c r="AA35" s="2543"/>
      <c r="AB35" s="2543"/>
      <c r="AC35" s="2543"/>
      <c r="AD35" s="2543"/>
      <c r="AE35" s="2543"/>
      <c r="AF35" s="2543"/>
    </row>
    <row r="36" spans="1:32" s="2741" customFormat="1" ht="17.25" customHeight="1" x14ac:dyDescent="0.25">
      <c r="A36" s="2742" t="s">
        <v>5099</v>
      </c>
      <c r="B36" s="3252"/>
      <c r="C36" s="2735">
        <f>C37+C46</f>
        <v>5504.7936000000009</v>
      </c>
      <c r="D36" s="2735">
        <f>D37+D46</f>
        <v>8315.7540000000008</v>
      </c>
      <c r="E36" s="2735">
        <f>E37+E46</f>
        <v>5739.54</v>
      </c>
      <c r="F36" s="2735">
        <f>F37+F46</f>
        <v>6187.2000000000007</v>
      </c>
      <c r="G36" s="2735">
        <f>G37+G46+1</f>
        <v>7952.28</v>
      </c>
      <c r="H36" s="2735">
        <f t="shared" ref="H36:M36" si="3">H37+H46</f>
        <v>7637</v>
      </c>
      <c r="I36" s="2735">
        <f t="shared" si="3"/>
        <v>10493</v>
      </c>
      <c r="J36" s="2735">
        <f t="shared" si="3"/>
        <v>7429</v>
      </c>
      <c r="K36" s="2735">
        <f t="shared" si="3"/>
        <v>11841</v>
      </c>
      <c r="L36" s="2735">
        <f t="shared" si="3"/>
        <v>8512</v>
      </c>
      <c r="M36" s="2735">
        <f t="shared" si="3"/>
        <v>9340</v>
      </c>
      <c r="N36" s="2735">
        <v>15553</v>
      </c>
      <c r="O36" s="2743">
        <f t="shared" ref="O36:R36" si="4">O37+O46</f>
        <v>12367</v>
      </c>
      <c r="P36" s="2735">
        <f t="shared" si="4"/>
        <v>13211</v>
      </c>
      <c r="Q36" s="2744">
        <f t="shared" si="4"/>
        <v>8268</v>
      </c>
      <c r="R36" s="2745">
        <f t="shared" si="4"/>
        <v>2489</v>
      </c>
      <c r="S36" s="2543"/>
      <c r="T36" s="2703"/>
      <c r="U36" s="2543"/>
      <c r="V36" s="2543"/>
      <c r="W36" s="2543"/>
      <c r="X36" s="2543"/>
      <c r="Y36" s="2543"/>
      <c r="Z36" s="2543"/>
      <c r="AA36" s="2543"/>
      <c r="AB36" s="2543"/>
      <c r="AC36" s="2543"/>
      <c r="AD36" s="2543"/>
      <c r="AE36" s="2543"/>
      <c r="AF36" s="2543"/>
    </row>
    <row r="37" spans="1:32" s="2741" customFormat="1" ht="17.25" customHeight="1" x14ac:dyDescent="0.25">
      <c r="A37" s="3725" t="s">
        <v>5100</v>
      </c>
      <c r="B37" s="3726"/>
      <c r="C37" s="2746">
        <f t="shared" ref="C37:G37" si="5">C38+C44+C45</f>
        <v>5338.2786000000006</v>
      </c>
      <c r="D37" s="2746">
        <f t="shared" si="5"/>
        <v>5936.2070000000012</v>
      </c>
      <c r="E37" s="2746">
        <f t="shared" si="5"/>
        <v>4676.33</v>
      </c>
      <c r="F37" s="2746">
        <f t="shared" si="5"/>
        <v>5500.1</v>
      </c>
      <c r="G37" s="2746">
        <f t="shared" si="5"/>
        <v>7819.28</v>
      </c>
      <c r="H37" s="2746">
        <f>H38+H44+H45</f>
        <v>7382</v>
      </c>
      <c r="I37" s="2746">
        <f>I38+I44+I45</f>
        <v>10311</v>
      </c>
      <c r="J37" s="2746">
        <f>J38+J44+J45</f>
        <v>7206</v>
      </c>
      <c r="K37" s="2746">
        <v>9709</v>
      </c>
      <c r="L37" s="2746">
        <v>8386</v>
      </c>
      <c r="M37" s="2746">
        <v>8947</v>
      </c>
      <c r="N37" s="2746">
        <v>15382</v>
      </c>
      <c r="O37" s="2747">
        <v>12149</v>
      </c>
      <c r="P37" s="2746">
        <v>12934</v>
      </c>
      <c r="Q37" s="2748">
        <v>7699</v>
      </c>
      <c r="R37" s="2749">
        <v>2336</v>
      </c>
      <c r="S37" s="2543"/>
      <c r="T37" s="2703"/>
      <c r="U37" s="2543"/>
      <c r="V37" s="2543"/>
      <c r="W37" s="2543"/>
      <c r="X37" s="2543"/>
      <c r="Y37" s="2543"/>
      <c r="Z37" s="2543"/>
      <c r="AA37" s="2543"/>
      <c r="AB37" s="2543"/>
      <c r="AC37" s="2543"/>
      <c r="AD37" s="2543"/>
      <c r="AE37" s="2543"/>
      <c r="AF37" s="2543"/>
    </row>
    <row r="38" spans="1:32" s="2741" customFormat="1" ht="17.25" customHeight="1" x14ac:dyDescent="0.25">
      <c r="A38" s="3725" t="s">
        <v>5101</v>
      </c>
      <c r="B38" s="3726"/>
      <c r="C38" s="2746">
        <v>4680.8676000000005</v>
      </c>
      <c r="D38" s="2746">
        <v>4596.8270000000011</v>
      </c>
      <c r="E38" s="2746">
        <v>3747.21</v>
      </c>
      <c r="F38" s="2746">
        <v>4886.7</v>
      </c>
      <c r="G38" s="2746">
        <v>7169.5300000000007</v>
      </c>
      <c r="H38" s="2746">
        <v>7317</v>
      </c>
      <c r="I38" s="2746">
        <v>9884</v>
      </c>
      <c r="J38" s="2746">
        <v>6318</v>
      </c>
      <c r="K38" s="2746">
        <v>9011</v>
      </c>
      <c r="L38" s="2746">
        <v>7498</v>
      </c>
      <c r="M38" s="2746">
        <v>8026</v>
      </c>
      <c r="N38" s="2746">
        <v>14787</v>
      </c>
      <c r="O38" s="2747">
        <v>7877</v>
      </c>
      <c r="P38" s="2746">
        <v>11697</v>
      </c>
      <c r="Q38" s="2748">
        <v>6889</v>
      </c>
      <c r="R38" s="2749">
        <v>2059</v>
      </c>
      <c r="S38" s="2543"/>
      <c r="T38" s="2703"/>
      <c r="U38" s="2543"/>
      <c r="V38" s="2543"/>
      <c r="W38" s="2543"/>
      <c r="X38" s="2543"/>
      <c r="Y38" s="2543"/>
      <c r="Z38" s="2543"/>
      <c r="AA38" s="2543"/>
      <c r="AB38" s="2543"/>
      <c r="AC38" s="2543"/>
      <c r="AD38" s="2543"/>
      <c r="AE38" s="2543"/>
      <c r="AF38" s="2543"/>
    </row>
    <row r="39" spans="1:32" s="2741" customFormat="1" ht="17.25" customHeight="1" x14ac:dyDescent="0.25">
      <c r="A39" s="3251" t="s">
        <v>5102</v>
      </c>
      <c r="B39" s="3252"/>
      <c r="C39" s="2746">
        <v>47.320000000000007</v>
      </c>
      <c r="D39" s="2746">
        <v>377.83799999999997</v>
      </c>
      <c r="E39" s="2746">
        <v>75.650000000000006</v>
      </c>
      <c r="F39" s="2746">
        <v>38.099999999999994</v>
      </c>
      <c r="G39" s="2746">
        <v>91.699999999999989</v>
      </c>
      <c r="H39" s="2746">
        <v>93</v>
      </c>
      <c r="I39" s="2746">
        <v>598</v>
      </c>
      <c r="J39" s="2746">
        <v>204</v>
      </c>
      <c r="K39" s="2746">
        <v>77</v>
      </c>
      <c r="L39" s="2746">
        <v>135</v>
      </c>
      <c r="M39" s="2746">
        <v>436</v>
      </c>
      <c r="N39" s="2746">
        <v>318</v>
      </c>
      <c r="O39" s="2747">
        <v>252</v>
      </c>
      <c r="P39" s="2746">
        <v>320</v>
      </c>
      <c r="Q39" s="2748">
        <v>56</v>
      </c>
      <c r="R39" s="2749">
        <v>153</v>
      </c>
      <c r="S39" s="2543"/>
      <c r="T39" s="2703"/>
      <c r="U39" s="2543"/>
      <c r="V39" s="2543"/>
      <c r="W39" s="2543"/>
      <c r="X39" s="2543"/>
      <c r="Y39" s="2543"/>
      <c r="Z39" s="2543"/>
      <c r="AA39" s="2543"/>
      <c r="AB39" s="2543"/>
      <c r="AC39" s="2543"/>
      <c r="AD39" s="2543"/>
      <c r="AE39" s="2543"/>
      <c r="AF39" s="2543"/>
    </row>
    <row r="40" spans="1:32" s="2741" customFormat="1" ht="17.25" customHeight="1" x14ac:dyDescent="0.25">
      <c r="A40" s="3725" t="s">
        <v>5103</v>
      </c>
      <c r="B40" s="3726"/>
      <c r="C40" s="2746">
        <v>34.097999999999999</v>
      </c>
      <c r="D40" s="2746">
        <v>69.441999999999993</v>
      </c>
      <c r="E40" s="2693">
        <v>208.98</v>
      </c>
      <c r="F40" s="2693">
        <v>64.7</v>
      </c>
      <c r="G40" s="2693">
        <v>256.01</v>
      </c>
      <c r="H40" s="2693">
        <v>185</v>
      </c>
      <c r="I40" s="2693">
        <v>365</v>
      </c>
      <c r="J40" s="2693">
        <v>322</v>
      </c>
      <c r="K40" s="2693">
        <v>764</v>
      </c>
      <c r="L40" s="2693">
        <v>855</v>
      </c>
      <c r="M40" s="2693">
        <v>223</v>
      </c>
      <c r="N40" s="2693">
        <v>3329</v>
      </c>
      <c r="O40" s="2696">
        <v>34</v>
      </c>
      <c r="P40" s="2694">
        <v>221</v>
      </c>
      <c r="Q40" s="2700">
        <v>123</v>
      </c>
      <c r="R40" s="2701">
        <v>2</v>
      </c>
      <c r="S40" s="2543"/>
      <c r="T40" s="2703"/>
      <c r="U40" s="2543"/>
      <c r="V40" s="2543"/>
      <c r="W40" s="2543"/>
      <c r="X40" s="2543"/>
      <c r="Y40" s="2543"/>
      <c r="Z40" s="2543"/>
      <c r="AA40" s="2543"/>
      <c r="AB40" s="2543"/>
      <c r="AC40" s="2543"/>
      <c r="AD40" s="2543"/>
      <c r="AE40" s="2543"/>
      <c r="AF40" s="2543"/>
    </row>
    <row r="41" spans="1:32" s="2741" customFormat="1" ht="17.25" customHeight="1" x14ac:dyDescent="0.25">
      <c r="A41" s="3725" t="s">
        <v>5104</v>
      </c>
      <c r="B41" s="3726"/>
      <c r="C41" s="2746">
        <v>522.51099999999997</v>
      </c>
      <c r="D41" s="2746">
        <v>1175.7850000000001</v>
      </c>
      <c r="E41" s="2693">
        <v>1166.77</v>
      </c>
      <c r="F41" s="2693">
        <v>2332.9</v>
      </c>
      <c r="G41" s="2693">
        <v>1598.38</v>
      </c>
      <c r="H41" s="2693">
        <v>4018</v>
      </c>
      <c r="I41" s="2693">
        <v>4282</v>
      </c>
      <c r="J41" s="2693">
        <v>3434</v>
      </c>
      <c r="K41" s="2693">
        <v>3811</v>
      </c>
      <c r="L41" s="2693">
        <v>4099</v>
      </c>
      <c r="M41" s="2693">
        <v>5419</v>
      </c>
      <c r="N41" s="2693">
        <v>5752</v>
      </c>
      <c r="O41" s="2750">
        <v>4077</v>
      </c>
      <c r="P41" s="2693">
        <v>8557</v>
      </c>
      <c r="Q41" s="2751">
        <v>4173</v>
      </c>
      <c r="R41" s="2752">
        <v>1198</v>
      </c>
      <c r="S41" s="2543"/>
      <c r="T41" s="2703"/>
      <c r="U41" s="2543"/>
      <c r="V41" s="2543"/>
      <c r="W41" s="2543"/>
      <c r="X41" s="2543"/>
      <c r="Y41" s="2543"/>
      <c r="Z41" s="2543"/>
      <c r="AA41" s="2543"/>
      <c r="AB41" s="2543"/>
      <c r="AC41" s="2543"/>
      <c r="AD41" s="2543"/>
      <c r="AE41" s="2543"/>
      <c r="AF41" s="2543"/>
    </row>
    <row r="42" spans="1:32" s="2741" customFormat="1" ht="17.25" customHeight="1" x14ac:dyDescent="0.25">
      <c r="A42" s="3725" t="s">
        <v>5105</v>
      </c>
      <c r="B42" s="3726"/>
      <c r="C42" s="2746">
        <v>177.024</v>
      </c>
      <c r="D42" s="2746">
        <v>58.642000000000003</v>
      </c>
      <c r="E42" s="2693">
        <v>172.48</v>
      </c>
      <c r="F42" s="2693">
        <v>26.7</v>
      </c>
      <c r="G42" s="2693">
        <v>3</v>
      </c>
      <c r="H42" s="2693">
        <v>11</v>
      </c>
      <c r="I42" s="2693">
        <v>2</v>
      </c>
      <c r="J42" s="2693">
        <v>856</v>
      </c>
      <c r="K42" s="2693">
        <v>1053</v>
      </c>
      <c r="L42" s="2693">
        <v>167</v>
      </c>
      <c r="M42" s="2693">
        <v>177</v>
      </c>
      <c r="N42" s="2693">
        <v>281</v>
      </c>
      <c r="O42" s="2750">
        <v>250</v>
      </c>
      <c r="P42" s="2693">
        <v>467</v>
      </c>
      <c r="Q42" s="2751">
        <v>252</v>
      </c>
      <c r="R42" s="2752">
        <v>45</v>
      </c>
      <c r="S42" s="2543"/>
      <c r="T42" s="2703"/>
      <c r="U42" s="2543"/>
      <c r="V42" s="2543"/>
      <c r="W42" s="2543"/>
      <c r="X42" s="2543"/>
      <c r="Y42" s="2543"/>
      <c r="Z42" s="2543"/>
      <c r="AA42" s="2543"/>
      <c r="AB42" s="2543"/>
      <c r="AC42" s="2543"/>
      <c r="AD42" s="2543"/>
      <c r="AE42" s="2543"/>
      <c r="AF42" s="2543"/>
    </row>
    <row r="43" spans="1:32" s="2741" customFormat="1" ht="17.25" customHeight="1" x14ac:dyDescent="0.25">
      <c r="A43" s="3725" t="s">
        <v>5106</v>
      </c>
      <c r="B43" s="3726"/>
      <c r="C43" s="2746">
        <v>3821.4270000000001</v>
      </c>
      <c r="D43" s="2746">
        <v>2801.83</v>
      </c>
      <c r="E43" s="2693">
        <f>1740.46+260.64+43.01</f>
        <v>2044.11</v>
      </c>
      <c r="F43" s="2693">
        <f>1492.6</f>
        <v>1492.6</v>
      </c>
      <c r="G43" s="2693">
        <f>2396+1131.944+1104.059</f>
        <v>4632.0029999999997</v>
      </c>
      <c r="H43" s="2693">
        <v>2312</v>
      </c>
      <c r="I43" s="2693">
        <v>4076</v>
      </c>
      <c r="J43" s="2693">
        <v>620</v>
      </c>
      <c r="K43" s="2693">
        <v>1106</v>
      </c>
      <c r="L43" s="2693">
        <v>1478</v>
      </c>
      <c r="M43" s="2693">
        <v>825</v>
      </c>
      <c r="N43" s="2693">
        <v>4427</v>
      </c>
      <c r="O43" s="2750">
        <v>2663</v>
      </c>
      <c r="P43" s="2693">
        <v>1172</v>
      </c>
      <c r="Q43" s="2751">
        <v>504</v>
      </c>
      <c r="R43" s="2752">
        <v>227</v>
      </c>
      <c r="S43" s="2543"/>
      <c r="T43" s="2703"/>
      <c r="U43" s="2543"/>
      <c r="V43" s="2543"/>
      <c r="W43" s="2543"/>
      <c r="X43" s="2543"/>
      <c r="Y43" s="2543"/>
      <c r="Z43" s="2543"/>
      <c r="AA43" s="2543"/>
      <c r="AB43" s="2543"/>
      <c r="AC43" s="2543"/>
      <c r="AD43" s="2543"/>
      <c r="AE43" s="2543"/>
      <c r="AF43" s="2543"/>
    </row>
    <row r="44" spans="1:32" s="2741" customFormat="1" ht="17.25" customHeight="1" x14ac:dyDescent="0.25">
      <c r="A44" s="3725" t="s">
        <v>5107</v>
      </c>
      <c r="B44" s="3726"/>
      <c r="C44" s="2746">
        <v>586.03899999999999</v>
      </c>
      <c r="D44" s="2746">
        <v>1286.931</v>
      </c>
      <c r="E44" s="2693">
        <v>606.26</v>
      </c>
      <c r="F44" s="2693">
        <v>448.1</v>
      </c>
      <c r="G44" s="2693">
        <v>590.49</v>
      </c>
      <c r="H44" s="2693">
        <v>56</v>
      </c>
      <c r="I44" s="2693">
        <v>159</v>
      </c>
      <c r="J44" s="2693">
        <v>610</v>
      </c>
      <c r="K44" s="2693">
        <v>573</v>
      </c>
      <c r="L44" s="2693">
        <v>754</v>
      </c>
      <c r="M44" s="2693">
        <v>667</v>
      </c>
      <c r="N44" s="2693">
        <v>336</v>
      </c>
      <c r="O44" s="2750">
        <v>507</v>
      </c>
      <c r="P44" s="2693">
        <v>1034</v>
      </c>
      <c r="Q44" s="2751">
        <v>638</v>
      </c>
      <c r="R44" s="2752">
        <v>259</v>
      </c>
      <c r="S44" s="2543"/>
      <c r="T44" s="2703"/>
      <c r="U44" s="2543"/>
      <c r="V44" s="2543"/>
      <c r="W44" s="2543"/>
      <c r="X44" s="2543"/>
      <c r="Y44" s="2543"/>
      <c r="Z44" s="2543"/>
      <c r="AA44" s="2543"/>
      <c r="AB44" s="2543"/>
      <c r="AC44" s="2543"/>
      <c r="AD44" s="2543"/>
      <c r="AE44" s="2543"/>
      <c r="AF44" s="2543"/>
    </row>
    <row r="45" spans="1:32" s="2741" customFormat="1" ht="17.25" customHeight="1" x14ac:dyDescent="0.25">
      <c r="A45" s="3725" t="s">
        <v>5108</v>
      </c>
      <c r="B45" s="3726"/>
      <c r="C45" s="2746">
        <v>71.372000000000298</v>
      </c>
      <c r="D45" s="2746">
        <v>52.448999999999614</v>
      </c>
      <c r="E45" s="2693">
        <v>322.85999999999967</v>
      </c>
      <c r="F45" s="2693">
        <v>165.30000000000018</v>
      </c>
      <c r="G45" s="2693">
        <v>59.259999999999309</v>
      </c>
      <c r="H45" s="2693">
        <v>9</v>
      </c>
      <c r="I45" s="2693">
        <v>268</v>
      </c>
      <c r="J45" s="2693">
        <v>278</v>
      </c>
      <c r="K45" s="2693">
        <v>125</v>
      </c>
      <c r="L45" s="2693">
        <v>134</v>
      </c>
      <c r="M45" s="2693">
        <v>254</v>
      </c>
      <c r="N45" s="2693">
        <v>259</v>
      </c>
      <c r="O45" s="2753">
        <v>3675</v>
      </c>
      <c r="P45" s="2754">
        <v>202</v>
      </c>
      <c r="Q45" s="2755">
        <v>172</v>
      </c>
      <c r="R45" s="2756">
        <v>18</v>
      </c>
      <c r="S45" s="2543"/>
      <c r="T45" s="2703"/>
      <c r="U45" s="2543"/>
      <c r="V45" s="2543"/>
      <c r="W45" s="2543"/>
      <c r="X45" s="2543"/>
      <c r="Y45" s="2543"/>
      <c r="Z45" s="2543"/>
      <c r="AA45" s="2543"/>
      <c r="AB45" s="2543"/>
      <c r="AC45" s="2543"/>
      <c r="AD45" s="2543"/>
      <c r="AE45" s="2543"/>
      <c r="AF45" s="2543"/>
    </row>
    <row r="46" spans="1:32" s="2741" customFormat="1" ht="17.25" customHeight="1" x14ac:dyDescent="0.25">
      <c r="A46" s="3725" t="s">
        <v>5109</v>
      </c>
      <c r="B46" s="3726"/>
      <c r="C46" s="2746">
        <v>166.51499999999999</v>
      </c>
      <c r="D46" s="2746">
        <v>2379.547</v>
      </c>
      <c r="E46" s="2693">
        <f>E47</f>
        <v>1063.21</v>
      </c>
      <c r="F46" s="2693">
        <f>F47+10.6</f>
        <v>687.1</v>
      </c>
      <c r="G46" s="2693">
        <v>132</v>
      </c>
      <c r="H46" s="2693">
        <v>255</v>
      </c>
      <c r="I46" s="2693">
        <v>182</v>
      </c>
      <c r="J46" s="2693">
        <f>J47+4</f>
        <v>223</v>
      </c>
      <c r="K46" s="2693">
        <v>2132</v>
      </c>
      <c r="L46" s="2693">
        <v>126</v>
      </c>
      <c r="M46" s="2693">
        <v>393</v>
      </c>
      <c r="N46" s="2693">
        <v>171</v>
      </c>
      <c r="O46" s="2750">
        <v>218</v>
      </c>
      <c r="P46" s="2693">
        <v>277</v>
      </c>
      <c r="Q46" s="2751">
        <v>569</v>
      </c>
      <c r="R46" s="2752">
        <v>153</v>
      </c>
      <c r="S46" s="2543"/>
      <c r="T46" s="2703"/>
      <c r="U46" s="2543"/>
      <c r="V46" s="2543"/>
      <c r="W46" s="2543"/>
      <c r="X46" s="2543"/>
      <c r="Y46" s="2543"/>
      <c r="Z46" s="2543"/>
      <c r="AA46" s="2543"/>
      <c r="AB46" s="2543"/>
      <c r="AC46" s="2543"/>
      <c r="AD46" s="2543"/>
      <c r="AE46" s="2543"/>
      <c r="AF46" s="2543"/>
    </row>
    <row r="47" spans="1:32" s="2741" customFormat="1" ht="17.25" customHeight="1" x14ac:dyDescent="0.25">
      <c r="A47" s="3725" t="s">
        <v>5110</v>
      </c>
      <c r="B47" s="3726"/>
      <c r="C47" s="2746">
        <v>163.309</v>
      </c>
      <c r="D47" s="2746">
        <v>2379.547</v>
      </c>
      <c r="E47" s="2693">
        <v>1063.21</v>
      </c>
      <c r="F47" s="2693">
        <v>676.5</v>
      </c>
      <c r="G47" s="2693">
        <v>132</v>
      </c>
      <c r="H47" s="2693">
        <v>230</v>
      </c>
      <c r="I47" s="2693">
        <v>175</v>
      </c>
      <c r="J47" s="2693">
        <v>219</v>
      </c>
      <c r="K47" s="2693">
        <v>1732</v>
      </c>
      <c r="L47" s="2693">
        <v>123</v>
      </c>
      <c r="M47" s="2693">
        <v>340</v>
      </c>
      <c r="N47" s="2693">
        <v>140</v>
      </c>
      <c r="O47" s="2750">
        <v>204</v>
      </c>
      <c r="P47" s="2693">
        <v>205</v>
      </c>
      <c r="Q47" s="2751">
        <v>549</v>
      </c>
      <c r="R47" s="2752">
        <v>136</v>
      </c>
      <c r="S47" s="2543"/>
      <c r="T47" s="2703"/>
      <c r="U47" s="2543"/>
      <c r="V47" s="2543"/>
      <c r="W47" s="2543"/>
      <c r="X47" s="2543"/>
      <c r="Y47" s="2543"/>
      <c r="Z47" s="2543"/>
      <c r="AA47" s="2543"/>
      <c r="AB47" s="2543"/>
      <c r="AC47" s="2543"/>
      <c r="AD47" s="2543"/>
      <c r="AE47" s="2543"/>
      <c r="AF47" s="2543"/>
    </row>
    <row r="48" spans="1:32" s="2741" customFormat="1" ht="17.25" customHeight="1" x14ac:dyDescent="0.25">
      <c r="A48" s="2742" t="s">
        <v>5111</v>
      </c>
      <c r="B48" s="3252"/>
      <c r="C48" s="2735">
        <f>C49+C53+C56</f>
        <v>1685.3969999999999</v>
      </c>
      <c r="D48" s="2735">
        <f>D49+D53+D56</f>
        <v>3196.002</v>
      </c>
      <c r="E48" s="2735">
        <f>E49+E53+E56</f>
        <v>5679.47</v>
      </c>
      <c r="F48" s="2735">
        <f>F49+F53+F56-1</f>
        <v>2605.5</v>
      </c>
      <c r="G48" s="2735">
        <f t="shared" ref="G48:J48" si="6">G49+G53+G56</f>
        <v>5996.32</v>
      </c>
      <c r="H48" s="2735">
        <f t="shared" si="6"/>
        <v>5257</v>
      </c>
      <c r="I48" s="2735">
        <f>I49+I53+I56</f>
        <v>9854</v>
      </c>
      <c r="J48" s="2735">
        <f t="shared" si="6"/>
        <v>6274</v>
      </c>
      <c r="K48" s="2735">
        <f>K49+K53+K56</f>
        <v>6656</v>
      </c>
      <c r="L48" s="2735">
        <f>L49+L53+L56</f>
        <v>5211</v>
      </c>
      <c r="M48" s="2735">
        <f>M49+M53+M56</f>
        <v>8817</v>
      </c>
      <c r="N48" s="2735">
        <v>6789</v>
      </c>
      <c r="O48" s="2743">
        <f t="shared" ref="O48:R48" si="7">O49+O53+O56</f>
        <v>7678</v>
      </c>
      <c r="P48" s="2735">
        <f t="shared" si="7"/>
        <v>9016</v>
      </c>
      <c r="Q48" s="2744">
        <f t="shared" si="7"/>
        <v>3425.3</v>
      </c>
      <c r="R48" s="2745">
        <f t="shared" si="7"/>
        <v>1925</v>
      </c>
      <c r="S48" s="2543"/>
      <c r="T48" s="2703"/>
      <c r="U48" s="2543"/>
      <c r="V48" s="2543"/>
      <c r="W48" s="2543"/>
      <c r="X48" s="2543"/>
      <c r="Y48" s="2543"/>
      <c r="Z48" s="2543"/>
      <c r="AA48" s="2543"/>
      <c r="AB48" s="2543"/>
      <c r="AC48" s="2543"/>
      <c r="AD48" s="2543"/>
      <c r="AE48" s="2543"/>
      <c r="AF48" s="2543"/>
    </row>
    <row r="49" spans="1:32" s="2741" customFormat="1" ht="17.25" customHeight="1" x14ac:dyDescent="0.25">
      <c r="A49" s="3725" t="s">
        <v>5112</v>
      </c>
      <c r="B49" s="3726"/>
      <c r="C49" s="2746">
        <f t="shared" ref="C49:G49" si="8">C50+C51+C52</f>
        <v>295.935</v>
      </c>
      <c r="D49" s="2746">
        <f t="shared" si="8"/>
        <v>1123.9349999999999</v>
      </c>
      <c r="E49" s="2746">
        <f t="shared" si="8"/>
        <v>1929.06</v>
      </c>
      <c r="F49" s="2746">
        <f t="shared" si="8"/>
        <v>1056.0999999999999</v>
      </c>
      <c r="G49" s="2746">
        <f t="shared" si="8"/>
        <v>2019.2</v>
      </c>
      <c r="H49" s="2693">
        <f>H50+H51+H52</f>
        <v>3570</v>
      </c>
      <c r="I49" s="2693">
        <f>I50+I51+I52</f>
        <v>5802</v>
      </c>
      <c r="J49" s="2693">
        <v>2456</v>
      </c>
      <c r="K49" s="2693">
        <f>K50+K51+K52</f>
        <v>2269</v>
      </c>
      <c r="L49" s="2693">
        <f>L50+L51+L52</f>
        <v>3160</v>
      </c>
      <c r="M49" s="2693">
        <f>M50+M51+M52</f>
        <v>3294</v>
      </c>
      <c r="N49" s="2693">
        <v>2766</v>
      </c>
      <c r="O49" s="2750">
        <f t="shared" ref="O49:R49" si="9">O50+O51+O52</f>
        <v>3532</v>
      </c>
      <c r="P49" s="2693">
        <f t="shared" si="9"/>
        <v>5616</v>
      </c>
      <c r="Q49" s="2751">
        <f t="shared" si="9"/>
        <v>1970.3</v>
      </c>
      <c r="R49" s="2752">
        <f t="shared" si="9"/>
        <v>1245</v>
      </c>
      <c r="S49" s="2543"/>
      <c r="T49" s="2703"/>
      <c r="U49" s="2543"/>
      <c r="V49" s="2543"/>
      <c r="W49" s="2543"/>
      <c r="X49" s="2543"/>
      <c r="Y49" s="2543"/>
      <c r="Z49" s="2543"/>
      <c r="AA49" s="2543"/>
      <c r="AB49" s="2543"/>
      <c r="AC49" s="2543"/>
      <c r="AD49" s="2543"/>
      <c r="AE49" s="2543"/>
      <c r="AF49" s="2543"/>
    </row>
    <row r="50" spans="1:32" s="2741" customFormat="1" ht="17.25" customHeight="1" x14ac:dyDescent="0.25">
      <c r="A50" s="3725" t="s">
        <v>5113</v>
      </c>
      <c r="B50" s="3726"/>
      <c r="C50" s="2746">
        <v>126.605</v>
      </c>
      <c r="D50" s="2746">
        <v>577.41300000000001</v>
      </c>
      <c r="E50" s="2693">
        <v>48.98</v>
      </c>
      <c r="F50" s="2693">
        <v>196.3</v>
      </c>
      <c r="G50" s="2693">
        <v>135.30000000000001</v>
      </c>
      <c r="H50" s="2693">
        <v>246</v>
      </c>
      <c r="I50" s="2693">
        <v>146</v>
      </c>
      <c r="J50" s="2693">
        <v>168</v>
      </c>
      <c r="K50" s="2693">
        <v>141</v>
      </c>
      <c r="L50" s="2693">
        <v>185</v>
      </c>
      <c r="M50" s="2693">
        <v>200</v>
      </c>
      <c r="N50" s="2693">
        <v>172</v>
      </c>
      <c r="O50" s="2750">
        <v>142</v>
      </c>
      <c r="P50" s="2693">
        <v>143</v>
      </c>
      <c r="Q50" s="2700">
        <v>10.7</v>
      </c>
      <c r="R50" s="2701">
        <v>1</v>
      </c>
      <c r="S50" s="2543"/>
      <c r="T50" s="2703"/>
      <c r="U50" s="2543"/>
      <c r="V50" s="2543"/>
      <c r="W50" s="2543"/>
      <c r="X50" s="2543"/>
      <c r="Y50" s="2543"/>
      <c r="Z50" s="2543"/>
      <c r="AA50" s="2543"/>
      <c r="AB50" s="2543"/>
      <c r="AC50" s="2543"/>
      <c r="AD50" s="2543"/>
      <c r="AE50" s="2543"/>
      <c r="AF50" s="2543"/>
    </row>
    <row r="51" spans="1:32" s="2741" customFormat="1" ht="17.25" customHeight="1" x14ac:dyDescent="0.25">
      <c r="A51" s="3725" t="s">
        <v>5114</v>
      </c>
      <c r="B51" s="3726"/>
      <c r="C51" s="2746">
        <v>38.293999999999997</v>
      </c>
      <c r="D51" s="2746">
        <v>497.54300000000001</v>
      </c>
      <c r="E51" s="2693">
        <v>1414.77</v>
      </c>
      <c r="F51" s="2693">
        <v>509.7</v>
      </c>
      <c r="G51" s="2693">
        <v>1468.47</v>
      </c>
      <c r="H51" s="2693">
        <v>3006</v>
      </c>
      <c r="I51" s="2693">
        <v>5343</v>
      </c>
      <c r="J51" s="2693">
        <v>1851</v>
      </c>
      <c r="K51" s="2693">
        <v>1530</v>
      </c>
      <c r="L51" s="2693">
        <v>1999</v>
      </c>
      <c r="M51" s="2693">
        <v>2453</v>
      </c>
      <c r="N51" s="2693">
        <v>2122</v>
      </c>
      <c r="O51" s="2750">
        <v>2562</v>
      </c>
      <c r="P51" s="2693">
        <v>4527</v>
      </c>
      <c r="Q51" s="2751">
        <v>1539.6</v>
      </c>
      <c r="R51" s="2752">
        <v>1027</v>
      </c>
      <c r="S51" s="2543"/>
      <c r="T51" s="2703"/>
      <c r="U51" s="2543"/>
      <c r="V51" s="2543"/>
      <c r="W51" s="2543"/>
      <c r="X51" s="2543"/>
      <c r="Y51" s="2543"/>
      <c r="Z51" s="2543"/>
      <c r="AA51" s="2543"/>
      <c r="AB51" s="2543"/>
      <c r="AC51" s="2543"/>
      <c r="AD51" s="2543"/>
      <c r="AE51" s="2543"/>
      <c r="AF51" s="2543"/>
    </row>
    <row r="52" spans="1:32" s="2741" customFormat="1" ht="17.25" customHeight="1" x14ac:dyDescent="0.25">
      <c r="A52" s="3725" t="s">
        <v>5115</v>
      </c>
      <c r="B52" s="3726"/>
      <c r="C52" s="2746">
        <v>131.036</v>
      </c>
      <c r="D52" s="2746">
        <v>48.978999999999928</v>
      </c>
      <c r="E52" s="2746">
        <v>465.30999999999995</v>
      </c>
      <c r="F52" s="2746">
        <v>350.09999999999997</v>
      </c>
      <c r="G52" s="2746">
        <v>415.43000000000006</v>
      </c>
      <c r="H52" s="2693">
        <v>318</v>
      </c>
      <c r="I52" s="2693">
        <v>313</v>
      </c>
      <c r="J52" s="2693">
        <v>435</v>
      </c>
      <c r="K52" s="2693">
        <v>598</v>
      </c>
      <c r="L52" s="2693">
        <v>976</v>
      </c>
      <c r="M52" s="2693">
        <v>641</v>
      </c>
      <c r="N52" s="2693">
        <v>472</v>
      </c>
      <c r="O52" s="2750">
        <v>828</v>
      </c>
      <c r="P52" s="2693">
        <v>946</v>
      </c>
      <c r="Q52" s="2751">
        <v>420</v>
      </c>
      <c r="R52" s="2752">
        <v>217</v>
      </c>
      <c r="S52" s="2543"/>
      <c r="T52" s="2703"/>
      <c r="U52" s="2543"/>
      <c r="V52" s="2543"/>
      <c r="W52" s="2543"/>
      <c r="X52" s="2543"/>
      <c r="Y52" s="2543"/>
      <c r="Z52" s="2543"/>
      <c r="AA52" s="2543"/>
      <c r="AB52" s="2543"/>
      <c r="AC52" s="2543"/>
      <c r="AD52" s="2543"/>
      <c r="AE52" s="2543"/>
      <c r="AF52" s="2543"/>
    </row>
    <row r="53" spans="1:32" s="2741" customFormat="1" ht="17.25" customHeight="1" x14ac:dyDescent="0.25">
      <c r="A53" s="3725" t="s">
        <v>5116</v>
      </c>
      <c r="B53" s="3726"/>
      <c r="C53" s="2746">
        <v>45.253</v>
      </c>
      <c r="D53" s="2746">
        <v>25.31</v>
      </c>
      <c r="E53" s="2693">
        <f>E54+43.56+52.26+E55</f>
        <v>553.04000000000008</v>
      </c>
      <c r="F53" s="2693">
        <f>F54+85.6+F55</f>
        <v>121.4</v>
      </c>
      <c r="G53" s="2693">
        <v>69</v>
      </c>
      <c r="H53" s="2693">
        <f t="shared" ref="H53:M53" si="10">H54+H55</f>
        <v>189</v>
      </c>
      <c r="I53" s="2693">
        <f t="shared" si="10"/>
        <v>19</v>
      </c>
      <c r="J53" s="2693">
        <f t="shared" si="10"/>
        <v>97</v>
      </c>
      <c r="K53" s="2693">
        <f t="shared" si="10"/>
        <v>913</v>
      </c>
      <c r="L53" s="2693">
        <f t="shared" si="10"/>
        <v>108</v>
      </c>
      <c r="M53" s="2693">
        <f t="shared" si="10"/>
        <v>443</v>
      </c>
      <c r="N53" s="2693">
        <v>511</v>
      </c>
      <c r="O53" s="2750">
        <v>226</v>
      </c>
      <c r="P53" s="2693">
        <v>276</v>
      </c>
      <c r="Q53" s="2751">
        <v>78</v>
      </c>
      <c r="R53" s="2752">
        <v>24</v>
      </c>
      <c r="S53" s="2543"/>
      <c r="T53" s="2703"/>
      <c r="U53" s="2543"/>
      <c r="V53" s="2543"/>
      <c r="W53" s="2543"/>
      <c r="X53" s="2543"/>
      <c r="Y53" s="2543"/>
      <c r="Z53" s="2543"/>
      <c r="AA53" s="2543"/>
      <c r="AB53" s="2543"/>
      <c r="AC53" s="2543"/>
      <c r="AD53" s="2543"/>
      <c r="AE53" s="2543"/>
      <c r="AF53" s="2543"/>
    </row>
    <row r="54" spans="1:32" s="2741" customFormat="1" ht="17.25" customHeight="1" x14ac:dyDescent="0.25">
      <c r="A54" s="3725" t="s">
        <v>5117</v>
      </c>
      <c r="B54" s="3726"/>
      <c r="C54" s="2746" t="s">
        <v>5084</v>
      </c>
      <c r="D54" s="2746" t="s">
        <v>5084</v>
      </c>
      <c r="E54" s="2693">
        <v>448</v>
      </c>
      <c r="F54" s="2693">
        <v>3</v>
      </c>
      <c r="G54" s="2746" t="s">
        <v>5084</v>
      </c>
      <c r="H54" s="2693">
        <v>176</v>
      </c>
      <c r="I54" s="2694">
        <v>0</v>
      </c>
      <c r="J54" s="2693">
        <v>1</v>
      </c>
      <c r="K54" s="2693">
        <v>12</v>
      </c>
      <c r="L54" s="2694">
        <v>0</v>
      </c>
      <c r="M54" s="2694">
        <v>1</v>
      </c>
      <c r="N54" s="2694">
        <v>0</v>
      </c>
      <c r="O54" s="2696">
        <v>0</v>
      </c>
      <c r="P54" s="2694">
        <v>0</v>
      </c>
      <c r="Q54" s="2700">
        <v>0</v>
      </c>
      <c r="R54" s="2701">
        <v>0</v>
      </c>
      <c r="S54" s="2543"/>
      <c r="T54" s="2703"/>
      <c r="U54" s="2543"/>
      <c r="V54" s="2543"/>
      <c r="W54" s="2543"/>
      <c r="X54" s="2543"/>
      <c r="Y54" s="2543"/>
      <c r="Z54" s="2543"/>
      <c r="AA54" s="2543"/>
      <c r="AB54" s="2543"/>
      <c r="AC54" s="2543"/>
      <c r="AD54" s="2543"/>
      <c r="AE54" s="2543"/>
      <c r="AF54" s="2543"/>
    </row>
    <row r="55" spans="1:32" s="2741" customFormat="1" ht="17.25" customHeight="1" x14ac:dyDescent="0.25">
      <c r="A55" s="3725" t="s">
        <v>5118</v>
      </c>
      <c r="B55" s="3726"/>
      <c r="C55" s="2746">
        <v>12.635999999999999</v>
      </c>
      <c r="D55" s="2746" t="s">
        <v>5084</v>
      </c>
      <c r="E55" s="2693">
        <v>9.2200000000000006</v>
      </c>
      <c r="F55" s="2693">
        <v>32.800000000000004</v>
      </c>
      <c r="G55" s="2693">
        <v>5</v>
      </c>
      <c r="H55" s="2693">
        <v>13</v>
      </c>
      <c r="I55" s="2693">
        <v>19</v>
      </c>
      <c r="J55" s="2693">
        <v>96</v>
      </c>
      <c r="K55" s="2693">
        <v>901</v>
      </c>
      <c r="L55" s="2693">
        <v>108</v>
      </c>
      <c r="M55" s="2693">
        <v>442</v>
      </c>
      <c r="N55" s="2693">
        <v>511</v>
      </c>
      <c r="O55" s="2696">
        <v>226</v>
      </c>
      <c r="P55" s="2694">
        <v>276</v>
      </c>
      <c r="Q55" s="2700">
        <v>78</v>
      </c>
      <c r="R55" s="2701">
        <v>24</v>
      </c>
      <c r="S55" s="2543"/>
      <c r="T55" s="2703"/>
      <c r="U55" s="2543"/>
      <c r="V55" s="2543"/>
      <c r="W55" s="2543"/>
      <c r="X55" s="2543"/>
      <c r="Y55" s="2543"/>
      <c r="Z55" s="2543"/>
      <c r="AA55" s="2543"/>
      <c r="AB55" s="2543"/>
      <c r="AC55" s="2543"/>
      <c r="AD55" s="2543"/>
      <c r="AE55" s="2543"/>
      <c r="AF55" s="2543"/>
    </row>
    <row r="56" spans="1:32" s="2741" customFormat="1" ht="17.25" customHeight="1" x14ac:dyDescent="0.25">
      <c r="A56" s="3725" t="s">
        <v>5119</v>
      </c>
      <c r="B56" s="3726"/>
      <c r="C56" s="2746">
        <v>1344.2090000000001</v>
      </c>
      <c r="D56" s="2746">
        <v>2046.7570000000001</v>
      </c>
      <c r="E56" s="2693">
        <f>E57+14.36+4.01</f>
        <v>3197.3700000000003</v>
      </c>
      <c r="F56" s="2693">
        <f>F57+2</f>
        <v>1429</v>
      </c>
      <c r="G56" s="2693">
        <v>3908.12</v>
      </c>
      <c r="H56" s="2693">
        <f t="shared" ref="H56:M56" si="11">H57+H66</f>
        <v>1498</v>
      </c>
      <c r="I56" s="2693">
        <f t="shared" si="11"/>
        <v>4033</v>
      </c>
      <c r="J56" s="2693">
        <f t="shared" si="11"/>
        <v>3721</v>
      </c>
      <c r="K56" s="2693">
        <f t="shared" si="11"/>
        <v>3474</v>
      </c>
      <c r="L56" s="2693">
        <f t="shared" si="11"/>
        <v>1943</v>
      </c>
      <c r="M56" s="2693">
        <f t="shared" si="11"/>
        <v>5080</v>
      </c>
      <c r="N56" s="2693">
        <v>3512</v>
      </c>
      <c r="O56" s="2750">
        <v>3920</v>
      </c>
      <c r="P56" s="2693">
        <v>3124</v>
      </c>
      <c r="Q56" s="2751">
        <v>1377</v>
      </c>
      <c r="R56" s="2752">
        <v>656</v>
      </c>
      <c r="S56" s="2543"/>
      <c r="T56" s="2703"/>
      <c r="U56" s="2543"/>
      <c r="V56" s="2543"/>
      <c r="W56" s="2543"/>
      <c r="X56" s="2543"/>
      <c r="Y56" s="2543"/>
      <c r="Z56" s="2543"/>
      <c r="AA56" s="2543"/>
      <c r="AB56" s="2543"/>
      <c r="AC56" s="2543"/>
      <c r="AD56" s="2543"/>
      <c r="AE56" s="2543"/>
      <c r="AF56" s="2543"/>
    </row>
    <row r="57" spans="1:32" s="2758" customFormat="1" ht="17.25" customHeight="1" x14ac:dyDescent="0.25">
      <c r="A57" s="3725" t="s">
        <v>5120</v>
      </c>
      <c r="B57" s="3726"/>
      <c r="C57" s="2746">
        <v>1322</v>
      </c>
      <c r="D57" s="2746">
        <v>1971</v>
      </c>
      <c r="E57" s="2746">
        <v>3179</v>
      </c>
      <c r="F57" s="2746">
        <v>1427</v>
      </c>
      <c r="G57" s="2746">
        <v>3905</v>
      </c>
      <c r="H57" s="2746">
        <f t="shared" ref="H57:M57" si="12">H58+H60</f>
        <v>1347</v>
      </c>
      <c r="I57" s="2746">
        <f t="shared" si="12"/>
        <v>4030</v>
      </c>
      <c r="J57" s="2746">
        <f t="shared" si="12"/>
        <v>3586</v>
      </c>
      <c r="K57" s="2746">
        <f t="shared" si="12"/>
        <v>3455</v>
      </c>
      <c r="L57" s="2746">
        <f t="shared" si="12"/>
        <v>1913</v>
      </c>
      <c r="M57" s="2746">
        <f t="shared" si="12"/>
        <v>5009</v>
      </c>
      <c r="N57" s="2746">
        <v>3486</v>
      </c>
      <c r="O57" s="2747">
        <v>3876</v>
      </c>
      <c r="P57" s="2746">
        <v>2923</v>
      </c>
      <c r="Q57" s="2748">
        <v>1367</v>
      </c>
      <c r="R57" s="2749">
        <v>653</v>
      </c>
      <c r="S57" s="2757"/>
      <c r="T57" s="2703"/>
      <c r="U57" s="2757"/>
      <c r="V57" s="2757"/>
      <c r="W57" s="2757"/>
      <c r="X57" s="2757"/>
      <c r="Y57" s="2757"/>
      <c r="Z57" s="2757"/>
      <c r="AA57" s="2757"/>
      <c r="AB57" s="2757"/>
      <c r="AC57" s="2757"/>
      <c r="AD57" s="2757"/>
      <c r="AE57" s="2757"/>
      <c r="AF57" s="2757"/>
    </row>
    <row r="58" spans="1:32" s="2741" customFormat="1" ht="17.25" customHeight="1" x14ac:dyDescent="0.25">
      <c r="A58" s="3725" t="s">
        <v>5121</v>
      </c>
      <c r="B58" s="3726"/>
      <c r="C58" s="2746">
        <v>998.47400000000005</v>
      </c>
      <c r="D58" s="2746">
        <v>1284.694</v>
      </c>
      <c r="E58" s="2693">
        <f>E59+90.33</f>
        <v>937.30000000000007</v>
      </c>
      <c r="F58" s="2693">
        <f>F59</f>
        <v>382.1</v>
      </c>
      <c r="G58" s="2693">
        <v>338</v>
      </c>
      <c r="H58" s="2693">
        <v>393</v>
      </c>
      <c r="I58" s="2693">
        <v>361</v>
      </c>
      <c r="J58" s="2693">
        <v>555</v>
      </c>
      <c r="K58" s="2693">
        <v>636</v>
      </c>
      <c r="L58" s="2693">
        <v>296</v>
      </c>
      <c r="M58" s="2693">
        <v>1478</v>
      </c>
      <c r="N58" s="2693">
        <v>853</v>
      </c>
      <c r="O58" s="2750">
        <v>781</v>
      </c>
      <c r="P58" s="2693">
        <v>743</v>
      </c>
      <c r="Q58" s="2751">
        <v>290</v>
      </c>
      <c r="R58" s="2752">
        <v>446</v>
      </c>
      <c r="S58" s="2543"/>
      <c r="T58" s="2703"/>
      <c r="U58" s="2543"/>
      <c r="V58" s="2543"/>
      <c r="W58" s="2543"/>
      <c r="X58" s="2543"/>
      <c r="Y58" s="2543"/>
      <c r="Z58" s="2543"/>
      <c r="AA58" s="2543"/>
      <c r="AB58" s="2543"/>
      <c r="AC58" s="2543"/>
      <c r="AD58" s="2543"/>
      <c r="AE58" s="2543"/>
      <c r="AF58" s="2543"/>
    </row>
    <row r="59" spans="1:32" s="2758" customFormat="1" ht="17.25" customHeight="1" x14ac:dyDescent="0.25">
      <c r="A59" s="3725" t="s">
        <v>5122</v>
      </c>
      <c r="B59" s="3726"/>
      <c r="C59" s="2746">
        <v>113.974</v>
      </c>
      <c r="D59" s="2746">
        <v>1284.694</v>
      </c>
      <c r="E59" s="2693">
        <v>846.97</v>
      </c>
      <c r="F59" s="2693">
        <v>382.1</v>
      </c>
      <c r="G59" s="2693">
        <v>338</v>
      </c>
      <c r="H59" s="2693">
        <v>393</v>
      </c>
      <c r="I59" s="2693">
        <v>336</v>
      </c>
      <c r="J59" s="2693">
        <v>488</v>
      </c>
      <c r="K59" s="2693">
        <v>617</v>
      </c>
      <c r="L59" s="2693">
        <v>159</v>
      </c>
      <c r="M59" s="2693">
        <v>1382</v>
      </c>
      <c r="N59" s="2693">
        <v>808</v>
      </c>
      <c r="O59" s="2747">
        <v>703</v>
      </c>
      <c r="P59" s="2746">
        <v>649</v>
      </c>
      <c r="Q59" s="2748">
        <v>278</v>
      </c>
      <c r="R59" s="2749">
        <v>424</v>
      </c>
      <c r="S59" s="2757"/>
      <c r="T59" s="2703"/>
      <c r="U59" s="2757"/>
      <c r="V59" s="2757"/>
      <c r="W59" s="2757"/>
      <c r="X59" s="2757"/>
      <c r="Y59" s="2757"/>
      <c r="Z59" s="2757"/>
      <c r="AA59" s="2757"/>
      <c r="AB59" s="2757"/>
      <c r="AC59" s="2757"/>
      <c r="AD59" s="2757"/>
      <c r="AE59" s="2757"/>
      <c r="AF59" s="2757"/>
    </row>
    <row r="60" spans="1:32" s="2741" customFormat="1" ht="17.25" customHeight="1" x14ac:dyDescent="0.25">
      <c r="A60" s="3725" t="s">
        <v>5123</v>
      </c>
      <c r="B60" s="3726"/>
      <c r="C60" s="2746">
        <f t="shared" ref="C60:M60" si="13">C61+C63</f>
        <v>246</v>
      </c>
      <c r="D60" s="2746">
        <f t="shared" si="13"/>
        <v>669</v>
      </c>
      <c r="E60" s="2746">
        <f t="shared" si="13"/>
        <v>2126</v>
      </c>
      <c r="F60" s="2746">
        <f t="shared" si="13"/>
        <v>974</v>
      </c>
      <c r="G60" s="2746">
        <f t="shared" si="13"/>
        <v>3518</v>
      </c>
      <c r="H60" s="2746">
        <f t="shared" si="13"/>
        <v>954</v>
      </c>
      <c r="I60" s="2746">
        <f t="shared" si="13"/>
        <v>3669</v>
      </c>
      <c r="J60" s="2746">
        <f t="shared" si="13"/>
        <v>3031</v>
      </c>
      <c r="K60" s="2746">
        <f t="shared" si="13"/>
        <v>2819</v>
      </c>
      <c r="L60" s="2746">
        <f t="shared" si="13"/>
        <v>1617</v>
      </c>
      <c r="M60" s="2746">
        <f t="shared" si="13"/>
        <v>3531</v>
      </c>
      <c r="N60" s="2746">
        <v>2633</v>
      </c>
      <c r="O60" s="2747">
        <v>3095</v>
      </c>
      <c r="P60" s="2746">
        <v>2180</v>
      </c>
      <c r="Q60" s="2748">
        <v>1077</v>
      </c>
      <c r="R60" s="2749">
        <v>207</v>
      </c>
      <c r="S60" s="2543"/>
      <c r="T60" s="2703"/>
      <c r="U60" s="2543"/>
      <c r="V60" s="2543"/>
      <c r="W60" s="2543"/>
      <c r="X60" s="2543"/>
      <c r="Y60" s="2543"/>
      <c r="Z60" s="2543"/>
      <c r="AA60" s="2543"/>
      <c r="AB60" s="2543"/>
      <c r="AC60" s="2543"/>
      <c r="AD60" s="2543"/>
      <c r="AE60" s="2543"/>
      <c r="AF60" s="2543"/>
    </row>
    <row r="61" spans="1:32" s="2741" customFormat="1" ht="17.25" customHeight="1" x14ac:dyDescent="0.25">
      <c r="A61" s="3725" t="s">
        <v>5124</v>
      </c>
      <c r="B61" s="3726"/>
      <c r="C61" s="2746">
        <f>50+160</f>
        <v>210</v>
      </c>
      <c r="D61" s="2746">
        <v>610</v>
      </c>
      <c r="E61" s="2695">
        <v>1921</v>
      </c>
      <c r="F61" s="2695">
        <v>320</v>
      </c>
      <c r="G61" s="2695">
        <v>2887</v>
      </c>
      <c r="H61" s="2693">
        <v>518</v>
      </c>
      <c r="I61" s="2693">
        <v>728</v>
      </c>
      <c r="J61" s="2693">
        <v>363</v>
      </c>
      <c r="K61" s="2693">
        <v>448</v>
      </c>
      <c r="L61" s="2693">
        <v>385</v>
      </c>
      <c r="M61" s="2693">
        <v>533</v>
      </c>
      <c r="N61" s="2693">
        <v>468</v>
      </c>
      <c r="O61" s="2696">
        <v>545</v>
      </c>
      <c r="P61" s="2694">
        <v>912</v>
      </c>
      <c r="Q61" s="2700">
        <v>318</v>
      </c>
      <c r="R61" s="2701">
        <v>63</v>
      </c>
      <c r="S61" s="2543"/>
      <c r="T61" s="2703"/>
      <c r="U61" s="2543"/>
      <c r="V61" s="2543"/>
      <c r="W61" s="2543"/>
      <c r="X61" s="2543"/>
      <c r="Y61" s="2543"/>
      <c r="Z61" s="2543"/>
      <c r="AA61" s="2543"/>
      <c r="AB61" s="2543"/>
      <c r="AC61" s="2543"/>
      <c r="AD61" s="2543"/>
      <c r="AE61" s="2543"/>
      <c r="AF61" s="2543"/>
    </row>
    <row r="62" spans="1:32" s="2741" customFormat="1" ht="17.25" customHeight="1" x14ac:dyDescent="0.25">
      <c r="A62" s="2759"/>
      <c r="B62" s="2760" t="s">
        <v>5125</v>
      </c>
      <c r="C62" s="2746"/>
      <c r="D62" s="2746">
        <v>610</v>
      </c>
      <c r="E62" s="2693">
        <v>1921</v>
      </c>
      <c r="F62" s="2693">
        <v>320</v>
      </c>
      <c r="G62" s="2693">
        <v>2887</v>
      </c>
      <c r="H62" s="2693">
        <v>510</v>
      </c>
      <c r="I62" s="2693">
        <v>691</v>
      </c>
      <c r="J62" s="2693">
        <v>353</v>
      </c>
      <c r="K62" s="2693">
        <v>421</v>
      </c>
      <c r="L62" s="2693">
        <v>377</v>
      </c>
      <c r="M62" s="2693">
        <v>526</v>
      </c>
      <c r="N62" s="2693">
        <v>442</v>
      </c>
      <c r="O62" s="2696">
        <v>545</v>
      </c>
      <c r="P62" s="2694">
        <v>794</v>
      </c>
      <c r="Q62" s="2700">
        <v>199</v>
      </c>
      <c r="R62" s="2701">
        <v>63</v>
      </c>
      <c r="S62" s="2543"/>
      <c r="T62" s="2703"/>
      <c r="U62" s="2543"/>
      <c r="V62" s="2543"/>
      <c r="W62" s="2543"/>
      <c r="X62" s="2543"/>
      <c r="Y62" s="2543"/>
      <c r="Z62" s="2543"/>
      <c r="AA62" s="2543"/>
      <c r="AB62" s="2543"/>
      <c r="AC62" s="2543"/>
      <c r="AD62" s="2543"/>
      <c r="AE62" s="2543"/>
      <c r="AF62" s="2543"/>
    </row>
    <row r="63" spans="1:32" s="2741" customFormat="1" ht="17.25" customHeight="1" x14ac:dyDescent="0.25">
      <c r="A63" s="3725" t="s">
        <v>5126</v>
      </c>
      <c r="B63" s="3726"/>
      <c r="C63" s="2746">
        <f>6+30</f>
        <v>36</v>
      </c>
      <c r="D63" s="2746">
        <f>18+17+23+1</f>
        <v>59</v>
      </c>
      <c r="E63" s="2693">
        <f>78+8+119</f>
        <v>205</v>
      </c>
      <c r="F63" s="2693">
        <f>348+2+304</f>
        <v>654</v>
      </c>
      <c r="G63" s="2693">
        <f>280+24+2+285+40</f>
        <v>631</v>
      </c>
      <c r="H63" s="2693">
        <f t="shared" ref="H63:M63" si="14">H64+H65</f>
        <v>436</v>
      </c>
      <c r="I63" s="2693">
        <f t="shared" si="14"/>
        <v>2941</v>
      </c>
      <c r="J63" s="2693">
        <f t="shared" si="14"/>
        <v>2668</v>
      </c>
      <c r="K63" s="2693">
        <f t="shared" si="14"/>
        <v>2371</v>
      </c>
      <c r="L63" s="2693">
        <f t="shared" si="14"/>
        <v>1232</v>
      </c>
      <c r="M63" s="2693">
        <f t="shared" si="14"/>
        <v>2998</v>
      </c>
      <c r="N63" s="2693">
        <v>2165</v>
      </c>
      <c r="O63" s="2750">
        <v>2550</v>
      </c>
      <c r="P63" s="2693">
        <v>1268</v>
      </c>
      <c r="Q63" s="2751">
        <v>759</v>
      </c>
      <c r="R63" s="2752">
        <v>144</v>
      </c>
      <c r="S63" s="2543"/>
      <c r="T63" s="2703"/>
      <c r="U63" s="2543"/>
      <c r="V63" s="2543"/>
      <c r="W63" s="2543"/>
      <c r="X63" s="2543"/>
      <c r="Y63" s="2543"/>
      <c r="Z63" s="2543"/>
      <c r="AA63" s="2543"/>
      <c r="AB63" s="2543"/>
      <c r="AC63" s="2543"/>
      <c r="AD63" s="2543"/>
      <c r="AE63" s="2543"/>
      <c r="AF63" s="2543"/>
    </row>
    <row r="64" spans="1:32" s="2741" customFormat="1" ht="17.25" customHeight="1" x14ac:dyDescent="0.25">
      <c r="A64" s="2761"/>
      <c r="B64" s="2760" t="s">
        <v>5127</v>
      </c>
      <c r="C64" s="2746"/>
      <c r="D64" s="2762">
        <v>0</v>
      </c>
      <c r="E64" s="2746">
        <v>78</v>
      </c>
      <c r="F64" s="2746">
        <v>305</v>
      </c>
      <c r="G64" s="2746">
        <v>279</v>
      </c>
      <c r="H64" s="2746">
        <v>245</v>
      </c>
      <c r="I64" s="2746">
        <v>2558</v>
      </c>
      <c r="J64" s="2746">
        <v>1894</v>
      </c>
      <c r="K64" s="2746">
        <v>618</v>
      </c>
      <c r="L64" s="2746">
        <v>570</v>
      </c>
      <c r="M64" s="2746">
        <v>2543</v>
      </c>
      <c r="N64" s="2746">
        <v>1255</v>
      </c>
      <c r="O64" s="2750">
        <v>2342</v>
      </c>
      <c r="P64" s="2693">
        <v>964</v>
      </c>
      <c r="Q64" s="2751">
        <v>228</v>
      </c>
      <c r="R64" s="2752">
        <v>47</v>
      </c>
      <c r="S64" s="2543"/>
      <c r="T64" s="2703"/>
      <c r="U64" s="2543"/>
      <c r="V64" s="2543"/>
      <c r="W64" s="2543"/>
      <c r="X64" s="2543"/>
      <c r="Y64" s="2543"/>
      <c r="Z64" s="2543"/>
      <c r="AA64" s="2543"/>
      <c r="AB64" s="2543"/>
      <c r="AC64" s="2543"/>
      <c r="AD64" s="2543"/>
      <c r="AE64" s="2543"/>
      <c r="AF64" s="2543"/>
    </row>
    <row r="65" spans="1:32" s="2741" customFormat="1" ht="17.25" customHeight="1" x14ac:dyDescent="0.25">
      <c r="A65" s="2761"/>
      <c r="B65" s="2760" t="s">
        <v>5128</v>
      </c>
      <c r="C65" s="2746"/>
      <c r="D65" s="2746">
        <f t="shared" ref="D65:G65" si="15">D63-D64</f>
        <v>59</v>
      </c>
      <c r="E65" s="2695">
        <f t="shared" si="15"/>
        <v>127</v>
      </c>
      <c r="F65" s="2695">
        <f t="shared" si="15"/>
        <v>349</v>
      </c>
      <c r="G65" s="2695">
        <f t="shared" si="15"/>
        <v>352</v>
      </c>
      <c r="H65" s="2746">
        <v>191</v>
      </c>
      <c r="I65" s="2746">
        <v>383</v>
      </c>
      <c r="J65" s="2746">
        <v>774</v>
      </c>
      <c r="K65" s="2746">
        <v>1753</v>
      </c>
      <c r="L65" s="2746">
        <v>662</v>
      </c>
      <c r="M65" s="2746">
        <v>455</v>
      </c>
      <c r="N65" s="2746">
        <v>910</v>
      </c>
      <c r="O65" s="2750">
        <v>204</v>
      </c>
      <c r="P65" s="2693">
        <v>304</v>
      </c>
      <c r="Q65" s="2751">
        <v>531</v>
      </c>
      <c r="R65" s="2752">
        <v>97</v>
      </c>
      <c r="S65" s="2543"/>
      <c r="T65" s="2703"/>
      <c r="U65" s="2543"/>
      <c r="V65" s="2543"/>
      <c r="W65" s="2543"/>
      <c r="X65" s="2543"/>
      <c r="Y65" s="2543"/>
      <c r="Z65" s="2543"/>
      <c r="AA65" s="2543"/>
      <c r="AB65" s="2543"/>
      <c r="AC65" s="2543"/>
      <c r="AD65" s="2543"/>
      <c r="AE65" s="2543"/>
      <c r="AF65" s="2543"/>
    </row>
    <row r="66" spans="1:32" s="2741" customFormat="1" ht="17.25" customHeight="1" x14ac:dyDescent="0.25">
      <c r="A66" s="3725" t="s">
        <v>5129</v>
      </c>
      <c r="B66" s="3726"/>
      <c r="C66" s="2746"/>
      <c r="D66" s="2762">
        <v>0</v>
      </c>
      <c r="E66" s="2762">
        <v>0</v>
      </c>
      <c r="F66" s="2762">
        <v>0</v>
      </c>
      <c r="G66" s="2693">
        <v>3</v>
      </c>
      <c r="H66" s="2693">
        <v>151</v>
      </c>
      <c r="I66" s="2693">
        <v>3</v>
      </c>
      <c r="J66" s="2693">
        <f>91+12+32</f>
        <v>135</v>
      </c>
      <c r="K66" s="2693">
        <v>19</v>
      </c>
      <c r="L66" s="2693">
        <v>30</v>
      </c>
      <c r="M66" s="2693">
        <v>71</v>
      </c>
      <c r="N66" s="2693">
        <v>26</v>
      </c>
      <c r="O66" s="2763">
        <v>44</v>
      </c>
      <c r="P66" s="2764">
        <v>201</v>
      </c>
      <c r="Q66" s="2700">
        <v>10</v>
      </c>
      <c r="R66" s="2701">
        <v>3</v>
      </c>
      <c r="S66" s="2543"/>
      <c r="T66" s="2703"/>
      <c r="U66" s="2543"/>
      <c r="V66" s="2543"/>
      <c r="W66" s="2543"/>
      <c r="X66" s="2543"/>
      <c r="Y66" s="2543"/>
      <c r="Z66" s="2543"/>
      <c r="AA66" s="2543"/>
      <c r="AB66" s="2543"/>
      <c r="AC66" s="2543"/>
      <c r="AD66" s="2543"/>
      <c r="AE66" s="2543"/>
      <c r="AF66" s="2543"/>
    </row>
    <row r="67" spans="1:32" s="2770" customFormat="1" ht="17.25" customHeight="1" thickBot="1" x14ac:dyDescent="0.3">
      <c r="A67" s="3739" t="s">
        <v>5130</v>
      </c>
      <c r="B67" s="3740"/>
      <c r="C67" s="2765">
        <v>32.295000000000002</v>
      </c>
      <c r="D67" s="2765">
        <v>1.9690000000000001</v>
      </c>
      <c r="E67" s="2766">
        <v>0</v>
      </c>
      <c r="F67" s="2766">
        <v>0</v>
      </c>
      <c r="G67" s="2766">
        <v>0</v>
      </c>
      <c r="H67" s="2767">
        <v>0</v>
      </c>
      <c r="I67" s="2765">
        <v>26</v>
      </c>
      <c r="J67" s="2765">
        <v>63</v>
      </c>
      <c r="K67" s="2767">
        <v>0</v>
      </c>
      <c r="L67" s="2765">
        <v>3</v>
      </c>
      <c r="M67" s="2765">
        <v>4</v>
      </c>
      <c r="N67" s="2767">
        <v>0</v>
      </c>
      <c r="O67" s="2768">
        <v>0</v>
      </c>
      <c r="P67" s="2765">
        <v>62</v>
      </c>
      <c r="Q67" s="2769">
        <v>2500</v>
      </c>
      <c r="R67" s="3355">
        <v>1.6</v>
      </c>
      <c r="T67" s="2703"/>
    </row>
    <row r="68" spans="1:32" s="2728" customFormat="1" ht="17.25" customHeight="1" thickTop="1" x14ac:dyDescent="0.25">
      <c r="A68" s="3741" t="s">
        <v>5131</v>
      </c>
      <c r="B68" s="3741"/>
      <c r="C68" s="3741"/>
      <c r="D68" s="3741"/>
      <c r="E68" s="3741"/>
      <c r="F68" s="3741"/>
      <c r="G68" s="3741"/>
      <c r="H68" s="3741"/>
      <c r="I68" s="3741"/>
      <c r="J68" s="3741"/>
      <c r="K68" s="3741"/>
      <c r="L68" s="3741"/>
      <c r="M68" s="3741"/>
      <c r="N68" s="3741"/>
      <c r="O68" s="3741"/>
      <c r="P68" s="3741"/>
      <c r="Q68" s="3741"/>
      <c r="R68" s="3741"/>
    </row>
    <row r="69" spans="1:32" s="2728" customFormat="1" ht="15.75" x14ac:dyDescent="0.25">
      <c r="A69" s="3736" t="s">
        <v>5093</v>
      </c>
      <c r="B69" s="3736"/>
      <c r="C69" s="3736"/>
      <c r="D69" s="3736"/>
      <c r="E69" s="3736"/>
      <c r="F69" s="3736"/>
      <c r="G69" s="3736"/>
      <c r="H69" s="3736"/>
      <c r="I69" s="3736"/>
      <c r="J69" s="3736"/>
      <c r="K69" s="3736"/>
      <c r="L69" s="3736"/>
      <c r="M69" s="3736"/>
      <c r="N69" s="3736"/>
      <c r="O69" s="3736"/>
      <c r="P69" s="3736"/>
      <c r="Q69" s="3736"/>
    </row>
    <row r="70" spans="1:32" s="2728" customFormat="1" ht="15.75" x14ac:dyDescent="0.25">
      <c r="A70" s="3737" t="s">
        <v>5094</v>
      </c>
      <c r="B70" s="3737"/>
      <c r="C70" s="3737"/>
      <c r="D70" s="3737"/>
      <c r="E70" s="3737"/>
      <c r="F70" s="3737"/>
      <c r="G70" s="3737"/>
      <c r="H70" s="3737"/>
      <c r="I70" s="3737"/>
      <c r="J70" s="3737"/>
      <c r="K70" s="3737"/>
      <c r="L70" s="3737"/>
      <c r="M70" s="3737"/>
      <c r="N70" s="3737"/>
      <c r="O70" s="3737"/>
      <c r="P70" s="3737"/>
      <c r="Q70" s="3737"/>
    </row>
    <row r="71" spans="1:32" s="2728" customFormat="1" ht="15.75" customHeight="1" x14ac:dyDescent="0.25">
      <c r="A71" s="3736" t="s">
        <v>5359</v>
      </c>
      <c r="B71" s="3736"/>
      <c r="C71" s="3736"/>
      <c r="D71" s="3736"/>
      <c r="E71" s="3736"/>
      <c r="F71" s="3736"/>
      <c r="G71" s="3736"/>
      <c r="H71" s="3736"/>
      <c r="I71" s="3736"/>
      <c r="J71" s="3736"/>
      <c r="K71" s="3736"/>
      <c r="L71" s="3736"/>
      <c r="M71" s="3736"/>
      <c r="N71" s="3736"/>
      <c r="O71" s="3736"/>
      <c r="P71" s="3736"/>
      <c r="Q71" s="3736"/>
      <c r="R71" s="3736"/>
    </row>
    <row r="72" spans="1:32" s="2728" customFormat="1" ht="14.25" x14ac:dyDescent="0.25">
      <c r="A72" s="3738" t="s">
        <v>386</v>
      </c>
      <c r="B72" s="3738"/>
      <c r="C72" s="3738"/>
      <c r="D72" s="3738"/>
      <c r="E72" s="3738"/>
      <c r="F72" s="3738"/>
      <c r="G72" s="3738"/>
      <c r="H72" s="3738"/>
      <c r="I72" s="3738"/>
      <c r="J72" s="3738"/>
      <c r="K72" s="3738"/>
      <c r="L72" s="3738"/>
      <c r="M72" s="3738"/>
      <c r="N72" s="3738"/>
      <c r="O72" s="3738"/>
      <c r="P72" s="3738"/>
      <c r="Q72" s="3738"/>
    </row>
    <row r="73" spans="1:32" s="2771" customFormat="1" ht="14.25" x14ac:dyDescent="0.25">
      <c r="A73" s="3738" t="s">
        <v>359</v>
      </c>
      <c r="B73" s="3738"/>
      <c r="C73" s="3738"/>
      <c r="D73" s="3738"/>
      <c r="E73" s="3738"/>
      <c r="F73" s="3738"/>
      <c r="G73" s="3738"/>
      <c r="H73" s="3738"/>
      <c r="I73" s="3738"/>
      <c r="J73" s="3738"/>
      <c r="K73" s="3738"/>
      <c r="L73" s="3738"/>
      <c r="M73" s="3738"/>
      <c r="N73" s="3738"/>
      <c r="O73" s="3738"/>
      <c r="P73" s="3738"/>
      <c r="Q73" s="3738"/>
    </row>
    <row r="74" spans="1:32" s="2541" customFormat="1" ht="14.25" x14ac:dyDescent="0.25">
      <c r="E74" s="2772"/>
      <c r="F74" s="2772"/>
    </row>
    <row r="75" spans="1:32" x14ac:dyDescent="0.25">
      <c r="E75" s="2773"/>
      <c r="F75" s="2773"/>
    </row>
    <row r="76" spans="1:32" x14ac:dyDescent="0.25">
      <c r="E76" s="2773"/>
      <c r="F76" s="2773"/>
    </row>
    <row r="77" spans="1:32" x14ac:dyDescent="0.25">
      <c r="E77" s="2773"/>
      <c r="F77" s="2773"/>
    </row>
    <row r="78" spans="1:32" x14ac:dyDescent="0.25">
      <c r="E78" s="2773"/>
      <c r="F78" s="2773"/>
    </row>
  </sheetData>
  <mergeCells count="43">
    <mergeCell ref="A72:Q72"/>
    <mergeCell ref="A73:Q73"/>
    <mergeCell ref="A67:B67"/>
    <mergeCell ref="A68:R68"/>
    <mergeCell ref="A71:R71"/>
    <mergeCell ref="A69:Q69"/>
    <mergeCell ref="A70:Q70"/>
    <mergeCell ref="A66:B66"/>
    <mergeCell ref="A52:B52"/>
    <mergeCell ref="A53:B53"/>
    <mergeCell ref="A54:B54"/>
    <mergeCell ref="A55:B55"/>
    <mergeCell ref="A56:B56"/>
    <mergeCell ref="A57:B57"/>
    <mergeCell ref="A58:B58"/>
    <mergeCell ref="A59:B59"/>
    <mergeCell ref="A60:B60"/>
    <mergeCell ref="A61:B61"/>
    <mergeCell ref="A63:B63"/>
    <mergeCell ref="A51:B51"/>
    <mergeCell ref="A38:B38"/>
    <mergeCell ref="A40:B40"/>
    <mergeCell ref="A41:B41"/>
    <mergeCell ref="A42:B42"/>
    <mergeCell ref="A43:B43"/>
    <mergeCell ref="A44:B44"/>
    <mergeCell ref="A45:B45"/>
    <mergeCell ref="A46:B46"/>
    <mergeCell ref="A47:B47"/>
    <mergeCell ref="A49:B49"/>
    <mergeCell ref="A50:B50"/>
    <mergeCell ref="A1:S1"/>
    <mergeCell ref="A27:Q27"/>
    <mergeCell ref="A28:Q28"/>
    <mergeCell ref="A29:Q29"/>
    <mergeCell ref="A30:R30"/>
    <mergeCell ref="A37:B37"/>
    <mergeCell ref="A23:B23"/>
    <mergeCell ref="A24:O24"/>
    <mergeCell ref="A25:R25"/>
    <mergeCell ref="A26:R26"/>
    <mergeCell ref="A32:R32"/>
    <mergeCell ref="A34:B34"/>
  </mergeCells>
  <printOptions horizontalCentered="1" verticalCentered="1"/>
  <pageMargins left="0" right="0" top="0" bottom="0" header="0.31496062992125984" footer="0.11811023622047245"/>
  <pageSetup paperSize="9" scale="57"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H72"/>
  <sheetViews>
    <sheetView zoomScale="85" zoomScaleNormal="85" workbookViewId="0">
      <pane xSplit="7" ySplit="3" topLeftCell="K4" activePane="bottomRight" state="frozen"/>
      <selection activeCell="D33" sqref="D33"/>
      <selection pane="topRight" activeCell="D33" sqref="D33"/>
      <selection pane="bottomLeft" activeCell="D33" sqref="D33"/>
      <selection pane="bottomRight" sqref="A1:R1"/>
    </sheetView>
  </sheetViews>
  <sheetFormatPr defaultRowHeight="16.5" x14ac:dyDescent="0.25"/>
  <cols>
    <col min="1" max="1" width="8.85546875" style="435" customWidth="1"/>
    <col min="2" max="2" width="48.140625" style="435" customWidth="1"/>
    <col min="3" max="4" width="8.28515625" style="2774" hidden="1" customWidth="1"/>
    <col min="5" max="6" width="8.28515625" style="435" hidden="1" customWidth="1"/>
    <col min="7" max="7" width="2.42578125" style="435" hidden="1" customWidth="1"/>
    <col min="8" max="8" width="13.28515625" style="435" hidden="1" customWidth="1"/>
    <col min="9" max="9" width="14.42578125" style="435" hidden="1" customWidth="1"/>
    <col min="10" max="18" width="14.42578125" style="435" customWidth="1"/>
    <col min="19" max="19" width="3.28515625" style="435" customWidth="1"/>
    <col min="20" max="16384" width="9.140625" style="435"/>
  </cols>
  <sheetData>
    <row r="1" spans="1:32" s="3356" customFormat="1" x14ac:dyDescent="0.25">
      <c r="A1" s="3732" t="s">
        <v>5360</v>
      </c>
      <c r="B1" s="3732"/>
      <c r="C1" s="3732"/>
      <c r="D1" s="3732"/>
      <c r="E1" s="3732"/>
      <c r="F1" s="3732"/>
      <c r="G1" s="3732"/>
      <c r="H1" s="3732"/>
      <c r="I1" s="3732"/>
      <c r="J1" s="3732"/>
      <c r="K1" s="3732"/>
      <c r="L1" s="3732"/>
      <c r="M1" s="3732"/>
      <c r="N1" s="3732"/>
      <c r="O1" s="3742"/>
      <c r="P1" s="3742"/>
      <c r="Q1" s="3742"/>
      <c r="R1" s="3742"/>
    </row>
    <row r="2" spans="1:32" ht="17.25" customHeight="1" thickBot="1" x14ac:dyDescent="0.3">
      <c r="D2" s="2775"/>
      <c r="E2" s="2775"/>
      <c r="I2" s="2775"/>
      <c r="J2" s="2775"/>
      <c r="K2" s="2775"/>
      <c r="L2" s="2775"/>
      <c r="M2" s="2775"/>
      <c r="O2" s="2775"/>
      <c r="P2" s="2775"/>
      <c r="Q2" s="2775"/>
      <c r="R2" s="2775" t="s">
        <v>8</v>
      </c>
    </row>
    <row r="3" spans="1:32" s="2680" customFormat="1" ht="34.5" customHeight="1" thickTop="1" thickBot="1" x14ac:dyDescent="0.3">
      <c r="A3" s="3253" t="s">
        <v>5132</v>
      </c>
      <c r="B3" s="2776" t="s">
        <v>4856</v>
      </c>
      <c r="C3" s="3254" t="s">
        <v>5069</v>
      </c>
      <c r="D3" s="3254" t="s">
        <v>5070</v>
      </c>
      <c r="E3" s="3254" t="s">
        <v>5071</v>
      </c>
      <c r="F3" s="3254" t="s">
        <v>5072</v>
      </c>
      <c r="G3" s="3254" t="s">
        <v>5073</v>
      </c>
      <c r="H3" s="3254" t="s">
        <v>5074</v>
      </c>
      <c r="I3" s="3254" t="s">
        <v>5075</v>
      </c>
      <c r="J3" s="3254" t="s">
        <v>5076</v>
      </c>
      <c r="K3" s="3254" t="s">
        <v>5077</v>
      </c>
      <c r="L3" s="3254" t="s">
        <v>5078</v>
      </c>
      <c r="M3" s="3254" t="s">
        <v>5079</v>
      </c>
      <c r="N3" s="2730" t="s">
        <v>5097</v>
      </c>
      <c r="O3" s="2777" t="s">
        <v>5081</v>
      </c>
      <c r="P3" s="2730" t="s">
        <v>5133</v>
      </c>
      <c r="Q3" s="2778" t="s">
        <v>5134</v>
      </c>
      <c r="R3" s="2731" t="s">
        <v>5356</v>
      </c>
    </row>
    <row r="4" spans="1:32" s="2786" customFormat="1" ht="21" customHeight="1" x14ac:dyDescent="0.25">
      <c r="A4" s="2779" t="s">
        <v>4857</v>
      </c>
      <c r="B4" s="2780" t="s">
        <v>3514</v>
      </c>
      <c r="C4" s="2781">
        <v>270.8</v>
      </c>
      <c r="D4" s="2694">
        <v>112.9</v>
      </c>
      <c r="E4" s="2694">
        <f>2.8+6.98</f>
        <v>9.7800000000000011</v>
      </c>
      <c r="F4" s="2694">
        <v>0.90500000000000003</v>
      </c>
      <c r="G4" s="2694">
        <v>10.1</v>
      </c>
      <c r="H4" s="2695">
        <v>535</v>
      </c>
      <c r="I4" s="2695">
        <v>696</v>
      </c>
      <c r="J4" s="2695">
        <v>527</v>
      </c>
      <c r="K4" s="2695">
        <v>254</v>
      </c>
      <c r="L4" s="2695">
        <v>799</v>
      </c>
      <c r="M4" s="2695">
        <v>284.8</v>
      </c>
      <c r="N4" s="2695">
        <v>284</v>
      </c>
      <c r="O4" s="2782">
        <v>34</v>
      </c>
      <c r="P4" s="2783">
        <v>81</v>
      </c>
      <c r="Q4" s="2784">
        <v>10.85384035</v>
      </c>
      <c r="R4" s="2785">
        <v>0</v>
      </c>
    </row>
    <row r="5" spans="1:32" s="2786" customFormat="1" ht="21" customHeight="1" x14ac:dyDescent="0.25">
      <c r="A5" s="2779" t="s">
        <v>4859</v>
      </c>
      <c r="B5" s="2780" t="s">
        <v>4887</v>
      </c>
      <c r="C5" s="2781">
        <v>335.3</v>
      </c>
      <c r="D5" s="2694">
        <v>235.3</v>
      </c>
      <c r="E5" s="2694">
        <f>14.3+190.9</f>
        <v>205.20000000000002</v>
      </c>
      <c r="F5" s="2694">
        <v>114.2</v>
      </c>
      <c r="G5" s="2694">
        <v>347.4</v>
      </c>
      <c r="H5" s="2695">
        <v>991</v>
      </c>
      <c r="I5" s="2695">
        <v>449</v>
      </c>
      <c r="J5" s="2695">
        <v>213</v>
      </c>
      <c r="K5" s="2695">
        <v>503</v>
      </c>
      <c r="L5" s="2695">
        <v>330</v>
      </c>
      <c r="M5" s="2695">
        <v>1380.6</v>
      </c>
      <c r="N5" s="2695">
        <v>1555</v>
      </c>
      <c r="O5" s="2702">
        <v>2881</v>
      </c>
      <c r="P5" s="2695">
        <v>1365</v>
      </c>
      <c r="Q5" s="2697">
        <v>336.00868384000006</v>
      </c>
      <c r="R5" s="2698">
        <v>255.5</v>
      </c>
    </row>
    <row r="6" spans="1:32" s="2786" customFormat="1" ht="25.5" customHeight="1" x14ac:dyDescent="0.25">
      <c r="A6" s="2779" t="s">
        <v>4860</v>
      </c>
      <c r="B6" s="2780" t="s">
        <v>3517</v>
      </c>
      <c r="C6" s="2781">
        <v>0</v>
      </c>
      <c r="D6" s="2694">
        <v>0</v>
      </c>
      <c r="E6" s="2694">
        <v>0</v>
      </c>
      <c r="F6" s="2694">
        <v>0</v>
      </c>
      <c r="G6" s="2694">
        <v>15.56</v>
      </c>
      <c r="H6" s="2787">
        <v>0</v>
      </c>
      <c r="I6" s="2783">
        <v>0</v>
      </c>
      <c r="J6" s="2783">
        <v>0</v>
      </c>
      <c r="K6" s="2783">
        <v>0</v>
      </c>
      <c r="L6" s="2783">
        <v>0</v>
      </c>
      <c r="M6" s="2783">
        <v>53.4</v>
      </c>
      <c r="N6" s="2783">
        <v>0</v>
      </c>
      <c r="O6" s="2782">
        <v>273</v>
      </c>
      <c r="P6" s="2783">
        <v>150</v>
      </c>
      <c r="Q6" s="2784">
        <v>0</v>
      </c>
      <c r="R6" s="2785">
        <v>15</v>
      </c>
    </row>
    <row r="7" spans="1:32" s="2786" customFormat="1" ht="36.75" customHeight="1" x14ac:dyDescent="0.25">
      <c r="A7" s="2788" t="s">
        <v>4861</v>
      </c>
      <c r="B7" s="2789" t="s">
        <v>3518</v>
      </c>
      <c r="C7" s="2781">
        <v>0</v>
      </c>
      <c r="D7" s="2694">
        <v>0</v>
      </c>
      <c r="E7" s="2694">
        <v>0</v>
      </c>
      <c r="F7" s="2694">
        <v>0</v>
      </c>
      <c r="G7" s="2694">
        <v>0</v>
      </c>
      <c r="H7" s="2790">
        <v>1</v>
      </c>
      <c r="I7" s="2790">
        <v>6</v>
      </c>
      <c r="J7" s="2791">
        <v>0</v>
      </c>
      <c r="K7" s="2791">
        <v>0</v>
      </c>
      <c r="L7" s="2791">
        <v>12</v>
      </c>
      <c r="M7" s="2791">
        <v>0</v>
      </c>
      <c r="N7" s="2791">
        <v>0</v>
      </c>
      <c r="O7" s="2782">
        <v>0</v>
      </c>
      <c r="P7" s="2783">
        <v>0</v>
      </c>
      <c r="Q7" s="2784">
        <v>0</v>
      </c>
      <c r="R7" s="2785">
        <v>0</v>
      </c>
    </row>
    <row r="8" spans="1:32" s="2786" customFormat="1" ht="21" customHeight="1" x14ac:dyDescent="0.25">
      <c r="A8" s="2779" t="s">
        <v>4862</v>
      </c>
      <c r="B8" s="2780" t="s">
        <v>3519</v>
      </c>
      <c r="C8" s="2781">
        <v>26</v>
      </c>
      <c r="D8" s="2694">
        <v>29.968</v>
      </c>
      <c r="E8" s="2694">
        <v>2.4710000000000001</v>
      </c>
      <c r="F8" s="2694">
        <v>3.8</v>
      </c>
      <c r="G8" s="2694">
        <v>0</v>
      </c>
      <c r="H8" s="2695">
        <v>308</v>
      </c>
      <c r="I8" s="2695">
        <v>114</v>
      </c>
      <c r="J8" s="2695">
        <v>425</v>
      </c>
      <c r="K8" s="2695">
        <v>98</v>
      </c>
      <c r="L8" s="2695">
        <v>242</v>
      </c>
      <c r="M8" s="2695">
        <v>137.9</v>
      </c>
      <c r="N8" s="2783">
        <v>0</v>
      </c>
      <c r="O8" s="2782">
        <v>41</v>
      </c>
      <c r="P8" s="2783">
        <v>19</v>
      </c>
      <c r="Q8" s="2784">
        <v>0</v>
      </c>
      <c r="R8" s="2785">
        <v>0</v>
      </c>
    </row>
    <row r="9" spans="1:32" s="2786" customFormat="1" ht="21" customHeight="1" x14ac:dyDescent="0.25">
      <c r="A9" s="2788" t="s">
        <v>4863</v>
      </c>
      <c r="B9" s="2789" t="s">
        <v>5086</v>
      </c>
      <c r="C9" s="2781">
        <v>5.508</v>
      </c>
      <c r="D9" s="2694">
        <v>17.231999999999999</v>
      </c>
      <c r="E9" s="2694">
        <f>3.388+18.834</f>
        <v>22.222000000000001</v>
      </c>
      <c r="F9" s="2694">
        <v>33.9</v>
      </c>
      <c r="G9" s="2694">
        <v>0.89</v>
      </c>
      <c r="H9" s="2790">
        <v>78</v>
      </c>
      <c r="I9" s="2790">
        <v>90</v>
      </c>
      <c r="J9" s="2790">
        <v>108</v>
      </c>
      <c r="K9" s="2790">
        <v>656</v>
      </c>
      <c r="L9" s="2790">
        <v>145</v>
      </c>
      <c r="M9" s="2790">
        <v>68.599999999999994</v>
      </c>
      <c r="N9" s="2790">
        <v>31</v>
      </c>
      <c r="O9" s="2702">
        <v>82</v>
      </c>
      <c r="P9" s="2695">
        <v>99</v>
      </c>
      <c r="Q9" s="2784">
        <v>4.09671904</v>
      </c>
      <c r="R9" s="2785">
        <v>1</v>
      </c>
      <c r="S9" s="3743"/>
      <c r="T9" s="3743"/>
      <c r="U9" s="3743"/>
      <c r="V9" s="3743"/>
      <c r="W9" s="3743"/>
      <c r="X9" s="3743"/>
      <c r="Y9" s="3743"/>
      <c r="Z9" s="3743"/>
      <c r="AA9" s="3743"/>
      <c r="AB9" s="3743"/>
      <c r="AC9" s="3743"/>
      <c r="AD9" s="3743"/>
      <c r="AE9" s="3743"/>
      <c r="AF9" s="3743"/>
    </row>
    <row r="10" spans="1:32" s="2786" customFormat="1" ht="21" customHeight="1" x14ac:dyDescent="0.25">
      <c r="A10" s="2779" t="s">
        <v>4865</v>
      </c>
      <c r="B10" s="2780" t="s">
        <v>3521</v>
      </c>
      <c r="C10" s="2781">
        <v>1.7749999999999999</v>
      </c>
      <c r="D10" s="2694">
        <v>5.2679999999999998</v>
      </c>
      <c r="E10" s="2694">
        <v>12.94</v>
      </c>
      <c r="F10" s="2694">
        <v>9</v>
      </c>
      <c r="G10" s="2694">
        <v>0</v>
      </c>
      <c r="H10" s="2695">
        <v>34</v>
      </c>
      <c r="I10" s="2695">
        <v>167</v>
      </c>
      <c r="J10" s="2695">
        <v>71</v>
      </c>
      <c r="K10" s="2695">
        <v>233</v>
      </c>
      <c r="L10" s="2695">
        <v>24</v>
      </c>
      <c r="M10" s="2695">
        <v>27.8</v>
      </c>
      <c r="N10" s="2695">
        <v>35</v>
      </c>
      <c r="O10" s="2782">
        <v>28</v>
      </c>
      <c r="P10" s="2783">
        <v>12</v>
      </c>
      <c r="Q10" s="2784">
        <v>14.302</v>
      </c>
      <c r="R10" s="2785">
        <v>0</v>
      </c>
    </row>
    <row r="11" spans="1:32" s="2786" customFormat="1" ht="21" customHeight="1" x14ac:dyDescent="0.25">
      <c r="A11" s="2779" t="s">
        <v>4866</v>
      </c>
      <c r="B11" s="2780" t="s">
        <v>3522</v>
      </c>
      <c r="C11" s="2781">
        <v>391</v>
      </c>
      <c r="D11" s="2694">
        <v>1068.3</v>
      </c>
      <c r="E11" s="2694">
        <f>32.489+887.884</f>
        <v>920.37300000000005</v>
      </c>
      <c r="F11" s="2694">
        <v>711.4</v>
      </c>
      <c r="G11" s="2694">
        <v>1002</v>
      </c>
      <c r="H11" s="2695">
        <v>1850</v>
      </c>
      <c r="I11" s="2695">
        <v>1017</v>
      </c>
      <c r="J11" s="2695">
        <v>3044</v>
      </c>
      <c r="K11" s="2695">
        <v>1446</v>
      </c>
      <c r="L11" s="2695">
        <v>919</v>
      </c>
      <c r="M11" s="2695">
        <v>919.9</v>
      </c>
      <c r="N11" s="2695">
        <v>596</v>
      </c>
      <c r="O11" s="2702">
        <v>270</v>
      </c>
      <c r="P11" s="2695">
        <v>808</v>
      </c>
      <c r="Q11" s="2697">
        <v>915.70288277999998</v>
      </c>
      <c r="R11" s="2698">
        <v>73</v>
      </c>
    </row>
    <row r="12" spans="1:32" s="2786" customFormat="1" ht="21" customHeight="1" x14ac:dyDescent="0.25">
      <c r="A12" s="2779" t="s">
        <v>4867</v>
      </c>
      <c r="B12" s="2780" t="s">
        <v>3523</v>
      </c>
      <c r="C12" s="2781">
        <v>0</v>
      </c>
      <c r="D12" s="2694">
        <v>0</v>
      </c>
      <c r="E12" s="2694">
        <v>0.48199999999999998</v>
      </c>
      <c r="F12" s="2694">
        <v>0</v>
      </c>
      <c r="G12" s="2694">
        <v>0</v>
      </c>
      <c r="H12" s="2695">
        <v>195</v>
      </c>
      <c r="I12" s="2695">
        <v>19</v>
      </c>
      <c r="J12" s="2695">
        <v>181</v>
      </c>
      <c r="K12" s="2695">
        <v>1165</v>
      </c>
      <c r="L12" s="2783">
        <v>0</v>
      </c>
      <c r="M12" s="2783">
        <v>324</v>
      </c>
      <c r="N12" s="2695">
        <v>84</v>
      </c>
      <c r="O12" s="2782">
        <v>0</v>
      </c>
      <c r="P12" s="2783">
        <v>16</v>
      </c>
      <c r="Q12" s="2784">
        <v>197.5040185</v>
      </c>
      <c r="R12" s="2785">
        <v>0</v>
      </c>
    </row>
    <row r="13" spans="1:32" s="2786" customFormat="1" ht="21" customHeight="1" x14ac:dyDescent="0.25">
      <c r="A13" s="2779" t="s">
        <v>4868</v>
      </c>
      <c r="B13" s="2780" t="s">
        <v>4869</v>
      </c>
      <c r="C13" s="2781">
        <v>12.14</v>
      </c>
      <c r="D13" s="2694">
        <v>113</v>
      </c>
      <c r="E13" s="2694">
        <v>209</v>
      </c>
      <c r="F13" s="2694">
        <v>209.2</v>
      </c>
      <c r="G13" s="2694">
        <v>1063</v>
      </c>
      <c r="H13" s="2695">
        <v>1252</v>
      </c>
      <c r="I13" s="2695">
        <v>2381</v>
      </c>
      <c r="J13" s="2695">
        <v>618</v>
      </c>
      <c r="K13" s="2695">
        <v>609</v>
      </c>
      <c r="L13" s="2695">
        <v>1136</v>
      </c>
      <c r="M13" s="2695">
        <v>94.5</v>
      </c>
      <c r="N13" s="2695">
        <v>1168</v>
      </c>
      <c r="O13" s="2702">
        <v>1283</v>
      </c>
      <c r="P13" s="2695">
        <v>1058.5999999999999</v>
      </c>
      <c r="Q13" s="2697">
        <v>106.26678301999999</v>
      </c>
      <c r="R13" s="2698">
        <v>38</v>
      </c>
    </row>
    <row r="14" spans="1:32" s="2792" customFormat="1" ht="21" customHeight="1" x14ac:dyDescent="0.25">
      <c r="A14" s="2779" t="s">
        <v>4870</v>
      </c>
      <c r="B14" s="2780" t="s">
        <v>3524</v>
      </c>
      <c r="C14" s="2781">
        <v>90.756</v>
      </c>
      <c r="D14" s="2694">
        <v>245.41200000000001</v>
      </c>
      <c r="E14" s="2694">
        <v>213</v>
      </c>
      <c r="F14" s="2694">
        <v>329.8</v>
      </c>
      <c r="G14" s="2694">
        <v>124</v>
      </c>
      <c r="H14" s="2695">
        <v>165</v>
      </c>
      <c r="I14" s="2695">
        <v>253.6</v>
      </c>
      <c r="J14" s="2695">
        <v>862</v>
      </c>
      <c r="K14" s="2695">
        <v>409</v>
      </c>
      <c r="L14" s="2695">
        <v>286</v>
      </c>
      <c r="M14" s="2695">
        <v>448</v>
      </c>
      <c r="N14" s="2695">
        <v>587</v>
      </c>
      <c r="O14" s="2702">
        <v>210</v>
      </c>
      <c r="P14" s="2695">
        <v>292</v>
      </c>
      <c r="Q14" s="2697">
        <v>257.19851961999996</v>
      </c>
      <c r="R14" s="2698">
        <v>136</v>
      </c>
    </row>
    <row r="15" spans="1:32" s="2793" customFormat="1" ht="21" customHeight="1" x14ac:dyDescent="0.25">
      <c r="A15" s="2779" t="s">
        <v>4871</v>
      </c>
      <c r="B15" s="2780" t="s">
        <v>3525</v>
      </c>
      <c r="C15" s="2781">
        <v>0</v>
      </c>
      <c r="D15" s="2694">
        <v>0</v>
      </c>
      <c r="E15" s="2694">
        <v>0</v>
      </c>
      <c r="F15" s="2694">
        <v>0</v>
      </c>
      <c r="G15" s="2694">
        <v>71.3</v>
      </c>
      <c r="H15" s="2695">
        <v>34</v>
      </c>
      <c r="I15" s="2695">
        <v>28</v>
      </c>
      <c r="J15" s="2695">
        <v>152</v>
      </c>
      <c r="K15" s="2695">
        <v>39</v>
      </c>
      <c r="L15" s="2695">
        <v>14</v>
      </c>
      <c r="M15" s="2695">
        <v>58</v>
      </c>
      <c r="N15" s="2695">
        <v>35</v>
      </c>
      <c r="O15" s="2702">
        <v>87</v>
      </c>
      <c r="P15" s="2695">
        <v>34.6</v>
      </c>
      <c r="Q15" s="2784">
        <v>3.6244087</v>
      </c>
      <c r="R15" s="2785">
        <v>39.5</v>
      </c>
    </row>
    <row r="16" spans="1:32" s="2793" customFormat="1" ht="21" customHeight="1" x14ac:dyDescent="0.25">
      <c r="A16" s="2779" t="s">
        <v>4872</v>
      </c>
      <c r="B16" s="2780" t="s">
        <v>3526</v>
      </c>
      <c r="C16" s="2781">
        <v>0</v>
      </c>
      <c r="D16" s="2694">
        <v>0</v>
      </c>
      <c r="E16" s="2694">
        <v>0</v>
      </c>
      <c r="F16" s="2694">
        <v>0</v>
      </c>
      <c r="G16" s="2694">
        <v>0</v>
      </c>
      <c r="H16" s="2695">
        <v>8</v>
      </c>
      <c r="I16" s="2695">
        <v>11</v>
      </c>
      <c r="J16" s="2695">
        <v>45</v>
      </c>
      <c r="K16" s="2783">
        <v>0</v>
      </c>
      <c r="L16" s="2695">
        <v>17</v>
      </c>
      <c r="M16" s="2695">
        <v>8.8000000000000007</v>
      </c>
      <c r="N16" s="2783">
        <v>1</v>
      </c>
      <c r="O16" s="2782">
        <v>4</v>
      </c>
      <c r="P16" s="2783">
        <v>2</v>
      </c>
      <c r="Q16" s="2784">
        <v>2.2250000000000001</v>
      </c>
      <c r="R16" s="2785">
        <v>0</v>
      </c>
    </row>
    <row r="17" spans="1:34" s="2793" customFormat="1" ht="21" customHeight="1" x14ac:dyDescent="0.25">
      <c r="A17" s="2779" t="s">
        <v>4875</v>
      </c>
      <c r="B17" s="2780" t="s">
        <v>3527</v>
      </c>
      <c r="C17" s="2781">
        <v>0</v>
      </c>
      <c r="D17" s="2694">
        <v>0</v>
      </c>
      <c r="E17" s="2694">
        <v>18.298999999999999</v>
      </c>
      <c r="F17" s="2694">
        <v>0</v>
      </c>
      <c r="G17" s="2694">
        <v>0</v>
      </c>
      <c r="H17" s="2695">
        <v>575</v>
      </c>
      <c r="I17" s="2783">
        <v>0</v>
      </c>
      <c r="J17" s="2695">
        <v>13</v>
      </c>
      <c r="K17" s="2783">
        <v>0</v>
      </c>
      <c r="L17" s="2695">
        <v>7</v>
      </c>
      <c r="M17" s="2783">
        <v>0</v>
      </c>
      <c r="N17" s="2783">
        <v>0</v>
      </c>
      <c r="O17" s="2782">
        <v>5</v>
      </c>
      <c r="P17" s="2783">
        <v>0</v>
      </c>
      <c r="Q17" s="2784">
        <v>0</v>
      </c>
      <c r="R17" s="2785">
        <v>0</v>
      </c>
      <c r="S17" s="2792"/>
    </row>
    <row r="18" spans="1:34" s="2793" customFormat="1" ht="21" customHeight="1" x14ac:dyDescent="0.25">
      <c r="A18" s="2779" t="s">
        <v>4876</v>
      </c>
      <c r="B18" s="2780" t="s">
        <v>3528</v>
      </c>
      <c r="C18" s="2781">
        <v>0</v>
      </c>
      <c r="D18" s="2694">
        <v>0</v>
      </c>
      <c r="E18" s="2694">
        <v>0</v>
      </c>
      <c r="F18" s="2694">
        <v>0</v>
      </c>
      <c r="G18" s="2694">
        <v>1374.999</v>
      </c>
      <c r="H18" s="2695">
        <v>72</v>
      </c>
      <c r="I18" s="2695">
        <v>274</v>
      </c>
      <c r="J18" s="2695">
        <v>40</v>
      </c>
      <c r="K18" s="2695">
        <v>599</v>
      </c>
      <c r="L18" s="2695">
        <v>1226</v>
      </c>
      <c r="M18" s="2695">
        <v>572.70000000000005</v>
      </c>
      <c r="N18" s="2783">
        <v>0</v>
      </c>
      <c r="O18" s="2782">
        <v>0</v>
      </c>
      <c r="P18" s="2783">
        <v>0</v>
      </c>
      <c r="Q18" s="2784">
        <v>0</v>
      </c>
      <c r="R18" s="2785">
        <v>0</v>
      </c>
    </row>
    <row r="19" spans="1:34" s="2793" customFormat="1" ht="21" customHeight="1" x14ac:dyDescent="0.25">
      <c r="A19" s="2779" t="s">
        <v>4877</v>
      </c>
      <c r="B19" s="2780" t="s">
        <v>3529</v>
      </c>
      <c r="C19" s="2781">
        <v>0</v>
      </c>
      <c r="D19" s="2694">
        <v>0</v>
      </c>
      <c r="E19" s="2694">
        <v>0</v>
      </c>
      <c r="F19" s="2694">
        <v>0</v>
      </c>
      <c r="G19" s="2694">
        <v>0</v>
      </c>
      <c r="H19" s="2787">
        <v>0</v>
      </c>
      <c r="I19" s="2695">
        <v>42</v>
      </c>
      <c r="J19" s="2695">
        <v>12</v>
      </c>
      <c r="K19" s="2783">
        <v>0</v>
      </c>
      <c r="L19" s="2783">
        <v>0</v>
      </c>
      <c r="M19" s="2783">
        <v>18</v>
      </c>
      <c r="N19" s="2783">
        <v>3</v>
      </c>
      <c r="O19" s="2702">
        <v>2</v>
      </c>
      <c r="P19" s="2783">
        <v>0</v>
      </c>
      <c r="Q19" s="2784">
        <v>0</v>
      </c>
      <c r="R19" s="2785">
        <v>0</v>
      </c>
    </row>
    <row r="20" spans="1:34" s="2793" customFormat="1" ht="21" customHeight="1" x14ac:dyDescent="0.25">
      <c r="A20" s="2779" t="s">
        <v>4878</v>
      </c>
      <c r="B20" s="2780" t="s">
        <v>3530</v>
      </c>
      <c r="C20" s="2781">
        <v>0</v>
      </c>
      <c r="D20" s="2694">
        <v>0</v>
      </c>
      <c r="E20" s="2694">
        <v>0</v>
      </c>
      <c r="F20" s="2694">
        <v>0</v>
      </c>
      <c r="G20" s="2694">
        <v>0</v>
      </c>
      <c r="H20" s="2695">
        <v>3</v>
      </c>
      <c r="I20" s="2783">
        <v>0</v>
      </c>
      <c r="J20" s="2695">
        <v>18</v>
      </c>
      <c r="K20" s="2695">
        <v>2</v>
      </c>
      <c r="L20" s="2695">
        <v>1</v>
      </c>
      <c r="M20" s="2695">
        <v>4.8</v>
      </c>
      <c r="N20" s="2695">
        <v>73</v>
      </c>
      <c r="O20" s="2794">
        <v>0</v>
      </c>
      <c r="P20" s="2783">
        <v>0</v>
      </c>
      <c r="Q20" s="2784">
        <v>0</v>
      </c>
      <c r="R20" s="2785">
        <v>0</v>
      </c>
    </row>
    <row r="21" spans="1:34" s="2793" customFormat="1" ht="21" customHeight="1" thickBot="1" x14ac:dyDescent="0.3">
      <c r="A21" s="2795"/>
      <c r="B21" s="2796" t="s">
        <v>5135</v>
      </c>
      <c r="C21" s="2781"/>
      <c r="D21" s="2694"/>
      <c r="E21" s="2694"/>
      <c r="F21" s="2694"/>
      <c r="G21" s="2694"/>
      <c r="H21" s="2695"/>
      <c r="I21" s="2783"/>
      <c r="J21" s="2695"/>
      <c r="K21" s="2695"/>
      <c r="L21" s="2695"/>
      <c r="M21" s="2695"/>
      <c r="N21" s="2695"/>
      <c r="O21" s="2782">
        <v>0</v>
      </c>
      <c r="P21" s="2783">
        <v>0</v>
      </c>
      <c r="Q21" s="3357">
        <v>1000</v>
      </c>
      <c r="R21" s="2785">
        <v>0</v>
      </c>
    </row>
    <row r="22" spans="1:34" s="2802" customFormat="1" ht="21" customHeight="1" thickBot="1" x14ac:dyDescent="0.3">
      <c r="A22" s="3744" t="s">
        <v>4962</v>
      </c>
      <c r="B22" s="3745"/>
      <c r="C22" s="2797">
        <f>SUM(C4:C20)+1</f>
        <v>1134.2790000000002</v>
      </c>
      <c r="D22" s="3358">
        <f>SUM(D4:D20)-1</f>
        <v>1826.38</v>
      </c>
      <c r="E22" s="3358">
        <f>SUM(E4:E20)-2</f>
        <v>1611.7670000000001</v>
      </c>
      <c r="F22" s="3358">
        <f>SUM(F4:F20)</f>
        <v>1412.2049999999999</v>
      </c>
      <c r="G22" s="3358">
        <f>SUM(G4:G20)</f>
        <v>4009.2489999999998</v>
      </c>
      <c r="H22" s="3358">
        <f>SUM(H4:H20)</f>
        <v>6101</v>
      </c>
      <c r="I22" s="2798">
        <f>SUM(I4:I20)+1</f>
        <v>5548.6</v>
      </c>
      <c r="J22" s="2798">
        <f t="shared" ref="J22:O22" si="0">SUM(J4:J20)</f>
        <v>6329</v>
      </c>
      <c r="K22" s="2798">
        <f t="shared" si="0"/>
        <v>6013</v>
      </c>
      <c r="L22" s="2798">
        <f t="shared" si="0"/>
        <v>5158</v>
      </c>
      <c r="M22" s="2798">
        <f t="shared" si="0"/>
        <v>4401.8</v>
      </c>
      <c r="N22" s="2798">
        <f t="shared" si="0"/>
        <v>4452</v>
      </c>
      <c r="O22" s="2799">
        <f t="shared" si="0"/>
        <v>5200</v>
      </c>
      <c r="P22" s="2798">
        <f>SUM(P4:P21)</f>
        <v>3937.2</v>
      </c>
      <c r="Q22" s="2800">
        <f>SUM(Q4:Q21)</f>
        <v>2847.78285585</v>
      </c>
      <c r="R22" s="2801">
        <f>SUM(R4:R21)</f>
        <v>558</v>
      </c>
    </row>
    <row r="23" spans="1:34" s="2727" customFormat="1" ht="15" thickTop="1" x14ac:dyDescent="0.25">
      <c r="A23" s="3729" t="s">
        <v>5090</v>
      </c>
      <c r="B23" s="3729"/>
      <c r="C23" s="3729"/>
      <c r="D23" s="3729"/>
      <c r="E23" s="3729"/>
      <c r="F23" s="3729"/>
      <c r="G23" s="3729"/>
      <c r="H23" s="3729"/>
      <c r="I23" s="3729"/>
      <c r="J23" s="3729"/>
      <c r="K23" s="3729"/>
      <c r="L23" s="3729"/>
      <c r="M23" s="3729"/>
      <c r="N23" s="3729"/>
      <c r="O23" s="3729"/>
      <c r="P23" s="3256"/>
      <c r="Q23" s="3256"/>
      <c r="R23" s="3256"/>
      <c r="S23" s="2415"/>
      <c r="T23" s="2415"/>
      <c r="U23" s="2576"/>
      <c r="V23" s="2415"/>
      <c r="W23" s="2415"/>
      <c r="X23" s="2415"/>
      <c r="Y23" s="2415"/>
      <c r="Z23" s="2415"/>
      <c r="AA23" s="2415"/>
      <c r="AB23" s="2415"/>
      <c r="AC23" s="2415"/>
      <c r="AD23" s="2415"/>
      <c r="AE23" s="2415"/>
      <c r="AF23" s="2415"/>
      <c r="AG23" s="2415"/>
      <c r="AH23" s="2415"/>
    </row>
    <row r="24" spans="1:34" s="2803" customFormat="1" ht="32.25" customHeight="1" x14ac:dyDescent="0.25">
      <c r="A24" s="3746" t="s">
        <v>5091</v>
      </c>
      <c r="B24" s="3746"/>
      <c r="C24" s="3746"/>
      <c r="D24" s="3746"/>
      <c r="E24" s="3746"/>
      <c r="F24" s="3746"/>
      <c r="G24" s="3746"/>
      <c r="H24" s="3746"/>
      <c r="I24" s="3746"/>
      <c r="J24" s="3746"/>
      <c r="K24" s="3746"/>
      <c r="L24" s="3746"/>
      <c r="M24" s="3746"/>
      <c r="N24" s="3746"/>
      <c r="O24" s="3746"/>
      <c r="P24" s="3746"/>
      <c r="Q24" s="3746"/>
      <c r="R24" s="3746"/>
      <c r="S24" s="2415"/>
      <c r="T24" s="2415"/>
      <c r="U24" s="2576"/>
      <c r="V24" s="2415"/>
      <c r="W24" s="2415"/>
      <c r="X24" s="2415"/>
      <c r="Y24" s="2415"/>
      <c r="Z24" s="2415"/>
      <c r="AA24" s="2415"/>
      <c r="AB24" s="2415"/>
      <c r="AC24" s="2415"/>
      <c r="AD24" s="2415"/>
      <c r="AE24" s="2415"/>
      <c r="AF24" s="2415"/>
      <c r="AG24" s="2415"/>
      <c r="AH24" s="2415"/>
    </row>
    <row r="25" spans="1:34" s="2803" customFormat="1" ht="14.25" x14ac:dyDescent="0.25">
      <c r="A25" s="3746" t="s">
        <v>5361</v>
      </c>
      <c r="B25" s="3746"/>
      <c r="C25" s="3746"/>
      <c r="D25" s="3746"/>
      <c r="E25" s="3746"/>
      <c r="F25" s="3746"/>
      <c r="G25" s="3746"/>
      <c r="H25" s="3746"/>
      <c r="I25" s="3746"/>
      <c r="J25" s="3746"/>
      <c r="K25" s="3746"/>
      <c r="L25" s="3746"/>
      <c r="M25" s="3746"/>
      <c r="N25" s="3746"/>
      <c r="O25" s="3746"/>
      <c r="P25" s="3746"/>
      <c r="Q25" s="3746"/>
      <c r="R25" s="3746"/>
      <c r="S25" s="2415"/>
      <c r="T25" s="2415"/>
      <c r="U25" s="2576"/>
      <c r="V25" s="2415"/>
      <c r="W25" s="2415"/>
      <c r="X25" s="2415"/>
      <c r="Y25" s="2415"/>
      <c r="Z25" s="2415"/>
      <c r="AA25" s="2415"/>
      <c r="AB25" s="2415"/>
      <c r="AC25" s="2415"/>
      <c r="AD25" s="2415"/>
      <c r="AE25" s="2415"/>
      <c r="AF25" s="2415"/>
      <c r="AG25" s="2415"/>
      <c r="AH25" s="2415"/>
    </row>
    <row r="26" spans="1:34" s="2728" customFormat="1" ht="15.75" x14ac:dyDescent="0.25">
      <c r="A26" s="3736" t="s">
        <v>5093</v>
      </c>
      <c r="B26" s="3736"/>
      <c r="C26" s="3736"/>
      <c r="D26" s="3736"/>
      <c r="E26" s="3736"/>
      <c r="F26" s="3736"/>
      <c r="G26" s="3736"/>
      <c r="H26" s="3736"/>
      <c r="I26" s="3736"/>
      <c r="J26" s="3736"/>
      <c r="K26" s="3736"/>
      <c r="L26" s="3736"/>
      <c r="M26" s="3736"/>
      <c r="N26" s="3736"/>
      <c r="O26" s="3736"/>
      <c r="P26" s="3736"/>
      <c r="Q26" s="3736"/>
    </row>
    <row r="27" spans="1:34" s="2728" customFormat="1" ht="15.75" x14ac:dyDescent="0.25">
      <c r="A27" s="3737" t="s">
        <v>5094</v>
      </c>
      <c r="B27" s="3737"/>
      <c r="C27" s="3737"/>
      <c r="D27" s="3737"/>
      <c r="E27" s="3737"/>
      <c r="F27" s="3737"/>
      <c r="G27" s="3737"/>
      <c r="H27" s="3737"/>
      <c r="I27" s="3737"/>
      <c r="J27" s="3737"/>
      <c r="K27" s="3737"/>
      <c r="L27" s="3737"/>
      <c r="M27" s="3737"/>
      <c r="N27" s="3737"/>
      <c r="O27" s="3737"/>
      <c r="P27" s="3737"/>
      <c r="Q27" s="3737"/>
    </row>
    <row r="28" spans="1:34" s="2728" customFormat="1" ht="18" customHeight="1" x14ac:dyDescent="0.25">
      <c r="A28" s="3736" t="s">
        <v>5359</v>
      </c>
      <c r="B28" s="3736"/>
      <c r="C28" s="3736"/>
      <c r="D28" s="3736"/>
      <c r="E28" s="3736"/>
      <c r="F28" s="3736"/>
      <c r="G28" s="3736"/>
      <c r="H28" s="3736"/>
      <c r="I28" s="3736"/>
      <c r="J28" s="3736"/>
      <c r="K28" s="3736"/>
      <c r="L28" s="3736"/>
      <c r="M28" s="3736"/>
      <c r="N28" s="3736"/>
      <c r="O28" s="3736"/>
      <c r="P28" s="3736"/>
      <c r="Q28" s="3736"/>
    </row>
    <row r="29" spans="1:34" s="2802" customFormat="1" x14ac:dyDescent="0.3">
      <c r="A29" s="3359"/>
      <c r="C29" s="3360"/>
      <c r="D29" s="3360"/>
    </row>
    <row r="30" spans="1:34" s="3346" customFormat="1" x14ac:dyDescent="0.25">
      <c r="A30" s="3732" t="s">
        <v>5362</v>
      </c>
      <c r="B30" s="3732"/>
      <c r="C30" s="3732"/>
      <c r="D30" s="3732"/>
      <c r="E30" s="3732"/>
      <c r="F30" s="3732"/>
      <c r="G30" s="3732"/>
      <c r="H30" s="3732"/>
      <c r="I30" s="3732"/>
      <c r="J30" s="3732"/>
      <c r="K30" s="3732"/>
      <c r="L30" s="3732"/>
      <c r="M30" s="3732"/>
      <c r="N30" s="3732"/>
      <c r="O30" s="3732"/>
      <c r="P30" s="3732"/>
      <c r="Q30" s="3732"/>
      <c r="R30" s="3747"/>
    </row>
    <row r="31" spans="1:34" ht="19.5" customHeight="1" thickBot="1" x14ac:dyDescent="0.3">
      <c r="B31" s="2804"/>
      <c r="C31" s="2805"/>
      <c r="D31" s="2805"/>
      <c r="E31" s="2805"/>
      <c r="F31" s="2805"/>
      <c r="G31" s="2805"/>
      <c r="H31" s="2805"/>
      <c r="I31" s="2775"/>
      <c r="J31" s="2775"/>
      <c r="K31" s="2775"/>
      <c r="L31" s="2775"/>
      <c r="M31" s="2775"/>
      <c r="O31" s="2775"/>
      <c r="P31" s="2775"/>
      <c r="Q31" s="2775"/>
      <c r="R31" s="2775" t="s">
        <v>8</v>
      </c>
    </row>
    <row r="32" spans="1:34" s="2680" customFormat="1" ht="36.75" customHeight="1" thickTop="1" thickBot="1" x14ac:dyDescent="0.3">
      <c r="A32" s="3733" t="s">
        <v>5096</v>
      </c>
      <c r="B32" s="3734"/>
      <c r="C32" s="3254" t="s">
        <v>5069</v>
      </c>
      <c r="D32" s="3254" t="s">
        <v>5070</v>
      </c>
      <c r="E32" s="3254" t="s">
        <v>5071</v>
      </c>
      <c r="F32" s="3254" t="s">
        <v>5072</v>
      </c>
      <c r="G32" s="3254" t="s">
        <v>5073</v>
      </c>
      <c r="H32" s="3254" t="s">
        <v>5074</v>
      </c>
      <c r="I32" s="3254" t="s">
        <v>5075</v>
      </c>
      <c r="J32" s="3254" t="s">
        <v>5076</v>
      </c>
      <c r="K32" s="3254" t="s">
        <v>5077</v>
      </c>
      <c r="L32" s="3254" t="s">
        <v>5078</v>
      </c>
      <c r="M32" s="3254" t="s">
        <v>5079</v>
      </c>
      <c r="N32" s="2730" t="s">
        <v>5080</v>
      </c>
      <c r="O32" s="2777" t="s">
        <v>5081</v>
      </c>
      <c r="P32" s="2730" t="s">
        <v>5133</v>
      </c>
      <c r="Q32" s="2778" t="s">
        <v>5134</v>
      </c>
      <c r="R32" s="2731" t="s">
        <v>5356</v>
      </c>
    </row>
    <row r="33" spans="1:21" s="2812" customFormat="1" ht="16.5" customHeight="1" x14ac:dyDescent="0.25">
      <c r="A33" s="3748" t="s">
        <v>5098</v>
      </c>
      <c r="B33" s="3749"/>
      <c r="C33" s="2806">
        <f>C34+C42+C65</f>
        <v>1133.704</v>
      </c>
      <c r="D33" s="2806">
        <f>D34+D42+D65</f>
        <v>1825.7029999999997</v>
      </c>
      <c r="E33" s="2807">
        <f>E34+E42+E65</f>
        <v>1612.22</v>
      </c>
      <c r="F33" s="2807">
        <f>F34+F42+F65+1</f>
        <v>1412.15</v>
      </c>
      <c r="G33" s="2808">
        <f t="shared" ref="G33:Q33" si="1">G34+G42+G65</f>
        <v>4009.1</v>
      </c>
      <c r="H33" s="2809">
        <f t="shared" si="1"/>
        <v>6101</v>
      </c>
      <c r="I33" s="2809">
        <f t="shared" si="1"/>
        <v>5549</v>
      </c>
      <c r="J33" s="2809">
        <f t="shared" si="1"/>
        <v>6329</v>
      </c>
      <c r="K33" s="2809">
        <f t="shared" si="1"/>
        <v>6013</v>
      </c>
      <c r="L33" s="2809">
        <f t="shared" si="1"/>
        <v>5158</v>
      </c>
      <c r="M33" s="2809">
        <f t="shared" si="1"/>
        <v>4402</v>
      </c>
      <c r="N33" s="2810">
        <f t="shared" si="1"/>
        <v>4452</v>
      </c>
      <c r="O33" s="2811">
        <f t="shared" si="1"/>
        <v>5199.6000000000004</v>
      </c>
      <c r="P33" s="2810">
        <f t="shared" si="1"/>
        <v>3937</v>
      </c>
      <c r="Q33" s="3361">
        <f t="shared" si="1"/>
        <v>2847.7235258499995</v>
      </c>
      <c r="R33" s="3362">
        <f>R34+R42+R65</f>
        <v>558.29866845999993</v>
      </c>
    </row>
    <row r="34" spans="1:21" ht="16.5" customHeight="1" x14ac:dyDescent="0.25">
      <c r="A34" s="3748" t="s">
        <v>5136</v>
      </c>
      <c r="B34" s="3750"/>
      <c r="C34" s="2806">
        <v>13.042000000000002</v>
      </c>
      <c r="D34" s="2806">
        <f t="shared" ref="D34:M34" si="2">D35+D40</f>
        <v>243.16899999999998</v>
      </c>
      <c r="E34" s="2808">
        <f t="shared" si="2"/>
        <v>296.18</v>
      </c>
      <c r="F34" s="2808">
        <f t="shared" si="2"/>
        <v>381.5</v>
      </c>
      <c r="G34" s="2808">
        <f t="shared" si="2"/>
        <v>947.1</v>
      </c>
      <c r="H34" s="2813">
        <f t="shared" si="2"/>
        <v>357</v>
      </c>
      <c r="I34" s="2813">
        <f t="shared" si="2"/>
        <v>1397</v>
      </c>
      <c r="J34" s="2813">
        <f t="shared" si="2"/>
        <v>1079</v>
      </c>
      <c r="K34" s="2813">
        <f t="shared" si="2"/>
        <v>2359</v>
      </c>
      <c r="L34" s="2813">
        <f t="shared" si="2"/>
        <v>914</v>
      </c>
      <c r="M34" s="2813">
        <f t="shared" si="2"/>
        <v>798</v>
      </c>
      <c r="N34" s="2813">
        <v>1150</v>
      </c>
      <c r="O34" s="2806">
        <f t="shared" ref="O34" si="3">O35+O40</f>
        <v>1230</v>
      </c>
      <c r="P34" s="2813">
        <v>974</v>
      </c>
      <c r="Q34" s="3363">
        <f t="shared" ref="Q34" si="4">Q35+Q40</f>
        <v>210.4220536</v>
      </c>
      <c r="R34" s="3364">
        <v>165.92487837999997</v>
      </c>
    </row>
    <row r="35" spans="1:21" ht="16.5" customHeight="1" x14ac:dyDescent="0.25">
      <c r="A35" s="3725" t="s">
        <v>5100</v>
      </c>
      <c r="B35" s="3726"/>
      <c r="C35" s="2814">
        <v>13.042000000000002</v>
      </c>
      <c r="D35" s="2814">
        <v>148.74799999999999</v>
      </c>
      <c r="E35" s="2815">
        <f>E36+E38</f>
        <v>283.47000000000003</v>
      </c>
      <c r="F35" s="2815">
        <f>F36</f>
        <v>356.8</v>
      </c>
      <c r="G35" s="2816">
        <v>881.1</v>
      </c>
      <c r="H35" s="2817">
        <f>H36+H38+H39</f>
        <v>288</v>
      </c>
      <c r="I35" s="2817">
        <f t="shared" ref="I35:J35" si="5">I36+I38+I39</f>
        <v>1327</v>
      </c>
      <c r="J35" s="2817">
        <f t="shared" si="5"/>
        <v>876</v>
      </c>
      <c r="K35" s="2817">
        <f>K36+K38+K39</f>
        <v>2175</v>
      </c>
      <c r="L35" s="2817">
        <f>L36+L38+L39</f>
        <v>779</v>
      </c>
      <c r="M35" s="2817">
        <f t="shared" ref="M35" si="6">M36+M38+M39</f>
        <v>647</v>
      </c>
      <c r="N35" s="2817">
        <v>1095</v>
      </c>
      <c r="O35" s="2814">
        <v>1170</v>
      </c>
      <c r="P35" s="2818">
        <v>901</v>
      </c>
      <c r="Q35" s="3365">
        <v>208.34748053999999</v>
      </c>
      <c r="R35" s="3366">
        <v>165.92487837999997</v>
      </c>
    </row>
    <row r="36" spans="1:21" ht="16.5" customHeight="1" x14ac:dyDescent="0.25">
      <c r="A36" s="3725" t="s">
        <v>5101</v>
      </c>
      <c r="B36" s="3726"/>
      <c r="C36" s="2814">
        <v>13.042000000000002</v>
      </c>
      <c r="D36" s="2814">
        <v>148.74799999999999</v>
      </c>
      <c r="E36" s="2815">
        <v>282.3</v>
      </c>
      <c r="F36" s="2815">
        <v>356.8</v>
      </c>
      <c r="G36" s="2816">
        <v>94</v>
      </c>
      <c r="H36" s="2818">
        <v>214</v>
      </c>
      <c r="I36" s="2817">
        <v>1228</v>
      </c>
      <c r="J36" s="2818">
        <v>656</v>
      </c>
      <c r="K36" s="2818">
        <v>2046</v>
      </c>
      <c r="L36" s="2817">
        <v>444</v>
      </c>
      <c r="M36" s="2817">
        <v>478</v>
      </c>
      <c r="N36" s="2817">
        <v>1074</v>
      </c>
      <c r="O36" s="2814">
        <v>1167</v>
      </c>
      <c r="P36" s="2818">
        <v>840</v>
      </c>
      <c r="Q36" s="3365">
        <v>206.12248054</v>
      </c>
      <c r="R36" s="3366">
        <v>165.42606339999998</v>
      </c>
      <c r="S36" s="2805"/>
    </row>
    <row r="37" spans="1:21" ht="16.5" customHeight="1" x14ac:dyDescent="0.25">
      <c r="A37" s="3725" t="s">
        <v>5104</v>
      </c>
      <c r="B37" s="3726"/>
      <c r="C37" s="2814">
        <v>1.9730000000000001</v>
      </c>
      <c r="D37" s="2814">
        <v>65.108999999999995</v>
      </c>
      <c r="E37" s="2815">
        <v>150.26</v>
      </c>
      <c r="F37" s="2815">
        <v>288.3</v>
      </c>
      <c r="G37" s="2816">
        <v>10.1</v>
      </c>
      <c r="H37" s="2818">
        <v>44</v>
      </c>
      <c r="I37" s="2818">
        <v>184</v>
      </c>
      <c r="J37" s="2818">
        <v>214</v>
      </c>
      <c r="K37" s="2818">
        <v>714</v>
      </c>
      <c r="L37" s="2818">
        <v>164</v>
      </c>
      <c r="M37" s="2818">
        <v>223</v>
      </c>
      <c r="N37" s="2818">
        <v>347</v>
      </c>
      <c r="O37" s="2814">
        <v>722</v>
      </c>
      <c r="P37" s="2818">
        <v>142</v>
      </c>
      <c r="Q37" s="3365">
        <v>122.27628362</v>
      </c>
      <c r="R37" s="3366">
        <v>121.79542912000001</v>
      </c>
    </row>
    <row r="38" spans="1:21" ht="16.5" customHeight="1" x14ac:dyDescent="0.25">
      <c r="A38" s="3725" t="s">
        <v>5107</v>
      </c>
      <c r="B38" s="3726"/>
      <c r="C38" s="2819">
        <v>0</v>
      </c>
      <c r="D38" s="2819">
        <v>0</v>
      </c>
      <c r="E38" s="2820">
        <v>1.17</v>
      </c>
      <c r="F38" s="2821">
        <v>0</v>
      </c>
      <c r="G38" s="2816">
        <v>787</v>
      </c>
      <c r="H38" s="2818">
        <v>61</v>
      </c>
      <c r="I38" s="2822">
        <v>0</v>
      </c>
      <c r="J38" s="2818">
        <v>125</v>
      </c>
      <c r="K38" s="2818">
        <v>128</v>
      </c>
      <c r="L38" s="2818">
        <v>335</v>
      </c>
      <c r="M38" s="2818">
        <v>0</v>
      </c>
      <c r="N38" s="2818">
        <v>0</v>
      </c>
      <c r="O38" s="2814">
        <v>2</v>
      </c>
      <c r="P38" s="2818">
        <v>17</v>
      </c>
      <c r="Q38" s="3367">
        <v>2.2250000000000001</v>
      </c>
      <c r="R38" s="3368">
        <v>0</v>
      </c>
    </row>
    <row r="39" spans="1:21" ht="16.5" customHeight="1" x14ac:dyDescent="0.25">
      <c r="A39" s="3725" t="s">
        <v>5108</v>
      </c>
      <c r="B39" s="3726"/>
      <c r="C39" s="2814">
        <v>0</v>
      </c>
      <c r="D39" s="2814">
        <v>0</v>
      </c>
      <c r="E39" s="2821" t="s">
        <v>5084</v>
      </c>
      <c r="F39" s="2821" t="s">
        <v>5084</v>
      </c>
      <c r="G39" s="2823" t="s">
        <v>5084</v>
      </c>
      <c r="H39" s="2818">
        <v>13</v>
      </c>
      <c r="I39" s="2818">
        <v>99</v>
      </c>
      <c r="J39" s="2818">
        <v>95</v>
      </c>
      <c r="K39" s="2818">
        <v>1</v>
      </c>
      <c r="L39" s="2818">
        <v>0</v>
      </c>
      <c r="M39" s="2818">
        <v>169</v>
      </c>
      <c r="N39" s="2818">
        <v>7</v>
      </c>
      <c r="O39" s="2814">
        <v>1</v>
      </c>
      <c r="P39" s="2818">
        <v>44</v>
      </c>
      <c r="Q39" s="3367">
        <v>0</v>
      </c>
      <c r="R39" s="3368">
        <v>0</v>
      </c>
      <c r="S39" s="2805"/>
    </row>
    <row r="40" spans="1:21" ht="16.5" customHeight="1" x14ac:dyDescent="0.25">
      <c r="A40" s="3725" t="s">
        <v>5137</v>
      </c>
      <c r="B40" s="3726"/>
      <c r="C40" s="2814">
        <v>0</v>
      </c>
      <c r="D40" s="2814">
        <v>94.421000000000006</v>
      </c>
      <c r="E40" s="2815">
        <f>E41</f>
        <v>12.71</v>
      </c>
      <c r="F40" s="2815">
        <f>F41</f>
        <v>24.7</v>
      </c>
      <c r="G40" s="2816">
        <v>66</v>
      </c>
      <c r="H40" s="2818">
        <v>69</v>
      </c>
      <c r="I40" s="2818">
        <v>70</v>
      </c>
      <c r="J40" s="2818">
        <v>203</v>
      </c>
      <c r="K40" s="2818">
        <v>184</v>
      </c>
      <c r="L40" s="2818">
        <v>135</v>
      </c>
      <c r="M40" s="2818">
        <v>151</v>
      </c>
      <c r="N40" s="2818">
        <v>55</v>
      </c>
      <c r="O40" s="2814">
        <v>60</v>
      </c>
      <c r="P40" s="2818">
        <v>73</v>
      </c>
      <c r="Q40" s="3365">
        <v>2.0745730600000001</v>
      </c>
      <c r="R40" s="3368">
        <v>0</v>
      </c>
    </row>
    <row r="41" spans="1:21" ht="16.5" customHeight="1" x14ac:dyDescent="0.25">
      <c r="A41" s="3725" t="s">
        <v>5110</v>
      </c>
      <c r="B41" s="3726"/>
      <c r="C41" s="2814">
        <v>0</v>
      </c>
      <c r="D41" s="2814">
        <v>94.421000000000006</v>
      </c>
      <c r="E41" s="2815">
        <v>12.71</v>
      </c>
      <c r="F41" s="2815">
        <v>24.7</v>
      </c>
      <c r="G41" s="2816">
        <v>56</v>
      </c>
      <c r="H41" s="2818">
        <v>1</v>
      </c>
      <c r="I41" s="2818">
        <v>6</v>
      </c>
      <c r="J41" s="2818">
        <v>108</v>
      </c>
      <c r="K41" s="2818">
        <v>83</v>
      </c>
      <c r="L41" s="2818">
        <v>82</v>
      </c>
      <c r="M41" s="2818">
        <v>124</v>
      </c>
      <c r="N41" s="2818">
        <v>24</v>
      </c>
      <c r="O41" s="2814">
        <v>29</v>
      </c>
      <c r="P41" s="2818">
        <v>73</v>
      </c>
      <c r="Q41" s="3365">
        <v>2.0745730600000001</v>
      </c>
      <c r="R41" s="3368">
        <v>0</v>
      </c>
    </row>
    <row r="42" spans="1:21" ht="16.5" customHeight="1" x14ac:dyDescent="0.25">
      <c r="A42" s="3255" t="s">
        <v>5138</v>
      </c>
      <c r="B42" s="2824"/>
      <c r="C42" s="2806">
        <f t="shared" ref="C42:M42" si="7">C43+C53</f>
        <v>1005.755</v>
      </c>
      <c r="D42" s="2806">
        <f t="shared" si="7"/>
        <v>1551.723</v>
      </c>
      <c r="E42" s="2807">
        <f t="shared" si="7"/>
        <v>1316.04</v>
      </c>
      <c r="F42" s="2807">
        <f t="shared" si="7"/>
        <v>1029.6500000000001</v>
      </c>
      <c r="G42" s="2808">
        <f t="shared" si="7"/>
        <v>3062</v>
      </c>
      <c r="H42" s="2813">
        <f t="shared" si="7"/>
        <v>5659</v>
      </c>
      <c r="I42" s="2813">
        <f t="shared" si="7"/>
        <v>4070</v>
      </c>
      <c r="J42" s="2813">
        <f t="shared" si="7"/>
        <v>5242</v>
      </c>
      <c r="K42" s="2813">
        <f t="shared" si="7"/>
        <v>3653</v>
      </c>
      <c r="L42" s="2813">
        <f t="shared" si="7"/>
        <v>4240</v>
      </c>
      <c r="M42" s="2813">
        <f t="shared" si="7"/>
        <v>3576</v>
      </c>
      <c r="N42" s="2813">
        <v>3300</v>
      </c>
      <c r="O42" s="2806">
        <f t="shared" ref="O42" si="8">O43+O53</f>
        <v>3968.6</v>
      </c>
      <c r="P42" s="2813">
        <v>2963</v>
      </c>
      <c r="Q42" s="3363">
        <f>Q43+Q52+Q53</f>
        <v>1637.3014722499997</v>
      </c>
      <c r="R42" s="3364">
        <v>392.37379007999999</v>
      </c>
    </row>
    <row r="43" spans="1:21" ht="16.5" customHeight="1" x14ac:dyDescent="0.25">
      <c r="A43" s="3725" t="s">
        <v>5112</v>
      </c>
      <c r="B43" s="3726"/>
      <c r="C43" s="2814">
        <f t="shared" ref="C43:J43" si="9">C44+C45+C46+C47+C48+C49+C50+C51</f>
        <v>862.04899999999998</v>
      </c>
      <c r="D43" s="2814">
        <f t="shared" si="9"/>
        <v>1186.0229999999999</v>
      </c>
      <c r="E43" s="2815">
        <f t="shared" si="9"/>
        <v>589.54000000000008</v>
      </c>
      <c r="F43" s="2815">
        <f t="shared" si="9"/>
        <v>669.3</v>
      </c>
      <c r="G43" s="2816">
        <f t="shared" si="9"/>
        <v>1288.0000000000002</v>
      </c>
      <c r="H43" s="2817">
        <f t="shared" si="9"/>
        <v>4428</v>
      </c>
      <c r="I43" s="2817">
        <f t="shared" si="9"/>
        <v>3044</v>
      </c>
      <c r="J43" s="2817">
        <f t="shared" si="9"/>
        <v>4444</v>
      </c>
      <c r="K43" s="2817">
        <f>K44+K45+K46+K47+K48+K49+K50+K51</f>
        <v>3023</v>
      </c>
      <c r="L43" s="2817">
        <f>L44+L45+L46+L47+L48+L49+L50+L51</f>
        <v>3940</v>
      </c>
      <c r="M43" s="2817">
        <f t="shared" ref="M43" si="10">M44+M45+M46+M47+M48+M49+M50+M51</f>
        <v>3077</v>
      </c>
      <c r="N43" s="2817">
        <v>2288</v>
      </c>
      <c r="O43" s="2825">
        <f>O44+O45+O46+O47+O48+O49+O50+O51</f>
        <v>2158.6</v>
      </c>
      <c r="P43" s="2817">
        <v>1776</v>
      </c>
      <c r="Q43" s="3365">
        <v>1270.1822655799997</v>
      </c>
      <c r="R43" s="3366">
        <v>114.34628375</v>
      </c>
    </row>
    <row r="44" spans="1:21" ht="16.5" customHeight="1" x14ac:dyDescent="0.25">
      <c r="A44" s="3251" t="s">
        <v>5139</v>
      </c>
      <c r="B44" s="3252"/>
      <c r="C44" s="2814">
        <v>0</v>
      </c>
      <c r="D44" s="2814">
        <v>0</v>
      </c>
      <c r="E44" s="2815">
        <v>4.47</v>
      </c>
      <c r="F44" s="2826">
        <v>0</v>
      </c>
      <c r="G44" s="2827">
        <v>0</v>
      </c>
      <c r="H44" s="2828">
        <v>0</v>
      </c>
      <c r="I44" s="2818">
        <v>4</v>
      </c>
      <c r="J44" s="2818">
        <v>1</v>
      </c>
      <c r="K44" s="2818">
        <v>0</v>
      </c>
      <c r="L44" s="2818">
        <v>0</v>
      </c>
      <c r="M44" s="2818">
        <v>0</v>
      </c>
      <c r="N44" s="2818">
        <v>0</v>
      </c>
      <c r="O44" s="2814">
        <v>0</v>
      </c>
      <c r="P44" s="2818">
        <v>8</v>
      </c>
      <c r="Q44" s="3367">
        <v>0</v>
      </c>
      <c r="R44" s="3368">
        <v>0</v>
      </c>
    </row>
    <row r="45" spans="1:21" ht="16.5" customHeight="1" x14ac:dyDescent="0.25">
      <c r="A45" s="3251" t="s">
        <v>5140</v>
      </c>
      <c r="B45" s="3252"/>
      <c r="C45" s="2814">
        <v>0</v>
      </c>
      <c r="D45" s="2814">
        <v>0</v>
      </c>
      <c r="E45" s="2826">
        <v>0</v>
      </c>
      <c r="F45" s="2826">
        <v>0</v>
      </c>
      <c r="G45" s="2827">
        <v>0</v>
      </c>
      <c r="H45" s="2818">
        <v>2</v>
      </c>
      <c r="I45" s="2818">
        <v>6</v>
      </c>
      <c r="J45" s="2818">
        <v>498</v>
      </c>
      <c r="K45" s="2818">
        <v>344</v>
      </c>
      <c r="L45" s="2818">
        <v>733</v>
      </c>
      <c r="M45" s="2818">
        <v>211</v>
      </c>
      <c r="N45" s="2817">
        <v>1039</v>
      </c>
      <c r="O45" s="2825">
        <v>1247</v>
      </c>
      <c r="P45" s="2817">
        <v>51</v>
      </c>
      <c r="Q45" s="3365">
        <v>0.55384034999999998</v>
      </c>
      <c r="R45" s="3368">
        <v>0</v>
      </c>
    </row>
    <row r="46" spans="1:21" ht="16.5" customHeight="1" x14ac:dyDescent="0.25">
      <c r="A46" s="3251" t="s">
        <v>5141</v>
      </c>
      <c r="B46" s="3252"/>
      <c r="C46" s="2814">
        <v>291.45299999999997</v>
      </c>
      <c r="D46" s="2814">
        <v>267.36399999999998</v>
      </c>
      <c r="E46" s="2815">
        <v>234.77</v>
      </c>
      <c r="F46" s="2815">
        <v>95</v>
      </c>
      <c r="G46" s="2816">
        <v>71.3</v>
      </c>
      <c r="H46" s="2817">
        <v>1184</v>
      </c>
      <c r="I46" s="2817">
        <v>1145</v>
      </c>
      <c r="J46" s="2818">
        <v>897</v>
      </c>
      <c r="K46" s="2818">
        <v>483</v>
      </c>
      <c r="L46" s="2818">
        <v>235</v>
      </c>
      <c r="M46" s="2818">
        <v>547</v>
      </c>
      <c r="N46" s="2818">
        <v>385</v>
      </c>
      <c r="O46" s="2814">
        <v>467</v>
      </c>
      <c r="P46" s="2818">
        <v>268</v>
      </c>
      <c r="Q46" s="3365">
        <v>54.257974040000001</v>
      </c>
      <c r="R46" s="3366">
        <v>28.14</v>
      </c>
      <c r="S46" s="2805"/>
      <c r="T46" s="2805"/>
      <c r="U46" s="2805"/>
    </row>
    <row r="47" spans="1:21" ht="16.5" customHeight="1" x14ac:dyDescent="0.25">
      <c r="A47" s="3251" t="s">
        <v>5142</v>
      </c>
      <c r="B47" s="3252"/>
      <c r="C47" s="2814">
        <v>269.738</v>
      </c>
      <c r="D47" s="2814">
        <v>146.17500000000001</v>
      </c>
      <c r="E47" s="2815">
        <v>9.6</v>
      </c>
      <c r="F47" s="2815">
        <v>9</v>
      </c>
      <c r="G47" s="2816">
        <v>9</v>
      </c>
      <c r="H47" s="2818">
        <v>672</v>
      </c>
      <c r="I47" s="2818">
        <v>92</v>
      </c>
      <c r="J47" s="2818">
        <v>16</v>
      </c>
      <c r="K47" s="2818">
        <v>32</v>
      </c>
      <c r="L47" s="2818">
        <v>666</v>
      </c>
      <c r="M47" s="2818">
        <v>0</v>
      </c>
      <c r="N47" s="2818">
        <v>202</v>
      </c>
      <c r="O47" s="2814">
        <v>25</v>
      </c>
      <c r="P47" s="2818">
        <v>17</v>
      </c>
      <c r="Q47" s="3367">
        <v>56.238</v>
      </c>
      <c r="R47" s="3368">
        <v>0</v>
      </c>
    </row>
    <row r="48" spans="1:21" ht="16.5" customHeight="1" x14ac:dyDescent="0.25">
      <c r="A48" s="3251" t="s">
        <v>5113</v>
      </c>
      <c r="B48" s="3252"/>
      <c r="C48" s="2814">
        <v>5.508</v>
      </c>
      <c r="D48" s="2814">
        <v>127.434</v>
      </c>
      <c r="E48" s="2815">
        <v>139.93</v>
      </c>
      <c r="F48" s="2815">
        <v>86</v>
      </c>
      <c r="G48" s="2816">
        <v>98.1</v>
      </c>
      <c r="H48" s="2818">
        <v>382</v>
      </c>
      <c r="I48" s="2818">
        <v>54</v>
      </c>
      <c r="J48" s="2818">
        <v>72</v>
      </c>
      <c r="K48" s="2818">
        <v>132</v>
      </c>
      <c r="L48" s="2818">
        <v>47</v>
      </c>
      <c r="M48" s="2818">
        <v>850</v>
      </c>
      <c r="N48" s="2818">
        <v>92</v>
      </c>
      <c r="O48" s="2814">
        <v>79</v>
      </c>
      <c r="P48" s="2818">
        <v>403</v>
      </c>
      <c r="Q48" s="3367">
        <v>0</v>
      </c>
      <c r="R48" s="3368">
        <v>0</v>
      </c>
    </row>
    <row r="49" spans="1:19" ht="16.5" customHeight="1" x14ac:dyDescent="0.25">
      <c r="A49" s="3251" t="s">
        <v>5143</v>
      </c>
      <c r="B49" s="3252"/>
      <c r="C49" s="2814">
        <v>187.185</v>
      </c>
      <c r="D49" s="2814">
        <v>175.42099999999999</v>
      </c>
      <c r="E49" s="2815">
        <v>166.91</v>
      </c>
      <c r="F49" s="2815">
        <v>209.9</v>
      </c>
      <c r="G49" s="2816">
        <v>109</v>
      </c>
      <c r="H49" s="2818">
        <v>77</v>
      </c>
      <c r="I49" s="2818">
        <v>181</v>
      </c>
      <c r="J49" s="2818">
        <v>157</v>
      </c>
      <c r="K49" s="2818">
        <v>184</v>
      </c>
      <c r="L49" s="2818">
        <v>709</v>
      </c>
      <c r="M49" s="2818">
        <v>172</v>
      </c>
      <c r="N49" s="2818">
        <v>285</v>
      </c>
      <c r="O49" s="2814">
        <v>38</v>
      </c>
      <c r="P49" s="2818">
        <v>710</v>
      </c>
      <c r="Q49" s="3365">
        <v>915.70288277999998</v>
      </c>
      <c r="R49" s="3366">
        <v>77.644381150000001</v>
      </c>
    </row>
    <row r="50" spans="1:19" ht="16.5" customHeight="1" x14ac:dyDescent="0.25">
      <c r="A50" s="3251" t="s">
        <v>5114</v>
      </c>
      <c r="B50" s="3252"/>
      <c r="C50" s="2814">
        <v>13.68</v>
      </c>
      <c r="D50" s="2814">
        <v>35.116</v>
      </c>
      <c r="E50" s="2815">
        <v>20.440000000000001</v>
      </c>
      <c r="F50" s="2815">
        <v>70.400000000000006</v>
      </c>
      <c r="G50" s="2816">
        <v>325.3</v>
      </c>
      <c r="H50" s="2818">
        <v>79</v>
      </c>
      <c r="I50" s="2818">
        <v>96</v>
      </c>
      <c r="J50" s="2818">
        <v>47</v>
      </c>
      <c r="K50" s="2818">
        <v>50</v>
      </c>
      <c r="L50" s="2818">
        <v>79</v>
      </c>
      <c r="M50" s="2818">
        <v>241</v>
      </c>
      <c r="N50" s="2818">
        <v>95</v>
      </c>
      <c r="O50" s="2814">
        <v>29.2</v>
      </c>
      <c r="P50" s="2818">
        <v>110</v>
      </c>
      <c r="Q50" s="3365">
        <v>32.756844999999998</v>
      </c>
      <c r="R50" s="3366">
        <v>3.7772605000000001</v>
      </c>
      <c r="S50" s="2805"/>
    </row>
    <row r="51" spans="1:19" ht="16.5" customHeight="1" x14ac:dyDescent="0.25">
      <c r="A51" s="3251" t="s">
        <v>5115</v>
      </c>
      <c r="B51" s="3252"/>
      <c r="C51" s="2814">
        <v>94.485000000000014</v>
      </c>
      <c r="D51" s="2814">
        <v>434.51299999999998</v>
      </c>
      <c r="E51" s="2815">
        <v>13.420000000000041</v>
      </c>
      <c r="F51" s="2815">
        <v>198.99999999999997</v>
      </c>
      <c r="G51" s="2816">
        <v>675.30000000000018</v>
      </c>
      <c r="H51" s="2817">
        <v>2032</v>
      </c>
      <c r="I51" s="2817">
        <v>1466</v>
      </c>
      <c r="J51" s="2817">
        <v>2756</v>
      </c>
      <c r="K51" s="2817">
        <v>1798</v>
      </c>
      <c r="L51" s="2817">
        <v>1471</v>
      </c>
      <c r="M51" s="2817">
        <v>1056</v>
      </c>
      <c r="N51" s="2817">
        <v>190</v>
      </c>
      <c r="O51" s="2814">
        <v>273.39999999999998</v>
      </c>
      <c r="P51" s="2818">
        <v>209</v>
      </c>
      <c r="Q51" s="3365">
        <v>210.67272341</v>
      </c>
      <c r="R51" s="3366">
        <v>4.7846420999999992</v>
      </c>
    </row>
    <row r="52" spans="1:19" ht="16.5" customHeight="1" x14ac:dyDescent="0.25">
      <c r="A52" s="3725" t="s">
        <v>5144</v>
      </c>
      <c r="B52" s="3726"/>
      <c r="C52" s="2814"/>
      <c r="D52" s="2814"/>
      <c r="E52" s="2816"/>
      <c r="F52" s="2816"/>
      <c r="G52" s="2816"/>
      <c r="H52" s="2828">
        <v>0</v>
      </c>
      <c r="I52" s="2828">
        <v>0</v>
      </c>
      <c r="J52" s="2828">
        <v>0</v>
      </c>
      <c r="K52" s="2828">
        <v>0</v>
      </c>
      <c r="L52" s="2828">
        <v>0</v>
      </c>
      <c r="M52" s="2814">
        <v>0</v>
      </c>
      <c r="N52" s="2814">
        <v>0</v>
      </c>
      <c r="O52" s="2814">
        <v>0</v>
      </c>
      <c r="P52" s="2818">
        <v>65</v>
      </c>
      <c r="Q52" s="3367">
        <v>0</v>
      </c>
      <c r="R52" s="3368">
        <v>0</v>
      </c>
    </row>
    <row r="53" spans="1:19" ht="16.5" customHeight="1" x14ac:dyDescent="0.25">
      <c r="A53" s="2829" t="s">
        <v>5145</v>
      </c>
      <c r="B53" s="2824"/>
      <c r="C53" s="2814">
        <v>143.70599999999999</v>
      </c>
      <c r="D53" s="2814">
        <f t="shared" ref="D53:M53" si="11">D54+D64</f>
        <v>365.7</v>
      </c>
      <c r="E53" s="2816">
        <f t="shared" si="11"/>
        <v>726.5</v>
      </c>
      <c r="F53" s="2816">
        <f t="shared" si="11"/>
        <v>360.35</v>
      </c>
      <c r="G53" s="2816">
        <f t="shared" si="11"/>
        <v>1774</v>
      </c>
      <c r="H53" s="2817">
        <f t="shared" si="11"/>
        <v>1231</v>
      </c>
      <c r="I53" s="2817">
        <f t="shared" si="11"/>
        <v>1026</v>
      </c>
      <c r="J53" s="2818">
        <f t="shared" si="11"/>
        <v>798</v>
      </c>
      <c r="K53" s="2818">
        <f t="shared" si="11"/>
        <v>630</v>
      </c>
      <c r="L53" s="2818">
        <f t="shared" si="11"/>
        <v>300</v>
      </c>
      <c r="M53" s="2818">
        <f t="shared" si="11"/>
        <v>499</v>
      </c>
      <c r="N53" s="2818">
        <v>1012</v>
      </c>
      <c r="O53" s="2814">
        <f t="shared" ref="O53" si="12">O54+O64</f>
        <v>1810</v>
      </c>
      <c r="P53" s="2817">
        <v>1122</v>
      </c>
      <c r="Q53" s="3367">
        <v>367.1192066700001</v>
      </c>
      <c r="R53" s="3368">
        <v>278.02750632999999</v>
      </c>
    </row>
    <row r="54" spans="1:19" ht="16.5" customHeight="1" x14ac:dyDescent="0.25">
      <c r="A54" s="2829" t="s">
        <v>5146</v>
      </c>
      <c r="B54" s="2824"/>
      <c r="C54" s="2814">
        <f>134.39</f>
        <v>134.38999999999999</v>
      </c>
      <c r="D54" s="2814">
        <v>331</v>
      </c>
      <c r="E54" s="2816">
        <v>723</v>
      </c>
      <c r="F54" s="2816">
        <v>349</v>
      </c>
      <c r="G54" s="2816">
        <v>1774</v>
      </c>
      <c r="H54" s="2817">
        <f>H55+H57</f>
        <v>1014</v>
      </c>
      <c r="I54" s="2818">
        <f>I55+I57</f>
        <v>982</v>
      </c>
      <c r="J54" s="2818">
        <f>J55+J57</f>
        <v>576</v>
      </c>
      <c r="K54" s="2818">
        <f>K55+K57</f>
        <v>565</v>
      </c>
      <c r="L54" s="2818">
        <f>L55+L57</f>
        <v>278</v>
      </c>
      <c r="M54" s="2818">
        <f t="shared" ref="M54" si="13">M55+M57</f>
        <v>499</v>
      </c>
      <c r="N54" s="2818">
        <v>983</v>
      </c>
      <c r="O54" s="2814">
        <f t="shared" ref="O54" si="14">O55+O57</f>
        <v>1810</v>
      </c>
      <c r="P54" s="2817">
        <v>1121</v>
      </c>
      <c r="Q54" s="3365">
        <v>347.8430855900001</v>
      </c>
      <c r="R54" s="3366">
        <v>278.02750632999999</v>
      </c>
    </row>
    <row r="55" spans="1:19" ht="16.5" customHeight="1" x14ac:dyDescent="0.25">
      <c r="A55" s="3725" t="s">
        <v>5121</v>
      </c>
      <c r="B55" s="3726"/>
      <c r="C55" s="2814">
        <v>0</v>
      </c>
      <c r="D55" s="2814">
        <v>0</v>
      </c>
      <c r="E55" s="2821">
        <v>0</v>
      </c>
      <c r="F55" s="2821">
        <v>0</v>
      </c>
      <c r="G55" s="2823">
        <v>0</v>
      </c>
      <c r="H55" s="2818">
        <v>46</v>
      </c>
      <c r="I55" s="2783">
        <v>0</v>
      </c>
      <c r="J55" s="2818">
        <v>175</v>
      </c>
      <c r="K55" s="2818">
        <v>195</v>
      </c>
      <c r="L55" s="2818">
        <v>95</v>
      </c>
      <c r="M55" s="2818">
        <v>12</v>
      </c>
      <c r="N55" s="2818">
        <v>25</v>
      </c>
      <c r="O55" s="2814">
        <v>4</v>
      </c>
      <c r="P55" s="2817">
        <v>20</v>
      </c>
      <c r="Q55" s="3365">
        <v>52.911786750000012</v>
      </c>
      <c r="R55" s="3366">
        <v>130.55505083</v>
      </c>
    </row>
    <row r="56" spans="1:19" ht="16.5" customHeight="1" x14ac:dyDescent="0.25">
      <c r="A56" s="3725" t="s">
        <v>5122</v>
      </c>
      <c r="B56" s="3726"/>
      <c r="C56" s="2814">
        <v>0</v>
      </c>
      <c r="D56" s="2814">
        <v>0</v>
      </c>
      <c r="E56" s="2821">
        <v>0</v>
      </c>
      <c r="F56" s="2821">
        <v>0</v>
      </c>
      <c r="G56" s="2823">
        <v>0</v>
      </c>
      <c r="H56" s="2818">
        <v>46</v>
      </c>
      <c r="I56" s="2783">
        <v>0</v>
      </c>
      <c r="J56" s="2818">
        <v>174</v>
      </c>
      <c r="K56" s="2818">
        <v>194</v>
      </c>
      <c r="L56" s="2818">
        <v>68</v>
      </c>
      <c r="M56" s="2818">
        <v>12</v>
      </c>
      <c r="N56" s="2818">
        <v>25</v>
      </c>
      <c r="O56" s="2814">
        <v>4</v>
      </c>
      <c r="P56" s="2817">
        <v>20</v>
      </c>
      <c r="Q56" s="3365">
        <v>52.911786750000012</v>
      </c>
      <c r="R56" s="3366">
        <v>36.650050829999998</v>
      </c>
      <c r="S56" s="2805"/>
    </row>
    <row r="57" spans="1:19" ht="16.5" customHeight="1" x14ac:dyDescent="0.25">
      <c r="A57" s="3725" t="s">
        <v>5123</v>
      </c>
      <c r="B57" s="3726"/>
      <c r="C57" s="2814">
        <f t="shared" ref="C57:K57" si="15">C58+C61</f>
        <v>2</v>
      </c>
      <c r="D57" s="2814">
        <f t="shared" si="15"/>
        <v>30.9</v>
      </c>
      <c r="E57" s="2815">
        <f t="shared" si="15"/>
        <v>45.099999999999994</v>
      </c>
      <c r="F57" s="2815">
        <f t="shared" si="15"/>
        <v>12</v>
      </c>
      <c r="G57" s="2816">
        <f t="shared" si="15"/>
        <v>1702.8</v>
      </c>
      <c r="H57" s="2818">
        <f t="shared" si="15"/>
        <v>968</v>
      </c>
      <c r="I57" s="2818">
        <f t="shared" si="15"/>
        <v>982</v>
      </c>
      <c r="J57" s="2818">
        <f t="shared" si="15"/>
        <v>401</v>
      </c>
      <c r="K57" s="2818">
        <f t="shared" si="15"/>
        <v>370</v>
      </c>
      <c r="L57" s="2818">
        <f>L58+L61</f>
        <v>183</v>
      </c>
      <c r="M57" s="2818">
        <f t="shared" ref="M57" si="16">M58+M61</f>
        <v>487</v>
      </c>
      <c r="N57" s="2818">
        <v>958</v>
      </c>
      <c r="O57" s="2814">
        <f t="shared" ref="O57" si="17">O58+O61</f>
        <v>1806</v>
      </c>
      <c r="P57" s="2817">
        <v>1101</v>
      </c>
      <c r="Q57" s="3365">
        <v>294.93129884000007</v>
      </c>
      <c r="R57" s="3366">
        <v>147.4724555</v>
      </c>
    </row>
    <row r="58" spans="1:19" ht="16.5" customHeight="1" x14ac:dyDescent="0.25">
      <c r="A58" s="3725" t="s">
        <v>5124</v>
      </c>
      <c r="B58" s="3726"/>
      <c r="C58" s="2830">
        <v>2</v>
      </c>
      <c r="D58" s="2830">
        <f>D59</f>
        <v>30.9</v>
      </c>
      <c r="E58" s="2831">
        <f>E59</f>
        <v>27.4</v>
      </c>
      <c r="F58" s="2831">
        <f>F59</f>
        <v>12</v>
      </c>
      <c r="G58" s="2831">
        <f>G59</f>
        <v>1027</v>
      </c>
      <c r="H58" s="2818">
        <f>H59+H60</f>
        <v>717</v>
      </c>
      <c r="I58" s="2818">
        <f>I59+I60</f>
        <v>574</v>
      </c>
      <c r="J58" s="2818">
        <f>J59+J60</f>
        <v>360</v>
      </c>
      <c r="K58" s="2818">
        <f>K59+K60</f>
        <v>171</v>
      </c>
      <c r="L58" s="2818">
        <f>L59+L60</f>
        <v>183</v>
      </c>
      <c r="M58" s="2818">
        <f t="shared" ref="M58" si="18">M59+M60</f>
        <v>447</v>
      </c>
      <c r="N58" s="2818">
        <v>456</v>
      </c>
      <c r="O58" s="2814">
        <f t="shared" ref="O58" si="19">O59+O60</f>
        <v>1767</v>
      </c>
      <c r="P58" s="2817">
        <v>1036</v>
      </c>
      <c r="Q58" s="3365">
        <v>294.63129884000006</v>
      </c>
      <c r="R58" s="3366">
        <v>146.6156555</v>
      </c>
    </row>
    <row r="59" spans="1:19" ht="16.5" customHeight="1" x14ac:dyDescent="0.25">
      <c r="A59" s="2759"/>
      <c r="B59" s="2760" t="s">
        <v>5125</v>
      </c>
      <c r="C59" s="2814">
        <v>0</v>
      </c>
      <c r="D59" s="2814">
        <v>30.9</v>
      </c>
      <c r="E59" s="2815">
        <v>27.4</v>
      </c>
      <c r="F59" s="2815">
        <v>12</v>
      </c>
      <c r="G59" s="2816">
        <v>1027</v>
      </c>
      <c r="H59" s="2818">
        <v>61</v>
      </c>
      <c r="I59" s="2818">
        <v>308</v>
      </c>
      <c r="J59" s="2832">
        <v>21</v>
      </c>
      <c r="K59" s="2832">
        <v>0</v>
      </c>
      <c r="L59" s="2783">
        <v>29</v>
      </c>
      <c r="M59" s="2783">
        <v>6</v>
      </c>
      <c r="N59" s="2783">
        <v>63</v>
      </c>
      <c r="O59" s="2814">
        <v>0</v>
      </c>
      <c r="P59" s="2817">
        <v>550</v>
      </c>
      <c r="Q59" s="3367">
        <v>1.7601150000000001</v>
      </c>
      <c r="R59" s="3368">
        <v>0.66305000000000003</v>
      </c>
    </row>
    <row r="60" spans="1:19" ht="16.5" customHeight="1" x14ac:dyDescent="0.25">
      <c r="A60" s="2759"/>
      <c r="B60" s="2760" t="s">
        <v>3308</v>
      </c>
      <c r="C60" s="2814">
        <v>0</v>
      </c>
      <c r="D60" s="2814">
        <v>0</v>
      </c>
      <c r="E60" s="2821">
        <v>0</v>
      </c>
      <c r="F60" s="2821">
        <v>0</v>
      </c>
      <c r="G60" s="2823">
        <v>0</v>
      </c>
      <c r="H60" s="2818">
        <v>656</v>
      </c>
      <c r="I60" s="2818">
        <v>266</v>
      </c>
      <c r="J60" s="2818">
        <v>339</v>
      </c>
      <c r="K60" s="2818">
        <v>171</v>
      </c>
      <c r="L60" s="2818">
        <v>154</v>
      </c>
      <c r="M60" s="2818">
        <v>441</v>
      </c>
      <c r="N60" s="2818">
        <v>393</v>
      </c>
      <c r="O60" s="2814">
        <v>1767</v>
      </c>
      <c r="P60" s="2817">
        <v>486</v>
      </c>
      <c r="Q60" s="3365">
        <v>292.87118384000007</v>
      </c>
      <c r="R60" s="3366">
        <v>145.9526055</v>
      </c>
    </row>
    <row r="61" spans="1:19" ht="16.5" customHeight="1" x14ac:dyDescent="0.25">
      <c r="A61" s="3725" t="s">
        <v>5126</v>
      </c>
      <c r="B61" s="3726"/>
      <c r="C61" s="2814">
        <v>0</v>
      </c>
      <c r="D61" s="2814">
        <v>0</v>
      </c>
      <c r="E61" s="2815">
        <f>E62+E63</f>
        <v>17.7</v>
      </c>
      <c r="F61" s="2821">
        <v>0</v>
      </c>
      <c r="G61" s="2816">
        <f>G62+G63</f>
        <v>675.8</v>
      </c>
      <c r="H61" s="2818">
        <f>H62+H63</f>
        <v>251</v>
      </c>
      <c r="I61" s="2818">
        <f>I62+I63</f>
        <v>408</v>
      </c>
      <c r="J61" s="2818">
        <v>41</v>
      </c>
      <c r="K61" s="2818">
        <f>K62+K63</f>
        <v>199</v>
      </c>
      <c r="L61" s="2818">
        <f>L62+L63</f>
        <v>0</v>
      </c>
      <c r="M61" s="2818">
        <f t="shared" ref="M61" si="20">M62+M63</f>
        <v>40</v>
      </c>
      <c r="N61" s="2818">
        <v>502</v>
      </c>
      <c r="O61" s="2814">
        <f t="shared" ref="O61" si="21">O62+O63</f>
        <v>39</v>
      </c>
      <c r="P61" s="2817">
        <v>65</v>
      </c>
      <c r="Q61" s="3367">
        <v>0.3</v>
      </c>
      <c r="R61" s="3368">
        <v>0.85680000000000001</v>
      </c>
    </row>
    <row r="62" spans="1:19" ht="16.5" customHeight="1" x14ac:dyDescent="0.25">
      <c r="A62" s="2761"/>
      <c r="B62" s="2760" t="s">
        <v>5127</v>
      </c>
      <c r="C62" s="2814">
        <v>0</v>
      </c>
      <c r="D62" s="2814">
        <v>0</v>
      </c>
      <c r="E62" s="2821">
        <v>0</v>
      </c>
      <c r="F62" s="2821">
        <v>0</v>
      </c>
      <c r="G62" s="2823">
        <v>0</v>
      </c>
      <c r="H62" s="2833">
        <v>0</v>
      </c>
      <c r="I62" s="2818">
        <v>2</v>
      </c>
      <c r="J62" s="2818">
        <v>6</v>
      </c>
      <c r="K62" s="2818">
        <v>41</v>
      </c>
      <c r="L62" s="2818">
        <v>0</v>
      </c>
      <c r="M62" s="2818">
        <v>18</v>
      </c>
      <c r="N62" s="2818">
        <v>83</v>
      </c>
      <c r="O62" s="2814">
        <v>0</v>
      </c>
      <c r="P62" s="2818">
        <v>0</v>
      </c>
      <c r="Q62" s="3367">
        <v>0</v>
      </c>
      <c r="R62" s="3368">
        <v>0</v>
      </c>
    </row>
    <row r="63" spans="1:19" ht="16.5" customHeight="1" x14ac:dyDescent="0.25">
      <c r="A63" s="2761"/>
      <c r="B63" s="2760" t="s">
        <v>5128</v>
      </c>
      <c r="C63" s="2814">
        <v>0</v>
      </c>
      <c r="D63" s="2814">
        <v>0</v>
      </c>
      <c r="E63" s="2815">
        <f>1.7+16</f>
        <v>17.7</v>
      </c>
      <c r="F63" s="2821">
        <v>0</v>
      </c>
      <c r="G63" s="2816">
        <f>23+36+616.8</f>
        <v>675.8</v>
      </c>
      <c r="H63" s="2818">
        <v>251</v>
      </c>
      <c r="I63" s="2818">
        <v>406</v>
      </c>
      <c r="J63" s="2818">
        <v>35</v>
      </c>
      <c r="K63" s="2818">
        <v>158</v>
      </c>
      <c r="L63" s="2818">
        <v>0</v>
      </c>
      <c r="M63" s="2818">
        <v>22</v>
      </c>
      <c r="N63" s="2818">
        <v>419</v>
      </c>
      <c r="O63" s="2814">
        <v>39</v>
      </c>
      <c r="P63" s="2817">
        <v>65</v>
      </c>
      <c r="Q63" s="3367">
        <v>0.3</v>
      </c>
      <c r="R63" s="3368">
        <v>0.85680000000000001</v>
      </c>
    </row>
    <row r="64" spans="1:19" ht="16.5" customHeight="1" x14ac:dyDescent="0.25">
      <c r="A64" s="3725" t="s">
        <v>5129</v>
      </c>
      <c r="B64" s="3726"/>
      <c r="C64" s="2814">
        <v>0</v>
      </c>
      <c r="D64" s="2814">
        <v>34.700000000000003</v>
      </c>
      <c r="E64" s="2816">
        <v>3.5</v>
      </c>
      <c r="F64" s="2816">
        <v>11.35</v>
      </c>
      <c r="G64" s="2823">
        <v>0</v>
      </c>
      <c r="H64" s="2818">
        <v>217</v>
      </c>
      <c r="I64" s="2818">
        <v>44</v>
      </c>
      <c r="J64" s="2818">
        <v>222</v>
      </c>
      <c r="K64" s="2818">
        <v>65</v>
      </c>
      <c r="L64" s="2818">
        <v>22</v>
      </c>
      <c r="M64" s="2818">
        <v>0</v>
      </c>
      <c r="N64" s="2818">
        <v>29</v>
      </c>
      <c r="O64" s="2814">
        <v>0</v>
      </c>
      <c r="P64" s="2818">
        <v>1.4</v>
      </c>
      <c r="Q64" s="3365">
        <v>19.276121079999999</v>
      </c>
      <c r="R64" s="3368">
        <v>0</v>
      </c>
    </row>
    <row r="65" spans="1:18" ht="16.5" customHeight="1" thickBot="1" x14ac:dyDescent="0.3">
      <c r="A65" s="2834" t="s">
        <v>5147</v>
      </c>
      <c r="B65" s="3369"/>
      <c r="C65" s="2835">
        <v>114.907</v>
      </c>
      <c r="D65" s="2835">
        <v>30.811</v>
      </c>
      <c r="E65" s="2836">
        <v>0</v>
      </c>
      <c r="F65" s="2836">
        <v>0</v>
      </c>
      <c r="G65" s="2837">
        <v>0</v>
      </c>
      <c r="H65" s="2838">
        <v>85</v>
      </c>
      <c r="I65" s="2838">
        <v>82</v>
      </c>
      <c r="J65" s="2838">
        <v>8</v>
      </c>
      <c r="K65" s="2838">
        <v>1</v>
      </c>
      <c r="L65" s="2838">
        <v>4</v>
      </c>
      <c r="M65" s="2818">
        <v>28</v>
      </c>
      <c r="N65" s="2818">
        <v>2</v>
      </c>
      <c r="O65" s="2814">
        <v>1</v>
      </c>
      <c r="P65" s="3370">
        <v>0</v>
      </c>
      <c r="Q65" s="3371">
        <v>1000</v>
      </c>
      <c r="R65" s="3368">
        <v>0</v>
      </c>
    </row>
    <row r="66" spans="1:18" s="2728" customFormat="1" ht="15.75" customHeight="1" thickTop="1" x14ac:dyDescent="0.25">
      <c r="A66" s="3751" t="s">
        <v>5131</v>
      </c>
      <c r="B66" s="3751"/>
      <c r="C66" s="3751"/>
      <c r="D66" s="3751"/>
      <c r="E66" s="3751"/>
      <c r="F66" s="3751"/>
      <c r="G66" s="3751"/>
      <c r="H66" s="3751"/>
      <c r="I66" s="3751"/>
      <c r="J66" s="3751"/>
      <c r="K66" s="3751"/>
      <c r="L66" s="3751"/>
      <c r="M66" s="3751"/>
      <c r="N66" s="3751"/>
      <c r="O66" s="3751"/>
      <c r="P66" s="3751"/>
      <c r="Q66" s="3751"/>
      <c r="R66" s="3751"/>
    </row>
    <row r="67" spans="1:18" s="2728" customFormat="1" ht="15.75" x14ac:dyDescent="0.25">
      <c r="A67" s="3736" t="s">
        <v>5363</v>
      </c>
      <c r="B67" s="3736"/>
      <c r="C67" s="3736"/>
      <c r="D67" s="3736"/>
      <c r="E67" s="3736"/>
      <c r="F67" s="3736"/>
      <c r="G67" s="3736"/>
      <c r="H67" s="3736"/>
      <c r="I67" s="3736"/>
      <c r="J67" s="3736"/>
      <c r="K67" s="3736"/>
      <c r="L67" s="3736"/>
      <c r="M67" s="3736"/>
      <c r="N67" s="3736"/>
      <c r="O67" s="3736"/>
      <c r="P67" s="3736"/>
      <c r="Q67" s="3736"/>
    </row>
    <row r="68" spans="1:18" s="2728" customFormat="1" ht="15.75" customHeight="1" x14ac:dyDescent="0.25">
      <c r="A68" s="3736" t="s">
        <v>5094</v>
      </c>
      <c r="B68" s="3736"/>
      <c r="C68" s="3736"/>
      <c r="D68" s="3736"/>
      <c r="E68" s="3736"/>
      <c r="F68" s="3736"/>
      <c r="G68" s="3736"/>
      <c r="H68" s="3736"/>
      <c r="I68" s="3736"/>
      <c r="J68" s="3736"/>
      <c r="K68" s="3736"/>
      <c r="L68" s="3736"/>
      <c r="M68" s="3736"/>
      <c r="N68" s="3736"/>
      <c r="O68" s="3736"/>
      <c r="P68" s="3736"/>
      <c r="Q68" s="3736"/>
    </row>
    <row r="69" spans="1:18" s="2728" customFormat="1" ht="15.75" x14ac:dyDescent="0.25">
      <c r="A69" s="3736" t="s">
        <v>5359</v>
      </c>
      <c r="B69" s="3736"/>
      <c r="C69" s="3736"/>
      <c r="D69" s="3736"/>
      <c r="E69" s="3736"/>
      <c r="F69" s="3736"/>
      <c r="G69" s="3736"/>
      <c r="H69" s="3736"/>
      <c r="I69" s="3736"/>
      <c r="J69" s="3736"/>
      <c r="K69" s="3736"/>
      <c r="L69" s="3736"/>
      <c r="M69" s="3736"/>
      <c r="N69" s="3736"/>
      <c r="O69" s="3736"/>
      <c r="P69" s="3736"/>
      <c r="Q69" s="3736"/>
    </row>
    <row r="70" spans="1:18" s="2728" customFormat="1" ht="14.25" x14ac:dyDescent="0.25">
      <c r="A70" s="3738" t="s">
        <v>386</v>
      </c>
      <c r="B70" s="3738"/>
      <c r="C70" s="3738"/>
      <c r="D70" s="3738"/>
      <c r="E70" s="3738"/>
      <c r="F70" s="3738"/>
      <c r="G70" s="3738"/>
      <c r="H70" s="3738"/>
      <c r="I70" s="3738"/>
      <c r="J70" s="3738"/>
      <c r="K70" s="3738"/>
      <c r="L70" s="3738"/>
      <c r="M70" s="3738"/>
      <c r="N70" s="3738"/>
      <c r="O70" s="3738"/>
      <c r="P70" s="3738"/>
      <c r="Q70" s="3738"/>
      <c r="R70" s="3738"/>
    </row>
    <row r="71" spans="1:18" s="3372" customFormat="1" ht="14.25" x14ac:dyDescent="0.25">
      <c r="A71" s="3738" t="s">
        <v>359</v>
      </c>
      <c r="B71" s="3738"/>
      <c r="C71" s="3738"/>
      <c r="D71" s="3738"/>
      <c r="E71" s="3738"/>
      <c r="F71" s="3738"/>
      <c r="G71" s="3738"/>
      <c r="H71" s="3738"/>
      <c r="I71" s="3738"/>
      <c r="J71" s="3738"/>
      <c r="K71" s="3738"/>
      <c r="L71" s="3738"/>
      <c r="M71" s="3738"/>
      <c r="N71" s="3738"/>
      <c r="O71" s="3738"/>
      <c r="P71" s="3738"/>
      <c r="Q71" s="3738"/>
      <c r="R71" s="3738"/>
    </row>
    <row r="72" spans="1:18" x14ac:dyDescent="0.25">
      <c r="C72" s="2839"/>
      <c r="D72" s="2839"/>
    </row>
  </sheetData>
  <mergeCells count="34">
    <mergeCell ref="A52:B52"/>
    <mergeCell ref="A39:B39"/>
    <mergeCell ref="A40:B40"/>
    <mergeCell ref="A70:R70"/>
    <mergeCell ref="A56:B56"/>
    <mergeCell ref="A57:B57"/>
    <mergeCell ref="A66:R66"/>
    <mergeCell ref="A58:B58"/>
    <mergeCell ref="A61:B61"/>
    <mergeCell ref="A64:B64"/>
    <mergeCell ref="A67:Q67"/>
    <mergeCell ref="A68:Q68"/>
    <mergeCell ref="A69:Q69"/>
    <mergeCell ref="A36:B36"/>
    <mergeCell ref="A37:B37"/>
    <mergeCell ref="A38:B38"/>
    <mergeCell ref="A41:B41"/>
    <mergeCell ref="A43:B43"/>
    <mergeCell ref="A71:R71"/>
    <mergeCell ref="A32:B32"/>
    <mergeCell ref="A1:R1"/>
    <mergeCell ref="S9:AF9"/>
    <mergeCell ref="A22:B22"/>
    <mergeCell ref="A23:O23"/>
    <mergeCell ref="A24:R24"/>
    <mergeCell ref="A25:R25"/>
    <mergeCell ref="A26:Q26"/>
    <mergeCell ref="A27:Q27"/>
    <mergeCell ref="A28:Q28"/>
    <mergeCell ref="A30:R30"/>
    <mergeCell ref="A55:B55"/>
    <mergeCell ref="A33:B33"/>
    <mergeCell ref="A34:B34"/>
    <mergeCell ref="A35:B35"/>
  </mergeCells>
  <pageMargins left="0.7" right="0.2" top="0.75" bottom="0.75" header="0.3" footer="0.3"/>
  <pageSetup paperSize="9" scale="4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G43"/>
  <sheetViews>
    <sheetView zoomScaleNormal="100" zoomScaleSheetLayoutView="130" workbookViewId="0">
      <pane xSplit="1" ySplit="3" topLeftCell="F4" activePane="bottomRight" state="frozen"/>
      <selection activeCell="D33" sqref="D33"/>
      <selection pane="topRight" activeCell="D33" sqref="D33"/>
      <selection pane="bottomLeft" activeCell="D33" sqref="D33"/>
      <selection pane="bottomRight"/>
    </sheetView>
  </sheetViews>
  <sheetFormatPr defaultColWidth="9.140625" defaultRowHeight="15.75" x14ac:dyDescent="0.25"/>
  <cols>
    <col min="1" max="1" width="27" style="2884" customWidth="1"/>
    <col min="2" max="5" width="10.5703125" style="2884" hidden="1" customWidth="1"/>
    <col min="6" max="18" width="10.5703125" style="2884" customWidth="1"/>
    <col min="19" max="19" width="13.140625" style="2884" customWidth="1"/>
    <col min="20" max="20" width="10.28515625" style="2884" bestFit="1" customWidth="1"/>
    <col min="21" max="16384" width="9.140625" style="2884"/>
  </cols>
  <sheetData>
    <row r="1" spans="1:33" s="2841" customFormat="1" ht="17.25" customHeight="1" x14ac:dyDescent="0.25">
      <c r="A1" s="2840" t="s">
        <v>5148</v>
      </c>
      <c r="B1" s="2840"/>
      <c r="C1" s="2840"/>
      <c r="D1" s="2840"/>
      <c r="E1" s="2840"/>
      <c r="F1" s="2840"/>
    </row>
    <row r="2" spans="1:33" s="2846" customFormat="1" thickBot="1" x14ac:dyDescent="0.3">
      <c r="A2" s="2842"/>
      <c r="B2" s="2842"/>
      <c r="C2" s="2842"/>
      <c r="D2" s="2842"/>
      <c r="E2" s="2843"/>
      <c r="F2" s="2844"/>
      <c r="G2" s="2845"/>
      <c r="H2" s="2845"/>
      <c r="I2" s="2845"/>
      <c r="J2" s="2845"/>
      <c r="K2" s="2845"/>
      <c r="L2" s="2843"/>
      <c r="M2" s="2843"/>
      <c r="N2" s="2843"/>
      <c r="O2" s="2843"/>
      <c r="P2" s="2845"/>
      <c r="Q2" s="2843"/>
      <c r="R2" s="2843"/>
      <c r="S2" s="2843"/>
      <c r="T2" s="2845" t="s">
        <v>8</v>
      </c>
    </row>
    <row r="3" spans="1:33" s="2853" customFormat="1" ht="21.6" customHeight="1" thickTop="1" thickBot="1" x14ac:dyDescent="0.3">
      <c r="A3" s="2847"/>
      <c r="B3" s="2848" t="s">
        <v>5149</v>
      </c>
      <c r="C3" s="2849" t="s">
        <v>5150</v>
      </c>
      <c r="D3" s="2849" t="s">
        <v>5151</v>
      </c>
      <c r="E3" s="2849" t="s">
        <v>5152</v>
      </c>
      <c r="F3" s="2849" t="s">
        <v>5153</v>
      </c>
      <c r="G3" s="2849" t="s">
        <v>5154</v>
      </c>
      <c r="H3" s="2849" t="s">
        <v>5155</v>
      </c>
      <c r="I3" s="2849" t="s">
        <v>5156</v>
      </c>
      <c r="J3" s="2849" t="s">
        <v>5157</v>
      </c>
      <c r="K3" s="2850" t="s">
        <v>5158</v>
      </c>
      <c r="L3" s="2849" t="s">
        <v>5159</v>
      </c>
      <c r="M3" s="2849" t="s">
        <v>5160</v>
      </c>
      <c r="N3" s="2849" t="s">
        <v>5161</v>
      </c>
      <c r="O3" s="2849" t="s">
        <v>5162</v>
      </c>
      <c r="P3" s="2849" t="s">
        <v>5163</v>
      </c>
      <c r="Q3" s="2849" t="s">
        <v>5164</v>
      </c>
      <c r="R3" s="2849" t="s">
        <v>5165</v>
      </c>
      <c r="S3" s="2851" t="s">
        <v>5166</v>
      </c>
      <c r="T3" s="2852" t="s">
        <v>5167</v>
      </c>
    </row>
    <row r="4" spans="1:33" s="2846" customFormat="1" x14ac:dyDescent="0.25">
      <c r="A4" s="2854" t="s">
        <v>5168</v>
      </c>
      <c r="B4" s="2855">
        <v>424.67962665060014</v>
      </c>
      <c r="C4" s="2856">
        <v>523.98863949470001</v>
      </c>
      <c r="D4" s="2855">
        <v>518.73240018999991</v>
      </c>
      <c r="E4" s="2855">
        <v>531.20849068350003</v>
      </c>
      <c r="F4" s="2855">
        <v>473.13287582000021</v>
      </c>
      <c r="G4" s="2855">
        <v>600.39339119090039</v>
      </c>
      <c r="H4" s="2855">
        <v>659.37265491390042</v>
      </c>
      <c r="I4" s="2855">
        <v>713.18699781259932</v>
      </c>
      <c r="J4" s="2855">
        <v>701.98872643539994</v>
      </c>
      <c r="K4" s="2857">
        <v>715.46550466980057</v>
      </c>
      <c r="L4" s="2855">
        <v>659.52556626650039</v>
      </c>
      <c r="M4" s="2855">
        <v>734.28401397499977</v>
      </c>
      <c r="N4" s="2855">
        <v>741.89850830000023</v>
      </c>
      <c r="O4" s="2858">
        <v>590.74315208999963</v>
      </c>
      <c r="P4" s="2858">
        <v>847.10276352000062</v>
      </c>
      <c r="Q4" s="2858">
        <v>886.44076312439847</v>
      </c>
      <c r="R4" s="2858">
        <v>615.63929135000069</v>
      </c>
      <c r="S4" s="2858">
        <v>519.8322831700001</v>
      </c>
      <c r="T4" s="2859">
        <v>787.47414639893043</v>
      </c>
    </row>
    <row r="5" spans="1:33" s="2846" customFormat="1" x14ac:dyDescent="0.25">
      <c r="A5" s="2860" t="s">
        <v>3700</v>
      </c>
      <c r="B5" s="2861"/>
      <c r="C5" s="2862"/>
      <c r="D5" s="2863"/>
      <c r="E5" s="2863"/>
      <c r="F5" s="2863"/>
      <c r="G5" s="2861"/>
      <c r="H5" s="2861"/>
      <c r="I5" s="2861"/>
      <c r="J5" s="2861"/>
      <c r="K5" s="2864"/>
      <c r="L5" s="2861"/>
      <c r="M5" s="2861"/>
      <c r="N5" s="2861"/>
      <c r="O5" s="2865"/>
      <c r="P5" s="2865"/>
      <c r="Q5" s="2865"/>
      <c r="R5" s="2865"/>
      <c r="S5" s="2865"/>
      <c r="T5" s="2866"/>
    </row>
    <row r="6" spans="1:33" s="2846" customFormat="1" x14ac:dyDescent="0.25">
      <c r="A6" s="2867" t="s">
        <v>5169</v>
      </c>
      <c r="B6" s="2868">
        <v>134.23031157240004</v>
      </c>
      <c r="C6" s="2869">
        <v>146.30384764999999</v>
      </c>
      <c r="D6" s="2868">
        <v>143.5056525016</v>
      </c>
      <c r="E6" s="2868">
        <v>153.89050802120002</v>
      </c>
      <c r="F6" s="2868">
        <v>128.35559961000035</v>
      </c>
      <c r="G6" s="2868">
        <v>157.59538805280025</v>
      </c>
      <c r="H6" s="2868">
        <v>169.36659913720038</v>
      </c>
      <c r="I6" s="2868">
        <v>170.95527471869948</v>
      </c>
      <c r="J6" s="2868">
        <v>195.27830839160001</v>
      </c>
      <c r="K6" s="2870">
        <v>183.43628916000054</v>
      </c>
      <c r="L6" s="2868">
        <v>176.33231413470057</v>
      </c>
      <c r="M6" s="2868">
        <v>167.58830445999982</v>
      </c>
      <c r="N6" s="2868">
        <v>143.53384856000005</v>
      </c>
      <c r="O6" s="2871">
        <v>135.95276912999972</v>
      </c>
      <c r="P6" s="2871">
        <v>240.78713834000058</v>
      </c>
      <c r="Q6" s="2871">
        <v>246.28135026558155</v>
      </c>
      <c r="R6" s="2871">
        <v>178.0612305100008</v>
      </c>
      <c r="S6" s="2871">
        <v>115.96251015999995</v>
      </c>
      <c r="T6" s="2872">
        <v>159.04311992000055</v>
      </c>
    </row>
    <row r="7" spans="1:33" s="2846" customFormat="1" x14ac:dyDescent="0.25">
      <c r="A7" s="2867" t="s">
        <v>5170</v>
      </c>
      <c r="B7" s="2868">
        <v>72.000664260000008</v>
      </c>
      <c r="C7" s="2869">
        <v>96.896855153399997</v>
      </c>
      <c r="D7" s="2868">
        <v>89.467577095799953</v>
      </c>
      <c r="E7" s="2868">
        <v>84.411210273100011</v>
      </c>
      <c r="F7" s="2868">
        <v>69.25237391999984</v>
      </c>
      <c r="G7" s="2868">
        <v>88.6819178569001</v>
      </c>
      <c r="H7" s="2868">
        <v>98.793368864800073</v>
      </c>
      <c r="I7" s="2868">
        <v>103.91731950710002</v>
      </c>
      <c r="J7" s="2868">
        <v>106.69838231079993</v>
      </c>
      <c r="K7" s="2870">
        <v>100.74806962599997</v>
      </c>
      <c r="L7" s="2868">
        <v>88.277096756199825</v>
      </c>
      <c r="M7" s="2868">
        <v>103.66656298630001</v>
      </c>
      <c r="N7" s="2868">
        <v>86.751811719999992</v>
      </c>
      <c r="O7" s="2871">
        <v>74.758024610000021</v>
      </c>
      <c r="P7" s="2871">
        <v>121.71789069999991</v>
      </c>
      <c r="Q7" s="2871">
        <v>118.13599058999998</v>
      </c>
      <c r="R7" s="2871">
        <v>79.765756899999957</v>
      </c>
      <c r="S7" s="2871">
        <v>71.579232910000044</v>
      </c>
      <c r="T7" s="2872">
        <v>101.22688921000022</v>
      </c>
    </row>
    <row r="8" spans="1:33" s="2846" customFormat="1" x14ac:dyDescent="0.25">
      <c r="A8" s="2867" t="s">
        <v>5171</v>
      </c>
      <c r="B8" s="2868">
        <v>40.119075348199992</v>
      </c>
      <c r="C8" s="2869">
        <v>39.936853008699998</v>
      </c>
      <c r="D8" s="2868">
        <v>34.449232584499995</v>
      </c>
      <c r="E8" s="2868">
        <v>41.341812945999997</v>
      </c>
      <c r="F8" s="2868">
        <v>39.856716219999981</v>
      </c>
      <c r="G8" s="2868">
        <v>49.726001993199986</v>
      </c>
      <c r="H8" s="2868">
        <v>60.518214949600008</v>
      </c>
      <c r="I8" s="2868">
        <v>62.714198893100004</v>
      </c>
      <c r="J8" s="2868">
        <v>62.499720559699981</v>
      </c>
      <c r="K8" s="2870">
        <v>76.23195091300002</v>
      </c>
      <c r="L8" s="2868">
        <v>68.748079785899961</v>
      </c>
      <c r="M8" s="2868">
        <v>69.536054327000031</v>
      </c>
      <c r="N8" s="2868">
        <v>92.480157420000126</v>
      </c>
      <c r="O8" s="2871">
        <v>52.893050659999993</v>
      </c>
      <c r="P8" s="2871">
        <v>55.001864330000025</v>
      </c>
      <c r="Q8" s="2871">
        <v>51.473705421199988</v>
      </c>
      <c r="R8" s="2871">
        <v>33.822913789999994</v>
      </c>
      <c r="S8" s="2871">
        <v>24.657659199999994</v>
      </c>
      <c r="T8" s="2872">
        <v>61.480542520000036</v>
      </c>
    </row>
    <row r="9" spans="1:33" s="2846" customFormat="1" x14ac:dyDescent="0.25">
      <c r="A9" s="2867" t="s">
        <v>5172</v>
      </c>
      <c r="B9" s="2868">
        <v>1.8010678</v>
      </c>
      <c r="C9" s="2869">
        <v>1.7729056500000002</v>
      </c>
      <c r="D9" s="2868">
        <v>2.7336015599999999</v>
      </c>
      <c r="E9" s="2868">
        <v>3.09509196</v>
      </c>
      <c r="F9" s="2868">
        <v>2.04170922</v>
      </c>
      <c r="G9" s="2868">
        <v>6.0720905100000007</v>
      </c>
      <c r="H9" s="2868">
        <v>5.2348768100000003</v>
      </c>
      <c r="I9" s="2868">
        <v>10.648308690399999</v>
      </c>
      <c r="J9" s="2868">
        <v>7.0295463300000023</v>
      </c>
      <c r="K9" s="2870">
        <v>12.503993140000002</v>
      </c>
      <c r="L9" s="2868">
        <v>9.843830879999997</v>
      </c>
      <c r="M9" s="2868">
        <v>15.252763239999997</v>
      </c>
      <c r="N9" s="2868">
        <v>11.764519869999999</v>
      </c>
      <c r="O9" s="2871">
        <v>21.334837659999998</v>
      </c>
      <c r="P9" s="2871">
        <v>18.539276740000002</v>
      </c>
      <c r="Q9" s="2871">
        <v>39.499690740000005</v>
      </c>
      <c r="R9" s="2871">
        <v>37.425125380000011</v>
      </c>
      <c r="S9" s="2871">
        <v>33.534591209999995</v>
      </c>
      <c r="T9" s="2872">
        <v>34.780443060000003</v>
      </c>
    </row>
    <row r="10" spans="1:33" s="2846" customFormat="1" x14ac:dyDescent="0.25">
      <c r="A10" s="2867" t="s">
        <v>5173</v>
      </c>
      <c r="B10" s="2868">
        <v>12.664919549999997</v>
      </c>
      <c r="C10" s="2869">
        <v>15.075135289999999</v>
      </c>
      <c r="D10" s="2868">
        <v>15.967951860000001</v>
      </c>
      <c r="E10" s="2868">
        <v>17.607821189999999</v>
      </c>
      <c r="F10" s="2868">
        <v>13.512663699999996</v>
      </c>
      <c r="G10" s="2868">
        <v>23.107215669999995</v>
      </c>
      <c r="H10" s="2868">
        <v>24.078331559999995</v>
      </c>
      <c r="I10" s="2868">
        <v>24.082746802999988</v>
      </c>
      <c r="J10" s="2868">
        <v>21.207641339999981</v>
      </c>
      <c r="K10" s="2870">
        <v>26.281799720000006</v>
      </c>
      <c r="L10" s="2868">
        <v>24.977271189999982</v>
      </c>
      <c r="M10" s="2868">
        <v>28.697647359999962</v>
      </c>
      <c r="N10" s="2868">
        <v>22.506325470000014</v>
      </c>
      <c r="O10" s="2871">
        <v>22.327919520000005</v>
      </c>
      <c r="P10" s="2871">
        <v>33.826528539999984</v>
      </c>
      <c r="Q10" s="2871">
        <v>28.958311389999977</v>
      </c>
      <c r="R10" s="2871">
        <v>19.766210149999981</v>
      </c>
      <c r="S10" s="2871">
        <v>23.874152839999997</v>
      </c>
      <c r="T10" s="2872">
        <v>34.69132898000003</v>
      </c>
    </row>
    <row r="11" spans="1:33" s="2846" customFormat="1" x14ac:dyDescent="0.25">
      <c r="A11" s="2867" t="s">
        <v>5174</v>
      </c>
      <c r="B11" s="2868">
        <v>21.86664949</v>
      </c>
      <c r="C11" s="2869">
        <v>25.885788260000005</v>
      </c>
      <c r="D11" s="2868">
        <v>24.895150719999982</v>
      </c>
      <c r="E11" s="2868">
        <v>24.300240799999997</v>
      </c>
      <c r="F11" s="2868">
        <v>23.432252629999986</v>
      </c>
      <c r="G11" s="2868">
        <v>28.018323310000021</v>
      </c>
      <c r="H11" s="2868">
        <v>33.385394760000004</v>
      </c>
      <c r="I11" s="2868">
        <v>40.800922849999992</v>
      </c>
      <c r="J11" s="2868">
        <v>33.965296135999964</v>
      </c>
      <c r="K11" s="2870">
        <v>40.448780239999977</v>
      </c>
      <c r="L11" s="2868">
        <v>40.711467900000009</v>
      </c>
      <c r="M11" s="2868">
        <v>38.613433469999997</v>
      </c>
      <c r="N11" s="2868">
        <v>115.43509929999998</v>
      </c>
      <c r="O11" s="2871">
        <v>28.017054869999956</v>
      </c>
      <c r="P11" s="2871">
        <v>25.584728160000008</v>
      </c>
      <c r="Q11" s="2871">
        <v>23.766477609999999</v>
      </c>
      <c r="R11" s="2871">
        <v>18.580677650000005</v>
      </c>
      <c r="S11" s="2871">
        <v>18.319555229999995</v>
      </c>
      <c r="T11" s="2872">
        <v>32.255861419999988</v>
      </c>
    </row>
    <row r="12" spans="1:33" s="2846" customFormat="1" x14ac:dyDescent="0.25">
      <c r="A12" s="2867" t="s">
        <v>5175</v>
      </c>
      <c r="B12" s="2868">
        <v>9.3550475899999999</v>
      </c>
      <c r="C12" s="2869">
        <v>13.5127662</v>
      </c>
      <c r="D12" s="2868">
        <v>13.98158973</v>
      </c>
      <c r="E12" s="2868">
        <v>15.379689700000004</v>
      </c>
      <c r="F12" s="2868">
        <v>19.863494829999997</v>
      </c>
      <c r="G12" s="2868">
        <v>22.462092339999998</v>
      </c>
      <c r="H12" s="2868">
        <v>18.19416743</v>
      </c>
      <c r="I12" s="2868">
        <v>19.872262089999996</v>
      </c>
      <c r="J12" s="2868">
        <v>28.506124716000006</v>
      </c>
      <c r="K12" s="2870">
        <v>20.834542289999998</v>
      </c>
      <c r="L12" s="2868">
        <v>17.841391170000001</v>
      </c>
      <c r="M12" s="2868">
        <v>20.511524420000001</v>
      </c>
      <c r="N12" s="2868">
        <v>20.782761359999999</v>
      </c>
      <c r="O12" s="2871">
        <v>23.331516270000002</v>
      </c>
      <c r="P12" s="2871">
        <v>24.539063599999999</v>
      </c>
      <c r="Q12" s="2871">
        <v>26.840203280000008</v>
      </c>
      <c r="R12" s="2871">
        <v>21.647342780000002</v>
      </c>
      <c r="S12" s="2871">
        <v>29.653165340000001</v>
      </c>
      <c r="T12" s="2872">
        <v>29.600373459999997</v>
      </c>
    </row>
    <row r="13" spans="1:33" s="2846" customFormat="1" x14ac:dyDescent="0.25">
      <c r="A13" s="2867" t="s">
        <v>5176</v>
      </c>
      <c r="B13" s="2868">
        <v>13.850068780000001</v>
      </c>
      <c r="C13" s="2869">
        <v>17.0622768476</v>
      </c>
      <c r="D13" s="2868">
        <v>19.235002040000001</v>
      </c>
      <c r="E13" s="2868">
        <v>16.11855838</v>
      </c>
      <c r="F13" s="2868">
        <v>13.754715829999999</v>
      </c>
      <c r="G13" s="2868">
        <v>15.102889609999963</v>
      </c>
      <c r="H13" s="2868">
        <v>16.166520328800004</v>
      </c>
      <c r="I13" s="2868">
        <v>18.730584026699997</v>
      </c>
      <c r="J13" s="2868">
        <v>16.63493831400001</v>
      </c>
      <c r="K13" s="2870">
        <v>18.039775239999997</v>
      </c>
      <c r="L13" s="2868">
        <v>19.125256829999994</v>
      </c>
      <c r="M13" s="2868">
        <v>18.155073329999997</v>
      </c>
      <c r="N13" s="2868">
        <v>15.822263359999992</v>
      </c>
      <c r="O13" s="2871">
        <v>18.714706310000004</v>
      </c>
      <c r="P13" s="2871">
        <v>37.460824930000022</v>
      </c>
      <c r="Q13" s="2871">
        <v>38.010210889999975</v>
      </c>
      <c r="R13" s="2871">
        <v>25.806962160000001</v>
      </c>
      <c r="S13" s="2871">
        <v>16.516458360000001</v>
      </c>
      <c r="T13" s="2872">
        <v>27.958991259999991</v>
      </c>
    </row>
    <row r="14" spans="1:33" s="2846" customFormat="1" x14ac:dyDescent="0.25">
      <c r="A14" s="2867" t="s">
        <v>5177</v>
      </c>
      <c r="B14" s="2868">
        <v>15.941908890000001</v>
      </c>
      <c r="C14" s="2869">
        <v>20.2139432502</v>
      </c>
      <c r="D14" s="2868">
        <v>21.938504684399998</v>
      </c>
      <c r="E14" s="2868">
        <v>22.696665764500001</v>
      </c>
      <c r="F14" s="2868">
        <v>17.969622550000036</v>
      </c>
      <c r="G14" s="2868">
        <v>20.689036360100033</v>
      </c>
      <c r="H14" s="2868">
        <v>36.372011303400001</v>
      </c>
      <c r="I14" s="2868">
        <v>28.592551174099995</v>
      </c>
      <c r="J14" s="2868">
        <v>22.186150760199983</v>
      </c>
      <c r="K14" s="2870">
        <v>23.818734022099996</v>
      </c>
      <c r="L14" s="2868">
        <v>23.668109805099988</v>
      </c>
      <c r="M14" s="2868">
        <v>23.400562392999998</v>
      </c>
      <c r="N14" s="2868">
        <v>18.807531549999997</v>
      </c>
      <c r="O14" s="2871">
        <v>19.437924890000001</v>
      </c>
      <c r="P14" s="2871">
        <v>42.26626756000001</v>
      </c>
      <c r="Q14" s="2871">
        <v>42.627761829999983</v>
      </c>
      <c r="R14" s="2871">
        <v>29.238842139999996</v>
      </c>
      <c r="S14" s="2871">
        <v>15.90477061</v>
      </c>
      <c r="T14" s="2872">
        <v>27.552628669999986</v>
      </c>
    </row>
    <row r="15" spans="1:33" s="2846" customFormat="1" ht="16.5" thickBot="1" x14ac:dyDescent="0.3">
      <c r="A15" s="2873" t="s">
        <v>5178</v>
      </c>
      <c r="B15" s="2874">
        <v>11.72676431</v>
      </c>
      <c r="C15" s="2875">
        <v>14.9587925964</v>
      </c>
      <c r="D15" s="2874">
        <v>16.162248271899998</v>
      </c>
      <c r="E15" s="2874">
        <v>16.708617995499999</v>
      </c>
      <c r="F15" s="2874">
        <v>14.44268205000002</v>
      </c>
      <c r="G15" s="2874">
        <v>21.555565824999995</v>
      </c>
      <c r="H15" s="2874">
        <v>23.027231441200001</v>
      </c>
      <c r="I15" s="2874">
        <v>23.882913444099991</v>
      </c>
      <c r="J15" s="2874">
        <v>24.192932986200013</v>
      </c>
      <c r="K15" s="2876">
        <v>28.767231167000006</v>
      </c>
      <c r="L15" s="2874">
        <v>22.213748150599987</v>
      </c>
      <c r="M15" s="2874">
        <v>21.029692601300003</v>
      </c>
      <c r="N15" s="2874">
        <v>22.295298370000005</v>
      </c>
      <c r="O15" s="2877">
        <v>19.284897889999993</v>
      </c>
      <c r="P15" s="2877">
        <v>31.914453819999977</v>
      </c>
      <c r="Q15" s="2877">
        <v>32.605143604000041</v>
      </c>
      <c r="R15" s="2877">
        <v>22.74299929999999</v>
      </c>
      <c r="S15" s="2877">
        <v>15.432341180000003</v>
      </c>
      <c r="T15" s="2878">
        <v>24.990298729999996</v>
      </c>
    </row>
    <row r="16" spans="1:33" s="2879" customFormat="1" ht="32.25" customHeight="1" thickTop="1" x14ac:dyDescent="0.25">
      <c r="A16" s="3755" t="s">
        <v>5179</v>
      </c>
      <c r="B16" s="3755"/>
      <c r="C16" s="3755"/>
      <c r="D16" s="3755"/>
      <c r="E16" s="3755"/>
      <c r="F16" s="3755"/>
      <c r="G16" s="3755"/>
      <c r="H16" s="3755"/>
      <c r="I16" s="3755"/>
      <c r="J16" s="3755"/>
      <c r="K16" s="3755"/>
      <c r="L16" s="3755"/>
      <c r="M16" s="3755"/>
      <c r="N16" s="3755"/>
      <c r="O16" s="3755"/>
      <c r="P16" s="3755"/>
      <c r="Q16" s="3755"/>
      <c r="R16" s="3755"/>
      <c r="S16" s="3755"/>
      <c r="T16" s="3755"/>
      <c r="AB16" s="2880"/>
      <c r="AC16" s="2880"/>
      <c r="AD16" s="2880"/>
      <c r="AE16" s="2880"/>
      <c r="AF16" s="2880"/>
      <c r="AG16" s="2880"/>
    </row>
    <row r="17" spans="1:33" s="2879" customFormat="1" ht="14.25" x14ac:dyDescent="0.25">
      <c r="A17" s="2881" t="s">
        <v>5180</v>
      </c>
      <c r="B17" s="2881"/>
      <c r="C17" s="2882"/>
      <c r="D17" s="2882"/>
      <c r="E17" s="2882"/>
      <c r="F17" s="2882"/>
      <c r="G17" s="2882"/>
      <c r="H17" s="2882"/>
      <c r="I17" s="2882"/>
      <c r="J17" s="2882"/>
      <c r="K17" s="2882"/>
      <c r="L17" s="2882"/>
      <c r="M17" s="2882"/>
    </row>
    <row r="18" spans="1:33" s="2883" customFormat="1" ht="15" x14ac:dyDescent="0.25">
      <c r="A18" s="3756"/>
      <c r="B18" s="3756"/>
      <c r="C18" s="3756"/>
      <c r="D18" s="3756"/>
      <c r="E18" s="3756"/>
      <c r="F18" s="3756"/>
      <c r="G18" s="3756"/>
      <c r="H18" s="3756"/>
      <c r="I18" s="3756"/>
      <c r="J18" s="3756"/>
      <c r="K18" s="3756"/>
      <c r="L18" s="3756"/>
      <c r="M18" s="3756"/>
      <c r="N18" s="3756"/>
      <c r="O18" s="3756"/>
      <c r="P18" s="3756"/>
      <c r="Q18" s="3756"/>
      <c r="R18" s="3756"/>
      <c r="S18" s="3756"/>
      <c r="T18" s="3756"/>
      <c r="AB18" s="2880"/>
      <c r="AC18" s="2880"/>
      <c r="AD18" s="2880"/>
      <c r="AE18" s="2880"/>
      <c r="AF18" s="2880"/>
      <c r="AG18" s="2880"/>
    </row>
    <row r="19" spans="1:33" ht="5.25" customHeight="1" x14ac:dyDescent="0.25">
      <c r="A19" s="3757"/>
      <c r="B19" s="3757"/>
      <c r="C19" s="3757"/>
      <c r="D19" s="3757"/>
      <c r="E19" s="3757"/>
      <c r="F19" s="3757"/>
    </row>
    <row r="20" spans="1:33" ht="17.25" x14ac:dyDescent="0.25">
      <c r="A20" s="2840" t="s">
        <v>5181</v>
      </c>
      <c r="B20" s="2840"/>
      <c r="C20" s="2840"/>
      <c r="D20" s="2840"/>
      <c r="E20" s="2840"/>
      <c r="F20" s="2840"/>
    </row>
    <row r="21" spans="1:33" s="2885" customFormat="1" thickBot="1" x14ac:dyDescent="0.3">
      <c r="A21" s="2842"/>
      <c r="B21" s="2842"/>
      <c r="C21" s="2842"/>
      <c r="D21" s="2842"/>
      <c r="E21" s="2843"/>
      <c r="F21" s="2844"/>
      <c r="G21" s="2845"/>
      <c r="H21" s="2845"/>
      <c r="I21" s="2845"/>
      <c r="J21" s="2845"/>
      <c r="K21" s="2845"/>
      <c r="L21" s="2060"/>
      <c r="M21" s="2060"/>
      <c r="N21" s="2060"/>
      <c r="O21" s="2060"/>
      <c r="P21" s="2060"/>
      <c r="Q21" s="2060"/>
      <c r="R21" s="2060"/>
      <c r="S21" s="2060"/>
      <c r="T21" s="2845" t="s">
        <v>8</v>
      </c>
    </row>
    <row r="22" spans="1:33" s="2885" customFormat="1" ht="18.75" thickTop="1" thickBot="1" x14ac:dyDescent="0.3">
      <c r="A22" s="2847"/>
      <c r="B22" s="2848" t="s">
        <v>5149</v>
      </c>
      <c r="C22" s="2849" t="s">
        <v>5150</v>
      </c>
      <c r="D22" s="3265" t="s">
        <v>5151</v>
      </c>
      <c r="E22" s="3265" t="s">
        <v>5152</v>
      </c>
      <c r="F22" s="3265" t="s">
        <v>5153</v>
      </c>
      <c r="G22" s="3265" t="s">
        <v>5154</v>
      </c>
      <c r="H22" s="3265" t="s">
        <v>5155</v>
      </c>
      <c r="I22" s="2849" t="s">
        <v>5156</v>
      </c>
      <c r="J22" s="2850" t="s">
        <v>5157</v>
      </c>
      <c r="K22" s="2849" t="s">
        <v>5158</v>
      </c>
      <c r="L22" s="2849" t="s">
        <v>5182</v>
      </c>
      <c r="M22" s="2851" t="s">
        <v>5160</v>
      </c>
      <c r="N22" s="2851" t="s">
        <v>5161</v>
      </c>
      <c r="O22" s="2851" t="s">
        <v>5162</v>
      </c>
      <c r="P22" s="2851" t="s">
        <v>5163</v>
      </c>
      <c r="Q22" s="2851" t="s">
        <v>5164</v>
      </c>
      <c r="R22" s="2851" t="s">
        <v>5165</v>
      </c>
      <c r="S22" s="2851" t="s">
        <v>5166</v>
      </c>
      <c r="T22" s="2852" t="s">
        <v>5167</v>
      </c>
    </row>
    <row r="23" spans="1:33" s="2885" customFormat="1" x14ac:dyDescent="0.25">
      <c r="A23" s="2886" t="s">
        <v>5183</v>
      </c>
      <c r="B23" s="2887">
        <v>1225.7389334611407</v>
      </c>
      <c r="C23" s="2888">
        <v>1151.4382021019806</v>
      </c>
      <c r="D23" s="2889">
        <v>1186.5718028130693</v>
      </c>
      <c r="E23" s="2889">
        <v>1284.4131926302966</v>
      </c>
      <c r="F23" s="2889">
        <v>1462.1165946208703</v>
      </c>
      <c r="G23" s="2889">
        <v>1397.2521605989998</v>
      </c>
      <c r="H23" s="2889">
        <v>1572.5385222430002</v>
      </c>
      <c r="I23" s="2889">
        <v>1729.3882991379553</v>
      </c>
      <c r="J23" s="2890">
        <v>1656.8750409117215</v>
      </c>
      <c r="K23" s="2889">
        <v>1668.0116233799451</v>
      </c>
      <c r="L23" s="2889">
        <v>1813.7161133544848</v>
      </c>
      <c r="M23" s="2891">
        <v>1995.1169154265804</v>
      </c>
      <c r="N23" s="2891">
        <v>2014.3947270870181</v>
      </c>
      <c r="O23" s="2891">
        <v>1243.2803767778323</v>
      </c>
      <c r="P23" s="2891">
        <v>1885.1047836061384</v>
      </c>
      <c r="Q23" s="2891">
        <v>2295.8375707724458</v>
      </c>
      <c r="R23" s="2891">
        <v>2058.305545330054</v>
      </c>
      <c r="S23" s="2891">
        <v>1793.0016166787946</v>
      </c>
      <c r="T23" s="2892">
        <v>2104.2541187255683</v>
      </c>
    </row>
    <row r="24" spans="1:33" s="2885" customFormat="1" x14ac:dyDescent="0.25">
      <c r="A24" s="2893" t="s">
        <v>3700</v>
      </c>
      <c r="B24" s="2861"/>
      <c r="C24" s="2862"/>
      <c r="D24" s="2863"/>
      <c r="E24" s="2863"/>
      <c r="F24" s="2863"/>
      <c r="G24" s="2861"/>
      <c r="H24" s="2861"/>
      <c r="I24" s="2861"/>
      <c r="J24" s="2864"/>
      <c r="K24" s="2861"/>
      <c r="L24" s="2861"/>
      <c r="M24" s="2865"/>
      <c r="N24" s="2865"/>
      <c r="O24" s="2865"/>
      <c r="P24" s="2865"/>
      <c r="Q24" s="2865"/>
      <c r="R24" s="2865"/>
      <c r="S24" s="2865"/>
      <c r="T24" s="2866"/>
    </row>
    <row r="25" spans="1:33" s="2885" customFormat="1" x14ac:dyDescent="0.25">
      <c r="A25" s="2894" t="s">
        <v>5125</v>
      </c>
      <c r="B25" s="2868">
        <v>347.96304559000004</v>
      </c>
      <c r="C25" s="2895">
        <v>355.21037134752476</v>
      </c>
      <c r="D25" s="2896">
        <v>353.78694104722774</v>
      </c>
      <c r="E25" s="2896">
        <v>397.32034222752475</v>
      </c>
      <c r="F25" s="2896">
        <v>416.93553508300005</v>
      </c>
      <c r="G25" s="2868">
        <v>402.98059034699997</v>
      </c>
      <c r="H25" s="2868">
        <v>480.15646906199993</v>
      </c>
      <c r="I25" s="2868">
        <v>543.00408133200017</v>
      </c>
      <c r="J25" s="2870">
        <v>520.01672115612109</v>
      </c>
      <c r="K25" s="2868">
        <v>570.93412200700004</v>
      </c>
      <c r="L25" s="2868">
        <v>761.20843193299993</v>
      </c>
      <c r="M25" s="2871">
        <v>836.81348953299994</v>
      </c>
      <c r="N25" s="2871">
        <v>802.42851269271387</v>
      </c>
      <c r="O25" s="2871">
        <v>488.23308932800001</v>
      </c>
      <c r="P25" s="2871">
        <v>644.87413021427324</v>
      </c>
      <c r="Q25" s="2871">
        <v>848.15649341810422</v>
      </c>
      <c r="R25" s="2871">
        <v>730.24545118700007</v>
      </c>
      <c r="S25" s="2871">
        <v>374.36285236200001</v>
      </c>
      <c r="T25" s="2872">
        <v>774.60159298100018</v>
      </c>
    </row>
    <row r="26" spans="1:33" s="2885" customFormat="1" x14ac:dyDescent="0.25">
      <c r="A26" s="2894" t="s">
        <v>5184</v>
      </c>
      <c r="B26" s="2868">
        <v>502.88263377881185</v>
      </c>
      <c r="C26" s="2895">
        <v>363.69912520792082</v>
      </c>
      <c r="D26" s="2896">
        <v>390.65349905940587</v>
      </c>
      <c r="E26" s="2896">
        <v>452.64309947148513</v>
      </c>
      <c r="F26" s="2896">
        <v>525.35429483000019</v>
      </c>
      <c r="G26" s="2868">
        <v>510.9734306699998</v>
      </c>
      <c r="H26" s="2868">
        <v>540.78037761999997</v>
      </c>
      <c r="I26" s="2868">
        <v>569.54467043000011</v>
      </c>
      <c r="J26" s="2870">
        <v>690.11355821000006</v>
      </c>
      <c r="K26" s="2868">
        <v>597.53029016999994</v>
      </c>
      <c r="L26" s="2868">
        <v>630.72886957000003</v>
      </c>
      <c r="M26" s="2871">
        <v>705.07110976000001</v>
      </c>
      <c r="N26" s="2871">
        <v>733.24006425999994</v>
      </c>
      <c r="O26" s="2871">
        <v>326.41303763999997</v>
      </c>
      <c r="P26" s="2871">
        <v>721.77873654827454</v>
      </c>
      <c r="Q26" s="2871">
        <v>827.39566789999992</v>
      </c>
      <c r="R26" s="2871">
        <v>852.55385702000024</v>
      </c>
      <c r="S26" s="2871">
        <v>908.67242239999985</v>
      </c>
      <c r="T26" s="2872">
        <v>764.29957081914642</v>
      </c>
    </row>
    <row r="27" spans="1:33" s="2885" customFormat="1" x14ac:dyDescent="0.25">
      <c r="A27" s="2894" t="s">
        <v>5169</v>
      </c>
      <c r="B27" s="2868">
        <v>71.107083662899996</v>
      </c>
      <c r="C27" s="2895">
        <v>79.199653192673281</v>
      </c>
      <c r="D27" s="2896">
        <v>73.602834996633661</v>
      </c>
      <c r="E27" s="2896">
        <v>88.830741450000019</v>
      </c>
      <c r="F27" s="2896">
        <v>102.06742312999999</v>
      </c>
      <c r="G27" s="2868">
        <v>94.879113000000004</v>
      </c>
      <c r="H27" s="2868">
        <v>138.02080810999999</v>
      </c>
      <c r="I27" s="2868">
        <v>147.16212191</v>
      </c>
      <c r="J27" s="2870">
        <v>60.923746130000005</v>
      </c>
      <c r="K27" s="2868">
        <v>84.996456040000012</v>
      </c>
      <c r="L27" s="2868">
        <v>65.165540840000006</v>
      </c>
      <c r="M27" s="2871">
        <v>90.750141709999994</v>
      </c>
      <c r="N27" s="2871">
        <v>56.916507770000003</v>
      </c>
      <c r="O27" s="2871">
        <v>96.116294819999993</v>
      </c>
      <c r="P27" s="2871">
        <v>97.923962729999985</v>
      </c>
      <c r="Q27" s="2871">
        <v>101.51596045000001</v>
      </c>
      <c r="R27" s="2871">
        <v>79.829026139999982</v>
      </c>
      <c r="S27" s="2871">
        <v>81.227190539999995</v>
      </c>
      <c r="T27" s="2872">
        <v>116.97630446999999</v>
      </c>
    </row>
    <row r="28" spans="1:33" s="2885" customFormat="1" x14ac:dyDescent="0.25">
      <c r="A28" s="2894" t="s">
        <v>5185</v>
      </c>
      <c r="B28" s="2868">
        <v>29.040337535346534</v>
      </c>
      <c r="C28" s="2895">
        <v>20.993346927722772</v>
      </c>
      <c r="D28" s="2896">
        <v>25.338774119009901</v>
      </c>
      <c r="E28" s="2896">
        <v>33.386741913168322</v>
      </c>
      <c r="F28" s="2896">
        <v>46.766389239999988</v>
      </c>
      <c r="G28" s="2868">
        <v>53.247702799999978</v>
      </c>
      <c r="H28" s="2868">
        <v>50.848678009999993</v>
      </c>
      <c r="I28" s="2868">
        <v>75.716904480000039</v>
      </c>
      <c r="J28" s="2870">
        <v>62.896897460000005</v>
      </c>
      <c r="K28" s="2868">
        <v>72.158878799999997</v>
      </c>
      <c r="L28" s="2868">
        <v>74.879016850000014</v>
      </c>
      <c r="M28" s="2871">
        <v>68.434936430000008</v>
      </c>
      <c r="N28" s="2871">
        <v>66.690104440000013</v>
      </c>
      <c r="O28" s="2871">
        <v>50.367733099999995</v>
      </c>
      <c r="P28" s="2871">
        <v>69.395721660012839</v>
      </c>
      <c r="Q28" s="2871">
        <v>85.497724710000014</v>
      </c>
      <c r="R28" s="2871">
        <v>50.680742839999994</v>
      </c>
      <c r="S28" s="2871">
        <v>31.944133860000004</v>
      </c>
      <c r="T28" s="2872">
        <v>73.941314840000018</v>
      </c>
    </row>
    <row r="29" spans="1:33" s="2885" customFormat="1" ht="16.5" thickBot="1" x14ac:dyDescent="0.3">
      <c r="A29" s="2897" t="s">
        <v>5127</v>
      </c>
      <c r="B29" s="2898">
        <v>24.18651376</v>
      </c>
      <c r="C29" s="2899">
        <v>25.307067538811886</v>
      </c>
      <c r="D29" s="2900">
        <v>38.735187313069304</v>
      </c>
      <c r="E29" s="2900">
        <v>26.677502690000001</v>
      </c>
      <c r="F29" s="2900">
        <v>36.768609829999995</v>
      </c>
      <c r="G29" s="2898">
        <v>40.733247379999995</v>
      </c>
      <c r="H29" s="2898">
        <v>47.352859410000001</v>
      </c>
      <c r="I29" s="2898">
        <v>42.747687179954994</v>
      </c>
      <c r="J29" s="2901">
        <v>43.552026031600001</v>
      </c>
      <c r="K29" s="2898">
        <v>34.861634957944986</v>
      </c>
      <c r="L29" s="2898">
        <v>34.797396857484998</v>
      </c>
      <c r="M29" s="2902">
        <v>30.21478572458</v>
      </c>
      <c r="N29" s="2902">
        <v>39.363206443304001</v>
      </c>
      <c r="O29" s="2902">
        <v>22.073475203832</v>
      </c>
      <c r="P29" s="2902">
        <v>48.802874502299183</v>
      </c>
      <c r="Q29" s="2902">
        <v>76.770914462176435</v>
      </c>
      <c r="R29" s="2902">
        <v>56.422766667203845</v>
      </c>
      <c r="S29" s="2902">
        <v>39.774646018885107</v>
      </c>
      <c r="T29" s="2903">
        <v>45.323748009422125</v>
      </c>
    </row>
    <row r="30" spans="1:33" s="2879" customFormat="1" ht="24" customHeight="1" thickTop="1" x14ac:dyDescent="0.25">
      <c r="A30" s="2904" t="s">
        <v>5180</v>
      </c>
      <c r="B30" s="2904"/>
      <c r="C30" s="2905"/>
      <c r="D30" s="2905"/>
      <c r="E30" s="2905"/>
      <c r="F30" s="2905"/>
      <c r="G30" s="2905"/>
      <c r="H30" s="2905"/>
      <c r="I30" s="2905"/>
      <c r="J30" s="2905"/>
      <c r="K30" s="2905"/>
      <c r="L30" s="2905"/>
      <c r="M30" s="2905"/>
    </row>
    <row r="31" spans="1:33" ht="37.9" customHeight="1" x14ac:dyDescent="0.25">
      <c r="A31" s="3753" t="s">
        <v>5179</v>
      </c>
      <c r="B31" s="3753"/>
      <c r="C31" s="3753"/>
      <c r="D31" s="3753"/>
      <c r="E31" s="3753"/>
      <c r="F31" s="3753"/>
      <c r="G31" s="3753"/>
      <c r="H31" s="3753"/>
      <c r="I31" s="3753"/>
      <c r="J31" s="3753"/>
      <c r="K31" s="3753"/>
      <c r="L31" s="3753"/>
      <c r="M31" s="3753"/>
      <c r="N31" s="3753"/>
      <c r="O31" s="3753"/>
      <c r="P31" s="3753"/>
      <c r="Q31" s="3753"/>
      <c r="R31" s="3753"/>
      <c r="S31" s="3753"/>
      <c r="T31" s="3753"/>
    </row>
    <row r="32" spans="1:33" x14ac:dyDescent="0.25">
      <c r="A32" s="3757"/>
      <c r="B32" s="3757"/>
      <c r="C32" s="3757"/>
      <c r="D32" s="3757"/>
      <c r="E32" s="3757"/>
      <c r="F32" s="3757"/>
    </row>
    <row r="33" spans="1:20" ht="17.25" customHeight="1" x14ac:dyDescent="0.25">
      <c r="A33" s="3758" t="s">
        <v>5186</v>
      </c>
      <c r="B33" s="3758"/>
      <c r="C33" s="3758"/>
      <c r="D33" s="3758"/>
      <c r="E33" s="3758"/>
      <c r="F33" s="3758"/>
      <c r="G33" s="3758"/>
      <c r="H33" s="3758"/>
      <c r="I33" s="3758"/>
    </row>
    <row r="34" spans="1:20" s="2885" customFormat="1" thickBot="1" x14ac:dyDescent="0.3">
      <c r="A34" s="2842"/>
      <c r="B34" s="2842"/>
      <c r="C34" s="2842"/>
      <c r="D34" s="2842"/>
      <c r="E34" s="2843"/>
      <c r="F34" s="2844"/>
      <c r="G34" s="2845"/>
      <c r="H34" s="2845"/>
      <c r="I34" s="2845"/>
      <c r="J34" s="2845"/>
      <c r="K34" s="2845"/>
      <c r="L34" s="2060"/>
      <c r="M34" s="2060"/>
      <c r="N34" s="2060"/>
      <c r="O34" s="2060"/>
      <c r="P34" s="2060"/>
      <c r="Q34" s="2060"/>
      <c r="R34" s="2060"/>
      <c r="S34" s="2060"/>
      <c r="T34" s="2845" t="s">
        <v>8</v>
      </c>
    </row>
    <row r="35" spans="1:20" s="2885" customFormat="1" ht="18.75" thickTop="1" thickBot="1" x14ac:dyDescent="0.3">
      <c r="A35" s="2847"/>
      <c r="B35" s="2848" t="s">
        <v>5149</v>
      </c>
      <c r="C35" s="2849" t="s">
        <v>5150</v>
      </c>
      <c r="D35" s="2849" t="s">
        <v>5151</v>
      </c>
      <c r="E35" s="2849" t="s">
        <v>5152</v>
      </c>
      <c r="F35" s="2849" t="s">
        <v>5153</v>
      </c>
      <c r="G35" s="2849" t="s">
        <v>5154</v>
      </c>
      <c r="H35" s="2849" t="s">
        <v>5155</v>
      </c>
      <c r="I35" s="2849" t="s">
        <v>5156</v>
      </c>
      <c r="J35" s="2850" t="s">
        <v>5157</v>
      </c>
      <c r="K35" s="2849" t="s">
        <v>5158</v>
      </c>
      <c r="L35" s="2849" t="s">
        <v>5182</v>
      </c>
      <c r="M35" s="2849" t="s">
        <v>5160</v>
      </c>
      <c r="N35" s="2849" t="s">
        <v>5161</v>
      </c>
      <c r="O35" s="2849" t="s">
        <v>5162</v>
      </c>
      <c r="P35" s="2849" t="s">
        <v>5163</v>
      </c>
      <c r="Q35" s="2849" t="s">
        <v>5164</v>
      </c>
      <c r="R35" s="2849" t="s">
        <v>5165</v>
      </c>
      <c r="S35" s="2851" t="s">
        <v>5166</v>
      </c>
      <c r="T35" s="2852" t="s">
        <v>5187</v>
      </c>
    </row>
    <row r="36" spans="1:20" s="2885" customFormat="1" x14ac:dyDescent="0.25">
      <c r="A36" s="2906" t="s">
        <v>5188</v>
      </c>
      <c r="B36" s="2907">
        <v>0.2</v>
      </c>
      <c r="C36" s="2908">
        <v>0.3</v>
      </c>
      <c r="D36" s="2907">
        <v>0.3</v>
      </c>
      <c r="E36" s="2907">
        <v>0.2</v>
      </c>
      <c r="F36" s="2907">
        <v>0.2</v>
      </c>
      <c r="G36" s="2907">
        <v>0.3</v>
      </c>
      <c r="H36" s="2907">
        <v>0.3</v>
      </c>
      <c r="I36" s="2907">
        <v>0.5</v>
      </c>
      <c r="J36" s="2909">
        <v>0.5</v>
      </c>
      <c r="K36" s="2910">
        <v>0.5</v>
      </c>
      <c r="L36" s="2910">
        <v>0.5</v>
      </c>
      <c r="M36" s="2910">
        <v>0.52594173999999994</v>
      </c>
      <c r="N36" s="2910">
        <v>0.46203</v>
      </c>
      <c r="O36" s="2910">
        <v>0.43</v>
      </c>
      <c r="P36" s="2910">
        <v>0.37757673999999997</v>
      </c>
      <c r="Q36" s="2910">
        <v>0.24793060999999997</v>
      </c>
      <c r="R36" s="2910">
        <v>0.18828508000000002</v>
      </c>
      <c r="S36" s="2911">
        <v>0.25804677000000004</v>
      </c>
      <c r="T36" s="2912">
        <v>0.47822014999999995</v>
      </c>
    </row>
    <row r="37" spans="1:20" s="2885" customFormat="1" x14ac:dyDescent="0.25">
      <c r="A37" s="2913"/>
      <c r="B37" s="2914">
        <v>4.0000000000000002E-4</v>
      </c>
      <c r="C37" s="2915">
        <v>5.0000000000000001E-4</v>
      </c>
      <c r="D37" s="2916">
        <v>5.0000000000000001E-4</v>
      </c>
      <c r="E37" s="2917">
        <v>4.0000000000000002E-4</v>
      </c>
      <c r="F37" s="2917">
        <v>5.0000000000000001E-4</v>
      </c>
      <c r="G37" s="2914">
        <v>5.0000000000000001E-4</v>
      </c>
      <c r="H37" s="2914">
        <v>5.0000000000000001E-4</v>
      </c>
      <c r="I37" s="2914">
        <v>6.9999999999999999E-4</v>
      </c>
      <c r="J37" s="2918">
        <v>8.0000000000000004E-4</v>
      </c>
      <c r="K37" s="2919">
        <v>6.9999999999999999E-4</v>
      </c>
      <c r="L37" s="2919">
        <v>6.9999999999999999E-4</v>
      </c>
      <c r="M37" s="2919">
        <v>6.9999999999999999E-4</v>
      </c>
      <c r="N37" s="2919">
        <v>5.9999999999999995E-4</v>
      </c>
      <c r="O37" s="2919">
        <v>6.9999999999999999E-4</v>
      </c>
      <c r="P37" s="2919">
        <v>4.0000000000000002E-4</v>
      </c>
      <c r="Q37" s="2919">
        <v>2.9999999999999997E-4</v>
      </c>
      <c r="R37" s="2919">
        <v>2.9999999999999997E-4</v>
      </c>
      <c r="S37" s="2920">
        <v>5.0000000000000001E-4</v>
      </c>
      <c r="T37" s="2921">
        <v>5.9999999999999995E-4</v>
      </c>
    </row>
    <row r="38" spans="1:20" s="2885" customFormat="1" x14ac:dyDescent="0.25">
      <c r="A38" s="2922" t="s">
        <v>5189</v>
      </c>
      <c r="B38" s="2923">
        <v>13.7</v>
      </c>
      <c r="C38" s="2924">
        <v>11.4</v>
      </c>
      <c r="D38" s="2923">
        <v>12.5</v>
      </c>
      <c r="E38" s="2923">
        <v>14</v>
      </c>
      <c r="F38" s="2923">
        <v>15.5</v>
      </c>
      <c r="G38" s="2923">
        <v>11.8</v>
      </c>
      <c r="H38" s="2923">
        <v>12.8</v>
      </c>
      <c r="I38" s="2923">
        <v>12.6</v>
      </c>
      <c r="J38" s="2925">
        <v>14.5</v>
      </c>
      <c r="K38" s="2926">
        <v>12.5</v>
      </c>
      <c r="L38" s="2926">
        <v>14.3</v>
      </c>
      <c r="M38" s="2926">
        <v>15.197254439219998</v>
      </c>
      <c r="N38" s="2926">
        <v>15.387697236161999</v>
      </c>
      <c r="O38" s="2926">
        <v>9.5357787281170818</v>
      </c>
      <c r="P38" s="2926">
        <v>15.324560618938392</v>
      </c>
      <c r="Q38" s="2926">
        <v>16.655828152723355</v>
      </c>
      <c r="R38" s="2926">
        <v>13.971525995165369</v>
      </c>
      <c r="S38" s="2927">
        <v>9.0107167279277327</v>
      </c>
      <c r="T38" s="2928">
        <v>13.103127565460319</v>
      </c>
    </row>
    <row r="39" spans="1:20" s="2885" customFormat="1" ht="16.5" thickBot="1" x14ac:dyDescent="0.3">
      <c r="A39" s="2929"/>
      <c r="B39" s="2930">
        <v>1.12E-2</v>
      </c>
      <c r="C39" s="2931">
        <v>9.9000000000000008E-3</v>
      </c>
      <c r="D39" s="2931">
        <v>1.0500000000000001E-2</v>
      </c>
      <c r="E39" s="2931">
        <v>1.09E-2</v>
      </c>
      <c r="F39" s="2931">
        <v>1.06E-2</v>
      </c>
      <c r="G39" s="2931">
        <v>8.0000000000000002E-3</v>
      </c>
      <c r="H39" s="2931">
        <v>8.0000000000000002E-3</v>
      </c>
      <c r="I39" s="2931">
        <v>7.0000000000000001E-3</v>
      </c>
      <c r="J39" s="2932">
        <v>8.9999999999999993E-3</v>
      </c>
      <c r="K39" s="2933">
        <v>7.0000000000000001E-3</v>
      </c>
      <c r="L39" s="2933">
        <v>8.0000000000000002E-3</v>
      </c>
      <c r="M39" s="2933">
        <v>8.0000000000000002E-3</v>
      </c>
      <c r="N39" s="2933">
        <v>8.0000000000000002E-3</v>
      </c>
      <c r="O39" s="2933">
        <v>8.0000000000000002E-3</v>
      </c>
      <c r="P39" s="2933">
        <v>8.0000000000000002E-3</v>
      </c>
      <c r="Q39" s="2933">
        <v>7.0000000000000001E-3</v>
      </c>
      <c r="R39" s="2933">
        <v>7.0000000000000001E-3</v>
      </c>
      <c r="S39" s="2934">
        <v>5.0000000000000001E-3</v>
      </c>
      <c r="T39" s="2935">
        <v>6.0000000000000001E-3</v>
      </c>
    </row>
    <row r="40" spans="1:20" s="2936" customFormat="1" ht="37.5" customHeight="1" thickTop="1" x14ac:dyDescent="0.25">
      <c r="A40" s="3752" t="s">
        <v>5190</v>
      </c>
      <c r="B40" s="3752"/>
      <c r="C40" s="3752"/>
      <c r="D40" s="3752"/>
      <c r="E40" s="3752"/>
      <c r="F40" s="3752"/>
      <c r="G40" s="3752"/>
      <c r="H40" s="3752"/>
      <c r="I40" s="3752"/>
      <c r="J40" s="3752"/>
      <c r="K40" s="3752"/>
      <c r="L40" s="3752"/>
      <c r="M40" s="3752"/>
      <c r="N40" s="3752"/>
      <c r="O40" s="3752"/>
      <c r="P40" s="3752"/>
      <c r="Q40" s="3752"/>
      <c r="R40" s="3752"/>
      <c r="S40" s="3752"/>
      <c r="T40" s="3752"/>
    </row>
    <row r="41" spans="1:20" s="2938" customFormat="1" ht="16.5" customHeight="1" x14ac:dyDescent="0.25">
      <c r="A41" s="2937" t="s">
        <v>5067</v>
      </c>
      <c r="B41" s="2937"/>
      <c r="C41" s="2937"/>
      <c r="D41" s="2937"/>
      <c r="E41" s="2937"/>
      <c r="F41" s="2937"/>
      <c r="G41" s="2937"/>
      <c r="H41" s="2937"/>
      <c r="I41" s="2937"/>
      <c r="J41" s="2937"/>
      <c r="K41" s="2937"/>
      <c r="L41" s="2937"/>
    </row>
    <row r="42" spans="1:20" s="2939" customFormat="1" ht="15.75" customHeight="1" x14ac:dyDescent="0.25">
      <c r="A42" s="3753" t="s">
        <v>5191</v>
      </c>
      <c r="B42" s="3753"/>
      <c r="C42" s="3753"/>
      <c r="D42" s="3753"/>
      <c r="E42" s="3753"/>
      <c r="F42" s="3753"/>
      <c r="G42" s="3753"/>
      <c r="H42" s="3753"/>
      <c r="I42" s="3753"/>
      <c r="J42" s="3753"/>
      <c r="K42" s="3753"/>
    </row>
    <row r="43" spans="1:20" s="2939" customFormat="1" ht="18" customHeight="1" x14ac:dyDescent="0.25">
      <c r="A43" s="3754" t="s">
        <v>359</v>
      </c>
      <c r="B43" s="3754"/>
      <c r="C43" s="3754"/>
      <c r="D43" s="3754"/>
      <c r="E43" s="3754"/>
      <c r="F43" s="3754"/>
      <c r="G43" s="3754"/>
      <c r="H43" s="3754"/>
      <c r="I43" s="3754"/>
      <c r="J43" s="3754"/>
      <c r="K43" s="3754"/>
    </row>
  </sheetData>
  <mergeCells count="9">
    <mergeCell ref="A40:T40"/>
    <mergeCell ref="A42:K42"/>
    <mergeCell ref="A43:K43"/>
    <mergeCell ref="A16:T16"/>
    <mergeCell ref="A18:T18"/>
    <mergeCell ref="A19:F19"/>
    <mergeCell ref="A31:T31"/>
    <mergeCell ref="A32:F32"/>
    <mergeCell ref="A33:I33"/>
  </mergeCells>
  <pageMargins left="0.75" right="0.75" top="0.75" bottom="0.75" header="0.3" footer="0"/>
  <pageSetup paperSize="9" scale="6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U25"/>
  <sheetViews>
    <sheetView zoomScale="80" zoomScaleNormal="80" zoomScaleSheetLayoutView="80" workbookViewId="0">
      <pane xSplit="2" ySplit="3" topLeftCell="G4" activePane="bottomRight" state="frozen"/>
      <selection activeCell="D33" sqref="D33"/>
      <selection pane="topRight" activeCell="D33" sqref="D33"/>
      <selection pane="bottomLeft" activeCell="D33" sqref="D33"/>
      <selection pane="bottomRight"/>
    </sheetView>
  </sheetViews>
  <sheetFormatPr defaultColWidth="9.140625" defaultRowHeight="15.75" x14ac:dyDescent="0.3"/>
  <cols>
    <col min="1" max="1" width="10.42578125" style="2983" customWidth="1"/>
    <col min="2" max="2" width="64.5703125" style="2983" customWidth="1"/>
    <col min="3" max="6" width="10.5703125" style="2983" hidden="1" customWidth="1"/>
    <col min="7" max="9" width="10.5703125" style="2983" customWidth="1"/>
    <col min="10" max="13" width="11.140625" style="2983" customWidth="1"/>
    <col min="14" max="15" width="10.140625" style="2983" customWidth="1"/>
    <col min="16" max="16" width="10.5703125" style="2983" customWidth="1"/>
    <col min="17" max="20" width="10.42578125" style="2983" bestFit="1" customWidth="1"/>
    <col min="21" max="16384" width="9.140625" style="2983"/>
  </cols>
  <sheetData>
    <row r="1" spans="1:21" s="2942" customFormat="1" ht="17.25" x14ac:dyDescent="0.3">
      <c r="A1" s="2940" t="s">
        <v>5192</v>
      </c>
      <c r="B1" s="2940"/>
      <c r="C1" s="2940"/>
      <c r="D1" s="2940"/>
      <c r="E1" s="2941"/>
      <c r="F1" s="2941"/>
      <c r="G1" s="2941"/>
    </row>
    <row r="2" spans="1:21" s="2948" customFormat="1" ht="15.75" customHeight="1" thickBot="1" x14ac:dyDescent="0.3">
      <c r="A2" s="2843"/>
      <c r="B2" s="2843"/>
      <c r="C2" s="2843"/>
      <c r="D2" s="2843"/>
      <c r="E2" s="2843"/>
      <c r="F2" s="2943"/>
      <c r="G2" s="2944"/>
      <c r="H2" s="2944"/>
      <c r="I2" s="2944"/>
      <c r="J2" s="2945"/>
      <c r="K2" s="2945"/>
      <c r="L2" s="2945"/>
      <c r="M2" s="2943"/>
      <c r="N2" s="2943"/>
      <c r="O2" s="2946"/>
      <c r="P2" s="2946"/>
      <c r="Q2" s="2946"/>
      <c r="R2" s="2943"/>
      <c r="S2" s="2946"/>
      <c r="T2" s="2946"/>
      <c r="U2" s="2947" t="s">
        <v>8</v>
      </c>
    </row>
    <row r="3" spans="1:21" s="2948" customFormat="1" ht="32.25" customHeight="1" thickTop="1" thickBot="1" x14ac:dyDescent="0.3">
      <c r="A3" s="2949" t="s">
        <v>4896</v>
      </c>
      <c r="B3" s="2950" t="s">
        <v>4856</v>
      </c>
      <c r="C3" s="2951" t="s">
        <v>5149</v>
      </c>
      <c r="D3" s="2951" t="s">
        <v>5150</v>
      </c>
      <c r="E3" s="2951" t="s">
        <v>5151</v>
      </c>
      <c r="F3" s="2951" t="s">
        <v>5152</v>
      </c>
      <c r="G3" s="2951" t="s">
        <v>5153</v>
      </c>
      <c r="H3" s="2951" t="s">
        <v>5154</v>
      </c>
      <c r="I3" s="2951" t="s">
        <v>5155</v>
      </c>
      <c r="J3" s="2951" t="s">
        <v>5156</v>
      </c>
      <c r="K3" s="2952" t="s">
        <v>5157</v>
      </c>
      <c r="L3" s="2951" t="s">
        <v>5158</v>
      </c>
      <c r="M3" s="2951" t="s">
        <v>5182</v>
      </c>
      <c r="N3" s="2951" t="s">
        <v>5160</v>
      </c>
      <c r="O3" s="2951" t="s">
        <v>5161</v>
      </c>
      <c r="P3" s="2951" t="s">
        <v>5162</v>
      </c>
      <c r="Q3" s="2951" t="s">
        <v>5163</v>
      </c>
      <c r="R3" s="2951" t="s">
        <v>5164</v>
      </c>
      <c r="S3" s="2951" t="s">
        <v>5165</v>
      </c>
      <c r="T3" s="2951" t="s">
        <v>5166</v>
      </c>
      <c r="U3" s="2953" t="s">
        <v>5167</v>
      </c>
    </row>
    <row r="4" spans="1:21" s="2948" customFormat="1" ht="16.5" thickTop="1" x14ac:dyDescent="0.25">
      <c r="A4" s="2954" t="s">
        <v>4857</v>
      </c>
      <c r="B4" s="2955" t="s">
        <v>3514</v>
      </c>
      <c r="C4" s="2956">
        <v>5.2014588399999999</v>
      </c>
      <c r="D4" s="2956">
        <v>4.2756681400000005</v>
      </c>
      <c r="E4" s="2956">
        <v>1.91264028</v>
      </c>
      <c r="F4" s="2956">
        <v>9.6993644099999994</v>
      </c>
      <c r="G4" s="2956">
        <v>5.2275219899999996</v>
      </c>
      <c r="H4" s="2956">
        <v>4</v>
      </c>
      <c r="I4" s="2956">
        <v>6.19</v>
      </c>
      <c r="J4" s="2956">
        <v>11.8</v>
      </c>
      <c r="K4" s="2957">
        <v>8.9</v>
      </c>
      <c r="L4" s="2956">
        <v>7.47</v>
      </c>
      <c r="M4" s="2956">
        <v>14.780237130000001</v>
      </c>
      <c r="N4" s="2956">
        <v>19</v>
      </c>
      <c r="O4" s="2956">
        <v>78.996153830000011</v>
      </c>
      <c r="P4" s="2956">
        <v>18.210586170000003</v>
      </c>
      <c r="Q4" s="2956">
        <v>16.106306059999998</v>
      </c>
      <c r="R4" s="2956">
        <v>19.248124820000001</v>
      </c>
      <c r="S4" s="2956">
        <v>10.65714951</v>
      </c>
      <c r="T4" s="2956">
        <v>134.0030008</v>
      </c>
      <c r="U4" s="2958">
        <v>19.193997379999999</v>
      </c>
    </row>
    <row r="5" spans="1:21" s="2948" customFormat="1" x14ac:dyDescent="0.25">
      <c r="A5" s="2959" t="s">
        <v>4859</v>
      </c>
      <c r="B5" s="2960" t="s">
        <v>3516</v>
      </c>
      <c r="C5" s="2961">
        <v>820.6886942695545</v>
      </c>
      <c r="D5" s="2961">
        <v>654.78663988584162</v>
      </c>
      <c r="E5" s="2961">
        <v>700.91354280653468</v>
      </c>
      <c r="F5" s="2961">
        <v>777.30564407316831</v>
      </c>
      <c r="G5" s="2961">
        <v>854.5330779761</v>
      </c>
      <c r="H5" s="2961">
        <v>854</v>
      </c>
      <c r="I5" s="2961">
        <v>948</v>
      </c>
      <c r="J5" s="2961">
        <v>994</v>
      </c>
      <c r="K5" s="2962">
        <v>1049.7</v>
      </c>
      <c r="L5" s="2961">
        <v>955.33</v>
      </c>
      <c r="M5" s="2961">
        <v>1042.8954175314502</v>
      </c>
      <c r="N5" s="2961">
        <v>1127</v>
      </c>
      <c r="O5" s="2961">
        <v>958.83525556339998</v>
      </c>
      <c r="P5" s="2961">
        <v>596.53123816864991</v>
      </c>
      <c r="Q5" s="2961">
        <v>957.28977509734398</v>
      </c>
      <c r="R5" s="2961">
        <v>1241.2275318982504</v>
      </c>
      <c r="S5" s="2961">
        <v>1195.8845678386001</v>
      </c>
      <c r="T5" s="2961">
        <v>853.19703885454999</v>
      </c>
      <c r="U5" s="2963">
        <v>1213.5435981691464</v>
      </c>
    </row>
    <row r="6" spans="1:21" s="2948" customFormat="1" x14ac:dyDescent="0.25">
      <c r="A6" s="2959" t="s">
        <v>4860</v>
      </c>
      <c r="B6" s="2960" t="s">
        <v>3517</v>
      </c>
      <c r="C6" s="2964">
        <v>0.01</v>
      </c>
      <c r="D6" s="2961">
        <v>0.83092500000000002</v>
      </c>
      <c r="E6" s="2965">
        <v>0.24739</v>
      </c>
      <c r="F6" s="2961">
        <v>5.7265620000000004</v>
      </c>
      <c r="G6" s="2965">
        <v>0.31649853999999999</v>
      </c>
      <c r="H6" s="2965">
        <v>0.26684849999999999</v>
      </c>
      <c r="I6" s="2965">
        <v>0.08</v>
      </c>
      <c r="J6" s="2965">
        <v>0.5</v>
      </c>
      <c r="K6" s="2966">
        <v>0.7</v>
      </c>
      <c r="L6" s="2965">
        <v>0.9</v>
      </c>
      <c r="M6" s="2965">
        <v>0.93160616000000007</v>
      </c>
      <c r="N6" s="2965">
        <v>0.3</v>
      </c>
      <c r="O6" s="2965">
        <v>101.39164359999999</v>
      </c>
      <c r="P6" s="2965">
        <v>20.231880329999999</v>
      </c>
      <c r="Q6" s="2965">
        <v>2.0839264800000001</v>
      </c>
      <c r="R6" s="2965">
        <v>5.9895915300000002</v>
      </c>
      <c r="S6" s="2965">
        <v>4.1334770699999996</v>
      </c>
      <c r="T6" s="2965">
        <v>4.6193629700000001</v>
      </c>
      <c r="U6" s="2963">
        <v>4.5918009299999998</v>
      </c>
    </row>
    <row r="7" spans="1:21" s="2948" customFormat="1" x14ac:dyDescent="0.25">
      <c r="A7" s="2959" t="s">
        <v>4861</v>
      </c>
      <c r="B7" s="2960" t="s">
        <v>5193</v>
      </c>
      <c r="C7" s="2961">
        <v>0</v>
      </c>
      <c r="D7" s="2965">
        <v>0.294325</v>
      </c>
      <c r="E7" s="2961">
        <v>0</v>
      </c>
      <c r="F7" s="2961">
        <v>0</v>
      </c>
      <c r="G7" s="2965">
        <v>5.6469999999999999E-2</v>
      </c>
      <c r="H7" s="2965">
        <v>0</v>
      </c>
      <c r="I7" s="2967">
        <v>1.8E-3</v>
      </c>
      <c r="J7" s="2968">
        <v>0.19</v>
      </c>
      <c r="K7" s="2966">
        <v>0.1</v>
      </c>
      <c r="L7" s="2965">
        <v>0.22</v>
      </c>
      <c r="M7" s="2965">
        <v>0.236122</v>
      </c>
      <c r="N7" s="2965">
        <v>0.3</v>
      </c>
      <c r="O7" s="2965">
        <v>1.2190099999999999</v>
      </c>
      <c r="P7" s="2965">
        <v>0.23034199999999999</v>
      </c>
      <c r="Q7" s="2965">
        <v>0.16384499999999999</v>
      </c>
      <c r="R7" s="2965">
        <v>1.5735349999999999</v>
      </c>
      <c r="S7" s="2965">
        <v>2.4032999999999999E-2</v>
      </c>
      <c r="T7" s="2965">
        <v>3.8620000000000002E-2</v>
      </c>
      <c r="U7" s="2969">
        <v>1.0030000000000001E-2</v>
      </c>
    </row>
    <row r="8" spans="1:21" s="2948" customFormat="1" x14ac:dyDescent="0.25">
      <c r="A8" s="2959" t="s">
        <v>4862</v>
      </c>
      <c r="B8" s="2960" t="s">
        <v>5194</v>
      </c>
      <c r="C8" s="2961">
        <v>42.160168883366339</v>
      </c>
      <c r="D8" s="2961">
        <v>44.904872655049509</v>
      </c>
      <c r="E8" s="2961">
        <v>69.097026125742573</v>
      </c>
      <c r="F8" s="2961">
        <v>63.544151183465353</v>
      </c>
      <c r="G8" s="2961">
        <v>63.800168262600003</v>
      </c>
      <c r="H8" s="2961">
        <v>67</v>
      </c>
      <c r="I8" s="2961">
        <v>85.82</v>
      </c>
      <c r="J8" s="2961">
        <v>97.7</v>
      </c>
      <c r="K8" s="2962">
        <v>147.9</v>
      </c>
      <c r="L8" s="2961">
        <v>196.9</v>
      </c>
      <c r="M8" s="2961">
        <v>294.24139347926496</v>
      </c>
      <c r="N8" s="2961">
        <v>340</v>
      </c>
      <c r="O8" s="2961">
        <v>370.68417124074585</v>
      </c>
      <c r="P8" s="2961">
        <v>203.74452316598195</v>
      </c>
      <c r="Q8" s="2961">
        <v>361.45376900910435</v>
      </c>
      <c r="R8" s="2961">
        <v>398.85295382070495</v>
      </c>
      <c r="S8" s="2961">
        <v>322.14354756136026</v>
      </c>
      <c r="T8" s="2961">
        <v>262.73449919917118</v>
      </c>
      <c r="U8" s="2963">
        <v>331.28938649277961</v>
      </c>
    </row>
    <row r="9" spans="1:21" s="2948" customFormat="1" x14ac:dyDescent="0.25">
      <c r="A9" s="2959" t="s">
        <v>4863</v>
      </c>
      <c r="B9" s="2960" t="s">
        <v>4864</v>
      </c>
      <c r="C9" s="2961">
        <v>14.892497502999998</v>
      </c>
      <c r="D9" s="2961">
        <v>10.594153940000002</v>
      </c>
      <c r="E9" s="2961">
        <v>16.162273020000001</v>
      </c>
      <c r="F9" s="2961">
        <v>20.553283099999998</v>
      </c>
      <c r="G9" s="2961">
        <v>27.00394983</v>
      </c>
      <c r="H9" s="2961">
        <v>26</v>
      </c>
      <c r="I9" s="2961">
        <v>34</v>
      </c>
      <c r="J9" s="2961">
        <v>22</v>
      </c>
      <c r="K9" s="2962">
        <v>6.1</v>
      </c>
      <c r="L9" s="2961">
        <v>12.05</v>
      </c>
      <c r="M9" s="2961">
        <v>15.528665149999998</v>
      </c>
      <c r="N9" s="2961">
        <v>10</v>
      </c>
      <c r="O9" s="2961">
        <v>9.4688753600000002</v>
      </c>
      <c r="P9" s="2961">
        <v>11.093140639999998</v>
      </c>
      <c r="Q9" s="2961">
        <v>22.498824189999997</v>
      </c>
      <c r="R9" s="2961">
        <v>16.348521229999999</v>
      </c>
      <c r="S9" s="2961">
        <v>15.788189979999999</v>
      </c>
      <c r="T9" s="2961">
        <v>13.19557861</v>
      </c>
      <c r="U9" s="2963">
        <v>7.5736186600000002</v>
      </c>
    </row>
    <row r="10" spans="1:21" s="2948" customFormat="1" x14ac:dyDescent="0.25">
      <c r="A10" s="2959" t="s">
        <v>4865</v>
      </c>
      <c r="B10" s="2960" t="s">
        <v>3521</v>
      </c>
      <c r="C10" s="2961">
        <v>1.5082444499999998</v>
      </c>
      <c r="D10" s="2961">
        <v>1.7831953300000001</v>
      </c>
      <c r="E10" s="2961">
        <v>7.7000077500000002</v>
      </c>
      <c r="F10" s="2961">
        <v>1.1895091400000002</v>
      </c>
      <c r="G10" s="2961">
        <v>7.7678144000000007</v>
      </c>
      <c r="H10" s="2961">
        <v>3</v>
      </c>
      <c r="I10" s="2961">
        <v>1.3</v>
      </c>
      <c r="J10" s="2961">
        <v>5</v>
      </c>
      <c r="K10" s="2962">
        <v>1.9394359099999998</v>
      </c>
      <c r="L10" s="2961">
        <v>5.15</v>
      </c>
      <c r="M10" s="2961">
        <v>4.1880182900000005</v>
      </c>
      <c r="N10" s="2961">
        <v>9</v>
      </c>
      <c r="O10" s="2961">
        <v>12.524568090000001</v>
      </c>
      <c r="P10" s="2961">
        <v>12.821297900000001</v>
      </c>
      <c r="Q10" s="2961">
        <v>12.434656</v>
      </c>
      <c r="R10" s="2961">
        <v>14.857350890000001</v>
      </c>
      <c r="S10" s="2961">
        <v>18.01228957</v>
      </c>
      <c r="T10" s="2961">
        <v>15.9408928</v>
      </c>
      <c r="U10" s="2963">
        <v>21.194915079999998</v>
      </c>
    </row>
    <row r="11" spans="1:21" s="2948" customFormat="1" x14ac:dyDescent="0.25">
      <c r="A11" s="2959" t="s">
        <v>4866</v>
      </c>
      <c r="B11" s="2960" t="s">
        <v>3522</v>
      </c>
      <c r="C11" s="2961">
        <v>28.703192980000001</v>
      </c>
      <c r="D11" s="2961">
        <v>71.42871418871286</v>
      </c>
      <c r="E11" s="2961">
        <v>79.472929787623769</v>
      </c>
      <c r="F11" s="2961">
        <v>50.193724076138594</v>
      </c>
      <c r="G11" s="2961">
        <v>89.819422234000058</v>
      </c>
      <c r="H11" s="2961">
        <v>71</v>
      </c>
      <c r="I11" s="2961">
        <v>116.95</v>
      </c>
      <c r="J11" s="2961">
        <v>108</v>
      </c>
      <c r="K11" s="2962">
        <v>145.36522223800003</v>
      </c>
      <c r="L11" s="2961">
        <v>115.92</v>
      </c>
      <c r="M11" s="2961">
        <v>165.99783647700008</v>
      </c>
      <c r="N11" s="2961">
        <v>149</v>
      </c>
      <c r="O11" s="2961">
        <v>163.77117714099995</v>
      </c>
      <c r="P11" s="2961">
        <v>78.239975773999987</v>
      </c>
      <c r="Q11" s="2961">
        <v>151.39924420533521</v>
      </c>
      <c r="R11" s="2961">
        <v>148.23140200799995</v>
      </c>
      <c r="S11" s="2961">
        <v>126.76186374199999</v>
      </c>
      <c r="T11" s="2961">
        <v>75.230825757999995</v>
      </c>
      <c r="U11" s="2963">
        <v>99.027520337000013</v>
      </c>
    </row>
    <row r="12" spans="1:21" s="2948" customFormat="1" x14ac:dyDescent="0.25">
      <c r="A12" s="2959" t="s">
        <v>4867</v>
      </c>
      <c r="B12" s="2960" t="s">
        <v>3523</v>
      </c>
      <c r="C12" s="2961">
        <v>25.782727830000002</v>
      </c>
      <c r="D12" s="2961">
        <v>20.382208549999998</v>
      </c>
      <c r="E12" s="2961">
        <v>27.434465369999995</v>
      </c>
      <c r="F12" s="2961">
        <v>28.219593520000007</v>
      </c>
      <c r="G12" s="2961">
        <v>39.740961510000005</v>
      </c>
      <c r="H12" s="2961">
        <v>66</v>
      </c>
      <c r="I12" s="2961">
        <v>60.52</v>
      </c>
      <c r="J12" s="2961">
        <v>82</v>
      </c>
      <c r="K12" s="2962">
        <v>15.06443222</v>
      </c>
      <c r="L12" s="2961">
        <v>54.74</v>
      </c>
      <c r="M12" s="2961">
        <v>19.042073690000002</v>
      </c>
      <c r="N12" s="2961">
        <v>34</v>
      </c>
      <c r="O12" s="2961">
        <v>16.724845340000002</v>
      </c>
      <c r="P12" s="2961">
        <v>37.082220280000001</v>
      </c>
      <c r="Q12" s="2961">
        <v>45.750883829999992</v>
      </c>
      <c r="R12" s="2961">
        <v>44.001201829999999</v>
      </c>
      <c r="S12" s="2961">
        <v>41.349695355000001</v>
      </c>
      <c r="T12" s="2961">
        <v>70.932814750000006</v>
      </c>
      <c r="U12" s="2963">
        <v>70.65783098</v>
      </c>
    </row>
    <row r="13" spans="1:21" s="2948" customFormat="1" x14ac:dyDescent="0.25">
      <c r="A13" s="2959" t="s">
        <v>4868</v>
      </c>
      <c r="B13" s="2960" t="s">
        <v>4869</v>
      </c>
      <c r="C13" s="2961">
        <v>114.3362040122</v>
      </c>
      <c r="D13" s="2961">
        <v>145.50867111000002</v>
      </c>
      <c r="E13" s="2961">
        <v>91.315115099999986</v>
      </c>
      <c r="F13" s="2961">
        <v>98.476827709999981</v>
      </c>
      <c r="G13" s="2961">
        <v>81.207533766869986</v>
      </c>
      <c r="H13" s="2961">
        <v>91</v>
      </c>
      <c r="I13" s="2961">
        <v>66</v>
      </c>
      <c r="J13" s="2961">
        <v>122</v>
      </c>
      <c r="K13" s="2962">
        <v>71.903440219999993</v>
      </c>
      <c r="L13" s="2961">
        <v>105.13</v>
      </c>
      <c r="M13" s="2961">
        <v>58.4775068</v>
      </c>
      <c r="N13" s="2961">
        <v>76</v>
      </c>
      <c r="O13" s="2961">
        <v>52.083736919999993</v>
      </c>
      <c r="P13" s="2961">
        <v>66.502236019999998</v>
      </c>
      <c r="Q13" s="2961">
        <v>63.555616280000002</v>
      </c>
      <c r="R13" s="2961">
        <v>110.24577348999999</v>
      </c>
      <c r="S13" s="2961">
        <v>48.074008899999995</v>
      </c>
      <c r="T13" s="2961">
        <v>64.401053360000006</v>
      </c>
      <c r="U13" s="2963">
        <v>76.876311789999988</v>
      </c>
    </row>
    <row r="14" spans="1:21" s="2948" customFormat="1" x14ac:dyDescent="0.25">
      <c r="A14" s="2959" t="s">
        <v>4870</v>
      </c>
      <c r="B14" s="2960" t="s">
        <v>3524</v>
      </c>
      <c r="C14" s="2965">
        <v>0.19499474999999999</v>
      </c>
      <c r="D14" s="2970">
        <v>4.6254281500000003</v>
      </c>
      <c r="E14" s="2965">
        <v>0.10316460999999999</v>
      </c>
      <c r="F14" s="2967">
        <v>4.7000000000000002E-3</v>
      </c>
      <c r="G14" s="2961">
        <v>1.8888480599999997</v>
      </c>
      <c r="H14" s="2965">
        <v>0.48917400999999999</v>
      </c>
      <c r="I14" s="2965">
        <v>5.6000000000000001E-2</v>
      </c>
      <c r="J14" s="2965">
        <v>1</v>
      </c>
      <c r="K14" s="2966">
        <v>1.96123048</v>
      </c>
      <c r="L14" s="2965">
        <v>0.02</v>
      </c>
      <c r="M14" s="2961">
        <v>1.6686492999999998</v>
      </c>
      <c r="N14" s="2961">
        <v>1.29</v>
      </c>
      <c r="O14" s="2961">
        <v>2.1804438337279999</v>
      </c>
      <c r="P14" s="2961">
        <v>1.5927427399999998</v>
      </c>
      <c r="Q14" s="2961">
        <v>1.2316772499999999</v>
      </c>
      <c r="R14" s="2961">
        <v>1.3442959800000003</v>
      </c>
      <c r="S14" s="2961">
        <v>2.4529212499999997</v>
      </c>
      <c r="T14" s="2961">
        <v>1.1177281300000002</v>
      </c>
      <c r="U14" s="2971">
        <v>1.5474592600000003</v>
      </c>
    </row>
    <row r="15" spans="1:21" s="2948" customFormat="1" x14ac:dyDescent="0.25">
      <c r="A15" s="2959" t="s">
        <v>4871</v>
      </c>
      <c r="B15" s="2960" t="s">
        <v>3525</v>
      </c>
      <c r="C15" s="2961">
        <v>99.860137330000001</v>
      </c>
      <c r="D15" s="2961">
        <v>83.150968699999993</v>
      </c>
      <c r="E15" s="2961">
        <v>89.303823499999993</v>
      </c>
      <c r="F15" s="2961">
        <v>103.71246802000002</v>
      </c>
      <c r="G15" s="2961">
        <v>145.29132703000002</v>
      </c>
      <c r="H15" s="2961">
        <v>103</v>
      </c>
      <c r="I15" s="2961">
        <v>112.94</v>
      </c>
      <c r="J15" s="2961">
        <v>140</v>
      </c>
      <c r="K15" s="2962">
        <v>75.442349680000007</v>
      </c>
      <c r="L15" s="2961">
        <v>71.36</v>
      </c>
      <c r="M15" s="2961">
        <v>70.143846850000003</v>
      </c>
      <c r="N15" s="2961">
        <v>86</v>
      </c>
      <c r="O15" s="2961">
        <v>88.847265350000015</v>
      </c>
      <c r="P15" s="2961">
        <v>65.816420719999996</v>
      </c>
      <c r="Q15" s="2961">
        <v>103.89999697999998</v>
      </c>
      <c r="R15" s="2961">
        <v>93.914447020000011</v>
      </c>
      <c r="S15" s="2961">
        <v>109.63474252999998</v>
      </c>
      <c r="T15" s="2961">
        <v>123.90615688</v>
      </c>
      <c r="U15" s="2963">
        <v>114.67502592000001</v>
      </c>
    </row>
    <row r="16" spans="1:21" s="2948" customFormat="1" x14ac:dyDescent="0.25">
      <c r="A16" s="2959" t="s">
        <v>4872</v>
      </c>
      <c r="B16" s="2960" t="s">
        <v>3526</v>
      </c>
      <c r="C16" s="2961">
        <v>10.32579958</v>
      </c>
      <c r="D16" s="2961">
        <v>7.1847618900000008</v>
      </c>
      <c r="E16" s="2961">
        <v>10.054806940000001</v>
      </c>
      <c r="F16" s="2961">
        <v>14.906309289999999</v>
      </c>
      <c r="G16" s="2961">
        <v>13.421070670000002</v>
      </c>
      <c r="H16" s="2961">
        <v>21</v>
      </c>
      <c r="I16" s="2961">
        <v>17.79</v>
      </c>
      <c r="J16" s="2961">
        <v>23</v>
      </c>
      <c r="K16" s="2962">
        <v>15.935414640000001</v>
      </c>
      <c r="L16" s="2961">
        <v>13.72</v>
      </c>
      <c r="M16" s="2961">
        <v>17.156517520000001</v>
      </c>
      <c r="N16" s="2961">
        <v>33</v>
      </c>
      <c r="O16" s="2961">
        <v>25.155459779999997</v>
      </c>
      <c r="P16" s="2961">
        <v>36.052509139999991</v>
      </c>
      <c r="Q16" s="2961">
        <v>31.965592269999998</v>
      </c>
      <c r="R16" s="2961">
        <v>42.281263320000001</v>
      </c>
      <c r="S16" s="2961">
        <v>39.865706340000003</v>
      </c>
      <c r="T16" s="2961">
        <v>38.024320279999998</v>
      </c>
      <c r="U16" s="2963">
        <v>33.031247710000002</v>
      </c>
    </row>
    <row r="17" spans="1:21" s="2948" customFormat="1" x14ac:dyDescent="0.25">
      <c r="A17" s="2959" t="s">
        <v>4875</v>
      </c>
      <c r="B17" s="2960" t="s">
        <v>3527</v>
      </c>
      <c r="C17" s="2961">
        <v>1.3608970600000001</v>
      </c>
      <c r="D17" s="2961">
        <v>26.568371727920795</v>
      </c>
      <c r="E17" s="2961">
        <v>34.685134515544547</v>
      </c>
      <c r="F17" s="2961">
        <v>1.81229478</v>
      </c>
      <c r="G17" s="2961">
        <v>3.2610846699999998</v>
      </c>
      <c r="H17" s="2961">
        <v>6</v>
      </c>
      <c r="I17" s="2961">
        <v>26</v>
      </c>
      <c r="J17" s="2961">
        <v>20</v>
      </c>
      <c r="K17" s="2962">
        <v>7.5313632100000003</v>
      </c>
      <c r="L17" s="2961">
        <v>6.54</v>
      </c>
      <c r="M17" s="2961">
        <v>4.4764829299999995</v>
      </c>
      <c r="N17" s="2961">
        <v>9</v>
      </c>
      <c r="O17" s="2961">
        <v>23.588946419999996</v>
      </c>
      <c r="P17" s="2961">
        <v>24.373139949999999</v>
      </c>
      <c r="Q17" s="2961">
        <v>5.5950706099999996</v>
      </c>
      <c r="R17" s="2961">
        <v>11.880206099999999</v>
      </c>
      <c r="S17" s="2961">
        <v>15.513797370000001</v>
      </c>
      <c r="T17" s="2961">
        <v>9.7955651200000009</v>
      </c>
      <c r="U17" s="2963">
        <v>7.5847912800000001</v>
      </c>
    </row>
    <row r="18" spans="1:21" s="2948" customFormat="1" x14ac:dyDescent="0.25">
      <c r="A18" s="2959" t="s">
        <v>4876</v>
      </c>
      <c r="B18" s="2960" t="s">
        <v>3528</v>
      </c>
      <c r="C18" s="2961">
        <v>19.650285409999999</v>
      </c>
      <c r="D18" s="2961">
        <v>23.172590249999999</v>
      </c>
      <c r="E18" s="2961">
        <v>22.009329000000001</v>
      </c>
      <c r="F18" s="2961">
        <v>30.185940179999999</v>
      </c>
      <c r="G18" s="2961">
        <v>26.296844870000005</v>
      </c>
      <c r="H18" s="2961">
        <v>25</v>
      </c>
      <c r="I18" s="2961">
        <v>29.48</v>
      </c>
      <c r="J18" s="2961">
        <v>19</v>
      </c>
      <c r="K18" s="2962">
        <v>16.292368310000001</v>
      </c>
      <c r="L18" s="2961">
        <v>16.2</v>
      </c>
      <c r="M18" s="2961">
        <v>22.534721350000002</v>
      </c>
      <c r="N18" s="2961">
        <v>29</v>
      </c>
      <c r="O18" s="2961">
        <v>23.496032360000005</v>
      </c>
      <c r="P18" s="2961">
        <v>13.348565499999999</v>
      </c>
      <c r="Q18" s="2961">
        <v>17.679656860000001</v>
      </c>
      <c r="R18" s="2961">
        <v>21.027428269999998</v>
      </c>
      <c r="S18" s="2961">
        <v>16.946798879999999</v>
      </c>
      <c r="T18" s="2961">
        <v>17.6074603</v>
      </c>
      <c r="U18" s="2963">
        <v>16.003251070000001</v>
      </c>
    </row>
    <row r="19" spans="1:21" s="2948" customFormat="1" x14ac:dyDescent="0.25">
      <c r="A19" s="2959" t="s">
        <v>4877</v>
      </c>
      <c r="B19" s="2960" t="s">
        <v>3529</v>
      </c>
      <c r="C19" s="2961">
        <v>2.7023601200000003</v>
      </c>
      <c r="D19" s="2961">
        <v>1.25324769</v>
      </c>
      <c r="E19" s="2965">
        <v>0.24506225000000001</v>
      </c>
      <c r="F19" s="2965">
        <v>0.33422204999999999</v>
      </c>
      <c r="G19" s="2961">
        <v>1.30720357</v>
      </c>
      <c r="H19" s="2961">
        <v>1</v>
      </c>
      <c r="I19" s="2961">
        <v>0.93</v>
      </c>
      <c r="J19" s="2961">
        <v>1</v>
      </c>
      <c r="K19" s="2962">
        <v>3.0211488515999996</v>
      </c>
      <c r="L19" s="2961">
        <v>4.55</v>
      </c>
      <c r="M19" s="2961">
        <v>3.5274832489200003</v>
      </c>
      <c r="N19" s="2961">
        <v>5</v>
      </c>
      <c r="O19" s="2961">
        <v>5.349665705944</v>
      </c>
      <c r="P19" s="2961">
        <v>6.1071193637500558</v>
      </c>
      <c r="Q19" s="2961">
        <v>4.7488741022991814</v>
      </c>
      <c r="R19" s="2961">
        <v>14.252078920971517</v>
      </c>
      <c r="S19" s="2961">
        <v>2.2963925823836151</v>
      </c>
      <c r="T19" s="2961">
        <v>12.187398980013958</v>
      </c>
      <c r="U19" s="2963">
        <v>5.1228608466425483</v>
      </c>
    </row>
    <row r="20" spans="1:21" s="2948" customFormat="1" ht="16.5" thickBot="1" x14ac:dyDescent="0.3">
      <c r="A20" s="2972" t="s">
        <v>4878</v>
      </c>
      <c r="B20" s="2973" t="s">
        <v>3530</v>
      </c>
      <c r="C20" s="2974">
        <v>38.361270443019791</v>
      </c>
      <c r="D20" s="2974">
        <v>50.693459894455451</v>
      </c>
      <c r="E20" s="2974">
        <v>35.915091757623763</v>
      </c>
      <c r="F20" s="2974">
        <v>78.548599097524757</v>
      </c>
      <c r="G20" s="2974">
        <v>101.17679724129999</v>
      </c>
      <c r="H20" s="2974">
        <v>58</v>
      </c>
      <c r="I20" s="2974">
        <v>65.77</v>
      </c>
      <c r="J20" s="2974">
        <v>82</v>
      </c>
      <c r="K20" s="2975">
        <v>88.935599563550014</v>
      </c>
      <c r="L20" s="2974">
        <v>101.81</v>
      </c>
      <c r="M20" s="2974">
        <v>77.889535447850008</v>
      </c>
      <c r="N20" s="2974">
        <v>67</v>
      </c>
      <c r="O20" s="2974">
        <v>80.077476552200011</v>
      </c>
      <c r="P20" s="2974">
        <v>51.302438915450004</v>
      </c>
      <c r="Q20" s="2974">
        <v>87.247069382055415</v>
      </c>
      <c r="R20" s="2974">
        <v>110.56186464451937</v>
      </c>
      <c r="S20" s="2974">
        <v>88.766363850710022</v>
      </c>
      <c r="T20" s="2974">
        <v>96.069299887059998</v>
      </c>
      <c r="U20" s="2976">
        <v>82.330472820000011</v>
      </c>
    </row>
    <row r="21" spans="1:21" s="2948" customFormat="1" ht="17.25" thickTop="1" thickBot="1" x14ac:dyDescent="0.35">
      <c r="A21" s="3759" t="s">
        <v>522</v>
      </c>
      <c r="B21" s="3760"/>
      <c r="C21" s="2977">
        <v>1225.7389334611407</v>
      </c>
      <c r="D21" s="2977">
        <v>1151.4382021019806</v>
      </c>
      <c r="E21" s="2977">
        <v>1186.5718028130693</v>
      </c>
      <c r="F21" s="2977">
        <v>1284.4131926302966</v>
      </c>
      <c r="G21" s="2977">
        <v>1462.11659462087</v>
      </c>
      <c r="H21" s="2977">
        <v>1397</v>
      </c>
      <c r="I21" s="2977">
        <v>1573</v>
      </c>
      <c r="J21" s="2977">
        <f>SUM(J4:J20)</f>
        <v>1729.19</v>
      </c>
      <c r="K21" s="2978">
        <f>SUM(K4:K20)</f>
        <v>1656.7920053231505</v>
      </c>
      <c r="L21" s="2977">
        <v>1668.0100000000002</v>
      </c>
      <c r="M21" s="2977">
        <f>SUM(M4:M20)</f>
        <v>1813.7161133544848</v>
      </c>
      <c r="N21" s="2977">
        <f>SUM(N4:N20)</f>
        <v>1994.8899999999999</v>
      </c>
      <c r="O21" s="2977">
        <f>SUM(O4:O20)</f>
        <v>2014.3947270870183</v>
      </c>
      <c r="P21" s="2977">
        <f>SUM(P4:P20)</f>
        <v>1243.2803767778319</v>
      </c>
      <c r="Q21" s="2977">
        <f t="shared" ref="Q21" si="0">SUM(Q4:Q20)</f>
        <v>1885.104783606138</v>
      </c>
      <c r="R21" s="2977">
        <v>2295.8375707724458</v>
      </c>
      <c r="S21" s="2977">
        <v>2058.305545330054</v>
      </c>
      <c r="T21" s="2977">
        <v>1793.0016166787946</v>
      </c>
      <c r="U21" s="2977">
        <v>2104.2541187255688</v>
      </c>
    </row>
    <row r="22" spans="1:21" s="2879" customFormat="1" ht="15" thickTop="1" x14ac:dyDescent="0.25">
      <c r="A22" s="2979" t="s">
        <v>5195</v>
      </c>
      <c r="B22" s="2904"/>
      <c r="C22" s="2905"/>
      <c r="D22" s="3264"/>
      <c r="E22" s="3264"/>
      <c r="F22" s="3264"/>
      <c r="G22" s="3264"/>
      <c r="H22" s="3264"/>
      <c r="I22" s="2905"/>
      <c r="J22" s="2905"/>
      <c r="K22" s="2905"/>
      <c r="L22" s="2905"/>
      <c r="M22" s="2905"/>
      <c r="N22" s="2980"/>
      <c r="O22" s="2980"/>
      <c r="P22" s="2980"/>
    </row>
    <row r="23" spans="1:21" s="2981" customFormat="1" ht="32.25" customHeight="1" x14ac:dyDescent="0.3">
      <c r="A23" s="3761" t="s">
        <v>5196</v>
      </c>
      <c r="B23" s="3761"/>
      <c r="C23" s="3761"/>
      <c r="D23" s="3761"/>
      <c r="E23" s="3761"/>
      <c r="F23" s="3761"/>
      <c r="G23" s="3761"/>
      <c r="H23" s="3761"/>
      <c r="I23" s="3761"/>
      <c r="J23" s="3761"/>
      <c r="K23" s="3761"/>
      <c r="L23" s="3761"/>
      <c r="M23" s="3761"/>
      <c r="N23" s="3761"/>
      <c r="O23" s="3761"/>
      <c r="P23" s="3761"/>
      <c r="Q23" s="3761"/>
      <c r="R23" s="3761"/>
      <c r="S23" s="3761"/>
      <c r="T23" s="3761"/>
      <c r="U23" s="3761"/>
    </row>
    <row r="24" spans="1:21" s="2982" customFormat="1" ht="15.75" customHeight="1" x14ac:dyDescent="0.3">
      <c r="A24" s="3762" t="s">
        <v>386</v>
      </c>
      <c r="B24" s="3762"/>
      <c r="C24" s="3762"/>
      <c r="D24" s="3762"/>
      <c r="E24" s="3762"/>
      <c r="F24" s="3762"/>
      <c r="G24" s="3762"/>
      <c r="H24" s="3762"/>
      <c r="I24" s="3762"/>
      <c r="J24" s="3762"/>
      <c r="K24" s="3762"/>
      <c r="L24" s="3762"/>
      <c r="M24" s="3762"/>
      <c r="N24" s="3762"/>
      <c r="O24" s="3762"/>
      <c r="P24" s="3762"/>
      <c r="Q24" s="3762"/>
      <c r="R24" s="3762"/>
      <c r="S24" s="3762"/>
      <c r="T24" s="3762"/>
      <c r="U24" s="3762"/>
    </row>
    <row r="25" spans="1:21" ht="15.75" customHeight="1" x14ac:dyDescent="0.3">
      <c r="A25" s="3762" t="s">
        <v>359</v>
      </c>
      <c r="B25" s="3762"/>
      <c r="C25" s="3762"/>
      <c r="D25" s="3762"/>
      <c r="E25" s="3762"/>
      <c r="F25" s="3762"/>
      <c r="G25" s="3762"/>
      <c r="H25" s="3762"/>
      <c r="I25" s="3762"/>
      <c r="J25" s="3762"/>
      <c r="K25" s="3762"/>
      <c r="L25" s="3762"/>
      <c r="M25" s="3762"/>
      <c r="N25" s="3762"/>
      <c r="O25" s="3762"/>
      <c r="P25" s="3762"/>
      <c r="Q25" s="3762"/>
      <c r="R25" s="3762"/>
      <c r="S25" s="3762"/>
      <c r="T25" s="3762"/>
      <c r="U25" s="3762"/>
    </row>
  </sheetData>
  <mergeCells count="4">
    <mergeCell ref="A21:B21"/>
    <mergeCell ref="A23:U23"/>
    <mergeCell ref="A24:U24"/>
    <mergeCell ref="A25:U25"/>
  </mergeCells>
  <pageMargins left="0.7" right="0.7" top="0.75" bottom="0.75" header="0.3" footer="0.3"/>
  <pageSetup paperSize="9" scale="5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J93"/>
  <sheetViews>
    <sheetView zoomScale="85" zoomScaleNormal="85" zoomScaleSheetLayoutView="100" workbookViewId="0">
      <selection activeCell="B25" sqref="B25"/>
    </sheetView>
  </sheetViews>
  <sheetFormatPr defaultColWidth="9.140625" defaultRowHeight="15" x14ac:dyDescent="0.25"/>
  <cols>
    <col min="1" max="1" width="25.7109375" style="3007" customWidth="1"/>
    <col min="2" max="2" width="14.28515625" style="3007" customWidth="1"/>
    <col min="3" max="3" width="25.7109375" style="3007" customWidth="1"/>
    <col min="4" max="4" width="14.28515625" style="3007" customWidth="1"/>
    <col min="5" max="5" width="5.5703125" style="2987" customWidth="1"/>
    <col min="6" max="7" width="9.140625" style="2987"/>
    <col min="8" max="16384" width="9.140625" style="3007"/>
  </cols>
  <sheetData>
    <row r="1" spans="1:10" s="2984" customFormat="1" ht="42" customHeight="1" x14ac:dyDescent="0.25">
      <c r="A1" s="3763" t="s">
        <v>5197</v>
      </c>
      <c r="B1" s="3763"/>
      <c r="C1" s="3763"/>
      <c r="D1" s="3763"/>
    </row>
    <row r="2" spans="1:10" s="2987" customFormat="1" ht="15" customHeight="1" thickBot="1" x14ac:dyDescent="0.3">
      <c r="A2" s="2985"/>
      <c r="B2" s="2985"/>
      <c r="C2" s="2985"/>
      <c r="D2" s="2986" t="s">
        <v>3960</v>
      </c>
    </row>
    <row r="3" spans="1:10" s="2846" customFormat="1" ht="18.75" customHeight="1" thickTop="1" thickBot="1" x14ac:dyDescent="0.3">
      <c r="A3" s="3764" t="s">
        <v>5198</v>
      </c>
      <c r="B3" s="3765"/>
      <c r="C3" s="3766" t="s">
        <v>5199</v>
      </c>
      <c r="D3" s="3765"/>
    </row>
    <row r="4" spans="1:10" s="2846" customFormat="1" ht="18.75" customHeight="1" thickBot="1" x14ac:dyDescent="0.3">
      <c r="A4" s="2988"/>
      <c r="B4" s="2989" t="s">
        <v>5200</v>
      </c>
      <c r="C4" s="2990"/>
      <c r="D4" s="2989" t="s">
        <v>5200</v>
      </c>
    </row>
    <row r="5" spans="1:10" s="2846" customFormat="1" ht="18.75" customHeight="1" thickBot="1" x14ac:dyDescent="0.3">
      <c r="A5" s="2988" t="s">
        <v>5201</v>
      </c>
      <c r="B5" s="2991">
        <v>337308.21202690556</v>
      </c>
      <c r="C5" s="2990" t="s">
        <v>3448</v>
      </c>
      <c r="D5" s="2991">
        <v>288244.01511004299</v>
      </c>
      <c r="E5" s="2992"/>
    </row>
    <row r="6" spans="1:10" s="2987" customFormat="1" ht="18.75" customHeight="1" x14ac:dyDescent="0.25">
      <c r="A6" s="2993" t="s">
        <v>3700</v>
      </c>
      <c r="B6" s="2994"/>
      <c r="C6" s="2995" t="s">
        <v>3700</v>
      </c>
      <c r="D6" s="2994"/>
      <c r="F6" s="2846"/>
      <c r="G6" s="2846"/>
      <c r="H6" s="2846"/>
      <c r="I6" s="2846"/>
      <c r="J6" s="2846"/>
    </row>
    <row r="7" spans="1:10" s="2987" customFormat="1" ht="18.75" customHeight="1" x14ac:dyDescent="0.25">
      <c r="A7" s="2996" t="s">
        <v>5202</v>
      </c>
      <c r="B7" s="2997">
        <v>58449.0586998976</v>
      </c>
      <c r="C7" s="2998" t="s">
        <v>5125</v>
      </c>
      <c r="D7" s="2997">
        <v>121255.249224072</v>
      </c>
      <c r="F7" s="2846"/>
      <c r="G7" s="2846"/>
      <c r="H7" s="2846"/>
      <c r="I7" s="2846"/>
      <c r="J7" s="2846"/>
    </row>
    <row r="8" spans="1:10" s="2987" customFormat="1" ht="18.75" customHeight="1" x14ac:dyDescent="0.25">
      <c r="A8" s="2996" t="s">
        <v>5203</v>
      </c>
      <c r="B8" s="2997">
        <v>42605.225861781095</v>
      </c>
      <c r="C8" s="2998" t="s">
        <v>5204</v>
      </c>
      <c r="D8" s="2997">
        <v>21825.079259346297</v>
      </c>
      <c r="F8" s="2846"/>
      <c r="G8" s="2846"/>
      <c r="H8" s="2846"/>
      <c r="I8" s="2846"/>
      <c r="J8" s="2846"/>
    </row>
    <row r="9" spans="1:10" s="2987" customFormat="1" ht="18.75" customHeight="1" x14ac:dyDescent="0.25">
      <c r="A9" s="2996" t="s">
        <v>5204</v>
      </c>
      <c r="B9" s="2997">
        <v>30824.8845175899</v>
      </c>
      <c r="C9" s="2998" t="s">
        <v>5170</v>
      </c>
      <c r="D9" s="2997">
        <v>21298.714547227999</v>
      </c>
      <c r="F9" s="2846"/>
      <c r="G9" s="2846"/>
      <c r="H9" s="2846"/>
      <c r="I9" s="2846"/>
      <c r="J9" s="2846"/>
    </row>
    <row r="10" spans="1:10" s="2987" customFormat="1" ht="18.75" customHeight="1" x14ac:dyDescent="0.25">
      <c r="A10" s="2996" t="s">
        <v>5125</v>
      </c>
      <c r="B10" s="2997">
        <v>24324.393438543098</v>
      </c>
      <c r="C10" s="2998" t="s">
        <v>5205</v>
      </c>
      <c r="D10" s="2997">
        <v>10678.447471455</v>
      </c>
      <c r="F10" s="2846"/>
      <c r="G10" s="2846"/>
      <c r="H10" s="2846"/>
      <c r="I10" s="2846"/>
      <c r="J10" s="2846"/>
    </row>
    <row r="11" spans="1:10" s="2987" customFormat="1" ht="18.75" customHeight="1" x14ac:dyDescent="0.25">
      <c r="A11" s="2996" t="s">
        <v>5206</v>
      </c>
      <c r="B11" s="2997">
        <v>19357.326878370499</v>
      </c>
      <c r="C11" s="2998" t="s">
        <v>5207</v>
      </c>
      <c r="D11" s="2997">
        <v>9617.7328449922297</v>
      </c>
      <c r="F11" s="2846"/>
      <c r="G11" s="2846"/>
      <c r="H11" s="2846"/>
      <c r="I11" s="2846"/>
      <c r="J11" s="2846"/>
    </row>
    <row r="12" spans="1:10" s="2987" customFormat="1" ht="18.75" customHeight="1" x14ac:dyDescent="0.25">
      <c r="A12" s="2996" t="s">
        <v>5170</v>
      </c>
      <c r="B12" s="2997">
        <v>18247.493235946898</v>
      </c>
      <c r="C12" s="2998" t="s">
        <v>5208</v>
      </c>
      <c r="D12" s="2997">
        <v>8299.0169125221</v>
      </c>
    </row>
    <row r="13" spans="1:10" s="2987" customFormat="1" ht="18.75" customHeight="1" x14ac:dyDescent="0.25">
      <c r="A13" s="2996" t="s">
        <v>5207</v>
      </c>
      <c r="B13" s="2997">
        <v>17433.796338180699</v>
      </c>
      <c r="C13" s="2998" t="s">
        <v>5209</v>
      </c>
      <c r="D13" s="2997">
        <v>7458.8283993759605</v>
      </c>
    </row>
    <row r="14" spans="1:10" s="2987" customFormat="1" ht="18.75" customHeight="1" x14ac:dyDescent="0.25">
      <c r="A14" s="2996" t="s">
        <v>5210</v>
      </c>
      <c r="B14" s="2997">
        <v>13724.980513714399</v>
      </c>
      <c r="C14" s="2998" t="s">
        <v>5206</v>
      </c>
      <c r="D14" s="2997">
        <v>6518.3807366646497</v>
      </c>
    </row>
    <row r="15" spans="1:10" s="2987" customFormat="1" ht="18.75" customHeight="1" x14ac:dyDescent="0.25">
      <c r="A15" s="2996" t="s">
        <v>5175</v>
      </c>
      <c r="B15" s="2997">
        <v>12531.323825261499</v>
      </c>
      <c r="C15" s="2998" t="s">
        <v>5203</v>
      </c>
      <c r="D15" s="2997">
        <v>6489.10696692086</v>
      </c>
    </row>
    <row r="16" spans="1:10" s="2987" customFormat="1" ht="18.75" customHeight="1" thickBot="1" x14ac:dyDescent="0.3">
      <c r="A16" s="2999" t="s">
        <v>5211</v>
      </c>
      <c r="B16" s="3000">
        <v>10496.109536017901</v>
      </c>
      <c r="C16" s="3001" t="s">
        <v>5212</v>
      </c>
      <c r="D16" s="3000">
        <v>6265</v>
      </c>
    </row>
    <row r="17" spans="1:8" s="2987" customFormat="1" ht="16.5" thickTop="1" x14ac:dyDescent="0.25">
      <c r="A17" s="3002" t="s">
        <v>5213</v>
      </c>
      <c r="B17" s="3003"/>
      <c r="C17" s="3004"/>
      <c r="D17" s="3003"/>
    </row>
    <row r="18" spans="1:8" s="3005" customFormat="1" ht="29.25" customHeight="1" x14ac:dyDescent="0.25">
      <c r="A18" s="3767" t="s">
        <v>5214</v>
      </c>
      <c r="B18" s="3767"/>
      <c r="C18" s="3767"/>
      <c r="D18" s="3767"/>
    </row>
    <row r="19" spans="1:8" s="3005" customFormat="1" x14ac:dyDescent="0.25">
      <c r="A19" s="3767" t="s">
        <v>359</v>
      </c>
      <c r="B19" s="3767"/>
      <c r="C19" s="3767"/>
      <c r="D19" s="3767"/>
    </row>
    <row r="20" spans="1:8" s="2987" customFormat="1" ht="12.75" customHeight="1" x14ac:dyDescent="0.25">
      <c r="A20" s="3006"/>
    </row>
    <row r="21" spans="1:8" s="2987" customFormat="1" x14ac:dyDescent="0.25"/>
    <row r="22" spans="1:8" s="2987" customFormat="1" x14ac:dyDescent="0.25">
      <c r="D22" s="3263"/>
      <c r="E22" s="3263"/>
      <c r="F22" s="3263"/>
      <c r="G22" s="3263"/>
      <c r="H22" s="3263"/>
    </row>
    <row r="23" spans="1:8" s="2987" customFormat="1" x14ac:dyDescent="0.25"/>
    <row r="24" spans="1:8" s="2987" customFormat="1" x14ac:dyDescent="0.25"/>
    <row r="25" spans="1:8" s="2987" customFormat="1" x14ac:dyDescent="0.25"/>
    <row r="26" spans="1:8" s="2987" customFormat="1" x14ac:dyDescent="0.25"/>
    <row r="27" spans="1:8" s="2987" customFormat="1" x14ac:dyDescent="0.25"/>
    <row r="28" spans="1:8" s="2987" customFormat="1" x14ac:dyDescent="0.25"/>
    <row r="29" spans="1:8" s="2987" customFormat="1" x14ac:dyDescent="0.25"/>
    <row r="30" spans="1:8" s="2987" customFormat="1" x14ac:dyDescent="0.25"/>
    <row r="31" spans="1:8" s="2987" customFormat="1" x14ac:dyDescent="0.25"/>
    <row r="32" spans="1:8" s="2987" customFormat="1" x14ac:dyDescent="0.25"/>
    <row r="33" s="2987" customFormat="1" x14ac:dyDescent="0.25"/>
    <row r="34" s="2987" customFormat="1" x14ac:dyDescent="0.25"/>
    <row r="35" s="2987" customFormat="1" x14ac:dyDescent="0.25"/>
    <row r="36" s="2987" customFormat="1" x14ac:dyDescent="0.25"/>
    <row r="37" s="2987" customFormat="1" x14ac:dyDescent="0.25"/>
    <row r="38" s="2987" customFormat="1" x14ac:dyDescent="0.25"/>
    <row r="39" s="2987" customFormat="1" x14ac:dyDescent="0.25"/>
    <row r="40" s="2987" customFormat="1" x14ac:dyDescent="0.25"/>
    <row r="41" s="2987" customFormat="1" x14ac:dyDescent="0.25"/>
    <row r="42" s="2987" customFormat="1" x14ac:dyDescent="0.25"/>
    <row r="43" s="2987" customFormat="1" x14ac:dyDescent="0.25"/>
    <row r="44" s="2987" customFormat="1" x14ac:dyDescent="0.25"/>
    <row r="45" s="2987" customFormat="1" x14ac:dyDescent="0.25"/>
    <row r="46" s="2987" customFormat="1" x14ac:dyDescent="0.25"/>
    <row r="47" s="2987" customFormat="1" x14ac:dyDescent="0.25"/>
    <row r="48" s="2987" customFormat="1" x14ac:dyDescent="0.25"/>
    <row r="49" s="2987" customFormat="1" x14ac:dyDescent="0.25"/>
    <row r="50" s="2987" customFormat="1" x14ac:dyDescent="0.25"/>
    <row r="51" s="2987" customFormat="1" x14ac:dyDescent="0.25"/>
    <row r="52" s="2987" customFormat="1" x14ac:dyDescent="0.25"/>
    <row r="53" s="2987" customFormat="1" x14ac:dyDescent="0.25"/>
    <row r="54" s="2987" customFormat="1" x14ac:dyDescent="0.25"/>
    <row r="55" s="2987" customFormat="1" x14ac:dyDescent="0.25"/>
    <row r="56" s="2987" customFormat="1" x14ac:dyDescent="0.25"/>
    <row r="57" s="2987" customFormat="1" x14ac:dyDescent="0.25"/>
    <row r="58" s="2987" customFormat="1" x14ac:dyDescent="0.25"/>
    <row r="59" s="2987" customFormat="1" x14ac:dyDescent="0.25"/>
    <row r="60" s="2987" customFormat="1" x14ac:dyDescent="0.25"/>
    <row r="61" s="2987" customFormat="1" x14ac:dyDescent="0.25"/>
    <row r="62" s="2987" customFormat="1" x14ac:dyDescent="0.25"/>
    <row r="63" s="2987" customFormat="1" x14ac:dyDescent="0.25"/>
    <row r="64" s="2987" customFormat="1" x14ac:dyDescent="0.25"/>
    <row r="65" s="2987" customFormat="1" x14ac:dyDescent="0.25"/>
    <row r="66" s="2987" customFormat="1" x14ac:dyDescent="0.25"/>
    <row r="67" s="2987" customFormat="1" x14ac:dyDescent="0.25"/>
    <row r="68" s="2987" customFormat="1" x14ac:dyDescent="0.25"/>
    <row r="69" s="2987" customFormat="1" x14ac:dyDescent="0.25"/>
    <row r="70" s="2987" customFormat="1" x14ac:dyDescent="0.25"/>
    <row r="71" s="2987" customFormat="1" x14ac:dyDescent="0.25"/>
    <row r="72" s="2987" customFormat="1" x14ac:dyDescent="0.25"/>
    <row r="73" s="2987" customFormat="1" x14ac:dyDescent="0.25"/>
    <row r="74" s="2987" customFormat="1" x14ac:dyDescent="0.25"/>
    <row r="75" s="2987" customFormat="1" x14ac:dyDescent="0.25"/>
    <row r="76" s="2987" customFormat="1" x14ac:dyDescent="0.25"/>
    <row r="77" s="2987" customFormat="1" x14ac:dyDescent="0.25"/>
    <row r="78" s="2987" customFormat="1" x14ac:dyDescent="0.25"/>
    <row r="79" s="2987" customFormat="1" x14ac:dyDescent="0.25"/>
    <row r="80" s="2987" customFormat="1" x14ac:dyDescent="0.25"/>
    <row r="81" s="2987" customFormat="1" x14ac:dyDescent="0.25"/>
    <row r="82" s="2987" customFormat="1" x14ac:dyDescent="0.25"/>
    <row r="83" s="2987" customFormat="1" x14ac:dyDescent="0.25"/>
    <row r="84" s="2987" customFormat="1" x14ac:dyDescent="0.25"/>
    <row r="85" s="2987" customFormat="1" x14ac:dyDescent="0.25"/>
    <row r="86" s="2987" customFormat="1" x14ac:dyDescent="0.25"/>
    <row r="87" s="2987" customFormat="1" x14ac:dyDescent="0.25"/>
    <row r="88" s="2987" customFormat="1" x14ac:dyDescent="0.25"/>
    <row r="89" s="2987" customFormat="1" x14ac:dyDescent="0.25"/>
    <row r="90" s="2987" customFormat="1" x14ac:dyDescent="0.25"/>
    <row r="91" s="2987" customFormat="1" x14ac:dyDescent="0.25"/>
    <row r="92" s="2987" customFormat="1" x14ac:dyDescent="0.25"/>
    <row r="93" s="2987"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52"/>
  <sheetViews>
    <sheetView zoomScaleNormal="100" workbookViewId="0"/>
  </sheetViews>
  <sheetFormatPr defaultRowHeight="14.25" x14ac:dyDescent="0.25"/>
  <cols>
    <col min="1" max="1" width="61.5703125" style="235" customWidth="1"/>
    <col min="2" max="2" width="19.42578125" style="234" customWidth="1"/>
    <col min="3" max="3" width="3" style="234" customWidth="1"/>
    <col min="4" max="4" width="19.28515625" style="234" customWidth="1"/>
    <col min="5" max="5" width="3.7109375" style="234" customWidth="1"/>
    <col min="6" max="256" width="9.140625" style="234"/>
    <col min="257" max="257" width="61.5703125" style="234" customWidth="1"/>
    <col min="258" max="258" width="19.5703125" style="234" bestFit="1" customWidth="1"/>
    <col min="259" max="259" width="3" style="234" customWidth="1"/>
    <col min="260" max="260" width="18.7109375" style="234" customWidth="1"/>
    <col min="261" max="261" width="3.7109375" style="234" customWidth="1"/>
    <col min="262" max="512" width="9.140625" style="234"/>
    <col min="513" max="513" width="61.5703125" style="234" customWidth="1"/>
    <col min="514" max="514" width="19.5703125" style="234" bestFit="1" customWidth="1"/>
    <col min="515" max="515" width="3" style="234" customWidth="1"/>
    <col min="516" max="516" width="18.7109375" style="234" customWidth="1"/>
    <col min="517" max="517" width="3.7109375" style="234" customWidth="1"/>
    <col min="518" max="768" width="9.140625" style="234"/>
    <col min="769" max="769" width="61.5703125" style="234" customWidth="1"/>
    <col min="770" max="770" width="19.5703125" style="234" bestFit="1" customWidth="1"/>
    <col min="771" max="771" width="3" style="234" customWidth="1"/>
    <col min="772" max="772" width="18.7109375" style="234" customWidth="1"/>
    <col min="773" max="773" width="3.7109375" style="234" customWidth="1"/>
    <col min="774" max="1024" width="9.140625" style="234"/>
    <col min="1025" max="1025" width="61.5703125" style="234" customWidth="1"/>
    <col min="1026" max="1026" width="19.5703125" style="234" bestFit="1" customWidth="1"/>
    <col min="1027" max="1027" width="3" style="234" customWidth="1"/>
    <col min="1028" max="1028" width="18.7109375" style="234" customWidth="1"/>
    <col min="1029" max="1029" width="3.7109375" style="234" customWidth="1"/>
    <col min="1030" max="1280" width="9.140625" style="234"/>
    <col min="1281" max="1281" width="61.5703125" style="234" customWidth="1"/>
    <col min="1282" max="1282" width="19.5703125" style="234" bestFit="1" customWidth="1"/>
    <col min="1283" max="1283" width="3" style="234" customWidth="1"/>
    <col min="1284" max="1284" width="18.7109375" style="234" customWidth="1"/>
    <col min="1285" max="1285" width="3.7109375" style="234" customWidth="1"/>
    <col min="1286" max="1536" width="9.140625" style="234"/>
    <col min="1537" max="1537" width="61.5703125" style="234" customWidth="1"/>
    <col min="1538" max="1538" width="19.5703125" style="234" bestFit="1" customWidth="1"/>
    <col min="1539" max="1539" width="3" style="234" customWidth="1"/>
    <col min="1540" max="1540" width="18.7109375" style="234" customWidth="1"/>
    <col min="1541" max="1541" width="3.7109375" style="234" customWidth="1"/>
    <col min="1542" max="1792" width="9.140625" style="234"/>
    <col min="1793" max="1793" width="61.5703125" style="234" customWidth="1"/>
    <col min="1794" max="1794" width="19.5703125" style="234" bestFit="1" customWidth="1"/>
    <col min="1795" max="1795" width="3" style="234" customWidth="1"/>
    <col min="1796" max="1796" width="18.7109375" style="234" customWidth="1"/>
    <col min="1797" max="1797" width="3.7109375" style="234" customWidth="1"/>
    <col min="1798" max="2048" width="9.140625" style="234"/>
    <col min="2049" max="2049" width="61.5703125" style="234" customWidth="1"/>
    <col min="2050" max="2050" width="19.5703125" style="234" bestFit="1" customWidth="1"/>
    <col min="2051" max="2051" width="3" style="234" customWidth="1"/>
    <col min="2052" max="2052" width="18.7109375" style="234" customWidth="1"/>
    <col min="2053" max="2053" width="3.7109375" style="234" customWidth="1"/>
    <col min="2054" max="2304" width="9.140625" style="234"/>
    <col min="2305" max="2305" width="61.5703125" style="234" customWidth="1"/>
    <col min="2306" max="2306" width="19.5703125" style="234" bestFit="1" customWidth="1"/>
    <col min="2307" max="2307" width="3" style="234" customWidth="1"/>
    <col min="2308" max="2308" width="18.7109375" style="234" customWidth="1"/>
    <col min="2309" max="2309" width="3.7109375" style="234" customWidth="1"/>
    <col min="2310" max="2560" width="9.140625" style="234"/>
    <col min="2561" max="2561" width="61.5703125" style="234" customWidth="1"/>
    <col min="2562" max="2562" width="19.5703125" style="234" bestFit="1" customWidth="1"/>
    <col min="2563" max="2563" width="3" style="234" customWidth="1"/>
    <col min="2564" max="2564" width="18.7109375" style="234" customWidth="1"/>
    <col min="2565" max="2565" width="3.7109375" style="234" customWidth="1"/>
    <col min="2566" max="2816" width="9.140625" style="234"/>
    <col min="2817" max="2817" width="61.5703125" style="234" customWidth="1"/>
    <col min="2818" max="2818" width="19.5703125" style="234" bestFit="1" customWidth="1"/>
    <col min="2819" max="2819" width="3" style="234" customWidth="1"/>
    <col min="2820" max="2820" width="18.7109375" style="234" customWidth="1"/>
    <col min="2821" max="2821" width="3.7109375" style="234" customWidth="1"/>
    <col min="2822" max="3072" width="9.140625" style="234"/>
    <col min="3073" max="3073" width="61.5703125" style="234" customWidth="1"/>
    <col min="3074" max="3074" width="19.5703125" style="234" bestFit="1" customWidth="1"/>
    <col min="3075" max="3075" width="3" style="234" customWidth="1"/>
    <col min="3076" max="3076" width="18.7109375" style="234" customWidth="1"/>
    <col min="3077" max="3077" width="3.7109375" style="234" customWidth="1"/>
    <col min="3078" max="3328" width="9.140625" style="234"/>
    <col min="3329" max="3329" width="61.5703125" style="234" customWidth="1"/>
    <col min="3330" max="3330" width="19.5703125" style="234" bestFit="1" customWidth="1"/>
    <col min="3331" max="3331" width="3" style="234" customWidth="1"/>
    <col min="3332" max="3332" width="18.7109375" style="234" customWidth="1"/>
    <col min="3333" max="3333" width="3.7109375" style="234" customWidth="1"/>
    <col min="3334" max="3584" width="9.140625" style="234"/>
    <col min="3585" max="3585" width="61.5703125" style="234" customWidth="1"/>
    <col min="3586" max="3586" width="19.5703125" style="234" bestFit="1" customWidth="1"/>
    <col min="3587" max="3587" width="3" style="234" customWidth="1"/>
    <col min="3588" max="3588" width="18.7109375" style="234" customWidth="1"/>
    <col min="3589" max="3589" width="3.7109375" style="234" customWidth="1"/>
    <col min="3590" max="3840" width="9.140625" style="234"/>
    <col min="3841" max="3841" width="61.5703125" style="234" customWidth="1"/>
    <col min="3842" max="3842" width="19.5703125" style="234" bestFit="1" customWidth="1"/>
    <col min="3843" max="3843" width="3" style="234" customWidth="1"/>
    <col min="3844" max="3844" width="18.7109375" style="234" customWidth="1"/>
    <col min="3845" max="3845" width="3.7109375" style="234" customWidth="1"/>
    <col min="3846" max="4096" width="9.140625" style="234"/>
    <col min="4097" max="4097" width="61.5703125" style="234" customWidth="1"/>
    <col min="4098" max="4098" width="19.5703125" style="234" bestFit="1" customWidth="1"/>
    <col min="4099" max="4099" width="3" style="234" customWidth="1"/>
    <col min="4100" max="4100" width="18.7109375" style="234" customWidth="1"/>
    <col min="4101" max="4101" width="3.7109375" style="234" customWidth="1"/>
    <col min="4102" max="4352" width="9.140625" style="234"/>
    <col min="4353" max="4353" width="61.5703125" style="234" customWidth="1"/>
    <col min="4354" max="4354" width="19.5703125" style="234" bestFit="1" customWidth="1"/>
    <col min="4355" max="4355" width="3" style="234" customWidth="1"/>
    <col min="4356" max="4356" width="18.7109375" style="234" customWidth="1"/>
    <col min="4357" max="4357" width="3.7109375" style="234" customWidth="1"/>
    <col min="4358" max="4608" width="9.140625" style="234"/>
    <col min="4609" max="4609" width="61.5703125" style="234" customWidth="1"/>
    <col min="4610" max="4610" width="19.5703125" style="234" bestFit="1" customWidth="1"/>
    <col min="4611" max="4611" width="3" style="234" customWidth="1"/>
    <col min="4612" max="4612" width="18.7109375" style="234" customWidth="1"/>
    <col min="4613" max="4613" width="3.7109375" style="234" customWidth="1"/>
    <col min="4614" max="4864" width="9.140625" style="234"/>
    <col min="4865" max="4865" width="61.5703125" style="234" customWidth="1"/>
    <col min="4866" max="4866" width="19.5703125" style="234" bestFit="1" customWidth="1"/>
    <col min="4867" max="4867" width="3" style="234" customWidth="1"/>
    <col min="4868" max="4868" width="18.7109375" style="234" customWidth="1"/>
    <col min="4869" max="4869" width="3.7109375" style="234" customWidth="1"/>
    <col min="4870" max="5120" width="9.140625" style="234"/>
    <col min="5121" max="5121" width="61.5703125" style="234" customWidth="1"/>
    <col min="5122" max="5122" width="19.5703125" style="234" bestFit="1" customWidth="1"/>
    <col min="5123" max="5123" width="3" style="234" customWidth="1"/>
    <col min="5124" max="5124" width="18.7109375" style="234" customWidth="1"/>
    <col min="5125" max="5125" width="3.7109375" style="234" customWidth="1"/>
    <col min="5126" max="5376" width="9.140625" style="234"/>
    <col min="5377" max="5377" width="61.5703125" style="234" customWidth="1"/>
    <col min="5378" max="5378" width="19.5703125" style="234" bestFit="1" customWidth="1"/>
    <col min="5379" max="5379" width="3" style="234" customWidth="1"/>
    <col min="5380" max="5380" width="18.7109375" style="234" customWidth="1"/>
    <col min="5381" max="5381" width="3.7109375" style="234" customWidth="1"/>
    <col min="5382" max="5632" width="9.140625" style="234"/>
    <col min="5633" max="5633" width="61.5703125" style="234" customWidth="1"/>
    <col min="5634" max="5634" width="19.5703125" style="234" bestFit="1" customWidth="1"/>
    <col min="5635" max="5635" width="3" style="234" customWidth="1"/>
    <col min="5636" max="5636" width="18.7109375" style="234" customWidth="1"/>
    <col min="5637" max="5637" width="3.7109375" style="234" customWidth="1"/>
    <col min="5638" max="5888" width="9.140625" style="234"/>
    <col min="5889" max="5889" width="61.5703125" style="234" customWidth="1"/>
    <col min="5890" max="5890" width="19.5703125" style="234" bestFit="1" customWidth="1"/>
    <col min="5891" max="5891" width="3" style="234" customWidth="1"/>
    <col min="5892" max="5892" width="18.7109375" style="234" customWidth="1"/>
    <col min="5893" max="5893" width="3.7109375" style="234" customWidth="1"/>
    <col min="5894" max="6144" width="9.140625" style="234"/>
    <col min="6145" max="6145" width="61.5703125" style="234" customWidth="1"/>
    <col min="6146" max="6146" width="19.5703125" style="234" bestFit="1" customWidth="1"/>
    <col min="6147" max="6147" width="3" style="234" customWidth="1"/>
    <col min="6148" max="6148" width="18.7109375" style="234" customWidth="1"/>
    <col min="6149" max="6149" width="3.7109375" style="234" customWidth="1"/>
    <col min="6150" max="6400" width="9.140625" style="234"/>
    <col min="6401" max="6401" width="61.5703125" style="234" customWidth="1"/>
    <col min="6402" max="6402" width="19.5703125" style="234" bestFit="1" customWidth="1"/>
    <col min="6403" max="6403" width="3" style="234" customWidth="1"/>
    <col min="6404" max="6404" width="18.7109375" style="234" customWidth="1"/>
    <col min="6405" max="6405" width="3.7109375" style="234" customWidth="1"/>
    <col min="6406" max="6656" width="9.140625" style="234"/>
    <col min="6657" max="6657" width="61.5703125" style="234" customWidth="1"/>
    <col min="6658" max="6658" width="19.5703125" style="234" bestFit="1" customWidth="1"/>
    <col min="6659" max="6659" width="3" style="234" customWidth="1"/>
    <col min="6660" max="6660" width="18.7109375" style="234" customWidth="1"/>
    <col min="6661" max="6661" width="3.7109375" style="234" customWidth="1"/>
    <col min="6662" max="6912" width="9.140625" style="234"/>
    <col min="6913" max="6913" width="61.5703125" style="234" customWidth="1"/>
    <col min="6914" max="6914" width="19.5703125" style="234" bestFit="1" customWidth="1"/>
    <col min="6915" max="6915" width="3" style="234" customWidth="1"/>
    <col min="6916" max="6916" width="18.7109375" style="234" customWidth="1"/>
    <col min="6917" max="6917" width="3.7109375" style="234" customWidth="1"/>
    <col min="6918" max="7168" width="9.140625" style="234"/>
    <col min="7169" max="7169" width="61.5703125" style="234" customWidth="1"/>
    <col min="7170" max="7170" width="19.5703125" style="234" bestFit="1" customWidth="1"/>
    <col min="7171" max="7171" width="3" style="234" customWidth="1"/>
    <col min="7172" max="7172" width="18.7109375" style="234" customWidth="1"/>
    <col min="7173" max="7173" width="3.7109375" style="234" customWidth="1"/>
    <col min="7174" max="7424" width="9.140625" style="234"/>
    <col min="7425" max="7425" width="61.5703125" style="234" customWidth="1"/>
    <col min="7426" max="7426" width="19.5703125" style="234" bestFit="1" customWidth="1"/>
    <col min="7427" max="7427" width="3" style="234" customWidth="1"/>
    <col min="7428" max="7428" width="18.7109375" style="234" customWidth="1"/>
    <col min="7429" max="7429" width="3.7109375" style="234" customWidth="1"/>
    <col min="7430" max="7680" width="9.140625" style="234"/>
    <col min="7681" max="7681" width="61.5703125" style="234" customWidth="1"/>
    <col min="7682" max="7682" width="19.5703125" style="234" bestFit="1" customWidth="1"/>
    <col min="7683" max="7683" width="3" style="234" customWidth="1"/>
    <col min="7684" max="7684" width="18.7109375" style="234" customWidth="1"/>
    <col min="7685" max="7685" width="3.7109375" style="234" customWidth="1"/>
    <col min="7686" max="7936" width="9.140625" style="234"/>
    <col min="7937" max="7937" width="61.5703125" style="234" customWidth="1"/>
    <col min="7938" max="7938" width="19.5703125" style="234" bestFit="1" customWidth="1"/>
    <col min="7939" max="7939" width="3" style="234" customWidth="1"/>
    <col min="7940" max="7940" width="18.7109375" style="234" customWidth="1"/>
    <col min="7941" max="7941" width="3.7109375" style="234" customWidth="1"/>
    <col min="7942" max="8192" width="9.140625" style="234"/>
    <col min="8193" max="8193" width="61.5703125" style="234" customWidth="1"/>
    <col min="8194" max="8194" width="19.5703125" style="234" bestFit="1" customWidth="1"/>
    <col min="8195" max="8195" width="3" style="234" customWidth="1"/>
    <col min="8196" max="8196" width="18.7109375" style="234" customWidth="1"/>
    <col min="8197" max="8197" width="3.7109375" style="234" customWidth="1"/>
    <col min="8198" max="8448" width="9.140625" style="234"/>
    <col min="8449" max="8449" width="61.5703125" style="234" customWidth="1"/>
    <col min="8450" max="8450" width="19.5703125" style="234" bestFit="1" customWidth="1"/>
    <col min="8451" max="8451" width="3" style="234" customWidth="1"/>
    <col min="8452" max="8452" width="18.7109375" style="234" customWidth="1"/>
    <col min="8453" max="8453" width="3.7109375" style="234" customWidth="1"/>
    <col min="8454" max="8704" width="9.140625" style="234"/>
    <col min="8705" max="8705" width="61.5703125" style="234" customWidth="1"/>
    <col min="8706" max="8706" width="19.5703125" style="234" bestFit="1" customWidth="1"/>
    <col min="8707" max="8707" width="3" style="234" customWidth="1"/>
    <col min="8708" max="8708" width="18.7109375" style="234" customWidth="1"/>
    <col min="8709" max="8709" width="3.7109375" style="234" customWidth="1"/>
    <col min="8710" max="8960" width="9.140625" style="234"/>
    <col min="8961" max="8961" width="61.5703125" style="234" customWidth="1"/>
    <col min="8962" max="8962" width="19.5703125" style="234" bestFit="1" customWidth="1"/>
    <col min="8963" max="8963" width="3" style="234" customWidth="1"/>
    <col min="8964" max="8964" width="18.7109375" style="234" customWidth="1"/>
    <col min="8965" max="8965" width="3.7109375" style="234" customWidth="1"/>
    <col min="8966" max="9216" width="9.140625" style="234"/>
    <col min="9217" max="9217" width="61.5703125" style="234" customWidth="1"/>
    <col min="9218" max="9218" width="19.5703125" style="234" bestFit="1" customWidth="1"/>
    <col min="9219" max="9219" width="3" style="234" customWidth="1"/>
    <col min="9220" max="9220" width="18.7109375" style="234" customWidth="1"/>
    <col min="9221" max="9221" width="3.7109375" style="234" customWidth="1"/>
    <col min="9222" max="9472" width="9.140625" style="234"/>
    <col min="9473" max="9473" width="61.5703125" style="234" customWidth="1"/>
    <col min="9474" max="9474" width="19.5703125" style="234" bestFit="1" customWidth="1"/>
    <col min="9475" max="9475" width="3" style="234" customWidth="1"/>
    <col min="9476" max="9476" width="18.7109375" style="234" customWidth="1"/>
    <col min="9477" max="9477" width="3.7109375" style="234" customWidth="1"/>
    <col min="9478" max="9728" width="9.140625" style="234"/>
    <col min="9729" max="9729" width="61.5703125" style="234" customWidth="1"/>
    <col min="9730" max="9730" width="19.5703125" style="234" bestFit="1" customWidth="1"/>
    <col min="9731" max="9731" width="3" style="234" customWidth="1"/>
    <col min="9732" max="9732" width="18.7109375" style="234" customWidth="1"/>
    <col min="9733" max="9733" width="3.7109375" style="234" customWidth="1"/>
    <col min="9734" max="9984" width="9.140625" style="234"/>
    <col min="9985" max="9985" width="61.5703125" style="234" customWidth="1"/>
    <col min="9986" max="9986" width="19.5703125" style="234" bestFit="1" customWidth="1"/>
    <col min="9987" max="9987" width="3" style="234" customWidth="1"/>
    <col min="9988" max="9988" width="18.7109375" style="234" customWidth="1"/>
    <col min="9989" max="9989" width="3.7109375" style="234" customWidth="1"/>
    <col min="9990" max="10240" width="9.140625" style="234"/>
    <col min="10241" max="10241" width="61.5703125" style="234" customWidth="1"/>
    <col min="10242" max="10242" width="19.5703125" style="234" bestFit="1" customWidth="1"/>
    <col min="10243" max="10243" width="3" style="234" customWidth="1"/>
    <col min="10244" max="10244" width="18.7109375" style="234" customWidth="1"/>
    <col min="10245" max="10245" width="3.7109375" style="234" customWidth="1"/>
    <col min="10246" max="10496" width="9.140625" style="234"/>
    <col min="10497" max="10497" width="61.5703125" style="234" customWidth="1"/>
    <col min="10498" max="10498" width="19.5703125" style="234" bestFit="1" customWidth="1"/>
    <col min="10499" max="10499" width="3" style="234" customWidth="1"/>
    <col min="10500" max="10500" width="18.7109375" style="234" customWidth="1"/>
    <col min="10501" max="10501" width="3.7109375" style="234" customWidth="1"/>
    <col min="10502" max="10752" width="9.140625" style="234"/>
    <col min="10753" max="10753" width="61.5703125" style="234" customWidth="1"/>
    <col min="10754" max="10754" width="19.5703125" style="234" bestFit="1" customWidth="1"/>
    <col min="10755" max="10755" width="3" style="234" customWidth="1"/>
    <col min="10756" max="10756" width="18.7109375" style="234" customWidth="1"/>
    <col min="10757" max="10757" width="3.7109375" style="234" customWidth="1"/>
    <col min="10758" max="11008" width="9.140625" style="234"/>
    <col min="11009" max="11009" width="61.5703125" style="234" customWidth="1"/>
    <col min="11010" max="11010" width="19.5703125" style="234" bestFit="1" customWidth="1"/>
    <col min="11011" max="11011" width="3" style="234" customWidth="1"/>
    <col min="11012" max="11012" width="18.7109375" style="234" customWidth="1"/>
    <col min="11013" max="11013" width="3.7109375" style="234" customWidth="1"/>
    <col min="11014" max="11264" width="9.140625" style="234"/>
    <col min="11265" max="11265" width="61.5703125" style="234" customWidth="1"/>
    <col min="11266" max="11266" width="19.5703125" style="234" bestFit="1" customWidth="1"/>
    <col min="11267" max="11267" width="3" style="234" customWidth="1"/>
    <col min="11268" max="11268" width="18.7109375" style="234" customWidth="1"/>
    <col min="11269" max="11269" width="3.7109375" style="234" customWidth="1"/>
    <col min="11270" max="11520" width="9.140625" style="234"/>
    <col min="11521" max="11521" width="61.5703125" style="234" customWidth="1"/>
    <col min="11522" max="11522" width="19.5703125" style="234" bestFit="1" customWidth="1"/>
    <col min="11523" max="11523" width="3" style="234" customWidth="1"/>
    <col min="11524" max="11524" width="18.7109375" style="234" customWidth="1"/>
    <col min="11525" max="11525" width="3.7109375" style="234" customWidth="1"/>
    <col min="11526" max="11776" width="9.140625" style="234"/>
    <col min="11777" max="11777" width="61.5703125" style="234" customWidth="1"/>
    <col min="11778" max="11778" width="19.5703125" style="234" bestFit="1" customWidth="1"/>
    <col min="11779" max="11779" width="3" style="234" customWidth="1"/>
    <col min="11780" max="11780" width="18.7109375" style="234" customWidth="1"/>
    <col min="11781" max="11781" width="3.7109375" style="234" customWidth="1"/>
    <col min="11782" max="12032" width="9.140625" style="234"/>
    <col min="12033" max="12033" width="61.5703125" style="234" customWidth="1"/>
    <col min="12034" max="12034" width="19.5703125" style="234" bestFit="1" customWidth="1"/>
    <col min="12035" max="12035" width="3" style="234" customWidth="1"/>
    <col min="12036" max="12036" width="18.7109375" style="234" customWidth="1"/>
    <col min="12037" max="12037" width="3.7109375" style="234" customWidth="1"/>
    <col min="12038" max="12288" width="9.140625" style="234"/>
    <col min="12289" max="12289" width="61.5703125" style="234" customWidth="1"/>
    <col min="12290" max="12290" width="19.5703125" style="234" bestFit="1" customWidth="1"/>
    <col min="12291" max="12291" width="3" style="234" customWidth="1"/>
    <col min="12292" max="12292" width="18.7109375" style="234" customWidth="1"/>
    <col min="12293" max="12293" width="3.7109375" style="234" customWidth="1"/>
    <col min="12294" max="12544" width="9.140625" style="234"/>
    <col min="12545" max="12545" width="61.5703125" style="234" customWidth="1"/>
    <col min="12546" max="12546" width="19.5703125" style="234" bestFit="1" customWidth="1"/>
    <col min="12547" max="12547" width="3" style="234" customWidth="1"/>
    <col min="12548" max="12548" width="18.7109375" style="234" customWidth="1"/>
    <col min="12549" max="12549" width="3.7109375" style="234" customWidth="1"/>
    <col min="12550" max="12800" width="9.140625" style="234"/>
    <col min="12801" max="12801" width="61.5703125" style="234" customWidth="1"/>
    <col min="12802" max="12802" width="19.5703125" style="234" bestFit="1" customWidth="1"/>
    <col min="12803" max="12803" width="3" style="234" customWidth="1"/>
    <col min="12804" max="12804" width="18.7109375" style="234" customWidth="1"/>
    <col min="12805" max="12805" width="3.7109375" style="234" customWidth="1"/>
    <col min="12806" max="13056" width="9.140625" style="234"/>
    <col min="13057" max="13057" width="61.5703125" style="234" customWidth="1"/>
    <col min="13058" max="13058" width="19.5703125" style="234" bestFit="1" customWidth="1"/>
    <col min="13059" max="13059" width="3" style="234" customWidth="1"/>
    <col min="13060" max="13060" width="18.7109375" style="234" customWidth="1"/>
    <col min="13061" max="13061" width="3.7109375" style="234" customWidth="1"/>
    <col min="13062" max="13312" width="9.140625" style="234"/>
    <col min="13313" max="13313" width="61.5703125" style="234" customWidth="1"/>
    <col min="13314" max="13314" width="19.5703125" style="234" bestFit="1" customWidth="1"/>
    <col min="13315" max="13315" width="3" style="234" customWidth="1"/>
    <col min="13316" max="13316" width="18.7109375" style="234" customWidth="1"/>
    <col min="13317" max="13317" width="3.7109375" style="234" customWidth="1"/>
    <col min="13318" max="13568" width="9.140625" style="234"/>
    <col min="13569" max="13569" width="61.5703125" style="234" customWidth="1"/>
    <col min="13570" max="13570" width="19.5703125" style="234" bestFit="1" customWidth="1"/>
    <col min="13571" max="13571" width="3" style="234" customWidth="1"/>
    <col min="13572" max="13572" width="18.7109375" style="234" customWidth="1"/>
    <col min="13573" max="13573" width="3.7109375" style="234" customWidth="1"/>
    <col min="13574" max="13824" width="9.140625" style="234"/>
    <col min="13825" max="13825" width="61.5703125" style="234" customWidth="1"/>
    <col min="13826" max="13826" width="19.5703125" style="234" bestFit="1" customWidth="1"/>
    <col min="13827" max="13827" width="3" style="234" customWidth="1"/>
    <col min="13828" max="13828" width="18.7109375" style="234" customWidth="1"/>
    <col min="13829" max="13829" width="3.7109375" style="234" customWidth="1"/>
    <col min="13830" max="14080" width="9.140625" style="234"/>
    <col min="14081" max="14081" width="61.5703125" style="234" customWidth="1"/>
    <col min="14082" max="14082" width="19.5703125" style="234" bestFit="1" customWidth="1"/>
    <col min="14083" max="14083" width="3" style="234" customWidth="1"/>
    <col min="14084" max="14084" width="18.7109375" style="234" customWidth="1"/>
    <col min="14085" max="14085" width="3.7109375" style="234" customWidth="1"/>
    <col min="14086" max="14336" width="9.140625" style="234"/>
    <col min="14337" max="14337" width="61.5703125" style="234" customWidth="1"/>
    <col min="14338" max="14338" width="19.5703125" style="234" bestFit="1" customWidth="1"/>
    <col min="14339" max="14339" width="3" style="234" customWidth="1"/>
    <col min="14340" max="14340" width="18.7109375" style="234" customWidth="1"/>
    <col min="14341" max="14341" width="3.7109375" style="234" customWidth="1"/>
    <col min="14342" max="14592" width="9.140625" style="234"/>
    <col min="14593" max="14593" width="61.5703125" style="234" customWidth="1"/>
    <col min="14594" max="14594" width="19.5703125" style="234" bestFit="1" customWidth="1"/>
    <col min="14595" max="14595" width="3" style="234" customWidth="1"/>
    <col min="14596" max="14596" width="18.7109375" style="234" customWidth="1"/>
    <col min="14597" max="14597" width="3.7109375" style="234" customWidth="1"/>
    <col min="14598" max="14848" width="9.140625" style="234"/>
    <col min="14849" max="14849" width="61.5703125" style="234" customWidth="1"/>
    <col min="14850" max="14850" width="19.5703125" style="234" bestFit="1" customWidth="1"/>
    <col min="14851" max="14851" width="3" style="234" customWidth="1"/>
    <col min="14852" max="14852" width="18.7109375" style="234" customWidth="1"/>
    <col min="14853" max="14853" width="3.7109375" style="234" customWidth="1"/>
    <col min="14854" max="15104" width="9.140625" style="234"/>
    <col min="15105" max="15105" width="61.5703125" style="234" customWidth="1"/>
    <col min="15106" max="15106" width="19.5703125" style="234" bestFit="1" customWidth="1"/>
    <col min="15107" max="15107" width="3" style="234" customWidth="1"/>
    <col min="15108" max="15108" width="18.7109375" style="234" customWidth="1"/>
    <col min="15109" max="15109" width="3.7109375" style="234" customWidth="1"/>
    <col min="15110" max="15360" width="9.140625" style="234"/>
    <col min="15361" max="15361" width="61.5703125" style="234" customWidth="1"/>
    <col min="15362" max="15362" width="19.5703125" style="234" bestFit="1" customWidth="1"/>
    <col min="15363" max="15363" width="3" style="234" customWidth="1"/>
    <col min="15364" max="15364" width="18.7109375" style="234" customWidth="1"/>
    <col min="15365" max="15365" width="3.7109375" style="234" customWidth="1"/>
    <col min="15366" max="15616" width="9.140625" style="234"/>
    <col min="15617" max="15617" width="61.5703125" style="234" customWidth="1"/>
    <col min="15618" max="15618" width="19.5703125" style="234" bestFit="1" customWidth="1"/>
    <col min="15619" max="15619" width="3" style="234" customWidth="1"/>
    <col min="15620" max="15620" width="18.7109375" style="234" customWidth="1"/>
    <col min="15621" max="15621" width="3.7109375" style="234" customWidth="1"/>
    <col min="15622" max="15872" width="9.140625" style="234"/>
    <col min="15873" max="15873" width="61.5703125" style="234" customWidth="1"/>
    <col min="15874" max="15874" width="19.5703125" style="234" bestFit="1" customWidth="1"/>
    <col min="15875" max="15875" width="3" style="234" customWidth="1"/>
    <col min="15876" max="15876" width="18.7109375" style="234" customWidth="1"/>
    <col min="15877" max="15877" width="3.7109375" style="234" customWidth="1"/>
    <col min="15878" max="16128" width="9.140625" style="234"/>
    <col min="16129" max="16129" width="61.5703125" style="234" customWidth="1"/>
    <col min="16130" max="16130" width="19.5703125" style="234" bestFit="1" customWidth="1"/>
    <col min="16131" max="16131" width="3" style="234" customWidth="1"/>
    <col min="16132" max="16132" width="18.7109375" style="234" customWidth="1"/>
    <col min="16133" max="16133" width="3.7109375" style="234" customWidth="1"/>
    <col min="16134" max="16384" width="9.140625" style="234"/>
  </cols>
  <sheetData>
    <row r="1" spans="1:5" ht="16.5" customHeight="1" x14ac:dyDescent="0.35">
      <c r="A1" s="229" t="s">
        <v>254</v>
      </c>
      <c r="B1" s="230"/>
      <c r="C1" s="231"/>
      <c r="D1" s="232"/>
      <c r="E1" s="233"/>
    </row>
    <row r="2" spans="1:5" ht="16.5" customHeight="1" thickBot="1" x14ac:dyDescent="0.35">
      <c r="B2" s="230"/>
      <c r="C2" s="230"/>
      <c r="D2" s="236"/>
      <c r="E2" s="237"/>
    </row>
    <row r="3" spans="1:5" ht="18" customHeight="1" x14ac:dyDescent="0.3">
      <c r="A3" s="238"/>
      <c r="B3" s="239">
        <v>44531</v>
      </c>
      <c r="C3" s="240"/>
      <c r="D3" s="239">
        <v>44501</v>
      </c>
      <c r="E3" s="241"/>
    </row>
    <row r="4" spans="1:5" ht="18" customHeight="1" x14ac:dyDescent="0.3">
      <c r="A4" s="242"/>
      <c r="B4" s="243" t="s">
        <v>255</v>
      </c>
      <c r="C4" s="244"/>
      <c r="D4" s="243" t="s">
        <v>255</v>
      </c>
      <c r="E4" s="245"/>
    </row>
    <row r="5" spans="1:5" ht="18" customHeight="1" x14ac:dyDescent="0.3">
      <c r="A5" s="242"/>
      <c r="B5" s="246"/>
      <c r="C5" s="247"/>
      <c r="D5" s="246"/>
      <c r="E5" s="248"/>
    </row>
    <row r="6" spans="1:5" ht="18" customHeight="1" x14ac:dyDescent="0.3">
      <c r="A6" s="242" t="s">
        <v>256</v>
      </c>
      <c r="B6" s="249"/>
      <c r="C6" s="247"/>
      <c r="D6" s="249"/>
      <c r="E6" s="248"/>
    </row>
    <row r="7" spans="1:5" ht="18" customHeight="1" x14ac:dyDescent="0.3">
      <c r="A7" s="250" t="s">
        <v>257</v>
      </c>
      <c r="B7" s="249"/>
      <c r="C7" s="247"/>
      <c r="D7" s="249"/>
      <c r="E7" s="248"/>
    </row>
    <row r="8" spans="1:5" ht="18" customHeight="1" x14ac:dyDescent="0.3">
      <c r="A8" s="251" t="s">
        <v>258</v>
      </c>
      <c r="B8" s="252">
        <v>123795407</v>
      </c>
      <c r="C8" s="247"/>
      <c r="D8" s="252">
        <v>88516746</v>
      </c>
      <c r="E8" s="248"/>
    </row>
    <row r="9" spans="1:5" ht="18" customHeight="1" x14ac:dyDescent="0.3">
      <c r="A9" s="251" t="s">
        <v>259</v>
      </c>
      <c r="B9" s="253">
        <v>31635735</v>
      </c>
      <c r="C9" s="247"/>
      <c r="D9" s="253">
        <v>31046564</v>
      </c>
      <c r="E9" s="248"/>
    </row>
    <row r="10" spans="1:5" ht="30.75" customHeight="1" x14ac:dyDescent="0.3">
      <c r="A10" s="254" t="s">
        <v>260</v>
      </c>
      <c r="B10" s="253">
        <v>65024060</v>
      </c>
      <c r="C10" s="247"/>
      <c r="D10" s="253">
        <v>65793910</v>
      </c>
      <c r="E10" s="248"/>
    </row>
    <row r="11" spans="1:5" ht="18" customHeight="1" x14ac:dyDescent="0.3">
      <c r="A11" s="255" t="s">
        <v>261</v>
      </c>
      <c r="B11" s="256">
        <v>151769533</v>
      </c>
      <c r="C11" s="247"/>
      <c r="D11" s="256">
        <v>150237714</v>
      </c>
      <c r="E11" s="248"/>
    </row>
    <row r="12" spans="1:5" ht="18" customHeight="1" x14ac:dyDescent="0.3">
      <c r="A12" s="257"/>
      <c r="B12" s="258">
        <v>372224735</v>
      </c>
      <c r="C12" s="247"/>
      <c r="D12" s="258">
        <v>335594934</v>
      </c>
      <c r="E12" s="248"/>
    </row>
    <row r="13" spans="1:5" ht="18" customHeight="1" x14ac:dyDescent="0.3">
      <c r="A13" s="250" t="s">
        <v>262</v>
      </c>
      <c r="B13" s="259"/>
      <c r="C13" s="247"/>
      <c r="D13" s="259"/>
      <c r="E13" s="248"/>
    </row>
    <row r="14" spans="1:5" ht="18" customHeight="1" x14ac:dyDescent="0.3">
      <c r="A14" s="251" t="s">
        <v>263</v>
      </c>
      <c r="B14" s="258">
        <v>28762936</v>
      </c>
      <c r="C14" s="247"/>
      <c r="D14" s="258">
        <v>28693198</v>
      </c>
      <c r="E14" s="248"/>
    </row>
    <row r="15" spans="1:5" ht="18" customHeight="1" x14ac:dyDescent="0.3">
      <c r="A15" s="251" t="s">
        <v>264</v>
      </c>
      <c r="B15" s="258">
        <v>1000000</v>
      </c>
      <c r="C15" s="247"/>
      <c r="D15" s="258">
        <v>1000000</v>
      </c>
      <c r="E15" s="248"/>
    </row>
    <row r="16" spans="1:5" ht="18" customHeight="1" x14ac:dyDescent="0.3">
      <c r="A16" s="255" t="s">
        <v>265</v>
      </c>
      <c r="B16" s="258">
        <v>80000000</v>
      </c>
      <c r="C16" s="247"/>
      <c r="D16" s="258">
        <v>80000000</v>
      </c>
      <c r="E16" s="248"/>
    </row>
    <row r="17" spans="1:8" ht="18" customHeight="1" x14ac:dyDescent="0.3">
      <c r="A17" s="251" t="s">
        <v>266</v>
      </c>
      <c r="B17" s="258">
        <v>11181</v>
      </c>
      <c r="C17" s="247"/>
      <c r="D17" s="258">
        <v>11181</v>
      </c>
      <c r="E17" s="248"/>
    </row>
    <row r="18" spans="1:8" ht="18" customHeight="1" x14ac:dyDescent="0.3">
      <c r="A18" s="251" t="s">
        <v>267</v>
      </c>
      <c r="B18" s="258">
        <v>1842098</v>
      </c>
      <c r="C18" s="247"/>
      <c r="D18" s="258">
        <v>1837288</v>
      </c>
      <c r="E18" s="248"/>
    </row>
    <row r="19" spans="1:8" ht="18" customHeight="1" x14ac:dyDescent="0.3">
      <c r="A19" s="251" t="s">
        <v>268</v>
      </c>
      <c r="B19" s="258">
        <v>387352</v>
      </c>
      <c r="C19" s="247"/>
      <c r="D19" s="258">
        <v>389077</v>
      </c>
      <c r="E19" s="248"/>
    </row>
    <row r="20" spans="1:8" ht="18" customHeight="1" x14ac:dyDescent="0.3">
      <c r="A20" s="242"/>
      <c r="B20" s="260">
        <v>112003567</v>
      </c>
      <c r="C20" s="247"/>
      <c r="D20" s="260">
        <v>111930744</v>
      </c>
      <c r="E20" s="248"/>
    </row>
    <row r="21" spans="1:8" ht="18" customHeight="1" x14ac:dyDescent="0.3">
      <c r="A21" s="242"/>
      <c r="B21" s="259"/>
      <c r="C21" s="247"/>
      <c r="D21" s="259"/>
      <c r="E21" s="248"/>
    </row>
    <row r="22" spans="1:8" ht="18" customHeight="1" thickBot="1" x14ac:dyDescent="0.35">
      <c r="A22" s="242" t="s">
        <v>269</v>
      </c>
      <c r="B22" s="261">
        <v>484228302</v>
      </c>
      <c r="C22" s="247"/>
      <c r="D22" s="3335">
        <v>447525678</v>
      </c>
      <c r="E22" s="3336"/>
      <c r="F22" s="3337"/>
      <c r="G22" s="3337"/>
      <c r="H22" s="3337"/>
    </row>
    <row r="23" spans="1:8" ht="18" customHeight="1" thickTop="1" x14ac:dyDescent="0.3">
      <c r="A23" s="262"/>
      <c r="B23" s="249"/>
      <c r="C23" s="247"/>
      <c r="D23" s="249"/>
      <c r="E23" s="248"/>
    </row>
    <row r="24" spans="1:8" ht="18" customHeight="1" x14ac:dyDescent="0.3">
      <c r="A24" s="242" t="s">
        <v>270</v>
      </c>
      <c r="B24" s="249"/>
      <c r="C24" s="247"/>
      <c r="D24" s="249"/>
      <c r="E24" s="248"/>
    </row>
    <row r="25" spans="1:8" ht="18" customHeight="1" x14ac:dyDescent="0.3">
      <c r="A25" s="251" t="s">
        <v>271</v>
      </c>
      <c r="B25" s="258">
        <v>50646552</v>
      </c>
      <c r="C25" s="247"/>
      <c r="D25" s="258">
        <v>47255642</v>
      </c>
      <c r="E25" s="248"/>
    </row>
    <row r="26" spans="1:8" ht="18" customHeight="1" x14ac:dyDescent="0.3">
      <c r="A26" s="250" t="s">
        <v>272</v>
      </c>
      <c r="B26" s="263"/>
      <c r="C26" s="247"/>
      <c r="D26" s="263"/>
      <c r="E26" s="248"/>
    </row>
    <row r="27" spans="1:8" ht="18" customHeight="1" x14ac:dyDescent="0.3">
      <c r="A27" s="251" t="s">
        <v>273</v>
      </c>
      <c r="B27" s="252">
        <v>22466064</v>
      </c>
      <c r="C27" s="247"/>
      <c r="D27" s="252">
        <v>12702915</v>
      </c>
      <c r="E27" s="248"/>
    </row>
    <row r="28" spans="1:8" ht="18" customHeight="1" x14ac:dyDescent="0.3">
      <c r="A28" s="251" t="s">
        <v>274</v>
      </c>
      <c r="B28" s="253">
        <v>174364942</v>
      </c>
      <c r="C28" s="247"/>
      <c r="D28" s="253">
        <v>137039002</v>
      </c>
      <c r="E28" s="248"/>
    </row>
    <row r="29" spans="1:8" ht="18" customHeight="1" x14ac:dyDescent="0.3">
      <c r="A29" s="251" t="s">
        <v>275</v>
      </c>
      <c r="B29" s="253">
        <v>39780208</v>
      </c>
      <c r="C29" s="247"/>
      <c r="D29" s="253">
        <v>67111399</v>
      </c>
      <c r="E29" s="248"/>
    </row>
    <row r="30" spans="1:8" ht="18" customHeight="1" x14ac:dyDescent="0.3">
      <c r="A30" s="251" t="s">
        <v>276</v>
      </c>
      <c r="B30" s="256">
        <v>1056010</v>
      </c>
      <c r="C30" s="247"/>
      <c r="D30" s="256">
        <v>1001980</v>
      </c>
      <c r="E30" s="248"/>
    </row>
    <row r="31" spans="1:8" ht="18" customHeight="1" x14ac:dyDescent="0.3">
      <c r="A31" s="264"/>
      <c r="B31" s="258">
        <v>237667224</v>
      </c>
      <c r="C31" s="258"/>
      <c r="D31" s="258">
        <v>217855296</v>
      </c>
      <c r="E31" s="248"/>
    </row>
    <row r="32" spans="1:8" ht="18" customHeight="1" x14ac:dyDescent="0.3">
      <c r="A32" s="251" t="s">
        <v>277</v>
      </c>
      <c r="B32" s="258">
        <v>126246640</v>
      </c>
      <c r="C32" s="258"/>
      <c r="D32" s="258">
        <v>116111924</v>
      </c>
      <c r="E32" s="248"/>
    </row>
    <row r="33" spans="1:5" ht="18" customHeight="1" x14ac:dyDescent="0.3">
      <c r="A33" s="251" t="s">
        <v>278</v>
      </c>
      <c r="B33" s="258">
        <v>100000</v>
      </c>
      <c r="C33" s="258"/>
      <c r="D33" s="258">
        <v>100000</v>
      </c>
      <c r="E33" s="248"/>
    </row>
    <row r="34" spans="1:5" ht="18" customHeight="1" x14ac:dyDescent="0.3">
      <c r="A34" s="265" t="s">
        <v>279</v>
      </c>
      <c r="B34" s="258">
        <v>1320799</v>
      </c>
      <c r="C34" s="258"/>
      <c r="D34" s="258">
        <v>1320799</v>
      </c>
      <c r="E34" s="248"/>
    </row>
    <row r="35" spans="1:5" ht="18" customHeight="1" x14ac:dyDescent="0.3">
      <c r="A35" s="251" t="s">
        <v>280</v>
      </c>
      <c r="B35" s="258">
        <v>50610089</v>
      </c>
      <c r="C35" s="258"/>
      <c r="D35" s="258">
        <v>49826761</v>
      </c>
      <c r="E35" s="248"/>
    </row>
    <row r="36" spans="1:5" ht="18" customHeight="1" x14ac:dyDescent="0.3">
      <c r="A36" s="242" t="s">
        <v>281</v>
      </c>
      <c r="B36" s="266">
        <v>466591304</v>
      </c>
      <c r="C36" s="247"/>
      <c r="D36" s="266">
        <v>432470422</v>
      </c>
      <c r="E36" s="248"/>
    </row>
    <row r="37" spans="1:5" ht="18" customHeight="1" x14ac:dyDescent="0.3">
      <c r="A37" s="242"/>
      <c r="B37" s="267"/>
      <c r="C37" s="247"/>
      <c r="D37" s="267"/>
      <c r="E37" s="268"/>
    </row>
    <row r="38" spans="1:5" ht="18" customHeight="1" x14ac:dyDescent="0.3">
      <c r="A38" s="242" t="s">
        <v>282</v>
      </c>
      <c r="B38" s="269"/>
      <c r="C38" s="270"/>
      <c r="D38" s="269"/>
      <c r="E38" s="268"/>
    </row>
    <row r="39" spans="1:5" ht="18" customHeight="1" x14ac:dyDescent="0.3">
      <c r="A39" s="251" t="s">
        <v>283</v>
      </c>
      <c r="B39" s="252">
        <v>10000000</v>
      </c>
      <c r="C39" s="247"/>
      <c r="D39" s="252">
        <v>10000000</v>
      </c>
      <c r="E39" s="268"/>
    </row>
    <row r="40" spans="1:5" ht="18" customHeight="1" x14ac:dyDescent="0.3">
      <c r="A40" s="251" t="s">
        <v>284</v>
      </c>
      <c r="B40" s="256">
        <v>3054358</v>
      </c>
      <c r="C40" s="247"/>
      <c r="D40" s="256">
        <v>3054358</v>
      </c>
      <c r="E40" s="268"/>
    </row>
    <row r="41" spans="1:5" ht="18" customHeight="1" x14ac:dyDescent="0.3">
      <c r="A41" s="242"/>
      <c r="B41" s="258">
        <v>13054358</v>
      </c>
      <c r="C41" s="247"/>
      <c r="D41" s="258">
        <v>13054358</v>
      </c>
      <c r="E41" s="268"/>
    </row>
    <row r="42" spans="1:5" ht="18" customHeight="1" x14ac:dyDescent="0.3">
      <c r="A42" s="251" t="s">
        <v>285</v>
      </c>
      <c r="B42" s="271">
        <v>4582640</v>
      </c>
      <c r="C42" s="272"/>
      <c r="D42" s="271">
        <v>2000898</v>
      </c>
      <c r="E42" s="268"/>
    </row>
    <row r="43" spans="1:5" ht="18" customHeight="1" thickBot="1" x14ac:dyDescent="0.35">
      <c r="A43" s="242" t="s">
        <v>286</v>
      </c>
      <c r="B43" s="273">
        <v>484228302</v>
      </c>
      <c r="C43" s="247"/>
      <c r="D43" s="273">
        <v>447525678</v>
      </c>
      <c r="E43" s="268"/>
    </row>
    <row r="44" spans="1:5" ht="18" customHeight="1" thickTop="1" thickBot="1" x14ac:dyDescent="0.35">
      <c r="A44" s="274"/>
      <c r="B44" s="275"/>
      <c r="C44" s="275"/>
      <c r="D44" s="275"/>
      <c r="E44" s="276"/>
    </row>
    <row r="45" spans="1:5" ht="16.5" x14ac:dyDescent="0.3">
      <c r="A45" s="277" t="s">
        <v>287</v>
      </c>
      <c r="B45" s="278"/>
      <c r="C45" s="278"/>
      <c r="D45" s="278"/>
      <c r="E45" s="237"/>
    </row>
    <row r="46" spans="1:5" ht="16.5" x14ac:dyDescent="0.3">
      <c r="A46" s="279"/>
      <c r="B46" s="280"/>
      <c r="C46" s="278"/>
      <c r="D46" s="278"/>
      <c r="E46" s="237"/>
    </row>
    <row r="47" spans="1:5" ht="16.5" x14ac:dyDescent="0.3">
      <c r="B47" s="278"/>
      <c r="C47" s="278"/>
      <c r="D47" s="278"/>
    </row>
    <row r="48" spans="1:5" ht="18" customHeight="1" x14ac:dyDescent="0.25"/>
    <row r="49" spans="1:4" x14ac:dyDescent="0.25">
      <c r="B49" s="281"/>
      <c r="D49" s="281"/>
    </row>
    <row r="50" spans="1:4" ht="18" customHeight="1" x14ac:dyDescent="0.25">
      <c r="B50" s="281"/>
      <c r="D50" s="281"/>
    </row>
    <row r="51" spans="1:4" ht="18" customHeight="1" x14ac:dyDescent="0.25">
      <c r="A51" s="279"/>
      <c r="B51" s="281"/>
      <c r="D51" s="281"/>
    </row>
    <row r="52" spans="1:4" x14ac:dyDescent="0.25">
      <c r="B52" s="281"/>
      <c r="D52" s="281"/>
    </row>
  </sheetData>
  <printOptions horizontalCentered="1"/>
  <pageMargins left="0.5" right="0.5" top="0.25" bottom="0" header="0" footer="0"/>
  <pageSetup paperSize="9" scale="86"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P175"/>
  <sheetViews>
    <sheetView zoomScale="85" zoomScaleNormal="85" zoomScaleSheetLayoutView="70" workbookViewId="0">
      <pane xSplit="1" ySplit="4" topLeftCell="B5" activePane="bottomRight" state="frozen"/>
      <selection activeCell="D33" sqref="D33"/>
      <selection pane="topRight" activeCell="D33" sqref="D33"/>
      <selection pane="bottomLeft" activeCell="D33" sqref="D33"/>
      <selection pane="bottomRight" sqref="A1:G1"/>
    </sheetView>
  </sheetViews>
  <sheetFormatPr defaultColWidth="9.140625" defaultRowHeight="16.5" x14ac:dyDescent="0.3"/>
  <cols>
    <col min="1" max="1" width="60.85546875" style="3012" customWidth="1"/>
    <col min="2" max="2" width="14.5703125" style="3013" customWidth="1"/>
    <col min="3" max="4" width="14.5703125" style="3136" customWidth="1"/>
    <col min="5" max="5" width="14.5703125" style="3013" customWidth="1"/>
    <col min="6" max="7" width="14.5703125" style="3136" customWidth="1"/>
    <col min="8" max="8" width="8.7109375" style="3008" customWidth="1"/>
    <col min="9" max="9" width="14.7109375" style="3009" customWidth="1"/>
    <col min="10" max="10" width="17.140625" style="3009" customWidth="1"/>
    <col min="11" max="11" width="11.140625" style="3010" customWidth="1"/>
    <col min="12" max="13" width="12.85546875" style="3010" customWidth="1"/>
    <col min="14" max="14" width="8.85546875" style="3011" customWidth="1"/>
    <col min="15" max="15" width="8.5703125" style="3011" customWidth="1"/>
    <col min="16" max="16" width="9.5703125" style="3011" customWidth="1"/>
    <col min="17" max="17" width="8.85546875" style="3011" customWidth="1"/>
    <col min="18" max="21" width="9.140625" style="3011" customWidth="1"/>
    <col min="22" max="16384" width="9.140625" style="3011"/>
  </cols>
  <sheetData>
    <row r="1" spans="1:16" ht="16.5" customHeight="1" x14ac:dyDescent="0.25">
      <c r="A1" s="3774" t="s">
        <v>5215</v>
      </c>
      <c r="B1" s="3774"/>
      <c r="C1" s="3774"/>
      <c r="D1" s="3774"/>
      <c r="E1" s="3774"/>
      <c r="F1" s="3774"/>
      <c r="G1" s="3774"/>
    </row>
    <row r="2" spans="1:16" ht="17.25" thickBot="1" x14ac:dyDescent="0.35">
      <c r="C2" s="3014"/>
      <c r="D2" s="3014"/>
      <c r="E2" s="3014"/>
      <c r="F2" s="3014"/>
      <c r="G2" s="3015" t="s">
        <v>8</v>
      </c>
      <c r="I2" s="3010"/>
      <c r="J2" s="3010"/>
    </row>
    <row r="3" spans="1:16" ht="17.25" customHeight="1" thickTop="1" x14ac:dyDescent="0.25">
      <c r="A3" s="3016"/>
      <c r="B3" s="3769" t="s">
        <v>5216</v>
      </c>
      <c r="C3" s="3770"/>
      <c r="D3" s="3771"/>
      <c r="E3" s="3772" t="s">
        <v>5217</v>
      </c>
      <c r="F3" s="3770"/>
      <c r="G3" s="3771"/>
      <c r="K3" s="3768"/>
      <c r="L3" s="3768"/>
      <c r="M3" s="3768"/>
      <c r="N3" s="3768"/>
      <c r="O3" s="3768"/>
      <c r="P3" s="3768"/>
    </row>
    <row r="4" spans="1:16" ht="17.25" thickBot="1" x14ac:dyDescent="0.3">
      <c r="A4" s="3017"/>
      <c r="B4" s="3018" t="s">
        <v>5218</v>
      </c>
      <c r="C4" s="3019" t="s">
        <v>5219</v>
      </c>
      <c r="D4" s="3020" t="s">
        <v>5220</v>
      </c>
      <c r="E4" s="3018" t="s">
        <v>5218</v>
      </c>
      <c r="F4" s="3019" t="s">
        <v>5219</v>
      </c>
      <c r="G4" s="3020" t="s">
        <v>5220</v>
      </c>
      <c r="N4" s="3010"/>
      <c r="O4" s="3010"/>
      <c r="P4" s="3010"/>
    </row>
    <row r="5" spans="1:16" ht="17.25" thickTop="1" x14ac:dyDescent="0.25">
      <c r="A5" s="3021" t="s">
        <v>5221</v>
      </c>
      <c r="B5" s="3022">
        <f>B6+B43+B53</f>
        <v>89437</v>
      </c>
      <c r="C5" s="3023">
        <f>C6+C43+C53</f>
        <v>104236</v>
      </c>
      <c r="D5" s="3024">
        <f>B5-C5</f>
        <v>-14799</v>
      </c>
      <c r="E5" s="3022">
        <f>E6+E43+E53</f>
        <v>105890</v>
      </c>
      <c r="F5" s="3023">
        <f>F6+F43+F53</f>
        <v>119390</v>
      </c>
      <c r="G5" s="3024">
        <f>E5-F5</f>
        <v>-13500</v>
      </c>
      <c r="N5" s="3025"/>
      <c r="O5" s="3025"/>
      <c r="P5" s="3025"/>
    </row>
    <row r="6" spans="1:16" x14ac:dyDescent="0.25">
      <c r="A6" s="3026" t="s">
        <v>5222</v>
      </c>
      <c r="B6" s="3027">
        <f>B7+B11</f>
        <v>28260</v>
      </c>
      <c r="C6" s="3028">
        <f>C7+C11</f>
        <v>48604</v>
      </c>
      <c r="D6" s="3029">
        <f t="shared" ref="D6:D10" si="0">B6-C6</f>
        <v>-20344</v>
      </c>
      <c r="E6" s="3027">
        <f>E7+E11</f>
        <v>33161</v>
      </c>
      <c r="F6" s="3028">
        <f>F7+F11</f>
        <v>65096</v>
      </c>
      <c r="G6" s="3029">
        <f t="shared" ref="G6:G10" si="1">E6-F6</f>
        <v>-31935</v>
      </c>
      <c r="N6" s="3025"/>
      <c r="O6" s="3025"/>
      <c r="P6" s="3025"/>
    </row>
    <row r="7" spans="1:16" x14ac:dyDescent="0.25">
      <c r="A7" s="3026" t="s">
        <v>5223</v>
      </c>
      <c r="B7" s="3030">
        <f>B8+B10</f>
        <v>19540</v>
      </c>
      <c r="C7" s="3031">
        <f>C8+C10</f>
        <v>37258</v>
      </c>
      <c r="D7" s="3032">
        <f t="shared" si="0"/>
        <v>-17718</v>
      </c>
      <c r="E7" s="3030">
        <f>E8+E10</f>
        <v>22274</v>
      </c>
      <c r="F7" s="3031">
        <f>F8+F10</f>
        <v>49465</v>
      </c>
      <c r="G7" s="3032">
        <f t="shared" si="1"/>
        <v>-27191</v>
      </c>
      <c r="N7" s="3025"/>
      <c r="O7" s="3025"/>
      <c r="P7" s="3025"/>
    </row>
    <row r="8" spans="1:16" x14ac:dyDescent="0.25">
      <c r="A8" s="3033" t="s">
        <v>5224</v>
      </c>
      <c r="B8" s="3034">
        <v>19540</v>
      </c>
      <c r="C8" s="3035">
        <v>37018</v>
      </c>
      <c r="D8" s="3036">
        <f t="shared" si="0"/>
        <v>-17478</v>
      </c>
      <c r="E8" s="3034">
        <v>22274</v>
      </c>
      <c r="F8" s="3035">
        <v>49230</v>
      </c>
      <c r="G8" s="3036">
        <f t="shared" si="1"/>
        <v>-26956</v>
      </c>
      <c r="N8" s="3025"/>
      <c r="O8" s="3025"/>
      <c r="P8" s="3025"/>
    </row>
    <row r="9" spans="1:16" x14ac:dyDescent="0.25">
      <c r="A9" s="3037" t="s">
        <v>5225</v>
      </c>
      <c r="B9" s="3038">
        <v>3247</v>
      </c>
      <c r="C9" s="3039"/>
      <c r="D9" s="3040">
        <f t="shared" si="0"/>
        <v>3247</v>
      </c>
      <c r="E9" s="3038">
        <v>5247</v>
      </c>
      <c r="F9" s="3039"/>
      <c r="G9" s="3040">
        <f t="shared" si="1"/>
        <v>5247</v>
      </c>
      <c r="N9" s="3025"/>
      <c r="O9" s="3025"/>
      <c r="P9" s="3025"/>
    </row>
    <row r="10" spans="1:16" x14ac:dyDescent="0.25">
      <c r="A10" s="3033" t="s">
        <v>5226</v>
      </c>
      <c r="B10" s="3034"/>
      <c r="C10" s="3035">
        <v>240</v>
      </c>
      <c r="D10" s="3036">
        <f t="shared" si="0"/>
        <v>-240</v>
      </c>
      <c r="E10" s="3034"/>
      <c r="F10" s="3035">
        <v>235</v>
      </c>
      <c r="G10" s="3036">
        <f t="shared" si="1"/>
        <v>-235</v>
      </c>
      <c r="N10" s="3025"/>
      <c r="O10" s="3025"/>
      <c r="P10" s="3025"/>
    </row>
    <row r="11" spans="1:16" x14ac:dyDescent="0.25">
      <c r="A11" s="3026" t="s">
        <v>5227</v>
      </c>
      <c r="B11" s="3027">
        <f>B12+B13+B18+B21+B24+B29+B30+B31+B35+B39+B42</f>
        <v>8720</v>
      </c>
      <c r="C11" s="3028">
        <f>C12+C13+C18+C21+C24+C29+C30+C31+C35+C39+C42</f>
        <v>11346</v>
      </c>
      <c r="D11" s="3029">
        <f t="shared" ref="D11" si="2">D12+D13+D18+D21+D24+D29+D30+D31+D35+D39+D42</f>
        <v>-2626</v>
      </c>
      <c r="E11" s="3027">
        <f>E12+E13+E18+E21+E24+E29+E30+E31+E35+E39+E42</f>
        <v>10887</v>
      </c>
      <c r="F11" s="3028">
        <f>F12+F13+F18+F21+F24+F29+F30+F31+F35+F39+F42</f>
        <v>15631</v>
      </c>
      <c r="G11" s="3029">
        <f t="shared" ref="G11" si="3">G12+G13+G18+G21+G24+G29+G30+G31+G35+G39+G42</f>
        <v>-4744</v>
      </c>
      <c r="N11" s="3025"/>
      <c r="O11" s="3025"/>
      <c r="P11" s="3025"/>
    </row>
    <row r="12" spans="1:16" x14ac:dyDescent="0.25">
      <c r="A12" s="3041" t="s">
        <v>5228</v>
      </c>
      <c r="B12" s="3030">
        <v>17</v>
      </c>
      <c r="C12" s="3031">
        <v>84</v>
      </c>
      <c r="D12" s="3032">
        <f t="shared" ref="D12:D35" si="4">B12-C12</f>
        <v>-67</v>
      </c>
      <c r="E12" s="3030">
        <v>12</v>
      </c>
      <c r="F12" s="3031">
        <v>107</v>
      </c>
      <c r="G12" s="3032">
        <f t="shared" ref="G12:G35" si="5">E12-F12</f>
        <v>-95</v>
      </c>
      <c r="N12" s="3025"/>
      <c r="O12" s="3025"/>
      <c r="P12" s="3025"/>
    </row>
    <row r="13" spans="1:16" x14ac:dyDescent="0.25">
      <c r="A13" s="3026" t="s">
        <v>5229</v>
      </c>
      <c r="B13" s="3027">
        <f>B14+B15+B16+B17</f>
        <v>479</v>
      </c>
      <c r="C13" s="3028">
        <f>C14+C15+C16+C17</f>
        <v>2803</v>
      </c>
      <c r="D13" s="3029">
        <f t="shared" si="4"/>
        <v>-2324</v>
      </c>
      <c r="E13" s="3027">
        <f>E14+E15+E16+E17</f>
        <v>753</v>
      </c>
      <c r="F13" s="3028">
        <f>F14+F15+F16+F17</f>
        <v>5418</v>
      </c>
      <c r="G13" s="3029">
        <f t="shared" si="5"/>
        <v>-4665</v>
      </c>
      <c r="N13" s="3025"/>
      <c r="O13" s="3025"/>
      <c r="P13" s="3025"/>
    </row>
    <row r="14" spans="1:16" x14ac:dyDescent="0.25">
      <c r="A14" s="3042" t="s">
        <v>5230</v>
      </c>
      <c r="B14" s="3034">
        <v>24</v>
      </c>
      <c r="C14" s="3035">
        <v>26</v>
      </c>
      <c r="D14" s="3043">
        <f t="shared" si="4"/>
        <v>-2</v>
      </c>
      <c r="E14" s="3044">
        <v>130</v>
      </c>
      <c r="F14" s="3045">
        <v>227</v>
      </c>
      <c r="G14" s="3043">
        <f t="shared" si="5"/>
        <v>-97</v>
      </c>
      <c r="N14" s="3025"/>
      <c r="O14" s="3025"/>
      <c r="P14" s="3025"/>
    </row>
    <row r="15" spans="1:16" x14ac:dyDescent="0.25">
      <c r="A15" s="3042" t="s">
        <v>5231</v>
      </c>
      <c r="B15" s="3034">
        <v>113</v>
      </c>
      <c r="C15" s="3035">
        <v>2598</v>
      </c>
      <c r="D15" s="3043">
        <f t="shared" si="4"/>
        <v>-2485</v>
      </c>
      <c r="E15" s="3044">
        <v>126</v>
      </c>
      <c r="F15" s="3045">
        <v>4790</v>
      </c>
      <c r="G15" s="3043">
        <f t="shared" si="5"/>
        <v>-4664</v>
      </c>
      <c r="N15" s="3025"/>
      <c r="O15" s="3025"/>
      <c r="P15" s="3025"/>
    </row>
    <row r="16" spans="1:16" x14ac:dyDescent="0.25">
      <c r="A16" s="3042" t="s">
        <v>3308</v>
      </c>
      <c r="B16" s="3034">
        <v>313</v>
      </c>
      <c r="C16" s="3035">
        <v>152</v>
      </c>
      <c r="D16" s="3043">
        <f t="shared" si="4"/>
        <v>161</v>
      </c>
      <c r="E16" s="3044">
        <v>402</v>
      </c>
      <c r="F16" s="3045">
        <v>262</v>
      </c>
      <c r="G16" s="3043">
        <f t="shared" si="5"/>
        <v>140</v>
      </c>
      <c r="N16" s="3025"/>
      <c r="O16" s="3025"/>
      <c r="P16" s="3025"/>
    </row>
    <row r="17" spans="1:16" ht="18.75" customHeight="1" x14ac:dyDescent="0.25">
      <c r="A17" s="3042" t="s">
        <v>5232</v>
      </c>
      <c r="B17" s="3034">
        <v>29</v>
      </c>
      <c r="C17" s="3035">
        <v>27</v>
      </c>
      <c r="D17" s="3043">
        <f t="shared" si="4"/>
        <v>2</v>
      </c>
      <c r="E17" s="3044">
        <v>95</v>
      </c>
      <c r="F17" s="3045">
        <v>139</v>
      </c>
      <c r="G17" s="3043">
        <f t="shared" si="5"/>
        <v>-44</v>
      </c>
      <c r="N17" s="3025"/>
      <c r="O17" s="3025"/>
      <c r="P17" s="3025"/>
    </row>
    <row r="18" spans="1:16" ht="18.75" customHeight="1" x14ac:dyDescent="0.25">
      <c r="A18" s="3026" t="s">
        <v>5233</v>
      </c>
      <c r="B18" s="3027">
        <f>B19+B20</f>
        <v>824</v>
      </c>
      <c r="C18" s="3028">
        <f>C19+C20</f>
        <v>1570</v>
      </c>
      <c r="D18" s="3029">
        <f t="shared" si="4"/>
        <v>-746</v>
      </c>
      <c r="E18" s="3027">
        <f>E19+E20</f>
        <v>1704</v>
      </c>
      <c r="F18" s="3028">
        <f>F19+F20</f>
        <v>1810</v>
      </c>
      <c r="G18" s="3029">
        <f t="shared" si="5"/>
        <v>-106</v>
      </c>
      <c r="N18" s="3025"/>
      <c r="O18" s="3025"/>
      <c r="P18" s="3025"/>
    </row>
    <row r="19" spans="1:16" ht="18.75" customHeight="1" x14ac:dyDescent="0.25">
      <c r="A19" s="3042" t="s">
        <v>5234</v>
      </c>
      <c r="B19" s="3044"/>
      <c r="C19" s="3045"/>
      <c r="D19" s="3043"/>
      <c r="E19" s="3044">
        <v>0</v>
      </c>
      <c r="F19" s="3045">
        <v>3</v>
      </c>
      <c r="G19" s="3043">
        <f t="shared" si="5"/>
        <v>-3</v>
      </c>
      <c r="N19" s="3025"/>
      <c r="O19" s="3025"/>
      <c r="P19" s="3025"/>
    </row>
    <row r="20" spans="1:16" ht="18.75" customHeight="1" x14ac:dyDescent="0.25">
      <c r="A20" s="3042" t="s">
        <v>4883</v>
      </c>
      <c r="B20" s="3044">
        <v>824</v>
      </c>
      <c r="C20" s="3045">
        <v>1570</v>
      </c>
      <c r="D20" s="3043">
        <f t="shared" si="4"/>
        <v>-746</v>
      </c>
      <c r="E20" s="3044">
        <v>1704</v>
      </c>
      <c r="F20" s="3045">
        <v>1807</v>
      </c>
      <c r="G20" s="3043">
        <f t="shared" si="5"/>
        <v>-103</v>
      </c>
      <c r="N20" s="3025"/>
      <c r="O20" s="3025"/>
      <c r="P20" s="3025"/>
    </row>
    <row r="21" spans="1:16" ht="18.75" customHeight="1" x14ac:dyDescent="0.25">
      <c r="A21" s="3026" t="s">
        <v>3519</v>
      </c>
      <c r="B21" s="3027">
        <f>B22+B23</f>
        <v>2</v>
      </c>
      <c r="C21" s="3028">
        <f>C22+C23</f>
        <v>7</v>
      </c>
      <c r="D21" s="3029">
        <f t="shared" si="4"/>
        <v>-5</v>
      </c>
      <c r="E21" s="3027">
        <f>E22+E23</f>
        <v>6</v>
      </c>
      <c r="F21" s="3028">
        <f>F22+F23</f>
        <v>195</v>
      </c>
      <c r="G21" s="3029">
        <f t="shared" si="5"/>
        <v>-189</v>
      </c>
      <c r="N21" s="3025"/>
      <c r="O21" s="3025"/>
      <c r="P21" s="3025"/>
    </row>
    <row r="22" spans="1:16" ht="18.75" customHeight="1" x14ac:dyDescent="0.25">
      <c r="A22" s="3042" t="s">
        <v>5235</v>
      </c>
      <c r="B22" s="3044">
        <v>2</v>
      </c>
      <c r="C22" s="3045"/>
      <c r="D22" s="3259">
        <f t="shared" si="4"/>
        <v>2</v>
      </c>
      <c r="E22" s="3260">
        <v>6</v>
      </c>
      <c r="F22" s="3261"/>
      <c r="G22" s="3259">
        <f t="shared" si="5"/>
        <v>6</v>
      </c>
      <c r="H22" s="3262"/>
      <c r="N22" s="3025"/>
      <c r="O22" s="3025"/>
      <c r="P22" s="3025"/>
    </row>
    <row r="23" spans="1:16" ht="18.75" customHeight="1" x14ac:dyDescent="0.25">
      <c r="A23" s="3042" t="s">
        <v>5236</v>
      </c>
      <c r="B23" s="3044"/>
      <c r="C23" s="3045">
        <v>7</v>
      </c>
      <c r="D23" s="3043">
        <f t="shared" si="4"/>
        <v>-7</v>
      </c>
      <c r="E23" s="3044"/>
      <c r="F23" s="3045">
        <v>195</v>
      </c>
      <c r="G23" s="3043">
        <f t="shared" si="5"/>
        <v>-195</v>
      </c>
      <c r="N23" s="3025"/>
      <c r="O23" s="3025"/>
      <c r="P23" s="3025"/>
    </row>
    <row r="24" spans="1:16" ht="18.75" customHeight="1" x14ac:dyDescent="0.25">
      <c r="A24" s="3026" t="s">
        <v>5237</v>
      </c>
      <c r="B24" s="3027">
        <f>SUM(B25:B28)</f>
        <v>99</v>
      </c>
      <c r="C24" s="3028">
        <f>SUM(C25:C28)</f>
        <v>699</v>
      </c>
      <c r="D24" s="3029">
        <f t="shared" si="4"/>
        <v>-600</v>
      </c>
      <c r="E24" s="3027">
        <f>SUM(E25:E28)</f>
        <v>60</v>
      </c>
      <c r="F24" s="3028">
        <f>SUM(F25:F28)</f>
        <v>1225</v>
      </c>
      <c r="G24" s="3029">
        <f t="shared" si="5"/>
        <v>-1165</v>
      </c>
      <c r="N24" s="3025"/>
      <c r="O24" s="3025"/>
      <c r="P24" s="3025"/>
    </row>
    <row r="25" spans="1:16" ht="18.75" customHeight="1" x14ac:dyDescent="0.25">
      <c r="A25" s="3042" t="s">
        <v>5238</v>
      </c>
      <c r="B25" s="3044">
        <v>85</v>
      </c>
      <c r="C25" s="3045">
        <v>372</v>
      </c>
      <c r="D25" s="3043">
        <f t="shared" si="4"/>
        <v>-287</v>
      </c>
      <c r="E25" s="3044">
        <v>38</v>
      </c>
      <c r="F25" s="3045">
        <v>612</v>
      </c>
      <c r="G25" s="3043">
        <f t="shared" si="5"/>
        <v>-574</v>
      </c>
      <c r="N25" s="3025"/>
      <c r="O25" s="3025"/>
      <c r="P25" s="3025"/>
    </row>
    <row r="26" spans="1:16" ht="18.75" customHeight="1" x14ac:dyDescent="0.25">
      <c r="A26" s="3042" t="s">
        <v>5239</v>
      </c>
      <c r="B26" s="3044">
        <v>0</v>
      </c>
      <c r="C26" s="3045">
        <v>286</v>
      </c>
      <c r="D26" s="3043">
        <f t="shared" si="4"/>
        <v>-286</v>
      </c>
      <c r="E26" s="3044">
        <v>7</v>
      </c>
      <c r="F26" s="3045">
        <v>471</v>
      </c>
      <c r="G26" s="3043">
        <f t="shared" si="5"/>
        <v>-464</v>
      </c>
      <c r="N26" s="3025"/>
      <c r="O26" s="3025"/>
      <c r="P26" s="3025"/>
    </row>
    <row r="27" spans="1:16" ht="18.75" customHeight="1" x14ac:dyDescent="0.25">
      <c r="A27" s="3042" t="s">
        <v>5240</v>
      </c>
      <c r="B27" s="3044">
        <v>12</v>
      </c>
      <c r="C27" s="3045">
        <v>29</v>
      </c>
      <c r="D27" s="3043">
        <f t="shared" si="4"/>
        <v>-17</v>
      </c>
      <c r="E27" s="3044">
        <v>12</v>
      </c>
      <c r="F27" s="3045">
        <v>138</v>
      </c>
      <c r="G27" s="3043">
        <f t="shared" si="5"/>
        <v>-126</v>
      </c>
      <c r="N27" s="3025"/>
      <c r="O27" s="3025"/>
      <c r="P27" s="3025"/>
    </row>
    <row r="28" spans="1:16" ht="18.75" customHeight="1" x14ac:dyDescent="0.25">
      <c r="A28" s="3042" t="s">
        <v>5241</v>
      </c>
      <c r="B28" s="3044">
        <v>2</v>
      </c>
      <c r="C28" s="3045">
        <v>12</v>
      </c>
      <c r="D28" s="3043">
        <f t="shared" si="4"/>
        <v>-10</v>
      </c>
      <c r="E28" s="3044">
        <v>3</v>
      </c>
      <c r="F28" s="3045">
        <v>4</v>
      </c>
      <c r="G28" s="3043">
        <f t="shared" si="5"/>
        <v>-1</v>
      </c>
      <c r="N28" s="3025"/>
      <c r="O28" s="3025"/>
      <c r="P28" s="3025"/>
    </row>
    <row r="29" spans="1:16" ht="18.75" customHeight="1" x14ac:dyDescent="0.25">
      <c r="A29" s="3026" t="s">
        <v>5242</v>
      </c>
      <c r="B29" s="3027">
        <v>1469</v>
      </c>
      <c r="C29" s="3028">
        <v>385</v>
      </c>
      <c r="D29" s="3029">
        <f t="shared" si="4"/>
        <v>1084</v>
      </c>
      <c r="E29" s="3027">
        <v>1928</v>
      </c>
      <c r="F29" s="3028">
        <v>609</v>
      </c>
      <c r="G29" s="3029">
        <f t="shared" si="5"/>
        <v>1319</v>
      </c>
      <c r="N29" s="3025"/>
      <c r="O29" s="3025"/>
      <c r="P29" s="3025"/>
    </row>
    <row r="30" spans="1:16" ht="18.75" customHeight="1" x14ac:dyDescent="0.3">
      <c r="A30" s="3046" t="s">
        <v>5243</v>
      </c>
      <c r="B30" s="3047">
        <v>9</v>
      </c>
      <c r="C30" s="3048">
        <v>168</v>
      </c>
      <c r="D30" s="3049">
        <f t="shared" si="4"/>
        <v>-159</v>
      </c>
      <c r="E30" s="3047">
        <v>51</v>
      </c>
      <c r="F30" s="3048">
        <v>111</v>
      </c>
      <c r="G30" s="3049">
        <f t="shared" si="5"/>
        <v>-60</v>
      </c>
      <c r="N30" s="3025"/>
      <c r="O30" s="3025"/>
      <c r="P30" s="3025"/>
    </row>
    <row r="31" spans="1:16" x14ac:dyDescent="0.25">
      <c r="A31" s="3026" t="s">
        <v>5244</v>
      </c>
      <c r="B31" s="3027">
        <f>B32+B33+B34</f>
        <v>1263</v>
      </c>
      <c r="C31" s="3028">
        <f>C32+C33+C34</f>
        <v>1267</v>
      </c>
      <c r="D31" s="3029">
        <f t="shared" si="4"/>
        <v>-4</v>
      </c>
      <c r="E31" s="3027">
        <f>E32+E33+E34</f>
        <v>1664</v>
      </c>
      <c r="F31" s="3028">
        <f>F32+F33+F34</f>
        <v>1731</v>
      </c>
      <c r="G31" s="3029">
        <f t="shared" si="5"/>
        <v>-67</v>
      </c>
      <c r="N31" s="3025"/>
      <c r="O31" s="3025"/>
      <c r="P31" s="3025"/>
    </row>
    <row r="32" spans="1:16" ht="18.75" customHeight="1" x14ac:dyDescent="0.25">
      <c r="A32" s="3042" t="s">
        <v>5245</v>
      </c>
      <c r="B32" s="3044">
        <v>490</v>
      </c>
      <c r="C32" s="3045">
        <v>344</v>
      </c>
      <c r="D32" s="3043">
        <f t="shared" si="4"/>
        <v>146</v>
      </c>
      <c r="E32" s="3044">
        <v>627</v>
      </c>
      <c r="F32" s="3045">
        <v>405</v>
      </c>
      <c r="G32" s="3043">
        <f t="shared" si="5"/>
        <v>222</v>
      </c>
      <c r="N32" s="3025"/>
      <c r="O32" s="3025"/>
      <c r="P32" s="3025"/>
    </row>
    <row r="33" spans="1:16" x14ac:dyDescent="0.25">
      <c r="A33" s="3042" t="s">
        <v>5246</v>
      </c>
      <c r="B33" s="3044">
        <v>751</v>
      </c>
      <c r="C33" s="3045">
        <v>669</v>
      </c>
      <c r="D33" s="3043">
        <f t="shared" si="4"/>
        <v>82</v>
      </c>
      <c r="E33" s="3044">
        <v>1034</v>
      </c>
      <c r="F33" s="3045">
        <v>1173</v>
      </c>
      <c r="G33" s="3043">
        <f t="shared" si="5"/>
        <v>-139</v>
      </c>
      <c r="N33" s="3025"/>
      <c r="O33" s="3025"/>
      <c r="P33" s="3025"/>
    </row>
    <row r="34" spans="1:16" x14ac:dyDescent="0.25">
      <c r="A34" s="3042" t="s">
        <v>5247</v>
      </c>
      <c r="B34" s="3044">
        <v>22</v>
      </c>
      <c r="C34" s="3045">
        <v>254</v>
      </c>
      <c r="D34" s="3043">
        <f t="shared" si="4"/>
        <v>-232</v>
      </c>
      <c r="E34" s="3044">
        <v>3</v>
      </c>
      <c r="F34" s="3045">
        <v>153</v>
      </c>
      <c r="G34" s="3043">
        <f t="shared" si="5"/>
        <v>-150</v>
      </c>
      <c r="N34" s="3025"/>
      <c r="O34" s="3025"/>
      <c r="P34" s="3025"/>
    </row>
    <row r="35" spans="1:16" x14ac:dyDescent="0.25">
      <c r="A35" s="3026" t="s">
        <v>5248</v>
      </c>
      <c r="B35" s="3027">
        <f>B36+B37+B38</f>
        <v>4385</v>
      </c>
      <c r="C35" s="3028">
        <f>C36+C37+C38</f>
        <v>3674</v>
      </c>
      <c r="D35" s="3029">
        <f t="shared" si="4"/>
        <v>711</v>
      </c>
      <c r="E35" s="3027">
        <f>E36+E37+E38</f>
        <v>4555</v>
      </c>
      <c r="F35" s="3028">
        <f>F36+F37+F38</f>
        <v>3687</v>
      </c>
      <c r="G35" s="3029">
        <f t="shared" si="5"/>
        <v>868</v>
      </c>
      <c r="N35" s="3025"/>
      <c r="O35" s="3025"/>
      <c r="P35" s="3025"/>
    </row>
    <row r="36" spans="1:16" x14ac:dyDescent="0.25">
      <c r="A36" s="3042" t="s">
        <v>5249</v>
      </c>
      <c r="B36" s="3044">
        <v>5</v>
      </c>
      <c r="C36" s="3045">
        <v>0</v>
      </c>
      <c r="D36" s="3043">
        <f>B36-C36</f>
        <v>5</v>
      </c>
      <c r="E36" s="3044">
        <v>8</v>
      </c>
      <c r="F36" s="3045">
        <v>18</v>
      </c>
      <c r="G36" s="3043">
        <f>E36-F36</f>
        <v>-10</v>
      </c>
      <c r="N36" s="3025"/>
      <c r="O36" s="3025"/>
      <c r="P36" s="3025"/>
    </row>
    <row r="37" spans="1:16" x14ac:dyDescent="0.25">
      <c r="A37" s="3042" t="s">
        <v>5250</v>
      </c>
      <c r="B37" s="3044">
        <v>1130</v>
      </c>
      <c r="C37" s="3045">
        <v>1243</v>
      </c>
      <c r="D37" s="3043">
        <f t="shared" ref="D37:D39" si="6">B37-C37</f>
        <v>-113</v>
      </c>
      <c r="E37" s="3044">
        <v>1203</v>
      </c>
      <c r="F37" s="3045">
        <v>1368</v>
      </c>
      <c r="G37" s="3043">
        <f t="shared" ref="G37:G39" si="7">E37-F37</f>
        <v>-165</v>
      </c>
      <c r="N37" s="3025"/>
      <c r="O37" s="3025"/>
      <c r="P37" s="3025"/>
    </row>
    <row r="38" spans="1:16" x14ac:dyDescent="0.25">
      <c r="A38" s="3042" t="s">
        <v>5251</v>
      </c>
      <c r="B38" s="3044">
        <v>3250</v>
      </c>
      <c r="C38" s="3045">
        <v>2431</v>
      </c>
      <c r="D38" s="3043">
        <f t="shared" si="6"/>
        <v>819</v>
      </c>
      <c r="E38" s="3044">
        <v>3344</v>
      </c>
      <c r="F38" s="3045">
        <v>2301</v>
      </c>
      <c r="G38" s="3043">
        <f t="shared" si="7"/>
        <v>1043</v>
      </c>
      <c r="N38" s="3025"/>
      <c r="O38" s="3025"/>
      <c r="P38" s="3025"/>
    </row>
    <row r="39" spans="1:16" x14ac:dyDescent="0.25">
      <c r="A39" s="3026" t="s">
        <v>5252</v>
      </c>
      <c r="B39" s="3027">
        <f>B40+B41</f>
        <v>137</v>
      </c>
      <c r="C39" s="3028">
        <f>C40+C41</f>
        <v>683</v>
      </c>
      <c r="D39" s="3029">
        <f t="shared" si="6"/>
        <v>-546</v>
      </c>
      <c r="E39" s="3027">
        <f>E40+E41</f>
        <v>135</v>
      </c>
      <c r="F39" s="3028">
        <f>F40+F41</f>
        <v>734</v>
      </c>
      <c r="G39" s="3029">
        <f t="shared" si="7"/>
        <v>-599</v>
      </c>
      <c r="N39" s="3025"/>
      <c r="O39" s="3025"/>
      <c r="P39" s="3025"/>
    </row>
    <row r="40" spans="1:16" x14ac:dyDescent="0.25">
      <c r="A40" s="3042" t="s">
        <v>5253</v>
      </c>
      <c r="B40" s="3044">
        <v>96</v>
      </c>
      <c r="C40" s="3045">
        <v>558</v>
      </c>
      <c r="D40" s="3043">
        <f>B40-C40</f>
        <v>-462</v>
      </c>
      <c r="E40" s="3044">
        <v>71</v>
      </c>
      <c r="F40" s="3045">
        <v>374</v>
      </c>
      <c r="G40" s="3043">
        <f>E40-F40</f>
        <v>-303</v>
      </c>
      <c r="N40" s="3025"/>
      <c r="O40" s="3025"/>
      <c r="P40" s="3025"/>
    </row>
    <row r="41" spans="1:16" x14ac:dyDescent="0.25">
      <c r="A41" s="3042" t="s">
        <v>5254</v>
      </c>
      <c r="B41" s="3044">
        <v>41</v>
      </c>
      <c r="C41" s="3045">
        <v>125</v>
      </c>
      <c r="D41" s="3043">
        <f>B41-C41</f>
        <v>-84</v>
      </c>
      <c r="E41" s="3044">
        <v>64</v>
      </c>
      <c r="F41" s="3045">
        <v>360</v>
      </c>
      <c r="G41" s="3043">
        <f>E41-F41</f>
        <v>-296</v>
      </c>
      <c r="N41" s="3025"/>
      <c r="O41" s="3025"/>
      <c r="P41" s="3025"/>
    </row>
    <row r="42" spans="1:16" x14ac:dyDescent="0.25">
      <c r="A42" s="3026" t="s">
        <v>5255</v>
      </c>
      <c r="B42" s="3027">
        <v>36</v>
      </c>
      <c r="C42" s="3028">
        <v>6</v>
      </c>
      <c r="D42" s="3029">
        <f>B42-C42</f>
        <v>30</v>
      </c>
      <c r="E42" s="3027">
        <v>19</v>
      </c>
      <c r="F42" s="3028">
        <v>4</v>
      </c>
      <c r="G42" s="3029">
        <f>E42-F42</f>
        <v>15</v>
      </c>
      <c r="N42" s="3025"/>
      <c r="O42" s="3025"/>
      <c r="P42" s="3025"/>
    </row>
    <row r="43" spans="1:16" x14ac:dyDescent="0.25">
      <c r="A43" s="3026" t="s">
        <v>5256</v>
      </c>
      <c r="B43" s="3027">
        <f>B44+B45</f>
        <v>57983</v>
      </c>
      <c r="C43" s="3028">
        <f>C44+C45</f>
        <v>49905</v>
      </c>
      <c r="D43" s="3029">
        <f t="shared" ref="D43" si="8">B43-C43</f>
        <v>8078</v>
      </c>
      <c r="E43" s="3027">
        <f>E44+E45</f>
        <v>68670</v>
      </c>
      <c r="F43" s="3028">
        <f>F44+F45</f>
        <v>46725</v>
      </c>
      <c r="G43" s="3029">
        <f t="shared" ref="G43" si="9">E43-F43</f>
        <v>21945</v>
      </c>
      <c r="N43" s="3025"/>
      <c r="O43" s="3025"/>
      <c r="P43" s="3025"/>
    </row>
    <row r="44" spans="1:16" x14ac:dyDescent="0.25">
      <c r="A44" s="3033" t="s">
        <v>5257</v>
      </c>
      <c r="B44" s="3034">
        <v>5</v>
      </c>
      <c r="C44" s="3035">
        <v>71</v>
      </c>
      <c r="D44" s="3036">
        <f>B44-C44</f>
        <v>-66</v>
      </c>
      <c r="E44" s="3034">
        <v>8</v>
      </c>
      <c r="F44" s="3035">
        <v>35</v>
      </c>
      <c r="G44" s="3036">
        <f>E44-F44</f>
        <v>-27</v>
      </c>
      <c r="N44" s="3025"/>
      <c r="O44" s="3025"/>
      <c r="P44" s="3025"/>
    </row>
    <row r="45" spans="1:16" x14ac:dyDescent="0.25">
      <c r="A45" s="3033" t="s">
        <v>5258</v>
      </c>
      <c r="B45" s="3034">
        <v>57978</v>
      </c>
      <c r="C45" s="3035">
        <v>49834</v>
      </c>
      <c r="D45" s="3036">
        <f>B45-C45</f>
        <v>8144</v>
      </c>
      <c r="E45" s="3034">
        <v>68662</v>
      </c>
      <c r="F45" s="3035">
        <v>46690</v>
      </c>
      <c r="G45" s="3036">
        <f>E45-F45</f>
        <v>21972</v>
      </c>
      <c r="N45" s="3025"/>
      <c r="O45" s="3025"/>
      <c r="P45" s="3025"/>
    </row>
    <row r="46" spans="1:16" x14ac:dyDescent="0.25">
      <c r="A46" s="3050" t="s">
        <v>5259</v>
      </c>
      <c r="B46" s="3034">
        <v>36889</v>
      </c>
      <c r="C46" s="3035">
        <v>35638</v>
      </c>
      <c r="D46" s="3036">
        <f>B46-C46</f>
        <v>1251</v>
      </c>
      <c r="E46" s="3034">
        <v>48416</v>
      </c>
      <c r="F46" s="3035">
        <v>33151</v>
      </c>
      <c r="G46" s="3036">
        <f>E46-F46</f>
        <v>15265</v>
      </c>
      <c r="N46" s="3025"/>
      <c r="O46" s="3025"/>
      <c r="P46" s="3025"/>
    </row>
    <row r="47" spans="1:16" s="3056" customFormat="1" x14ac:dyDescent="0.25">
      <c r="A47" s="3051" t="s">
        <v>5260</v>
      </c>
      <c r="B47" s="3038">
        <v>36881</v>
      </c>
      <c r="C47" s="3039">
        <v>31188</v>
      </c>
      <c r="D47" s="3040">
        <f>B47-C47</f>
        <v>5693</v>
      </c>
      <c r="E47" s="3038">
        <v>48343</v>
      </c>
      <c r="F47" s="3039">
        <v>32853</v>
      </c>
      <c r="G47" s="3040">
        <f>E47-F47</f>
        <v>15490</v>
      </c>
      <c r="H47" s="3052"/>
      <c r="I47" s="3053"/>
      <c r="J47" s="3053"/>
      <c r="K47" s="3054"/>
      <c r="L47" s="3054"/>
      <c r="M47" s="3054"/>
      <c r="N47" s="3055"/>
      <c r="O47" s="3055"/>
      <c r="P47" s="3055"/>
    </row>
    <row r="48" spans="1:16" x14ac:dyDescent="0.25">
      <c r="A48" s="3050" t="s">
        <v>5261</v>
      </c>
      <c r="B48" s="3034">
        <v>10612</v>
      </c>
      <c r="C48" s="3035">
        <v>6257</v>
      </c>
      <c r="D48" s="3036">
        <f t="shared" ref="D48:D53" si="10">B48-C48</f>
        <v>4355</v>
      </c>
      <c r="E48" s="3034">
        <v>10149</v>
      </c>
      <c r="F48" s="3035">
        <v>5839</v>
      </c>
      <c r="G48" s="3036">
        <f t="shared" ref="G48:G53" si="11">E48-F48</f>
        <v>4310</v>
      </c>
      <c r="N48" s="3025"/>
      <c r="O48" s="3025"/>
      <c r="P48" s="3025"/>
    </row>
    <row r="49" spans="1:16" s="3056" customFormat="1" x14ac:dyDescent="0.25">
      <c r="A49" s="3051" t="s">
        <v>5260</v>
      </c>
      <c r="B49" s="3038">
        <v>9215</v>
      </c>
      <c r="C49" s="3039">
        <v>4946</v>
      </c>
      <c r="D49" s="3040">
        <f t="shared" si="10"/>
        <v>4269</v>
      </c>
      <c r="E49" s="3038">
        <v>8650</v>
      </c>
      <c r="F49" s="3039">
        <v>4878</v>
      </c>
      <c r="G49" s="3040">
        <f t="shared" si="11"/>
        <v>3772</v>
      </c>
      <c r="H49" s="3052"/>
      <c r="I49" s="3053"/>
      <c r="J49" s="3053"/>
      <c r="K49" s="3054"/>
      <c r="L49" s="3054"/>
      <c r="M49" s="3054"/>
      <c r="N49" s="3055"/>
      <c r="O49" s="3055"/>
      <c r="P49" s="3055"/>
    </row>
    <row r="50" spans="1:16" x14ac:dyDescent="0.25">
      <c r="A50" s="3050" t="s">
        <v>5262</v>
      </c>
      <c r="B50" s="3034">
        <v>9337</v>
      </c>
      <c r="C50" s="3035">
        <v>7939</v>
      </c>
      <c r="D50" s="3036">
        <f t="shared" si="10"/>
        <v>1398</v>
      </c>
      <c r="E50" s="3034">
        <v>9219</v>
      </c>
      <c r="F50" s="3035">
        <v>7700</v>
      </c>
      <c r="G50" s="3036">
        <f t="shared" si="11"/>
        <v>1519</v>
      </c>
      <c r="N50" s="3025"/>
      <c r="O50" s="3025"/>
      <c r="P50" s="3025"/>
    </row>
    <row r="51" spans="1:16" s="3056" customFormat="1" x14ac:dyDescent="0.25">
      <c r="A51" s="3051" t="s">
        <v>5260</v>
      </c>
      <c r="B51" s="3038">
        <v>6094</v>
      </c>
      <c r="C51" s="3039">
        <v>6793</v>
      </c>
      <c r="D51" s="3040">
        <f t="shared" si="10"/>
        <v>-699</v>
      </c>
      <c r="E51" s="3038">
        <v>6556</v>
      </c>
      <c r="F51" s="3039">
        <v>6819</v>
      </c>
      <c r="G51" s="3040">
        <f t="shared" si="11"/>
        <v>-263</v>
      </c>
      <c r="H51" s="3052"/>
      <c r="I51" s="3053"/>
      <c r="J51" s="3053"/>
      <c r="K51" s="3054"/>
      <c r="L51" s="3054"/>
      <c r="M51" s="3054"/>
      <c r="N51" s="3055"/>
      <c r="O51" s="3055"/>
      <c r="P51" s="3055"/>
    </row>
    <row r="52" spans="1:16" x14ac:dyDescent="0.25">
      <c r="A52" s="3050" t="s">
        <v>5263</v>
      </c>
      <c r="B52" s="3034">
        <v>1140</v>
      </c>
      <c r="C52" s="3035"/>
      <c r="D52" s="3036">
        <f t="shared" si="10"/>
        <v>1140</v>
      </c>
      <c r="E52" s="3034">
        <v>878</v>
      </c>
      <c r="F52" s="3035"/>
      <c r="G52" s="3036">
        <f t="shared" si="11"/>
        <v>878</v>
      </c>
      <c r="N52" s="3025"/>
      <c r="O52" s="3025"/>
      <c r="P52" s="3025"/>
    </row>
    <row r="53" spans="1:16" x14ac:dyDescent="0.25">
      <c r="A53" s="3041" t="s">
        <v>5264</v>
      </c>
      <c r="B53" s="3030">
        <f>B54+B55</f>
        <v>3194</v>
      </c>
      <c r="C53" s="3031">
        <f>C54+C55</f>
        <v>5727</v>
      </c>
      <c r="D53" s="3032">
        <f t="shared" si="10"/>
        <v>-2533</v>
      </c>
      <c r="E53" s="3030">
        <f>E54+E55</f>
        <v>4059</v>
      </c>
      <c r="F53" s="3031">
        <f>F54+F55</f>
        <v>7569</v>
      </c>
      <c r="G53" s="3032">
        <f t="shared" si="11"/>
        <v>-3510</v>
      </c>
      <c r="N53" s="3025"/>
      <c r="O53" s="3025"/>
      <c r="P53" s="3025"/>
    </row>
    <row r="54" spans="1:16" x14ac:dyDescent="0.25">
      <c r="A54" s="3033" t="s">
        <v>5265</v>
      </c>
      <c r="B54" s="3034">
        <v>415</v>
      </c>
      <c r="C54" s="3035">
        <v>85</v>
      </c>
      <c r="D54" s="3036">
        <f>B54-C54</f>
        <v>330</v>
      </c>
      <c r="E54" s="3034">
        <v>1255</v>
      </c>
      <c r="F54" s="3035">
        <v>19</v>
      </c>
      <c r="G54" s="3036">
        <f>E54-F54</f>
        <v>1236</v>
      </c>
      <c r="N54" s="3025"/>
      <c r="O54" s="3025"/>
      <c r="P54" s="3025"/>
    </row>
    <row r="55" spans="1:16" ht="33" x14ac:dyDescent="0.25">
      <c r="A55" s="3033" t="s">
        <v>5266</v>
      </c>
      <c r="B55" s="3034">
        <v>2779</v>
      </c>
      <c r="C55" s="3035">
        <v>5642</v>
      </c>
      <c r="D55" s="3036">
        <f>B55-C55</f>
        <v>-2863</v>
      </c>
      <c r="E55" s="3034">
        <v>2804</v>
      </c>
      <c r="F55" s="3035">
        <v>7550</v>
      </c>
      <c r="G55" s="3036">
        <f>E55-F55</f>
        <v>-4746</v>
      </c>
      <c r="N55" s="3025"/>
      <c r="O55" s="3025"/>
      <c r="P55" s="3025"/>
    </row>
    <row r="56" spans="1:16" x14ac:dyDescent="0.25">
      <c r="A56" s="3050" t="s">
        <v>5267</v>
      </c>
      <c r="B56" s="3034">
        <v>2779</v>
      </c>
      <c r="C56" s="3035">
        <v>5642</v>
      </c>
      <c r="D56" s="3036">
        <f>B56-C56</f>
        <v>-2863</v>
      </c>
      <c r="E56" s="3034">
        <v>2804</v>
      </c>
      <c r="F56" s="3035">
        <v>7550</v>
      </c>
      <c r="G56" s="3036">
        <f>E56-F56</f>
        <v>-4746</v>
      </c>
      <c r="N56" s="3025"/>
      <c r="O56" s="3025"/>
      <c r="P56" s="3025"/>
    </row>
    <row r="57" spans="1:16" x14ac:dyDescent="0.25">
      <c r="A57" s="3051" t="s">
        <v>5260</v>
      </c>
      <c r="B57" s="3038"/>
      <c r="C57" s="3039">
        <v>2118</v>
      </c>
      <c r="D57" s="3040">
        <f t="shared" ref="D57:D58" si="12">B57-C57</f>
        <v>-2118</v>
      </c>
      <c r="E57" s="3038"/>
      <c r="F57" s="3039">
        <v>3339</v>
      </c>
      <c r="G57" s="3040">
        <f t="shared" ref="G57" si="13">E57-F57</f>
        <v>-3339</v>
      </c>
      <c r="N57" s="3025"/>
      <c r="O57" s="3025"/>
      <c r="P57" s="3025"/>
    </row>
    <row r="58" spans="1:16" ht="17.25" thickBot="1" x14ac:dyDescent="0.3">
      <c r="A58" s="3057" t="s">
        <v>5268</v>
      </c>
      <c r="B58" s="3058">
        <v>847</v>
      </c>
      <c r="C58" s="3039">
        <v>1885</v>
      </c>
      <c r="D58" s="3059">
        <f t="shared" si="12"/>
        <v>-1038</v>
      </c>
      <c r="E58" s="3058">
        <v>787</v>
      </c>
      <c r="F58" s="3039">
        <v>2104</v>
      </c>
      <c r="G58" s="3059">
        <f>E58-F58</f>
        <v>-1317</v>
      </c>
      <c r="N58" s="3025"/>
      <c r="O58" s="3025"/>
      <c r="P58" s="3025"/>
    </row>
    <row r="59" spans="1:16" ht="17.25" customHeight="1" thickTop="1" x14ac:dyDescent="0.25">
      <c r="A59" s="3060"/>
      <c r="B59" s="3769" t="s">
        <v>5216</v>
      </c>
      <c r="C59" s="3770"/>
      <c r="D59" s="3771"/>
      <c r="E59" s="3772" t="s">
        <v>5217</v>
      </c>
      <c r="F59" s="3770"/>
      <c r="G59" s="3771"/>
    </row>
    <row r="60" spans="1:16" x14ac:dyDescent="0.25">
      <c r="A60" s="3061"/>
      <c r="B60" s="3062" t="s">
        <v>5218</v>
      </c>
      <c r="C60" s="3063" t="s">
        <v>5219</v>
      </c>
      <c r="D60" s="3064" t="s">
        <v>5220</v>
      </c>
      <c r="E60" s="3062" t="s">
        <v>5218</v>
      </c>
      <c r="F60" s="3063" t="s">
        <v>5219</v>
      </c>
      <c r="G60" s="3064" t="s">
        <v>5220</v>
      </c>
    </row>
    <row r="61" spans="1:16" x14ac:dyDescent="0.25">
      <c r="A61" s="3065" t="s">
        <v>5269</v>
      </c>
      <c r="B61" s="3066"/>
      <c r="C61" s="3067"/>
      <c r="D61" s="3068"/>
      <c r="E61" s="3066"/>
      <c r="F61" s="3067"/>
      <c r="G61" s="3068"/>
    </row>
    <row r="62" spans="1:16" ht="17.25" thickBot="1" x14ac:dyDescent="0.3">
      <c r="A62" s="3069" t="s">
        <v>5270</v>
      </c>
      <c r="B62" s="3070"/>
      <c r="C62" s="3071"/>
      <c r="D62" s="3072"/>
      <c r="E62" s="3073"/>
      <c r="F62" s="3071"/>
      <c r="G62" s="3072"/>
    </row>
    <row r="63" spans="1:16" ht="17.25" customHeight="1" thickTop="1" x14ac:dyDescent="0.25">
      <c r="A63" s="3074"/>
      <c r="B63" s="3769" t="s">
        <v>5216</v>
      </c>
      <c r="C63" s="3770"/>
      <c r="D63" s="3771"/>
      <c r="E63" s="3772" t="s">
        <v>5217</v>
      </c>
      <c r="F63" s="3770"/>
      <c r="G63" s="3771"/>
      <c r="I63" s="3775"/>
      <c r="J63" s="3775"/>
      <c r="K63" s="3775"/>
    </row>
    <row r="64" spans="1:16" ht="66" x14ac:dyDescent="0.25">
      <c r="A64" s="3061"/>
      <c r="B64" s="3075" t="s">
        <v>5271</v>
      </c>
      <c r="C64" s="3076" t="s">
        <v>5272</v>
      </c>
      <c r="D64" s="3077" t="s">
        <v>5220</v>
      </c>
      <c r="E64" s="3075" t="s">
        <v>5271</v>
      </c>
      <c r="F64" s="3076" t="s">
        <v>5272</v>
      </c>
      <c r="G64" s="3077" t="s">
        <v>5220</v>
      </c>
      <c r="I64" s="3078"/>
      <c r="J64" s="3078"/>
      <c r="K64" s="3078"/>
    </row>
    <row r="65" spans="1:13" x14ac:dyDescent="0.25">
      <c r="A65" s="3079" t="s">
        <v>5273</v>
      </c>
      <c r="B65" s="3080"/>
      <c r="C65" s="3067"/>
      <c r="D65" s="3068">
        <f>D66+D71+D88+D94+D139</f>
        <v>-13239.663197954427</v>
      </c>
      <c r="E65" s="3080"/>
      <c r="F65" s="3067"/>
      <c r="G65" s="3068">
        <f>G66+G71+G88+G94+G139</f>
        <v>-11916.586681096494</v>
      </c>
      <c r="I65" s="3081"/>
      <c r="J65" s="3081"/>
      <c r="K65" s="3081"/>
    </row>
    <row r="66" spans="1:13" x14ac:dyDescent="0.3">
      <c r="A66" s="3082" t="s">
        <v>5274</v>
      </c>
      <c r="B66" s="3083">
        <f>B67+B69</f>
        <v>55243.476378343978</v>
      </c>
      <c r="C66" s="3084">
        <f>C67+C69</f>
        <v>92229.498772780498</v>
      </c>
      <c r="D66" s="3085">
        <f t="shared" ref="D66:D71" si="14">B66-C66</f>
        <v>-36986.022394436521</v>
      </c>
      <c r="E66" s="3083">
        <f>E67+E69</f>
        <v>64120.799667242864</v>
      </c>
      <c r="F66" s="3084">
        <f>F67+F69</f>
        <v>108865.7379011774</v>
      </c>
      <c r="G66" s="3085">
        <f t="shared" ref="G66:G88" si="15">E66-F66</f>
        <v>-44744.938233934539</v>
      </c>
      <c r="H66" s="3086"/>
      <c r="I66" s="3087"/>
      <c r="J66" s="3087"/>
      <c r="K66" s="3087"/>
    </row>
    <row r="67" spans="1:13" x14ac:dyDescent="0.3">
      <c r="A67" s="3088" t="s">
        <v>5275</v>
      </c>
      <c r="B67" s="3089">
        <v>44194.781102675181</v>
      </c>
      <c r="C67" s="3090">
        <v>73783.599018224399</v>
      </c>
      <c r="D67" s="3091">
        <f t="shared" si="14"/>
        <v>-29588.817915549218</v>
      </c>
      <c r="E67" s="3092">
        <v>51296.639733794291</v>
      </c>
      <c r="F67" s="3093">
        <v>87092.590320941919</v>
      </c>
      <c r="G67" s="3091">
        <f t="shared" si="15"/>
        <v>-35795.950587147629</v>
      </c>
      <c r="H67" s="3086"/>
      <c r="I67" s="3087"/>
      <c r="J67" s="3087"/>
      <c r="K67" s="3087"/>
    </row>
    <row r="68" spans="1:13" s="3056" customFormat="1" x14ac:dyDescent="0.3">
      <c r="A68" s="3094" t="s">
        <v>5260</v>
      </c>
      <c r="B68" s="3095">
        <v>44230.331906507177</v>
      </c>
      <c r="C68" s="3096">
        <v>71936.413133328402</v>
      </c>
      <c r="D68" s="3097">
        <f t="shared" si="14"/>
        <v>-27706.081226821225</v>
      </c>
      <c r="E68" s="3098">
        <v>51243.014389602293</v>
      </c>
      <c r="F68" s="3099">
        <v>85199.271126754873</v>
      </c>
      <c r="G68" s="3091">
        <f t="shared" si="15"/>
        <v>-33956.25673715258</v>
      </c>
      <c r="H68" s="3054"/>
      <c r="I68" s="3100"/>
      <c r="J68" s="3100"/>
      <c r="K68" s="3100"/>
    </row>
    <row r="69" spans="1:13" x14ac:dyDescent="0.3">
      <c r="A69" s="3088" t="s">
        <v>5276</v>
      </c>
      <c r="B69" s="3089">
        <v>11048.695275668795</v>
      </c>
      <c r="C69" s="3090">
        <v>18445.8997545561</v>
      </c>
      <c r="D69" s="3091">
        <f t="shared" si="14"/>
        <v>-7397.2044788873045</v>
      </c>
      <c r="E69" s="3092">
        <v>12824.159933448573</v>
      </c>
      <c r="F69" s="3093">
        <v>21773.14758023548</v>
      </c>
      <c r="G69" s="3091">
        <f t="shared" si="15"/>
        <v>-8948.9876467869071</v>
      </c>
      <c r="I69" s="3087"/>
      <c r="J69" s="3087"/>
      <c r="K69" s="3087"/>
    </row>
    <row r="70" spans="1:13" s="3056" customFormat="1" x14ac:dyDescent="0.3">
      <c r="A70" s="3094" t="s">
        <v>5260</v>
      </c>
      <c r="B70" s="3095">
        <v>11057.582976626794</v>
      </c>
      <c r="C70" s="3096">
        <v>17984.103283332101</v>
      </c>
      <c r="D70" s="3097">
        <f t="shared" si="14"/>
        <v>-6926.5203067053062</v>
      </c>
      <c r="E70" s="3098">
        <v>12810.753597400573</v>
      </c>
      <c r="F70" s="3099">
        <v>21299.817781688718</v>
      </c>
      <c r="G70" s="3097">
        <f t="shared" si="15"/>
        <v>-8489.064184288145</v>
      </c>
      <c r="H70" s="3052"/>
      <c r="I70" s="3100"/>
      <c r="J70" s="3100"/>
      <c r="K70" s="3100"/>
    </row>
    <row r="71" spans="1:13" x14ac:dyDescent="0.3">
      <c r="A71" s="3082" t="s">
        <v>5277</v>
      </c>
      <c r="B71" s="3083">
        <f>B72+B78</f>
        <v>28228.540544761949</v>
      </c>
      <c r="C71" s="3101">
        <f>C72+C78</f>
        <v>-29270.413837341672</v>
      </c>
      <c r="D71" s="3085">
        <f t="shared" si="14"/>
        <v>57498.95438210362</v>
      </c>
      <c r="E71" s="3083">
        <f>E72+E78</f>
        <v>56040.070936615797</v>
      </c>
      <c r="F71" s="3101">
        <f>F72+F78</f>
        <v>10431.364494614365</v>
      </c>
      <c r="G71" s="3085">
        <f t="shared" si="15"/>
        <v>45608.706442001436</v>
      </c>
      <c r="H71" s="3010"/>
      <c r="I71" s="3087"/>
      <c r="J71" s="3087"/>
      <c r="K71" s="3087"/>
    </row>
    <row r="72" spans="1:13" x14ac:dyDescent="0.3">
      <c r="A72" s="3088" t="s">
        <v>5275</v>
      </c>
      <c r="B72" s="3092">
        <f>B74+B76</f>
        <v>11596.317354456107</v>
      </c>
      <c r="C72" s="3093">
        <f>C74+C76</f>
        <v>-9841.1550060351619</v>
      </c>
      <c r="D72" s="3091">
        <f>B72-C72</f>
        <v>21437.472360491269</v>
      </c>
      <c r="E72" s="3092">
        <v>17000.152283072479</v>
      </c>
      <c r="F72" s="3093">
        <v>2361.097568827272</v>
      </c>
      <c r="G72" s="3091">
        <f t="shared" si="15"/>
        <v>14639.054714245207</v>
      </c>
      <c r="H72" s="3010"/>
      <c r="I72" s="3087"/>
      <c r="J72" s="3087"/>
      <c r="K72" s="3087"/>
    </row>
    <row r="73" spans="1:13" hidden="1" x14ac:dyDescent="0.3">
      <c r="A73" s="3102" t="s">
        <v>3345</v>
      </c>
      <c r="B73" s="3092"/>
      <c r="C73" s="3093"/>
      <c r="D73" s="3091"/>
      <c r="E73" s="3092"/>
      <c r="F73" s="3093"/>
      <c r="G73" s="3091">
        <f t="shared" si="15"/>
        <v>0</v>
      </c>
      <c r="I73" s="3087"/>
      <c r="J73" s="3087"/>
      <c r="K73" s="3087"/>
    </row>
    <row r="74" spans="1:13" x14ac:dyDescent="0.3">
      <c r="A74" s="3102" t="s">
        <v>5278</v>
      </c>
      <c r="B74" s="3092">
        <v>318.23601073357702</v>
      </c>
      <c r="C74" s="3093"/>
      <c r="D74" s="3091">
        <f t="shared" ref="D74" si="16">B74-C74</f>
        <v>318.23601073357702</v>
      </c>
      <c r="E74" s="3092">
        <v>414.88787991988983</v>
      </c>
      <c r="F74" s="3093"/>
      <c r="G74" s="3091">
        <f t="shared" si="15"/>
        <v>414.88787991988983</v>
      </c>
      <c r="I74" s="3087"/>
      <c r="J74" s="3087"/>
      <c r="K74" s="3087"/>
    </row>
    <row r="75" spans="1:13" hidden="1" x14ac:dyDescent="0.3">
      <c r="A75" s="3102" t="s">
        <v>5279</v>
      </c>
      <c r="B75" s="3092"/>
      <c r="C75" s="3093"/>
      <c r="D75" s="3091"/>
      <c r="E75" s="3092"/>
      <c r="F75" s="3093"/>
      <c r="G75" s="3091">
        <f t="shared" si="15"/>
        <v>0</v>
      </c>
      <c r="I75" s="3087"/>
      <c r="J75" s="3087"/>
      <c r="K75" s="3087"/>
    </row>
    <row r="76" spans="1:13" x14ac:dyDescent="0.3">
      <c r="A76" s="3102" t="s">
        <v>5280</v>
      </c>
      <c r="B76" s="3092">
        <v>11278.08134372253</v>
      </c>
      <c r="C76" s="3093">
        <v>-9841.1550060351619</v>
      </c>
      <c r="D76" s="3091">
        <f t="shared" ref="D76:D88" si="17">B76-C76</f>
        <v>21119.236349757692</v>
      </c>
      <c r="E76" s="3092">
        <v>16585.264403152589</v>
      </c>
      <c r="F76" s="3093">
        <v>2361.097568827272</v>
      </c>
      <c r="G76" s="3091">
        <f t="shared" si="15"/>
        <v>14224.166834325317</v>
      </c>
      <c r="I76" s="3087"/>
      <c r="J76" s="3087"/>
      <c r="K76" s="3087"/>
    </row>
    <row r="77" spans="1:13" s="3056" customFormat="1" x14ac:dyDescent="0.3">
      <c r="A77" s="3103" t="s">
        <v>5260</v>
      </c>
      <c r="B77" s="3098">
        <v>10787.912167750543</v>
      </c>
      <c r="C77" s="3099">
        <v>-9225.1380164951606</v>
      </c>
      <c r="D77" s="3097">
        <f t="shared" si="17"/>
        <v>20013.050184245702</v>
      </c>
      <c r="E77" s="3098">
        <v>15666.152135889675</v>
      </c>
      <c r="F77" s="3099">
        <v>2849.5930669672721</v>
      </c>
      <c r="G77" s="3097">
        <f t="shared" si="15"/>
        <v>12816.559068922403</v>
      </c>
      <c r="H77" s="3052"/>
      <c r="I77" s="3100"/>
      <c r="J77" s="3100"/>
      <c r="K77" s="3100"/>
      <c r="L77" s="3054"/>
      <c r="M77" s="3054"/>
    </row>
    <row r="78" spans="1:13" x14ac:dyDescent="0.3">
      <c r="A78" s="3088" t="s">
        <v>5281</v>
      </c>
      <c r="B78" s="3092">
        <f>B79+B82+B83+B86</f>
        <v>16632.223190305842</v>
      </c>
      <c r="C78" s="3093">
        <f>C79+C82+C83+C86</f>
        <v>-19429.25883130651</v>
      </c>
      <c r="D78" s="3091">
        <f t="shared" si="17"/>
        <v>36061.482021612348</v>
      </c>
      <c r="E78" s="3092">
        <v>39039.918653543318</v>
      </c>
      <c r="F78" s="3093">
        <v>8070.2669257870921</v>
      </c>
      <c r="G78" s="3091">
        <f t="shared" si="15"/>
        <v>30969.651727756227</v>
      </c>
      <c r="I78" s="3087"/>
      <c r="J78" s="3087"/>
      <c r="K78" s="3087"/>
    </row>
    <row r="79" spans="1:13" x14ac:dyDescent="0.3">
      <c r="A79" s="3102" t="s">
        <v>5282</v>
      </c>
      <c r="B79" s="3092"/>
      <c r="C79" s="3093">
        <v>24.191707000000036</v>
      </c>
      <c r="D79" s="3091">
        <f t="shared" si="17"/>
        <v>-24.191707000000036</v>
      </c>
      <c r="E79" s="3092"/>
      <c r="F79" s="3093">
        <v>-16.332376000000504</v>
      </c>
      <c r="G79" s="3091">
        <f t="shared" si="15"/>
        <v>16.332376000000504</v>
      </c>
      <c r="I79" s="3087"/>
      <c r="J79" s="3087"/>
      <c r="K79" s="3087"/>
    </row>
    <row r="80" spans="1:13" x14ac:dyDescent="0.3">
      <c r="A80" s="3104" t="s">
        <v>5283</v>
      </c>
      <c r="B80" s="3092"/>
      <c r="C80" s="3099">
        <v>25.338786000000002</v>
      </c>
      <c r="D80" s="3091">
        <f t="shared" si="17"/>
        <v>-25.338786000000002</v>
      </c>
      <c r="E80" s="3092"/>
      <c r="F80" s="3093">
        <v>-20.095587000000005</v>
      </c>
      <c r="G80" s="3091">
        <f t="shared" si="15"/>
        <v>20.095587000000005</v>
      </c>
      <c r="I80" s="3087"/>
      <c r="J80" s="3087"/>
      <c r="K80" s="3087"/>
    </row>
    <row r="81" spans="1:13" hidden="1" x14ac:dyDescent="0.3">
      <c r="A81" s="3104" t="s">
        <v>5284</v>
      </c>
      <c r="B81" s="3092"/>
      <c r="C81" s="3099"/>
      <c r="D81" s="3091">
        <f t="shared" si="17"/>
        <v>0</v>
      </c>
      <c r="E81" s="3092"/>
      <c r="F81" s="3093"/>
      <c r="G81" s="3091">
        <f t="shared" si="15"/>
        <v>0</v>
      </c>
      <c r="I81" s="3087"/>
      <c r="J81" s="3087"/>
      <c r="K81" s="3087"/>
    </row>
    <row r="82" spans="1:13" ht="20.25" customHeight="1" x14ac:dyDescent="0.3">
      <c r="A82" s="3102" t="s">
        <v>5278</v>
      </c>
      <c r="B82" s="3092">
        <v>20986.725706780944</v>
      </c>
      <c r="C82" s="3093">
        <v>-369.5423188810293</v>
      </c>
      <c r="D82" s="3091">
        <f t="shared" si="17"/>
        <v>21356.268025661975</v>
      </c>
      <c r="E82" s="3092">
        <v>33497.748013504199</v>
      </c>
      <c r="F82" s="3093">
        <v>-156.97561522376247</v>
      </c>
      <c r="G82" s="3091">
        <f t="shared" si="15"/>
        <v>33654.723628727959</v>
      </c>
      <c r="I82" s="3105"/>
      <c r="J82" s="3087"/>
      <c r="K82" s="3087"/>
    </row>
    <row r="83" spans="1:13" x14ac:dyDescent="0.3">
      <c r="A83" s="3102" t="s">
        <v>5265</v>
      </c>
      <c r="B83" s="3092"/>
      <c r="C83" s="3093">
        <f>C84+C85</f>
        <v>140.10754849999938</v>
      </c>
      <c r="D83" s="3091">
        <f t="shared" si="17"/>
        <v>-140.10754849999938</v>
      </c>
      <c r="E83" s="3092"/>
      <c r="F83" s="3093">
        <v>-319.12418380095971</v>
      </c>
      <c r="G83" s="3091">
        <f t="shared" si="15"/>
        <v>319.12418380095971</v>
      </c>
      <c r="I83" s="3087"/>
      <c r="J83" s="3087"/>
      <c r="K83" s="3087"/>
    </row>
    <row r="84" spans="1:13" hidden="1" x14ac:dyDescent="0.3">
      <c r="A84" s="3104" t="s">
        <v>5283</v>
      </c>
      <c r="B84" s="3092"/>
      <c r="C84" s="3099">
        <v>-1.9333919999999978</v>
      </c>
      <c r="D84" s="3091">
        <f t="shared" si="17"/>
        <v>1.9333919999999978</v>
      </c>
      <c r="E84" s="3092"/>
      <c r="F84" s="3093">
        <v>-4.7560999999998188E-2</v>
      </c>
      <c r="G84" s="3091">
        <f t="shared" si="15"/>
        <v>4.7560999999998188E-2</v>
      </c>
      <c r="I84" s="3106"/>
      <c r="J84" s="3106"/>
      <c r="K84" s="3107"/>
    </row>
    <row r="85" spans="1:13" x14ac:dyDescent="0.3">
      <c r="A85" s="3104" t="s">
        <v>5284</v>
      </c>
      <c r="B85" s="3092"/>
      <c r="C85" s="3099">
        <v>142.04094049999938</v>
      </c>
      <c r="D85" s="3091">
        <f t="shared" si="17"/>
        <v>-142.04094049999938</v>
      </c>
      <c r="E85" s="3092"/>
      <c r="F85" s="3093">
        <v>-319.07662280095974</v>
      </c>
      <c r="G85" s="3091">
        <f t="shared" si="15"/>
        <v>319.07662280095974</v>
      </c>
      <c r="I85" s="3106"/>
      <c r="J85" s="3106"/>
      <c r="K85" s="3107"/>
    </row>
    <row r="86" spans="1:13" x14ac:dyDescent="0.3">
      <c r="A86" s="3102" t="s">
        <v>5280</v>
      </c>
      <c r="B86" s="3092">
        <v>-4354.5025164751023</v>
      </c>
      <c r="C86" s="3093">
        <v>-19224.015767925481</v>
      </c>
      <c r="D86" s="3091">
        <f t="shared" si="17"/>
        <v>14869.513251450378</v>
      </c>
      <c r="E86" s="3092">
        <v>5542.1706400391186</v>
      </c>
      <c r="F86" s="3093">
        <v>8562.6991008118148</v>
      </c>
      <c r="G86" s="3091">
        <f t="shared" si="15"/>
        <v>-3020.5284607726962</v>
      </c>
      <c r="I86" s="3106"/>
      <c r="J86" s="3106"/>
      <c r="K86" s="3107"/>
    </row>
    <row r="87" spans="1:13" s="3056" customFormat="1" x14ac:dyDescent="0.3">
      <c r="A87" s="3103" t="s">
        <v>5260</v>
      </c>
      <c r="B87" s="3098">
        <v>-4829.3040559168476</v>
      </c>
      <c r="C87" s="3099">
        <v>-19225.41404948548</v>
      </c>
      <c r="D87" s="3097">
        <f t="shared" si="17"/>
        <v>14396.109993568632</v>
      </c>
      <c r="E87" s="3098">
        <v>5222.0507119632248</v>
      </c>
      <c r="F87" s="3099">
        <v>8548.7792009018158</v>
      </c>
      <c r="G87" s="3097">
        <f t="shared" si="15"/>
        <v>-3326.728488938591</v>
      </c>
      <c r="H87" s="3052"/>
      <c r="I87" s="3108"/>
      <c r="J87" s="3108"/>
      <c r="K87" s="3109"/>
      <c r="L87" s="3054"/>
      <c r="M87" s="3054"/>
    </row>
    <row r="88" spans="1:13" x14ac:dyDescent="0.3">
      <c r="A88" s="3082" t="s">
        <v>5285</v>
      </c>
      <c r="B88" s="3083">
        <f>B89+B90+B91+B92</f>
        <v>-2181.1059112053877</v>
      </c>
      <c r="C88" s="3101">
        <f>C89+C90+C91+C92</f>
        <v>-3131.9682824314632</v>
      </c>
      <c r="D88" s="3085">
        <f t="shared" si="17"/>
        <v>950.86237122607554</v>
      </c>
      <c r="E88" s="3083">
        <f>E89+E90+E91+E92</f>
        <v>208.49603272898622</v>
      </c>
      <c r="F88" s="3101">
        <f>F89+F90+F91+F92</f>
        <v>-2317.3933422559903</v>
      </c>
      <c r="G88" s="3085">
        <f t="shared" si="15"/>
        <v>2525.8893749849767</v>
      </c>
      <c r="I88" s="3106"/>
      <c r="J88" s="3106"/>
      <c r="K88" s="3107"/>
    </row>
    <row r="89" spans="1:13" ht="16.5" hidden="1" customHeight="1" x14ac:dyDescent="0.3">
      <c r="A89" s="3088" t="s">
        <v>3345</v>
      </c>
      <c r="B89" s="3092"/>
      <c r="C89" s="3093"/>
      <c r="D89" s="3091"/>
      <c r="E89" s="3092"/>
      <c r="F89" s="3093"/>
      <c r="G89" s="3091"/>
      <c r="I89" s="3110"/>
      <c r="J89" s="3110"/>
    </row>
    <row r="90" spans="1:13" x14ac:dyDescent="0.3">
      <c r="A90" s="3088" t="s">
        <v>5286</v>
      </c>
      <c r="B90" s="3092">
        <v>-382.17049238439</v>
      </c>
      <c r="C90" s="3093">
        <v>16.643882950224636</v>
      </c>
      <c r="D90" s="3091">
        <f t="shared" ref="D90" si="18">B90-C90</f>
        <v>-398.81437533461462</v>
      </c>
      <c r="E90" s="3092">
        <v>-76.807574019052865</v>
      </c>
      <c r="F90" s="3093">
        <v>-996.07382744144149</v>
      </c>
      <c r="G90" s="3091">
        <f t="shared" ref="G90:G94" si="19">E90-F90</f>
        <v>919.26625342238867</v>
      </c>
      <c r="I90" s="3110"/>
      <c r="J90" s="3110"/>
    </row>
    <row r="91" spans="1:13" ht="16.5" hidden="1" customHeight="1" x14ac:dyDescent="0.3">
      <c r="A91" s="3088" t="s">
        <v>5279</v>
      </c>
      <c r="B91" s="3092"/>
      <c r="C91" s="3093"/>
      <c r="D91" s="3091"/>
      <c r="E91" s="3092"/>
      <c r="F91" s="3093"/>
      <c r="G91" s="3091">
        <f t="shared" si="19"/>
        <v>0</v>
      </c>
    </row>
    <row r="92" spans="1:13" x14ac:dyDescent="0.3">
      <c r="A92" s="3088" t="s">
        <v>5287</v>
      </c>
      <c r="B92" s="3092">
        <v>-1798.9354188209975</v>
      </c>
      <c r="C92" s="3093">
        <v>-3148.6121653816876</v>
      </c>
      <c r="D92" s="3091">
        <f t="shared" ref="D92:D94" si="20">B92-C92</f>
        <v>1349.6767465606902</v>
      </c>
      <c r="E92" s="3092">
        <v>285.3036067480391</v>
      </c>
      <c r="F92" s="3093">
        <v>-1321.3195148145489</v>
      </c>
      <c r="G92" s="3091">
        <f t="shared" si="19"/>
        <v>1606.623121562588</v>
      </c>
    </row>
    <row r="93" spans="1:13" s="3056" customFormat="1" x14ac:dyDescent="0.3">
      <c r="A93" s="3094" t="s">
        <v>5260</v>
      </c>
      <c r="B93" s="3098">
        <v>-1798.9354188209975</v>
      </c>
      <c r="C93" s="3099">
        <v>-3148.6121653816876</v>
      </c>
      <c r="D93" s="3097">
        <f t="shared" si="20"/>
        <v>1349.6767465606902</v>
      </c>
      <c r="E93" s="3098">
        <v>285.3036067480391</v>
      </c>
      <c r="F93" s="3099">
        <v>-1321.3195148145489</v>
      </c>
      <c r="G93" s="3097">
        <f t="shared" si="19"/>
        <v>1606.623121562588</v>
      </c>
      <c r="H93" s="3052"/>
      <c r="I93" s="3776"/>
      <c r="J93" s="3776"/>
      <c r="K93" s="3776"/>
      <c r="L93" s="3054"/>
      <c r="M93" s="3054"/>
    </row>
    <row r="94" spans="1:13" x14ac:dyDescent="0.3">
      <c r="A94" s="3082" t="s">
        <v>5288</v>
      </c>
      <c r="B94" s="3083">
        <f>B95+B96+B107+B123+B127</f>
        <v>175.92744304275402</v>
      </c>
      <c r="C94" s="3101">
        <f>C95+C96+C107+C123+C127</f>
        <v>27950.546887415989</v>
      </c>
      <c r="D94" s="3085">
        <f t="shared" si="20"/>
        <v>-27774.619444373235</v>
      </c>
      <c r="E94" s="3083">
        <f>E95+E96+E107+E123+E127+E138</f>
        <v>-10638.884436748775</v>
      </c>
      <c r="F94" s="3101">
        <f>F95+F96+F107+F123+F127+F138</f>
        <v>29883.707922499991</v>
      </c>
      <c r="G94" s="3085">
        <f t="shared" si="19"/>
        <v>-40522.592359248767</v>
      </c>
      <c r="I94" s="3010"/>
      <c r="J94" s="3010"/>
    </row>
    <row r="95" spans="1:13" ht="20.25" hidden="1" customHeight="1" x14ac:dyDescent="0.3">
      <c r="A95" s="3088" t="s">
        <v>5289</v>
      </c>
      <c r="B95" s="3092"/>
      <c r="C95" s="3093"/>
      <c r="D95" s="3091"/>
      <c r="E95" s="3092"/>
      <c r="F95" s="3093"/>
      <c r="G95" s="3091"/>
      <c r="I95" s="3111"/>
      <c r="J95" s="3111"/>
    </row>
    <row r="96" spans="1:13" x14ac:dyDescent="0.3">
      <c r="A96" s="3088" t="s">
        <v>5290</v>
      </c>
      <c r="B96" s="3092">
        <f>B97+B100+B101+B102</f>
        <v>18468.179064991433</v>
      </c>
      <c r="C96" s="3093">
        <f>C97+C100+C101+C102</f>
        <v>-9387.5877838816068</v>
      </c>
      <c r="D96" s="3091">
        <f t="shared" ref="D96:D98" si="21">B96-C96</f>
        <v>27855.766848873041</v>
      </c>
      <c r="E96" s="3092">
        <v>-18852.909133760688</v>
      </c>
      <c r="F96" s="3093">
        <v>13079.493011834016</v>
      </c>
      <c r="G96" s="3091">
        <f t="shared" ref="G96:G145" si="22">E96-F96</f>
        <v>-31932.402145594704</v>
      </c>
    </row>
    <row r="97" spans="1:13" x14ac:dyDescent="0.3">
      <c r="A97" s="3102" t="s">
        <v>5282</v>
      </c>
      <c r="B97" s="3092"/>
      <c r="C97" s="3093">
        <v>32.673924984998109</v>
      </c>
      <c r="D97" s="3091">
        <f t="shared" si="21"/>
        <v>-32.673924984998109</v>
      </c>
      <c r="E97" s="3092"/>
      <c r="F97" s="3093"/>
      <c r="G97" s="3091"/>
    </row>
    <row r="98" spans="1:13" x14ac:dyDescent="0.3">
      <c r="A98" s="3104" t="s">
        <v>5283</v>
      </c>
      <c r="B98" s="3092"/>
      <c r="C98" s="3093">
        <v>32.673924984998109</v>
      </c>
      <c r="D98" s="3091">
        <f t="shared" si="21"/>
        <v>-32.673924984998109</v>
      </c>
      <c r="E98" s="3092"/>
      <c r="F98" s="3093"/>
      <c r="G98" s="3091"/>
    </row>
    <row r="99" spans="1:13" ht="16.5" hidden="1" customHeight="1" x14ac:dyDescent="0.3">
      <c r="A99" s="3104" t="s">
        <v>5284</v>
      </c>
      <c r="B99" s="3092"/>
      <c r="C99" s="3093"/>
      <c r="D99" s="3091"/>
      <c r="E99" s="3092"/>
      <c r="F99" s="3093"/>
      <c r="G99" s="3091">
        <f t="shared" si="22"/>
        <v>0</v>
      </c>
    </row>
    <row r="100" spans="1:13" x14ac:dyDescent="0.3">
      <c r="A100" s="3102" t="s">
        <v>5278</v>
      </c>
      <c r="B100" s="3092">
        <v>32941.66834557629</v>
      </c>
      <c r="C100" s="3093">
        <v>-9420.2617088666047</v>
      </c>
      <c r="D100" s="3091">
        <f t="shared" ref="D100" si="23">B100-C100</f>
        <v>42361.930054442899</v>
      </c>
      <c r="E100" s="3092">
        <v>-21148.343784041943</v>
      </c>
      <c r="F100" s="3093">
        <v>13079.493011834016</v>
      </c>
      <c r="G100" s="3091">
        <f t="shared" si="22"/>
        <v>-34227.836795875963</v>
      </c>
      <c r="I100" s="3010"/>
    </row>
    <row r="101" spans="1:13" hidden="1" x14ac:dyDescent="0.3">
      <c r="A101" s="3102" t="s">
        <v>5265</v>
      </c>
      <c r="B101" s="3092"/>
      <c r="C101" s="3093"/>
      <c r="D101" s="3091"/>
      <c r="E101" s="3092"/>
      <c r="F101" s="3093"/>
      <c r="G101" s="3091">
        <f t="shared" si="22"/>
        <v>0</v>
      </c>
    </row>
    <row r="102" spans="1:13" x14ac:dyDescent="0.3">
      <c r="A102" s="3102" t="s">
        <v>5280</v>
      </c>
      <c r="B102" s="3092">
        <v>-14473.489280584859</v>
      </c>
      <c r="C102" s="3093"/>
      <c r="D102" s="3091">
        <f t="shared" ref="D102:D105" si="24">B102-C102</f>
        <v>-14473.489280584859</v>
      </c>
      <c r="E102" s="3092">
        <v>2295.4346502812564</v>
      </c>
      <c r="F102" s="3093"/>
      <c r="G102" s="3091">
        <f t="shared" si="22"/>
        <v>2295.4346502812564</v>
      </c>
    </row>
    <row r="103" spans="1:13" x14ac:dyDescent="0.3">
      <c r="A103" s="3104" t="s">
        <v>3346</v>
      </c>
      <c r="B103" s="3092">
        <v>-14473.489280584859</v>
      </c>
      <c r="C103" s="3093"/>
      <c r="D103" s="3091">
        <f t="shared" si="24"/>
        <v>-14473.489280584859</v>
      </c>
      <c r="E103" s="3092">
        <v>2295.4346502812564</v>
      </c>
      <c r="F103" s="3093"/>
      <c r="G103" s="3091">
        <f t="shared" si="22"/>
        <v>2295.4346502812564</v>
      </c>
    </row>
    <row r="104" spans="1:13" x14ac:dyDescent="0.3">
      <c r="A104" s="3112" t="s">
        <v>5283</v>
      </c>
      <c r="B104" s="3092">
        <v>-14473.489280584859</v>
      </c>
      <c r="C104" s="3093"/>
      <c r="D104" s="3091">
        <f t="shared" si="24"/>
        <v>-14473.489280584859</v>
      </c>
      <c r="E104" s="3092">
        <v>2295.4346502812564</v>
      </c>
      <c r="F104" s="3093"/>
      <c r="G104" s="3091">
        <f t="shared" si="22"/>
        <v>2295.4346502812564</v>
      </c>
    </row>
    <row r="105" spans="1:13" s="3056" customFormat="1" x14ac:dyDescent="0.3">
      <c r="A105" s="3113" t="s">
        <v>5260</v>
      </c>
      <c r="B105" s="3098">
        <v>-14473.489280584859</v>
      </c>
      <c r="C105" s="3099"/>
      <c r="D105" s="3097">
        <f t="shared" si="24"/>
        <v>-14473.489280584859</v>
      </c>
      <c r="E105" s="3098">
        <v>2295.4346502812564</v>
      </c>
      <c r="F105" s="3099"/>
      <c r="G105" s="3097">
        <f t="shared" si="22"/>
        <v>2295.4346502812564</v>
      </c>
      <c r="H105" s="3052"/>
      <c r="I105" s="3053"/>
      <c r="J105" s="3053"/>
      <c r="K105" s="3054"/>
      <c r="L105" s="3054"/>
      <c r="M105" s="3054"/>
    </row>
    <row r="106" spans="1:13" ht="16.5" hidden="1" customHeight="1" x14ac:dyDescent="0.3">
      <c r="A106" s="3114" t="s">
        <v>5284</v>
      </c>
      <c r="B106" s="3092"/>
      <c r="C106" s="3093"/>
      <c r="D106" s="3091"/>
      <c r="E106" s="3092"/>
      <c r="F106" s="3093"/>
      <c r="G106" s="3091">
        <f t="shared" si="22"/>
        <v>0</v>
      </c>
    </row>
    <row r="107" spans="1:13" x14ac:dyDescent="0.3">
      <c r="A107" s="3088" t="s">
        <v>5291</v>
      </c>
      <c r="B107" s="3092">
        <f>B109+B112+B116</f>
        <v>-15684.403174670537</v>
      </c>
      <c r="C107" s="3093">
        <f>C109+C112+C116</f>
        <v>-14236.384628350434</v>
      </c>
      <c r="D107" s="3091">
        <f t="shared" ref="D107:D109" si="25">B107-C107</f>
        <v>-1448.0185463201033</v>
      </c>
      <c r="E107" s="3092">
        <v>4570.9697270809793</v>
      </c>
      <c r="F107" s="3093">
        <v>-12892.69131889259</v>
      </c>
      <c r="G107" s="3091">
        <f t="shared" si="22"/>
        <v>17463.661045973568</v>
      </c>
    </row>
    <row r="108" spans="1:13" x14ac:dyDescent="0.3">
      <c r="A108" s="3102" t="s">
        <v>5282</v>
      </c>
      <c r="B108" s="3092">
        <v>0</v>
      </c>
      <c r="C108" s="3093">
        <v>0</v>
      </c>
      <c r="D108" s="3091">
        <f t="shared" si="25"/>
        <v>0</v>
      </c>
      <c r="E108" s="3092"/>
      <c r="F108" s="3093">
        <v>17352.704222876098</v>
      </c>
      <c r="G108" s="3091">
        <f t="shared" si="22"/>
        <v>-17352.704222876098</v>
      </c>
    </row>
    <row r="109" spans="1:13" ht="16.5" customHeight="1" x14ac:dyDescent="0.3">
      <c r="A109" s="3102" t="s">
        <v>5278</v>
      </c>
      <c r="B109" s="3092">
        <v>-3428.5569274825516</v>
      </c>
      <c r="C109" s="3093">
        <v>-23608.245578564725</v>
      </c>
      <c r="D109" s="3091">
        <f t="shared" si="25"/>
        <v>20179.688651082175</v>
      </c>
      <c r="E109" s="3092">
        <v>2627.2439537767832</v>
      </c>
      <c r="F109" s="3093">
        <v>-26602.428413003632</v>
      </c>
      <c r="G109" s="3091">
        <f t="shared" si="22"/>
        <v>29229.672366780414</v>
      </c>
    </row>
    <row r="110" spans="1:13" hidden="1" x14ac:dyDescent="0.3">
      <c r="A110" s="3104" t="s">
        <v>5283</v>
      </c>
      <c r="B110" s="3092"/>
      <c r="C110" s="3093"/>
      <c r="D110" s="3091"/>
      <c r="E110" s="3092"/>
      <c r="F110" s="3093"/>
      <c r="G110" s="3091">
        <f t="shared" si="22"/>
        <v>0</v>
      </c>
    </row>
    <row r="111" spans="1:13" x14ac:dyDescent="0.3">
      <c r="A111" s="3104" t="s">
        <v>5284</v>
      </c>
      <c r="B111" s="3092">
        <v>-3428.5569274825516</v>
      </c>
      <c r="C111" s="3093">
        <v>-23608.245578564725</v>
      </c>
      <c r="D111" s="3091">
        <f t="shared" ref="D111" si="26">B111-C111</f>
        <v>20179.688651082175</v>
      </c>
      <c r="E111" s="3092">
        <v>2627.2439537767832</v>
      </c>
      <c r="F111" s="3093">
        <v>-26602.428413003632</v>
      </c>
      <c r="G111" s="3091">
        <f t="shared" si="22"/>
        <v>29229.672366780414</v>
      </c>
    </row>
    <row r="112" spans="1:13" ht="16.5" customHeight="1" x14ac:dyDescent="0.3">
      <c r="A112" s="3102" t="s">
        <v>5265</v>
      </c>
      <c r="B112" s="3092"/>
      <c r="C112" s="3093">
        <f>C114+C115</f>
        <v>13647</v>
      </c>
      <c r="D112" s="3091">
        <f>B112-C112</f>
        <v>-13647</v>
      </c>
      <c r="E112" s="3092"/>
      <c r="F112" s="3093">
        <v>-1506.9999999999991</v>
      </c>
      <c r="G112" s="3091">
        <f t="shared" si="22"/>
        <v>1506.9999999999991</v>
      </c>
    </row>
    <row r="113" spans="1:13" ht="16.5" hidden="1" customHeight="1" x14ac:dyDescent="0.3">
      <c r="A113" s="3104" t="s">
        <v>5292</v>
      </c>
      <c r="B113" s="3092"/>
      <c r="C113" s="3093"/>
      <c r="D113" s="3091"/>
      <c r="E113" s="3092"/>
      <c r="F113" s="3093"/>
      <c r="G113" s="3091">
        <f t="shared" si="22"/>
        <v>0</v>
      </c>
    </row>
    <row r="114" spans="1:13" hidden="1" x14ac:dyDescent="0.3">
      <c r="A114" s="3104" t="s">
        <v>5293</v>
      </c>
      <c r="B114" s="3092"/>
      <c r="C114" s="3093"/>
      <c r="D114" s="3091"/>
      <c r="E114" s="3092"/>
      <c r="F114" s="3093"/>
      <c r="G114" s="3091">
        <f t="shared" si="22"/>
        <v>0</v>
      </c>
    </row>
    <row r="115" spans="1:13" x14ac:dyDescent="0.3">
      <c r="A115" s="3104" t="s">
        <v>5294</v>
      </c>
      <c r="B115" s="3092"/>
      <c r="C115" s="3093">
        <v>13647</v>
      </c>
      <c r="D115" s="3091">
        <f>B115-C115</f>
        <v>-13647</v>
      </c>
      <c r="E115" s="3092"/>
      <c r="F115" s="3093">
        <v>-1506.9999999999991</v>
      </c>
      <c r="G115" s="3091">
        <f t="shared" si="22"/>
        <v>1506.9999999999991</v>
      </c>
    </row>
    <row r="116" spans="1:13" ht="16.5" customHeight="1" x14ac:dyDescent="0.3">
      <c r="A116" s="3115" t="s">
        <v>5280</v>
      </c>
      <c r="B116" s="3092">
        <f t="shared" ref="B116:D116" si="27">B117+B118</f>
        <v>-12255.846247187985</v>
      </c>
      <c r="C116" s="3093">
        <f t="shared" si="27"/>
        <v>-4275.1390497857083</v>
      </c>
      <c r="D116" s="3091">
        <f t="shared" si="27"/>
        <v>-7980.7071974022765</v>
      </c>
      <c r="E116" s="3092">
        <v>1943.7257733041961</v>
      </c>
      <c r="F116" s="3093">
        <v>-2135.9671287650558</v>
      </c>
      <c r="G116" s="3091">
        <f t="shared" si="22"/>
        <v>4079.6929020692519</v>
      </c>
    </row>
    <row r="117" spans="1:13" hidden="1" x14ac:dyDescent="0.3">
      <c r="A117" s="3116" t="s">
        <v>5283</v>
      </c>
      <c r="B117" s="3092"/>
      <c r="C117" s="3093"/>
      <c r="D117" s="3091"/>
      <c r="E117" s="3092"/>
      <c r="F117" s="3093"/>
      <c r="G117" s="3091">
        <f t="shared" si="22"/>
        <v>0</v>
      </c>
    </row>
    <row r="118" spans="1:13" x14ac:dyDescent="0.3">
      <c r="A118" s="3116" t="s">
        <v>5284</v>
      </c>
      <c r="B118" s="3092">
        <v>-12255.846247187985</v>
      </c>
      <c r="C118" s="3093">
        <v>-4275.1390497857083</v>
      </c>
      <c r="D118" s="3091">
        <f t="shared" ref="D118:D119" si="28">B118-C118</f>
        <v>-7980.7071974022765</v>
      </c>
      <c r="E118" s="3092">
        <v>1943.7257733041961</v>
      </c>
      <c r="F118" s="3093">
        <v>-2135.9671287650558</v>
      </c>
      <c r="G118" s="3091">
        <f t="shared" si="22"/>
        <v>4079.6929020692519</v>
      </c>
    </row>
    <row r="119" spans="1:13" ht="16.5" customHeight="1" x14ac:dyDescent="0.3">
      <c r="A119" s="3115" t="s">
        <v>3346</v>
      </c>
      <c r="B119" s="3092">
        <f>B120+B121</f>
        <v>-12255.846247187985</v>
      </c>
      <c r="C119" s="3093">
        <f>C120+C121</f>
        <v>-4996.3162686757078</v>
      </c>
      <c r="D119" s="3091">
        <f t="shared" si="28"/>
        <v>-7259.529978512277</v>
      </c>
      <c r="E119" s="3092">
        <v>1943.7257733041961</v>
      </c>
      <c r="F119" s="3093">
        <v>-2096.7111353285186</v>
      </c>
      <c r="G119" s="3091">
        <f t="shared" si="22"/>
        <v>4040.4369086327147</v>
      </c>
    </row>
    <row r="120" spans="1:13" hidden="1" x14ac:dyDescent="0.3">
      <c r="A120" s="3116" t="s">
        <v>5283</v>
      </c>
      <c r="B120" s="3092"/>
      <c r="C120" s="3093"/>
      <c r="D120" s="3091"/>
      <c r="E120" s="3092"/>
      <c r="F120" s="3093"/>
      <c r="G120" s="3091">
        <f t="shared" si="22"/>
        <v>0</v>
      </c>
    </row>
    <row r="121" spans="1:13" s="3056" customFormat="1" x14ac:dyDescent="0.3">
      <c r="A121" s="3116" t="s">
        <v>5284</v>
      </c>
      <c r="B121" s="3092">
        <v>-12255.846247187985</v>
      </c>
      <c r="C121" s="3093">
        <v>-4996.3162686757078</v>
      </c>
      <c r="D121" s="3091">
        <f t="shared" ref="D121:D125" si="29">B121-C121</f>
        <v>-7259.529978512277</v>
      </c>
      <c r="E121" s="3092">
        <v>1943.7257733041961</v>
      </c>
      <c r="F121" s="3093">
        <v>-2096.7111353285186</v>
      </c>
      <c r="G121" s="3091">
        <f t="shared" si="22"/>
        <v>4040.4369086327147</v>
      </c>
      <c r="H121" s="3052"/>
      <c r="I121" s="3053"/>
      <c r="J121" s="3053"/>
      <c r="K121" s="3054"/>
      <c r="L121" s="3054"/>
      <c r="M121" s="3054"/>
    </row>
    <row r="122" spans="1:13" x14ac:dyDescent="0.3">
      <c r="A122" s="3117" t="s">
        <v>5260</v>
      </c>
      <c r="B122" s="3098">
        <v>-12255.846247187985</v>
      </c>
      <c r="C122" s="3099">
        <v>-4996.3162686757078</v>
      </c>
      <c r="D122" s="3097">
        <f t="shared" si="29"/>
        <v>-7259.529978512277</v>
      </c>
      <c r="E122" s="3098">
        <v>1943.7257733041961</v>
      </c>
      <c r="F122" s="3099">
        <v>-2096.7111353285186</v>
      </c>
      <c r="G122" s="3091">
        <f t="shared" si="22"/>
        <v>4040.4369086327147</v>
      </c>
    </row>
    <row r="123" spans="1:13" x14ac:dyDescent="0.3">
      <c r="A123" s="3088" t="s">
        <v>5295</v>
      </c>
      <c r="B123" s="3092">
        <f>B124</f>
        <v>-133.95512104408584</v>
      </c>
      <c r="C123" s="3093">
        <f>C124</f>
        <v>170.82371028881147</v>
      </c>
      <c r="D123" s="3091">
        <f t="shared" si="29"/>
        <v>-304.77883133289731</v>
      </c>
      <c r="E123" s="3092">
        <v>63.024091577089678</v>
      </c>
      <c r="F123" s="3093">
        <v>1733.6727203367252</v>
      </c>
      <c r="G123" s="3091">
        <f t="shared" si="22"/>
        <v>-1670.6486287596356</v>
      </c>
    </row>
    <row r="124" spans="1:13" x14ac:dyDescent="0.3">
      <c r="A124" s="3102" t="s">
        <v>5280</v>
      </c>
      <c r="B124" s="3092">
        <f>B125+B126</f>
        <v>-133.95512104408584</v>
      </c>
      <c r="C124" s="3093">
        <f>C125+C126</f>
        <v>170.82371028881147</v>
      </c>
      <c r="D124" s="3091">
        <f t="shared" si="29"/>
        <v>-304.77883133289731</v>
      </c>
      <c r="E124" s="3092">
        <v>63.024091577089678</v>
      </c>
      <c r="F124" s="3093">
        <v>1733.6727203367252</v>
      </c>
      <c r="G124" s="3091">
        <f t="shared" si="22"/>
        <v>-1670.6486287596356</v>
      </c>
    </row>
    <row r="125" spans="1:13" x14ac:dyDescent="0.3">
      <c r="A125" s="3104" t="s">
        <v>5283</v>
      </c>
      <c r="B125" s="3092">
        <v>-133.95512104408584</v>
      </c>
      <c r="C125" s="3093">
        <v>170.82371028881147</v>
      </c>
      <c r="D125" s="3091">
        <f t="shared" si="29"/>
        <v>-304.77883133289731</v>
      </c>
      <c r="E125" s="3092">
        <v>63.024091577089678</v>
      </c>
      <c r="F125" s="3093">
        <v>1733.6727203367252</v>
      </c>
      <c r="G125" s="3091">
        <f t="shared" si="22"/>
        <v>-1670.6486287596356</v>
      </c>
    </row>
    <row r="126" spans="1:13" ht="16.5" hidden="1" customHeight="1" x14ac:dyDescent="0.3">
      <c r="A126" s="3104" t="s">
        <v>5284</v>
      </c>
      <c r="B126" s="3092"/>
      <c r="C126" s="3093"/>
      <c r="D126" s="3091"/>
      <c r="E126" s="3092"/>
      <c r="F126" s="3093"/>
      <c r="G126" s="3091">
        <f t="shared" si="22"/>
        <v>0</v>
      </c>
    </row>
    <row r="127" spans="1:13" x14ac:dyDescent="0.3">
      <c r="A127" s="3088" t="s">
        <v>5296</v>
      </c>
      <c r="B127" s="3092">
        <f>B128+B131</f>
        <v>-2473.8933262340561</v>
      </c>
      <c r="C127" s="3093">
        <f>C128+C131</f>
        <v>51403.695589359217</v>
      </c>
      <c r="D127" s="3091">
        <f t="shared" ref="D127:D129" si="30">B127-C127</f>
        <v>-53877.588915593275</v>
      </c>
      <c r="E127" s="3092">
        <v>3580.0308783538444</v>
      </c>
      <c r="F127" s="3093">
        <v>19688.048020221839</v>
      </c>
      <c r="G127" s="3091">
        <f t="shared" si="22"/>
        <v>-16108.017141867995</v>
      </c>
    </row>
    <row r="128" spans="1:13" x14ac:dyDescent="0.3">
      <c r="A128" s="3102" t="s">
        <v>5278</v>
      </c>
      <c r="B128" s="3092">
        <f>B129+B130</f>
        <v>-5906.4582389831303</v>
      </c>
      <c r="C128" s="3093">
        <f>C129+C130</f>
        <v>7672.4502745171831</v>
      </c>
      <c r="D128" s="3091">
        <f t="shared" si="30"/>
        <v>-13578.908513500313</v>
      </c>
      <c r="E128" s="3092">
        <v>4124.4212660009543</v>
      </c>
      <c r="F128" s="3093">
        <v>1336.1695396156344</v>
      </c>
      <c r="G128" s="3091">
        <f t="shared" si="22"/>
        <v>2788.2517263853197</v>
      </c>
    </row>
    <row r="129" spans="1:13" x14ac:dyDescent="0.3">
      <c r="A129" s="3104" t="s">
        <v>5283</v>
      </c>
      <c r="B129" s="3092">
        <v>-5906.4582389831303</v>
      </c>
      <c r="C129" s="3093">
        <v>7672.4502745171831</v>
      </c>
      <c r="D129" s="3091">
        <f t="shared" si="30"/>
        <v>-13578.908513500313</v>
      </c>
      <c r="E129" s="3092">
        <v>4124.4212660009543</v>
      </c>
      <c r="F129" s="3093">
        <v>1336.1695396156344</v>
      </c>
      <c r="G129" s="3091">
        <f t="shared" si="22"/>
        <v>2788.2517263853197</v>
      </c>
      <c r="H129" s="3011"/>
      <c r="I129" s="3011"/>
      <c r="J129" s="3011"/>
      <c r="K129" s="3011"/>
      <c r="L129" s="3011"/>
      <c r="M129" s="3011"/>
    </row>
    <row r="130" spans="1:13" ht="16.5" hidden="1" customHeight="1" x14ac:dyDescent="0.3">
      <c r="A130" s="3104" t="s">
        <v>5284</v>
      </c>
      <c r="B130" s="3092"/>
      <c r="C130" s="3093"/>
      <c r="D130" s="3091"/>
      <c r="E130" s="3092"/>
      <c r="F130" s="3093"/>
      <c r="G130" s="3091">
        <f t="shared" si="22"/>
        <v>0</v>
      </c>
      <c r="H130" s="3011"/>
      <c r="I130" s="3011"/>
      <c r="J130" s="3011"/>
      <c r="K130" s="3011"/>
      <c r="L130" s="3011"/>
      <c r="M130" s="3011"/>
    </row>
    <row r="131" spans="1:13" ht="16.5" customHeight="1" x14ac:dyDescent="0.3">
      <c r="A131" s="3102" t="s">
        <v>5280</v>
      </c>
      <c r="B131" s="3092">
        <f>B132+B133</f>
        <v>3432.5649127490742</v>
      </c>
      <c r="C131" s="3093">
        <f>C132+C133</f>
        <v>43731.245314842032</v>
      </c>
      <c r="D131" s="3091">
        <f t="shared" ref="D131" si="31">B131-C131</f>
        <v>-40298.680402092956</v>
      </c>
      <c r="E131" s="3092">
        <v>-544.39038764710995</v>
      </c>
      <c r="F131" s="3093">
        <v>18351.878480606203</v>
      </c>
      <c r="G131" s="3091">
        <f t="shared" si="22"/>
        <v>-18896.268868253312</v>
      </c>
      <c r="H131" s="3011"/>
      <c r="I131" s="3011"/>
      <c r="J131" s="3011"/>
      <c r="K131" s="3011"/>
      <c r="L131" s="3011"/>
      <c r="M131" s="3011"/>
    </row>
    <row r="132" spans="1:13" ht="16.5" hidden="1" customHeight="1" x14ac:dyDescent="0.3">
      <c r="A132" s="3104" t="s">
        <v>5283</v>
      </c>
      <c r="B132" s="3092"/>
      <c r="C132" s="3093"/>
      <c r="D132" s="3091"/>
      <c r="E132" s="3092"/>
      <c r="F132" s="3093"/>
      <c r="G132" s="3091">
        <f t="shared" si="22"/>
        <v>0</v>
      </c>
      <c r="H132" s="3011"/>
      <c r="I132" s="3011"/>
      <c r="J132" s="3011"/>
      <c r="K132" s="3011"/>
      <c r="L132" s="3011"/>
      <c r="M132" s="3011"/>
    </row>
    <row r="133" spans="1:13" x14ac:dyDescent="0.3">
      <c r="A133" s="3104" t="s">
        <v>5284</v>
      </c>
      <c r="B133" s="3092">
        <f>B136</f>
        <v>3432.5649127490742</v>
      </c>
      <c r="C133" s="3093">
        <f>C136</f>
        <v>43731.245314842032</v>
      </c>
      <c r="D133" s="3091">
        <f t="shared" ref="D133:D134" si="32">B133-C133</f>
        <v>-40298.680402092956</v>
      </c>
      <c r="E133" s="3092">
        <v>-544.39038764710995</v>
      </c>
      <c r="F133" s="3093">
        <v>18351.878480606203</v>
      </c>
      <c r="G133" s="3091">
        <f t="shared" si="22"/>
        <v>-18896.268868253312</v>
      </c>
      <c r="H133" s="3011"/>
      <c r="I133" s="3011"/>
      <c r="J133" s="3011"/>
      <c r="K133" s="3011"/>
      <c r="L133" s="3011"/>
      <c r="M133" s="3011"/>
    </row>
    <row r="134" spans="1:13" x14ac:dyDescent="0.3">
      <c r="A134" s="3104" t="s">
        <v>3346</v>
      </c>
      <c r="B134" s="3092">
        <f>B135+B136</f>
        <v>3432.5649127490742</v>
      </c>
      <c r="C134" s="3093">
        <f>C135+C136</f>
        <v>43731.245314842032</v>
      </c>
      <c r="D134" s="3091">
        <f t="shared" si="32"/>
        <v>-40298.680402092956</v>
      </c>
      <c r="E134" s="3092">
        <v>-544.39038764710995</v>
      </c>
      <c r="F134" s="3093">
        <v>18351.878480606203</v>
      </c>
      <c r="G134" s="3091">
        <f t="shared" si="22"/>
        <v>-18896.268868253312</v>
      </c>
      <c r="H134" s="3011"/>
      <c r="I134" s="3011"/>
      <c r="J134" s="3011"/>
      <c r="K134" s="3011"/>
      <c r="L134" s="3011"/>
      <c r="M134" s="3011"/>
    </row>
    <row r="135" spans="1:13" hidden="1" x14ac:dyDescent="0.3">
      <c r="A135" s="3112" t="s">
        <v>5283</v>
      </c>
      <c r="B135" s="3092"/>
      <c r="C135" s="3093"/>
      <c r="D135" s="3091"/>
      <c r="E135" s="3092"/>
      <c r="F135" s="3093"/>
      <c r="G135" s="3091">
        <f t="shared" si="22"/>
        <v>0</v>
      </c>
      <c r="H135" s="3011"/>
      <c r="I135" s="3011"/>
      <c r="J135" s="3011"/>
      <c r="K135" s="3011"/>
      <c r="L135" s="3011"/>
      <c r="M135" s="3011"/>
    </row>
    <row r="136" spans="1:13" x14ac:dyDescent="0.3">
      <c r="A136" s="3118" t="s">
        <v>5284</v>
      </c>
      <c r="B136" s="3092">
        <f>B137</f>
        <v>3432.5649127490742</v>
      </c>
      <c r="C136" s="3093">
        <f>C137</f>
        <v>43731.245314842032</v>
      </c>
      <c r="D136" s="3091">
        <f t="shared" ref="D136:D139" si="33">B136-C136</f>
        <v>-40298.680402092956</v>
      </c>
      <c r="E136" s="3092">
        <v>-544.39038764710995</v>
      </c>
      <c r="F136" s="3093">
        <v>18351.878480606203</v>
      </c>
      <c r="G136" s="3091">
        <f t="shared" si="22"/>
        <v>-18896.268868253312</v>
      </c>
      <c r="H136" s="3011"/>
      <c r="I136" s="3011"/>
      <c r="J136" s="3011"/>
      <c r="K136" s="3011"/>
      <c r="L136" s="3011"/>
      <c r="M136" s="3011"/>
    </row>
    <row r="137" spans="1:13" x14ac:dyDescent="0.3">
      <c r="A137" s="3113" t="s">
        <v>5260</v>
      </c>
      <c r="B137" s="3092">
        <v>3432.5649127490742</v>
      </c>
      <c r="C137" s="3093">
        <v>43731.245314842032</v>
      </c>
      <c r="D137" s="3097">
        <f t="shared" si="33"/>
        <v>-40298.680402092956</v>
      </c>
      <c r="E137" s="3098">
        <v>-544.39038764710995</v>
      </c>
      <c r="F137" s="3099">
        <v>18351.878480606203</v>
      </c>
      <c r="G137" s="3091">
        <f t="shared" si="22"/>
        <v>-18896.268868253312</v>
      </c>
      <c r="H137" s="3011"/>
      <c r="I137" s="3011"/>
      <c r="J137" s="3011"/>
      <c r="K137" s="3011"/>
      <c r="L137" s="3011"/>
      <c r="M137" s="3011"/>
    </row>
    <row r="138" spans="1:13" x14ac:dyDescent="0.3">
      <c r="A138" s="3119" t="s">
        <v>5297</v>
      </c>
      <c r="B138" s="3120"/>
      <c r="C138" s="3121"/>
      <c r="D138" s="3122"/>
      <c r="E138" s="3123"/>
      <c r="F138" s="3124">
        <v>8275.1854889999995</v>
      </c>
      <c r="G138" s="3125">
        <f t="shared" si="22"/>
        <v>-8275.1854889999995</v>
      </c>
      <c r="H138" s="3011"/>
      <c r="I138" s="3011"/>
      <c r="J138" s="3011"/>
      <c r="K138" s="3011"/>
      <c r="L138" s="3011"/>
      <c r="M138" s="3011"/>
    </row>
    <row r="139" spans="1:13" x14ac:dyDescent="0.3">
      <c r="A139" s="3082" t="s">
        <v>5298</v>
      </c>
      <c r="B139" s="3083">
        <f t="shared" ref="B139" si="34">B140+B143+B144+B145</f>
        <v>-6928.8381124743664</v>
      </c>
      <c r="C139" s="3101"/>
      <c r="D139" s="3085">
        <f t="shared" si="33"/>
        <v>-6928.8381124743664</v>
      </c>
      <c r="E139" s="3083">
        <f t="shared" ref="E139" si="35">E140+E143+E144+E145</f>
        <v>25216.348095100402</v>
      </c>
      <c r="F139" s="3093"/>
      <c r="G139" s="3085">
        <f t="shared" si="22"/>
        <v>25216.348095100402</v>
      </c>
      <c r="H139" s="3011"/>
      <c r="I139" s="3011"/>
      <c r="J139" s="3011"/>
      <c r="K139" s="3011"/>
      <c r="L139" s="3011"/>
      <c r="M139" s="3011"/>
    </row>
    <row r="140" spans="1:13" x14ac:dyDescent="0.3">
      <c r="A140" s="3088" t="s">
        <v>5299</v>
      </c>
      <c r="B140" s="3092"/>
      <c r="C140" s="3093"/>
      <c r="D140" s="3091"/>
      <c r="E140" s="3092"/>
      <c r="F140" s="3093"/>
      <c r="G140" s="3091"/>
      <c r="H140" s="3011"/>
      <c r="I140" s="3011"/>
      <c r="J140" s="3011"/>
      <c r="K140" s="3011"/>
      <c r="L140" s="3011"/>
      <c r="M140" s="3011"/>
    </row>
    <row r="141" spans="1:13" x14ac:dyDescent="0.3">
      <c r="A141" s="3102" t="s">
        <v>5300</v>
      </c>
      <c r="B141" s="3092"/>
      <c r="C141" s="3093"/>
      <c r="D141" s="3091"/>
      <c r="E141" s="3092"/>
      <c r="F141" s="3093"/>
      <c r="G141" s="3091"/>
      <c r="H141" s="3011"/>
      <c r="I141" s="3011"/>
      <c r="J141" s="3011"/>
      <c r="K141" s="3011"/>
      <c r="L141" s="3011"/>
      <c r="M141" s="3011"/>
    </row>
    <row r="142" spans="1:13" x14ac:dyDescent="0.3">
      <c r="A142" s="3102" t="s">
        <v>5301</v>
      </c>
      <c r="B142" s="3092"/>
      <c r="C142" s="3093"/>
      <c r="D142" s="3091"/>
      <c r="E142" s="3092"/>
      <c r="F142" s="3093"/>
      <c r="G142" s="3091"/>
      <c r="H142" s="3011"/>
      <c r="I142" s="3011"/>
      <c r="J142" s="3011"/>
      <c r="K142" s="3011"/>
      <c r="L142" s="3011"/>
      <c r="M142" s="3011"/>
    </row>
    <row r="143" spans="1:13" x14ac:dyDescent="0.3">
      <c r="A143" s="3088" t="s">
        <v>5297</v>
      </c>
      <c r="B143" s="3126">
        <v>-0.36686125559577348</v>
      </c>
      <c r="C143" s="3093"/>
      <c r="D143" s="3127">
        <f t="shared" ref="D143:D145" si="36">B143-C143</f>
        <v>-0.36686125559577348</v>
      </c>
      <c r="E143" s="3092">
        <v>8275.1854884791373</v>
      </c>
      <c r="F143" s="3093"/>
      <c r="G143" s="3091">
        <f t="shared" si="22"/>
        <v>8275.1854884791373</v>
      </c>
      <c r="H143" s="3011"/>
      <c r="I143" s="3011"/>
      <c r="J143" s="3011"/>
      <c r="K143" s="3011"/>
      <c r="L143" s="3011"/>
      <c r="M143" s="3011"/>
    </row>
    <row r="144" spans="1:13" x14ac:dyDescent="0.3">
      <c r="A144" s="3088" t="s">
        <v>5302</v>
      </c>
      <c r="B144" s="3092"/>
      <c r="C144" s="3093"/>
      <c r="D144" s="3091"/>
      <c r="E144" s="3092"/>
      <c r="F144" s="3093"/>
      <c r="G144" s="3091"/>
      <c r="H144" s="3011"/>
      <c r="I144" s="3011"/>
      <c r="J144" s="3011"/>
      <c r="K144" s="3011"/>
      <c r="L144" s="3011"/>
      <c r="M144" s="3011"/>
    </row>
    <row r="145" spans="1:13" s="3136" customFormat="1" ht="17.25" thickBot="1" x14ac:dyDescent="0.35">
      <c r="A145" s="3128" t="s">
        <v>5303</v>
      </c>
      <c r="B145" s="3092">
        <v>-6928.4712512187707</v>
      </c>
      <c r="C145" s="3129"/>
      <c r="D145" s="3130">
        <f t="shared" si="36"/>
        <v>-6928.4712512187707</v>
      </c>
      <c r="E145" s="3129">
        <v>16941.162606621267</v>
      </c>
      <c r="F145" s="3129"/>
      <c r="G145" s="3131">
        <f t="shared" si="22"/>
        <v>16941.162606621267</v>
      </c>
      <c r="H145" s="3132"/>
      <c r="I145" s="3133"/>
      <c r="J145" s="3133"/>
      <c r="K145" s="3134"/>
      <c r="L145" s="3135"/>
      <c r="M145" s="3135"/>
    </row>
    <row r="146" spans="1:13" s="3136" customFormat="1" ht="18" thickTop="1" thickBot="1" x14ac:dyDescent="0.35">
      <c r="A146" s="3137" t="s">
        <v>5304</v>
      </c>
      <c r="B146" s="3138"/>
      <c r="C146" s="3139"/>
      <c r="D146" s="3140">
        <f>D65-(D5+D61)</f>
        <v>1559.3368020455728</v>
      </c>
      <c r="E146" s="3073"/>
      <c r="F146" s="3139"/>
      <c r="G146" s="3140">
        <f>G65-(G5+G61)</f>
        <v>1583.4133189035056</v>
      </c>
      <c r="H146" s="3132"/>
      <c r="I146" s="3133"/>
      <c r="J146" s="3133"/>
      <c r="K146" s="3134"/>
      <c r="L146" s="3135"/>
      <c r="M146" s="3135"/>
    </row>
    <row r="147" spans="1:13" ht="18" thickTop="1" x14ac:dyDescent="0.3">
      <c r="A147" s="3141" t="s">
        <v>5305</v>
      </c>
      <c r="B147" s="3142"/>
      <c r="C147" s="3014"/>
      <c r="D147" s="3014"/>
      <c r="E147" s="3142"/>
      <c r="F147" s="3014"/>
      <c r="G147" s="3014"/>
    </row>
    <row r="148" spans="1:13" x14ac:dyDescent="0.3">
      <c r="A148" s="3143" t="s">
        <v>5306</v>
      </c>
      <c r="B148" s="3144"/>
      <c r="C148" s="3144"/>
      <c r="D148" s="3144"/>
      <c r="E148" s="3144"/>
      <c r="F148" s="3144"/>
      <c r="G148" s="3144"/>
    </row>
    <row r="149" spans="1:13" x14ac:dyDescent="0.3">
      <c r="A149" s="3145" t="s">
        <v>359</v>
      </c>
      <c r="B149" s="3142"/>
      <c r="C149" s="3014"/>
      <c r="D149" s="3014"/>
      <c r="E149" s="3142"/>
      <c r="F149" s="3014"/>
      <c r="G149" s="3014"/>
    </row>
    <row r="150" spans="1:13" x14ac:dyDescent="0.3">
      <c r="B150" s="3142"/>
      <c r="C150" s="3014"/>
      <c r="D150" s="3014"/>
      <c r="E150" s="3142"/>
      <c r="F150" s="3014"/>
      <c r="G150" s="3014"/>
    </row>
    <row r="151" spans="1:13" x14ac:dyDescent="0.3">
      <c r="B151" s="3142"/>
      <c r="C151" s="3014"/>
      <c r="D151" s="3014"/>
      <c r="E151" s="3142"/>
      <c r="F151" s="3014"/>
      <c r="G151" s="3014"/>
    </row>
    <row r="152" spans="1:13" x14ac:dyDescent="0.3">
      <c r="B152" s="3142"/>
      <c r="C152" s="3014"/>
      <c r="D152" s="3014"/>
      <c r="E152" s="3142"/>
      <c r="F152" s="3014"/>
      <c r="G152" s="3014"/>
    </row>
    <row r="153" spans="1:13" x14ac:dyDescent="0.3">
      <c r="B153" s="3146"/>
      <c r="D153" s="3014"/>
      <c r="E153" s="3147"/>
      <c r="F153" s="3014"/>
      <c r="G153" s="3014"/>
    </row>
    <row r="154" spans="1:13" x14ac:dyDescent="0.3">
      <c r="F154" s="3148"/>
    </row>
    <row r="159" spans="1:13" x14ac:dyDescent="0.3">
      <c r="D159" s="3773"/>
      <c r="E159" s="3773"/>
      <c r="F159" s="3773"/>
      <c r="G159" s="3773"/>
    </row>
    <row r="160" spans="1:13" x14ac:dyDescent="0.3">
      <c r="D160" s="3013"/>
      <c r="E160" s="3149"/>
      <c r="F160" s="3149"/>
      <c r="G160" s="3149"/>
    </row>
    <row r="161" spans="1:13" x14ac:dyDescent="0.3">
      <c r="D161" s="3013"/>
      <c r="E161" s="3149"/>
      <c r="F161" s="3149"/>
      <c r="G161" s="3149"/>
    </row>
    <row r="162" spans="1:13" x14ac:dyDescent="0.3">
      <c r="A162" s="3011"/>
      <c r="B162" s="3011"/>
      <c r="C162" s="3011"/>
      <c r="D162" s="3013"/>
      <c r="E162" s="3149"/>
      <c r="F162" s="3149"/>
      <c r="G162" s="3149"/>
      <c r="H162" s="3011"/>
      <c r="I162" s="3011"/>
      <c r="J162" s="3011"/>
      <c r="K162" s="3011"/>
      <c r="L162" s="3011"/>
      <c r="M162" s="3011"/>
    </row>
    <row r="163" spans="1:13" x14ac:dyDescent="0.3">
      <c r="A163" s="3011"/>
      <c r="B163" s="3011"/>
      <c r="C163" s="3011"/>
      <c r="D163" s="3013"/>
      <c r="E163" s="3149"/>
      <c r="F163" s="3149"/>
      <c r="G163" s="3149"/>
      <c r="H163" s="3011"/>
      <c r="I163" s="3011"/>
      <c r="J163" s="3011"/>
      <c r="K163" s="3011"/>
      <c r="L163" s="3011"/>
      <c r="M163" s="3011"/>
    </row>
    <row r="164" spans="1:13" x14ac:dyDescent="0.3">
      <c r="A164" s="3011"/>
      <c r="B164" s="3011"/>
      <c r="C164" s="3011"/>
      <c r="E164" s="3150"/>
      <c r="F164" s="3150"/>
      <c r="G164" s="3150"/>
      <c r="H164" s="3011"/>
      <c r="I164" s="3011"/>
      <c r="J164" s="3011"/>
      <c r="K164" s="3011"/>
      <c r="L164" s="3011"/>
      <c r="M164" s="3011"/>
    </row>
    <row r="166" spans="1:13" ht="15" x14ac:dyDescent="0.25">
      <c r="A166" s="3011"/>
      <c r="B166" s="3011"/>
      <c r="C166" s="3011"/>
      <c r="D166" s="3773"/>
      <c r="E166" s="3773"/>
      <c r="F166" s="3773"/>
      <c r="G166" s="3773"/>
      <c r="H166" s="3011"/>
      <c r="I166" s="3011"/>
      <c r="J166" s="3011"/>
      <c r="K166" s="3011"/>
      <c r="L166" s="3011"/>
      <c r="M166" s="3011"/>
    </row>
    <row r="167" spans="1:13" x14ac:dyDescent="0.3">
      <c r="A167" s="3011"/>
      <c r="B167" s="3011"/>
      <c r="C167" s="3011"/>
      <c r="D167" s="3151"/>
      <c r="E167" s="3149"/>
      <c r="F167" s="3149"/>
      <c r="G167" s="3152"/>
      <c r="H167" s="3011"/>
      <c r="I167" s="3011"/>
      <c r="J167" s="3011"/>
      <c r="K167" s="3011"/>
      <c r="L167" s="3011"/>
      <c r="M167" s="3011"/>
    </row>
    <row r="168" spans="1:13" x14ac:dyDescent="0.3">
      <c r="A168" s="3011"/>
      <c r="B168" s="3011"/>
      <c r="C168" s="3011"/>
      <c r="D168" s="3151"/>
      <c r="E168" s="3149"/>
      <c r="F168" s="3149"/>
      <c r="G168" s="3152"/>
      <c r="H168" s="3011"/>
      <c r="I168" s="3011"/>
      <c r="J168" s="3011"/>
      <c r="K168" s="3011"/>
      <c r="L168" s="3011"/>
      <c r="M168" s="3011"/>
    </row>
    <row r="169" spans="1:13" x14ac:dyDescent="0.3">
      <c r="A169" s="3011"/>
      <c r="B169" s="3011"/>
      <c r="C169" s="3011"/>
      <c r="D169" s="3151"/>
      <c r="E169" s="3149"/>
      <c r="F169" s="3149"/>
      <c r="G169" s="3152"/>
      <c r="H169" s="3011"/>
      <c r="I169" s="3011"/>
      <c r="J169" s="3011"/>
      <c r="K169" s="3011"/>
      <c r="L169" s="3011"/>
      <c r="M169" s="3011"/>
    </row>
    <row r="170" spans="1:13" x14ac:dyDescent="0.3">
      <c r="A170" s="3011"/>
      <c r="B170" s="3011"/>
      <c r="C170" s="3011"/>
      <c r="D170" s="3151"/>
      <c r="E170" s="3149"/>
      <c r="F170" s="3149"/>
      <c r="G170" s="3152"/>
      <c r="H170" s="3011"/>
      <c r="I170" s="3011"/>
      <c r="J170" s="3011"/>
      <c r="K170" s="3011"/>
      <c r="L170" s="3011"/>
      <c r="M170" s="3011"/>
    </row>
    <row r="171" spans="1:13" x14ac:dyDescent="0.3">
      <c r="A171" s="3011"/>
      <c r="B171" s="3011"/>
      <c r="C171" s="3011"/>
      <c r="E171" s="3153"/>
      <c r="F171" s="3153"/>
      <c r="G171" s="3153"/>
      <c r="H171" s="3011"/>
      <c r="I171" s="3011"/>
      <c r="J171" s="3011"/>
      <c r="K171" s="3011"/>
      <c r="L171" s="3011"/>
      <c r="M171" s="3011"/>
    </row>
    <row r="172" spans="1:13" x14ac:dyDescent="0.3">
      <c r="A172" s="3011"/>
      <c r="B172" s="3011"/>
      <c r="C172" s="3011"/>
      <c r="G172" s="3154"/>
      <c r="H172" s="3011"/>
      <c r="I172" s="3011"/>
      <c r="J172" s="3011"/>
      <c r="K172" s="3011"/>
      <c r="L172" s="3011"/>
      <c r="M172" s="3011"/>
    </row>
    <row r="173" spans="1:13" x14ac:dyDescent="0.3">
      <c r="A173" s="3011"/>
      <c r="B173" s="3011"/>
      <c r="C173" s="3011"/>
      <c r="E173" s="3155"/>
      <c r="F173" s="3156"/>
      <c r="G173" s="3152"/>
      <c r="H173" s="3011"/>
      <c r="I173" s="3011"/>
      <c r="J173" s="3011"/>
      <c r="K173" s="3011"/>
      <c r="L173" s="3011"/>
      <c r="M173" s="3011"/>
    </row>
    <row r="174" spans="1:13" x14ac:dyDescent="0.3">
      <c r="A174" s="3011"/>
      <c r="B174" s="3011"/>
      <c r="C174" s="3011"/>
      <c r="D174" s="3151"/>
      <c r="E174" s="3149"/>
      <c r="F174" s="3156"/>
      <c r="G174" s="3152"/>
      <c r="H174" s="3011"/>
      <c r="I174" s="3011"/>
      <c r="J174" s="3011"/>
      <c r="K174" s="3011"/>
      <c r="L174" s="3011"/>
      <c r="M174" s="3011"/>
    </row>
    <row r="175" spans="1:13" x14ac:dyDescent="0.3">
      <c r="A175" s="3011"/>
      <c r="B175" s="3011"/>
      <c r="C175" s="3011"/>
      <c r="E175" s="3155"/>
      <c r="F175" s="3156"/>
      <c r="G175" s="3153"/>
      <c r="H175" s="3011"/>
      <c r="I175" s="3011"/>
      <c r="J175" s="3011"/>
      <c r="K175" s="3011"/>
      <c r="L175" s="3011"/>
      <c r="M175" s="3011"/>
    </row>
  </sheetData>
  <mergeCells count="13">
    <mergeCell ref="N3:P3"/>
    <mergeCell ref="B59:D59"/>
    <mergeCell ref="E59:G59"/>
    <mergeCell ref="D166:G166"/>
    <mergeCell ref="A1:G1"/>
    <mergeCell ref="B3:D3"/>
    <mergeCell ref="E3:G3"/>
    <mergeCell ref="K3:M3"/>
    <mergeCell ref="B63:D63"/>
    <mergeCell ref="E63:G63"/>
    <mergeCell ref="I63:K63"/>
    <mergeCell ref="I93:K93"/>
    <mergeCell ref="D159:G159"/>
  </mergeCells>
  <pageMargins left="0.75" right="0.75" top="0.57999999999999996" bottom="2E-3" header="0.31496062992126" footer="0.314"/>
  <pageSetup paperSize="9" scale="58" fitToHeight="0" orientation="portrait" r:id="rId1"/>
  <rowBreaks count="1" manualBreakCount="1">
    <brk id="62"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157"/>
  <sheetViews>
    <sheetView showGridLines="0" zoomScale="70" zoomScaleNormal="70" zoomScaleSheetLayoutView="70" workbookViewId="0">
      <pane xSplit="1" ySplit="4" topLeftCell="B5" activePane="bottomRight" state="frozen"/>
      <selection activeCell="D33" sqref="D33"/>
      <selection pane="topRight" activeCell="D33" sqref="D33"/>
      <selection pane="bottomLeft" activeCell="D33" sqref="D33"/>
      <selection pane="bottomRight" sqref="A1:F1"/>
    </sheetView>
  </sheetViews>
  <sheetFormatPr defaultColWidth="11.42578125" defaultRowHeight="16.5" x14ac:dyDescent="0.3"/>
  <cols>
    <col min="1" max="1" width="71.28515625" style="3193" customWidth="1"/>
    <col min="2" max="4" width="29.42578125" style="3157" customWidth="1"/>
    <col min="5" max="5" width="10.28515625" style="3157" customWidth="1"/>
    <col min="6" max="6" width="23.85546875" style="3157" customWidth="1"/>
    <col min="7" max="16384" width="11.42578125" style="3157"/>
  </cols>
  <sheetData>
    <row r="1" spans="1:8" ht="30" customHeight="1" x14ac:dyDescent="0.25">
      <c r="A1" s="3777" t="s">
        <v>5307</v>
      </c>
      <c r="B1" s="3777"/>
      <c r="C1" s="3777"/>
      <c r="D1" s="3777"/>
      <c r="E1" s="3777"/>
      <c r="F1" s="3777"/>
    </row>
    <row r="2" spans="1:8" ht="14.45" customHeight="1" x14ac:dyDescent="0.3">
      <c r="A2" s="3158"/>
      <c r="B2" s="3159"/>
      <c r="C2" s="3159"/>
      <c r="E2" s="3160"/>
    </row>
    <row r="3" spans="1:8" s="3161" customFormat="1" thickBot="1" x14ac:dyDescent="0.35">
      <c r="D3" s="3160" t="s">
        <v>8</v>
      </c>
    </row>
    <row r="4" spans="1:8" s="3161" customFormat="1" ht="18" thickBot="1" x14ac:dyDescent="0.35">
      <c r="A4" s="3162"/>
      <c r="B4" s="3162">
        <v>2018</v>
      </c>
      <c r="C4" s="3162">
        <v>2019</v>
      </c>
      <c r="D4" s="3162" t="s">
        <v>5200</v>
      </c>
      <c r="F4" s="3778"/>
    </row>
    <row r="5" spans="1:8" s="3161" customFormat="1" thickBot="1" x14ac:dyDescent="0.35">
      <c r="A5" s="3163" t="s">
        <v>5308</v>
      </c>
      <c r="B5" s="3164">
        <f>B6-B77</f>
        <v>1097547</v>
      </c>
      <c r="C5" s="3164">
        <f>C6-C77</f>
        <v>992219</v>
      </c>
      <c r="D5" s="3164">
        <f>D6-D77</f>
        <v>652943</v>
      </c>
      <c r="F5" s="3778"/>
    </row>
    <row r="6" spans="1:8" s="3161" customFormat="1" ht="15" customHeight="1" thickTop="1" x14ac:dyDescent="0.3">
      <c r="A6" s="3165" t="s">
        <v>290</v>
      </c>
      <c r="B6" s="3166">
        <f>B7+B22+B40+B44+B69</f>
        <v>16333168</v>
      </c>
      <c r="C6" s="3166">
        <f>C7+C22+C40+C44+C69</f>
        <v>17316177</v>
      </c>
      <c r="D6" s="3166">
        <f>D7+D22+D40+D44+D69</f>
        <v>19283460</v>
      </c>
    </row>
    <row r="7" spans="1:8" s="3161" customFormat="1" ht="15" customHeight="1" x14ac:dyDescent="0.3">
      <c r="A7" s="3167" t="s">
        <v>5274</v>
      </c>
      <c r="B7" s="3168">
        <f>B8+B15</f>
        <v>8983084</v>
      </c>
      <c r="C7" s="3168">
        <f>C8+C15</f>
        <v>9947461</v>
      </c>
      <c r="D7" s="3168">
        <f>D8+D15</f>
        <v>11393884</v>
      </c>
    </row>
    <row r="8" spans="1:8" s="3161" customFormat="1" ht="15" customHeight="1" x14ac:dyDescent="0.3">
      <c r="A8" s="3169" t="s">
        <v>5275</v>
      </c>
      <c r="B8" s="3170">
        <f>B9+B11+B13</f>
        <v>6992699</v>
      </c>
      <c r="C8" s="3170">
        <f>C9+C11+C13</f>
        <v>7799580</v>
      </c>
      <c r="D8" s="3170">
        <f>D9+D11+D13</f>
        <v>8977496</v>
      </c>
    </row>
    <row r="9" spans="1:8" s="3161" customFormat="1" ht="15" customHeight="1" x14ac:dyDescent="0.3">
      <c r="A9" s="3171" t="s">
        <v>5309</v>
      </c>
      <c r="B9" s="3172">
        <v>6960847</v>
      </c>
      <c r="C9" s="3172">
        <v>7758624</v>
      </c>
      <c r="D9" s="3172">
        <v>8827880</v>
      </c>
    </row>
    <row r="10" spans="1:8" s="3161" customFormat="1" ht="15" customHeight="1" x14ac:dyDescent="0.3">
      <c r="A10" s="3173" t="s">
        <v>5260</v>
      </c>
      <c r="B10" s="3174">
        <v>6943936.4259978803</v>
      </c>
      <c r="C10" s="3174">
        <v>7741653.3252415098</v>
      </c>
      <c r="D10" s="3174">
        <v>8809976</v>
      </c>
      <c r="E10" s="3175"/>
      <c r="H10" s="3176"/>
    </row>
    <row r="11" spans="1:8" s="3161" customFormat="1" ht="15" customHeight="1" x14ac:dyDescent="0.3">
      <c r="A11" s="3171" t="s">
        <v>5310</v>
      </c>
      <c r="B11" s="3172">
        <v>3562</v>
      </c>
      <c r="C11" s="3172">
        <v>1647</v>
      </c>
      <c r="D11" s="3172">
        <v>949</v>
      </c>
    </row>
    <row r="12" spans="1:8" s="3161" customFormat="1" ht="15" customHeight="1" x14ac:dyDescent="0.3">
      <c r="A12" s="3173" t="s">
        <v>5260</v>
      </c>
      <c r="B12" s="3174">
        <v>3562</v>
      </c>
      <c r="C12" s="3174">
        <v>1647</v>
      </c>
      <c r="D12" s="3174">
        <v>949</v>
      </c>
    </row>
    <row r="13" spans="1:8" s="3161" customFormat="1" ht="15" customHeight="1" x14ac:dyDescent="0.3">
      <c r="A13" s="3171" t="s">
        <v>5311</v>
      </c>
      <c r="B13" s="3172">
        <v>28290</v>
      </c>
      <c r="C13" s="3172">
        <v>39309</v>
      </c>
      <c r="D13" s="3172">
        <v>148667</v>
      </c>
    </row>
    <row r="14" spans="1:8" s="3161" customFormat="1" ht="15" customHeight="1" x14ac:dyDescent="0.3">
      <c r="A14" s="3173" t="s">
        <v>5260</v>
      </c>
      <c r="B14" s="3174">
        <v>28290</v>
      </c>
      <c r="C14" s="3174">
        <v>39309</v>
      </c>
      <c r="D14" s="3174">
        <v>148667</v>
      </c>
    </row>
    <row r="15" spans="1:8" s="3161" customFormat="1" ht="15" customHeight="1" x14ac:dyDescent="0.3">
      <c r="A15" s="3169" t="s">
        <v>5276</v>
      </c>
      <c r="B15" s="3170">
        <f>B16+B18+B20</f>
        <v>1990385</v>
      </c>
      <c r="C15" s="3170">
        <f>C16+C18+C20</f>
        <v>2147881</v>
      </c>
      <c r="D15" s="3170">
        <f>D16+D18+D20</f>
        <v>2416388</v>
      </c>
    </row>
    <row r="16" spans="1:8" s="3161" customFormat="1" ht="15" customHeight="1" x14ac:dyDescent="0.3">
      <c r="A16" s="3171" t="s">
        <v>5309</v>
      </c>
      <c r="B16" s="3172">
        <v>1282052</v>
      </c>
      <c r="C16" s="3172">
        <v>1521690</v>
      </c>
      <c r="D16" s="3172">
        <v>1640916</v>
      </c>
      <c r="H16" s="3176"/>
    </row>
    <row r="17" spans="1:8" s="3161" customFormat="1" ht="15" customHeight="1" x14ac:dyDescent="0.3">
      <c r="A17" s="3173" t="s">
        <v>5260</v>
      </c>
      <c r="B17" s="3174">
        <v>1275609.875</v>
      </c>
      <c r="C17" s="3174">
        <v>1513157.6126999999</v>
      </c>
      <c r="D17" s="3174">
        <v>1631701</v>
      </c>
    </row>
    <row r="18" spans="1:8" s="3161" customFormat="1" ht="15" customHeight="1" x14ac:dyDescent="0.3">
      <c r="A18" s="3171" t="s">
        <v>5310</v>
      </c>
      <c r="B18" s="3172">
        <v>112096</v>
      </c>
      <c r="C18" s="3172">
        <v>108556</v>
      </c>
      <c r="D18" s="3172">
        <v>4190</v>
      </c>
    </row>
    <row r="19" spans="1:8" s="3161" customFormat="1" ht="15" customHeight="1" x14ac:dyDescent="0.3">
      <c r="A19" s="3173" t="s">
        <v>5260</v>
      </c>
      <c r="B19" s="3174">
        <v>112096</v>
      </c>
      <c r="C19" s="3174">
        <v>108556</v>
      </c>
      <c r="D19" s="3174">
        <v>4190</v>
      </c>
    </row>
    <row r="20" spans="1:8" s="3161" customFormat="1" ht="15" customHeight="1" x14ac:dyDescent="0.3">
      <c r="A20" s="3171" t="s">
        <v>5311</v>
      </c>
      <c r="B20" s="3172">
        <v>596237</v>
      </c>
      <c r="C20" s="3172">
        <v>517635</v>
      </c>
      <c r="D20" s="3172">
        <v>771282</v>
      </c>
    </row>
    <row r="21" spans="1:8" s="3161" customFormat="1" ht="15" customHeight="1" x14ac:dyDescent="0.3">
      <c r="A21" s="3173" t="s">
        <v>5260</v>
      </c>
      <c r="B21" s="3174">
        <v>596237</v>
      </c>
      <c r="C21" s="3174">
        <v>517635</v>
      </c>
      <c r="D21" s="3174">
        <v>771282</v>
      </c>
    </row>
    <row r="22" spans="1:8" s="3161" customFormat="1" ht="15" customHeight="1" x14ac:dyDescent="0.3">
      <c r="A22" s="3167" t="s">
        <v>5277</v>
      </c>
      <c r="B22" s="3168">
        <f>B23+B29</f>
        <v>4905073</v>
      </c>
      <c r="C22" s="3168">
        <f>C23+C29</f>
        <v>4756630</v>
      </c>
      <c r="D22" s="3168">
        <f>D23+D29</f>
        <v>5397038</v>
      </c>
      <c r="E22" s="3258"/>
      <c r="F22" s="3258"/>
      <c r="G22" s="3258"/>
      <c r="H22" s="3258"/>
    </row>
    <row r="23" spans="1:8" s="3161" customFormat="1" ht="15" customHeight="1" x14ac:dyDescent="0.3">
      <c r="A23" s="3169" t="s">
        <v>5275</v>
      </c>
      <c r="B23" s="3170">
        <f>B24+B25+B26+B27</f>
        <v>4191501</v>
      </c>
      <c r="C23" s="3170">
        <f>C24+C25+C26+C27</f>
        <v>4253072</v>
      </c>
      <c r="D23" s="3170">
        <f>D24+D25+D26+D27</f>
        <v>4788412</v>
      </c>
    </row>
    <row r="24" spans="1:8" s="3161" customFormat="1" ht="15" customHeight="1" x14ac:dyDescent="0.3">
      <c r="A24" s="3171" t="s">
        <v>5282</v>
      </c>
      <c r="B24" s="3172">
        <v>920</v>
      </c>
      <c r="C24" s="3172">
        <v>1120</v>
      </c>
      <c r="D24" s="3172">
        <v>1332</v>
      </c>
    </row>
    <row r="25" spans="1:8" s="3161" customFormat="1" ht="15" customHeight="1" x14ac:dyDescent="0.3">
      <c r="A25" s="3171" t="s">
        <v>5312</v>
      </c>
      <c r="B25" s="3172">
        <v>7212</v>
      </c>
      <c r="C25" s="3172">
        <v>2650</v>
      </c>
      <c r="D25" s="3172">
        <v>4309</v>
      </c>
    </row>
    <row r="26" spans="1:8" s="3161" customFormat="1" ht="15" customHeight="1" x14ac:dyDescent="0.3">
      <c r="A26" s="3171" t="s">
        <v>5265</v>
      </c>
      <c r="B26" s="3172">
        <v>840</v>
      </c>
      <c r="C26" s="3172">
        <v>893</v>
      </c>
      <c r="D26" s="3172">
        <v>5143</v>
      </c>
    </row>
    <row r="27" spans="1:8" s="3161" customFormat="1" ht="15" customHeight="1" x14ac:dyDescent="0.3">
      <c r="A27" s="3171" t="s">
        <v>5280</v>
      </c>
      <c r="B27" s="3172">
        <v>4182529</v>
      </c>
      <c r="C27" s="3172">
        <v>4248409</v>
      </c>
      <c r="D27" s="3172">
        <v>4777628</v>
      </c>
    </row>
    <row r="28" spans="1:8" s="3161" customFormat="1" ht="15" customHeight="1" x14ac:dyDescent="0.3">
      <c r="A28" s="3173" t="s">
        <v>5260</v>
      </c>
      <c r="B28" s="3174">
        <v>4157647.7517430009</v>
      </c>
      <c r="C28" s="3174">
        <v>4219442.5284999991</v>
      </c>
      <c r="D28" s="3174">
        <v>4732522</v>
      </c>
    </row>
    <row r="29" spans="1:8" s="3161" customFormat="1" ht="15" customHeight="1" x14ac:dyDescent="0.3">
      <c r="A29" s="3169" t="s">
        <v>5281</v>
      </c>
      <c r="B29" s="3170">
        <f>B30+B33+B35</f>
        <v>713572</v>
      </c>
      <c r="C29" s="3170">
        <f>C30+C33+C35</f>
        <v>503558</v>
      </c>
      <c r="D29" s="3170">
        <f>D30+D33+D35</f>
        <v>608626</v>
      </c>
    </row>
    <row r="30" spans="1:8" s="3161" customFormat="1" ht="15" customHeight="1" x14ac:dyDescent="0.3">
      <c r="A30" s="3171" t="s">
        <v>5312</v>
      </c>
      <c r="B30" s="3172">
        <v>165862</v>
      </c>
      <c r="C30" s="3172">
        <v>200473</v>
      </c>
      <c r="D30" s="3172">
        <f>D31+D32</f>
        <v>257163</v>
      </c>
    </row>
    <row r="31" spans="1:8" s="3161" customFormat="1" ht="15" customHeight="1" x14ac:dyDescent="0.3">
      <c r="A31" s="3177" t="s">
        <v>5283</v>
      </c>
      <c r="B31" s="3178">
        <v>94295</v>
      </c>
      <c r="C31" s="3178">
        <v>121889</v>
      </c>
      <c r="D31" s="3178">
        <v>141022</v>
      </c>
    </row>
    <row r="32" spans="1:8" s="3161" customFormat="1" ht="15" customHeight="1" x14ac:dyDescent="0.3">
      <c r="A32" s="3177" t="s">
        <v>5284</v>
      </c>
      <c r="B32" s="3178">
        <v>71567</v>
      </c>
      <c r="C32" s="3178">
        <v>78584</v>
      </c>
      <c r="D32" s="3178">
        <v>116141</v>
      </c>
    </row>
    <row r="33" spans="1:4" s="3161" customFormat="1" ht="15" customHeight="1" x14ac:dyDescent="0.3">
      <c r="A33" s="3171" t="s">
        <v>5265</v>
      </c>
      <c r="B33" s="3172">
        <v>15441</v>
      </c>
      <c r="C33" s="3172">
        <v>20978</v>
      </c>
      <c r="D33" s="3172">
        <f>D34</f>
        <v>28378</v>
      </c>
    </row>
    <row r="34" spans="1:4" s="3161" customFormat="1" ht="15" customHeight="1" x14ac:dyDescent="0.3">
      <c r="A34" s="3177" t="s">
        <v>5284</v>
      </c>
      <c r="B34" s="3178">
        <v>15441</v>
      </c>
      <c r="C34" s="3178">
        <v>20978</v>
      </c>
      <c r="D34" s="3178">
        <v>28378</v>
      </c>
    </row>
    <row r="35" spans="1:4" s="3161" customFormat="1" ht="15" customHeight="1" x14ac:dyDescent="0.3">
      <c r="A35" s="3171" t="s">
        <v>5280</v>
      </c>
      <c r="B35" s="3172">
        <v>532269</v>
      </c>
      <c r="C35" s="3172">
        <v>282107</v>
      </c>
      <c r="D35" s="3172">
        <f>D36+D38</f>
        <v>323085</v>
      </c>
    </row>
    <row r="36" spans="1:4" s="3161" customFormat="1" ht="15" customHeight="1" x14ac:dyDescent="0.3">
      <c r="A36" s="3177" t="s">
        <v>5283</v>
      </c>
      <c r="B36" s="3178">
        <v>29538</v>
      </c>
      <c r="C36" s="3178">
        <v>21346</v>
      </c>
      <c r="D36" s="3178">
        <v>37592</v>
      </c>
    </row>
    <row r="37" spans="1:4" s="3161" customFormat="1" ht="15" customHeight="1" x14ac:dyDescent="0.3">
      <c r="A37" s="3173" t="s">
        <v>5260</v>
      </c>
      <c r="B37" s="3174">
        <v>29474.517280000004</v>
      </c>
      <c r="C37" s="3174">
        <v>21264.658099999997</v>
      </c>
      <c r="D37" s="3174">
        <v>37552</v>
      </c>
    </row>
    <row r="38" spans="1:4" s="3161" customFormat="1" ht="15" customHeight="1" x14ac:dyDescent="0.3">
      <c r="A38" s="3177" t="s">
        <v>5284</v>
      </c>
      <c r="B38" s="3178">
        <v>502731</v>
      </c>
      <c r="C38" s="3178">
        <v>260761</v>
      </c>
      <c r="D38" s="3178">
        <v>285493</v>
      </c>
    </row>
    <row r="39" spans="1:4" s="3161" customFormat="1" ht="15" customHeight="1" x14ac:dyDescent="0.3">
      <c r="A39" s="3173" t="s">
        <v>5260</v>
      </c>
      <c r="B39" s="3174">
        <v>496902.13968000002</v>
      </c>
      <c r="C39" s="3174">
        <v>253528.8927</v>
      </c>
      <c r="D39" s="3174">
        <v>277224</v>
      </c>
    </row>
    <row r="40" spans="1:4" s="3161" customFormat="1" ht="32.25" customHeight="1" x14ac:dyDescent="0.3">
      <c r="A40" s="3167" t="s">
        <v>5313</v>
      </c>
      <c r="B40" s="3179">
        <f>B41+B42</f>
        <v>85743</v>
      </c>
      <c r="C40" s="3179">
        <f>C41+C42</f>
        <v>117292</v>
      </c>
      <c r="D40" s="3179">
        <f>D41+D42</f>
        <v>128635</v>
      </c>
    </row>
    <row r="41" spans="1:4" s="3161" customFormat="1" ht="15" customHeight="1" x14ac:dyDescent="0.3">
      <c r="A41" s="3171" t="s">
        <v>5278</v>
      </c>
      <c r="B41" s="3172">
        <v>1685</v>
      </c>
      <c r="C41" s="3172">
        <v>1855</v>
      </c>
      <c r="D41" s="3172">
        <v>1827</v>
      </c>
    </row>
    <row r="42" spans="1:4" s="3161" customFormat="1" ht="15" customHeight="1" x14ac:dyDescent="0.3">
      <c r="A42" s="3171" t="s">
        <v>5280</v>
      </c>
      <c r="B42" s="3172">
        <v>84058</v>
      </c>
      <c r="C42" s="3172">
        <v>115437</v>
      </c>
      <c r="D42" s="3172">
        <v>126808</v>
      </c>
    </row>
    <row r="43" spans="1:4" s="3161" customFormat="1" ht="15" customHeight="1" x14ac:dyDescent="0.3">
      <c r="A43" s="3173" t="s">
        <v>5260</v>
      </c>
      <c r="B43" s="3174">
        <v>84058</v>
      </c>
      <c r="C43" s="3174">
        <v>115437</v>
      </c>
      <c r="D43" s="3174">
        <v>126808</v>
      </c>
    </row>
    <row r="44" spans="1:4" s="3161" customFormat="1" ht="15" customHeight="1" x14ac:dyDescent="0.3">
      <c r="A44" s="3167" t="s">
        <v>5288</v>
      </c>
      <c r="B44" s="3168">
        <f>B45+B50+B59+B62</f>
        <v>2141683</v>
      </c>
      <c r="C44" s="3168">
        <f>C45+C50+C59+C62</f>
        <v>2225300</v>
      </c>
      <c r="D44" s="3168">
        <f>D45+D50+D59+D62</f>
        <v>2075663</v>
      </c>
    </row>
    <row r="45" spans="1:4" s="3161" customFormat="1" ht="15" customHeight="1" x14ac:dyDescent="0.3">
      <c r="A45" s="3169" t="s">
        <v>5290</v>
      </c>
      <c r="B45" s="3170">
        <f>B46+B47</f>
        <v>584954</v>
      </c>
      <c r="C45" s="3170">
        <f>C46+C47</f>
        <v>646127</v>
      </c>
      <c r="D45" s="3170">
        <f>D46+D47</f>
        <v>622455</v>
      </c>
    </row>
    <row r="46" spans="1:4" s="3161" customFormat="1" ht="15" customHeight="1" x14ac:dyDescent="0.3">
      <c r="A46" s="3171" t="s">
        <v>5312</v>
      </c>
      <c r="B46" s="3172">
        <v>215262</v>
      </c>
      <c r="C46" s="3172">
        <v>282413</v>
      </c>
      <c r="D46" s="3172">
        <v>308380</v>
      </c>
    </row>
    <row r="47" spans="1:4" s="3161" customFormat="1" ht="15" customHeight="1" x14ac:dyDescent="0.3">
      <c r="A47" s="3171" t="s">
        <v>5280</v>
      </c>
      <c r="B47" s="3172">
        <v>369692</v>
      </c>
      <c r="C47" s="3172">
        <v>363714</v>
      </c>
      <c r="D47" s="3172">
        <v>314075</v>
      </c>
    </row>
    <row r="48" spans="1:4" s="3161" customFormat="1" ht="15" customHeight="1" x14ac:dyDescent="0.3">
      <c r="A48" s="3177" t="s">
        <v>5283</v>
      </c>
      <c r="B48" s="3178">
        <v>369692</v>
      </c>
      <c r="C48" s="3178">
        <v>363714</v>
      </c>
      <c r="D48" s="3178">
        <v>314075</v>
      </c>
    </row>
    <row r="49" spans="1:4" s="3161" customFormat="1" ht="15" customHeight="1" x14ac:dyDescent="0.3">
      <c r="A49" s="3173" t="s">
        <v>5260</v>
      </c>
      <c r="B49" s="3174">
        <v>369684.21244044497</v>
      </c>
      <c r="C49" s="3174">
        <v>363695.1937</v>
      </c>
      <c r="D49" s="3174">
        <v>314055</v>
      </c>
    </row>
    <row r="50" spans="1:4" s="3161" customFormat="1" ht="15" customHeight="1" x14ac:dyDescent="0.3">
      <c r="A50" s="3169" t="s">
        <v>5291</v>
      </c>
      <c r="B50" s="3170">
        <f>B51+B53</f>
        <v>1165358</v>
      </c>
      <c r="C50" s="3170">
        <f>C51+C53</f>
        <v>1148597</v>
      </c>
      <c r="D50" s="3170">
        <f>D51+D53</f>
        <v>995297</v>
      </c>
    </row>
    <row r="51" spans="1:4" s="3161" customFormat="1" ht="15" customHeight="1" x14ac:dyDescent="0.3">
      <c r="A51" s="3171" t="s">
        <v>5278</v>
      </c>
      <c r="B51" s="3172">
        <v>261988</v>
      </c>
      <c r="C51" s="3172">
        <v>259596</v>
      </c>
      <c r="D51" s="3172">
        <f>D52</f>
        <v>271545</v>
      </c>
    </row>
    <row r="52" spans="1:4" s="3161" customFormat="1" ht="15" customHeight="1" x14ac:dyDescent="0.3">
      <c r="A52" s="3177" t="s">
        <v>5284</v>
      </c>
      <c r="B52" s="3178">
        <v>261988</v>
      </c>
      <c r="C52" s="3178">
        <v>259596</v>
      </c>
      <c r="D52" s="3178">
        <v>271545</v>
      </c>
    </row>
    <row r="53" spans="1:4" s="3161" customFormat="1" ht="15" customHeight="1" x14ac:dyDescent="0.3">
      <c r="A53" s="3171" t="s">
        <v>5280</v>
      </c>
      <c r="B53" s="3172">
        <v>903370</v>
      </c>
      <c r="C53" s="3172">
        <v>889001</v>
      </c>
      <c r="D53" s="3172">
        <f>D54+D55</f>
        <v>723752</v>
      </c>
    </row>
    <row r="54" spans="1:4" s="3161" customFormat="1" ht="15" customHeight="1" x14ac:dyDescent="0.3">
      <c r="A54" s="3177" t="s">
        <v>5283</v>
      </c>
      <c r="B54" s="3178">
        <v>161</v>
      </c>
      <c r="C54" s="3178">
        <v>171</v>
      </c>
      <c r="D54" s="3178">
        <v>185</v>
      </c>
    </row>
    <row r="55" spans="1:4" s="3161" customFormat="1" ht="15" customHeight="1" x14ac:dyDescent="0.3">
      <c r="A55" s="3177" t="s">
        <v>5284</v>
      </c>
      <c r="B55" s="3178">
        <v>903209</v>
      </c>
      <c r="C55" s="3178">
        <v>888830</v>
      </c>
      <c r="D55" s="3178">
        <v>723567</v>
      </c>
    </row>
    <row r="56" spans="1:4" s="3161" customFormat="1" ht="15" customHeight="1" x14ac:dyDescent="0.3">
      <c r="A56" s="3180" t="s">
        <v>3346</v>
      </c>
      <c r="B56" s="3181">
        <v>902227</v>
      </c>
      <c r="C56" s="3181">
        <v>887846</v>
      </c>
      <c r="D56" s="3181">
        <f>D57</f>
        <v>722504</v>
      </c>
    </row>
    <row r="57" spans="1:4" s="3161" customFormat="1" ht="15" customHeight="1" x14ac:dyDescent="0.3">
      <c r="A57" s="3177" t="s">
        <v>5284</v>
      </c>
      <c r="B57" s="3178">
        <v>902227</v>
      </c>
      <c r="C57" s="3178">
        <v>887846</v>
      </c>
      <c r="D57" s="3178">
        <f>D58</f>
        <v>722504</v>
      </c>
    </row>
    <row r="58" spans="1:4" s="3161" customFormat="1" ht="15" customHeight="1" x14ac:dyDescent="0.3">
      <c r="A58" s="3173" t="s">
        <v>5260</v>
      </c>
      <c r="B58" s="3174">
        <v>902227</v>
      </c>
      <c r="C58" s="3174">
        <v>887846</v>
      </c>
      <c r="D58" s="3174">
        <v>722504</v>
      </c>
    </row>
    <row r="59" spans="1:4" s="3161" customFormat="1" ht="15" customHeight="1" x14ac:dyDescent="0.3">
      <c r="A59" s="3169" t="s">
        <v>5314</v>
      </c>
      <c r="B59" s="3170">
        <f>B60</f>
        <v>6138</v>
      </c>
      <c r="C59" s="3170">
        <f>C60</f>
        <v>6663</v>
      </c>
      <c r="D59" s="3170">
        <f>D60</f>
        <v>7816</v>
      </c>
    </row>
    <row r="60" spans="1:4" s="3161" customFormat="1" ht="15" customHeight="1" x14ac:dyDescent="0.3">
      <c r="A60" s="3171" t="s">
        <v>5280</v>
      </c>
      <c r="B60" s="3172">
        <v>6138</v>
      </c>
      <c r="C60" s="3172">
        <v>6663</v>
      </c>
      <c r="D60" s="3172">
        <f>D61</f>
        <v>7816</v>
      </c>
    </row>
    <row r="61" spans="1:4" s="3161" customFormat="1" ht="15" customHeight="1" x14ac:dyDescent="0.3">
      <c r="A61" s="3177" t="s">
        <v>5283</v>
      </c>
      <c r="B61" s="3178">
        <v>6138</v>
      </c>
      <c r="C61" s="3178">
        <v>6663</v>
      </c>
      <c r="D61" s="3178">
        <v>7816</v>
      </c>
    </row>
    <row r="62" spans="1:4" s="3161" customFormat="1" ht="15" customHeight="1" x14ac:dyDescent="0.3">
      <c r="A62" s="3169" t="s">
        <v>5315</v>
      </c>
      <c r="B62" s="3170">
        <f>B63+B65</f>
        <v>385233</v>
      </c>
      <c r="C62" s="3170">
        <f>C63+C65</f>
        <v>423913</v>
      </c>
      <c r="D62" s="3170">
        <f>D63+D65</f>
        <v>450095</v>
      </c>
    </row>
    <row r="63" spans="1:4" s="3161" customFormat="1" ht="15" customHeight="1" x14ac:dyDescent="0.3">
      <c r="A63" s="3171" t="s">
        <v>5312</v>
      </c>
      <c r="B63" s="3172">
        <v>2045</v>
      </c>
      <c r="C63" s="3172">
        <v>1731</v>
      </c>
      <c r="D63" s="3172">
        <f>D64</f>
        <v>1880</v>
      </c>
    </row>
    <row r="64" spans="1:4" s="3161" customFormat="1" ht="15" customHeight="1" x14ac:dyDescent="0.3">
      <c r="A64" s="3177" t="s">
        <v>5283</v>
      </c>
      <c r="B64" s="3178">
        <v>2045</v>
      </c>
      <c r="C64" s="3178">
        <v>1731</v>
      </c>
      <c r="D64" s="3178">
        <v>1880</v>
      </c>
    </row>
    <row r="65" spans="1:4" s="3161" customFormat="1" ht="15" customHeight="1" x14ac:dyDescent="0.3">
      <c r="A65" s="3171" t="s">
        <v>5280</v>
      </c>
      <c r="B65" s="3172">
        <v>383188</v>
      </c>
      <c r="C65" s="3172">
        <v>422182</v>
      </c>
      <c r="D65" s="3172">
        <f>D66</f>
        <v>448215</v>
      </c>
    </row>
    <row r="66" spans="1:4" s="3161" customFormat="1" ht="15" customHeight="1" x14ac:dyDescent="0.3">
      <c r="A66" s="3180" t="s">
        <v>3346</v>
      </c>
      <c r="B66" s="3181">
        <v>383188</v>
      </c>
      <c r="C66" s="3181">
        <v>422182</v>
      </c>
      <c r="D66" s="3181">
        <f>D67</f>
        <v>448215</v>
      </c>
    </row>
    <row r="67" spans="1:4" s="3161" customFormat="1" ht="15" customHeight="1" x14ac:dyDescent="0.3">
      <c r="A67" s="3177" t="s">
        <v>5284</v>
      </c>
      <c r="B67" s="3178">
        <v>383188</v>
      </c>
      <c r="C67" s="3178">
        <v>422182</v>
      </c>
      <c r="D67" s="3178">
        <v>448215</v>
      </c>
    </row>
    <row r="68" spans="1:4" s="3161" customFormat="1" ht="15" customHeight="1" x14ac:dyDescent="0.3">
      <c r="A68" s="3173" t="s">
        <v>5260</v>
      </c>
      <c r="B68" s="3174">
        <v>383188</v>
      </c>
      <c r="C68" s="3174">
        <v>422182</v>
      </c>
      <c r="D68" s="3174">
        <v>448215</v>
      </c>
    </row>
    <row r="69" spans="1:4" s="3161" customFormat="1" ht="15" customHeight="1" x14ac:dyDescent="0.3">
      <c r="A69" s="3167" t="s">
        <v>5298</v>
      </c>
      <c r="B69" s="3168">
        <f>B70+B71+B72+B73</f>
        <v>217585</v>
      </c>
      <c r="C69" s="3168">
        <f>C70+C71+C72+C73</f>
        <v>269494</v>
      </c>
      <c r="D69" s="3168">
        <f>D70+D71+D72+D73</f>
        <v>288240</v>
      </c>
    </row>
    <row r="70" spans="1:4" s="3161" customFormat="1" ht="15" customHeight="1" x14ac:dyDescent="0.3">
      <c r="A70" s="3182" t="s">
        <v>5299</v>
      </c>
      <c r="B70" s="3183">
        <v>17549</v>
      </c>
      <c r="C70" s="3183">
        <v>22322</v>
      </c>
      <c r="D70" s="3183">
        <v>29918</v>
      </c>
    </row>
    <row r="71" spans="1:4" s="3161" customFormat="1" ht="15" customHeight="1" x14ac:dyDescent="0.3">
      <c r="A71" s="3182" t="s">
        <v>5297</v>
      </c>
      <c r="B71" s="3183">
        <v>4288</v>
      </c>
      <c r="C71" s="3183">
        <v>4560</v>
      </c>
      <c r="D71" s="3183">
        <v>5135</v>
      </c>
    </row>
    <row r="72" spans="1:4" s="3161" customFormat="1" ht="15" customHeight="1" x14ac:dyDescent="0.3">
      <c r="A72" s="3182" t="s">
        <v>5316</v>
      </c>
      <c r="B72" s="3183">
        <v>1026</v>
      </c>
      <c r="C72" s="3183">
        <v>1259</v>
      </c>
      <c r="D72" s="3183">
        <v>1977</v>
      </c>
    </row>
    <row r="73" spans="1:4" s="3161" customFormat="1" ht="15" customHeight="1" x14ac:dyDescent="0.3">
      <c r="A73" s="3182" t="s">
        <v>5317</v>
      </c>
      <c r="B73" s="3183">
        <v>194722</v>
      </c>
      <c r="C73" s="3183">
        <v>241353</v>
      </c>
      <c r="D73" s="3183">
        <f>D74+D75+D76</f>
        <v>251210</v>
      </c>
    </row>
    <row r="74" spans="1:4" s="3161" customFormat="1" ht="15" customHeight="1" x14ac:dyDescent="0.3">
      <c r="A74" s="3171" t="s">
        <v>5318</v>
      </c>
      <c r="B74" s="3172">
        <v>21240</v>
      </c>
      <c r="C74" s="3172">
        <v>48037</v>
      </c>
      <c r="D74" s="3172">
        <v>48475</v>
      </c>
    </row>
    <row r="75" spans="1:4" s="3161" customFormat="1" ht="15" customHeight="1" x14ac:dyDescent="0.3">
      <c r="A75" s="3171" t="s">
        <v>5319</v>
      </c>
      <c r="B75" s="3172">
        <v>161495</v>
      </c>
      <c r="C75" s="3172">
        <v>176813</v>
      </c>
      <c r="D75" s="3172">
        <v>202735</v>
      </c>
    </row>
    <row r="76" spans="1:4" s="3161" customFormat="1" ht="15" customHeight="1" x14ac:dyDescent="0.3">
      <c r="A76" s="3171" t="s">
        <v>5320</v>
      </c>
      <c r="B76" s="3172">
        <v>11987</v>
      </c>
      <c r="C76" s="3172">
        <v>16503</v>
      </c>
      <c r="D76" s="3172">
        <v>0</v>
      </c>
    </row>
    <row r="77" spans="1:4" s="3161" customFormat="1" ht="15" customHeight="1" x14ac:dyDescent="0.3">
      <c r="A77" s="3184" t="s">
        <v>331</v>
      </c>
      <c r="B77" s="3185">
        <f>B78+B93+B111+B115</f>
        <v>15235621</v>
      </c>
      <c r="C77" s="3185">
        <f>C78+C93+C111+C115</f>
        <v>16323958</v>
      </c>
      <c r="D77" s="3185">
        <f>D78+D93+D111+D115</f>
        <v>18630517</v>
      </c>
    </row>
    <row r="78" spans="1:4" s="3161" customFormat="1" ht="15" customHeight="1" x14ac:dyDescent="0.3">
      <c r="A78" s="3167" t="s">
        <v>5274</v>
      </c>
      <c r="B78" s="3168">
        <f>B79+B86</f>
        <v>10971450</v>
      </c>
      <c r="C78" s="3168">
        <f>C79+C86</f>
        <v>11816540</v>
      </c>
      <c r="D78" s="3168">
        <f>D79+D86</f>
        <v>13333322</v>
      </c>
    </row>
    <row r="79" spans="1:4" s="3161" customFormat="1" ht="15" customHeight="1" x14ac:dyDescent="0.3">
      <c r="A79" s="3169" t="s">
        <v>5275</v>
      </c>
      <c r="B79" s="3170">
        <f>B80+B82+B84</f>
        <v>6347782</v>
      </c>
      <c r="C79" s="3170">
        <f>C80+C82+C84</f>
        <v>7477662</v>
      </c>
      <c r="D79" s="3170">
        <f>D80+D82+D84</f>
        <v>8426129</v>
      </c>
    </row>
    <row r="80" spans="1:4" s="3161" customFormat="1" ht="15" customHeight="1" x14ac:dyDescent="0.3">
      <c r="A80" s="3171" t="s">
        <v>5321</v>
      </c>
      <c r="B80" s="3172">
        <v>6181778</v>
      </c>
      <c r="C80" s="3172">
        <v>7337777</v>
      </c>
      <c r="D80" s="3172">
        <v>8386403</v>
      </c>
    </row>
    <row r="81" spans="1:8" s="3161" customFormat="1" ht="15" customHeight="1" x14ac:dyDescent="0.3">
      <c r="A81" s="3173" t="s">
        <v>5260</v>
      </c>
      <c r="B81" s="3174">
        <v>6008629.3288601618</v>
      </c>
      <c r="C81" s="3174">
        <v>7140496.8487430466</v>
      </c>
      <c r="D81" s="3174">
        <v>8175424</v>
      </c>
    </row>
    <row r="82" spans="1:8" s="3161" customFormat="1" ht="15" customHeight="1" x14ac:dyDescent="0.3">
      <c r="A82" s="3171" t="s">
        <v>5310</v>
      </c>
      <c r="B82" s="3172">
        <v>1747</v>
      </c>
      <c r="C82" s="3172">
        <v>1793</v>
      </c>
      <c r="D82" s="3172">
        <v>3123</v>
      </c>
    </row>
    <row r="83" spans="1:8" s="3161" customFormat="1" ht="15" customHeight="1" x14ac:dyDescent="0.3">
      <c r="A83" s="3173" t="s">
        <v>5260</v>
      </c>
      <c r="B83" s="3174">
        <v>1747</v>
      </c>
      <c r="C83" s="3174">
        <v>1793</v>
      </c>
      <c r="D83" s="3174">
        <v>3123</v>
      </c>
      <c r="H83" s="3176"/>
    </row>
    <row r="84" spans="1:8" s="3161" customFormat="1" ht="15" customHeight="1" x14ac:dyDescent="0.3">
      <c r="A84" s="3171" t="s">
        <v>5311</v>
      </c>
      <c r="B84" s="3172">
        <v>164257</v>
      </c>
      <c r="C84" s="3172">
        <v>138092</v>
      </c>
      <c r="D84" s="3172">
        <v>36603</v>
      </c>
    </row>
    <row r="85" spans="1:8" s="3161" customFormat="1" ht="15" customHeight="1" x14ac:dyDescent="0.3">
      <c r="A85" s="3173" t="s">
        <v>5260</v>
      </c>
      <c r="B85" s="3174">
        <v>164257</v>
      </c>
      <c r="C85" s="3174">
        <v>138092</v>
      </c>
      <c r="D85" s="3174">
        <v>36603</v>
      </c>
    </row>
    <row r="86" spans="1:8" s="3161" customFormat="1" ht="15" customHeight="1" x14ac:dyDescent="0.3">
      <c r="A86" s="3169" t="s">
        <v>5276</v>
      </c>
      <c r="B86" s="3170">
        <f>B87+B89+B91</f>
        <v>4623668</v>
      </c>
      <c r="C86" s="3170">
        <f>C87+C89+C91</f>
        <v>4338878</v>
      </c>
      <c r="D86" s="3170">
        <f>D87+D89+D91</f>
        <v>4907193</v>
      </c>
    </row>
    <row r="87" spans="1:8" s="3161" customFormat="1" ht="15" customHeight="1" x14ac:dyDescent="0.3">
      <c r="A87" s="3171" t="s">
        <v>5309</v>
      </c>
      <c r="B87" s="3172">
        <v>3859440</v>
      </c>
      <c r="C87" s="3172">
        <v>3626896</v>
      </c>
      <c r="D87" s="3172">
        <v>4067368</v>
      </c>
    </row>
    <row r="88" spans="1:8" s="3161" customFormat="1" ht="15" customHeight="1" x14ac:dyDescent="0.3">
      <c r="A88" s="3173" t="s">
        <v>5260</v>
      </c>
      <c r="B88" s="3174">
        <v>3844568.449</v>
      </c>
      <c r="C88" s="3174">
        <v>3612612.7493700003</v>
      </c>
      <c r="D88" s="3174">
        <v>4053342</v>
      </c>
      <c r="H88" s="3176"/>
    </row>
    <row r="89" spans="1:8" s="3161" customFormat="1" ht="15" customHeight="1" x14ac:dyDescent="0.3">
      <c r="A89" s="3171" t="s">
        <v>5310</v>
      </c>
      <c r="B89" s="3172">
        <v>24317</v>
      </c>
      <c r="C89" s="3172">
        <v>26755</v>
      </c>
      <c r="D89" s="3172">
        <v>123290</v>
      </c>
    </row>
    <row r="90" spans="1:8" s="3161" customFormat="1" ht="15" customHeight="1" x14ac:dyDescent="0.3">
      <c r="A90" s="3173" t="s">
        <v>5260</v>
      </c>
      <c r="B90" s="3174">
        <v>24317</v>
      </c>
      <c r="C90" s="3174">
        <v>26755</v>
      </c>
      <c r="D90" s="3174">
        <v>123290</v>
      </c>
    </row>
    <row r="91" spans="1:8" s="3161" customFormat="1" ht="15" customHeight="1" x14ac:dyDescent="0.3">
      <c r="A91" s="3171" t="s">
        <v>5311</v>
      </c>
      <c r="B91" s="3172">
        <v>739911</v>
      </c>
      <c r="C91" s="3172">
        <v>685227</v>
      </c>
      <c r="D91" s="3172">
        <v>716535</v>
      </c>
    </row>
    <row r="92" spans="1:8" s="3161" customFormat="1" ht="15" customHeight="1" x14ac:dyDescent="0.3">
      <c r="A92" s="3173" t="s">
        <v>5260</v>
      </c>
      <c r="B92" s="3174">
        <v>739911</v>
      </c>
      <c r="C92" s="3174">
        <v>685227</v>
      </c>
      <c r="D92" s="3174">
        <v>716535</v>
      </c>
    </row>
    <row r="93" spans="1:8" s="3161" customFormat="1" ht="15" customHeight="1" x14ac:dyDescent="0.3">
      <c r="A93" s="3167" t="s">
        <v>5277</v>
      </c>
      <c r="B93" s="3168">
        <f>B94+B98</f>
        <v>1109542</v>
      </c>
      <c r="C93" s="3168">
        <f>C94+C98</f>
        <v>1153758</v>
      </c>
      <c r="D93" s="3168">
        <f>D94+D98</f>
        <v>2016786</v>
      </c>
    </row>
    <row r="94" spans="1:8" s="3161" customFormat="1" ht="15" customHeight="1" x14ac:dyDescent="0.3">
      <c r="A94" s="3169" t="s">
        <v>5275</v>
      </c>
      <c r="B94" s="3170">
        <f>B95+B96</f>
        <v>705352</v>
      </c>
      <c r="C94" s="3170">
        <f>C95+C96</f>
        <v>733270</v>
      </c>
      <c r="D94" s="3170">
        <f>D95+D96</f>
        <v>1470927</v>
      </c>
    </row>
    <row r="95" spans="1:8" s="3161" customFormat="1" ht="15" customHeight="1" x14ac:dyDescent="0.3">
      <c r="A95" s="3171" t="s">
        <v>5312</v>
      </c>
      <c r="B95" s="3172">
        <v>175</v>
      </c>
      <c r="C95" s="3172">
        <v>244</v>
      </c>
      <c r="D95" s="3172">
        <v>7105</v>
      </c>
    </row>
    <row r="96" spans="1:8" s="3161" customFormat="1" ht="15" customHeight="1" x14ac:dyDescent="0.3">
      <c r="A96" s="3171" t="s">
        <v>5280</v>
      </c>
      <c r="B96" s="3172">
        <v>705177</v>
      </c>
      <c r="C96" s="3172">
        <v>733026</v>
      </c>
      <c r="D96" s="3172">
        <v>1463822</v>
      </c>
    </row>
    <row r="97" spans="1:4" s="3161" customFormat="1" ht="15" customHeight="1" x14ac:dyDescent="0.3">
      <c r="A97" s="3173" t="s">
        <v>5260</v>
      </c>
      <c r="B97" s="3174">
        <v>658829</v>
      </c>
      <c r="C97" s="3174">
        <v>708688</v>
      </c>
      <c r="D97" s="3174">
        <v>1452478</v>
      </c>
    </row>
    <row r="98" spans="1:4" s="3161" customFormat="1" ht="15" customHeight="1" x14ac:dyDescent="0.3">
      <c r="A98" s="3169" t="s">
        <v>5281</v>
      </c>
      <c r="B98" s="3170">
        <f>B99+B102+B105+B108</f>
        <v>404190</v>
      </c>
      <c r="C98" s="3170">
        <f>C99+C102+C105+C108</f>
        <v>420488</v>
      </c>
      <c r="D98" s="3170">
        <f>D99+D102+D105+D108</f>
        <v>545859</v>
      </c>
    </row>
    <row r="99" spans="1:4" s="3161" customFormat="1" ht="15" customHeight="1" x14ac:dyDescent="0.3">
      <c r="A99" s="3171" t="s">
        <v>5282</v>
      </c>
      <c r="B99" s="3172">
        <v>55</v>
      </c>
      <c r="C99" s="3172">
        <v>78</v>
      </c>
      <c r="D99" s="3172">
        <f>D100+D101</f>
        <v>43</v>
      </c>
    </row>
    <row r="100" spans="1:4" s="3161" customFormat="1" ht="15" customHeight="1" x14ac:dyDescent="0.3">
      <c r="A100" s="3177" t="s">
        <v>5283</v>
      </c>
      <c r="B100" s="3178">
        <v>34</v>
      </c>
      <c r="C100" s="3178">
        <v>57</v>
      </c>
      <c r="D100" s="3178">
        <v>36</v>
      </c>
    </row>
    <row r="101" spans="1:4" s="3161" customFormat="1" ht="15" customHeight="1" x14ac:dyDescent="0.3">
      <c r="A101" s="3177" t="s">
        <v>5284</v>
      </c>
      <c r="B101" s="3178">
        <v>21</v>
      </c>
      <c r="C101" s="3178">
        <v>21</v>
      </c>
      <c r="D101" s="3178">
        <v>7</v>
      </c>
    </row>
    <row r="102" spans="1:4" s="3161" customFormat="1" ht="15" customHeight="1" x14ac:dyDescent="0.3">
      <c r="A102" s="3171" t="s">
        <v>5312</v>
      </c>
      <c r="B102" s="3172">
        <v>8698</v>
      </c>
      <c r="C102" s="3172">
        <v>14983</v>
      </c>
      <c r="D102" s="3172">
        <f>D104+D103</f>
        <v>14217</v>
      </c>
    </row>
    <row r="103" spans="1:4" s="3161" customFormat="1" ht="15" customHeight="1" x14ac:dyDescent="0.3">
      <c r="A103" s="3177" t="s">
        <v>5283</v>
      </c>
      <c r="B103" s="3172">
        <v>0</v>
      </c>
      <c r="C103" s="3172">
        <v>0</v>
      </c>
      <c r="D103" s="3172">
        <v>1</v>
      </c>
    </row>
    <row r="104" spans="1:4" s="3161" customFormat="1" ht="15" customHeight="1" x14ac:dyDescent="0.3">
      <c r="A104" s="3177" t="s">
        <v>5284</v>
      </c>
      <c r="B104" s="3178">
        <v>8698</v>
      </c>
      <c r="C104" s="3178">
        <v>14983</v>
      </c>
      <c r="D104" s="3178">
        <v>14216</v>
      </c>
    </row>
    <row r="105" spans="1:4" s="3161" customFormat="1" ht="15" customHeight="1" x14ac:dyDescent="0.3">
      <c r="A105" s="3171" t="s">
        <v>5265</v>
      </c>
      <c r="B105" s="3172">
        <v>270</v>
      </c>
      <c r="C105" s="3172">
        <v>301</v>
      </c>
      <c r="D105" s="3172">
        <f>D106+D107</f>
        <v>9274</v>
      </c>
    </row>
    <row r="106" spans="1:4" s="3161" customFormat="1" ht="15" customHeight="1" x14ac:dyDescent="0.3">
      <c r="A106" s="3177" t="s">
        <v>5283</v>
      </c>
      <c r="B106" s="3178">
        <v>17</v>
      </c>
      <c r="C106" s="3178">
        <v>36</v>
      </c>
      <c r="D106" s="3178">
        <v>25</v>
      </c>
    </row>
    <row r="107" spans="1:4" s="3161" customFormat="1" ht="15" customHeight="1" x14ac:dyDescent="0.3">
      <c r="A107" s="3177" t="s">
        <v>5284</v>
      </c>
      <c r="B107" s="3178">
        <v>253</v>
      </c>
      <c r="C107" s="3178">
        <v>265</v>
      </c>
      <c r="D107" s="3178">
        <v>9249</v>
      </c>
    </row>
    <row r="108" spans="1:4" s="3161" customFormat="1" ht="15" customHeight="1" x14ac:dyDescent="0.3">
      <c r="A108" s="3171" t="s">
        <v>5280</v>
      </c>
      <c r="B108" s="3172">
        <v>395167</v>
      </c>
      <c r="C108" s="3172">
        <v>405126</v>
      </c>
      <c r="D108" s="3172">
        <f>D109</f>
        <v>522325</v>
      </c>
    </row>
    <row r="109" spans="1:4" s="3161" customFormat="1" ht="15" customHeight="1" x14ac:dyDescent="0.3">
      <c r="A109" s="3177" t="s">
        <v>5284</v>
      </c>
      <c r="B109" s="3178">
        <v>395167</v>
      </c>
      <c r="C109" s="3178">
        <v>405126</v>
      </c>
      <c r="D109" s="3178">
        <v>522325</v>
      </c>
    </row>
    <row r="110" spans="1:4" s="3186" customFormat="1" ht="15" customHeight="1" x14ac:dyDescent="0.3">
      <c r="A110" s="3173" t="s">
        <v>5260</v>
      </c>
      <c r="B110" s="3174">
        <v>393298</v>
      </c>
      <c r="C110" s="3174">
        <v>402967</v>
      </c>
      <c r="D110" s="3174">
        <v>520789</v>
      </c>
    </row>
    <row r="111" spans="1:4" s="3161" customFormat="1" ht="35.25" customHeight="1" x14ac:dyDescent="0.3">
      <c r="A111" s="3167" t="s">
        <v>5313</v>
      </c>
      <c r="B111" s="3187">
        <f>B112+B113</f>
        <v>98041</v>
      </c>
      <c r="C111" s="3187">
        <f>C112+C113</f>
        <v>30543</v>
      </c>
      <c r="D111" s="3187">
        <f>D112+D113</f>
        <v>46359</v>
      </c>
    </row>
    <row r="112" spans="1:4" s="3161" customFormat="1" ht="15" customHeight="1" x14ac:dyDescent="0.3">
      <c r="A112" s="3171" t="s">
        <v>5312</v>
      </c>
      <c r="B112" s="3172">
        <v>2041</v>
      </c>
      <c r="C112" s="3172">
        <v>2800</v>
      </c>
      <c r="D112" s="3172">
        <v>3154</v>
      </c>
    </row>
    <row r="113" spans="1:4" s="3161" customFormat="1" ht="15" customHeight="1" x14ac:dyDescent="0.3">
      <c r="A113" s="3171" t="s">
        <v>5280</v>
      </c>
      <c r="B113" s="3172">
        <v>96000</v>
      </c>
      <c r="C113" s="3172">
        <v>27743</v>
      </c>
      <c r="D113" s="3172">
        <f>D114</f>
        <v>43205</v>
      </c>
    </row>
    <row r="114" spans="1:4" s="3186" customFormat="1" ht="15" customHeight="1" x14ac:dyDescent="0.3">
      <c r="A114" s="3173" t="s">
        <v>5260</v>
      </c>
      <c r="B114" s="3174">
        <v>96000</v>
      </c>
      <c r="C114" s="3174">
        <v>27743</v>
      </c>
      <c r="D114" s="3174">
        <v>43205</v>
      </c>
    </row>
    <row r="115" spans="1:4" s="3161" customFormat="1" ht="15" customHeight="1" x14ac:dyDescent="0.3">
      <c r="A115" s="3167" t="s">
        <v>5288</v>
      </c>
      <c r="B115" s="3168">
        <f>B116+B120+B133+B136+B143</f>
        <v>3056588</v>
      </c>
      <c r="C115" s="3168">
        <f>C116+C120+C133+C136+C143</f>
        <v>3323117</v>
      </c>
      <c r="D115" s="3168">
        <f>D116+D120+D133+D136+D143</f>
        <v>3234050</v>
      </c>
    </row>
    <row r="116" spans="1:4" s="3161" customFormat="1" ht="15" customHeight="1" x14ac:dyDescent="0.3">
      <c r="A116" s="3169" t="s">
        <v>5290</v>
      </c>
      <c r="B116" s="3170">
        <f>B117+B119</f>
        <v>175816</v>
      </c>
      <c r="C116" s="3170">
        <f>C117+C119</f>
        <v>225800</v>
      </c>
      <c r="D116" s="3170">
        <f>D117+D119</f>
        <v>254818</v>
      </c>
    </row>
    <row r="117" spans="1:4" s="3161" customFormat="1" ht="15" customHeight="1" x14ac:dyDescent="0.3">
      <c r="A117" s="3171" t="s">
        <v>5322</v>
      </c>
      <c r="B117" s="3172">
        <v>476</v>
      </c>
      <c r="C117" s="3172">
        <v>247</v>
      </c>
      <c r="D117" s="3172">
        <f>D118</f>
        <v>711</v>
      </c>
    </row>
    <row r="118" spans="1:4" s="3161" customFormat="1" ht="15" customHeight="1" x14ac:dyDescent="0.3">
      <c r="A118" s="3177" t="s">
        <v>5283</v>
      </c>
      <c r="B118" s="3178">
        <v>476</v>
      </c>
      <c r="C118" s="3178">
        <v>247</v>
      </c>
      <c r="D118" s="3178">
        <v>711</v>
      </c>
    </row>
    <row r="119" spans="1:4" s="3161" customFormat="1" ht="15" customHeight="1" x14ac:dyDescent="0.3">
      <c r="A119" s="3171" t="s">
        <v>5278</v>
      </c>
      <c r="B119" s="3172">
        <v>175340</v>
      </c>
      <c r="C119" s="3172">
        <v>225553</v>
      </c>
      <c r="D119" s="3172">
        <v>254107</v>
      </c>
    </row>
    <row r="120" spans="1:4" s="3161" customFormat="1" ht="15" customHeight="1" x14ac:dyDescent="0.3">
      <c r="A120" s="3169" t="s">
        <v>5291</v>
      </c>
      <c r="B120" s="3170">
        <f>B123+B125+B127+B121</f>
        <v>1920903</v>
      </c>
      <c r="C120" s="3170">
        <f>C123+C125+C127+C121</f>
        <v>1933337</v>
      </c>
      <c r="D120" s="3170">
        <f>D123+D125+D127+D121</f>
        <v>1810392</v>
      </c>
    </row>
    <row r="121" spans="1:4" s="3161" customFormat="1" ht="15" customHeight="1" x14ac:dyDescent="0.3">
      <c r="A121" s="3171" t="s">
        <v>5282</v>
      </c>
      <c r="B121" s="3183">
        <v>0</v>
      </c>
      <c r="C121" s="3183">
        <v>0</v>
      </c>
      <c r="D121" s="3183">
        <f>D122</f>
        <v>1977</v>
      </c>
    </row>
    <row r="122" spans="1:4" s="3161" customFormat="1" ht="15" customHeight="1" x14ac:dyDescent="0.3">
      <c r="A122" s="3177" t="s">
        <v>5283</v>
      </c>
      <c r="B122" s="3183">
        <v>0</v>
      </c>
      <c r="C122" s="3183">
        <v>0</v>
      </c>
      <c r="D122" s="3183">
        <v>1977</v>
      </c>
    </row>
    <row r="123" spans="1:4" s="3161" customFormat="1" ht="15" customHeight="1" x14ac:dyDescent="0.3">
      <c r="A123" s="3171" t="s">
        <v>5278</v>
      </c>
      <c r="B123" s="3172">
        <v>117182</v>
      </c>
      <c r="C123" s="3172">
        <v>128946</v>
      </c>
      <c r="D123" s="3172">
        <f>D124</f>
        <v>107784</v>
      </c>
    </row>
    <row r="124" spans="1:4" s="3161" customFormat="1" ht="15" customHeight="1" x14ac:dyDescent="0.3">
      <c r="A124" s="3177" t="s">
        <v>5284</v>
      </c>
      <c r="B124" s="3178">
        <v>117182</v>
      </c>
      <c r="C124" s="3178">
        <v>128946</v>
      </c>
      <c r="D124" s="3178">
        <v>107784</v>
      </c>
    </row>
    <row r="125" spans="1:4" s="3161" customFormat="1" ht="15" customHeight="1" x14ac:dyDescent="0.3">
      <c r="A125" s="3171" t="s">
        <v>5265</v>
      </c>
      <c r="B125" s="3172">
        <v>36690</v>
      </c>
      <c r="C125" s="3172">
        <v>34439</v>
      </c>
      <c r="D125" s="3172">
        <f>D126</f>
        <v>53977</v>
      </c>
    </row>
    <row r="126" spans="1:4" s="3161" customFormat="1" ht="15" customHeight="1" x14ac:dyDescent="0.3">
      <c r="A126" s="3177" t="s">
        <v>5294</v>
      </c>
      <c r="B126" s="3178">
        <v>36690</v>
      </c>
      <c r="C126" s="3178">
        <v>34439</v>
      </c>
      <c r="D126" s="3178">
        <v>53977</v>
      </c>
    </row>
    <row r="127" spans="1:4" s="3161" customFormat="1" ht="15" customHeight="1" x14ac:dyDescent="0.3">
      <c r="A127" s="3171" t="s">
        <v>5280</v>
      </c>
      <c r="B127" s="3172">
        <v>1767031</v>
      </c>
      <c r="C127" s="3172">
        <v>1769952</v>
      </c>
      <c r="D127" s="3172">
        <f>D128+D129</f>
        <v>1646654</v>
      </c>
    </row>
    <row r="128" spans="1:4" s="3161" customFormat="1" ht="15" customHeight="1" x14ac:dyDescent="0.3">
      <c r="A128" s="3177" t="s">
        <v>5283</v>
      </c>
      <c r="B128" s="3178">
        <v>249</v>
      </c>
      <c r="C128" s="3178">
        <v>108</v>
      </c>
      <c r="D128" s="3178">
        <v>179</v>
      </c>
    </row>
    <row r="129" spans="1:4" s="3161" customFormat="1" ht="15" customHeight="1" x14ac:dyDescent="0.3">
      <c r="A129" s="3177" t="s">
        <v>5284</v>
      </c>
      <c r="B129" s="3178">
        <v>1766782</v>
      </c>
      <c r="C129" s="3178">
        <v>1769844</v>
      </c>
      <c r="D129" s="3178">
        <v>1646475</v>
      </c>
    </row>
    <row r="130" spans="1:4" s="3161" customFormat="1" ht="15" customHeight="1" x14ac:dyDescent="0.3">
      <c r="A130" s="3180" t="s">
        <v>3346</v>
      </c>
      <c r="B130" s="3181">
        <v>1752752</v>
      </c>
      <c r="C130" s="3181">
        <v>1752119</v>
      </c>
      <c r="D130" s="3181">
        <f>D131</f>
        <v>1622530</v>
      </c>
    </row>
    <row r="131" spans="1:4" s="3161" customFormat="1" ht="15" customHeight="1" x14ac:dyDescent="0.3">
      <c r="A131" s="3177" t="s">
        <v>5284</v>
      </c>
      <c r="B131" s="3178">
        <v>1752752</v>
      </c>
      <c r="C131" s="3178">
        <v>1752119</v>
      </c>
      <c r="D131" s="3178">
        <f>D132</f>
        <v>1622530</v>
      </c>
    </row>
    <row r="132" spans="1:4" s="3186" customFormat="1" ht="15" customHeight="1" x14ac:dyDescent="0.3">
      <c r="A132" s="3173" t="s">
        <v>5260</v>
      </c>
      <c r="B132" s="3174">
        <v>1752752</v>
      </c>
      <c r="C132" s="3174">
        <v>1752119</v>
      </c>
      <c r="D132" s="3174">
        <v>1622530</v>
      </c>
    </row>
    <row r="133" spans="1:4" s="3161" customFormat="1" ht="15" customHeight="1" x14ac:dyDescent="0.3">
      <c r="A133" s="3169" t="s">
        <v>5314</v>
      </c>
      <c r="B133" s="3170">
        <f>B134</f>
        <v>5532</v>
      </c>
      <c r="C133" s="3170">
        <f>C134</f>
        <v>4819</v>
      </c>
      <c r="D133" s="3170">
        <f>D134</f>
        <v>5581</v>
      </c>
    </row>
    <row r="134" spans="1:4" s="3161" customFormat="1" ht="15" customHeight="1" x14ac:dyDescent="0.3">
      <c r="A134" s="3171" t="s">
        <v>5280</v>
      </c>
      <c r="B134" s="3172">
        <v>5532</v>
      </c>
      <c r="C134" s="3172">
        <v>4819</v>
      </c>
      <c r="D134" s="3172">
        <f>D135</f>
        <v>5581</v>
      </c>
    </row>
    <row r="135" spans="1:4" s="3161" customFormat="1" ht="15" customHeight="1" x14ac:dyDescent="0.3">
      <c r="A135" s="3177" t="s">
        <v>5283</v>
      </c>
      <c r="B135" s="3178">
        <v>5532</v>
      </c>
      <c r="C135" s="3178">
        <v>4819</v>
      </c>
      <c r="D135" s="3178">
        <v>5581</v>
      </c>
    </row>
    <row r="136" spans="1:4" s="3161" customFormat="1" ht="15" customHeight="1" x14ac:dyDescent="0.3">
      <c r="A136" s="3169" t="s">
        <v>5323</v>
      </c>
      <c r="B136" s="3170">
        <f>B137+B139</f>
        <v>949726</v>
      </c>
      <c r="C136" s="3170">
        <f>C137+C139</f>
        <v>1154262</v>
      </c>
      <c r="D136" s="3170">
        <f>D137+D139</f>
        <v>1157748</v>
      </c>
    </row>
    <row r="137" spans="1:4" s="3161" customFormat="1" ht="15" customHeight="1" x14ac:dyDescent="0.3">
      <c r="A137" s="3171" t="s">
        <v>5312</v>
      </c>
      <c r="B137" s="3172">
        <v>6226</v>
      </c>
      <c r="C137" s="3172">
        <v>4360</v>
      </c>
      <c r="D137" s="3172">
        <f>D138</f>
        <v>4027</v>
      </c>
    </row>
    <row r="138" spans="1:4" s="3161" customFormat="1" ht="15" customHeight="1" x14ac:dyDescent="0.3">
      <c r="A138" s="3177" t="s">
        <v>5283</v>
      </c>
      <c r="B138" s="3178">
        <v>6226</v>
      </c>
      <c r="C138" s="3178">
        <v>4360</v>
      </c>
      <c r="D138" s="3178">
        <v>4027</v>
      </c>
    </row>
    <row r="139" spans="1:4" s="3161" customFormat="1" ht="15" customHeight="1" x14ac:dyDescent="0.3">
      <c r="A139" s="3171" t="s">
        <v>5280</v>
      </c>
      <c r="B139" s="3172">
        <v>943500</v>
      </c>
      <c r="C139" s="3172">
        <v>1149902</v>
      </c>
      <c r="D139" s="3172">
        <f>D141</f>
        <v>1153721</v>
      </c>
    </row>
    <row r="140" spans="1:4" s="3161" customFormat="1" ht="15" customHeight="1" x14ac:dyDescent="0.3">
      <c r="A140" s="3180" t="s">
        <v>3346</v>
      </c>
      <c r="B140" s="3181">
        <v>943500</v>
      </c>
      <c r="C140" s="3181">
        <v>1149902</v>
      </c>
      <c r="D140" s="3181">
        <f>D142</f>
        <v>1153721</v>
      </c>
    </row>
    <row r="141" spans="1:4" s="3161" customFormat="1" ht="15" customHeight="1" x14ac:dyDescent="0.3">
      <c r="A141" s="3177" t="s">
        <v>5284</v>
      </c>
      <c r="B141" s="3178">
        <v>943500</v>
      </c>
      <c r="C141" s="3178">
        <v>1149902</v>
      </c>
      <c r="D141" s="3178">
        <f>D142</f>
        <v>1153721</v>
      </c>
    </row>
    <row r="142" spans="1:4" s="3186" customFormat="1" ht="15" customHeight="1" x14ac:dyDescent="0.3">
      <c r="A142" s="3173" t="s">
        <v>5260</v>
      </c>
      <c r="B142" s="3174">
        <v>943500</v>
      </c>
      <c r="C142" s="3174">
        <v>1149902</v>
      </c>
      <c r="D142" s="3174">
        <v>1153721</v>
      </c>
    </row>
    <row r="143" spans="1:4" s="3161" customFormat="1" ht="15" customHeight="1" thickBot="1" x14ac:dyDescent="0.35">
      <c r="A143" s="3188" t="s">
        <v>5324</v>
      </c>
      <c r="B143" s="3189">
        <v>4611</v>
      </c>
      <c r="C143" s="3189">
        <v>4899</v>
      </c>
      <c r="D143" s="3189">
        <v>5511</v>
      </c>
    </row>
    <row r="144" spans="1:4" s="3161" customFormat="1" ht="35.25" customHeight="1" x14ac:dyDescent="0.3">
      <c r="A144" s="3779" t="s">
        <v>5325</v>
      </c>
      <c r="B144" s="3779"/>
      <c r="C144" s="3779"/>
      <c r="D144" s="3779"/>
    </row>
    <row r="145" spans="1:7" s="3161" customFormat="1" x14ac:dyDescent="0.3">
      <c r="A145" s="956" t="s">
        <v>5326</v>
      </c>
    </row>
    <row r="146" spans="1:7" s="3161" customFormat="1" ht="15.75" x14ac:dyDescent="0.3">
      <c r="A146" s="3190" t="s">
        <v>359</v>
      </c>
    </row>
    <row r="147" spans="1:7" s="3192" customFormat="1" x14ac:dyDescent="0.3">
      <c r="A147" s="3191"/>
    </row>
    <row r="148" spans="1:7" s="3192" customFormat="1" x14ac:dyDescent="0.3">
      <c r="A148" s="3191"/>
    </row>
    <row r="149" spans="1:7" s="3192" customFormat="1" x14ac:dyDescent="0.3">
      <c r="A149" s="3191"/>
    </row>
    <row r="150" spans="1:7" s="3192" customFormat="1" x14ac:dyDescent="0.3">
      <c r="A150" s="3191"/>
    </row>
    <row r="151" spans="1:7" s="3192" customFormat="1" x14ac:dyDescent="0.3">
      <c r="A151" s="3191"/>
    </row>
    <row r="152" spans="1:7" s="3192" customFormat="1" x14ac:dyDescent="0.3">
      <c r="A152" s="3191"/>
    </row>
    <row r="153" spans="1:7" s="3192" customFormat="1" x14ac:dyDescent="0.3">
      <c r="A153" s="3191"/>
    </row>
    <row r="154" spans="1:7" s="3192" customFormat="1" x14ac:dyDescent="0.3">
      <c r="A154" s="3191"/>
    </row>
    <row r="155" spans="1:7" s="3192" customFormat="1" x14ac:dyDescent="0.3">
      <c r="A155" s="3191"/>
    </row>
    <row r="156" spans="1:7" s="3192" customFormat="1" x14ac:dyDescent="0.3">
      <c r="A156" s="3191"/>
    </row>
    <row r="157" spans="1:7" s="3192" customFormat="1" x14ac:dyDescent="0.3">
      <c r="A157" s="3191"/>
      <c r="G157" s="3157"/>
    </row>
  </sheetData>
  <mergeCells count="3">
    <mergeCell ref="A1:F1"/>
    <mergeCell ref="F4:F5"/>
    <mergeCell ref="A144:D144"/>
  </mergeCells>
  <pageMargins left="0.75" right="0.75" top="0.57999999999999996" bottom="0.02" header="0.31496062992126" footer="0.31496062992126"/>
  <pageSetup paperSize="9" scale="50" fitToHeight="0" orientation="portrait" r:id="rId1"/>
  <rowBreaks count="1" manualBreakCount="1">
    <brk id="76" max="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C33"/>
  <sheetViews>
    <sheetView showGridLines="0" zoomScale="80" zoomScaleNormal="80" zoomScaleSheetLayoutView="100" workbookViewId="0">
      <selection activeCell="V29" sqref="V29"/>
    </sheetView>
  </sheetViews>
  <sheetFormatPr defaultColWidth="13.140625" defaultRowHeight="16.5" x14ac:dyDescent="0.3"/>
  <cols>
    <col min="1" max="1" width="21.85546875" style="3193" customWidth="1"/>
    <col min="2" max="3" width="14.140625" style="3157" hidden="1" customWidth="1"/>
    <col min="4" max="8" width="16.140625" style="3157" hidden="1" customWidth="1"/>
    <col min="9" max="9" width="10.5703125" style="3157" hidden="1" customWidth="1"/>
    <col min="10" max="19" width="16.140625" style="3157" hidden="1" customWidth="1"/>
    <col min="20" max="29" width="16.140625" style="3157" customWidth="1"/>
    <col min="30" max="16384" width="13.140625" style="3157"/>
  </cols>
  <sheetData>
    <row r="1" spans="1:29" ht="15.75" customHeight="1" x14ac:dyDescent="0.3">
      <c r="A1" s="3194" t="s">
        <v>5327</v>
      </c>
      <c r="B1" s="3194"/>
      <c r="C1" s="3194"/>
      <c r="D1" s="3194"/>
      <c r="E1" s="3194"/>
      <c r="F1" s="3194"/>
      <c r="G1" s="3194"/>
      <c r="H1" s="3194"/>
      <c r="I1" s="3194"/>
      <c r="J1" s="3194"/>
      <c r="K1" s="3194"/>
      <c r="L1" s="3194"/>
      <c r="M1" s="3194"/>
      <c r="N1" s="3194"/>
      <c r="O1" s="3194"/>
      <c r="P1" s="3194"/>
      <c r="Q1" s="3194"/>
      <c r="R1" s="3194"/>
      <c r="S1" s="3194"/>
      <c r="T1" s="3194"/>
      <c r="U1" s="3194"/>
      <c r="V1" s="3194"/>
      <c r="W1" s="3194"/>
      <c r="X1" s="3194"/>
      <c r="Y1" s="3194"/>
      <c r="Z1" s="3194"/>
      <c r="AA1" s="3194"/>
      <c r="AB1" s="3194"/>
      <c r="AC1" s="3194"/>
    </row>
    <row r="2" spans="1:29" ht="15.75" customHeight="1" thickBot="1" x14ac:dyDescent="0.3">
      <c r="A2" s="3195"/>
      <c r="B2" s="3195"/>
      <c r="C2" s="3195"/>
      <c r="D2" s="3195"/>
      <c r="E2" s="3195"/>
      <c r="F2" s="3195"/>
      <c r="G2" s="3195"/>
      <c r="H2" s="3195"/>
      <c r="I2" s="3195"/>
      <c r="J2" s="3195"/>
      <c r="K2" s="3195"/>
      <c r="L2" s="3196"/>
      <c r="M2" s="3196"/>
      <c r="N2" s="3196"/>
      <c r="O2" s="3196"/>
      <c r="P2" s="3196"/>
      <c r="Q2" s="3196"/>
      <c r="R2" s="3196"/>
      <c r="S2" s="3196"/>
      <c r="T2" s="3196"/>
      <c r="U2" s="3196"/>
      <c r="V2" s="3196"/>
      <c r="W2" s="3196"/>
      <c r="X2" s="3196"/>
      <c r="Y2" s="3196"/>
      <c r="Z2" s="3196"/>
      <c r="AA2" s="3196"/>
      <c r="AB2" s="3196"/>
      <c r="AC2" s="3196"/>
    </row>
    <row r="3" spans="1:29" ht="17.25" thickTop="1" x14ac:dyDescent="0.3">
      <c r="A3" s="3197"/>
      <c r="B3" s="3782" t="s">
        <v>5328</v>
      </c>
      <c r="C3" s="3783"/>
      <c r="D3" s="3780" t="s">
        <v>5329</v>
      </c>
      <c r="E3" s="3784"/>
      <c r="F3" s="3780" t="s">
        <v>5330</v>
      </c>
      <c r="G3" s="3784"/>
      <c r="H3" s="3780" t="s">
        <v>5331</v>
      </c>
      <c r="I3" s="3784"/>
      <c r="J3" s="3780" t="s">
        <v>5332</v>
      </c>
      <c r="K3" s="3784"/>
      <c r="L3" s="3780" t="s">
        <v>5333</v>
      </c>
      <c r="M3" s="3781"/>
      <c r="N3" s="3780" t="s">
        <v>5334</v>
      </c>
      <c r="O3" s="3781"/>
      <c r="P3" s="3780" t="s">
        <v>5335</v>
      </c>
      <c r="Q3" s="3781"/>
      <c r="R3" s="3780" t="s">
        <v>5336</v>
      </c>
      <c r="S3" s="3781"/>
      <c r="T3" s="3780" t="s">
        <v>5337</v>
      </c>
      <c r="U3" s="3781"/>
      <c r="V3" s="3780" t="s">
        <v>5338</v>
      </c>
      <c r="W3" s="3781"/>
      <c r="X3" s="3780" t="s">
        <v>5339</v>
      </c>
      <c r="Y3" s="3781"/>
      <c r="Z3" s="3780" t="s">
        <v>5340</v>
      </c>
      <c r="AA3" s="3781"/>
      <c r="AB3" s="3780" t="s">
        <v>5341</v>
      </c>
      <c r="AC3" s="3781"/>
    </row>
    <row r="4" spans="1:29" ht="17.25" thickBot="1" x14ac:dyDescent="0.3">
      <c r="A4" s="3198"/>
      <c r="B4" s="3199" t="s">
        <v>8</v>
      </c>
      <c r="C4" s="3200" t="s">
        <v>5342</v>
      </c>
      <c r="D4" s="3201" t="s">
        <v>8</v>
      </c>
      <c r="E4" s="3202" t="s">
        <v>5342</v>
      </c>
      <c r="F4" s="3201" t="s">
        <v>8</v>
      </c>
      <c r="G4" s="3202" t="s">
        <v>5342</v>
      </c>
      <c r="H4" s="3201" t="s">
        <v>8</v>
      </c>
      <c r="I4" s="3202" t="s">
        <v>5342</v>
      </c>
      <c r="J4" s="3201" t="s">
        <v>8</v>
      </c>
      <c r="K4" s="3202" t="s">
        <v>5342</v>
      </c>
      <c r="L4" s="3201" t="s">
        <v>8</v>
      </c>
      <c r="M4" s="3203" t="s">
        <v>5342</v>
      </c>
      <c r="N4" s="3201" t="s">
        <v>8</v>
      </c>
      <c r="O4" s="3203" t="s">
        <v>5342</v>
      </c>
      <c r="P4" s="3201" t="s">
        <v>8</v>
      </c>
      <c r="Q4" s="3203" t="s">
        <v>5342</v>
      </c>
      <c r="R4" s="3201" t="s">
        <v>8</v>
      </c>
      <c r="S4" s="3203" t="s">
        <v>5342</v>
      </c>
      <c r="T4" s="3201" t="s">
        <v>8</v>
      </c>
      <c r="U4" s="3203" t="s">
        <v>5342</v>
      </c>
      <c r="V4" s="3201" t="s">
        <v>8</v>
      </c>
      <c r="W4" s="3203" t="s">
        <v>5342</v>
      </c>
      <c r="X4" s="3201" t="s">
        <v>8</v>
      </c>
      <c r="Y4" s="3203" t="s">
        <v>5342</v>
      </c>
      <c r="Z4" s="3201" t="s">
        <v>8</v>
      </c>
      <c r="AA4" s="3203" t="s">
        <v>5342</v>
      </c>
      <c r="AB4" s="3201" t="s">
        <v>8</v>
      </c>
      <c r="AC4" s="3203" t="s">
        <v>5342</v>
      </c>
    </row>
    <row r="5" spans="1:29" s="3210" customFormat="1" ht="17.25" thickBot="1" x14ac:dyDescent="0.35">
      <c r="A5" s="3204" t="s">
        <v>5343</v>
      </c>
      <c r="B5" s="3205">
        <v>14908.181149508031</v>
      </c>
      <c r="C5" s="3206">
        <v>31620</v>
      </c>
      <c r="D5" s="3207">
        <v>15472.226499364326</v>
      </c>
      <c r="E5" s="3208">
        <v>32513</v>
      </c>
      <c r="F5" s="3207">
        <v>15996.346761563796</v>
      </c>
      <c r="G5" s="3208">
        <v>32983</v>
      </c>
      <c r="H5" s="3207">
        <v>15476.124991389166</v>
      </c>
      <c r="I5" s="3208">
        <v>33601</v>
      </c>
      <c r="J5" s="3207">
        <v>16582.18896130372</v>
      </c>
      <c r="K5" s="3208">
        <v>34910</v>
      </c>
      <c r="L5" s="3207">
        <v>17185.811581534814</v>
      </c>
      <c r="M5" s="3209">
        <v>35567</v>
      </c>
      <c r="N5" s="3207">
        <v>18966.851299744958</v>
      </c>
      <c r="O5" s="3209">
        <v>35555</v>
      </c>
      <c r="P5" s="3207">
        <v>18419.382639355743</v>
      </c>
      <c r="Q5" s="3209">
        <v>36439</v>
      </c>
      <c r="R5" s="3207">
        <v>18014.589488085585</v>
      </c>
      <c r="S5" s="3209">
        <v>36555</v>
      </c>
      <c r="T5" s="3207">
        <v>18286.932862350826</v>
      </c>
      <c r="U5" s="3209">
        <v>36567</v>
      </c>
      <c r="V5" s="3207">
        <v>18277.910962895854</v>
      </c>
      <c r="W5" s="3209">
        <v>36039</v>
      </c>
      <c r="X5" s="3207">
        <v>18142.937389209997</v>
      </c>
      <c r="Y5" s="3209">
        <v>35944</v>
      </c>
      <c r="Z5" s="3207">
        <v>18142.599396607391</v>
      </c>
      <c r="AA5" s="3209">
        <v>36001</v>
      </c>
      <c r="AB5" s="3207">
        <v>18220.065253491968</v>
      </c>
      <c r="AC5" s="3209">
        <v>36097</v>
      </c>
    </row>
    <row r="6" spans="1:29" x14ac:dyDescent="0.3">
      <c r="A6" s="3211" t="s">
        <v>5344</v>
      </c>
      <c r="B6" s="3212">
        <v>1703.3231020000001</v>
      </c>
      <c r="C6" s="3213">
        <v>4040</v>
      </c>
      <c r="D6" s="3214">
        <v>2029.4331440000001</v>
      </c>
      <c r="E6" s="3215">
        <v>4665</v>
      </c>
      <c r="F6" s="3214">
        <v>2009.0752500000001</v>
      </c>
      <c r="G6" s="3215">
        <v>4701</v>
      </c>
      <c r="H6" s="3214">
        <v>2064.6409565499998</v>
      </c>
      <c r="I6" s="3215">
        <v>4856</v>
      </c>
      <c r="J6" s="3214">
        <v>2033.9340511599999</v>
      </c>
      <c r="K6" s="3215">
        <v>4868</v>
      </c>
      <c r="L6" s="3214">
        <v>2420.0622960000001</v>
      </c>
      <c r="M6" s="3216">
        <v>5692</v>
      </c>
      <c r="N6" s="3214">
        <v>2581.1587541199997</v>
      </c>
      <c r="O6" s="3216">
        <v>6005</v>
      </c>
      <c r="P6" s="3214">
        <v>5825.2907836499999</v>
      </c>
      <c r="Q6" s="3216">
        <v>13768</v>
      </c>
      <c r="R6" s="3214">
        <v>5699.7036489505881</v>
      </c>
      <c r="S6" s="3216">
        <v>13717</v>
      </c>
      <c r="T6" s="3214">
        <v>5751.0841163888463</v>
      </c>
      <c r="U6" s="3216">
        <v>14022</v>
      </c>
      <c r="V6" s="3214">
        <v>5653.1123186100003</v>
      </c>
      <c r="W6" s="3216">
        <v>13432</v>
      </c>
      <c r="X6" s="3214">
        <v>5518.6911389999996</v>
      </c>
      <c r="Y6" s="3216">
        <v>13441</v>
      </c>
      <c r="Z6" s="3214">
        <v>5452.7008114319988</v>
      </c>
      <c r="AA6" s="3216">
        <v>13103</v>
      </c>
      <c r="AB6" s="3214">
        <v>5412.1075019920008</v>
      </c>
      <c r="AC6" s="3216">
        <v>13026</v>
      </c>
    </row>
    <row r="7" spans="1:29" s="3210" customFormat="1" x14ac:dyDescent="0.3">
      <c r="A7" s="3217" t="s">
        <v>5345</v>
      </c>
      <c r="B7" s="3218">
        <v>10420.5643376034</v>
      </c>
      <c r="C7" s="3219">
        <v>22568</v>
      </c>
      <c r="D7" s="3220">
        <v>10509.012721594327</v>
      </c>
      <c r="E7" s="3221">
        <v>22637</v>
      </c>
      <c r="F7" s="3220">
        <v>10756.474941569997</v>
      </c>
      <c r="G7" s="3221">
        <v>22563</v>
      </c>
      <c r="H7" s="3220">
        <v>10318.047120916066</v>
      </c>
      <c r="I7" s="3221">
        <v>23302</v>
      </c>
      <c r="J7" s="3220">
        <v>10924.535716983723</v>
      </c>
      <c r="K7" s="3221">
        <v>23935</v>
      </c>
      <c r="L7" s="3220">
        <v>11110.944298624814</v>
      </c>
      <c r="M7" s="3222">
        <v>23511</v>
      </c>
      <c r="N7" s="3220">
        <v>12398.061572314955</v>
      </c>
      <c r="O7" s="3222">
        <v>23254</v>
      </c>
      <c r="P7" s="3220">
        <v>8398.4754731557423</v>
      </c>
      <c r="Q7" s="3222">
        <v>16106</v>
      </c>
      <c r="R7" s="3220">
        <v>8129.5443274149975</v>
      </c>
      <c r="S7" s="3222">
        <v>16327</v>
      </c>
      <c r="T7" s="3220">
        <v>8200.0293995619813</v>
      </c>
      <c r="U7" s="3222">
        <v>15874</v>
      </c>
      <c r="V7" s="3220">
        <v>8229.5316189358546</v>
      </c>
      <c r="W7" s="3222">
        <v>15864</v>
      </c>
      <c r="X7" s="3220">
        <v>8237.7819856499991</v>
      </c>
      <c r="Y7" s="3222">
        <v>15701</v>
      </c>
      <c r="Z7" s="3220">
        <v>8249.751966285392</v>
      </c>
      <c r="AA7" s="3222">
        <v>16127</v>
      </c>
      <c r="AB7" s="3220">
        <v>8301.8179578399668</v>
      </c>
      <c r="AC7" s="3222">
        <v>16191</v>
      </c>
    </row>
    <row r="8" spans="1:29" ht="17.25" thickBot="1" x14ac:dyDescent="0.35">
      <c r="A8" s="3223" t="s">
        <v>5346</v>
      </c>
      <c r="B8" s="3224">
        <v>2784.2937099046298</v>
      </c>
      <c r="C8" s="3225">
        <v>5012</v>
      </c>
      <c r="D8" s="3226">
        <v>2933.780633769999</v>
      </c>
      <c r="E8" s="3227">
        <v>5211</v>
      </c>
      <c r="F8" s="3226">
        <v>3230.796569993799</v>
      </c>
      <c r="G8" s="3227">
        <v>5719</v>
      </c>
      <c r="H8" s="3226">
        <v>3093.4369139230994</v>
      </c>
      <c r="I8" s="3227">
        <v>5443</v>
      </c>
      <c r="J8" s="3226">
        <v>3623.7191931599982</v>
      </c>
      <c r="K8" s="3227">
        <v>6107</v>
      </c>
      <c r="L8" s="3226">
        <v>3654.80498691</v>
      </c>
      <c r="M8" s="3228">
        <v>6364</v>
      </c>
      <c r="N8" s="3226">
        <v>3987.6309733100006</v>
      </c>
      <c r="O8" s="3228">
        <v>6296</v>
      </c>
      <c r="P8" s="3226">
        <v>4195.6163825499998</v>
      </c>
      <c r="Q8" s="3228">
        <v>6565</v>
      </c>
      <c r="R8" s="3226">
        <v>4185.3415117200002</v>
      </c>
      <c r="S8" s="3228">
        <v>6511</v>
      </c>
      <c r="T8" s="3226">
        <v>4335.8193463999987</v>
      </c>
      <c r="U8" s="3228">
        <v>6671</v>
      </c>
      <c r="V8" s="3226">
        <v>4395.2670253499982</v>
      </c>
      <c r="W8" s="3228">
        <v>6743</v>
      </c>
      <c r="X8" s="3226">
        <v>4386.4642645600006</v>
      </c>
      <c r="Y8" s="3228">
        <v>6802</v>
      </c>
      <c r="Z8" s="3226">
        <v>4440.1466188900013</v>
      </c>
      <c r="AA8" s="3228">
        <v>6771</v>
      </c>
      <c r="AB8" s="3226">
        <v>4506.1397936599997</v>
      </c>
      <c r="AC8" s="3228">
        <v>6880</v>
      </c>
    </row>
    <row r="9" spans="1:29" s="3210" customFormat="1" ht="17.25" thickBot="1" x14ac:dyDescent="0.35">
      <c r="A9" s="3204" t="s">
        <v>3308</v>
      </c>
      <c r="B9" s="3205">
        <v>3321.5626322817479</v>
      </c>
      <c r="C9" s="3206">
        <v>2460</v>
      </c>
      <c r="D9" s="3207">
        <v>3151.6955018663712</v>
      </c>
      <c r="E9" s="3208">
        <v>2523</v>
      </c>
      <c r="F9" s="3207">
        <v>2900.9314859190008</v>
      </c>
      <c r="G9" s="3208">
        <v>2426</v>
      </c>
      <c r="H9" s="3207">
        <v>2730.0272956431154</v>
      </c>
      <c r="I9" s="3208">
        <v>2464</v>
      </c>
      <c r="J9" s="3207">
        <v>3106.1754653319103</v>
      </c>
      <c r="K9" s="3208">
        <v>2686</v>
      </c>
      <c r="L9" s="3207">
        <v>2990.8201862820347</v>
      </c>
      <c r="M9" s="3209">
        <v>2494</v>
      </c>
      <c r="N9" s="3207">
        <v>3070.3262415598128</v>
      </c>
      <c r="O9" s="3209">
        <v>2229</v>
      </c>
      <c r="P9" s="3207">
        <v>2741.1384878420799</v>
      </c>
      <c r="Q9" s="3209">
        <v>2253</v>
      </c>
      <c r="R9" s="3207">
        <v>2713.6471717890599</v>
      </c>
      <c r="S9" s="3209">
        <v>2234</v>
      </c>
      <c r="T9" s="3207">
        <v>2741.6730550373736</v>
      </c>
      <c r="U9" s="3209">
        <v>2188</v>
      </c>
      <c r="V9" s="3207">
        <v>2590.5566960674701</v>
      </c>
      <c r="W9" s="3209">
        <v>2170</v>
      </c>
      <c r="X9" s="3207">
        <v>2436.9409224700003</v>
      </c>
      <c r="Y9" s="3209">
        <v>2059</v>
      </c>
      <c r="Z9" s="3207">
        <v>2355.8465683107311</v>
      </c>
      <c r="AA9" s="3209">
        <v>1989</v>
      </c>
      <c r="AB9" s="3207">
        <v>2392.082833048556</v>
      </c>
      <c r="AC9" s="3209">
        <v>2001</v>
      </c>
    </row>
    <row r="10" spans="1:29" x14ac:dyDescent="0.3">
      <c r="A10" s="3211" t="s">
        <v>5344</v>
      </c>
      <c r="B10" s="3229">
        <v>11.962669</v>
      </c>
      <c r="C10" s="3230">
        <v>5</v>
      </c>
      <c r="D10" s="3231">
        <v>22.44595</v>
      </c>
      <c r="E10" s="3232">
        <v>15</v>
      </c>
      <c r="F10" s="3231">
        <v>41.458378000000003</v>
      </c>
      <c r="G10" s="3232">
        <v>20</v>
      </c>
      <c r="H10" s="3231">
        <v>35.628348000000003</v>
      </c>
      <c r="I10" s="3232">
        <v>19</v>
      </c>
      <c r="J10" s="3231">
        <v>43.6891289</v>
      </c>
      <c r="K10" s="3232">
        <v>19</v>
      </c>
      <c r="L10" s="3231">
        <v>77.579504999999997</v>
      </c>
      <c r="M10" s="3233">
        <v>38</v>
      </c>
      <c r="N10" s="3231">
        <v>66.474119000000002</v>
      </c>
      <c r="O10" s="3233">
        <v>38</v>
      </c>
      <c r="P10" s="3231">
        <v>710.16605507999998</v>
      </c>
      <c r="Q10" s="3233">
        <v>726</v>
      </c>
      <c r="R10" s="3231">
        <v>726.63999637705967</v>
      </c>
      <c r="S10" s="3233">
        <v>717</v>
      </c>
      <c r="T10" s="3231">
        <v>668.48370166568236</v>
      </c>
      <c r="U10" s="3233">
        <v>670</v>
      </c>
      <c r="V10" s="3231">
        <v>653.60237711499997</v>
      </c>
      <c r="W10" s="3233">
        <v>649</v>
      </c>
      <c r="X10" s="3231">
        <v>543.26307499999996</v>
      </c>
      <c r="Y10" s="3233">
        <v>524</v>
      </c>
      <c r="Z10" s="3231">
        <v>542.99460076000003</v>
      </c>
      <c r="AA10" s="3233">
        <v>528</v>
      </c>
      <c r="AB10" s="3231">
        <v>520.42875158000004</v>
      </c>
      <c r="AC10" s="3233">
        <v>503</v>
      </c>
    </row>
    <row r="11" spans="1:29" x14ac:dyDescent="0.3">
      <c r="A11" s="3217" t="s">
        <v>5345</v>
      </c>
      <c r="B11" s="3234">
        <v>2372.0958495236996</v>
      </c>
      <c r="C11" s="3235">
        <v>1964</v>
      </c>
      <c r="D11" s="3236">
        <v>2184.8206320372001</v>
      </c>
      <c r="E11" s="3237">
        <v>1916</v>
      </c>
      <c r="F11" s="3236">
        <v>2087.4965836690003</v>
      </c>
      <c r="G11" s="3237">
        <v>1847</v>
      </c>
      <c r="H11" s="3236">
        <v>2080.0036730198149</v>
      </c>
      <c r="I11" s="3237">
        <v>2015</v>
      </c>
      <c r="J11" s="3236">
        <v>2327.20173604191</v>
      </c>
      <c r="K11" s="3237">
        <v>2170</v>
      </c>
      <c r="L11" s="3236">
        <v>2096.9389415920346</v>
      </c>
      <c r="M11" s="3238">
        <v>1953</v>
      </c>
      <c r="N11" s="3236">
        <v>2228.736706369813</v>
      </c>
      <c r="O11" s="3238">
        <v>1718</v>
      </c>
      <c r="P11" s="3236">
        <v>1299.6293054220798</v>
      </c>
      <c r="Q11" s="3238">
        <v>1056</v>
      </c>
      <c r="R11" s="3236">
        <v>1285.3153288020001</v>
      </c>
      <c r="S11" s="3238">
        <v>1045</v>
      </c>
      <c r="T11" s="3236">
        <v>1290.5777983516912</v>
      </c>
      <c r="U11" s="3238">
        <v>1028</v>
      </c>
      <c r="V11" s="3236">
        <v>1182.4889201324702</v>
      </c>
      <c r="W11" s="3238">
        <v>1030</v>
      </c>
      <c r="X11" s="3236">
        <v>1117.33087641</v>
      </c>
      <c r="Y11" s="3238">
        <v>1040</v>
      </c>
      <c r="Z11" s="3236">
        <v>1065.4778315907313</v>
      </c>
      <c r="AA11" s="3238">
        <v>977</v>
      </c>
      <c r="AB11" s="3236">
        <v>1176.4588708385559</v>
      </c>
      <c r="AC11" s="3238">
        <v>1016</v>
      </c>
    </row>
    <row r="12" spans="1:29" ht="17.25" thickBot="1" x14ac:dyDescent="0.35">
      <c r="A12" s="3223" t="s">
        <v>5346</v>
      </c>
      <c r="B12" s="3239">
        <v>937.50411375804833</v>
      </c>
      <c r="C12" s="3240">
        <v>491</v>
      </c>
      <c r="D12" s="3241">
        <v>944.42891982917115</v>
      </c>
      <c r="E12" s="3242">
        <v>592</v>
      </c>
      <c r="F12" s="3241">
        <v>771.97652425000081</v>
      </c>
      <c r="G12" s="3242">
        <v>559</v>
      </c>
      <c r="H12" s="3241">
        <v>614.39527462330011</v>
      </c>
      <c r="I12" s="3242">
        <v>430</v>
      </c>
      <c r="J12" s="3241">
        <v>735.28460039000015</v>
      </c>
      <c r="K12" s="3242">
        <v>497</v>
      </c>
      <c r="L12" s="3241">
        <v>816.30173969000009</v>
      </c>
      <c r="M12" s="3243">
        <v>503</v>
      </c>
      <c r="N12" s="3241">
        <v>775.11541619000002</v>
      </c>
      <c r="O12" s="3243">
        <v>473</v>
      </c>
      <c r="P12" s="3241">
        <v>731.34312734000002</v>
      </c>
      <c r="Q12" s="3243">
        <v>471</v>
      </c>
      <c r="R12" s="3241">
        <v>701.69184661000008</v>
      </c>
      <c r="S12" s="3243">
        <v>472</v>
      </c>
      <c r="T12" s="3241">
        <v>782.6115550200002</v>
      </c>
      <c r="U12" s="3243">
        <v>490</v>
      </c>
      <c r="V12" s="3241">
        <v>754.4653988199999</v>
      </c>
      <c r="W12" s="3243">
        <v>491</v>
      </c>
      <c r="X12" s="3241">
        <v>776.34697105999999</v>
      </c>
      <c r="Y12" s="3243">
        <v>495</v>
      </c>
      <c r="Z12" s="3241">
        <v>747.37413595999999</v>
      </c>
      <c r="AA12" s="3243">
        <v>484</v>
      </c>
      <c r="AB12" s="3241">
        <v>695.19521063000013</v>
      </c>
      <c r="AC12" s="3243">
        <v>482</v>
      </c>
    </row>
    <row r="13" spans="1:29" s="3210" customFormat="1" ht="17.25" thickBot="1" x14ac:dyDescent="0.35">
      <c r="A13" s="3204" t="s">
        <v>3309</v>
      </c>
      <c r="B13" s="3205">
        <v>18229.743781789777</v>
      </c>
      <c r="C13" s="3206">
        <v>34080</v>
      </c>
      <c r="D13" s="3207">
        <v>18623.922001230698</v>
      </c>
      <c r="E13" s="3208">
        <v>35036</v>
      </c>
      <c r="F13" s="3207">
        <v>18897.278247482798</v>
      </c>
      <c r="G13" s="3208">
        <v>35409</v>
      </c>
      <c r="H13" s="3207">
        <v>18206.152287032281</v>
      </c>
      <c r="I13" s="3208">
        <v>36065</v>
      </c>
      <c r="J13" s="3207">
        <v>19688.364426635631</v>
      </c>
      <c r="K13" s="3208">
        <v>37596</v>
      </c>
      <c r="L13" s="3207">
        <v>20176.631767816849</v>
      </c>
      <c r="M13" s="3209">
        <v>38061</v>
      </c>
      <c r="N13" s="3207">
        <v>22037.177541304769</v>
      </c>
      <c r="O13" s="3209">
        <v>37784</v>
      </c>
      <c r="P13" s="3207">
        <v>21160.521127197822</v>
      </c>
      <c r="Q13" s="3209">
        <v>38692</v>
      </c>
      <c r="R13" s="3207">
        <v>20728.236659874645</v>
      </c>
      <c r="S13" s="3209">
        <v>38789</v>
      </c>
      <c r="T13" s="3207">
        <v>21028.605917388202</v>
      </c>
      <c r="U13" s="3209">
        <v>38755</v>
      </c>
      <c r="V13" s="3207">
        <v>20868.467658963324</v>
      </c>
      <c r="W13" s="3209">
        <v>38209</v>
      </c>
      <c r="X13" s="3207">
        <v>20579.87831168</v>
      </c>
      <c r="Y13" s="3209">
        <v>38003</v>
      </c>
      <c r="Z13" s="3207">
        <v>20498.445964918123</v>
      </c>
      <c r="AA13" s="3209">
        <v>37990</v>
      </c>
      <c r="AB13" s="3207">
        <v>20612.148086540525</v>
      </c>
      <c r="AC13" s="3209">
        <v>38098</v>
      </c>
    </row>
    <row r="14" spans="1:29" x14ac:dyDescent="0.3">
      <c r="A14" s="3211" t="s">
        <v>5344</v>
      </c>
      <c r="B14" s="3212">
        <v>1715.2857710000001</v>
      </c>
      <c r="C14" s="3213">
        <v>4045</v>
      </c>
      <c r="D14" s="3214">
        <v>2051.8790939999999</v>
      </c>
      <c r="E14" s="3215">
        <v>4680</v>
      </c>
      <c r="F14" s="3214">
        <v>2050.5336280000001</v>
      </c>
      <c r="G14" s="3215">
        <v>4721</v>
      </c>
      <c r="H14" s="3214">
        <v>2100.26930455</v>
      </c>
      <c r="I14" s="3215">
        <v>4875</v>
      </c>
      <c r="J14" s="3214">
        <v>2077.6231800599999</v>
      </c>
      <c r="K14" s="3215">
        <v>4887</v>
      </c>
      <c r="L14" s="3214">
        <v>2497.6418010000002</v>
      </c>
      <c r="M14" s="3216">
        <v>5730</v>
      </c>
      <c r="N14" s="3214">
        <v>2647.6328731199997</v>
      </c>
      <c r="O14" s="3216">
        <v>6043</v>
      </c>
      <c r="P14" s="3214">
        <v>6535.4568387299996</v>
      </c>
      <c r="Q14" s="3216">
        <v>14494</v>
      </c>
      <c r="R14" s="3214">
        <v>6426.3436453276481</v>
      </c>
      <c r="S14" s="3216">
        <v>14434</v>
      </c>
      <c r="T14" s="3214">
        <v>6419.5678180545283</v>
      </c>
      <c r="U14" s="3216">
        <v>14692</v>
      </c>
      <c r="V14" s="3214">
        <v>6306.7146957250006</v>
      </c>
      <c r="W14" s="3216">
        <v>14081</v>
      </c>
      <c r="X14" s="3214">
        <v>6061.9542139999994</v>
      </c>
      <c r="Y14" s="3216">
        <v>13965</v>
      </c>
      <c r="Z14" s="3214">
        <v>5995.6954121919989</v>
      </c>
      <c r="AA14" s="3216">
        <v>13631</v>
      </c>
      <c r="AB14" s="3214">
        <v>5932.5362535720005</v>
      </c>
      <c r="AC14" s="3216">
        <v>13529</v>
      </c>
    </row>
    <row r="15" spans="1:29" x14ac:dyDescent="0.3">
      <c r="A15" s="3217" t="s">
        <v>5345</v>
      </c>
      <c r="B15" s="3218">
        <v>12792.6601871271</v>
      </c>
      <c r="C15" s="3219">
        <v>24532</v>
      </c>
      <c r="D15" s="3220">
        <v>12693.833353631526</v>
      </c>
      <c r="E15" s="3221">
        <v>24553</v>
      </c>
      <c r="F15" s="3220">
        <v>12843.971525238998</v>
      </c>
      <c r="G15" s="3221">
        <v>24410</v>
      </c>
      <c r="H15" s="3220">
        <v>12398.050793935881</v>
      </c>
      <c r="I15" s="3221">
        <v>25317</v>
      </c>
      <c r="J15" s="3220">
        <v>13251.737453025633</v>
      </c>
      <c r="K15" s="3221">
        <v>26105</v>
      </c>
      <c r="L15" s="3220">
        <v>13207.883240216848</v>
      </c>
      <c r="M15" s="3222">
        <v>25464</v>
      </c>
      <c r="N15" s="3220">
        <v>14626.798278684768</v>
      </c>
      <c r="O15" s="3222">
        <v>24972</v>
      </c>
      <c r="P15" s="3220">
        <v>9698.1047785778228</v>
      </c>
      <c r="Q15" s="3222">
        <v>17162</v>
      </c>
      <c r="R15" s="3220">
        <v>9414.8596562169969</v>
      </c>
      <c r="S15" s="3222">
        <v>17372</v>
      </c>
      <c r="T15" s="3220">
        <v>9490.6071979136723</v>
      </c>
      <c r="U15" s="3222">
        <v>16902</v>
      </c>
      <c r="V15" s="3220">
        <v>9412.0205390683241</v>
      </c>
      <c r="W15" s="3222">
        <v>16894</v>
      </c>
      <c r="X15" s="3220">
        <v>9355.1128620599993</v>
      </c>
      <c r="Y15" s="3222">
        <v>16741</v>
      </c>
      <c r="Z15" s="3220">
        <v>9315.2297978761235</v>
      </c>
      <c r="AA15" s="3222">
        <v>17104</v>
      </c>
      <c r="AB15" s="3220">
        <v>9478.2768286785231</v>
      </c>
      <c r="AC15" s="3222">
        <v>17207</v>
      </c>
    </row>
    <row r="16" spans="1:29" ht="17.25" thickBot="1" x14ac:dyDescent="0.35">
      <c r="A16" s="3223" t="s">
        <v>5346</v>
      </c>
      <c r="B16" s="3224">
        <v>3721.7978236626782</v>
      </c>
      <c r="C16" s="3225">
        <v>5503</v>
      </c>
      <c r="D16" s="3226">
        <v>3878.2095535991702</v>
      </c>
      <c r="E16" s="3227">
        <v>5803</v>
      </c>
      <c r="F16" s="3226">
        <v>4002.7730942437997</v>
      </c>
      <c r="G16" s="3227">
        <v>6278</v>
      </c>
      <c r="H16" s="3226">
        <v>3707.8321885463993</v>
      </c>
      <c r="I16" s="3227">
        <v>5873</v>
      </c>
      <c r="J16" s="3226">
        <v>4359.0037935499986</v>
      </c>
      <c r="K16" s="3227">
        <v>6604</v>
      </c>
      <c r="L16" s="3226">
        <v>4471.1067266</v>
      </c>
      <c r="M16" s="3228">
        <v>6867</v>
      </c>
      <c r="N16" s="3226">
        <v>4762.746389500001</v>
      </c>
      <c r="O16" s="3228">
        <v>6769</v>
      </c>
      <c r="P16" s="3226">
        <v>4926.9595098899999</v>
      </c>
      <c r="Q16" s="3228">
        <v>7036</v>
      </c>
      <c r="R16" s="3226">
        <v>4887.0333583299998</v>
      </c>
      <c r="S16" s="3228">
        <v>6983</v>
      </c>
      <c r="T16" s="3226">
        <v>5118.4309014199989</v>
      </c>
      <c r="U16" s="3228">
        <v>7161</v>
      </c>
      <c r="V16" s="3226">
        <v>5149.732424169998</v>
      </c>
      <c r="W16" s="3228">
        <v>7234</v>
      </c>
      <c r="X16" s="3226">
        <v>5162.8112356200008</v>
      </c>
      <c r="Y16" s="3228">
        <v>7297</v>
      </c>
      <c r="Z16" s="3226">
        <v>5187.5207548500011</v>
      </c>
      <c r="AA16" s="3228">
        <v>7255</v>
      </c>
      <c r="AB16" s="3226">
        <v>5201.3350042900001</v>
      </c>
      <c r="AC16" s="3228">
        <v>7362</v>
      </c>
    </row>
    <row r="17" spans="1:29" s="3247" customFormat="1" ht="14.25" x14ac:dyDescent="0.25">
      <c r="A17" s="3244" t="s">
        <v>5347</v>
      </c>
      <c r="B17" s="3245"/>
      <c r="C17" s="3245" t="s">
        <v>5348</v>
      </c>
      <c r="D17" s="3245"/>
      <c r="E17" s="3245"/>
      <c r="F17" s="3246"/>
      <c r="G17" s="3246"/>
      <c r="H17" s="3246"/>
      <c r="I17" s="3246"/>
      <c r="J17" s="3246"/>
      <c r="K17" s="3246"/>
    </row>
    <row r="18" spans="1:29" s="3247" customFormat="1" ht="14.25" customHeight="1" x14ac:dyDescent="0.25">
      <c r="A18" s="3248" t="s">
        <v>359</v>
      </c>
      <c r="T18"/>
      <c r="U18"/>
      <c r="V18"/>
      <c r="W18"/>
      <c r="X18"/>
      <c r="Y18"/>
      <c r="Z18"/>
      <c r="AA18"/>
      <c r="AB18"/>
      <c r="AC18"/>
    </row>
    <row r="19" spans="1:29" ht="15" x14ac:dyDescent="0.25">
      <c r="A19" s="629"/>
      <c r="T19"/>
      <c r="U19"/>
      <c r="V19"/>
      <c r="W19"/>
      <c r="X19"/>
      <c r="Y19"/>
      <c r="Z19"/>
      <c r="AA19"/>
      <c r="AB19"/>
      <c r="AC19"/>
    </row>
    <row r="20" spans="1:29" ht="15" x14ac:dyDescent="0.25">
      <c r="A20" s="629"/>
      <c r="T20"/>
      <c r="U20"/>
      <c r="V20"/>
      <c r="W20"/>
      <c r="X20"/>
      <c r="Y20"/>
      <c r="Z20"/>
      <c r="AA20"/>
      <c r="AB20"/>
      <c r="AC20"/>
    </row>
    <row r="21" spans="1:29" x14ac:dyDescent="0.3">
      <c r="T21"/>
      <c r="U21"/>
      <c r="V21"/>
      <c r="W21"/>
      <c r="X21"/>
      <c r="Y21"/>
      <c r="Z21"/>
      <c r="AA21"/>
      <c r="AB21"/>
      <c r="AC21"/>
    </row>
    <row r="22" spans="1:29" x14ac:dyDescent="0.3">
      <c r="D22" s="3257"/>
      <c r="E22" s="3257"/>
      <c r="F22" s="3257"/>
      <c r="G22" s="3257"/>
      <c r="H22" s="3257"/>
      <c r="T22"/>
      <c r="U22"/>
      <c r="V22"/>
      <c r="W22"/>
      <c r="X22"/>
      <c r="Y22"/>
      <c r="Z22"/>
      <c r="AA22"/>
      <c r="AB22"/>
      <c r="AC22"/>
    </row>
    <row r="23" spans="1:29" x14ac:dyDescent="0.3">
      <c r="T23"/>
      <c r="U23"/>
      <c r="V23"/>
      <c r="W23"/>
      <c r="X23"/>
      <c r="Y23"/>
      <c r="Z23"/>
      <c r="AA23"/>
      <c r="AB23"/>
      <c r="AC23"/>
    </row>
    <row r="24" spans="1:29" x14ac:dyDescent="0.3">
      <c r="T24"/>
      <c r="U24"/>
      <c r="V24"/>
      <c r="W24"/>
      <c r="X24"/>
      <c r="Y24"/>
      <c r="Z24"/>
      <c r="AA24"/>
      <c r="AB24"/>
      <c r="AC24"/>
    </row>
    <row r="25" spans="1:29" x14ac:dyDescent="0.3">
      <c r="T25"/>
      <c r="U25"/>
      <c r="V25"/>
      <c r="W25"/>
      <c r="X25"/>
      <c r="Y25"/>
      <c r="Z25"/>
      <c r="AA25"/>
      <c r="AB25"/>
      <c r="AC25"/>
    </row>
    <row r="26" spans="1:29" x14ac:dyDescent="0.3">
      <c r="T26"/>
      <c r="U26"/>
      <c r="V26"/>
      <c r="W26"/>
      <c r="X26"/>
      <c r="Y26"/>
      <c r="Z26"/>
      <c r="AA26"/>
      <c r="AB26"/>
      <c r="AC26"/>
    </row>
    <row r="27" spans="1:29" x14ac:dyDescent="0.3">
      <c r="T27"/>
      <c r="U27"/>
      <c r="V27"/>
      <c r="W27"/>
      <c r="X27"/>
      <c r="Y27"/>
      <c r="Z27"/>
      <c r="AA27"/>
      <c r="AB27"/>
      <c r="AC27"/>
    </row>
    <row r="28" spans="1:29" x14ac:dyDescent="0.3">
      <c r="T28"/>
      <c r="U28"/>
      <c r="V28"/>
      <c r="W28"/>
      <c r="X28"/>
      <c r="Y28"/>
      <c r="Z28"/>
      <c r="AA28"/>
      <c r="AB28"/>
      <c r="AC28"/>
    </row>
    <row r="29" spans="1:29" x14ac:dyDescent="0.3">
      <c r="T29"/>
      <c r="U29"/>
      <c r="V29"/>
      <c r="W29"/>
      <c r="X29"/>
      <c r="Y29"/>
      <c r="Z29"/>
      <c r="AA29"/>
      <c r="AB29"/>
      <c r="AC29"/>
    </row>
    <row r="30" spans="1:29" x14ac:dyDescent="0.3">
      <c r="T30"/>
      <c r="U30"/>
      <c r="V30"/>
      <c r="W30"/>
      <c r="X30"/>
      <c r="Y30"/>
      <c r="Z30"/>
      <c r="AA30"/>
      <c r="AB30"/>
      <c r="AC30"/>
    </row>
    <row r="31" spans="1:29" x14ac:dyDescent="0.3">
      <c r="T31"/>
      <c r="U31"/>
      <c r="V31"/>
      <c r="W31"/>
      <c r="X31"/>
      <c r="Y31"/>
      <c r="Z31"/>
      <c r="AA31"/>
      <c r="AB31"/>
      <c r="AC31"/>
    </row>
    <row r="32" spans="1:29" x14ac:dyDescent="0.3">
      <c r="T32"/>
      <c r="U32"/>
      <c r="V32"/>
      <c r="W32"/>
      <c r="X32"/>
      <c r="Y32"/>
      <c r="Z32"/>
      <c r="AA32"/>
      <c r="AB32"/>
      <c r="AC32"/>
    </row>
    <row r="33" spans="20:29" x14ac:dyDescent="0.3">
      <c r="T33"/>
      <c r="U33"/>
      <c r="V33"/>
      <c r="W33"/>
      <c r="X33"/>
      <c r="Y33"/>
      <c r="Z33"/>
      <c r="AA33"/>
      <c r="AB33"/>
      <c r="AC33"/>
    </row>
  </sheetData>
  <mergeCells count="14">
    <mergeCell ref="L3:M3"/>
    <mergeCell ref="B3:C3"/>
    <mergeCell ref="D3:E3"/>
    <mergeCell ref="F3:G3"/>
    <mergeCell ref="H3:I3"/>
    <mergeCell ref="J3:K3"/>
    <mergeCell ref="Z3:AA3"/>
    <mergeCell ref="AB3:AC3"/>
    <mergeCell ref="N3:O3"/>
    <mergeCell ref="P3:Q3"/>
    <mergeCell ref="R3:S3"/>
    <mergeCell ref="T3:U3"/>
    <mergeCell ref="V3:W3"/>
    <mergeCell ref="X3:Y3"/>
  </mergeCells>
  <pageMargins left="0.75" right="0.75" top="0.75" bottom="0.75" header="0" footer="0"/>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XP70"/>
  <sheetViews>
    <sheetView showGridLines="0" zoomScale="70" zoomScaleNormal="70" zoomScaleSheetLayoutView="55" workbookViewId="0">
      <pane xSplit="114" ySplit="3" topLeftCell="ED4" activePane="bottomRight" state="frozen"/>
      <selection activeCell="D33" sqref="D33"/>
      <selection pane="topRight" activeCell="D33" sqref="D33"/>
      <selection pane="bottomLeft" activeCell="D33" sqref="D33"/>
      <selection pane="bottomRight"/>
    </sheetView>
  </sheetViews>
  <sheetFormatPr defaultRowHeight="16.5" x14ac:dyDescent="0.3"/>
  <cols>
    <col min="1" max="1" width="8.28515625" style="287" customWidth="1"/>
    <col min="2" max="2" width="64.28515625" style="287" customWidth="1"/>
    <col min="3" max="15" width="9.28515625" style="287" hidden="1" customWidth="1"/>
    <col min="16" max="21" width="9.140625" style="287" hidden="1" customWidth="1"/>
    <col min="22" max="22" width="9.7109375" style="287" hidden="1" customWidth="1"/>
    <col min="23" max="25" width="9.140625" style="287" hidden="1" customWidth="1"/>
    <col min="26" max="41" width="10.85546875" style="287" hidden="1" customWidth="1"/>
    <col min="42" max="54" width="14.28515625" style="287" hidden="1" customWidth="1"/>
    <col min="55" max="76" width="12.28515625" style="287" hidden="1" customWidth="1"/>
    <col min="77" max="97" width="12.7109375" style="287" hidden="1" customWidth="1"/>
    <col min="98" max="132" width="13.28515625" style="287" hidden="1" customWidth="1"/>
    <col min="133" max="133" width="16.5703125" style="287" hidden="1" customWidth="1"/>
    <col min="134" max="146" width="16.5703125" style="287" customWidth="1"/>
    <col min="147" max="147" width="2.85546875" style="287" customWidth="1"/>
    <col min="148" max="276" width="9.140625" style="287"/>
    <col min="277" max="277" width="5.140625" style="287" customWidth="1"/>
    <col min="278" max="278" width="63.42578125" style="287" customWidth="1"/>
    <col min="279" max="316" width="9.140625" style="287" hidden="1" customWidth="1"/>
    <col min="317" max="327" width="10.85546875" style="287" customWidth="1"/>
    <col min="328" max="329" width="10.7109375" style="287" customWidth="1"/>
    <col min="330" max="532" width="9.140625" style="287"/>
    <col min="533" max="533" width="5.140625" style="287" customWidth="1"/>
    <col min="534" max="534" width="63.42578125" style="287" customWidth="1"/>
    <col min="535" max="572" width="9.140625" style="287" hidden="1" customWidth="1"/>
    <col min="573" max="583" width="10.85546875" style="287" customWidth="1"/>
    <col min="584" max="585" width="10.7109375" style="287" customWidth="1"/>
    <col min="586" max="788" width="9.140625" style="287"/>
    <col min="789" max="789" width="5.140625" style="287" customWidth="1"/>
    <col min="790" max="790" width="63.42578125" style="287" customWidth="1"/>
    <col min="791" max="828" width="9.140625" style="287" hidden="1" customWidth="1"/>
    <col min="829" max="839" width="10.85546875" style="287" customWidth="1"/>
    <col min="840" max="841" width="10.7109375" style="287" customWidth="1"/>
    <col min="842" max="1044" width="9.140625" style="287"/>
    <col min="1045" max="1045" width="5.140625" style="287" customWidth="1"/>
    <col min="1046" max="1046" width="63.42578125" style="287" customWidth="1"/>
    <col min="1047" max="1084" width="9.140625" style="287" hidden="1" customWidth="1"/>
    <col min="1085" max="1095" width="10.85546875" style="287" customWidth="1"/>
    <col min="1096" max="1097" width="10.7109375" style="287" customWidth="1"/>
    <col min="1098" max="1300" width="9.140625" style="287"/>
    <col min="1301" max="1301" width="5.140625" style="287" customWidth="1"/>
    <col min="1302" max="1302" width="63.42578125" style="287" customWidth="1"/>
    <col min="1303" max="1340" width="9.140625" style="287" hidden="1" customWidth="1"/>
    <col min="1341" max="1351" width="10.85546875" style="287" customWidth="1"/>
    <col min="1352" max="1353" width="10.7109375" style="287" customWidth="1"/>
    <col min="1354" max="1556" width="9.140625" style="287"/>
    <col min="1557" max="1557" width="5.140625" style="287" customWidth="1"/>
    <col min="1558" max="1558" width="63.42578125" style="287" customWidth="1"/>
    <col min="1559" max="1596" width="9.140625" style="287" hidden="1" customWidth="1"/>
    <col min="1597" max="1607" width="10.85546875" style="287" customWidth="1"/>
    <col min="1608" max="1609" width="10.7109375" style="287" customWidth="1"/>
    <col min="1610" max="1812" width="9.140625" style="287"/>
    <col min="1813" max="1813" width="5.140625" style="287" customWidth="1"/>
    <col min="1814" max="1814" width="63.42578125" style="287" customWidth="1"/>
    <col min="1815" max="1852" width="9.140625" style="287" hidden="1" customWidth="1"/>
    <col min="1853" max="1863" width="10.85546875" style="287" customWidth="1"/>
    <col min="1864" max="1865" width="10.7109375" style="287" customWidth="1"/>
    <col min="1866" max="2068" width="9.140625" style="287"/>
    <col min="2069" max="2069" width="5.140625" style="287" customWidth="1"/>
    <col min="2070" max="2070" width="63.42578125" style="287" customWidth="1"/>
    <col min="2071" max="2108" width="9.140625" style="287" hidden="1" customWidth="1"/>
    <col min="2109" max="2119" width="10.85546875" style="287" customWidth="1"/>
    <col min="2120" max="2121" width="10.7109375" style="287" customWidth="1"/>
    <col min="2122" max="2324" width="9.140625" style="287"/>
    <col min="2325" max="2325" width="5.140625" style="287" customWidth="1"/>
    <col min="2326" max="2326" width="63.42578125" style="287" customWidth="1"/>
    <col min="2327" max="2364" width="9.140625" style="287" hidden="1" customWidth="1"/>
    <col min="2365" max="2375" width="10.85546875" style="287" customWidth="1"/>
    <col min="2376" max="2377" width="10.7109375" style="287" customWidth="1"/>
    <col min="2378" max="2580" width="9.140625" style="287"/>
    <col min="2581" max="2581" width="5.140625" style="287" customWidth="1"/>
    <col min="2582" max="2582" width="63.42578125" style="287" customWidth="1"/>
    <col min="2583" max="2620" width="9.140625" style="287" hidden="1" customWidth="1"/>
    <col min="2621" max="2631" width="10.85546875" style="287" customWidth="1"/>
    <col min="2632" max="2633" width="10.7109375" style="287" customWidth="1"/>
    <col min="2634" max="2836" width="9.140625" style="287"/>
    <col min="2837" max="2837" width="5.140625" style="287" customWidth="1"/>
    <col min="2838" max="2838" width="63.42578125" style="287" customWidth="1"/>
    <col min="2839" max="2876" width="9.140625" style="287" hidden="1" customWidth="1"/>
    <col min="2877" max="2887" width="10.85546875" style="287" customWidth="1"/>
    <col min="2888" max="2889" width="10.7109375" style="287" customWidth="1"/>
    <col min="2890" max="3092" width="9.140625" style="287"/>
    <col min="3093" max="3093" width="5.140625" style="287" customWidth="1"/>
    <col min="3094" max="3094" width="63.42578125" style="287" customWidth="1"/>
    <col min="3095" max="3132" width="9.140625" style="287" hidden="1" customWidth="1"/>
    <col min="3133" max="3143" width="10.85546875" style="287" customWidth="1"/>
    <col min="3144" max="3145" width="10.7109375" style="287" customWidth="1"/>
    <col min="3146" max="3348" width="9.140625" style="287"/>
    <col min="3349" max="3349" width="5.140625" style="287" customWidth="1"/>
    <col min="3350" max="3350" width="63.42578125" style="287" customWidth="1"/>
    <col min="3351" max="3388" width="9.140625" style="287" hidden="1" customWidth="1"/>
    <col min="3389" max="3399" width="10.85546875" style="287" customWidth="1"/>
    <col min="3400" max="3401" width="10.7109375" style="287" customWidth="1"/>
    <col min="3402" max="3604" width="9.140625" style="287"/>
    <col min="3605" max="3605" width="5.140625" style="287" customWidth="1"/>
    <col min="3606" max="3606" width="63.42578125" style="287" customWidth="1"/>
    <col min="3607" max="3644" width="9.140625" style="287" hidden="1" customWidth="1"/>
    <col min="3645" max="3655" width="10.85546875" style="287" customWidth="1"/>
    <col min="3656" max="3657" width="10.7109375" style="287" customWidth="1"/>
    <col min="3658" max="3860" width="9.140625" style="287"/>
    <col min="3861" max="3861" width="5.140625" style="287" customWidth="1"/>
    <col min="3862" max="3862" width="63.42578125" style="287" customWidth="1"/>
    <col min="3863" max="3900" width="9.140625" style="287" hidden="1" customWidth="1"/>
    <col min="3901" max="3911" width="10.85546875" style="287" customWidth="1"/>
    <col min="3912" max="3913" width="10.7109375" style="287" customWidth="1"/>
    <col min="3914" max="4116" width="9.140625" style="287"/>
    <col min="4117" max="4117" width="5.140625" style="287" customWidth="1"/>
    <col min="4118" max="4118" width="63.42578125" style="287" customWidth="1"/>
    <col min="4119" max="4156" width="9.140625" style="287" hidden="1" customWidth="1"/>
    <col min="4157" max="4167" width="10.85546875" style="287" customWidth="1"/>
    <col min="4168" max="4169" width="10.7109375" style="287" customWidth="1"/>
    <col min="4170" max="4372" width="9.140625" style="287"/>
    <col min="4373" max="4373" width="5.140625" style="287" customWidth="1"/>
    <col min="4374" max="4374" width="63.42578125" style="287" customWidth="1"/>
    <col min="4375" max="4412" width="9.140625" style="287" hidden="1" customWidth="1"/>
    <col min="4413" max="4423" width="10.85546875" style="287" customWidth="1"/>
    <col min="4424" max="4425" width="10.7109375" style="287" customWidth="1"/>
    <col min="4426" max="4628" width="9.140625" style="287"/>
    <col min="4629" max="4629" width="5.140625" style="287" customWidth="1"/>
    <col min="4630" max="4630" width="63.42578125" style="287" customWidth="1"/>
    <col min="4631" max="4668" width="9.140625" style="287" hidden="1" customWidth="1"/>
    <col min="4669" max="4679" width="10.85546875" style="287" customWidth="1"/>
    <col min="4680" max="4681" width="10.7109375" style="287" customWidth="1"/>
    <col min="4682" max="4884" width="9.140625" style="287"/>
    <col min="4885" max="4885" width="5.140625" style="287" customWidth="1"/>
    <col min="4886" max="4886" width="63.42578125" style="287" customWidth="1"/>
    <col min="4887" max="4924" width="9.140625" style="287" hidden="1" customWidth="1"/>
    <col min="4925" max="4935" width="10.85546875" style="287" customWidth="1"/>
    <col min="4936" max="4937" width="10.7109375" style="287" customWidth="1"/>
    <col min="4938" max="5140" width="9.140625" style="287"/>
    <col min="5141" max="5141" width="5.140625" style="287" customWidth="1"/>
    <col min="5142" max="5142" width="63.42578125" style="287" customWidth="1"/>
    <col min="5143" max="5180" width="9.140625" style="287" hidden="1" customWidth="1"/>
    <col min="5181" max="5191" width="10.85546875" style="287" customWidth="1"/>
    <col min="5192" max="5193" width="10.7109375" style="287" customWidth="1"/>
    <col min="5194" max="5396" width="9.140625" style="287"/>
    <col min="5397" max="5397" width="5.140625" style="287" customWidth="1"/>
    <col min="5398" max="5398" width="63.42578125" style="287" customWidth="1"/>
    <col min="5399" max="5436" width="9.140625" style="287" hidden="1" customWidth="1"/>
    <col min="5437" max="5447" width="10.85546875" style="287" customWidth="1"/>
    <col min="5448" max="5449" width="10.7109375" style="287" customWidth="1"/>
    <col min="5450" max="5652" width="9.140625" style="287"/>
    <col min="5653" max="5653" width="5.140625" style="287" customWidth="1"/>
    <col min="5654" max="5654" width="63.42578125" style="287" customWidth="1"/>
    <col min="5655" max="5692" width="9.140625" style="287" hidden="1" customWidth="1"/>
    <col min="5693" max="5703" width="10.85546875" style="287" customWidth="1"/>
    <col min="5704" max="5705" width="10.7109375" style="287" customWidth="1"/>
    <col min="5706" max="5908" width="9.140625" style="287"/>
    <col min="5909" max="5909" width="5.140625" style="287" customWidth="1"/>
    <col min="5910" max="5910" width="63.42578125" style="287" customWidth="1"/>
    <col min="5911" max="5948" width="9.140625" style="287" hidden="1" customWidth="1"/>
    <col min="5949" max="5959" width="10.85546875" style="287" customWidth="1"/>
    <col min="5960" max="5961" width="10.7109375" style="287" customWidth="1"/>
    <col min="5962" max="6164" width="9.140625" style="287"/>
    <col min="6165" max="6165" width="5.140625" style="287" customWidth="1"/>
    <col min="6166" max="6166" width="63.42578125" style="287" customWidth="1"/>
    <col min="6167" max="6204" width="9.140625" style="287" hidden="1" customWidth="1"/>
    <col min="6205" max="6215" width="10.85546875" style="287" customWidth="1"/>
    <col min="6216" max="6217" width="10.7109375" style="287" customWidth="1"/>
    <col min="6218" max="6420" width="9.140625" style="287"/>
    <col min="6421" max="6421" width="5.140625" style="287" customWidth="1"/>
    <col min="6422" max="6422" width="63.42578125" style="287" customWidth="1"/>
    <col min="6423" max="6460" width="9.140625" style="287" hidden="1" customWidth="1"/>
    <col min="6461" max="6471" width="10.85546875" style="287" customWidth="1"/>
    <col min="6472" max="6473" width="10.7109375" style="287" customWidth="1"/>
    <col min="6474" max="6676" width="9.140625" style="287"/>
    <col min="6677" max="6677" width="5.140625" style="287" customWidth="1"/>
    <col min="6678" max="6678" width="63.42578125" style="287" customWidth="1"/>
    <col min="6679" max="6716" width="9.140625" style="287" hidden="1" customWidth="1"/>
    <col min="6717" max="6727" width="10.85546875" style="287" customWidth="1"/>
    <col min="6728" max="6729" width="10.7109375" style="287" customWidth="1"/>
    <col min="6730" max="6932" width="9.140625" style="287"/>
    <col min="6933" max="6933" width="5.140625" style="287" customWidth="1"/>
    <col min="6934" max="6934" width="63.42578125" style="287" customWidth="1"/>
    <col min="6935" max="6972" width="9.140625" style="287" hidden="1" customWidth="1"/>
    <col min="6973" max="6983" width="10.85546875" style="287" customWidth="1"/>
    <col min="6984" max="6985" width="10.7109375" style="287" customWidth="1"/>
    <col min="6986" max="7188" width="9.140625" style="287"/>
    <col min="7189" max="7189" width="5.140625" style="287" customWidth="1"/>
    <col min="7190" max="7190" width="63.42578125" style="287" customWidth="1"/>
    <col min="7191" max="7228" width="9.140625" style="287" hidden="1" customWidth="1"/>
    <col min="7229" max="7239" width="10.85546875" style="287" customWidth="1"/>
    <col min="7240" max="7241" width="10.7109375" style="287" customWidth="1"/>
    <col min="7242" max="7444" width="9.140625" style="287"/>
    <col min="7445" max="7445" width="5.140625" style="287" customWidth="1"/>
    <col min="7446" max="7446" width="63.42578125" style="287" customWidth="1"/>
    <col min="7447" max="7484" width="9.140625" style="287" hidden="1" customWidth="1"/>
    <col min="7485" max="7495" width="10.85546875" style="287" customWidth="1"/>
    <col min="7496" max="7497" width="10.7109375" style="287" customWidth="1"/>
    <col min="7498" max="7700" width="9.140625" style="287"/>
    <col min="7701" max="7701" width="5.140625" style="287" customWidth="1"/>
    <col min="7702" max="7702" width="63.42578125" style="287" customWidth="1"/>
    <col min="7703" max="7740" width="9.140625" style="287" hidden="1" customWidth="1"/>
    <col min="7741" max="7751" width="10.85546875" style="287" customWidth="1"/>
    <col min="7752" max="7753" width="10.7109375" style="287" customWidth="1"/>
    <col min="7754" max="7956" width="9.140625" style="287"/>
    <col min="7957" max="7957" width="5.140625" style="287" customWidth="1"/>
    <col min="7958" max="7958" width="63.42578125" style="287" customWidth="1"/>
    <col min="7959" max="7996" width="9.140625" style="287" hidden="1" customWidth="1"/>
    <col min="7997" max="8007" width="10.85546875" style="287" customWidth="1"/>
    <col min="8008" max="8009" width="10.7109375" style="287" customWidth="1"/>
    <col min="8010" max="8212" width="9.140625" style="287"/>
    <col min="8213" max="8213" width="5.140625" style="287" customWidth="1"/>
    <col min="8214" max="8214" width="63.42578125" style="287" customWidth="1"/>
    <col min="8215" max="8252" width="9.140625" style="287" hidden="1" customWidth="1"/>
    <col min="8253" max="8263" width="10.85546875" style="287" customWidth="1"/>
    <col min="8264" max="8265" width="10.7109375" style="287" customWidth="1"/>
    <col min="8266" max="8468" width="9.140625" style="287"/>
    <col min="8469" max="8469" width="5.140625" style="287" customWidth="1"/>
    <col min="8470" max="8470" width="63.42578125" style="287" customWidth="1"/>
    <col min="8471" max="8508" width="9.140625" style="287" hidden="1" customWidth="1"/>
    <col min="8509" max="8519" width="10.85546875" style="287" customWidth="1"/>
    <col min="8520" max="8521" width="10.7109375" style="287" customWidth="1"/>
    <col min="8522" max="8724" width="9.140625" style="287"/>
    <col min="8725" max="8725" width="5.140625" style="287" customWidth="1"/>
    <col min="8726" max="8726" width="63.42578125" style="287" customWidth="1"/>
    <col min="8727" max="8764" width="9.140625" style="287" hidden="1" customWidth="1"/>
    <col min="8765" max="8775" width="10.85546875" style="287" customWidth="1"/>
    <col min="8776" max="8777" width="10.7109375" style="287" customWidth="1"/>
    <col min="8778" max="8980" width="9.140625" style="287"/>
    <col min="8981" max="8981" width="5.140625" style="287" customWidth="1"/>
    <col min="8982" max="8982" width="63.42578125" style="287" customWidth="1"/>
    <col min="8983" max="9020" width="9.140625" style="287" hidden="1" customWidth="1"/>
    <col min="9021" max="9031" width="10.85546875" style="287" customWidth="1"/>
    <col min="9032" max="9033" width="10.7109375" style="287" customWidth="1"/>
    <col min="9034" max="9236" width="9.140625" style="287"/>
    <col min="9237" max="9237" width="5.140625" style="287" customWidth="1"/>
    <col min="9238" max="9238" width="63.42578125" style="287" customWidth="1"/>
    <col min="9239" max="9276" width="9.140625" style="287" hidden="1" customWidth="1"/>
    <col min="9277" max="9287" width="10.85546875" style="287" customWidth="1"/>
    <col min="9288" max="9289" width="10.7109375" style="287" customWidth="1"/>
    <col min="9290" max="9492" width="9.140625" style="287"/>
    <col min="9493" max="9493" width="5.140625" style="287" customWidth="1"/>
    <col min="9494" max="9494" width="63.42578125" style="287" customWidth="1"/>
    <col min="9495" max="9532" width="9.140625" style="287" hidden="1" customWidth="1"/>
    <col min="9533" max="9543" width="10.85546875" style="287" customWidth="1"/>
    <col min="9544" max="9545" width="10.7109375" style="287" customWidth="1"/>
    <col min="9546" max="9748" width="9.140625" style="287"/>
    <col min="9749" max="9749" width="5.140625" style="287" customWidth="1"/>
    <col min="9750" max="9750" width="63.42578125" style="287" customWidth="1"/>
    <col min="9751" max="9788" width="9.140625" style="287" hidden="1" customWidth="1"/>
    <col min="9789" max="9799" width="10.85546875" style="287" customWidth="1"/>
    <col min="9800" max="9801" width="10.7109375" style="287" customWidth="1"/>
    <col min="9802" max="10004" width="9.140625" style="287"/>
    <col min="10005" max="10005" width="5.140625" style="287" customWidth="1"/>
    <col min="10006" max="10006" width="63.42578125" style="287" customWidth="1"/>
    <col min="10007" max="10044" width="9.140625" style="287" hidden="1" customWidth="1"/>
    <col min="10045" max="10055" width="10.85546875" style="287" customWidth="1"/>
    <col min="10056" max="10057" width="10.7109375" style="287" customWidth="1"/>
    <col min="10058" max="10260" width="9.140625" style="287"/>
    <col min="10261" max="10261" width="5.140625" style="287" customWidth="1"/>
    <col min="10262" max="10262" width="63.42578125" style="287" customWidth="1"/>
    <col min="10263" max="10300" width="9.140625" style="287" hidden="1" customWidth="1"/>
    <col min="10301" max="10311" width="10.85546875" style="287" customWidth="1"/>
    <col min="10312" max="10313" width="10.7109375" style="287" customWidth="1"/>
    <col min="10314" max="10516" width="9.140625" style="287"/>
    <col min="10517" max="10517" width="5.140625" style="287" customWidth="1"/>
    <col min="10518" max="10518" width="63.42578125" style="287" customWidth="1"/>
    <col min="10519" max="10556" width="9.140625" style="287" hidden="1" customWidth="1"/>
    <col min="10557" max="10567" width="10.85546875" style="287" customWidth="1"/>
    <col min="10568" max="10569" width="10.7109375" style="287" customWidth="1"/>
    <col min="10570" max="10772" width="9.140625" style="287"/>
    <col min="10773" max="10773" width="5.140625" style="287" customWidth="1"/>
    <col min="10774" max="10774" width="63.42578125" style="287" customWidth="1"/>
    <col min="10775" max="10812" width="9.140625" style="287" hidden="1" customWidth="1"/>
    <col min="10813" max="10823" width="10.85546875" style="287" customWidth="1"/>
    <col min="10824" max="10825" width="10.7109375" style="287" customWidth="1"/>
    <col min="10826" max="11028" width="9.140625" style="287"/>
    <col min="11029" max="11029" width="5.140625" style="287" customWidth="1"/>
    <col min="11030" max="11030" width="63.42578125" style="287" customWidth="1"/>
    <col min="11031" max="11068" width="9.140625" style="287" hidden="1" customWidth="1"/>
    <col min="11069" max="11079" width="10.85546875" style="287" customWidth="1"/>
    <col min="11080" max="11081" width="10.7109375" style="287" customWidth="1"/>
    <col min="11082" max="11284" width="9.140625" style="287"/>
    <col min="11285" max="11285" width="5.140625" style="287" customWidth="1"/>
    <col min="11286" max="11286" width="63.42578125" style="287" customWidth="1"/>
    <col min="11287" max="11324" width="9.140625" style="287" hidden="1" customWidth="1"/>
    <col min="11325" max="11335" width="10.85546875" style="287" customWidth="1"/>
    <col min="11336" max="11337" width="10.7109375" style="287" customWidth="1"/>
    <col min="11338" max="11540" width="9.140625" style="287"/>
    <col min="11541" max="11541" width="5.140625" style="287" customWidth="1"/>
    <col min="11542" max="11542" width="63.42578125" style="287" customWidth="1"/>
    <col min="11543" max="11580" width="9.140625" style="287" hidden="1" customWidth="1"/>
    <col min="11581" max="11591" width="10.85546875" style="287" customWidth="1"/>
    <col min="11592" max="11593" width="10.7109375" style="287" customWidth="1"/>
    <col min="11594" max="11796" width="9.140625" style="287"/>
    <col min="11797" max="11797" width="5.140625" style="287" customWidth="1"/>
    <col min="11798" max="11798" width="63.42578125" style="287" customWidth="1"/>
    <col min="11799" max="11836" width="9.140625" style="287" hidden="1" customWidth="1"/>
    <col min="11837" max="11847" width="10.85546875" style="287" customWidth="1"/>
    <col min="11848" max="11849" width="10.7109375" style="287" customWidth="1"/>
    <col min="11850" max="12052" width="9.140625" style="287"/>
    <col min="12053" max="12053" width="5.140625" style="287" customWidth="1"/>
    <col min="12054" max="12054" width="63.42578125" style="287" customWidth="1"/>
    <col min="12055" max="12092" width="9.140625" style="287" hidden="1" customWidth="1"/>
    <col min="12093" max="12103" width="10.85546875" style="287" customWidth="1"/>
    <col min="12104" max="12105" width="10.7109375" style="287" customWidth="1"/>
    <col min="12106" max="12308" width="9.140625" style="287"/>
    <col min="12309" max="12309" width="5.140625" style="287" customWidth="1"/>
    <col min="12310" max="12310" width="63.42578125" style="287" customWidth="1"/>
    <col min="12311" max="12348" width="9.140625" style="287" hidden="1" customWidth="1"/>
    <col min="12349" max="12359" width="10.85546875" style="287" customWidth="1"/>
    <col min="12360" max="12361" width="10.7109375" style="287" customWidth="1"/>
    <col min="12362" max="12564" width="9.140625" style="287"/>
    <col min="12565" max="12565" width="5.140625" style="287" customWidth="1"/>
    <col min="12566" max="12566" width="63.42578125" style="287" customWidth="1"/>
    <col min="12567" max="12604" width="9.140625" style="287" hidden="1" customWidth="1"/>
    <col min="12605" max="12615" width="10.85546875" style="287" customWidth="1"/>
    <col min="12616" max="12617" width="10.7109375" style="287" customWidth="1"/>
    <col min="12618" max="12820" width="9.140625" style="287"/>
    <col min="12821" max="12821" width="5.140625" style="287" customWidth="1"/>
    <col min="12822" max="12822" width="63.42578125" style="287" customWidth="1"/>
    <col min="12823" max="12860" width="9.140625" style="287" hidden="1" customWidth="1"/>
    <col min="12861" max="12871" width="10.85546875" style="287" customWidth="1"/>
    <col min="12872" max="12873" width="10.7109375" style="287" customWidth="1"/>
    <col min="12874" max="13076" width="9.140625" style="287"/>
    <col min="13077" max="13077" width="5.140625" style="287" customWidth="1"/>
    <col min="13078" max="13078" width="63.42578125" style="287" customWidth="1"/>
    <col min="13079" max="13116" width="9.140625" style="287" hidden="1" customWidth="1"/>
    <col min="13117" max="13127" width="10.85546875" style="287" customWidth="1"/>
    <col min="13128" max="13129" width="10.7109375" style="287" customWidth="1"/>
    <col min="13130" max="13332" width="9.140625" style="287"/>
    <col min="13333" max="13333" width="5.140625" style="287" customWidth="1"/>
    <col min="13334" max="13334" width="63.42578125" style="287" customWidth="1"/>
    <col min="13335" max="13372" width="9.140625" style="287" hidden="1" customWidth="1"/>
    <col min="13373" max="13383" width="10.85546875" style="287" customWidth="1"/>
    <col min="13384" max="13385" width="10.7109375" style="287" customWidth="1"/>
    <col min="13386" max="13588" width="9.140625" style="287"/>
    <col min="13589" max="13589" width="5.140625" style="287" customWidth="1"/>
    <col min="13590" max="13590" width="63.42578125" style="287" customWidth="1"/>
    <col min="13591" max="13628" width="9.140625" style="287" hidden="1" customWidth="1"/>
    <col min="13629" max="13639" width="10.85546875" style="287" customWidth="1"/>
    <col min="13640" max="13641" width="10.7109375" style="287" customWidth="1"/>
    <col min="13642" max="13844" width="9.140625" style="287"/>
    <col min="13845" max="13845" width="5.140625" style="287" customWidth="1"/>
    <col min="13846" max="13846" width="63.42578125" style="287" customWidth="1"/>
    <col min="13847" max="13884" width="9.140625" style="287" hidden="1" customWidth="1"/>
    <col min="13885" max="13895" width="10.85546875" style="287" customWidth="1"/>
    <col min="13896" max="13897" width="10.7109375" style="287" customWidth="1"/>
    <col min="13898" max="14100" width="9.140625" style="287"/>
    <col min="14101" max="14101" width="5.140625" style="287" customWidth="1"/>
    <col min="14102" max="14102" width="63.42578125" style="287" customWidth="1"/>
    <col min="14103" max="14140" width="9.140625" style="287" hidden="1" customWidth="1"/>
    <col min="14141" max="14151" width="10.85546875" style="287" customWidth="1"/>
    <col min="14152" max="14153" width="10.7109375" style="287" customWidth="1"/>
    <col min="14154" max="14356" width="9.140625" style="287"/>
    <col min="14357" max="14357" width="5.140625" style="287" customWidth="1"/>
    <col min="14358" max="14358" width="63.42578125" style="287" customWidth="1"/>
    <col min="14359" max="14396" width="9.140625" style="287" hidden="1" customWidth="1"/>
    <col min="14397" max="14407" width="10.85546875" style="287" customWidth="1"/>
    <col min="14408" max="14409" width="10.7109375" style="287" customWidth="1"/>
    <col min="14410" max="14612" width="9.140625" style="287"/>
    <col min="14613" max="14613" width="5.140625" style="287" customWidth="1"/>
    <col min="14614" max="14614" width="63.42578125" style="287" customWidth="1"/>
    <col min="14615" max="14652" width="9.140625" style="287" hidden="1" customWidth="1"/>
    <col min="14653" max="14663" width="10.85546875" style="287" customWidth="1"/>
    <col min="14664" max="14665" width="10.7109375" style="287" customWidth="1"/>
    <col min="14666" max="14868" width="9.140625" style="287"/>
    <col min="14869" max="14869" width="5.140625" style="287" customWidth="1"/>
    <col min="14870" max="14870" width="63.42578125" style="287" customWidth="1"/>
    <col min="14871" max="14908" width="9.140625" style="287" hidden="1" customWidth="1"/>
    <col min="14909" max="14919" width="10.85546875" style="287" customWidth="1"/>
    <col min="14920" max="14921" width="10.7109375" style="287" customWidth="1"/>
    <col min="14922" max="15124" width="9.140625" style="287"/>
    <col min="15125" max="15125" width="5.140625" style="287" customWidth="1"/>
    <col min="15126" max="15126" width="63.42578125" style="287" customWidth="1"/>
    <col min="15127" max="15164" width="9.140625" style="287" hidden="1" customWidth="1"/>
    <col min="15165" max="15175" width="10.85546875" style="287" customWidth="1"/>
    <col min="15176" max="15177" width="10.7109375" style="287" customWidth="1"/>
    <col min="15178" max="15380" width="9.140625" style="287"/>
    <col min="15381" max="15381" width="5.140625" style="287" customWidth="1"/>
    <col min="15382" max="15382" width="63.42578125" style="287" customWidth="1"/>
    <col min="15383" max="15420" width="9.140625" style="287" hidden="1" customWidth="1"/>
    <col min="15421" max="15431" width="10.85546875" style="287" customWidth="1"/>
    <col min="15432" max="15433" width="10.7109375" style="287" customWidth="1"/>
    <col min="15434" max="15636" width="9.140625" style="287"/>
    <col min="15637" max="15637" width="5.140625" style="287" customWidth="1"/>
    <col min="15638" max="15638" width="63.42578125" style="287" customWidth="1"/>
    <col min="15639" max="15676" width="9.140625" style="287" hidden="1" customWidth="1"/>
    <col min="15677" max="15687" width="10.85546875" style="287" customWidth="1"/>
    <col min="15688" max="15689" width="10.7109375" style="287" customWidth="1"/>
    <col min="15690" max="15892" width="9.140625" style="287"/>
    <col min="15893" max="15893" width="5.140625" style="287" customWidth="1"/>
    <col min="15894" max="15894" width="63.42578125" style="287" customWidth="1"/>
    <col min="15895" max="15932" width="9.140625" style="287" hidden="1" customWidth="1"/>
    <col min="15933" max="15943" width="10.85546875" style="287" customWidth="1"/>
    <col min="15944" max="15945" width="10.7109375" style="287" customWidth="1"/>
    <col min="15946" max="16148" width="9.140625" style="287"/>
    <col min="16149" max="16149" width="5.140625" style="287" customWidth="1"/>
    <col min="16150" max="16150" width="63.42578125" style="287" customWidth="1"/>
    <col min="16151" max="16188" width="9.140625" style="287" hidden="1" customWidth="1"/>
    <col min="16189" max="16199" width="10.85546875" style="287" customWidth="1"/>
    <col min="16200" max="16201" width="10.7109375" style="287" customWidth="1"/>
    <col min="16202" max="16384" width="9.140625" style="287"/>
  </cols>
  <sheetData>
    <row r="1" spans="1:146" s="284" customFormat="1" ht="18.75" x14ac:dyDescent="0.3">
      <c r="A1" s="282" t="s">
        <v>288</v>
      </c>
      <c r="B1" s="283"/>
    </row>
    <row r="2" spans="1:146" ht="14.25" customHeight="1" thickBot="1" x14ac:dyDescent="0.35">
      <c r="A2" s="285"/>
      <c r="B2" s="285"/>
      <c r="C2" s="286"/>
      <c r="D2" s="286"/>
      <c r="E2" s="286"/>
      <c r="F2" s="286"/>
      <c r="H2" s="286"/>
      <c r="I2" s="286"/>
      <c r="J2" s="286"/>
      <c r="L2" s="286"/>
      <c r="O2" s="286"/>
      <c r="P2" s="286"/>
      <c r="Q2" s="286"/>
      <c r="R2" s="286"/>
      <c r="S2" s="286"/>
      <c r="T2" s="286"/>
      <c r="U2" s="286"/>
      <c r="V2" s="286"/>
      <c r="W2" s="286"/>
      <c r="X2" s="286"/>
      <c r="Y2" s="286"/>
      <c r="Z2" s="288"/>
      <c r="AA2" s="288"/>
      <c r="AB2" s="288"/>
      <c r="AC2" s="288"/>
      <c r="AD2" s="288"/>
      <c r="AE2" s="288"/>
      <c r="AF2" s="288"/>
      <c r="AG2" s="288"/>
      <c r="AH2" s="288"/>
      <c r="AI2" s="288"/>
      <c r="AJ2" s="288"/>
      <c r="AK2" s="288"/>
      <c r="AL2" s="288"/>
      <c r="AM2" s="288"/>
      <c r="AN2" s="288"/>
      <c r="AO2" s="288"/>
      <c r="AP2" s="288"/>
      <c r="AQ2" s="288"/>
      <c r="AR2" s="288"/>
      <c r="AS2" s="288"/>
      <c r="AT2" s="288"/>
      <c r="AV2" s="288"/>
      <c r="AW2" s="288"/>
      <c r="AX2" s="288"/>
      <c r="AZ2" s="288"/>
      <c r="BC2" s="289"/>
      <c r="BE2" s="289"/>
      <c r="BF2" s="289"/>
      <c r="BZ2" s="288"/>
      <c r="CH2" s="288"/>
      <c r="CL2" s="288"/>
      <c r="CP2" s="288"/>
      <c r="DC2" s="290"/>
      <c r="DE2" s="290"/>
      <c r="DF2" s="290"/>
      <c r="DG2" s="290"/>
      <c r="DI2" s="290"/>
      <c r="DJ2" s="290"/>
      <c r="DL2" s="290"/>
      <c r="DU2" s="290"/>
      <c r="DZ2" s="290"/>
      <c r="EG2" s="290"/>
      <c r="EH2" s="290"/>
      <c r="EI2" s="290"/>
      <c r="EJ2" s="290"/>
      <c r="EL2" s="290"/>
      <c r="EM2" s="290"/>
      <c r="EN2" s="290"/>
      <c r="EO2" s="290"/>
      <c r="EP2" s="290" t="s">
        <v>8</v>
      </c>
    </row>
    <row r="3" spans="1:146" ht="24.75" customHeight="1" thickTop="1" thickBot="1" x14ac:dyDescent="0.35">
      <c r="A3" s="291" t="s">
        <v>289</v>
      </c>
      <c r="B3" s="291" t="s">
        <v>290</v>
      </c>
      <c r="C3" s="292">
        <v>40179</v>
      </c>
      <c r="D3" s="292">
        <v>40211</v>
      </c>
      <c r="E3" s="292">
        <v>40239</v>
      </c>
      <c r="F3" s="292">
        <v>40270</v>
      </c>
      <c r="G3" s="292">
        <v>40300</v>
      </c>
      <c r="H3" s="292">
        <v>40331</v>
      </c>
      <c r="I3" s="292">
        <v>40361</v>
      </c>
      <c r="J3" s="292">
        <v>40392</v>
      </c>
      <c r="K3" s="292">
        <v>40423</v>
      </c>
      <c r="L3" s="292">
        <v>40453</v>
      </c>
      <c r="M3" s="292">
        <v>40484</v>
      </c>
      <c r="N3" s="292">
        <v>40514</v>
      </c>
      <c r="O3" s="292">
        <v>40545</v>
      </c>
      <c r="P3" s="292">
        <v>40576</v>
      </c>
      <c r="Q3" s="292">
        <v>40604</v>
      </c>
      <c r="R3" s="292">
        <v>40635</v>
      </c>
      <c r="S3" s="292">
        <v>40665</v>
      </c>
      <c r="T3" s="292">
        <v>40696</v>
      </c>
      <c r="U3" s="292">
        <v>40726</v>
      </c>
      <c r="V3" s="292">
        <v>40757</v>
      </c>
      <c r="W3" s="292">
        <v>40788</v>
      </c>
      <c r="X3" s="292">
        <v>40818</v>
      </c>
      <c r="Y3" s="292">
        <v>40849</v>
      </c>
      <c r="Z3" s="292">
        <v>40879</v>
      </c>
      <c r="AA3" s="292">
        <v>40910</v>
      </c>
      <c r="AB3" s="292">
        <v>40941</v>
      </c>
      <c r="AC3" s="292">
        <v>40970</v>
      </c>
      <c r="AD3" s="292">
        <v>41001</v>
      </c>
      <c r="AE3" s="292">
        <v>41031</v>
      </c>
      <c r="AF3" s="292">
        <v>41062</v>
      </c>
      <c r="AG3" s="292">
        <v>41092</v>
      </c>
      <c r="AH3" s="292">
        <v>41123</v>
      </c>
      <c r="AI3" s="292">
        <v>41154</v>
      </c>
      <c r="AJ3" s="292">
        <v>41184</v>
      </c>
      <c r="AK3" s="292">
        <v>41215</v>
      </c>
      <c r="AL3" s="292">
        <v>41245</v>
      </c>
      <c r="AM3" s="292">
        <v>41276</v>
      </c>
      <c r="AN3" s="292">
        <v>41307</v>
      </c>
      <c r="AO3" s="292">
        <v>41335</v>
      </c>
      <c r="AP3" s="292">
        <v>41366</v>
      </c>
      <c r="AQ3" s="292">
        <v>41396</v>
      </c>
      <c r="AR3" s="292">
        <v>41427</v>
      </c>
      <c r="AS3" s="292">
        <v>41457</v>
      </c>
      <c r="AT3" s="292">
        <v>41488</v>
      </c>
      <c r="AU3" s="292">
        <v>41519</v>
      </c>
      <c r="AV3" s="292">
        <v>41549</v>
      </c>
      <c r="AW3" s="292">
        <v>41580</v>
      </c>
      <c r="AX3" s="292">
        <v>41610</v>
      </c>
      <c r="AY3" s="292">
        <v>41641</v>
      </c>
      <c r="AZ3" s="292">
        <v>41672</v>
      </c>
      <c r="BA3" s="292">
        <v>41700</v>
      </c>
      <c r="BB3" s="292">
        <v>41731</v>
      </c>
      <c r="BC3" s="292">
        <v>41761</v>
      </c>
      <c r="BD3" s="292">
        <v>41791</v>
      </c>
      <c r="BE3" s="292">
        <v>41822</v>
      </c>
      <c r="BF3" s="292">
        <v>41853</v>
      </c>
      <c r="BG3" s="292">
        <v>41884</v>
      </c>
      <c r="BH3" s="292">
        <v>41914</v>
      </c>
      <c r="BI3" s="292">
        <v>41945</v>
      </c>
      <c r="BJ3" s="292">
        <v>41975</v>
      </c>
      <c r="BK3" s="292">
        <v>42006</v>
      </c>
      <c r="BL3" s="292">
        <v>42037</v>
      </c>
      <c r="BM3" s="292">
        <v>42065</v>
      </c>
      <c r="BN3" s="292">
        <v>42096</v>
      </c>
      <c r="BO3" s="292">
        <v>42126</v>
      </c>
      <c r="BP3" s="292">
        <v>42157</v>
      </c>
      <c r="BQ3" s="292">
        <v>42187</v>
      </c>
      <c r="BR3" s="292">
        <v>42218</v>
      </c>
      <c r="BS3" s="292">
        <v>42249</v>
      </c>
      <c r="BT3" s="292">
        <v>42279</v>
      </c>
      <c r="BU3" s="292">
        <v>42310</v>
      </c>
      <c r="BV3" s="292">
        <v>42340</v>
      </c>
      <c r="BW3" s="292">
        <v>42371</v>
      </c>
      <c r="BX3" s="292">
        <v>42402</v>
      </c>
      <c r="BY3" s="292">
        <v>42431</v>
      </c>
      <c r="BZ3" s="292">
        <v>42462</v>
      </c>
      <c r="CA3" s="292">
        <v>42492</v>
      </c>
      <c r="CB3" s="292">
        <v>42523</v>
      </c>
      <c r="CC3" s="292">
        <v>42553</v>
      </c>
      <c r="CD3" s="292">
        <v>42584</v>
      </c>
      <c r="CE3" s="292">
        <v>42615</v>
      </c>
      <c r="CF3" s="292">
        <v>42645</v>
      </c>
      <c r="CG3" s="292">
        <v>42676</v>
      </c>
      <c r="CH3" s="292">
        <v>42706</v>
      </c>
      <c r="CI3" s="292">
        <v>42737</v>
      </c>
      <c r="CJ3" s="292">
        <v>42768</v>
      </c>
      <c r="CK3" s="292">
        <v>42796</v>
      </c>
      <c r="CL3" s="292">
        <v>42827</v>
      </c>
      <c r="CM3" s="292">
        <v>42857</v>
      </c>
      <c r="CN3" s="292">
        <v>42888</v>
      </c>
      <c r="CO3" s="292">
        <v>42918</v>
      </c>
      <c r="CP3" s="292">
        <v>42949</v>
      </c>
      <c r="CQ3" s="292">
        <v>42980</v>
      </c>
      <c r="CR3" s="292">
        <v>43010</v>
      </c>
      <c r="CS3" s="292">
        <v>43041</v>
      </c>
      <c r="CT3" s="292">
        <v>43071</v>
      </c>
      <c r="CU3" s="292">
        <v>43102</v>
      </c>
      <c r="CV3" s="292">
        <v>43133</v>
      </c>
      <c r="CW3" s="292">
        <v>43161</v>
      </c>
      <c r="CX3" s="292">
        <v>43192</v>
      </c>
      <c r="CY3" s="292">
        <v>43222</v>
      </c>
      <c r="CZ3" s="293" t="s">
        <v>291</v>
      </c>
      <c r="DA3" s="292">
        <v>43283</v>
      </c>
      <c r="DB3" s="292">
        <v>43314</v>
      </c>
      <c r="DC3" s="292">
        <v>43345</v>
      </c>
      <c r="DD3" s="292">
        <v>43375</v>
      </c>
      <c r="DE3" s="292">
        <v>43406</v>
      </c>
      <c r="DF3" s="292">
        <v>43436</v>
      </c>
      <c r="DG3" s="292">
        <v>43467</v>
      </c>
      <c r="DH3" s="292">
        <v>43498</v>
      </c>
      <c r="DI3" s="292">
        <v>43526</v>
      </c>
      <c r="DJ3" s="292">
        <v>43557</v>
      </c>
      <c r="DK3" s="292">
        <v>43587</v>
      </c>
      <c r="DL3" s="292">
        <v>43618</v>
      </c>
      <c r="DM3" s="292">
        <v>43648</v>
      </c>
      <c r="DN3" s="292">
        <v>43679</v>
      </c>
      <c r="DO3" s="292">
        <v>43710</v>
      </c>
      <c r="DP3" s="292">
        <v>43740</v>
      </c>
      <c r="DQ3" s="292">
        <v>43771</v>
      </c>
      <c r="DR3" s="292">
        <v>43801</v>
      </c>
      <c r="DS3" s="292">
        <v>43832</v>
      </c>
      <c r="DT3" s="292">
        <v>43863</v>
      </c>
      <c r="DU3" s="293" t="s">
        <v>292</v>
      </c>
      <c r="DV3" s="293" t="s">
        <v>293</v>
      </c>
      <c r="DW3" s="292" t="s">
        <v>294</v>
      </c>
      <c r="DX3" s="292" t="s">
        <v>295</v>
      </c>
      <c r="DY3" s="293" t="s">
        <v>296</v>
      </c>
      <c r="DZ3" s="293" t="s">
        <v>297</v>
      </c>
      <c r="EA3" s="293" t="s">
        <v>298</v>
      </c>
      <c r="EB3" s="293" t="s">
        <v>299</v>
      </c>
      <c r="EC3" s="293" t="s">
        <v>300</v>
      </c>
      <c r="ED3" s="293" t="s">
        <v>301</v>
      </c>
      <c r="EE3" s="293" t="s">
        <v>302</v>
      </c>
      <c r="EF3" s="293" t="s">
        <v>303</v>
      </c>
      <c r="EG3" s="293" t="s">
        <v>304</v>
      </c>
      <c r="EH3" s="293">
        <v>44287</v>
      </c>
      <c r="EI3" s="293">
        <v>44317</v>
      </c>
      <c r="EJ3" s="293">
        <v>44348</v>
      </c>
      <c r="EK3" s="293">
        <v>44378</v>
      </c>
      <c r="EL3" s="293">
        <v>44409</v>
      </c>
      <c r="EM3" s="293">
        <v>44440</v>
      </c>
      <c r="EN3" s="293">
        <v>44470</v>
      </c>
      <c r="EO3" s="293">
        <v>44501</v>
      </c>
      <c r="EP3" s="293">
        <v>44531</v>
      </c>
    </row>
    <row r="4" spans="1:146" ht="10.5" customHeight="1" thickTop="1" x14ac:dyDescent="0.3">
      <c r="A4" s="294"/>
      <c r="B4" s="294"/>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6"/>
      <c r="CJ4" s="296"/>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row>
    <row r="5" spans="1:146" ht="16.5" customHeight="1" x14ac:dyDescent="0.3">
      <c r="A5" s="297" t="s">
        <v>305</v>
      </c>
      <c r="B5" s="297" t="s">
        <v>306</v>
      </c>
      <c r="C5" s="298">
        <v>8313.9230856199993</v>
      </c>
      <c r="D5" s="298">
        <v>8554.6603705100006</v>
      </c>
      <c r="E5" s="298">
        <v>8543.5793921799996</v>
      </c>
      <c r="F5" s="298">
        <v>8747.1718602600013</v>
      </c>
      <c r="G5" s="298">
        <v>9556.2360567600008</v>
      </c>
      <c r="H5" s="298">
        <v>9176.9618582599996</v>
      </c>
      <c r="I5" s="298">
        <v>8577.4751113599996</v>
      </c>
      <c r="J5" s="298">
        <v>8964.9122942899994</v>
      </c>
      <c r="K5" s="298">
        <v>9137.7338806799999</v>
      </c>
      <c r="L5" s="298">
        <v>9189.04614253</v>
      </c>
      <c r="M5" s="298">
        <v>9229.6837182599993</v>
      </c>
      <c r="N5" s="298">
        <v>9525.0663255700001</v>
      </c>
      <c r="O5" s="298">
        <v>9056.9216292099991</v>
      </c>
      <c r="P5" s="298">
        <v>9259.0514912299986</v>
      </c>
      <c r="Q5" s="298">
        <v>9060.6338427999981</v>
      </c>
      <c r="R5" s="298">
        <v>9186.4692947099993</v>
      </c>
      <c r="S5" s="298">
        <v>9355.9525099800012</v>
      </c>
      <c r="T5" s="298">
        <v>9401.5499322600008</v>
      </c>
      <c r="U5" s="298">
        <v>9516.6736425700001</v>
      </c>
      <c r="V5" s="298">
        <v>10165.600383359999</v>
      </c>
      <c r="W5" s="298">
        <v>10486.8216237</v>
      </c>
      <c r="X5" s="298">
        <v>10793.925243599999</v>
      </c>
      <c r="Y5" s="298">
        <v>10846.49111531</v>
      </c>
      <c r="Z5" s="298">
        <v>10232.00808204</v>
      </c>
      <c r="AA5" s="298">
        <v>10884.95353631</v>
      </c>
      <c r="AB5" s="298">
        <v>10925.24783013</v>
      </c>
      <c r="AC5" s="298">
        <v>10499.39109904</v>
      </c>
      <c r="AD5" s="298">
        <v>10574.403858539999</v>
      </c>
      <c r="AE5" s="298">
        <v>10378.168711709999</v>
      </c>
      <c r="AF5" s="298">
        <v>10793.873166549998</v>
      </c>
      <c r="AG5" s="298">
        <v>10959.584142559999</v>
      </c>
      <c r="AH5" s="298">
        <v>10992.450605919999</v>
      </c>
      <c r="AI5" s="298">
        <v>11502.52074158</v>
      </c>
      <c r="AJ5" s="298">
        <v>11450.75111343</v>
      </c>
      <c r="AK5" s="298">
        <v>11408.30600506</v>
      </c>
      <c r="AL5" s="298">
        <v>11086.982508629999</v>
      </c>
      <c r="AM5" s="298">
        <v>11091.524256320001</v>
      </c>
      <c r="AN5" s="298">
        <v>10859.54273619</v>
      </c>
      <c r="AO5" s="298">
        <v>10927.48027301</v>
      </c>
      <c r="AP5" s="298">
        <v>10415.83919683</v>
      </c>
      <c r="AQ5" s="298">
        <v>10192.80816008</v>
      </c>
      <c r="AR5" s="298">
        <v>9361.1422593799998</v>
      </c>
      <c r="AS5" s="298">
        <v>9826.8400938100003</v>
      </c>
      <c r="AT5" s="298">
        <v>10073.589758530001</v>
      </c>
      <c r="AU5" s="298">
        <v>9806.8217559900004</v>
      </c>
      <c r="AV5" s="298">
        <v>9713.9569521400008</v>
      </c>
      <c r="AW5" s="298">
        <v>9407.1533895899993</v>
      </c>
      <c r="AX5" s="298">
        <v>9166.4078523200005</v>
      </c>
      <c r="AY5" s="298">
        <v>9423.9782169700011</v>
      </c>
      <c r="AZ5" s="298">
        <v>9673.3778150299986</v>
      </c>
      <c r="BA5" s="298">
        <v>9548.3284712299992</v>
      </c>
      <c r="BB5" s="298">
        <v>9515.1678391399983</v>
      </c>
      <c r="BC5" s="298">
        <v>9438.9846605599996</v>
      </c>
      <c r="BD5" s="298">
        <v>9668.9516985400005</v>
      </c>
      <c r="BE5" s="298">
        <v>9628.0857852999998</v>
      </c>
      <c r="BF5" s="298">
        <v>9682.6052572400004</v>
      </c>
      <c r="BG5" s="298">
        <v>11894.207862830001</v>
      </c>
      <c r="BH5" s="298">
        <v>12810.569558089999</v>
      </c>
      <c r="BI5" s="298">
        <v>14072.53336646</v>
      </c>
      <c r="BJ5" s="298">
        <v>14252.727087489999</v>
      </c>
      <c r="BK5" s="298">
        <v>16386.981618220001</v>
      </c>
      <c r="BL5" s="298">
        <v>16165.21224103</v>
      </c>
      <c r="BM5" s="298">
        <v>17319.651827019999</v>
      </c>
      <c r="BN5" s="298">
        <v>17128.454241530002</v>
      </c>
      <c r="BO5" s="298">
        <v>16918.130501560001</v>
      </c>
      <c r="BP5" s="298">
        <v>16754.418344040001</v>
      </c>
      <c r="BQ5" s="298">
        <v>15887.87718121</v>
      </c>
      <c r="BR5" s="298">
        <v>16309.029206019999</v>
      </c>
      <c r="BS5" s="298">
        <v>16407.963294390003</v>
      </c>
      <c r="BT5" s="298">
        <v>16761.993539340001</v>
      </c>
      <c r="BU5" s="299">
        <v>15904.883853809999</v>
      </c>
      <c r="BV5" s="299">
        <v>15865.742060820001</v>
      </c>
      <c r="BW5" s="299">
        <v>16423.224682980002</v>
      </c>
      <c r="BX5" s="299">
        <v>18464.04998295</v>
      </c>
      <c r="BY5" s="299">
        <v>18301.903159670001</v>
      </c>
      <c r="BZ5" s="299">
        <v>18612.095889780001</v>
      </c>
      <c r="CA5" s="299">
        <v>18101.25427225</v>
      </c>
      <c r="CB5" s="299">
        <v>21676.347765070001</v>
      </c>
      <c r="CC5" s="299">
        <v>21780.851279999999</v>
      </c>
      <c r="CD5" s="299">
        <v>21453.189424590004</v>
      </c>
      <c r="CE5" s="299">
        <v>21711.820098050001</v>
      </c>
      <c r="CF5" s="299">
        <v>22705.449347239999</v>
      </c>
      <c r="CG5" s="299">
        <v>21477.49009426</v>
      </c>
      <c r="CH5" s="299">
        <v>21012.220446519997</v>
      </c>
      <c r="CI5" s="300">
        <v>21419.997627880002</v>
      </c>
      <c r="CJ5" s="300">
        <v>22119.062824500001</v>
      </c>
      <c r="CK5" s="300">
        <v>21845.375615180001</v>
      </c>
      <c r="CL5" s="300">
        <v>22012.788021959997</v>
      </c>
      <c r="CM5" s="300">
        <v>21882.890253439997</v>
      </c>
      <c r="CN5" s="300">
        <v>21434.56102841</v>
      </c>
      <c r="CO5" s="300">
        <v>21152.540818729998</v>
      </c>
      <c r="CP5" s="300">
        <v>21234.920653519999</v>
      </c>
      <c r="CQ5" s="300">
        <v>21715.520647429999</v>
      </c>
      <c r="CR5" s="300">
        <v>21833.436775630002</v>
      </c>
      <c r="CS5" s="300">
        <v>21494.353175069999</v>
      </c>
      <c r="CT5" s="300">
        <v>21636.334058060002</v>
      </c>
      <c r="CU5" s="301">
        <v>21480.658374660001</v>
      </c>
      <c r="CV5" s="301">
        <v>21591.003861960002</v>
      </c>
      <c r="CW5" s="301">
        <v>21954.76253923</v>
      </c>
      <c r="CX5" s="301">
        <v>22450.718447179999</v>
      </c>
      <c r="CY5" s="301">
        <v>22360.7943734</v>
      </c>
      <c r="CZ5" s="301">
        <v>21649.390013760003</v>
      </c>
      <c r="DA5" s="301">
        <v>20949.39389182</v>
      </c>
      <c r="DB5" s="301">
        <v>20836.418601870002</v>
      </c>
      <c r="DC5" s="301">
        <v>20514.21332726</v>
      </c>
      <c r="DD5" s="301">
        <v>21059.21610238</v>
      </c>
      <c r="DE5" s="301">
        <v>21082.430407520002</v>
      </c>
      <c r="DF5" s="301">
        <v>21837.522978320001</v>
      </c>
      <c r="DG5" s="301">
        <v>22291.661983980001</v>
      </c>
      <c r="DH5" s="301">
        <v>22297.164918140003</v>
      </c>
      <c r="DI5" s="301">
        <v>22257.754369369999</v>
      </c>
      <c r="DJ5" s="301">
        <v>22282.704412880001</v>
      </c>
      <c r="DK5" s="301">
        <v>22761.593563759998</v>
      </c>
      <c r="DL5" s="301">
        <v>24434.745372279998</v>
      </c>
      <c r="DM5" s="301">
        <v>24971.57812115</v>
      </c>
      <c r="DN5" s="301">
        <v>26427.392238740002</v>
      </c>
      <c r="DO5" s="301">
        <v>26167.127415210001</v>
      </c>
      <c r="DP5" s="301">
        <v>26289.102667560001</v>
      </c>
      <c r="DQ5" s="301">
        <v>25931.975850620001</v>
      </c>
      <c r="DR5" s="301">
        <v>26882.355948129996</v>
      </c>
      <c r="DS5" s="301">
        <v>27829.538352400003</v>
      </c>
      <c r="DT5" s="301">
        <v>29260.612357899998</v>
      </c>
      <c r="DU5" s="301">
        <v>30315.636037199998</v>
      </c>
      <c r="DV5" s="301">
        <v>32610.167611289999</v>
      </c>
      <c r="DW5" s="301">
        <v>32650.17150421</v>
      </c>
      <c r="DX5" s="301">
        <v>33538.23095574</v>
      </c>
      <c r="DY5" s="301">
        <v>36674.130878479999</v>
      </c>
      <c r="DZ5" s="301">
        <v>36279.68782128</v>
      </c>
      <c r="EA5" s="301">
        <v>35311.032204410003</v>
      </c>
      <c r="EB5" s="301">
        <v>35138.173017779998</v>
      </c>
      <c r="EC5" s="301">
        <v>33640.310472199999</v>
      </c>
      <c r="ED5" s="301">
        <v>35052.853010980005</v>
      </c>
      <c r="EE5" s="301">
        <v>34466.456406270001</v>
      </c>
      <c r="EF5" s="301">
        <v>33379.591443370002</v>
      </c>
      <c r="EG5" s="301">
        <v>32599.861505120003</v>
      </c>
      <c r="EH5" s="301">
        <v>33947.656238100004</v>
      </c>
      <c r="EI5" s="301">
        <v>36364.028186399999</v>
      </c>
      <c r="EJ5" s="301">
        <v>35436.270913729997</v>
      </c>
      <c r="EK5" s="301">
        <v>36868.025169300003</v>
      </c>
      <c r="EL5" s="301">
        <v>44804.387695550002</v>
      </c>
      <c r="EM5" s="301">
        <v>43317.69849278</v>
      </c>
      <c r="EN5" s="301">
        <v>44613.646087579997</v>
      </c>
      <c r="EO5" s="301">
        <v>44746.538324749999</v>
      </c>
      <c r="EP5" s="301">
        <v>45435.89180854</v>
      </c>
    </row>
    <row r="6" spans="1:146" ht="16.5" customHeight="1" x14ac:dyDescent="0.3">
      <c r="A6" s="302"/>
      <c r="B6" s="302"/>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304"/>
      <c r="BV6" s="304"/>
      <c r="BW6" s="304"/>
      <c r="BX6" s="304"/>
      <c r="BY6" s="304"/>
      <c r="BZ6" s="304"/>
      <c r="CA6" s="304"/>
      <c r="CB6" s="304"/>
      <c r="CC6" s="304"/>
      <c r="CD6" s="304"/>
      <c r="CE6" s="304"/>
      <c r="CF6" s="304"/>
      <c r="CG6" s="304"/>
      <c r="CH6" s="304"/>
      <c r="CI6" s="296"/>
      <c r="CJ6" s="296"/>
      <c r="CK6" s="296"/>
      <c r="CL6" s="296"/>
      <c r="CM6" s="296"/>
      <c r="CN6" s="296"/>
      <c r="CO6" s="296"/>
      <c r="CP6" s="296"/>
      <c r="CQ6" s="296"/>
      <c r="CR6" s="296"/>
      <c r="CS6" s="296"/>
      <c r="CT6" s="296"/>
      <c r="CU6" s="305"/>
      <c r="CV6" s="305"/>
      <c r="CW6" s="305"/>
      <c r="CX6" s="305"/>
      <c r="CY6" s="305"/>
      <c r="CZ6" s="305"/>
      <c r="DA6" s="305"/>
      <c r="DB6" s="305"/>
      <c r="DC6" s="305"/>
      <c r="DD6" s="305"/>
      <c r="DE6" s="305"/>
      <c r="DF6" s="305"/>
      <c r="DG6" s="305"/>
      <c r="DH6" s="305"/>
      <c r="DI6" s="305"/>
      <c r="DJ6" s="305"/>
      <c r="DK6" s="305"/>
      <c r="DL6" s="305"/>
      <c r="DM6" s="305"/>
      <c r="DN6" s="305"/>
      <c r="DO6" s="305"/>
      <c r="DP6" s="305"/>
      <c r="DQ6" s="305"/>
      <c r="DR6" s="305"/>
      <c r="DS6" s="305"/>
      <c r="DT6" s="305"/>
      <c r="DU6" s="305"/>
      <c r="DV6" s="305"/>
      <c r="DW6" s="305"/>
      <c r="DX6" s="305"/>
      <c r="DY6" s="305"/>
      <c r="DZ6" s="305"/>
      <c r="EA6" s="305"/>
      <c r="EB6" s="305"/>
      <c r="EC6" s="305"/>
      <c r="ED6" s="305"/>
      <c r="EE6" s="305"/>
      <c r="EF6" s="305"/>
      <c r="EG6" s="305"/>
      <c r="EH6" s="305"/>
      <c r="EI6" s="305"/>
      <c r="EJ6" s="305"/>
      <c r="EK6" s="305"/>
      <c r="EL6" s="305"/>
      <c r="EM6" s="305"/>
      <c r="EN6" s="305"/>
      <c r="EO6" s="305"/>
      <c r="EP6" s="305"/>
    </row>
    <row r="7" spans="1:146" ht="16.5" customHeight="1" x14ac:dyDescent="0.3">
      <c r="A7" s="297" t="s">
        <v>307</v>
      </c>
      <c r="B7" s="297" t="s">
        <v>308</v>
      </c>
      <c r="C7" s="298">
        <v>46479.690356609994</v>
      </c>
      <c r="D7" s="298">
        <v>47338.646243449999</v>
      </c>
      <c r="E7" s="298">
        <v>46874.403580339997</v>
      </c>
      <c r="F7" s="298">
        <v>47113.568935839998</v>
      </c>
      <c r="G7" s="298">
        <v>47970.326540830007</v>
      </c>
      <c r="H7" s="298">
        <v>47749.636055729999</v>
      </c>
      <c r="I7" s="298">
        <v>49042.936176709998</v>
      </c>
      <c r="J7" s="298">
        <v>49332.633441409991</v>
      </c>
      <c r="K7" s="298">
        <v>52450.741661199994</v>
      </c>
      <c r="L7" s="298">
        <v>45739.848496799998</v>
      </c>
      <c r="M7" s="298">
        <v>48100.089039729995</v>
      </c>
      <c r="N7" s="298">
        <v>50558.082051600002</v>
      </c>
      <c r="O7" s="298">
        <v>48153.005427600001</v>
      </c>
      <c r="P7" s="298">
        <v>47983.890925710002</v>
      </c>
      <c r="Q7" s="298">
        <v>50330.50895512999</v>
      </c>
      <c r="R7" s="298">
        <v>49796.249027239995</v>
      </c>
      <c r="S7" s="298">
        <v>48107.072336229998</v>
      </c>
      <c r="T7" s="298">
        <v>50721.095615480001</v>
      </c>
      <c r="U7" s="298">
        <v>49960.070493819992</v>
      </c>
      <c r="V7" s="298">
        <v>49543.422391970002</v>
      </c>
      <c r="W7" s="298">
        <v>47988.597888370001</v>
      </c>
      <c r="X7" s="298">
        <v>50117.61087366</v>
      </c>
      <c r="Y7" s="298">
        <v>46507.748853829995</v>
      </c>
      <c r="Z7" s="298">
        <v>49690.326225489996</v>
      </c>
      <c r="AA7" s="298">
        <v>48841.244741559989</v>
      </c>
      <c r="AB7" s="298">
        <v>48768.139258179996</v>
      </c>
      <c r="AC7" s="298">
        <v>48609.673783980004</v>
      </c>
      <c r="AD7" s="298">
        <v>48048.578924560003</v>
      </c>
      <c r="AE7" s="298">
        <v>47226.234658829999</v>
      </c>
      <c r="AF7" s="298">
        <v>52892.181369340004</v>
      </c>
      <c r="AG7" s="298">
        <v>51859.279100339991</v>
      </c>
      <c r="AH7" s="298">
        <v>52260.86865371</v>
      </c>
      <c r="AI7" s="298">
        <v>52486.355979999993</v>
      </c>
      <c r="AJ7" s="298">
        <v>48261.316332099996</v>
      </c>
      <c r="AK7" s="298">
        <v>50897.801944259998</v>
      </c>
      <c r="AL7" s="298">
        <v>52230.276910590008</v>
      </c>
      <c r="AM7" s="298">
        <v>54541.558988270008</v>
      </c>
      <c r="AN7" s="298">
        <v>54460.441544789996</v>
      </c>
      <c r="AO7" s="298">
        <v>57496.533880289993</v>
      </c>
      <c r="AP7" s="298">
        <v>56956.475671139997</v>
      </c>
      <c r="AQ7" s="298">
        <v>65309.752023239998</v>
      </c>
      <c r="AR7" s="298">
        <v>65865.506923050008</v>
      </c>
      <c r="AS7" s="298">
        <v>62442.457839729999</v>
      </c>
      <c r="AT7" s="298">
        <v>60731.30969142</v>
      </c>
      <c r="AU7" s="298">
        <v>62615.84372166</v>
      </c>
      <c r="AV7" s="298">
        <v>62128.569978330001</v>
      </c>
      <c r="AW7" s="298">
        <v>61212.090309649997</v>
      </c>
      <c r="AX7" s="298">
        <v>65671.99359541999</v>
      </c>
      <c r="AY7" s="298">
        <v>65001.572522259994</v>
      </c>
      <c r="AZ7" s="298">
        <v>70325.203387729998</v>
      </c>
      <c r="BA7" s="298">
        <v>72275.114166180007</v>
      </c>
      <c r="BB7" s="298">
        <v>76699.570710229993</v>
      </c>
      <c r="BC7" s="298">
        <v>79049.383966680005</v>
      </c>
      <c r="BD7" s="298">
        <v>81250.858231420003</v>
      </c>
      <c r="BE7" s="298">
        <v>82778.097596120002</v>
      </c>
      <c r="BF7" s="298">
        <v>84787.815114509984</v>
      </c>
      <c r="BG7" s="298">
        <v>82891.982579819989</v>
      </c>
      <c r="BH7" s="298">
        <v>78762.170079570002</v>
      </c>
      <c r="BI7" s="298">
        <v>75612.590637820002</v>
      </c>
      <c r="BJ7" s="298">
        <v>77385.975843499997</v>
      </c>
      <c r="BK7" s="298">
        <v>72629.630849979992</v>
      </c>
      <c r="BL7" s="298">
        <v>62925.917202170014</v>
      </c>
      <c r="BM7" s="298">
        <v>58480.387652580008</v>
      </c>
      <c r="BN7" s="298">
        <v>44771.752081619998</v>
      </c>
      <c r="BO7" s="298">
        <v>42563.058551499998</v>
      </c>
      <c r="BP7" s="298">
        <v>38073.754578460001</v>
      </c>
      <c r="BQ7" s="298">
        <v>42262.772240890001</v>
      </c>
      <c r="BR7" s="298">
        <v>42864.375778319998</v>
      </c>
      <c r="BS7" s="298">
        <v>40193.047211420009</v>
      </c>
      <c r="BT7" s="298">
        <v>42993.967329619998</v>
      </c>
      <c r="BU7" s="299">
        <v>45744.060463390007</v>
      </c>
      <c r="BV7" s="299">
        <v>37567.587296919999</v>
      </c>
      <c r="BW7" s="299">
        <v>43972.961755199998</v>
      </c>
      <c r="BX7" s="299">
        <v>51730.241857550005</v>
      </c>
      <c r="BY7" s="299">
        <v>53072.297125359997</v>
      </c>
      <c r="BZ7" s="299">
        <v>50480.164341039999</v>
      </c>
      <c r="CA7" s="299">
        <v>50099.544604170005</v>
      </c>
      <c r="CB7" s="299">
        <v>53155.741105980007</v>
      </c>
      <c r="CC7" s="299">
        <v>49591.107950810008</v>
      </c>
      <c r="CD7" s="299">
        <v>25953.331185359995</v>
      </c>
      <c r="CE7" s="299">
        <v>30204.438892050002</v>
      </c>
      <c r="CF7" s="299">
        <v>25868.119061399993</v>
      </c>
      <c r="CG7" s="299">
        <v>25486.071672620001</v>
      </c>
      <c r="CH7" s="299">
        <v>29336.382384560005</v>
      </c>
      <c r="CI7" s="300">
        <v>25846.664867020001</v>
      </c>
      <c r="CJ7" s="300">
        <v>25910.323146860002</v>
      </c>
      <c r="CK7" s="300">
        <v>26968.741297550001</v>
      </c>
      <c r="CL7" s="300">
        <v>23904.167225090001</v>
      </c>
      <c r="CM7" s="300">
        <v>19616.047523459994</v>
      </c>
      <c r="CN7" s="300">
        <v>36110.476421989995</v>
      </c>
      <c r="CO7" s="300">
        <v>41214.656960429995</v>
      </c>
      <c r="CP7" s="300">
        <v>44638.545298670004</v>
      </c>
      <c r="CQ7" s="300">
        <v>57951.403502900001</v>
      </c>
      <c r="CR7" s="300">
        <v>20768.521938509999</v>
      </c>
      <c r="CS7" s="300">
        <v>16200.300409190006</v>
      </c>
      <c r="CT7" s="300">
        <v>40167.848764919996</v>
      </c>
      <c r="CU7" s="301">
        <v>36930.029730510003</v>
      </c>
      <c r="CV7" s="301">
        <v>20686.36145344</v>
      </c>
      <c r="CW7" s="301">
        <v>33015.00342624</v>
      </c>
      <c r="CX7" s="301">
        <v>28417.151371289994</v>
      </c>
      <c r="CY7" s="301">
        <v>60987.560173774793</v>
      </c>
      <c r="CZ7" s="301">
        <v>28044.83359966358</v>
      </c>
      <c r="DA7" s="301">
        <v>19813.168259204609</v>
      </c>
      <c r="DB7" s="301">
        <v>29157.11884578285</v>
      </c>
      <c r="DC7" s="301">
        <v>24877.388861775155</v>
      </c>
      <c r="DD7" s="301">
        <v>19988.313144882686</v>
      </c>
      <c r="DE7" s="301">
        <v>23214.67012390948</v>
      </c>
      <c r="DF7" s="301">
        <v>21190.230214677082</v>
      </c>
      <c r="DG7" s="301">
        <v>22774.497088783308</v>
      </c>
      <c r="DH7" s="301">
        <v>28874.779825214086</v>
      </c>
      <c r="DI7" s="301">
        <v>27493.712243670649</v>
      </c>
      <c r="DJ7" s="301">
        <v>29437.909027118338</v>
      </c>
      <c r="DK7" s="301">
        <v>30662.416134091807</v>
      </c>
      <c r="DL7" s="301">
        <v>49800.130808240727</v>
      </c>
      <c r="DM7" s="301">
        <v>52811.841383703795</v>
      </c>
      <c r="DN7" s="301">
        <v>49739.377359282786</v>
      </c>
      <c r="DO7" s="301">
        <v>41395.074238387409</v>
      </c>
      <c r="DP7" s="301">
        <v>39898.825465700429</v>
      </c>
      <c r="DQ7" s="301">
        <v>48918.123072998205</v>
      </c>
      <c r="DR7" s="301">
        <v>48045.728677939223</v>
      </c>
      <c r="DS7" s="301">
        <v>54424.652535682711</v>
      </c>
      <c r="DT7" s="301">
        <v>43010.871918997364</v>
      </c>
      <c r="DU7" s="301">
        <v>57479.869647484345</v>
      </c>
      <c r="DV7" s="301">
        <v>64506.380932019783</v>
      </c>
      <c r="DW7" s="301">
        <v>39666.267443362951</v>
      </c>
      <c r="DX7" s="301">
        <v>47309.352880735605</v>
      </c>
      <c r="DY7" s="301">
        <v>50404.630621719582</v>
      </c>
      <c r="DZ7" s="301">
        <v>52437.545989580431</v>
      </c>
      <c r="EA7" s="301">
        <v>53343.96080799558</v>
      </c>
      <c r="EB7" s="301">
        <v>39560.312985339311</v>
      </c>
      <c r="EC7" s="301">
        <v>39455.049457039568</v>
      </c>
      <c r="ED7" s="301">
        <v>48487.544591903992</v>
      </c>
      <c r="EE7" s="301">
        <v>65472.353418301333</v>
      </c>
      <c r="EF7" s="301">
        <v>52928.063137635319</v>
      </c>
      <c r="EG7" s="301">
        <v>53464.033682963825</v>
      </c>
      <c r="EH7" s="301">
        <v>63068.920930666965</v>
      </c>
      <c r="EI7" s="301">
        <v>65172.687273433192</v>
      </c>
      <c r="EJ7" s="301">
        <v>68732.469938451119</v>
      </c>
      <c r="EK7" s="301">
        <v>67571.892493192427</v>
      </c>
      <c r="EL7" s="301">
        <v>69541.940528642561</v>
      </c>
      <c r="EM7" s="301">
        <v>82834.296188592401</v>
      </c>
      <c r="EN7" s="301">
        <v>69986.339157327209</v>
      </c>
      <c r="EO7" s="301">
        <v>76184.020314755267</v>
      </c>
      <c r="EP7" s="301">
        <v>111101.3512572444</v>
      </c>
    </row>
    <row r="8" spans="1:146" ht="16.5" customHeight="1" x14ac:dyDescent="0.3">
      <c r="A8" s="302" t="s">
        <v>309</v>
      </c>
      <c r="B8" s="302" t="s">
        <v>310</v>
      </c>
      <c r="C8" s="306">
        <v>3.3162413999999996</v>
      </c>
      <c r="D8" s="306">
        <v>3.44382162</v>
      </c>
      <c r="E8" s="306">
        <v>0.52834817000000001</v>
      </c>
      <c r="F8" s="306">
        <v>0.96362187999999993</v>
      </c>
      <c r="G8" s="306">
        <v>1.61711374</v>
      </c>
      <c r="H8" s="306">
        <v>1.58589907</v>
      </c>
      <c r="I8" s="306">
        <v>1.69840021</v>
      </c>
      <c r="J8" s="306">
        <v>2.0199524499999999</v>
      </c>
      <c r="K8" s="306">
        <v>2.4689764999999997</v>
      </c>
      <c r="L8" s="306">
        <v>2.6983453900000001</v>
      </c>
      <c r="M8" s="306">
        <v>2.8881806699999997</v>
      </c>
      <c r="N8" s="306">
        <v>3.0182872999999999</v>
      </c>
      <c r="O8" s="306">
        <v>4.36494933</v>
      </c>
      <c r="P8" s="306">
        <v>4.5159973499999992</v>
      </c>
      <c r="Q8" s="306">
        <v>4.5201716999999997</v>
      </c>
      <c r="R8" s="306">
        <v>4.6542414299999999</v>
      </c>
      <c r="S8" s="306">
        <v>4.8596830799999999</v>
      </c>
      <c r="T8" s="306">
        <v>2.1044306499999998</v>
      </c>
      <c r="U8" s="306">
        <v>2.3229332400000002</v>
      </c>
      <c r="V8" s="306">
        <v>1.10551946</v>
      </c>
      <c r="W8" s="306">
        <v>1.2081790400000001</v>
      </c>
      <c r="X8" s="306">
        <v>1.4917216399999997</v>
      </c>
      <c r="Y8" s="306">
        <v>7.7478409999999998E-2</v>
      </c>
      <c r="Z8" s="306">
        <v>0.20579432999999997</v>
      </c>
      <c r="AA8" s="306">
        <v>2.08527073</v>
      </c>
      <c r="AB8" s="306">
        <v>2.1227347000000001</v>
      </c>
      <c r="AC8" s="306">
        <v>0.16106642000000002</v>
      </c>
      <c r="AD8" s="306">
        <v>0.40776766999999997</v>
      </c>
      <c r="AE8" s="306">
        <v>0.53828650999999994</v>
      </c>
      <c r="AF8" s="306">
        <v>6.8709489999999998E-2</v>
      </c>
      <c r="AG8" s="306">
        <v>0.28507784000000003</v>
      </c>
      <c r="AH8" s="306">
        <v>0.38971388000000001</v>
      </c>
      <c r="AI8" s="306">
        <v>0.61654191999999997</v>
      </c>
      <c r="AJ8" s="306">
        <v>0.71829385999999995</v>
      </c>
      <c r="AK8" s="306">
        <v>0.82500887999999994</v>
      </c>
      <c r="AL8" s="306">
        <v>0.15974335999999997</v>
      </c>
      <c r="AM8" s="306">
        <v>3.2131500000000001E-3</v>
      </c>
      <c r="AN8" s="306">
        <v>0.21171297</v>
      </c>
      <c r="AO8" s="306">
        <v>0.53191798000000001</v>
      </c>
      <c r="AP8" s="306">
        <v>1.04820629</v>
      </c>
      <c r="AQ8" s="306">
        <v>0.79720856000000007</v>
      </c>
      <c r="AR8" s="306">
        <v>0.45030021999999997</v>
      </c>
      <c r="AS8" s="306">
        <v>1.6454917600000001</v>
      </c>
      <c r="AT8" s="306">
        <v>2.5353343500000003</v>
      </c>
      <c r="AU8" s="306">
        <v>1.83243321</v>
      </c>
      <c r="AV8" s="306">
        <v>3.2758696</v>
      </c>
      <c r="AW8" s="306">
        <v>0.55512423</v>
      </c>
      <c r="AX8" s="306">
        <v>1.47342814</v>
      </c>
      <c r="AY8" s="306">
        <v>3.9064475099999996</v>
      </c>
      <c r="AZ8" s="306">
        <v>4.9109224100000004</v>
      </c>
      <c r="BA8" s="306">
        <v>5.9536671800000001</v>
      </c>
      <c r="BB8" s="306">
        <v>0.9437263199999999</v>
      </c>
      <c r="BC8" s="306">
        <v>1.9592846000000002</v>
      </c>
      <c r="BD8" s="306">
        <v>3.2790184999999998</v>
      </c>
      <c r="BE8" s="306">
        <v>1.0305465700000001</v>
      </c>
      <c r="BF8" s="306">
        <v>2.1129708599999999</v>
      </c>
      <c r="BG8" s="306">
        <v>0.99579791000000006</v>
      </c>
      <c r="BH8" s="306">
        <v>2.09559498</v>
      </c>
      <c r="BI8" s="306">
        <v>3.1292195699999996</v>
      </c>
      <c r="BJ8" s="306">
        <v>0.80075947999999997</v>
      </c>
      <c r="BK8" s="306">
        <v>3.9181357400000003</v>
      </c>
      <c r="BL8" s="306">
        <v>1.15771402</v>
      </c>
      <c r="BM8" s="306">
        <v>2.0793943700000002</v>
      </c>
      <c r="BN8" s="306">
        <v>4.09080391</v>
      </c>
      <c r="BO8" s="306">
        <v>5.0792759500000004</v>
      </c>
      <c r="BP8" s="306">
        <v>0.53215592</v>
      </c>
      <c r="BQ8" s="306">
        <v>1.6222477900000001</v>
      </c>
      <c r="BR8" s="306">
        <v>3.7986197900000001</v>
      </c>
      <c r="BS8" s="306">
        <v>0.56844960999999994</v>
      </c>
      <c r="BT8" s="306">
        <v>2.1422187099999999</v>
      </c>
      <c r="BU8" s="307">
        <v>3.5085658900000003</v>
      </c>
      <c r="BV8" s="307">
        <v>0.84997544999999997</v>
      </c>
      <c r="BW8" s="307">
        <v>5.5799382199999998</v>
      </c>
      <c r="BX8" s="307">
        <v>6.6585110700000003</v>
      </c>
      <c r="BY8" s="307">
        <v>8.1286054300000004</v>
      </c>
      <c r="BZ8" s="307">
        <v>2.8538536699999999</v>
      </c>
      <c r="CA8" s="307">
        <v>4.2383198000000002</v>
      </c>
      <c r="CB8" s="307">
        <v>5.5956662899999996</v>
      </c>
      <c r="CC8" s="307">
        <v>6.6103161100000003</v>
      </c>
      <c r="CD8" s="307">
        <v>7.9118339200000003</v>
      </c>
      <c r="CE8" s="307">
        <v>6.6625417999999996</v>
      </c>
      <c r="CF8" s="307">
        <v>8.2792623699999996</v>
      </c>
      <c r="CG8" s="307">
        <v>0.72698711999999999</v>
      </c>
      <c r="CH8" s="307">
        <v>1.7118209199999999</v>
      </c>
      <c r="CI8" s="308">
        <v>7.3309523399999996</v>
      </c>
      <c r="CJ8" s="308">
        <v>8.2244865699999998</v>
      </c>
      <c r="CK8" s="308">
        <v>9.7199616199999994</v>
      </c>
      <c r="CL8" s="308">
        <v>10.654790650000001</v>
      </c>
      <c r="CM8" s="308">
        <v>11.931114039999999</v>
      </c>
      <c r="CN8" s="308">
        <v>13.2000545</v>
      </c>
      <c r="CO8" s="308">
        <v>13.90434366</v>
      </c>
      <c r="CP8" s="308">
        <v>14.580464210000001</v>
      </c>
      <c r="CQ8" s="308">
        <v>16.02229247</v>
      </c>
      <c r="CR8" s="308">
        <v>17.22606832</v>
      </c>
      <c r="CS8" s="308">
        <v>17.917645370000002</v>
      </c>
      <c r="CT8" s="308">
        <v>18.761190350000003</v>
      </c>
      <c r="CU8" s="309">
        <v>23.155243179999999</v>
      </c>
      <c r="CV8" s="309">
        <v>24.677085160000001</v>
      </c>
      <c r="CW8" s="309">
        <v>26.284842210000001</v>
      </c>
      <c r="CX8" s="309">
        <v>28.126177819999999</v>
      </c>
      <c r="CY8" s="309">
        <v>19.17165039</v>
      </c>
      <c r="CZ8" s="309">
        <v>20.428884489999998</v>
      </c>
      <c r="DA8" s="309">
        <v>21.312925530000001</v>
      </c>
      <c r="DB8" s="309">
        <v>22.417444270000001</v>
      </c>
      <c r="DC8" s="309">
        <v>23.23131566</v>
      </c>
      <c r="DD8" s="309">
        <v>3.7692603</v>
      </c>
      <c r="DE8" s="309">
        <v>4.4197067699999995</v>
      </c>
      <c r="DF8" s="309">
        <v>5.2128988099999995</v>
      </c>
      <c r="DG8" s="309">
        <v>11.12005241</v>
      </c>
      <c r="DH8" s="309">
        <v>12.727241710000001</v>
      </c>
      <c r="DI8" s="309">
        <v>14.307861039999999</v>
      </c>
      <c r="DJ8" s="309">
        <v>15.543937140000001</v>
      </c>
      <c r="DK8" s="309">
        <v>5.7532942699999996</v>
      </c>
      <c r="DL8" s="309">
        <v>6.49962076</v>
      </c>
      <c r="DM8" s="309">
        <v>7.8449877800000003</v>
      </c>
      <c r="DN8" s="309">
        <v>9.4197354400000002</v>
      </c>
      <c r="DO8" s="309">
        <v>10.903498369999999</v>
      </c>
      <c r="DP8" s="309">
        <v>12.328909939999999</v>
      </c>
      <c r="DQ8" s="309">
        <v>6.5975193799999996</v>
      </c>
      <c r="DR8" s="309">
        <v>7.1667985999999999</v>
      </c>
      <c r="DS8" s="309">
        <v>15.75958484</v>
      </c>
      <c r="DT8" s="309">
        <v>16.97671811</v>
      </c>
      <c r="DU8" s="309">
        <v>7.3655315999999997</v>
      </c>
      <c r="DV8" s="309">
        <v>7.5035066100000005</v>
      </c>
      <c r="DW8" s="309">
        <v>7.5346126399999998</v>
      </c>
      <c r="DX8" s="309">
        <v>8.1824657300000005</v>
      </c>
      <c r="DY8" s="309">
        <v>9.046703599999999</v>
      </c>
      <c r="DZ8" s="309">
        <v>9.3908576099999994</v>
      </c>
      <c r="EA8" s="309">
        <v>9.9991276400000011</v>
      </c>
      <c r="EB8" s="309">
        <v>10.37393906</v>
      </c>
      <c r="EC8" s="309">
        <v>10.632759460000001</v>
      </c>
      <c r="ED8" s="309">
        <v>11.301359470000001</v>
      </c>
      <c r="EE8" s="309">
        <v>17.81347835</v>
      </c>
      <c r="EF8" s="309">
        <v>18.28006354</v>
      </c>
      <c r="EG8" s="309">
        <v>18.696578300000002</v>
      </c>
      <c r="EH8" s="309">
        <v>7.7827115199999994</v>
      </c>
      <c r="EI8" s="309">
        <v>8.008532240000001</v>
      </c>
      <c r="EJ8" s="309">
        <v>8.3866510999999999</v>
      </c>
      <c r="EK8" s="309">
        <v>8.6753242499999992</v>
      </c>
      <c r="EL8" s="309">
        <v>8.7889614900000002</v>
      </c>
      <c r="EM8" s="309">
        <v>0.97288589000000003</v>
      </c>
      <c r="EN8" s="309">
        <v>1.0924475</v>
      </c>
      <c r="EO8" s="309">
        <v>1.2080429399999999</v>
      </c>
      <c r="EP8" s="309">
        <v>1.3998141100000001</v>
      </c>
    </row>
    <row r="9" spans="1:146" ht="16.5" customHeight="1" x14ac:dyDescent="0.3">
      <c r="A9" s="302" t="s">
        <v>311</v>
      </c>
      <c r="B9" s="302" t="s">
        <v>312</v>
      </c>
      <c r="C9" s="306">
        <v>8132.1138869999995</v>
      </c>
      <c r="D9" s="306">
        <v>16165.038531259999</v>
      </c>
      <c r="E9" s="306">
        <v>16415.657714739998</v>
      </c>
      <c r="F9" s="306">
        <v>16282.483959679997</v>
      </c>
      <c r="G9" s="306">
        <v>16384.195707950003</v>
      </c>
      <c r="H9" s="306">
        <v>13563.80866162</v>
      </c>
      <c r="I9" s="306">
        <v>13263.44750547</v>
      </c>
      <c r="J9" s="306">
        <v>17475.175109269996</v>
      </c>
      <c r="K9" s="306">
        <v>20950.598344339996</v>
      </c>
      <c r="L9" s="306">
        <v>15807.355569879999</v>
      </c>
      <c r="M9" s="306">
        <v>14252.397320960001</v>
      </c>
      <c r="N9" s="306">
        <v>12194.92374333</v>
      </c>
      <c r="O9" s="306">
        <v>10752.475926719999</v>
      </c>
      <c r="P9" s="306">
        <v>10561.82350036</v>
      </c>
      <c r="Q9" s="306">
        <v>14281.521187839999</v>
      </c>
      <c r="R9" s="306">
        <v>10431.49251593</v>
      </c>
      <c r="S9" s="306">
        <v>6307.5945568500001</v>
      </c>
      <c r="T9" s="306">
        <v>11907.53680729</v>
      </c>
      <c r="U9" s="306">
        <v>11472.13786741</v>
      </c>
      <c r="V9" s="306">
        <v>13012.974477869999</v>
      </c>
      <c r="W9" s="306">
        <v>13957.589320569999</v>
      </c>
      <c r="X9" s="306">
        <v>15123.004838939998</v>
      </c>
      <c r="Y9" s="306">
        <v>16412.485419919998</v>
      </c>
      <c r="Z9" s="306">
        <v>19677.189963389999</v>
      </c>
      <c r="AA9" s="306">
        <v>18166.427285889997</v>
      </c>
      <c r="AB9" s="306">
        <v>18111.28020479</v>
      </c>
      <c r="AC9" s="306">
        <v>21015.324634590001</v>
      </c>
      <c r="AD9" s="306">
        <v>20102.940633890001</v>
      </c>
      <c r="AE9" s="306">
        <v>19875.265104490001</v>
      </c>
      <c r="AF9" s="306">
        <v>23742.215005490001</v>
      </c>
      <c r="AG9" s="306">
        <v>22304.135166609998</v>
      </c>
      <c r="AH9" s="306">
        <v>30492.67854257</v>
      </c>
      <c r="AI9" s="306">
        <v>32579.410856299997</v>
      </c>
      <c r="AJ9" s="306">
        <v>28249.655219799995</v>
      </c>
      <c r="AK9" s="306">
        <v>30932.623094929997</v>
      </c>
      <c r="AL9" s="306">
        <v>32390.31187293</v>
      </c>
      <c r="AM9" s="306">
        <v>34749.097609590011</v>
      </c>
      <c r="AN9" s="306">
        <v>35733.678906399997</v>
      </c>
      <c r="AO9" s="306">
        <v>36617.823103210001</v>
      </c>
      <c r="AP9" s="306">
        <v>36066.585837840001</v>
      </c>
      <c r="AQ9" s="306">
        <v>27945.119753409999</v>
      </c>
      <c r="AR9" s="306">
        <v>24850.079792949997</v>
      </c>
      <c r="AS9" s="306">
        <v>22944.954486690003</v>
      </c>
      <c r="AT9" s="306">
        <v>21854.622997580005</v>
      </c>
      <c r="AU9" s="306">
        <v>22909.898303969996</v>
      </c>
      <c r="AV9" s="306">
        <v>22624.069642890001</v>
      </c>
      <c r="AW9" s="306">
        <v>20028.013601069993</v>
      </c>
      <c r="AX9" s="306">
        <v>21748.553830939989</v>
      </c>
      <c r="AY9" s="306">
        <v>21483.132138889992</v>
      </c>
      <c r="AZ9" s="306">
        <v>22702.178274540005</v>
      </c>
      <c r="BA9" s="306">
        <v>24034.491288860005</v>
      </c>
      <c r="BB9" s="306">
        <v>28635.434102369993</v>
      </c>
      <c r="BC9" s="306">
        <v>25048.548394419995</v>
      </c>
      <c r="BD9" s="306">
        <v>27113.099582539995</v>
      </c>
      <c r="BE9" s="306">
        <v>29028.218064130004</v>
      </c>
      <c r="BF9" s="306">
        <v>30285.358766379984</v>
      </c>
      <c r="BG9" s="306">
        <v>27084.338610829989</v>
      </c>
      <c r="BH9" s="306">
        <v>24302.270313610003</v>
      </c>
      <c r="BI9" s="306">
        <v>21740.981760110004</v>
      </c>
      <c r="BJ9" s="306">
        <v>34391.150536819987</v>
      </c>
      <c r="BK9" s="306">
        <v>33755.574954980002</v>
      </c>
      <c r="BL9" s="306">
        <v>34163.156522330013</v>
      </c>
      <c r="BM9" s="306">
        <v>28736.155734330005</v>
      </c>
      <c r="BN9" s="306">
        <v>24589.990091500003</v>
      </c>
      <c r="BO9" s="306">
        <v>31729.384710990002</v>
      </c>
      <c r="BP9" s="306">
        <v>33983.370749590002</v>
      </c>
      <c r="BQ9" s="306">
        <v>38243.675957359999</v>
      </c>
      <c r="BR9" s="306">
        <v>38967.190348329998</v>
      </c>
      <c r="BS9" s="306">
        <v>36352.212677100011</v>
      </c>
      <c r="BT9" s="306">
        <v>39021.144219899994</v>
      </c>
      <c r="BU9" s="307">
        <v>41590.668968020007</v>
      </c>
      <c r="BV9" s="307">
        <v>33597.301729699997</v>
      </c>
      <c r="BW9" s="307">
        <v>43654.056733619997</v>
      </c>
      <c r="BX9" s="307">
        <v>51279.254434360002</v>
      </c>
      <c r="BY9" s="307">
        <v>52465.045530859999</v>
      </c>
      <c r="BZ9" s="307">
        <v>49980.480649470002</v>
      </c>
      <c r="CA9" s="307">
        <v>49472.729484989999</v>
      </c>
      <c r="CB9" s="307">
        <v>52727.821885630008</v>
      </c>
      <c r="CC9" s="307">
        <v>49087.200803900007</v>
      </c>
      <c r="CD9" s="307">
        <v>25395.106188259997</v>
      </c>
      <c r="CE9" s="307">
        <v>29680.779072550002</v>
      </c>
      <c r="CF9" s="307">
        <v>25239.583883979994</v>
      </c>
      <c r="CG9" s="307">
        <v>24858.617003920001</v>
      </c>
      <c r="CH9" s="307">
        <v>28864.868365970004</v>
      </c>
      <c r="CI9" s="308">
        <v>25291.837129260002</v>
      </c>
      <c r="CJ9" s="308">
        <v>25281.70785558</v>
      </c>
      <c r="CK9" s="308">
        <v>26355.964568439998</v>
      </c>
      <c r="CL9" s="308">
        <v>23109.980251009998</v>
      </c>
      <c r="CM9" s="308">
        <v>18864.081702899995</v>
      </c>
      <c r="CN9" s="308">
        <v>35701.326989199995</v>
      </c>
      <c r="CO9" s="308">
        <v>40731.4329488</v>
      </c>
      <c r="CP9" s="308">
        <v>44131.742626210005</v>
      </c>
      <c r="CQ9" s="308">
        <v>57433.15640955</v>
      </c>
      <c r="CR9" s="308">
        <v>20169.573831329999</v>
      </c>
      <c r="CS9" s="308">
        <v>15729.065767740005</v>
      </c>
      <c r="CT9" s="308">
        <v>39786.488546229994</v>
      </c>
      <c r="CU9" s="309">
        <v>36474.863029120002</v>
      </c>
      <c r="CV9" s="309">
        <v>20213.366966549998</v>
      </c>
      <c r="CW9" s="309">
        <v>32529.241478899999</v>
      </c>
      <c r="CX9" s="309">
        <v>27869.925041409995</v>
      </c>
      <c r="CY9" s="309">
        <v>60631.046591414794</v>
      </c>
      <c r="CZ9" s="309">
        <v>27930.195568903579</v>
      </c>
      <c r="DA9" s="309">
        <v>19768.093257024608</v>
      </c>
      <c r="DB9" s="309">
        <v>29123.802587732851</v>
      </c>
      <c r="DC9" s="309">
        <v>24845.162000415155</v>
      </c>
      <c r="DD9" s="309">
        <v>19973.602906422686</v>
      </c>
      <c r="DE9" s="309">
        <v>23207.873647799479</v>
      </c>
      <c r="DF9" s="309">
        <v>21182.583298007081</v>
      </c>
      <c r="DG9" s="309">
        <v>22762.33693057331</v>
      </c>
      <c r="DH9" s="309">
        <v>28860.480685134087</v>
      </c>
      <c r="DI9" s="309">
        <v>27477.191810470649</v>
      </c>
      <c r="DJ9" s="309">
        <v>29419.556343968339</v>
      </c>
      <c r="DK9" s="309">
        <v>30535.296875871805</v>
      </c>
      <c r="DL9" s="309">
        <v>49670.98249562073</v>
      </c>
      <c r="DM9" s="309">
        <v>52715.101461643797</v>
      </c>
      <c r="DN9" s="309">
        <v>49635.78075610278</v>
      </c>
      <c r="DO9" s="309">
        <v>41273.459821657416</v>
      </c>
      <c r="DP9" s="309">
        <v>39885.643868860432</v>
      </c>
      <c r="DQ9" s="309">
        <v>48910.667285918207</v>
      </c>
      <c r="DR9" s="309">
        <v>40707.805125279221</v>
      </c>
      <c r="DS9" s="309">
        <v>50716.846758362713</v>
      </c>
      <c r="DT9" s="309">
        <v>35462.875046727364</v>
      </c>
      <c r="DU9" s="309">
        <v>49568.419167934342</v>
      </c>
      <c r="DV9" s="309">
        <v>60455.650988119778</v>
      </c>
      <c r="DW9" s="309">
        <v>39657.850815842947</v>
      </c>
      <c r="DX9" s="309">
        <v>47300.614834775603</v>
      </c>
      <c r="DY9" s="309">
        <v>50395.583918119584</v>
      </c>
      <c r="DZ9" s="309">
        <v>52428.15513197043</v>
      </c>
      <c r="EA9" s="309">
        <v>53333.961680355576</v>
      </c>
      <c r="EB9" s="309">
        <v>39549.939046279309</v>
      </c>
      <c r="EC9" s="309">
        <v>39444.416697579567</v>
      </c>
      <c r="ED9" s="309">
        <v>48476.24323243399</v>
      </c>
      <c r="EE9" s="309">
        <v>65454.539939951334</v>
      </c>
      <c r="EF9" s="309">
        <v>52909.783074095321</v>
      </c>
      <c r="EG9" s="309">
        <v>53445.337104663828</v>
      </c>
      <c r="EH9" s="309">
        <v>63061.138219146967</v>
      </c>
      <c r="EI9" s="309">
        <v>65164.678741193195</v>
      </c>
      <c r="EJ9" s="309">
        <v>68724.083287351124</v>
      </c>
      <c r="EK9" s="309">
        <v>67563.217168942429</v>
      </c>
      <c r="EL9" s="309">
        <v>69533.151567152556</v>
      </c>
      <c r="EM9" s="309">
        <v>82833.323302702396</v>
      </c>
      <c r="EN9" s="309">
        <v>69985.246709827203</v>
      </c>
      <c r="EO9" s="309">
        <v>76182.812271815274</v>
      </c>
      <c r="EP9" s="309">
        <v>111099.9514431344</v>
      </c>
    </row>
    <row r="10" spans="1:146" ht="16.5" customHeight="1" x14ac:dyDescent="0.3">
      <c r="A10" s="302" t="s">
        <v>313</v>
      </c>
      <c r="B10" s="302" t="s">
        <v>314</v>
      </c>
      <c r="C10" s="306">
        <v>38344.260228209998</v>
      </c>
      <c r="D10" s="306">
        <v>31170.163890569998</v>
      </c>
      <c r="E10" s="306">
        <v>30458.217517429999</v>
      </c>
      <c r="F10" s="306">
        <v>30830.121354279996</v>
      </c>
      <c r="G10" s="306">
        <v>31584.513719139999</v>
      </c>
      <c r="H10" s="306">
        <v>34184.241495039998</v>
      </c>
      <c r="I10" s="306">
        <v>35777.790271029997</v>
      </c>
      <c r="J10" s="306">
        <v>31855.438379689997</v>
      </c>
      <c r="K10" s="306">
        <v>31497.674340359998</v>
      </c>
      <c r="L10" s="306">
        <v>29929.794581529997</v>
      </c>
      <c r="M10" s="306">
        <v>33844.803538099994</v>
      </c>
      <c r="N10" s="306">
        <v>38360.14002097</v>
      </c>
      <c r="O10" s="306">
        <v>37396.164551549999</v>
      </c>
      <c r="P10" s="306">
        <v>37417.551427999999</v>
      </c>
      <c r="Q10" s="306">
        <v>36044.467595589995</v>
      </c>
      <c r="R10" s="306">
        <v>39360.102269879993</v>
      </c>
      <c r="S10" s="306">
        <v>41794.618096300001</v>
      </c>
      <c r="T10" s="306">
        <v>38811.454377540002</v>
      </c>
      <c r="U10" s="306">
        <v>38485.609693169994</v>
      </c>
      <c r="V10" s="306">
        <v>36529.34239464</v>
      </c>
      <c r="W10" s="306">
        <v>34029.800388759999</v>
      </c>
      <c r="X10" s="306">
        <v>34993.114313079997</v>
      </c>
      <c r="Y10" s="306">
        <v>30095.185955499997</v>
      </c>
      <c r="Z10" s="306">
        <v>30012.930467769998</v>
      </c>
      <c r="AA10" s="306">
        <v>30672.732184939996</v>
      </c>
      <c r="AB10" s="306">
        <v>30654.736318689997</v>
      </c>
      <c r="AC10" s="306">
        <v>27594.188082969999</v>
      </c>
      <c r="AD10" s="306">
        <v>27945.230522999998</v>
      </c>
      <c r="AE10" s="306">
        <v>27350.431267830001</v>
      </c>
      <c r="AF10" s="306">
        <v>29149.89765436</v>
      </c>
      <c r="AG10" s="306">
        <v>29554.858855889997</v>
      </c>
      <c r="AH10" s="306">
        <v>21767.800397259998</v>
      </c>
      <c r="AI10" s="306">
        <v>19906.328581779999</v>
      </c>
      <c r="AJ10" s="306">
        <v>20010.942818439999</v>
      </c>
      <c r="AK10" s="306">
        <v>19964.35384045</v>
      </c>
      <c r="AL10" s="306">
        <v>19839.805294300004</v>
      </c>
      <c r="AM10" s="306">
        <v>19792.458165529999</v>
      </c>
      <c r="AN10" s="306">
        <v>18726.550925420001</v>
      </c>
      <c r="AO10" s="306">
        <v>20878.178859099997</v>
      </c>
      <c r="AP10" s="306">
        <v>20888.841627010002</v>
      </c>
      <c r="AQ10" s="306">
        <v>37363.835061269994</v>
      </c>
      <c r="AR10" s="306">
        <v>41014.976829880005</v>
      </c>
      <c r="AS10" s="306">
        <v>39495.857861279997</v>
      </c>
      <c r="AT10" s="306">
        <v>38874.151359489995</v>
      </c>
      <c r="AU10" s="306">
        <v>39704.112984480002</v>
      </c>
      <c r="AV10" s="306">
        <v>39501.224465840001</v>
      </c>
      <c r="AW10" s="306">
        <v>41183.521584350005</v>
      </c>
      <c r="AX10" s="306">
        <v>43921.966336339996</v>
      </c>
      <c r="AY10" s="306">
        <v>43514.533935860003</v>
      </c>
      <c r="AZ10" s="306">
        <v>47618.114190779997</v>
      </c>
      <c r="BA10" s="306">
        <v>48234.669210139997</v>
      </c>
      <c r="BB10" s="306">
        <v>48063.192881540002</v>
      </c>
      <c r="BC10" s="306">
        <v>53998.876287660001</v>
      </c>
      <c r="BD10" s="306">
        <v>54134.479630380003</v>
      </c>
      <c r="BE10" s="306">
        <v>53748.848985420002</v>
      </c>
      <c r="BF10" s="306">
        <v>54500.343377270001</v>
      </c>
      <c r="BG10" s="306">
        <v>55806.64817108</v>
      </c>
      <c r="BH10" s="306">
        <v>54457.804170980002</v>
      </c>
      <c r="BI10" s="306">
        <v>53868.479658140001</v>
      </c>
      <c r="BJ10" s="306">
        <v>42994.024547200002</v>
      </c>
      <c r="BK10" s="306">
        <v>38870.137759259997</v>
      </c>
      <c r="BL10" s="306">
        <v>28761.602965819999</v>
      </c>
      <c r="BM10" s="306">
        <v>29742.152523880002</v>
      </c>
      <c r="BN10" s="306">
        <v>20177.671186209998</v>
      </c>
      <c r="BO10" s="306">
        <v>10828.594564559999</v>
      </c>
      <c r="BP10" s="306">
        <v>4089.8516729499997</v>
      </c>
      <c r="BQ10" s="306">
        <v>4017.4740357400001</v>
      </c>
      <c r="BR10" s="306">
        <v>3893.3868102000001</v>
      </c>
      <c r="BS10" s="306">
        <v>3840.2660847100001</v>
      </c>
      <c r="BT10" s="306">
        <v>3970.6808910099999</v>
      </c>
      <c r="BU10" s="307">
        <v>4149.8829294799998</v>
      </c>
      <c r="BV10" s="307">
        <v>3969.43559177</v>
      </c>
      <c r="BW10" s="307">
        <v>313.32508336000001</v>
      </c>
      <c r="BX10" s="307">
        <v>444.32891211999998</v>
      </c>
      <c r="BY10" s="307">
        <v>599.1229890699999</v>
      </c>
      <c r="BZ10" s="307">
        <v>496.82983789999997</v>
      </c>
      <c r="CA10" s="307">
        <v>622.57679938000001</v>
      </c>
      <c r="CB10" s="307">
        <v>422.32355405999999</v>
      </c>
      <c r="CC10" s="307">
        <v>497.29683080000001</v>
      </c>
      <c r="CD10" s="307">
        <v>550.31316317999995</v>
      </c>
      <c r="CE10" s="307">
        <v>516.99727770000004</v>
      </c>
      <c r="CF10" s="307">
        <v>620.25591505</v>
      </c>
      <c r="CG10" s="307">
        <v>626.72768157999997</v>
      </c>
      <c r="CH10" s="307">
        <v>469.80219767</v>
      </c>
      <c r="CI10" s="308">
        <v>547.49678541999992</v>
      </c>
      <c r="CJ10" s="308">
        <v>620.39080471</v>
      </c>
      <c r="CK10" s="308">
        <v>603.05676748999997</v>
      </c>
      <c r="CL10" s="308">
        <v>783.53218343000003</v>
      </c>
      <c r="CM10" s="308">
        <v>740.0347065200001</v>
      </c>
      <c r="CN10" s="308">
        <v>395.94937829000003</v>
      </c>
      <c r="CO10" s="308">
        <v>469.31966796999995</v>
      </c>
      <c r="CP10" s="308">
        <v>492.22220824999999</v>
      </c>
      <c r="CQ10" s="308">
        <v>502.22480087999998</v>
      </c>
      <c r="CR10" s="308">
        <v>581.72203886</v>
      </c>
      <c r="CS10" s="308">
        <v>453.31699607999997</v>
      </c>
      <c r="CT10" s="308">
        <v>362.59902834000002</v>
      </c>
      <c r="CU10" s="309">
        <v>432.01145821000006</v>
      </c>
      <c r="CV10" s="309">
        <v>448.31740173000003</v>
      </c>
      <c r="CW10" s="309">
        <v>459.47710512999998</v>
      </c>
      <c r="CX10" s="309">
        <v>519.10015206000003</v>
      </c>
      <c r="CY10" s="309">
        <v>337.34193197000002</v>
      </c>
      <c r="CZ10" s="309">
        <v>94.209146270000005</v>
      </c>
      <c r="DA10" s="309">
        <v>23.762076650000001</v>
      </c>
      <c r="DB10" s="309">
        <v>10.898813779999999</v>
      </c>
      <c r="DC10" s="309">
        <v>8.995545700000001</v>
      </c>
      <c r="DD10" s="309">
        <v>10.94097816</v>
      </c>
      <c r="DE10" s="309">
        <v>2.3767693400000001</v>
      </c>
      <c r="DF10" s="309">
        <v>2.43401786</v>
      </c>
      <c r="DG10" s="309">
        <v>1.0401058000000001</v>
      </c>
      <c r="DH10" s="309">
        <v>1.5718983700000002</v>
      </c>
      <c r="DI10" s="309">
        <v>2.2125721600000001</v>
      </c>
      <c r="DJ10" s="309">
        <v>2.8087460099999997</v>
      </c>
      <c r="DK10" s="309">
        <v>121.36596395000001</v>
      </c>
      <c r="DL10" s="309">
        <v>122.64869186</v>
      </c>
      <c r="DM10" s="309">
        <v>88.894934279999987</v>
      </c>
      <c r="DN10" s="309">
        <v>94.176867739999992</v>
      </c>
      <c r="DO10" s="309">
        <v>110.71091835999999</v>
      </c>
      <c r="DP10" s="309">
        <v>0.85268690000000003</v>
      </c>
      <c r="DQ10" s="309">
        <v>0.85826770000000008</v>
      </c>
      <c r="DR10" s="309">
        <v>7330.7567540599994</v>
      </c>
      <c r="DS10" s="309">
        <v>3692.0461924799997</v>
      </c>
      <c r="DT10" s="309">
        <v>7531.0201541599999</v>
      </c>
      <c r="DU10" s="309">
        <v>7904.0849479500002</v>
      </c>
      <c r="DV10" s="309">
        <v>4043.2264372899999</v>
      </c>
      <c r="DW10" s="309">
        <v>0.88201488000000006</v>
      </c>
      <c r="DX10" s="309">
        <v>0.55558023000000001</v>
      </c>
      <c r="DY10" s="309">
        <v>0</v>
      </c>
      <c r="DZ10" s="309">
        <v>0</v>
      </c>
      <c r="EA10" s="309">
        <v>0</v>
      </c>
      <c r="EB10" s="309">
        <v>0</v>
      </c>
      <c r="EC10" s="309">
        <v>0</v>
      </c>
      <c r="ED10" s="309">
        <v>0</v>
      </c>
      <c r="EE10" s="309">
        <v>0</v>
      </c>
      <c r="EF10" s="309">
        <v>0</v>
      </c>
      <c r="EG10" s="309">
        <v>0</v>
      </c>
      <c r="EH10" s="309">
        <v>0</v>
      </c>
      <c r="EI10" s="309">
        <v>0</v>
      </c>
      <c r="EJ10" s="309">
        <v>0</v>
      </c>
      <c r="EK10" s="309">
        <v>0</v>
      </c>
      <c r="EL10" s="309">
        <v>0</v>
      </c>
      <c r="EM10" s="309">
        <v>0</v>
      </c>
      <c r="EN10" s="309">
        <v>0</v>
      </c>
      <c r="EO10" s="309">
        <v>0</v>
      </c>
      <c r="EP10" s="309">
        <v>0</v>
      </c>
    </row>
    <row r="11" spans="1:146" ht="16.5" customHeight="1" x14ac:dyDescent="0.3">
      <c r="A11" s="302" t="s">
        <v>315</v>
      </c>
      <c r="B11" s="302" t="s">
        <v>316</v>
      </c>
      <c r="C11" s="306">
        <v>0</v>
      </c>
      <c r="D11" s="306">
        <v>0</v>
      </c>
      <c r="E11" s="306">
        <v>0</v>
      </c>
      <c r="F11" s="306">
        <v>0</v>
      </c>
      <c r="G11" s="306">
        <v>0</v>
      </c>
      <c r="H11" s="306">
        <v>0</v>
      </c>
      <c r="I11" s="306">
        <v>0</v>
      </c>
      <c r="J11" s="306">
        <v>0</v>
      </c>
      <c r="K11" s="306">
        <v>0</v>
      </c>
      <c r="L11" s="306">
        <v>0</v>
      </c>
      <c r="M11" s="306">
        <v>0</v>
      </c>
      <c r="N11" s="306">
        <v>0</v>
      </c>
      <c r="O11" s="306">
        <v>0</v>
      </c>
      <c r="P11" s="306">
        <v>0</v>
      </c>
      <c r="Q11" s="306">
        <v>0</v>
      </c>
      <c r="R11" s="306">
        <v>0</v>
      </c>
      <c r="S11" s="306">
        <v>0</v>
      </c>
      <c r="T11" s="306">
        <v>0</v>
      </c>
      <c r="U11" s="306">
        <v>0</v>
      </c>
      <c r="V11" s="306">
        <v>0</v>
      </c>
      <c r="W11" s="306">
        <v>0</v>
      </c>
      <c r="X11" s="306">
        <v>0</v>
      </c>
      <c r="Y11" s="306">
        <v>0</v>
      </c>
      <c r="Z11" s="306">
        <v>0</v>
      </c>
      <c r="AA11" s="306">
        <v>0</v>
      </c>
      <c r="AB11" s="306">
        <v>0</v>
      </c>
      <c r="AC11" s="306">
        <v>0</v>
      </c>
      <c r="AD11" s="306">
        <v>0</v>
      </c>
      <c r="AE11" s="306">
        <v>0</v>
      </c>
      <c r="AF11" s="306">
        <v>0</v>
      </c>
      <c r="AG11" s="306">
        <v>0</v>
      </c>
      <c r="AH11" s="306">
        <v>0</v>
      </c>
      <c r="AI11" s="306">
        <v>0</v>
      </c>
      <c r="AJ11" s="306">
        <v>0</v>
      </c>
      <c r="AK11" s="306">
        <v>0</v>
      </c>
      <c r="AL11" s="306">
        <v>0</v>
      </c>
      <c r="AM11" s="306">
        <v>0</v>
      </c>
      <c r="AN11" s="306">
        <v>0</v>
      </c>
      <c r="AO11" s="306">
        <v>0</v>
      </c>
      <c r="AP11" s="306">
        <v>0</v>
      </c>
      <c r="AQ11" s="306">
        <v>0</v>
      </c>
      <c r="AR11" s="306">
        <v>0</v>
      </c>
      <c r="AS11" s="306">
        <v>0</v>
      </c>
      <c r="AT11" s="306">
        <v>0</v>
      </c>
      <c r="AU11" s="306">
        <v>0</v>
      </c>
      <c r="AV11" s="306">
        <v>0</v>
      </c>
      <c r="AW11" s="306">
        <v>0</v>
      </c>
      <c r="AX11" s="306">
        <v>0</v>
      </c>
      <c r="AY11" s="306">
        <v>0</v>
      </c>
      <c r="AZ11" s="306">
        <v>0</v>
      </c>
      <c r="BA11" s="306">
        <v>0</v>
      </c>
      <c r="BB11" s="306">
        <v>0</v>
      </c>
      <c r="BC11" s="306">
        <v>0</v>
      </c>
      <c r="BD11" s="306">
        <v>0</v>
      </c>
      <c r="BE11" s="306">
        <v>0</v>
      </c>
      <c r="BF11" s="306">
        <v>0</v>
      </c>
      <c r="BG11" s="306">
        <v>0</v>
      </c>
      <c r="BH11" s="306">
        <v>0</v>
      </c>
      <c r="BI11" s="306">
        <v>0</v>
      </c>
      <c r="BJ11" s="306">
        <v>0</v>
      </c>
      <c r="BK11" s="306">
        <v>0</v>
      </c>
      <c r="BL11" s="306">
        <v>0</v>
      </c>
      <c r="BM11" s="306">
        <v>0</v>
      </c>
      <c r="BN11" s="306">
        <v>0</v>
      </c>
      <c r="BO11" s="306">
        <v>0</v>
      </c>
      <c r="BP11" s="306">
        <v>0</v>
      </c>
      <c r="BQ11" s="306">
        <v>0</v>
      </c>
      <c r="BR11" s="306">
        <v>0</v>
      </c>
      <c r="BS11" s="306">
        <v>0</v>
      </c>
      <c r="BT11" s="306">
        <v>0</v>
      </c>
      <c r="BU11" s="307">
        <v>0</v>
      </c>
      <c r="BV11" s="307">
        <v>0</v>
      </c>
      <c r="BW11" s="307">
        <v>0</v>
      </c>
      <c r="BX11" s="307">
        <v>0</v>
      </c>
      <c r="BY11" s="307">
        <v>0</v>
      </c>
      <c r="BZ11" s="307">
        <v>0</v>
      </c>
      <c r="CA11" s="307">
        <v>0</v>
      </c>
      <c r="CB11" s="307">
        <v>0</v>
      </c>
      <c r="CC11" s="307">
        <v>0</v>
      </c>
      <c r="CD11" s="307">
        <v>0</v>
      </c>
      <c r="CE11" s="307">
        <v>0</v>
      </c>
      <c r="CF11" s="307">
        <v>0</v>
      </c>
      <c r="CG11" s="307">
        <v>0</v>
      </c>
      <c r="CH11" s="307">
        <v>0</v>
      </c>
      <c r="CI11" s="308">
        <v>0</v>
      </c>
      <c r="CJ11" s="308">
        <v>0</v>
      </c>
      <c r="CK11" s="308">
        <v>0</v>
      </c>
      <c r="CL11" s="308">
        <v>0</v>
      </c>
      <c r="CM11" s="308">
        <v>0</v>
      </c>
      <c r="CN11" s="308">
        <v>0</v>
      </c>
      <c r="CO11" s="308">
        <v>0</v>
      </c>
      <c r="CP11" s="308">
        <v>0</v>
      </c>
      <c r="CQ11" s="308">
        <v>0</v>
      </c>
      <c r="CR11" s="308">
        <v>0</v>
      </c>
      <c r="CS11" s="308">
        <v>0</v>
      </c>
      <c r="CT11" s="308">
        <v>0</v>
      </c>
      <c r="CU11" s="309">
        <v>0</v>
      </c>
      <c r="CV11" s="309">
        <v>0</v>
      </c>
      <c r="CW11" s="309">
        <v>0</v>
      </c>
      <c r="CX11" s="309">
        <v>0</v>
      </c>
      <c r="CY11" s="309">
        <v>0</v>
      </c>
      <c r="CZ11" s="309">
        <v>0</v>
      </c>
      <c r="DA11" s="309">
        <v>0</v>
      </c>
      <c r="DB11" s="309">
        <v>0</v>
      </c>
      <c r="DC11" s="309">
        <v>0</v>
      </c>
      <c r="DD11" s="309">
        <v>0</v>
      </c>
      <c r="DE11" s="309">
        <v>0</v>
      </c>
      <c r="DF11" s="309">
        <v>0</v>
      </c>
      <c r="DG11" s="309">
        <v>0</v>
      </c>
      <c r="DH11" s="309">
        <v>0</v>
      </c>
      <c r="DI11" s="309">
        <v>0</v>
      </c>
      <c r="DJ11" s="309">
        <v>0</v>
      </c>
      <c r="DK11" s="309">
        <v>0</v>
      </c>
      <c r="DL11" s="309">
        <v>0</v>
      </c>
      <c r="DM11" s="309">
        <v>0</v>
      </c>
      <c r="DN11" s="309">
        <v>0</v>
      </c>
      <c r="DO11" s="309">
        <v>0</v>
      </c>
      <c r="DP11" s="309">
        <v>0</v>
      </c>
      <c r="DQ11" s="309">
        <v>0</v>
      </c>
      <c r="DR11" s="309">
        <v>0</v>
      </c>
      <c r="DS11" s="309">
        <v>0</v>
      </c>
      <c r="DT11" s="309">
        <v>0</v>
      </c>
      <c r="DU11" s="309">
        <v>0</v>
      </c>
      <c r="DV11" s="309">
        <v>0</v>
      </c>
      <c r="DW11" s="309">
        <v>0</v>
      </c>
      <c r="DX11" s="309">
        <v>0</v>
      </c>
      <c r="DY11" s="309">
        <v>0</v>
      </c>
      <c r="DZ11" s="309">
        <v>0</v>
      </c>
      <c r="EA11" s="309">
        <v>0</v>
      </c>
      <c r="EB11" s="309">
        <v>0</v>
      </c>
      <c r="EC11" s="309">
        <v>0</v>
      </c>
      <c r="ED11" s="309">
        <v>0</v>
      </c>
      <c r="EE11" s="309">
        <v>0</v>
      </c>
      <c r="EF11" s="309">
        <v>0</v>
      </c>
      <c r="EG11" s="309">
        <v>0</v>
      </c>
      <c r="EH11" s="309">
        <v>0</v>
      </c>
      <c r="EI11" s="309">
        <v>0</v>
      </c>
      <c r="EJ11" s="309">
        <v>0</v>
      </c>
      <c r="EK11" s="309">
        <v>0</v>
      </c>
      <c r="EL11" s="309">
        <v>0</v>
      </c>
      <c r="EM11" s="309">
        <v>0</v>
      </c>
      <c r="EN11" s="309">
        <v>0</v>
      </c>
      <c r="EO11" s="309">
        <v>0</v>
      </c>
      <c r="EP11" s="309">
        <v>0</v>
      </c>
    </row>
    <row r="12" spans="1:146" ht="16.5" customHeight="1" x14ac:dyDescent="0.3">
      <c r="A12" s="302"/>
      <c r="B12" s="302"/>
      <c r="C12" s="303"/>
      <c r="D12" s="303"/>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304"/>
      <c r="BV12" s="304"/>
      <c r="BW12" s="304"/>
      <c r="BX12" s="304"/>
      <c r="BY12" s="304"/>
      <c r="BZ12" s="304"/>
      <c r="CA12" s="304"/>
      <c r="CB12" s="304"/>
      <c r="CC12" s="304"/>
      <c r="CD12" s="304"/>
      <c r="CE12" s="304"/>
      <c r="CF12" s="304"/>
      <c r="CG12" s="304"/>
      <c r="CH12" s="304"/>
      <c r="CI12" s="296"/>
      <c r="CJ12" s="296"/>
      <c r="CK12" s="296"/>
      <c r="CL12" s="296"/>
      <c r="CM12" s="296"/>
      <c r="CN12" s="296"/>
      <c r="CO12" s="296"/>
      <c r="CP12" s="296"/>
      <c r="CQ12" s="296"/>
      <c r="CR12" s="296"/>
      <c r="CS12" s="296"/>
      <c r="CT12" s="296"/>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c r="DY12" s="305"/>
      <c r="DZ12" s="305"/>
      <c r="EA12" s="305"/>
      <c r="EB12" s="305"/>
      <c r="EC12" s="305"/>
      <c r="ED12" s="305"/>
      <c r="EE12" s="305"/>
      <c r="EF12" s="305"/>
      <c r="EG12" s="305"/>
      <c r="EH12" s="305"/>
      <c r="EI12" s="305"/>
      <c r="EJ12" s="305"/>
      <c r="EK12" s="305"/>
      <c r="EL12" s="305"/>
      <c r="EM12" s="305"/>
      <c r="EN12" s="305"/>
      <c r="EO12" s="305"/>
      <c r="EP12" s="305"/>
    </row>
    <row r="13" spans="1:146" ht="16.5" customHeight="1" x14ac:dyDescent="0.3">
      <c r="A13" s="297" t="s">
        <v>317</v>
      </c>
      <c r="B13" s="297" t="s">
        <v>318</v>
      </c>
      <c r="C13" s="298">
        <v>12072.22659412</v>
      </c>
      <c r="D13" s="298">
        <v>12310.380973459998</v>
      </c>
      <c r="E13" s="298">
        <v>12299.3892326</v>
      </c>
      <c r="F13" s="298">
        <v>12753.430159419999</v>
      </c>
      <c r="G13" s="298">
        <v>14169.02264089</v>
      </c>
      <c r="H13" s="298">
        <v>13795.39429459</v>
      </c>
      <c r="I13" s="298">
        <v>13439.258409259999</v>
      </c>
      <c r="J13" s="298">
        <v>13996.250062699999</v>
      </c>
      <c r="K13" s="298">
        <v>14106.46864476</v>
      </c>
      <c r="L13" s="298">
        <v>21466.012411629996</v>
      </c>
      <c r="M13" s="298">
        <v>22259.942895280001</v>
      </c>
      <c r="N13" s="298">
        <v>22989.724287000001</v>
      </c>
      <c r="O13" s="298">
        <v>22602.2319183</v>
      </c>
      <c r="P13" s="298">
        <v>22691.09387561</v>
      </c>
      <c r="Q13" s="298">
        <v>22352.028991380001</v>
      </c>
      <c r="R13" s="298">
        <v>20849.54136513</v>
      </c>
      <c r="S13" s="298">
        <v>25311.236187789997</v>
      </c>
      <c r="T13" s="298">
        <v>25904.122945640003</v>
      </c>
      <c r="U13" s="298">
        <v>25448.523120929996</v>
      </c>
      <c r="V13" s="298">
        <v>26103.861314179998</v>
      </c>
      <c r="W13" s="298">
        <v>26478.396701689999</v>
      </c>
      <c r="X13" s="298">
        <v>26989.708329679997</v>
      </c>
      <c r="Y13" s="298">
        <v>28710.847810829997</v>
      </c>
      <c r="Z13" s="298">
        <v>29272.863074449997</v>
      </c>
      <c r="AA13" s="298">
        <v>29774.367504059999</v>
      </c>
      <c r="AB13" s="298">
        <v>29994.585717139998</v>
      </c>
      <c r="AC13" s="298">
        <v>29716.363131129998</v>
      </c>
      <c r="AD13" s="298">
        <v>30191.575073689997</v>
      </c>
      <c r="AE13" s="298">
        <v>30291.892443910001</v>
      </c>
      <c r="AF13" s="298">
        <v>30655.36253658</v>
      </c>
      <c r="AG13" s="298">
        <v>32696.011781870002</v>
      </c>
      <c r="AH13" s="298">
        <v>31903.367670209998</v>
      </c>
      <c r="AI13" s="298">
        <v>31757.040021659996</v>
      </c>
      <c r="AJ13" s="298">
        <v>35107.437926109997</v>
      </c>
      <c r="AK13" s="298">
        <v>33233.225229119998</v>
      </c>
      <c r="AL13" s="298">
        <v>33263.001441159999</v>
      </c>
      <c r="AM13" s="298">
        <v>34490.790181199998</v>
      </c>
      <c r="AN13" s="298">
        <v>34491.697270019999</v>
      </c>
      <c r="AO13" s="298">
        <v>35028.633662579996</v>
      </c>
      <c r="AP13" s="298">
        <v>35143.509310879999</v>
      </c>
      <c r="AQ13" s="298">
        <v>35116.670259060003</v>
      </c>
      <c r="AR13" s="298">
        <v>34785.282280559994</v>
      </c>
      <c r="AS13" s="298">
        <v>34830.731261859997</v>
      </c>
      <c r="AT13" s="298">
        <v>34803.259640700002</v>
      </c>
      <c r="AU13" s="298">
        <v>34684.586074370003</v>
      </c>
      <c r="AV13" s="298">
        <v>34903.114191610002</v>
      </c>
      <c r="AW13" s="298">
        <v>35302.550363510003</v>
      </c>
      <c r="AX13" s="298">
        <v>35206.02114995</v>
      </c>
      <c r="AY13" s="298">
        <v>35120.570964209997</v>
      </c>
      <c r="AZ13" s="298">
        <v>35087.762766209999</v>
      </c>
      <c r="BA13" s="298">
        <v>35063.49077697</v>
      </c>
      <c r="BB13" s="298">
        <v>35018.8841311</v>
      </c>
      <c r="BC13" s="298">
        <v>34763.121082159996</v>
      </c>
      <c r="BD13" s="298">
        <v>34924.906232589994</v>
      </c>
      <c r="BE13" s="298">
        <v>34696.392183399999</v>
      </c>
      <c r="BF13" s="298">
        <v>34629.470733150003</v>
      </c>
      <c r="BG13" s="298">
        <v>31574.77115457</v>
      </c>
      <c r="BH13" s="298">
        <v>33064.702984269999</v>
      </c>
      <c r="BI13" s="298">
        <v>32649.264819859996</v>
      </c>
      <c r="BJ13" s="298">
        <v>35127.371612870003</v>
      </c>
      <c r="BK13" s="298">
        <v>34889.035530839996</v>
      </c>
      <c r="BL13" s="298">
        <v>50644.848544829991</v>
      </c>
      <c r="BM13" s="298">
        <v>66797.338300970005</v>
      </c>
      <c r="BN13" s="298">
        <v>79005.39803411001</v>
      </c>
      <c r="BO13" s="298">
        <v>81936.357049509985</v>
      </c>
      <c r="BP13" s="298">
        <v>86952.937439709989</v>
      </c>
      <c r="BQ13" s="298">
        <v>86949.157375989991</v>
      </c>
      <c r="BR13" s="298">
        <v>86051.929120000001</v>
      </c>
      <c r="BS13" s="298">
        <v>90772.343108989997</v>
      </c>
      <c r="BT13" s="298">
        <v>91572.045293460003</v>
      </c>
      <c r="BU13" s="299">
        <v>91319.630561269994</v>
      </c>
      <c r="BV13" s="299">
        <v>100807.28968598002</v>
      </c>
      <c r="BW13" s="299">
        <v>94211.988522299987</v>
      </c>
      <c r="BX13" s="299">
        <v>87104.55853907</v>
      </c>
      <c r="BY13" s="299">
        <v>86993.135188810003</v>
      </c>
      <c r="BZ13" s="299">
        <v>88476.540857100001</v>
      </c>
      <c r="CA13" s="299">
        <v>92693.395777989994</v>
      </c>
      <c r="CB13" s="299">
        <v>92946.733204709992</v>
      </c>
      <c r="CC13" s="299">
        <v>96612.464812959995</v>
      </c>
      <c r="CD13" s="299">
        <v>120073.73445021</v>
      </c>
      <c r="CE13" s="299">
        <v>118150.75114173</v>
      </c>
      <c r="CF13" s="299">
        <v>123148.15360213998</v>
      </c>
      <c r="CG13" s="299">
        <v>123661.41135312001</v>
      </c>
      <c r="CH13" s="299">
        <v>124113.16470718998</v>
      </c>
      <c r="CI13" s="300">
        <v>123926.71587837</v>
      </c>
      <c r="CJ13" s="300">
        <v>123715.46142876</v>
      </c>
      <c r="CK13" s="300">
        <v>120156.14693575</v>
      </c>
      <c r="CL13" s="300">
        <v>126607.04578191003</v>
      </c>
      <c r="CM13" s="300">
        <v>126898.63283741</v>
      </c>
      <c r="CN13" s="300">
        <v>112932.86859763999</v>
      </c>
      <c r="CO13" s="300">
        <v>104114.98338152999</v>
      </c>
      <c r="CP13" s="300">
        <v>100127.16433932997</v>
      </c>
      <c r="CQ13" s="300">
        <v>95185.754130750007</v>
      </c>
      <c r="CR13" s="300">
        <v>135464.73574840999</v>
      </c>
      <c r="CS13" s="300">
        <v>143557.17032844998</v>
      </c>
      <c r="CT13" s="300">
        <v>128163.67508747001</v>
      </c>
      <c r="CU13" s="301">
        <v>128772.98020999001</v>
      </c>
      <c r="CV13" s="301">
        <v>149445.28742110002</v>
      </c>
      <c r="CW13" s="301">
        <v>140528.91580125</v>
      </c>
      <c r="CX13" s="301">
        <v>151508.43069193998</v>
      </c>
      <c r="CY13" s="301">
        <v>126325.33361418519</v>
      </c>
      <c r="CZ13" s="301">
        <v>148118.57198018971</v>
      </c>
      <c r="DA13" s="301">
        <v>147125.2301788961</v>
      </c>
      <c r="DB13" s="301">
        <v>141687.73069383728</v>
      </c>
      <c r="DC13" s="301">
        <v>139430.88456314118</v>
      </c>
      <c r="DD13" s="301">
        <v>141823.16205981487</v>
      </c>
      <c r="DE13" s="301">
        <v>136696.98702932341</v>
      </c>
      <c r="DF13" s="301">
        <v>140260.74991808756</v>
      </c>
      <c r="DG13" s="301">
        <v>138887.57522395841</v>
      </c>
      <c r="DH13" s="301">
        <v>134718.02301435734</v>
      </c>
      <c r="DI13" s="301">
        <v>140066.95298663891</v>
      </c>
      <c r="DJ13" s="301">
        <v>140315.55840746206</v>
      </c>
      <c r="DK13" s="301">
        <v>149876.11351587894</v>
      </c>
      <c r="DL13" s="301">
        <v>140138.77054756816</v>
      </c>
      <c r="DM13" s="301">
        <v>141182.8787186656</v>
      </c>
      <c r="DN13" s="301">
        <v>143643.4910501703</v>
      </c>
      <c r="DO13" s="301">
        <v>154193.25661406579</v>
      </c>
      <c r="DP13" s="301">
        <v>155892.66757797994</v>
      </c>
      <c r="DQ13" s="301">
        <v>148289.36241629146</v>
      </c>
      <c r="DR13" s="301">
        <v>148324.81455588524</v>
      </c>
      <c r="DS13" s="301">
        <v>150708.75644677205</v>
      </c>
      <c r="DT13" s="301">
        <v>159692.41662926984</v>
      </c>
      <c r="DU13" s="301">
        <v>145746.53512900625</v>
      </c>
      <c r="DV13" s="301">
        <v>153842.63926363279</v>
      </c>
      <c r="DW13" s="301">
        <v>173500.03276056063</v>
      </c>
      <c r="DX13" s="301">
        <v>184733.02390442844</v>
      </c>
      <c r="DY13" s="301">
        <v>198559.45153497602</v>
      </c>
      <c r="DZ13" s="301">
        <v>180128.32803775006</v>
      </c>
      <c r="EA13" s="301">
        <v>183195.40076435203</v>
      </c>
      <c r="EB13" s="301">
        <v>188471.20536435794</v>
      </c>
      <c r="EC13" s="301">
        <v>186903.46502287849</v>
      </c>
      <c r="ED13" s="301">
        <v>185212.8534258572</v>
      </c>
      <c r="EE13" s="301">
        <v>188732.38147475541</v>
      </c>
      <c r="EF13" s="301">
        <v>187405.79367697536</v>
      </c>
      <c r="EG13" s="301">
        <v>190817.31659994583</v>
      </c>
      <c r="EH13" s="301">
        <v>183586.56854842135</v>
      </c>
      <c r="EI13" s="301">
        <v>185006.82639066238</v>
      </c>
      <c r="EJ13" s="301">
        <v>185102.296588222</v>
      </c>
      <c r="EK13" s="301">
        <v>190921.43577064827</v>
      </c>
      <c r="EL13" s="301">
        <v>189574.42213579797</v>
      </c>
      <c r="EM13" s="301">
        <v>188880.66458448351</v>
      </c>
      <c r="EN13" s="301">
        <v>189512.9419978981</v>
      </c>
      <c r="EO13" s="301">
        <v>190169.62370677837</v>
      </c>
      <c r="EP13" s="301">
        <v>190319.22083488994</v>
      </c>
    </row>
    <row r="14" spans="1:146" ht="16.5" customHeight="1" x14ac:dyDescent="0.3">
      <c r="A14" s="302"/>
      <c r="B14" s="302"/>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295"/>
      <c r="AP14" s="295"/>
      <c r="AQ14" s="295"/>
      <c r="AR14" s="295"/>
      <c r="AS14" s="295"/>
      <c r="AT14" s="295"/>
      <c r="AU14" s="295"/>
      <c r="AV14" s="295"/>
      <c r="AW14" s="295"/>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304"/>
      <c r="BV14" s="304"/>
      <c r="BW14" s="304"/>
      <c r="BX14" s="304"/>
      <c r="BY14" s="304"/>
      <c r="BZ14" s="304"/>
      <c r="CA14" s="304"/>
      <c r="CB14" s="304"/>
      <c r="CC14" s="304"/>
      <c r="CD14" s="304"/>
      <c r="CE14" s="304"/>
      <c r="CF14" s="304"/>
      <c r="CG14" s="304"/>
      <c r="CH14" s="304"/>
      <c r="CI14" s="296"/>
      <c r="CJ14" s="296"/>
      <c r="CK14" s="296"/>
      <c r="CL14" s="296"/>
      <c r="CM14" s="296"/>
      <c r="CN14" s="296"/>
      <c r="CO14" s="296"/>
      <c r="CP14" s="296"/>
      <c r="CQ14" s="296"/>
      <c r="CR14" s="296"/>
      <c r="CS14" s="296"/>
      <c r="CT14" s="296"/>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row>
    <row r="15" spans="1:146" ht="16.5" customHeight="1" x14ac:dyDescent="0.3">
      <c r="A15" s="297" t="s">
        <v>319</v>
      </c>
      <c r="B15" s="297" t="s">
        <v>320</v>
      </c>
      <c r="C15" s="298">
        <v>491.84622338999992</v>
      </c>
      <c r="D15" s="298">
        <v>524.90104052999993</v>
      </c>
      <c r="E15" s="298">
        <v>473.86928965999999</v>
      </c>
      <c r="F15" s="298">
        <v>502.70682980000004</v>
      </c>
      <c r="G15" s="298">
        <v>478.72747143999999</v>
      </c>
      <c r="H15" s="298">
        <v>513.68363216</v>
      </c>
      <c r="I15" s="298">
        <v>477.29557854999996</v>
      </c>
      <c r="J15" s="298">
        <v>507.48070460999998</v>
      </c>
      <c r="K15" s="298">
        <v>684.1661249199999</v>
      </c>
      <c r="L15" s="298">
        <v>747.12506561999999</v>
      </c>
      <c r="M15" s="298">
        <v>1143.4792162199999</v>
      </c>
      <c r="N15" s="298">
        <v>1120.76761362</v>
      </c>
      <c r="O15" s="298">
        <v>1123.4188966800002</v>
      </c>
      <c r="P15" s="298">
        <v>1122.3026721700001</v>
      </c>
      <c r="Q15" s="298">
        <v>339.41735683000002</v>
      </c>
      <c r="R15" s="298">
        <v>1831.8265738599998</v>
      </c>
      <c r="S15" s="298">
        <v>738.01858803999994</v>
      </c>
      <c r="T15" s="298">
        <v>319.08661459000001</v>
      </c>
      <c r="U15" s="298">
        <v>1894.1164255000001</v>
      </c>
      <c r="V15" s="298">
        <v>1174.0161133600002</v>
      </c>
      <c r="W15" s="298">
        <v>856.10078765999992</v>
      </c>
      <c r="X15" s="298">
        <v>1051.07743783</v>
      </c>
      <c r="Y15" s="298">
        <v>1204.4816335000003</v>
      </c>
      <c r="Z15" s="298">
        <v>1260.3841304100001</v>
      </c>
      <c r="AA15" s="298">
        <v>1230.5332219800002</v>
      </c>
      <c r="AB15" s="298">
        <v>1230.5164966699999</v>
      </c>
      <c r="AC15" s="298">
        <v>1215.4940869</v>
      </c>
      <c r="AD15" s="298">
        <v>1190.11493638</v>
      </c>
      <c r="AE15" s="298">
        <v>174.57985774000002</v>
      </c>
      <c r="AF15" s="298">
        <v>561.96719344000007</v>
      </c>
      <c r="AG15" s="298">
        <v>275.87252819999998</v>
      </c>
      <c r="AH15" s="298">
        <v>557.69373244000008</v>
      </c>
      <c r="AI15" s="298">
        <v>867.05270255000005</v>
      </c>
      <c r="AJ15" s="298">
        <v>1270.9848473699999</v>
      </c>
      <c r="AK15" s="298">
        <v>1435.0759070899996</v>
      </c>
      <c r="AL15" s="298">
        <v>1912.9682759799998</v>
      </c>
      <c r="AM15" s="298">
        <v>2240.3772425499997</v>
      </c>
      <c r="AN15" s="298">
        <v>2218.0704379499998</v>
      </c>
      <c r="AO15" s="298">
        <v>2186.4500008999998</v>
      </c>
      <c r="AP15" s="298">
        <v>2356.7966116800003</v>
      </c>
      <c r="AQ15" s="298">
        <v>1331.9935625799999</v>
      </c>
      <c r="AR15" s="298">
        <v>1592.3635513900001</v>
      </c>
      <c r="AS15" s="298">
        <v>1765.0824689000001</v>
      </c>
      <c r="AT15" s="298">
        <v>2035.90239615</v>
      </c>
      <c r="AU15" s="298">
        <v>3043.2619443799999</v>
      </c>
      <c r="AV15" s="298">
        <v>2549.1096988900003</v>
      </c>
      <c r="AW15" s="298">
        <v>2687.0578584899995</v>
      </c>
      <c r="AX15" s="298">
        <v>2678.9976269699996</v>
      </c>
      <c r="AY15" s="298">
        <v>3515.0071536999999</v>
      </c>
      <c r="AZ15" s="298">
        <v>3536.8521446999998</v>
      </c>
      <c r="BA15" s="298">
        <v>3530.2889172699993</v>
      </c>
      <c r="BB15" s="298">
        <v>3532.1077040499999</v>
      </c>
      <c r="BC15" s="298">
        <v>2494.0585267800002</v>
      </c>
      <c r="BD15" s="298">
        <v>2404.2688256999995</v>
      </c>
      <c r="BE15" s="298">
        <v>1843.34392875</v>
      </c>
      <c r="BF15" s="298">
        <v>2127.4552850299997</v>
      </c>
      <c r="BG15" s="298">
        <v>2167.0183569299998</v>
      </c>
      <c r="BH15" s="298">
        <v>2155.1626769200002</v>
      </c>
      <c r="BI15" s="298">
        <v>2322.5259095099996</v>
      </c>
      <c r="BJ15" s="298">
        <v>2302.7540793499998</v>
      </c>
      <c r="BK15" s="298">
        <v>2287.40010093</v>
      </c>
      <c r="BL15" s="298">
        <v>2448.8803223999998</v>
      </c>
      <c r="BM15" s="298">
        <v>2454.0093813699996</v>
      </c>
      <c r="BN15" s="298">
        <v>2665.1367796700001</v>
      </c>
      <c r="BO15" s="298">
        <v>2072.2967368200002</v>
      </c>
      <c r="BP15" s="298">
        <v>5479.9487537899995</v>
      </c>
      <c r="BQ15" s="298">
        <v>5156.8468584199991</v>
      </c>
      <c r="BR15" s="298">
        <v>4773.1028237399996</v>
      </c>
      <c r="BS15" s="298">
        <v>4786.1066778499999</v>
      </c>
      <c r="BT15" s="298">
        <v>4655.0792346200005</v>
      </c>
      <c r="BU15" s="299">
        <v>4626.3818023900003</v>
      </c>
      <c r="BV15" s="299">
        <v>4568.5416659399998</v>
      </c>
      <c r="BW15" s="299">
        <v>4566.7053859300004</v>
      </c>
      <c r="BX15" s="299">
        <v>4565.9351240899996</v>
      </c>
      <c r="BY15" s="299">
        <v>4594.1558131900001</v>
      </c>
      <c r="BZ15" s="299">
        <v>4584.5097460400002</v>
      </c>
      <c r="CA15" s="299">
        <v>4575.3782852699997</v>
      </c>
      <c r="CB15" s="299">
        <v>4597.4719768400009</v>
      </c>
      <c r="CC15" s="299">
        <v>4591.2229257899999</v>
      </c>
      <c r="CD15" s="299">
        <v>4588.2355261499997</v>
      </c>
      <c r="CE15" s="299">
        <v>4601.1488419199995</v>
      </c>
      <c r="CF15" s="299">
        <v>4595.1524889400007</v>
      </c>
      <c r="CG15" s="299">
        <v>8172.3212049899994</v>
      </c>
      <c r="CH15" s="299">
        <v>8088.9907719700004</v>
      </c>
      <c r="CI15" s="300">
        <v>8057.2176511399994</v>
      </c>
      <c r="CJ15" s="300">
        <v>8041.6574016299992</v>
      </c>
      <c r="CK15" s="300">
        <v>11544.623044370001</v>
      </c>
      <c r="CL15" s="300">
        <v>11492.798256770002</v>
      </c>
      <c r="CM15" s="300">
        <v>14941.364143459999</v>
      </c>
      <c r="CN15" s="300">
        <v>14806.03204568</v>
      </c>
      <c r="CO15" s="300">
        <v>14499.287889290001</v>
      </c>
      <c r="CP15" s="300">
        <v>14257.473579269999</v>
      </c>
      <c r="CQ15" s="300">
        <v>14626.477588690001</v>
      </c>
      <c r="CR15" s="300">
        <v>14765.671579280001</v>
      </c>
      <c r="CS15" s="300">
        <v>14554.581966230002</v>
      </c>
      <c r="CT15" s="300">
        <v>14443.254467459999</v>
      </c>
      <c r="CU15" s="301">
        <v>14088.517232390001</v>
      </c>
      <c r="CV15" s="301">
        <v>15893.028730220001</v>
      </c>
      <c r="CW15" s="301">
        <v>16043.578703970001</v>
      </c>
      <c r="CX15" s="301">
        <v>16392.24572472</v>
      </c>
      <c r="CY15" s="301">
        <v>16457.027470460001</v>
      </c>
      <c r="CZ15" s="301">
        <v>16473.488074150002</v>
      </c>
      <c r="DA15" s="301">
        <v>16319.755025660001</v>
      </c>
      <c r="DB15" s="301">
        <v>16351.245574909999</v>
      </c>
      <c r="DC15" s="301">
        <v>16351.759252350001</v>
      </c>
      <c r="DD15" s="301">
        <v>16437.37012001</v>
      </c>
      <c r="DE15" s="301">
        <v>16392.674682049998</v>
      </c>
      <c r="DF15" s="301">
        <v>16293.671791839999</v>
      </c>
      <c r="DG15" s="301">
        <v>16233.31325868</v>
      </c>
      <c r="DH15" s="301">
        <v>16213.239165849998</v>
      </c>
      <c r="DI15" s="301">
        <v>16475.570623719999</v>
      </c>
      <c r="DJ15" s="301">
        <v>16533.422831839998</v>
      </c>
      <c r="DK15" s="301">
        <v>16732.058161350004</v>
      </c>
      <c r="DL15" s="301">
        <v>16647.477633440001</v>
      </c>
      <c r="DM15" s="301">
        <v>16825.012464660002</v>
      </c>
      <c r="DN15" s="301">
        <v>16875.293806770002</v>
      </c>
      <c r="DO15" s="301">
        <v>16862.759277599998</v>
      </c>
      <c r="DP15" s="301">
        <v>16869.573699600001</v>
      </c>
      <c r="DQ15" s="301">
        <v>20653.615206449998</v>
      </c>
      <c r="DR15" s="301">
        <v>20535.312224640002</v>
      </c>
      <c r="DS15" s="301">
        <v>20682.179157279999</v>
      </c>
      <c r="DT15" s="301">
        <v>17217.51696904</v>
      </c>
      <c r="DU15" s="301">
        <v>18407.04911869</v>
      </c>
      <c r="DV15" s="301">
        <v>18709.923378619998</v>
      </c>
      <c r="DW15" s="301">
        <v>18678.657738509999</v>
      </c>
      <c r="DX15" s="301">
        <v>24262.272588320004</v>
      </c>
      <c r="DY15" s="301">
        <v>20410.436902429999</v>
      </c>
      <c r="DZ15" s="301">
        <v>20468.073060179995</v>
      </c>
      <c r="EA15" s="301">
        <v>14871.71549749</v>
      </c>
      <c r="EB15" s="301">
        <v>47835.07925534001</v>
      </c>
      <c r="EC15" s="301">
        <v>47944.372035450004</v>
      </c>
      <c r="ED15" s="301">
        <v>41091.43352654</v>
      </c>
      <c r="EE15" s="301">
        <v>41119.610317240003</v>
      </c>
      <c r="EF15" s="301">
        <v>41282.583037470002</v>
      </c>
      <c r="EG15" s="301">
        <v>39254.214319910003</v>
      </c>
      <c r="EH15" s="301">
        <v>86600.234254780007</v>
      </c>
      <c r="EI15" s="301">
        <v>86790.899325050006</v>
      </c>
      <c r="EJ15" s="301">
        <v>87035.390183439988</v>
      </c>
      <c r="EK15" s="301">
        <v>87044.077212389995</v>
      </c>
      <c r="EL15" s="301">
        <v>7052.3095282499999</v>
      </c>
      <c r="EM15" s="301">
        <v>7860.6408873699993</v>
      </c>
      <c r="EN15" s="301">
        <v>8168.9603481699996</v>
      </c>
      <c r="EO15" s="301">
        <v>8477.32732837</v>
      </c>
      <c r="EP15" s="301">
        <v>8487.6032720700005</v>
      </c>
    </row>
    <row r="16" spans="1:146" ht="16.5" customHeight="1" x14ac:dyDescent="0.3">
      <c r="A16" s="302"/>
      <c r="B16" s="302"/>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304"/>
      <c r="BV16" s="304"/>
      <c r="BW16" s="304"/>
      <c r="BX16" s="304"/>
      <c r="BY16" s="304"/>
      <c r="BZ16" s="304"/>
      <c r="CA16" s="304"/>
      <c r="CB16" s="304"/>
      <c r="CC16" s="304"/>
      <c r="CD16" s="304"/>
      <c r="CE16" s="304"/>
      <c r="CF16" s="304"/>
      <c r="CG16" s="304"/>
      <c r="CH16" s="304"/>
      <c r="CI16" s="296"/>
      <c r="CJ16" s="296"/>
      <c r="CK16" s="296"/>
      <c r="CL16" s="296"/>
      <c r="CM16" s="296"/>
      <c r="CN16" s="296"/>
      <c r="CO16" s="296"/>
      <c r="CP16" s="296"/>
      <c r="CQ16" s="296"/>
      <c r="CR16" s="296"/>
      <c r="CS16" s="296"/>
      <c r="CT16" s="296"/>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row>
    <row r="17" spans="1:146" ht="16.5" customHeight="1" x14ac:dyDescent="0.3">
      <c r="A17" s="297" t="s">
        <v>321</v>
      </c>
      <c r="B17" s="297" t="s">
        <v>322</v>
      </c>
      <c r="C17" s="298">
        <v>161.26920694999998</v>
      </c>
      <c r="D17" s="298">
        <v>166.87536215999998</v>
      </c>
      <c r="E17" s="298">
        <v>161.42028822999998</v>
      </c>
      <c r="F17" s="298">
        <v>160.23152331999998</v>
      </c>
      <c r="G17" s="298">
        <v>179.13171553999999</v>
      </c>
      <c r="H17" s="298">
        <v>174.67062755999999</v>
      </c>
      <c r="I17" s="298">
        <v>169.48025906000001</v>
      </c>
      <c r="J17" s="298">
        <v>176.93580440999997</v>
      </c>
      <c r="K17" s="298">
        <v>174.46881076</v>
      </c>
      <c r="L17" s="298">
        <v>177.56091634000001</v>
      </c>
      <c r="M17" s="298">
        <v>174.34058016</v>
      </c>
      <c r="N17" s="298">
        <v>327.91928007999996</v>
      </c>
      <c r="O17" s="298">
        <v>316.69406669</v>
      </c>
      <c r="P17" s="298">
        <v>296.98852712000001</v>
      </c>
      <c r="Q17" s="298">
        <v>235.19138181999998</v>
      </c>
      <c r="R17" s="298">
        <v>228.24569933999999</v>
      </c>
      <c r="S17" s="298">
        <v>158.11373581000001</v>
      </c>
      <c r="T17" s="298">
        <v>160.36309102999999</v>
      </c>
      <c r="U17" s="298">
        <v>156.48745005000001</v>
      </c>
      <c r="V17" s="298">
        <v>157.26738781</v>
      </c>
      <c r="W17" s="298">
        <v>163.49021656999997</v>
      </c>
      <c r="X17" s="298">
        <v>162.04376009000001</v>
      </c>
      <c r="Y17" s="298">
        <v>164.88998756999999</v>
      </c>
      <c r="Z17" s="298">
        <v>165.16484383</v>
      </c>
      <c r="AA17" s="298">
        <v>164.04060859999998</v>
      </c>
      <c r="AB17" s="298">
        <v>161.96498192999999</v>
      </c>
      <c r="AC17" s="298">
        <v>162.67566421000001</v>
      </c>
      <c r="AD17" s="298">
        <v>163.50994844999997</v>
      </c>
      <c r="AE17" s="298">
        <v>167.93374788</v>
      </c>
      <c r="AF17" s="298">
        <v>174.45067546999999</v>
      </c>
      <c r="AG17" s="298">
        <v>211.87972452</v>
      </c>
      <c r="AH17" s="298">
        <v>209.07097730999999</v>
      </c>
      <c r="AI17" s="298">
        <v>208.87521335</v>
      </c>
      <c r="AJ17" s="298">
        <v>212.53402743999999</v>
      </c>
      <c r="AK17" s="298">
        <v>210.95428206999998</v>
      </c>
      <c r="AL17" s="298">
        <v>209.43874825</v>
      </c>
      <c r="AM17" s="298">
        <v>208.60019591999998</v>
      </c>
      <c r="AN17" s="298">
        <v>211.45628828</v>
      </c>
      <c r="AO17" s="298">
        <v>213.75509184999999</v>
      </c>
      <c r="AP17" s="298">
        <v>212.55079352999999</v>
      </c>
      <c r="AQ17" s="298">
        <v>213.33963661999999</v>
      </c>
      <c r="AR17" s="298">
        <v>212.75046890000002</v>
      </c>
      <c r="AS17" s="298">
        <v>221.86549281000001</v>
      </c>
      <c r="AT17" s="298">
        <v>221.81932963</v>
      </c>
      <c r="AU17" s="298">
        <v>219.53045155999999</v>
      </c>
      <c r="AV17" s="298">
        <v>216.52573848</v>
      </c>
      <c r="AW17" s="298">
        <v>218.31653191000001</v>
      </c>
      <c r="AX17" s="298">
        <v>216.73786058000002</v>
      </c>
      <c r="AY17" s="298">
        <v>218.93019322000001</v>
      </c>
      <c r="AZ17" s="298">
        <v>218.11275381000002</v>
      </c>
      <c r="BA17" s="298">
        <v>218.10628134999999</v>
      </c>
      <c r="BB17" s="298">
        <v>217.28219397000001</v>
      </c>
      <c r="BC17" s="298">
        <v>219.29112119999999</v>
      </c>
      <c r="BD17" s="298">
        <v>227.39741284000002</v>
      </c>
      <c r="BE17" s="298">
        <v>228.99984716999998</v>
      </c>
      <c r="BF17" s="298">
        <v>232.01957019</v>
      </c>
      <c r="BG17" s="298">
        <v>235.58074550000001</v>
      </c>
      <c r="BH17" s="298">
        <v>235.57472911000002</v>
      </c>
      <c r="BI17" s="298">
        <v>236.62680281000002</v>
      </c>
      <c r="BJ17" s="298">
        <v>238.56366877000002</v>
      </c>
      <c r="BK17" s="298">
        <v>245.42686543000002</v>
      </c>
      <c r="BL17" s="298">
        <v>250.04395</v>
      </c>
      <c r="BM17" s="298">
        <v>337.16357664999998</v>
      </c>
      <c r="BN17" s="298">
        <v>327.93011097999999</v>
      </c>
      <c r="BO17" s="298">
        <v>327.53284425999999</v>
      </c>
      <c r="BP17" s="298">
        <v>325.61210411000002</v>
      </c>
      <c r="BQ17" s="298">
        <v>424.87167019999998</v>
      </c>
      <c r="BR17" s="298">
        <v>421.67678138999997</v>
      </c>
      <c r="BS17" s="298">
        <v>426.37082745999999</v>
      </c>
      <c r="BT17" s="298">
        <v>430.32526571</v>
      </c>
      <c r="BU17" s="299">
        <v>434.56412392000004</v>
      </c>
      <c r="BV17" s="299">
        <v>430.70113750000002</v>
      </c>
      <c r="BW17" s="299">
        <v>432.14307244999998</v>
      </c>
      <c r="BX17" s="299">
        <v>429.13295411000001</v>
      </c>
      <c r="BY17" s="299">
        <v>424.72257717000002</v>
      </c>
      <c r="BZ17" s="299">
        <v>419.87843735000001</v>
      </c>
      <c r="CA17" s="299">
        <v>425.07209523</v>
      </c>
      <c r="CB17" s="299">
        <v>450.79437767000002</v>
      </c>
      <c r="CC17" s="299">
        <v>449.47465805000002</v>
      </c>
      <c r="CD17" s="299">
        <v>447.01364114999996</v>
      </c>
      <c r="CE17" s="299">
        <v>449.02859986999999</v>
      </c>
      <c r="CF17" s="299">
        <v>455.14533527999998</v>
      </c>
      <c r="CG17" s="299">
        <v>456.44795629000004</v>
      </c>
      <c r="CH17" s="299">
        <v>456.62419564999999</v>
      </c>
      <c r="CI17" s="300">
        <v>451.95501432999998</v>
      </c>
      <c r="CJ17" s="300">
        <v>451.04437363</v>
      </c>
      <c r="CK17" s="300">
        <v>447.63276120999996</v>
      </c>
      <c r="CL17" s="300">
        <v>443.83589957999999</v>
      </c>
      <c r="CM17" s="300">
        <v>441.01793947000004</v>
      </c>
      <c r="CN17" s="300">
        <v>441.62176952999999</v>
      </c>
      <c r="CO17" s="300">
        <v>462.91946060999999</v>
      </c>
      <c r="CP17" s="300">
        <v>792.27196059000005</v>
      </c>
      <c r="CQ17" s="300">
        <v>820.43747261999999</v>
      </c>
      <c r="CR17" s="300">
        <v>831.69931032000011</v>
      </c>
      <c r="CS17" s="300">
        <v>821.83850754999992</v>
      </c>
      <c r="CT17" s="300">
        <v>819.08493266999994</v>
      </c>
      <c r="CU17" s="301">
        <v>790.47109610999996</v>
      </c>
      <c r="CV17" s="301">
        <v>803.40492445000007</v>
      </c>
      <c r="CW17" s="301">
        <v>813.07621497000002</v>
      </c>
      <c r="CX17" s="301">
        <v>841.88489895999999</v>
      </c>
      <c r="CY17" s="301">
        <v>847.40813234000007</v>
      </c>
      <c r="CZ17" s="301">
        <v>21043.356040378283</v>
      </c>
      <c r="DA17" s="301">
        <v>22854.155961629298</v>
      </c>
      <c r="DB17" s="301">
        <v>23092.086850039876</v>
      </c>
      <c r="DC17" s="301">
        <v>22959.197455643669</v>
      </c>
      <c r="DD17" s="301">
        <v>23379.283991752462</v>
      </c>
      <c r="DE17" s="301">
        <v>22494.485845347113</v>
      </c>
      <c r="DF17" s="301">
        <v>22480.634257145379</v>
      </c>
      <c r="DG17" s="301">
        <v>23766.529621568283</v>
      </c>
      <c r="DH17" s="301">
        <v>22881.047536068589</v>
      </c>
      <c r="DI17" s="301">
        <v>25358.589172310436</v>
      </c>
      <c r="DJ17" s="301">
        <v>25733.826218769609</v>
      </c>
      <c r="DK17" s="301">
        <v>25550.667008069409</v>
      </c>
      <c r="DL17" s="301">
        <v>26771.058209241135</v>
      </c>
      <c r="DM17" s="301">
        <v>27940.355168130638</v>
      </c>
      <c r="DN17" s="301">
        <v>27566.676826876916</v>
      </c>
      <c r="DO17" s="301">
        <v>28790.66875514682</v>
      </c>
      <c r="DP17" s="301">
        <v>29140.031385779625</v>
      </c>
      <c r="DQ17" s="301">
        <v>29644.539671080311</v>
      </c>
      <c r="DR17" s="301">
        <v>29920.264318375532</v>
      </c>
      <c r="DS17" s="301">
        <v>29691.72741636528</v>
      </c>
      <c r="DT17" s="301">
        <v>29276.168037772812</v>
      </c>
      <c r="DU17" s="301">
        <v>29540.949384109404</v>
      </c>
      <c r="DV17" s="301">
        <v>30736.794765817438</v>
      </c>
      <c r="DW17" s="301">
        <v>31197.0972477664</v>
      </c>
      <c r="DX17" s="301">
        <v>30566.41308185595</v>
      </c>
      <c r="DY17" s="301">
        <v>31896.823101034348</v>
      </c>
      <c r="DZ17" s="301">
        <v>32068.847245819525</v>
      </c>
      <c r="EA17" s="301">
        <v>32278.423302862382</v>
      </c>
      <c r="EB17" s="301">
        <v>32155.957012292758</v>
      </c>
      <c r="EC17" s="301">
        <v>34582.496505611954</v>
      </c>
      <c r="ED17" s="301">
        <v>34929.84748966882</v>
      </c>
      <c r="EE17" s="301">
        <v>35498.667466993233</v>
      </c>
      <c r="EF17" s="301">
        <v>35566.282710619322</v>
      </c>
      <c r="EG17" s="301">
        <v>36681.81101954035</v>
      </c>
      <c r="EH17" s="301">
        <v>37132.037242791725</v>
      </c>
      <c r="EI17" s="301">
        <v>38106.233635914446</v>
      </c>
      <c r="EJ17" s="301">
        <v>40405.106841956898</v>
      </c>
      <c r="EK17" s="301">
        <v>40126.476791669265</v>
      </c>
      <c r="EL17" s="301">
        <v>120574.47374172941</v>
      </c>
      <c r="EM17" s="301">
        <v>120323.69828446407</v>
      </c>
      <c r="EN17" s="301">
        <v>121137.02349565474</v>
      </c>
      <c r="EO17" s="301">
        <v>120673.88114443635</v>
      </c>
      <c r="EP17" s="301">
        <v>121556.25560506564</v>
      </c>
    </row>
    <row r="18" spans="1:146" ht="16.5" customHeight="1" x14ac:dyDescent="0.3">
      <c r="A18" s="302"/>
      <c r="B18" s="310"/>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295"/>
      <c r="AP18" s="295"/>
      <c r="AQ18" s="295"/>
      <c r="AR18" s="295"/>
      <c r="AS18" s="295"/>
      <c r="AT18" s="295"/>
      <c r="AU18" s="295"/>
      <c r="AV18" s="295"/>
      <c r="AW18" s="295"/>
      <c r="AX18" s="295"/>
      <c r="AY18" s="295"/>
      <c r="AZ18" s="295"/>
      <c r="BA18" s="295"/>
      <c r="BB18" s="295"/>
      <c r="BC18" s="295"/>
      <c r="BD18" s="295"/>
      <c r="BE18" s="295"/>
      <c r="BF18" s="295"/>
      <c r="BG18" s="295"/>
      <c r="BH18" s="295"/>
      <c r="BI18" s="295"/>
      <c r="BJ18" s="295"/>
      <c r="BK18" s="295"/>
      <c r="BL18" s="295"/>
      <c r="BM18" s="295"/>
      <c r="BN18" s="295"/>
      <c r="BO18" s="295"/>
      <c r="BP18" s="295"/>
      <c r="BQ18" s="295"/>
      <c r="BR18" s="295"/>
      <c r="BS18" s="295"/>
      <c r="BT18" s="295"/>
      <c r="BU18" s="304"/>
      <c r="BV18" s="304"/>
      <c r="BW18" s="304"/>
      <c r="BX18" s="304"/>
      <c r="BY18" s="304"/>
      <c r="BZ18" s="304"/>
      <c r="CA18" s="304"/>
      <c r="CB18" s="304"/>
      <c r="CC18" s="304"/>
      <c r="CD18" s="304"/>
      <c r="CE18" s="304"/>
      <c r="CF18" s="304"/>
      <c r="CG18" s="304"/>
      <c r="CH18" s="304"/>
      <c r="CI18" s="296"/>
      <c r="CJ18" s="296"/>
      <c r="CK18" s="296"/>
      <c r="CL18" s="296"/>
      <c r="CM18" s="296"/>
      <c r="CN18" s="296"/>
      <c r="CO18" s="296"/>
      <c r="CP18" s="296"/>
      <c r="CQ18" s="296"/>
      <c r="CR18" s="296"/>
      <c r="CS18" s="296"/>
      <c r="CT18" s="296"/>
      <c r="CU18" s="305"/>
      <c r="CV18" s="305"/>
      <c r="CW18" s="305"/>
      <c r="CX18" s="305"/>
      <c r="CY18" s="305"/>
      <c r="CZ18" s="305"/>
      <c r="DA18" s="305"/>
      <c r="DB18" s="305"/>
      <c r="DC18" s="305"/>
      <c r="DD18" s="305"/>
      <c r="DE18" s="305"/>
      <c r="DF18" s="305"/>
      <c r="DG18" s="305"/>
      <c r="DH18" s="305"/>
      <c r="DI18" s="305"/>
      <c r="DJ18" s="305"/>
      <c r="DK18" s="305"/>
      <c r="DL18" s="305"/>
      <c r="DM18" s="305"/>
      <c r="DN18" s="305"/>
      <c r="DO18" s="305"/>
      <c r="DP18" s="305"/>
      <c r="DQ18" s="305"/>
      <c r="DR18" s="305"/>
      <c r="DS18" s="305"/>
      <c r="DT18" s="305"/>
      <c r="DU18" s="305"/>
      <c r="DV18" s="305"/>
      <c r="DW18" s="305"/>
      <c r="DX18" s="305"/>
      <c r="DY18" s="305"/>
      <c r="DZ18" s="305"/>
      <c r="EA18" s="305"/>
      <c r="EB18" s="305"/>
      <c r="EC18" s="305"/>
      <c r="ED18" s="305"/>
      <c r="EE18" s="305"/>
      <c r="EF18" s="305"/>
      <c r="EG18" s="305"/>
      <c r="EH18" s="305"/>
      <c r="EI18" s="305"/>
      <c r="EJ18" s="305"/>
      <c r="EK18" s="305"/>
      <c r="EL18" s="305"/>
      <c r="EM18" s="305"/>
      <c r="EN18" s="305"/>
      <c r="EO18" s="305"/>
      <c r="EP18" s="305"/>
    </row>
    <row r="19" spans="1:146" ht="16.5" customHeight="1" x14ac:dyDescent="0.3">
      <c r="A19" s="297" t="s">
        <v>323</v>
      </c>
      <c r="B19" s="297" t="s">
        <v>324</v>
      </c>
      <c r="C19" s="298">
        <v>0</v>
      </c>
      <c r="D19" s="298">
        <v>0</v>
      </c>
      <c r="E19" s="298">
        <v>0</v>
      </c>
      <c r="F19" s="298">
        <v>0</v>
      </c>
      <c r="G19" s="298">
        <v>0</v>
      </c>
      <c r="H19" s="298">
        <v>0</v>
      </c>
      <c r="I19" s="298">
        <v>0</v>
      </c>
      <c r="J19" s="298">
        <v>0</v>
      </c>
      <c r="K19" s="298">
        <v>0</v>
      </c>
      <c r="L19" s="298">
        <v>0</v>
      </c>
      <c r="M19" s="298">
        <v>0</v>
      </c>
      <c r="N19" s="298">
        <v>0</v>
      </c>
      <c r="O19" s="298">
        <v>0</v>
      </c>
      <c r="P19" s="298">
        <v>0</v>
      </c>
      <c r="Q19" s="298">
        <v>0</v>
      </c>
      <c r="R19" s="298">
        <v>0</v>
      </c>
      <c r="S19" s="298">
        <v>0</v>
      </c>
      <c r="T19" s="298">
        <v>0</v>
      </c>
      <c r="U19" s="298">
        <v>0</v>
      </c>
      <c r="V19" s="298">
        <v>0</v>
      </c>
      <c r="W19" s="298">
        <v>0</v>
      </c>
      <c r="X19" s="298">
        <v>0</v>
      </c>
      <c r="Y19" s="298">
        <v>0</v>
      </c>
      <c r="Z19" s="298">
        <v>0</v>
      </c>
      <c r="AA19" s="298">
        <v>0</v>
      </c>
      <c r="AB19" s="298">
        <v>0</v>
      </c>
      <c r="AC19" s="298">
        <v>0</v>
      </c>
      <c r="AD19" s="298">
        <v>0</v>
      </c>
      <c r="AE19" s="298">
        <v>0</v>
      </c>
      <c r="AF19" s="298">
        <v>0</v>
      </c>
      <c r="AG19" s="298">
        <v>0</v>
      </c>
      <c r="AH19" s="298">
        <v>0</v>
      </c>
      <c r="AI19" s="298">
        <v>0</v>
      </c>
      <c r="AJ19" s="298">
        <v>0</v>
      </c>
      <c r="AK19" s="298">
        <v>0</v>
      </c>
      <c r="AL19" s="298">
        <v>0</v>
      </c>
      <c r="AM19" s="298">
        <v>0</v>
      </c>
      <c r="AN19" s="298">
        <v>0</v>
      </c>
      <c r="AO19" s="298">
        <v>0</v>
      </c>
      <c r="AP19" s="298">
        <v>0</v>
      </c>
      <c r="AQ19" s="298">
        <v>0</v>
      </c>
      <c r="AR19" s="298">
        <v>0</v>
      </c>
      <c r="AS19" s="298">
        <v>0</v>
      </c>
      <c r="AT19" s="298">
        <v>0</v>
      </c>
      <c r="AU19" s="298">
        <v>0</v>
      </c>
      <c r="AV19" s="298">
        <v>0</v>
      </c>
      <c r="AW19" s="298">
        <v>0</v>
      </c>
      <c r="AX19" s="298">
        <v>0</v>
      </c>
      <c r="AY19" s="298">
        <v>0</v>
      </c>
      <c r="AZ19" s="298">
        <v>0</v>
      </c>
      <c r="BA19" s="298">
        <v>0</v>
      </c>
      <c r="BB19" s="298">
        <v>0</v>
      </c>
      <c r="BC19" s="298">
        <v>0</v>
      </c>
      <c r="BD19" s="298">
        <v>0</v>
      </c>
      <c r="BE19" s="298">
        <v>0</v>
      </c>
      <c r="BF19" s="298">
        <v>0</v>
      </c>
      <c r="BG19" s="298">
        <v>0</v>
      </c>
      <c r="BH19" s="298">
        <v>0</v>
      </c>
      <c r="BI19" s="298">
        <v>0</v>
      </c>
      <c r="BJ19" s="298">
        <v>0</v>
      </c>
      <c r="BK19" s="298">
        <v>0</v>
      </c>
      <c r="BL19" s="298">
        <v>0</v>
      </c>
      <c r="BM19" s="298">
        <v>0</v>
      </c>
      <c r="BN19" s="298">
        <v>0</v>
      </c>
      <c r="BO19" s="298">
        <v>0</v>
      </c>
      <c r="BP19" s="298">
        <v>0</v>
      </c>
      <c r="BQ19" s="298">
        <v>0</v>
      </c>
      <c r="BR19" s="298">
        <v>0</v>
      </c>
      <c r="BS19" s="298">
        <v>0</v>
      </c>
      <c r="BT19" s="298">
        <v>0</v>
      </c>
      <c r="BU19" s="299">
        <v>0</v>
      </c>
      <c r="BV19" s="299">
        <v>0</v>
      </c>
      <c r="BW19" s="299">
        <v>0</v>
      </c>
      <c r="BX19" s="299">
        <v>0</v>
      </c>
      <c r="BY19" s="299">
        <v>0</v>
      </c>
      <c r="BZ19" s="299">
        <v>0</v>
      </c>
      <c r="CA19" s="299">
        <v>0</v>
      </c>
      <c r="CB19" s="299">
        <v>0</v>
      </c>
      <c r="CC19" s="299">
        <v>0</v>
      </c>
      <c r="CD19" s="299">
        <v>0</v>
      </c>
      <c r="CE19" s="299">
        <v>0</v>
      </c>
      <c r="CF19" s="299">
        <v>0</v>
      </c>
      <c r="CG19" s="299">
        <v>0</v>
      </c>
      <c r="CH19" s="299">
        <v>0</v>
      </c>
      <c r="CI19" s="300">
        <v>0</v>
      </c>
      <c r="CJ19" s="300">
        <v>0</v>
      </c>
      <c r="CK19" s="300">
        <v>0</v>
      </c>
      <c r="CL19" s="300">
        <v>0</v>
      </c>
      <c r="CM19" s="300">
        <v>0</v>
      </c>
      <c r="CN19" s="300">
        <v>0</v>
      </c>
      <c r="CO19" s="300">
        <v>0</v>
      </c>
      <c r="CP19" s="300">
        <v>0</v>
      </c>
      <c r="CQ19" s="300">
        <v>0</v>
      </c>
      <c r="CR19" s="300">
        <v>0</v>
      </c>
      <c r="CS19" s="300">
        <v>0</v>
      </c>
      <c r="CT19" s="300">
        <v>0</v>
      </c>
      <c r="CU19" s="301">
        <v>0</v>
      </c>
      <c r="CV19" s="301">
        <v>0</v>
      </c>
      <c r="CW19" s="301">
        <v>0</v>
      </c>
      <c r="CX19" s="301">
        <v>0</v>
      </c>
      <c r="CY19" s="301">
        <v>0</v>
      </c>
      <c r="CZ19" s="301">
        <v>0</v>
      </c>
      <c r="DA19" s="301">
        <v>0</v>
      </c>
      <c r="DB19" s="301">
        <v>0</v>
      </c>
      <c r="DC19" s="301">
        <v>0</v>
      </c>
      <c r="DD19" s="301">
        <v>0</v>
      </c>
      <c r="DE19" s="301">
        <v>0</v>
      </c>
      <c r="DF19" s="301">
        <v>0</v>
      </c>
      <c r="DG19" s="301">
        <v>0</v>
      </c>
      <c r="DH19" s="301">
        <v>0</v>
      </c>
      <c r="DI19" s="301">
        <v>0</v>
      </c>
      <c r="DJ19" s="301">
        <v>0</v>
      </c>
      <c r="DK19" s="301">
        <v>0</v>
      </c>
      <c r="DL19" s="301">
        <v>0</v>
      </c>
      <c r="DM19" s="301">
        <v>0</v>
      </c>
      <c r="DN19" s="301">
        <v>0</v>
      </c>
      <c r="DO19" s="301">
        <v>0</v>
      </c>
      <c r="DP19" s="301">
        <v>0</v>
      </c>
      <c r="DQ19" s="301">
        <v>0</v>
      </c>
      <c r="DR19" s="301">
        <v>0</v>
      </c>
      <c r="DS19" s="301">
        <v>0</v>
      </c>
      <c r="DT19" s="301">
        <v>0</v>
      </c>
      <c r="DU19" s="301">
        <v>0</v>
      </c>
      <c r="DV19" s="301">
        <v>0</v>
      </c>
      <c r="DW19" s="301">
        <v>0</v>
      </c>
      <c r="DX19" s="301">
        <v>0</v>
      </c>
      <c r="DY19" s="301">
        <v>0</v>
      </c>
      <c r="DZ19" s="301">
        <v>0</v>
      </c>
      <c r="EA19" s="301">
        <v>0</v>
      </c>
      <c r="EB19" s="301">
        <v>0</v>
      </c>
      <c r="EC19" s="301">
        <v>0</v>
      </c>
      <c r="ED19" s="301">
        <v>0</v>
      </c>
      <c r="EE19" s="301">
        <v>0</v>
      </c>
      <c r="EF19" s="301">
        <v>0</v>
      </c>
      <c r="EG19" s="301">
        <v>0</v>
      </c>
      <c r="EH19" s="301">
        <v>0</v>
      </c>
      <c r="EI19" s="301">
        <v>0</v>
      </c>
      <c r="EJ19" s="301">
        <v>0</v>
      </c>
      <c r="EK19" s="301">
        <v>0</v>
      </c>
      <c r="EL19" s="301">
        <v>0</v>
      </c>
      <c r="EM19" s="301">
        <v>0</v>
      </c>
      <c r="EN19" s="301">
        <v>0</v>
      </c>
      <c r="EO19" s="301">
        <v>0</v>
      </c>
      <c r="EP19" s="301">
        <v>0</v>
      </c>
    </row>
    <row r="20" spans="1:146" ht="16.5" customHeight="1" x14ac:dyDescent="0.3">
      <c r="A20" s="302"/>
      <c r="B20" s="302"/>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304"/>
      <c r="BV20" s="304"/>
      <c r="BW20" s="304"/>
      <c r="BX20" s="304"/>
      <c r="BY20" s="304"/>
      <c r="BZ20" s="304"/>
      <c r="CA20" s="304"/>
      <c r="CB20" s="304"/>
      <c r="CC20" s="304"/>
      <c r="CD20" s="304"/>
      <c r="CE20" s="304"/>
      <c r="CF20" s="304"/>
      <c r="CG20" s="304"/>
      <c r="CH20" s="304"/>
      <c r="CI20" s="296"/>
      <c r="CJ20" s="296"/>
      <c r="CK20" s="296"/>
      <c r="CL20" s="296"/>
      <c r="CM20" s="296"/>
      <c r="CN20" s="296"/>
      <c r="CO20" s="296"/>
      <c r="CP20" s="296"/>
      <c r="CQ20" s="296"/>
      <c r="CR20" s="296"/>
      <c r="CS20" s="296"/>
      <c r="CT20" s="296"/>
      <c r="CU20" s="305"/>
      <c r="CV20" s="305"/>
      <c r="CW20" s="305"/>
      <c r="CX20" s="305"/>
      <c r="CY20" s="305"/>
      <c r="CZ20" s="305"/>
      <c r="DA20" s="305"/>
      <c r="DB20" s="305"/>
      <c r="DC20" s="305"/>
      <c r="DD20" s="305"/>
      <c r="DE20" s="305"/>
      <c r="DF20" s="305"/>
      <c r="DG20" s="305"/>
      <c r="DH20" s="305"/>
      <c r="DI20" s="305"/>
      <c r="DJ20" s="305"/>
      <c r="DK20" s="305"/>
      <c r="DL20" s="305"/>
      <c r="DM20" s="305"/>
      <c r="DN20" s="305"/>
      <c r="DO20" s="305"/>
      <c r="DP20" s="305"/>
      <c r="DQ20" s="305"/>
      <c r="DR20" s="305"/>
      <c r="DS20" s="305"/>
      <c r="DT20" s="305"/>
      <c r="DU20" s="305"/>
      <c r="DV20" s="305"/>
      <c r="DW20" s="305"/>
      <c r="DX20" s="305"/>
      <c r="DY20" s="305"/>
      <c r="DZ20" s="305"/>
      <c r="EA20" s="305"/>
      <c r="EB20" s="305"/>
      <c r="EC20" s="305"/>
      <c r="ED20" s="305"/>
      <c r="EE20" s="305"/>
      <c r="EF20" s="305"/>
      <c r="EG20" s="305"/>
      <c r="EH20" s="305"/>
      <c r="EI20" s="305"/>
      <c r="EJ20" s="305"/>
      <c r="EK20" s="305"/>
      <c r="EL20" s="305"/>
      <c r="EM20" s="305"/>
      <c r="EN20" s="305"/>
      <c r="EO20" s="305"/>
      <c r="EP20" s="305"/>
    </row>
    <row r="21" spans="1:146" ht="16.5" customHeight="1" x14ac:dyDescent="0.3">
      <c r="A21" s="297" t="s">
        <v>325</v>
      </c>
      <c r="B21" s="297" t="s">
        <v>326</v>
      </c>
      <c r="C21" s="298">
        <v>0</v>
      </c>
      <c r="D21" s="298">
        <v>0</v>
      </c>
      <c r="E21" s="298">
        <v>0</v>
      </c>
      <c r="F21" s="298">
        <v>0</v>
      </c>
      <c r="G21" s="298">
        <v>0</v>
      </c>
      <c r="H21" s="298">
        <v>0</v>
      </c>
      <c r="I21" s="298">
        <v>0</v>
      </c>
      <c r="J21" s="298">
        <v>0</v>
      </c>
      <c r="K21" s="298">
        <v>0</v>
      </c>
      <c r="L21" s="298">
        <v>0</v>
      </c>
      <c r="M21" s="298">
        <v>0</v>
      </c>
      <c r="N21" s="298">
        <v>0</v>
      </c>
      <c r="O21" s="298">
        <v>0</v>
      </c>
      <c r="P21" s="298">
        <v>0</v>
      </c>
      <c r="Q21" s="298">
        <v>0</v>
      </c>
      <c r="R21" s="298">
        <v>0</v>
      </c>
      <c r="S21" s="298">
        <v>0</v>
      </c>
      <c r="T21" s="298">
        <v>0</v>
      </c>
      <c r="U21" s="298">
        <v>0</v>
      </c>
      <c r="V21" s="298">
        <v>0</v>
      </c>
      <c r="W21" s="298">
        <v>0</v>
      </c>
      <c r="X21" s="298">
        <v>0</v>
      </c>
      <c r="Y21" s="298">
        <v>0</v>
      </c>
      <c r="Z21" s="298">
        <v>0</v>
      </c>
      <c r="AA21" s="298">
        <v>0</v>
      </c>
      <c r="AB21" s="298">
        <v>0</v>
      </c>
      <c r="AC21" s="298">
        <v>0</v>
      </c>
      <c r="AD21" s="298">
        <v>0</v>
      </c>
      <c r="AE21" s="298">
        <v>0</v>
      </c>
      <c r="AF21" s="298">
        <v>0</v>
      </c>
      <c r="AG21" s="298">
        <v>0</v>
      </c>
      <c r="AH21" s="298">
        <v>0</v>
      </c>
      <c r="AI21" s="298">
        <v>0</v>
      </c>
      <c r="AJ21" s="298">
        <v>0</v>
      </c>
      <c r="AK21" s="298">
        <v>0</v>
      </c>
      <c r="AL21" s="298">
        <v>0</v>
      </c>
      <c r="AM21" s="298">
        <v>0</v>
      </c>
      <c r="AN21" s="298">
        <v>0</v>
      </c>
      <c r="AO21" s="298">
        <v>0</v>
      </c>
      <c r="AP21" s="298">
        <v>0</v>
      </c>
      <c r="AQ21" s="298">
        <v>0</v>
      </c>
      <c r="AR21" s="298">
        <v>0</v>
      </c>
      <c r="AS21" s="298">
        <v>0</v>
      </c>
      <c r="AT21" s="298">
        <v>0</v>
      </c>
      <c r="AU21" s="298">
        <v>0</v>
      </c>
      <c r="AV21" s="298">
        <v>0</v>
      </c>
      <c r="AW21" s="298">
        <v>0</v>
      </c>
      <c r="AX21" s="298">
        <v>0</v>
      </c>
      <c r="AY21" s="298">
        <v>0</v>
      </c>
      <c r="AZ21" s="298">
        <v>0</v>
      </c>
      <c r="BA21" s="298">
        <v>0</v>
      </c>
      <c r="BB21" s="298">
        <v>0</v>
      </c>
      <c r="BC21" s="298">
        <v>0</v>
      </c>
      <c r="BD21" s="298">
        <v>0</v>
      </c>
      <c r="BE21" s="298">
        <v>0</v>
      </c>
      <c r="BF21" s="298">
        <v>0</v>
      </c>
      <c r="BG21" s="298">
        <v>0</v>
      </c>
      <c r="BH21" s="298">
        <v>0</v>
      </c>
      <c r="BI21" s="298">
        <v>0</v>
      </c>
      <c r="BJ21" s="298">
        <v>0</v>
      </c>
      <c r="BK21" s="298">
        <v>0</v>
      </c>
      <c r="BL21" s="298">
        <v>0</v>
      </c>
      <c r="BM21" s="298">
        <v>0</v>
      </c>
      <c r="BN21" s="298">
        <v>0</v>
      </c>
      <c r="BO21" s="298">
        <v>0</v>
      </c>
      <c r="BP21" s="298">
        <v>0</v>
      </c>
      <c r="BQ21" s="298">
        <v>0</v>
      </c>
      <c r="BR21" s="298">
        <v>0</v>
      </c>
      <c r="BS21" s="298">
        <v>0</v>
      </c>
      <c r="BT21" s="298">
        <v>0</v>
      </c>
      <c r="BU21" s="299">
        <v>0</v>
      </c>
      <c r="BV21" s="299">
        <v>0</v>
      </c>
      <c r="BW21" s="299">
        <v>0</v>
      </c>
      <c r="BX21" s="299">
        <v>0</v>
      </c>
      <c r="BY21" s="299">
        <v>0</v>
      </c>
      <c r="BZ21" s="299">
        <v>0</v>
      </c>
      <c r="CA21" s="299">
        <v>0</v>
      </c>
      <c r="CB21" s="299">
        <v>0</v>
      </c>
      <c r="CC21" s="299">
        <v>0</v>
      </c>
      <c r="CD21" s="299">
        <v>0</v>
      </c>
      <c r="CE21" s="299">
        <v>0</v>
      </c>
      <c r="CF21" s="299">
        <v>0</v>
      </c>
      <c r="CG21" s="299">
        <v>0</v>
      </c>
      <c r="CH21" s="299">
        <v>0</v>
      </c>
      <c r="CI21" s="300">
        <v>0</v>
      </c>
      <c r="CJ21" s="300">
        <v>0</v>
      </c>
      <c r="CK21" s="300">
        <v>0</v>
      </c>
      <c r="CL21" s="300">
        <v>0</v>
      </c>
      <c r="CM21" s="300">
        <v>0</v>
      </c>
      <c r="CN21" s="300">
        <v>0</v>
      </c>
      <c r="CO21" s="300">
        <v>0</v>
      </c>
      <c r="CP21" s="300">
        <v>0</v>
      </c>
      <c r="CQ21" s="300">
        <v>0</v>
      </c>
      <c r="CR21" s="300">
        <v>0</v>
      </c>
      <c r="CS21" s="300">
        <v>0</v>
      </c>
      <c r="CT21" s="300">
        <v>0</v>
      </c>
      <c r="CU21" s="301">
        <v>0</v>
      </c>
      <c r="CV21" s="301">
        <v>0</v>
      </c>
      <c r="CW21" s="301">
        <v>0</v>
      </c>
      <c r="CX21" s="301">
        <v>0</v>
      </c>
      <c r="CY21" s="301">
        <v>0</v>
      </c>
      <c r="CZ21" s="301">
        <v>0</v>
      </c>
      <c r="DA21" s="301">
        <v>0</v>
      </c>
      <c r="DB21" s="301">
        <v>0</v>
      </c>
      <c r="DC21" s="301">
        <v>0</v>
      </c>
      <c r="DD21" s="301">
        <v>0</v>
      </c>
      <c r="DE21" s="301">
        <v>0</v>
      </c>
      <c r="DF21" s="301">
        <v>0</v>
      </c>
      <c r="DG21" s="301">
        <v>0</v>
      </c>
      <c r="DH21" s="301">
        <v>0</v>
      </c>
      <c r="DI21" s="301">
        <v>0</v>
      </c>
      <c r="DJ21" s="301">
        <v>0</v>
      </c>
      <c r="DK21" s="301">
        <v>0</v>
      </c>
      <c r="DL21" s="301">
        <v>0</v>
      </c>
      <c r="DM21" s="301">
        <v>0</v>
      </c>
      <c r="DN21" s="301">
        <v>0</v>
      </c>
      <c r="DO21" s="301">
        <v>0</v>
      </c>
      <c r="DP21" s="301">
        <v>0</v>
      </c>
      <c r="DQ21" s="301">
        <v>0</v>
      </c>
      <c r="DR21" s="301">
        <v>0</v>
      </c>
      <c r="DS21" s="301">
        <v>0</v>
      </c>
      <c r="DT21" s="301">
        <v>0</v>
      </c>
      <c r="DU21" s="301">
        <v>0</v>
      </c>
      <c r="DV21" s="301">
        <v>0</v>
      </c>
      <c r="DW21" s="301">
        <v>0</v>
      </c>
      <c r="DX21" s="301">
        <v>0</v>
      </c>
      <c r="DY21" s="301">
        <v>0</v>
      </c>
      <c r="DZ21" s="301">
        <v>0</v>
      </c>
      <c r="EA21" s="301">
        <v>0</v>
      </c>
      <c r="EB21" s="301">
        <v>0</v>
      </c>
      <c r="EC21" s="301">
        <v>0</v>
      </c>
      <c r="ED21" s="301">
        <v>0</v>
      </c>
      <c r="EE21" s="301">
        <v>0</v>
      </c>
      <c r="EF21" s="301">
        <v>0</v>
      </c>
      <c r="EG21" s="301">
        <v>0</v>
      </c>
      <c r="EH21" s="301">
        <v>0</v>
      </c>
      <c r="EI21" s="301">
        <v>0</v>
      </c>
      <c r="EJ21" s="301">
        <v>0</v>
      </c>
      <c r="EK21" s="301">
        <v>0</v>
      </c>
      <c r="EL21" s="301">
        <v>0</v>
      </c>
      <c r="EM21" s="301">
        <v>0</v>
      </c>
      <c r="EN21" s="301">
        <v>0</v>
      </c>
      <c r="EO21" s="301">
        <v>0</v>
      </c>
      <c r="EP21" s="301">
        <v>0</v>
      </c>
    </row>
    <row r="22" spans="1:146" ht="16.5" customHeight="1" x14ac:dyDescent="0.3">
      <c r="A22" s="302"/>
      <c r="B22" s="302"/>
      <c r="C22" s="303"/>
      <c r="D22" s="3334"/>
      <c r="E22" s="3334"/>
      <c r="F22" s="3334"/>
      <c r="G22" s="3334"/>
      <c r="H22" s="3334"/>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295"/>
      <c r="AP22" s="295"/>
      <c r="AQ22" s="295"/>
      <c r="AR22" s="295"/>
      <c r="AS22" s="295"/>
      <c r="AT22" s="295"/>
      <c r="AU22" s="295"/>
      <c r="AV22" s="295"/>
      <c r="AW22" s="295"/>
      <c r="AX22" s="295"/>
      <c r="AY22" s="295"/>
      <c r="AZ22" s="295"/>
      <c r="BA22" s="295"/>
      <c r="BB22" s="295"/>
      <c r="BC22" s="295"/>
      <c r="BD22" s="295"/>
      <c r="BE22" s="295"/>
      <c r="BF22" s="295"/>
      <c r="BG22" s="295"/>
      <c r="BH22" s="295"/>
      <c r="BI22" s="295"/>
      <c r="BJ22" s="295"/>
      <c r="BK22" s="295"/>
      <c r="BL22" s="295"/>
      <c r="BM22" s="295"/>
      <c r="BN22" s="295"/>
      <c r="BO22" s="295"/>
      <c r="BP22" s="295"/>
      <c r="BQ22" s="295"/>
      <c r="BR22" s="295"/>
      <c r="BS22" s="295"/>
      <c r="BT22" s="295"/>
      <c r="BU22" s="304"/>
      <c r="BV22" s="304"/>
      <c r="BW22" s="304"/>
      <c r="BX22" s="304"/>
      <c r="BY22" s="304"/>
      <c r="BZ22" s="304"/>
      <c r="CA22" s="304"/>
      <c r="CB22" s="304"/>
      <c r="CC22" s="304"/>
      <c r="CD22" s="304"/>
      <c r="CE22" s="304"/>
      <c r="CF22" s="304"/>
      <c r="CG22" s="304"/>
      <c r="CH22" s="304"/>
      <c r="CI22" s="296"/>
      <c r="CJ22" s="296"/>
      <c r="CK22" s="296"/>
      <c r="CL22" s="296"/>
      <c r="CM22" s="296"/>
      <c r="CN22" s="296"/>
      <c r="CO22" s="296"/>
      <c r="CP22" s="296"/>
      <c r="CQ22" s="296"/>
      <c r="CR22" s="296"/>
      <c r="CS22" s="296"/>
      <c r="CT22" s="296"/>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c r="DY22" s="305"/>
      <c r="DZ22" s="305"/>
      <c r="EA22" s="305"/>
      <c r="EB22" s="305"/>
      <c r="EC22" s="305"/>
      <c r="ED22" s="305"/>
      <c r="EE22" s="305"/>
      <c r="EF22" s="305"/>
      <c r="EG22" s="305"/>
      <c r="EH22" s="305"/>
      <c r="EI22" s="305"/>
      <c r="EJ22" s="305"/>
      <c r="EK22" s="305"/>
      <c r="EL22" s="305"/>
      <c r="EM22" s="305"/>
      <c r="EN22" s="305"/>
      <c r="EO22" s="305"/>
      <c r="EP22" s="305"/>
    </row>
    <row r="23" spans="1:146" ht="16.5" customHeight="1" x14ac:dyDescent="0.3">
      <c r="A23" s="297" t="s">
        <v>327</v>
      </c>
      <c r="B23" s="297" t="s">
        <v>328</v>
      </c>
      <c r="C23" s="298">
        <v>100.87174853000002</v>
      </c>
      <c r="D23" s="298">
        <v>61.454897129999992</v>
      </c>
      <c r="E23" s="298">
        <v>161.37574275</v>
      </c>
      <c r="F23" s="298">
        <v>34.115845870000001</v>
      </c>
      <c r="G23" s="298">
        <v>104.31416644999999</v>
      </c>
      <c r="H23" s="298">
        <v>94.826760669999999</v>
      </c>
      <c r="I23" s="298">
        <v>117.08089912000001</v>
      </c>
      <c r="J23" s="298">
        <v>17.912021249999999</v>
      </c>
      <c r="K23" s="298">
        <v>223.52273242999996</v>
      </c>
      <c r="L23" s="298">
        <v>154.10795172999997</v>
      </c>
      <c r="M23" s="298">
        <v>155.91394252999999</v>
      </c>
      <c r="N23" s="298">
        <v>172.57112454999998</v>
      </c>
      <c r="O23" s="298">
        <v>415.07645757999995</v>
      </c>
      <c r="P23" s="298">
        <v>143.73269343999999</v>
      </c>
      <c r="Q23" s="298">
        <v>198.36355931999998</v>
      </c>
      <c r="R23" s="298">
        <v>270.89756561000002</v>
      </c>
      <c r="S23" s="298">
        <v>262.07020447999997</v>
      </c>
      <c r="T23" s="298">
        <v>89.969799440000003</v>
      </c>
      <c r="U23" s="298">
        <v>40.614643090000001</v>
      </c>
      <c r="V23" s="298">
        <v>102.21225756</v>
      </c>
      <c r="W23" s="298">
        <v>26.833478599999999</v>
      </c>
      <c r="X23" s="298">
        <v>108.75771674999999</v>
      </c>
      <c r="Y23" s="298">
        <v>127.08106000000001</v>
      </c>
      <c r="Z23" s="298">
        <v>81.813073779999996</v>
      </c>
      <c r="AA23" s="298">
        <v>181.16817865000002</v>
      </c>
      <c r="AB23" s="298">
        <v>152.61813896000001</v>
      </c>
      <c r="AC23" s="298">
        <v>208.72010127999999</v>
      </c>
      <c r="AD23" s="298">
        <v>190.56597326999997</v>
      </c>
      <c r="AE23" s="298">
        <v>276.53585465000003</v>
      </c>
      <c r="AF23" s="298">
        <v>58.611248670000002</v>
      </c>
      <c r="AG23" s="298">
        <v>151.15780359000001</v>
      </c>
      <c r="AH23" s="298">
        <v>73.411701520000008</v>
      </c>
      <c r="AI23" s="298">
        <v>111.50296273000001</v>
      </c>
      <c r="AJ23" s="298">
        <v>107.42566719000001</v>
      </c>
      <c r="AK23" s="298">
        <v>66.706140189999999</v>
      </c>
      <c r="AL23" s="298">
        <v>130.50753857999999</v>
      </c>
      <c r="AM23" s="298">
        <v>122.77166274</v>
      </c>
      <c r="AN23" s="298">
        <v>117.70602724</v>
      </c>
      <c r="AO23" s="298">
        <v>138.89641939000001</v>
      </c>
      <c r="AP23" s="298">
        <v>206.63082968000001</v>
      </c>
      <c r="AQ23" s="298">
        <v>116.23946946000001</v>
      </c>
      <c r="AR23" s="298">
        <v>239.12644954999999</v>
      </c>
      <c r="AS23" s="298">
        <v>178.50329379000001</v>
      </c>
      <c r="AT23" s="298">
        <v>302.47471422000001</v>
      </c>
      <c r="AU23" s="298">
        <v>180.52413272000001</v>
      </c>
      <c r="AV23" s="298">
        <v>201.58305669999999</v>
      </c>
      <c r="AW23" s="298">
        <v>225.20497719999995</v>
      </c>
      <c r="AX23" s="298">
        <v>334.10311827999999</v>
      </c>
      <c r="AY23" s="298">
        <v>252.25339766999997</v>
      </c>
      <c r="AZ23" s="298">
        <v>203.01427069000002</v>
      </c>
      <c r="BA23" s="298">
        <v>290.38413364999997</v>
      </c>
      <c r="BB23" s="298">
        <v>155.35301681999999</v>
      </c>
      <c r="BC23" s="298">
        <v>155.59944632999998</v>
      </c>
      <c r="BD23" s="298">
        <v>264.22527162</v>
      </c>
      <c r="BE23" s="298">
        <v>155.22379669</v>
      </c>
      <c r="BF23" s="298">
        <v>148.18447637999998</v>
      </c>
      <c r="BG23" s="298">
        <v>156.14361699</v>
      </c>
      <c r="BH23" s="298">
        <v>185.25219944999998</v>
      </c>
      <c r="BI23" s="298">
        <v>210.96108674000001</v>
      </c>
      <c r="BJ23" s="298">
        <v>417.43839092999997</v>
      </c>
      <c r="BK23" s="298">
        <v>137.61474666000001</v>
      </c>
      <c r="BL23" s="298">
        <v>163.47300160999998</v>
      </c>
      <c r="BM23" s="298">
        <v>187.61035182000001</v>
      </c>
      <c r="BN23" s="298">
        <v>389.24553226999996</v>
      </c>
      <c r="BO23" s="298">
        <v>393.67770002999987</v>
      </c>
      <c r="BP23" s="298">
        <v>340.56190323999999</v>
      </c>
      <c r="BQ23" s="298">
        <v>171.22489893999997</v>
      </c>
      <c r="BR23" s="298">
        <v>230.27790598000001</v>
      </c>
      <c r="BS23" s="298">
        <v>297.59497189999996</v>
      </c>
      <c r="BT23" s="298">
        <v>215.58212819000002</v>
      </c>
      <c r="BU23" s="299">
        <v>226.54815564</v>
      </c>
      <c r="BV23" s="299">
        <v>297.47305231000007</v>
      </c>
      <c r="BW23" s="299">
        <v>184.30287417000002</v>
      </c>
      <c r="BX23" s="299">
        <v>215.11157694999997</v>
      </c>
      <c r="BY23" s="299">
        <v>188.38003639999997</v>
      </c>
      <c r="BZ23" s="299">
        <v>246.14235818</v>
      </c>
      <c r="CA23" s="299">
        <v>201.42409343999995</v>
      </c>
      <c r="CB23" s="299">
        <v>94.623986049999999</v>
      </c>
      <c r="CC23" s="299">
        <v>578.99666363999995</v>
      </c>
      <c r="CD23" s="299">
        <v>116.31063683999999</v>
      </c>
      <c r="CE23" s="299">
        <v>132.76709568999999</v>
      </c>
      <c r="CF23" s="299">
        <v>146.11648846999998</v>
      </c>
      <c r="CG23" s="299">
        <v>174.48669113</v>
      </c>
      <c r="CH23" s="299">
        <v>309.85292434000007</v>
      </c>
      <c r="CI23" s="300">
        <v>209.36520251000002</v>
      </c>
      <c r="CJ23" s="300">
        <v>201.80332579999998</v>
      </c>
      <c r="CK23" s="300">
        <v>226.69423159000002</v>
      </c>
      <c r="CL23" s="300">
        <v>213.18532532999998</v>
      </c>
      <c r="CM23" s="300">
        <v>205.06324686000002</v>
      </c>
      <c r="CN23" s="300">
        <v>218.92119914</v>
      </c>
      <c r="CO23" s="300">
        <v>231.07291556000001</v>
      </c>
      <c r="CP23" s="300">
        <v>238.44280649999999</v>
      </c>
      <c r="CQ23" s="300">
        <v>267.28862820999996</v>
      </c>
      <c r="CR23" s="300">
        <v>225.76911896999999</v>
      </c>
      <c r="CS23" s="300">
        <v>237.59561436999999</v>
      </c>
      <c r="CT23" s="300">
        <v>305.72559425999998</v>
      </c>
      <c r="CU23" s="301">
        <v>310.27087632000001</v>
      </c>
      <c r="CV23" s="301">
        <v>204.93398895999997</v>
      </c>
      <c r="CW23" s="301">
        <v>234.96590846999996</v>
      </c>
      <c r="CX23" s="301">
        <v>195.04017368999996</v>
      </c>
      <c r="CY23" s="301">
        <v>213.31232153999997</v>
      </c>
      <c r="CZ23" s="301">
        <v>227.61136733999999</v>
      </c>
      <c r="DA23" s="301">
        <v>161.49822879999999</v>
      </c>
      <c r="DB23" s="301">
        <v>187.87479436000001</v>
      </c>
      <c r="DC23" s="301">
        <v>172.56592301999999</v>
      </c>
      <c r="DD23" s="301">
        <v>131.95258973</v>
      </c>
      <c r="DE23" s="301">
        <v>153.76331722</v>
      </c>
      <c r="DF23" s="301">
        <v>167.85955718999998</v>
      </c>
      <c r="DG23" s="301">
        <v>112.93765403</v>
      </c>
      <c r="DH23" s="301">
        <v>132.68560528</v>
      </c>
      <c r="DI23" s="301">
        <v>139.85173856</v>
      </c>
      <c r="DJ23" s="301">
        <v>123.65837286999999</v>
      </c>
      <c r="DK23" s="301">
        <v>152.68091181</v>
      </c>
      <c r="DL23" s="301">
        <v>156.97694645999999</v>
      </c>
      <c r="DM23" s="301">
        <v>114.79751038999999</v>
      </c>
      <c r="DN23" s="301">
        <v>124.66131343999999</v>
      </c>
      <c r="DO23" s="301">
        <v>191.08549248000003</v>
      </c>
      <c r="DP23" s="301">
        <v>150.67367480999999</v>
      </c>
      <c r="DQ23" s="301">
        <v>165.30566397000001</v>
      </c>
      <c r="DR23" s="301">
        <v>128.31779293</v>
      </c>
      <c r="DS23" s="301">
        <v>150.12244304000001</v>
      </c>
      <c r="DT23" s="301">
        <v>133.49940277000002</v>
      </c>
      <c r="DU23" s="301">
        <v>123.90771698</v>
      </c>
      <c r="DV23" s="301">
        <v>112.68614022</v>
      </c>
      <c r="DW23" s="301">
        <v>123.05326148</v>
      </c>
      <c r="DX23" s="301">
        <v>74.497450489999991</v>
      </c>
      <c r="DY23" s="301">
        <v>71.947806080000007</v>
      </c>
      <c r="DZ23" s="301">
        <v>40059.118246569997</v>
      </c>
      <c r="EA23" s="301">
        <v>60098.714761050003</v>
      </c>
      <c r="EB23" s="301">
        <v>60110.862611670003</v>
      </c>
      <c r="EC23" s="301">
        <v>60114.459679429994</v>
      </c>
      <c r="ED23" s="301">
        <v>60167.655248119998</v>
      </c>
      <c r="EE23" s="301">
        <v>60137.373721639997</v>
      </c>
      <c r="EF23" s="301">
        <v>60118.729695099995</v>
      </c>
      <c r="EG23" s="301">
        <v>60108.210879309998</v>
      </c>
      <c r="EH23" s="301">
        <v>28137.753914869998</v>
      </c>
      <c r="EI23" s="301">
        <v>28154.715400299996</v>
      </c>
      <c r="EJ23" s="301">
        <v>28197.327290929999</v>
      </c>
      <c r="EK23" s="301">
        <v>28177.565639379998</v>
      </c>
      <c r="EL23" s="301">
        <v>28207.795582660001</v>
      </c>
      <c r="EM23" s="301">
        <v>28181.559026939998</v>
      </c>
      <c r="EN23" s="301">
        <v>28179.63945459</v>
      </c>
      <c r="EO23" s="301">
        <v>5230.4212523000006</v>
      </c>
      <c r="EP23" s="301">
        <v>5273.6725033200009</v>
      </c>
    </row>
    <row r="24" spans="1:146" ht="16.5" customHeight="1" x14ac:dyDescent="0.3">
      <c r="A24" s="302"/>
      <c r="B24" s="302"/>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304"/>
      <c r="BV24" s="304"/>
      <c r="BW24" s="304"/>
      <c r="BX24" s="304"/>
      <c r="BY24" s="304"/>
      <c r="BZ24" s="304"/>
      <c r="CA24" s="304"/>
      <c r="CB24" s="304"/>
      <c r="CC24" s="304"/>
      <c r="CD24" s="304"/>
      <c r="CE24" s="304"/>
      <c r="CF24" s="304"/>
      <c r="CG24" s="304"/>
      <c r="CH24" s="304"/>
      <c r="CI24" s="296"/>
      <c r="CJ24" s="296"/>
      <c r="CK24" s="296"/>
      <c r="CL24" s="296"/>
      <c r="CM24" s="296"/>
      <c r="CN24" s="296"/>
      <c r="CO24" s="296"/>
      <c r="CP24" s="296"/>
      <c r="CQ24" s="296"/>
      <c r="CR24" s="296"/>
      <c r="CS24" s="296"/>
      <c r="CT24" s="296"/>
      <c r="CU24" s="305"/>
      <c r="CV24" s="305"/>
      <c r="CW24" s="305"/>
      <c r="CX24" s="305"/>
      <c r="CY24" s="305"/>
      <c r="CZ24" s="305"/>
      <c r="DA24" s="305"/>
      <c r="DB24" s="305"/>
      <c r="DC24" s="305"/>
      <c r="DD24" s="305"/>
      <c r="DE24" s="305"/>
      <c r="DF24" s="305"/>
      <c r="DG24" s="305"/>
      <c r="DH24" s="305"/>
      <c r="DI24" s="305"/>
      <c r="DJ24" s="305"/>
      <c r="DK24" s="305"/>
      <c r="DL24" s="305"/>
      <c r="DM24" s="305"/>
      <c r="DN24" s="305"/>
      <c r="DO24" s="305"/>
      <c r="DP24" s="305"/>
      <c r="DQ24" s="305"/>
      <c r="DR24" s="305"/>
      <c r="DS24" s="305"/>
      <c r="DT24" s="305"/>
      <c r="DU24" s="305"/>
      <c r="DV24" s="305"/>
      <c r="DW24" s="305"/>
      <c r="DX24" s="305"/>
      <c r="DY24" s="305"/>
      <c r="DZ24" s="305"/>
      <c r="EA24" s="305"/>
      <c r="EB24" s="305"/>
      <c r="EC24" s="305"/>
      <c r="ED24" s="305"/>
      <c r="EE24" s="305"/>
      <c r="EF24" s="305"/>
      <c r="EG24" s="305"/>
      <c r="EH24" s="305"/>
      <c r="EI24" s="305"/>
      <c r="EJ24" s="305"/>
      <c r="EK24" s="305"/>
      <c r="EL24" s="305"/>
      <c r="EM24" s="305"/>
      <c r="EN24" s="305"/>
      <c r="EO24" s="305"/>
      <c r="EP24" s="305"/>
    </row>
    <row r="25" spans="1:146" ht="16.5" customHeight="1" x14ac:dyDescent="0.3">
      <c r="A25" s="297" t="s">
        <v>329</v>
      </c>
      <c r="B25" s="297" t="s">
        <v>330</v>
      </c>
      <c r="C25" s="298">
        <v>1976.6657630399998</v>
      </c>
      <c r="D25" s="298">
        <v>1984.2185947199998</v>
      </c>
      <c r="E25" s="298">
        <v>1985.61688293</v>
      </c>
      <c r="F25" s="298">
        <v>1991.1752804099999</v>
      </c>
      <c r="G25" s="298">
        <v>1992.6125975</v>
      </c>
      <c r="H25" s="298">
        <v>1917.5217818799999</v>
      </c>
      <c r="I25" s="298">
        <v>1917.4961673199998</v>
      </c>
      <c r="J25" s="298">
        <v>1917.28120543</v>
      </c>
      <c r="K25" s="298">
        <v>1917.2325234799998</v>
      </c>
      <c r="L25" s="298">
        <v>1919.18921602</v>
      </c>
      <c r="M25" s="298">
        <v>1918.9397383599999</v>
      </c>
      <c r="N25" s="298">
        <v>1918.1092738299999</v>
      </c>
      <c r="O25" s="298">
        <v>1918.06444788</v>
      </c>
      <c r="P25" s="298">
        <v>1917.1917345799998</v>
      </c>
      <c r="Q25" s="298">
        <v>1919.72773794</v>
      </c>
      <c r="R25" s="298">
        <v>1919.4142326399999</v>
      </c>
      <c r="S25" s="298">
        <v>1921.2854840099999</v>
      </c>
      <c r="T25" s="298">
        <v>1996.35895349</v>
      </c>
      <c r="U25" s="298">
        <v>1865.7395783099998</v>
      </c>
      <c r="V25" s="298">
        <v>1865.7184242599999</v>
      </c>
      <c r="W25" s="298">
        <v>1868.6160445899998</v>
      </c>
      <c r="X25" s="298">
        <v>1868.3027242999999</v>
      </c>
      <c r="Y25" s="298">
        <v>1978.7657218599998</v>
      </c>
      <c r="Z25" s="298">
        <v>1978.4810529399999</v>
      </c>
      <c r="AA25" s="298">
        <v>1981.11967119</v>
      </c>
      <c r="AB25" s="298">
        <v>1982.9341981499999</v>
      </c>
      <c r="AC25" s="298">
        <v>1982.877802</v>
      </c>
      <c r="AD25" s="298">
        <v>1984.58480121</v>
      </c>
      <c r="AE25" s="298">
        <v>1989.52938365</v>
      </c>
      <c r="AF25" s="298">
        <v>1865.9288570599999</v>
      </c>
      <c r="AG25" s="298">
        <v>1866.5775801199998</v>
      </c>
      <c r="AH25" s="298">
        <v>1954.0414822299999</v>
      </c>
      <c r="AI25" s="298">
        <v>1954.1670820299998</v>
      </c>
      <c r="AJ25" s="298">
        <v>2087.27910208</v>
      </c>
      <c r="AK25" s="298">
        <v>2104.2370903299998</v>
      </c>
      <c r="AL25" s="298">
        <v>2097.3760829099997</v>
      </c>
      <c r="AM25" s="298">
        <v>2095.2486594500001</v>
      </c>
      <c r="AN25" s="298">
        <v>2099.2737472999997</v>
      </c>
      <c r="AO25" s="298">
        <v>2094.6208616899999</v>
      </c>
      <c r="AP25" s="298">
        <v>2113.9836782400002</v>
      </c>
      <c r="AQ25" s="298">
        <v>2109.5643318900002</v>
      </c>
      <c r="AR25" s="298">
        <v>1932.4942495500002</v>
      </c>
      <c r="AS25" s="298">
        <v>1928.8543674699999</v>
      </c>
      <c r="AT25" s="298">
        <v>1924.5813055199999</v>
      </c>
      <c r="AU25" s="298">
        <v>1920.6146878499999</v>
      </c>
      <c r="AV25" s="298">
        <v>1973.28626874</v>
      </c>
      <c r="AW25" s="298">
        <v>1968.6993700200001</v>
      </c>
      <c r="AX25" s="298">
        <v>1955.7937911900001</v>
      </c>
      <c r="AY25" s="298">
        <v>1945.17292094</v>
      </c>
      <c r="AZ25" s="298">
        <v>1944.5120906900002</v>
      </c>
      <c r="BA25" s="298">
        <v>1945.5817451</v>
      </c>
      <c r="BB25" s="298">
        <v>1950.4050652599999</v>
      </c>
      <c r="BC25" s="298">
        <v>1949.0374773599999</v>
      </c>
      <c r="BD25" s="298">
        <v>1843.2044038199999</v>
      </c>
      <c r="BE25" s="298">
        <v>1843.0075791700001</v>
      </c>
      <c r="BF25" s="298">
        <v>1848.5415386399998</v>
      </c>
      <c r="BG25" s="298">
        <v>1845.9750228399998</v>
      </c>
      <c r="BH25" s="298">
        <v>1842.28236945</v>
      </c>
      <c r="BI25" s="298">
        <v>1838.3097861600002</v>
      </c>
      <c r="BJ25" s="298">
        <v>1838.6635965099999</v>
      </c>
      <c r="BK25" s="298">
        <v>1839.33735159</v>
      </c>
      <c r="BL25" s="298">
        <v>1838.2578648399999</v>
      </c>
      <c r="BM25" s="298">
        <v>1838.9161068199999</v>
      </c>
      <c r="BN25" s="298">
        <v>1871.76677184</v>
      </c>
      <c r="BO25" s="298">
        <v>1873.0080934099999</v>
      </c>
      <c r="BP25" s="298">
        <v>1758.59652525</v>
      </c>
      <c r="BQ25" s="298">
        <v>1765.1955663700001</v>
      </c>
      <c r="BR25" s="298">
        <v>1784.7091786400001</v>
      </c>
      <c r="BS25" s="298">
        <v>1793.1225634699997</v>
      </c>
      <c r="BT25" s="298">
        <v>1800.69674044</v>
      </c>
      <c r="BU25" s="299">
        <v>1812.9527837000001</v>
      </c>
      <c r="BV25" s="299">
        <v>1825.2216799400001</v>
      </c>
      <c r="BW25" s="299">
        <v>1837.8481110999999</v>
      </c>
      <c r="BX25" s="299">
        <v>1840.3200148699998</v>
      </c>
      <c r="BY25" s="299">
        <v>1841.4631023200002</v>
      </c>
      <c r="BZ25" s="299">
        <v>1842.8854513700001</v>
      </c>
      <c r="CA25" s="299">
        <v>1855.25130616</v>
      </c>
      <c r="CB25" s="299">
        <v>1950.7770106699998</v>
      </c>
      <c r="CC25" s="299">
        <v>1817.1802062500001</v>
      </c>
      <c r="CD25" s="299">
        <v>1820.27272831</v>
      </c>
      <c r="CE25" s="299">
        <v>1858.4220648000003</v>
      </c>
      <c r="CF25" s="299">
        <v>1867.31848014</v>
      </c>
      <c r="CG25" s="299">
        <v>1867.7454139500001</v>
      </c>
      <c r="CH25" s="299">
        <v>1917.1051176200001</v>
      </c>
      <c r="CI25" s="300">
        <v>1931.6881268400002</v>
      </c>
      <c r="CJ25" s="300">
        <v>1949.6797471000002</v>
      </c>
      <c r="CK25" s="300">
        <v>2017.6605561000003</v>
      </c>
      <c r="CL25" s="300">
        <v>2048.7292062699998</v>
      </c>
      <c r="CM25" s="300">
        <v>2068.1600349</v>
      </c>
      <c r="CN25" s="300">
        <v>1964.2125651400002</v>
      </c>
      <c r="CO25" s="300">
        <v>1992.6498684000001</v>
      </c>
      <c r="CP25" s="300">
        <v>2024.3258200099999</v>
      </c>
      <c r="CQ25" s="300">
        <v>2043.89235506</v>
      </c>
      <c r="CR25" s="300">
        <v>2083.4067414300002</v>
      </c>
      <c r="CS25" s="300">
        <v>2105.30215206</v>
      </c>
      <c r="CT25" s="300">
        <v>2117.3534826</v>
      </c>
      <c r="CU25" s="301">
        <v>2126.1563762400001</v>
      </c>
      <c r="CV25" s="301">
        <v>2130.6462168500002</v>
      </c>
      <c r="CW25" s="301">
        <v>2132.78491781</v>
      </c>
      <c r="CX25" s="301">
        <v>2134.5392780899997</v>
      </c>
      <c r="CY25" s="301">
        <v>2136.52147307</v>
      </c>
      <c r="CZ25" s="301">
        <v>2033.90863408</v>
      </c>
      <c r="DA25" s="301">
        <v>2034.6565531999997</v>
      </c>
      <c r="DB25" s="301">
        <v>2049.46335555</v>
      </c>
      <c r="DC25" s="301">
        <v>2050.6327610900003</v>
      </c>
      <c r="DD25" s="301">
        <v>2081.6060169100001</v>
      </c>
      <c r="DE25" s="301">
        <v>2081.62614024</v>
      </c>
      <c r="DF25" s="301">
        <v>2083.8631646499998</v>
      </c>
      <c r="DG25" s="301">
        <v>2108.8218909699999</v>
      </c>
      <c r="DH25" s="301">
        <v>2132.1734901</v>
      </c>
      <c r="DI25" s="301">
        <v>2140.08618755</v>
      </c>
      <c r="DJ25" s="301">
        <v>2147.9134393499999</v>
      </c>
      <c r="DK25" s="301">
        <v>2152.0999325500002</v>
      </c>
      <c r="DL25" s="301">
        <v>2056.6157497099998</v>
      </c>
      <c r="DM25" s="301">
        <v>2063.3416090199999</v>
      </c>
      <c r="DN25" s="301">
        <v>2081.2235840999997</v>
      </c>
      <c r="DO25" s="301">
        <v>2087.3680648200002</v>
      </c>
      <c r="DP25" s="301">
        <v>2092.4276152500001</v>
      </c>
      <c r="DQ25" s="301">
        <v>2100.9931381199999</v>
      </c>
      <c r="DR25" s="301">
        <v>2101.29416924</v>
      </c>
      <c r="DS25" s="301">
        <v>2106.4152265299999</v>
      </c>
      <c r="DT25" s="301">
        <v>2107.0563370999998</v>
      </c>
      <c r="DU25" s="301">
        <v>2107.5174071000001</v>
      </c>
      <c r="DV25" s="301">
        <v>2107.7421171000001</v>
      </c>
      <c r="DW25" s="301">
        <v>2108.0816927400001</v>
      </c>
      <c r="DX25" s="301">
        <v>2057.0470939299998</v>
      </c>
      <c r="DY25" s="301">
        <v>2058.8049848200003</v>
      </c>
      <c r="DZ25" s="301">
        <v>2063.46499202</v>
      </c>
      <c r="EA25" s="301">
        <v>2063.7060080199999</v>
      </c>
      <c r="EB25" s="301">
        <v>2065.27010182</v>
      </c>
      <c r="EC25" s="301">
        <v>2066.1116965300002</v>
      </c>
      <c r="ED25" s="301">
        <v>2067.0118971500001</v>
      </c>
      <c r="EE25" s="301">
        <v>2069.4063365000002</v>
      </c>
      <c r="EF25" s="301">
        <v>2070.4567852199998</v>
      </c>
      <c r="EG25" s="301">
        <v>2070.6062042100002</v>
      </c>
      <c r="EH25" s="301">
        <v>2071.1973836000002</v>
      </c>
      <c r="EI25" s="301">
        <v>2073.2062911400003</v>
      </c>
      <c r="EJ25" s="301">
        <v>1984.7212815000003</v>
      </c>
      <c r="EK25" s="301">
        <v>1988.8481967900002</v>
      </c>
      <c r="EL25" s="301">
        <v>1988.8646257400001</v>
      </c>
      <c r="EM25" s="301">
        <v>1988.7845456700002</v>
      </c>
      <c r="EN25" s="301">
        <v>1990.3965638</v>
      </c>
      <c r="EO25" s="301">
        <v>1994.1059560799999</v>
      </c>
      <c r="EP25" s="301">
        <v>2001.62088825</v>
      </c>
    </row>
    <row r="26" spans="1:146" ht="16.5" customHeight="1" x14ac:dyDescent="0.3">
      <c r="A26" s="302"/>
      <c r="B26" s="302"/>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304"/>
      <c r="BV26" s="304"/>
      <c r="BW26" s="304"/>
      <c r="BX26" s="304"/>
      <c r="BY26" s="304"/>
      <c r="BZ26" s="304"/>
      <c r="CA26" s="304"/>
      <c r="CB26" s="304"/>
      <c r="CC26" s="304"/>
      <c r="CD26" s="304"/>
      <c r="CE26" s="304"/>
      <c r="CF26" s="304"/>
      <c r="CG26" s="304"/>
      <c r="CH26" s="304"/>
      <c r="CI26" s="296"/>
      <c r="CJ26" s="296"/>
      <c r="CK26" s="296"/>
      <c r="CL26" s="296"/>
      <c r="CM26" s="296"/>
      <c r="CN26" s="296"/>
      <c r="CO26" s="296"/>
      <c r="CP26" s="296"/>
      <c r="CQ26" s="296"/>
      <c r="CR26" s="296"/>
      <c r="CS26" s="296"/>
      <c r="CT26" s="296"/>
      <c r="CU26" s="305"/>
      <c r="CV26" s="305"/>
      <c r="CW26" s="305"/>
      <c r="CX26" s="305"/>
      <c r="CY26" s="305"/>
      <c r="CZ26" s="305"/>
      <c r="DA26" s="305"/>
      <c r="DB26" s="305"/>
      <c r="DC26" s="305"/>
      <c r="DD26" s="305"/>
      <c r="DE26" s="305"/>
      <c r="DF26" s="305"/>
      <c r="DG26" s="305"/>
      <c r="DH26" s="305"/>
      <c r="DI26" s="305"/>
      <c r="DJ26" s="305"/>
      <c r="DK26" s="305"/>
      <c r="DL26" s="305"/>
      <c r="DM26" s="305"/>
      <c r="DN26" s="305"/>
      <c r="DO26" s="305"/>
      <c r="DP26" s="305"/>
      <c r="DQ26" s="305"/>
      <c r="DR26" s="305"/>
      <c r="DS26" s="305"/>
      <c r="DT26" s="305"/>
      <c r="DU26" s="305"/>
      <c r="DV26" s="305"/>
      <c r="DW26" s="305"/>
      <c r="DX26" s="305"/>
      <c r="DY26" s="305"/>
      <c r="DZ26" s="305"/>
      <c r="EA26" s="305"/>
      <c r="EB26" s="305"/>
      <c r="EC26" s="305"/>
      <c r="ED26" s="305"/>
      <c r="EE26" s="305"/>
      <c r="EF26" s="305"/>
      <c r="EG26" s="305"/>
      <c r="EH26" s="305"/>
      <c r="EI26" s="305"/>
      <c r="EJ26" s="305"/>
      <c r="EK26" s="305"/>
      <c r="EL26" s="305"/>
      <c r="EM26" s="305"/>
      <c r="EN26" s="305"/>
      <c r="EO26" s="305"/>
      <c r="EP26" s="305"/>
    </row>
    <row r="27" spans="1:146" ht="16.5" customHeight="1" x14ac:dyDescent="0.3">
      <c r="A27" s="297"/>
      <c r="B27" s="297" t="s">
        <v>269</v>
      </c>
      <c r="C27" s="298">
        <v>69596.492978260008</v>
      </c>
      <c r="D27" s="298">
        <v>70941.137481960002</v>
      </c>
      <c r="E27" s="298">
        <v>70499.654408689996</v>
      </c>
      <c r="F27" s="298">
        <v>71302.400434919982</v>
      </c>
      <c r="G27" s="298">
        <v>74450.371189410012</v>
      </c>
      <c r="H27" s="298">
        <v>73422.695010850002</v>
      </c>
      <c r="I27" s="298">
        <v>73741.022601379998</v>
      </c>
      <c r="J27" s="298">
        <v>74913.405534099991</v>
      </c>
      <c r="K27" s="298">
        <v>78694.334378229978</v>
      </c>
      <c r="L27" s="298">
        <v>79392.890200669979</v>
      </c>
      <c r="M27" s="298">
        <v>82982.389130539988</v>
      </c>
      <c r="N27" s="298">
        <v>86612.239956250007</v>
      </c>
      <c r="O27" s="298">
        <v>83585.412843940008</v>
      </c>
      <c r="P27" s="298">
        <v>83414.25191986002</v>
      </c>
      <c r="Q27" s="298">
        <v>84435.871825220005</v>
      </c>
      <c r="R27" s="298">
        <v>84082.643758529986</v>
      </c>
      <c r="S27" s="298">
        <v>85853.749046339988</v>
      </c>
      <c r="T27" s="298">
        <v>88592.54695193001</v>
      </c>
      <c r="U27" s="298">
        <v>88882.225354269991</v>
      </c>
      <c r="V27" s="298">
        <v>89112.098272500007</v>
      </c>
      <c r="W27" s="298">
        <v>87868.856741180018</v>
      </c>
      <c r="X27" s="298">
        <v>91091.426085909989</v>
      </c>
      <c r="Y27" s="298">
        <v>89540.306182900007</v>
      </c>
      <c r="Z27" s="298">
        <v>92681.040482939992</v>
      </c>
      <c r="AA27" s="298">
        <v>93057.427462349995</v>
      </c>
      <c r="AB27" s="298">
        <v>93216.006621159991</v>
      </c>
      <c r="AC27" s="298">
        <v>92395.195668540007</v>
      </c>
      <c r="AD27" s="298">
        <v>92343.3335161</v>
      </c>
      <c r="AE27" s="298">
        <v>90504.874658370012</v>
      </c>
      <c r="AF27" s="298">
        <v>97002.375047109992</v>
      </c>
      <c r="AG27" s="298">
        <v>98020.362661199993</v>
      </c>
      <c r="AH27" s="298">
        <v>97950.904823339995</v>
      </c>
      <c r="AI27" s="298">
        <v>98887.514703899986</v>
      </c>
      <c r="AJ27" s="298">
        <v>98497.72901571999</v>
      </c>
      <c r="AK27" s="298">
        <v>99356.306598119991</v>
      </c>
      <c r="AL27" s="298">
        <v>100930.55150610002</v>
      </c>
      <c r="AM27" s="298">
        <v>104790.87118644998</v>
      </c>
      <c r="AN27" s="298">
        <v>104458.18805176998</v>
      </c>
      <c r="AO27" s="298">
        <v>108086.37018971</v>
      </c>
      <c r="AP27" s="298">
        <v>107405.78609197997</v>
      </c>
      <c r="AQ27" s="298">
        <v>114390.36744292999</v>
      </c>
      <c r="AR27" s="298">
        <v>113988.66618238001</v>
      </c>
      <c r="AS27" s="298">
        <v>111194.33481837</v>
      </c>
      <c r="AT27" s="298">
        <v>110092.93683617002</v>
      </c>
      <c r="AU27" s="298">
        <v>112471.18276853002</v>
      </c>
      <c r="AV27" s="298">
        <v>111686.14588489001</v>
      </c>
      <c r="AW27" s="298">
        <v>111021.07280037001</v>
      </c>
      <c r="AX27" s="298">
        <v>115230.05499470999</v>
      </c>
      <c r="AY27" s="298">
        <v>115477.48536897</v>
      </c>
      <c r="AZ27" s="298">
        <v>120988.83522885997</v>
      </c>
      <c r="BA27" s="298">
        <v>122871.29449175001</v>
      </c>
      <c r="BB27" s="298">
        <v>127088.77066056998</v>
      </c>
      <c r="BC27" s="298">
        <v>128069.47628107002</v>
      </c>
      <c r="BD27" s="298">
        <v>130583.81207653</v>
      </c>
      <c r="BE27" s="298">
        <v>131173.15071659998</v>
      </c>
      <c r="BF27" s="298">
        <v>133456.09197514001</v>
      </c>
      <c r="BG27" s="298">
        <v>130765.67933947999</v>
      </c>
      <c r="BH27" s="298">
        <v>129055.71459685999</v>
      </c>
      <c r="BI27" s="298">
        <v>126942.81240936001</v>
      </c>
      <c r="BJ27" s="298">
        <v>131563.49427942</v>
      </c>
      <c r="BK27" s="298">
        <v>128415.42706364999</v>
      </c>
      <c r="BL27" s="298">
        <v>134436.63312687998</v>
      </c>
      <c r="BM27" s="298">
        <v>147415.07719723001</v>
      </c>
      <c r="BN27" s="298">
        <v>146159.68355202</v>
      </c>
      <c r="BO27" s="298">
        <v>146084.06147708997</v>
      </c>
      <c r="BP27" s="298">
        <v>149685.82964860002</v>
      </c>
      <c r="BQ27" s="298">
        <v>152617.94579202001</v>
      </c>
      <c r="BR27" s="298">
        <v>152435.10079409002</v>
      </c>
      <c r="BS27" s="298">
        <v>154676.54865548003</v>
      </c>
      <c r="BT27" s="298">
        <v>158429.68953138002</v>
      </c>
      <c r="BU27" s="299">
        <v>160069.02174411996</v>
      </c>
      <c r="BV27" s="299">
        <v>161362.55657941001</v>
      </c>
      <c r="BW27" s="299">
        <v>161629.17440413</v>
      </c>
      <c r="BX27" s="299">
        <v>164349.35004959002</v>
      </c>
      <c r="BY27" s="299">
        <v>165416.05700292002</v>
      </c>
      <c r="BZ27" s="299">
        <v>164662.21708086002</v>
      </c>
      <c r="CA27" s="299">
        <v>167951.32043451001</v>
      </c>
      <c r="CB27" s="299">
        <v>174872.48942698998</v>
      </c>
      <c r="CC27" s="299">
        <v>175421.29849749999</v>
      </c>
      <c r="CD27" s="299">
        <v>174452.08759261001</v>
      </c>
      <c r="CE27" s="299">
        <v>177108.37673411</v>
      </c>
      <c r="CF27" s="299">
        <v>178785.45480360996</v>
      </c>
      <c r="CG27" s="299">
        <v>181295.97438636003</v>
      </c>
      <c r="CH27" s="299">
        <v>185234.34054784998</v>
      </c>
      <c r="CI27" s="300">
        <v>181843.60436808999</v>
      </c>
      <c r="CJ27" s="300">
        <v>182389.03224827995</v>
      </c>
      <c r="CK27" s="300">
        <v>183206.87444175</v>
      </c>
      <c r="CL27" s="300">
        <v>186722.54971691006</v>
      </c>
      <c r="CM27" s="300">
        <v>186053.17597899999</v>
      </c>
      <c r="CN27" s="300">
        <v>187908.69362752998</v>
      </c>
      <c r="CO27" s="300">
        <v>183668.11129454998</v>
      </c>
      <c r="CP27" s="300">
        <v>183313.14445789001</v>
      </c>
      <c r="CQ27" s="300">
        <v>192610.77432565999</v>
      </c>
      <c r="CR27" s="300">
        <v>195973.24121254997</v>
      </c>
      <c r="CS27" s="300">
        <v>198971.14215291999</v>
      </c>
      <c r="CT27" s="300">
        <v>207653.27638744004</v>
      </c>
      <c r="CU27" s="301">
        <v>204499.08389622002</v>
      </c>
      <c r="CV27" s="301">
        <v>210754.66659698001</v>
      </c>
      <c r="CW27" s="301">
        <v>214723.08751194002</v>
      </c>
      <c r="CX27" s="301">
        <v>221940.01058587001</v>
      </c>
      <c r="CY27" s="301">
        <v>229327.95755876997</v>
      </c>
      <c r="CZ27" s="301">
        <v>237591.15970956156</v>
      </c>
      <c r="DA27" s="301">
        <v>229257.85809921002</v>
      </c>
      <c r="DB27" s="301">
        <v>233361.93871634995</v>
      </c>
      <c r="DC27" s="301">
        <v>226356.64214428002</v>
      </c>
      <c r="DD27" s="301">
        <v>224900.90402548001</v>
      </c>
      <c r="DE27" s="301">
        <v>222116.63754560999</v>
      </c>
      <c r="DF27" s="301">
        <v>224314.53188190999</v>
      </c>
      <c r="DG27" s="301">
        <v>226175.33672197</v>
      </c>
      <c r="DH27" s="301">
        <v>227249.11355501</v>
      </c>
      <c r="DI27" s="301">
        <v>233932.51732182002</v>
      </c>
      <c r="DJ27" s="301">
        <v>236574.99271028998</v>
      </c>
      <c r="DK27" s="301">
        <v>247887.62922751013</v>
      </c>
      <c r="DL27" s="301">
        <v>260005.77526694001</v>
      </c>
      <c r="DM27" s="301">
        <v>265909.80497572006</v>
      </c>
      <c r="DN27" s="301">
        <v>266458.11617938004</v>
      </c>
      <c r="DO27" s="301">
        <v>269687.33985771006</v>
      </c>
      <c r="DP27" s="301">
        <v>270333.30208667996</v>
      </c>
      <c r="DQ27" s="301">
        <v>275703.91501952999</v>
      </c>
      <c r="DR27" s="301">
        <v>275938.08768713998</v>
      </c>
      <c r="DS27" s="301">
        <v>285593.39157807006</v>
      </c>
      <c r="DT27" s="301">
        <v>280698.14165285003</v>
      </c>
      <c r="DU27" s="301">
        <v>283721.46444056998</v>
      </c>
      <c r="DV27" s="301">
        <v>302626.33420869999</v>
      </c>
      <c r="DW27" s="301">
        <v>297923.36164862994</v>
      </c>
      <c r="DX27" s="301">
        <v>322540.83795550006</v>
      </c>
      <c r="DY27" s="301">
        <v>340076.22582953994</v>
      </c>
      <c r="DZ27" s="301">
        <v>363505.06539320003</v>
      </c>
      <c r="EA27" s="301">
        <v>381162.95334618003</v>
      </c>
      <c r="EB27" s="301">
        <v>405336.86034859996</v>
      </c>
      <c r="EC27" s="301">
        <v>404706.26486914</v>
      </c>
      <c r="ED27" s="301">
        <v>407009.19919022004</v>
      </c>
      <c r="EE27" s="301">
        <v>427496.24914169993</v>
      </c>
      <c r="EF27" s="301">
        <v>412751.50048639002</v>
      </c>
      <c r="EG27" s="301">
        <v>414996.05421099998</v>
      </c>
      <c r="EH27" s="301">
        <v>434544.36851323</v>
      </c>
      <c r="EI27" s="301">
        <v>441668.59650290001</v>
      </c>
      <c r="EJ27" s="301">
        <v>446893.58303823002</v>
      </c>
      <c r="EK27" s="301">
        <v>452698.32127336995</v>
      </c>
      <c r="EL27" s="301">
        <v>461744.19383836992</v>
      </c>
      <c r="EM27" s="301">
        <v>473387.34201029997</v>
      </c>
      <c r="EN27" s="301">
        <v>463588.94710502005</v>
      </c>
      <c r="EO27" s="301">
        <v>447475.91802747</v>
      </c>
      <c r="EP27" s="301">
        <v>484175.61616938002</v>
      </c>
    </row>
    <row r="28" spans="1:146" ht="16.5" customHeight="1" thickBot="1" x14ac:dyDescent="0.35">
      <c r="A28" s="311"/>
      <c r="B28" s="311"/>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c r="CA28" s="312"/>
      <c r="CB28" s="312"/>
      <c r="CC28" s="312"/>
      <c r="CD28" s="312"/>
      <c r="CE28" s="312"/>
      <c r="CF28" s="312"/>
      <c r="CG28" s="312"/>
      <c r="CH28" s="312"/>
      <c r="CI28" s="313"/>
      <c r="CJ28" s="313"/>
      <c r="CK28" s="313"/>
      <c r="CL28" s="313"/>
      <c r="CM28" s="313"/>
      <c r="CN28" s="313"/>
      <c r="CO28" s="313"/>
      <c r="CP28" s="313"/>
      <c r="CQ28" s="313"/>
      <c r="CR28" s="313"/>
      <c r="CS28" s="313"/>
      <c r="CT28" s="313"/>
      <c r="CU28" s="313"/>
      <c r="CV28" s="313"/>
      <c r="CW28" s="313"/>
      <c r="CX28" s="313"/>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4"/>
      <c r="EP28" s="314"/>
    </row>
    <row r="29" spans="1:146" ht="12" customHeight="1" thickTop="1" x14ac:dyDescent="0.3">
      <c r="A29" s="284"/>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315"/>
      <c r="CZ29" s="315"/>
      <c r="DA29" s="315"/>
      <c r="DB29" s="315"/>
      <c r="DC29" s="315"/>
      <c r="DD29" s="315"/>
      <c r="DE29" s="315"/>
      <c r="DF29" s="315"/>
      <c r="DG29" s="315"/>
      <c r="DH29" s="315"/>
      <c r="DI29" s="315"/>
      <c r="DJ29" s="315"/>
      <c r="DK29" s="315"/>
      <c r="DL29" s="315"/>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5"/>
      <c r="EP29" s="315"/>
    </row>
    <row r="30" spans="1:146" ht="18" thickBot="1" x14ac:dyDescent="0.35">
      <c r="A30" s="284"/>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L30" s="288"/>
      <c r="CP30" s="288"/>
      <c r="DC30" s="316"/>
      <c r="DE30" s="316"/>
      <c r="DF30" s="316"/>
      <c r="DG30" s="316"/>
      <c r="DI30" s="316"/>
      <c r="DJ30" s="316"/>
      <c r="DL30" s="316"/>
      <c r="DY30" s="316"/>
      <c r="DZ30" s="316"/>
      <c r="EA30" s="316"/>
      <c r="EB30" s="316"/>
      <c r="EC30" s="316"/>
      <c r="ED30" s="316"/>
      <c r="EE30" s="316"/>
      <c r="EF30" s="316"/>
      <c r="EG30" s="316"/>
      <c r="EH30" s="316"/>
      <c r="EI30" s="316"/>
      <c r="EJ30" s="316"/>
      <c r="EK30" s="316"/>
      <c r="EL30" s="316"/>
      <c r="EM30" s="316"/>
      <c r="EN30" s="316"/>
      <c r="EO30" s="316"/>
      <c r="EP30" s="316"/>
    </row>
    <row r="31" spans="1:146" ht="24.75" customHeight="1" thickTop="1" thickBot="1" x14ac:dyDescent="0.35">
      <c r="A31" s="291" t="s">
        <v>289</v>
      </c>
      <c r="B31" s="291" t="s">
        <v>331</v>
      </c>
      <c r="C31" s="292">
        <f>C3</f>
        <v>40179</v>
      </c>
      <c r="D31" s="292">
        <f>D3</f>
        <v>40211</v>
      </c>
      <c r="E31" s="292">
        <f t="shared" ref="E31:AO31" si="0">E3</f>
        <v>40239</v>
      </c>
      <c r="F31" s="292">
        <f t="shared" si="0"/>
        <v>40270</v>
      </c>
      <c r="G31" s="292">
        <f t="shared" si="0"/>
        <v>40300</v>
      </c>
      <c r="H31" s="292">
        <f t="shared" si="0"/>
        <v>40331</v>
      </c>
      <c r="I31" s="292">
        <f t="shared" si="0"/>
        <v>40361</v>
      </c>
      <c r="J31" s="292">
        <f t="shared" si="0"/>
        <v>40392</v>
      </c>
      <c r="K31" s="292">
        <f t="shared" si="0"/>
        <v>40423</v>
      </c>
      <c r="L31" s="292">
        <f t="shared" si="0"/>
        <v>40453</v>
      </c>
      <c r="M31" s="292">
        <f t="shared" si="0"/>
        <v>40484</v>
      </c>
      <c r="N31" s="292">
        <f t="shared" si="0"/>
        <v>40514</v>
      </c>
      <c r="O31" s="292">
        <f t="shared" si="0"/>
        <v>40545</v>
      </c>
      <c r="P31" s="292">
        <f t="shared" si="0"/>
        <v>40576</v>
      </c>
      <c r="Q31" s="292">
        <f t="shared" si="0"/>
        <v>40604</v>
      </c>
      <c r="R31" s="292">
        <f t="shared" si="0"/>
        <v>40635</v>
      </c>
      <c r="S31" s="292">
        <f t="shared" si="0"/>
        <v>40665</v>
      </c>
      <c r="T31" s="292">
        <f t="shared" si="0"/>
        <v>40696</v>
      </c>
      <c r="U31" s="292">
        <f t="shared" si="0"/>
        <v>40726</v>
      </c>
      <c r="V31" s="292">
        <f t="shared" si="0"/>
        <v>40757</v>
      </c>
      <c r="W31" s="292">
        <f t="shared" si="0"/>
        <v>40788</v>
      </c>
      <c r="X31" s="292">
        <f t="shared" si="0"/>
        <v>40818</v>
      </c>
      <c r="Y31" s="292">
        <f t="shared" si="0"/>
        <v>40849</v>
      </c>
      <c r="Z31" s="292">
        <f t="shared" si="0"/>
        <v>40879</v>
      </c>
      <c r="AA31" s="292">
        <f t="shared" si="0"/>
        <v>40910</v>
      </c>
      <c r="AB31" s="292">
        <f t="shared" si="0"/>
        <v>40941</v>
      </c>
      <c r="AC31" s="292">
        <f t="shared" si="0"/>
        <v>40970</v>
      </c>
      <c r="AD31" s="292">
        <f t="shared" si="0"/>
        <v>41001</v>
      </c>
      <c r="AE31" s="292">
        <f t="shared" si="0"/>
        <v>41031</v>
      </c>
      <c r="AF31" s="292">
        <f t="shared" si="0"/>
        <v>41062</v>
      </c>
      <c r="AG31" s="292">
        <f t="shared" si="0"/>
        <v>41092</v>
      </c>
      <c r="AH31" s="292">
        <f t="shared" si="0"/>
        <v>41123</v>
      </c>
      <c r="AI31" s="292">
        <f t="shared" si="0"/>
        <v>41154</v>
      </c>
      <c r="AJ31" s="292">
        <f t="shared" si="0"/>
        <v>41184</v>
      </c>
      <c r="AK31" s="292">
        <f t="shared" si="0"/>
        <v>41215</v>
      </c>
      <c r="AL31" s="292">
        <f t="shared" si="0"/>
        <v>41245</v>
      </c>
      <c r="AM31" s="292">
        <f t="shared" si="0"/>
        <v>41276</v>
      </c>
      <c r="AN31" s="292">
        <f t="shared" si="0"/>
        <v>41307</v>
      </c>
      <c r="AO31" s="292">
        <f t="shared" si="0"/>
        <v>41335</v>
      </c>
      <c r="AP31" s="292">
        <f>AP3</f>
        <v>41366</v>
      </c>
      <c r="AQ31" s="292">
        <f>AQ3</f>
        <v>41396</v>
      </c>
      <c r="AR31" s="292">
        <f>AR3</f>
        <v>41427</v>
      </c>
      <c r="AS31" s="292">
        <f>AS3</f>
        <v>41457</v>
      </c>
      <c r="AT31" s="292">
        <f>AT3</f>
        <v>41488</v>
      </c>
      <c r="AU31" s="292">
        <v>41519</v>
      </c>
      <c r="AV31" s="292">
        <f>AV3</f>
        <v>41549</v>
      </c>
      <c r="AW31" s="292">
        <v>41580</v>
      </c>
      <c r="AX31" s="292">
        <v>41610</v>
      </c>
      <c r="AY31" s="292">
        <v>41641</v>
      </c>
      <c r="AZ31" s="292">
        <v>41672</v>
      </c>
      <c r="BA31" s="292">
        <v>41700</v>
      </c>
      <c r="BB31" s="292">
        <v>41731</v>
      </c>
      <c r="BC31" s="292">
        <v>41761</v>
      </c>
      <c r="BD31" s="292">
        <f>BD3</f>
        <v>41791</v>
      </c>
      <c r="BE31" s="292">
        <v>41822</v>
      </c>
      <c r="BF31" s="292">
        <f>BF3</f>
        <v>41853</v>
      </c>
      <c r="BG31" s="292">
        <f>BG3</f>
        <v>41884</v>
      </c>
      <c r="BH31" s="292">
        <v>41914</v>
      </c>
      <c r="BI31" s="292">
        <v>41945</v>
      </c>
      <c r="BJ31" s="292">
        <v>41975</v>
      </c>
      <c r="BK31" s="292">
        <v>42006</v>
      </c>
      <c r="BL31" s="292">
        <v>42037</v>
      </c>
      <c r="BM31" s="292">
        <v>42065</v>
      </c>
      <c r="BN31" s="292">
        <v>42096</v>
      </c>
      <c r="BO31" s="292">
        <v>42126</v>
      </c>
      <c r="BP31" s="292">
        <v>42157</v>
      </c>
      <c r="BQ31" s="292">
        <v>42187</v>
      </c>
      <c r="BR31" s="292">
        <v>42218</v>
      </c>
      <c r="BS31" s="292">
        <v>42249</v>
      </c>
      <c r="BT31" s="292">
        <v>42279</v>
      </c>
      <c r="BU31" s="292">
        <v>42310</v>
      </c>
      <c r="BV31" s="292">
        <v>42340</v>
      </c>
      <c r="BW31" s="292">
        <v>42371</v>
      </c>
      <c r="BX31" s="292">
        <v>42402</v>
      </c>
      <c r="BY31" s="292">
        <v>42431</v>
      </c>
      <c r="BZ31" s="292">
        <v>42462</v>
      </c>
      <c r="CA31" s="292">
        <v>42492</v>
      </c>
      <c r="CB31" s="292">
        <v>42523</v>
      </c>
      <c r="CC31" s="292">
        <v>42553</v>
      </c>
      <c r="CD31" s="292">
        <v>42584</v>
      </c>
      <c r="CE31" s="292">
        <v>42615</v>
      </c>
      <c r="CF31" s="292">
        <v>42645</v>
      </c>
      <c r="CG31" s="292">
        <v>42676</v>
      </c>
      <c r="CH31" s="292">
        <v>42706</v>
      </c>
      <c r="CI31" s="292">
        <v>42737</v>
      </c>
      <c r="CJ31" s="292">
        <v>42768</v>
      </c>
      <c r="CK31" s="292">
        <v>42796</v>
      </c>
      <c r="CL31" s="292">
        <v>42827</v>
      </c>
      <c r="CM31" s="292">
        <v>42857</v>
      </c>
      <c r="CN31" s="292">
        <v>42888</v>
      </c>
      <c r="CO31" s="292">
        <v>42918</v>
      </c>
      <c r="CP31" s="292">
        <v>42949</v>
      </c>
      <c r="CQ31" s="292">
        <v>42980</v>
      </c>
      <c r="CR31" s="292">
        <v>43010</v>
      </c>
      <c r="CS31" s="292">
        <v>43041</v>
      </c>
      <c r="CT31" s="292">
        <v>43071</v>
      </c>
      <c r="CU31" s="292">
        <v>43102</v>
      </c>
      <c r="CV31" s="292">
        <v>43133</v>
      </c>
      <c r="CW31" s="292">
        <v>43161</v>
      </c>
      <c r="CX31" s="292">
        <v>43192</v>
      </c>
      <c r="CY31" s="292">
        <v>43222</v>
      </c>
      <c r="CZ31" s="292">
        <v>43253</v>
      </c>
      <c r="DA31" s="292">
        <v>43283</v>
      </c>
      <c r="DB31" s="292">
        <v>43314</v>
      </c>
      <c r="DC31" s="292">
        <v>43345</v>
      </c>
      <c r="DD31" s="292">
        <v>43375</v>
      </c>
      <c r="DE31" s="292">
        <v>43406</v>
      </c>
      <c r="DF31" s="292">
        <v>43436</v>
      </c>
      <c r="DG31" s="292">
        <v>43467</v>
      </c>
      <c r="DH31" s="292">
        <v>43498</v>
      </c>
      <c r="DI31" s="292">
        <v>43526</v>
      </c>
      <c r="DJ31" s="292">
        <v>43557</v>
      </c>
      <c r="DK31" s="292">
        <f>DK3</f>
        <v>43587</v>
      </c>
      <c r="DL31" s="292">
        <v>43618</v>
      </c>
      <c r="DM31" s="292">
        <v>43648</v>
      </c>
      <c r="DN31" s="292">
        <v>43679</v>
      </c>
      <c r="DO31" s="292">
        <v>43710</v>
      </c>
      <c r="DP31" s="292">
        <v>43740</v>
      </c>
      <c r="DQ31" s="292">
        <v>43771</v>
      </c>
      <c r="DR31" s="292">
        <v>43801</v>
      </c>
      <c r="DS31" s="292">
        <v>43832</v>
      </c>
      <c r="DT31" s="292">
        <v>43863</v>
      </c>
      <c r="DU31" s="293" t="s">
        <v>292</v>
      </c>
      <c r="DV31" s="293" t="s">
        <v>293</v>
      </c>
      <c r="DW31" s="292" t="s">
        <v>294</v>
      </c>
      <c r="DX31" s="292" t="s">
        <v>295</v>
      </c>
      <c r="DY31" s="293" t="s">
        <v>296</v>
      </c>
      <c r="DZ31" s="293" t="s">
        <v>297</v>
      </c>
      <c r="EA31" s="293" t="s">
        <v>298</v>
      </c>
      <c r="EB31" s="293" t="s">
        <v>299</v>
      </c>
      <c r="EC31" s="293" t="s">
        <v>300</v>
      </c>
      <c r="ED31" s="293" t="s">
        <v>301</v>
      </c>
      <c r="EE31" s="293" t="s">
        <v>302</v>
      </c>
      <c r="EF31" s="293" t="s">
        <v>303</v>
      </c>
      <c r="EG31" s="293" t="s">
        <v>304</v>
      </c>
      <c r="EH31" s="293">
        <v>44287</v>
      </c>
      <c r="EI31" s="293">
        <v>44317</v>
      </c>
      <c r="EJ31" s="293">
        <v>44348</v>
      </c>
      <c r="EK31" s="293">
        <v>44378</v>
      </c>
      <c r="EL31" s="293">
        <v>44409</v>
      </c>
      <c r="EM31" s="293">
        <v>44440</v>
      </c>
      <c r="EN31" s="293">
        <v>44470</v>
      </c>
      <c r="EO31" s="293">
        <v>44501</v>
      </c>
      <c r="EP31" s="293">
        <v>44531</v>
      </c>
    </row>
    <row r="32" spans="1:146" ht="16.5" customHeight="1" thickTop="1" x14ac:dyDescent="0.3">
      <c r="A32" s="302"/>
      <c r="B32" s="317"/>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295"/>
      <c r="CE32" s="295"/>
      <c r="CF32" s="295"/>
      <c r="CG32" s="295"/>
      <c r="CH32" s="295"/>
      <c r="CI32" s="295"/>
      <c r="CJ32" s="295"/>
      <c r="CK32" s="295"/>
      <c r="CL32" s="295"/>
      <c r="CM32" s="296"/>
      <c r="CN32" s="296"/>
      <c r="CO32" s="296"/>
      <c r="CP32" s="296"/>
      <c r="CQ32" s="296"/>
      <c r="CR32" s="296"/>
      <c r="CS32" s="296"/>
      <c r="CT32" s="296"/>
      <c r="CU32" s="296"/>
      <c r="CV32" s="296"/>
      <c r="CW32" s="296"/>
      <c r="CX32" s="296"/>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c r="DY32" s="305"/>
      <c r="DZ32" s="305"/>
      <c r="EA32" s="305"/>
      <c r="EB32" s="305"/>
      <c r="EC32" s="305"/>
      <c r="ED32" s="305"/>
      <c r="EE32" s="305"/>
      <c r="EF32" s="305"/>
      <c r="EG32" s="305"/>
      <c r="EH32" s="305"/>
      <c r="EI32" s="305"/>
      <c r="EJ32" s="305"/>
      <c r="EK32" s="305"/>
      <c r="EL32" s="305"/>
      <c r="EM32" s="305"/>
      <c r="EN32" s="305"/>
      <c r="EO32" s="305"/>
      <c r="EP32" s="305"/>
    </row>
    <row r="33" spans="1:146" ht="16.5" customHeight="1" x14ac:dyDescent="0.3">
      <c r="A33" s="297" t="s">
        <v>332</v>
      </c>
      <c r="B33" s="297" t="s">
        <v>271</v>
      </c>
      <c r="C33" s="298">
        <v>18952.441887060002</v>
      </c>
      <c r="D33" s="298">
        <v>18641.061393979999</v>
      </c>
      <c r="E33" s="298">
        <v>18743.303560849996</v>
      </c>
      <c r="F33" s="298">
        <v>18751.685785169997</v>
      </c>
      <c r="G33" s="298">
        <v>18911.351549290001</v>
      </c>
      <c r="H33" s="298">
        <v>18649.461355769999</v>
      </c>
      <c r="I33" s="298">
        <v>18959.472219740001</v>
      </c>
      <c r="J33" s="298">
        <v>19099.734956819997</v>
      </c>
      <c r="K33" s="298">
        <v>19096.175257759998</v>
      </c>
      <c r="L33" s="298">
        <v>19126.732547099997</v>
      </c>
      <c r="M33" s="298">
        <v>19515.158774399999</v>
      </c>
      <c r="N33" s="298">
        <v>22591.76147184</v>
      </c>
      <c r="O33" s="298">
        <v>21236.65837347</v>
      </c>
      <c r="P33" s="298">
        <v>20538.891013150002</v>
      </c>
      <c r="Q33" s="298">
        <v>20556.85096652</v>
      </c>
      <c r="R33" s="298">
        <v>20352.834272419997</v>
      </c>
      <c r="S33" s="298">
        <v>20595.249062759998</v>
      </c>
      <c r="T33" s="298">
        <v>20453.797603709998</v>
      </c>
      <c r="U33" s="298">
        <v>20905.664051119998</v>
      </c>
      <c r="V33" s="298">
        <v>21645.42161148</v>
      </c>
      <c r="W33" s="298">
        <v>21156.80149025</v>
      </c>
      <c r="X33" s="298">
        <v>21838.137164569998</v>
      </c>
      <c r="Y33" s="298">
        <v>21414.945182689997</v>
      </c>
      <c r="Z33" s="298">
        <v>24469.755843179999</v>
      </c>
      <c r="AA33" s="298">
        <v>22588.058014799997</v>
      </c>
      <c r="AB33" s="298">
        <v>22171.260158819998</v>
      </c>
      <c r="AC33" s="298">
        <v>21862.04674324</v>
      </c>
      <c r="AD33" s="298">
        <v>21939.357956429998</v>
      </c>
      <c r="AE33" s="298">
        <v>22081.98990434</v>
      </c>
      <c r="AF33" s="298">
        <v>21745.491674569999</v>
      </c>
      <c r="AG33" s="298">
        <v>22149.626996290001</v>
      </c>
      <c r="AH33" s="298">
        <v>22572.425488049998</v>
      </c>
      <c r="AI33" s="298">
        <v>22452.776109720002</v>
      </c>
      <c r="AJ33" s="298">
        <v>23032.897365330002</v>
      </c>
      <c r="AK33" s="298">
        <v>23216.152670249998</v>
      </c>
      <c r="AL33" s="298">
        <v>26961.314001819999</v>
      </c>
      <c r="AM33" s="298">
        <v>25163.105337090001</v>
      </c>
      <c r="AN33" s="298">
        <v>24498.755108590001</v>
      </c>
      <c r="AO33" s="298">
        <v>24955.023412139999</v>
      </c>
      <c r="AP33" s="298">
        <v>24919.571457469996</v>
      </c>
      <c r="AQ33" s="298">
        <v>24588.03063723</v>
      </c>
      <c r="AR33" s="298">
        <v>24405.038596909999</v>
      </c>
      <c r="AS33" s="298">
        <v>25220.77754155</v>
      </c>
      <c r="AT33" s="298">
        <v>25317.262526309998</v>
      </c>
      <c r="AU33" s="298">
        <v>24906.271864289996</v>
      </c>
      <c r="AV33" s="298">
        <v>25514.94680301</v>
      </c>
      <c r="AW33" s="298">
        <v>25355.99961635</v>
      </c>
      <c r="AX33" s="298">
        <v>30127.65067585</v>
      </c>
      <c r="AY33" s="298">
        <v>27335.793403099997</v>
      </c>
      <c r="AZ33" s="298">
        <v>26937.436175199997</v>
      </c>
      <c r="BA33" s="298">
        <v>26769.000060089998</v>
      </c>
      <c r="BB33" s="298">
        <v>26721.178490309998</v>
      </c>
      <c r="BC33" s="298">
        <v>26022.338344529999</v>
      </c>
      <c r="BD33" s="298">
        <v>26344.899356469996</v>
      </c>
      <c r="BE33" s="298">
        <v>27338.762973989997</v>
      </c>
      <c r="BF33" s="298">
        <v>26980.232630539998</v>
      </c>
      <c r="BG33" s="298">
        <v>26570.910404800001</v>
      </c>
      <c r="BH33" s="298">
        <v>26596.024344789996</v>
      </c>
      <c r="BI33" s="298">
        <v>27231.957308459998</v>
      </c>
      <c r="BJ33" s="298">
        <v>32530.922907949996</v>
      </c>
      <c r="BK33" s="298">
        <v>28693.542673849999</v>
      </c>
      <c r="BL33" s="298">
        <v>28537.310704579999</v>
      </c>
      <c r="BM33" s="298">
        <v>28235.79267477</v>
      </c>
      <c r="BN33" s="298">
        <v>28891.639225089999</v>
      </c>
      <c r="BO33" s="298">
        <v>28381.598166739997</v>
      </c>
      <c r="BP33" s="298">
        <v>28401.159025539997</v>
      </c>
      <c r="BQ33" s="298">
        <v>29084.588811319998</v>
      </c>
      <c r="BR33" s="298">
        <v>28788.739345999998</v>
      </c>
      <c r="BS33" s="298">
        <v>28816.358797509998</v>
      </c>
      <c r="BT33" s="298">
        <v>29134.156574879999</v>
      </c>
      <c r="BU33" s="299">
        <v>29138.429183199998</v>
      </c>
      <c r="BV33" s="299">
        <v>33337.37905756</v>
      </c>
      <c r="BW33" s="299">
        <v>31171.009461819998</v>
      </c>
      <c r="BX33" s="299">
        <v>30647.284968779997</v>
      </c>
      <c r="BY33" s="299">
        <v>30743.296292809999</v>
      </c>
      <c r="BZ33" s="299">
        <v>30447.59312302</v>
      </c>
      <c r="CA33" s="299">
        <v>30571.560486869999</v>
      </c>
      <c r="CB33" s="299">
        <v>30580.84748371</v>
      </c>
      <c r="CC33" s="299">
        <v>31022.94784166</v>
      </c>
      <c r="CD33" s="299">
        <v>31154.782347649998</v>
      </c>
      <c r="CE33" s="299">
        <v>31412.19991146</v>
      </c>
      <c r="CF33" s="299">
        <v>31813.8796005</v>
      </c>
      <c r="CG33" s="299">
        <v>31992.048036119999</v>
      </c>
      <c r="CH33" s="299">
        <v>35918.397170519995</v>
      </c>
      <c r="CI33" s="299">
        <v>34021.84120132</v>
      </c>
      <c r="CJ33" s="299">
        <v>33440.569531870002</v>
      </c>
      <c r="CK33" s="299">
        <v>33640.358126409999</v>
      </c>
      <c r="CL33" s="299">
        <v>33183.677823489998</v>
      </c>
      <c r="CM33" s="300">
        <v>32557.513193549999</v>
      </c>
      <c r="CN33" s="300">
        <v>33563.811729280002</v>
      </c>
      <c r="CO33" s="300">
        <v>33350.070714089998</v>
      </c>
      <c r="CP33" s="300">
        <v>32925.326606149996</v>
      </c>
      <c r="CQ33" s="300">
        <v>33195.02502809</v>
      </c>
      <c r="CR33" s="300">
        <v>34800.521369850001</v>
      </c>
      <c r="CS33" s="300">
        <v>34608.30036668</v>
      </c>
      <c r="CT33" s="300">
        <v>38711.487522229996</v>
      </c>
      <c r="CU33" s="301">
        <v>37136.068104809994</v>
      </c>
      <c r="CV33" s="301">
        <v>36152.509834080003</v>
      </c>
      <c r="CW33" s="301">
        <v>35151.823000780001</v>
      </c>
      <c r="CX33" s="301">
        <v>34465.873527309996</v>
      </c>
      <c r="CY33" s="301">
        <v>34209.282211720005</v>
      </c>
      <c r="CZ33" s="301">
        <v>33840.939583910003</v>
      </c>
      <c r="DA33" s="301">
        <v>34354.436784220001</v>
      </c>
      <c r="DB33" s="301">
        <v>33981.630423590002</v>
      </c>
      <c r="DC33" s="301">
        <v>33490.009091289998</v>
      </c>
      <c r="DD33" s="301">
        <v>34513.611328470004</v>
      </c>
      <c r="DE33" s="301">
        <v>34749.692863690005</v>
      </c>
      <c r="DF33" s="301">
        <v>39340.472129850001</v>
      </c>
      <c r="DG33" s="301">
        <v>37248.48744307</v>
      </c>
      <c r="DH33" s="301">
        <v>35669.852744309996</v>
      </c>
      <c r="DI33" s="301">
        <v>36175.575864860002</v>
      </c>
      <c r="DJ33" s="301">
        <v>36335.002560349996</v>
      </c>
      <c r="DK33" s="301">
        <v>36329.981773430001</v>
      </c>
      <c r="DL33" s="301">
        <v>35893.39228421</v>
      </c>
      <c r="DM33" s="301">
        <v>36452.5215704</v>
      </c>
      <c r="DN33" s="301">
        <v>36472.006218720002</v>
      </c>
      <c r="DO33" s="301">
        <v>35863.320522440001</v>
      </c>
      <c r="DP33" s="301">
        <v>37885.514226650004</v>
      </c>
      <c r="DQ33" s="301">
        <v>37486.875528690005</v>
      </c>
      <c r="DR33" s="301">
        <v>42909.155061279998</v>
      </c>
      <c r="DS33" s="301">
        <v>39910.772255479998</v>
      </c>
      <c r="DT33" s="301">
        <v>39384.515622779996</v>
      </c>
      <c r="DU33" s="301">
        <v>40531.515348909998</v>
      </c>
      <c r="DV33" s="301">
        <v>42371.915842529997</v>
      </c>
      <c r="DW33" s="301">
        <v>42552.193212419996</v>
      </c>
      <c r="DX33" s="301">
        <v>41855.520518819998</v>
      </c>
      <c r="DY33" s="301">
        <v>42116.495948699994</v>
      </c>
      <c r="DZ33" s="301">
        <v>41580.369955940005</v>
      </c>
      <c r="EA33" s="301">
        <v>41766.725282209998</v>
      </c>
      <c r="EB33" s="301">
        <v>42101.064163249997</v>
      </c>
      <c r="EC33" s="301">
        <v>42301.685575169999</v>
      </c>
      <c r="ED33" s="301">
        <v>46561.469153729995</v>
      </c>
      <c r="EE33" s="301">
        <v>44509.239605659997</v>
      </c>
      <c r="EF33" s="301">
        <v>43570.631886510004</v>
      </c>
      <c r="EG33" s="301">
        <v>44859.021304490001</v>
      </c>
      <c r="EH33" s="301">
        <v>45474.997122109999</v>
      </c>
      <c r="EI33" s="301">
        <v>45652.290638890001</v>
      </c>
      <c r="EJ33" s="301">
        <v>45253.418362540004</v>
      </c>
      <c r="EK33" s="301">
        <v>45396.058863369995</v>
      </c>
      <c r="EL33" s="301">
        <v>45485.625681690006</v>
      </c>
      <c r="EM33" s="301">
        <v>45203.814371940003</v>
      </c>
      <c r="EN33" s="301">
        <v>46601.951965640001</v>
      </c>
      <c r="EO33" s="301">
        <v>46807.790540039998</v>
      </c>
      <c r="EP33" s="301">
        <v>50200.431737760002</v>
      </c>
    </row>
    <row r="34" spans="1:146" ht="16.5" customHeight="1" x14ac:dyDescent="0.3">
      <c r="A34" s="302"/>
      <c r="B34" s="302"/>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304"/>
      <c r="BV34" s="304"/>
      <c r="BW34" s="304"/>
      <c r="BX34" s="304"/>
      <c r="BY34" s="304"/>
      <c r="BZ34" s="304"/>
      <c r="CA34" s="304"/>
      <c r="CB34" s="304"/>
      <c r="CC34" s="304"/>
      <c r="CD34" s="304"/>
      <c r="CE34" s="304"/>
      <c r="CF34" s="304"/>
      <c r="CG34" s="304"/>
      <c r="CH34" s="304"/>
      <c r="CI34" s="304"/>
      <c r="CJ34" s="304"/>
      <c r="CK34" s="304"/>
      <c r="CL34" s="304"/>
      <c r="CM34" s="296"/>
      <c r="CN34" s="296"/>
      <c r="CO34" s="296"/>
      <c r="CP34" s="296"/>
      <c r="CQ34" s="296"/>
      <c r="CR34" s="296"/>
      <c r="CS34" s="296"/>
      <c r="CT34" s="296"/>
      <c r="CU34" s="305"/>
      <c r="CV34" s="305"/>
      <c r="CW34" s="305"/>
      <c r="CX34" s="305"/>
      <c r="CY34" s="305"/>
      <c r="CZ34" s="305"/>
      <c r="DA34" s="305"/>
      <c r="DB34" s="305"/>
      <c r="DC34" s="305"/>
      <c r="DD34" s="305"/>
      <c r="DE34" s="305"/>
      <c r="DF34" s="305"/>
      <c r="DG34" s="305"/>
      <c r="DH34" s="305"/>
      <c r="DI34" s="305"/>
      <c r="DJ34" s="305"/>
      <c r="DK34" s="305"/>
      <c r="DL34" s="305"/>
      <c r="DM34" s="305"/>
      <c r="DN34" s="305"/>
      <c r="DO34" s="305"/>
      <c r="DP34" s="305"/>
      <c r="DQ34" s="305"/>
      <c r="DR34" s="305"/>
      <c r="DS34" s="305"/>
      <c r="DT34" s="305"/>
      <c r="DU34" s="305"/>
      <c r="DV34" s="305"/>
      <c r="DW34" s="305"/>
      <c r="DX34" s="305"/>
      <c r="DY34" s="305"/>
      <c r="DZ34" s="305"/>
      <c r="EA34" s="305"/>
      <c r="EB34" s="305"/>
      <c r="EC34" s="305"/>
      <c r="ED34" s="305"/>
      <c r="EE34" s="305"/>
      <c r="EF34" s="305"/>
      <c r="EG34" s="305"/>
      <c r="EH34" s="305"/>
      <c r="EI34" s="305"/>
      <c r="EJ34" s="305"/>
      <c r="EK34" s="305"/>
      <c r="EL34" s="305"/>
      <c r="EM34" s="305"/>
      <c r="EN34" s="305"/>
      <c r="EO34" s="305"/>
      <c r="EP34" s="305"/>
    </row>
    <row r="35" spans="1:146" ht="16.5" customHeight="1" x14ac:dyDescent="0.3">
      <c r="A35" s="297" t="s">
        <v>333</v>
      </c>
      <c r="B35" s="297" t="s">
        <v>334</v>
      </c>
      <c r="C35" s="298">
        <v>173.77583848999998</v>
      </c>
      <c r="D35" s="298">
        <v>102.15030181408299</v>
      </c>
      <c r="E35" s="298">
        <v>107.57548442879599</v>
      </c>
      <c r="F35" s="298">
        <v>96.970545829999992</v>
      </c>
      <c r="G35" s="298">
        <v>92.457328589252</v>
      </c>
      <c r="H35" s="298">
        <v>440.817523815794</v>
      </c>
      <c r="I35" s="298">
        <v>144.695107660503</v>
      </c>
      <c r="J35" s="298">
        <v>139.61848140775101</v>
      </c>
      <c r="K35" s="298">
        <v>267.13934071788196</v>
      </c>
      <c r="L35" s="298">
        <v>140.39613334605099</v>
      </c>
      <c r="M35" s="298">
        <v>147.65538167153198</v>
      </c>
      <c r="N35" s="298">
        <v>156.18358312016798</v>
      </c>
      <c r="O35" s="298">
        <v>141.37216390342701</v>
      </c>
      <c r="P35" s="298">
        <v>165.14521648076197</v>
      </c>
      <c r="Q35" s="298">
        <v>156.283154672509</v>
      </c>
      <c r="R35" s="298">
        <v>170.538513680878</v>
      </c>
      <c r="S35" s="298">
        <v>118.92258400263799</v>
      </c>
      <c r="T35" s="298">
        <v>227.06391243610898</v>
      </c>
      <c r="U35" s="298">
        <v>147.606747109975</v>
      </c>
      <c r="V35" s="298">
        <v>145.05270454831998</v>
      </c>
      <c r="W35" s="298">
        <v>178.60699340812801</v>
      </c>
      <c r="X35" s="298">
        <v>228.86708454979401</v>
      </c>
      <c r="Y35" s="298">
        <v>145.94768976260698</v>
      </c>
      <c r="Z35" s="298">
        <v>144.74181716741302</v>
      </c>
      <c r="AA35" s="298">
        <v>134.190323829216</v>
      </c>
      <c r="AB35" s="298">
        <v>122.79770026911299</v>
      </c>
      <c r="AC35" s="298">
        <v>128.30850091761698</v>
      </c>
      <c r="AD35" s="298">
        <v>125.31778668365899</v>
      </c>
      <c r="AE35" s="298">
        <v>104.85266671033099</v>
      </c>
      <c r="AF35" s="298">
        <v>188.10748455776599</v>
      </c>
      <c r="AG35" s="298">
        <v>198.07162782</v>
      </c>
      <c r="AH35" s="298">
        <v>71.810326250000003</v>
      </c>
      <c r="AI35" s="298">
        <v>223.63965296000001</v>
      </c>
      <c r="AJ35" s="298">
        <v>238.61876867999996</v>
      </c>
      <c r="AK35" s="298">
        <v>151.47403553999999</v>
      </c>
      <c r="AL35" s="298">
        <v>146.47737080000002</v>
      </c>
      <c r="AM35" s="298">
        <v>69.348740169999985</v>
      </c>
      <c r="AN35" s="298">
        <v>65.960218440000006</v>
      </c>
      <c r="AO35" s="298">
        <v>64.97840020999999</v>
      </c>
      <c r="AP35" s="298">
        <v>65.584209119999997</v>
      </c>
      <c r="AQ35" s="298">
        <v>68.513367979999998</v>
      </c>
      <c r="AR35" s="298">
        <v>311.48284962999998</v>
      </c>
      <c r="AS35" s="298">
        <v>90.367219909999989</v>
      </c>
      <c r="AT35" s="298">
        <v>88.740492129999993</v>
      </c>
      <c r="AU35" s="298">
        <v>165.29868494999999</v>
      </c>
      <c r="AV35" s="298">
        <v>96.820067709999989</v>
      </c>
      <c r="AW35" s="298">
        <v>176.07912083000002</v>
      </c>
      <c r="AX35" s="298">
        <v>327.56298057999999</v>
      </c>
      <c r="AY35" s="298">
        <v>68.868365640000007</v>
      </c>
      <c r="AZ35" s="298">
        <v>92.072264139999987</v>
      </c>
      <c r="BA35" s="298">
        <v>87.70549441</v>
      </c>
      <c r="BB35" s="298">
        <v>85.291687549999992</v>
      </c>
      <c r="BC35" s="298">
        <v>79.022807060000005</v>
      </c>
      <c r="BD35" s="298">
        <v>286.60368328999999</v>
      </c>
      <c r="BE35" s="298">
        <v>117.17449668</v>
      </c>
      <c r="BF35" s="298">
        <v>93.580257980000013</v>
      </c>
      <c r="BG35" s="298">
        <v>174.95850214999999</v>
      </c>
      <c r="BH35" s="298">
        <v>198.19834580999998</v>
      </c>
      <c r="BI35" s="298">
        <v>116.58136098999999</v>
      </c>
      <c r="BJ35" s="298">
        <v>132.96940228</v>
      </c>
      <c r="BK35" s="298">
        <v>90.140118959999995</v>
      </c>
      <c r="BL35" s="298">
        <v>98.214010599999995</v>
      </c>
      <c r="BM35" s="298">
        <v>287.49325514999998</v>
      </c>
      <c r="BN35" s="298">
        <v>106.17286981999999</v>
      </c>
      <c r="BO35" s="298">
        <v>119.60855578000002</v>
      </c>
      <c r="BP35" s="298">
        <v>205.71154525</v>
      </c>
      <c r="BQ35" s="298">
        <v>303.37492168</v>
      </c>
      <c r="BR35" s="298">
        <v>973.68625691</v>
      </c>
      <c r="BS35" s="298">
        <v>160.70164977000002</v>
      </c>
      <c r="BT35" s="298">
        <v>111.26486164000001</v>
      </c>
      <c r="BU35" s="299">
        <v>94.175746759999996</v>
      </c>
      <c r="BV35" s="299">
        <v>269.32090277000003</v>
      </c>
      <c r="BW35" s="299">
        <v>87.858485169999994</v>
      </c>
      <c r="BX35" s="299">
        <v>94.195966089999999</v>
      </c>
      <c r="BY35" s="299">
        <v>94.053120899999996</v>
      </c>
      <c r="BZ35" s="299">
        <v>161.28891437999999</v>
      </c>
      <c r="CA35" s="299">
        <v>89.757791629999986</v>
      </c>
      <c r="CB35" s="299">
        <v>179.93911718000001</v>
      </c>
      <c r="CC35" s="299">
        <v>146.21655204999999</v>
      </c>
      <c r="CD35" s="299">
        <v>272.51439976</v>
      </c>
      <c r="CE35" s="299">
        <v>201.026970912292</v>
      </c>
      <c r="CF35" s="299">
        <v>108.05774693229202</v>
      </c>
      <c r="CG35" s="299">
        <v>123.29075911229199</v>
      </c>
      <c r="CH35" s="299">
        <v>501.94194608229202</v>
      </c>
      <c r="CI35" s="299">
        <v>100.121209352292</v>
      </c>
      <c r="CJ35" s="299">
        <v>123.23431674229201</v>
      </c>
      <c r="CK35" s="299">
        <v>188.695070572292</v>
      </c>
      <c r="CL35" s="299">
        <v>124.155907852292</v>
      </c>
      <c r="CM35" s="300">
        <v>116.71135166229199</v>
      </c>
      <c r="CN35" s="300">
        <v>154.50991295229201</v>
      </c>
      <c r="CO35" s="300">
        <v>135.60562615229202</v>
      </c>
      <c r="CP35" s="300">
        <v>119.37766276229199</v>
      </c>
      <c r="CQ35" s="300">
        <v>161.25076070229198</v>
      </c>
      <c r="CR35" s="300">
        <v>123.792049482292</v>
      </c>
      <c r="CS35" s="300">
        <v>96.785139372292008</v>
      </c>
      <c r="CT35" s="300">
        <v>117.1509110622919</v>
      </c>
      <c r="CU35" s="301">
        <v>102.42437505161277</v>
      </c>
      <c r="CV35" s="301">
        <v>102.68574928999996</v>
      </c>
      <c r="CW35" s="301">
        <v>90.992883340000006</v>
      </c>
      <c r="CX35" s="301">
        <v>136.97165480000001</v>
      </c>
      <c r="CY35" s="301">
        <v>90.161154210000007</v>
      </c>
      <c r="CZ35" s="301">
        <v>181.81452732</v>
      </c>
      <c r="DA35" s="301">
        <v>244.34909191</v>
      </c>
      <c r="DB35" s="301">
        <v>88.388957700000006</v>
      </c>
      <c r="DC35" s="301">
        <v>158.43232340999998</v>
      </c>
      <c r="DD35" s="301">
        <v>92.67600542000001</v>
      </c>
      <c r="DE35" s="301">
        <v>94.416789629999997</v>
      </c>
      <c r="DF35" s="301">
        <v>125.31831032999997</v>
      </c>
      <c r="DG35" s="301">
        <v>94.889142859999993</v>
      </c>
      <c r="DH35" s="301">
        <v>97.602569751300095</v>
      </c>
      <c r="DI35" s="301">
        <v>171.87512075000001</v>
      </c>
      <c r="DJ35" s="301">
        <v>113.19360673999999</v>
      </c>
      <c r="DK35" s="301">
        <v>87.118590710000007</v>
      </c>
      <c r="DL35" s="301">
        <v>174.29209967000003</v>
      </c>
      <c r="DM35" s="301">
        <v>139.92875448999999</v>
      </c>
      <c r="DN35" s="301">
        <v>153.06926948</v>
      </c>
      <c r="DO35" s="301">
        <v>151.49676460052194</v>
      </c>
      <c r="DP35" s="301">
        <v>124.37545290999998</v>
      </c>
      <c r="DQ35" s="301">
        <v>180.39076556999999</v>
      </c>
      <c r="DR35" s="301">
        <v>209.11658635000001</v>
      </c>
      <c r="DS35" s="301">
        <v>112.00605301321792</v>
      </c>
      <c r="DT35" s="301">
        <v>134.80012464999999</v>
      </c>
      <c r="DU35" s="301">
        <v>129.51373888999998</v>
      </c>
      <c r="DV35" s="301">
        <v>204.09779483000003</v>
      </c>
      <c r="DW35" s="301">
        <v>152.48577488000001</v>
      </c>
      <c r="DX35" s="301">
        <v>157.5809311400001</v>
      </c>
      <c r="DY35" s="301">
        <v>1031.3103779999999</v>
      </c>
      <c r="DZ35" s="301">
        <v>1032.36337</v>
      </c>
      <c r="EA35" s="301">
        <v>1031.980763</v>
      </c>
      <c r="EB35" s="301">
        <v>33834.113019000004</v>
      </c>
      <c r="EC35" s="301">
        <v>33834.016367999997</v>
      </c>
      <c r="ED35" s="301">
        <v>33332.021075000004</v>
      </c>
      <c r="EE35" s="301">
        <v>33246.989805999998</v>
      </c>
      <c r="EF35" s="301">
        <v>33185.131032000005</v>
      </c>
      <c r="EG35" s="301">
        <v>31909.062534999997</v>
      </c>
      <c r="EH35" s="301">
        <v>78706.811833999993</v>
      </c>
      <c r="EI35" s="301">
        <v>77827.165803000011</v>
      </c>
      <c r="EJ35" s="301">
        <v>71934.215039000002</v>
      </c>
      <c r="EK35" s="301">
        <v>70796.857119999986</v>
      </c>
      <c r="EL35" s="301">
        <v>70169.741037</v>
      </c>
      <c r="EM35" s="301">
        <v>68839.380646000005</v>
      </c>
      <c r="EN35" s="301">
        <v>68523.906892000014</v>
      </c>
      <c r="EO35" s="301">
        <v>67161.058815000011</v>
      </c>
      <c r="EP35" s="301">
        <v>39839.013949</v>
      </c>
    </row>
    <row r="36" spans="1:146" ht="16.5" customHeight="1" x14ac:dyDescent="0.3">
      <c r="A36" s="302" t="s">
        <v>335</v>
      </c>
      <c r="B36" s="302" t="s">
        <v>336</v>
      </c>
      <c r="C36" s="306">
        <v>22.587345850000002</v>
      </c>
      <c r="D36" s="306">
        <v>24.744540514082999</v>
      </c>
      <c r="E36" s="306">
        <v>23.849837548796</v>
      </c>
      <c r="F36" s="306">
        <v>18.228978470000001</v>
      </c>
      <c r="G36" s="306">
        <v>18.263779599251997</v>
      </c>
      <c r="H36" s="306">
        <v>20.765367005793998</v>
      </c>
      <c r="I36" s="306">
        <v>19.718758210502997</v>
      </c>
      <c r="J36" s="306">
        <v>24.796664857751008</v>
      </c>
      <c r="K36" s="306">
        <v>24.287037047881995</v>
      </c>
      <c r="L36" s="306">
        <v>19.542466706051002</v>
      </c>
      <c r="M36" s="306">
        <v>21.999239441531991</v>
      </c>
      <c r="N36" s="306">
        <v>24.493795200167998</v>
      </c>
      <c r="O36" s="306">
        <v>14.350253283427008</v>
      </c>
      <c r="P36" s="306">
        <v>12.139555840761995</v>
      </c>
      <c r="Q36" s="306">
        <v>11.978865682509007</v>
      </c>
      <c r="R36" s="306">
        <v>10.738506780878001</v>
      </c>
      <c r="S36" s="306">
        <v>11.205565562638004</v>
      </c>
      <c r="T36" s="306">
        <v>10.587319066109</v>
      </c>
      <c r="U36" s="306">
        <v>14.109763349974992</v>
      </c>
      <c r="V36" s="306">
        <v>13.63773414832</v>
      </c>
      <c r="W36" s="306">
        <v>15.698556618128009</v>
      </c>
      <c r="X36" s="306">
        <v>14.606797769794008</v>
      </c>
      <c r="Y36" s="306">
        <v>15.119194412606996</v>
      </c>
      <c r="Z36" s="306">
        <v>16.387315327413003</v>
      </c>
      <c r="AA36" s="306">
        <v>19.396711529215999</v>
      </c>
      <c r="AB36" s="306">
        <v>15.694678129113001</v>
      </c>
      <c r="AC36" s="306">
        <v>15.629992317616994</v>
      </c>
      <c r="AD36" s="306">
        <v>8.5982636536590107</v>
      </c>
      <c r="AE36" s="306">
        <v>8.3524888203310006</v>
      </c>
      <c r="AF36" s="306">
        <v>10.438192297765998</v>
      </c>
      <c r="AG36" s="306">
        <v>8.942154580000004</v>
      </c>
      <c r="AH36" s="306">
        <v>12.123119959999997</v>
      </c>
      <c r="AI36" s="306">
        <v>9.9914872199999998</v>
      </c>
      <c r="AJ36" s="306">
        <v>10.633213389999991</v>
      </c>
      <c r="AK36" s="306">
        <v>15.135496139999999</v>
      </c>
      <c r="AL36" s="306">
        <v>12.26796014</v>
      </c>
      <c r="AM36" s="306">
        <v>9.4486492399999911</v>
      </c>
      <c r="AN36" s="306">
        <v>8.5116829600000106</v>
      </c>
      <c r="AO36" s="306">
        <v>8.9783699599999913</v>
      </c>
      <c r="AP36" s="306">
        <v>9.1002109599999983</v>
      </c>
      <c r="AQ36" s="306">
        <v>9.4573140000000002</v>
      </c>
      <c r="AR36" s="306">
        <v>12.949643999999999</v>
      </c>
      <c r="AS36" s="306">
        <v>15.529333999999999</v>
      </c>
      <c r="AT36" s="306">
        <v>12.122377</v>
      </c>
      <c r="AU36" s="306">
        <v>10.837873999999999</v>
      </c>
      <c r="AV36" s="306">
        <v>12.407376999999999</v>
      </c>
      <c r="AW36" s="306">
        <v>13.756131</v>
      </c>
      <c r="AX36" s="306">
        <v>11.081707</v>
      </c>
      <c r="AY36" s="306">
        <v>12.787836</v>
      </c>
      <c r="AZ36" s="306">
        <v>19.284112</v>
      </c>
      <c r="BA36" s="306">
        <v>20.909382000000001</v>
      </c>
      <c r="BB36" s="306">
        <v>20.245926999999998</v>
      </c>
      <c r="BC36" s="306">
        <v>20.801047000000001</v>
      </c>
      <c r="BD36" s="306">
        <v>22.928493</v>
      </c>
      <c r="BE36" s="306">
        <v>21.38899</v>
      </c>
      <c r="BF36" s="306">
        <v>21.812104999999999</v>
      </c>
      <c r="BG36" s="306">
        <v>22.688719000000003</v>
      </c>
      <c r="BH36" s="306">
        <v>23.482017999999997</v>
      </c>
      <c r="BI36" s="306">
        <v>24.858671999999999</v>
      </c>
      <c r="BJ36" s="306">
        <v>27.873531999999997</v>
      </c>
      <c r="BK36" s="306">
        <v>27.794181999999999</v>
      </c>
      <c r="BL36" s="306">
        <v>27.968121999999997</v>
      </c>
      <c r="BM36" s="306">
        <v>28.234946000000001</v>
      </c>
      <c r="BN36" s="306">
        <v>27.068202000000003</v>
      </c>
      <c r="BO36" s="306">
        <v>28.037162000000002</v>
      </c>
      <c r="BP36" s="306">
        <v>21.76407</v>
      </c>
      <c r="BQ36" s="306">
        <v>21.726244000000001</v>
      </c>
      <c r="BR36" s="306">
        <v>23.647455000000001</v>
      </c>
      <c r="BS36" s="306">
        <v>27.880478</v>
      </c>
      <c r="BT36" s="306">
        <v>28.179905999999999</v>
      </c>
      <c r="BU36" s="307">
        <v>27.275673999999999</v>
      </c>
      <c r="BV36" s="307">
        <v>25.929378</v>
      </c>
      <c r="BW36" s="307">
        <v>24.763244</v>
      </c>
      <c r="BX36" s="307">
        <v>18.885643000000002</v>
      </c>
      <c r="BY36" s="307">
        <v>20.920655999999997</v>
      </c>
      <c r="BZ36" s="307">
        <v>20.846422999999998</v>
      </c>
      <c r="CA36" s="307">
        <v>20.751145999999999</v>
      </c>
      <c r="CB36" s="307">
        <v>22.350980999999997</v>
      </c>
      <c r="CC36" s="307">
        <v>23.163017999999997</v>
      </c>
      <c r="CD36" s="307">
        <v>25.491909999999997</v>
      </c>
      <c r="CE36" s="307">
        <v>37.445918952292004</v>
      </c>
      <c r="CF36" s="307">
        <v>40.065726952292003</v>
      </c>
      <c r="CG36" s="307">
        <v>42.518680952292002</v>
      </c>
      <c r="CH36" s="307">
        <v>31.871081952291998</v>
      </c>
      <c r="CI36" s="307">
        <v>31.220807952291999</v>
      </c>
      <c r="CJ36" s="307">
        <v>32.009434952291997</v>
      </c>
      <c r="CK36" s="307">
        <v>34.669512952292003</v>
      </c>
      <c r="CL36" s="307">
        <v>30.455868952291997</v>
      </c>
      <c r="CM36" s="308">
        <v>30.404271952291996</v>
      </c>
      <c r="CN36" s="308">
        <v>31.989065952291998</v>
      </c>
      <c r="CO36" s="308">
        <v>33.733735952292001</v>
      </c>
      <c r="CP36" s="308">
        <v>31.506537952291996</v>
      </c>
      <c r="CQ36" s="308">
        <v>32.778923952292004</v>
      </c>
      <c r="CR36" s="308">
        <v>31.676142952291997</v>
      </c>
      <c r="CS36" s="308">
        <v>31.230207952291998</v>
      </c>
      <c r="CT36" s="308">
        <v>31.605047952291997</v>
      </c>
      <c r="CU36" s="309">
        <v>33.656144952292003</v>
      </c>
      <c r="CV36" s="309">
        <v>24.347820000000002</v>
      </c>
      <c r="CW36" s="309">
        <v>24.983936000000003</v>
      </c>
      <c r="CX36" s="309">
        <v>26.005782000000004</v>
      </c>
      <c r="CY36" s="309">
        <v>26.523624000000002</v>
      </c>
      <c r="CZ36" s="309">
        <v>28.50403</v>
      </c>
      <c r="DA36" s="309">
        <v>24.378238</v>
      </c>
      <c r="DB36" s="309">
        <v>26.233623000000001</v>
      </c>
      <c r="DC36" s="309">
        <v>28.143712000000001</v>
      </c>
      <c r="DD36" s="309">
        <v>27.972768000000002</v>
      </c>
      <c r="DE36" s="309">
        <v>31.004217000000001</v>
      </c>
      <c r="DF36" s="309">
        <v>29.855588999999998</v>
      </c>
      <c r="DG36" s="309">
        <v>34.069088000000001</v>
      </c>
      <c r="DH36" s="309">
        <v>34.293087</v>
      </c>
      <c r="DI36" s="309">
        <v>36.117815</v>
      </c>
      <c r="DJ36" s="309">
        <v>30.671852999999999</v>
      </c>
      <c r="DK36" s="309">
        <v>28.818100000000001</v>
      </c>
      <c r="DL36" s="309">
        <v>37.232635999999999</v>
      </c>
      <c r="DM36" s="309">
        <v>38.707521999999997</v>
      </c>
      <c r="DN36" s="309">
        <v>29.148284</v>
      </c>
      <c r="DO36" s="309">
        <v>30.095746999999999</v>
      </c>
      <c r="DP36" s="309">
        <v>33.730979999999995</v>
      </c>
      <c r="DQ36" s="309">
        <v>28.341699000000002</v>
      </c>
      <c r="DR36" s="309">
        <v>32.858111999999998</v>
      </c>
      <c r="DS36" s="309">
        <v>34.490670999999999</v>
      </c>
      <c r="DT36" s="309">
        <v>34.139313999999999</v>
      </c>
      <c r="DU36" s="309">
        <v>36.981038999999996</v>
      </c>
      <c r="DV36" s="309">
        <v>44.435594999999999</v>
      </c>
      <c r="DW36" s="309">
        <v>43.218471000000008</v>
      </c>
      <c r="DX36" s="309">
        <v>31.811841999999999</v>
      </c>
      <c r="DY36" s="309">
        <v>1031.3103779999999</v>
      </c>
      <c r="DZ36" s="309">
        <v>1032.36337</v>
      </c>
      <c r="EA36" s="309">
        <v>1031.980763</v>
      </c>
      <c r="EB36" s="309">
        <v>33834.113019000004</v>
      </c>
      <c r="EC36" s="309">
        <v>33834.016367999997</v>
      </c>
      <c r="ED36" s="309">
        <v>33332.021075000004</v>
      </c>
      <c r="EE36" s="309">
        <v>33246.989805999998</v>
      </c>
      <c r="EF36" s="309">
        <v>33185.131032000005</v>
      </c>
      <c r="EG36" s="309">
        <v>31909.062534999997</v>
      </c>
      <c r="EH36" s="309">
        <v>78706.811833999993</v>
      </c>
      <c r="EI36" s="309">
        <v>77827.165803000011</v>
      </c>
      <c r="EJ36" s="309">
        <v>71934.215039000002</v>
      </c>
      <c r="EK36" s="309">
        <v>70796.857119999986</v>
      </c>
      <c r="EL36" s="309">
        <v>70169.741037</v>
      </c>
      <c r="EM36" s="309">
        <v>68839.380646000005</v>
      </c>
      <c r="EN36" s="309">
        <v>68523.906892000014</v>
      </c>
      <c r="EO36" s="309">
        <v>67161.058815000011</v>
      </c>
      <c r="EP36" s="309">
        <v>39839.013949</v>
      </c>
    </row>
    <row r="37" spans="1:146" ht="16.5" customHeight="1" x14ac:dyDescent="0.3">
      <c r="A37" s="302" t="s">
        <v>337</v>
      </c>
      <c r="B37" s="302" t="s">
        <v>338</v>
      </c>
      <c r="C37" s="306">
        <v>0</v>
      </c>
      <c r="D37" s="306">
        <v>0</v>
      </c>
      <c r="E37" s="306">
        <v>0</v>
      </c>
      <c r="F37" s="306">
        <v>0</v>
      </c>
      <c r="G37" s="306">
        <v>0</v>
      </c>
      <c r="H37" s="306">
        <v>0</v>
      </c>
      <c r="I37" s="306">
        <v>0</v>
      </c>
      <c r="J37" s="306">
        <v>0</v>
      </c>
      <c r="K37" s="306">
        <v>0</v>
      </c>
      <c r="L37" s="306">
        <v>0</v>
      </c>
      <c r="M37" s="306">
        <v>0</v>
      </c>
      <c r="N37" s="306">
        <v>0</v>
      </c>
      <c r="O37" s="306">
        <v>0</v>
      </c>
      <c r="P37" s="306">
        <v>0</v>
      </c>
      <c r="Q37" s="306">
        <v>0</v>
      </c>
      <c r="R37" s="306">
        <v>0</v>
      </c>
      <c r="S37" s="306">
        <v>0</v>
      </c>
      <c r="T37" s="306">
        <v>0</v>
      </c>
      <c r="U37" s="306">
        <v>0</v>
      </c>
      <c r="V37" s="306">
        <v>0</v>
      </c>
      <c r="W37" s="306">
        <v>0</v>
      </c>
      <c r="X37" s="306">
        <v>0</v>
      </c>
      <c r="Y37" s="306">
        <v>0</v>
      </c>
      <c r="Z37" s="306">
        <v>0</v>
      </c>
      <c r="AA37" s="306">
        <v>0</v>
      </c>
      <c r="AB37" s="306">
        <v>0</v>
      </c>
      <c r="AC37" s="306">
        <v>0</v>
      </c>
      <c r="AD37" s="306">
        <v>0</v>
      </c>
      <c r="AE37" s="306">
        <v>0</v>
      </c>
      <c r="AF37" s="306">
        <v>0</v>
      </c>
      <c r="AG37" s="306">
        <v>0</v>
      </c>
      <c r="AH37" s="306">
        <v>0</v>
      </c>
      <c r="AI37" s="306">
        <v>0</v>
      </c>
      <c r="AJ37" s="306">
        <v>0</v>
      </c>
      <c r="AK37" s="306">
        <v>0</v>
      </c>
      <c r="AL37" s="306">
        <v>0</v>
      </c>
      <c r="AM37" s="306">
        <v>0</v>
      </c>
      <c r="AN37" s="306">
        <v>0</v>
      </c>
      <c r="AO37" s="306">
        <v>0</v>
      </c>
      <c r="AP37" s="306">
        <v>0</v>
      </c>
      <c r="AQ37" s="306">
        <v>0</v>
      </c>
      <c r="AR37" s="306">
        <v>0</v>
      </c>
      <c r="AS37" s="306">
        <v>0</v>
      </c>
      <c r="AT37" s="306">
        <v>0</v>
      </c>
      <c r="AU37" s="306">
        <v>0</v>
      </c>
      <c r="AV37" s="306">
        <v>0</v>
      </c>
      <c r="AW37" s="306">
        <v>0</v>
      </c>
      <c r="AX37" s="306">
        <v>0</v>
      </c>
      <c r="AY37" s="306">
        <v>0</v>
      </c>
      <c r="AZ37" s="306">
        <v>0</v>
      </c>
      <c r="BA37" s="306">
        <v>0</v>
      </c>
      <c r="BB37" s="306">
        <v>0</v>
      </c>
      <c r="BC37" s="306">
        <v>0</v>
      </c>
      <c r="BD37" s="306">
        <v>0</v>
      </c>
      <c r="BE37" s="306">
        <v>0</v>
      </c>
      <c r="BF37" s="306">
        <v>0</v>
      </c>
      <c r="BG37" s="306">
        <v>0</v>
      </c>
      <c r="BH37" s="306">
        <v>0</v>
      </c>
      <c r="BI37" s="306">
        <v>0</v>
      </c>
      <c r="BJ37" s="306">
        <v>0</v>
      </c>
      <c r="BK37" s="306">
        <v>0</v>
      </c>
      <c r="BL37" s="306">
        <v>0</v>
      </c>
      <c r="BM37" s="306">
        <v>0</v>
      </c>
      <c r="BN37" s="306">
        <v>0</v>
      </c>
      <c r="BO37" s="306">
        <v>0</v>
      </c>
      <c r="BP37" s="306">
        <v>0</v>
      </c>
      <c r="BQ37" s="306">
        <v>0</v>
      </c>
      <c r="BR37" s="306">
        <v>0</v>
      </c>
      <c r="BS37" s="306">
        <v>0</v>
      </c>
      <c r="BT37" s="306">
        <v>0</v>
      </c>
      <c r="BU37" s="307">
        <v>0</v>
      </c>
      <c r="BV37" s="307">
        <v>0</v>
      </c>
      <c r="BW37" s="307">
        <v>0</v>
      </c>
      <c r="BX37" s="307">
        <v>0</v>
      </c>
      <c r="BY37" s="307">
        <v>0</v>
      </c>
      <c r="BZ37" s="307">
        <v>0</v>
      </c>
      <c r="CA37" s="307">
        <v>0</v>
      </c>
      <c r="CB37" s="307">
        <v>0</v>
      </c>
      <c r="CC37" s="307">
        <v>0</v>
      </c>
      <c r="CD37" s="307">
        <v>0</v>
      </c>
      <c r="CE37" s="307">
        <v>0</v>
      </c>
      <c r="CF37" s="307">
        <v>0</v>
      </c>
      <c r="CG37" s="307">
        <v>0</v>
      </c>
      <c r="CH37" s="307">
        <v>0</v>
      </c>
      <c r="CI37" s="307">
        <v>0</v>
      </c>
      <c r="CJ37" s="307">
        <v>0</v>
      </c>
      <c r="CK37" s="307">
        <v>0</v>
      </c>
      <c r="CL37" s="307">
        <v>0</v>
      </c>
      <c r="CM37" s="308">
        <v>0</v>
      </c>
      <c r="CN37" s="308">
        <v>0</v>
      </c>
      <c r="CO37" s="308">
        <v>0</v>
      </c>
      <c r="CP37" s="308">
        <v>0</v>
      </c>
      <c r="CQ37" s="308">
        <v>0</v>
      </c>
      <c r="CR37" s="308">
        <v>0</v>
      </c>
      <c r="CS37" s="308">
        <v>0</v>
      </c>
      <c r="CT37" s="308">
        <v>0</v>
      </c>
      <c r="CU37" s="309">
        <v>0</v>
      </c>
      <c r="CV37" s="309">
        <v>0</v>
      </c>
      <c r="CW37" s="309">
        <v>0</v>
      </c>
      <c r="CX37" s="309">
        <v>0</v>
      </c>
      <c r="CY37" s="309">
        <v>0</v>
      </c>
      <c r="CZ37" s="309">
        <v>0</v>
      </c>
      <c r="DA37" s="309">
        <v>0</v>
      </c>
      <c r="DB37" s="309">
        <v>0</v>
      </c>
      <c r="DC37" s="309">
        <v>0</v>
      </c>
      <c r="DD37" s="309">
        <v>0</v>
      </c>
      <c r="DE37" s="309">
        <v>0</v>
      </c>
      <c r="DF37" s="309">
        <v>0</v>
      </c>
      <c r="DG37" s="309">
        <v>0</v>
      </c>
      <c r="DH37" s="309">
        <v>0</v>
      </c>
      <c r="DI37" s="309">
        <v>0</v>
      </c>
      <c r="DJ37" s="309">
        <v>0</v>
      </c>
      <c r="DK37" s="309">
        <v>0</v>
      </c>
      <c r="DL37" s="309">
        <v>0</v>
      </c>
      <c r="DM37" s="309">
        <v>0</v>
      </c>
      <c r="DN37" s="309">
        <v>0</v>
      </c>
      <c r="DO37" s="309">
        <v>0</v>
      </c>
      <c r="DP37" s="309">
        <v>0</v>
      </c>
      <c r="DQ37" s="309">
        <v>0</v>
      </c>
      <c r="DR37" s="309">
        <v>0</v>
      </c>
      <c r="DS37" s="309">
        <v>0</v>
      </c>
      <c r="DT37" s="309">
        <v>0</v>
      </c>
      <c r="DU37" s="309">
        <v>0</v>
      </c>
      <c r="DV37" s="309">
        <v>0</v>
      </c>
      <c r="DW37" s="309">
        <v>0</v>
      </c>
      <c r="DX37" s="309">
        <v>0</v>
      </c>
      <c r="DY37" s="309">
        <v>0</v>
      </c>
      <c r="DZ37" s="309">
        <v>0</v>
      </c>
      <c r="EA37" s="309">
        <v>0</v>
      </c>
      <c r="EB37" s="309">
        <v>0</v>
      </c>
      <c r="EC37" s="309">
        <v>0</v>
      </c>
      <c r="ED37" s="309">
        <v>0</v>
      </c>
      <c r="EE37" s="309">
        <v>0</v>
      </c>
      <c r="EF37" s="309">
        <v>0</v>
      </c>
      <c r="EG37" s="309">
        <v>0</v>
      </c>
      <c r="EH37" s="309">
        <v>0</v>
      </c>
      <c r="EI37" s="309">
        <v>0</v>
      </c>
      <c r="EJ37" s="309">
        <v>0</v>
      </c>
      <c r="EK37" s="309">
        <v>0</v>
      </c>
      <c r="EL37" s="309">
        <v>0</v>
      </c>
      <c r="EM37" s="309">
        <v>0</v>
      </c>
      <c r="EN37" s="309">
        <v>0</v>
      </c>
      <c r="EO37" s="309">
        <v>0</v>
      </c>
      <c r="EP37" s="309">
        <v>0</v>
      </c>
    </row>
    <row r="38" spans="1:146" ht="16.5" customHeight="1" x14ac:dyDescent="0.3">
      <c r="A38" s="302" t="s">
        <v>339</v>
      </c>
      <c r="B38" s="302" t="s">
        <v>340</v>
      </c>
      <c r="C38" s="306">
        <v>151.18849263999999</v>
      </c>
      <c r="D38" s="306">
        <v>77.405761299999995</v>
      </c>
      <c r="E38" s="306">
        <v>83.725646879999985</v>
      </c>
      <c r="F38" s="306">
        <v>78.741567359999991</v>
      </c>
      <c r="G38" s="306">
        <v>74.193548989999996</v>
      </c>
      <c r="H38" s="306">
        <v>420.05215680999999</v>
      </c>
      <c r="I38" s="306">
        <v>124.97634945</v>
      </c>
      <c r="J38" s="306">
        <v>114.82181654999999</v>
      </c>
      <c r="K38" s="306">
        <v>242.85230366999997</v>
      </c>
      <c r="L38" s="306">
        <v>120.85366664</v>
      </c>
      <c r="M38" s="306">
        <v>125.65614223</v>
      </c>
      <c r="N38" s="306">
        <v>131.68978791999999</v>
      </c>
      <c r="O38" s="306">
        <v>127.02191062</v>
      </c>
      <c r="P38" s="306">
        <v>153.00566063999997</v>
      </c>
      <c r="Q38" s="306">
        <v>144.30428899</v>
      </c>
      <c r="R38" s="306">
        <v>159.8000069</v>
      </c>
      <c r="S38" s="306">
        <v>107.71701843999999</v>
      </c>
      <c r="T38" s="306">
        <v>216.47659336999999</v>
      </c>
      <c r="U38" s="306">
        <v>133.49698376000001</v>
      </c>
      <c r="V38" s="306">
        <v>131.41497039999999</v>
      </c>
      <c r="W38" s="306">
        <v>162.90843679</v>
      </c>
      <c r="X38" s="306">
        <v>214.26028678</v>
      </c>
      <c r="Y38" s="306">
        <v>130.82849535</v>
      </c>
      <c r="Z38" s="306">
        <v>128.35450184000001</v>
      </c>
      <c r="AA38" s="306">
        <v>114.79361229999999</v>
      </c>
      <c r="AB38" s="306">
        <v>107.10302213999999</v>
      </c>
      <c r="AC38" s="306">
        <v>112.67850859999999</v>
      </c>
      <c r="AD38" s="306">
        <v>116.71952302999999</v>
      </c>
      <c r="AE38" s="306">
        <v>96.500177889999989</v>
      </c>
      <c r="AF38" s="306">
        <v>177.66929225999999</v>
      </c>
      <c r="AG38" s="306">
        <v>189.12947324000001</v>
      </c>
      <c r="AH38" s="306">
        <v>59.687206289999999</v>
      </c>
      <c r="AI38" s="306">
        <v>213.64816574</v>
      </c>
      <c r="AJ38" s="306">
        <v>227.98555528999998</v>
      </c>
      <c r="AK38" s="306">
        <v>136.3385394</v>
      </c>
      <c r="AL38" s="306">
        <v>134.20941066</v>
      </c>
      <c r="AM38" s="306">
        <v>59.900090929999998</v>
      </c>
      <c r="AN38" s="306">
        <v>57.448535479999997</v>
      </c>
      <c r="AO38" s="306">
        <v>56.000030250000002</v>
      </c>
      <c r="AP38" s="306">
        <v>56.483998159999999</v>
      </c>
      <c r="AQ38" s="306">
        <v>59.056053979999994</v>
      </c>
      <c r="AR38" s="306">
        <v>298.53320563</v>
      </c>
      <c r="AS38" s="306">
        <v>74.837885909999997</v>
      </c>
      <c r="AT38" s="306">
        <v>76.618115129999993</v>
      </c>
      <c r="AU38" s="306">
        <v>154.46081095</v>
      </c>
      <c r="AV38" s="306">
        <v>84.412690709999993</v>
      </c>
      <c r="AW38" s="306">
        <v>162.32298983000001</v>
      </c>
      <c r="AX38" s="306">
        <v>316.48127357999999</v>
      </c>
      <c r="AY38" s="306">
        <v>56.080529640000002</v>
      </c>
      <c r="AZ38" s="306">
        <v>72.788152139999994</v>
      </c>
      <c r="BA38" s="306">
        <v>66.796112409999992</v>
      </c>
      <c r="BB38" s="306">
        <v>65.045760549999997</v>
      </c>
      <c r="BC38" s="306">
        <v>58.221760060000001</v>
      </c>
      <c r="BD38" s="306">
        <v>263.67519028999999</v>
      </c>
      <c r="BE38" s="306">
        <v>95.785506680000012</v>
      </c>
      <c r="BF38" s="306">
        <v>71.768152980000011</v>
      </c>
      <c r="BG38" s="306">
        <v>152.26978314999999</v>
      </c>
      <c r="BH38" s="306">
        <v>174.71632781</v>
      </c>
      <c r="BI38" s="306">
        <v>91.722688989999995</v>
      </c>
      <c r="BJ38" s="306">
        <v>105.09587028</v>
      </c>
      <c r="BK38" s="306">
        <v>62.345936960000003</v>
      </c>
      <c r="BL38" s="306">
        <v>70.245888600000001</v>
      </c>
      <c r="BM38" s="306">
        <v>259.25830915</v>
      </c>
      <c r="BN38" s="306">
        <v>79.104667819999989</v>
      </c>
      <c r="BO38" s="306">
        <v>91.571393780000008</v>
      </c>
      <c r="BP38" s="306">
        <v>183.94747525</v>
      </c>
      <c r="BQ38" s="306">
        <v>281.64867767999999</v>
      </c>
      <c r="BR38" s="306">
        <v>950.03880190999996</v>
      </c>
      <c r="BS38" s="306">
        <v>132.82117177000001</v>
      </c>
      <c r="BT38" s="306">
        <v>83.084955640000004</v>
      </c>
      <c r="BU38" s="307">
        <v>66.90007276</v>
      </c>
      <c r="BV38" s="307">
        <v>243.39152477000002</v>
      </c>
      <c r="BW38" s="307">
        <v>63.095241170000001</v>
      </c>
      <c r="BX38" s="307">
        <v>75.310323089999997</v>
      </c>
      <c r="BY38" s="307">
        <v>73.132464900000002</v>
      </c>
      <c r="BZ38" s="307">
        <v>140.44249138000001</v>
      </c>
      <c r="CA38" s="307">
        <v>69.006645629999994</v>
      </c>
      <c r="CB38" s="307">
        <v>157.58813618000002</v>
      </c>
      <c r="CC38" s="307">
        <v>123.05353405</v>
      </c>
      <c r="CD38" s="307">
        <v>247.02248975999998</v>
      </c>
      <c r="CE38" s="307">
        <v>163.58105196</v>
      </c>
      <c r="CF38" s="307">
        <v>67.992019980000009</v>
      </c>
      <c r="CG38" s="307">
        <v>80.772078159999992</v>
      </c>
      <c r="CH38" s="307">
        <v>470.07086413000002</v>
      </c>
      <c r="CI38" s="307">
        <v>68.900401400000007</v>
      </c>
      <c r="CJ38" s="307">
        <v>91.224881790000012</v>
      </c>
      <c r="CK38" s="307">
        <v>154.02555762</v>
      </c>
      <c r="CL38" s="307">
        <v>93.70003890000001</v>
      </c>
      <c r="CM38" s="308">
        <v>86.307079709999996</v>
      </c>
      <c r="CN38" s="308">
        <v>122.520847</v>
      </c>
      <c r="CO38" s="308">
        <v>101.87189020000001</v>
      </c>
      <c r="CP38" s="308">
        <v>87.871124809999998</v>
      </c>
      <c r="CQ38" s="308">
        <v>128.47183674999999</v>
      </c>
      <c r="CR38" s="308">
        <v>92.115906530000004</v>
      </c>
      <c r="CS38" s="308">
        <v>65.554931420000003</v>
      </c>
      <c r="CT38" s="308">
        <v>85.5458631099999</v>
      </c>
      <c r="CU38" s="309">
        <v>68.768230099320775</v>
      </c>
      <c r="CV38" s="309">
        <v>78.337929289999963</v>
      </c>
      <c r="CW38" s="309">
        <v>66.008947340000006</v>
      </c>
      <c r="CX38" s="309">
        <v>110.9658728</v>
      </c>
      <c r="CY38" s="309">
        <v>63.637530210000001</v>
      </c>
      <c r="CZ38" s="309">
        <v>153.31049732</v>
      </c>
      <c r="DA38" s="309">
        <v>219.97085390999999</v>
      </c>
      <c r="DB38" s="309">
        <v>62.155334700000004</v>
      </c>
      <c r="DC38" s="309">
        <v>130.28861140999999</v>
      </c>
      <c r="DD38" s="309">
        <v>64.703237420000008</v>
      </c>
      <c r="DE38" s="309">
        <v>63.412572629999993</v>
      </c>
      <c r="DF38" s="309">
        <v>95.46272132999998</v>
      </c>
      <c r="DG38" s="309">
        <v>60.820054859999999</v>
      </c>
      <c r="DH38" s="309">
        <v>63.309482751300095</v>
      </c>
      <c r="DI38" s="309">
        <v>135.75730575</v>
      </c>
      <c r="DJ38" s="309">
        <v>82.521753739999994</v>
      </c>
      <c r="DK38" s="309">
        <v>58.300490709999998</v>
      </c>
      <c r="DL38" s="309">
        <v>137.05946367000001</v>
      </c>
      <c r="DM38" s="309">
        <v>101.22123248999999</v>
      </c>
      <c r="DN38" s="309">
        <v>123.92098548</v>
      </c>
      <c r="DO38" s="309">
        <v>121.40101760052195</v>
      </c>
      <c r="DP38" s="309">
        <v>90.64447290999999</v>
      </c>
      <c r="DQ38" s="309">
        <v>152.04906656999998</v>
      </c>
      <c r="DR38" s="309">
        <v>176.25847435</v>
      </c>
      <c r="DS38" s="309">
        <v>77.515382013217931</v>
      </c>
      <c r="DT38" s="309">
        <v>100.66081064999997</v>
      </c>
      <c r="DU38" s="309">
        <v>92.532699889999989</v>
      </c>
      <c r="DV38" s="309">
        <v>159.66219983000002</v>
      </c>
      <c r="DW38" s="309">
        <v>109.26730388</v>
      </c>
      <c r="DX38" s="309">
        <v>125.7690891400001</v>
      </c>
      <c r="DY38" s="309">
        <v>0</v>
      </c>
      <c r="DZ38" s="309">
        <v>0</v>
      </c>
      <c r="EA38" s="309">
        <v>0</v>
      </c>
      <c r="EB38" s="309">
        <v>0</v>
      </c>
      <c r="EC38" s="309">
        <v>0</v>
      </c>
      <c r="ED38" s="309">
        <v>0</v>
      </c>
      <c r="EE38" s="309">
        <v>0</v>
      </c>
      <c r="EF38" s="309">
        <v>0</v>
      </c>
      <c r="EG38" s="309">
        <v>0</v>
      </c>
      <c r="EH38" s="309">
        <v>0</v>
      </c>
      <c r="EI38" s="309">
        <v>0</v>
      </c>
      <c r="EJ38" s="309">
        <v>0</v>
      </c>
      <c r="EK38" s="309">
        <v>0</v>
      </c>
      <c r="EL38" s="309">
        <v>0</v>
      </c>
      <c r="EM38" s="309">
        <v>0</v>
      </c>
      <c r="EN38" s="309">
        <v>0</v>
      </c>
      <c r="EO38" s="309">
        <v>0</v>
      </c>
      <c r="EP38" s="309">
        <v>0</v>
      </c>
    </row>
    <row r="39" spans="1:146" ht="16.5" customHeight="1" x14ac:dyDescent="0.3">
      <c r="A39" s="302"/>
      <c r="B39" s="302"/>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295"/>
      <c r="AP39" s="295"/>
      <c r="AQ39" s="295"/>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c r="BO39" s="295"/>
      <c r="BP39" s="295"/>
      <c r="BQ39" s="295"/>
      <c r="BR39" s="295"/>
      <c r="BS39" s="295"/>
      <c r="BT39" s="295"/>
      <c r="BU39" s="304"/>
      <c r="BV39" s="304"/>
      <c r="BW39" s="304"/>
      <c r="BX39" s="304"/>
      <c r="BY39" s="304"/>
      <c r="BZ39" s="304"/>
      <c r="CA39" s="304"/>
      <c r="CB39" s="304"/>
      <c r="CC39" s="304"/>
      <c r="CD39" s="304"/>
      <c r="CE39" s="304"/>
      <c r="CF39" s="304"/>
      <c r="CG39" s="304"/>
      <c r="CH39" s="304"/>
      <c r="CI39" s="304"/>
      <c r="CJ39" s="304"/>
      <c r="CK39" s="304"/>
      <c r="CL39" s="304"/>
      <c r="CM39" s="296"/>
      <c r="CN39" s="296"/>
      <c r="CO39" s="296"/>
      <c r="CP39" s="296"/>
      <c r="CQ39" s="296"/>
      <c r="CR39" s="296"/>
      <c r="CS39" s="296"/>
      <c r="CT39" s="296"/>
      <c r="CU39" s="305"/>
      <c r="CV39" s="305"/>
      <c r="CW39" s="305"/>
      <c r="CX39" s="305"/>
      <c r="CY39" s="305"/>
      <c r="CZ39" s="305"/>
      <c r="DA39" s="305"/>
      <c r="DB39" s="305"/>
      <c r="DC39" s="305"/>
      <c r="DD39" s="305"/>
      <c r="DE39" s="305"/>
      <c r="DF39" s="305"/>
      <c r="DG39" s="305"/>
      <c r="DH39" s="305"/>
      <c r="DI39" s="305"/>
      <c r="DJ39" s="305"/>
      <c r="DK39" s="305"/>
      <c r="DL39" s="305"/>
      <c r="DM39" s="305"/>
      <c r="DN39" s="305"/>
      <c r="DO39" s="305"/>
      <c r="DP39" s="305"/>
      <c r="DQ39" s="305"/>
      <c r="DR39" s="305"/>
      <c r="DS39" s="305"/>
      <c r="DT39" s="305"/>
      <c r="DU39" s="305"/>
      <c r="DV39" s="305"/>
      <c r="DW39" s="305"/>
      <c r="DX39" s="305"/>
      <c r="DY39" s="305"/>
      <c r="DZ39" s="305"/>
      <c r="EA39" s="305"/>
      <c r="EB39" s="305"/>
      <c r="EC39" s="305"/>
      <c r="ED39" s="305"/>
      <c r="EE39" s="305"/>
      <c r="EF39" s="305"/>
      <c r="EG39" s="305"/>
      <c r="EH39" s="305"/>
      <c r="EI39" s="305"/>
      <c r="EJ39" s="305"/>
      <c r="EK39" s="305"/>
      <c r="EL39" s="305"/>
      <c r="EM39" s="305"/>
      <c r="EN39" s="305"/>
      <c r="EO39" s="305"/>
      <c r="EP39" s="305"/>
    </row>
    <row r="40" spans="1:146" ht="16.5" customHeight="1" x14ac:dyDescent="0.3">
      <c r="A40" s="297" t="s">
        <v>341</v>
      </c>
      <c r="B40" s="297" t="s">
        <v>342</v>
      </c>
      <c r="C40" s="298">
        <v>29966.975270430004</v>
      </c>
      <c r="D40" s="298">
        <v>31254.647347658003</v>
      </c>
      <c r="E40" s="298">
        <v>30372.563617634001</v>
      </c>
      <c r="F40" s="298">
        <v>30963.920489230004</v>
      </c>
      <c r="G40" s="298">
        <v>30613.226018459998</v>
      </c>
      <c r="H40" s="298">
        <v>33128.330575418004</v>
      </c>
      <c r="I40" s="298">
        <v>33789.267421356002</v>
      </c>
      <c r="J40" s="298">
        <v>33020.689187719807</v>
      </c>
      <c r="K40" s="298">
        <v>30534.132591883994</v>
      </c>
      <c r="L40" s="298">
        <v>31544.458324931002</v>
      </c>
      <c r="M40" s="298">
        <v>34977.812640402</v>
      </c>
      <c r="N40" s="298">
        <v>35949.448974421</v>
      </c>
      <c r="O40" s="298">
        <v>35192.75877875572</v>
      </c>
      <c r="P40" s="298">
        <v>34541.421341773646</v>
      </c>
      <c r="Q40" s="298">
        <v>36939.507580827478</v>
      </c>
      <c r="R40" s="298">
        <v>36646.860198302456</v>
      </c>
      <c r="S40" s="298">
        <v>36053.616068564763</v>
      </c>
      <c r="T40" s="298">
        <v>36084.724062089997</v>
      </c>
      <c r="U40" s="298">
        <v>36239.179683970557</v>
      </c>
      <c r="V40" s="298">
        <v>35220.694716186779</v>
      </c>
      <c r="W40" s="298">
        <v>35968.445858579995</v>
      </c>
      <c r="X40" s="298">
        <v>36491.476768018532</v>
      </c>
      <c r="Y40" s="298">
        <v>36444.609430624776</v>
      </c>
      <c r="Z40" s="298">
        <v>38789.824571191995</v>
      </c>
      <c r="AA40" s="298">
        <v>38832.313905730829</v>
      </c>
      <c r="AB40" s="298">
        <v>39201.650866966433</v>
      </c>
      <c r="AC40" s="298">
        <v>39598.520794407035</v>
      </c>
      <c r="AD40" s="298">
        <v>39343.312606860163</v>
      </c>
      <c r="AE40" s="298">
        <v>39252.326794396096</v>
      </c>
      <c r="AF40" s="298">
        <v>42619.680820155401</v>
      </c>
      <c r="AG40" s="298">
        <v>42577.058093508051</v>
      </c>
      <c r="AH40" s="298">
        <v>43504.518758566446</v>
      </c>
      <c r="AI40" s="298">
        <v>43201.277614377948</v>
      </c>
      <c r="AJ40" s="298">
        <v>42159.302407638199</v>
      </c>
      <c r="AK40" s="298">
        <v>42910.437745755764</v>
      </c>
      <c r="AL40" s="298">
        <v>40614.66020448348</v>
      </c>
      <c r="AM40" s="298">
        <v>42825.937377875787</v>
      </c>
      <c r="AN40" s="298">
        <v>43964.981252033365</v>
      </c>
      <c r="AO40" s="298">
        <v>42932.13565626496</v>
      </c>
      <c r="AP40" s="298">
        <v>40830.506188844367</v>
      </c>
      <c r="AQ40" s="298">
        <v>47274.165556918102</v>
      </c>
      <c r="AR40" s="298">
        <v>48436.776476322426</v>
      </c>
      <c r="AS40" s="298">
        <v>44985.178309535302</v>
      </c>
      <c r="AT40" s="298">
        <v>41348.617100414427</v>
      </c>
      <c r="AU40" s="298">
        <v>44235.655758825626</v>
      </c>
      <c r="AV40" s="298">
        <v>43755.652114609475</v>
      </c>
      <c r="AW40" s="298">
        <v>44181.708255133148</v>
      </c>
      <c r="AX40" s="298">
        <v>45777.675150546376</v>
      </c>
      <c r="AY40" s="298">
        <v>47958.153422024698</v>
      </c>
      <c r="AZ40" s="298">
        <v>52887.297649936125</v>
      </c>
      <c r="BA40" s="298">
        <v>52134.949325764224</v>
      </c>
      <c r="BB40" s="298">
        <v>56217.050935438325</v>
      </c>
      <c r="BC40" s="298">
        <v>55100.478066376672</v>
      </c>
      <c r="BD40" s="298">
        <v>56440.796463404222</v>
      </c>
      <c r="BE40" s="298">
        <v>58292.819903318996</v>
      </c>
      <c r="BF40" s="298">
        <v>62112.201600465844</v>
      </c>
      <c r="BG40" s="298">
        <v>63458.390614410375</v>
      </c>
      <c r="BH40" s="298">
        <v>62322.811491108325</v>
      </c>
      <c r="BI40" s="298">
        <v>56410.697808099874</v>
      </c>
      <c r="BJ40" s="298">
        <v>55987.2849719515</v>
      </c>
      <c r="BK40" s="298">
        <v>59825.179798573226</v>
      </c>
      <c r="BL40" s="298">
        <v>65161.407995931448</v>
      </c>
      <c r="BM40" s="298">
        <v>71010.513358596872</v>
      </c>
      <c r="BN40" s="298">
        <v>70912.953684895256</v>
      </c>
      <c r="BO40" s="298">
        <v>68932.392346479101</v>
      </c>
      <c r="BP40" s="298">
        <v>68217.023590271958</v>
      </c>
      <c r="BQ40" s="298">
        <v>69100.952125154843</v>
      </c>
      <c r="BR40" s="298">
        <v>66000.244530413009</v>
      </c>
      <c r="BS40" s="298">
        <v>68660.186618714753</v>
      </c>
      <c r="BT40" s="298">
        <v>71708.192215308474</v>
      </c>
      <c r="BU40" s="299">
        <v>74485.847071344557</v>
      </c>
      <c r="BV40" s="299">
        <v>72494.120712716802</v>
      </c>
      <c r="BW40" s="299">
        <v>73387.265660208053</v>
      </c>
      <c r="BX40" s="299">
        <v>74779.201230639548</v>
      </c>
      <c r="BY40" s="299">
        <v>73618.696646692566</v>
      </c>
      <c r="BZ40" s="299">
        <v>74155.979837397506</v>
      </c>
      <c r="CA40" s="299">
        <v>77765.312972637301</v>
      </c>
      <c r="CB40" s="299">
        <v>80644.360184238016</v>
      </c>
      <c r="CC40" s="299">
        <v>80603.676751099105</v>
      </c>
      <c r="CD40" s="299">
        <v>82223.716535257263</v>
      </c>
      <c r="CE40" s="299">
        <v>83744.208376581228</v>
      </c>
      <c r="CF40" s="299">
        <v>84213.721441161208</v>
      </c>
      <c r="CG40" s="299">
        <v>88118.834941231224</v>
      </c>
      <c r="CH40" s="299">
        <v>88441.479207051219</v>
      </c>
      <c r="CI40" s="299">
        <v>87189.950623401237</v>
      </c>
      <c r="CJ40" s="299">
        <v>86446.309018551226</v>
      </c>
      <c r="CK40" s="299">
        <v>87765.205659631218</v>
      </c>
      <c r="CL40" s="299">
        <v>94547.000497511224</v>
      </c>
      <c r="CM40" s="300">
        <v>93214.983486141224</v>
      </c>
      <c r="CN40" s="300">
        <v>85749.731818561224</v>
      </c>
      <c r="CO40" s="300">
        <v>80021.470131171227</v>
      </c>
      <c r="CP40" s="300">
        <v>79842.054960191221</v>
      </c>
      <c r="CQ40" s="300">
        <v>82004.631570521218</v>
      </c>
      <c r="CR40" s="300">
        <v>80426.787731071207</v>
      </c>
      <c r="CS40" s="300">
        <v>87997.723998171219</v>
      </c>
      <c r="CT40" s="300">
        <v>91699.870868191225</v>
      </c>
      <c r="CU40" s="301">
        <v>91794.271166041901</v>
      </c>
      <c r="CV40" s="301">
        <v>89607.067906263779</v>
      </c>
      <c r="CW40" s="301">
        <v>87277.837543327871</v>
      </c>
      <c r="CX40" s="301">
        <v>89416.484585948914</v>
      </c>
      <c r="CY40" s="301">
        <v>96826.287207250585</v>
      </c>
      <c r="CZ40" s="301">
        <v>110083.65593103829</v>
      </c>
      <c r="DA40" s="301">
        <v>104521.73196517759</v>
      </c>
      <c r="DB40" s="301">
        <v>111179.29981891498</v>
      </c>
      <c r="DC40" s="301">
        <v>100384.61095970873</v>
      </c>
      <c r="DD40" s="301">
        <v>96881.238664737524</v>
      </c>
      <c r="DE40" s="301">
        <v>98755.429046798628</v>
      </c>
      <c r="DF40" s="301">
        <v>89842.427578938485</v>
      </c>
      <c r="DG40" s="301">
        <v>94472.661701492703</v>
      </c>
      <c r="DH40" s="301">
        <v>92116.511822538974</v>
      </c>
      <c r="DI40" s="301">
        <v>89379.092453990248</v>
      </c>
      <c r="DJ40" s="301">
        <v>86924.16093317153</v>
      </c>
      <c r="DK40" s="301">
        <v>89164.075766510097</v>
      </c>
      <c r="DL40" s="301">
        <v>90186.905101146898</v>
      </c>
      <c r="DM40" s="301">
        <v>94961.859608127881</v>
      </c>
      <c r="DN40" s="301">
        <v>92789.454825870358</v>
      </c>
      <c r="DO40" s="301">
        <v>92399.072075251941</v>
      </c>
      <c r="DP40" s="301">
        <v>87849.508281443021</v>
      </c>
      <c r="DQ40" s="301">
        <v>92477.068743999524</v>
      </c>
      <c r="DR40" s="301">
        <v>104079.68957931641</v>
      </c>
      <c r="DS40" s="301">
        <v>103808.54192417515</v>
      </c>
      <c r="DT40" s="301">
        <v>99321.660716402374</v>
      </c>
      <c r="DU40" s="301">
        <v>108290.62750661823</v>
      </c>
      <c r="DV40" s="301">
        <v>127204.3819319218</v>
      </c>
      <c r="DW40" s="301">
        <v>139211.25360189262</v>
      </c>
      <c r="DX40" s="301">
        <v>149810.62329122334</v>
      </c>
      <c r="DY40" s="301">
        <v>151394.32557434798</v>
      </c>
      <c r="DZ40" s="301">
        <v>162334.11951294233</v>
      </c>
      <c r="EA40" s="301">
        <v>162309.61818441364</v>
      </c>
      <c r="EB40" s="301">
        <v>159670.28013665378</v>
      </c>
      <c r="EC40" s="301">
        <v>157656.04203595335</v>
      </c>
      <c r="ED40" s="301">
        <v>157597.88016278105</v>
      </c>
      <c r="EE40" s="301">
        <v>176296.23557296811</v>
      </c>
      <c r="EF40" s="301">
        <v>161998.09108637981</v>
      </c>
      <c r="EG40" s="301">
        <v>169381.18306503288</v>
      </c>
      <c r="EH40" s="301">
        <v>155455.59569384682</v>
      </c>
      <c r="EI40" s="301">
        <v>157849.54888044443</v>
      </c>
      <c r="EJ40" s="301">
        <v>166495.42911737776</v>
      </c>
      <c r="EK40" s="301">
        <v>162548.25643135665</v>
      </c>
      <c r="EL40" s="301">
        <v>172812.80254865339</v>
      </c>
      <c r="EM40" s="301">
        <v>191391.84090220457</v>
      </c>
      <c r="EN40" s="301">
        <v>159139.24118355167</v>
      </c>
      <c r="EO40" s="301">
        <v>163102.51353140167</v>
      </c>
      <c r="EP40" s="301">
        <v>210263.84533576661</v>
      </c>
    </row>
    <row r="41" spans="1:146" ht="16.5" customHeight="1" x14ac:dyDescent="0.3">
      <c r="A41" s="302" t="s">
        <v>343</v>
      </c>
      <c r="B41" s="302" t="s">
        <v>336</v>
      </c>
      <c r="C41" s="306">
        <v>29905.948359430004</v>
      </c>
      <c r="D41" s="306">
        <v>31193.630936658003</v>
      </c>
      <c r="E41" s="306">
        <v>27311.545206634</v>
      </c>
      <c r="F41" s="306">
        <v>29202.901078230003</v>
      </c>
      <c r="G41" s="306">
        <v>30552.205607459997</v>
      </c>
      <c r="H41" s="306">
        <v>31067.309164418002</v>
      </c>
      <c r="I41" s="306">
        <v>33728.246010356001</v>
      </c>
      <c r="J41" s="306">
        <v>32959.665776719805</v>
      </c>
      <c r="K41" s="306">
        <v>30473.108180883995</v>
      </c>
      <c r="L41" s="306">
        <v>31483.433913931003</v>
      </c>
      <c r="M41" s="306">
        <v>34916.786229402001</v>
      </c>
      <c r="N41" s="306">
        <v>35888.421563420998</v>
      </c>
      <c r="O41" s="306">
        <v>35131.730367755721</v>
      </c>
      <c r="P41" s="306">
        <v>34480.391930773643</v>
      </c>
      <c r="Q41" s="306">
        <v>36878.477169827478</v>
      </c>
      <c r="R41" s="306">
        <v>36585.829787302457</v>
      </c>
      <c r="S41" s="306">
        <v>35982.459657564759</v>
      </c>
      <c r="T41" s="306">
        <v>36017.19423909</v>
      </c>
      <c r="U41" s="306">
        <v>36171.64986097056</v>
      </c>
      <c r="V41" s="306">
        <v>35153.164893186782</v>
      </c>
      <c r="W41" s="306">
        <v>35900.916035579998</v>
      </c>
      <c r="X41" s="306">
        <v>36423.946945018535</v>
      </c>
      <c r="Y41" s="306">
        <v>36377.079607624779</v>
      </c>
      <c r="Z41" s="306">
        <v>38722.294748191998</v>
      </c>
      <c r="AA41" s="306">
        <v>38764.784082730832</v>
      </c>
      <c r="AB41" s="306">
        <v>39134.121043966436</v>
      </c>
      <c r="AC41" s="306">
        <v>39530.990971407038</v>
      </c>
      <c r="AD41" s="306">
        <v>39275.779788860164</v>
      </c>
      <c r="AE41" s="306">
        <v>39184.793976396097</v>
      </c>
      <c r="AF41" s="306">
        <v>42552.138171155399</v>
      </c>
      <c r="AG41" s="306">
        <v>42506.010275508052</v>
      </c>
      <c r="AH41" s="306">
        <v>43433.470940566447</v>
      </c>
      <c r="AI41" s="306">
        <v>43130.22012637795</v>
      </c>
      <c r="AJ41" s="306">
        <v>42088.247914638203</v>
      </c>
      <c r="AK41" s="306">
        <v>42839.383252755768</v>
      </c>
      <c r="AL41" s="306">
        <v>40543.605711483484</v>
      </c>
      <c r="AM41" s="306">
        <v>42754.882884875791</v>
      </c>
      <c r="AN41" s="306">
        <v>43897.441759033369</v>
      </c>
      <c r="AO41" s="306">
        <v>42864.596163264956</v>
      </c>
      <c r="AP41" s="306">
        <v>40762.96669584437</v>
      </c>
      <c r="AQ41" s="306">
        <v>47206.626063918106</v>
      </c>
      <c r="AR41" s="306">
        <v>48369.236983322422</v>
      </c>
      <c r="AS41" s="306">
        <v>44917.638816535298</v>
      </c>
      <c r="AT41" s="306">
        <v>41281.077607414431</v>
      </c>
      <c r="AU41" s="306">
        <v>44168.116265825622</v>
      </c>
      <c r="AV41" s="306">
        <v>43688.112621609478</v>
      </c>
      <c r="AW41" s="306">
        <v>44114.168762133151</v>
      </c>
      <c r="AX41" s="306">
        <v>45710.135657546372</v>
      </c>
      <c r="AY41" s="306">
        <v>47890.613929024701</v>
      </c>
      <c r="AZ41" s="306">
        <v>52715.362689936119</v>
      </c>
      <c r="BA41" s="306">
        <v>51963.014365764218</v>
      </c>
      <c r="BB41" s="306">
        <v>56048.243475438321</v>
      </c>
      <c r="BC41" s="306">
        <v>54931.670606376669</v>
      </c>
      <c r="BD41" s="306">
        <v>56271.989003404218</v>
      </c>
      <c r="BE41" s="306">
        <v>58124.012443318992</v>
      </c>
      <c r="BF41" s="306">
        <v>61943.39414046584</v>
      </c>
      <c r="BG41" s="306">
        <v>63289.583154410371</v>
      </c>
      <c r="BH41" s="306">
        <v>62154.004031108321</v>
      </c>
      <c r="BI41" s="306">
        <v>56241.890348099871</v>
      </c>
      <c r="BJ41" s="306">
        <v>55818.477511951496</v>
      </c>
      <c r="BK41" s="306">
        <v>59094.987338573228</v>
      </c>
      <c r="BL41" s="306">
        <v>63683.215535931449</v>
      </c>
      <c r="BM41" s="306">
        <v>68422.250898596874</v>
      </c>
      <c r="BN41" s="306">
        <v>68324.691224895258</v>
      </c>
      <c r="BO41" s="306">
        <v>64352.684886479095</v>
      </c>
      <c r="BP41" s="306">
        <v>62659.31613027196</v>
      </c>
      <c r="BQ41" s="306">
        <v>63293.244665154845</v>
      </c>
      <c r="BR41" s="306">
        <v>59949.981070413007</v>
      </c>
      <c r="BS41" s="306">
        <v>62006.423158714751</v>
      </c>
      <c r="BT41" s="306">
        <v>64354.428755308472</v>
      </c>
      <c r="BU41" s="307">
        <v>67032.083611344569</v>
      </c>
      <c r="BV41" s="307">
        <v>65040.3572527168</v>
      </c>
      <c r="BW41" s="307">
        <v>65457.187200208049</v>
      </c>
      <c r="BX41" s="307">
        <v>66468.772770639553</v>
      </c>
      <c r="BY41" s="307">
        <v>65458.33818669257</v>
      </c>
      <c r="BZ41" s="307">
        <v>65995.621377397518</v>
      </c>
      <c r="CA41" s="307">
        <v>70596.399512637305</v>
      </c>
      <c r="CB41" s="307">
        <v>71028.93172423802</v>
      </c>
      <c r="CC41" s="307">
        <v>71238.268291099099</v>
      </c>
      <c r="CD41" s="307">
        <v>72748.864075257254</v>
      </c>
      <c r="CE41" s="307">
        <v>73340.119916581229</v>
      </c>
      <c r="CF41" s="307">
        <v>74509.632981161209</v>
      </c>
      <c r="CG41" s="307">
        <v>78514.746481231225</v>
      </c>
      <c r="CH41" s="307">
        <v>77932.39074705122</v>
      </c>
      <c r="CI41" s="307">
        <v>75207.001663401228</v>
      </c>
      <c r="CJ41" s="307">
        <v>75656.610058551218</v>
      </c>
      <c r="CK41" s="307">
        <v>76515.506699631209</v>
      </c>
      <c r="CL41" s="307">
        <v>83297.301537511215</v>
      </c>
      <c r="CM41" s="308">
        <v>80388.284526141215</v>
      </c>
      <c r="CN41" s="308">
        <v>75647.062858561214</v>
      </c>
      <c r="CO41" s="308">
        <v>69918.801171171217</v>
      </c>
      <c r="CP41" s="308">
        <v>68597.386000191211</v>
      </c>
      <c r="CQ41" s="308">
        <v>72292.698610521213</v>
      </c>
      <c r="CR41" s="308">
        <v>70714.854771071216</v>
      </c>
      <c r="CS41" s="308">
        <v>78285.791038171214</v>
      </c>
      <c r="CT41" s="308">
        <v>81872.937908191219</v>
      </c>
      <c r="CU41" s="309">
        <v>81505.338206041895</v>
      </c>
      <c r="CV41" s="309">
        <v>78180.495446263769</v>
      </c>
      <c r="CW41" s="309">
        <v>73403.365083327881</v>
      </c>
      <c r="CX41" s="309">
        <v>72978.51212594891</v>
      </c>
      <c r="CY41" s="309">
        <v>76790.314747250581</v>
      </c>
      <c r="CZ41" s="309">
        <v>90233.968471038286</v>
      </c>
      <c r="DA41" s="309">
        <v>84672.04450517759</v>
      </c>
      <c r="DB41" s="309">
        <v>92823.612358914979</v>
      </c>
      <c r="DC41" s="309">
        <v>82028.923499708733</v>
      </c>
      <c r="DD41" s="309">
        <v>78525.551204737523</v>
      </c>
      <c r="DE41" s="309">
        <v>80399.741586798627</v>
      </c>
      <c r="DF41" s="309">
        <v>72007.784085938474</v>
      </c>
      <c r="DG41" s="309">
        <v>77299.518208492707</v>
      </c>
      <c r="DH41" s="309">
        <v>77116.96832953897</v>
      </c>
      <c r="DI41" s="309">
        <v>76247.448960990252</v>
      </c>
      <c r="DJ41" s="309">
        <v>75660.017440171519</v>
      </c>
      <c r="DK41" s="309">
        <v>82074.932273510087</v>
      </c>
      <c r="DL41" s="309">
        <v>77373.361608146894</v>
      </c>
      <c r="DM41" s="309">
        <v>81069.816115127876</v>
      </c>
      <c r="DN41" s="309">
        <v>78897.411332870353</v>
      </c>
      <c r="DO41" s="309">
        <v>78507.028582251936</v>
      </c>
      <c r="DP41" s="309">
        <v>73957.464788443016</v>
      </c>
      <c r="DQ41" s="309">
        <v>78585.025250999533</v>
      </c>
      <c r="DR41" s="309">
        <v>90703.64608631641</v>
      </c>
      <c r="DS41" s="309">
        <v>90475.373414125148</v>
      </c>
      <c r="DT41" s="309">
        <v>86950.363470642376</v>
      </c>
      <c r="DU41" s="309">
        <v>91651.782427168218</v>
      </c>
      <c r="DV41" s="309">
        <v>111291.7697130318</v>
      </c>
      <c r="DW41" s="309">
        <v>123422.30060090261</v>
      </c>
      <c r="DX41" s="309">
        <v>138222.08218350334</v>
      </c>
      <c r="DY41" s="309">
        <v>144783.21386216796</v>
      </c>
      <c r="DZ41" s="309">
        <v>155704.42054048233</v>
      </c>
      <c r="EA41" s="309">
        <v>155661.93154073364</v>
      </c>
      <c r="EB41" s="309">
        <v>153004.00623268378</v>
      </c>
      <c r="EC41" s="309">
        <v>150971.78046076334</v>
      </c>
      <c r="ED41" s="309">
        <v>150895.03132732105</v>
      </c>
      <c r="EE41" s="309">
        <v>169574.79947722811</v>
      </c>
      <c r="EF41" s="309">
        <v>155259.8664974898</v>
      </c>
      <c r="EG41" s="309">
        <v>164698.57121587289</v>
      </c>
      <c r="EH41" s="309">
        <v>150760.99617344682</v>
      </c>
      <c r="EI41" s="309">
        <v>155220.84100388442</v>
      </c>
      <c r="EJ41" s="309">
        <v>166437.38562437776</v>
      </c>
      <c r="EK41" s="309">
        <v>162490.21293835665</v>
      </c>
      <c r="EL41" s="309">
        <v>172754.75905565338</v>
      </c>
      <c r="EM41" s="309">
        <v>191333.79740920456</v>
      </c>
      <c r="EN41" s="309">
        <v>159081.19769055166</v>
      </c>
      <c r="EO41" s="309">
        <v>163044.47003840166</v>
      </c>
      <c r="EP41" s="309">
        <v>210205.80184276661</v>
      </c>
    </row>
    <row r="42" spans="1:146" ht="16.5" customHeight="1" x14ac:dyDescent="0.3">
      <c r="A42" s="302" t="s">
        <v>344</v>
      </c>
      <c r="B42" s="302" t="s">
        <v>338</v>
      </c>
      <c r="C42" s="306">
        <v>61.026910999999927</v>
      </c>
      <c r="D42" s="306">
        <v>61.016411000000062</v>
      </c>
      <c r="E42" s="306">
        <v>61.018411000000015</v>
      </c>
      <c r="F42" s="306">
        <v>61.019411000000218</v>
      </c>
      <c r="G42" s="306">
        <v>61.020410999999967</v>
      </c>
      <c r="H42" s="306">
        <v>61.021410999999716</v>
      </c>
      <c r="I42" s="306">
        <v>61.021411000000171</v>
      </c>
      <c r="J42" s="306">
        <v>61.023411000000124</v>
      </c>
      <c r="K42" s="306">
        <v>61.024410999999873</v>
      </c>
      <c r="L42" s="306">
        <v>61.024410999999873</v>
      </c>
      <c r="M42" s="306">
        <v>61.026410999999825</v>
      </c>
      <c r="N42" s="306">
        <v>61.027411000000029</v>
      </c>
      <c r="O42" s="306">
        <v>61.028410999999778</v>
      </c>
      <c r="P42" s="306">
        <v>61.029410999999982</v>
      </c>
      <c r="Q42" s="306">
        <v>61.030411000000186</v>
      </c>
      <c r="R42" s="306">
        <v>61.030411000000186</v>
      </c>
      <c r="S42" s="306">
        <v>71.156410999999935</v>
      </c>
      <c r="T42" s="306">
        <v>67.529822999999851</v>
      </c>
      <c r="U42" s="306">
        <v>67.529822999999851</v>
      </c>
      <c r="V42" s="306">
        <v>67.529822999999851</v>
      </c>
      <c r="W42" s="306">
        <v>67.529822999999851</v>
      </c>
      <c r="X42" s="306">
        <v>67.529822999999851</v>
      </c>
      <c r="Y42" s="306">
        <v>67.529822999999851</v>
      </c>
      <c r="Z42" s="306">
        <v>67.529822999999851</v>
      </c>
      <c r="AA42" s="306">
        <v>67.529822999999851</v>
      </c>
      <c r="AB42" s="306">
        <v>67.529822999999851</v>
      </c>
      <c r="AC42" s="306">
        <v>67.529822999999851</v>
      </c>
      <c r="AD42" s="306">
        <v>67.532818000000134</v>
      </c>
      <c r="AE42" s="306">
        <v>67.532818000000134</v>
      </c>
      <c r="AF42" s="306">
        <v>67.542648999999983</v>
      </c>
      <c r="AG42" s="306">
        <v>67.532818000000006</v>
      </c>
      <c r="AH42" s="306">
        <v>67.532818000000006</v>
      </c>
      <c r="AI42" s="306">
        <v>67.542487999999921</v>
      </c>
      <c r="AJ42" s="306">
        <v>67.539493000000093</v>
      </c>
      <c r="AK42" s="306">
        <v>67.539493000000093</v>
      </c>
      <c r="AL42" s="306">
        <v>67.539493000000093</v>
      </c>
      <c r="AM42" s="306">
        <v>67.539493000000093</v>
      </c>
      <c r="AN42" s="306">
        <v>67.53949300000022</v>
      </c>
      <c r="AO42" s="306">
        <v>67.53949300000022</v>
      </c>
      <c r="AP42" s="306">
        <v>67.539492999999766</v>
      </c>
      <c r="AQ42" s="306">
        <v>67.539492999999766</v>
      </c>
      <c r="AR42" s="306">
        <v>67.53949300000022</v>
      </c>
      <c r="AS42" s="306">
        <v>67.53949300000022</v>
      </c>
      <c r="AT42" s="306">
        <v>67.53949300000022</v>
      </c>
      <c r="AU42" s="306">
        <v>67.53949300000022</v>
      </c>
      <c r="AV42" s="306">
        <v>67.539492999999766</v>
      </c>
      <c r="AW42" s="306">
        <v>67.539492999999766</v>
      </c>
      <c r="AX42" s="306">
        <v>67.53949300000022</v>
      </c>
      <c r="AY42" s="306">
        <v>67.53949300000022</v>
      </c>
      <c r="AZ42" s="306">
        <v>64.790993000000043</v>
      </c>
      <c r="BA42" s="306">
        <v>64.790993000000043</v>
      </c>
      <c r="BB42" s="306">
        <v>58.063492999999994</v>
      </c>
      <c r="BC42" s="306">
        <v>58.063492999999994</v>
      </c>
      <c r="BD42" s="306">
        <v>58.063492999999994</v>
      </c>
      <c r="BE42" s="306">
        <v>58.063492999999994</v>
      </c>
      <c r="BF42" s="306">
        <v>58.063492999999994</v>
      </c>
      <c r="BG42" s="306">
        <v>58.063492999999994</v>
      </c>
      <c r="BH42" s="306">
        <v>58.063492999999994</v>
      </c>
      <c r="BI42" s="306">
        <v>58.063492999999994</v>
      </c>
      <c r="BJ42" s="306">
        <v>58.063492999999994</v>
      </c>
      <c r="BK42" s="306">
        <v>58.063493000000221</v>
      </c>
      <c r="BL42" s="306">
        <v>58.063492999999653</v>
      </c>
      <c r="BM42" s="306">
        <v>58.063493000000562</v>
      </c>
      <c r="BN42" s="306">
        <v>58.063492999999653</v>
      </c>
      <c r="BO42" s="306">
        <v>58.063492999998743</v>
      </c>
      <c r="BP42" s="306">
        <v>58.063492999998743</v>
      </c>
      <c r="BQ42" s="306">
        <v>58.063492999998743</v>
      </c>
      <c r="BR42" s="306">
        <v>58.063492999998743</v>
      </c>
      <c r="BS42" s="306">
        <v>58.063493000000562</v>
      </c>
      <c r="BT42" s="306">
        <v>58.063492999998743</v>
      </c>
      <c r="BU42" s="307">
        <v>58.063492999998743</v>
      </c>
      <c r="BV42" s="307">
        <v>58.063492999998743</v>
      </c>
      <c r="BW42" s="307">
        <v>58.063492999998743</v>
      </c>
      <c r="BX42" s="307">
        <v>58.063492999999653</v>
      </c>
      <c r="BY42" s="307">
        <v>58.063492999999653</v>
      </c>
      <c r="BZ42" s="307">
        <v>58.063492999999653</v>
      </c>
      <c r="CA42" s="307">
        <v>58.063492999999653</v>
      </c>
      <c r="CB42" s="307">
        <v>58.063492999999653</v>
      </c>
      <c r="CC42" s="307">
        <v>58.043492999999216</v>
      </c>
      <c r="CD42" s="307">
        <v>58.043492999999216</v>
      </c>
      <c r="CE42" s="307">
        <v>58.043492999999216</v>
      </c>
      <c r="CF42" s="307">
        <v>58.043492999999216</v>
      </c>
      <c r="CG42" s="307">
        <v>58.043492999999216</v>
      </c>
      <c r="CH42" s="307">
        <v>58.043492999999216</v>
      </c>
      <c r="CI42" s="307">
        <v>58.043492999999216</v>
      </c>
      <c r="CJ42" s="307">
        <v>58.043492999997397</v>
      </c>
      <c r="CK42" s="307">
        <v>58.043492999999216</v>
      </c>
      <c r="CL42" s="307">
        <v>58.043493000001035</v>
      </c>
      <c r="CM42" s="308">
        <v>58.043492999999216</v>
      </c>
      <c r="CN42" s="308">
        <v>58.043492999999216</v>
      </c>
      <c r="CO42" s="308">
        <v>58.043492999999216</v>
      </c>
      <c r="CP42" s="308">
        <v>58.043492999999216</v>
      </c>
      <c r="CQ42" s="308">
        <v>58.043492999999216</v>
      </c>
      <c r="CR42" s="308">
        <v>58.043492999997397</v>
      </c>
      <c r="CS42" s="308">
        <v>58.043492999997397</v>
      </c>
      <c r="CT42" s="308">
        <v>58.043493000001035</v>
      </c>
      <c r="CU42" s="309">
        <v>58.043492999999216</v>
      </c>
      <c r="CV42" s="309">
        <v>58.043492999999216</v>
      </c>
      <c r="CW42" s="309">
        <v>58.043492999997397</v>
      </c>
      <c r="CX42" s="309">
        <v>58.043492999997397</v>
      </c>
      <c r="CY42" s="309">
        <v>58.043493000001035</v>
      </c>
      <c r="CZ42" s="309">
        <v>58.043493000001035</v>
      </c>
      <c r="DA42" s="309">
        <v>58.043493000001035</v>
      </c>
      <c r="DB42" s="309">
        <v>58.043493000001035</v>
      </c>
      <c r="DC42" s="309">
        <v>58.043493000001035</v>
      </c>
      <c r="DD42" s="309">
        <v>58.043493000001035</v>
      </c>
      <c r="DE42" s="309">
        <v>58.043493000001035</v>
      </c>
      <c r="DF42" s="309">
        <v>58.043493000001035</v>
      </c>
      <c r="DG42" s="309">
        <v>58.043493000001035</v>
      </c>
      <c r="DH42" s="309">
        <v>58.043493000001035</v>
      </c>
      <c r="DI42" s="309">
        <v>58.043492999997397</v>
      </c>
      <c r="DJ42" s="309">
        <v>58.043492999999216</v>
      </c>
      <c r="DK42" s="309">
        <v>58.043492999999216</v>
      </c>
      <c r="DL42" s="309">
        <v>58.043492999999216</v>
      </c>
      <c r="DM42" s="309">
        <v>58.043492999999216</v>
      </c>
      <c r="DN42" s="309">
        <v>58.043492999999216</v>
      </c>
      <c r="DO42" s="309">
        <v>58.043493000001035</v>
      </c>
      <c r="DP42" s="309">
        <v>58.043492999999216</v>
      </c>
      <c r="DQ42" s="309">
        <v>58.043492999997397</v>
      </c>
      <c r="DR42" s="309">
        <v>58.043492999997397</v>
      </c>
      <c r="DS42" s="309">
        <v>58.043492999997397</v>
      </c>
      <c r="DT42" s="309">
        <v>58.043492999999216</v>
      </c>
      <c r="DU42" s="309">
        <v>58.043493000001035</v>
      </c>
      <c r="DV42" s="309">
        <v>58.043492999997397</v>
      </c>
      <c r="DW42" s="309">
        <v>58.043492999999216</v>
      </c>
      <c r="DX42" s="309">
        <v>58.043492999999216</v>
      </c>
      <c r="DY42" s="309">
        <v>58.043493000000126</v>
      </c>
      <c r="DZ42" s="309">
        <v>58.043493000001035</v>
      </c>
      <c r="EA42" s="309">
        <v>58.043492999999216</v>
      </c>
      <c r="EB42" s="309">
        <v>58.043493000001035</v>
      </c>
      <c r="EC42" s="309">
        <v>58.043493000001035</v>
      </c>
      <c r="ED42" s="309">
        <v>58.043493000000126</v>
      </c>
      <c r="EE42" s="309">
        <v>58.043492999999216</v>
      </c>
      <c r="EF42" s="309">
        <v>58.043492999999216</v>
      </c>
      <c r="EG42" s="309">
        <v>58.043492999999216</v>
      </c>
      <c r="EH42" s="309">
        <v>58.043493000000126</v>
      </c>
      <c r="EI42" s="309">
        <v>58.043493000000126</v>
      </c>
      <c r="EJ42" s="309">
        <v>58.043493000000126</v>
      </c>
      <c r="EK42" s="309">
        <v>58.043493000000126</v>
      </c>
      <c r="EL42" s="309">
        <v>58.043492999999216</v>
      </c>
      <c r="EM42" s="309">
        <v>58.043492999999216</v>
      </c>
      <c r="EN42" s="309">
        <v>58.043492999999216</v>
      </c>
      <c r="EO42" s="309">
        <v>58.043492999999216</v>
      </c>
      <c r="EP42" s="309">
        <v>58.043492999999216</v>
      </c>
    </row>
    <row r="43" spans="1:146" ht="16.5" customHeight="1" x14ac:dyDescent="0.3">
      <c r="A43" s="302" t="s">
        <v>345</v>
      </c>
      <c r="B43" s="302" t="s">
        <v>340</v>
      </c>
      <c r="C43" s="306">
        <v>0</v>
      </c>
      <c r="D43" s="306">
        <v>0</v>
      </c>
      <c r="E43" s="306">
        <v>3000</v>
      </c>
      <c r="F43" s="306">
        <v>1700</v>
      </c>
      <c r="G43" s="306">
        <v>0</v>
      </c>
      <c r="H43" s="306">
        <v>2000</v>
      </c>
      <c r="I43" s="306">
        <v>0</v>
      </c>
      <c r="J43" s="306">
        <v>0</v>
      </c>
      <c r="K43" s="306">
        <v>0</v>
      </c>
      <c r="L43" s="306">
        <v>0</v>
      </c>
      <c r="M43" s="306">
        <v>0</v>
      </c>
      <c r="N43" s="306">
        <v>0</v>
      </c>
      <c r="O43" s="306">
        <v>0</v>
      </c>
      <c r="P43" s="306">
        <v>0</v>
      </c>
      <c r="Q43" s="306">
        <v>0</v>
      </c>
      <c r="R43" s="306">
        <v>0</v>
      </c>
      <c r="S43" s="306">
        <v>0</v>
      </c>
      <c r="T43" s="306">
        <v>0</v>
      </c>
      <c r="U43" s="306">
        <v>0</v>
      </c>
      <c r="V43" s="306">
        <v>0</v>
      </c>
      <c r="W43" s="306">
        <v>0</v>
      </c>
      <c r="X43" s="306">
        <v>0</v>
      </c>
      <c r="Y43" s="306">
        <v>0</v>
      </c>
      <c r="Z43" s="306">
        <v>0</v>
      </c>
      <c r="AA43" s="306">
        <v>0</v>
      </c>
      <c r="AB43" s="306">
        <v>0</v>
      </c>
      <c r="AC43" s="306">
        <v>0</v>
      </c>
      <c r="AD43" s="306">
        <v>0</v>
      </c>
      <c r="AE43" s="306">
        <v>0</v>
      </c>
      <c r="AF43" s="306">
        <v>0</v>
      </c>
      <c r="AG43" s="306">
        <v>3.5150000000000001</v>
      </c>
      <c r="AH43" s="306">
        <v>3.5150000000000001</v>
      </c>
      <c r="AI43" s="306">
        <v>3.5150000000000001</v>
      </c>
      <c r="AJ43" s="306">
        <v>3.5150000000000001</v>
      </c>
      <c r="AK43" s="306">
        <v>3.5150000000000001</v>
      </c>
      <c r="AL43" s="306">
        <v>3.5150000000000001</v>
      </c>
      <c r="AM43" s="306">
        <v>3.5150000000000001</v>
      </c>
      <c r="AN43" s="306">
        <v>0</v>
      </c>
      <c r="AO43" s="306">
        <v>0</v>
      </c>
      <c r="AP43" s="306">
        <v>0</v>
      </c>
      <c r="AQ43" s="306">
        <v>0</v>
      </c>
      <c r="AR43" s="306">
        <v>0</v>
      </c>
      <c r="AS43" s="306">
        <v>0</v>
      </c>
      <c r="AT43" s="306">
        <v>0</v>
      </c>
      <c r="AU43" s="306">
        <v>0</v>
      </c>
      <c r="AV43" s="306">
        <v>0</v>
      </c>
      <c r="AW43" s="306">
        <v>0</v>
      </c>
      <c r="AX43" s="306">
        <v>0</v>
      </c>
      <c r="AY43" s="306">
        <v>0</v>
      </c>
      <c r="AZ43" s="306">
        <v>107.143967</v>
      </c>
      <c r="BA43" s="306">
        <v>107.143967</v>
      </c>
      <c r="BB43" s="306">
        <v>110.743967</v>
      </c>
      <c r="BC43" s="306">
        <v>110.743967</v>
      </c>
      <c r="BD43" s="306">
        <v>110.743967</v>
      </c>
      <c r="BE43" s="306">
        <v>110.743967</v>
      </c>
      <c r="BF43" s="306">
        <v>110.743967</v>
      </c>
      <c r="BG43" s="306">
        <v>110.743967</v>
      </c>
      <c r="BH43" s="306">
        <v>110.743967</v>
      </c>
      <c r="BI43" s="306">
        <v>110.743967</v>
      </c>
      <c r="BJ43" s="306">
        <v>110.743967</v>
      </c>
      <c r="BK43" s="306">
        <v>672.12896699999999</v>
      </c>
      <c r="BL43" s="306">
        <v>1420.1289670000001</v>
      </c>
      <c r="BM43" s="306">
        <v>2530.1989669999998</v>
      </c>
      <c r="BN43" s="306">
        <v>2530.1989669999998</v>
      </c>
      <c r="BO43" s="306">
        <v>4521.643967</v>
      </c>
      <c r="BP43" s="306">
        <v>5499.643967</v>
      </c>
      <c r="BQ43" s="306">
        <v>5749.643967</v>
      </c>
      <c r="BR43" s="306">
        <v>5992.1999669999996</v>
      </c>
      <c r="BS43" s="306">
        <v>6595.6999669999996</v>
      </c>
      <c r="BT43" s="306">
        <v>7295.6999669999996</v>
      </c>
      <c r="BU43" s="307">
        <v>7395.6999669999996</v>
      </c>
      <c r="BV43" s="307">
        <v>7395.6999669999996</v>
      </c>
      <c r="BW43" s="307">
        <v>7872.0149670000001</v>
      </c>
      <c r="BX43" s="307">
        <v>8252.3649669999995</v>
      </c>
      <c r="BY43" s="307">
        <v>8102.2949669999998</v>
      </c>
      <c r="BZ43" s="307">
        <v>8102.2949669999998</v>
      </c>
      <c r="CA43" s="307">
        <v>7110.8499670000001</v>
      </c>
      <c r="CB43" s="307">
        <v>9557.3649669999995</v>
      </c>
      <c r="CC43" s="307">
        <v>9307.3649669999995</v>
      </c>
      <c r="CD43" s="307">
        <v>9416.8089670000008</v>
      </c>
      <c r="CE43" s="307">
        <v>10346.044967</v>
      </c>
      <c r="CF43" s="307">
        <v>9646.0449669999998</v>
      </c>
      <c r="CG43" s="307">
        <v>9546.0449669999998</v>
      </c>
      <c r="CH43" s="307">
        <v>10451.044967</v>
      </c>
      <c r="CI43" s="307">
        <v>11924.905467</v>
      </c>
      <c r="CJ43" s="307">
        <v>10731.655467</v>
      </c>
      <c r="CK43" s="307">
        <v>11191.655467</v>
      </c>
      <c r="CL43" s="307">
        <v>11191.655467</v>
      </c>
      <c r="CM43" s="308">
        <v>12768.655467</v>
      </c>
      <c r="CN43" s="308">
        <v>10044.625467</v>
      </c>
      <c r="CO43" s="308">
        <v>10044.625467</v>
      </c>
      <c r="CP43" s="308">
        <v>11186.625467</v>
      </c>
      <c r="CQ43" s="308">
        <v>9653.8894670000009</v>
      </c>
      <c r="CR43" s="308">
        <v>9653.8894670000009</v>
      </c>
      <c r="CS43" s="308">
        <v>9653.8894670000009</v>
      </c>
      <c r="CT43" s="308">
        <v>9768.8894670000009</v>
      </c>
      <c r="CU43" s="309">
        <v>10230.889467000001</v>
      </c>
      <c r="CV43" s="309">
        <v>11368.528967</v>
      </c>
      <c r="CW43" s="309">
        <v>13816.428967</v>
      </c>
      <c r="CX43" s="309">
        <v>16379.928967</v>
      </c>
      <c r="CY43" s="309">
        <v>19977.928967</v>
      </c>
      <c r="CZ43" s="309">
        <v>19791.643967</v>
      </c>
      <c r="DA43" s="309">
        <v>19791.643967</v>
      </c>
      <c r="DB43" s="309">
        <v>18297.643967</v>
      </c>
      <c r="DC43" s="309">
        <v>18297.643967</v>
      </c>
      <c r="DD43" s="309">
        <v>18297.643967</v>
      </c>
      <c r="DE43" s="309">
        <v>18297.643967</v>
      </c>
      <c r="DF43" s="309">
        <v>17776.599999999999</v>
      </c>
      <c r="DG43" s="309">
        <v>17115.099999999999</v>
      </c>
      <c r="DH43" s="309">
        <v>14941.5</v>
      </c>
      <c r="DI43" s="309">
        <v>13073.6</v>
      </c>
      <c r="DJ43" s="309">
        <v>11206.1</v>
      </c>
      <c r="DK43" s="309">
        <v>7031.1</v>
      </c>
      <c r="DL43" s="309">
        <v>12755.5</v>
      </c>
      <c r="DM43" s="309">
        <v>13834</v>
      </c>
      <c r="DN43" s="309">
        <v>13834</v>
      </c>
      <c r="DO43" s="309">
        <v>13834</v>
      </c>
      <c r="DP43" s="309">
        <v>13834</v>
      </c>
      <c r="DQ43" s="309">
        <v>13834</v>
      </c>
      <c r="DR43" s="309">
        <v>13318</v>
      </c>
      <c r="DS43" s="309">
        <v>13275.125017049999</v>
      </c>
      <c r="DT43" s="309">
        <v>12313.25375276</v>
      </c>
      <c r="DU43" s="309">
        <v>16580.801586450001</v>
      </c>
      <c r="DV43" s="309">
        <v>15854.56872589</v>
      </c>
      <c r="DW43" s="309">
        <v>15730.90950799</v>
      </c>
      <c r="DX43" s="309">
        <v>11530.497614720001</v>
      </c>
      <c r="DY43" s="309">
        <v>6553.0682191800006</v>
      </c>
      <c r="DZ43" s="309">
        <v>6571.6554794599997</v>
      </c>
      <c r="EA43" s="309">
        <v>6589.64315068</v>
      </c>
      <c r="EB43" s="309">
        <v>6608.2304109699999</v>
      </c>
      <c r="EC43" s="309">
        <v>6626.2180821899992</v>
      </c>
      <c r="ED43" s="309">
        <v>6644.8053424600002</v>
      </c>
      <c r="EE43" s="309">
        <v>6663.3926027399993</v>
      </c>
      <c r="EF43" s="309">
        <v>6680.1810958900005</v>
      </c>
      <c r="EG43" s="309">
        <v>4624.5683561599999</v>
      </c>
      <c r="EH43" s="309">
        <v>4636.5560273999999</v>
      </c>
      <c r="EI43" s="309">
        <v>2570.6643835599998</v>
      </c>
      <c r="EJ43" s="309">
        <v>0</v>
      </c>
      <c r="EK43" s="309">
        <v>0</v>
      </c>
      <c r="EL43" s="309">
        <v>0</v>
      </c>
      <c r="EM43" s="309">
        <v>0</v>
      </c>
      <c r="EN43" s="309">
        <v>0</v>
      </c>
      <c r="EO43" s="309">
        <v>0</v>
      </c>
      <c r="EP43" s="309">
        <v>0</v>
      </c>
    </row>
    <row r="44" spans="1:146" ht="16.5" customHeight="1" x14ac:dyDescent="0.3">
      <c r="A44" s="302"/>
      <c r="B44" s="302"/>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304"/>
      <c r="BV44" s="304"/>
      <c r="BW44" s="304"/>
      <c r="BX44" s="304"/>
      <c r="BY44" s="304"/>
      <c r="BZ44" s="304"/>
      <c r="CA44" s="304"/>
      <c r="CB44" s="304"/>
      <c r="CC44" s="304"/>
      <c r="CD44" s="304"/>
      <c r="CE44" s="304"/>
      <c r="CF44" s="304"/>
      <c r="CG44" s="304"/>
      <c r="CH44" s="304"/>
      <c r="CI44" s="304"/>
      <c r="CJ44" s="304"/>
      <c r="CK44" s="304"/>
      <c r="CL44" s="304"/>
      <c r="CM44" s="296"/>
      <c r="CN44" s="296"/>
      <c r="CO44" s="296"/>
      <c r="CP44" s="296"/>
      <c r="CQ44" s="296"/>
      <c r="CR44" s="296"/>
      <c r="CS44" s="296"/>
      <c r="CT44" s="296"/>
      <c r="CU44" s="305"/>
      <c r="CV44" s="305"/>
      <c r="CW44" s="305"/>
      <c r="CX44" s="305"/>
      <c r="CY44" s="305"/>
      <c r="CZ44" s="305"/>
      <c r="DA44" s="305"/>
      <c r="DB44" s="305"/>
      <c r="DC44" s="305"/>
      <c r="DD44" s="305"/>
      <c r="DE44" s="305"/>
      <c r="DF44" s="305"/>
      <c r="DG44" s="305"/>
      <c r="DH44" s="305"/>
      <c r="DI44" s="305"/>
      <c r="DJ44" s="305"/>
      <c r="DK44" s="305"/>
      <c r="DL44" s="305"/>
      <c r="DM44" s="305"/>
      <c r="DN44" s="305"/>
      <c r="DO44" s="305"/>
      <c r="DP44" s="305"/>
      <c r="DQ44" s="305"/>
      <c r="DR44" s="305"/>
      <c r="DS44" s="305"/>
      <c r="DT44" s="305"/>
      <c r="DU44" s="305"/>
      <c r="DV44" s="305"/>
      <c r="DW44" s="305"/>
      <c r="DX44" s="305"/>
      <c r="DY44" s="305"/>
      <c r="DZ44" s="305"/>
      <c r="EA44" s="305"/>
      <c r="EB44" s="305"/>
      <c r="EC44" s="305"/>
      <c r="ED44" s="305"/>
      <c r="EE44" s="305"/>
      <c r="EF44" s="305"/>
      <c r="EG44" s="305"/>
      <c r="EH44" s="305"/>
      <c r="EI44" s="305"/>
      <c r="EJ44" s="305"/>
      <c r="EK44" s="305"/>
      <c r="EL44" s="305"/>
      <c r="EM44" s="305"/>
      <c r="EN44" s="305"/>
      <c r="EO44" s="305"/>
      <c r="EP44" s="305"/>
    </row>
    <row r="45" spans="1:146" ht="16.5" customHeight="1" x14ac:dyDescent="0.3">
      <c r="A45" s="297" t="s">
        <v>346</v>
      </c>
      <c r="B45" s="297" t="s">
        <v>347</v>
      </c>
      <c r="C45" s="298">
        <v>0</v>
      </c>
      <c r="D45" s="298">
        <v>0</v>
      </c>
      <c r="E45" s="298">
        <v>0</v>
      </c>
      <c r="F45" s="298">
        <v>0</v>
      </c>
      <c r="G45" s="298">
        <v>0</v>
      </c>
      <c r="H45" s="298">
        <v>0</v>
      </c>
      <c r="I45" s="298">
        <v>0</v>
      </c>
      <c r="J45" s="298">
        <v>303.74899999999991</v>
      </c>
      <c r="K45" s="298">
        <v>502.16046600000004</v>
      </c>
      <c r="L45" s="298">
        <v>502.16046600000004</v>
      </c>
      <c r="M45" s="298">
        <v>502.16046600000004</v>
      </c>
      <c r="N45" s="298">
        <v>477.37821600000007</v>
      </c>
      <c r="O45" s="298">
        <v>522.35433200000011</v>
      </c>
      <c r="P45" s="298">
        <v>563.02008699999988</v>
      </c>
      <c r="Q45" s="298">
        <v>709.01456599999983</v>
      </c>
      <c r="R45" s="298">
        <v>760.30179399999975</v>
      </c>
      <c r="S45" s="298">
        <v>957.91281299999991</v>
      </c>
      <c r="T45" s="298">
        <v>1111.7664229999998</v>
      </c>
      <c r="U45" s="298">
        <v>1421.1139969999999</v>
      </c>
      <c r="V45" s="298">
        <v>1345.9546740000001</v>
      </c>
      <c r="W45" s="298">
        <v>1097.4000299999998</v>
      </c>
      <c r="X45" s="298">
        <v>1147.5015679999997</v>
      </c>
      <c r="Y45" s="298">
        <v>1074.3758809999999</v>
      </c>
      <c r="Z45" s="298">
        <v>973.89911399999983</v>
      </c>
      <c r="AA45" s="298">
        <v>987.01167250000026</v>
      </c>
      <c r="AB45" s="298">
        <v>987.61469880999994</v>
      </c>
      <c r="AC45" s="298">
        <v>987.90412218000029</v>
      </c>
      <c r="AD45" s="298">
        <v>964.24856999999986</v>
      </c>
      <c r="AE45" s="298">
        <v>815.01807333999989</v>
      </c>
      <c r="AF45" s="298">
        <v>829.00589168999988</v>
      </c>
      <c r="AG45" s="298">
        <v>879.56600669000034</v>
      </c>
      <c r="AH45" s="298">
        <v>783.56822769379312</v>
      </c>
      <c r="AI45" s="298">
        <v>728.4015081</v>
      </c>
      <c r="AJ45" s="298">
        <v>626.68072635999999</v>
      </c>
      <c r="AK45" s="298">
        <v>702.04092421000007</v>
      </c>
      <c r="AL45" s="298">
        <v>860.31270639999991</v>
      </c>
      <c r="AM45" s="298">
        <v>1136.02626151</v>
      </c>
      <c r="AN45" s="298">
        <v>1214.9587380400001</v>
      </c>
      <c r="AO45" s="298">
        <v>2300.1123070199992</v>
      </c>
      <c r="AP45" s="298">
        <v>2583.8162419999999</v>
      </c>
      <c r="AQ45" s="298">
        <v>2828.7816888536649</v>
      </c>
      <c r="AR45" s="298">
        <v>2783.8348632041857</v>
      </c>
      <c r="AS45" s="298">
        <v>2614.354993311681</v>
      </c>
      <c r="AT45" s="298">
        <v>2994.8673294889336</v>
      </c>
      <c r="AU45" s="298">
        <v>2660.8722954435084</v>
      </c>
      <c r="AV45" s="298">
        <v>2610.2756306442334</v>
      </c>
      <c r="AW45" s="298">
        <v>2571.964406937097</v>
      </c>
      <c r="AX45" s="298">
        <v>1818.6549297441982</v>
      </c>
      <c r="AY45" s="298">
        <v>1566.6874621341976</v>
      </c>
      <c r="AZ45" s="298">
        <v>1518.7520036264834</v>
      </c>
      <c r="BA45" s="298">
        <v>1626.8607322698992</v>
      </c>
      <c r="BB45" s="298">
        <v>1542.129128801779</v>
      </c>
      <c r="BC45" s="298">
        <v>1945.7750698424302</v>
      </c>
      <c r="BD45" s="298">
        <v>1906.2233462202012</v>
      </c>
      <c r="BE45" s="298">
        <v>1931.966328434846</v>
      </c>
      <c r="BF45" s="298">
        <v>1845.619172527418</v>
      </c>
      <c r="BG45" s="298">
        <v>1813.8576627535981</v>
      </c>
      <c r="BH45" s="298">
        <v>1809.8412517385532</v>
      </c>
      <c r="BI45" s="298">
        <v>1933.8905259506596</v>
      </c>
      <c r="BJ45" s="298">
        <v>1977.8356894148478</v>
      </c>
      <c r="BK45" s="298">
        <v>3104.4042453554771</v>
      </c>
      <c r="BL45" s="298">
        <v>3130.5526144907531</v>
      </c>
      <c r="BM45" s="298">
        <v>3028.5484233272427</v>
      </c>
      <c r="BN45" s="298">
        <v>2193.1226852449554</v>
      </c>
      <c r="BO45" s="298">
        <v>2056.4769072711374</v>
      </c>
      <c r="BP45" s="298">
        <v>1994.7740961039547</v>
      </c>
      <c r="BQ45" s="298">
        <v>2292.4223185635105</v>
      </c>
      <c r="BR45" s="298">
        <v>2822.8377000452147</v>
      </c>
      <c r="BS45" s="298">
        <v>2768.742620551197</v>
      </c>
      <c r="BT45" s="298">
        <v>2615.7408358037405</v>
      </c>
      <c r="BU45" s="299">
        <v>2820.2200533702671</v>
      </c>
      <c r="BV45" s="299">
        <v>3023.7572276985466</v>
      </c>
      <c r="BW45" s="299">
        <v>2943.8292142852647</v>
      </c>
      <c r="BX45" s="299">
        <v>3494.0050491976053</v>
      </c>
      <c r="BY45" s="299">
        <v>3737.6449013561714</v>
      </c>
      <c r="BZ45" s="299">
        <v>3818.8879124726454</v>
      </c>
      <c r="CA45" s="299">
        <v>3717.5430564371454</v>
      </c>
      <c r="CB45" s="299">
        <v>3862.37316478393</v>
      </c>
      <c r="CC45" s="299">
        <v>3937.9001757329943</v>
      </c>
      <c r="CD45" s="299">
        <v>3878.4306242567982</v>
      </c>
      <c r="CE45" s="299">
        <v>3977.0592322756002</v>
      </c>
      <c r="CF45" s="299">
        <v>3977.6923143762651</v>
      </c>
      <c r="CG45" s="299">
        <v>3978.3049744780105</v>
      </c>
      <c r="CH45" s="299">
        <v>4091.5779306704781</v>
      </c>
      <c r="CI45" s="299">
        <v>3914.7414449115086</v>
      </c>
      <c r="CJ45" s="299">
        <v>4110.653918095888</v>
      </c>
      <c r="CK45" s="299">
        <v>4220.9722888364267</v>
      </c>
      <c r="CL45" s="299">
        <v>4175.4147896630084</v>
      </c>
      <c r="CM45" s="300">
        <v>4084.4765281324408</v>
      </c>
      <c r="CN45" s="300">
        <v>4954.407946356785</v>
      </c>
      <c r="CO45" s="300">
        <v>5404.7101411440644</v>
      </c>
      <c r="CP45" s="300">
        <v>5010.1609060732771</v>
      </c>
      <c r="CQ45" s="300">
        <v>4981.4208065471712</v>
      </c>
      <c r="CR45" s="300">
        <v>5709.8381471048251</v>
      </c>
      <c r="CS45" s="300">
        <v>5708.0453873663128</v>
      </c>
      <c r="CT45" s="300">
        <v>5489.1077501127265</v>
      </c>
      <c r="CU45" s="301">
        <v>5513.8183068044691</v>
      </c>
      <c r="CV45" s="301">
        <v>7413.2134494217898</v>
      </c>
      <c r="CW45" s="301">
        <v>12594.456361176315</v>
      </c>
      <c r="CX45" s="301">
        <v>15510.233448907273</v>
      </c>
      <c r="CY45" s="301">
        <v>17476.41340155217</v>
      </c>
      <c r="CZ45" s="301">
        <v>18257.213084227442</v>
      </c>
      <c r="DA45" s="301">
        <v>19889.706420076684</v>
      </c>
      <c r="DB45" s="301">
        <v>19022.095143053666</v>
      </c>
      <c r="DC45" s="301">
        <v>20358.470923741927</v>
      </c>
      <c r="DD45" s="301">
        <v>20875.81786602833</v>
      </c>
      <c r="DE45" s="301">
        <v>20263.142446436872</v>
      </c>
      <c r="DF45" s="301">
        <v>21899.842264582279</v>
      </c>
      <c r="DG45" s="301">
        <v>21850.370016168483</v>
      </c>
      <c r="DH45" s="301">
        <v>23248.572223132323</v>
      </c>
      <c r="DI45" s="301">
        <v>24828.777496793307</v>
      </c>
      <c r="DJ45" s="301">
        <v>25147.064418188154</v>
      </c>
      <c r="DK45" s="301">
        <v>24904.207664737729</v>
      </c>
      <c r="DL45" s="301">
        <v>26982.781655601542</v>
      </c>
      <c r="DM45" s="301">
        <v>27150.945244588518</v>
      </c>
      <c r="DN45" s="301">
        <v>27059.47992788527</v>
      </c>
      <c r="DO45" s="301">
        <v>26345.787149204461</v>
      </c>
      <c r="DP45" s="301">
        <v>26795.295921734403</v>
      </c>
      <c r="DQ45" s="301">
        <v>26450.778124003409</v>
      </c>
      <c r="DR45" s="301">
        <v>26822.853961766399</v>
      </c>
      <c r="DS45" s="301">
        <v>26859.219633909466</v>
      </c>
      <c r="DT45" s="301">
        <v>24636.230833551264</v>
      </c>
      <c r="DU45" s="301">
        <v>23424.709441082585</v>
      </c>
      <c r="DV45" s="301">
        <v>22177.866305366384</v>
      </c>
      <c r="DW45" s="301">
        <v>19227.589534369341</v>
      </c>
      <c r="DX45" s="301">
        <v>18843.372285949888</v>
      </c>
      <c r="DY45" s="301">
        <v>19201.188432612289</v>
      </c>
      <c r="DZ45" s="301">
        <v>18736.923989354444</v>
      </c>
      <c r="EA45" s="301">
        <v>19016.635811612556</v>
      </c>
      <c r="EB45" s="301">
        <v>21450.662145877915</v>
      </c>
      <c r="EC45" s="301">
        <v>21751.216181135442</v>
      </c>
      <c r="ED45" s="301">
        <v>20031.561868459889</v>
      </c>
      <c r="EE45" s="301">
        <v>20614.299203660394</v>
      </c>
      <c r="EF45" s="301">
        <v>19879.918539375511</v>
      </c>
      <c r="EG45" s="301">
        <v>15883.987602071098</v>
      </c>
      <c r="EH45" s="301">
        <v>13557.896337997494</v>
      </c>
      <c r="EI45" s="301">
        <v>12828.920650047221</v>
      </c>
      <c r="EJ45" s="301">
        <v>12653.919407783218</v>
      </c>
      <c r="EK45" s="301">
        <v>12246.044642381976</v>
      </c>
      <c r="EL45" s="301">
        <v>12373.695670944551</v>
      </c>
      <c r="EM45" s="301">
        <v>11811.52549387279</v>
      </c>
      <c r="EN45" s="301">
        <v>11554.23733883728</v>
      </c>
      <c r="EO45" s="301">
        <v>15469.11639745494</v>
      </c>
      <c r="EP45" s="301">
        <v>15054.262504957507</v>
      </c>
    </row>
    <row r="46" spans="1:146" ht="16.5" customHeight="1" x14ac:dyDescent="0.3">
      <c r="A46" s="302"/>
      <c r="B46" s="302"/>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304"/>
      <c r="BV46" s="304"/>
      <c r="BW46" s="304"/>
      <c r="BX46" s="304"/>
      <c r="BY46" s="304"/>
      <c r="BZ46" s="304"/>
      <c r="CA46" s="304"/>
      <c r="CB46" s="304"/>
      <c r="CC46" s="304"/>
      <c r="CD46" s="304"/>
      <c r="CE46" s="304"/>
      <c r="CF46" s="304"/>
      <c r="CG46" s="304"/>
      <c r="CH46" s="304"/>
      <c r="CI46" s="304"/>
      <c r="CJ46" s="304"/>
      <c r="CK46" s="304"/>
      <c r="CL46" s="304"/>
      <c r="CM46" s="296"/>
      <c r="CN46" s="296"/>
      <c r="CO46" s="296"/>
      <c r="CP46" s="296"/>
      <c r="CQ46" s="296"/>
      <c r="CR46" s="296"/>
      <c r="CS46" s="296"/>
      <c r="CT46" s="296"/>
      <c r="CU46" s="305"/>
      <c r="CV46" s="305"/>
      <c r="CW46" s="305"/>
      <c r="CX46" s="305"/>
      <c r="CY46" s="305"/>
      <c r="CZ46" s="305"/>
      <c r="DA46" s="305"/>
      <c r="DB46" s="305"/>
      <c r="DC46" s="305"/>
      <c r="DD46" s="305"/>
      <c r="DE46" s="305"/>
      <c r="DF46" s="305"/>
      <c r="DG46" s="305"/>
      <c r="DH46" s="305"/>
      <c r="DI46" s="305"/>
      <c r="DJ46" s="305"/>
      <c r="DK46" s="305"/>
      <c r="DL46" s="305"/>
      <c r="DM46" s="305"/>
      <c r="DN46" s="305"/>
      <c r="DO46" s="305"/>
      <c r="DP46" s="305"/>
      <c r="DQ46" s="305"/>
      <c r="DR46" s="305"/>
      <c r="DS46" s="305"/>
      <c r="DT46" s="305"/>
      <c r="DU46" s="305"/>
      <c r="DV46" s="305"/>
      <c r="DW46" s="305"/>
      <c r="DX46" s="305"/>
      <c r="DY46" s="305"/>
      <c r="DZ46" s="305"/>
      <c r="EA46" s="305"/>
      <c r="EB46" s="305"/>
      <c r="EC46" s="305"/>
      <c r="ED46" s="305"/>
      <c r="EE46" s="305"/>
      <c r="EF46" s="305"/>
      <c r="EG46" s="305"/>
      <c r="EH46" s="305"/>
      <c r="EI46" s="305"/>
      <c r="EJ46" s="305"/>
      <c r="EK46" s="305"/>
      <c r="EL46" s="305"/>
      <c r="EM46" s="305"/>
      <c r="EN46" s="305"/>
      <c r="EO46" s="305"/>
      <c r="EP46" s="305"/>
    </row>
    <row r="47" spans="1:146" ht="22.15" customHeight="1" x14ac:dyDescent="0.3">
      <c r="A47" s="297" t="s">
        <v>348</v>
      </c>
      <c r="B47" s="297" t="s">
        <v>349</v>
      </c>
      <c r="C47" s="298">
        <v>0.97697899999999993</v>
      </c>
      <c r="D47" s="298">
        <v>0.97697899999999993</v>
      </c>
      <c r="E47" s="298">
        <v>0.97697899999999993</v>
      </c>
      <c r="F47" s="298">
        <v>0.97697899999999993</v>
      </c>
      <c r="G47" s="298">
        <v>700.304979</v>
      </c>
      <c r="H47" s="298">
        <v>0.97697899999999993</v>
      </c>
      <c r="I47" s="298">
        <v>0.97697899999999993</v>
      </c>
      <c r="J47" s="298">
        <v>1949.5115290000001</v>
      </c>
      <c r="K47" s="298">
        <v>6727.3778899999998</v>
      </c>
      <c r="L47" s="298">
        <v>6727.3778899999998</v>
      </c>
      <c r="M47" s="298">
        <v>6727.3778899999998</v>
      </c>
      <c r="N47" s="298">
        <v>5101.1285029999999</v>
      </c>
      <c r="O47" s="298">
        <v>5899.3738249999997</v>
      </c>
      <c r="P47" s="298">
        <v>7178.258124</v>
      </c>
      <c r="Q47" s="298">
        <v>6962.9102419999999</v>
      </c>
      <c r="R47" s="298">
        <v>7176.5287470000003</v>
      </c>
      <c r="S47" s="298">
        <v>8050.2318850000011</v>
      </c>
      <c r="T47" s="298">
        <v>9350.0623379999997</v>
      </c>
      <c r="U47" s="298">
        <v>10061.164205000001</v>
      </c>
      <c r="V47" s="298">
        <v>9783.8574340000014</v>
      </c>
      <c r="W47" s="298">
        <v>8884.4224610000001</v>
      </c>
      <c r="X47" s="298">
        <v>8906.7630180000015</v>
      </c>
      <c r="Y47" s="298">
        <v>8989.1163437203486</v>
      </c>
      <c r="Z47" s="298">
        <v>7621.8026020000007</v>
      </c>
      <c r="AA47" s="298">
        <v>8098.1933754899992</v>
      </c>
      <c r="AB47" s="298">
        <v>8103.3600904899986</v>
      </c>
      <c r="AC47" s="298">
        <v>7987.70630239</v>
      </c>
      <c r="AD47" s="298">
        <v>7666.8660758100004</v>
      </c>
      <c r="AE47" s="298">
        <v>7059.1474340511413</v>
      </c>
      <c r="AF47" s="298">
        <v>6924.8333079799986</v>
      </c>
      <c r="AG47" s="298">
        <v>6810.575498449999</v>
      </c>
      <c r="AH47" s="298">
        <v>5899.4714549999999</v>
      </c>
      <c r="AI47" s="298">
        <v>5548.3711433400003</v>
      </c>
      <c r="AJ47" s="298">
        <v>5151.53506191</v>
      </c>
      <c r="AK47" s="298">
        <v>5432.9948068099993</v>
      </c>
      <c r="AL47" s="298">
        <v>5650.9292838000001</v>
      </c>
      <c r="AM47" s="298">
        <v>8292.3251740800006</v>
      </c>
      <c r="AN47" s="298">
        <v>8229.7347259200014</v>
      </c>
      <c r="AO47" s="298">
        <v>10911.038199100001</v>
      </c>
      <c r="AP47" s="298">
        <v>12400.236332000002</v>
      </c>
      <c r="AQ47" s="298">
        <v>14397.987373506336</v>
      </c>
      <c r="AR47" s="298">
        <v>15073.430049965815</v>
      </c>
      <c r="AS47" s="298">
        <v>14639.647727208319</v>
      </c>
      <c r="AT47" s="298">
        <v>16841.729297471069</v>
      </c>
      <c r="AU47" s="298">
        <v>16527.854840426491</v>
      </c>
      <c r="AV47" s="298">
        <v>16256.050535835768</v>
      </c>
      <c r="AW47" s="298">
        <v>16006.596918962901</v>
      </c>
      <c r="AX47" s="298">
        <v>14816.341808295803</v>
      </c>
      <c r="AY47" s="298">
        <v>15805.867442425804</v>
      </c>
      <c r="AZ47" s="298">
        <v>16853.601829623516</v>
      </c>
      <c r="BA47" s="298">
        <v>19037.1664735501</v>
      </c>
      <c r="BB47" s="298">
        <v>19558.669342488218</v>
      </c>
      <c r="BC47" s="298">
        <v>21690.958455277567</v>
      </c>
      <c r="BD47" s="298">
        <v>21769.819955249801</v>
      </c>
      <c r="BE47" s="298">
        <v>20515.969835745153</v>
      </c>
      <c r="BF47" s="298">
        <v>18707.384725992579</v>
      </c>
      <c r="BG47" s="298">
        <v>17194.662906816404</v>
      </c>
      <c r="BH47" s="298">
        <v>17534.395552451446</v>
      </c>
      <c r="BI47" s="298">
        <v>21430.804232799339</v>
      </c>
      <c r="BJ47" s="298">
        <v>21819.989235755154</v>
      </c>
      <c r="BK47" s="298">
        <v>18820.833436914523</v>
      </c>
      <c r="BL47" s="298">
        <v>17561.064038939247</v>
      </c>
      <c r="BM47" s="298">
        <v>16093.248044462756</v>
      </c>
      <c r="BN47" s="298">
        <v>16303.566108505043</v>
      </c>
      <c r="BO47" s="298">
        <v>20072.59277831886</v>
      </c>
      <c r="BP47" s="298">
        <v>24761.408888216043</v>
      </c>
      <c r="BQ47" s="298">
        <v>26468.822463576485</v>
      </c>
      <c r="BR47" s="298">
        <v>29083.29511164478</v>
      </c>
      <c r="BS47" s="298">
        <v>28252.173220278808</v>
      </c>
      <c r="BT47" s="298">
        <v>27482.686239086255</v>
      </c>
      <c r="BU47" s="299">
        <v>26705.459534849728</v>
      </c>
      <c r="BV47" s="299">
        <v>26211.022620811455</v>
      </c>
      <c r="BW47" s="299">
        <v>27696.718761614735</v>
      </c>
      <c r="BX47" s="299">
        <v>28651.598215942391</v>
      </c>
      <c r="BY47" s="299">
        <v>30398.692709023828</v>
      </c>
      <c r="BZ47" s="299">
        <v>30329.007969927352</v>
      </c>
      <c r="CA47" s="299">
        <v>29634.729211632854</v>
      </c>
      <c r="CB47" s="299">
        <v>31971.949978656074</v>
      </c>
      <c r="CC47" s="299">
        <v>31905.269878307008</v>
      </c>
      <c r="CD47" s="299">
        <v>30472.831746993201</v>
      </c>
      <c r="CE47" s="299">
        <v>30379.934940104398</v>
      </c>
      <c r="CF47" s="299">
        <v>30385.224719153735</v>
      </c>
      <c r="CG47" s="299">
        <v>30390.343860181991</v>
      </c>
      <c r="CH47" s="299">
        <v>30282.993765139523</v>
      </c>
      <c r="CI47" s="299">
        <v>31546.103834498485</v>
      </c>
      <c r="CJ47" s="299">
        <v>32860.470528294114</v>
      </c>
      <c r="CK47" s="299">
        <v>32756.792770723569</v>
      </c>
      <c r="CL47" s="299">
        <v>30508.750524446983</v>
      </c>
      <c r="CM47" s="300">
        <v>32368.961424007564</v>
      </c>
      <c r="CN47" s="300">
        <v>40844.727462043214</v>
      </c>
      <c r="CO47" s="300">
        <v>45986.866742425933</v>
      </c>
      <c r="CP47" s="300">
        <v>49621.555652876727</v>
      </c>
      <c r="CQ47" s="300">
        <v>51033.269060512823</v>
      </c>
      <c r="CR47" s="300">
        <v>51593.071034535176</v>
      </c>
      <c r="CS47" s="300">
        <v>50472.940248263694</v>
      </c>
      <c r="CT47" s="300">
        <v>51579.364107647278</v>
      </c>
      <c r="CU47" s="301">
        <v>54257.438472275535</v>
      </c>
      <c r="CV47" s="301">
        <v>60010.234159538217</v>
      </c>
      <c r="CW47" s="301">
        <v>59671.616298873691</v>
      </c>
      <c r="CX47" s="301">
        <v>58028.980285152727</v>
      </c>
      <c r="CY47" s="301">
        <v>57049.372761277817</v>
      </c>
      <c r="CZ47" s="301">
        <v>53584.549816332561</v>
      </c>
      <c r="DA47" s="301">
        <v>51582.83359155331</v>
      </c>
      <c r="DB47" s="301">
        <v>50493.695366486339</v>
      </c>
      <c r="DC47" s="301">
        <v>54206.639282538083</v>
      </c>
      <c r="DD47" s="301">
        <v>53582.959091911674</v>
      </c>
      <c r="DE47" s="301">
        <v>50607.850229043121</v>
      </c>
      <c r="DF47" s="301">
        <v>54998.374549107721</v>
      </c>
      <c r="DG47" s="301">
        <v>55429.512839131516</v>
      </c>
      <c r="DH47" s="301">
        <v>57578.551645817679</v>
      </c>
      <c r="DI47" s="301">
        <v>61194.164276256692</v>
      </c>
      <c r="DJ47" s="301">
        <v>63878.08411063184</v>
      </c>
      <c r="DK47" s="301">
        <v>69612.105710522272</v>
      </c>
      <c r="DL47" s="301">
        <v>75360.160072018465</v>
      </c>
      <c r="DM47" s="301">
        <v>72315.339936051489</v>
      </c>
      <c r="DN47" s="301">
        <v>73142.704531894735</v>
      </c>
      <c r="DO47" s="301">
        <v>76142.24566582554</v>
      </c>
      <c r="DP47" s="301">
        <v>78452.586796215604</v>
      </c>
      <c r="DQ47" s="301">
        <v>78241.230307136575</v>
      </c>
      <c r="DR47" s="301">
        <v>77359.2021266136</v>
      </c>
      <c r="DS47" s="301">
        <v>88187.979669040535</v>
      </c>
      <c r="DT47" s="301">
        <v>86132.706131198735</v>
      </c>
      <c r="DU47" s="301">
        <v>76455.1478139674</v>
      </c>
      <c r="DV47" s="301">
        <v>66490.504989173627</v>
      </c>
      <c r="DW47" s="301">
        <v>50785.574111570641</v>
      </c>
      <c r="DX47" s="301">
        <v>53146.137299770111</v>
      </c>
      <c r="DY47" s="301">
        <v>61736.460905117703</v>
      </c>
      <c r="DZ47" s="301">
        <v>75514.236870145571</v>
      </c>
      <c r="EA47" s="301">
        <v>89237.831491687437</v>
      </c>
      <c r="EB47" s="301">
        <v>86262.105568022103</v>
      </c>
      <c r="EC47" s="301">
        <v>85067.53276444455</v>
      </c>
      <c r="ED47" s="301">
        <v>90826.842388530116</v>
      </c>
      <c r="EE47" s="301">
        <v>94673.513946139617</v>
      </c>
      <c r="EF47" s="301">
        <v>92350.028948794512</v>
      </c>
      <c r="EG47" s="301">
        <v>91158.04428641891</v>
      </c>
      <c r="EH47" s="301">
        <v>109546.51225023252</v>
      </c>
      <c r="EI47" s="301">
        <v>111247.47423011277</v>
      </c>
      <c r="EJ47" s="301">
        <v>101611.65625639679</v>
      </c>
      <c r="EK47" s="301">
        <v>105832.41160251803</v>
      </c>
      <c r="EL47" s="301">
        <v>101309.80993893543</v>
      </c>
      <c r="EM47" s="301">
        <v>90262.363386647208</v>
      </c>
      <c r="EN47" s="301">
        <v>104921.0231827627</v>
      </c>
      <c r="EO47" s="301">
        <v>100642.84120152507</v>
      </c>
      <c r="EP47" s="301">
        <v>111192.41079525249</v>
      </c>
    </row>
    <row r="48" spans="1:146" ht="16.5" customHeight="1" x14ac:dyDescent="0.3">
      <c r="A48" s="302"/>
      <c r="B48" s="302"/>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304"/>
      <c r="BV48" s="304"/>
      <c r="BW48" s="304"/>
      <c r="BX48" s="304"/>
      <c r="BY48" s="304"/>
      <c r="BZ48" s="304"/>
      <c r="CA48" s="304"/>
      <c r="CB48" s="304"/>
      <c r="CC48" s="304"/>
      <c r="CD48" s="304"/>
      <c r="CE48" s="304"/>
      <c r="CF48" s="304"/>
      <c r="CG48" s="304"/>
      <c r="CH48" s="304"/>
      <c r="CI48" s="304"/>
      <c r="CJ48" s="304"/>
      <c r="CK48" s="304"/>
      <c r="CL48" s="304"/>
      <c r="CM48" s="296"/>
      <c r="CN48" s="296"/>
      <c r="CO48" s="296"/>
      <c r="CP48" s="296"/>
      <c r="CQ48" s="296"/>
      <c r="CR48" s="296"/>
      <c r="CS48" s="296"/>
      <c r="CT48" s="296"/>
      <c r="CU48" s="305"/>
      <c r="CV48" s="305"/>
      <c r="CW48" s="305"/>
      <c r="CX48" s="305"/>
      <c r="CY48" s="305"/>
      <c r="CZ48" s="305"/>
      <c r="DA48" s="305"/>
      <c r="DB48" s="305"/>
      <c r="DC48" s="305"/>
      <c r="DD48" s="305"/>
      <c r="DE48" s="305"/>
      <c r="DF48" s="305"/>
      <c r="DG48" s="305"/>
      <c r="DH48" s="305"/>
      <c r="DI48" s="305"/>
      <c r="DJ48" s="305"/>
      <c r="DK48" s="305"/>
      <c r="DL48" s="305"/>
      <c r="DM48" s="305"/>
      <c r="DN48" s="305"/>
      <c r="DO48" s="305"/>
      <c r="DP48" s="305"/>
      <c r="DQ48" s="305"/>
      <c r="DR48" s="305"/>
      <c r="DS48" s="305"/>
      <c r="DT48" s="305"/>
      <c r="DU48" s="305"/>
      <c r="DV48" s="305"/>
      <c r="DW48" s="305"/>
      <c r="DX48" s="305"/>
      <c r="DY48" s="305"/>
      <c r="DZ48" s="305"/>
      <c r="EA48" s="305"/>
      <c r="EB48" s="305"/>
      <c r="EC48" s="305"/>
      <c r="ED48" s="305"/>
      <c r="EE48" s="305"/>
      <c r="EF48" s="305"/>
      <c r="EG48" s="305"/>
      <c r="EH48" s="305"/>
      <c r="EI48" s="305"/>
      <c r="EJ48" s="305"/>
      <c r="EK48" s="305"/>
      <c r="EL48" s="305"/>
      <c r="EM48" s="305"/>
      <c r="EN48" s="305"/>
      <c r="EO48" s="305"/>
      <c r="EP48" s="305"/>
    </row>
    <row r="49" spans="1:146" ht="16.5" customHeight="1" x14ac:dyDescent="0.3">
      <c r="A49" s="297" t="s">
        <v>350</v>
      </c>
      <c r="B49" s="297" t="s">
        <v>320</v>
      </c>
      <c r="C49" s="298">
        <v>0</v>
      </c>
      <c r="D49" s="298">
        <v>0</v>
      </c>
      <c r="E49" s="298">
        <v>0</v>
      </c>
      <c r="F49" s="298">
        <v>0</v>
      </c>
      <c r="G49" s="298">
        <v>0</v>
      </c>
      <c r="H49" s="298">
        <v>0</v>
      </c>
      <c r="I49" s="298">
        <v>0</v>
      </c>
      <c r="J49" s="298">
        <v>0</v>
      </c>
      <c r="K49" s="298">
        <v>0</v>
      </c>
      <c r="L49" s="298">
        <v>0</v>
      </c>
      <c r="M49" s="298">
        <v>0</v>
      </c>
      <c r="N49" s="298">
        <v>0</v>
      </c>
      <c r="O49" s="298">
        <v>0</v>
      </c>
      <c r="P49" s="298">
        <v>0</v>
      </c>
      <c r="Q49" s="298">
        <v>0</v>
      </c>
      <c r="R49" s="298">
        <v>0</v>
      </c>
      <c r="S49" s="298">
        <v>0</v>
      </c>
      <c r="T49" s="298">
        <v>0</v>
      </c>
      <c r="U49" s="298">
        <v>0</v>
      </c>
      <c r="V49" s="298">
        <v>0</v>
      </c>
      <c r="W49" s="298">
        <v>0</v>
      </c>
      <c r="X49" s="298">
        <v>0</v>
      </c>
      <c r="Y49" s="298">
        <v>0</v>
      </c>
      <c r="Z49" s="298">
        <v>0</v>
      </c>
      <c r="AA49" s="298">
        <v>0</v>
      </c>
      <c r="AB49" s="298">
        <v>0</v>
      </c>
      <c r="AC49" s="298">
        <v>0</v>
      </c>
      <c r="AD49" s="298">
        <v>0</v>
      </c>
      <c r="AE49" s="298">
        <v>0</v>
      </c>
      <c r="AF49" s="298">
        <v>0</v>
      </c>
      <c r="AG49" s="298">
        <v>0</v>
      </c>
      <c r="AH49" s="298">
        <v>0</v>
      </c>
      <c r="AI49" s="298">
        <v>0</v>
      </c>
      <c r="AJ49" s="298">
        <v>0</v>
      </c>
      <c r="AK49" s="298">
        <v>0</v>
      </c>
      <c r="AL49" s="298">
        <v>0</v>
      </c>
      <c r="AM49" s="298">
        <v>0</v>
      </c>
      <c r="AN49" s="298">
        <v>0</v>
      </c>
      <c r="AO49" s="298">
        <v>0</v>
      </c>
      <c r="AP49" s="298">
        <v>0</v>
      </c>
      <c r="AQ49" s="298">
        <v>0</v>
      </c>
      <c r="AR49" s="298">
        <v>0</v>
      </c>
      <c r="AS49" s="298">
        <v>0</v>
      </c>
      <c r="AT49" s="298">
        <v>0</v>
      </c>
      <c r="AU49" s="298">
        <v>0</v>
      </c>
      <c r="AV49" s="298">
        <v>0</v>
      </c>
      <c r="AW49" s="298">
        <v>0</v>
      </c>
      <c r="AX49" s="298">
        <v>0</v>
      </c>
      <c r="AY49" s="298">
        <v>900</v>
      </c>
      <c r="AZ49" s="298">
        <v>0</v>
      </c>
      <c r="BA49" s="298">
        <v>0</v>
      </c>
      <c r="BB49" s="298">
        <v>0</v>
      </c>
      <c r="BC49" s="298">
        <v>0</v>
      </c>
      <c r="BD49" s="298">
        <v>0</v>
      </c>
      <c r="BE49" s="298">
        <v>0</v>
      </c>
      <c r="BF49" s="298">
        <v>0</v>
      </c>
      <c r="BG49" s="298">
        <v>0</v>
      </c>
      <c r="BH49" s="298">
        <v>0</v>
      </c>
      <c r="BI49" s="298">
        <v>0</v>
      </c>
      <c r="BJ49" s="298">
        <v>0</v>
      </c>
      <c r="BK49" s="298">
        <v>0</v>
      </c>
      <c r="BL49" s="298">
        <v>0</v>
      </c>
      <c r="BM49" s="298">
        <v>0</v>
      </c>
      <c r="BN49" s="298">
        <v>0</v>
      </c>
      <c r="BO49" s="298">
        <v>0</v>
      </c>
      <c r="BP49" s="298">
        <v>0</v>
      </c>
      <c r="BQ49" s="298">
        <v>0</v>
      </c>
      <c r="BR49" s="298">
        <v>0</v>
      </c>
      <c r="BS49" s="298">
        <v>0</v>
      </c>
      <c r="BT49" s="298">
        <v>0</v>
      </c>
      <c r="BU49" s="299">
        <v>0</v>
      </c>
      <c r="BV49" s="299">
        <v>0</v>
      </c>
      <c r="BW49" s="299">
        <v>0</v>
      </c>
      <c r="BX49" s="299">
        <v>0</v>
      </c>
      <c r="BY49" s="299">
        <v>0</v>
      </c>
      <c r="BZ49" s="299">
        <v>0</v>
      </c>
      <c r="CA49" s="299">
        <v>0</v>
      </c>
      <c r="CB49" s="299">
        <v>0</v>
      </c>
      <c r="CC49" s="299">
        <v>0</v>
      </c>
      <c r="CD49" s="299">
        <v>0</v>
      </c>
      <c r="CE49" s="299">
        <v>0</v>
      </c>
      <c r="CF49" s="299">
        <v>0</v>
      </c>
      <c r="CG49" s="299">
        <v>0</v>
      </c>
      <c r="CH49" s="299">
        <v>0</v>
      </c>
      <c r="CI49" s="299">
        <v>0</v>
      </c>
      <c r="CJ49" s="299">
        <v>0</v>
      </c>
      <c r="CK49" s="299">
        <v>0</v>
      </c>
      <c r="CL49" s="299">
        <v>0</v>
      </c>
      <c r="CM49" s="300">
        <v>0</v>
      </c>
      <c r="CN49" s="300">
        <v>0</v>
      </c>
      <c r="CO49" s="300">
        <v>0</v>
      </c>
      <c r="CP49" s="300">
        <v>0</v>
      </c>
      <c r="CQ49" s="300">
        <v>0</v>
      </c>
      <c r="CR49" s="300">
        <v>0</v>
      </c>
      <c r="CS49" s="300">
        <v>0</v>
      </c>
      <c r="CT49" s="300">
        <v>0</v>
      </c>
      <c r="CU49" s="301">
        <v>0</v>
      </c>
      <c r="CV49" s="301">
        <v>0</v>
      </c>
      <c r="CW49" s="301">
        <v>0</v>
      </c>
      <c r="CX49" s="301">
        <v>0</v>
      </c>
      <c r="CY49" s="301">
        <v>0</v>
      </c>
      <c r="CZ49" s="301">
        <v>0</v>
      </c>
      <c r="DA49" s="301">
        <v>0</v>
      </c>
      <c r="DB49" s="301">
        <v>0</v>
      </c>
      <c r="DC49" s="301">
        <v>0</v>
      </c>
      <c r="DD49" s="301">
        <v>0</v>
      </c>
      <c r="DE49" s="301">
        <v>0</v>
      </c>
      <c r="DF49" s="301">
        <v>0</v>
      </c>
      <c r="DG49" s="301">
        <v>0</v>
      </c>
      <c r="DH49" s="301">
        <v>0</v>
      </c>
      <c r="DI49" s="301">
        <v>0</v>
      </c>
      <c r="DJ49" s="301">
        <v>0</v>
      </c>
      <c r="DK49" s="301">
        <v>0</v>
      </c>
      <c r="DL49" s="301">
        <v>0</v>
      </c>
      <c r="DM49" s="301">
        <v>0</v>
      </c>
      <c r="DN49" s="301">
        <v>0</v>
      </c>
      <c r="DO49" s="301">
        <v>0</v>
      </c>
      <c r="DP49" s="301">
        <v>0</v>
      </c>
      <c r="DQ49" s="301">
        <v>0</v>
      </c>
      <c r="DR49" s="301">
        <v>0</v>
      </c>
      <c r="DS49" s="301">
        <v>0</v>
      </c>
      <c r="DT49" s="301">
        <v>0</v>
      </c>
      <c r="DU49" s="301">
        <v>0</v>
      </c>
      <c r="DV49" s="301">
        <v>0</v>
      </c>
      <c r="DW49" s="301">
        <v>0</v>
      </c>
      <c r="DX49" s="301">
        <v>9659.004697280001</v>
      </c>
      <c r="DY49" s="301">
        <v>9604.5707403399992</v>
      </c>
      <c r="DZ49" s="301">
        <v>9567.9555798900001</v>
      </c>
      <c r="EA49" s="301">
        <v>9614.8623936900003</v>
      </c>
      <c r="EB49" s="301">
        <v>9636.30553358</v>
      </c>
      <c r="EC49" s="301">
        <v>9623.3358673099992</v>
      </c>
      <c r="ED49" s="301">
        <v>1976.6671715999998</v>
      </c>
      <c r="EE49" s="301">
        <v>1989.4531496500001</v>
      </c>
      <c r="EF49" s="301">
        <v>6000.5845226299998</v>
      </c>
      <c r="EG49" s="301">
        <v>4067.01</v>
      </c>
      <c r="EH49" s="301">
        <v>4051.17</v>
      </c>
      <c r="EI49" s="301">
        <v>4074.89</v>
      </c>
      <c r="EJ49" s="301">
        <v>8526.5273692899991</v>
      </c>
      <c r="EK49" s="301">
        <v>12860.52</v>
      </c>
      <c r="EL49" s="301">
        <v>17096.68</v>
      </c>
      <c r="EM49" s="301">
        <v>25660.86</v>
      </c>
      <c r="EN49" s="301">
        <v>30114.21</v>
      </c>
      <c r="EO49" s="301">
        <v>34624.720000000001</v>
      </c>
      <c r="EP49" s="301">
        <v>34823.519999999997</v>
      </c>
    </row>
    <row r="50" spans="1:146" ht="16.5" customHeight="1" x14ac:dyDescent="0.3">
      <c r="A50" s="302"/>
      <c r="B50" s="318"/>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304"/>
      <c r="BV50" s="304"/>
      <c r="BW50" s="304"/>
      <c r="BX50" s="304"/>
      <c r="BY50" s="304"/>
      <c r="BZ50" s="304"/>
      <c r="CA50" s="304"/>
      <c r="CB50" s="304"/>
      <c r="CC50" s="304"/>
      <c r="CD50" s="304"/>
      <c r="CE50" s="304"/>
      <c r="CF50" s="304"/>
      <c r="CG50" s="304"/>
      <c r="CH50" s="304"/>
      <c r="CI50" s="304"/>
      <c r="CJ50" s="304"/>
      <c r="CK50" s="304"/>
      <c r="CL50" s="304"/>
      <c r="CM50" s="296"/>
      <c r="CN50" s="296"/>
      <c r="CO50" s="296"/>
      <c r="CP50" s="296"/>
      <c r="CQ50" s="296"/>
      <c r="CR50" s="296"/>
      <c r="CS50" s="296"/>
      <c r="CT50" s="296"/>
      <c r="CU50" s="305"/>
      <c r="CV50" s="305"/>
      <c r="CW50" s="305"/>
      <c r="CX50" s="305"/>
      <c r="CY50" s="305"/>
      <c r="CZ50" s="305"/>
      <c r="DA50" s="305"/>
      <c r="DB50" s="305"/>
      <c r="DC50" s="305"/>
      <c r="DD50" s="305"/>
      <c r="DE50" s="305"/>
      <c r="DF50" s="305"/>
      <c r="DG50" s="305"/>
      <c r="DH50" s="305"/>
      <c r="DI50" s="305"/>
      <c r="DJ50" s="305"/>
      <c r="DK50" s="305"/>
      <c r="DL50" s="305"/>
      <c r="DM50" s="305"/>
      <c r="DN50" s="305"/>
      <c r="DO50" s="305"/>
      <c r="DP50" s="305"/>
      <c r="DQ50" s="305"/>
      <c r="DR50" s="305"/>
      <c r="DS50" s="305"/>
      <c r="DT50" s="305"/>
      <c r="DU50" s="305"/>
      <c r="DV50" s="305"/>
      <c r="DW50" s="305"/>
      <c r="DX50" s="305"/>
      <c r="DY50" s="305"/>
      <c r="DZ50" s="305"/>
      <c r="EA50" s="305"/>
      <c r="EB50" s="305"/>
      <c r="EC50" s="305"/>
      <c r="ED50" s="305"/>
      <c r="EE50" s="305"/>
      <c r="EF50" s="305"/>
      <c r="EG50" s="305"/>
      <c r="EH50" s="305"/>
      <c r="EI50" s="305"/>
      <c r="EJ50" s="305"/>
      <c r="EK50" s="305"/>
      <c r="EL50" s="305"/>
      <c r="EM50" s="305"/>
      <c r="EN50" s="305"/>
      <c r="EO50" s="305"/>
      <c r="EP50" s="305"/>
    </row>
    <row r="51" spans="1:146" ht="16.5" customHeight="1" x14ac:dyDescent="0.3">
      <c r="A51" s="297" t="s">
        <v>351</v>
      </c>
      <c r="B51" s="297" t="s">
        <v>324</v>
      </c>
      <c r="C51" s="298">
        <v>0</v>
      </c>
      <c r="D51" s="298">
        <v>0</v>
      </c>
      <c r="E51" s="298">
        <v>0</v>
      </c>
      <c r="F51" s="298">
        <v>0</v>
      </c>
      <c r="G51" s="298">
        <v>0</v>
      </c>
      <c r="H51" s="298">
        <v>0</v>
      </c>
      <c r="I51" s="298">
        <v>0</v>
      </c>
      <c r="J51" s="298">
        <v>0</v>
      </c>
      <c r="K51" s="298">
        <v>0</v>
      </c>
      <c r="L51" s="298">
        <v>0</v>
      </c>
      <c r="M51" s="298">
        <v>0</v>
      </c>
      <c r="N51" s="298">
        <v>0</v>
      </c>
      <c r="O51" s="298">
        <v>0</v>
      </c>
      <c r="P51" s="298">
        <v>0</v>
      </c>
      <c r="Q51" s="298">
        <v>0</v>
      </c>
      <c r="R51" s="298">
        <v>0</v>
      </c>
      <c r="S51" s="298">
        <v>0</v>
      </c>
      <c r="T51" s="298">
        <v>0</v>
      </c>
      <c r="U51" s="298">
        <v>0</v>
      </c>
      <c r="V51" s="298">
        <v>0</v>
      </c>
      <c r="W51" s="298">
        <v>0</v>
      </c>
      <c r="X51" s="298">
        <v>0</v>
      </c>
      <c r="Y51" s="298">
        <v>0</v>
      </c>
      <c r="Z51" s="298">
        <v>0</v>
      </c>
      <c r="AA51" s="298">
        <v>0</v>
      </c>
      <c r="AB51" s="298">
        <v>0</v>
      </c>
      <c r="AC51" s="298">
        <v>0</v>
      </c>
      <c r="AD51" s="298">
        <v>0</v>
      </c>
      <c r="AE51" s="298">
        <v>0</v>
      </c>
      <c r="AF51" s="298">
        <v>0</v>
      </c>
      <c r="AG51" s="298">
        <v>0</v>
      </c>
      <c r="AH51" s="298">
        <v>0</v>
      </c>
      <c r="AI51" s="298">
        <v>0</v>
      </c>
      <c r="AJ51" s="298">
        <v>0</v>
      </c>
      <c r="AK51" s="298">
        <v>0</v>
      </c>
      <c r="AL51" s="298">
        <v>0</v>
      </c>
      <c r="AM51" s="298">
        <v>0</v>
      </c>
      <c r="AN51" s="298">
        <v>0</v>
      </c>
      <c r="AO51" s="298">
        <v>0</v>
      </c>
      <c r="AP51" s="298">
        <v>0</v>
      </c>
      <c r="AQ51" s="298">
        <v>0</v>
      </c>
      <c r="AR51" s="298">
        <v>0</v>
      </c>
      <c r="AS51" s="298">
        <v>0</v>
      </c>
      <c r="AT51" s="298">
        <v>0</v>
      </c>
      <c r="AU51" s="298">
        <v>0</v>
      </c>
      <c r="AV51" s="298">
        <v>0</v>
      </c>
      <c r="AW51" s="298">
        <v>0</v>
      </c>
      <c r="AX51" s="298">
        <v>0</v>
      </c>
      <c r="AY51" s="298">
        <v>0</v>
      </c>
      <c r="AZ51" s="298">
        <v>0</v>
      </c>
      <c r="BA51" s="298">
        <v>0</v>
      </c>
      <c r="BB51" s="298">
        <v>0</v>
      </c>
      <c r="BC51" s="298">
        <v>0</v>
      </c>
      <c r="BD51" s="298">
        <v>0</v>
      </c>
      <c r="BE51" s="298">
        <v>0</v>
      </c>
      <c r="BF51" s="298">
        <v>0</v>
      </c>
      <c r="BG51" s="298">
        <v>0</v>
      </c>
      <c r="BH51" s="298">
        <v>0</v>
      </c>
      <c r="BI51" s="298">
        <v>0</v>
      </c>
      <c r="BJ51" s="298">
        <v>0</v>
      </c>
      <c r="BK51" s="298">
        <v>0</v>
      </c>
      <c r="BL51" s="298">
        <v>0</v>
      </c>
      <c r="BM51" s="298">
        <v>0</v>
      </c>
      <c r="BN51" s="298">
        <v>0</v>
      </c>
      <c r="BO51" s="298">
        <v>0</v>
      </c>
      <c r="BP51" s="298">
        <v>0</v>
      </c>
      <c r="BQ51" s="298">
        <v>0</v>
      </c>
      <c r="BR51" s="298">
        <v>0</v>
      </c>
      <c r="BS51" s="298">
        <v>0</v>
      </c>
      <c r="BT51" s="298">
        <v>0</v>
      </c>
      <c r="BU51" s="299">
        <v>0</v>
      </c>
      <c r="BV51" s="299">
        <v>0</v>
      </c>
      <c r="BW51" s="299">
        <v>0</v>
      </c>
      <c r="BX51" s="299">
        <v>0</v>
      </c>
      <c r="BY51" s="299">
        <v>0</v>
      </c>
      <c r="BZ51" s="299">
        <v>0</v>
      </c>
      <c r="CA51" s="299">
        <v>0</v>
      </c>
      <c r="CB51" s="299">
        <v>0</v>
      </c>
      <c r="CC51" s="299">
        <v>0</v>
      </c>
      <c r="CD51" s="299">
        <v>0</v>
      </c>
      <c r="CE51" s="299">
        <v>0</v>
      </c>
      <c r="CF51" s="299">
        <v>0</v>
      </c>
      <c r="CG51" s="299">
        <v>0</v>
      </c>
      <c r="CH51" s="299">
        <v>0</v>
      </c>
      <c r="CI51" s="299">
        <v>0</v>
      </c>
      <c r="CJ51" s="299">
        <v>0</v>
      </c>
      <c r="CK51" s="299">
        <v>0</v>
      </c>
      <c r="CL51" s="299">
        <v>0</v>
      </c>
      <c r="CM51" s="300">
        <v>0</v>
      </c>
      <c r="CN51" s="300">
        <v>0</v>
      </c>
      <c r="CO51" s="300">
        <v>0</v>
      </c>
      <c r="CP51" s="300">
        <v>0</v>
      </c>
      <c r="CQ51" s="300">
        <v>0</v>
      </c>
      <c r="CR51" s="300">
        <v>0</v>
      </c>
      <c r="CS51" s="300">
        <v>0</v>
      </c>
      <c r="CT51" s="300">
        <v>0</v>
      </c>
      <c r="CU51" s="301">
        <v>0</v>
      </c>
      <c r="CV51" s="301">
        <v>0</v>
      </c>
      <c r="CW51" s="301">
        <v>0</v>
      </c>
      <c r="CX51" s="301">
        <v>0</v>
      </c>
      <c r="CY51" s="301">
        <v>0</v>
      </c>
      <c r="CZ51" s="301">
        <v>0</v>
      </c>
      <c r="DA51" s="301">
        <v>0</v>
      </c>
      <c r="DB51" s="301">
        <v>0</v>
      </c>
      <c r="DC51" s="301">
        <v>0</v>
      </c>
      <c r="DD51" s="301">
        <v>0</v>
      </c>
      <c r="DE51" s="301">
        <v>0</v>
      </c>
      <c r="DF51" s="301">
        <v>0</v>
      </c>
      <c r="DG51" s="301">
        <v>0</v>
      </c>
      <c r="DH51" s="301">
        <v>0</v>
      </c>
      <c r="DI51" s="301">
        <v>0</v>
      </c>
      <c r="DJ51" s="301">
        <v>0</v>
      </c>
      <c r="DK51" s="301">
        <v>0</v>
      </c>
      <c r="DL51" s="301">
        <v>0</v>
      </c>
      <c r="DM51" s="301">
        <v>0</v>
      </c>
      <c r="DN51" s="301">
        <v>0</v>
      </c>
      <c r="DO51" s="301">
        <v>0</v>
      </c>
      <c r="DP51" s="301">
        <v>0</v>
      </c>
      <c r="DQ51" s="301">
        <v>0</v>
      </c>
      <c r="DR51" s="301">
        <v>0</v>
      </c>
      <c r="DS51" s="301">
        <v>0</v>
      </c>
      <c r="DT51" s="301">
        <v>0</v>
      </c>
      <c r="DU51" s="301">
        <v>0</v>
      </c>
      <c r="DV51" s="301">
        <v>0</v>
      </c>
      <c r="DW51" s="301">
        <v>0</v>
      </c>
      <c r="DX51" s="301">
        <v>0</v>
      </c>
      <c r="DY51" s="301">
        <v>0</v>
      </c>
      <c r="DZ51" s="301">
        <v>0</v>
      </c>
      <c r="EA51" s="301">
        <v>0</v>
      </c>
      <c r="EB51" s="301">
        <v>0</v>
      </c>
      <c r="EC51" s="301">
        <v>0</v>
      </c>
      <c r="ED51" s="301">
        <v>0</v>
      </c>
      <c r="EE51" s="301">
        <v>0</v>
      </c>
      <c r="EF51" s="301">
        <v>0</v>
      </c>
      <c r="EG51" s="301">
        <v>0</v>
      </c>
      <c r="EH51" s="301">
        <v>0</v>
      </c>
      <c r="EI51" s="301">
        <v>0</v>
      </c>
      <c r="EJ51" s="301">
        <v>0</v>
      </c>
      <c r="EK51" s="301">
        <v>0</v>
      </c>
      <c r="EL51" s="301">
        <v>0</v>
      </c>
      <c r="EM51" s="301">
        <v>0</v>
      </c>
      <c r="EN51" s="301">
        <v>0</v>
      </c>
      <c r="EO51" s="301">
        <v>0</v>
      </c>
      <c r="EP51" s="301">
        <v>0</v>
      </c>
    </row>
    <row r="52" spans="1:146" ht="16.5" customHeight="1" x14ac:dyDescent="0.3">
      <c r="A52" s="302"/>
      <c r="B52" s="302"/>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304"/>
      <c r="BV52" s="304"/>
      <c r="BW52" s="304"/>
      <c r="BX52" s="304"/>
      <c r="BY52" s="304"/>
      <c r="BZ52" s="304"/>
      <c r="CA52" s="304"/>
      <c r="CB52" s="304"/>
      <c r="CC52" s="304"/>
      <c r="CD52" s="304"/>
      <c r="CE52" s="304"/>
      <c r="CF52" s="304"/>
      <c r="CG52" s="304"/>
      <c r="CH52" s="304"/>
      <c r="CI52" s="304"/>
      <c r="CJ52" s="304"/>
      <c r="CK52" s="304"/>
      <c r="CL52" s="304"/>
      <c r="CM52" s="296"/>
      <c r="CN52" s="296"/>
      <c r="CO52" s="296"/>
      <c r="CP52" s="296"/>
      <c r="CQ52" s="296"/>
      <c r="CR52" s="296"/>
      <c r="CS52" s="296"/>
      <c r="CT52" s="296"/>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c r="DY52" s="305"/>
      <c r="DZ52" s="305"/>
      <c r="EA52" s="305"/>
      <c r="EB52" s="305"/>
      <c r="EC52" s="305"/>
      <c r="ED52" s="305"/>
      <c r="EE52" s="305"/>
      <c r="EF52" s="305"/>
      <c r="EG52" s="305"/>
      <c r="EH52" s="305"/>
      <c r="EI52" s="305"/>
      <c r="EJ52" s="305"/>
      <c r="EK52" s="305"/>
      <c r="EL52" s="305"/>
      <c r="EM52" s="305"/>
      <c r="EN52" s="305"/>
      <c r="EO52" s="305"/>
      <c r="EP52" s="305"/>
    </row>
    <row r="53" spans="1:146" ht="16.5" customHeight="1" x14ac:dyDescent="0.3">
      <c r="A53" s="297" t="s">
        <v>352</v>
      </c>
      <c r="B53" s="297" t="s">
        <v>326</v>
      </c>
      <c r="C53" s="298">
        <v>0</v>
      </c>
      <c r="D53" s="298">
        <v>0</v>
      </c>
      <c r="E53" s="298">
        <v>0</v>
      </c>
      <c r="F53" s="298">
        <v>0</v>
      </c>
      <c r="G53" s="298">
        <v>0</v>
      </c>
      <c r="H53" s="298">
        <v>0</v>
      </c>
      <c r="I53" s="298">
        <v>0</v>
      </c>
      <c r="J53" s="298">
        <v>0</v>
      </c>
      <c r="K53" s="298">
        <v>0</v>
      </c>
      <c r="L53" s="298">
        <v>0</v>
      </c>
      <c r="M53" s="298">
        <v>0</v>
      </c>
      <c r="N53" s="298">
        <v>0</v>
      </c>
      <c r="O53" s="298">
        <v>0</v>
      </c>
      <c r="P53" s="298">
        <v>0</v>
      </c>
      <c r="Q53" s="298">
        <v>0</v>
      </c>
      <c r="R53" s="298">
        <v>0</v>
      </c>
      <c r="S53" s="298">
        <v>0</v>
      </c>
      <c r="T53" s="298">
        <v>0</v>
      </c>
      <c r="U53" s="298">
        <v>0</v>
      </c>
      <c r="V53" s="298">
        <v>0</v>
      </c>
      <c r="W53" s="298">
        <v>0</v>
      </c>
      <c r="X53" s="298">
        <v>0</v>
      </c>
      <c r="Y53" s="298">
        <v>0</v>
      </c>
      <c r="Z53" s="298">
        <v>0</v>
      </c>
      <c r="AA53" s="298">
        <v>0</v>
      </c>
      <c r="AB53" s="298">
        <v>0</v>
      </c>
      <c r="AC53" s="298">
        <v>0</v>
      </c>
      <c r="AD53" s="298">
        <v>0</v>
      </c>
      <c r="AE53" s="298">
        <v>0</v>
      </c>
      <c r="AF53" s="298">
        <v>0</v>
      </c>
      <c r="AG53" s="298">
        <v>0</v>
      </c>
      <c r="AH53" s="298">
        <v>0</v>
      </c>
      <c r="AI53" s="298">
        <v>0</v>
      </c>
      <c r="AJ53" s="298">
        <v>0</v>
      </c>
      <c r="AK53" s="298">
        <v>0</v>
      </c>
      <c r="AL53" s="298">
        <v>0</v>
      </c>
      <c r="AM53" s="298">
        <v>0</v>
      </c>
      <c r="AN53" s="298">
        <v>0</v>
      </c>
      <c r="AO53" s="298">
        <v>0</v>
      </c>
      <c r="AP53" s="298">
        <v>0</v>
      </c>
      <c r="AQ53" s="298">
        <v>0</v>
      </c>
      <c r="AR53" s="298">
        <v>0</v>
      </c>
      <c r="AS53" s="298">
        <v>0</v>
      </c>
      <c r="AT53" s="298">
        <v>0</v>
      </c>
      <c r="AU53" s="298">
        <v>0</v>
      </c>
      <c r="AV53" s="298">
        <v>0</v>
      </c>
      <c r="AW53" s="298">
        <v>0</v>
      </c>
      <c r="AX53" s="298">
        <v>0</v>
      </c>
      <c r="AY53" s="298">
        <v>0</v>
      </c>
      <c r="AZ53" s="298">
        <v>0</v>
      </c>
      <c r="BA53" s="298">
        <v>0</v>
      </c>
      <c r="BB53" s="298">
        <v>0</v>
      </c>
      <c r="BC53" s="298">
        <v>0</v>
      </c>
      <c r="BD53" s="298">
        <v>0</v>
      </c>
      <c r="BE53" s="298">
        <v>0</v>
      </c>
      <c r="BF53" s="298">
        <v>0</v>
      </c>
      <c r="BG53" s="298">
        <v>0</v>
      </c>
      <c r="BH53" s="298">
        <v>0</v>
      </c>
      <c r="BI53" s="298">
        <v>0</v>
      </c>
      <c r="BJ53" s="298">
        <v>0</v>
      </c>
      <c r="BK53" s="298">
        <v>0</v>
      </c>
      <c r="BL53" s="298">
        <v>0</v>
      </c>
      <c r="BM53" s="298">
        <v>0</v>
      </c>
      <c r="BN53" s="298">
        <v>0</v>
      </c>
      <c r="BO53" s="298">
        <v>0</v>
      </c>
      <c r="BP53" s="298">
        <v>0</v>
      </c>
      <c r="BQ53" s="298">
        <v>0</v>
      </c>
      <c r="BR53" s="298">
        <v>0</v>
      </c>
      <c r="BS53" s="298">
        <v>0</v>
      </c>
      <c r="BT53" s="298">
        <v>0</v>
      </c>
      <c r="BU53" s="299">
        <v>0</v>
      </c>
      <c r="BV53" s="299">
        <v>0</v>
      </c>
      <c r="BW53" s="299">
        <v>0</v>
      </c>
      <c r="BX53" s="299">
        <v>0</v>
      </c>
      <c r="BY53" s="299">
        <v>0</v>
      </c>
      <c r="BZ53" s="299">
        <v>0</v>
      </c>
      <c r="CA53" s="299">
        <v>0</v>
      </c>
      <c r="CB53" s="299">
        <v>0</v>
      </c>
      <c r="CC53" s="299">
        <v>0</v>
      </c>
      <c r="CD53" s="299">
        <v>0</v>
      </c>
      <c r="CE53" s="299">
        <v>0</v>
      </c>
      <c r="CF53" s="299">
        <v>0</v>
      </c>
      <c r="CG53" s="299">
        <v>0</v>
      </c>
      <c r="CH53" s="299">
        <v>0</v>
      </c>
      <c r="CI53" s="299">
        <v>0</v>
      </c>
      <c r="CJ53" s="299">
        <v>0</v>
      </c>
      <c r="CK53" s="299">
        <v>0</v>
      </c>
      <c r="CL53" s="299">
        <v>0</v>
      </c>
      <c r="CM53" s="300">
        <v>0</v>
      </c>
      <c r="CN53" s="300">
        <v>0</v>
      </c>
      <c r="CO53" s="300">
        <v>0</v>
      </c>
      <c r="CP53" s="300">
        <v>0</v>
      </c>
      <c r="CQ53" s="300">
        <v>0</v>
      </c>
      <c r="CR53" s="300">
        <v>0</v>
      </c>
      <c r="CS53" s="300">
        <v>0</v>
      </c>
      <c r="CT53" s="300">
        <v>0</v>
      </c>
      <c r="CU53" s="301">
        <v>0</v>
      </c>
      <c r="CV53" s="301">
        <v>0</v>
      </c>
      <c r="CW53" s="301">
        <v>0</v>
      </c>
      <c r="CX53" s="301">
        <v>0</v>
      </c>
      <c r="CY53" s="301">
        <v>0</v>
      </c>
      <c r="CZ53" s="301">
        <v>0</v>
      </c>
      <c r="DA53" s="301">
        <v>0</v>
      </c>
      <c r="DB53" s="301">
        <v>0</v>
      </c>
      <c r="DC53" s="301">
        <v>0</v>
      </c>
      <c r="DD53" s="301">
        <v>0</v>
      </c>
      <c r="DE53" s="301">
        <v>0</v>
      </c>
      <c r="DF53" s="301">
        <v>0</v>
      </c>
      <c r="DG53" s="301">
        <v>0</v>
      </c>
      <c r="DH53" s="301">
        <v>0</v>
      </c>
      <c r="DI53" s="301">
        <v>0</v>
      </c>
      <c r="DJ53" s="301">
        <v>0</v>
      </c>
      <c r="DK53" s="301">
        <v>0</v>
      </c>
      <c r="DL53" s="301">
        <v>0</v>
      </c>
      <c r="DM53" s="301">
        <v>0</v>
      </c>
      <c r="DN53" s="301">
        <v>0</v>
      </c>
      <c r="DO53" s="301">
        <v>0</v>
      </c>
      <c r="DP53" s="301">
        <v>0</v>
      </c>
      <c r="DQ53" s="301">
        <v>0</v>
      </c>
      <c r="DR53" s="301">
        <v>0</v>
      </c>
      <c r="DS53" s="301">
        <v>0</v>
      </c>
      <c r="DT53" s="301">
        <v>0</v>
      </c>
      <c r="DU53" s="301">
        <v>0</v>
      </c>
      <c r="DV53" s="301">
        <v>0</v>
      </c>
      <c r="DW53" s="301">
        <v>0</v>
      </c>
      <c r="DX53" s="301">
        <v>0</v>
      </c>
      <c r="DY53" s="301">
        <v>0</v>
      </c>
      <c r="DZ53" s="301">
        <v>0</v>
      </c>
      <c r="EA53" s="301">
        <v>0</v>
      </c>
      <c r="EB53" s="301">
        <v>0</v>
      </c>
      <c r="EC53" s="301">
        <v>0</v>
      </c>
      <c r="ED53" s="301">
        <v>0</v>
      </c>
      <c r="EE53" s="301">
        <v>0</v>
      </c>
      <c r="EF53" s="301">
        <v>0</v>
      </c>
      <c r="EG53" s="301">
        <v>0</v>
      </c>
      <c r="EH53" s="301">
        <v>0</v>
      </c>
      <c r="EI53" s="301">
        <v>0</v>
      </c>
      <c r="EJ53" s="301">
        <v>0</v>
      </c>
      <c r="EK53" s="301">
        <v>0</v>
      </c>
      <c r="EL53" s="301">
        <v>0</v>
      </c>
      <c r="EM53" s="301">
        <v>0</v>
      </c>
      <c r="EN53" s="301">
        <v>0</v>
      </c>
      <c r="EO53" s="301">
        <v>0</v>
      </c>
      <c r="EP53" s="301">
        <v>0</v>
      </c>
    </row>
    <row r="54" spans="1:146" ht="16.5" customHeight="1" x14ac:dyDescent="0.3">
      <c r="A54" s="302"/>
      <c r="B54" s="302"/>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304"/>
      <c r="BV54" s="304"/>
      <c r="BW54" s="304"/>
      <c r="BX54" s="304"/>
      <c r="BY54" s="304"/>
      <c r="BZ54" s="304"/>
      <c r="CA54" s="304"/>
      <c r="CB54" s="304"/>
      <c r="CC54" s="304"/>
      <c r="CD54" s="304"/>
      <c r="CE54" s="304"/>
      <c r="CF54" s="304"/>
      <c r="CG54" s="304"/>
      <c r="CH54" s="304"/>
      <c r="CI54" s="304"/>
      <c r="CJ54" s="304"/>
      <c r="CK54" s="304"/>
      <c r="CL54" s="304"/>
      <c r="CM54" s="296"/>
      <c r="CN54" s="296"/>
      <c r="CO54" s="296"/>
      <c r="CP54" s="296"/>
      <c r="CQ54" s="296"/>
      <c r="CR54" s="296"/>
      <c r="CS54" s="296"/>
      <c r="CT54" s="296"/>
      <c r="CU54" s="305"/>
      <c r="CV54" s="305"/>
      <c r="CW54" s="305"/>
      <c r="CX54" s="305"/>
      <c r="CY54" s="305"/>
      <c r="CZ54" s="305"/>
      <c r="DA54" s="305"/>
      <c r="DB54" s="305"/>
      <c r="DC54" s="305"/>
      <c r="DD54" s="305"/>
      <c r="DE54" s="305"/>
      <c r="DF54" s="305"/>
      <c r="DG54" s="305"/>
      <c r="DH54" s="305"/>
      <c r="DI54" s="305"/>
      <c r="DJ54" s="305"/>
      <c r="DK54" s="305"/>
      <c r="DL54" s="305"/>
      <c r="DM54" s="305"/>
      <c r="DN54" s="305"/>
      <c r="DO54" s="305"/>
      <c r="DP54" s="305"/>
      <c r="DQ54" s="305"/>
      <c r="DR54" s="305"/>
      <c r="DS54" s="305"/>
      <c r="DT54" s="305"/>
      <c r="DU54" s="305"/>
      <c r="DV54" s="305"/>
      <c r="DW54" s="305"/>
      <c r="DX54" s="305"/>
      <c r="DY54" s="305"/>
      <c r="DZ54" s="305"/>
      <c r="EA54" s="305"/>
      <c r="EB54" s="305"/>
      <c r="EC54" s="305"/>
      <c r="ED54" s="305"/>
      <c r="EE54" s="305"/>
      <c r="EF54" s="305"/>
      <c r="EG54" s="305"/>
      <c r="EH54" s="305"/>
      <c r="EI54" s="305"/>
      <c r="EJ54" s="305"/>
      <c r="EK54" s="305"/>
      <c r="EL54" s="305"/>
      <c r="EM54" s="305"/>
      <c r="EN54" s="305"/>
      <c r="EO54" s="305"/>
      <c r="EP54" s="305"/>
    </row>
    <row r="55" spans="1:146" ht="16.5" customHeight="1" x14ac:dyDescent="0.3">
      <c r="A55" s="297" t="s">
        <v>353</v>
      </c>
      <c r="B55" s="297" t="s">
        <v>354</v>
      </c>
      <c r="C55" s="298">
        <v>538.21283592999998</v>
      </c>
      <c r="D55" s="298">
        <v>486.14490092999995</v>
      </c>
      <c r="E55" s="298">
        <v>618.69126218000008</v>
      </c>
      <c r="F55" s="298">
        <v>512.37668000999997</v>
      </c>
      <c r="G55" s="298">
        <v>590.64657192999994</v>
      </c>
      <c r="H55" s="298">
        <v>929.23720615000002</v>
      </c>
      <c r="I55" s="298">
        <v>2338.0420034099998</v>
      </c>
      <c r="J55" s="298">
        <v>927.75824321999994</v>
      </c>
      <c r="K55" s="298">
        <v>1072.1266438399998</v>
      </c>
      <c r="L55" s="298">
        <v>1049.9736225899999</v>
      </c>
      <c r="M55" s="298">
        <v>921.2037224899999</v>
      </c>
      <c r="N55" s="298">
        <v>975.29421922999995</v>
      </c>
      <c r="O55" s="298">
        <v>1179.0680737399998</v>
      </c>
      <c r="P55" s="298">
        <v>845.18880186000001</v>
      </c>
      <c r="Q55" s="298">
        <v>867.82027834999997</v>
      </c>
      <c r="R55" s="298">
        <v>1070.84335545</v>
      </c>
      <c r="S55" s="298">
        <v>1155.9288818900002</v>
      </c>
      <c r="T55" s="298">
        <v>1215.97244467</v>
      </c>
      <c r="U55" s="298">
        <v>1354.25470415</v>
      </c>
      <c r="V55" s="298">
        <v>1353.74939073</v>
      </c>
      <c r="W55" s="298">
        <v>978.95630284999993</v>
      </c>
      <c r="X55" s="298">
        <v>1123.9420090399999</v>
      </c>
      <c r="Y55" s="298">
        <v>1187.4279252400001</v>
      </c>
      <c r="Z55" s="298">
        <v>1138.04615612</v>
      </c>
      <c r="AA55" s="298">
        <v>1126.1566596799998</v>
      </c>
      <c r="AB55" s="298">
        <v>1034.2038716699999</v>
      </c>
      <c r="AC55" s="298">
        <v>1047.56163956</v>
      </c>
      <c r="AD55" s="298">
        <v>1100.7612842200001</v>
      </c>
      <c r="AE55" s="298">
        <v>1237.1838996199999</v>
      </c>
      <c r="AF55" s="298">
        <v>911.68682326999988</v>
      </c>
      <c r="AG55" s="298">
        <v>1625.31888514</v>
      </c>
      <c r="AH55" s="298">
        <v>1549.26650855</v>
      </c>
      <c r="AI55" s="298">
        <v>1568.3670513499999</v>
      </c>
      <c r="AJ55" s="298">
        <v>1263.2788130399999</v>
      </c>
      <c r="AK55" s="298">
        <v>1250.9957634699999</v>
      </c>
      <c r="AL55" s="298">
        <v>1312.9801299100004</v>
      </c>
      <c r="AM55" s="298">
        <v>1373.2369780400002</v>
      </c>
      <c r="AN55" s="298">
        <v>1294.51844523</v>
      </c>
      <c r="AO55" s="298">
        <v>1309.22184118</v>
      </c>
      <c r="AP55" s="298">
        <v>1381.3287188100001</v>
      </c>
      <c r="AQ55" s="298">
        <v>1284.6913234800343</v>
      </c>
      <c r="AR55" s="298">
        <v>1128.0638976000148</v>
      </c>
      <c r="AS55" s="298">
        <v>1389.1377747299755</v>
      </c>
      <c r="AT55" s="298">
        <v>1621.9914351249708</v>
      </c>
      <c r="AU55" s="298">
        <v>1429.9281341417975</v>
      </c>
      <c r="AV55" s="298">
        <v>1350.8092643812051</v>
      </c>
      <c r="AW55" s="298">
        <v>1363.481055648788</v>
      </c>
      <c r="AX55" s="298">
        <v>1481.0242033974096</v>
      </c>
      <c r="AY55" s="298">
        <v>1369.1390704724565</v>
      </c>
      <c r="AZ55" s="298">
        <v>1211.890613675366</v>
      </c>
      <c r="BA55" s="298">
        <v>1287.3444427282561</v>
      </c>
      <c r="BB55" s="298">
        <v>1167.436104729722</v>
      </c>
      <c r="BC55" s="298">
        <v>1144.7062325860024</v>
      </c>
      <c r="BD55" s="298">
        <v>1185.1920070913661</v>
      </c>
      <c r="BE55" s="298">
        <v>1296.546781784871</v>
      </c>
      <c r="BF55" s="298">
        <v>1254.3451458262853</v>
      </c>
      <c r="BG55" s="298">
        <v>1264.0378001964027</v>
      </c>
      <c r="BH55" s="298">
        <v>1616.3914386308027</v>
      </c>
      <c r="BI55" s="298">
        <v>1627.2223627918927</v>
      </c>
      <c r="BJ55" s="298">
        <v>1842.6271117917099</v>
      </c>
      <c r="BK55" s="298">
        <v>1628.6121597820661</v>
      </c>
      <c r="BL55" s="298">
        <v>1622.6072468596196</v>
      </c>
      <c r="BM55" s="298">
        <v>1753.2287598542005</v>
      </c>
      <c r="BN55" s="298">
        <v>1650.7368296397069</v>
      </c>
      <c r="BO55" s="298">
        <v>1651.2165607760658</v>
      </c>
      <c r="BP55" s="298">
        <v>1634.1071258180323</v>
      </c>
      <c r="BQ55" s="298">
        <v>1607.1944808551614</v>
      </c>
      <c r="BR55" s="298">
        <v>1683.5871585070154</v>
      </c>
      <c r="BS55" s="298">
        <v>1737.6267725551986</v>
      </c>
      <c r="BT55" s="298">
        <v>1787.4163761315695</v>
      </c>
      <c r="BU55" s="299">
        <v>1726.2648159954565</v>
      </c>
      <c r="BV55" s="299">
        <v>1696.2638843331699</v>
      </c>
      <c r="BW55" s="299">
        <v>1654.1694700219739</v>
      </c>
      <c r="BX55" s="299">
        <v>1645.8527529404216</v>
      </c>
      <c r="BY55" s="299">
        <v>1734.638064467526</v>
      </c>
      <c r="BZ55" s="299">
        <v>1658.682799772517</v>
      </c>
      <c r="CA55" s="299">
        <v>1593.5124513526839</v>
      </c>
      <c r="CB55" s="299">
        <v>1637.6252399420525</v>
      </c>
      <c r="CC55" s="299">
        <v>1872.1568749508695</v>
      </c>
      <c r="CD55" s="299">
        <v>1516.6241633027223</v>
      </c>
      <c r="CE55" s="299">
        <v>1586.4102300464212</v>
      </c>
      <c r="CF55" s="299">
        <v>2183.0596216864255</v>
      </c>
      <c r="CG55" s="299">
        <v>2250.2051788465233</v>
      </c>
      <c r="CH55" s="299">
        <v>2308.0768964665244</v>
      </c>
      <c r="CI55" s="299">
        <v>1881.9393131364548</v>
      </c>
      <c r="CJ55" s="299">
        <v>1911.0533564864943</v>
      </c>
      <c r="CK55" s="299">
        <v>2037.3547660964705</v>
      </c>
      <c r="CL55" s="299">
        <v>2139.0195345465113</v>
      </c>
      <c r="CM55" s="300">
        <v>2148.7085172564502</v>
      </c>
      <c r="CN55" s="300">
        <v>2830.0326603264839</v>
      </c>
      <c r="CO55" s="300">
        <v>2845.1891382465219</v>
      </c>
      <c r="CP55" s="300">
        <v>2712.7358011565466</v>
      </c>
      <c r="CQ55" s="300">
        <v>2766.1765475265047</v>
      </c>
      <c r="CR55" s="300">
        <v>2884.1899727164759</v>
      </c>
      <c r="CS55" s="300">
        <v>2341.8427289465762</v>
      </c>
      <c r="CT55" s="300">
        <v>2286.1076339160436</v>
      </c>
      <c r="CU55" s="301">
        <v>2341.9953491364554</v>
      </c>
      <c r="CV55" s="301">
        <v>1930.0376910963555</v>
      </c>
      <c r="CW55" s="301">
        <v>1859.9959418120668</v>
      </c>
      <c r="CX55" s="301">
        <v>1905.0163147011099</v>
      </c>
      <c r="CY55" s="301">
        <v>1912.03888268941</v>
      </c>
      <c r="CZ55" s="301">
        <v>1722.5373578516819</v>
      </c>
      <c r="DA55" s="301">
        <v>1532.2508873923521</v>
      </c>
      <c r="DB55" s="301">
        <v>1265.0870479198193</v>
      </c>
      <c r="DC55" s="301">
        <v>1103.1639609812767</v>
      </c>
      <c r="DD55" s="301">
        <v>1717.9416745223887</v>
      </c>
      <c r="DE55" s="301">
        <v>1598.5313476312404</v>
      </c>
      <c r="DF55" s="301">
        <v>1313.5426582514715</v>
      </c>
      <c r="DG55" s="301">
        <v>891.60289957732687</v>
      </c>
      <c r="DH55" s="301">
        <v>1252.0456227899999</v>
      </c>
      <c r="DI55" s="301">
        <v>1056.2499061896556</v>
      </c>
      <c r="DJ55" s="301">
        <v>899.67953126834391</v>
      </c>
      <c r="DK55" s="301">
        <v>904.07432895990348</v>
      </c>
      <c r="DL55" s="301">
        <v>612.19120356318092</v>
      </c>
      <c r="DM55" s="301">
        <v>2640.4207892121403</v>
      </c>
      <c r="DN55" s="301">
        <v>2578.2505624195401</v>
      </c>
      <c r="DO55" s="301">
        <v>2473.3718218776462</v>
      </c>
      <c r="DP55" s="301">
        <v>2408.0192686869336</v>
      </c>
      <c r="DQ55" s="301">
        <v>2386.8891345600923</v>
      </c>
      <c r="DR55" s="301">
        <v>2134.5995065035349</v>
      </c>
      <c r="DS55" s="301">
        <v>1367.616504951804</v>
      </c>
      <c r="DT55" s="301">
        <v>1173.0664875576329</v>
      </c>
      <c r="DU55" s="301">
        <v>1623.2019536617893</v>
      </c>
      <c r="DV55" s="301">
        <v>862.04535976816146</v>
      </c>
      <c r="DW55" s="301">
        <v>635.51824941016127</v>
      </c>
      <c r="DX55" s="301">
        <v>454.57915538021945</v>
      </c>
      <c r="DY55" s="301">
        <v>3047.5280253620699</v>
      </c>
      <c r="DZ55" s="301">
        <v>3032.207622197564</v>
      </c>
      <c r="EA55" s="301">
        <v>7010.349267206343</v>
      </c>
      <c r="EB55" s="301">
        <v>1234.5074823464502</v>
      </c>
      <c r="EC55" s="301">
        <v>740.90879603649887</v>
      </c>
      <c r="ED55" s="301">
        <v>1842.4301513489338</v>
      </c>
      <c r="EE55" s="301">
        <v>1341.1716621715964</v>
      </c>
      <c r="EF55" s="301">
        <v>1103.4634250198339</v>
      </c>
      <c r="EG55" s="301">
        <v>1368.3607270971531</v>
      </c>
      <c r="EH55" s="301">
        <v>617.19620753332504</v>
      </c>
      <c r="EI55" s="301">
        <v>419.52602118588601</v>
      </c>
      <c r="EJ55" s="301">
        <v>224.00052006215626</v>
      </c>
      <c r="EK55" s="301">
        <v>2834.9588518736014</v>
      </c>
      <c r="EL55" s="301">
        <v>2628.4679536464846</v>
      </c>
      <c r="EM55" s="301">
        <v>2933.009351875306</v>
      </c>
      <c r="EN55" s="301">
        <v>2721.2571710183447</v>
      </c>
      <c r="EO55" s="301">
        <v>2091.5188870082793</v>
      </c>
      <c r="EP55" s="301">
        <v>2376.6807474134521</v>
      </c>
    </row>
    <row r="56" spans="1:146" ht="16.5" customHeight="1" x14ac:dyDescent="0.3">
      <c r="A56" s="302"/>
      <c r="B56" s="302"/>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304"/>
      <c r="BV56" s="304"/>
      <c r="BW56" s="304"/>
      <c r="BX56" s="304"/>
      <c r="BY56" s="304"/>
      <c r="BZ56" s="304"/>
      <c r="CA56" s="304"/>
      <c r="CB56" s="304"/>
      <c r="CC56" s="304"/>
      <c r="CD56" s="304"/>
      <c r="CE56" s="304"/>
      <c r="CF56" s="304"/>
      <c r="CG56" s="304"/>
      <c r="CH56" s="304"/>
      <c r="CI56" s="304"/>
      <c r="CJ56" s="304"/>
      <c r="CK56" s="304"/>
      <c r="CL56" s="304"/>
      <c r="CM56" s="296"/>
      <c r="CN56" s="296"/>
      <c r="CO56" s="296"/>
      <c r="CP56" s="296"/>
      <c r="CQ56" s="296"/>
      <c r="CR56" s="296"/>
      <c r="CS56" s="296"/>
      <c r="CT56" s="296"/>
      <c r="CU56" s="305"/>
      <c r="CV56" s="305"/>
      <c r="CW56" s="305"/>
      <c r="CX56" s="305"/>
      <c r="CY56" s="305"/>
      <c r="CZ56" s="305"/>
      <c r="DA56" s="305"/>
      <c r="DB56" s="305"/>
      <c r="DC56" s="305"/>
      <c r="DD56" s="305"/>
      <c r="DE56" s="305"/>
      <c r="DF56" s="305"/>
      <c r="DG56" s="305"/>
      <c r="DH56" s="305"/>
      <c r="DI56" s="305"/>
      <c r="DJ56" s="305"/>
      <c r="DK56" s="305"/>
      <c r="DL56" s="305"/>
      <c r="DM56" s="305"/>
      <c r="DN56" s="305"/>
      <c r="DO56" s="305"/>
      <c r="DP56" s="305"/>
      <c r="DQ56" s="305"/>
      <c r="DR56" s="305"/>
      <c r="DS56" s="305"/>
      <c r="DT56" s="305"/>
      <c r="DU56" s="305"/>
      <c r="DV56" s="305"/>
      <c r="DW56" s="305"/>
      <c r="DX56" s="305"/>
      <c r="DY56" s="305"/>
      <c r="DZ56" s="305"/>
      <c r="EA56" s="305"/>
      <c r="EB56" s="305"/>
      <c r="EC56" s="305"/>
      <c r="ED56" s="305"/>
      <c r="EE56" s="305"/>
      <c r="EF56" s="305"/>
      <c r="EG56" s="305"/>
      <c r="EH56" s="305"/>
      <c r="EI56" s="305"/>
      <c r="EJ56" s="305"/>
      <c r="EK56" s="305"/>
      <c r="EL56" s="305"/>
      <c r="EM56" s="305"/>
      <c r="EN56" s="305"/>
      <c r="EO56" s="305"/>
      <c r="EP56" s="305"/>
    </row>
    <row r="57" spans="1:146" ht="16.5" customHeight="1" x14ac:dyDescent="0.3">
      <c r="A57" s="297" t="s">
        <v>355</v>
      </c>
      <c r="B57" s="297" t="s">
        <v>322</v>
      </c>
      <c r="C57" s="298">
        <v>19964.110167409999</v>
      </c>
      <c r="D57" s="298">
        <v>20456.15655851</v>
      </c>
      <c r="E57" s="298">
        <v>20656.54350453</v>
      </c>
      <c r="F57" s="298">
        <v>20976.469956159999</v>
      </c>
      <c r="G57" s="298">
        <v>23542.384742170001</v>
      </c>
      <c r="H57" s="298">
        <v>20273.87106505</v>
      </c>
      <c r="I57" s="298">
        <v>18508.569286829999</v>
      </c>
      <c r="J57" s="298">
        <v>19472.344551769998</v>
      </c>
      <c r="K57" s="298">
        <v>20495.222189169999</v>
      </c>
      <c r="L57" s="298">
        <v>20301.791217229998</v>
      </c>
      <c r="M57" s="298">
        <v>20191.020255150001</v>
      </c>
      <c r="N57" s="298">
        <v>21361.044988709997</v>
      </c>
      <c r="O57" s="298">
        <v>19413.827296809999</v>
      </c>
      <c r="P57" s="298">
        <v>19582.327154340001</v>
      </c>
      <c r="Q57" s="298">
        <v>18243.485036359998</v>
      </c>
      <c r="R57" s="298">
        <v>17904.736877859999</v>
      </c>
      <c r="S57" s="298">
        <v>18921.887750959999</v>
      </c>
      <c r="T57" s="298">
        <v>20149.1601701</v>
      </c>
      <c r="U57" s="298">
        <v>18753.241767789998</v>
      </c>
      <c r="V57" s="298">
        <v>19617.36774234</v>
      </c>
      <c r="W57" s="298">
        <v>19604.223607199998</v>
      </c>
      <c r="X57" s="298">
        <v>21354.738473539997</v>
      </c>
      <c r="Y57" s="298">
        <v>20283.88373102</v>
      </c>
      <c r="Z57" s="298">
        <v>19542.970377909998</v>
      </c>
      <c r="AA57" s="298">
        <v>21291.50351029</v>
      </c>
      <c r="AB57" s="298">
        <v>21595.119234289999</v>
      </c>
      <c r="AC57" s="298">
        <v>20783.147565799998</v>
      </c>
      <c r="AD57" s="298">
        <v>21203.46923585</v>
      </c>
      <c r="AE57" s="298">
        <v>19954.35588607</v>
      </c>
      <c r="AF57" s="298">
        <v>23783.569044779997</v>
      </c>
      <c r="AG57" s="298">
        <v>23780.145553330003</v>
      </c>
      <c r="AH57" s="298">
        <v>23569.844059790001</v>
      </c>
      <c r="AI57" s="298">
        <v>25164.681625080102</v>
      </c>
      <c r="AJ57" s="298">
        <v>26025.415872760001</v>
      </c>
      <c r="AK57" s="298">
        <v>25692.210255179998</v>
      </c>
      <c r="AL57" s="298">
        <v>25383.877467489987</v>
      </c>
      <c r="AM57" s="298">
        <v>25930.891317520014</v>
      </c>
      <c r="AN57" s="298">
        <v>25189.279282339961</v>
      </c>
      <c r="AO57" s="298">
        <v>25613.860504809993</v>
      </c>
      <c r="AP57" s="298">
        <v>25224.743159949947</v>
      </c>
      <c r="AQ57" s="298">
        <v>23948.197494770015</v>
      </c>
      <c r="AR57" s="298">
        <v>21850.039449129999</v>
      </c>
      <c r="AS57" s="298">
        <v>22254.871252340021</v>
      </c>
      <c r="AT57" s="298">
        <v>21879.72865525998</v>
      </c>
      <c r="AU57" s="298">
        <v>22545.301191179984</v>
      </c>
      <c r="AV57" s="298">
        <v>22101.591468449988</v>
      </c>
      <c r="AW57" s="298">
        <v>21365.243426009973</v>
      </c>
      <c r="AX57" s="298">
        <v>20881.14524601998</v>
      </c>
      <c r="AY57" s="298">
        <v>20472.976203240014</v>
      </c>
      <c r="AZ57" s="298">
        <v>21487.784692900019</v>
      </c>
      <c r="BA57" s="298">
        <v>21928.267963229922</v>
      </c>
      <c r="BB57" s="298">
        <v>21797.014970980046</v>
      </c>
      <c r="BC57" s="298">
        <v>22086.19730513003</v>
      </c>
      <c r="BD57" s="298">
        <v>22650.277264699977</v>
      </c>
      <c r="BE57" s="298">
        <v>21679.910396959978</v>
      </c>
      <c r="BF57" s="298">
        <v>22462.728441649982</v>
      </c>
      <c r="BG57" s="298">
        <v>20288.861448660031</v>
      </c>
      <c r="BH57" s="298">
        <v>18978.052171999949</v>
      </c>
      <c r="BI57" s="298">
        <v>18191.658810679994</v>
      </c>
      <c r="BJ57" s="298">
        <v>17271.864959959996</v>
      </c>
      <c r="BK57" s="298">
        <v>16252.714630709965</v>
      </c>
      <c r="BL57" s="298">
        <v>18325.476515089984</v>
      </c>
      <c r="BM57" s="298">
        <v>27006.25268139</v>
      </c>
      <c r="BN57" s="298">
        <v>26101.492148820111</v>
      </c>
      <c r="BO57" s="298">
        <v>24870.176161724856</v>
      </c>
      <c r="BP57" s="298">
        <v>24471.645377400018</v>
      </c>
      <c r="BQ57" s="298">
        <v>23760.59067086998</v>
      </c>
      <c r="BR57" s="298">
        <v>23082.71069057002</v>
      </c>
      <c r="BS57" s="298">
        <v>24280.758976100049</v>
      </c>
      <c r="BT57" s="298">
        <v>25590.232428529933</v>
      </c>
      <c r="BU57" s="299">
        <v>25098.625338600003</v>
      </c>
      <c r="BV57" s="299">
        <v>24330.692173520045</v>
      </c>
      <c r="BW57" s="299">
        <v>24688.323351009974</v>
      </c>
      <c r="BX57" s="299">
        <v>25037.211866000027</v>
      </c>
      <c r="BY57" s="299">
        <v>25089.035267669948</v>
      </c>
      <c r="BZ57" s="299">
        <v>24090.776523889981</v>
      </c>
      <c r="CA57" s="299">
        <v>24578.904463949977</v>
      </c>
      <c r="CB57" s="299">
        <v>25995.394258479944</v>
      </c>
      <c r="CC57" s="299">
        <v>25933.130423700044</v>
      </c>
      <c r="CD57" s="299">
        <v>24933.187775389986</v>
      </c>
      <c r="CE57" s="299">
        <v>25807.537072730051</v>
      </c>
      <c r="CF57" s="299">
        <v>26103.819359800116</v>
      </c>
      <c r="CG57" s="299">
        <v>24442.946636389959</v>
      </c>
      <c r="CH57" s="299">
        <v>23689.873631919989</v>
      </c>
      <c r="CI57" s="299">
        <v>23188.90674147004</v>
      </c>
      <c r="CJ57" s="299">
        <v>23496.741578239998</v>
      </c>
      <c r="CK57" s="299">
        <v>22597.495759479989</v>
      </c>
      <c r="CL57" s="299">
        <v>22044.530639399971</v>
      </c>
      <c r="CM57" s="300">
        <v>21561.821478250007</v>
      </c>
      <c r="CN57" s="300">
        <v>19811.472098009999</v>
      </c>
      <c r="CO57" s="300">
        <v>15924.198801319966</v>
      </c>
      <c r="CP57" s="300">
        <v>13081.932868679964</v>
      </c>
      <c r="CQ57" s="300">
        <v>18469.000551759982</v>
      </c>
      <c r="CR57" s="300">
        <v>20435.040907790011</v>
      </c>
      <c r="CS57" s="300">
        <v>17745.504284119903</v>
      </c>
      <c r="CT57" s="300">
        <v>17770.187594280058</v>
      </c>
      <c r="CU57" s="301">
        <v>13353.068122100005</v>
      </c>
      <c r="CV57" s="301">
        <v>15538.917807289947</v>
      </c>
      <c r="CW57" s="301">
        <v>18076.365482630034</v>
      </c>
      <c r="CX57" s="301">
        <v>22476.450769049956</v>
      </c>
      <c r="CY57" s="301">
        <v>21764.401940069976</v>
      </c>
      <c r="CZ57" s="301">
        <v>19920.449408879998</v>
      </c>
      <c r="DA57" s="301">
        <v>17132.549358880002</v>
      </c>
      <c r="DB57" s="301">
        <v>17331.741958690058</v>
      </c>
      <c r="DC57" s="301">
        <v>16655.315602609982</v>
      </c>
      <c r="DD57" s="301">
        <v>17236.659394390081</v>
      </c>
      <c r="DE57" s="301">
        <v>16047.574822380067</v>
      </c>
      <c r="DF57" s="301">
        <v>16794.55439085004</v>
      </c>
      <c r="DG57" s="301">
        <v>16187.812679669985</v>
      </c>
      <c r="DH57" s="301">
        <v>17285.976926669988</v>
      </c>
      <c r="DI57" s="301">
        <v>21126.782202980045</v>
      </c>
      <c r="DJ57" s="301">
        <v>23277.807549940124</v>
      </c>
      <c r="DK57" s="301">
        <v>26886.065392700013</v>
      </c>
      <c r="DL57" s="301">
        <v>30796.05285072992</v>
      </c>
      <c r="DM57" s="301">
        <v>32248.78907285001</v>
      </c>
      <c r="DN57" s="301">
        <v>34263.150843110052</v>
      </c>
      <c r="DO57" s="301">
        <v>36312.045858509955</v>
      </c>
      <c r="DP57" s="301">
        <v>36818.002139040036</v>
      </c>
      <c r="DQ57" s="301">
        <v>38480.682415569943</v>
      </c>
      <c r="DR57" s="301">
        <v>22423.470864930048</v>
      </c>
      <c r="DS57" s="301">
        <v>25347.25553749987</v>
      </c>
      <c r="DT57" s="301">
        <v>29915.161736709953</v>
      </c>
      <c r="DU57" s="301">
        <v>33266.74863743993</v>
      </c>
      <c r="DV57" s="301">
        <v>43315.521985109976</v>
      </c>
      <c r="DW57" s="301">
        <v>45358.747164090011</v>
      </c>
      <c r="DX57" s="301">
        <v>48614.019775939989</v>
      </c>
      <c r="DY57" s="301">
        <v>51944.345824869946</v>
      </c>
      <c r="DZ57" s="301">
        <v>51706.888492540071</v>
      </c>
      <c r="EA57" s="301">
        <v>51174.950152169957</v>
      </c>
      <c r="EB57" s="301">
        <v>51147.822299679843</v>
      </c>
      <c r="EC57" s="301">
        <v>53731.527280900147</v>
      </c>
      <c r="ED57" s="301">
        <v>54840.327218580074</v>
      </c>
      <c r="EE57" s="301">
        <v>54825.346195260252</v>
      </c>
      <c r="EF57" s="301">
        <v>54663.651045490231</v>
      </c>
      <c r="EG57" s="301">
        <v>56369.384690699953</v>
      </c>
      <c r="EH57" s="301">
        <v>27134.189067319825</v>
      </c>
      <c r="EI57" s="301">
        <v>31768.780279029783</v>
      </c>
      <c r="EJ57" s="301">
        <v>40194.416965589997</v>
      </c>
      <c r="EK57" s="301">
        <v>40183.213761679712</v>
      </c>
      <c r="EL57" s="301">
        <v>39867.37100731003</v>
      </c>
      <c r="EM57" s="301">
        <v>37284.54785757004</v>
      </c>
      <c r="EN57" s="301">
        <v>40013.119371209934</v>
      </c>
      <c r="EO57" s="301">
        <v>17576.358655040021</v>
      </c>
      <c r="EP57" s="301">
        <v>20425.451099229962</v>
      </c>
    </row>
    <row r="58" spans="1:146" ht="16.5" customHeight="1" x14ac:dyDescent="0.3">
      <c r="A58" s="302"/>
      <c r="B58" s="302"/>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304"/>
      <c r="BV58" s="304"/>
      <c r="BW58" s="304"/>
      <c r="BX58" s="304"/>
      <c r="BY58" s="304"/>
      <c r="BZ58" s="304"/>
      <c r="CA58" s="304"/>
      <c r="CB58" s="304"/>
      <c r="CC58" s="304"/>
      <c r="CD58" s="304"/>
      <c r="CE58" s="304"/>
      <c r="CF58" s="304"/>
      <c r="CG58" s="304"/>
      <c r="CH58" s="304"/>
      <c r="CI58" s="304"/>
      <c r="CJ58" s="304"/>
      <c r="CK58" s="304"/>
      <c r="CL58" s="304"/>
      <c r="CM58" s="296"/>
      <c r="CN58" s="296"/>
      <c r="CO58" s="296"/>
      <c r="CP58" s="296"/>
      <c r="CQ58" s="296"/>
      <c r="CR58" s="296"/>
      <c r="CS58" s="296"/>
      <c r="CT58" s="296"/>
      <c r="CU58" s="305"/>
      <c r="CV58" s="305"/>
      <c r="CW58" s="305"/>
      <c r="CX58" s="305"/>
      <c r="CY58" s="305"/>
      <c r="CZ58" s="305"/>
      <c r="DA58" s="305"/>
      <c r="DB58" s="305"/>
      <c r="DC58" s="305"/>
      <c r="DD58" s="305"/>
      <c r="DE58" s="305"/>
      <c r="DF58" s="305"/>
      <c r="DG58" s="305"/>
      <c r="DH58" s="305"/>
      <c r="DI58" s="305"/>
      <c r="DJ58" s="305"/>
      <c r="DK58" s="305"/>
      <c r="DL58" s="305"/>
      <c r="DM58" s="305"/>
      <c r="DN58" s="305"/>
      <c r="DO58" s="305"/>
      <c r="DP58" s="305"/>
      <c r="DQ58" s="305"/>
      <c r="DR58" s="305"/>
      <c r="DS58" s="305"/>
      <c r="DT58" s="305"/>
      <c r="DU58" s="305"/>
      <c r="DV58" s="305"/>
      <c r="DW58" s="305"/>
      <c r="DX58" s="305"/>
      <c r="DY58" s="305"/>
      <c r="DZ58" s="305"/>
      <c r="EA58" s="305"/>
      <c r="EB58" s="305"/>
      <c r="EC58" s="305"/>
      <c r="ED58" s="305"/>
      <c r="EE58" s="305"/>
      <c r="EF58" s="305"/>
      <c r="EG58" s="305"/>
      <c r="EH58" s="305"/>
      <c r="EI58" s="305"/>
      <c r="EJ58" s="305"/>
      <c r="EK58" s="305"/>
      <c r="EL58" s="305"/>
      <c r="EM58" s="305"/>
      <c r="EN58" s="305"/>
      <c r="EO58" s="305"/>
      <c r="EP58" s="305"/>
    </row>
    <row r="59" spans="1:146" ht="16.5" customHeight="1" x14ac:dyDescent="0.3">
      <c r="A59" s="297"/>
      <c r="B59" s="297" t="s">
        <v>281</v>
      </c>
      <c r="C59" s="298">
        <v>69596.492978319991</v>
      </c>
      <c r="D59" s="298">
        <v>70941.137481892089</v>
      </c>
      <c r="E59" s="298">
        <v>70499.654408622795</v>
      </c>
      <c r="F59" s="298">
        <v>71302.400435399992</v>
      </c>
      <c r="G59" s="298">
        <v>74450.371189439247</v>
      </c>
      <c r="H59" s="298">
        <v>73422.694705203787</v>
      </c>
      <c r="I59" s="298">
        <v>73741.023017996515</v>
      </c>
      <c r="J59" s="298">
        <v>74913.405949937558</v>
      </c>
      <c r="K59" s="298">
        <v>78694.334379371867</v>
      </c>
      <c r="L59" s="298">
        <v>79392.890201197049</v>
      </c>
      <c r="M59" s="298">
        <v>82982.38913011353</v>
      </c>
      <c r="N59" s="298">
        <v>86612.239956321166</v>
      </c>
      <c r="O59" s="298">
        <v>83585.412843679136</v>
      </c>
      <c r="P59" s="298">
        <v>83414.251738604406</v>
      </c>
      <c r="Q59" s="298">
        <v>84435.871824729984</v>
      </c>
      <c r="R59" s="298">
        <v>84082.643758713326</v>
      </c>
      <c r="S59" s="298">
        <v>85853.7490461774</v>
      </c>
      <c r="T59" s="298">
        <v>88592.546954006102</v>
      </c>
      <c r="U59" s="298">
        <v>88882.225156140514</v>
      </c>
      <c r="V59" s="298">
        <v>89112.098273285083</v>
      </c>
      <c r="W59" s="298">
        <v>87868.85674328811</v>
      </c>
      <c r="X59" s="298">
        <v>91091.426085718325</v>
      </c>
      <c r="Y59" s="298">
        <v>89540.306184057728</v>
      </c>
      <c r="Z59" s="298">
        <v>92681.040481569406</v>
      </c>
      <c r="AA59" s="298">
        <v>93057.427462320033</v>
      </c>
      <c r="AB59" s="298">
        <v>93216.006621315551</v>
      </c>
      <c r="AC59" s="298">
        <v>92395.195668494649</v>
      </c>
      <c r="AD59" s="298">
        <v>92343.333515853825</v>
      </c>
      <c r="AE59" s="298">
        <v>90504.874658527566</v>
      </c>
      <c r="AF59" s="298">
        <v>97002.375047003166</v>
      </c>
      <c r="AG59" s="298">
        <v>98020.36266122805</v>
      </c>
      <c r="AH59" s="298">
        <v>97950.904823900244</v>
      </c>
      <c r="AI59" s="298">
        <v>98887.514704928049</v>
      </c>
      <c r="AJ59" s="298">
        <v>98497.729015718214</v>
      </c>
      <c r="AK59" s="298">
        <v>99356.306201215775</v>
      </c>
      <c r="AL59" s="298">
        <v>100930.55116470347</v>
      </c>
      <c r="AM59" s="298">
        <v>104790.8711862858</v>
      </c>
      <c r="AN59" s="298">
        <v>104458.18777059334</v>
      </c>
      <c r="AO59" s="298">
        <v>108086.37032072496</v>
      </c>
      <c r="AP59" s="298">
        <v>107405.78630819431</v>
      </c>
      <c r="AQ59" s="298">
        <v>114390.36744273815</v>
      </c>
      <c r="AR59" s="298">
        <v>113988.66618276245</v>
      </c>
      <c r="AS59" s="298">
        <v>111194.3348185853</v>
      </c>
      <c r="AT59" s="298">
        <v>110092.93683619938</v>
      </c>
      <c r="AU59" s="298">
        <v>112471.1827692574</v>
      </c>
      <c r="AV59" s="298">
        <v>111686.14588464067</v>
      </c>
      <c r="AW59" s="298">
        <v>111021.07279987191</v>
      </c>
      <c r="AX59" s="298">
        <v>115230.05499443377</v>
      </c>
      <c r="AY59" s="298">
        <v>115477.48536903718</v>
      </c>
      <c r="AZ59" s="298">
        <v>120988.83522910152</v>
      </c>
      <c r="BA59" s="298">
        <v>122871.29449204239</v>
      </c>
      <c r="BB59" s="298">
        <v>127088.77066029809</v>
      </c>
      <c r="BC59" s="298">
        <v>128069.4762808027</v>
      </c>
      <c r="BD59" s="298">
        <v>130583.81207642556</v>
      </c>
      <c r="BE59" s="298">
        <v>131173.15071691383</v>
      </c>
      <c r="BF59" s="298">
        <v>133456.09197498212</v>
      </c>
      <c r="BG59" s="298">
        <v>130765.6793397868</v>
      </c>
      <c r="BH59" s="298">
        <v>129055.71459652908</v>
      </c>
      <c r="BI59" s="298">
        <v>126942.81240977174</v>
      </c>
      <c r="BJ59" s="298">
        <v>131563.49427910321</v>
      </c>
      <c r="BK59" s="298">
        <v>128415.42706414525</v>
      </c>
      <c r="BL59" s="298">
        <v>134436.63312649104</v>
      </c>
      <c r="BM59" s="298">
        <v>147415.07719755106</v>
      </c>
      <c r="BN59" s="298">
        <v>146159.68355201508</v>
      </c>
      <c r="BO59" s="298">
        <v>146084.06147709003</v>
      </c>
      <c r="BP59" s="298">
        <v>149685.82964859999</v>
      </c>
      <c r="BQ59" s="298">
        <v>152617.94579201998</v>
      </c>
      <c r="BR59" s="298">
        <v>152435.10079409002</v>
      </c>
      <c r="BS59" s="298">
        <v>154676.54865548</v>
      </c>
      <c r="BT59" s="298">
        <v>158429.68953137996</v>
      </c>
      <c r="BU59" s="299">
        <v>160069.02174412005</v>
      </c>
      <c r="BV59" s="299">
        <v>161362.55657941001</v>
      </c>
      <c r="BW59" s="299">
        <v>161629.17440413</v>
      </c>
      <c r="BX59" s="299">
        <v>164349.35004958996</v>
      </c>
      <c r="BY59" s="299">
        <v>165416.05700292002</v>
      </c>
      <c r="BZ59" s="299">
        <v>164662.21708085999</v>
      </c>
      <c r="CA59" s="299">
        <v>167951.32043450995</v>
      </c>
      <c r="CB59" s="299">
        <v>174872.48942699001</v>
      </c>
      <c r="CC59" s="299">
        <v>175421.29849750001</v>
      </c>
      <c r="CD59" s="299">
        <v>174452.08759260995</v>
      </c>
      <c r="CE59" s="299">
        <v>177108.37673410997</v>
      </c>
      <c r="CF59" s="299">
        <v>178785.45480361005</v>
      </c>
      <c r="CG59" s="299">
        <v>181295.97438636</v>
      </c>
      <c r="CH59" s="299">
        <v>185234.34054785004</v>
      </c>
      <c r="CI59" s="299">
        <v>181843.60436808999</v>
      </c>
      <c r="CJ59" s="299">
        <v>182389.03224828001</v>
      </c>
      <c r="CK59" s="299">
        <v>183206.87444175</v>
      </c>
      <c r="CL59" s="299">
        <v>186722.54971691</v>
      </c>
      <c r="CM59" s="300">
        <v>186053.17597899996</v>
      </c>
      <c r="CN59" s="300">
        <v>187908.69362753001</v>
      </c>
      <c r="CO59" s="300">
        <v>183668.11129455001</v>
      </c>
      <c r="CP59" s="300">
        <v>183313.14445789001</v>
      </c>
      <c r="CQ59" s="300">
        <v>192610.77432565999</v>
      </c>
      <c r="CR59" s="300">
        <v>195973.24121254997</v>
      </c>
      <c r="CS59" s="300">
        <v>198971.14215291999</v>
      </c>
      <c r="CT59" s="300">
        <v>207653.2763874396</v>
      </c>
      <c r="CU59" s="301">
        <v>204499.08389621993</v>
      </c>
      <c r="CV59" s="301">
        <v>210754.6665969801</v>
      </c>
      <c r="CW59" s="301">
        <v>214723.08751193993</v>
      </c>
      <c r="CX59" s="301">
        <v>221940.01058586998</v>
      </c>
      <c r="CY59" s="301">
        <v>229327.95755876999</v>
      </c>
      <c r="CZ59" s="301">
        <v>237591.15970955996</v>
      </c>
      <c r="DA59" s="301">
        <v>229257.85809920996</v>
      </c>
      <c r="DB59" s="301">
        <v>233361.93871635484</v>
      </c>
      <c r="DC59" s="301">
        <v>226356.64214427999</v>
      </c>
      <c r="DD59" s="301">
        <v>224900.90402548003</v>
      </c>
      <c r="DE59" s="301">
        <v>222116.63754560993</v>
      </c>
      <c r="DF59" s="301">
        <v>224314.53188190999</v>
      </c>
      <c r="DG59" s="301">
        <v>226175.33672197003</v>
      </c>
      <c r="DH59" s="301">
        <v>227249.11355501023</v>
      </c>
      <c r="DI59" s="301">
        <v>233932.51732181996</v>
      </c>
      <c r="DJ59" s="301">
        <v>236574.99271028998</v>
      </c>
      <c r="DK59" s="301">
        <v>247887.62922757003</v>
      </c>
      <c r="DL59" s="301">
        <v>260005.77526694004</v>
      </c>
      <c r="DM59" s="301">
        <v>265909.80497572001</v>
      </c>
      <c r="DN59" s="301">
        <v>266458.11617937998</v>
      </c>
      <c r="DO59" s="301">
        <v>269687.33985771006</v>
      </c>
      <c r="DP59" s="301">
        <v>270333.30208668002</v>
      </c>
      <c r="DQ59" s="301">
        <v>275703.91501952958</v>
      </c>
      <c r="DR59" s="301">
        <v>275938.08768676</v>
      </c>
      <c r="DS59" s="301">
        <v>285593.39157807006</v>
      </c>
      <c r="DT59" s="301">
        <v>280698.14165284997</v>
      </c>
      <c r="DU59" s="301">
        <v>283721.46444056992</v>
      </c>
      <c r="DV59" s="301">
        <v>302626.33420869993</v>
      </c>
      <c r="DW59" s="301">
        <v>297923.36164863274</v>
      </c>
      <c r="DX59" s="301">
        <v>322540.83795550355</v>
      </c>
      <c r="DY59" s="301">
        <v>340076.22582934995</v>
      </c>
      <c r="DZ59" s="301">
        <v>363505.06539300992</v>
      </c>
      <c r="EA59" s="301">
        <v>381162.95334598992</v>
      </c>
      <c r="EB59" s="301">
        <v>405336.86034841009</v>
      </c>
      <c r="EC59" s="301">
        <v>404706.26486895001</v>
      </c>
      <c r="ED59" s="301">
        <v>407009.19919003005</v>
      </c>
      <c r="EE59" s="301">
        <v>427496.24914150994</v>
      </c>
      <c r="EF59" s="301">
        <v>412751.50048619986</v>
      </c>
      <c r="EG59" s="301">
        <v>414996.05421080999</v>
      </c>
      <c r="EH59" s="301">
        <v>434544.36851303995</v>
      </c>
      <c r="EI59" s="301">
        <v>441668.59650271019</v>
      </c>
      <c r="EJ59" s="301">
        <v>446893.58303803991</v>
      </c>
      <c r="EK59" s="301">
        <v>452698.3212731799</v>
      </c>
      <c r="EL59" s="301">
        <v>461744.19383817987</v>
      </c>
      <c r="EM59" s="301">
        <v>473387.34201010992</v>
      </c>
      <c r="EN59" s="301">
        <v>463588.94710501999</v>
      </c>
      <c r="EO59" s="301">
        <v>447475.91802747</v>
      </c>
      <c r="EP59" s="301">
        <v>484175.61616938002</v>
      </c>
    </row>
    <row r="60" spans="1:146" ht="18" thickBot="1" x14ac:dyDescent="0.35">
      <c r="A60" s="319"/>
      <c r="B60" s="319"/>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320"/>
      <c r="AE60" s="320"/>
      <c r="AF60" s="320"/>
      <c r="AG60" s="320"/>
      <c r="AH60" s="320"/>
      <c r="AI60" s="320"/>
      <c r="AJ60" s="320"/>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0"/>
      <c r="BG60" s="320"/>
      <c r="BH60" s="320"/>
      <c r="BI60" s="320"/>
      <c r="BJ60" s="320"/>
      <c r="BK60" s="320"/>
      <c r="BL60" s="320"/>
      <c r="BM60" s="320"/>
      <c r="BN60" s="320"/>
      <c r="BO60" s="320"/>
      <c r="BP60" s="320"/>
      <c r="BQ60" s="320"/>
      <c r="BR60" s="320"/>
      <c r="BS60" s="320"/>
      <c r="BT60" s="320"/>
      <c r="BU60" s="320"/>
      <c r="BV60" s="320"/>
      <c r="BW60" s="320"/>
      <c r="BX60" s="320"/>
      <c r="BY60" s="320"/>
      <c r="BZ60" s="320"/>
      <c r="CA60" s="320"/>
      <c r="CB60" s="320"/>
      <c r="CC60" s="320"/>
      <c r="CD60" s="320"/>
      <c r="CE60" s="320"/>
      <c r="CF60" s="320"/>
      <c r="CG60" s="320"/>
      <c r="CH60" s="320"/>
      <c r="CI60" s="320"/>
      <c r="CJ60" s="320"/>
      <c r="CK60" s="320"/>
      <c r="CL60" s="320"/>
      <c r="CM60" s="320"/>
      <c r="CN60" s="320"/>
      <c r="CO60" s="320"/>
      <c r="CP60" s="320"/>
      <c r="CQ60" s="320"/>
      <c r="CR60" s="320"/>
      <c r="CS60" s="320"/>
      <c r="CT60" s="320"/>
      <c r="CU60" s="320"/>
      <c r="CV60" s="320"/>
      <c r="CW60" s="320"/>
      <c r="CX60" s="320"/>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row>
    <row r="61" spans="1:146" s="286" customFormat="1" ht="15.75" customHeight="1" thickTop="1" x14ac:dyDescent="0.3">
      <c r="A61" s="322" t="s">
        <v>356</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row>
    <row r="62" spans="1:146" s="286" customFormat="1" ht="15.75" customHeight="1" x14ac:dyDescent="0.3">
      <c r="A62" s="323" t="s">
        <v>357</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row>
    <row r="63" spans="1:146" s="286" customFormat="1" ht="15.75" customHeight="1" x14ac:dyDescent="0.3">
      <c r="A63" s="322" t="s">
        <v>358</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c r="EI63" s="322"/>
      <c r="EJ63" s="322"/>
      <c r="EK63" s="322"/>
      <c r="EL63" s="322"/>
      <c r="EM63" s="322"/>
      <c r="EN63" s="322"/>
      <c r="EO63" s="322"/>
      <c r="EP63" s="322"/>
    </row>
    <row r="64" spans="1:146" s="286" customFormat="1" ht="15.75" customHeight="1" x14ac:dyDescent="0.3">
      <c r="A64" s="324" t="s">
        <v>359</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row>
    <row r="65" spans="1:146" x14ac:dyDescent="0.3">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c r="CG65" s="325"/>
      <c r="CH65" s="325"/>
      <c r="CI65" s="325"/>
      <c r="CJ65" s="325"/>
      <c r="CK65" s="325"/>
      <c r="CL65" s="325"/>
      <c r="CM65" s="325"/>
      <c r="CN65" s="325"/>
      <c r="CO65" s="325"/>
      <c r="CP65" s="325"/>
      <c r="CQ65" s="325"/>
      <c r="CR65" s="325"/>
      <c r="CS65" s="325"/>
      <c r="CT65" s="325"/>
      <c r="CU65" s="325"/>
      <c r="CV65" s="325"/>
      <c r="CW65" s="325"/>
      <c r="CX65" s="325"/>
      <c r="CY65" s="325"/>
      <c r="CZ65" s="325"/>
      <c r="DA65" s="325"/>
      <c r="DB65" s="325"/>
      <c r="DC65" s="325"/>
      <c r="DD65" s="325"/>
      <c r="DE65" s="325"/>
      <c r="DF65" s="325"/>
      <c r="DG65" s="325"/>
      <c r="DH65" s="325"/>
      <c r="DI65" s="325"/>
      <c r="DJ65" s="325"/>
      <c r="DK65" s="325"/>
      <c r="DL65" s="325"/>
      <c r="DM65" s="325"/>
      <c r="DN65" s="325"/>
      <c r="DO65" s="325"/>
      <c r="DP65" s="325"/>
      <c r="DQ65" s="325"/>
      <c r="DR65" s="325"/>
      <c r="DS65" s="325"/>
      <c r="DT65" s="325"/>
      <c r="DU65" s="325"/>
      <c r="DV65" s="325"/>
      <c r="DW65" s="325"/>
      <c r="DX65" s="325"/>
      <c r="DY65" s="325"/>
      <c r="DZ65" s="325"/>
      <c r="EA65" s="325"/>
      <c r="EB65" s="325"/>
      <c r="EC65" s="325"/>
      <c r="ED65" s="325"/>
      <c r="EE65" s="325"/>
      <c r="EF65" s="325"/>
      <c r="EG65" s="325"/>
      <c r="EH65" s="325"/>
      <c r="EI65" s="325"/>
      <c r="EJ65" s="325"/>
      <c r="EK65" s="325"/>
      <c r="EL65" s="325"/>
      <c r="EM65" s="325"/>
      <c r="EN65" s="325"/>
      <c r="EO65" s="325"/>
      <c r="EP65" s="325"/>
    </row>
    <row r="67" spans="1:146" ht="17.25" x14ac:dyDescent="0.3">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4"/>
      <c r="BF67" s="284"/>
      <c r="BG67" s="284"/>
      <c r="BH67" s="284"/>
      <c r="BI67" s="284"/>
      <c r="BJ67" s="284"/>
      <c r="BK67" s="284"/>
      <c r="BL67" s="284"/>
      <c r="BM67" s="284"/>
      <c r="BN67" s="284"/>
      <c r="BO67" s="284"/>
      <c r="BP67" s="284"/>
      <c r="BQ67" s="284"/>
      <c r="BR67" s="284"/>
      <c r="BS67" s="284"/>
      <c r="BT67" s="284"/>
      <c r="BU67" s="284"/>
      <c r="BV67" s="284"/>
      <c r="BW67" s="284"/>
      <c r="BX67" s="284"/>
      <c r="BY67" s="284"/>
      <c r="BZ67" s="284"/>
      <c r="CA67" s="284"/>
      <c r="CB67" s="284"/>
      <c r="CC67" s="284"/>
      <c r="CD67" s="284"/>
      <c r="CE67" s="284"/>
      <c r="CF67" s="284"/>
      <c r="CG67" s="284"/>
      <c r="CH67" s="284"/>
      <c r="CI67" s="284"/>
      <c r="CJ67" s="284"/>
      <c r="CK67" s="284"/>
      <c r="CL67" s="284"/>
      <c r="CM67" s="284"/>
      <c r="CN67" s="284"/>
      <c r="CO67" s="284"/>
      <c r="CP67" s="284"/>
      <c r="CQ67" s="284"/>
      <c r="CR67" s="284"/>
      <c r="CS67" s="284"/>
      <c r="CT67" s="284"/>
      <c r="CU67" s="284"/>
      <c r="CV67" s="284"/>
      <c r="CW67" s="284"/>
      <c r="CX67" s="284"/>
      <c r="CY67" s="284"/>
      <c r="CZ67" s="284"/>
      <c r="DA67" s="284"/>
      <c r="DB67" s="284"/>
      <c r="DC67" s="284"/>
      <c r="DD67" s="284"/>
      <c r="DE67" s="284"/>
      <c r="DF67" s="284"/>
      <c r="DG67" s="284"/>
      <c r="DH67" s="284"/>
      <c r="DI67" s="284"/>
      <c r="DJ67" s="284"/>
      <c r="DK67" s="284"/>
      <c r="DL67" s="284"/>
      <c r="DM67" s="284"/>
      <c r="DN67" s="284"/>
      <c r="DO67" s="284"/>
      <c r="DP67" s="284"/>
      <c r="DQ67" s="284"/>
      <c r="DR67" s="284"/>
      <c r="DS67" s="284"/>
      <c r="DT67" s="284"/>
      <c r="DU67" s="284"/>
      <c r="DV67" s="284"/>
      <c r="DW67" s="284"/>
      <c r="DX67" s="284"/>
      <c r="DY67" s="284"/>
      <c r="DZ67" s="284"/>
      <c r="EA67" s="284"/>
      <c r="EB67" s="284"/>
      <c r="EC67" s="284"/>
      <c r="ED67" s="284"/>
      <c r="EE67" s="284"/>
      <c r="EF67" s="284"/>
      <c r="EG67" s="284"/>
      <c r="EH67" s="284"/>
      <c r="EI67" s="284"/>
      <c r="EJ67" s="284"/>
      <c r="EK67" s="284"/>
      <c r="EL67" s="284"/>
      <c r="EM67" s="284"/>
      <c r="EN67" s="284"/>
      <c r="EO67" s="284"/>
      <c r="EP67" s="284"/>
    </row>
    <row r="68" spans="1:146" ht="17.25" x14ac:dyDescent="0.3">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4"/>
      <c r="BF68" s="284"/>
      <c r="BG68" s="284"/>
      <c r="BH68" s="284"/>
      <c r="BI68" s="284"/>
      <c r="BJ68" s="284"/>
      <c r="BK68" s="284"/>
      <c r="BL68" s="284"/>
      <c r="BM68" s="284"/>
      <c r="BN68" s="284"/>
      <c r="BO68" s="284"/>
      <c r="BP68" s="284"/>
      <c r="BQ68" s="284"/>
      <c r="BR68" s="284"/>
      <c r="BS68" s="284"/>
      <c r="BT68" s="284"/>
      <c r="BU68" s="284"/>
      <c r="BV68" s="284"/>
      <c r="BW68" s="284"/>
      <c r="BX68" s="284"/>
      <c r="BY68" s="284"/>
      <c r="BZ68" s="284"/>
      <c r="CA68" s="284"/>
      <c r="CB68" s="284"/>
      <c r="CC68" s="284"/>
      <c r="CD68" s="284"/>
      <c r="CE68" s="284"/>
      <c r="CF68" s="284"/>
      <c r="CG68" s="284"/>
      <c r="CH68" s="284"/>
      <c r="CI68" s="284"/>
      <c r="CJ68" s="284"/>
      <c r="CK68" s="284"/>
      <c r="CL68" s="284"/>
      <c r="CM68" s="284"/>
      <c r="CN68" s="284"/>
      <c r="CO68" s="284"/>
      <c r="CP68" s="284"/>
      <c r="CQ68" s="284"/>
      <c r="CR68" s="284"/>
      <c r="CS68" s="284"/>
      <c r="CT68" s="284"/>
      <c r="CU68" s="284"/>
      <c r="CV68" s="284"/>
      <c r="CW68" s="284"/>
      <c r="CX68" s="284"/>
      <c r="CY68" s="284"/>
      <c r="CZ68" s="284"/>
      <c r="DA68" s="284"/>
      <c r="DB68" s="284"/>
      <c r="DC68" s="284"/>
      <c r="DD68" s="284"/>
      <c r="DE68" s="284"/>
      <c r="DF68" s="284"/>
      <c r="DG68" s="284"/>
      <c r="DH68" s="284"/>
      <c r="DI68" s="284"/>
      <c r="DJ68" s="284"/>
      <c r="DK68" s="284"/>
      <c r="DL68" s="284"/>
      <c r="DM68" s="284"/>
      <c r="DN68" s="284"/>
      <c r="DO68" s="284"/>
      <c r="DP68" s="284"/>
      <c r="DQ68" s="284"/>
      <c r="DR68" s="284"/>
      <c r="DS68" s="284"/>
      <c r="DT68" s="284"/>
      <c r="DU68" s="284"/>
      <c r="DV68" s="284"/>
      <c r="DW68" s="284"/>
      <c r="DX68" s="284"/>
      <c r="DY68" s="284"/>
      <c r="DZ68" s="284"/>
      <c r="EA68" s="284"/>
      <c r="EB68" s="284"/>
      <c r="EC68" s="284"/>
      <c r="ED68" s="284"/>
      <c r="EE68" s="284"/>
      <c r="EF68" s="284"/>
      <c r="EG68" s="284"/>
      <c r="EH68" s="284"/>
      <c r="EI68" s="284"/>
      <c r="EJ68" s="284"/>
      <c r="EK68" s="284"/>
      <c r="EL68" s="284"/>
      <c r="EM68" s="284"/>
      <c r="EN68" s="284"/>
      <c r="EO68" s="284"/>
      <c r="EP68" s="284"/>
    </row>
    <row r="69" spans="1:146" ht="17.25" x14ac:dyDescent="0.3">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c r="BC69" s="284"/>
      <c r="BD69" s="284"/>
      <c r="BE69" s="284"/>
      <c r="BF69" s="284"/>
      <c r="BG69" s="284"/>
      <c r="BH69" s="284"/>
      <c r="BI69" s="284"/>
      <c r="BJ69" s="284"/>
      <c r="BK69" s="284"/>
      <c r="BL69" s="284"/>
      <c r="BM69" s="284"/>
      <c r="BN69" s="284"/>
      <c r="BO69" s="284"/>
      <c r="BP69" s="284"/>
      <c r="BQ69" s="284"/>
      <c r="BR69" s="284"/>
      <c r="BS69" s="284"/>
      <c r="BT69" s="284"/>
      <c r="BU69" s="284"/>
      <c r="BV69" s="284"/>
      <c r="BW69" s="284"/>
      <c r="BX69" s="284"/>
      <c r="BY69" s="284"/>
      <c r="BZ69" s="284"/>
      <c r="CA69" s="284"/>
      <c r="CB69" s="284"/>
      <c r="CC69" s="284"/>
      <c r="CD69" s="284"/>
      <c r="CE69" s="284"/>
      <c r="CF69" s="284"/>
      <c r="CG69" s="284"/>
      <c r="CH69" s="284"/>
      <c r="CI69" s="284"/>
      <c r="CJ69" s="284"/>
      <c r="CK69" s="284"/>
      <c r="CL69" s="284"/>
      <c r="CM69" s="284"/>
      <c r="CN69" s="284"/>
      <c r="CO69" s="284"/>
      <c r="CP69" s="284"/>
      <c r="CQ69" s="284"/>
      <c r="CR69" s="284"/>
      <c r="CS69" s="284"/>
      <c r="CT69" s="284"/>
      <c r="CU69" s="284"/>
      <c r="CV69" s="284"/>
      <c r="CW69" s="284"/>
      <c r="CX69" s="284"/>
      <c r="CY69" s="284"/>
      <c r="CZ69" s="284"/>
      <c r="DA69" s="284"/>
      <c r="DB69" s="284"/>
      <c r="DC69" s="284"/>
      <c r="DD69" s="284"/>
      <c r="DE69" s="284"/>
      <c r="DF69" s="284"/>
      <c r="DG69" s="284"/>
      <c r="DH69" s="284"/>
      <c r="DI69" s="284"/>
      <c r="DJ69" s="284"/>
      <c r="DK69" s="284"/>
      <c r="DL69" s="284"/>
      <c r="DM69" s="284"/>
      <c r="DN69" s="284"/>
      <c r="DO69" s="284"/>
      <c r="DP69" s="284"/>
      <c r="DQ69" s="284"/>
      <c r="DR69" s="284"/>
      <c r="DS69" s="284"/>
      <c r="DT69" s="284"/>
      <c r="DU69" s="284"/>
      <c r="DV69" s="284"/>
      <c r="DW69" s="284"/>
      <c r="DX69" s="284"/>
      <c r="DY69" s="284"/>
      <c r="DZ69" s="284"/>
      <c r="EA69" s="284"/>
      <c r="EB69" s="284"/>
      <c r="EC69" s="284"/>
      <c r="ED69" s="284"/>
      <c r="EE69" s="284"/>
      <c r="EF69" s="284"/>
      <c r="EG69" s="284"/>
      <c r="EH69" s="284"/>
      <c r="EI69" s="284"/>
      <c r="EJ69" s="284"/>
      <c r="EK69" s="284"/>
      <c r="EL69" s="284"/>
      <c r="EM69" s="284"/>
      <c r="EN69" s="284"/>
      <c r="EO69" s="284"/>
      <c r="EP69" s="284"/>
    </row>
    <row r="70" spans="1:146" ht="17.25" x14ac:dyDescent="0.3">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c r="BC70" s="284"/>
      <c r="BD70" s="284"/>
      <c r="BE70" s="284"/>
      <c r="BF70" s="284"/>
      <c r="BG70" s="284"/>
      <c r="BH70" s="284"/>
      <c r="BI70" s="284"/>
      <c r="BJ70" s="284"/>
      <c r="BK70" s="284"/>
      <c r="BL70" s="284"/>
      <c r="BM70" s="284"/>
      <c r="BN70" s="284"/>
      <c r="BO70" s="284"/>
      <c r="BP70" s="284"/>
      <c r="BQ70" s="284"/>
      <c r="BR70" s="284"/>
      <c r="BS70" s="284"/>
      <c r="BT70" s="284"/>
      <c r="BU70" s="284"/>
      <c r="BV70" s="284"/>
      <c r="BW70" s="284"/>
      <c r="BX70" s="284"/>
      <c r="BY70" s="284"/>
      <c r="BZ70" s="284"/>
      <c r="CA70" s="284"/>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c r="CY70" s="284"/>
      <c r="CZ70" s="284"/>
      <c r="DA70" s="284"/>
      <c r="DB70" s="284"/>
      <c r="DC70" s="284"/>
      <c r="DD70" s="284"/>
      <c r="DE70" s="284"/>
      <c r="DF70" s="284"/>
      <c r="DG70" s="284"/>
      <c r="DH70" s="284"/>
      <c r="DI70" s="284"/>
      <c r="DJ70" s="284"/>
      <c r="DK70" s="284"/>
      <c r="DL70" s="284"/>
      <c r="DM70" s="284"/>
      <c r="DN70" s="284"/>
      <c r="DO70" s="284"/>
      <c r="DP70" s="284"/>
      <c r="DQ70" s="284"/>
      <c r="DR70" s="284"/>
      <c r="DS70" s="284"/>
      <c r="DT70" s="284"/>
      <c r="DU70" s="284"/>
      <c r="DV70" s="284"/>
      <c r="DW70" s="284"/>
      <c r="DX70" s="284"/>
      <c r="DY70" s="284"/>
      <c r="DZ70" s="284"/>
      <c r="EA70" s="284"/>
      <c r="EB70" s="284"/>
      <c r="EC70" s="284"/>
      <c r="ED70" s="284"/>
      <c r="EE70" s="284"/>
      <c r="EF70" s="284"/>
      <c r="EG70" s="284"/>
      <c r="EH70" s="284"/>
      <c r="EI70" s="284"/>
      <c r="EJ70" s="284"/>
      <c r="EK70" s="284"/>
      <c r="EL70" s="284"/>
      <c r="EM70" s="284"/>
      <c r="EN70" s="284"/>
      <c r="EO70" s="284"/>
      <c r="EP70" s="284"/>
    </row>
  </sheetData>
  <printOptions horizontalCentered="1"/>
  <pageMargins left="0.75" right="0.25" top="0.75" bottom="0.75" header="0.3" footer="0"/>
  <pageSetup paperSize="9" scale="46"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DS44"/>
  <sheetViews>
    <sheetView showGridLines="0" zoomScaleNormal="100" zoomScaleSheetLayoutView="80" workbookViewId="0">
      <pane xSplit="113" ySplit="3" topLeftCell="EJ4" activePane="bottomRight" state="frozen"/>
      <selection activeCell="D33" sqref="D33"/>
      <selection pane="topRight" activeCell="D33" sqref="D33"/>
      <selection pane="bottomLeft" activeCell="D33" sqref="D33"/>
      <selection pane="bottomRight" activeCell="EJ45" sqref="EJ45"/>
    </sheetView>
  </sheetViews>
  <sheetFormatPr defaultColWidth="9.140625" defaultRowHeight="14.25" x14ac:dyDescent="0.25"/>
  <cols>
    <col min="1" max="1" width="60.140625" style="325" customWidth="1"/>
    <col min="2" max="13" width="9" style="325" hidden="1" customWidth="1"/>
    <col min="14" max="39" width="9.140625" style="325" hidden="1" customWidth="1"/>
    <col min="40" max="40" width="9.7109375" style="325" hidden="1" customWidth="1"/>
    <col min="41" max="90" width="11.28515625" style="325" hidden="1" customWidth="1"/>
    <col min="91" max="91" width="11.5703125" style="325" hidden="1" customWidth="1"/>
    <col min="92" max="132" width="11.28515625" style="325" hidden="1" customWidth="1"/>
    <col min="133" max="145" width="11.28515625" style="325" customWidth="1"/>
    <col min="146" max="146" width="20" style="325" customWidth="1"/>
    <col min="147" max="218" width="9.140625" style="325" customWidth="1"/>
    <col min="219" max="219" width="55.28515625" style="325" customWidth="1"/>
    <col min="220" max="269" width="9.140625" style="325" hidden="1" customWidth="1"/>
    <col min="270" max="270" width="55.28515625" style="325" customWidth="1"/>
    <col min="271" max="308" width="9.140625" style="325" hidden="1" customWidth="1"/>
    <col min="309" max="474" width="9.140625" style="325" customWidth="1"/>
    <col min="475" max="475" width="55.28515625" style="325" customWidth="1"/>
    <col min="476" max="525" width="9.140625" style="325" hidden="1" customWidth="1"/>
    <col min="526" max="526" width="55.28515625" style="325" customWidth="1"/>
    <col min="527" max="564" width="9.140625" style="325" hidden="1" customWidth="1"/>
    <col min="565" max="730" width="9.140625" style="325" customWidth="1"/>
    <col min="731" max="731" width="55.28515625" style="325" customWidth="1"/>
    <col min="732" max="781" width="9.140625" style="325" hidden="1" customWidth="1"/>
    <col min="782" max="782" width="55.28515625" style="325" customWidth="1"/>
    <col min="783" max="820" width="9.140625" style="325" hidden="1" customWidth="1"/>
    <col min="821" max="986" width="9.140625" style="325" customWidth="1"/>
    <col min="987" max="987" width="55.28515625" style="325" customWidth="1"/>
    <col min="988" max="1037" width="9.140625" style="325" hidden="1" customWidth="1"/>
    <col min="1038" max="1038" width="55.28515625" style="325" customWidth="1"/>
    <col min="1039" max="1076" width="9.140625" style="325" hidden="1" customWidth="1"/>
    <col min="1077" max="1242" width="9.140625" style="325" customWidth="1"/>
    <col min="1243" max="1243" width="55.28515625" style="325" customWidth="1"/>
    <col min="1244" max="1293" width="9.140625" style="325" hidden="1" customWidth="1"/>
    <col min="1294" max="1294" width="55.28515625" style="325" customWidth="1"/>
    <col min="1295" max="1332" width="9.140625" style="325" hidden="1" customWidth="1"/>
    <col min="1333" max="1498" width="9.140625" style="325" customWidth="1"/>
    <col min="1499" max="1499" width="55.28515625" style="325" customWidth="1"/>
    <col min="1500" max="1549" width="9.140625" style="325" hidden="1" customWidth="1"/>
    <col min="1550" max="1550" width="55.28515625" style="325" customWidth="1"/>
    <col min="1551" max="1588" width="9.140625" style="325" hidden="1" customWidth="1"/>
    <col min="1589" max="1754" width="9.140625" style="325" customWidth="1"/>
    <col min="1755" max="1755" width="55.28515625" style="325" customWidth="1"/>
    <col min="1756" max="1805" width="9.140625" style="325" hidden="1" customWidth="1"/>
    <col min="1806" max="1806" width="55.28515625" style="325" customWidth="1"/>
    <col min="1807" max="1844" width="9.140625" style="325" hidden="1" customWidth="1"/>
    <col min="1845" max="2010" width="9.140625" style="325" customWidth="1"/>
    <col min="2011" max="2011" width="55.28515625" style="325" customWidth="1"/>
    <col min="2012" max="2061" width="9.140625" style="325" hidden="1" customWidth="1"/>
    <col min="2062" max="2062" width="55.28515625" style="325" customWidth="1"/>
    <col min="2063" max="2100" width="9.140625" style="325" hidden="1" customWidth="1"/>
    <col min="2101" max="2266" width="9.140625" style="325" customWidth="1"/>
    <col min="2267" max="2267" width="55.28515625" style="325" customWidth="1"/>
    <col min="2268" max="2317" width="9.140625" style="325" hidden="1" customWidth="1"/>
    <col min="2318" max="2318" width="55.28515625" style="325" customWidth="1"/>
    <col min="2319" max="2356" width="9.140625" style="325" hidden="1" customWidth="1"/>
    <col min="2357" max="2522" width="9.140625" style="325" customWidth="1"/>
    <col min="2523" max="2523" width="55.28515625" style="325" customWidth="1"/>
    <col min="2524" max="2573" width="9.140625" style="325" hidden="1" customWidth="1"/>
    <col min="2574" max="2574" width="55.28515625" style="325" customWidth="1"/>
    <col min="2575" max="2612" width="9.140625" style="325" hidden="1" customWidth="1"/>
    <col min="2613" max="2778" width="9.140625" style="325" customWidth="1"/>
    <col min="2779" max="2779" width="55.28515625" style="325" customWidth="1"/>
    <col min="2780" max="2829" width="9.140625" style="325" hidden="1" customWidth="1"/>
    <col min="2830" max="2830" width="55.28515625" style="325" customWidth="1"/>
    <col min="2831" max="2868" width="9.140625" style="325" hidden="1" customWidth="1"/>
    <col min="2869" max="3034" width="9.140625" style="325" customWidth="1"/>
    <col min="3035" max="3035" width="55.28515625" style="325" customWidth="1"/>
    <col min="3036" max="3085" width="9.140625" style="325" hidden="1" customWidth="1"/>
    <col min="3086" max="3086" width="55.28515625" style="325" customWidth="1"/>
    <col min="3087" max="3124" width="9.140625" style="325" hidden="1" customWidth="1"/>
    <col min="3125" max="3290" width="9.140625" style="325" customWidth="1"/>
    <col min="3291" max="3291" width="55.28515625" style="325" customWidth="1"/>
    <col min="3292" max="3341" width="9.140625" style="325" hidden="1" customWidth="1"/>
    <col min="3342" max="3342" width="55.28515625" style="325" customWidth="1"/>
    <col min="3343" max="3380" width="9.140625" style="325" hidden="1" customWidth="1"/>
    <col min="3381" max="3546" width="9.140625" style="325" customWidth="1"/>
    <col min="3547" max="3547" width="55.28515625" style="325" customWidth="1"/>
    <col min="3548" max="3597" width="9.140625" style="325" hidden="1" customWidth="1"/>
    <col min="3598" max="3598" width="55.28515625" style="325" customWidth="1"/>
    <col min="3599" max="3636" width="9.140625" style="325" hidden="1" customWidth="1"/>
    <col min="3637" max="3802" width="9.140625" style="325" customWidth="1"/>
    <col min="3803" max="3803" width="55.28515625" style="325" customWidth="1"/>
    <col min="3804" max="3853" width="9.140625" style="325" hidden="1" customWidth="1"/>
    <col min="3854" max="3854" width="55.28515625" style="325" customWidth="1"/>
    <col min="3855" max="3892" width="9.140625" style="325" hidden="1" customWidth="1"/>
    <col min="3893" max="4058" width="9.140625" style="325" customWidth="1"/>
    <col min="4059" max="4059" width="55.28515625" style="325" customWidth="1"/>
    <col min="4060" max="4109" width="9.140625" style="325" hidden="1" customWidth="1"/>
    <col min="4110" max="4110" width="55.28515625" style="325" customWidth="1"/>
    <col min="4111" max="4148" width="9.140625" style="325" hidden="1" customWidth="1"/>
    <col min="4149" max="4314" width="9.140625" style="325" customWidth="1"/>
    <col min="4315" max="4315" width="55.28515625" style="325" customWidth="1"/>
    <col min="4316" max="4365" width="9.140625" style="325" hidden="1" customWidth="1"/>
    <col min="4366" max="4366" width="55.28515625" style="325" customWidth="1"/>
    <col min="4367" max="4404" width="9.140625" style="325" hidden="1" customWidth="1"/>
    <col min="4405" max="4570" width="9.140625" style="325" customWidth="1"/>
    <col min="4571" max="4571" width="55.28515625" style="325" customWidth="1"/>
    <col min="4572" max="4621" width="9.140625" style="325" hidden="1" customWidth="1"/>
    <col min="4622" max="4622" width="55.28515625" style="325" customWidth="1"/>
    <col min="4623" max="4660" width="9.140625" style="325" hidden="1" customWidth="1"/>
    <col min="4661" max="4826" width="9.140625" style="325" customWidth="1"/>
    <col min="4827" max="4827" width="55.28515625" style="325" customWidth="1"/>
    <col min="4828" max="4877" width="9.140625" style="325" hidden="1" customWidth="1"/>
    <col min="4878" max="4878" width="55.28515625" style="325" customWidth="1"/>
    <col min="4879" max="4916" width="9.140625" style="325" hidden="1" customWidth="1"/>
    <col min="4917" max="5082" width="9.140625" style="325" customWidth="1"/>
    <col min="5083" max="5083" width="55.28515625" style="325" customWidth="1"/>
    <col min="5084" max="5133" width="9.140625" style="325" hidden="1" customWidth="1"/>
    <col min="5134" max="5134" width="55.28515625" style="325" customWidth="1"/>
    <col min="5135" max="5172" width="9.140625" style="325" hidden="1" customWidth="1"/>
    <col min="5173" max="5338" width="9.140625" style="325" customWidth="1"/>
    <col min="5339" max="5339" width="55.28515625" style="325" customWidth="1"/>
    <col min="5340" max="5389" width="9.140625" style="325" hidden="1" customWidth="1"/>
    <col min="5390" max="5390" width="55.28515625" style="325" customWidth="1"/>
    <col min="5391" max="5428" width="9.140625" style="325" hidden="1" customWidth="1"/>
    <col min="5429" max="5594" width="9.140625" style="325" customWidth="1"/>
    <col min="5595" max="5595" width="55.28515625" style="325" customWidth="1"/>
    <col min="5596" max="5645" width="9.140625" style="325" hidden="1" customWidth="1"/>
    <col min="5646" max="5646" width="55.28515625" style="325" customWidth="1"/>
    <col min="5647" max="5684" width="9.140625" style="325" hidden="1" customWidth="1"/>
    <col min="5685" max="5850" width="9.140625" style="325" customWidth="1"/>
    <col min="5851" max="5851" width="55.28515625" style="325" customWidth="1"/>
    <col min="5852" max="5901" width="9.140625" style="325" hidden="1" customWidth="1"/>
    <col min="5902" max="5902" width="55.28515625" style="325" customWidth="1"/>
    <col min="5903" max="5940" width="9.140625" style="325" hidden="1" customWidth="1"/>
    <col min="5941" max="6106" width="9.140625" style="325" customWidth="1"/>
    <col min="6107" max="6107" width="55.28515625" style="325" customWidth="1"/>
    <col min="6108" max="6157" width="9.140625" style="325" hidden="1" customWidth="1"/>
    <col min="6158" max="6158" width="55.28515625" style="325" customWidth="1"/>
    <col min="6159" max="6196" width="9.140625" style="325" hidden="1" customWidth="1"/>
    <col min="6197" max="6362" width="9.140625" style="325" customWidth="1"/>
    <col min="6363" max="6363" width="55.28515625" style="325" customWidth="1"/>
    <col min="6364" max="6413" width="9.140625" style="325" hidden="1" customWidth="1"/>
    <col min="6414" max="6414" width="55.28515625" style="325" customWidth="1"/>
    <col min="6415" max="6452" width="9.140625" style="325" hidden="1" customWidth="1"/>
    <col min="6453" max="6618" width="9.140625" style="325" customWidth="1"/>
    <col min="6619" max="6619" width="55.28515625" style="325" customWidth="1"/>
    <col min="6620" max="6669" width="9.140625" style="325" hidden="1" customWidth="1"/>
    <col min="6670" max="6670" width="55.28515625" style="325" customWidth="1"/>
    <col min="6671" max="6708" width="9.140625" style="325" hidden="1" customWidth="1"/>
    <col min="6709" max="6874" width="9.140625" style="325" customWidth="1"/>
    <col min="6875" max="6875" width="55.28515625" style="325" customWidth="1"/>
    <col min="6876" max="6925" width="9.140625" style="325" hidden="1" customWidth="1"/>
    <col min="6926" max="6926" width="55.28515625" style="325" customWidth="1"/>
    <col min="6927" max="6964" width="9.140625" style="325" hidden="1" customWidth="1"/>
    <col min="6965" max="7130" width="9.140625" style="325" customWidth="1"/>
    <col min="7131" max="7131" width="55.28515625" style="325" customWidth="1"/>
    <col min="7132" max="7181" width="9.140625" style="325" hidden="1" customWidth="1"/>
    <col min="7182" max="7182" width="55.28515625" style="325" customWidth="1"/>
    <col min="7183" max="7220" width="9.140625" style="325" hidden="1" customWidth="1"/>
    <col min="7221" max="7386" width="9.140625" style="325" customWidth="1"/>
    <col min="7387" max="7387" width="55.28515625" style="325" customWidth="1"/>
    <col min="7388" max="7437" width="9.140625" style="325" hidden="1" customWidth="1"/>
    <col min="7438" max="7438" width="55.28515625" style="325" customWidth="1"/>
    <col min="7439" max="7476" width="9.140625" style="325" hidden="1" customWidth="1"/>
    <col min="7477" max="7642" width="9.140625" style="325" customWidth="1"/>
    <col min="7643" max="7643" width="55.28515625" style="325" customWidth="1"/>
    <col min="7644" max="7693" width="9.140625" style="325" hidden="1" customWidth="1"/>
    <col min="7694" max="7694" width="55.28515625" style="325" customWidth="1"/>
    <col min="7695" max="7732" width="9.140625" style="325" hidden="1" customWidth="1"/>
    <col min="7733" max="7898" width="9.140625" style="325" customWidth="1"/>
    <col min="7899" max="7899" width="55.28515625" style="325" customWidth="1"/>
    <col min="7900" max="7949" width="9.140625" style="325" hidden="1" customWidth="1"/>
    <col min="7950" max="7950" width="55.28515625" style="325" customWidth="1"/>
    <col min="7951" max="7988" width="9.140625" style="325" hidden="1" customWidth="1"/>
    <col min="7989" max="8154" width="9.140625" style="325" customWidth="1"/>
    <col min="8155" max="8155" width="55.28515625" style="325" customWidth="1"/>
    <col min="8156" max="8205" width="9.140625" style="325" hidden="1" customWidth="1"/>
    <col min="8206" max="8206" width="55.28515625" style="325" customWidth="1"/>
    <col min="8207" max="8244" width="9.140625" style="325" hidden="1" customWidth="1"/>
    <col min="8245" max="8410" width="9.140625" style="325" customWidth="1"/>
    <col min="8411" max="8411" width="55.28515625" style="325" customWidth="1"/>
    <col min="8412" max="8461" width="9.140625" style="325" hidden="1" customWidth="1"/>
    <col min="8462" max="8462" width="55.28515625" style="325" customWidth="1"/>
    <col min="8463" max="8500" width="9.140625" style="325" hidden="1" customWidth="1"/>
    <col min="8501" max="8666" width="9.140625" style="325" customWidth="1"/>
    <col min="8667" max="8667" width="55.28515625" style="325" customWidth="1"/>
    <col min="8668" max="8717" width="9.140625" style="325" hidden="1" customWidth="1"/>
    <col min="8718" max="8718" width="55.28515625" style="325" customWidth="1"/>
    <col min="8719" max="8756" width="9.140625" style="325" hidden="1" customWidth="1"/>
    <col min="8757" max="8922" width="9.140625" style="325" customWidth="1"/>
    <col min="8923" max="8923" width="55.28515625" style="325" customWidth="1"/>
    <col min="8924" max="8973" width="9.140625" style="325" hidden="1" customWidth="1"/>
    <col min="8974" max="8974" width="55.28515625" style="325" customWidth="1"/>
    <col min="8975" max="9012" width="9.140625" style="325" hidden="1" customWidth="1"/>
    <col min="9013" max="9178" width="9.140625" style="325" customWidth="1"/>
    <col min="9179" max="9179" width="55.28515625" style="325" customWidth="1"/>
    <col min="9180" max="9229" width="9.140625" style="325" hidden="1" customWidth="1"/>
    <col min="9230" max="9230" width="55.28515625" style="325" customWidth="1"/>
    <col min="9231" max="9268" width="9.140625" style="325" hidden="1" customWidth="1"/>
    <col min="9269" max="9434" width="9.140625" style="325" customWidth="1"/>
    <col min="9435" max="9435" width="55.28515625" style="325" customWidth="1"/>
    <col min="9436" max="9485" width="9.140625" style="325" hidden="1" customWidth="1"/>
    <col min="9486" max="9486" width="55.28515625" style="325" customWidth="1"/>
    <col min="9487" max="9524" width="9.140625" style="325" hidden="1" customWidth="1"/>
    <col min="9525" max="9690" width="9.140625" style="325" customWidth="1"/>
    <col min="9691" max="9691" width="55.28515625" style="325" customWidth="1"/>
    <col min="9692" max="9741" width="9.140625" style="325" hidden="1" customWidth="1"/>
    <col min="9742" max="9742" width="55.28515625" style="325" customWidth="1"/>
    <col min="9743" max="9780" width="9.140625" style="325" hidden="1" customWidth="1"/>
    <col min="9781" max="9946" width="9.140625" style="325" customWidth="1"/>
    <col min="9947" max="9947" width="55.28515625" style="325" customWidth="1"/>
    <col min="9948" max="9997" width="9.140625" style="325" hidden="1" customWidth="1"/>
    <col min="9998" max="9998" width="55.28515625" style="325" customWidth="1"/>
    <col min="9999" max="10036" width="9.140625" style="325" hidden="1" customWidth="1"/>
    <col min="10037" max="10202" width="9.140625" style="325" customWidth="1"/>
    <col min="10203" max="10203" width="55.28515625" style="325" customWidth="1"/>
    <col min="10204" max="10253" width="9.140625" style="325" hidden="1" customWidth="1"/>
    <col min="10254" max="10254" width="55.28515625" style="325" customWidth="1"/>
    <col min="10255" max="10292" width="9.140625" style="325" hidden="1" customWidth="1"/>
    <col min="10293" max="10458" width="9.140625" style="325" customWidth="1"/>
    <col min="10459" max="10459" width="55.28515625" style="325" customWidth="1"/>
    <col min="10460" max="10509" width="9.140625" style="325" hidden="1" customWidth="1"/>
    <col min="10510" max="10510" width="55.28515625" style="325" customWidth="1"/>
    <col min="10511" max="10548" width="9.140625" style="325" hidden="1" customWidth="1"/>
    <col min="10549" max="10714" width="9.140625" style="325" customWidth="1"/>
    <col min="10715" max="10715" width="55.28515625" style="325" customWidth="1"/>
    <col min="10716" max="10765" width="9.140625" style="325" hidden="1" customWidth="1"/>
    <col min="10766" max="10766" width="55.28515625" style="325" customWidth="1"/>
    <col min="10767" max="10804" width="9.140625" style="325" hidden="1" customWidth="1"/>
    <col min="10805" max="10970" width="9.140625" style="325" customWidth="1"/>
    <col min="10971" max="10971" width="55.28515625" style="325" customWidth="1"/>
    <col min="10972" max="11021" width="9.140625" style="325" hidden="1" customWidth="1"/>
    <col min="11022" max="11022" width="55.28515625" style="325" customWidth="1"/>
    <col min="11023" max="11060" width="9.140625" style="325" hidden="1" customWidth="1"/>
    <col min="11061" max="11226" width="9.140625" style="325" customWidth="1"/>
    <col min="11227" max="11227" width="55.28515625" style="325" customWidth="1"/>
    <col min="11228" max="11277" width="9.140625" style="325" hidden="1" customWidth="1"/>
    <col min="11278" max="11278" width="55.28515625" style="325" customWidth="1"/>
    <col min="11279" max="11316" width="9.140625" style="325" hidden="1" customWidth="1"/>
    <col min="11317" max="11482" width="9.140625" style="325" customWidth="1"/>
    <col min="11483" max="11483" width="55.28515625" style="325" customWidth="1"/>
    <col min="11484" max="11533" width="9.140625" style="325" hidden="1" customWidth="1"/>
    <col min="11534" max="11534" width="55.28515625" style="325" customWidth="1"/>
    <col min="11535" max="11572" width="9.140625" style="325" hidden="1" customWidth="1"/>
    <col min="11573" max="11738" width="9.140625" style="325" customWidth="1"/>
    <col min="11739" max="11739" width="55.28515625" style="325" customWidth="1"/>
    <col min="11740" max="11789" width="9.140625" style="325" hidden="1" customWidth="1"/>
    <col min="11790" max="11790" width="55.28515625" style="325" customWidth="1"/>
    <col min="11791" max="11828" width="9.140625" style="325" hidden="1" customWidth="1"/>
    <col min="11829" max="11994" width="9.140625" style="325" customWidth="1"/>
    <col min="11995" max="11995" width="55.28515625" style="325" customWidth="1"/>
    <col min="11996" max="12045" width="9.140625" style="325" hidden="1" customWidth="1"/>
    <col min="12046" max="12046" width="55.28515625" style="325" customWidth="1"/>
    <col min="12047" max="12084" width="9.140625" style="325" hidden="1" customWidth="1"/>
    <col min="12085" max="12250" width="9.140625" style="325" customWidth="1"/>
    <col min="12251" max="12251" width="55.28515625" style="325" customWidth="1"/>
    <col min="12252" max="12301" width="9.140625" style="325" hidden="1" customWidth="1"/>
    <col min="12302" max="12302" width="55.28515625" style="325" customWidth="1"/>
    <col min="12303" max="12340" width="9.140625" style="325" hidden="1" customWidth="1"/>
    <col min="12341" max="12506" width="9.140625" style="325" customWidth="1"/>
    <col min="12507" max="12507" width="55.28515625" style="325" customWidth="1"/>
    <col min="12508" max="12557" width="9.140625" style="325" hidden="1" customWidth="1"/>
    <col min="12558" max="12558" width="55.28515625" style="325" customWidth="1"/>
    <col min="12559" max="12596" width="9.140625" style="325" hidden="1" customWidth="1"/>
    <col min="12597" max="12762" width="9.140625" style="325" customWidth="1"/>
    <col min="12763" max="12763" width="55.28515625" style="325" customWidth="1"/>
    <col min="12764" max="12813" width="9.140625" style="325" hidden="1" customWidth="1"/>
    <col min="12814" max="12814" width="55.28515625" style="325" customWidth="1"/>
    <col min="12815" max="12852" width="9.140625" style="325" hidden="1" customWidth="1"/>
    <col min="12853" max="13018" width="9.140625" style="325" customWidth="1"/>
    <col min="13019" max="13019" width="55.28515625" style="325" customWidth="1"/>
    <col min="13020" max="13069" width="9.140625" style="325" hidden="1" customWidth="1"/>
    <col min="13070" max="13070" width="55.28515625" style="325" customWidth="1"/>
    <col min="13071" max="13108" width="9.140625" style="325" hidden="1" customWidth="1"/>
    <col min="13109" max="13274" width="9.140625" style="325" customWidth="1"/>
    <col min="13275" max="13275" width="55.28515625" style="325" customWidth="1"/>
    <col min="13276" max="13325" width="9.140625" style="325" hidden="1" customWidth="1"/>
    <col min="13326" max="13326" width="55.28515625" style="325" customWidth="1"/>
    <col min="13327" max="13364" width="9.140625" style="325" hidden="1" customWidth="1"/>
    <col min="13365" max="13530" width="9.140625" style="325" customWidth="1"/>
    <col min="13531" max="13531" width="55.28515625" style="325" customWidth="1"/>
    <col min="13532" max="13581" width="9.140625" style="325" hidden="1" customWidth="1"/>
    <col min="13582" max="13582" width="55.28515625" style="325" customWidth="1"/>
    <col min="13583" max="13620" width="9.140625" style="325" hidden="1" customWidth="1"/>
    <col min="13621" max="13786" width="9.140625" style="325" customWidth="1"/>
    <col min="13787" max="13787" width="55.28515625" style="325" customWidth="1"/>
    <col min="13788" max="13837" width="9.140625" style="325" hidden="1" customWidth="1"/>
    <col min="13838" max="13838" width="55.28515625" style="325" customWidth="1"/>
    <col min="13839" max="13876" width="9.140625" style="325" hidden="1" customWidth="1"/>
    <col min="13877" max="14042" width="9.140625" style="325" customWidth="1"/>
    <col min="14043" max="14043" width="55.28515625" style="325" customWidth="1"/>
    <col min="14044" max="14093" width="9.140625" style="325" hidden="1" customWidth="1"/>
    <col min="14094" max="14094" width="55.28515625" style="325" customWidth="1"/>
    <col min="14095" max="14132" width="9.140625" style="325" hidden="1" customWidth="1"/>
    <col min="14133" max="14298" width="9.140625" style="325" customWidth="1"/>
    <col min="14299" max="14299" width="55.28515625" style="325" customWidth="1"/>
    <col min="14300" max="14349" width="9.140625" style="325" hidden="1" customWidth="1"/>
    <col min="14350" max="14350" width="55.28515625" style="325" customWidth="1"/>
    <col min="14351" max="14388" width="9.140625" style="325" hidden="1" customWidth="1"/>
    <col min="14389" max="14554" width="9.140625" style="325" customWidth="1"/>
    <col min="14555" max="14555" width="55.28515625" style="325" customWidth="1"/>
    <col min="14556" max="14605" width="9.140625" style="325" hidden="1" customWidth="1"/>
    <col min="14606" max="14606" width="55.28515625" style="325" customWidth="1"/>
    <col min="14607" max="14644" width="9.140625" style="325" hidden="1" customWidth="1"/>
    <col min="14645" max="14810" width="9.140625" style="325" customWidth="1"/>
    <col min="14811" max="14811" width="55.28515625" style="325" customWidth="1"/>
    <col min="14812" max="14861" width="9.140625" style="325" hidden="1" customWidth="1"/>
    <col min="14862" max="14862" width="55.28515625" style="325" customWidth="1"/>
    <col min="14863" max="14900" width="9.140625" style="325" hidden="1" customWidth="1"/>
    <col min="14901" max="15066" width="9.140625" style="325" customWidth="1"/>
    <col min="15067" max="15067" width="55.28515625" style="325" customWidth="1"/>
    <col min="15068" max="15117" width="9.140625" style="325" hidden="1" customWidth="1"/>
    <col min="15118" max="15118" width="55.28515625" style="325" customWidth="1"/>
    <col min="15119" max="15156" width="9.140625" style="325" hidden="1" customWidth="1"/>
    <col min="15157" max="15322" width="9.140625" style="325" customWidth="1"/>
    <col min="15323" max="15323" width="55.28515625" style="325" customWidth="1"/>
    <col min="15324" max="15373" width="9.140625" style="325" hidden="1" customWidth="1"/>
    <col min="15374" max="15374" width="55.28515625" style="325" customWidth="1"/>
    <col min="15375" max="15412" width="9.140625" style="325" hidden="1" customWidth="1"/>
    <col min="15413" max="15578" width="9.140625" style="325" customWidth="1"/>
    <col min="15579" max="15579" width="55.28515625" style="325" customWidth="1"/>
    <col min="15580" max="15629" width="9.140625" style="325" hidden="1" customWidth="1"/>
    <col min="15630" max="15630" width="55.28515625" style="325" customWidth="1"/>
    <col min="15631" max="15668" width="9.140625" style="325" hidden="1" customWidth="1"/>
    <col min="15669" max="15834" width="9.140625" style="325" customWidth="1"/>
    <col min="15835" max="15835" width="55.28515625" style="325" customWidth="1"/>
    <col min="15836" max="15885" width="9.140625" style="325" hidden="1" customWidth="1"/>
    <col min="15886" max="15886" width="55.28515625" style="325" customWidth="1"/>
    <col min="15887" max="15924" width="9.140625" style="325" hidden="1" customWidth="1"/>
    <col min="15925" max="16090" width="9.140625" style="325" customWidth="1"/>
    <col min="16091" max="16091" width="55.28515625" style="325" customWidth="1"/>
    <col min="16092" max="16141" width="9.140625" style="325" hidden="1" customWidth="1"/>
    <col min="16142" max="16142" width="55.28515625" style="325" customWidth="1"/>
    <col min="16143" max="16180" width="9.140625" style="325" hidden="1" customWidth="1"/>
    <col min="16181" max="16346" width="9.140625" style="325" customWidth="1"/>
    <col min="16347" max="16347" width="55.28515625" style="325" customWidth="1"/>
    <col min="16348" max="16384" width="9.140625" style="325" hidden="1" customWidth="1"/>
  </cols>
  <sheetData>
    <row r="1" spans="1:145" ht="18" customHeight="1" x14ac:dyDescent="0.3">
      <c r="A1" s="326" t="s">
        <v>360</v>
      </c>
    </row>
    <row r="2" spans="1:145" ht="13.5" customHeight="1" thickBot="1" x14ac:dyDescent="0.35">
      <c r="A2" s="327"/>
      <c r="B2" s="289"/>
      <c r="C2" s="289"/>
      <c r="D2" s="289"/>
      <c r="E2" s="289"/>
      <c r="G2" s="289"/>
      <c r="H2" s="289"/>
      <c r="I2" s="289"/>
      <c r="K2" s="289"/>
      <c r="N2" s="289"/>
      <c r="O2" s="289"/>
      <c r="P2" s="289"/>
      <c r="Q2" s="289"/>
      <c r="R2" s="289"/>
      <c r="S2" s="289"/>
      <c r="T2" s="289"/>
      <c r="U2" s="289"/>
      <c r="V2" s="289"/>
      <c r="W2" s="289"/>
      <c r="X2" s="289"/>
      <c r="Y2" s="328"/>
      <c r="Z2" s="328"/>
      <c r="AA2" s="328"/>
      <c r="AB2" s="328"/>
      <c r="AC2" s="328"/>
      <c r="AD2" s="289"/>
      <c r="AE2" s="289"/>
      <c r="AF2" s="289"/>
      <c r="AG2" s="289"/>
      <c r="AH2" s="289"/>
      <c r="AI2" s="289"/>
      <c r="AJ2" s="289"/>
      <c r="AK2" s="289"/>
      <c r="AL2" s="289"/>
      <c r="AM2" s="289"/>
      <c r="AN2" s="289"/>
      <c r="AO2" s="289"/>
      <c r="AP2" s="289"/>
      <c r="AV2" s="289"/>
      <c r="AW2" s="289"/>
      <c r="AX2" s="289"/>
      <c r="BA2" s="288"/>
      <c r="BB2" s="288"/>
      <c r="BD2" s="288"/>
      <c r="BE2" s="288"/>
      <c r="BF2" s="288"/>
      <c r="BG2" s="288"/>
      <c r="BH2" s="288"/>
      <c r="BY2" s="288"/>
      <c r="CG2" s="288"/>
      <c r="CI2" s="288"/>
      <c r="CK2" s="288"/>
      <c r="CO2" s="288"/>
      <c r="DD2" s="322"/>
      <c r="DE2" s="322"/>
      <c r="DF2" s="322"/>
      <c r="DH2" s="322"/>
      <c r="DI2" s="322"/>
      <c r="DK2" s="322"/>
      <c r="DT2" s="289"/>
      <c r="DY2" s="289"/>
      <c r="EF2" s="289"/>
      <c r="EG2" s="289"/>
      <c r="EH2" s="289"/>
      <c r="EI2" s="289"/>
      <c r="EK2" s="289"/>
      <c r="EL2" s="289"/>
      <c r="EM2" s="289"/>
      <c r="EN2" s="289"/>
      <c r="EO2" s="289" t="s">
        <v>8</v>
      </c>
    </row>
    <row r="3" spans="1:145" s="287" customFormat="1" ht="24" customHeight="1" thickTop="1" thickBot="1" x14ac:dyDescent="0.35">
      <c r="A3" s="329"/>
      <c r="B3" s="330">
        <v>40179</v>
      </c>
      <c r="C3" s="331">
        <v>40211</v>
      </c>
      <c r="D3" s="331">
        <v>40239</v>
      </c>
      <c r="E3" s="331">
        <v>40270</v>
      </c>
      <c r="F3" s="331">
        <v>40300</v>
      </c>
      <c r="G3" s="331">
        <v>40331</v>
      </c>
      <c r="H3" s="331">
        <v>40361</v>
      </c>
      <c r="I3" s="331">
        <v>40392</v>
      </c>
      <c r="J3" s="331">
        <v>40423</v>
      </c>
      <c r="K3" s="331">
        <v>40453</v>
      </c>
      <c r="L3" s="331">
        <v>40484</v>
      </c>
      <c r="M3" s="331">
        <v>40514</v>
      </c>
      <c r="N3" s="331">
        <v>40545</v>
      </c>
      <c r="O3" s="331">
        <v>40576</v>
      </c>
      <c r="P3" s="331">
        <v>40604</v>
      </c>
      <c r="Q3" s="331">
        <v>40635</v>
      </c>
      <c r="R3" s="331">
        <v>40665</v>
      </c>
      <c r="S3" s="331">
        <v>40696</v>
      </c>
      <c r="T3" s="331">
        <v>40726</v>
      </c>
      <c r="U3" s="331">
        <v>40757</v>
      </c>
      <c r="V3" s="331">
        <v>40788</v>
      </c>
      <c r="W3" s="331">
        <v>40818</v>
      </c>
      <c r="X3" s="331">
        <v>40849</v>
      </c>
      <c r="Y3" s="331">
        <v>40879</v>
      </c>
      <c r="Z3" s="331">
        <v>40910</v>
      </c>
      <c r="AA3" s="331">
        <v>40941</v>
      </c>
      <c r="AB3" s="331">
        <v>40970</v>
      </c>
      <c r="AC3" s="331">
        <v>41001</v>
      </c>
      <c r="AD3" s="331">
        <v>41031</v>
      </c>
      <c r="AE3" s="331">
        <v>41062</v>
      </c>
      <c r="AF3" s="331">
        <v>41092</v>
      </c>
      <c r="AG3" s="331">
        <v>41123</v>
      </c>
      <c r="AH3" s="331">
        <v>41154</v>
      </c>
      <c r="AI3" s="331">
        <v>41184</v>
      </c>
      <c r="AJ3" s="331">
        <v>41215</v>
      </c>
      <c r="AK3" s="331">
        <v>41245</v>
      </c>
      <c r="AL3" s="331">
        <v>41276</v>
      </c>
      <c r="AM3" s="331">
        <v>41307</v>
      </c>
      <c r="AN3" s="331">
        <v>41335</v>
      </c>
      <c r="AO3" s="331">
        <v>41366</v>
      </c>
      <c r="AP3" s="331">
        <v>41396</v>
      </c>
      <c r="AQ3" s="331">
        <v>41427</v>
      </c>
      <c r="AR3" s="331">
        <v>41457</v>
      </c>
      <c r="AS3" s="331">
        <v>41488</v>
      </c>
      <c r="AT3" s="331">
        <v>41519</v>
      </c>
      <c r="AU3" s="331">
        <v>41549</v>
      </c>
      <c r="AV3" s="331">
        <v>41580</v>
      </c>
      <c r="AW3" s="331">
        <v>41610</v>
      </c>
      <c r="AX3" s="331">
        <v>41641</v>
      </c>
      <c r="AY3" s="331">
        <v>41672</v>
      </c>
      <c r="AZ3" s="331">
        <v>41700</v>
      </c>
      <c r="BA3" s="331">
        <v>41731</v>
      </c>
      <c r="BB3" s="331">
        <v>41761</v>
      </c>
      <c r="BC3" s="331">
        <v>41791</v>
      </c>
      <c r="BD3" s="331">
        <v>41821</v>
      </c>
      <c r="BE3" s="331">
        <v>41852</v>
      </c>
      <c r="BF3" s="331">
        <v>41883</v>
      </c>
      <c r="BG3" s="331">
        <v>41914</v>
      </c>
      <c r="BH3" s="331">
        <v>41945</v>
      </c>
      <c r="BI3" s="331">
        <v>41975</v>
      </c>
      <c r="BJ3" s="331">
        <v>42006</v>
      </c>
      <c r="BK3" s="331">
        <v>42037</v>
      </c>
      <c r="BL3" s="331">
        <v>42065</v>
      </c>
      <c r="BM3" s="331">
        <v>42096</v>
      </c>
      <c r="BN3" s="331">
        <v>42126</v>
      </c>
      <c r="BO3" s="331">
        <v>42157</v>
      </c>
      <c r="BP3" s="331">
        <v>42187</v>
      </c>
      <c r="BQ3" s="331">
        <v>42218</v>
      </c>
      <c r="BR3" s="331">
        <v>42249</v>
      </c>
      <c r="BS3" s="331">
        <v>42279</v>
      </c>
      <c r="BT3" s="331">
        <v>42310</v>
      </c>
      <c r="BU3" s="331">
        <v>42340</v>
      </c>
      <c r="BV3" s="331">
        <v>42371</v>
      </c>
      <c r="BW3" s="331">
        <v>42402</v>
      </c>
      <c r="BX3" s="331">
        <v>42431</v>
      </c>
      <c r="BY3" s="331">
        <v>42462</v>
      </c>
      <c r="BZ3" s="331">
        <v>42492</v>
      </c>
      <c r="CA3" s="331">
        <v>42523</v>
      </c>
      <c r="CB3" s="331">
        <v>42553</v>
      </c>
      <c r="CC3" s="331">
        <v>42584</v>
      </c>
      <c r="CD3" s="331">
        <v>42615</v>
      </c>
      <c r="CE3" s="331">
        <v>42645</v>
      </c>
      <c r="CF3" s="331">
        <v>42676</v>
      </c>
      <c r="CG3" s="331">
        <v>42706</v>
      </c>
      <c r="CH3" s="331">
        <v>42737</v>
      </c>
      <c r="CI3" s="331">
        <v>42768</v>
      </c>
      <c r="CJ3" s="331">
        <v>42796</v>
      </c>
      <c r="CK3" s="331">
        <v>42827</v>
      </c>
      <c r="CL3" s="331">
        <v>42857</v>
      </c>
      <c r="CM3" s="331">
        <v>42888</v>
      </c>
      <c r="CN3" s="331">
        <v>42918</v>
      </c>
      <c r="CO3" s="331">
        <v>42949</v>
      </c>
      <c r="CP3" s="331">
        <v>42980</v>
      </c>
      <c r="CQ3" s="331">
        <v>43010</v>
      </c>
      <c r="CR3" s="331">
        <v>43041</v>
      </c>
      <c r="CS3" s="331">
        <v>43071</v>
      </c>
      <c r="CT3" s="331">
        <v>43102</v>
      </c>
      <c r="CU3" s="331">
        <v>43133</v>
      </c>
      <c r="CV3" s="331">
        <v>43161</v>
      </c>
      <c r="CW3" s="331">
        <v>43192</v>
      </c>
      <c r="CX3" s="331">
        <v>43222</v>
      </c>
      <c r="CY3" s="331">
        <v>43253</v>
      </c>
      <c r="CZ3" s="331">
        <v>43283</v>
      </c>
      <c r="DA3" s="331">
        <v>43314</v>
      </c>
      <c r="DB3" s="331">
        <v>43345</v>
      </c>
      <c r="DC3" s="331">
        <v>43375</v>
      </c>
      <c r="DD3" s="331">
        <v>43406</v>
      </c>
      <c r="DE3" s="331">
        <v>43436</v>
      </c>
      <c r="DF3" s="331">
        <v>43467</v>
      </c>
      <c r="DG3" s="331">
        <v>43498</v>
      </c>
      <c r="DH3" s="331">
        <v>43526</v>
      </c>
      <c r="DI3" s="331">
        <v>43557</v>
      </c>
      <c r="DJ3" s="331">
        <v>43587</v>
      </c>
      <c r="DK3" s="331">
        <v>43618</v>
      </c>
      <c r="DL3" s="331">
        <v>43648</v>
      </c>
      <c r="DM3" s="331">
        <v>43679</v>
      </c>
      <c r="DN3" s="331">
        <v>43710</v>
      </c>
      <c r="DO3" s="331">
        <v>43740</v>
      </c>
      <c r="DP3" s="331">
        <v>43771</v>
      </c>
      <c r="DQ3" s="331">
        <v>43801</v>
      </c>
      <c r="DR3" s="331">
        <v>43832</v>
      </c>
      <c r="DS3" s="331">
        <v>43863</v>
      </c>
      <c r="DT3" s="332" t="s">
        <v>292</v>
      </c>
      <c r="DU3" s="332" t="s">
        <v>293</v>
      </c>
      <c r="DV3" s="332" t="s">
        <v>361</v>
      </c>
      <c r="DW3" s="332" t="s">
        <v>362</v>
      </c>
      <c r="DX3" s="332" t="s">
        <v>363</v>
      </c>
      <c r="DY3" s="332" t="s">
        <v>364</v>
      </c>
      <c r="DZ3" s="332" t="s">
        <v>365</v>
      </c>
      <c r="EA3" s="332" t="s">
        <v>366</v>
      </c>
      <c r="EB3" s="332" t="s">
        <v>300</v>
      </c>
      <c r="EC3" s="332" t="s">
        <v>301</v>
      </c>
      <c r="ED3" s="332" t="s">
        <v>302</v>
      </c>
      <c r="EE3" s="332" t="s">
        <v>303</v>
      </c>
      <c r="EF3" s="332" t="s">
        <v>304</v>
      </c>
      <c r="EG3" s="332">
        <v>44287</v>
      </c>
      <c r="EH3" s="332">
        <v>44317</v>
      </c>
      <c r="EI3" s="332">
        <v>44348</v>
      </c>
      <c r="EJ3" s="332">
        <v>44378</v>
      </c>
      <c r="EK3" s="332">
        <v>44409</v>
      </c>
      <c r="EL3" s="332">
        <v>44440</v>
      </c>
      <c r="EM3" s="332">
        <v>44470</v>
      </c>
      <c r="EN3" s="332">
        <v>44501</v>
      </c>
      <c r="EO3" s="332">
        <v>44531</v>
      </c>
    </row>
    <row r="4" spans="1:145" ht="17.25" thickTop="1" x14ac:dyDescent="0.3">
      <c r="A4" s="333"/>
      <c r="B4" s="334"/>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296"/>
      <c r="CI4" s="296"/>
      <c r="CJ4" s="296"/>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row>
    <row r="5" spans="1:145" ht="17.25" customHeight="1" x14ac:dyDescent="0.3">
      <c r="A5" s="336" t="s">
        <v>367</v>
      </c>
      <c r="B5" s="337">
        <v>66426.303235972882</v>
      </c>
      <c r="C5" s="338">
        <v>67813.347178623269</v>
      </c>
      <c r="D5" s="338">
        <v>67350.55298928589</v>
      </c>
      <c r="E5" s="338">
        <v>67898.424276395206</v>
      </c>
      <c r="F5" s="338">
        <v>70563.533940011592</v>
      </c>
      <c r="G5" s="338">
        <v>69029.206086238628</v>
      </c>
      <c r="H5" s="338">
        <v>69173.827566074178</v>
      </c>
      <c r="I5" s="338">
        <v>70109.753901685341</v>
      </c>
      <c r="J5" s="338">
        <v>73222.669057128718</v>
      </c>
      <c r="K5" s="338">
        <v>72628.910586909114</v>
      </c>
      <c r="L5" s="338">
        <v>74948.541309052278</v>
      </c>
      <c r="M5" s="338">
        <v>77907.26620021234</v>
      </c>
      <c r="N5" s="338">
        <v>74640.649942564065</v>
      </c>
      <c r="O5" s="338">
        <v>74618.615312754191</v>
      </c>
      <c r="P5" s="338">
        <v>76376.735414886105</v>
      </c>
      <c r="Q5" s="338">
        <v>75700.789623743025</v>
      </c>
      <c r="R5" s="338">
        <v>77269.692369705648</v>
      </c>
      <c r="S5" s="338">
        <v>79953.017943437662</v>
      </c>
      <c r="T5" s="338">
        <v>79074.75525046949</v>
      </c>
      <c r="U5" s="338">
        <v>79520.667822633579</v>
      </c>
      <c r="V5" s="338">
        <v>78671.260029511788</v>
      </c>
      <c r="W5" s="338">
        <v>81199.667306703283</v>
      </c>
      <c r="X5" s="338">
        <v>77556.049942866448</v>
      </c>
      <c r="Y5" s="338">
        <v>80100.875885288551</v>
      </c>
      <c r="Z5" s="338">
        <v>80040.746933815622</v>
      </c>
      <c r="AA5" s="338">
        <v>79939.581236785903</v>
      </c>
      <c r="AB5" s="338">
        <v>79411.668224062698</v>
      </c>
      <c r="AC5" s="338">
        <v>79032.748513622151</v>
      </c>
      <c r="AD5" s="338">
        <v>78098.527743300889</v>
      </c>
      <c r="AE5" s="338">
        <v>85159.248901662751</v>
      </c>
      <c r="AF5" s="338">
        <v>86394.874568552084</v>
      </c>
      <c r="AG5" s="338">
        <v>86880.112743733043</v>
      </c>
      <c r="AH5" s="338">
        <v>87928.224802783152</v>
      </c>
      <c r="AI5" s="338">
        <v>88106.871545446251</v>
      </c>
      <c r="AJ5" s="338">
        <v>90488.3945909303</v>
      </c>
      <c r="AK5" s="338">
        <v>91559.825805914632</v>
      </c>
      <c r="AL5" s="338">
        <v>94098.106945505308</v>
      </c>
      <c r="AM5" s="338">
        <v>93549.31388682939</v>
      </c>
      <c r="AN5" s="299">
        <v>96754.802980609718</v>
      </c>
      <c r="AO5" s="299">
        <v>95870.007278678371</v>
      </c>
      <c r="AP5" s="299">
        <v>104072.51915873688</v>
      </c>
      <c r="AQ5" s="299">
        <v>103579.9323233067</v>
      </c>
      <c r="AR5" s="299">
        <v>100694.20800170788</v>
      </c>
      <c r="AS5" s="299">
        <v>99291.769986535714</v>
      </c>
      <c r="AT5" s="299">
        <v>100933.44968334469</v>
      </c>
      <c r="AU5" s="299">
        <v>100229.18125081969</v>
      </c>
      <c r="AV5" s="299">
        <v>99261.274187500021</v>
      </c>
      <c r="AW5" s="299">
        <v>103497.94482550361</v>
      </c>
      <c r="AX5" s="299">
        <v>102921.43799632388</v>
      </c>
      <c r="AY5" s="299">
        <v>108544.33997084292</v>
      </c>
      <c r="AZ5" s="299">
        <v>110343.08859754098</v>
      </c>
      <c r="BA5" s="299">
        <v>114721.20755311572</v>
      </c>
      <c r="BB5" s="299">
        <v>117055.21513527753</v>
      </c>
      <c r="BC5" s="299">
        <v>119619.60702976644</v>
      </c>
      <c r="BD5" s="299">
        <v>121075.74227892855</v>
      </c>
      <c r="BE5" s="299">
        <v>123260.36938210644</v>
      </c>
      <c r="BF5" s="299">
        <v>120752.98616916555</v>
      </c>
      <c r="BG5" s="299">
        <v>119694.92564294937</v>
      </c>
      <c r="BH5" s="299">
        <v>117838.97237219621</v>
      </c>
      <c r="BI5" s="299">
        <v>122735.45625949455</v>
      </c>
      <c r="BJ5" s="299">
        <v>120049.19112513392</v>
      </c>
      <c r="BK5" s="299">
        <v>126047.57279302411</v>
      </c>
      <c r="BL5" s="299">
        <v>139062.48919025276</v>
      </c>
      <c r="BM5" s="299">
        <v>137586.09214340354</v>
      </c>
      <c r="BN5" s="299">
        <v>138175.21268258648</v>
      </c>
      <c r="BO5" s="299">
        <v>138628.47666558527</v>
      </c>
      <c r="BP5" s="298">
        <v>142104.72795610214</v>
      </c>
      <c r="BQ5" s="298">
        <v>142278.28919419972</v>
      </c>
      <c r="BR5" s="298">
        <v>144450.61180768846</v>
      </c>
      <c r="BS5" s="298">
        <v>148534.72719634642</v>
      </c>
      <c r="BT5" s="298">
        <v>150438.85095480151</v>
      </c>
      <c r="BU5" s="298">
        <v>151519.45790363476</v>
      </c>
      <c r="BV5" s="298">
        <v>153595.05761268668</v>
      </c>
      <c r="BW5" s="298">
        <v>156324.69065769573</v>
      </c>
      <c r="BX5" s="298">
        <v>157406.6914241621</v>
      </c>
      <c r="BY5" s="298">
        <v>156600.80811839449</v>
      </c>
      <c r="BZ5" s="298">
        <v>159897.71195550862</v>
      </c>
      <c r="CA5" s="298">
        <v>166725.92581236121</v>
      </c>
      <c r="CB5" s="298">
        <v>166910.92624923383</v>
      </c>
      <c r="CC5" s="298">
        <v>166395.73053723547</v>
      </c>
      <c r="CD5" s="298">
        <v>169580.80563689113</v>
      </c>
      <c r="CE5" s="298">
        <v>171298.85641524161</v>
      </c>
      <c r="CF5" s="298">
        <v>173801.30735711419</v>
      </c>
      <c r="CG5" s="298">
        <v>177668.55562032614</v>
      </c>
      <c r="CH5" s="300">
        <v>174394.86292201749</v>
      </c>
      <c r="CI5" s="300">
        <v>174924.25180757011</v>
      </c>
      <c r="CJ5" s="300">
        <v>175637.22381427392</v>
      </c>
      <c r="CK5" s="300">
        <v>179152.63008492597</v>
      </c>
      <c r="CL5" s="300">
        <v>178461.27118693173</v>
      </c>
      <c r="CM5" s="300">
        <v>180437.56616006474</v>
      </c>
      <c r="CN5" s="300">
        <v>176191.51600309185</v>
      </c>
      <c r="CO5" s="300">
        <v>175785.32195359335</v>
      </c>
      <c r="CP5" s="300">
        <v>185058.20583007197</v>
      </c>
      <c r="CQ5" s="300">
        <v>188375.48139406703</v>
      </c>
      <c r="CR5" s="300">
        <v>191339.81988459302</v>
      </c>
      <c r="CS5" s="300">
        <v>200039.4517179582</v>
      </c>
      <c r="CT5" s="300">
        <v>196835.78700488887</v>
      </c>
      <c r="CU5" s="300">
        <v>202954.33186410007</v>
      </c>
      <c r="CV5" s="300">
        <v>207215.69517574867</v>
      </c>
      <c r="CW5" s="301">
        <v>214373.48147916992</v>
      </c>
      <c r="CX5" s="301">
        <v>221942.12390585776</v>
      </c>
      <c r="CY5" s="301">
        <v>230238.77583979841</v>
      </c>
      <c r="CZ5" s="301">
        <v>221922.20800793669</v>
      </c>
      <c r="DA5" s="301">
        <v>225940.38191798772</v>
      </c>
      <c r="DB5" s="301">
        <v>218871.25093894106</v>
      </c>
      <c r="DC5" s="301">
        <v>217596.3036255289</v>
      </c>
      <c r="DD5" s="301">
        <v>214815.73631158541</v>
      </c>
      <c r="DE5" s="301">
        <v>217004.41993496372</v>
      </c>
      <c r="DF5" s="301">
        <v>218846.8952504606</v>
      </c>
      <c r="DG5" s="301">
        <v>219966.96050391931</v>
      </c>
      <c r="DH5" s="301">
        <v>226576.71631358506</v>
      </c>
      <c r="DI5" s="301">
        <v>229226.42152050519</v>
      </c>
      <c r="DJ5" s="301">
        <v>240408.08847555952</v>
      </c>
      <c r="DK5" s="301">
        <v>252957.68400993009</v>
      </c>
      <c r="DL5" s="301">
        <v>258964.54538824756</v>
      </c>
      <c r="DM5" s="301">
        <v>259427.82324653002</v>
      </c>
      <c r="DN5" s="301">
        <v>262761.86596508219</v>
      </c>
      <c r="DO5" s="301">
        <v>263442.84530936059</v>
      </c>
      <c r="DP5" s="301">
        <v>268691.24890248722</v>
      </c>
      <c r="DQ5" s="301">
        <v>269147.02911251434</v>
      </c>
      <c r="DR5" s="301">
        <v>278812.67778411362</v>
      </c>
      <c r="DS5" s="301">
        <v>273904.52688807907</v>
      </c>
      <c r="DT5" s="301">
        <v>276298.97259022022</v>
      </c>
      <c r="DU5" s="301">
        <v>280218.67607955547</v>
      </c>
      <c r="DV5" s="339">
        <v>275540.36607464025</v>
      </c>
      <c r="DW5" s="339">
        <v>278884.25604416308</v>
      </c>
      <c r="DX5" s="339">
        <v>295596.05314703286</v>
      </c>
      <c r="DY5" s="339">
        <v>278825.85957494081</v>
      </c>
      <c r="DZ5" s="339">
        <v>277995.11736622191</v>
      </c>
      <c r="EA5" s="339">
        <v>269143.13557219441</v>
      </c>
      <c r="EB5" s="339">
        <v>268344.11662117584</v>
      </c>
      <c r="EC5" s="339">
        <v>284981.4928212621</v>
      </c>
      <c r="ED5" s="339">
        <v>305406.72245056508</v>
      </c>
      <c r="EE5" s="339">
        <v>286606.10411991918</v>
      </c>
      <c r="EF5" s="339">
        <v>292769.16974273225</v>
      </c>
      <c r="EG5" s="339">
        <v>296822.91944970074</v>
      </c>
      <c r="EH5" s="339">
        <v>304286.70241272327</v>
      </c>
      <c r="EI5" s="339">
        <v>304753.51439039694</v>
      </c>
      <c r="EJ5" s="339">
        <v>306323.25830701092</v>
      </c>
      <c r="EK5" s="339">
        <v>311055.09824585548</v>
      </c>
      <c r="EL5" s="339">
        <v>313224.63939457148</v>
      </c>
      <c r="EM5" s="339">
        <v>298725.71976760373</v>
      </c>
      <c r="EN5" s="339">
        <v>300724.80520937481</v>
      </c>
      <c r="EO5" s="339">
        <v>337063.73363615904</v>
      </c>
    </row>
    <row r="6" spans="1:145" ht="17.25" customHeight="1" x14ac:dyDescent="0.3">
      <c r="A6" s="340" t="s">
        <v>368</v>
      </c>
      <c r="B6" s="341">
        <v>66492.585799862878</v>
      </c>
      <c r="C6" s="342">
        <v>67862.01856516127</v>
      </c>
      <c r="D6" s="342">
        <v>67430.017346329885</v>
      </c>
      <c r="E6" s="342">
        <v>67945.452102185212</v>
      </c>
      <c r="F6" s="342">
        <v>70614.469927441591</v>
      </c>
      <c r="G6" s="342">
        <v>69077.816955356626</v>
      </c>
      <c r="H6" s="342">
        <v>69265.429972490179</v>
      </c>
      <c r="I6" s="342">
        <v>70224.263039725134</v>
      </c>
      <c r="J6" s="342">
        <v>73306.736101442715</v>
      </c>
      <c r="K6" s="342">
        <v>72737.86993747011</v>
      </c>
      <c r="L6" s="342">
        <v>75058.895358864276</v>
      </c>
      <c r="M6" s="342">
        <v>78026.980681843343</v>
      </c>
      <c r="N6" s="342">
        <v>74759.402480359786</v>
      </c>
      <c r="O6" s="342">
        <v>74756.632415967833</v>
      </c>
      <c r="P6" s="342">
        <v>76503.314619923578</v>
      </c>
      <c r="Q6" s="342">
        <v>75822.721528235488</v>
      </c>
      <c r="R6" s="342">
        <v>77399.73435942053</v>
      </c>
      <c r="S6" s="342">
        <v>80428.540590047662</v>
      </c>
      <c r="T6" s="342">
        <v>79203.946197350044</v>
      </c>
      <c r="U6" s="342">
        <v>79650.466859240361</v>
      </c>
      <c r="V6" s="342">
        <v>78845.458772601793</v>
      </c>
      <c r="W6" s="342">
        <v>81365.965833621827</v>
      </c>
      <c r="X6" s="342">
        <v>77788.750568031581</v>
      </c>
      <c r="Y6" s="342">
        <v>80237.109940980547</v>
      </c>
      <c r="Z6" s="342">
        <v>80176.177110206452</v>
      </c>
      <c r="AA6" s="342">
        <v>80076.559609812335</v>
      </c>
      <c r="AB6" s="342">
        <v>79548.29515837974</v>
      </c>
      <c r="AC6" s="342">
        <v>79170.996508812314</v>
      </c>
      <c r="AD6" s="342">
        <v>78259.701957858124</v>
      </c>
      <c r="AE6" s="342">
        <v>85301.194492148148</v>
      </c>
      <c r="AF6" s="342">
        <v>86536.615580950136</v>
      </c>
      <c r="AG6" s="342">
        <v>86975.8829999195</v>
      </c>
      <c r="AH6" s="342">
        <v>88031.529455901109</v>
      </c>
      <c r="AI6" s="342">
        <v>88210.393405284456</v>
      </c>
      <c r="AJ6" s="342">
        <v>90592.266418886065</v>
      </c>
      <c r="AK6" s="342">
        <v>91662.001872008113</v>
      </c>
      <c r="AL6" s="342">
        <v>94206.306852081107</v>
      </c>
      <c r="AM6" s="342">
        <v>93652.94961204275</v>
      </c>
      <c r="AN6" s="307">
        <v>96856.18605491468</v>
      </c>
      <c r="AO6" s="307">
        <v>95972.828640172738</v>
      </c>
      <c r="AP6" s="307">
        <v>104173.9</v>
      </c>
      <c r="AQ6" s="307">
        <v>103679.96920214912</v>
      </c>
      <c r="AR6" s="307">
        <v>100788.00224111319</v>
      </c>
      <c r="AS6" s="307">
        <v>99389.311397990154</v>
      </c>
      <c r="AT6" s="307">
        <v>101028.76444301031</v>
      </c>
      <c r="AU6" s="307">
        <v>100323.77135378917</v>
      </c>
      <c r="AV6" s="307">
        <v>99353.672925023173</v>
      </c>
      <c r="AW6" s="307">
        <v>103588.59652304999</v>
      </c>
      <c r="AX6" s="307">
        <v>103056.83719043</v>
      </c>
      <c r="AY6" s="307">
        <v>108803.3230663904</v>
      </c>
      <c r="AZ6" s="307">
        <v>110599.60209876251</v>
      </c>
      <c r="BA6" s="307">
        <v>114974.06548828747</v>
      </c>
      <c r="BB6" s="307">
        <v>117312.07808435091</v>
      </c>
      <c r="BC6" s="307">
        <v>119944.65630671878</v>
      </c>
      <c r="BD6" s="307">
        <v>121350.88133572963</v>
      </c>
      <c r="BE6" s="307">
        <v>123535.35157167081</v>
      </c>
      <c r="BF6" s="307">
        <v>121023.82463929077</v>
      </c>
      <c r="BG6" s="307">
        <v>119863.62063081395</v>
      </c>
      <c r="BH6" s="307">
        <v>118004.01682056001</v>
      </c>
      <c r="BI6" s="307">
        <v>122902.86876265999</v>
      </c>
      <c r="BJ6" s="307">
        <v>120224.55203825</v>
      </c>
      <c r="BK6" s="307">
        <v>126134.09181294555</v>
      </c>
      <c r="BL6" s="307">
        <v>139159.55671709255</v>
      </c>
      <c r="BM6" s="307">
        <v>137675.95125165879</v>
      </c>
      <c r="BN6" s="307">
        <v>138270.08388301558</v>
      </c>
      <c r="BO6" s="307">
        <v>138736.36289079723</v>
      </c>
      <c r="BP6" s="306">
        <v>142244.00566068699</v>
      </c>
      <c r="BQ6" s="306">
        <v>142429.89123584275</v>
      </c>
      <c r="BR6" s="306">
        <v>144610.22775594323</v>
      </c>
      <c r="BS6" s="306">
        <v>148654.91652434878</v>
      </c>
      <c r="BT6" s="306">
        <v>150583.3164485539</v>
      </c>
      <c r="BU6" s="306">
        <v>151856.27698822602</v>
      </c>
      <c r="BV6" s="306">
        <v>153914.60229189318</v>
      </c>
      <c r="BW6" s="306">
        <v>156583.09698075289</v>
      </c>
      <c r="BX6" s="306">
        <v>157680.25910065058</v>
      </c>
      <c r="BY6" s="306">
        <v>156873.46849497192</v>
      </c>
      <c r="BZ6" s="306">
        <v>160176.45902006555</v>
      </c>
      <c r="CA6" s="306">
        <v>167032.80796707145</v>
      </c>
      <c r="CB6" s="306">
        <v>167228.8798811645</v>
      </c>
      <c r="CC6" s="306">
        <v>166713.84984650367</v>
      </c>
      <c r="CD6" s="306">
        <v>169897.43033160749</v>
      </c>
      <c r="CE6" s="306">
        <v>171612.71157636732</v>
      </c>
      <c r="CF6" s="306">
        <v>174115.07719089411</v>
      </c>
      <c r="CG6" s="306">
        <v>177982.24018251544</v>
      </c>
      <c r="CH6" s="308">
        <v>174708.46037187485</v>
      </c>
      <c r="CI6" s="308">
        <v>175237.75950683522</v>
      </c>
      <c r="CJ6" s="308">
        <v>175952.6463087367</v>
      </c>
      <c r="CK6" s="308">
        <v>179465.96518892606</v>
      </c>
      <c r="CL6" s="308">
        <v>178776.51799960746</v>
      </c>
      <c r="CM6" s="308">
        <v>180752.99820874218</v>
      </c>
      <c r="CN6" s="308">
        <v>176506.84425811173</v>
      </c>
      <c r="CO6" s="308">
        <v>176098.06458151151</v>
      </c>
      <c r="CP6" s="308">
        <v>185378.11028584006</v>
      </c>
      <c r="CQ6" s="308">
        <v>188691.11512823889</v>
      </c>
      <c r="CR6" s="308">
        <v>191661.21439374652</v>
      </c>
      <c r="CS6" s="308">
        <v>200357.46661399925</v>
      </c>
      <c r="CT6" s="308">
        <v>197157.87199074042</v>
      </c>
      <c r="CU6" s="308">
        <v>203471.97458774928</v>
      </c>
      <c r="CV6" s="308">
        <v>207447.98402719884</v>
      </c>
      <c r="CW6" s="309">
        <v>214698.32217989169</v>
      </c>
      <c r="CX6" s="309">
        <v>222088.08576708025</v>
      </c>
      <c r="CY6" s="309">
        <v>230432.73997287053</v>
      </c>
      <c r="CZ6" s="309">
        <v>222160.49489721187</v>
      </c>
      <c r="DA6" s="309">
        <v>226221.49445373859</v>
      </c>
      <c r="DB6" s="309">
        <v>219198.50924069801</v>
      </c>
      <c r="DC6" s="309">
        <v>218075.1054043551</v>
      </c>
      <c r="DD6" s="309">
        <v>215268.48183729209</v>
      </c>
      <c r="DE6" s="309">
        <v>217510.69066208263</v>
      </c>
      <c r="DF6" s="309">
        <v>219398.21193510189</v>
      </c>
      <c r="DG6" s="309">
        <v>220439.77410540599</v>
      </c>
      <c r="DH6" s="309">
        <v>227102.08559795868</v>
      </c>
      <c r="DI6" s="309">
        <v>229761.22258085007</v>
      </c>
      <c r="DJ6" s="309">
        <v>241026.40656957339</v>
      </c>
      <c r="DK6" s="309">
        <v>253277.5929358961</v>
      </c>
      <c r="DL6" s="309">
        <v>259219.69051045697</v>
      </c>
      <c r="DM6" s="309">
        <v>259748.62331405684</v>
      </c>
      <c r="DN6" s="309">
        <v>263075.95954760048</v>
      </c>
      <c r="DO6" s="309">
        <v>263768.03097987635</v>
      </c>
      <c r="DP6" s="309">
        <v>269108.33560197346</v>
      </c>
      <c r="DQ6" s="309">
        <v>269453.28748376196</v>
      </c>
      <c r="DR6" s="309">
        <v>279084.50841035339</v>
      </c>
      <c r="DS6" s="309">
        <v>274204.83236238995</v>
      </c>
      <c r="DT6" s="309">
        <v>276646.72659501759</v>
      </c>
      <c r="DU6" s="309">
        <v>280578.5080676424</v>
      </c>
      <c r="DV6" s="343">
        <v>275871.48829420813</v>
      </c>
      <c r="DW6" s="343">
        <v>288882.44123132731</v>
      </c>
      <c r="DX6" s="343">
        <v>305567.26319742424</v>
      </c>
      <c r="DY6" s="343">
        <v>288889.6993062853</v>
      </c>
      <c r="DZ6" s="343">
        <v>288152.65514223417</v>
      </c>
      <c r="EA6" s="343">
        <v>279341.9471077139</v>
      </c>
      <c r="EB6" s="343">
        <v>278613.23768508108</v>
      </c>
      <c r="EC6" s="343">
        <v>287690.41910373821</v>
      </c>
      <c r="ED6" s="343">
        <v>308176.63621859223</v>
      </c>
      <c r="EE6" s="343">
        <v>293246.91081012163</v>
      </c>
      <c r="EF6" s="343">
        <v>297548.07623206155</v>
      </c>
      <c r="EG6" s="343">
        <v>301706.07347049593</v>
      </c>
      <c r="EH6" s="343">
        <v>308620.16118537349</v>
      </c>
      <c r="EI6" s="343">
        <v>313659.4882232853</v>
      </c>
      <c r="EJ6" s="343">
        <v>319463.4787356357</v>
      </c>
      <c r="EK6" s="343">
        <v>328490.69763097429</v>
      </c>
      <c r="EL6" s="343">
        <v>339256.85534684733</v>
      </c>
      <c r="EM6" s="343">
        <v>329187.07748309575</v>
      </c>
      <c r="EN6" s="343">
        <v>335762.89925299765</v>
      </c>
      <c r="EO6" s="343">
        <v>372364.2217023563</v>
      </c>
    </row>
    <row r="7" spans="1:145" ht="17.25" customHeight="1" x14ac:dyDescent="0.3">
      <c r="A7" s="340" t="s">
        <v>369</v>
      </c>
      <c r="B7" s="341">
        <v>66.282563890000006</v>
      </c>
      <c r="C7" s="342">
        <v>48.671386537999993</v>
      </c>
      <c r="D7" s="342">
        <v>79.464357043999996</v>
      </c>
      <c r="E7" s="342">
        <v>47.027825789999994</v>
      </c>
      <c r="F7" s="342">
        <v>50.935987430000004</v>
      </c>
      <c r="G7" s="342">
        <v>48.610869118000004</v>
      </c>
      <c r="H7" s="342">
        <v>91.602406415999994</v>
      </c>
      <c r="I7" s="342">
        <v>114.50913803979999</v>
      </c>
      <c r="J7" s="342">
        <v>84.067044314</v>
      </c>
      <c r="K7" s="342">
        <v>108.95935056100001</v>
      </c>
      <c r="L7" s="342">
        <v>110.354049812</v>
      </c>
      <c r="M7" s="342">
        <v>119.71448163099998</v>
      </c>
      <c r="N7" s="342">
        <v>118.75253779572</v>
      </c>
      <c r="O7" s="342">
        <v>138.01710321363998</v>
      </c>
      <c r="P7" s="342">
        <v>126.57920503747999</v>
      </c>
      <c r="Q7" s="342">
        <v>121.93190449245998</v>
      </c>
      <c r="R7" s="342">
        <v>130.04198971488</v>
      </c>
      <c r="S7" s="342">
        <v>475.52264660999992</v>
      </c>
      <c r="T7" s="342">
        <v>129.19094688056001</v>
      </c>
      <c r="U7" s="342">
        <v>129.79903660677999</v>
      </c>
      <c r="V7" s="342">
        <v>174.19874308999999</v>
      </c>
      <c r="W7" s="342">
        <v>166.29852691854001</v>
      </c>
      <c r="X7" s="342">
        <v>232.70062516512718</v>
      </c>
      <c r="Y7" s="342">
        <v>136.234055692</v>
      </c>
      <c r="Z7" s="342">
        <v>135.43017639083101</v>
      </c>
      <c r="AA7" s="342">
        <v>136.97837302643597</v>
      </c>
      <c r="AB7" s="342">
        <v>136.62693431704</v>
      </c>
      <c r="AC7" s="342">
        <v>138.24799519016801</v>
      </c>
      <c r="AD7" s="342">
        <v>161.1742145572403</v>
      </c>
      <c r="AE7" s="342">
        <v>141.945590485396</v>
      </c>
      <c r="AF7" s="342">
        <v>141.74101239805501</v>
      </c>
      <c r="AG7" s="342">
        <v>95.770256186449998</v>
      </c>
      <c r="AH7" s="342">
        <v>103.30465311795001</v>
      </c>
      <c r="AI7" s="342">
        <v>103.5218598382</v>
      </c>
      <c r="AJ7" s="342">
        <v>103.87182795577</v>
      </c>
      <c r="AK7" s="342">
        <v>102.17606609348002</v>
      </c>
      <c r="AL7" s="342">
        <v>108.19990657579299</v>
      </c>
      <c r="AM7" s="342">
        <v>103.635725213366</v>
      </c>
      <c r="AN7" s="307">
        <v>101.38307430495601</v>
      </c>
      <c r="AO7" s="307">
        <v>102.82136149436799</v>
      </c>
      <c r="AP7" s="307">
        <v>101.433573398102</v>
      </c>
      <c r="AQ7" s="307">
        <v>100.03687884241801</v>
      </c>
      <c r="AR7" s="307">
        <v>93.794239405303003</v>
      </c>
      <c r="AS7" s="307">
        <v>97.541411454433984</v>
      </c>
      <c r="AT7" s="307">
        <v>95.314759665617004</v>
      </c>
      <c r="AU7" s="307">
        <v>94.590102969479005</v>
      </c>
      <c r="AV7" s="307">
        <v>92.398737523146991</v>
      </c>
      <c r="AW7" s="307">
        <v>90.651697546370997</v>
      </c>
      <c r="AX7" s="307">
        <v>135.39919410613217</v>
      </c>
      <c r="AY7" s="307">
        <v>258.98309554747982</v>
      </c>
      <c r="AZ7" s="307">
        <v>256.51350122152587</v>
      </c>
      <c r="BA7" s="307">
        <v>252.85793517174864</v>
      </c>
      <c r="BB7" s="307">
        <v>256.86294907339197</v>
      </c>
      <c r="BC7" s="307">
        <v>325.04927695233687</v>
      </c>
      <c r="BD7" s="307">
        <v>275.13905680107899</v>
      </c>
      <c r="BE7" s="307">
        <v>274.98218956436813</v>
      </c>
      <c r="BF7" s="307">
        <v>270.83847012521659</v>
      </c>
      <c r="BG7" s="307">
        <v>168.69498786457569</v>
      </c>
      <c r="BH7" s="307">
        <v>165.04444836380523</v>
      </c>
      <c r="BI7" s="307">
        <v>167.41250316544603</v>
      </c>
      <c r="BJ7" s="307">
        <v>175.36091311607953</v>
      </c>
      <c r="BK7" s="307">
        <v>86.519019921446016</v>
      </c>
      <c r="BL7" s="307">
        <v>97.067526839780001</v>
      </c>
      <c r="BM7" s="307">
        <v>89.859108255252991</v>
      </c>
      <c r="BN7" s="307">
        <v>94.871200429091999</v>
      </c>
      <c r="BO7" s="307">
        <v>107.886225211962</v>
      </c>
      <c r="BP7" s="306">
        <v>139.27770458484602</v>
      </c>
      <c r="BQ7" s="306">
        <v>151.60204164301402</v>
      </c>
      <c r="BR7" s="306">
        <v>159.61594825475598</v>
      </c>
      <c r="BS7" s="306">
        <v>120.1893280023761</v>
      </c>
      <c r="BT7" s="306">
        <v>144.46549375238908</v>
      </c>
      <c r="BU7" s="306">
        <v>336.81908459124696</v>
      </c>
      <c r="BV7" s="306">
        <v>319.54467920649489</v>
      </c>
      <c r="BW7" s="306">
        <v>258.40632305715008</v>
      </c>
      <c r="BX7" s="306">
        <v>273.56767648848967</v>
      </c>
      <c r="BY7" s="306">
        <v>272.66037657743135</v>
      </c>
      <c r="BZ7" s="306">
        <v>278.74706455693757</v>
      </c>
      <c r="CA7" s="306">
        <v>306.88215471024506</v>
      </c>
      <c r="CB7" s="306">
        <v>317.95363193067419</v>
      </c>
      <c r="CC7" s="306">
        <v>318.1193092681923</v>
      </c>
      <c r="CD7" s="306">
        <v>316.6246947163645</v>
      </c>
      <c r="CE7" s="306">
        <v>313.85516112571867</v>
      </c>
      <c r="CF7" s="306">
        <v>313.76983377993281</v>
      </c>
      <c r="CG7" s="306">
        <v>313.68456218928702</v>
      </c>
      <c r="CH7" s="308">
        <v>313.59744985735773</v>
      </c>
      <c r="CI7" s="308">
        <v>313.50769926511595</v>
      </c>
      <c r="CJ7" s="308">
        <v>315.42249446278299</v>
      </c>
      <c r="CK7" s="308">
        <v>313.33510400009231</v>
      </c>
      <c r="CL7" s="308">
        <v>315.24681267573493</v>
      </c>
      <c r="CM7" s="308">
        <v>315.43204867742867</v>
      </c>
      <c r="CN7" s="308">
        <v>315.32825501987185</v>
      </c>
      <c r="CO7" s="308">
        <v>312.74262791817512</v>
      </c>
      <c r="CP7" s="308">
        <v>319.90445576808406</v>
      </c>
      <c r="CQ7" s="308">
        <v>315.63373417185932</v>
      </c>
      <c r="CR7" s="308">
        <v>321.39450915348749</v>
      </c>
      <c r="CS7" s="308">
        <v>318.01489604105808</v>
      </c>
      <c r="CT7" s="308">
        <v>322.08498585152984</v>
      </c>
      <c r="CU7" s="308">
        <v>517.64272364921851</v>
      </c>
      <c r="CV7" s="308">
        <v>232.28885145015454</v>
      </c>
      <c r="CW7" s="309">
        <v>324.84070072176854</v>
      </c>
      <c r="CX7" s="309">
        <v>145.96186122248486</v>
      </c>
      <c r="CY7" s="309">
        <v>193.96413307213442</v>
      </c>
      <c r="CZ7" s="309">
        <v>238.28688927518186</v>
      </c>
      <c r="DA7" s="309">
        <v>281.11253575087039</v>
      </c>
      <c r="DB7" s="309">
        <v>327.25830175696035</v>
      </c>
      <c r="DC7" s="309">
        <v>478.80177882619785</v>
      </c>
      <c r="DD7" s="309">
        <v>452.74552570668948</v>
      </c>
      <c r="DE7" s="309">
        <v>506.27072711892373</v>
      </c>
      <c r="DF7" s="309">
        <v>551.31668464129882</v>
      </c>
      <c r="DG7" s="309">
        <v>472.81360148668875</v>
      </c>
      <c r="DH7" s="309">
        <v>525.36928437362951</v>
      </c>
      <c r="DI7" s="309">
        <v>534.80106034488847</v>
      </c>
      <c r="DJ7" s="309">
        <v>618.31809401388</v>
      </c>
      <c r="DK7" s="309">
        <v>319.90892596600099</v>
      </c>
      <c r="DL7" s="309">
        <v>255.14512220942487</v>
      </c>
      <c r="DM7" s="309">
        <v>320.80006752681857</v>
      </c>
      <c r="DN7" s="309">
        <v>314.09358251828661</v>
      </c>
      <c r="DO7" s="309">
        <v>325.18567051572711</v>
      </c>
      <c r="DP7" s="309">
        <v>417.08669948623213</v>
      </c>
      <c r="DQ7" s="309">
        <v>306.2583712476212</v>
      </c>
      <c r="DR7" s="309">
        <v>271.83062623977429</v>
      </c>
      <c r="DS7" s="309">
        <v>300.30547431085665</v>
      </c>
      <c r="DT7" s="309">
        <v>347.75400479736288</v>
      </c>
      <c r="DU7" s="309">
        <v>359.83198808693038</v>
      </c>
      <c r="DV7" s="343">
        <v>331.12221956791251</v>
      </c>
      <c r="DW7" s="343">
        <v>9998.1851871642557</v>
      </c>
      <c r="DX7" s="343">
        <v>9971.2100503913989</v>
      </c>
      <c r="DY7" s="343">
        <v>10063.839731344506</v>
      </c>
      <c r="DZ7" s="343">
        <v>10157.537776012261</v>
      </c>
      <c r="EA7" s="343">
        <v>10198.811535519491</v>
      </c>
      <c r="EB7" s="343">
        <v>10269.121063905253</v>
      </c>
      <c r="EC7" s="343">
        <v>2708.9262824761245</v>
      </c>
      <c r="ED7" s="343">
        <v>2769.913768027171</v>
      </c>
      <c r="EE7" s="343">
        <v>6640.806690202422</v>
      </c>
      <c r="EF7" s="343">
        <v>4778.9064893293162</v>
      </c>
      <c r="EG7" s="343">
        <v>4883.154020795183</v>
      </c>
      <c r="EH7" s="343">
        <v>4333.4587726501932</v>
      </c>
      <c r="EI7" s="343">
        <v>8905.9738328883705</v>
      </c>
      <c r="EJ7" s="343">
        <v>13140.220428624796</v>
      </c>
      <c r="EK7" s="343">
        <v>17435.599385118803</v>
      </c>
      <c r="EL7" s="343">
        <v>26032.215952275837</v>
      </c>
      <c r="EM7" s="343">
        <v>30461.357715492046</v>
      </c>
      <c r="EN7" s="343">
        <v>35038.094043622819</v>
      </c>
      <c r="EO7" s="343">
        <v>35300.488066197278</v>
      </c>
    </row>
    <row r="8" spans="1:145" ht="17.25" customHeight="1" x14ac:dyDescent="0.3">
      <c r="A8" s="340"/>
      <c r="B8" s="341"/>
      <c r="C8" s="342"/>
      <c r="D8" s="342"/>
      <c r="E8" s="342"/>
      <c r="F8" s="342"/>
      <c r="G8" s="342"/>
      <c r="H8" s="342"/>
      <c r="I8" s="342"/>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2"/>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7"/>
      <c r="BP8" s="306"/>
      <c r="BQ8" s="306"/>
      <c r="BR8" s="306"/>
      <c r="BS8" s="306"/>
      <c r="BT8" s="306"/>
      <c r="BU8" s="306"/>
      <c r="BV8" s="306"/>
      <c r="BW8" s="306"/>
      <c r="BX8" s="306"/>
      <c r="BY8" s="306"/>
      <c r="BZ8" s="306"/>
      <c r="CA8" s="306"/>
      <c r="CB8" s="306"/>
      <c r="CC8" s="306"/>
      <c r="CD8" s="306"/>
      <c r="CE8" s="306"/>
      <c r="CF8" s="306"/>
      <c r="CG8" s="306"/>
      <c r="CH8" s="308"/>
      <c r="CI8" s="308"/>
      <c r="CJ8" s="308"/>
      <c r="CK8" s="308"/>
      <c r="CL8" s="308"/>
      <c r="CM8" s="308"/>
      <c r="CN8" s="308"/>
      <c r="CO8" s="308"/>
      <c r="CP8" s="308"/>
      <c r="CQ8" s="308"/>
      <c r="CR8" s="308"/>
      <c r="CS8" s="308"/>
      <c r="CT8" s="308"/>
      <c r="CU8" s="308"/>
      <c r="CV8" s="308"/>
      <c r="CW8" s="309"/>
      <c r="CX8" s="309"/>
      <c r="CY8" s="309"/>
      <c r="CZ8" s="309"/>
      <c r="DA8" s="309"/>
      <c r="DB8" s="309"/>
      <c r="DC8" s="309"/>
      <c r="DD8" s="309"/>
      <c r="DE8" s="309"/>
      <c r="DF8" s="309"/>
      <c r="DG8" s="309"/>
      <c r="DH8" s="309"/>
      <c r="DI8" s="309"/>
      <c r="DJ8" s="309"/>
      <c r="DK8" s="309"/>
      <c r="DL8" s="309"/>
      <c r="DM8" s="309"/>
      <c r="DN8" s="309"/>
      <c r="DO8" s="309"/>
      <c r="DP8" s="309"/>
      <c r="DQ8" s="309"/>
      <c r="DR8" s="309"/>
      <c r="DS8" s="309"/>
      <c r="DT8" s="309"/>
      <c r="DU8" s="309"/>
      <c r="DV8" s="343"/>
      <c r="DW8" s="343"/>
      <c r="DX8" s="343"/>
      <c r="DY8" s="343"/>
      <c r="DZ8" s="343"/>
      <c r="EA8" s="343"/>
      <c r="EB8" s="343"/>
      <c r="EC8" s="343"/>
      <c r="ED8" s="343"/>
      <c r="EE8" s="343"/>
      <c r="EF8" s="343"/>
      <c r="EG8" s="343"/>
      <c r="EH8" s="343"/>
      <c r="EI8" s="343"/>
      <c r="EJ8" s="343"/>
      <c r="EK8" s="343"/>
      <c r="EL8" s="343"/>
      <c r="EM8" s="343"/>
      <c r="EN8" s="343"/>
      <c r="EO8" s="343"/>
    </row>
    <row r="9" spans="1:145" ht="17.25" customHeight="1" x14ac:dyDescent="0.3">
      <c r="A9" s="336" t="s">
        <v>370</v>
      </c>
      <c r="B9" s="337">
        <v>416.39877228</v>
      </c>
      <c r="C9" s="338">
        <v>398.98351687999997</v>
      </c>
      <c r="D9" s="338">
        <v>464.59303090000003</v>
      </c>
      <c r="E9" s="338">
        <v>369.60301450999998</v>
      </c>
      <c r="F9" s="338">
        <v>408.48481404999995</v>
      </c>
      <c r="G9" s="338">
        <v>451.59551101999995</v>
      </c>
      <c r="H9" s="338">
        <v>445.53247376000002</v>
      </c>
      <c r="I9" s="338">
        <v>375.32156171000003</v>
      </c>
      <c r="J9" s="338">
        <v>729.0334312199999</v>
      </c>
      <c r="K9" s="338">
        <v>725.01450312999987</v>
      </c>
      <c r="L9" s="338">
        <v>1098.9094759899999</v>
      </c>
      <c r="M9" s="338">
        <v>992.11887309000008</v>
      </c>
      <c r="N9" s="338">
        <v>1201.4398751599999</v>
      </c>
      <c r="O9" s="338">
        <v>986.17518556999994</v>
      </c>
      <c r="P9" s="338">
        <v>242.02596110999997</v>
      </c>
      <c r="Q9" s="338">
        <v>265.07175250999995</v>
      </c>
      <c r="R9" s="338">
        <v>629.2786777099999</v>
      </c>
      <c r="S9" s="338">
        <v>246.32987396999999</v>
      </c>
      <c r="T9" s="338">
        <v>1772.48621953</v>
      </c>
      <c r="U9" s="338">
        <v>1112.8485640200001</v>
      </c>
      <c r="V9" s="338">
        <v>719.99327042000004</v>
      </c>
      <c r="W9" s="338">
        <v>955.00277437</v>
      </c>
      <c r="X9" s="338">
        <v>1127.9270470100003</v>
      </c>
      <c r="Y9" s="338">
        <v>1138.7372729100002</v>
      </c>
      <c r="Z9" s="338">
        <v>1211.1530704200002</v>
      </c>
      <c r="AA9" s="338">
        <v>1131.4411226499999</v>
      </c>
      <c r="AB9" s="338">
        <v>1179.4819348599999</v>
      </c>
      <c r="AC9" s="338">
        <v>1157.8965479799999</v>
      </c>
      <c r="AD9" s="338">
        <v>218.86825797</v>
      </c>
      <c r="AE9" s="338">
        <v>450.09873363999998</v>
      </c>
      <c r="AF9" s="338">
        <v>152.5676181</v>
      </c>
      <c r="AG9" s="338">
        <v>445.32254952000005</v>
      </c>
      <c r="AH9" s="338">
        <v>763.68187892000003</v>
      </c>
      <c r="AI9" s="338">
        <v>1163.6323081500002</v>
      </c>
      <c r="AJ9" s="338">
        <v>1325.8463739199999</v>
      </c>
      <c r="AK9" s="338">
        <v>1804.5649623700001</v>
      </c>
      <c r="AL9" s="338">
        <v>2146.9082228399998</v>
      </c>
      <c r="AM9" s="338">
        <v>2114.7532336799995</v>
      </c>
      <c r="AN9" s="299">
        <v>2108.0848065299997</v>
      </c>
      <c r="AO9" s="299">
        <v>2342.2126538799998</v>
      </c>
      <c r="AP9" s="299">
        <v>1233.3859579699999</v>
      </c>
      <c r="AQ9" s="299">
        <v>1546.1322582800001</v>
      </c>
      <c r="AR9" s="299">
        <v>1729.84466681</v>
      </c>
      <c r="AS9" s="299">
        <v>2100.3866184399999</v>
      </c>
      <c r="AT9" s="299">
        <v>2973.8737531799998</v>
      </c>
      <c r="AU9" s="299">
        <v>2466.6333634100001</v>
      </c>
      <c r="AV9" s="299">
        <v>2627.7498871299995</v>
      </c>
      <c r="AW9" s="299">
        <v>2715.6635386299995</v>
      </c>
      <c r="AX9" s="299">
        <v>3505.64319918</v>
      </c>
      <c r="AY9" s="299">
        <v>3459.2269215600004</v>
      </c>
      <c r="AZ9" s="299">
        <v>3529.4347085599993</v>
      </c>
      <c r="BA9" s="299">
        <v>3453.8968748400002</v>
      </c>
      <c r="BB9" s="299">
        <v>2412.4059201499999</v>
      </c>
      <c r="BC9" s="299">
        <v>2414.3403686699999</v>
      </c>
      <c r="BD9" s="299">
        <v>1784.51822917</v>
      </c>
      <c r="BE9" s="299">
        <v>2049.3917820399997</v>
      </c>
      <c r="BF9" s="299">
        <v>2089.3361430999998</v>
      </c>
      <c r="BG9" s="299">
        <v>2102.1365570700004</v>
      </c>
      <c r="BH9" s="299">
        <v>2294.0404291999994</v>
      </c>
      <c r="BI9" s="299">
        <v>2467.8894129999999</v>
      </c>
      <c r="BJ9" s="299">
        <v>2207.8287976499996</v>
      </c>
      <c r="BK9" s="299">
        <v>2382.2947444899996</v>
      </c>
      <c r="BL9" s="299">
        <v>2443.1738772899998</v>
      </c>
      <c r="BM9" s="299">
        <v>2611.5448260100006</v>
      </c>
      <c r="BN9" s="299">
        <v>2007.7485255200002</v>
      </c>
      <c r="BO9" s="299">
        <v>2027.59553033</v>
      </c>
      <c r="BP9" s="298">
        <v>1574.8875632300001</v>
      </c>
      <c r="BQ9" s="298">
        <v>1242.43514559</v>
      </c>
      <c r="BR9" s="298">
        <v>1307.1408722699998</v>
      </c>
      <c r="BS9" s="298">
        <v>1065.56092048</v>
      </c>
      <c r="BT9" s="298">
        <v>1057.6542133000003</v>
      </c>
      <c r="BU9" s="298">
        <v>1056.7309541700001</v>
      </c>
      <c r="BV9" s="298">
        <v>996.92193865999991</v>
      </c>
      <c r="BW9" s="298">
        <v>1008.8143971</v>
      </c>
      <c r="BX9" s="298">
        <v>1011.9442757100001</v>
      </c>
      <c r="BY9" s="298">
        <v>1066.7009175000001</v>
      </c>
      <c r="BZ9" s="298">
        <v>1016.77921311</v>
      </c>
      <c r="CA9" s="298">
        <v>866.98502473000008</v>
      </c>
      <c r="CB9" s="298">
        <v>1356.7076687000001</v>
      </c>
      <c r="CC9" s="298">
        <v>876.30193002999999</v>
      </c>
      <c r="CD9" s="298">
        <v>902.85366694000004</v>
      </c>
      <c r="CE9" s="298">
        <v>874.22326047999991</v>
      </c>
      <c r="CF9" s="298">
        <v>871.67880075999994</v>
      </c>
      <c r="CG9" s="298">
        <v>884.54086482000002</v>
      </c>
      <c r="CH9" s="300">
        <v>764.88943096000003</v>
      </c>
      <c r="CI9" s="300">
        <v>759.47528250999994</v>
      </c>
      <c r="CJ9" s="300">
        <v>783.26216117999991</v>
      </c>
      <c r="CK9" s="300">
        <v>777.68830327000012</v>
      </c>
      <c r="CL9" s="300">
        <v>780.34392504000004</v>
      </c>
      <c r="CM9" s="300">
        <v>666.0651149900001</v>
      </c>
      <c r="CN9" s="300">
        <v>663.17858106999995</v>
      </c>
      <c r="CO9" s="300">
        <v>662.97412502999987</v>
      </c>
      <c r="CP9" s="300">
        <v>679.88341018999995</v>
      </c>
      <c r="CQ9" s="300">
        <v>680.51631947999999</v>
      </c>
      <c r="CR9" s="300">
        <v>686.30011655999999</v>
      </c>
      <c r="CS9" s="300">
        <v>675.2423620400001</v>
      </c>
      <c r="CT9" s="300">
        <v>728.38201835000007</v>
      </c>
      <c r="CU9" s="300">
        <v>618.91564277000009</v>
      </c>
      <c r="CV9" s="300">
        <v>647.7223449899999</v>
      </c>
      <c r="CW9" s="301">
        <v>619.35890265</v>
      </c>
      <c r="CX9" s="301">
        <v>615.95369096000013</v>
      </c>
      <c r="CY9" s="301">
        <v>532.94062998999993</v>
      </c>
      <c r="CZ9" s="301">
        <v>486.13695540999993</v>
      </c>
      <c r="DA9" s="301">
        <v>504.09098372999995</v>
      </c>
      <c r="DB9" s="301">
        <v>490.31621081999998</v>
      </c>
      <c r="DC9" s="301">
        <v>486.93154324999995</v>
      </c>
      <c r="DD9" s="301">
        <v>505.02529141000002</v>
      </c>
      <c r="DE9" s="301">
        <v>448.45071628999995</v>
      </c>
      <c r="DF9" s="301">
        <v>424.32515734000003</v>
      </c>
      <c r="DG9" s="301">
        <v>415.21715676999997</v>
      </c>
      <c r="DH9" s="301">
        <v>425.40114375000002</v>
      </c>
      <c r="DI9" s="301">
        <v>408.29458506000003</v>
      </c>
      <c r="DJ9" s="301">
        <v>436.04864189999995</v>
      </c>
      <c r="DK9" s="301">
        <v>290.27401915000002</v>
      </c>
      <c r="DL9" s="301">
        <v>262.41021176999999</v>
      </c>
      <c r="DM9" s="301">
        <v>270.84950722999997</v>
      </c>
      <c r="DN9" s="301">
        <v>162.27015924</v>
      </c>
      <c r="DO9" s="301">
        <v>117.93738719999999</v>
      </c>
      <c r="DP9" s="301">
        <v>136.1017042</v>
      </c>
      <c r="DQ9" s="301">
        <v>22.977313389999999</v>
      </c>
      <c r="DR9" s="301">
        <v>55.86070909</v>
      </c>
      <c r="DS9" s="301">
        <v>37.523696020000003</v>
      </c>
      <c r="DT9" s="301">
        <v>581.83854550000001</v>
      </c>
      <c r="DU9" s="301">
        <v>588.79924046999997</v>
      </c>
      <c r="DV9" s="339">
        <v>595.43215739000004</v>
      </c>
      <c r="DW9" s="339">
        <v>12103.041259670001</v>
      </c>
      <c r="DX9" s="339">
        <v>12052.1134747</v>
      </c>
      <c r="DY9" s="339">
        <v>12003.757200059999</v>
      </c>
      <c r="DZ9" s="339">
        <v>10233.65064851</v>
      </c>
      <c r="EA9" s="339">
        <v>10266.188454180001</v>
      </c>
      <c r="EB9" s="339">
        <v>10257.780566359997</v>
      </c>
      <c r="EC9" s="339">
        <v>2052.56562381</v>
      </c>
      <c r="ED9" s="339">
        <v>2039.6351765099998</v>
      </c>
      <c r="EE9" s="339">
        <v>2037.7262019</v>
      </c>
      <c r="EF9" s="339">
        <v>14.186722280000001</v>
      </c>
      <c r="EG9" s="339">
        <v>29.864407589999999</v>
      </c>
      <c r="EH9" s="339">
        <v>44.455103069999993</v>
      </c>
      <c r="EI9" s="339">
        <v>39.964073280000001</v>
      </c>
      <c r="EJ9" s="339">
        <v>29.675978439999998</v>
      </c>
      <c r="EK9" s="339">
        <v>29.392868370000002</v>
      </c>
      <c r="EL9" s="339">
        <v>24.093481529999998</v>
      </c>
      <c r="EM9" s="339">
        <v>36.022462339999997</v>
      </c>
      <c r="EN9" s="339">
        <v>40.506287</v>
      </c>
      <c r="EO9" s="339">
        <v>87.685474940000006</v>
      </c>
    </row>
    <row r="10" spans="1:145" ht="17.25" customHeight="1" x14ac:dyDescent="0.3">
      <c r="A10" s="340"/>
      <c r="B10" s="341"/>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c r="BK10" s="307"/>
      <c r="BL10" s="307"/>
      <c r="BM10" s="307"/>
      <c r="BN10" s="307"/>
      <c r="BO10" s="307"/>
      <c r="BP10" s="306"/>
      <c r="BQ10" s="306"/>
      <c r="BR10" s="306"/>
      <c r="BS10" s="306"/>
      <c r="BT10" s="306"/>
      <c r="BU10" s="306"/>
      <c r="BV10" s="306"/>
      <c r="BW10" s="306"/>
      <c r="BX10" s="306"/>
      <c r="BY10" s="306"/>
      <c r="BZ10" s="306"/>
      <c r="CA10" s="306"/>
      <c r="CB10" s="306"/>
      <c r="CC10" s="306"/>
      <c r="CD10" s="306"/>
      <c r="CE10" s="306"/>
      <c r="CF10" s="306"/>
      <c r="CG10" s="306"/>
      <c r="CH10" s="308"/>
      <c r="CI10" s="308"/>
      <c r="CJ10" s="308"/>
      <c r="CK10" s="308"/>
      <c r="CL10" s="308"/>
      <c r="CM10" s="308"/>
      <c r="CN10" s="308"/>
      <c r="CO10" s="308"/>
      <c r="CP10" s="308"/>
      <c r="CQ10" s="308"/>
      <c r="CR10" s="308"/>
      <c r="CS10" s="308"/>
      <c r="CT10" s="308"/>
      <c r="CU10" s="308"/>
      <c r="CV10" s="308"/>
      <c r="CW10" s="309"/>
      <c r="CX10" s="309"/>
      <c r="CY10" s="309"/>
      <c r="CZ10" s="309"/>
      <c r="DA10" s="309"/>
      <c r="DB10" s="309"/>
      <c r="DC10" s="309"/>
      <c r="DD10" s="309"/>
      <c r="DE10" s="309"/>
      <c r="DF10" s="309"/>
      <c r="DG10" s="309"/>
      <c r="DH10" s="309"/>
      <c r="DI10" s="309"/>
      <c r="DJ10" s="309"/>
      <c r="DK10" s="309"/>
      <c r="DL10" s="309"/>
      <c r="DM10" s="309"/>
      <c r="DN10" s="309"/>
      <c r="DO10" s="309"/>
      <c r="DP10" s="309"/>
      <c r="DQ10" s="309"/>
      <c r="DR10" s="309"/>
      <c r="DS10" s="309"/>
      <c r="DT10" s="309"/>
      <c r="DU10" s="309"/>
      <c r="DV10" s="343"/>
      <c r="DW10" s="343"/>
      <c r="DX10" s="343"/>
      <c r="DY10" s="343"/>
      <c r="DZ10" s="343"/>
      <c r="EA10" s="343"/>
      <c r="EB10" s="343"/>
      <c r="EC10" s="343"/>
      <c r="ED10" s="343"/>
      <c r="EE10" s="343"/>
      <c r="EF10" s="343"/>
      <c r="EG10" s="343"/>
      <c r="EH10" s="343"/>
      <c r="EI10" s="343"/>
      <c r="EJ10" s="343"/>
      <c r="EK10" s="343"/>
      <c r="EL10" s="343"/>
      <c r="EM10" s="343"/>
      <c r="EN10" s="343"/>
      <c r="EO10" s="343"/>
    </row>
    <row r="11" spans="1:145" ht="17.25" customHeight="1" x14ac:dyDescent="0.3">
      <c r="A11" s="336" t="s">
        <v>371</v>
      </c>
      <c r="B11" s="337">
        <v>-16094.591653099998</v>
      </c>
      <c r="C11" s="338">
        <v>-15133.990915980001</v>
      </c>
      <c r="D11" s="338">
        <v>-10574.257390679999</v>
      </c>
      <c r="E11" s="338">
        <v>-13160.13132181</v>
      </c>
      <c r="F11" s="338">
        <v>-13184.197336680001</v>
      </c>
      <c r="G11" s="338">
        <v>-12603.214470860001</v>
      </c>
      <c r="H11" s="338">
        <v>-12649.402737140001</v>
      </c>
      <c r="I11" s="338">
        <v>-13999.36386032</v>
      </c>
      <c r="J11" s="338">
        <v>-12309.791425859999</v>
      </c>
      <c r="K11" s="338">
        <v>-9506.4930552200003</v>
      </c>
      <c r="L11" s="338">
        <v>-11316.247423609999</v>
      </c>
      <c r="M11" s="338">
        <v>-9687.6799926800013</v>
      </c>
      <c r="N11" s="338">
        <v>-8384.2803368000004</v>
      </c>
      <c r="O11" s="338">
        <v>-7735.6408573600002</v>
      </c>
      <c r="P11" s="338">
        <v>-11176.693028849997</v>
      </c>
      <c r="Q11" s="338">
        <v>-9606.6951597400002</v>
      </c>
      <c r="R11" s="338">
        <v>-11320.184787369999</v>
      </c>
      <c r="S11" s="338">
        <v>-10168.74607549</v>
      </c>
      <c r="T11" s="338">
        <v>-11201.799995440004</v>
      </c>
      <c r="U11" s="338">
        <v>-8361.1217992800011</v>
      </c>
      <c r="V11" s="338">
        <v>-10561.849022570001</v>
      </c>
      <c r="W11" s="338">
        <v>-11253.339342660001</v>
      </c>
      <c r="X11" s="338">
        <v>-9436.6171233200002</v>
      </c>
      <c r="Y11" s="338">
        <v>-7837.3001372700001</v>
      </c>
      <c r="Z11" s="338">
        <v>-10079.960773000003</v>
      </c>
      <c r="AA11" s="338">
        <v>-8692.3302772299994</v>
      </c>
      <c r="AB11" s="338">
        <v>-9372.881900270002</v>
      </c>
      <c r="AC11" s="338">
        <v>-8880.1699302400029</v>
      </c>
      <c r="AD11" s="338">
        <v>-8780.1530179400033</v>
      </c>
      <c r="AE11" s="338">
        <v>-11179.910112040001</v>
      </c>
      <c r="AF11" s="338">
        <v>-11456.030725809998</v>
      </c>
      <c r="AG11" s="338">
        <v>-13179.341982179998</v>
      </c>
      <c r="AH11" s="338">
        <v>-11879.09227354</v>
      </c>
      <c r="AI11" s="338">
        <v>-13350.546611650003</v>
      </c>
      <c r="AJ11" s="338">
        <v>-16898.939951499997</v>
      </c>
      <c r="AK11" s="338">
        <v>-11466.967172649998</v>
      </c>
      <c r="AL11" s="338">
        <v>-13650.276193949998</v>
      </c>
      <c r="AM11" s="338">
        <v>-12018.874950829999</v>
      </c>
      <c r="AN11" s="299">
        <v>-12476.195903029999</v>
      </c>
      <c r="AO11" s="299">
        <v>-14313.36957282</v>
      </c>
      <c r="AP11" s="299">
        <v>-17374.062681929754</v>
      </c>
      <c r="AQ11" s="299">
        <v>-18112.053482993684</v>
      </c>
      <c r="AR11" s="299">
        <v>-14044.60487612374</v>
      </c>
      <c r="AS11" s="299">
        <v>-13816.06028582856</v>
      </c>
      <c r="AT11" s="299">
        <v>-17341.511666418828</v>
      </c>
      <c r="AU11" s="299">
        <v>-15217.901120033093</v>
      </c>
      <c r="AV11" s="299">
        <v>-13552.266238281474</v>
      </c>
      <c r="AW11" s="299">
        <v>-10932.694839660657</v>
      </c>
      <c r="AX11" s="299">
        <v>-13197.887711877294</v>
      </c>
      <c r="AY11" s="299">
        <v>-12463.583303451964</v>
      </c>
      <c r="AZ11" s="299">
        <v>-13387.690245879574</v>
      </c>
      <c r="BA11" s="299">
        <v>-17897.114501728862</v>
      </c>
      <c r="BB11" s="299">
        <v>-16472.475734490621</v>
      </c>
      <c r="BC11" s="299">
        <v>-18912.303265928196</v>
      </c>
      <c r="BD11" s="299">
        <v>-19181.228839505362</v>
      </c>
      <c r="BE11" s="299">
        <v>-20865.026249724659</v>
      </c>
      <c r="BF11" s="299">
        <v>-24581.233548614022</v>
      </c>
      <c r="BG11" s="299">
        <v>-22626.159615587952</v>
      </c>
      <c r="BH11" s="299">
        <v>-19870.683686191223</v>
      </c>
      <c r="BI11" s="299">
        <v>-20743.429970004472</v>
      </c>
      <c r="BJ11" s="299">
        <v>-19352.681883520723</v>
      </c>
      <c r="BK11" s="299">
        <v>-22349.474304150681</v>
      </c>
      <c r="BL11" s="299">
        <v>-23502.995871067244</v>
      </c>
      <c r="BM11" s="299">
        <v>-22661.474497705807</v>
      </c>
      <c r="BN11" s="299">
        <v>-22878.465939326445</v>
      </c>
      <c r="BO11" s="299">
        <v>-21714.827886328236</v>
      </c>
      <c r="BP11" s="298">
        <v>-26328.382232080454</v>
      </c>
      <c r="BQ11" s="298">
        <v>-25956.873075779848</v>
      </c>
      <c r="BR11" s="298">
        <v>-26828.959248950447</v>
      </c>
      <c r="BS11" s="298">
        <v>-25650.317494534476</v>
      </c>
      <c r="BT11" s="298">
        <v>-29430.173450514856</v>
      </c>
      <c r="BU11" s="298">
        <v>-28634.857079610647</v>
      </c>
      <c r="BV11" s="298">
        <v>-26971.136303966399</v>
      </c>
      <c r="BW11" s="298">
        <v>-29312.760556908066</v>
      </c>
      <c r="BX11" s="298">
        <v>-31958.729724419147</v>
      </c>
      <c r="BY11" s="298">
        <v>-34518.630189887648</v>
      </c>
      <c r="BZ11" s="298">
        <v>-29765.040157252177</v>
      </c>
      <c r="CA11" s="298">
        <v>-35913.45428410665</v>
      </c>
      <c r="CB11" s="298">
        <v>-35783.323356305329</v>
      </c>
      <c r="CC11" s="298">
        <v>-37224.626337385162</v>
      </c>
      <c r="CD11" s="298">
        <v>-37942.026526596077</v>
      </c>
      <c r="CE11" s="298">
        <v>-41152.21912881577</v>
      </c>
      <c r="CF11" s="298">
        <v>-41550.868337346699</v>
      </c>
      <c r="CG11" s="298">
        <v>-38386.59096716639</v>
      </c>
      <c r="CH11" s="300">
        <v>-32405.033911957518</v>
      </c>
      <c r="CI11" s="300">
        <v>-35191.526846515859</v>
      </c>
      <c r="CJ11" s="300">
        <v>-40506.141151634103</v>
      </c>
      <c r="CK11" s="300">
        <v>-39546.197622725238</v>
      </c>
      <c r="CL11" s="300">
        <v>-35351.569054948355</v>
      </c>
      <c r="CM11" s="300">
        <v>-34907.183384128431</v>
      </c>
      <c r="CN11" s="300">
        <v>-27481.992926843894</v>
      </c>
      <c r="CO11" s="300">
        <v>-28939.114406344157</v>
      </c>
      <c r="CP11" s="300">
        <v>-26135.339736256545</v>
      </c>
      <c r="CQ11" s="300">
        <v>-29274.277120821997</v>
      </c>
      <c r="CR11" s="300">
        <v>-29484.768431556058</v>
      </c>
      <c r="CS11" s="300">
        <v>-24932.121414385856</v>
      </c>
      <c r="CT11" s="300">
        <v>-23701.260518967501</v>
      </c>
      <c r="CU11" s="300">
        <v>-19829.780191346192</v>
      </c>
      <c r="CV11" s="300">
        <v>-18394.546459666919</v>
      </c>
      <c r="CW11" s="301">
        <v>-17571.779205522427</v>
      </c>
      <c r="CX11" s="301">
        <v>-18573.606077410073</v>
      </c>
      <c r="CY11" s="301">
        <v>-22246.375063844021</v>
      </c>
      <c r="CZ11" s="301">
        <v>-25283.029247717244</v>
      </c>
      <c r="DA11" s="301">
        <v>-21010.18099120606</v>
      </c>
      <c r="DB11" s="301">
        <v>-22958.469095949196</v>
      </c>
      <c r="DC11" s="301">
        <v>-22390.423569186998</v>
      </c>
      <c r="DD11" s="301">
        <v>-19647.914046480033</v>
      </c>
      <c r="DE11" s="301">
        <v>-19273.09610646783</v>
      </c>
      <c r="DF11" s="301">
        <v>-20935.306592958881</v>
      </c>
      <c r="DG11" s="301">
        <v>-19289.037028424798</v>
      </c>
      <c r="DH11" s="301">
        <v>-20772.733527978315</v>
      </c>
      <c r="DI11" s="301">
        <v>-18967.234455908358</v>
      </c>
      <c r="DJ11" s="301">
        <v>-21200.26106011423</v>
      </c>
      <c r="DK11" s="301">
        <v>-18445.956216161783</v>
      </c>
      <c r="DL11" s="301">
        <v>-18377.2636097016</v>
      </c>
      <c r="DM11" s="301">
        <v>-21627.090344343022</v>
      </c>
      <c r="DN11" s="301">
        <v>-19402.232828217911</v>
      </c>
      <c r="DO11" s="301">
        <v>-18081.413977269593</v>
      </c>
      <c r="DP11" s="301">
        <v>-19279.206900320001</v>
      </c>
      <c r="DQ11" s="301">
        <v>-23863.349618259625</v>
      </c>
      <c r="DR11" s="301">
        <v>-24211.561883350314</v>
      </c>
      <c r="DS11" s="301">
        <v>-13684.554506002109</v>
      </c>
      <c r="DT11" s="301">
        <v>-13755.411136558921</v>
      </c>
      <c r="DU11" s="301">
        <v>-12727.236643302333</v>
      </c>
      <c r="DV11" s="339">
        <v>1025.7089805331761</v>
      </c>
      <c r="DW11" s="339">
        <v>-22127.335113032943</v>
      </c>
      <c r="DX11" s="339">
        <v>-21088.749873838813</v>
      </c>
      <c r="DY11" s="339">
        <v>-49104.374233031187</v>
      </c>
      <c r="DZ11" s="339">
        <v>-51513.327108830243</v>
      </c>
      <c r="EA11" s="339">
        <v>-42431.598791852331</v>
      </c>
      <c r="EB11" s="339">
        <v>-34259.903045684754</v>
      </c>
      <c r="EC11" s="339">
        <v>-27032.858213989537</v>
      </c>
      <c r="ED11" s="339">
        <v>-29267.717830482128</v>
      </c>
      <c r="EE11" s="339">
        <v>-30965.464448109906</v>
      </c>
      <c r="EF11" s="339">
        <v>-40247.084593347718</v>
      </c>
      <c r="EG11" s="339">
        <v>-36882.971087025631</v>
      </c>
      <c r="EH11" s="339">
        <v>-34161.745417146652</v>
      </c>
      <c r="EI11" s="339">
        <v>-39984.162914329703</v>
      </c>
      <c r="EJ11" s="339">
        <v>-31392.598979757619</v>
      </c>
      <c r="EK11" s="339">
        <v>-41795.13414492146</v>
      </c>
      <c r="EL11" s="339">
        <v>-39463.641038158414</v>
      </c>
      <c r="EM11" s="339">
        <v>-19113.246569812924</v>
      </c>
      <c r="EN11" s="339">
        <v>-21043.5530357916</v>
      </c>
      <c r="EO11" s="339">
        <v>-32086.843034149988</v>
      </c>
    </row>
    <row r="12" spans="1:145" ht="17.25" customHeight="1" x14ac:dyDescent="0.3">
      <c r="A12" s="340" t="s">
        <v>372</v>
      </c>
      <c r="B12" s="341">
        <v>549.75010699000006</v>
      </c>
      <c r="C12" s="342">
        <v>550.85699225999997</v>
      </c>
      <c r="D12" s="342">
        <v>477.41486412</v>
      </c>
      <c r="E12" s="342">
        <v>858.95183839999993</v>
      </c>
      <c r="F12" s="342">
        <v>1303.6483870500001</v>
      </c>
      <c r="G12" s="342">
        <v>1844.10998189</v>
      </c>
      <c r="H12" s="342">
        <v>1965.83924781</v>
      </c>
      <c r="I12" s="342">
        <v>2258.9554319200001</v>
      </c>
      <c r="J12" s="342">
        <v>2585.9917589500001</v>
      </c>
      <c r="K12" s="342">
        <v>3852.9324706999996</v>
      </c>
      <c r="L12" s="342">
        <v>4715.6667137699997</v>
      </c>
      <c r="M12" s="342">
        <v>5382.3653765999998</v>
      </c>
      <c r="N12" s="342">
        <v>5373.29925731</v>
      </c>
      <c r="O12" s="342">
        <v>5497.6521717300002</v>
      </c>
      <c r="P12" s="342">
        <v>5506.0446070600001</v>
      </c>
      <c r="Q12" s="342">
        <v>5753.6136106899994</v>
      </c>
      <c r="R12" s="342">
        <v>5568.8466461199996</v>
      </c>
      <c r="S12" s="342">
        <v>5785.0552399299995</v>
      </c>
      <c r="T12" s="342">
        <v>5888.7961917399998</v>
      </c>
      <c r="U12" s="342">
        <v>6327.5861512699994</v>
      </c>
      <c r="V12" s="342">
        <v>6270.1117044499997</v>
      </c>
      <c r="W12" s="342">
        <v>6681.2161204800004</v>
      </c>
      <c r="X12" s="342">
        <v>8446.9020713999998</v>
      </c>
      <c r="Y12" s="342">
        <v>9153.0711483899995</v>
      </c>
      <c r="Z12" s="342">
        <v>9515.2999755599994</v>
      </c>
      <c r="AA12" s="342">
        <v>9793.35363435</v>
      </c>
      <c r="AB12" s="342">
        <v>9467.6423170699982</v>
      </c>
      <c r="AC12" s="342">
        <v>9830.5223254699977</v>
      </c>
      <c r="AD12" s="342">
        <v>9826.4607385599993</v>
      </c>
      <c r="AE12" s="342">
        <v>9264.1876788000009</v>
      </c>
      <c r="AF12" s="342">
        <v>9218.8616261900006</v>
      </c>
      <c r="AG12" s="342">
        <v>8422.1579610000008</v>
      </c>
      <c r="AH12" s="342">
        <v>7958.31289956</v>
      </c>
      <c r="AI12" s="342">
        <v>6858.3900487000001</v>
      </c>
      <c r="AJ12" s="342">
        <v>5187.7303872000002</v>
      </c>
      <c r="AK12" s="342">
        <v>5183.1208412000005</v>
      </c>
      <c r="AL12" s="342">
        <v>6185.9692967000001</v>
      </c>
      <c r="AM12" s="342">
        <v>6441.3858202000001</v>
      </c>
      <c r="AN12" s="307">
        <v>6886.9248842000006</v>
      </c>
      <c r="AO12" s="307">
        <v>6821.7543517000004</v>
      </c>
      <c r="AP12" s="307">
        <v>6745.0943592000003</v>
      </c>
      <c r="AQ12" s="307">
        <v>6632.2029702399996</v>
      </c>
      <c r="AR12" s="307">
        <v>6616.6135157399995</v>
      </c>
      <c r="AS12" s="307">
        <v>6524.0395767399996</v>
      </c>
      <c r="AT12" s="307">
        <v>6390.45828833</v>
      </c>
      <c r="AU12" s="307">
        <v>6741.4355393300002</v>
      </c>
      <c r="AV12" s="307">
        <v>6907.6845558300001</v>
      </c>
      <c r="AW12" s="307">
        <v>6797.7968853299999</v>
      </c>
      <c r="AX12" s="307">
        <v>6826.0566403299999</v>
      </c>
      <c r="AY12" s="307">
        <v>6653.6253613299996</v>
      </c>
      <c r="AZ12" s="307">
        <v>6637.9881083299997</v>
      </c>
      <c r="BA12" s="307">
        <v>6548.2404078299996</v>
      </c>
      <c r="BB12" s="307">
        <v>6228.14650463</v>
      </c>
      <c r="BC12" s="307">
        <v>6228.1632066299999</v>
      </c>
      <c r="BD12" s="307">
        <v>6072.2898871300004</v>
      </c>
      <c r="BE12" s="307">
        <v>5894.4752891300004</v>
      </c>
      <c r="BF12" s="307">
        <v>5656.9743366299999</v>
      </c>
      <c r="BG12" s="307">
        <v>5100.8797456299999</v>
      </c>
      <c r="BH12" s="307">
        <v>4666.6661986300005</v>
      </c>
      <c r="BI12" s="307">
        <v>4203.0171466299998</v>
      </c>
      <c r="BJ12" s="307">
        <v>4030.7490541300003</v>
      </c>
      <c r="BK12" s="307">
        <v>3933.0082186300001</v>
      </c>
      <c r="BL12" s="307">
        <v>3832.90427821</v>
      </c>
      <c r="BM12" s="307">
        <v>3664.3168907099998</v>
      </c>
      <c r="BN12" s="307">
        <v>3556.5026962100001</v>
      </c>
      <c r="BO12" s="307">
        <v>3469.8331357100001</v>
      </c>
      <c r="BP12" s="306">
        <v>3371.3919509900002</v>
      </c>
      <c r="BQ12" s="306">
        <v>3292.2506004900001</v>
      </c>
      <c r="BR12" s="306">
        <v>3287.7796684899999</v>
      </c>
      <c r="BS12" s="306">
        <v>3239.0791874900001</v>
      </c>
      <c r="BT12" s="306">
        <v>2953.8688154900001</v>
      </c>
      <c r="BU12" s="306">
        <v>2951.3984189900002</v>
      </c>
      <c r="BV12" s="306">
        <v>1256.1697714900001</v>
      </c>
      <c r="BW12" s="306">
        <v>1267.1481914800002</v>
      </c>
      <c r="BX12" s="306">
        <v>1266.68282348</v>
      </c>
      <c r="BY12" s="306">
        <v>1267.75872918</v>
      </c>
      <c r="BZ12" s="306">
        <v>1271.2213200800002</v>
      </c>
      <c r="CA12" s="306">
        <v>1270.1970060400001</v>
      </c>
      <c r="CB12" s="306">
        <v>1269.5592713799999</v>
      </c>
      <c r="CC12" s="306">
        <v>1274.3591263799999</v>
      </c>
      <c r="CD12" s="306">
        <v>680.20247987999994</v>
      </c>
      <c r="CE12" s="306">
        <v>679.32373400999995</v>
      </c>
      <c r="CF12" s="306">
        <v>679.75371801000006</v>
      </c>
      <c r="CG12" s="306">
        <v>677.59673900999996</v>
      </c>
      <c r="CH12" s="308">
        <v>677.5846510099999</v>
      </c>
      <c r="CI12" s="308">
        <v>679.28750899999989</v>
      </c>
      <c r="CJ12" s="308">
        <v>678.21470899999986</v>
      </c>
      <c r="CK12" s="308">
        <v>675.0807329999999</v>
      </c>
      <c r="CL12" s="308">
        <v>674.0697491599999</v>
      </c>
      <c r="CM12" s="308">
        <v>675.40254516000005</v>
      </c>
      <c r="CN12" s="308">
        <v>673.92669716</v>
      </c>
      <c r="CO12" s="308">
        <v>672.50556515999995</v>
      </c>
      <c r="CP12" s="308">
        <v>671.50418516000002</v>
      </c>
      <c r="CQ12" s="308">
        <v>670.72260515999994</v>
      </c>
      <c r="CR12" s="308">
        <v>673.02324915999998</v>
      </c>
      <c r="CS12" s="308">
        <v>670.24310723000008</v>
      </c>
      <c r="CT12" s="308">
        <v>669.13547523000011</v>
      </c>
      <c r="CU12" s="308">
        <v>667.01135523000005</v>
      </c>
      <c r="CV12" s="308">
        <v>658.39386723000007</v>
      </c>
      <c r="CW12" s="309">
        <v>657.44243523</v>
      </c>
      <c r="CX12" s="309">
        <v>657.31593656999996</v>
      </c>
      <c r="CY12" s="309">
        <v>656.75836056999992</v>
      </c>
      <c r="CZ12" s="309">
        <v>657.50156456999991</v>
      </c>
      <c r="DA12" s="309">
        <v>656.84853256999997</v>
      </c>
      <c r="DB12" s="309">
        <v>656.25362456999994</v>
      </c>
      <c r="DC12" s="309">
        <v>345.49703656999998</v>
      </c>
      <c r="DD12" s="309">
        <v>344.72837256999998</v>
      </c>
      <c r="DE12" s="309">
        <v>343.61427656999996</v>
      </c>
      <c r="DF12" s="309">
        <v>342.79893256999998</v>
      </c>
      <c r="DG12" s="309">
        <v>342.04582856999997</v>
      </c>
      <c r="DH12" s="309">
        <v>341.27405256999998</v>
      </c>
      <c r="DI12" s="309">
        <v>340.43070057</v>
      </c>
      <c r="DJ12" s="309">
        <v>339.35423749</v>
      </c>
      <c r="DK12" s="309">
        <v>341.95275749000001</v>
      </c>
      <c r="DL12" s="309">
        <v>341.22661338</v>
      </c>
      <c r="DM12" s="309">
        <v>328.32999187000001</v>
      </c>
      <c r="DN12" s="309">
        <v>328.44463454000004</v>
      </c>
      <c r="DO12" s="309">
        <v>328.48326414000002</v>
      </c>
      <c r="DP12" s="309">
        <v>328.52064762000003</v>
      </c>
      <c r="DQ12" s="309">
        <v>328.55927722000001</v>
      </c>
      <c r="DR12" s="309">
        <v>328.59790681999999</v>
      </c>
      <c r="DS12" s="309">
        <v>328.63404418000005</v>
      </c>
      <c r="DT12" s="309">
        <v>328.67267377999997</v>
      </c>
      <c r="DU12" s="309">
        <v>15338.3962032</v>
      </c>
      <c r="DV12" s="343">
        <v>15350.203978269999</v>
      </c>
      <c r="DW12" s="343">
        <v>15363.708138739999</v>
      </c>
      <c r="DX12" s="343">
        <v>15039.50281532</v>
      </c>
      <c r="DY12" s="343">
        <v>15058.612404360001</v>
      </c>
      <c r="DZ12" s="343">
        <v>15067.8589797</v>
      </c>
      <c r="EA12" s="343">
        <v>15077.41377422</v>
      </c>
      <c r="EB12" s="343">
        <v>15086.660349559999</v>
      </c>
      <c r="EC12" s="343">
        <v>15096.215144080001</v>
      </c>
      <c r="ED12" s="343">
        <v>15105.7699386</v>
      </c>
      <c r="EE12" s="343">
        <v>15114.400075590002</v>
      </c>
      <c r="EF12" s="343">
        <v>15123.954870110001</v>
      </c>
      <c r="EG12" s="343">
        <v>15133.20144545</v>
      </c>
      <c r="EH12" s="343">
        <v>15142.77223997</v>
      </c>
      <c r="EI12" s="343">
        <v>15153.24013896</v>
      </c>
      <c r="EJ12" s="343">
        <v>15162.79493348</v>
      </c>
      <c r="EK12" s="343">
        <v>15172.349728000001</v>
      </c>
      <c r="EL12" s="343">
        <v>15181.596303339998</v>
      </c>
      <c r="EM12" s="343">
        <v>15191.15109786</v>
      </c>
      <c r="EN12" s="343">
        <v>15200.397673199999</v>
      </c>
      <c r="EO12" s="343">
        <v>15209.952467719999</v>
      </c>
    </row>
    <row r="13" spans="1:145" ht="19.899999999999999" customHeight="1" x14ac:dyDescent="0.3">
      <c r="A13" s="340" t="s">
        <v>373</v>
      </c>
      <c r="B13" s="341">
        <v>16644.341760089999</v>
      </c>
      <c r="C13" s="342">
        <v>15684.847908240001</v>
      </c>
      <c r="D13" s="342">
        <v>11051.6722548</v>
      </c>
      <c r="E13" s="342">
        <v>14019.083160210001</v>
      </c>
      <c r="F13" s="342">
        <v>14487.845723730001</v>
      </c>
      <c r="G13" s="342">
        <v>14447.324452750001</v>
      </c>
      <c r="H13" s="342">
        <v>14615.24198495</v>
      </c>
      <c r="I13" s="342">
        <v>16258.319292239999</v>
      </c>
      <c r="J13" s="342">
        <v>14895.78318481</v>
      </c>
      <c r="K13" s="342">
        <v>13359.42552592</v>
      </c>
      <c r="L13" s="342">
        <v>16031.914137379999</v>
      </c>
      <c r="M13" s="342">
        <v>15070.04536928</v>
      </c>
      <c r="N13" s="342">
        <v>13757.57959411</v>
      </c>
      <c r="O13" s="342">
        <v>13233.29302909</v>
      </c>
      <c r="P13" s="342">
        <v>16682.737635909998</v>
      </c>
      <c r="Q13" s="342">
        <v>15360.30877043</v>
      </c>
      <c r="R13" s="342">
        <v>16889.031433489999</v>
      </c>
      <c r="S13" s="342">
        <v>15953.80131542</v>
      </c>
      <c r="T13" s="342">
        <v>17090.596187180003</v>
      </c>
      <c r="U13" s="342">
        <v>14688.707950550001</v>
      </c>
      <c r="V13" s="342">
        <v>16831.960727019999</v>
      </c>
      <c r="W13" s="342">
        <v>17934.555463140001</v>
      </c>
      <c r="X13" s="342">
        <v>17883.51919472</v>
      </c>
      <c r="Y13" s="342">
        <v>16990.37128566</v>
      </c>
      <c r="Z13" s="342">
        <v>19595.260748560002</v>
      </c>
      <c r="AA13" s="342">
        <v>18485.683911579999</v>
      </c>
      <c r="AB13" s="342">
        <v>18840.52421734</v>
      </c>
      <c r="AC13" s="342">
        <v>18710.692255710001</v>
      </c>
      <c r="AD13" s="342">
        <v>18606.613756500003</v>
      </c>
      <c r="AE13" s="342">
        <v>20444.097790840002</v>
      </c>
      <c r="AF13" s="342">
        <v>20674.892351999999</v>
      </c>
      <c r="AG13" s="342">
        <v>21601.499943179999</v>
      </c>
      <c r="AH13" s="342">
        <v>19837.4051731</v>
      </c>
      <c r="AI13" s="342">
        <v>20208.936660350002</v>
      </c>
      <c r="AJ13" s="342">
        <v>22086.670338699998</v>
      </c>
      <c r="AK13" s="342">
        <v>16650.08801385</v>
      </c>
      <c r="AL13" s="342">
        <v>19836.245490649999</v>
      </c>
      <c r="AM13" s="342">
        <v>18460.26077103</v>
      </c>
      <c r="AN13" s="307">
        <v>19363.12078723</v>
      </c>
      <c r="AO13" s="307">
        <v>21135.123924520001</v>
      </c>
      <c r="AP13" s="307">
        <v>24119.157041129754</v>
      </c>
      <c r="AQ13" s="307">
        <v>24744.256453233684</v>
      </c>
      <c r="AR13" s="307">
        <v>20661.218391863738</v>
      </c>
      <c r="AS13" s="307">
        <v>20340.099862568561</v>
      </c>
      <c r="AT13" s="307">
        <v>23731.969954748827</v>
      </c>
      <c r="AU13" s="307">
        <v>21959.336659363093</v>
      </c>
      <c r="AV13" s="307">
        <v>20459.950794111475</v>
      </c>
      <c r="AW13" s="307">
        <v>17730.491724990658</v>
      </c>
      <c r="AX13" s="307">
        <v>20023.944352207294</v>
      </c>
      <c r="AY13" s="307">
        <v>19117.208664781963</v>
      </c>
      <c r="AZ13" s="307">
        <v>20025.678354209573</v>
      </c>
      <c r="BA13" s="307">
        <v>24445.354909558861</v>
      </c>
      <c r="BB13" s="307">
        <v>22700.622239120621</v>
      </c>
      <c r="BC13" s="307">
        <v>25140.466472558197</v>
      </c>
      <c r="BD13" s="307">
        <v>25253.518726635361</v>
      </c>
      <c r="BE13" s="307">
        <v>26759.50153885466</v>
      </c>
      <c r="BF13" s="307">
        <v>30238.207885244021</v>
      </c>
      <c r="BG13" s="307">
        <v>27727.03936121795</v>
      </c>
      <c r="BH13" s="307">
        <v>24537.349884821222</v>
      </c>
      <c r="BI13" s="307">
        <v>24946.447116634474</v>
      </c>
      <c r="BJ13" s="307">
        <v>23383.430937650723</v>
      </c>
      <c r="BK13" s="307">
        <v>26282.48252278068</v>
      </c>
      <c r="BL13" s="307">
        <v>27335.900149277244</v>
      </c>
      <c r="BM13" s="307">
        <v>26325.791388415808</v>
      </c>
      <c r="BN13" s="307">
        <v>26434.968635536447</v>
      </c>
      <c r="BO13" s="307">
        <v>25184.661022038235</v>
      </c>
      <c r="BP13" s="306">
        <v>29699.774183070454</v>
      </c>
      <c r="BQ13" s="306">
        <v>29249.123676269846</v>
      </c>
      <c r="BR13" s="306">
        <v>30116.738917440445</v>
      </c>
      <c r="BS13" s="306">
        <v>28889.396682024475</v>
      </c>
      <c r="BT13" s="306">
        <v>32384.042266004857</v>
      </c>
      <c r="BU13" s="306">
        <v>31586.255498600647</v>
      </c>
      <c r="BV13" s="306">
        <v>28227.306075456399</v>
      </c>
      <c r="BW13" s="306">
        <v>30579.908748388065</v>
      </c>
      <c r="BX13" s="306">
        <v>33225.412547899148</v>
      </c>
      <c r="BY13" s="306">
        <v>35786.388919067649</v>
      </c>
      <c r="BZ13" s="306">
        <v>31036.261477332177</v>
      </c>
      <c r="CA13" s="306">
        <v>37183.651290146649</v>
      </c>
      <c r="CB13" s="306">
        <v>37052.882627685329</v>
      </c>
      <c r="CC13" s="306">
        <v>38498.985463765159</v>
      </c>
      <c r="CD13" s="306">
        <v>38622.229006476075</v>
      </c>
      <c r="CE13" s="306">
        <v>41831.542862825772</v>
      </c>
      <c r="CF13" s="306">
        <v>42230.622055356696</v>
      </c>
      <c r="CG13" s="306">
        <v>39064.187706176388</v>
      </c>
      <c r="CH13" s="308">
        <v>33082.618562967516</v>
      </c>
      <c r="CI13" s="308">
        <v>35870.81435551586</v>
      </c>
      <c r="CJ13" s="308">
        <v>41184.355860634103</v>
      </c>
      <c r="CK13" s="308">
        <v>40221.278355725241</v>
      </c>
      <c r="CL13" s="308">
        <v>36025.638804108356</v>
      </c>
      <c r="CM13" s="308">
        <v>35582.585929288434</v>
      </c>
      <c r="CN13" s="308">
        <v>28155.919624003895</v>
      </c>
      <c r="CO13" s="308">
        <v>29611.619971504158</v>
      </c>
      <c r="CP13" s="308">
        <v>26806.843921416545</v>
      </c>
      <c r="CQ13" s="308">
        <v>29944.999725981997</v>
      </c>
      <c r="CR13" s="308">
        <v>30157.791680716058</v>
      </c>
      <c r="CS13" s="308">
        <v>25602.364521615855</v>
      </c>
      <c r="CT13" s="308">
        <v>24370.395994197501</v>
      </c>
      <c r="CU13" s="308">
        <v>20496.791546576191</v>
      </c>
      <c r="CV13" s="308">
        <v>19052.940326896918</v>
      </c>
      <c r="CW13" s="309">
        <v>18229.221640752428</v>
      </c>
      <c r="CX13" s="309">
        <v>19230.922013980075</v>
      </c>
      <c r="CY13" s="309">
        <v>22903.13342441402</v>
      </c>
      <c r="CZ13" s="309">
        <v>25940.530812287245</v>
      </c>
      <c r="DA13" s="309">
        <v>21667.029523776058</v>
      </c>
      <c r="DB13" s="309">
        <v>23614.722720519196</v>
      </c>
      <c r="DC13" s="309">
        <v>22735.920605756997</v>
      </c>
      <c r="DD13" s="309">
        <v>19992.642419050033</v>
      </c>
      <c r="DE13" s="309">
        <v>19616.710383037829</v>
      </c>
      <c r="DF13" s="309">
        <v>21278.105525528881</v>
      </c>
      <c r="DG13" s="309">
        <v>19631.082856994799</v>
      </c>
      <c r="DH13" s="309">
        <v>21114.007580548314</v>
      </c>
      <c r="DI13" s="309">
        <v>19307.665156478357</v>
      </c>
      <c r="DJ13" s="309">
        <v>21539.615297604229</v>
      </c>
      <c r="DK13" s="309">
        <v>18787.908973651782</v>
      </c>
      <c r="DL13" s="309">
        <v>18718.490223081601</v>
      </c>
      <c r="DM13" s="309">
        <v>21955.420336213021</v>
      </c>
      <c r="DN13" s="309">
        <v>19730.677462757911</v>
      </c>
      <c r="DO13" s="309">
        <v>18409.897241409592</v>
      </c>
      <c r="DP13" s="309">
        <v>19607.727547940001</v>
      </c>
      <c r="DQ13" s="309">
        <v>24191.908895479624</v>
      </c>
      <c r="DR13" s="309">
        <v>24540.159790170313</v>
      </c>
      <c r="DS13" s="309">
        <v>14013.188550182109</v>
      </c>
      <c r="DT13" s="309">
        <v>14084.083810338921</v>
      </c>
      <c r="DU13" s="309">
        <v>28065.632846502333</v>
      </c>
      <c r="DV13" s="343">
        <v>14324.494997736823</v>
      </c>
      <c r="DW13" s="343">
        <v>37491.043251772942</v>
      </c>
      <c r="DX13" s="343">
        <v>36128.252689158813</v>
      </c>
      <c r="DY13" s="343">
        <v>64162.986637391186</v>
      </c>
      <c r="DZ13" s="343">
        <v>66581.186088530245</v>
      </c>
      <c r="EA13" s="343">
        <v>57509.012566072335</v>
      </c>
      <c r="EB13" s="343">
        <v>49346.563395244753</v>
      </c>
      <c r="EC13" s="343">
        <v>42129.073358069538</v>
      </c>
      <c r="ED13" s="343">
        <v>44373.48776908213</v>
      </c>
      <c r="EE13" s="343">
        <v>46079.864523699907</v>
      </c>
      <c r="EF13" s="343">
        <v>55371.039463457717</v>
      </c>
      <c r="EG13" s="343">
        <v>52016.172532475633</v>
      </c>
      <c r="EH13" s="343">
        <v>49304.517657116652</v>
      </c>
      <c r="EI13" s="343">
        <v>55137.403053289701</v>
      </c>
      <c r="EJ13" s="343">
        <v>46555.393913237618</v>
      </c>
      <c r="EK13" s="343">
        <v>56967.483872921461</v>
      </c>
      <c r="EL13" s="343">
        <v>54645.23734149841</v>
      </c>
      <c r="EM13" s="343">
        <v>34304.397667672922</v>
      </c>
      <c r="EN13" s="343">
        <v>36243.950708991601</v>
      </c>
      <c r="EO13" s="343">
        <v>47296.795501869987</v>
      </c>
    </row>
    <row r="14" spans="1:145" ht="17.25" customHeight="1" x14ac:dyDescent="0.3">
      <c r="A14" s="340"/>
      <c r="B14" s="341"/>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c r="BK14" s="307"/>
      <c r="BL14" s="307"/>
      <c r="BM14" s="307"/>
      <c r="BN14" s="307"/>
      <c r="BO14" s="307"/>
      <c r="BP14" s="306"/>
      <c r="BQ14" s="306"/>
      <c r="BR14" s="306"/>
      <c r="BS14" s="306"/>
      <c r="BT14" s="306"/>
      <c r="BU14" s="306"/>
      <c r="BV14" s="306"/>
      <c r="BW14" s="306"/>
      <c r="BX14" s="306"/>
      <c r="BY14" s="306"/>
      <c r="BZ14" s="306"/>
      <c r="CA14" s="306"/>
      <c r="CB14" s="306"/>
      <c r="CC14" s="306"/>
      <c r="CD14" s="306"/>
      <c r="CE14" s="306"/>
      <c r="CF14" s="306"/>
      <c r="CG14" s="306"/>
      <c r="CH14" s="308"/>
      <c r="CI14" s="308"/>
      <c r="CJ14" s="308"/>
      <c r="CK14" s="308"/>
      <c r="CL14" s="308"/>
      <c r="CM14" s="308"/>
      <c r="CN14" s="308"/>
      <c r="CO14" s="308"/>
      <c r="CP14" s="308"/>
      <c r="CQ14" s="308"/>
      <c r="CR14" s="308"/>
      <c r="CS14" s="308"/>
      <c r="CT14" s="308"/>
      <c r="CU14" s="308"/>
      <c r="CV14" s="308"/>
      <c r="CW14" s="309"/>
      <c r="CX14" s="309"/>
      <c r="CY14" s="309"/>
      <c r="CZ14" s="309"/>
      <c r="DA14" s="309"/>
      <c r="DB14" s="309"/>
      <c r="DC14" s="309"/>
      <c r="DD14" s="309"/>
      <c r="DE14" s="309"/>
      <c r="DF14" s="309"/>
      <c r="DG14" s="309"/>
      <c r="DH14" s="309"/>
      <c r="DI14" s="309"/>
      <c r="DJ14" s="309"/>
      <c r="DK14" s="309"/>
      <c r="DL14" s="309"/>
      <c r="DM14" s="309"/>
      <c r="DN14" s="309"/>
      <c r="DO14" s="309"/>
      <c r="DP14" s="309"/>
      <c r="DQ14" s="309"/>
      <c r="DR14" s="309"/>
      <c r="DS14" s="309"/>
      <c r="DT14" s="309"/>
      <c r="DU14" s="309"/>
      <c r="DV14" s="343"/>
      <c r="DW14" s="343"/>
      <c r="DX14" s="343"/>
      <c r="DY14" s="343"/>
      <c r="DZ14" s="343"/>
      <c r="EA14" s="343"/>
      <c r="EB14" s="343"/>
      <c r="EC14" s="343"/>
      <c r="ED14" s="343"/>
      <c r="EE14" s="343"/>
      <c r="EF14" s="343"/>
      <c r="EG14" s="343"/>
      <c r="EH14" s="343"/>
      <c r="EI14" s="343"/>
      <c r="EJ14" s="343"/>
      <c r="EK14" s="343"/>
      <c r="EL14" s="343"/>
      <c r="EM14" s="343"/>
      <c r="EN14" s="343"/>
      <c r="EO14" s="343"/>
    </row>
    <row r="15" spans="1:145" ht="17.25" customHeight="1" x14ac:dyDescent="0.3">
      <c r="A15" s="336" t="s">
        <v>374</v>
      </c>
      <c r="B15" s="337">
        <v>153.19780331999999</v>
      </c>
      <c r="C15" s="338">
        <v>154.31596911</v>
      </c>
      <c r="D15" s="338">
        <v>138.70587049999997</v>
      </c>
      <c r="E15" s="338">
        <v>145.20146566999998</v>
      </c>
      <c r="F15" s="338">
        <v>139.64907062999998</v>
      </c>
      <c r="G15" s="338">
        <v>144.54348844999998</v>
      </c>
      <c r="H15" s="338">
        <v>136.46690247999999</v>
      </c>
      <c r="I15" s="338">
        <v>137.70103456999999</v>
      </c>
      <c r="J15" s="338">
        <v>166.28222216</v>
      </c>
      <c r="K15" s="338">
        <v>164.10271523999998</v>
      </c>
      <c r="L15" s="338">
        <v>188.36966712999998</v>
      </c>
      <c r="M15" s="338">
        <v>289.10614802999993</v>
      </c>
      <c r="N15" s="338">
        <v>325.25928297999997</v>
      </c>
      <c r="O15" s="338">
        <v>266.26099159999995</v>
      </c>
      <c r="P15" s="338">
        <v>282.16233682000001</v>
      </c>
      <c r="Q15" s="338">
        <v>326.19289162000001</v>
      </c>
      <c r="R15" s="338">
        <v>355.96613649</v>
      </c>
      <c r="S15" s="338">
        <v>144.95301177000002</v>
      </c>
      <c r="T15" s="338">
        <v>145.04960496999999</v>
      </c>
      <c r="U15" s="338">
        <v>146.18456738</v>
      </c>
      <c r="V15" s="338">
        <v>147.98835771</v>
      </c>
      <c r="W15" s="338">
        <v>189.87692557</v>
      </c>
      <c r="X15" s="338">
        <v>188.68572480999998</v>
      </c>
      <c r="Y15" s="338">
        <v>187.66180904000001</v>
      </c>
      <c r="Z15" s="338">
        <v>184.76241243000001</v>
      </c>
      <c r="AA15" s="338">
        <v>235.96431477000002</v>
      </c>
      <c r="AB15" s="338">
        <v>228.80128807000003</v>
      </c>
      <c r="AC15" s="338">
        <v>202.30284356000001</v>
      </c>
      <c r="AD15" s="338">
        <v>207.31680611000002</v>
      </c>
      <c r="AE15" s="338">
        <v>142.31707372000002</v>
      </c>
      <c r="AF15" s="338">
        <v>246.29880878</v>
      </c>
      <c r="AG15" s="338">
        <v>157.61338316000001</v>
      </c>
      <c r="AH15" s="338">
        <v>186.53756657</v>
      </c>
      <c r="AI15" s="338">
        <v>186.00266166</v>
      </c>
      <c r="AJ15" s="338">
        <v>148.20166657000001</v>
      </c>
      <c r="AK15" s="338">
        <v>184.47326498999999</v>
      </c>
      <c r="AL15" s="338">
        <v>158.50110899000001</v>
      </c>
      <c r="AM15" s="338">
        <v>151.81138362999999</v>
      </c>
      <c r="AN15" s="299">
        <v>144.74117856000001</v>
      </c>
      <c r="AO15" s="299">
        <v>154.39851223000002</v>
      </c>
      <c r="AP15" s="299">
        <v>135.40763834000001</v>
      </c>
      <c r="AQ15" s="299">
        <v>198.07188681</v>
      </c>
      <c r="AR15" s="299">
        <v>126.59522910000001</v>
      </c>
      <c r="AS15" s="299">
        <v>150.84449430999999</v>
      </c>
      <c r="AT15" s="299">
        <v>162.74188365000003</v>
      </c>
      <c r="AU15" s="299">
        <v>164.49673319999999</v>
      </c>
      <c r="AV15" s="299">
        <v>163.62766462999997</v>
      </c>
      <c r="AW15" s="299">
        <v>172.66457023999999</v>
      </c>
      <c r="AX15" s="299">
        <v>134.78201322999996</v>
      </c>
      <c r="AY15" s="299">
        <v>146.16603488000001</v>
      </c>
      <c r="AZ15" s="299">
        <v>154.80724961999994</v>
      </c>
      <c r="BA15" s="299">
        <v>158.50427366000002</v>
      </c>
      <c r="BB15" s="299">
        <v>161.91662781999997</v>
      </c>
      <c r="BC15" s="299">
        <v>159.59387422</v>
      </c>
      <c r="BD15" s="299">
        <v>117.25199542000001</v>
      </c>
      <c r="BE15" s="299">
        <v>129.45984655000001</v>
      </c>
      <c r="BF15" s="299">
        <v>134.73078520999996</v>
      </c>
      <c r="BG15" s="299">
        <v>140.02408560999999</v>
      </c>
      <c r="BH15" s="299">
        <v>139.35857369000001</v>
      </c>
      <c r="BI15" s="299">
        <v>152.22108252999999</v>
      </c>
      <c r="BJ15" s="299">
        <v>115.15130846999999</v>
      </c>
      <c r="BK15" s="299">
        <v>126.01319054</v>
      </c>
      <c r="BL15" s="299">
        <v>127.1554088</v>
      </c>
      <c r="BM15" s="299">
        <v>371.52363643000001</v>
      </c>
      <c r="BN15" s="299">
        <v>379.96656151999991</v>
      </c>
      <c r="BO15" s="299">
        <v>3704.0103747000003</v>
      </c>
      <c r="BP15" s="298">
        <v>3664.27348949</v>
      </c>
      <c r="BQ15" s="298">
        <v>3670.1731644900001</v>
      </c>
      <c r="BR15" s="298">
        <v>3675.21057273</v>
      </c>
      <c r="BS15" s="298">
        <v>3683.2173269999998</v>
      </c>
      <c r="BT15" s="298">
        <v>3657.3844738899998</v>
      </c>
      <c r="BU15" s="298">
        <v>3668.5319508899997</v>
      </c>
      <c r="BV15" s="298">
        <v>3617.0592188099999</v>
      </c>
      <c r="BW15" s="298">
        <v>3626.6453938499999</v>
      </c>
      <c r="BX15" s="298">
        <v>3623.0380289999998</v>
      </c>
      <c r="BY15" s="298">
        <v>3622.9704508099999</v>
      </c>
      <c r="BZ15" s="298">
        <v>3621.55255085</v>
      </c>
      <c r="CA15" s="298">
        <v>3760.6580941399998</v>
      </c>
      <c r="CB15" s="298">
        <v>3749.1737147999997</v>
      </c>
      <c r="CC15" s="298">
        <v>3761.8094959199998</v>
      </c>
      <c r="CD15" s="298">
        <v>3762.2770625399999</v>
      </c>
      <c r="CE15" s="298">
        <v>3758.5232117199998</v>
      </c>
      <c r="CF15" s="298">
        <v>3767.8315939099998</v>
      </c>
      <c r="CG15" s="298">
        <v>3786.0611617799996</v>
      </c>
      <c r="CH15" s="300">
        <v>3776.0857908899998</v>
      </c>
      <c r="CI15" s="300">
        <v>3765.93455279</v>
      </c>
      <c r="CJ15" s="300">
        <v>3765.1976652000003</v>
      </c>
      <c r="CK15" s="300">
        <v>3761.3297814900002</v>
      </c>
      <c r="CL15" s="300">
        <v>3766.3030819800001</v>
      </c>
      <c r="CM15" s="300">
        <v>3851.56925434</v>
      </c>
      <c r="CN15" s="300">
        <v>3838.2095615300004</v>
      </c>
      <c r="CO15" s="300">
        <v>3841.6459451600003</v>
      </c>
      <c r="CP15" s="300">
        <v>3854.8684223200003</v>
      </c>
      <c r="CQ15" s="300">
        <v>3851.2765629800001</v>
      </c>
      <c r="CR15" s="300">
        <v>3841.4149903800003</v>
      </c>
      <c r="CS15" s="300">
        <v>3843.0021967400003</v>
      </c>
      <c r="CT15" s="300">
        <v>3829.80791262</v>
      </c>
      <c r="CU15" s="300">
        <v>3850.1254325200002</v>
      </c>
      <c r="CV15" s="300">
        <v>3837.4422250600001</v>
      </c>
      <c r="CW15" s="301">
        <v>3832.0039649100004</v>
      </c>
      <c r="CX15" s="301">
        <v>3838.5214351200002</v>
      </c>
      <c r="CY15" s="301">
        <v>3939.3595319200003</v>
      </c>
      <c r="CZ15" s="301">
        <v>3924.4904188699998</v>
      </c>
      <c r="DA15" s="301">
        <v>3928.2821452100002</v>
      </c>
      <c r="DB15" s="301">
        <v>3940.63574281</v>
      </c>
      <c r="DC15" s="301">
        <v>3911.6779075099998</v>
      </c>
      <c r="DD15" s="301">
        <v>3916.1275332999999</v>
      </c>
      <c r="DE15" s="301">
        <v>3927.1168639899997</v>
      </c>
      <c r="DF15" s="301">
        <v>3915.7525036699999</v>
      </c>
      <c r="DG15" s="301">
        <v>3920.3112408100001</v>
      </c>
      <c r="DH15" s="301">
        <v>3923.40452461</v>
      </c>
      <c r="DI15" s="301">
        <v>3926.9384735599997</v>
      </c>
      <c r="DJ15" s="301">
        <v>3935.6997193899997</v>
      </c>
      <c r="DK15" s="301">
        <v>4040.11773928</v>
      </c>
      <c r="DL15" s="301">
        <v>4022.36362465</v>
      </c>
      <c r="DM15" s="301">
        <v>4023.9363366299999</v>
      </c>
      <c r="DN15" s="301">
        <v>4030.76345545</v>
      </c>
      <c r="DO15" s="301">
        <v>4034.9671928500002</v>
      </c>
      <c r="DP15" s="301">
        <v>4030.7474261400002</v>
      </c>
      <c r="DQ15" s="301">
        <v>4032.3685415700002</v>
      </c>
      <c r="DR15" s="301">
        <v>4021.3580319799999</v>
      </c>
      <c r="DS15" s="301">
        <v>4031.9189057100002</v>
      </c>
      <c r="DT15" s="301">
        <v>4036.5619587200003</v>
      </c>
      <c r="DU15" s="301">
        <v>4021.3721522400001</v>
      </c>
      <c r="DV15" s="339">
        <v>4021.8372684700003</v>
      </c>
      <c r="DW15" s="339">
        <v>4119.7111005500001</v>
      </c>
      <c r="DX15" s="339">
        <v>5379.726790910001</v>
      </c>
      <c r="DY15" s="339">
        <v>5489.9843629499983</v>
      </c>
      <c r="DZ15" s="339">
        <v>5645.9314230800037</v>
      </c>
      <c r="EA15" s="339">
        <v>38584.592081740004</v>
      </c>
      <c r="EB15" s="339">
        <v>38698.5757381</v>
      </c>
      <c r="EC15" s="339">
        <v>40100.677529779998</v>
      </c>
      <c r="ED15" s="339">
        <v>40111.402101599997</v>
      </c>
      <c r="EE15" s="339">
        <v>40256.463010569998</v>
      </c>
      <c r="EF15" s="339">
        <v>40239.019081019993</v>
      </c>
      <c r="EG15" s="339">
        <v>87597.159286900001</v>
      </c>
      <c r="EH15" s="339">
        <v>87788.728449970004</v>
      </c>
      <c r="EI15" s="339">
        <v>88054.309445469989</v>
      </c>
      <c r="EJ15" s="339">
        <v>88057.297381139986</v>
      </c>
      <c r="EK15" s="339">
        <v>88081.807422400001</v>
      </c>
      <c r="EL15" s="339">
        <v>88889.634003129991</v>
      </c>
      <c r="EM15" s="339">
        <v>89198.525933700002</v>
      </c>
      <c r="EN15" s="339">
        <v>89507.860202960001</v>
      </c>
      <c r="EO15" s="339">
        <v>89508.707200350007</v>
      </c>
    </row>
    <row r="16" spans="1:145" ht="17.25" customHeight="1" x14ac:dyDescent="0.3">
      <c r="A16" s="336"/>
      <c r="B16" s="344"/>
      <c r="C16" s="345"/>
      <c r="D16" s="345"/>
      <c r="E16" s="345"/>
      <c r="F16" s="345"/>
      <c r="G16" s="345"/>
      <c r="H16" s="345"/>
      <c r="I16" s="345"/>
      <c r="J16" s="345"/>
      <c r="K16" s="345"/>
      <c r="L16" s="345"/>
      <c r="M16" s="345"/>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7"/>
      <c r="BQ16" s="347"/>
      <c r="BR16" s="347"/>
      <c r="BS16" s="347"/>
      <c r="BT16" s="347"/>
      <c r="BU16" s="347"/>
      <c r="BV16" s="347"/>
      <c r="BW16" s="347"/>
      <c r="BX16" s="347"/>
      <c r="BY16" s="347"/>
      <c r="BZ16" s="347"/>
      <c r="CA16" s="347"/>
      <c r="CB16" s="347"/>
      <c r="CC16" s="347"/>
      <c r="CD16" s="347"/>
      <c r="CE16" s="347"/>
      <c r="CF16" s="347"/>
      <c r="CG16" s="347"/>
      <c r="CH16" s="348"/>
      <c r="CI16" s="348"/>
      <c r="CJ16" s="348"/>
      <c r="CK16" s="348"/>
      <c r="CL16" s="348"/>
      <c r="CM16" s="348"/>
      <c r="CN16" s="348"/>
      <c r="CO16" s="348"/>
      <c r="CP16" s="348"/>
      <c r="CQ16" s="348"/>
      <c r="CR16" s="348"/>
      <c r="CS16" s="348"/>
      <c r="CT16" s="348"/>
      <c r="CU16" s="348"/>
      <c r="CV16" s="348"/>
      <c r="CW16" s="349"/>
      <c r="CX16" s="349"/>
      <c r="CY16" s="349"/>
      <c r="CZ16" s="349"/>
      <c r="DA16" s="349"/>
      <c r="DB16" s="349"/>
      <c r="DC16" s="349"/>
      <c r="DD16" s="349"/>
      <c r="DE16" s="349"/>
      <c r="DF16" s="349"/>
      <c r="DG16" s="349"/>
      <c r="DH16" s="349"/>
      <c r="DI16" s="349"/>
      <c r="DJ16" s="349"/>
      <c r="DK16" s="349"/>
      <c r="DL16" s="349"/>
      <c r="DM16" s="349"/>
      <c r="DN16" s="349"/>
      <c r="DO16" s="349"/>
      <c r="DP16" s="349"/>
      <c r="DQ16" s="349"/>
      <c r="DR16" s="349"/>
      <c r="DS16" s="349"/>
      <c r="DT16" s="349"/>
      <c r="DU16" s="349"/>
      <c r="DV16" s="350"/>
      <c r="DW16" s="350"/>
      <c r="DX16" s="350"/>
      <c r="DY16" s="350"/>
      <c r="DZ16" s="350"/>
      <c r="EA16" s="350"/>
      <c r="EB16" s="350"/>
      <c r="EC16" s="350"/>
      <c r="ED16" s="350"/>
      <c r="EE16" s="350"/>
      <c r="EF16" s="350"/>
      <c r="EG16" s="350"/>
      <c r="EH16" s="350"/>
      <c r="EI16" s="350"/>
      <c r="EJ16" s="350"/>
      <c r="EK16" s="350"/>
      <c r="EL16" s="350"/>
      <c r="EM16" s="350"/>
      <c r="EN16" s="350"/>
      <c r="EO16" s="350"/>
    </row>
    <row r="17" spans="1:145" ht="17.25" customHeight="1" x14ac:dyDescent="0.3">
      <c r="A17" s="336" t="s">
        <v>375</v>
      </c>
      <c r="B17" s="337">
        <v>32306.578817460002</v>
      </c>
      <c r="C17" s="338">
        <v>34188.331145164084</v>
      </c>
      <c r="D17" s="338">
        <v>35018.925947288786</v>
      </c>
      <c r="E17" s="338">
        <v>33972.916108010002</v>
      </c>
      <c r="F17" s="338">
        <v>35004.952882689249</v>
      </c>
      <c r="G17" s="338">
        <v>35648.822886965798</v>
      </c>
      <c r="H17" s="338">
        <v>38111.517277910505</v>
      </c>
      <c r="I17" s="338">
        <v>36422.298472737748</v>
      </c>
      <c r="J17" s="338">
        <v>36444.26897664788</v>
      </c>
      <c r="K17" s="338">
        <v>38868.215593856054</v>
      </c>
      <c r="L17" s="338">
        <v>40023.459073151535</v>
      </c>
      <c r="M17" s="338">
        <v>44935.527259780167</v>
      </c>
      <c r="N17" s="338">
        <v>44220.858916383426</v>
      </c>
      <c r="O17" s="338">
        <v>43457.966264730763</v>
      </c>
      <c r="P17" s="338">
        <v>42616.030383652505</v>
      </c>
      <c r="Q17" s="338">
        <v>43519.537135460872</v>
      </c>
      <c r="R17" s="338">
        <v>41534.157818012638</v>
      </c>
      <c r="S17" s="338">
        <v>42236.711520816105</v>
      </c>
      <c r="T17" s="338">
        <v>42073.932665119974</v>
      </c>
      <c r="U17" s="338">
        <v>44194.178057538316</v>
      </c>
      <c r="V17" s="338">
        <v>42292.116241218129</v>
      </c>
      <c r="W17" s="338">
        <v>42459.190507549785</v>
      </c>
      <c r="X17" s="338">
        <v>41967.209032272607</v>
      </c>
      <c r="Y17" s="338">
        <v>48280.871327637411</v>
      </c>
      <c r="Z17" s="338">
        <v>43850.805226779208</v>
      </c>
      <c r="AA17" s="338">
        <v>44901.044055009108</v>
      </c>
      <c r="AB17" s="338">
        <v>44639.243475667608</v>
      </c>
      <c r="AC17" s="338">
        <v>44527.063578133653</v>
      </c>
      <c r="AD17" s="338">
        <v>44662.991762790327</v>
      </c>
      <c r="AE17" s="338">
        <v>45910.968640197767</v>
      </c>
      <c r="AF17" s="338">
        <v>46049.629763349993</v>
      </c>
      <c r="AG17" s="338">
        <v>46185.34960224</v>
      </c>
      <c r="AH17" s="338">
        <v>47267.960582840002</v>
      </c>
      <c r="AI17" s="338">
        <v>46439.120953459998</v>
      </c>
      <c r="AJ17" s="338">
        <v>45499.108851889992</v>
      </c>
      <c r="AK17" s="338">
        <v>52622.930014159996</v>
      </c>
      <c r="AL17" s="338">
        <v>50086.680641910003</v>
      </c>
      <c r="AM17" s="338">
        <v>52362.476793820002</v>
      </c>
      <c r="AN17" s="299">
        <v>51963.297140969997</v>
      </c>
      <c r="AO17" s="299">
        <v>48815.614415420001</v>
      </c>
      <c r="AP17" s="299">
        <v>52745.513655169998</v>
      </c>
      <c r="AQ17" s="299">
        <v>53094.012917469998</v>
      </c>
      <c r="AR17" s="299">
        <v>54156.365501669992</v>
      </c>
      <c r="AS17" s="299">
        <v>51451.915537709996</v>
      </c>
      <c r="AT17" s="299">
        <v>50185.234078640002</v>
      </c>
      <c r="AU17" s="299">
        <v>51977.864655339996</v>
      </c>
      <c r="AV17" s="299">
        <v>53757.247619950002</v>
      </c>
      <c r="AW17" s="299">
        <v>62350.012214779999</v>
      </c>
      <c r="AX17" s="299">
        <v>58668.6515592</v>
      </c>
      <c r="AY17" s="299">
        <v>64091.710065689993</v>
      </c>
      <c r="AZ17" s="299">
        <v>62483.452767250004</v>
      </c>
      <c r="BA17" s="299">
        <v>62070.370892899999</v>
      </c>
      <c r="BB17" s="299">
        <v>62582.034079030003</v>
      </c>
      <c r="BC17" s="299">
        <v>62137.03930633</v>
      </c>
      <c r="BD17" s="299">
        <v>64802.243488449996</v>
      </c>
      <c r="BE17" s="299">
        <v>66521.777726829998</v>
      </c>
      <c r="BF17" s="299">
        <v>63788.91463728001</v>
      </c>
      <c r="BG17" s="299">
        <v>65201.016736970007</v>
      </c>
      <c r="BH17" s="299">
        <v>63358.074917500002</v>
      </c>
      <c r="BI17" s="299">
        <v>67933.588631679988</v>
      </c>
      <c r="BJ17" s="299">
        <v>68888.095795009998</v>
      </c>
      <c r="BK17" s="299">
        <v>70440.636755090003</v>
      </c>
      <c r="BL17" s="299">
        <v>73577.833934157083</v>
      </c>
      <c r="BM17" s="299">
        <v>75159.682994820003</v>
      </c>
      <c r="BN17" s="299">
        <v>70803.746954400005</v>
      </c>
      <c r="BO17" s="299">
        <v>71594.147533340001</v>
      </c>
      <c r="BP17" s="298">
        <v>68773.183555700001</v>
      </c>
      <c r="BQ17" s="298">
        <v>66569.861976040003</v>
      </c>
      <c r="BR17" s="298">
        <v>66947.281883979987</v>
      </c>
      <c r="BS17" s="298">
        <v>71167.770713139995</v>
      </c>
      <c r="BT17" s="298">
        <v>70496.418338069998</v>
      </c>
      <c r="BU17" s="298">
        <v>73569.047286450019</v>
      </c>
      <c r="BV17" s="298">
        <v>74498.380112810002</v>
      </c>
      <c r="BW17" s="298">
        <v>72917.527185889994</v>
      </c>
      <c r="BX17" s="298">
        <v>69446.043452650003</v>
      </c>
      <c r="BY17" s="298">
        <v>67413.995906790005</v>
      </c>
      <c r="BZ17" s="298">
        <v>76072.559399120015</v>
      </c>
      <c r="CA17" s="298">
        <v>70419.836853589994</v>
      </c>
      <c r="CB17" s="298">
        <v>71811.108306740003</v>
      </c>
      <c r="CC17" s="298">
        <v>72274.423068129996</v>
      </c>
      <c r="CD17" s="298">
        <v>73083.794152372298</v>
      </c>
      <c r="CE17" s="298">
        <v>71156.268825432286</v>
      </c>
      <c r="CF17" s="298">
        <v>75050.0283712323</v>
      </c>
      <c r="CG17" s="298">
        <v>82062.454314372284</v>
      </c>
      <c r="CH17" s="300">
        <v>83073.876301282304</v>
      </c>
      <c r="CI17" s="300">
        <v>79888.073268022301</v>
      </c>
      <c r="CJ17" s="300">
        <v>76270.488560842292</v>
      </c>
      <c r="CK17" s="300">
        <v>83832.736179042287</v>
      </c>
      <c r="CL17" s="300">
        <v>83944.908098642292</v>
      </c>
      <c r="CM17" s="300">
        <v>80702.470558452289</v>
      </c>
      <c r="CN17" s="300">
        <v>82261.311799362287</v>
      </c>
      <c r="CO17" s="300">
        <v>79068.213393302271</v>
      </c>
      <c r="CP17" s="300">
        <v>85929.687596322285</v>
      </c>
      <c r="CQ17" s="300">
        <v>82776.070675572293</v>
      </c>
      <c r="CR17" s="300">
        <v>90055.720543022297</v>
      </c>
      <c r="CS17" s="300">
        <v>102148.08102707227</v>
      </c>
      <c r="CT17" s="300">
        <v>101146.4532061323</v>
      </c>
      <c r="CU17" s="300">
        <v>100844.38988327001</v>
      </c>
      <c r="CV17" s="300">
        <v>96927.471336200004</v>
      </c>
      <c r="CW17" s="301">
        <v>96764.55682713</v>
      </c>
      <c r="CX17" s="301">
        <v>99355.801623730003</v>
      </c>
      <c r="CY17" s="301">
        <v>109048.86314920001</v>
      </c>
      <c r="CZ17" s="301">
        <v>100660.04772514</v>
      </c>
      <c r="DA17" s="301">
        <v>112956.84348928501</v>
      </c>
      <c r="DB17" s="301">
        <v>99760.407825670001</v>
      </c>
      <c r="DC17" s="301">
        <v>98097.455155949996</v>
      </c>
      <c r="DD17" s="301">
        <v>103092.81229459001</v>
      </c>
      <c r="DE17" s="301">
        <v>100867.11153924999</v>
      </c>
      <c r="DF17" s="301">
        <v>102818.30863134001</v>
      </c>
      <c r="DG17" s="301">
        <v>103484.58947791997</v>
      </c>
      <c r="DH17" s="301">
        <v>101879.04529465</v>
      </c>
      <c r="DI17" s="301">
        <v>103555.29581359999</v>
      </c>
      <c r="DJ17" s="301">
        <v>108531.09996019001</v>
      </c>
      <c r="DK17" s="301">
        <v>105729.95689803</v>
      </c>
      <c r="DL17" s="301">
        <v>109852.72986275</v>
      </c>
      <c r="DM17" s="301">
        <v>104721.8047168</v>
      </c>
      <c r="DN17" s="301">
        <v>105737.83124584</v>
      </c>
      <c r="DO17" s="301">
        <v>104610.96385879</v>
      </c>
      <c r="DP17" s="301">
        <v>110785.70627631999</v>
      </c>
      <c r="DQ17" s="301">
        <v>123351.49617376002</v>
      </c>
      <c r="DR17" s="301">
        <v>117687.05444165999</v>
      </c>
      <c r="DS17" s="301">
        <v>122047.23474776</v>
      </c>
      <c r="DT17" s="301">
        <v>126402.72820919001</v>
      </c>
      <c r="DU17" s="301">
        <v>132395.77679220002</v>
      </c>
      <c r="DV17" s="339">
        <v>156851.00422211</v>
      </c>
      <c r="DW17" s="339">
        <v>148346.77809906</v>
      </c>
      <c r="DX17" s="339">
        <v>153873.26013765999</v>
      </c>
      <c r="DY17" s="339">
        <v>137459.95647142001</v>
      </c>
      <c r="DZ17" s="339">
        <v>135923.33982882</v>
      </c>
      <c r="EA17" s="339">
        <v>178037.25319116001</v>
      </c>
      <c r="EB17" s="339">
        <v>184213.58975858003</v>
      </c>
      <c r="EC17" s="339">
        <v>194715.73296597999</v>
      </c>
      <c r="ED17" s="339">
        <v>214151.32237446998</v>
      </c>
      <c r="EE17" s="339">
        <v>195991.62394393003</v>
      </c>
      <c r="EF17" s="339">
        <v>196250.02692538002</v>
      </c>
      <c r="EG17" s="339">
        <v>235432.66699435998</v>
      </c>
      <c r="EH17" s="339">
        <v>242527.10344161</v>
      </c>
      <c r="EI17" s="339">
        <v>238940.32614782001</v>
      </c>
      <c r="EJ17" s="339">
        <v>243110.72012456</v>
      </c>
      <c r="EK17" s="339">
        <v>241688.64114866001</v>
      </c>
      <c r="EL17" s="339">
        <v>259478.35074410311</v>
      </c>
      <c r="EM17" s="339">
        <v>248055.04482666001</v>
      </c>
      <c r="EN17" s="339">
        <v>250045.57459345</v>
      </c>
      <c r="EO17" s="339">
        <v>263583.90975209</v>
      </c>
    </row>
    <row r="18" spans="1:145" ht="17.25" customHeight="1" x14ac:dyDescent="0.3">
      <c r="A18" s="340" t="s">
        <v>376</v>
      </c>
      <c r="B18" s="341">
        <v>18952.441887060002</v>
      </c>
      <c r="C18" s="342">
        <v>18641.061393979999</v>
      </c>
      <c r="D18" s="342">
        <v>18743.303560849996</v>
      </c>
      <c r="E18" s="342">
        <v>18751.685785169997</v>
      </c>
      <c r="F18" s="342">
        <v>18911.351549290001</v>
      </c>
      <c r="G18" s="342">
        <v>18649.461355769999</v>
      </c>
      <c r="H18" s="342">
        <v>18959.472219740001</v>
      </c>
      <c r="I18" s="342">
        <v>19099.734956819997</v>
      </c>
      <c r="J18" s="342">
        <v>19096.175257759998</v>
      </c>
      <c r="K18" s="342">
        <v>19126.732547099997</v>
      </c>
      <c r="L18" s="342">
        <v>19515.158774399999</v>
      </c>
      <c r="M18" s="342">
        <v>22591.76147184</v>
      </c>
      <c r="N18" s="342">
        <v>21236.65837347</v>
      </c>
      <c r="O18" s="342">
        <v>20538.891013150002</v>
      </c>
      <c r="P18" s="342">
        <v>20556.85096652</v>
      </c>
      <c r="Q18" s="342">
        <v>20352.834272419997</v>
      </c>
      <c r="R18" s="342">
        <v>20595.249062759998</v>
      </c>
      <c r="S18" s="342">
        <v>20453.797603709998</v>
      </c>
      <c r="T18" s="342">
        <v>20905.664051119998</v>
      </c>
      <c r="U18" s="342">
        <v>21645.42161148</v>
      </c>
      <c r="V18" s="342">
        <v>21156.80149025</v>
      </c>
      <c r="W18" s="342">
        <v>21838.137164569998</v>
      </c>
      <c r="X18" s="342">
        <v>21414.945182689997</v>
      </c>
      <c r="Y18" s="342">
        <v>24469.755843179999</v>
      </c>
      <c r="Z18" s="342">
        <v>22588.058014799997</v>
      </c>
      <c r="AA18" s="342">
        <v>22171.260158819998</v>
      </c>
      <c r="AB18" s="342">
        <v>21862.04674324</v>
      </c>
      <c r="AC18" s="342">
        <v>21939.357956429998</v>
      </c>
      <c r="AD18" s="342">
        <v>22081.98990434</v>
      </c>
      <c r="AE18" s="342">
        <v>21745.491674569999</v>
      </c>
      <c r="AF18" s="342">
        <v>22149.626996290001</v>
      </c>
      <c r="AG18" s="342">
        <v>22572.425488049998</v>
      </c>
      <c r="AH18" s="342">
        <v>22452.776109720002</v>
      </c>
      <c r="AI18" s="342">
        <v>23032.897365330002</v>
      </c>
      <c r="AJ18" s="342">
        <v>23216.152670249998</v>
      </c>
      <c r="AK18" s="342">
        <v>26961.314001819999</v>
      </c>
      <c r="AL18" s="342">
        <v>25163.105337090001</v>
      </c>
      <c r="AM18" s="342">
        <v>24498.755108590001</v>
      </c>
      <c r="AN18" s="307">
        <v>24955.023412139999</v>
      </c>
      <c r="AO18" s="307">
        <v>24919.571457469996</v>
      </c>
      <c r="AP18" s="307">
        <v>24588.03063723</v>
      </c>
      <c r="AQ18" s="307">
        <v>24405.038596909999</v>
      </c>
      <c r="AR18" s="307">
        <v>25220.77754155</v>
      </c>
      <c r="AS18" s="307">
        <v>25317.262526309998</v>
      </c>
      <c r="AT18" s="307">
        <v>24906.271864289996</v>
      </c>
      <c r="AU18" s="307">
        <v>25514.94680301</v>
      </c>
      <c r="AV18" s="307">
        <v>25355.99961635</v>
      </c>
      <c r="AW18" s="307">
        <v>30127.65067585</v>
      </c>
      <c r="AX18" s="307">
        <v>27335.793403099997</v>
      </c>
      <c r="AY18" s="307">
        <v>26937.436175199997</v>
      </c>
      <c r="AZ18" s="307">
        <v>26769.000060089998</v>
      </c>
      <c r="BA18" s="307">
        <v>26721.178490309998</v>
      </c>
      <c r="BB18" s="307">
        <v>26022.338344529999</v>
      </c>
      <c r="BC18" s="307">
        <v>26344.899356469996</v>
      </c>
      <c r="BD18" s="307">
        <v>27338.762973989997</v>
      </c>
      <c r="BE18" s="307">
        <v>26980.232630539998</v>
      </c>
      <c r="BF18" s="307">
        <v>26570.910404800001</v>
      </c>
      <c r="BG18" s="307">
        <v>26596.024344789996</v>
      </c>
      <c r="BH18" s="307">
        <v>27231.957308459998</v>
      </c>
      <c r="BI18" s="307">
        <v>32530.922907949996</v>
      </c>
      <c r="BJ18" s="307">
        <v>28693.542673849999</v>
      </c>
      <c r="BK18" s="307">
        <v>28537.310704579999</v>
      </c>
      <c r="BL18" s="307">
        <v>28235.79267477</v>
      </c>
      <c r="BM18" s="307">
        <v>28891.639225089999</v>
      </c>
      <c r="BN18" s="307">
        <v>28381.598166739997</v>
      </c>
      <c r="BO18" s="307">
        <v>28401.159025539997</v>
      </c>
      <c r="BP18" s="306">
        <v>29084.588811319998</v>
      </c>
      <c r="BQ18" s="306">
        <v>28788.739345999998</v>
      </c>
      <c r="BR18" s="306">
        <v>28816.358797509998</v>
      </c>
      <c r="BS18" s="306">
        <v>29134.156574879999</v>
      </c>
      <c r="BT18" s="306">
        <v>29138.429183199998</v>
      </c>
      <c r="BU18" s="306">
        <v>33337.37905756</v>
      </c>
      <c r="BV18" s="306">
        <v>31171.009461819998</v>
      </c>
      <c r="BW18" s="306">
        <v>30647.284968779997</v>
      </c>
      <c r="BX18" s="306">
        <v>30743.296292809999</v>
      </c>
      <c r="BY18" s="306">
        <v>30447.59312302</v>
      </c>
      <c r="BZ18" s="306">
        <v>30571.560486869999</v>
      </c>
      <c r="CA18" s="306">
        <v>30580.84748371</v>
      </c>
      <c r="CB18" s="306">
        <v>31022.94784166</v>
      </c>
      <c r="CC18" s="306">
        <v>31154.782347649998</v>
      </c>
      <c r="CD18" s="306">
        <v>31412.19991146</v>
      </c>
      <c r="CE18" s="306">
        <v>31813.8796005</v>
      </c>
      <c r="CF18" s="306">
        <v>31992.048036119999</v>
      </c>
      <c r="CG18" s="306">
        <v>35918.397170519995</v>
      </c>
      <c r="CH18" s="308">
        <v>34021.84120132</v>
      </c>
      <c r="CI18" s="308">
        <v>33440.569531870002</v>
      </c>
      <c r="CJ18" s="308">
        <v>33640.358126409999</v>
      </c>
      <c r="CK18" s="308">
        <v>33183.677823489998</v>
      </c>
      <c r="CL18" s="308">
        <v>32557.513193549999</v>
      </c>
      <c r="CM18" s="308">
        <v>33563.811729280002</v>
      </c>
      <c r="CN18" s="308">
        <v>33350.070714089998</v>
      </c>
      <c r="CO18" s="308">
        <v>32925.326606149996</v>
      </c>
      <c r="CP18" s="308">
        <v>33195.02502809</v>
      </c>
      <c r="CQ18" s="308">
        <v>34800.521369850001</v>
      </c>
      <c r="CR18" s="308">
        <v>34608.30036668</v>
      </c>
      <c r="CS18" s="308">
        <v>38711.487522229996</v>
      </c>
      <c r="CT18" s="308">
        <v>37136.068104809994</v>
      </c>
      <c r="CU18" s="308">
        <v>36152.509834080003</v>
      </c>
      <c r="CV18" s="308">
        <v>35151.823000780001</v>
      </c>
      <c r="CW18" s="309">
        <v>34465.873527309996</v>
      </c>
      <c r="CX18" s="309">
        <v>34209.282211720005</v>
      </c>
      <c r="CY18" s="309">
        <v>33840.939583910003</v>
      </c>
      <c r="CZ18" s="309">
        <v>34354.436784220001</v>
      </c>
      <c r="DA18" s="309">
        <v>33981.630423590002</v>
      </c>
      <c r="DB18" s="309">
        <v>33490.009091289998</v>
      </c>
      <c r="DC18" s="309">
        <v>34513.611328470004</v>
      </c>
      <c r="DD18" s="309">
        <v>34749.692863690005</v>
      </c>
      <c r="DE18" s="309">
        <v>39340.472129850001</v>
      </c>
      <c r="DF18" s="309">
        <v>37248.48744307</v>
      </c>
      <c r="DG18" s="309">
        <v>35669.852744309996</v>
      </c>
      <c r="DH18" s="309">
        <v>36175.575864860002</v>
      </c>
      <c r="DI18" s="309">
        <v>36335.002560349996</v>
      </c>
      <c r="DJ18" s="309">
        <v>36329.981773430001</v>
      </c>
      <c r="DK18" s="309">
        <v>35893.39228421</v>
      </c>
      <c r="DL18" s="309">
        <v>36452.5215704</v>
      </c>
      <c r="DM18" s="309">
        <v>36472.006218720002</v>
      </c>
      <c r="DN18" s="309">
        <v>35863.320522440001</v>
      </c>
      <c r="DO18" s="309">
        <v>37885.514226650004</v>
      </c>
      <c r="DP18" s="309">
        <v>37486.875528690005</v>
      </c>
      <c r="DQ18" s="309">
        <v>42909.155061279998</v>
      </c>
      <c r="DR18" s="309">
        <v>39910.772255479998</v>
      </c>
      <c r="DS18" s="309">
        <v>39384.515622779996</v>
      </c>
      <c r="DT18" s="309">
        <v>40531.515348909998</v>
      </c>
      <c r="DU18" s="309">
        <v>42371.915842529997</v>
      </c>
      <c r="DV18" s="343">
        <v>42552.193212419996</v>
      </c>
      <c r="DW18" s="343">
        <v>41855.520518819998</v>
      </c>
      <c r="DX18" s="343">
        <v>42116.495948699994</v>
      </c>
      <c r="DY18" s="343">
        <v>41580.369955940005</v>
      </c>
      <c r="DZ18" s="343">
        <v>41766.725282209998</v>
      </c>
      <c r="EA18" s="343">
        <v>42101.064163249997</v>
      </c>
      <c r="EB18" s="343">
        <v>42301.685575169999</v>
      </c>
      <c r="EC18" s="343">
        <v>46561.469153729995</v>
      </c>
      <c r="ED18" s="343">
        <v>44509.239605659997</v>
      </c>
      <c r="EE18" s="343">
        <v>43570.631886510004</v>
      </c>
      <c r="EF18" s="343">
        <v>44859.021304490001</v>
      </c>
      <c r="EG18" s="343">
        <v>45474.997122109999</v>
      </c>
      <c r="EH18" s="343">
        <v>45652.290638890001</v>
      </c>
      <c r="EI18" s="343">
        <v>45253.418362540004</v>
      </c>
      <c r="EJ18" s="343">
        <v>45396.058863369995</v>
      </c>
      <c r="EK18" s="343">
        <v>45485.625681690006</v>
      </c>
      <c r="EL18" s="343">
        <v>45203.814371940003</v>
      </c>
      <c r="EM18" s="343">
        <v>46601.951965640001</v>
      </c>
      <c r="EN18" s="343">
        <v>46807.790540039998</v>
      </c>
      <c r="EO18" s="343">
        <v>50200.431737760002</v>
      </c>
    </row>
    <row r="19" spans="1:145" ht="17.25" customHeight="1" x14ac:dyDescent="0.3">
      <c r="A19" s="340" t="s">
        <v>377</v>
      </c>
      <c r="B19" s="341">
        <v>13180.361091909999</v>
      </c>
      <c r="C19" s="342">
        <v>15445.119449369999</v>
      </c>
      <c r="D19" s="342">
        <v>16168.046902009999</v>
      </c>
      <c r="E19" s="342">
        <v>15124.25977701</v>
      </c>
      <c r="F19" s="342">
        <v>16001.144004809998</v>
      </c>
      <c r="G19" s="342">
        <v>16558.544007380002</v>
      </c>
      <c r="H19" s="342">
        <v>19007.349950509997</v>
      </c>
      <c r="I19" s="342">
        <v>17182.945034510001</v>
      </c>
      <c r="J19" s="342">
        <v>17080.954378169998</v>
      </c>
      <c r="K19" s="342">
        <v>19601.086913409999</v>
      </c>
      <c r="L19" s="342">
        <v>20360.644917080001</v>
      </c>
      <c r="M19" s="342">
        <v>22187.582204819999</v>
      </c>
      <c r="N19" s="342">
        <v>22842.828379009999</v>
      </c>
      <c r="O19" s="342">
        <v>22753.930035100002</v>
      </c>
      <c r="P19" s="342">
        <v>21902.896262459999</v>
      </c>
      <c r="Q19" s="342">
        <v>22996.164349359999</v>
      </c>
      <c r="R19" s="342">
        <v>20819.986171249999</v>
      </c>
      <c r="S19" s="342">
        <v>21555.850004669999</v>
      </c>
      <c r="T19" s="342">
        <v>21020.661866890001</v>
      </c>
      <c r="U19" s="342">
        <v>22403.703741509999</v>
      </c>
      <c r="V19" s="342">
        <v>20956.707757559998</v>
      </c>
      <c r="W19" s="342">
        <v>20392.186258429996</v>
      </c>
      <c r="X19" s="342">
        <v>20406.316159820002</v>
      </c>
      <c r="Y19" s="342">
        <v>23666.373667289998</v>
      </c>
      <c r="Z19" s="342">
        <v>21128.55688815</v>
      </c>
      <c r="AA19" s="342">
        <v>22606.986195919999</v>
      </c>
      <c r="AB19" s="342">
        <v>22648.888231509998</v>
      </c>
      <c r="AC19" s="342">
        <v>22462.387835019999</v>
      </c>
      <c r="AD19" s="342">
        <v>22476.149191739998</v>
      </c>
      <c r="AE19" s="342">
        <v>23977.369481069996</v>
      </c>
      <c r="AF19" s="342">
        <v>23701.931139239998</v>
      </c>
      <c r="AG19" s="342">
        <v>23541.113787940001</v>
      </c>
      <c r="AH19" s="342">
        <v>24591.544820159997</v>
      </c>
      <c r="AI19" s="342">
        <v>23167.60481945</v>
      </c>
      <c r="AJ19" s="342">
        <v>22131.482146099999</v>
      </c>
      <c r="AK19" s="342">
        <v>25515.138641540001</v>
      </c>
      <c r="AL19" s="342">
        <v>24854.226564650002</v>
      </c>
      <c r="AM19" s="342">
        <v>27797.761466790002</v>
      </c>
      <c r="AN19" s="307">
        <v>26943.295328619999</v>
      </c>
      <c r="AO19" s="307">
        <v>23830.458748830002</v>
      </c>
      <c r="AP19" s="307">
        <v>28088.96964996</v>
      </c>
      <c r="AQ19" s="307">
        <v>28377.491470929999</v>
      </c>
      <c r="AR19" s="307">
        <v>28845.220740209999</v>
      </c>
      <c r="AS19" s="307">
        <v>26045.912519270001</v>
      </c>
      <c r="AT19" s="307">
        <v>25113.663529400004</v>
      </c>
      <c r="AU19" s="307">
        <v>26366.097784619997</v>
      </c>
      <c r="AV19" s="307">
        <v>28225.168882770002</v>
      </c>
      <c r="AW19" s="307">
        <v>31894.798558349998</v>
      </c>
      <c r="AX19" s="307">
        <v>31263.989790459997</v>
      </c>
      <c r="AY19" s="307">
        <v>37062.201626349997</v>
      </c>
      <c r="AZ19" s="307">
        <v>35626.74721275</v>
      </c>
      <c r="BA19" s="307">
        <v>35263.900715039999</v>
      </c>
      <c r="BB19" s="307">
        <v>36480.672927440006</v>
      </c>
      <c r="BC19" s="307">
        <v>35505.536266570001</v>
      </c>
      <c r="BD19" s="307">
        <v>37346.30601778</v>
      </c>
      <c r="BE19" s="307">
        <v>39447.964838309999</v>
      </c>
      <c r="BF19" s="307">
        <v>37043.045730330006</v>
      </c>
      <c r="BG19" s="307">
        <v>38406.794046370007</v>
      </c>
      <c r="BH19" s="307">
        <v>36009.536248050004</v>
      </c>
      <c r="BI19" s="307">
        <v>35269.696321449999</v>
      </c>
      <c r="BJ19" s="307">
        <v>40104.413002199995</v>
      </c>
      <c r="BK19" s="307">
        <v>41805.112039910004</v>
      </c>
      <c r="BL19" s="307">
        <v>45054.548004237091</v>
      </c>
      <c r="BM19" s="307">
        <v>46161.870899910005</v>
      </c>
      <c r="BN19" s="307">
        <v>42302.540231880004</v>
      </c>
      <c r="BO19" s="307">
        <v>42987.27696255</v>
      </c>
      <c r="BP19" s="306">
        <v>39385.219822699997</v>
      </c>
      <c r="BQ19" s="306">
        <v>36807.436373129996</v>
      </c>
      <c r="BR19" s="306">
        <v>37970.221436699998</v>
      </c>
      <c r="BS19" s="306">
        <v>41922.34927662</v>
      </c>
      <c r="BT19" s="306">
        <v>41263.81340811</v>
      </c>
      <c r="BU19" s="306">
        <v>39962.347326120005</v>
      </c>
      <c r="BV19" s="306">
        <v>43239.512165820001</v>
      </c>
      <c r="BW19" s="306">
        <v>42176.046251020001</v>
      </c>
      <c r="BX19" s="306">
        <v>38608.694038940004</v>
      </c>
      <c r="BY19" s="306">
        <v>36805.113869389999</v>
      </c>
      <c r="BZ19" s="306">
        <v>45411.241120620005</v>
      </c>
      <c r="CA19" s="306">
        <v>39659.050252699992</v>
      </c>
      <c r="CB19" s="306">
        <v>40641.943913030002</v>
      </c>
      <c r="CC19" s="306">
        <v>40847.126320720003</v>
      </c>
      <c r="CD19" s="306">
        <v>41470.56727</v>
      </c>
      <c r="CE19" s="306">
        <v>39234.331478</v>
      </c>
      <c r="CF19" s="306">
        <v>42934.689576000004</v>
      </c>
      <c r="CG19" s="306">
        <v>45642.115197769999</v>
      </c>
      <c r="CH19" s="308">
        <v>48951.913890610005</v>
      </c>
      <c r="CI19" s="308">
        <v>46324.269419410004</v>
      </c>
      <c r="CJ19" s="308">
        <v>42441.435363860001</v>
      </c>
      <c r="CK19" s="308">
        <v>50524.902447699991</v>
      </c>
      <c r="CL19" s="308">
        <v>51270.683553429997</v>
      </c>
      <c r="CM19" s="308">
        <v>46984.148916220001</v>
      </c>
      <c r="CN19" s="308">
        <v>48775.635459120007</v>
      </c>
      <c r="CO19" s="308">
        <v>46023.509124389995</v>
      </c>
      <c r="CP19" s="308">
        <v>52573.411807529999</v>
      </c>
      <c r="CQ19" s="308">
        <v>47851.757256239995</v>
      </c>
      <c r="CR19" s="308">
        <v>55350.635036970001</v>
      </c>
      <c r="CS19" s="308">
        <v>63319.442593779997</v>
      </c>
      <c r="CT19" s="308">
        <v>63907.960726270678</v>
      </c>
      <c r="CU19" s="308">
        <v>64589.194299900002</v>
      </c>
      <c r="CV19" s="308">
        <v>61684.655452080005</v>
      </c>
      <c r="CW19" s="309">
        <v>62161.711645019997</v>
      </c>
      <c r="CX19" s="309">
        <v>65056.358257800006</v>
      </c>
      <c r="CY19" s="309">
        <v>75026.109037970004</v>
      </c>
      <c r="CZ19" s="309">
        <v>66061.261849009999</v>
      </c>
      <c r="DA19" s="309">
        <v>78886.824107995009</v>
      </c>
      <c r="DB19" s="309">
        <v>66111.966410969995</v>
      </c>
      <c r="DC19" s="309">
        <v>63491.167822060001</v>
      </c>
      <c r="DD19" s="309">
        <v>68248.702641269992</v>
      </c>
      <c r="DE19" s="309">
        <v>61401.321099070003</v>
      </c>
      <c r="DF19" s="309">
        <v>65474.932045410009</v>
      </c>
      <c r="DG19" s="309">
        <v>67717.134163858689</v>
      </c>
      <c r="DH19" s="309">
        <v>65531.594309039996</v>
      </c>
      <c r="DI19" s="309">
        <v>67107.099646510003</v>
      </c>
      <c r="DJ19" s="309">
        <v>72113.999596050009</v>
      </c>
      <c r="DK19" s="309">
        <v>69662.272514149998</v>
      </c>
      <c r="DL19" s="309">
        <v>73260.279537859999</v>
      </c>
      <c r="DM19" s="309">
        <v>68096.729228600001</v>
      </c>
      <c r="DN19" s="309">
        <v>69723.013958799478</v>
      </c>
      <c r="DO19" s="309">
        <v>66601.074179229996</v>
      </c>
      <c r="DP19" s="309">
        <v>73118.439982059994</v>
      </c>
      <c r="DQ19" s="309">
        <v>80233.224526130012</v>
      </c>
      <c r="DR19" s="309">
        <v>77664.276133166772</v>
      </c>
      <c r="DS19" s="309">
        <v>82527.919000330003</v>
      </c>
      <c r="DT19" s="309">
        <v>85741.699121390004</v>
      </c>
      <c r="DU19" s="309">
        <v>89819.763154839995</v>
      </c>
      <c r="DV19" s="343">
        <v>114146.32523480999</v>
      </c>
      <c r="DW19" s="343">
        <v>106333.6766491</v>
      </c>
      <c r="DX19" s="343">
        <v>110725.45381096001</v>
      </c>
      <c r="DY19" s="343">
        <v>94847.223145479991</v>
      </c>
      <c r="DZ19" s="343">
        <v>93124.633783609999</v>
      </c>
      <c r="EA19" s="343">
        <v>102102.07600891001</v>
      </c>
      <c r="EB19" s="343">
        <v>108077.88781541001</v>
      </c>
      <c r="EC19" s="343">
        <v>114822.24273725</v>
      </c>
      <c r="ED19" s="343">
        <v>136395.09296280998</v>
      </c>
      <c r="EE19" s="343">
        <v>119235.86102542</v>
      </c>
      <c r="EF19" s="343">
        <v>119481.94308589</v>
      </c>
      <c r="EG19" s="343">
        <v>111250.85803824999</v>
      </c>
      <c r="EH19" s="343">
        <v>119047.64699972</v>
      </c>
      <c r="EI19" s="343">
        <v>121752.69274627999</v>
      </c>
      <c r="EJ19" s="343">
        <v>126917.80414119</v>
      </c>
      <c r="EK19" s="343">
        <v>126033.27442997</v>
      </c>
      <c r="EL19" s="343">
        <v>145435.1557261631</v>
      </c>
      <c r="EM19" s="343">
        <v>132929.18596902001</v>
      </c>
      <c r="EN19" s="343">
        <v>136076.72523841</v>
      </c>
      <c r="EO19" s="343">
        <v>173544.46406533002</v>
      </c>
    </row>
    <row r="20" spans="1:145" ht="17.25" customHeight="1" x14ac:dyDescent="0.3">
      <c r="A20" s="340" t="s">
        <v>378</v>
      </c>
      <c r="B20" s="341">
        <v>173.77583848999998</v>
      </c>
      <c r="C20" s="342">
        <v>102.15030181408299</v>
      </c>
      <c r="D20" s="342">
        <v>107.57548442879599</v>
      </c>
      <c r="E20" s="342">
        <v>96.970545829999992</v>
      </c>
      <c r="F20" s="342">
        <v>92.457328589252</v>
      </c>
      <c r="G20" s="342">
        <v>440.817523815794</v>
      </c>
      <c r="H20" s="342">
        <v>144.695107660503</v>
      </c>
      <c r="I20" s="342">
        <v>139.61848140775101</v>
      </c>
      <c r="J20" s="342">
        <v>267.13934071788196</v>
      </c>
      <c r="K20" s="342">
        <v>140.39613334605099</v>
      </c>
      <c r="L20" s="342">
        <v>147.65538167153198</v>
      </c>
      <c r="M20" s="342">
        <v>156.18358312016798</v>
      </c>
      <c r="N20" s="342">
        <v>141.37216390342701</v>
      </c>
      <c r="O20" s="342">
        <v>165.14521648076197</v>
      </c>
      <c r="P20" s="342">
        <v>156.283154672509</v>
      </c>
      <c r="Q20" s="342">
        <v>170.538513680878</v>
      </c>
      <c r="R20" s="342">
        <v>118.92258400263799</v>
      </c>
      <c r="S20" s="342">
        <v>227.06391243610898</v>
      </c>
      <c r="T20" s="342">
        <v>147.606747109975</v>
      </c>
      <c r="U20" s="342">
        <v>145.05270454831998</v>
      </c>
      <c r="V20" s="342">
        <v>178.60699340812801</v>
      </c>
      <c r="W20" s="342">
        <v>228.86708454979401</v>
      </c>
      <c r="X20" s="342">
        <v>145.94768976260698</v>
      </c>
      <c r="Y20" s="342">
        <v>144.74181716741302</v>
      </c>
      <c r="Z20" s="342">
        <v>134.190323829216</v>
      </c>
      <c r="AA20" s="342">
        <v>122.79770026911299</v>
      </c>
      <c r="AB20" s="342">
        <v>128.30850091761698</v>
      </c>
      <c r="AC20" s="342">
        <v>125.31778668365899</v>
      </c>
      <c r="AD20" s="342">
        <v>104.85266671033099</v>
      </c>
      <c r="AE20" s="342">
        <v>188.10748455776599</v>
      </c>
      <c r="AF20" s="342">
        <v>198.07162782</v>
      </c>
      <c r="AG20" s="342">
        <v>71.810326250000003</v>
      </c>
      <c r="AH20" s="342">
        <v>223.63965296000001</v>
      </c>
      <c r="AI20" s="342">
        <v>238.61876867999996</v>
      </c>
      <c r="AJ20" s="342">
        <v>151.47403553999999</v>
      </c>
      <c r="AK20" s="342">
        <v>146.47737080000002</v>
      </c>
      <c r="AL20" s="342">
        <v>69.348740169999985</v>
      </c>
      <c r="AM20" s="342">
        <v>65.960218440000006</v>
      </c>
      <c r="AN20" s="307">
        <v>64.97840020999999</v>
      </c>
      <c r="AO20" s="307">
        <v>65.584209119999997</v>
      </c>
      <c r="AP20" s="307">
        <v>68.513367979999998</v>
      </c>
      <c r="AQ20" s="307">
        <v>311.48284962999998</v>
      </c>
      <c r="AR20" s="307">
        <v>90.367219909999989</v>
      </c>
      <c r="AS20" s="307">
        <v>88.740492129999993</v>
      </c>
      <c r="AT20" s="307">
        <v>165.29868494999999</v>
      </c>
      <c r="AU20" s="307">
        <v>96.820067709999989</v>
      </c>
      <c r="AV20" s="307">
        <v>176.07912083000002</v>
      </c>
      <c r="AW20" s="307">
        <v>327.56298057999999</v>
      </c>
      <c r="AX20" s="307">
        <v>68.868365640000007</v>
      </c>
      <c r="AY20" s="307">
        <v>92.072264139999987</v>
      </c>
      <c r="AZ20" s="307">
        <v>87.70549441</v>
      </c>
      <c r="BA20" s="307">
        <v>85.291687549999992</v>
      </c>
      <c r="BB20" s="307">
        <v>79.022807060000005</v>
      </c>
      <c r="BC20" s="307">
        <v>286.60368328999999</v>
      </c>
      <c r="BD20" s="307">
        <v>117.17449668</v>
      </c>
      <c r="BE20" s="307">
        <v>93.580257980000013</v>
      </c>
      <c r="BF20" s="307">
        <v>174.95850214999999</v>
      </c>
      <c r="BG20" s="307">
        <v>198.19834580999998</v>
      </c>
      <c r="BH20" s="307">
        <v>116.58136098999999</v>
      </c>
      <c r="BI20" s="307">
        <v>132.96940228</v>
      </c>
      <c r="BJ20" s="307">
        <v>90.140118959999995</v>
      </c>
      <c r="BK20" s="307">
        <v>98.214010599999995</v>
      </c>
      <c r="BL20" s="307">
        <v>287.49325514999998</v>
      </c>
      <c r="BM20" s="307">
        <v>106.17286981999999</v>
      </c>
      <c r="BN20" s="307">
        <v>119.60855578000002</v>
      </c>
      <c r="BO20" s="307">
        <v>205.71154525</v>
      </c>
      <c r="BP20" s="306">
        <v>303.37492168</v>
      </c>
      <c r="BQ20" s="306">
        <v>973.68625691</v>
      </c>
      <c r="BR20" s="306">
        <v>160.70164977000002</v>
      </c>
      <c r="BS20" s="306">
        <v>111.26486164000001</v>
      </c>
      <c r="BT20" s="306">
        <v>94.175746759999996</v>
      </c>
      <c r="BU20" s="306">
        <v>269.32090277000003</v>
      </c>
      <c r="BV20" s="306">
        <v>87.858485169999994</v>
      </c>
      <c r="BW20" s="306">
        <v>94.195966089999999</v>
      </c>
      <c r="BX20" s="306">
        <v>94.053120899999996</v>
      </c>
      <c r="BY20" s="306">
        <v>161.28891437999999</v>
      </c>
      <c r="BZ20" s="306">
        <v>89.757791629999986</v>
      </c>
      <c r="CA20" s="306">
        <v>179.93911718000001</v>
      </c>
      <c r="CB20" s="306">
        <v>146.21655204999999</v>
      </c>
      <c r="CC20" s="306">
        <v>272.51439976</v>
      </c>
      <c r="CD20" s="306">
        <v>201.026970912292</v>
      </c>
      <c r="CE20" s="306">
        <v>108.05774693229202</v>
      </c>
      <c r="CF20" s="306">
        <v>123.29075911229199</v>
      </c>
      <c r="CG20" s="306">
        <v>501.94194608229202</v>
      </c>
      <c r="CH20" s="308">
        <v>100.121209352292</v>
      </c>
      <c r="CI20" s="308">
        <v>123.23431674229201</v>
      </c>
      <c r="CJ20" s="308">
        <v>188.695070572292</v>
      </c>
      <c r="CK20" s="308">
        <v>124.155907852292</v>
      </c>
      <c r="CL20" s="308">
        <v>116.71135166229199</v>
      </c>
      <c r="CM20" s="308">
        <v>154.50991295229201</v>
      </c>
      <c r="CN20" s="308">
        <v>135.60562615229202</v>
      </c>
      <c r="CO20" s="308">
        <v>119.37766276229199</v>
      </c>
      <c r="CP20" s="308">
        <v>161.25076070229198</v>
      </c>
      <c r="CQ20" s="308">
        <v>123.792049482292</v>
      </c>
      <c r="CR20" s="308">
        <v>96.785139372292008</v>
      </c>
      <c r="CS20" s="308">
        <v>117.1509110622919</v>
      </c>
      <c r="CT20" s="308">
        <v>102.42437505161277</v>
      </c>
      <c r="CU20" s="308">
        <v>102.68574928999996</v>
      </c>
      <c r="CV20" s="308">
        <v>90.992883340000006</v>
      </c>
      <c r="CW20" s="309">
        <v>136.97165480000001</v>
      </c>
      <c r="CX20" s="309">
        <v>90.161154210000007</v>
      </c>
      <c r="CY20" s="309">
        <v>181.81452732</v>
      </c>
      <c r="CZ20" s="309">
        <v>244.34909191</v>
      </c>
      <c r="DA20" s="309">
        <v>88.388957700000006</v>
      </c>
      <c r="DB20" s="309">
        <v>158.43232340999998</v>
      </c>
      <c r="DC20" s="309">
        <v>92.67600542000001</v>
      </c>
      <c r="DD20" s="309">
        <v>94.416789629999997</v>
      </c>
      <c r="DE20" s="309">
        <v>125.31831032999997</v>
      </c>
      <c r="DF20" s="309">
        <v>94.889142859999993</v>
      </c>
      <c r="DG20" s="309">
        <v>97.602569751300095</v>
      </c>
      <c r="DH20" s="309">
        <v>171.87512075000001</v>
      </c>
      <c r="DI20" s="309">
        <v>113.19360673999999</v>
      </c>
      <c r="DJ20" s="309">
        <v>87.118590710000007</v>
      </c>
      <c r="DK20" s="309">
        <v>174.29209967000003</v>
      </c>
      <c r="DL20" s="309">
        <v>139.92875448999999</v>
      </c>
      <c r="DM20" s="309">
        <v>153.06926948</v>
      </c>
      <c r="DN20" s="309">
        <v>151.49676460052194</v>
      </c>
      <c r="DO20" s="309">
        <v>124.37545290999998</v>
      </c>
      <c r="DP20" s="309">
        <v>180.39076556999999</v>
      </c>
      <c r="DQ20" s="309">
        <v>209.11658635000001</v>
      </c>
      <c r="DR20" s="309">
        <v>112.00605301321792</v>
      </c>
      <c r="DS20" s="309">
        <v>134.80012464999999</v>
      </c>
      <c r="DT20" s="309">
        <v>129.51373888999998</v>
      </c>
      <c r="DU20" s="309">
        <v>204.09779483000003</v>
      </c>
      <c r="DV20" s="343">
        <v>152.48577488000001</v>
      </c>
      <c r="DW20" s="343">
        <v>157.5809311400001</v>
      </c>
      <c r="DX20" s="343">
        <v>1031.3103779999999</v>
      </c>
      <c r="DY20" s="343">
        <v>1032.36337</v>
      </c>
      <c r="DZ20" s="343">
        <v>1031.980763</v>
      </c>
      <c r="EA20" s="343">
        <v>33834.113019000004</v>
      </c>
      <c r="EB20" s="343">
        <v>33834.016367999997</v>
      </c>
      <c r="EC20" s="343">
        <v>33332.021075000004</v>
      </c>
      <c r="ED20" s="343">
        <v>33246.989805999998</v>
      </c>
      <c r="EE20" s="343">
        <v>33185.131032000005</v>
      </c>
      <c r="EF20" s="343">
        <v>31909.062534999997</v>
      </c>
      <c r="EG20" s="343">
        <v>78706.811833999993</v>
      </c>
      <c r="EH20" s="343">
        <v>77827.165802999996</v>
      </c>
      <c r="EI20" s="343">
        <v>71934.215039000002</v>
      </c>
      <c r="EJ20" s="343">
        <v>70796.857119999986</v>
      </c>
      <c r="EK20" s="343">
        <v>70169.741037</v>
      </c>
      <c r="EL20" s="343">
        <v>68839.380646000005</v>
      </c>
      <c r="EM20" s="343">
        <v>68523.906892000014</v>
      </c>
      <c r="EN20" s="343">
        <v>67161.058815000011</v>
      </c>
      <c r="EO20" s="343">
        <v>39839.013949</v>
      </c>
    </row>
    <row r="21" spans="1:145" s="351" customFormat="1" ht="17.25" customHeight="1" x14ac:dyDescent="0.3">
      <c r="A21" s="336"/>
      <c r="B21" s="337"/>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8"/>
      <c r="BQ21" s="298"/>
      <c r="BR21" s="298"/>
      <c r="BS21" s="298"/>
      <c r="BT21" s="298"/>
      <c r="BU21" s="298"/>
      <c r="BV21" s="298"/>
      <c r="BW21" s="298"/>
      <c r="BX21" s="298"/>
      <c r="BY21" s="298"/>
      <c r="BZ21" s="298"/>
      <c r="CA21" s="298"/>
      <c r="CB21" s="298"/>
      <c r="CC21" s="298"/>
      <c r="CD21" s="298"/>
      <c r="CE21" s="298"/>
      <c r="CF21" s="298"/>
      <c r="CG21" s="298"/>
      <c r="CH21" s="300"/>
      <c r="CI21" s="300"/>
      <c r="CJ21" s="300"/>
      <c r="CK21" s="300"/>
      <c r="CL21" s="300"/>
      <c r="CM21" s="300"/>
      <c r="CN21" s="300"/>
      <c r="CO21" s="300"/>
      <c r="CP21" s="300"/>
      <c r="CQ21" s="300"/>
      <c r="CR21" s="300"/>
      <c r="CS21" s="300"/>
      <c r="CT21" s="300"/>
      <c r="CU21" s="300"/>
      <c r="CV21" s="300"/>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39"/>
      <c r="DW21" s="339"/>
      <c r="DX21" s="339"/>
      <c r="DY21" s="339"/>
      <c r="DZ21" s="339"/>
      <c r="EA21" s="339"/>
      <c r="EB21" s="339"/>
      <c r="EC21" s="339"/>
      <c r="ED21" s="339"/>
      <c r="EE21" s="339"/>
      <c r="EF21" s="339"/>
      <c r="EG21" s="339"/>
      <c r="EH21" s="339"/>
      <c r="EI21" s="339"/>
      <c r="EJ21" s="339"/>
      <c r="EK21" s="339"/>
      <c r="EL21" s="339"/>
      <c r="EM21" s="339"/>
      <c r="EN21" s="339"/>
      <c r="EO21" s="339"/>
    </row>
    <row r="22" spans="1:145" s="351" customFormat="1" ht="17.25" customHeight="1" x14ac:dyDescent="0.3">
      <c r="A22" s="336" t="s">
        <v>379</v>
      </c>
      <c r="B22" s="337">
        <v>3.2826279999999999</v>
      </c>
      <c r="C22" s="338">
        <v>3.314241</v>
      </c>
      <c r="D22" s="338">
        <v>3000.9265999999998</v>
      </c>
      <c r="E22" s="338">
        <v>1700.6814320000001</v>
      </c>
      <c r="F22" s="338">
        <v>699.75814700000001</v>
      </c>
      <c r="G22" s="338">
        <v>2000.7242080000001</v>
      </c>
      <c r="H22" s="338">
        <v>2.2690159999999997</v>
      </c>
      <c r="I22" s="338">
        <v>1341.8492100000001</v>
      </c>
      <c r="J22" s="338">
        <v>5128.4740229999998</v>
      </c>
      <c r="K22" s="338">
        <v>5128.1453949999996</v>
      </c>
      <c r="L22" s="338">
        <v>5128.4205029999994</v>
      </c>
      <c r="M22" s="338">
        <v>3601.2955139999999</v>
      </c>
      <c r="N22" s="338">
        <v>4300.9844399999993</v>
      </c>
      <c r="O22" s="338">
        <v>5521.2657589999999</v>
      </c>
      <c r="P22" s="338">
        <v>5115.5879569999997</v>
      </c>
      <c r="Q22" s="338">
        <v>5270.8159759999999</v>
      </c>
      <c r="R22" s="338">
        <v>6179.4558196098806</v>
      </c>
      <c r="S22" s="338">
        <v>7369.3783779999994</v>
      </c>
      <c r="T22" s="338">
        <v>7978.472409</v>
      </c>
      <c r="U22" s="338">
        <v>7701.2890559999996</v>
      </c>
      <c r="V22" s="338">
        <v>6808.9861029999993</v>
      </c>
      <c r="W22" s="338">
        <v>6824.6997160000001</v>
      </c>
      <c r="X22" s="338">
        <v>6832.397766</v>
      </c>
      <c r="Y22" s="338">
        <v>5539.7681860000002</v>
      </c>
      <c r="Z22" s="338">
        <v>5990.9276864899994</v>
      </c>
      <c r="AA22" s="338">
        <v>5995.4285614899991</v>
      </c>
      <c r="AB22" s="338">
        <v>5880.2209123899993</v>
      </c>
      <c r="AC22" s="338">
        <v>5617.2358228100002</v>
      </c>
      <c r="AD22" s="338">
        <v>4989.6683796699999</v>
      </c>
      <c r="AE22" s="338">
        <v>4898.3141219799991</v>
      </c>
      <c r="AF22" s="338">
        <v>4786.2925804499992</v>
      </c>
      <c r="AG22" s="338">
        <v>4084.3136649999997</v>
      </c>
      <c r="AH22" s="338">
        <v>4135.2781543399997</v>
      </c>
      <c r="AI22" s="338">
        <v>3748.6611679099997</v>
      </c>
      <c r="AJ22" s="338">
        <v>3939.5502778099994</v>
      </c>
      <c r="AK22" s="338">
        <v>3916.3288048000004</v>
      </c>
      <c r="AL22" s="338">
        <v>6237.8790290799998</v>
      </c>
      <c r="AM22" s="338">
        <v>5751.6014539199996</v>
      </c>
      <c r="AN22" s="299">
        <v>7353.9181042099999</v>
      </c>
      <c r="AO22" s="299">
        <v>8080.8819250000006</v>
      </c>
      <c r="AP22" s="299">
        <v>9281.3911049365797</v>
      </c>
      <c r="AQ22" s="299">
        <v>10206.952514282129</v>
      </c>
      <c r="AR22" s="299">
        <v>9940.5944312645825</v>
      </c>
      <c r="AS22" s="299">
        <v>11624.223345592512</v>
      </c>
      <c r="AT22" s="299">
        <v>11740.110552437664</v>
      </c>
      <c r="AU22" s="299">
        <v>11509.382800492676</v>
      </c>
      <c r="AV22" s="299">
        <v>11328.958581691428</v>
      </c>
      <c r="AW22" s="299">
        <v>10796.401029955146</v>
      </c>
      <c r="AX22" s="299">
        <v>13159.013579677081</v>
      </c>
      <c r="AY22" s="299">
        <v>13223.361749880189</v>
      </c>
      <c r="AZ22" s="299">
        <v>15184.032388133219</v>
      </c>
      <c r="BA22" s="299">
        <v>15739.714602155935</v>
      </c>
      <c r="BB22" s="299">
        <v>17279.760604020215</v>
      </c>
      <c r="BC22" s="299">
        <v>17166.046600573485</v>
      </c>
      <c r="BD22" s="299">
        <v>15862.505260847705</v>
      </c>
      <c r="BE22" s="299">
        <v>14261.453276729397</v>
      </c>
      <c r="BF22" s="299">
        <v>13025.65777052753</v>
      </c>
      <c r="BG22" s="299">
        <v>13481.572108107228</v>
      </c>
      <c r="BH22" s="299">
        <v>17057.069495664175</v>
      </c>
      <c r="BI22" s="299">
        <v>17351.425600456736</v>
      </c>
      <c r="BJ22" s="299">
        <v>14907.784388520955</v>
      </c>
      <c r="BK22" s="299">
        <v>14474.276758258571</v>
      </c>
      <c r="BL22" s="299">
        <v>14541.500017705517</v>
      </c>
      <c r="BM22" s="299">
        <v>14564.219112819235</v>
      </c>
      <c r="BN22" s="299">
        <v>20095.352897952424</v>
      </c>
      <c r="BO22" s="299">
        <v>24623.980044687807</v>
      </c>
      <c r="BP22" s="298">
        <v>26273.529903376031</v>
      </c>
      <c r="BQ22" s="298">
        <v>28800.780641014939</v>
      </c>
      <c r="BR22" s="298">
        <v>28591.220205598358</v>
      </c>
      <c r="BS22" s="298">
        <v>28187.013239747881</v>
      </c>
      <c r="BT22" s="298">
        <v>27327.05551032706</v>
      </c>
      <c r="BU22" s="298">
        <v>26747.791496216349</v>
      </c>
      <c r="BV22" s="298">
        <v>29223.358555339888</v>
      </c>
      <c r="BW22" s="298">
        <v>30337.122140116731</v>
      </c>
      <c r="BX22" s="298">
        <v>31830.399108388759</v>
      </c>
      <c r="BY22" s="298">
        <v>31539.297200289788</v>
      </c>
      <c r="BZ22" s="298">
        <v>30592.244601761035</v>
      </c>
      <c r="CA22" s="298">
        <v>35387.9123833372</v>
      </c>
      <c r="CB22" s="298">
        <v>34420.2719087601</v>
      </c>
      <c r="CC22" s="298">
        <v>32956.422640497112</v>
      </c>
      <c r="CD22" s="298">
        <v>33638.82779749317</v>
      </c>
      <c r="CE22" s="298">
        <v>33138.406274363457</v>
      </c>
      <c r="CF22" s="298">
        <v>32949.286952276583</v>
      </c>
      <c r="CG22" s="298">
        <v>33624.034285055066</v>
      </c>
      <c r="CH22" s="300">
        <v>36307.833333464827</v>
      </c>
      <c r="CI22" s="300">
        <v>36718.130081654352</v>
      </c>
      <c r="CJ22" s="300">
        <v>36503.149052397901</v>
      </c>
      <c r="CK22" s="300">
        <v>33916.381787532868</v>
      </c>
      <c r="CL22" s="300">
        <v>37892.665699934689</v>
      </c>
      <c r="CM22" s="300">
        <v>43635.168655418565</v>
      </c>
      <c r="CN22" s="300">
        <v>48687.233252453385</v>
      </c>
      <c r="CO22" s="300">
        <v>53438.932297255611</v>
      </c>
      <c r="CP22" s="300">
        <v>53260.93385431941</v>
      </c>
      <c r="CQ22" s="300">
        <v>53828.564905212537</v>
      </c>
      <c r="CR22" s="300">
        <v>52561.939875595359</v>
      </c>
      <c r="CS22" s="300">
        <v>53960.561558401583</v>
      </c>
      <c r="CT22" s="300">
        <v>57371.319973997714</v>
      </c>
      <c r="CU22" s="300">
        <v>63933.725537676575</v>
      </c>
      <c r="CV22" s="300">
        <v>65899.621253774487</v>
      </c>
      <c r="CW22" s="301">
        <v>66652.838774607444</v>
      </c>
      <c r="CX22" s="301">
        <v>69365.085013525837</v>
      </c>
      <c r="CY22" s="301">
        <v>65469.404282914693</v>
      </c>
      <c r="CZ22" s="301">
        <v>63788.891137158484</v>
      </c>
      <c r="DA22" s="301">
        <v>60755.60822587939</v>
      </c>
      <c r="DB22" s="301">
        <v>64454.882017000666</v>
      </c>
      <c r="DC22" s="301">
        <v>63676.396758006005</v>
      </c>
      <c r="DD22" s="301">
        <v>60592.526197815045</v>
      </c>
      <c r="DE22" s="301">
        <v>63233.06880581945</v>
      </c>
      <c r="DF22" s="301">
        <v>62516.477372044028</v>
      </c>
      <c r="DG22" s="301">
        <v>61797.009957016468</v>
      </c>
      <c r="DH22" s="301">
        <v>63318.867177285014</v>
      </c>
      <c r="DI22" s="301">
        <v>63771.333757470129</v>
      </c>
      <c r="DJ22" s="301">
        <v>64426.440162364248</v>
      </c>
      <c r="DK22" s="301">
        <v>76700.99095239758</v>
      </c>
      <c r="DL22" s="301">
        <v>74967.426014028344</v>
      </c>
      <c r="DM22" s="301">
        <v>75475.974871425249</v>
      </c>
      <c r="DN22" s="301">
        <v>78692.206834001801</v>
      </c>
      <c r="DO22" s="301">
        <v>80885.764189503287</v>
      </c>
      <c r="DP22" s="301">
        <v>77495.582386649898</v>
      </c>
      <c r="DQ22" s="301">
        <v>76629.925167072739</v>
      </c>
      <c r="DR22" s="301">
        <v>89443.711316648827</v>
      </c>
      <c r="DS22" s="301">
        <v>88535.124625788143</v>
      </c>
      <c r="DT22" s="301">
        <v>84495.173491069349</v>
      </c>
      <c r="DU22" s="301">
        <v>75361.281827836152</v>
      </c>
      <c r="DV22" s="339">
        <v>61075.76986333853</v>
      </c>
      <c r="DW22" s="339">
        <v>58199.919143826235</v>
      </c>
      <c r="DX22" s="339">
        <v>64926.502875705461</v>
      </c>
      <c r="DY22" s="339">
        <v>77121.261890462236</v>
      </c>
      <c r="DZ22" s="339">
        <v>89771.403987248559</v>
      </c>
      <c r="EA22" s="339">
        <v>84084.923196204007</v>
      </c>
      <c r="EB22" s="339">
        <v>82860.064102877906</v>
      </c>
      <c r="EC22" s="339">
        <v>88741.051674615504</v>
      </c>
      <c r="ED22" s="339">
        <v>87295.214947268425</v>
      </c>
      <c r="EE22" s="339">
        <v>86146.635283111944</v>
      </c>
      <c r="EF22" s="339">
        <v>82686.250383824736</v>
      </c>
      <c r="EG22" s="339">
        <v>98528.056534798539</v>
      </c>
      <c r="EH22" s="339">
        <v>97771.813226170343</v>
      </c>
      <c r="EI22" s="339">
        <v>87610.56793724648</v>
      </c>
      <c r="EJ22" s="339">
        <v>91425.968498712289</v>
      </c>
      <c r="EK22" s="339">
        <v>87583.847348758558</v>
      </c>
      <c r="EL22" s="339">
        <v>78002.651552954441</v>
      </c>
      <c r="EM22" s="339">
        <v>93277.3708398694</v>
      </c>
      <c r="EN22" s="339">
        <v>87808.665735242321</v>
      </c>
      <c r="EO22" s="339">
        <v>96930.870461731829</v>
      </c>
    </row>
    <row r="23" spans="1:145" s="351" customFormat="1" ht="17.25" customHeight="1" x14ac:dyDescent="0.3">
      <c r="A23" s="336"/>
      <c r="B23" s="337"/>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8"/>
      <c r="BQ23" s="298"/>
      <c r="BR23" s="298"/>
      <c r="BS23" s="298"/>
      <c r="BT23" s="298"/>
      <c r="BU23" s="298"/>
      <c r="BV23" s="298"/>
      <c r="BW23" s="298"/>
      <c r="BX23" s="298"/>
      <c r="BY23" s="298"/>
      <c r="BZ23" s="298"/>
      <c r="CA23" s="298"/>
      <c r="CB23" s="298"/>
      <c r="CC23" s="298"/>
      <c r="CD23" s="298"/>
      <c r="CE23" s="298"/>
      <c r="CF23" s="298"/>
      <c r="CG23" s="298"/>
      <c r="CH23" s="300"/>
      <c r="CI23" s="300"/>
      <c r="CJ23" s="300"/>
      <c r="CK23" s="300"/>
      <c r="CL23" s="300"/>
      <c r="CM23" s="300"/>
      <c r="CN23" s="300"/>
      <c r="CO23" s="300"/>
      <c r="CP23" s="300"/>
      <c r="CQ23" s="300"/>
      <c r="CR23" s="300"/>
      <c r="CS23" s="300"/>
      <c r="CT23" s="300"/>
      <c r="CU23" s="300"/>
      <c r="CV23" s="300"/>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39"/>
      <c r="DW23" s="339"/>
      <c r="DX23" s="339"/>
      <c r="DY23" s="339"/>
      <c r="DZ23" s="339"/>
      <c r="EA23" s="339"/>
      <c r="EB23" s="339"/>
      <c r="EC23" s="339"/>
      <c r="ED23" s="339"/>
      <c r="EE23" s="339"/>
      <c r="EF23" s="339"/>
      <c r="EG23" s="339"/>
      <c r="EH23" s="339"/>
      <c r="EI23" s="339"/>
      <c r="EJ23" s="339"/>
      <c r="EK23" s="339"/>
      <c r="EL23" s="339"/>
      <c r="EM23" s="339"/>
      <c r="EN23" s="339"/>
      <c r="EO23" s="339"/>
    </row>
    <row r="24" spans="1:145" s="351" customFormat="1" ht="33" x14ac:dyDescent="0.3">
      <c r="A24" s="352" t="s">
        <v>380</v>
      </c>
      <c r="B24" s="353">
        <v>62.003889999999998</v>
      </c>
      <c r="C24" s="354">
        <v>61.993389999999998</v>
      </c>
      <c r="D24" s="354">
        <v>61.99539</v>
      </c>
      <c r="E24" s="354">
        <v>61.996389999999998</v>
      </c>
      <c r="F24" s="354">
        <v>61.997389999999996</v>
      </c>
      <c r="G24" s="354">
        <v>61.998390000000001</v>
      </c>
      <c r="H24" s="354">
        <v>61.998390000000001</v>
      </c>
      <c r="I24" s="354">
        <v>365.74938999999989</v>
      </c>
      <c r="J24" s="354">
        <v>564.16185600000006</v>
      </c>
      <c r="K24" s="354">
        <v>564.16185600000006</v>
      </c>
      <c r="L24" s="354">
        <v>564.16385600000012</v>
      </c>
      <c r="M24" s="354">
        <v>539.38260600000012</v>
      </c>
      <c r="N24" s="354">
        <v>584.35972200000015</v>
      </c>
      <c r="O24" s="354">
        <v>625.02647699999989</v>
      </c>
      <c r="P24" s="354">
        <v>771.01945599999976</v>
      </c>
      <c r="Q24" s="354">
        <v>822.30668399999968</v>
      </c>
      <c r="R24" s="354">
        <v>1030.0437029999998</v>
      </c>
      <c r="S24" s="354">
        <v>1180.2707249999999</v>
      </c>
      <c r="T24" s="354">
        <v>1489.618299</v>
      </c>
      <c r="U24" s="354">
        <v>1414.4254760000001</v>
      </c>
      <c r="V24" s="354">
        <v>1165.8708319999998</v>
      </c>
      <c r="W24" s="354">
        <v>1215.9723699999997</v>
      </c>
      <c r="X24" s="354">
        <v>1142.846683</v>
      </c>
      <c r="Y24" s="354">
        <v>1042.3699159999999</v>
      </c>
      <c r="Z24" s="354">
        <v>1055.4824745000003</v>
      </c>
      <c r="AA24" s="354">
        <v>1056.08550081</v>
      </c>
      <c r="AB24" s="354">
        <v>1056.3749241800003</v>
      </c>
      <c r="AC24" s="354">
        <v>1032.7223669999998</v>
      </c>
      <c r="AD24" s="354">
        <v>883.49187033999988</v>
      </c>
      <c r="AE24" s="354">
        <v>897.48951968999984</v>
      </c>
      <c r="AF24" s="354">
        <v>948.03980369000033</v>
      </c>
      <c r="AG24" s="354">
        <v>852.04202469379311</v>
      </c>
      <c r="AH24" s="354">
        <v>796.88497510000002</v>
      </c>
      <c r="AI24" s="354">
        <v>695.16119835999996</v>
      </c>
      <c r="AJ24" s="354">
        <v>770.52139621000003</v>
      </c>
      <c r="AK24" s="354">
        <v>928.79317839999987</v>
      </c>
      <c r="AL24" s="354">
        <v>1204.50673351</v>
      </c>
      <c r="AM24" s="354">
        <v>1283.43921004</v>
      </c>
      <c r="AN24" s="355">
        <v>2368.5927790199994</v>
      </c>
      <c r="AO24" s="355">
        <v>2652.2967140000001</v>
      </c>
      <c r="AP24" s="355">
        <v>2897.2</v>
      </c>
      <c r="AQ24" s="355">
        <v>2852.3153352041854</v>
      </c>
      <c r="AR24" s="355">
        <v>2682.8354653116812</v>
      </c>
      <c r="AS24" s="355">
        <v>3063.3478014889333</v>
      </c>
      <c r="AT24" s="355">
        <v>2729.3527674435081</v>
      </c>
      <c r="AU24" s="355">
        <v>2678.7561026442336</v>
      </c>
      <c r="AV24" s="355">
        <v>2640.4448789370972</v>
      </c>
      <c r="AW24" s="355">
        <v>1887.1354017441981</v>
      </c>
      <c r="AX24" s="355">
        <v>1635.1679341341976</v>
      </c>
      <c r="AY24" s="355">
        <v>1584.4839756264835</v>
      </c>
      <c r="AZ24" s="355">
        <v>1692.5927042698993</v>
      </c>
      <c r="BA24" s="355">
        <v>1601.133600801779</v>
      </c>
      <c r="BB24" s="355">
        <v>2004.7795418424303</v>
      </c>
      <c r="BC24" s="355">
        <v>1965.2278182202012</v>
      </c>
      <c r="BD24" s="355">
        <v>1990.9708004348461</v>
      </c>
      <c r="BE24" s="355">
        <v>1904.623644527418</v>
      </c>
      <c r="BF24" s="355">
        <v>1872.8621347535982</v>
      </c>
      <c r="BG24" s="355">
        <v>1868.8457237385533</v>
      </c>
      <c r="BH24" s="355">
        <v>1992.8949979506597</v>
      </c>
      <c r="BI24" s="355">
        <v>2036.8401614148479</v>
      </c>
      <c r="BJ24" s="355">
        <v>3163.4087173554772</v>
      </c>
      <c r="BK24" s="355">
        <v>3189.5570864907531</v>
      </c>
      <c r="BL24" s="355">
        <v>3087.5193163272429</v>
      </c>
      <c r="BM24" s="355">
        <v>2252.1271572449555</v>
      </c>
      <c r="BN24" s="355">
        <v>2115.4813792711375</v>
      </c>
      <c r="BO24" s="355">
        <v>2053.7785681039545</v>
      </c>
      <c r="BP24" s="356">
        <v>2351.4267905635106</v>
      </c>
      <c r="BQ24" s="356">
        <v>2881.8421720452147</v>
      </c>
      <c r="BR24" s="356">
        <v>2827.7135135511971</v>
      </c>
      <c r="BS24" s="356">
        <v>2674.7453078037406</v>
      </c>
      <c r="BT24" s="356">
        <v>2879.2245253702672</v>
      </c>
      <c r="BU24" s="356">
        <v>3082.7616996985466</v>
      </c>
      <c r="BV24" s="356">
        <v>3002.8336862852648</v>
      </c>
      <c r="BW24" s="356">
        <v>3553.0095211976054</v>
      </c>
      <c r="BX24" s="356">
        <v>3796.6493733561715</v>
      </c>
      <c r="BY24" s="356">
        <v>3877.8923844726455</v>
      </c>
      <c r="BZ24" s="356">
        <v>3776.5475284371455</v>
      </c>
      <c r="CA24" s="356">
        <v>3921.37763678393</v>
      </c>
      <c r="CB24" s="356">
        <v>3996.8846477329948</v>
      </c>
      <c r="CC24" s="356">
        <v>3937.4150962567983</v>
      </c>
      <c r="CD24" s="356">
        <v>4036.0437042756007</v>
      </c>
      <c r="CE24" s="356">
        <v>4036.6767863762652</v>
      </c>
      <c r="CF24" s="356">
        <v>4037.2894464780102</v>
      </c>
      <c r="CG24" s="356">
        <v>4150.5624026704781</v>
      </c>
      <c r="CH24" s="357">
        <v>3973.7259169115091</v>
      </c>
      <c r="CI24" s="357">
        <v>4169.6383900958881</v>
      </c>
      <c r="CJ24" s="357">
        <v>4279.9567608364268</v>
      </c>
      <c r="CK24" s="357">
        <v>4234.3992616630085</v>
      </c>
      <c r="CL24" s="357">
        <v>4143.4610001324409</v>
      </c>
      <c r="CM24" s="357">
        <v>5013.3924183567851</v>
      </c>
      <c r="CN24" s="357">
        <v>5463.6946131440645</v>
      </c>
      <c r="CO24" s="357">
        <v>5069.1453780732763</v>
      </c>
      <c r="CP24" s="357">
        <v>5040.4052785471713</v>
      </c>
      <c r="CQ24" s="357">
        <v>5768.8226191048252</v>
      </c>
      <c r="CR24" s="357">
        <v>5767.0298593663128</v>
      </c>
      <c r="CS24" s="357">
        <v>5548.0922221127257</v>
      </c>
      <c r="CT24" s="357">
        <v>5572.8027788044692</v>
      </c>
      <c r="CU24" s="357">
        <v>7472.1979214217899</v>
      </c>
      <c r="CV24" s="357">
        <v>12653.440833176315</v>
      </c>
      <c r="CW24" s="358">
        <v>15569.217920907273</v>
      </c>
      <c r="CX24" s="358">
        <v>17535.39787355217</v>
      </c>
      <c r="CY24" s="358">
        <v>18316.197556227438</v>
      </c>
      <c r="CZ24" s="358">
        <v>19948.690892076684</v>
      </c>
      <c r="DA24" s="358">
        <v>19081.079615053666</v>
      </c>
      <c r="DB24" s="358">
        <v>20417.455395741927</v>
      </c>
      <c r="DC24" s="358">
        <v>20934.80233802833</v>
      </c>
      <c r="DD24" s="358">
        <v>20322.126918436872</v>
      </c>
      <c r="DE24" s="358">
        <v>21958.826736582279</v>
      </c>
      <c r="DF24" s="358">
        <v>21909.354488168483</v>
      </c>
      <c r="DG24" s="358">
        <v>23307.556695132324</v>
      </c>
      <c r="DH24" s="358">
        <v>24887.761968793307</v>
      </c>
      <c r="DI24" s="358">
        <v>25206.048890188154</v>
      </c>
      <c r="DJ24" s="358">
        <v>24963.192136737729</v>
      </c>
      <c r="DK24" s="358">
        <v>27041.766127601539</v>
      </c>
      <c r="DL24" s="358">
        <v>27209.929716588522</v>
      </c>
      <c r="DM24" s="358">
        <v>27118.46439988527</v>
      </c>
      <c r="DN24" s="358">
        <v>26404.771621204462</v>
      </c>
      <c r="DO24" s="358">
        <v>26854.280393734403</v>
      </c>
      <c r="DP24" s="358">
        <v>26509.72901700341</v>
      </c>
      <c r="DQ24" s="358">
        <v>26881.838433766399</v>
      </c>
      <c r="DR24" s="358">
        <v>26918.334884899468</v>
      </c>
      <c r="DS24" s="358">
        <v>24695.346084541266</v>
      </c>
      <c r="DT24" s="358">
        <v>23483.824692072587</v>
      </c>
      <c r="DU24" s="358">
        <v>22248.988200196385</v>
      </c>
      <c r="DV24" s="359">
        <v>19328.726773379341</v>
      </c>
      <c r="DW24" s="359">
        <v>19411.17055235989</v>
      </c>
      <c r="DX24" s="359">
        <v>20161.207031202292</v>
      </c>
      <c r="DY24" s="359">
        <v>19939.133964654444</v>
      </c>
      <c r="DZ24" s="359">
        <v>20526.096078002556</v>
      </c>
      <c r="EA24" s="359">
        <v>23103.481393427915</v>
      </c>
      <c r="EB24" s="359">
        <v>23522.011055405441</v>
      </c>
      <c r="EC24" s="359">
        <v>22009.865050959888</v>
      </c>
      <c r="ED24" s="359">
        <v>22718.712076230393</v>
      </c>
      <c r="EE24" s="359">
        <v>22106.757216745511</v>
      </c>
      <c r="EF24" s="359">
        <v>18154.138401021097</v>
      </c>
      <c r="EG24" s="359">
        <v>15916.198179757492</v>
      </c>
      <c r="EH24" s="359">
        <v>15517.19735994722</v>
      </c>
      <c r="EI24" s="359">
        <v>15854.285722143215</v>
      </c>
      <c r="EJ24" s="359">
        <v>15422.514910491973</v>
      </c>
      <c r="EK24" s="359">
        <v>15549.39679176455</v>
      </c>
      <c r="EL24" s="359">
        <v>14988.685268832791</v>
      </c>
      <c r="EM24" s="359">
        <v>14735.035600097279</v>
      </c>
      <c r="EN24" s="359">
        <v>18652.29393611494</v>
      </c>
      <c r="EO24" s="359">
        <v>18242.746214847506</v>
      </c>
    </row>
    <row r="25" spans="1:145" s="351" customFormat="1" ht="17.25" customHeight="1" x14ac:dyDescent="0.3">
      <c r="A25" s="340" t="s">
        <v>381</v>
      </c>
      <c r="B25" s="341">
        <v>0</v>
      </c>
      <c r="C25" s="342">
        <v>0</v>
      </c>
      <c r="D25" s="342">
        <v>0</v>
      </c>
      <c r="E25" s="342">
        <v>0</v>
      </c>
      <c r="F25" s="342">
        <v>0</v>
      </c>
      <c r="G25" s="342">
        <v>0</v>
      </c>
      <c r="H25" s="342">
        <v>0</v>
      </c>
      <c r="I25" s="342">
        <v>0</v>
      </c>
      <c r="J25" s="342">
        <v>0</v>
      </c>
      <c r="K25" s="342">
        <v>0</v>
      </c>
      <c r="L25" s="342">
        <v>0</v>
      </c>
      <c r="M25" s="342">
        <v>0</v>
      </c>
      <c r="N25" s="342">
        <v>0</v>
      </c>
      <c r="O25" s="342">
        <v>0</v>
      </c>
      <c r="P25" s="342">
        <v>0</v>
      </c>
      <c r="Q25" s="342">
        <v>0</v>
      </c>
      <c r="R25" s="342">
        <v>0</v>
      </c>
      <c r="S25" s="342">
        <v>0</v>
      </c>
      <c r="T25" s="342">
        <v>0</v>
      </c>
      <c r="U25" s="342">
        <v>0</v>
      </c>
      <c r="V25" s="342">
        <v>0</v>
      </c>
      <c r="W25" s="342">
        <v>0</v>
      </c>
      <c r="X25" s="342">
        <v>0</v>
      </c>
      <c r="Y25" s="342">
        <v>0</v>
      </c>
      <c r="Z25" s="342">
        <v>0</v>
      </c>
      <c r="AA25" s="342">
        <v>0</v>
      </c>
      <c r="AB25" s="342">
        <v>0</v>
      </c>
      <c r="AC25" s="342">
        <v>0</v>
      </c>
      <c r="AD25" s="342">
        <v>0</v>
      </c>
      <c r="AE25" s="342">
        <v>0</v>
      </c>
      <c r="AF25" s="342">
        <v>0</v>
      </c>
      <c r="AG25" s="342">
        <v>0</v>
      </c>
      <c r="AH25" s="342">
        <v>0</v>
      </c>
      <c r="AI25" s="342">
        <v>0</v>
      </c>
      <c r="AJ25" s="342">
        <v>0</v>
      </c>
      <c r="AK25" s="342">
        <v>0</v>
      </c>
      <c r="AL25" s="342">
        <v>0</v>
      </c>
      <c r="AM25" s="342">
        <v>0</v>
      </c>
      <c r="AN25" s="307">
        <v>0</v>
      </c>
      <c r="AO25" s="307">
        <v>0</v>
      </c>
      <c r="AP25" s="307">
        <v>0</v>
      </c>
      <c r="AQ25" s="307">
        <v>0</v>
      </c>
      <c r="AR25" s="307">
        <v>0</v>
      </c>
      <c r="AS25" s="307">
        <v>0</v>
      </c>
      <c r="AT25" s="307">
        <v>0</v>
      </c>
      <c r="AU25" s="307">
        <v>0</v>
      </c>
      <c r="AV25" s="307">
        <v>0</v>
      </c>
      <c r="AW25" s="307">
        <v>0</v>
      </c>
      <c r="AX25" s="307">
        <v>0</v>
      </c>
      <c r="AY25" s="307">
        <v>0</v>
      </c>
      <c r="AZ25" s="307">
        <v>0</v>
      </c>
      <c r="BA25" s="307">
        <v>0</v>
      </c>
      <c r="BB25" s="307">
        <v>0</v>
      </c>
      <c r="BC25" s="307">
        <v>0</v>
      </c>
      <c r="BD25" s="307">
        <v>0</v>
      </c>
      <c r="BE25" s="307">
        <v>0</v>
      </c>
      <c r="BF25" s="307">
        <v>0</v>
      </c>
      <c r="BG25" s="307">
        <v>0</v>
      </c>
      <c r="BH25" s="307">
        <v>0</v>
      </c>
      <c r="BI25" s="307">
        <v>0</v>
      </c>
      <c r="BJ25" s="307">
        <v>0</v>
      </c>
      <c r="BK25" s="307">
        <v>0</v>
      </c>
      <c r="BL25" s="307">
        <v>0</v>
      </c>
      <c r="BM25" s="307">
        <v>0</v>
      </c>
      <c r="BN25" s="307">
        <v>0</v>
      </c>
      <c r="BO25" s="307">
        <v>0</v>
      </c>
      <c r="BP25" s="306">
        <v>0</v>
      </c>
      <c r="BQ25" s="306">
        <v>0</v>
      </c>
      <c r="BR25" s="306">
        <v>0</v>
      </c>
      <c r="BS25" s="306">
        <v>0</v>
      </c>
      <c r="BT25" s="306">
        <v>0</v>
      </c>
      <c r="BU25" s="306">
        <v>0</v>
      </c>
      <c r="BV25" s="306">
        <v>0</v>
      </c>
      <c r="BW25" s="306">
        <v>0</v>
      </c>
      <c r="BX25" s="306">
        <v>0</v>
      </c>
      <c r="BY25" s="306">
        <v>0</v>
      </c>
      <c r="BZ25" s="306">
        <v>0</v>
      </c>
      <c r="CA25" s="306">
        <v>0</v>
      </c>
      <c r="CB25" s="306">
        <v>0</v>
      </c>
      <c r="CC25" s="306">
        <v>0</v>
      </c>
      <c r="CD25" s="306">
        <v>0</v>
      </c>
      <c r="CE25" s="306">
        <v>0</v>
      </c>
      <c r="CF25" s="306">
        <v>0</v>
      </c>
      <c r="CG25" s="306">
        <v>0</v>
      </c>
      <c r="CH25" s="308">
        <v>0</v>
      </c>
      <c r="CI25" s="308">
        <v>0</v>
      </c>
      <c r="CJ25" s="308">
        <v>0</v>
      </c>
      <c r="CK25" s="308">
        <v>0</v>
      </c>
      <c r="CL25" s="308">
        <v>0</v>
      </c>
      <c r="CM25" s="308">
        <v>0</v>
      </c>
      <c r="CN25" s="308">
        <v>0</v>
      </c>
      <c r="CO25" s="308">
        <v>0</v>
      </c>
      <c r="CP25" s="308">
        <v>0</v>
      </c>
      <c r="CQ25" s="308">
        <v>0</v>
      </c>
      <c r="CR25" s="308">
        <v>0</v>
      </c>
      <c r="CS25" s="308">
        <v>0</v>
      </c>
      <c r="CT25" s="308">
        <v>0</v>
      </c>
      <c r="CU25" s="308">
        <v>0</v>
      </c>
      <c r="CV25" s="308">
        <v>0</v>
      </c>
      <c r="CW25" s="309">
        <v>0</v>
      </c>
      <c r="CX25" s="309">
        <v>0</v>
      </c>
      <c r="CY25" s="309">
        <v>0</v>
      </c>
      <c r="CZ25" s="309">
        <v>0</v>
      </c>
      <c r="DA25" s="309">
        <v>0</v>
      </c>
      <c r="DB25" s="309">
        <v>0</v>
      </c>
      <c r="DC25" s="309">
        <v>0</v>
      </c>
      <c r="DD25" s="309">
        <v>0</v>
      </c>
      <c r="DE25" s="309">
        <v>0</v>
      </c>
      <c r="DF25" s="309">
        <v>0</v>
      </c>
      <c r="DG25" s="309">
        <v>0</v>
      </c>
      <c r="DH25" s="309">
        <v>0</v>
      </c>
      <c r="DI25" s="309">
        <v>0</v>
      </c>
      <c r="DJ25" s="309">
        <v>0</v>
      </c>
      <c r="DK25" s="309">
        <v>0</v>
      </c>
      <c r="DL25" s="309">
        <v>0</v>
      </c>
      <c r="DM25" s="309">
        <v>0</v>
      </c>
      <c r="DN25" s="309">
        <v>0</v>
      </c>
      <c r="DO25" s="309">
        <v>0</v>
      </c>
      <c r="DP25" s="309">
        <v>0</v>
      </c>
      <c r="DQ25" s="309">
        <v>0</v>
      </c>
      <c r="DR25" s="309">
        <v>0</v>
      </c>
      <c r="DS25" s="309">
        <v>0</v>
      </c>
      <c r="DT25" s="309">
        <v>0</v>
      </c>
      <c r="DU25" s="309">
        <v>0</v>
      </c>
      <c r="DV25" s="343">
        <v>0</v>
      </c>
      <c r="DW25" s="343">
        <v>0</v>
      </c>
      <c r="DX25" s="343">
        <v>0</v>
      </c>
      <c r="DY25" s="343">
        <v>0</v>
      </c>
      <c r="DZ25" s="343">
        <v>0</v>
      </c>
      <c r="EA25" s="343">
        <v>0</v>
      </c>
      <c r="EB25" s="343">
        <v>0</v>
      </c>
      <c r="EC25" s="343">
        <v>0</v>
      </c>
      <c r="ED25" s="343">
        <v>0</v>
      </c>
      <c r="EE25" s="343">
        <v>0</v>
      </c>
      <c r="EF25" s="343">
        <v>0</v>
      </c>
      <c r="EG25" s="343">
        <v>0</v>
      </c>
      <c r="EH25" s="343">
        <v>0</v>
      </c>
      <c r="EI25" s="343">
        <v>0</v>
      </c>
      <c r="EJ25" s="343">
        <v>0</v>
      </c>
      <c r="EK25" s="343">
        <v>0</v>
      </c>
      <c r="EL25" s="343">
        <v>0</v>
      </c>
      <c r="EM25" s="343">
        <v>0</v>
      </c>
      <c r="EN25" s="343">
        <v>0</v>
      </c>
      <c r="EO25" s="343">
        <v>0</v>
      </c>
    </row>
    <row r="26" spans="1:145" s="351" customFormat="1" ht="17.25" customHeight="1" x14ac:dyDescent="0.3">
      <c r="A26" s="340" t="s">
        <v>382</v>
      </c>
      <c r="B26" s="341">
        <v>0</v>
      </c>
      <c r="C26" s="342">
        <v>0</v>
      </c>
      <c r="D26" s="342">
        <v>0</v>
      </c>
      <c r="E26" s="342">
        <v>0</v>
      </c>
      <c r="F26" s="342">
        <v>0</v>
      </c>
      <c r="G26" s="342">
        <v>0</v>
      </c>
      <c r="H26" s="342">
        <v>0</v>
      </c>
      <c r="I26" s="342">
        <v>303.74899999999991</v>
      </c>
      <c r="J26" s="342">
        <v>502.16046600000004</v>
      </c>
      <c r="K26" s="342">
        <v>502.16046600000004</v>
      </c>
      <c r="L26" s="342">
        <v>502.16046600000004</v>
      </c>
      <c r="M26" s="342">
        <v>477.37821600000007</v>
      </c>
      <c r="N26" s="342">
        <v>522.35433200000011</v>
      </c>
      <c r="O26" s="342">
        <v>563.02008699999988</v>
      </c>
      <c r="P26" s="342">
        <v>709.01456599999983</v>
      </c>
      <c r="Q26" s="342">
        <v>760.30179399999975</v>
      </c>
      <c r="R26" s="342">
        <v>957.91281299999991</v>
      </c>
      <c r="S26" s="342">
        <v>1111.7664229999998</v>
      </c>
      <c r="T26" s="342">
        <v>1421.1139969999999</v>
      </c>
      <c r="U26" s="342">
        <v>1345.9546740000001</v>
      </c>
      <c r="V26" s="342">
        <v>1097.4000299999998</v>
      </c>
      <c r="W26" s="342">
        <v>1147.5015679999997</v>
      </c>
      <c r="X26" s="342">
        <v>1074.3758809999999</v>
      </c>
      <c r="Y26" s="342">
        <v>973.89911399999983</v>
      </c>
      <c r="Z26" s="342">
        <v>987.01167250000026</v>
      </c>
      <c r="AA26" s="342">
        <v>987.61469880999994</v>
      </c>
      <c r="AB26" s="342">
        <v>987.90412218000029</v>
      </c>
      <c r="AC26" s="342">
        <v>964.24856999999986</v>
      </c>
      <c r="AD26" s="342">
        <v>815.01807333999989</v>
      </c>
      <c r="AE26" s="342">
        <v>829.00589168999988</v>
      </c>
      <c r="AF26" s="342">
        <v>879.56600669000034</v>
      </c>
      <c r="AG26" s="342">
        <v>783.56822769379312</v>
      </c>
      <c r="AH26" s="342">
        <v>728.4015081</v>
      </c>
      <c r="AI26" s="342">
        <v>626.68072635999999</v>
      </c>
      <c r="AJ26" s="342">
        <v>702.04092421000007</v>
      </c>
      <c r="AK26" s="342">
        <v>860.31270639999991</v>
      </c>
      <c r="AL26" s="342">
        <v>1136.02626151</v>
      </c>
      <c r="AM26" s="342">
        <v>1214.9587380400001</v>
      </c>
      <c r="AN26" s="307">
        <v>2300.1123070199992</v>
      </c>
      <c r="AO26" s="307">
        <v>2583.8162419999999</v>
      </c>
      <c r="AP26" s="307">
        <v>2828.7816888536599</v>
      </c>
      <c r="AQ26" s="307">
        <v>2783.8348632041857</v>
      </c>
      <c r="AR26" s="307">
        <v>2614.354993311681</v>
      </c>
      <c r="AS26" s="307">
        <v>2994.8673294889336</v>
      </c>
      <c r="AT26" s="307">
        <v>2660.8722954435084</v>
      </c>
      <c r="AU26" s="307">
        <v>2610.2756306442334</v>
      </c>
      <c r="AV26" s="307">
        <v>2571.964406937097</v>
      </c>
      <c r="AW26" s="307">
        <v>1818.6549297441982</v>
      </c>
      <c r="AX26" s="307">
        <v>1566.6874621341976</v>
      </c>
      <c r="AY26" s="307">
        <v>1518.7520036264834</v>
      </c>
      <c r="AZ26" s="307">
        <v>1626.8607322698992</v>
      </c>
      <c r="BA26" s="307">
        <v>1542.129128801779</v>
      </c>
      <c r="BB26" s="307">
        <v>1945.7750698424302</v>
      </c>
      <c r="BC26" s="307">
        <v>1906.2233462202012</v>
      </c>
      <c r="BD26" s="307">
        <v>1931.966328434846</v>
      </c>
      <c r="BE26" s="307">
        <v>1845.619172527418</v>
      </c>
      <c r="BF26" s="307">
        <v>1813.8576627535981</v>
      </c>
      <c r="BG26" s="307">
        <v>1809.8412517385532</v>
      </c>
      <c r="BH26" s="307">
        <v>1933.8905259506596</v>
      </c>
      <c r="BI26" s="307">
        <v>1977.8356894148478</v>
      </c>
      <c r="BJ26" s="307">
        <v>3104.4042453554771</v>
      </c>
      <c r="BK26" s="307">
        <v>3130.5526144907531</v>
      </c>
      <c r="BL26" s="307">
        <v>3028.5484233272427</v>
      </c>
      <c r="BM26" s="307">
        <v>2193.1226852449554</v>
      </c>
      <c r="BN26" s="307">
        <v>2056.4769072711374</v>
      </c>
      <c r="BO26" s="307">
        <v>1994.7740961039547</v>
      </c>
      <c r="BP26" s="306">
        <v>2292.4223185635105</v>
      </c>
      <c r="BQ26" s="306">
        <v>2822.8377000452147</v>
      </c>
      <c r="BR26" s="306">
        <v>2768.742620551197</v>
      </c>
      <c r="BS26" s="306">
        <v>2615.7408358037405</v>
      </c>
      <c r="BT26" s="306">
        <v>2820.2200533702671</v>
      </c>
      <c r="BU26" s="306">
        <v>3023.7572276985466</v>
      </c>
      <c r="BV26" s="306">
        <v>2943.8292142852647</v>
      </c>
      <c r="BW26" s="306">
        <v>3494.0050491976053</v>
      </c>
      <c r="BX26" s="306">
        <v>3737.6449013561714</v>
      </c>
      <c r="BY26" s="306">
        <v>3818.8879124726454</v>
      </c>
      <c r="BZ26" s="306">
        <v>3717.5430564371454</v>
      </c>
      <c r="CA26" s="306">
        <v>3862.37316478393</v>
      </c>
      <c r="CB26" s="306">
        <v>3937.9001757329947</v>
      </c>
      <c r="CC26" s="306">
        <v>3878.4306242567982</v>
      </c>
      <c r="CD26" s="306">
        <v>3977.0592322756006</v>
      </c>
      <c r="CE26" s="306">
        <v>3977.6923143762651</v>
      </c>
      <c r="CF26" s="306">
        <v>3978.3049744780101</v>
      </c>
      <c r="CG26" s="306">
        <v>4091.5779306704781</v>
      </c>
      <c r="CH26" s="308">
        <v>3914.741444911509</v>
      </c>
      <c r="CI26" s="308">
        <v>4110.653918095888</v>
      </c>
      <c r="CJ26" s="308">
        <v>4220.9722888364267</v>
      </c>
      <c r="CK26" s="308">
        <v>4175.4147896630084</v>
      </c>
      <c r="CL26" s="308">
        <v>4084.4765281324408</v>
      </c>
      <c r="CM26" s="308">
        <v>4954.407946356785</v>
      </c>
      <c r="CN26" s="308">
        <v>5404.7101411440644</v>
      </c>
      <c r="CO26" s="308">
        <v>5010.1609060732762</v>
      </c>
      <c r="CP26" s="308">
        <v>4981.4208065471712</v>
      </c>
      <c r="CQ26" s="308">
        <v>5709.8381471048251</v>
      </c>
      <c r="CR26" s="308">
        <v>5708.0453873663128</v>
      </c>
      <c r="CS26" s="308">
        <v>5489.1077501127256</v>
      </c>
      <c r="CT26" s="308">
        <v>5513.8183068044691</v>
      </c>
      <c r="CU26" s="308">
        <v>7413.2134494217898</v>
      </c>
      <c r="CV26" s="308">
        <v>12594.456361176315</v>
      </c>
      <c r="CW26" s="309">
        <v>15510.233448907273</v>
      </c>
      <c r="CX26" s="309">
        <v>17476.41340155217</v>
      </c>
      <c r="CY26" s="309">
        <v>18257.213084227438</v>
      </c>
      <c r="CZ26" s="309">
        <v>19889.706420076684</v>
      </c>
      <c r="DA26" s="309">
        <v>19022.095143053666</v>
      </c>
      <c r="DB26" s="309">
        <v>20358.470923741927</v>
      </c>
      <c r="DC26" s="309">
        <v>20875.81786602833</v>
      </c>
      <c r="DD26" s="309">
        <v>20263.142446436872</v>
      </c>
      <c r="DE26" s="309">
        <v>21899.842264582279</v>
      </c>
      <c r="DF26" s="309">
        <v>21850.370016168483</v>
      </c>
      <c r="DG26" s="309">
        <v>23248.572223132323</v>
      </c>
      <c r="DH26" s="309">
        <v>24828.777496793307</v>
      </c>
      <c r="DI26" s="309">
        <v>25147.064418188154</v>
      </c>
      <c r="DJ26" s="309">
        <v>24904.207664737729</v>
      </c>
      <c r="DK26" s="309">
        <v>26982.781655601539</v>
      </c>
      <c r="DL26" s="309">
        <v>27150.945244588522</v>
      </c>
      <c r="DM26" s="309">
        <v>27059.47992788527</v>
      </c>
      <c r="DN26" s="309">
        <v>26345.787149204461</v>
      </c>
      <c r="DO26" s="309">
        <v>26795.295921734403</v>
      </c>
      <c r="DP26" s="309">
        <v>26450.778124003409</v>
      </c>
      <c r="DQ26" s="309">
        <v>26822.853961766399</v>
      </c>
      <c r="DR26" s="309">
        <v>26859.219633909466</v>
      </c>
      <c r="DS26" s="309">
        <v>24636.230833551264</v>
      </c>
      <c r="DT26" s="309">
        <v>23424.709441082585</v>
      </c>
      <c r="DU26" s="309">
        <v>22177.866305366384</v>
      </c>
      <c r="DV26" s="343">
        <v>19227.589534369341</v>
      </c>
      <c r="DW26" s="343">
        <v>18843.372285949888</v>
      </c>
      <c r="DX26" s="343">
        <v>19201.188432612289</v>
      </c>
      <c r="DY26" s="343">
        <v>18736.923989354444</v>
      </c>
      <c r="DZ26" s="343">
        <v>19016.635811612556</v>
      </c>
      <c r="EA26" s="343">
        <v>21450.662145877915</v>
      </c>
      <c r="EB26" s="343">
        <v>21751.216181135442</v>
      </c>
      <c r="EC26" s="343">
        <v>20031.561868459889</v>
      </c>
      <c r="ED26" s="343">
        <v>20614.299203660394</v>
      </c>
      <c r="EE26" s="343">
        <v>19879.918539375511</v>
      </c>
      <c r="EF26" s="343">
        <v>15883.987602071098</v>
      </c>
      <c r="EG26" s="343">
        <v>13557.896337997492</v>
      </c>
      <c r="EH26" s="343">
        <v>12828.920650047221</v>
      </c>
      <c r="EI26" s="343">
        <v>12653.919407783216</v>
      </c>
      <c r="EJ26" s="343">
        <v>12246.044642381974</v>
      </c>
      <c r="EK26" s="343">
        <v>12373.695670944551</v>
      </c>
      <c r="EL26" s="343">
        <v>11811.525493872792</v>
      </c>
      <c r="EM26" s="343">
        <v>11554.23733883728</v>
      </c>
      <c r="EN26" s="343">
        <v>15469.11639745494</v>
      </c>
      <c r="EO26" s="343">
        <v>15054.262504957507</v>
      </c>
    </row>
    <row r="27" spans="1:145" s="351" customFormat="1" ht="17.25" customHeight="1" x14ac:dyDescent="0.3">
      <c r="A27" s="340" t="s">
        <v>383</v>
      </c>
      <c r="B27" s="341">
        <v>61.026910999999998</v>
      </c>
      <c r="C27" s="342">
        <v>61.016410999999998</v>
      </c>
      <c r="D27" s="342">
        <v>61.018411</v>
      </c>
      <c r="E27" s="342">
        <v>61.019410999999998</v>
      </c>
      <c r="F27" s="342">
        <v>61.020410999999996</v>
      </c>
      <c r="G27" s="342">
        <v>61.021411000000001</v>
      </c>
      <c r="H27" s="342">
        <v>61.021411000000001</v>
      </c>
      <c r="I27" s="342">
        <v>61.023410999999996</v>
      </c>
      <c r="J27" s="342">
        <v>61.024411000000001</v>
      </c>
      <c r="K27" s="342">
        <v>61.024411000000001</v>
      </c>
      <c r="L27" s="342">
        <v>61.026410999999996</v>
      </c>
      <c r="M27" s="342">
        <v>61.027411000000001</v>
      </c>
      <c r="N27" s="342">
        <v>61.028410999999998</v>
      </c>
      <c r="O27" s="342">
        <v>61.029410999999996</v>
      </c>
      <c r="P27" s="342">
        <v>61.030410999999994</v>
      </c>
      <c r="Q27" s="342">
        <v>61.030410999999994</v>
      </c>
      <c r="R27" s="342">
        <v>71.156410999999991</v>
      </c>
      <c r="S27" s="342">
        <v>67.529822999999993</v>
      </c>
      <c r="T27" s="342">
        <v>67.529822999999993</v>
      </c>
      <c r="U27" s="342">
        <v>67.529822999999993</v>
      </c>
      <c r="V27" s="342">
        <v>67.529822999999993</v>
      </c>
      <c r="W27" s="342">
        <v>67.529822999999993</v>
      </c>
      <c r="X27" s="342">
        <v>67.529822999999993</v>
      </c>
      <c r="Y27" s="342">
        <v>67.529822999999993</v>
      </c>
      <c r="Z27" s="342">
        <v>67.529822999999993</v>
      </c>
      <c r="AA27" s="342">
        <v>67.529822999999993</v>
      </c>
      <c r="AB27" s="342">
        <v>67.529822999999993</v>
      </c>
      <c r="AC27" s="342">
        <v>67.532817999999992</v>
      </c>
      <c r="AD27" s="342">
        <v>67.532817999999992</v>
      </c>
      <c r="AE27" s="342">
        <v>67.542648999999997</v>
      </c>
      <c r="AF27" s="342">
        <v>67.532817999999992</v>
      </c>
      <c r="AG27" s="342">
        <v>67.532817999999992</v>
      </c>
      <c r="AH27" s="342">
        <v>67.542487999999992</v>
      </c>
      <c r="AI27" s="342">
        <v>67.539492999999993</v>
      </c>
      <c r="AJ27" s="342">
        <v>67.539492999999993</v>
      </c>
      <c r="AK27" s="342">
        <v>67.539492999999993</v>
      </c>
      <c r="AL27" s="342">
        <v>67.539492999999993</v>
      </c>
      <c r="AM27" s="342">
        <v>67.539492999999993</v>
      </c>
      <c r="AN27" s="307">
        <v>67.539492999999993</v>
      </c>
      <c r="AO27" s="307">
        <v>67.539492999999993</v>
      </c>
      <c r="AP27" s="307">
        <v>67.539492999999993</v>
      </c>
      <c r="AQ27" s="307">
        <v>67.539492999999993</v>
      </c>
      <c r="AR27" s="307">
        <v>67.539492999999993</v>
      </c>
      <c r="AS27" s="307">
        <v>67.539492999999993</v>
      </c>
      <c r="AT27" s="307">
        <v>67.539492999999993</v>
      </c>
      <c r="AU27" s="307">
        <v>67.539492999999993</v>
      </c>
      <c r="AV27" s="307">
        <v>67.539492999999993</v>
      </c>
      <c r="AW27" s="307">
        <v>67.539492999999993</v>
      </c>
      <c r="AX27" s="307">
        <v>67.539492999999993</v>
      </c>
      <c r="AY27" s="307">
        <v>64.790993</v>
      </c>
      <c r="AZ27" s="307">
        <v>64.790993</v>
      </c>
      <c r="BA27" s="307">
        <v>58.063493000000001</v>
      </c>
      <c r="BB27" s="307">
        <v>58.063493000000001</v>
      </c>
      <c r="BC27" s="307">
        <v>58.063493000000001</v>
      </c>
      <c r="BD27" s="307">
        <v>58.063493000000001</v>
      </c>
      <c r="BE27" s="307">
        <v>58.063493000000001</v>
      </c>
      <c r="BF27" s="307">
        <v>58.063493000000001</v>
      </c>
      <c r="BG27" s="307">
        <v>58.063493000000001</v>
      </c>
      <c r="BH27" s="307">
        <v>58.063493000000001</v>
      </c>
      <c r="BI27" s="307">
        <v>58.063493000000001</v>
      </c>
      <c r="BJ27" s="307">
        <v>58.063493000000001</v>
      </c>
      <c r="BK27" s="307">
        <v>58.063493000000001</v>
      </c>
      <c r="BL27" s="307">
        <v>58.063493000000001</v>
      </c>
      <c r="BM27" s="307">
        <v>58.063493000000001</v>
      </c>
      <c r="BN27" s="307">
        <v>58.063493000000001</v>
      </c>
      <c r="BO27" s="307">
        <v>58.063493000000001</v>
      </c>
      <c r="BP27" s="306">
        <v>58.063493000000001</v>
      </c>
      <c r="BQ27" s="306">
        <v>58.063493000000001</v>
      </c>
      <c r="BR27" s="306">
        <v>58.063493000000001</v>
      </c>
      <c r="BS27" s="306">
        <v>58.063493000000001</v>
      </c>
      <c r="BT27" s="306">
        <v>58.063493000000001</v>
      </c>
      <c r="BU27" s="306">
        <v>58.063493000000001</v>
      </c>
      <c r="BV27" s="306">
        <v>58.063493000000001</v>
      </c>
      <c r="BW27" s="306">
        <v>58.063493000000001</v>
      </c>
      <c r="BX27" s="306">
        <v>58.063493000000001</v>
      </c>
      <c r="BY27" s="306">
        <v>58.063493000000001</v>
      </c>
      <c r="BZ27" s="306">
        <v>58.063493000000001</v>
      </c>
      <c r="CA27" s="306">
        <v>58.063493000000001</v>
      </c>
      <c r="CB27" s="306">
        <v>58.043492999999998</v>
      </c>
      <c r="CC27" s="306">
        <v>58.043492999999998</v>
      </c>
      <c r="CD27" s="306">
        <v>58.043492999999998</v>
      </c>
      <c r="CE27" s="306">
        <v>58.043492999999998</v>
      </c>
      <c r="CF27" s="306">
        <v>58.043492999999998</v>
      </c>
      <c r="CG27" s="306">
        <v>58.043492999999998</v>
      </c>
      <c r="CH27" s="308">
        <v>58.043492999999998</v>
      </c>
      <c r="CI27" s="308">
        <v>58.043492999999998</v>
      </c>
      <c r="CJ27" s="308">
        <v>58.043492999999998</v>
      </c>
      <c r="CK27" s="308">
        <v>58.043492999999998</v>
      </c>
      <c r="CL27" s="308">
        <v>58.043492999999998</v>
      </c>
      <c r="CM27" s="308">
        <v>58.043492999999998</v>
      </c>
      <c r="CN27" s="308">
        <v>58.043492999999998</v>
      </c>
      <c r="CO27" s="308">
        <v>58.043492999999998</v>
      </c>
      <c r="CP27" s="308">
        <v>58.043492999999998</v>
      </c>
      <c r="CQ27" s="308">
        <v>58.043492999999998</v>
      </c>
      <c r="CR27" s="308">
        <v>58.043492999999998</v>
      </c>
      <c r="CS27" s="308">
        <v>58.043492999999998</v>
      </c>
      <c r="CT27" s="308">
        <v>58.043492999999998</v>
      </c>
      <c r="CU27" s="308">
        <v>58.043492999999998</v>
      </c>
      <c r="CV27" s="308">
        <v>58.043492999999998</v>
      </c>
      <c r="CW27" s="309">
        <v>58.043492999999998</v>
      </c>
      <c r="CX27" s="309">
        <v>58.043492999999998</v>
      </c>
      <c r="CY27" s="309">
        <v>58.043492999999998</v>
      </c>
      <c r="CZ27" s="309">
        <v>58.043492999999998</v>
      </c>
      <c r="DA27" s="309">
        <v>58.043492999999998</v>
      </c>
      <c r="DB27" s="309">
        <v>58.043492999999998</v>
      </c>
      <c r="DC27" s="309">
        <v>58.043492999999998</v>
      </c>
      <c r="DD27" s="309">
        <v>58.043492999999998</v>
      </c>
      <c r="DE27" s="309">
        <v>58.043492999999998</v>
      </c>
      <c r="DF27" s="309">
        <v>58.043492999999998</v>
      </c>
      <c r="DG27" s="309">
        <v>58.043492999999998</v>
      </c>
      <c r="DH27" s="309">
        <v>58.043492999999998</v>
      </c>
      <c r="DI27" s="309">
        <v>58.043492999999998</v>
      </c>
      <c r="DJ27" s="309">
        <v>58.043492999999998</v>
      </c>
      <c r="DK27" s="309">
        <v>58.043492999999998</v>
      </c>
      <c r="DL27" s="309">
        <v>58.043492999999998</v>
      </c>
      <c r="DM27" s="309">
        <v>58.043492999999998</v>
      </c>
      <c r="DN27" s="309">
        <v>58.043492999999998</v>
      </c>
      <c r="DO27" s="309">
        <v>58.043492999999998</v>
      </c>
      <c r="DP27" s="309">
        <v>58.043492999999998</v>
      </c>
      <c r="DQ27" s="309">
        <v>58.043492999999998</v>
      </c>
      <c r="DR27" s="309">
        <v>58.043492999999998</v>
      </c>
      <c r="DS27" s="309">
        <v>58.043492999999998</v>
      </c>
      <c r="DT27" s="309">
        <v>58.043492999999998</v>
      </c>
      <c r="DU27" s="309">
        <v>58.043492999999998</v>
      </c>
      <c r="DV27" s="343">
        <v>58.043492999999998</v>
      </c>
      <c r="DW27" s="343">
        <v>58.043492999999998</v>
      </c>
      <c r="DX27" s="343">
        <v>58.043492999999998</v>
      </c>
      <c r="DY27" s="343">
        <v>58.043492999999998</v>
      </c>
      <c r="DZ27" s="343">
        <v>58.043492999999998</v>
      </c>
      <c r="EA27" s="343">
        <v>58.043492999999998</v>
      </c>
      <c r="EB27" s="343">
        <v>58.043492999999998</v>
      </c>
      <c r="EC27" s="343">
        <v>58.043492999999998</v>
      </c>
      <c r="ED27" s="343">
        <v>58.043492999999998</v>
      </c>
      <c r="EE27" s="343">
        <v>58.043492999999998</v>
      </c>
      <c r="EF27" s="343">
        <v>58.043492999999998</v>
      </c>
      <c r="EG27" s="343">
        <v>58.043492999999998</v>
      </c>
      <c r="EH27" s="343">
        <v>58.043492999999998</v>
      </c>
      <c r="EI27" s="343">
        <v>58.043492999999998</v>
      </c>
      <c r="EJ27" s="343">
        <v>58.043492999999998</v>
      </c>
      <c r="EK27" s="343">
        <v>58.043492999999998</v>
      </c>
      <c r="EL27" s="343">
        <v>58.043492999999998</v>
      </c>
      <c r="EM27" s="343">
        <v>58.043492999999998</v>
      </c>
      <c r="EN27" s="343">
        <v>58.043492999999998</v>
      </c>
      <c r="EO27" s="343">
        <v>58.043492999999998</v>
      </c>
    </row>
    <row r="28" spans="1:145" s="351" customFormat="1" ht="17.25" customHeight="1" x14ac:dyDescent="0.3">
      <c r="A28" s="340" t="s">
        <v>384</v>
      </c>
      <c r="B28" s="341">
        <v>0.97697899999999993</v>
      </c>
      <c r="C28" s="342">
        <v>0.97697899999999993</v>
      </c>
      <c r="D28" s="342">
        <v>0.97697899999999993</v>
      </c>
      <c r="E28" s="342">
        <v>0.97697899999999993</v>
      </c>
      <c r="F28" s="342">
        <v>0.97697899999999993</v>
      </c>
      <c r="G28" s="342">
        <v>0.97697899999999993</v>
      </c>
      <c r="H28" s="342">
        <v>0.97697899999999993</v>
      </c>
      <c r="I28" s="342">
        <v>0.97697899999999993</v>
      </c>
      <c r="J28" s="342">
        <v>0.97697899999999993</v>
      </c>
      <c r="K28" s="342">
        <v>0.97697899999999993</v>
      </c>
      <c r="L28" s="342">
        <v>0.97697899999999993</v>
      </c>
      <c r="M28" s="342">
        <v>0.97697899999999993</v>
      </c>
      <c r="N28" s="342">
        <v>0.97697899999999993</v>
      </c>
      <c r="O28" s="342">
        <v>0.97697899999999993</v>
      </c>
      <c r="P28" s="342">
        <v>0.97447899999999998</v>
      </c>
      <c r="Q28" s="342">
        <v>0.97447899999999998</v>
      </c>
      <c r="R28" s="342">
        <v>0.97447899999999998</v>
      </c>
      <c r="S28" s="342">
        <v>0.97447899999999998</v>
      </c>
      <c r="T28" s="342">
        <v>0.97447899999999998</v>
      </c>
      <c r="U28" s="342">
        <v>0.94097900000000001</v>
      </c>
      <c r="V28" s="342">
        <v>0.94097900000000001</v>
      </c>
      <c r="W28" s="342">
        <v>0.94097900000000001</v>
      </c>
      <c r="X28" s="342">
        <v>0.94097900000000001</v>
      </c>
      <c r="Y28" s="342">
        <v>0.94097900000000001</v>
      </c>
      <c r="Z28" s="342">
        <v>0.94097900000000001</v>
      </c>
      <c r="AA28" s="342">
        <v>0.94097900000000001</v>
      </c>
      <c r="AB28" s="342">
        <v>0.94097900000000001</v>
      </c>
      <c r="AC28" s="342">
        <v>0.94097900000000001</v>
      </c>
      <c r="AD28" s="342">
        <v>0.94097900000000001</v>
      </c>
      <c r="AE28" s="342">
        <v>0.94097900000000001</v>
      </c>
      <c r="AF28" s="342">
        <v>0.94097900000000001</v>
      </c>
      <c r="AG28" s="342">
        <v>0.94097900000000001</v>
      </c>
      <c r="AH28" s="342">
        <v>0.94097900000000001</v>
      </c>
      <c r="AI28" s="342">
        <v>0.94097900000000001</v>
      </c>
      <c r="AJ28" s="342">
        <v>0.94097900000000001</v>
      </c>
      <c r="AK28" s="342">
        <v>0.94097900000000001</v>
      </c>
      <c r="AL28" s="342">
        <v>0.94097900000000001</v>
      </c>
      <c r="AM28" s="342">
        <v>0.94097900000000001</v>
      </c>
      <c r="AN28" s="307">
        <v>0.94097900000000001</v>
      </c>
      <c r="AO28" s="307">
        <v>0.94097900000000001</v>
      </c>
      <c r="AP28" s="307">
        <v>0.94097900000000001</v>
      </c>
      <c r="AQ28" s="307">
        <v>0.94097900000000001</v>
      </c>
      <c r="AR28" s="307">
        <v>0.94097900000000001</v>
      </c>
      <c r="AS28" s="307">
        <v>0.94097900000000001</v>
      </c>
      <c r="AT28" s="307">
        <v>0.94097900000000001</v>
      </c>
      <c r="AU28" s="307">
        <v>0.94097900000000001</v>
      </c>
      <c r="AV28" s="307">
        <v>0.94097900000000001</v>
      </c>
      <c r="AW28" s="307">
        <v>0.94097900000000001</v>
      </c>
      <c r="AX28" s="307">
        <v>0.94097900000000001</v>
      </c>
      <c r="AY28" s="307">
        <v>0.94097900000000001</v>
      </c>
      <c r="AZ28" s="307">
        <v>0.94097900000000001</v>
      </c>
      <c r="BA28" s="307">
        <v>0.94097900000000001</v>
      </c>
      <c r="BB28" s="307">
        <v>0.94097900000000001</v>
      </c>
      <c r="BC28" s="307">
        <v>0.94097900000000001</v>
      </c>
      <c r="BD28" s="307">
        <v>0.94097900000000001</v>
      </c>
      <c r="BE28" s="307">
        <v>0.94097900000000001</v>
      </c>
      <c r="BF28" s="307">
        <v>0.94097900000000001</v>
      </c>
      <c r="BG28" s="307">
        <v>0.94097900000000001</v>
      </c>
      <c r="BH28" s="307">
        <v>0.94097900000000001</v>
      </c>
      <c r="BI28" s="307">
        <v>0.94097900000000001</v>
      </c>
      <c r="BJ28" s="307">
        <v>0.94097900000000001</v>
      </c>
      <c r="BK28" s="307">
        <v>0.94097900000000001</v>
      </c>
      <c r="BL28" s="307">
        <v>0.90739999999999998</v>
      </c>
      <c r="BM28" s="307">
        <v>0.94097900000000001</v>
      </c>
      <c r="BN28" s="307">
        <v>0.94097900000000001</v>
      </c>
      <c r="BO28" s="307">
        <v>0.94097900000000001</v>
      </c>
      <c r="BP28" s="306">
        <v>0.94097900000000001</v>
      </c>
      <c r="BQ28" s="306">
        <v>0.94097900000000001</v>
      </c>
      <c r="BR28" s="306">
        <v>0.90739999999999998</v>
      </c>
      <c r="BS28" s="306">
        <v>0.94097900000000001</v>
      </c>
      <c r="BT28" s="306">
        <v>0.94097900000000001</v>
      </c>
      <c r="BU28" s="306">
        <v>0.94097900000000001</v>
      </c>
      <c r="BV28" s="306">
        <v>0.94097900000000001</v>
      </c>
      <c r="BW28" s="306">
        <v>0.94097900000000001</v>
      </c>
      <c r="BX28" s="306">
        <v>0.94097900000000001</v>
      </c>
      <c r="BY28" s="306">
        <v>0.94097900000000001</v>
      </c>
      <c r="BZ28" s="306">
        <v>0.94097900000000001</v>
      </c>
      <c r="CA28" s="306">
        <v>0.94097900000000001</v>
      </c>
      <c r="CB28" s="306">
        <v>0.94097900000000001</v>
      </c>
      <c r="CC28" s="306">
        <v>0.94097900000000001</v>
      </c>
      <c r="CD28" s="306">
        <v>0.94097900000000001</v>
      </c>
      <c r="CE28" s="306">
        <v>0.94097900000000001</v>
      </c>
      <c r="CF28" s="306">
        <v>0.94097900000000001</v>
      </c>
      <c r="CG28" s="306">
        <v>0.94097900000000001</v>
      </c>
      <c r="CH28" s="308">
        <v>0.94097900000000001</v>
      </c>
      <c r="CI28" s="308">
        <v>0.94097900000000001</v>
      </c>
      <c r="CJ28" s="308">
        <v>0.94097900000000001</v>
      </c>
      <c r="CK28" s="308">
        <v>0.94097900000000001</v>
      </c>
      <c r="CL28" s="308">
        <v>0.94097900000000001</v>
      </c>
      <c r="CM28" s="308">
        <v>0.94097900000000001</v>
      </c>
      <c r="CN28" s="308">
        <v>0.94097900000000001</v>
      </c>
      <c r="CO28" s="308">
        <v>0.94097900000000001</v>
      </c>
      <c r="CP28" s="308">
        <v>0.94097900000000001</v>
      </c>
      <c r="CQ28" s="308">
        <v>0.94097900000000001</v>
      </c>
      <c r="CR28" s="308">
        <v>0.94097900000000001</v>
      </c>
      <c r="CS28" s="308">
        <v>0.94097900000000001</v>
      </c>
      <c r="CT28" s="308">
        <v>0.94097900000000001</v>
      </c>
      <c r="CU28" s="308">
        <v>0.94097900000000001</v>
      </c>
      <c r="CV28" s="308">
        <v>0.94097900000000001</v>
      </c>
      <c r="CW28" s="309">
        <v>0.94097900000000001</v>
      </c>
      <c r="CX28" s="309">
        <v>0.94097900000000001</v>
      </c>
      <c r="CY28" s="309">
        <v>0.94097900000000001</v>
      </c>
      <c r="CZ28" s="309">
        <v>0.94097900000000001</v>
      </c>
      <c r="DA28" s="309">
        <v>0.94097900000000001</v>
      </c>
      <c r="DB28" s="309">
        <v>0.94097900000000001</v>
      </c>
      <c r="DC28" s="309">
        <v>0.94097900000000001</v>
      </c>
      <c r="DD28" s="309">
        <v>0.94097900000000001</v>
      </c>
      <c r="DE28" s="309">
        <v>0.94097900000000001</v>
      </c>
      <c r="DF28" s="309">
        <v>0.94097900000000001</v>
      </c>
      <c r="DG28" s="309">
        <v>0.94097900000000001</v>
      </c>
      <c r="DH28" s="309">
        <v>0.94097900000000001</v>
      </c>
      <c r="DI28" s="309">
        <v>0.94097900000000001</v>
      </c>
      <c r="DJ28" s="309">
        <v>0.94097900000000001</v>
      </c>
      <c r="DK28" s="309">
        <v>0.94097900000000001</v>
      </c>
      <c r="DL28" s="309">
        <v>0.94097900000000001</v>
      </c>
      <c r="DM28" s="309">
        <v>0.94097900000000001</v>
      </c>
      <c r="DN28" s="309">
        <v>0.94097900000000001</v>
      </c>
      <c r="DO28" s="309">
        <v>0.94097900000000001</v>
      </c>
      <c r="DP28" s="309">
        <v>0.90739999999999998</v>
      </c>
      <c r="DQ28" s="309">
        <v>0.94097900000000001</v>
      </c>
      <c r="DR28" s="309">
        <v>1.07175799</v>
      </c>
      <c r="DS28" s="309">
        <v>1.07175799</v>
      </c>
      <c r="DT28" s="309">
        <v>1.07175799</v>
      </c>
      <c r="DU28" s="309">
        <v>13.078401830000001</v>
      </c>
      <c r="DV28" s="343">
        <v>43.093746010000004</v>
      </c>
      <c r="DW28" s="343">
        <v>509.75477341000004</v>
      </c>
      <c r="DX28" s="343">
        <v>901.97510559</v>
      </c>
      <c r="DY28" s="343">
        <v>1144.1664822999999</v>
      </c>
      <c r="DZ28" s="343">
        <v>1451.4167733900001</v>
      </c>
      <c r="EA28" s="343">
        <v>1594.7757545499999</v>
      </c>
      <c r="EB28" s="343">
        <v>1712.7513812699999</v>
      </c>
      <c r="EC28" s="343">
        <v>1920.2596894999999</v>
      </c>
      <c r="ED28" s="343">
        <v>2046.3693795699999</v>
      </c>
      <c r="EE28" s="343">
        <v>2168.7951843699998</v>
      </c>
      <c r="EF28" s="343">
        <v>2212.10730595</v>
      </c>
      <c r="EG28" s="343">
        <v>2300.2583487599995</v>
      </c>
      <c r="EH28" s="343">
        <v>2630.2332168999997</v>
      </c>
      <c r="EI28" s="343">
        <v>3142.3228213599996</v>
      </c>
      <c r="EJ28" s="343">
        <v>3118.4267751099997</v>
      </c>
      <c r="EK28" s="343">
        <v>3117.6576278199996</v>
      </c>
      <c r="EL28" s="343">
        <v>3119.1162819599995</v>
      </c>
      <c r="EM28" s="343">
        <v>3122.7547682599998</v>
      </c>
      <c r="EN28" s="343">
        <v>3125.1340456599996</v>
      </c>
      <c r="EO28" s="343">
        <v>3130.4402168899996</v>
      </c>
    </row>
    <row r="29" spans="1:145" ht="17.25" x14ac:dyDescent="0.3">
      <c r="A29" s="340"/>
      <c r="B29" s="341"/>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7"/>
      <c r="BL29" s="307"/>
      <c r="BM29" s="307"/>
      <c r="BN29" s="307"/>
      <c r="BO29" s="307"/>
      <c r="BP29" s="306"/>
      <c r="BQ29" s="306"/>
      <c r="BR29" s="306"/>
      <c r="BS29" s="306"/>
      <c r="BT29" s="306"/>
      <c r="BU29" s="306"/>
      <c r="BV29" s="306"/>
      <c r="BW29" s="306"/>
      <c r="BX29" s="306"/>
      <c r="BY29" s="306"/>
      <c r="BZ29" s="306"/>
      <c r="CA29" s="306"/>
      <c r="CB29" s="306"/>
      <c r="CC29" s="306"/>
      <c r="CD29" s="306"/>
      <c r="CE29" s="306"/>
      <c r="CF29" s="306"/>
      <c r="CG29" s="306"/>
      <c r="CH29" s="308"/>
      <c r="CI29" s="308"/>
      <c r="CJ29" s="308"/>
      <c r="CK29" s="308"/>
      <c r="CL29" s="308"/>
      <c r="CM29" s="308"/>
      <c r="CN29" s="308"/>
      <c r="CO29" s="308"/>
      <c r="CP29" s="308"/>
      <c r="CQ29" s="308"/>
      <c r="CR29" s="308"/>
      <c r="CS29" s="308"/>
      <c r="CT29" s="308"/>
      <c r="CU29" s="308"/>
      <c r="CV29" s="308"/>
      <c r="CW29" s="309"/>
      <c r="CX29" s="309"/>
      <c r="CY29" s="309"/>
      <c r="CZ29" s="309"/>
      <c r="DA29" s="309"/>
      <c r="DB29" s="309"/>
      <c r="DC29" s="309"/>
      <c r="DD29" s="309"/>
      <c r="DE29" s="309"/>
      <c r="DF29" s="309"/>
      <c r="DG29" s="309"/>
      <c r="DH29" s="309"/>
      <c r="DI29" s="309"/>
      <c r="DJ29" s="309"/>
      <c r="DK29" s="309"/>
      <c r="DL29" s="309"/>
      <c r="DM29" s="309"/>
      <c r="DN29" s="309"/>
      <c r="DO29" s="309"/>
      <c r="DP29" s="309"/>
      <c r="DQ29" s="309"/>
      <c r="DR29" s="309"/>
      <c r="DS29" s="309"/>
      <c r="DT29" s="309"/>
      <c r="DU29" s="309"/>
      <c r="DV29" s="343"/>
      <c r="DW29" s="343"/>
      <c r="DX29" s="343"/>
      <c r="DY29" s="343"/>
      <c r="DZ29" s="343"/>
      <c r="EA29" s="343"/>
      <c r="EB29" s="343"/>
      <c r="EC29" s="343"/>
      <c r="ED29" s="343"/>
      <c r="EE29" s="343"/>
      <c r="EF29" s="343"/>
      <c r="EG29" s="343"/>
      <c r="EH29" s="343"/>
      <c r="EI29" s="343"/>
      <c r="EJ29" s="343"/>
      <c r="EK29" s="343"/>
      <c r="EL29" s="343"/>
      <c r="EM29" s="343"/>
      <c r="EN29" s="343"/>
      <c r="EO29" s="343"/>
    </row>
    <row r="30" spans="1:145" ht="17.25" customHeight="1" x14ac:dyDescent="0.3">
      <c r="A30" s="336" t="s">
        <v>320</v>
      </c>
      <c r="B30" s="337">
        <v>0</v>
      </c>
      <c r="C30" s="338">
        <v>0</v>
      </c>
      <c r="D30" s="338">
        <v>0</v>
      </c>
      <c r="E30" s="338">
        <v>0</v>
      </c>
      <c r="F30" s="338">
        <v>0</v>
      </c>
      <c r="G30" s="338">
        <v>0</v>
      </c>
      <c r="H30" s="338">
        <v>0</v>
      </c>
      <c r="I30" s="338">
        <v>0</v>
      </c>
      <c r="J30" s="338">
        <v>0</v>
      </c>
      <c r="K30" s="338">
        <v>0</v>
      </c>
      <c r="L30" s="338">
        <v>0</v>
      </c>
      <c r="M30" s="338">
        <v>0</v>
      </c>
      <c r="N30" s="338">
        <v>0</v>
      </c>
      <c r="O30" s="338">
        <v>0</v>
      </c>
      <c r="P30" s="338">
        <v>0</v>
      </c>
      <c r="Q30" s="338">
        <v>0</v>
      </c>
      <c r="R30" s="338">
        <v>0</v>
      </c>
      <c r="S30" s="338">
        <v>0</v>
      </c>
      <c r="T30" s="338">
        <v>0</v>
      </c>
      <c r="U30" s="338">
        <v>0</v>
      </c>
      <c r="V30" s="338">
        <v>0</v>
      </c>
      <c r="W30" s="338">
        <v>0</v>
      </c>
      <c r="X30" s="338">
        <v>0</v>
      </c>
      <c r="Y30" s="338">
        <v>0</v>
      </c>
      <c r="Z30" s="338">
        <v>0</v>
      </c>
      <c r="AA30" s="338">
        <v>0</v>
      </c>
      <c r="AB30" s="338">
        <v>0</v>
      </c>
      <c r="AC30" s="338">
        <v>0</v>
      </c>
      <c r="AD30" s="338">
        <v>0</v>
      </c>
      <c r="AE30" s="338">
        <v>0</v>
      </c>
      <c r="AF30" s="338">
        <v>0</v>
      </c>
      <c r="AG30" s="338">
        <v>0</v>
      </c>
      <c r="AH30" s="338">
        <v>0</v>
      </c>
      <c r="AI30" s="338">
        <v>0</v>
      </c>
      <c r="AJ30" s="338">
        <v>0</v>
      </c>
      <c r="AK30" s="338">
        <v>0</v>
      </c>
      <c r="AL30" s="338">
        <v>0</v>
      </c>
      <c r="AM30" s="338">
        <v>0</v>
      </c>
      <c r="AN30" s="299">
        <v>0</v>
      </c>
      <c r="AO30" s="299">
        <v>0</v>
      </c>
      <c r="AP30" s="299">
        <v>0</v>
      </c>
      <c r="AQ30" s="299">
        <v>0</v>
      </c>
      <c r="AR30" s="299">
        <v>0</v>
      </c>
      <c r="AS30" s="299">
        <v>0</v>
      </c>
      <c r="AT30" s="299">
        <v>0</v>
      </c>
      <c r="AU30" s="299">
        <v>0</v>
      </c>
      <c r="AV30" s="299">
        <v>0</v>
      </c>
      <c r="AW30" s="299">
        <v>0</v>
      </c>
      <c r="AX30" s="299">
        <v>0</v>
      </c>
      <c r="AY30" s="299">
        <v>0</v>
      </c>
      <c r="AZ30" s="299">
        <v>0</v>
      </c>
      <c r="BA30" s="299">
        <v>0</v>
      </c>
      <c r="BB30" s="299">
        <v>0</v>
      </c>
      <c r="BC30" s="299">
        <v>0</v>
      </c>
      <c r="BD30" s="299">
        <v>0</v>
      </c>
      <c r="BE30" s="299">
        <v>0</v>
      </c>
      <c r="BF30" s="299">
        <v>0</v>
      </c>
      <c r="BG30" s="299">
        <v>0</v>
      </c>
      <c r="BH30" s="299">
        <v>0</v>
      </c>
      <c r="BI30" s="299">
        <v>0</v>
      </c>
      <c r="BJ30" s="299">
        <v>0</v>
      </c>
      <c r="BK30" s="299">
        <v>0</v>
      </c>
      <c r="BL30" s="299">
        <v>0</v>
      </c>
      <c r="BM30" s="299">
        <v>0</v>
      </c>
      <c r="BN30" s="299">
        <v>0</v>
      </c>
      <c r="BO30" s="299">
        <v>0</v>
      </c>
      <c r="BP30" s="298">
        <v>0</v>
      </c>
      <c r="BQ30" s="298">
        <v>0</v>
      </c>
      <c r="BR30" s="298">
        <v>0</v>
      </c>
      <c r="BS30" s="298">
        <v>0</v>
      </c>
      <c r="BT30" s="298">
        <v>0</v>
      </c>
      <c r="BU30" s="298">
        <v>0</v>
      </c>
      <c r="BV30" s="298">
        <v>0</v>
      </c>
      <c r="BW30" s="298">
        <v>0</v>
      </c>
      <c r="BX30" s="298">
        <v>0</v>
      </c>
      <c r="BY30" s="298">
        <v>0</v>
      </c>
      <c r="BZ30" s="298">
        <v>0</v>
      </c>
      <c r="CA30" s="298">
        <v>0</v>
      </c>
      <c r="CB30" s="298">
        <v>0</v>
      </c>
      <c r="CC30" s="298">
        <v>0</v>
      </c>
      <c r="CD30" s="298">
        <v>0</v>
      </c>
      <c r="CE30" s="298">
        <v>0</v>
      </c>
      <c r="CF30" s="298">
        <v>0</v>
      </c>
      <c r="CG30" s="298">
        <v>0</v>
      </c>
      <c r="CH30" s="300">
        <v>0</v>
      </c>
      <c r="CI30" s="300">
        <v>0</v>
      </c>
      <c r="CJ30" s="300">
        <v>0</v>
      </c>
      <c r="CK30" s="300">
        <v>0</v>
      </c>
      <c r="CL30" s="300">
        <v>0</v>
      </c>
      <c r="CM30" s="300">
        <v>0</v>
      </c>
      <c r="CN30" s="300">
        <v>0</v>
      </c>
      <c r="CO30" s="300">
        <v>0</v>
      </c>
      <c r="CP30" s="300">
        <v>0</v>
      </c>
      <c r="CQ30" s="300">
        <v>0</v>
      </c>
      <c r="CR30" s="300">
        <v>0</v>
      </c>
      <c r="CS30" s="300">
        <v>0</v>
      </c>
      <c r="CT30" s="300">
        <v>0</v>
      </c>
      <c r="CU30" s="300">
        <v>0</v>
      </c>
      <c r="CV30" s="300">
        <v>0</v>
      </c>
      <c r="CW30" s="301">
        <v>0</v>
      </c>
      <c r="CX30" s="301">
        <v>0</v>
      </c>
      <c r="CY30" s="301">
        <v>0</v>
      </c>
      <c r="CZ30" s="301">
        <v>0</v>
      </c>
      <c r="DA30" s="301">
        <v>0</v>
      </c>
      <c r="DB30" s="301">
        <v>0</v>
      </c>
      <c r="DC30" s="301">
        <v>0</v>
      </c>
      <c r="DD30" s="301">
        <v>0</v>
      </c>
      <c r="DE30" s="301">
        <v>0</v>
      </c>
      <c r="DF30" s="301">
        <v>0</v>
      </c>
      <c r="DG30" s="301">
        <v>0</v>
      </c>
      <c r="DH30" s="301">
        <v>0</v>
      </c>
      <c r="DI30" s="301">
        <v>0</v>
      </c>
      <c r="DJ30" s="301">
        <v>0</v>
      </c>
      <c r="DK30" s="301">
        <v>0</v>
      </c>
      <c r="DL30" s="301">
        <v>0</v>
      </c>
      <c r="DM30" s="301">
        <v>0</v>
      </c>
      <c r="DN30" s="301">
        <v>0</v>
      </c>
      <c r="DO30" s="301">
        <v>0</v>
      </c>
      <c r="DP30" s="301">
        <v>0</v>
      </c>
      <c r="DQ30" s="301">
        <v>0</v>
      </c>
      <c r="DR30" s="301">
        <v>0</v>
      </c>
      <c r="DS30" s="301">
        <v>0</v>
      </c>
      <c r="DT30" s="301">
        <v>0</v>
      </c>
      <c r="DU30" s="301">
        <v>0</v>
      </c>
      <c r="DV30" s="339">
        <v>0</v>
      </c>
      <c r="DW30" s="339">
        <v>0</v>
      </c>
      <c r="DX30" s="339">
        <v>0</v>
      </c>
      <c r="DY30" s="339">
        <v>0</v>
      </c>
      <c r="DZ30" s="339">
        <v>0</v>
      </c>
      <c r="EA30" s="339">
        <v>0</v>
      </c>
      <c r="EB30" s="339">
        <v>0</v>
      </c>
      <c r="EC30" s="339">
        <v>0</v>
      </c>
      <c r="ED30" s="339">
        <v>0</v>
      </c>
      <c r="EE30" s="339">
        <v>0</v>
      </c>
      <c r="EF30" s="339">
        <v>0</v>
      </c>
      <c r="EG30" s="339">
        <v>0</v>
      </c>
      <c r="EH30" s="339">
        <v>0</v>
      </c>
      <c r="EI30" s="339">
        <v>0</v>
      </c>
      <c r="EJ30" s="339">
        <v>0</v>
      </c>
      <c r="EK30" s="339">
        <v>0</v>
      </c>
      <c r="EL30" s="339">
        <v>0</v>
      </c>
      <c r="EM30" s="339">
        <v>0</v>
      </c>
      <c r="EN30" s="339">
        <v>0</v>
      </c>
      <c r="EO30" s="339">
        <v>0</v>
      </c>
    </row>
    <row r="31" spans="1:145" ht="17.25" x14ac:dyDescent="0.3">
      <c r="A31" s="340"/>
      <c r="B31" s="341"/>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6"/>
      <c r="BQ31" s="306"/>
      <c r="BR31" s="306"/>
      <c r="BS31" s="306"/>
      <c r="BT31" s="306"/>
      <c r="BU31" s="306"/>
      <c r="BV31" s="306"/>
      <c r="BW31" s="306"/>
      <c r="BX31" s="306"/>
      <c r="BY31" s="306"/>
      <c r="BZ31" s="306"/>
      <c r="CA31" s="306"/>
      <c r="CB31" s="306"/>
      <c r="CC31" s="306"/>
      <c r="CD31" s="306"/>
      <c r="CE31" s="306"/>
      <c r="CF31" s="306"/>
      <c r="CG31" s="306"/>
      <c r="CH31" s="308"/>
      <c r="CI31" s="308"/>
      <c r="CJ31" s="308"/>
      <c r="CK31" s="308"/>
      <c r="CL31" s="308"/>
      <c r="CM31" s="308"/>
      <c r="CN31" s="308"/>
      <c r="CO31" s="308"/>
      <c r="CP31" s="308"/>
      <c r="CQ31" s="308"/>
      <c r="CR31" s="308"/>
      <c r="CS31" s="308"/>
      <c r="CT31" s="308"/>
      <c r="CU31" s="308"/>
      <c r="CV31" s="308"/>
      <c r="CW31" s="309"/>
      <c r="CX31" s="309"/>
      <c r="CY31" s="309"/>
      <c r="CZ31" s="309"/>
      <c r="DA31" s="309"/>
      <c r="DB31" s="309"/>
      <c r="DC31" s="309"/>
      <c r="DD31" s="309"/>
      <c r="DE31" s="309"/>
      <c r="DF31" s="309"/>
      <c r="DG31" s="309"/>
      <c r="DH31" s="309"/>
      <c r="DI31" s="309"/>
      <c r="DJ31" s="309"/>
      <c r="DK31" s="309"/>
      <c r="DL31" s="309"/>
      <c r="DM31" s="309"/>
      <c r="DN31" s="309"/>
      <c r="DO31" s="309"/>
      <c r="DP31" s="309"/>
      <c r="DQ31" s="309"/>
      <c r="DR31" s="309"/>
      <c r="DS31" s="309"/>
      <c r="DT31" s="309"/>
      <c r="DU31" s="309"/>
      <c r="DV31" s="343"/>
      <c r="DW31" s="343"/>
      <c r="DX31" s="343"/>
      <c r="DY31" s="343"/>
      <c r="DZ31" s="343"/>
      <c r="EA31" s="343"/>
      <c r="EB31" s="343"/>
      <c r="EC31" s="343"/>
      <c r="ED31" s="343"/>
      <c r="EE31" s="343"/>
      <c r="EF31" s="343"/>
      <c r="EG31" s="343"/>
      <c r="EH31" s="343"/>
      <c r="EI31" s="343"/>
      <c r="EJ31" s="343"/>
      <c r="EK31" s="343"/>
      <c r="EL31" s="343"/>
      <c r="EM31" s="343"/>
      <c r="EN31" s="343"/>
      <c r="EO31" s="343"/>
    </row>
    <row r="32" spans="1:145" ht="17.25" customHeight="1" x14ac:dyDescent="0.3">
      <c r="A32" s="336" t="s">
        <v>326</v>
      </c>
      <c r="B32" s="337">
        <v>0</v>
      </c>
      <c r="C32" s="338">
        <v>0</v>
      </c>
      <c r="D32" s="338">
        <v>0</v>
      </c>
      <c r="E32" s="338">
        <v>0</v>
      </c>
      <c r="F32" s="338">
        <v>0</v>
      </c>
      <c r="G32" s="338">
        <v>0</v>
      </c>
      <c r="H32" s="338">
        <v>0</v>
      </c>
      <c r="I32" s="338">
        <v>0</v>
      </c>
      <c r="J32" s="338">
        <v>0</v>
      </c>
      <c r="K32" s="338">
        <v>0</v>
      </c>
      <c r="L32" s="338">
        <v>0</v>
      </c>
      <c r="M32" s="338">
        <v>0</v>
      </c>
      <c r="N32" s="338">
        <v>0</v>
      </c>
      <c r="O32" s="338">
        <v>0</v>
      </c>
      <c r="P32" s="338">
        <v>0</v>
      </c>
      <c r="Q32" s="338">
        <v>0</v>
      </c>
      <c r="R32" s="338">
        <v>0</v>
      </c>
      <c r="S32" s="338">
        <v>0</v>
      </c>
      <c r="T32" s="338">
        <v>0</v>
      </c>
      <c r="U32" s="338">
        <v>0</v>
      </c>
      <c r="V32" s="338">
        <v>0</v>
      </c>
      <c r="W32" s="338">
        <v>0</v>
      </c>
      <c r="X32" s="338">
        <v>0</v>
      </c>
      <c r="Y32" s="338">
        <v>0</v>
      </c>
      <c r="Z32" s="338">
        <v>0</v>
      </c>
      <c r="AA32" s="338">
        <v>0</v>
      </c>
      <c r="AB32" s="338">
        <v>0</v>
      </c>
      <c r="AC32" s="338">
        <v>0</v>
      </c>
      <c r="AD32" s="338">
        <v>0</v>
      </c>
      <c r="AE32" s="338">
        <v>0</v>
      </c>
      <c r="AF32" s="338">
        <v>0</v>
      </c>
      <c r="AG32" s="338">
        <v>0</v>
      </c>
      <c r="AH32" s="338">
        <v>0</v>
      </c>
      <c r="AI32" s="338">
        <v>0</v>
      </c>
      <c r="AJ32" s="338">
        <v>0</v>
      </c>
      <c r="AK32" s="338">
        <v>0</v>
      </c>
      <c r="AL32" s="338">
        <v>0</v>
      </c>
      <c r="AM32" s="338">
        <v>0</v>
      </c>
      <c r="AN32" s="299">
        <v>0</v>
      </c>
      <c r="AO32" s="299">
        <v>0</v>
      </c>
      <c r="AP32" s="299">
        <v>0</v>
      </c>
      <c r="AQ32" s="299">
        <v>0</v>
      </c>
      <c r="AR32" s="299">
        <v>0</v>
      </c>
      <c r="AS32" s="299">
        <v>0</v>
      </c>
      <c r="AT32" s="299">
        <v>0</v>
      </c>
      <c r="AU32" s="299">
        <v>0</v>
      </c>
      <c r="AV32" s="299">
        <v>0</v>
      </c>
      <c r="AW32" s="299">
        <v>0</v>
      </c>
      <c r="AX32" s="299">
        <v>0</v>
      </c>
      <c r="AY32" s="299">
        <v>0</v>
      </c>
      <c r="AZ32" s="299">
        <v>0</v>
      </c>
      <c r="BA32" s="299">
        <v>0</v>
      </c>
      <c r="BB32" s="299">
        <v>0</v>
      </c>
      <c r="BC32" s="299">
        <v>0</v>
      </c>
      <c r="BD32" s="299">
        <v>0</v>
      </c>
      <c r="BE32" s="299">
        <v>0</v>
      </c>
      <c r="BF32" s="299">
        <v>0</v>
      </c>
      <c r="BG32" s="299">
        <v>0</v>
      </c>
      <c r="BH32" s="299">
        <v>0</v>
      </c>
      <c r="BI32" s="299">
        <v>0</v>
      </c>
      <c r="BJ32" s="299">
        <v>0</v>
      </c>
      <c r="BK32" s="299">
        <v>0</v>
      </c>
      <c r="BL32" s="299">
        <v>0</v>
      </c>
      <c r="BM32" s="299">
        <v>0</v>
      </c>
      <c r="BN32" s="299">
        <v>0</v>
      </c>
      <c r="BO32" s="299">
        <v>0</v>
      </c>
      <c r="BP32" s="298">
        <v>0</v>
      </c>
      <c r="BQ32" s="298">
        <v>0</v>
      </c>
      <c r="BR32" s="298">
        <v>0</v>
      </c>
      <c r="BS32" s="298">
        <v>0</v>
      </c>
      <c r="BT32" s="298">
        <v>0</v>
      </c>
      <c r="BU32" s="298">
        <v>0</v>
      </c>
      <c r="BV32" s="298">
        <v>0</v>
      </c>
      <c r="BW32" s="298">
        <v>0</v>
      </c>
      <c r="BX32" s="298">
        <v>0</v>
      </c>
      <c r="BY32" s="298">
        <v>0</v>
      </c>
      <c r="BZ32" s="298">
        <v>0</v>
      </c>
      <c r="CA32" s="298">
        <v>0</v>
      </c>
      <c r="CB32" s="298">
        <v>0</v>
      </c>
      <c r="CC32" s="298">
        <v>0</v>
      </c>
      <c r="CD32" s="298">
        <v>0</v>
      </c>
      <c r="CE32" s="298">
        <v>0</v>
      </c>
      <c r="CF32" s="298">
        <v>0</v>
      </c>
      <c r="CG32" s="298">
        <v>0</v>
      </c>
      <c r="CH32" s="300">
        <v>0</v>
      </c>
      <c r="CI32" s="300">
        <v>0</v>
      </c>
      <c r="CJ32" s="300">
        <v>0</v>
      </c>
      <c r="CK32" s="300">
        <v>0</v>
      </c>
      <c r="CL32" s="300">
        <v>0</v>
      </c>
      <c r="CM32" s="300">
        <v>0</v>
      </c>
      <c r="CN32" s="300">
        <v>0</v>
      </c>
      <c r="CO32" s="300">
        <v>0</v>
      </c>
      <c r="CP32" s="300">
        <v>0</v>
      </c>
      <c r="CQ32" s="300">
        <v>0</v>
      </c>
      <c r="CR32" s="300">
        <v>0</v>
      </c>
      <c r="CS32" s="300">
        <v>0</v>
      </c>
      <c r="CT32" s="300">
        <v>0</v>
      </c>
      <c r="CU32" s="300">
        <v>0</v>
      </c>
      <c r="CV32" s="300">
        <v>0</v>
      </c>
      <c r="CW32" s="301">
        <v>0</v>
      </c>
      <c r="CX32" s="301">
        <v>0</v>
      </c>
      <c r="CY32" s="301">
        <v>0</v>
      </c>
      <c r="CZ32" s="301">
        <v>0</v>
      </c>
      <c r="DA32" s="301">
        <v>0</v>
      </c>
      <c r="DB32" s="301">
        <v>0</v>
      </c>
      <c r="DC32" s="301">
        <v>0</v>
      </c>
      <c r="DD32" s="301">
        <v>0</v>
      </c>
      <c r="DE32" s="301">
        <v>0</v>
      </c>
      <c r="DF32" s="301">
        <v>0</v>
      </c>
      <c r="DG32" s="301">
        <v>0</v>
      </c>
      <c r="DH32" s="301">
        <v>0</v>
      </c>
      <c r="DI32" s="301">
        <v>0</v>
      </c>
      <c r="DJ32" s="301">
        <v>0</v>
      </c>
      <c r="DK32" s="301">
        <v>0</v>
      </c>
      <c r="DL32" s="301">
        <v>0</v>
      </c>
      <c r="DM32" s="301">
        <v>0</v>
      </c>
      <c r="DN32" s="301">
        <v>0</v>
      </c>
      <c r="DO32" s="301">
        <v>0</v>
      </c>
      <c r="DP32" s="301">
        <v>0</v>
      </c>
      <c r="DQ32" s="301">
        <v>0</v>
      </c>
      <c r="DR32" s="301">
        <v>0</v>
      </c>
      <c r="DS32" s="301">
        <v>0</v>
      </c>
      <c r="DT32" s="301">
        <v>0</v>
      </c>
      <c r="DU32" s="301">
        <v>0</v>
      </c>
      <c r="DV32" s="339">
        <v>0</v>
      </c>
      <c r="DW32" s="339">
        <v>0</v>
      </c>
      <c r="DX32" s="339">
        <v>0</v>
      </c>
      <c r="DY32" s="339">
        <v>0</v>
      </c>
      <c r="DZ32" s="339">
        <v>0</v>
      </c>
      <c r="EA32" s="339">
        <v>0</v>
      </c>
      <c r="EB32" s="339">
        <v>0</v>
      </c>
      <c r="EC32" s="339">
        <v>0</v>
      </c>
      <c r="ED32" s="339">
        <v>0</v>
      </c>
      <c r="EE32" s="339">
        <v>0</v>
      </c>
      <c r="EF32" s="339">
        <v>0</v>
      </c>
      <c r="EG32" s="339">
        <v>0</v>
      </c>
      <c r="EH32" s="339">
        <v>0</v>
      </c>
      <c r="EI32" s="339">
        <v>0</v>
      </c>
      <c r="EJ32" s="339">
        <v>0</v>
      </c>
      <c r="EK32" s="339">
        <v>0</v>
      </c>
      <c r="EL32" s="339">
        <v>0</v>
      </c>
      <c r="EM32" s="339">
        <v>0</v>
      </c>
      <c r="EN32" s="339">
        <v>0</v>
      </c>
      <c r="EO32" s="339">
        <v>0</v>
      </c>
    </row>
    <row r="33" spans="1:145" ht="17.25" x14ac:dyDescent="0.3">
      <c r="A33" s="340"/>
      <c r="B33" s="341"/>
      <c r="C33" s="342"/>
      <c r="D33" s="342"/>
      <c r="E33" s="342"/>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07"/>
      <c r="AO33" s="307"/>
      <c r="AP33" s="307"/>
      <c r="AQ33" s="307"/>
      <c r="AR33" s="307"/>
      <c r="AS33" s="307"/>
      <c r="AT33" s="307"/>
      <c r="AU33" s="307"/>
      <c r="AV33" s="307"/>
      <c r="AW33" s="307"/>
      <c r="AX33" s="307"/>
      <c r="AY33" s="307"/>
      <c r="AZ33" s="307"/>
      <c r="BA33" s="307"/>
      <c r="BB33" s="307"/>
      <c r="BC33" s="307"/>
      <c r="BD33" s="307"/>
      <c r="BE33" s="307"/>
      <c r="BF33" s="307"/>
      <c r="BG33" s="307"/>
      <c r="BH33" s="307"/>
      <c r="BI33" s="307"/>
      <c r="BJ33" s="307"/>
      <c r="BK33" s="307"/>
      <c r="BL33" s="307"/>
      <c r="BM33" s="307"/>
      <c r="BN33" s="307"/>
      <c r="BO33" s="307"/>
      <c r="BP33" s="306"/>
      <c r="BQ33" s="306"/>
      <c r="BR33" s="306"/>
      <c r="BS33" s="306"/>
      <c r="BT33" s="306"/>
      <c r="BU33" s="306"/>
      <c r="BV33" s="306"/>
      <c r="BW33" s="306"/>
      <c r="BX33" s="306"/>
      <c r="BY33" s="306"/>
      <c r="BZ33" s="306"/>
      <c r="CA33" s="306"/>
      <c r="CB33" s="306"/>
      <c r="CC33" s="306"/>
      <c r="CD33" s="306"/>
      <c r="CE33" s="306"/>
      <c r="CF33" s="306"/>
      <c r="CG33" s="306"/>
      <c r="CH33" s="308"/>
      <c r="CI33" s="308"/>
      <c r="CJ33" s="308"/>
      <c r="CK33" s="308"/>
      <c r="CL33" s="308"/>
      <c r="CM33" s="308"/>
      <c r="CN33" s="308"/>
      <c r="CO33" s="308"/>
      <c r="CP33" s="308"/>
      <c r="CQ33" s="308"/>
      <c r="CR33" s="308"/>
      <c r="CS33" s="308"/>
      <c r="CT33" s="308"/>
      <c r="CU33" s="308"/>
      <c r="CV33" s="308"/>
      <c r="CW33" s="309"/>
      <c r="CX33" s="309"/>
      <c r="CY33" s="309"/>
      <c r="CZ33" s="309"/>
      <c r="DA33" s="309"/>
      <c r="DB33" s="309"/>
      <c r="DC33" s="309"/>
      <c r="DD33" s="309"/>
      <c r="DE33" s="309"/>
      <c r="DF33" s="309"/>
      <c r="DG33" s="309"/>
      <c r="DH33" s="309"/>
      <c r="DI33" s="309"/>
      <c r="DJ33" s="309"/>
      <c r="DK33" s="309"/>
      <c r="DL33" s="309"/>
      <c r="DM33" s="309"/>
      <c r="DN33" s="309"/>
      <c r="DO33" s="309"/>
      <c r="DP33" s="309"/>
      <c r="DQ33" s="309"/>
      <c r="DR33" s="309"/>
      <c r="DS33" s="309"/>
      <c r="DT33" s="309"/>
      <c r="DU33" s="309"/>
      <c r="DV33" s="343"/>
      <c r="DW33" s="343"/>
      <c r="DX33" s="343"/>
      <c r="DY33" s="343"/>
      <c r="DZ33" s="343"/>
      <c r="EA33" s="343"/>
      <c r="EB33" s="343"/>
      <c r="EC33" s="343"/>
      <c r="ED33" s="343"/>
      <c r="EE33" s="343"/>
      <c r="EF33" s="343"/>
      <c r="EG33" s="343"/>
      <c r="EH33" s="343"/>
      <c r="EI33" s="343"/>
      <c r="EJ33" s="343"/>
      <c r="EK33" s="343"/>
      <c r="EL33" s="343"/>
      <c r="EM33" s="343"/>
      <c r="EN33" s="343"/>
      <c r="EO33" s="343"/>
    </row>
    <row r="34" spans="1:145" ht="17.25" customHeight="1" x14ac:dyDescent="0.3">
      <c r="A34" s="336" t="s">
        <v>322</v>
      </c>
      <c r="B34" s="337">
        <v>19964.110167409999</v>
      </c>
      <c r="C34" s="338">
        <v>20456.15655851</v>
      </c>
      <c r="D34" s="338">
        <v>20656.54350453</v>
      </c>
      <c r="E34" s="338">
        <v>20976.469956159999</v>
      </c>
      <c r="F34" s="338">
        <v>23542.384742170001</v>
      </c>
      <c r="G34" s="338">
        <v>20273.87106505</v>
      </c>
      <c r="H34" s="338">
        <v>18508.569286829999</v>
      </c>
      <c r="I34" s="338">
        <v>19472.344551769998</v>
      </c>
      <c r="J34" s="338">
        <v>20495.222189169999</v>
      </c>
      <c r="K34" s="338">
        <v>20301.791217229998</v>
      </c>
      <c r="L34" s="338">
        <v>20191.020255149997</v>
      </c>
      <c r="M34" s="338">
        <v>21361.044988709997</v>
      </c>
      <c r="N34" s="338">
        <v>19413.827296809999</v>
      </c>
      <c r="O34" s="338">
        <v>19582.327154339997</v>
      </c>
      <c r="P34" s="338">
        <v>18243.485036359998</v>
      </c>
      <c r="Q34" s="338">
        <v>17904.736877859999</v>
      </c>
      <c r="R34" s="338">
        <v>18921.887750959999</v>
      </c>
      <c r="S34" s="338">
        <v>20149.1601701</v>
      </c>
      <c r="T34" s="338">
        <v>18753.241767789998</v>
      </c>
      <c r="U34" s="338">
        <v>19617.36774234</v>
      </c>
      <c r="V34" s="338">
        <v>19604.223607200001</v>
      </c>
      <c r="W34" s="338">
        <v>21354.738473539997</v>
      </c>
      <c r="X34" s="338">
        <v>20283.88373102</v>
      </c>
      <c r="Y34" s="338">
        <v>19542.970377910002</v>
      </c>
      <c r="Z34" s="338">
        <v>21291.50351029</v>
      </c>
      <c r="AA34" s="338">
        <v>21595.119234290003</v>
      </c>
      <c r="AB34" s="338">
        <v>20783.147565799998</v>
      </c>
      <c r="AC34" s="338">
        <v>21203.46923585</v>
      </c>
      <c r="AD34" s="338">
        <v>19954.35588607</v>
      </c>
      <c r="AE34" s="338">
        <v>23783.569044780001</v>
      </c>
      <c r="AF34" s="338">
        <v>23780.145553330003</v>
      </c>
      <c r="AG34" s="338">
        <v>23569.844059790001</v>
      </c>
      <c r="AH34" s="338">
        <v>25164.681625080102</v>
      </c>
      <c r="AI34" s="338">
        <v>26025.415872760001</v>
      </c>
      <c r="AJ34" s="338">
        <v>25692.210255179998</v>
      </c>
      <c r="AK34" s="338">
        <v>25383.877467489983</v>
      </c>
      <c r="AL34" s="338">
        <v>25930.891317520014</v>
      </c>
      <c r="AM34" s="338">
        <v>25189.279282339958</v>
      </c>
      <c r="AN34" s="299">
        <v>25613.860504809993</v>
      </c>
      <c r="AO34" s="299">
        <v>25224.743159949947</v>
      </c>
      <c r="AP34" s="299">
        <v>23948.197494770015</v>
      </c>
      <c r="AQ34" s="299">
        <v>21850.039449129996</v>
      </c>
      <c r="AR34" s="299">
        <v>22254.871252340021</v>
      </c>
      <c r="AS34" s="299">
        <v>21879.72865525998</v>
      </c>
      <c r="AT34" s="299">
        <v>22545.301191179984</v>
      </c>
      <c r="AU34" s="299">
        <v>22101.591468449988</v>
      </c>
      <c r="AV34" s="299">
        <v>21365.243426009969</v>
      </c>
      <c r="AW34" s="299">
        <v>20881.14524601998</v>
      </c>
      <c r="AX34" s="299">
        <v>20472.976203240014</v>
      </c>
      <c r="AY34" s="299">
        <v>21487.784692900022</v>
      </c>
      <c r="AZ34" s="299">
        <v>21928.267963229922</v>
      </c>
      <c r="BA34" s="299">
        <v>21797.014970980046</v>
      </c>
      <c r="BB34" s="299">
        <v>22086.19730513003</v>
      </c>
      <c r="BC34" s="299">
        <v>22650.277264699977</v>
      </c>
      <c r="BD34" s="299">
        <v>21679.910396959978</v>
      </c>
      <c r="BE34" s="299">
        <v>22462.728441649982</v>
      </c>
      <c r="BF34" s="299">
        <v>20288.861448660031</v>
      </c>
      <c r="BG34" s="299">
        <v>18978.052171999949</v>
      </c>
      <c r="BH34" s="299">
        <v>18191.658810679994</v>
      </c>
      <c r="BI34" s="299">
        <v>17271.864959959996</v>
      </c>
      <c r="BJ34" s="299">
        <v>16252.714630709965</v>
      </c>
      <c r="BK34" s="299">
        <v>18325.476515089984</v>
      </c>
      <c r="BL34" s="299">
        <v>27006.25268139</v>
      </c>
      <c r="BM34" s="299">
        <v>26101.492148820111</v>
      </c>
      <c r="BN34" s="299">
        <v>24870.176161724856</v>
      </c>
      <c r="BO34" s="299">
        <v>24471.645377400018</v>
      </c>
      <c r="BP34" s="298">
        <v>23760.590670869977</v>
      </c>
      <c r="BQ34" s="298">
        <v>23082.71069057002</v>
      </c>
      <c r="BR34" s="298">
        <v>24280.758976100049</v>
      </c>
      <c r="BS34" s="298">
        <v>25590.232428529933</v>
      </c>
      <c r="BT34" s="298">
        <v>25098.625338600003</v>
      </c>
      <c r="BU34" s="298">
        <v>24330.692173520045</v>
      </c>
      <c r="BV34" s="298">
        <v>24688.323351009974</v>
      </c>
      <c r="BW34" s="298">
        <v>25037.211866000027</v>
      </c>
      <c r="BX34" s="298">
        <v>25089.035267669948</v>
      </c>
      <c r="BY34" s="298">
        <v>24090.776523889981</v>
      </c>
      <c r="BZ34" s="298">
        <v>24578.904463949977</v>
      </c>
      <c r="CA34" s="298">
        <v>25995.394258479944</v>
      </c>
      <c r="CB34" s="298">
        <v>25933.130423700044</v>
      </c>
      <c r="CC34" s="298">
        <v>24933.187775389986</v>
      </c>
      <c r="CD34" s="298">
        <v>25807.537072730051</v>
      </c>
      <c r="CE34" s="298">
        <v>26103.819359800116</v>
      </c>
      <c r="CF34" s="298">
        <v>24442.946636389959</v>
      </c>
      <c r="CG34" s="298">
        <v>23689.873631919989</v>
      </c>
      <c r="CH34" s="300">
        <v>23188.90674147004</v>
      </c>
      <c r="CI34" s="300">
        <v>23496.741578239998</v>
      </c>
      <c r="CJ34" s="300">
        <v>22597.495759479989</v>
      </c>
      <c r="CK34" s="300">
        <v>22044.530639399971</v>
      </c>
      <c r="CL34" s="300">
        <v>21561.821478250007</v>
      </c>
      <c r="CM34" s="300">
        <v>19811.472098009999</v>
      </c>
      <c r="CN34" s="300">
        <v>15924.198801319966</v>
      </c>
      <c r="CO34" s="300">
        <v>13081.932868679964</v>
      </c>
      <c r="CP34" s="300">
        <v>18469.000551759978</v>
      </c>
      <c r="CQ34" s="300">
        <v>20435.040907790011</v>
      </c>
      <c r="CR34" s="300">
        <v>17745.504284119903</v>
      </c>
      <c r="CS34" s="300">
        <v>17770.187594280058</v>
      </c>
      <c r="CT34" s="300">
        <v>13353.068122100005</v>
      </c>
      <c r="CU34" s="300">
        <v>15538.917807289947</v>
      </c>
      <c r="CV34" s="300">
        <v>18076.365482630034</v>
      </c>
      <c r="CW34" s="301">
        <v>22476.450769049956</v>
      </c>
      <c r="CX34" s="301">
        <v>21764.401940069976</v>
      </c>
      <c r="CY34" s="301">
        <v>19920.449408879998</v>
      </c>
      <c r="CZ34" s="301">
        <v>17132.549358880002</v>
      </c>
      <c r="DA34" s="301">
        <v>17331.741958690058</v>
      </c>
      <c r="DB34" s="301">
        <v>16655.315602609982</v>
      </c>
      <c r="DC34" s="301">
        <v>17236.659394390081</v>
      </c>
      <c r="DD34" s="301">
        <v>16047.574822380067</v>
      </c>
      <c r="DE34" s="301">
        <v>16794.55439085004</v>
      </c>
      <c r="DF34" s="301">
        <v>16187.812679669985</v>
      </c>
      <c r="DG34" s="301">
        <v>17285.976926669988</v>
      </c>
      <c r="DH34" s="301">
        <v>21126.782202980045</v>
      </c>
      <c r="DI34" s="301">
        <v>23277.807549940124</v>
      </c>
      <c r="DJ34" s="301">
        <v>26886.065392700013</v>
      </c>
      <c r="DK34" s="301">
        <v>30796.05285072992</v>
      </c>
      <c r="DL34" s="301">
        <v>32248.78907285001</v>
      </c>
      <c r="DM34" s="301">
        <v>34263.150843110052</v>
      </c>
      <c r="DN34" s="301">
        <v>36312.045858509955</v>
      </c>
      <c r="DO34" s="301">
        <v>36818.002139040036</v>
      </c>
      <c r="DP34" s="301">
        <v>38480.682415569943</v>
      </c>
      <c r="DQ34" s="301">
        <v>22423.470864930048</v>
      </c>
      <c r="DR34" s="301">
        <v>25347.25553749987</v>
      </c>
      <c r="DS34" s="301">
        <v>29915.161736709953</v>
      </c>
      <c r="DT34" s="301">
        <v>33266.74863743993</v>
      </c>
      <c r="DU34" s="301">
        <v>43315.521985109976</v>
      </c>
      <c r="DV34" s="339">
        <v>45358.747164090011</v>
      </c>
      <c r="DW34" s="339">
        <v>48614.019775939989</v>
      </c>
      <c r="DX34" s="339">
        <v>51944.345824869946</v>
      </c>
      <c r="DY34" s="339">
        <v>51706.888492540071</v>
      </c>
      <c r="DZ34" s="339">
        <v>51174.950152169957</v>
      </c>
      <c r="EA34" s="339">
        <v>51147.822299679843</v>
      </c>
      <c r="EB34" s="339">
        <v>53731.527280900147</v>
      </c>
      <c r="EC34" s="339">
        <v>54840.327218580074</v>
      </c>
      <c r="ED34" s="339">
        <v>54825.346195260252</v>
      </c>
      <c r="EE34" s="339">
        <v>54663.651045490231</v>
      </c>
      <c r="EF34" s="339">
        <v>56369.384690699953</v>
      </c>
      <c r="EG34" s="339">
        <v>27134.189067319825</v>
      </c>
      <c r="EH34" s="339">
        <v>31768.780279029783</v>
      </c>
      <c r="EI34" s="339">
        <v>40194.416965589997</v>
      </c>
      <c r="EJ34" s="339">
        <v>40183.213761679712</v>
      </c>
      <c r="EK34" s="339">
        <v>39867.37100731003</v>
      </c>
      <c r="EL34" s="339">
        <v>37284.54785757004</v>
      </c>
      <c r="EM34" s="339">
        <v>40013.119371209934</v>
      </c>
      <c r="EN34" s="339">
        <v>17576.358655040021</v>
      </c>
      <c r="EO34" s="339">
        <v>20425.451099229962</v>
      </c>
    </row>
    <row r="35" spans="1:145" ht="17.25" x14ac:dyDescent="0.3">
      <c r="A35" s="340"/>
      <c r="B35" s="341"/>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07"/>
      <c r="AO35" s="307"/>
      <c r="AP35" s="307"/>
      <c r="AQ35" s="307"/>
      <c r="AR35" s="307"/>
      <c r="AS35" s="307"/>
      <c r="AT35" s="307"/>
      <c r="AU35" s="307"/>
      <c r="AV35" s="307"/>
      <c r="AW35" s="307"/>
      <c r="AX35" s="307"/>
      <c r="AY35" s="307"/>
      <c r="AZ35" s="307"/>
      <c r="BA35" s="307"/>
      <c r="BB35" s="307"/>
      <c r="BC35" s="307"/>
      <c r="BD35" s="307"/>
      <c r="BE35" s="307"/>
      <c r="BF35" s="307"/>
      <c r="BG35" s="307"/>
      <c r="BH35" s="307"/>
      <c r="BI35" s="307"/>
      <c r="BJ35" s="307"/>
      <c r="BK35" s="307"/>
      <c r="BL35" s="307"/>
      <c r="BM35" s="307"/>
      <c r="BN35" s="307"/>
      <c r="BO35" s="307"/>
      <c r="BP35" s="306"/>
      <c r="BQ35" s="306"/>
      <c r="BR35" s="306"/>
      <c r="BS35" s="306"/>
      <c r="BT35" s="306"/>
      <c r="BU35" s="306"/>
      <c r="BV35" s="306"/>
      <c r="BW35" s="306"/>
      <c r="BX35" s="306"/>
      <c r="BY35" s="306"/>
      <c r="BZ35" s="306"/>
      <c r="CA35" s="306"/>
      <c r="CB35" s="306"/>
      <c r="CC35" s="306"/>
      <c r="CD35" s="306"/>
      <c r="CE35" s="306"/>
      <c r="CF35" s="306"/>
      <c r="CG35" s="306"/>
      <c r="CH35" s="308"/>
      <c r="CI35" s="308"/>
      <c r="CJ35" s="308"/>
      <c r="CK35" s="308"/>
      <c r="CL35" s="308"/>
      <c r="CM35" s="308"/>
      <c r="CN35" s="308"/>
      <c r="CO35" s="308"/>
      <c r="CP35" s="308"/>
      <c r="CQ35" s="308"/>
      <c r="CR35" s="308"/>
      <c r="CS35" s="308"/>
      <c r="CT35" s="308"/>
      <c r="CU35" s="308"/>
      <c r="CV35" s="308"/>
      <c r="CW35" s="309"/>
      <c r="CX35" s="309"/>
      <c r="CY35" s="309"/>
      <c r="CZ35" s="309"/>
      <c r="DA35" s="309"/>
      <c r="DB35" s="309"/>
      <c r="DC35" s="309"/>
      <c r="DD35" s="309"/>
      <c r="DE35" s="309"/>
      <c r="DF35" s="309"/>
      <c r="DG35" s="309"/>
      <c r="DH35" s="309"/>
      <c r="DI35" s="309"/>
      <c r="DJ35" s="309"/>
      <c r="DK35" s="309"/>
      <c r="DL35" s="309"/>
      <c r="DM35" s="309"/>
      <c r="DN35" s="309"/>
      <c r="DO35" s="309"/>
      <c r="DP35" s="309"/>
      <c r="DQ35" s="309"/>
      <c r="DR35" s="309"/>
      <c r="DS35" s="309"/>
      <c r="DT35" s="309"/>
      <c r="DU35" s="309"/>
      <c r="DV35" s="343"/>
      <c r="DW35" s="343"/>
      <c r="DX35" s="343"/>
      <c r="DY35" s="343"/>
      <c r="DZ35" s="343"/>
      <c r="EA35" s="343"/>
      <c r="EB35" s="343"/>
      <c r="EC35" s="343"/>
      <c r="ED35" s="343"/>
      <c r="EE35" s="343"/>
      <c r="EF35" s="343"/>
      <c r="EG35" s="343"/>
      <c r="EH35" s="343"/>
      <c r="EI35" s="343"/>
      <c r="EJ35" s="343"/>
      <c r="EK35" s="343"/>
      <c r="EL35" s="343"/>
      <c r="EM35" s="343"/>
      <c r="EN35" s="343"/>
      <c r="EO35" s="343"/>
    </row>
    <row r="36" spans="1:145" ht="17.25" customHeight="1" x14ac:dyDescent="0.3">
      <c r="A36" s="336" t="s">
        <v>385</v>
      </c>
      <c r="B36" s="337">
        <v>-1434.667344337124</v>
      </c>
      <c r="C36" s="338">
        <v>-1477.1395861087244</v>
      </c>
      <c r="D36" s="338">
        <v>-1358.796941880126</v>
      </c>
      <c r="E36" s="338">
        <v>-1458.96645092479</v>
      </c>
      <c r="F36" s="338">
        <v>-1381.6226738184043</v>
      </c>
      <c r="G36" s="338">
        <v>-963.28624081337387</v>
      </c>
      <c r="H36" s="338">
        <v>422.07065105018188</v>
      </c>
      <c r="I36" s="338">
        <v>-978.82857102485036</v>
      </c>
      <c r="J36" s="338">
        <v>-823.93375902726427</v>
      </c>
      <c r="K36" s="338">
        <v>-850.77931149989365</v>
      </c>
      <c r="L36" s="338">
        <v>-987.49065916572863</v>
      </c>
      <c r="M36" s="338">
        <v>-936.4391397666551</v>
      </c>
      <c r="N36" s="338">
        <v>-736.96161155021503</v>
      </c>
      <c r="O36" s="338">
        <v>-1051.1752037621868</v>
      </c>
      <c r="P36" s="338">
        <v>-1021.8921495364106</v>
      </c>
      <c r="Q36" s="338">
        <v>-832.03756500450504</v>
      </c>
      <c r="R36" s="338">
        <v>-730.79269520945854</v>
      </c>
      <c r="S36" s="338">
        <v>-759.96603815235449</v>
      </c>
      <c r="T36" s="338">
        <v>-504.77425950995183</v>
      </c>
      <c r="U36" s="338">
        <v>-508.68117633964766</v>
      </c>
      <c r="V36" s="338">
        <v>-893.80414623820752</v>
      </c>
      <c r="W36" s="338">
        <v>-763.39340329816673</v>
      </c>
      <c r="X36" s="338">
        <v>-790.29161976840771</v>
      </c>
      <c r="Y36" s="338">
        <v>-816.00497894945283</v>
      </c>
      <c r="Z36" s="338">
        <v>-832.01725442353654</v>
      </c>
      <c r="AA36" s="338">
        <v>-933.02095446765031</v>
      </c>
      <c r="AB36" s="338">
        <v>-911.91733136025948</v>
      </c>
      <c r="AC36" s="338">
        <v>-867.71302911767884</v>
      </c>
      <c r="AD36" s="338">
        <v>-745.94810927188189</v>
      </c>
      <c r="AE36" s="338">
        <v>-918.58672977184278</v>
      </c>
      <c r="AF36" s="338">
        <v>-226.3974311698656</v>
      </c>
      <c r="AG36" s="338">
        <v>-387.84265693047922</v>
      </c>
      <c r="AH36" s="338">
        <v>-365.45336159888342</v>
      </c>
      <c r="AI36" s="338">
        <v>-802.39928888553823</v>
      </c>
      <c r="AJ36" s="338">
        <v>-837.88849807393342</v>
      </c>
      <c r="AK36" s="338">
        <v>-770.03294562189137</v>
      </c>
      <c r="AL36" s="338">
        <v>-706.71763879889261</v>
      </c>
      <c r="AM36" s="338">
        <v>-789.79346798723486</v>
      </c>
      <c r="AN36" s="299">
        <v>-768.23533532531997</v>
      </c>
      <c r="AO36" s="299">
        <v>-720.28712618726922</v>
      </c>
      <c r="AP36" s="299">
        <v>-805.11434280500669</v>
      </c>
      <c r="AQ36" s="299">
        <v>-791.2372303008666</v>
      </c>
      <c r="AR36" s="299">
        <v>-528.62362887682525</v>
      </c>
      <c r="AS36" s="299">
        <v>-292.27452656486992</v>
      </c>
      <c r="AT36" s="299">
        <v>-471.44493521788257</v>
      </c>
      <c r="AU36" s="299">
        <v>-625.18479977963523</v>
      </c>
      <c r="AV36" s="299">
        <v>-591.5090061080225</v>
      </c>
      <c r="AW36" s="299">
        <v>-461.1157980625905</v>
      </c>
      <c r="AX36" s="299">
        <v>-571.83377932754422</v>
      </c>
      <c r="AY36" s="299">
        <v>-701.1908600242333</v>
      </c>
      <c r="AZ36" s="299">
        <v>-648.70551274924367</v>
      </c>
      <c r="BA36" s="299">
        <v>-771.73986722279722</v>
      </c>
      <c r="BB36" s="299">
        <v>-795.70958153309766</v>
      </c>
      <c r="BC36" s="299">
        <v>-637.35298319984395</v>
      </c>
      <c r="BD36" s="299">
        <v>-539.34628236549941</v>
      </c>
      <c r="BE36" s="299">
        <v>-576.38832892289986</v>
      </c>
      <c r="BF36" s="299">
        <v>-580.47644205281802</v>
      </c>
      <c r="BG36" s="299">
        <v>-218.5600711052563</v>
      </c>
      <c r="BH36" s="299">
        <v>-198.01053248810692</v>
      </c>
      <c r="BI36" s="299">
        <v>18.417431191710673</v>
      </c>
      <c r="BJ36" s="299">
        <v>-192.51418336793432</v>
      </c>
      <c r="BK36" s="299">
        <v>-223.54069141485081</v>
      </c>
      <c r="BL36" s="299">
        <v>-83.283343983249893</v>
      </c>
      <c r="BM36" s="299">
        <v>-169.83530557149891</v>
      </c>
      <c r="BN36" s="299">
        <v>-200.29556304832823</v>
      </c>
      <c r="BO36" s="299">
        <v>-98.296839244733789</v>
      </c>
      <c r="BP36" s="298">
        <v>-143.22414376783343</v>
      </c>
      <c r="BQ36" s="298">
        <v>-101.17105117024779</v>
      </c>
      <c r="BR36" s="298">
        <v>-42.97057549160867</v>
      </c>
      <c r="BS36" s="298">
        <v>13.426260070348064</v>
      </c>
      <c r="BT36" s="298">
        <v>-77.607520890654939</v>
      </c>
      <c r="BU36" s="298">
        <v>-120.42892680083372</v>
      </c>
      <c r="BV36" s="298">
        <v>-174.99323925486189</v>
      </c>
      <c r="BW36" s="298">
        <v>-197.48082146669412</v>
      </c>
      <c r="BX36" s="298">
        <v>-79.183197611921059</v>
      </c>
      <c r="BY36" s="298">
        <v>-150.11271862557624</v>
      </c>
      <c r="BZ36" s="298">
        <v>-249.25243105175343</v>
      </c>
      <c r="CA36" s="298">
        <v>-284.40648506650109</v>
      </c>
      <c r="CB36" s="298">
        <v>72.088989495391274</v>
      </c>
      <c r="CC36" s="298">
        <v>-292.23295447361454</v>
      </c>
      <c r="CD36" s="298">
        <v>-262.29288709611149</v>
      </c>
      <c r="CE36" s="298">
        <v>344.2125126538017</v>
      </c>
      <c r="CF36" s="298">
        <v>410.39800806062999</v>
      </c>
      <c r="CG36" s="298">
        <v>425.64204574198817</v>
      </c>
      <c r="CH36" s="300">
        <v>-13.538061218687098</v>
      </c>
      <c r="CI36" s="300">
        <v>-14.448521658266181</v>
      </c>
      <c r="CJ36" s="300">
        <v>28.452355463166732</v>
      </c>
      <c r="CK36" s="300">
        <v>117.4026793225201</v>
      </c>
      <c r="CL36" s="300">
        <v>113.49286204393974</v>
      </c>
      <c r="CM36" s="300">
        <v>885.51341502868547</v>
      </c>
      <c r="CN36" s="300">
        <v>874.47275256823605</v>
      </c>
      <c r="CO36" s="300">
        <v>692.60368012806362</v>
      </c>
      <c r="CP36" s="300">
        <v>757.5906453765906</v>
      </c>
      <c r="CQ36" s="300">
        <v>824.49804802535368</v>
      </c>
      <c r="CR36" s="300">
        <v>252.57199787308105</v>
      </c>
      <c r="CS36" s="300">
        <v>198.65246048526285</v>
      </c>
      <c r="CT36" s="300">
        <v>249.07233585688198</v>
      </c>
      <c r="CU36" s="300">
        <v>-195.63840161436303</v>
      </c>
      <c r="CV36" s="300">
        <v>-250.58561964910257</v>
      </c>
      <c r="CW36" s="301">
        <v>-209.99915048719703</v>
      </c>
      <c r="CX36" s="301">
        <v>-197.69349635031514</v>
      </c>
      <c r="CY36" s="301">
        <v>-290.21345935776117</v>
      </c>
      <c r="CZ36" s="301">
        <v>-480.37297875576337</v>
      </c>
      <c r="DA36" s="301">
        <v>-762.6992331815793</v>
      </c>
      <c r="DB36" s="301">
        <v>-944.32704440072484</v>
      </c>
      <c r="DC36" s="301">
        <v>-340.82413927257477</v>
      </c>
      <c r="DD36" s="301">
        <v>-466.06514340669202</v>
      </c>
      <c r="DE36" s="301">
        <v>-746.67006372587366</v>
      </c>
      <c r="DF36" s="301">
        <v>-1180.286852710776</v>
      </c>
      <c r="DG36" s="301">
        <v>-861.68118366403019</v>
      </c>
      <c r="DH36" s="301">
        <v>-1059.6681897416761</v>
      </c>
      <c r="DI36" s="301">
        <v>-1216.0658879815901</v>
      </c>
      <c r="DJ36" s="301">
        <v>-1227.2218751968262</v>
      </c>
      <c r="DK36" s="301">
        <v>-1426.6472765607034</v>
      </c>
      <c r="DL36" s="301">
        <v>593.18094874911458</v>
      </c>
      <c r="DM36" s="301">
        <v>516.12391482636963</v>
      </c>
      <c r="DN36" s="301">
        <v>405.81119199809683</v>
      </c>
      <c r="DO36" s="301">
        <v>345.32533107328396</v>
      </c>
      <c r="DP36" s="301">
        <v>307.191036963621</v>
      </c>
      <c r="DQ36" s="301">
        <v>52.294709305526148</v>
      </c>
      <c r="DR36" s="301">
        <v>-718.02153887484747</v>
      </c>
      <c r="DS36" s="301">
        <v>-903.45221099238915</v>
      </c>
      <c r="DT36" s="301">
        <v>-486.51307189057411</v>
      </c>
      <c r="DU36" s="301">
        <v>-1219.9579763794325</v>
      </c>
      <c r="DV36" s="339">
        <v>-1430.9035418816873</v>
      </c>
      <c r="DW36" s="339">
        <v>-1592.2142798324621</v>
      </c>
      <c r="DX36" s="339">
        <v>1033.827669176369</v>
      </c>
      <c r="DY36" s="339">
        <v>-39012.013914347088</v>
      </c>
      <c r="DZ36" s="339">
        <v>-55034.417717449447</v>
      </c>
      <c r="EA36" s="339">
        <v>-60811.162764399603</v>
      </c>
      <c r="EB36" s="339">
        <v>-61286.622318002424</v>
      </c>
      <c r="EC36" s="339">
        <v>-60205.099149462869</v>
      </c>
      <c r="ED36" s="339">
        <v>-60700.553695226125</v>
      </c>
      <c r="EE36" s="339">
        <v>-60973.838605188532</v>
      </c>
      <c r="EF36" s="339">
        <v>-60684.509448431279</v>
      </c>
      <c r="EG36" s="339">
        <v>-29444.138719260791</v>
      </c>
      <c r="EH36" s="339">
        <v>-29626.753758330637</v>
      </c>
      <c r="EI36" s="339">
        <v>-29735.971778172636</v>
      </c>
      <c r="EJ36" s="339">
        <v>-27124.784608800677</v>
      </c>
      <c r="EK36" s="339">
        <v>-27318.091904979214</v>
      </c>
      <c r="EL36" s="339">
        <v>-27079.509582577317</v>
      </c>
      <c r="EM36" s="339">
        <v>-27233.549044005955</v>
      </c>
      <c r="EN36" s="339">
        <v>-4853.2742563041156</v>
      </c>
      <c r="EO36" s="339">
        <v>-4609.6942506003206</v>
      </c>
    </row>
    <row r="37" spans="1:145" ht="18" thickBot="1" x14ac:dyDescent="0.35">
      <c r="A37" s="360"/>
      <c r="B37" s="361"/>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20"/>
      <c r="BQ37" s="320"/>
      <c r="BR37" s="320"/>
      <c r="BS37" s="320"/>
      <c r="BT37" s="320"/>
      <c r="BU37" s="320"/>
      <c r="BV37" s="320"/>
      <c r="BW37" s="320"/>
      <c r="BX37" s="320"/>
      <c r="BY37" s="320"/>
      <c r="BZ37" s="320"/>
      <c r="CA37" s="320"/>
      <c r="CB37" s="320"/>
      <c r="CC37" s="320"/>
      <c r="CD37" s="320"/>
      <c r="CE37" s="320"/>
      <c r="CF37" s="320"/>
      <c r="CG37" s="320"/>
      <c r="CH37" s="363"/>
      <c r="CI37" s="363"/>
      <c r="CJ37" s="363"/>
      <c r="CK37" s="363"/>
      <c r="CL37" s="363"/>
      <c r="CM37" s="363"/>
      <c r="CN37" s="363"/>
      <c r="CO37" s="363"/>
      <c r="CP37" s="363"/>
      <c r="CQ37" s="363"/>
      <c r="CR37" s="363"/>
      <c r="CS37" s="363"/>
      <c r="CT37" s="363"/>
      <c r="CU37" s="363"/>
      <c r="CV37" s="363"/>
      <c r="CW37" s="363"/>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5"/>
      <c r="DW37" s="365"/>
      <c r="DX37" s="365"/>
      <c r="DY37" s="365"/>
      <c r="DZ37" s="365"/>
      <c r="EA37" s="365"/>
      <c r="EB37" s="365"/>
      <c r="EC37" s="365"/>
      <c r="ED37" s="365"/>
      <c r="EE37" s="365"/>
      <c r="EF37" s="365"/>
      <c r="EG37" s="365"/>
      <c r="EH37" s="365"/>
      <c r="EI37" s="365"/>
      <c r="EJ37" s="365"/>
      <c r="EK37" s="365"/>
      <c r="EL37" s="365"/>
      <c r="EM37" s="365"/>
      <c r="EN37" s="365"/>
      <c r="EO37" s="365"/>
    </row>
    <row r="38" spans="1:145" s="322" customFormat="1" ht="15.75" customHeight="1" thickTop="1" x14ac:dyDescent="0.25">
      <c r="A38" s="322" t="s">
        <v>386</v>
      </c>
      <c r="B38" s="366"/>
    </row>
    <row r="39" spans="1:145" s="322" customFormat="1" ht="15.75" customHeight="1" x14ac:dyDescent="0.25">
      <c r="A39" s="323" t="s">
        <v>387</v>
      </c>
    </row>
    <row r="40" spans="1:145" s="322" customFormat="1" ht="15.75" customHeight="1" x14ac:dyDescent="0.25">
      <c r="A40" s="322" t="s">
        <v>388</v>
      </c>
    </row>
    <row r="41" spans="1:145" s="322" customFormat="1" ht="15.75" customHeight="1" x14ac:dyDescent="0.25">
      <c r="A41" s="323" t="s">
        <v>389</v>
      </c>
      <c r="B41" s="366"/>
    </row>
    <row r="42" spans="1:145" s="322" customFormat="1" ht="15.75" customHeight="1" x14ac:dyDescent="0.25">
      <c r="A42" s="322" t="s">
        <v>390</v>
      </c>
      <c r="B42" s="366"/>
    </row>
    <row r="43" spans="1:145" s="322" customFormat="1" ht="15.75" customHeight="1" x14ac:dyDescent="0.25">
      <c r="A43" s="324" t="s">
        <v>359</v>
      </c>
      <c r="B43" s="366"/>
    </row>
    <row r="44" spans="1:145" x14ac:dyDescent="0.25">
      <c r="A44" s="322"/>
    </row>
  </sheetData>
  <pageMargins left="0.75" right="0.25" top="0.75" bottom="0.75" header="0.3" footer="0"/>
  <pageSetup paperSize="9" scale="65"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72</vt:i4>
      </vt:variant>
    </vt:vector>
  </HeadingPairs>
  <TitlesOfParts>
    <vt:vector size="144" baseType="lpstr">
      <vt:lpstr>Table of contents</vt:lpstr>
      <vt:lpstr>1</vt:lpstr>
      <vt:lpstr>2</vt:lpstr>
      <vt:lpstr>3</vt:lpstr>
      <vt:lpstr>4</vt:lpstr>
      <vt:lpstr>5</vt:lpstr>
      <vt:lpstr>6</vt:lpstr>
      <vt:lpstr>7</vt:lpstr>
      <vt:lpstr>8</vt:lpstr>
      <vt:lpstr>9</vt:lpstr>
      <vt:lpstr>10</vt:lpstr>
      <vt:lpstr>11</vt:lpstr>
      <vt:lpstr>12</vt:lpstr>
      <vt:lpstr>13</vt:lpstr>
      <vt:lpstr>14a-b </vt:lpstr>
      <vt:lpstr>15</vt:lpstr>
      <vt:lpstr>16</vt:lpstr>
      <vt:lpstr>17a</vt:lpstr>
      <vt:lpstr>17b</vt:lpstr>
      <vt:lpstr>18</vt:lpstr>
      <vt:lpstr>19</vt:lpstr>
      <vt:lpstr>20</vt:lpstr>
      <vt:lpstr>21</vt:lpstr>
      <vt:lpstr>22</vt:lpstr>
      <vt:lpstr>23</vt:lpstr>
      <vt:lpstr>24</vt:lpstr>
      <vt:lpstr>25</vt:lpstr>
      <vt:lpstr>26</vt:lpstr>
      <vt:lpstr>27</vt:lpstr>
      <vt:lpstr>28</vt:lpstr>
      <vt:lpstr>29</vt:lpstr>
      <vt:lpstr>30a</vt:lpstr>
      <vt:lpstr>30b</vt:lpstr>
      <vt:lpstr>31-33</vt:lpstr>
      <vt:lpstr>34</vt:lpstr>
      <vt:lpstr>35</vt:lpstr>
      <vt:lpstr>36</vt:lpstr>
      <vt:lpstr>37a-c</vt:lpstr>
      <vt:lpstr>38a-b</vt:lpstr>
      <vt:lpstr>39</vt:lpstr>
      <vt:lpstr>40a-b</vt:lpstr>
      <vt:lpstr>41a </vt:lpstr>
      <vt:lpstr>41b</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57a-b</vt:lpstr>
      <vt:lpstr>58</vt:lpstr>
      <vt:lpstr>59</vt:lpstr>
      <vt:lpstr>60a-b</vt:lpstr>
      <vt:lpstr>61a-b</vt:lpstr>
      <vt:lpstr>62a-c </vt:lpstr>
      <vt:lpstr>62d</vt:lpstr>
      <vt:lpstr>63</vt:lpstr>
      <vt:lpstr>64</vt:lpstr>
      <vt:lpstr>65</vt:lpstr>
      <vt:lpstr>66</vt:lpstr>
      <vt:lpstr>'1'!Print_Area</vt:lpstr>
      <vt:lpstr>'10'!Print_Area</vt:lpstr>
      <vt:lpstr>'11'!Print_Area</vt:lpstr>
      <vt:lpstr>'12'!Print_Area</vt:lpstr>
      <vt:lpstr>'13'!Print_Area</vt:lpstr>
      <vt:lpstr>'14a-b '!Print_Area</vt:lpstr>
      <vt:lpstr>'15'!Print_Area</vt:lpstr>
      <vt:lpstr>'16'!Print_Area</vt:lpstr>
      <vt:lpstr>'17a'!Print_Area</vt:lpstr>
      <vt:lpstr>'17b'!Print_Area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'30a'!Print_Area</vt:lpstr>
      <vt:lpstr>'30b'!Print_Area</vt:lpstr>
      <vt:lpstr>'31-33'!Print_Area</vt:lpstr>
      <vt:lpstr>'34'!Print_Area</vt:lpstr>
      <vt:lpstr>'35'!Print_Area</vt:lpstr>
      <vt:lpstr>'36'!Print_Area</vt:lpstr>
      <vt:lpstr>'37a-c'!Print_Area</vt:lpstr>
      <vt:lpstr>'38a-b'!Print_Area</vt:lpstr>
      <vt:lpstr>'39'!Print_Area</vt:lpstr>
      <vt:lpstr>'4'!Print_Area</vt:lpstr>
      <vt:lpstr>'40a-b'!Print_Area</vt:lpstr>
      <vt:lpstr>'41a '!Print_Area</vt:lpstr>
      <vt:lpstr>'41b'!Print_Area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'60a-b'!Print_Area</vt:lpstr>
      <vt:lpstr>'61a-b'!Print_Area</vt:lpstr>
      <vt:lpstr>'62a-c '!Print_Area</vt:lpstr>
      <vt:lpstr>'62d'!Print_Area</vt:lpstr>
      <vt:lpstr>'63'!Print_Area</vt:lpstr>
      <vt:lpstr>'64'!Print_Area</vt:lpstr>
      <vt:lpstr>'65'!Print_Area</vt:lpstr>
      <vt:lpstr>'66'!Print_Area</vt:lpstr>
      <vt:lpstr>'7'!Print_Area</vt:lpstr>
      <vt:lpstr>'8'!Print_Area</vt:lpstr>
      <vt:lpstr>'9'!Print_Area</vt:lpstr>
      <vt:lpstr>'65'!Print_Titles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Sanjanah Seeneevassen</cp:lastModifiedBy>
  <cp:lastPrinted>2022-01-20T05:48:56Z</cp:lastPrinted>
  <dcterms:created xsi:type="dcterms:W3CDTF">2021-11-29T11:08:25Z</dcterms:created>
  <dcterms:modified xsi:type="dcterms:W3CDTF">2022-01-20T06:45:39Z</dcterms:modified>
</cp:coreProperties>
</file>